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27.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1.xml" ContentType="application/vnd.ms-excel.slicer+xml"/>
  <Override PartName="/xl/timelines/timeline1.xml" ContentType="application/vnd.ms-excel.timelin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Downloads\sales_analysis-main\sales_analysis-main\"/>
    </mc:Choice>
  </mc:AlternateContent>
  <xr:revisionPtr revIDLastSave="0" documentId="13_ncr:1_{07546172-DAEE-4CAA-A75B-B8C25DBC7F1F}" xr6:coauthVersionLast="47" xr6:coauthVersionMax="47" xr10:uidLastSave="{00000000-0000-0000-0000-000000000000}"/>
  <bookViews>
    <workbookView xWindow="-120" yWindow="-120" windowWidth="20730" windowHeight="11160" tabRatio="839" firstSheet="8" activeTab="11" xr2:uid="{5A2F60FD-EF8F-4226-BEE3-7063692589B8}"/>
  </bookViews>
  <sheets>
    <sheet name="Overview" sheetId="14" r:id="rId1"/>
    <sheet name="Data Dictionary" sheetId="11" r:id="rId2"/>
    <sheet name="suppliers" sheetId="9" r:id="rId3"/>
    <sheet name="shippers" sheetId="8" r:id="rId4"/>
    <sheet name="products" sheetId="7" r:id="rId5"/>
    <sheet name="orders" sheetId="6" r:id="rId6"/>
    <sheet name="order details" sheetId="5" r:id="rId7"/>
    <sheet name="employees" sheetId="4" r:id="rId8"/>
    <sheet name="customers" sheetId="3" r:id="rId9"/>
    <sheet name="categories" sheetId="2" r:id="rId10"/>
    <sheet name="Dataset Analysis" sheetId="12" r:id="rId11"/>
    <sheet name="EDA solutions" sheetId="1" r:id="rId12"/>
    <sheet name="Dasboard KPIs and charts" sheetId="19" r:id="rId13"/>
    <sheet name="Dashboard" sheetId="16" r:id="rId14"/>
  </sheets>
  <definedNames>
    <definedName name="_xlchart.v5.0" hidden="1">'Dasboard KPIs and charts'!$I$40</definedName>
    <definedName name="_xlchart.v5.1" hidden="1">'Dasboard KPIs and charts'!$I$41:$I$61</definedName>
    <definedName name="_xlchart.v5.2" hidden="1">'Dasboard KPIs and charts'!$J$40</definedName>
    <definedName name="_xlchart.v5.3" hidden="1">'Dasboard KPIs and charts'!$J$41:$J$61</definedName>
    <definedName name="_xlchart.v5.4" hidden="1">'Dasboard KPIs and charts'!$I$40</definedName>
    <definedName name="_xlchart.v5.5" hidden="1">'Dasboard KPIs and charts'!$I$41:$I$61</definedName>
    <definedName name="_xlchart.v5.6" hidden="1">'Dasboard KPIs and charts'!$J$40</definedName>
    <definedName name="_xlchart.v5.7" hidden="1">'Dasboard KPIs and charts'!$J$41:$J$61</definedName>
    <definedName name="_xlchart.v5.8" hidden="1">'Dasboard KPIs and charts'!D38</definedName>
    <definedName name="_xlcn.WorksheetConnection_EDAAnalysis.xlsxcategories1" hidden="1">categories[]</definedName>
    <definedName name="_xlcn.WorksheetConnection_EDAAnalysis.xlsxcustomers1" hidden="1">customers[]</definedName>
    <definedName name="_xlcn.WorksheetConnection_EDAAnalysis.xlsxemployees1" hidden="1">employees[]</definedName>
    <definedName name="_xlcn.WorksheetConnection_EDAAnalysis.xlsxorder_details1" hidden="1">order_details[]</definedName>
    <definedName name="_xlcn.WorksheetConnection_EDAAnalysis.xlsxorders1" hidden="1">orders[]</definedName>
    <definedName name="_xlcn.WorksheetConnection_EDAAnalysis.xlsxproducts1" hidden="1">products[]</definedName>
    <definedName name="_xlcn.WorksheetConnection_EDAAnalysis.xlsxshippers1" hidden="1">shippers[]</definedName>
    <definedName name="_xlcn.WorksheetConnection_EDAAnalysis.xlsxsuppliers1" hidden="1">suppliers[]</definedName>
    <definedName name="ExternalData_1" localSheetId="9" hidden="1">'categories'!$A$1:$D$9</definedName>
    <definedName name="ExternalData_2" localSheetId="8" hidden="1">'customers'!$A$1:$K$92</definedName>
    <definedName name="ExternalData_3" localSheetId="7" hidden="1">employees!$A$1:$Q$10</definedName>
    <definedName name="ExternalData_4" localSheetId="6" hidden="1">'order details'!$A$1:$E$2156</definedName>
    <definedName name="ExternalData_5" localSheetId="5" hidden="1">orders!$A$1:$N$831</definedName>
    <definedName name="ExternalData_6" localSheetId="4" hidden="1">products!$A$1:$J$78</definedName>
    <definedName name="ExternalData_7" localSheetId="3" hidden="1">shippers!$A$1:$C$4</definedName>
    <definedName name="ExternalData_8" localSheetId="2" hidden="1">suppliers!$A$1:$K$30</definedName>
    <definedName name="Slicer_CategoryName">#N/A</definedName>
    <definedName name="Slicer_Product_Status">#N/A</definedName>
    <definedName name="Slicer_ShipCountry">#N/A</definedName>
    <definedName name="Slicer_Symbol1">#N/A</definedName>
    <definedName name="Timeline_OrderDate">#N/A</definedName>
  </definedNames>
  <calcPr calcId="191029"/>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3" r:id="rId27"/>
    <pivotCache cacheId="14" r:id="rId28"/>
    <pivotCache cacheId="15" r:id="rId29"/>
    <pivotCache cacheId="16" r:id="rId30"/>
    <pivotCache cacheId="17" r:id="rId31"/>
    <pivotCache cacheId="18" r:id="rId32"/>
    <pivotCache cacheId="19" r:id="rId33"/>
    <pivotCache cacheId="20" r:id="rId34"/>
    <pivotCache cacheId="21" r:id="rId35"/>
    <pivotCache cacheId="22" r:id="rId36"/>
    <pivotCache cacheId="23" r:id="rId37"/>
    <pivotCache cacheId="24" r:id="rId38"/>
    <pivotCache cacheId="35" r:id="rId39"/>
  </pivotCaches>
  <extLst>
    <ext xmlns:x14="http://schemas.microsoft.com/office/spreadsheetml/2009/9/main" uri="{876F7934-8845-4945-9796-88D515C7AA90}">
      <x14:pivotCaches>
        <pivotCache cacheId="25" r:id="rId40"/>
      </x14:pivotCaches>
    </ext>
    <ext xmlns:x14="http://schemas.microsoft.com/office/spreadsheetml/2009/9/main" uri="{BBE1A952-AA13-448e-AADC-164F8A28A991}">
      <x14:slicerCaches>
        <x14:slicerCache r:id="rId41"/>
        <x14:slicerCache r:id="rId42"/>
        <x14:slicerCache r:id="rId43"/>
        <x14:slicerCache r:id="rId44"/>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26" r:id="rId45"/>
      </x15:timelineCachePivotCaches>
    </ext>
    <ext xmlns:x15="http://schemas.microsoft.com/office/spreadsheetml/2010/11/main" uri="{D0CA8CA8-9F24-4464-BF8E-62219DCF47F9}">
      <x15:timelineCacheRefs>
        <x15:timelineCacheRef r:id="rId46"/>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uppliers" name="suppliers" connection="WorksheetConnection_EDA Analysis.xlsx!suppliers"/>
          <x15:modelTable id="shippers" name="shippers" connection="WorksheetConnection_EDA Analysis.xlsx!shippers"/>
          <x15:modelTable id="products" name="products" connection="WorksheetConnection_EDA Analysis.xlsx!products"/>
          <x15:modelTable id="orders" name="orders" connection="WorksheetConnection_EDA Analysis.xlsx!orders"/>
          <x15:modelTable id="order_details" name="order_details" connection="WorksheetConnection_EDA Analysis.xlsx!order_details"/>
          <x15:modelTable id="employees" name="employees" connection="WorksheetConnection_EDA Analysis.xlsx!employees"/>
          <x15:modelTable id="customers" name="customers" connection="WorksheetConnection_EDA Analysis.xlsx!customers"/>
          <x15:modelTable id="categories" name="categories" connection="WorksheetConnection_EDA Analysis.xlsx!categories"/>
        </x15:modelTables>
        <x15:modelRelationships>
          <x15:modelRelationship fromTable="products" fromColumn="SupplierID" toTable="suppliers" toColumn="SupplierID"/>
          <x15:modelRelationship fromTable="products" fromColumn="CategoryID" toTable="categories" toColumn="CategoryID"/>
          <x15:modelRelationship fromTable="orders" fromColumn="CustomerID" toTable="customers" toColumn="CustomerID"/>
          <x15:modelRelationship fromTable="orders" fromColumn="EmployeeID" toTable="employees" toColumn="EmployeeID"/>
          <x15:modelRelationship fromTable="orders" fromColumn="ShipVia" toTable="shippers" toColumn="ShipperID"/>
          <x15:modelRelationship fromTable="order_details" fromColumn="OrderID" toTable="orders" toColumn="OrderID"/>
          <x15:modelRelationship fromTable="order_details" fromColumn="ProductID" toTable="products" toColumn="ProductID"/>
        </x15:modelRelationships>
        <x15:extLst>
          <ext xmlns:x16="http://schemas.microsoft.com/office/spreadsheetml/2014/11/main" uri="{9835A34E-60A6-4A7C-AAB8-D5F71C897F49}">
            <x16:modelTimeGroupings>
              <x16:modelTimeGrouping tableName="orders"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1" i="19" l="1"/>
  <c r="E80" i="19"/>
  <c r="E66" i="19"/>
  <c r="D38" i="19"/>
  <c r="E29" i="19"/>
  <c r="S123" i="19"/>
  <c r="R124" i="19" s="1" a="1"/>
  <c r="R124" i="19" s="1"/>
  <c r="R123" i="19"/>
  <c r="J31" i="19" a="1"/>
  <c r="J31" i="19" s="1"/>
  <c r="J40" i="19" a="1"/>
  <c r="J40" i="19" s="1"/>
  <c r="J68" i="19" a="1"/>
  <c r="J68" i="19" s="1"/>
  <c r="I68" i="19" a="1"/>
  <c r="I68" i="19" s="1"/>
  <c r="I40" i="19" a="1"/>
  <c r="I40" i="19" s="1"/>
  <c r="I31" i="19" a="1"/>
  <c r="I31" i="19" s="1"/>
  <c r="E2" i="2"/>
  <c r="E3" i="2"/>
  <c r="E4" i="2"/>
  <c r="E5" i="2"/>
  <c r="E6" i="2"/>
  <c r="E7" i="2"/>
  <c r="E8" i="2"/>
  <c r="E9" i="2"/>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M23" i="3"/>
  <c r="M58" i="3"/>
  <c r="N23" i="3"/>
  <c r="N58" i="3"/>
  <c r="R2" i="4"/>
  <c r="R3" i="4"/>
  <c r="R4" i="4"/>
  <c r="R5" i="4"/>
  <c r="R6" i="4"/>
  <c r="R7" i="4"/>
  <c r="R8" i="4"/>
  <c r="R9" i="4"/>
  <c r="R10" i="4"/>
  <c r="F2" i="5"/>
  <c r="F3" i="5"/>
  <c r="F4" i="5"/>
  <c r="F5" i="5"/>
  <c r="F6" i="5"/>
  <c r="F7" i="5"/>
  <c r="F8" i="5"/>
  <c r="M52" i="7" s="1"/>
  <c r="F9" i="5"/>
  <c r="F10" i="5"/>
  <c r="F11" i="5"/>
  <c r="F12" i="5"/>
  <c r="F13" i="5"/>
  <c r="F14" i="5"/>
  <c r="F15" i="5"/>
  <c r="F16" i="5"/>
  <c r="M32" i="7" s="1"/>
  <c r="F17" i="5"/>
  <c r="F18" i="5"/>
  <c r="F19" i="5"/>
  <c r="F20" i="5"/>
  <c r="F21" i="5"/>
  <c r="F22" i="5"/>
  <c r="F23" i="5"/>
  <c r="F24" i="5"/>
  <c r="M37" i="7" s="1"/>
  <c r="F25" i="5"/>
  <c r="F26" i="5"/>
  <c r="F27" i="5"/>
  <c r="F28" i="5"/>
  <c r="F29" i="5"/>
  <c r="F30" i="5"/>
  <c r="F31" i="5"/>
  <c r="F32" i="5"/>
  <c r="M6" i="7" s="1"/>
  <c r="F33" i="5"/>
  <c r="F34" i="5"/>
  <c r="F35" i="5"/>
  <c r="F36" i="5"/>
  <c r="F37" i="5"/>
  <c r="F38" i="5"/>
  <c r="F39" i="5"/>
  <c r="F40" i="5"/>
  <c r="M22" i="7" s="1"/>
  <c r="F41" i="5"/>
  <c r="F42" i="5"/>
  <c r="F43" i="5"/>
  <c r="F44" i="5"/>
  <c r="F45" i="5"/>
  <c r="F46" i="5"/>
  <c r="F47" i="5"/>
  <c r="F48" i="5"/>
  <c r="M75" i="7" s="1"/>
  <c r="F49" i="5"/>
  <c r="F50" i="5"/>
  <c r="F51" i="5"/>
  <c r="F52" i="5"/>
  <c r="F53" i="5"/>
  <c r="F54" i="5"/>
  <c r="F55" i="5"/>
  <c r="F56" i="5"/>
  <c r="M77" i="7" s="1"/>
  <c r="F57" i="5"/>
  <c r="F58" i="5"/>
  <c r="F59" i="5"/>
  <c r="F60" i="5"/>
  <c r="F61" i="5"/>
  <c r="F62" i="5"/>
  <c r="F63" i="5"/>
  <c r="F64" i="5"/>
  <c r="M21" i="7" s="1"/>
  <c r="F65" i="5"/>
  <c r="F66" i="5"/>
  <c r="F67" i="5"/>
  <c r="F68" i="5"/>
  <c r="F69" i="5"/>
  <c r="F70" i="5"/>
  <c r="F71" i="5"/>
  <c r="F72" i="5"/>
  <c r="M72" i="7" s="1"/>
  <c r="F73" i="5"/>
  <c r="F74" i="5"/>
  <c r="F75" i="5"/>
  <c r="F76" i="5"/>
  <c r="F77" i="5"/>
  <c r="F78" i="5"/>
  <c r="F79" i="5"/>
  <c r="F80" i="5"/>
  <c r="M45" i="7" s="1"/>
  <c r="F81" i="5"/>
  <c r="F82" i="5"/>
  <c r="F83" i="5"/>
  <c r="F84" i="5"/>
  <c r="F85" i="5"/>
  <c r="F86" i="5"/>
  <c r="F87" i="5"/>
  <c r="F88" i="5"/>
  <c r="M20" i="7" s="1"/>
  <c r="F89" i="5"/>
  <c r="F90" i="5"/>
  <c r="F91" i="5"/>
  <c r="F92" i="5"/>
  <c r="F93" i="5"/>
  <c r="F94" i="5"/>
  <c r="F95" i="5"/>
  <c r="F96" i="5"/>
  <c r="M73" i="7" s="1"/>
  <c r="F97" i="5"/>
  <c r="F98" i="5"/>
  <c r="F99" i="5"/>
  <c r="F100" i="5"/>
  <c r="F101" i="5"/>
  <c r="F102" i="5"/>
  <c r="F103" i="5"/>
  <c r="F104" i="5"/>
  <c r="M36" i="7" s="1"/>
  <c r="F105" i="5"/>
  <c r="F106" i="5"/>
  <c r="F107" i="5"/>
  <c r="F108" i="5"/>
  <c r="F109" i="5"/>
  <c r="F110" i="5"/>
  <c r="F111" i="5"/>
  <c r="F112" i="5"/>
  <c r="M65" i="7" s="1"/>
  <c r="F113" i="5"/>
  <c r="F114" i="5"/>
  <c r="F115" i="5"/>
  <c r="F116" i="5"/>
  <c r="F117" i="5"/>
  <c r="F118" i="5"/>
  <c r="F119" i="5"/>
  <c r="F120" i="5"/>
  <c r="F121" i="5"/>
  <c r="F122" i="5"/>
  <c r="F123" i="5"/>
  <c r="F124" i="5"/>
  <c r="F125" i="5"/>
  <c r="F126" i="5"/>
  <c r="F127" i="5"/>
  <c r="F128" i="5"/>
  <c r="M61" i="7" s="1"/>
  <c r="F129" i="5"/>
  <c r="F130" i="5"/>
  <c r="F131" i="5"/>
  <c r="F132" i="5"/>
  <c r="F133" i="5"/>
  <c r="F134" i="5"/>
  <c r="F135" i="5"/>
  <c r="F136" i="5"/>
  <c r="M3" i="7" s="1"/>
  <c r="F137" i="5"/>
  <c r="F138" i="5"/>
  <c r="F139" i="5"/>
  <c r="F140" i="5"/>
  <c r="F141" i="5"/>
  <c r="F142" i="5"/>
  <c r="F143" i="5"/>
  <c r="F144" i="5"/>
  <c r="M41" i="7" s="1"/>
  <c r="F145" i="5"/>
  <c r="F146" i="5"/>
  <c r="F147" i="5"/>
  <c r="F148" i="5"/>
  <c r="F149" i="5"/>
  <c r="F150" i="5"/>
  <c r="F151" i="5"/>
  <c r="F152" i="5"/>
  <c r="M50" i="7" s="1"/>
  <c r="F153" i="5"/>
  <c r="F154" i="5"/>
  <c r="F155" i="5"/>
  <c r="F156" i="5"/>
  <c r="F157" i="5"/>
  <c r="F158" i="5"/>
  <c r="F159" i="5"/>
  <c r="F160" i="5"/>
  <c r="F161" i="5"/>
  <c r="F162" i="5"/>
  <c r="F163" i="5"/>
  <c r="F164" i="5"/>
  <c r="F165" i="5"/>
  <c r="F166" i="5"/>
  <c r="F167" i="5"/>
  <c r="F168" i="5"/>
  <c r="M44" i="7" s="1"/>
  <c r="F169" i="5"/>
  <c r="F170" i="5"/>
  <c r="F171" i="5"/>
  <c r="F172" i="5"/>
  <c r="F173" i="5"/>
  <c r="F174" i="5"/>
  <c r="F175" i="5"/>
  <c r="F176" i="5"/>
  <c r="M54" i="7" s="1"/>
  <c r="F177" i="5"/>
  <c r="F178" i="5"/>
  <c r="F179" i="5"/>
  <c r="F180" i="5"/>
  <c r="F181" i="5"/>
  <c r="F182" i="5"/>
  <c r="F183" i="5"/>
  <c r="F184" i="5"/>
  <c r="M42" i="7" s="1"/>
  <c r="F185" i="5"/>
  <c r="F186" i="5"/>
  <c r="F187" i="5"/>
  <c r="F188" i="5"/>
  <c r="F189" i="5"/>
  <c r="F190" i="5"/>
  <c r="F191" i="5"/>
  <c r="F192" i="5"/>
  <c r="F193" i="5"/>
  <c r="F194" i="5"/>
  <c r="F195" i="5"/>
  <c r="F196" i="5"/>
  <c r="F197" i="5"/>
  <c r="F198" i="5"/>
  <c r="F199" i="5"/>
  <c r="F200" i="5"/>
  <c r="F201" i="5"/>
  <c r="F202" i="5"/>
  <c r="F203" i="5"/>
  <c r="F204" i="5"/>
  <c r="F205" i="5"/>
  <c r="F206" i="5"/>
  <c r="F207" i="5"/>
  <c r="F208" i="5"/>
  <c r="M5" i="7" s="1"/>
  <c r="F209" i="5"/>
  <c r="F210" i="5"/>
  <c r="F211" i="5"/>
  <c r="F212" i="5"/>
  <c r="F213" i="5"/>
  <c r="F214" i="5"/>
  <c r="F215" i="5"/>
  <c r="F216" i="5"/>
  <c r="M66" i="7" s="1"/>
  <c r="F217" i="5"/>
  <c r="F218" i="5"/>
  <c r="F219" i="5"/>
  <c r="F220" i="5"/>
  <c r="F221" i="5"/>
  <c r="F222" i="5"/>
  <c r="F223" i="5"/>
  <c r="F224" i="5"/>
  <c r="F225" i="5"/>
  <c r="F226" i="5"/>
  <c r="F227" i="5"/>
  <c r="F228" i="5"/>
  <c r="F229" i="5"/>
  <c r="F230" i="5"/>
  <c r="F231" i="5"/>
  <c r="F232" i="5"/>
  <c r="M69" i="7" s="1"/>
  <c r="F233" i="5"/>
  <c r="F234" i="5"/>
  <c r="F235" i="5"/>
  <c r="F236" i="5"/>
  <c r="F237" i="5"/>
  <c r="F238" i="5"/>
  <c r="F239" i="5"/>
  <c r="F240" i="5"/>
  <c r="F241" i="5"/>
  <c r="F242" i="5"/>
  <c r="F243" i="5"/>
  <c r="F244" i="5"/>
  <c r="F245" i="5"/>
  <c r="F246" i="5"/>
  <c r="F247" i="5"/>
  <c r="F248" i="5"/>
  <c r="M19" i="7" s="1"/>
  <c r="F249" i="5"/>
  <c r="F250" i="5"/>
  <c r="F251" i="5"/>
  <c r="F252" i="5"/>
  <c r="F253" i="5"/>
  <c r="F254" i="5"/>
  <c r="F255" i="5"/>
  <c r="F256" i="5"/>
  <c r="M56" i="7" s="1"/>
  <c r="F257" i="5"/>
  <c r="F258" i="5"/>
  <c r="F259" i="5"/>
  <c r="F260" i="5"/>
  <c r="F261" i="5"/>
  <c r="F262" i="5"/>
  <c r="F263" i="5"/>
  <c r="F264" i="5"/>
  <c r="M43" i="7" s="1"/>
  <c r="F265" i="5"/>
  <c r="F266" i="5"/>
  <c r="F267" i="5"/>
  <c r="F268" i="5"/>
  <c r="F269" i="5"/>
  <c r="F270" i="5"/>
  <c r="F271" i="5"/>
  <c r="F272" i="5"/>
  <c r="M24" i="7" s="1"/>
  <c r="F273" i="5"/>
  <c r="F274" i="5"/>
  <c r="F275" i="5"/>
  <c r="F276" i="5"/>
  <c r="F277" i="5"/>
  <c r="F278" i="5"/>
  <c r="F279" i="5"/>
  <c r="F280" i="5"/>
  <c r="M25" i="7" s="1"/>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M2" i="7" s="1"/>
  <c r="F329" i="5"/>
  <c r="F330" i="5"/>
  <c r="F331" i="5"/>
  <c r="F332" i="5"/>
  <c r="F333" i="5"/>
  <c r="F334" i="5"/>
  <c r="F335" i="5"/>
  <c r="F336" i="5"/>
  <c r="M59" i="7" s="1"/>
  <c r="F337" i="5"/>
  <c r="F338" i="5"/>
  <c r="F339" i="5"/>
  <c r="F340" i="5"/>
  <c r="F341" i="5"/>
  <c r="F342" i="5"/>
  <c r="F343" i="5"/>
  <c r="F344" i="5"/>
  <c r="M40" i="7" s="1"/>
  <c r="F345" i="5"/>
  <c r="F346" i="5"/>
  <c r="F347" i="5"/>
  <c r="F348" i="5"/>
  <c r="F349" i="5"/>
  <c r="F350" i="5"/>
  <c r="F351" i="5"/>
  <c r="F352" i="5"/>
  <c r="F353" i="5"/>
  <c r="F354" i="5"/>
  <c r="F355" i="5"/>
  <c r="F356" i="5"/>
  <c r="F357" i="5"/>
  <c r="F358" i="5"/>
  <c r="F359" i="5"/>
  <c r="F360" i="5"/>
  <c r="M51" i="7" s="1"/>
  <c r="F361" i="5"/>
  <c r="F362" i="5"/>
  <c r="F363" i="5"/>
  <c r="F364" i="5"/>
  <c r="F365" i="5"/>
  <c r="F366" i="5"/>
  <c r="F367" i="5"/>
  <c r="F368" i="5"/>
  <c r="M35" i="7" s="1"/>
  <c r="F369" i="5"/>
  <c r="F370" i="5"/>
  <c r="F371" i="5"/>
  <c r="F372" i="5"/>
  <c r="F373" i="5"/>
  <c r="F374" i="5"/>
  <c r="F375" i="5"/>
  <c r="F376" i="5"/>
  <c r="M11" i="7" s="1"/>
  <c r="F377" i="5"/>
  <c r="F378" i="5"/>
  <c r="F379" i="5"/>
  <c r="F380" i="5"/>
  <c r="F381" i="5"/>
  <c r="F382" i="5"/>
  <c r="F383" i="5"/>
  <c r="F384" i="5"/>
  <c r="M14" i="7" s="1"/>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M17" i="7" s="1"/>
  <c r="F417" i="5"/>
  <c r="F418" i="5"/>
  <c r="F419" i="5"/>
  <c r="F420" i="5"/>
  <c r="F421" i="5"/>
  <c r="F422" i="5"/>
  <c r="F423" i="5"/>
  <c r="F424" i="5"/>
  <c r="M29" i="7" s="1"/>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M48" i="7" s="1"/>
  <c r="F457" i="5"/>
  <c r="F458" i="5"/>
  <c r="F459" i="5"/>
  <c r="F460" i="5"/>
  <c r="F461" i="5"/>
  <c r="F462" i="5"/>
  <c r="F463" i="5"/>
  <c r="F464" i="5"/>
  <c r="M74" i="7" s="1"/>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M30" i="7" s="1"/>
  <c r="F513" i="5"/>
  <c r="F514" i="5"/>
  <c r="F515" i="5"/>
  <c r="F516" i="5"/>
  <c r="F517" i="5"/>
  <c r="F518" i="5"/>
  <c r="F519" i="5"/>
  <c r="F520" i="5"/>
  <c r="M18" i="7" s="1"/>
  <c r="F521" i="5"/>
  <c r="F522" i="5"/>
  <c r="F523" i="5"/>
  <c r="F524" i="5"/>
  <c r="F525" i="5"/>
  <c r="F526" i="5"/>
  <c r="F527" i="5"/>
  <c r="F528" i="5"/>
  <c r="F529" i="5"/>
  <c r="F530" i="5"/>
  <c r="F531" i="5"/>
  <c r="F532" i="5"/>
  <c r="F533" i="5"/>
  <c r="F534" i="5"/>
  <c r="F535" i="5"/>
  <c r="F536" i="5"/>
  <c r="M53" i="7" s="1"/>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F576" i="5"/>
  <c r="F577" i="5"/>
  <c r="F578" i="5"/>
  <c r="F579" i="5"/>
  <c r="F580" i="5"/>
  <c r="F581" i="5"/>
  <c r="F582" i="5"/>
  <c r="F583" i="5"/>
  <c r="F584" i="5"/>
  <c r="M12" i="7" s="1"/>
  <c r="F585" i="5"/>
  <c r="F586" i="5"/>
  <c r="F587" i="5"/>
  <c r="F588" i="5"/>
  <c r="F589" i="5"/>
  <c r="F590" i="5"/>
  <c r="F591" i="5"/>
  <c r="F592" i="5"/>
  <c r="F593" i="5"/>
  <c r="F594" i="5"/>
  <c r="F595" i="5"/>
  <c r="F596" i="5"/>
  <c r="F597" i="5"/>
  <c r="F598" i="5"/>
  <c r="F599" i="5"/>
  <c r="F600" i="5"/>
  <c r="M34" i="7" s="1"/>
  <c r="F601" i="5"/>
  <c r="F602" i="5"/>
  <c r="F603" i="5"/>
  <c r="F604" i="5"/>
  <c r="F605" i="5"/>
  <c r="F606" i="5"/>
  <c r="F607" i="5"/>
  <c r="F608" i="5"/>
  <c r="F609" i="5"/>
  <c r="F610" i="5"/>
  <c r="F611" i="5"/>
  <c r="F612" i="5"/>
  <c r="F613" i="5"/>
  <c r="F614" i="5"/>
  <c r="F615" i="5"/>
  <c r="F616" i="5"/>
  <c r="F617" i="5"/>
  <c r="F618" i="5"/>
  <c r="F619" i="5"/>
  <c r="F620" i="5"/>
  <c r="F621" i="5"/>
  <c r="F622" i="5"/>
  <c r="F623" i="5"/>
  <c r="F624" i="5"/>
  <c r="F625" i="5"/>
  <c r="F626" i="5"/>
  <c r="F627" i="5"/>
  <c r="F628" i="5"/>
  <c r="F629" i="5"/>
  <c r="F630" i="5"/>
  <c r="F631" i="5"/>
  <c r="F632" i="5"/>
  <c r="F633" i="5"/>
  <c r="F634" i="5"/>
  <c r="F635" i="5"/>
  <c r="F636" i="5"/>
  <c r="F637" i="5"/>
  <c r="F638" i="5"/>
  <c r="F639" i="5"/>
  <c r="F640" i="5"/>
  <c r="F641" i="5"/>
  <c r="F642" i="5"/>
  <c r="F643" i="5"/>
  <c r="F644" i="5"/>
  <c r="F645" i="5"/>
  <c r="F646" i="5"/>
  <c r="F647" i="5"/>
  <c r="F648" i="5"/>
  <c r="M26" i="7" s="1"/>
  <c r="F649" i="5"/>
  <c r="F650" i="5"/>
  <c r="F651" i="5"/>
  <c r="F652" i="5"/>
  <c r="F653" i="5"/>
  <c r="F654" i="5"/>
  <c r="F655" i="5"/>
  <c r="F656" i="5"/>
  <c r="M78" i="7" s="1"/>
  <c r="F657" i="5"/>
  <c r="F658" i="5"/>
  <c r="F659" i="5"/>
  <c r="F660" i="5"/>
  <c r="F661" i="5"/>
  <c r="F662" i="5"/>
  <c r="F663" i="5"/>
  <c r="F664" i="5"/>
  <c r="F665" i="5"/>
  <c r="F666" i="5"/>
  <c r="F667" i="5"/>
  <c r="F668" i="5"/>
  <c r="F669" i="5"/>
  <c r="F670" i="5"/>
  <c r="F671" i="5"/>
  <c r="F672" i="5"/>
  <c r="F673" i="5"/>
  <c r="F674" i="5"/>
  <c r="F675" i="5"/>
  <c r="F676" i="5"/>
  <c r="F677" i="5"/>
  <c r="F678" i="5"/>
  <c r="F679" i="5"/>
  <c r="F680" i="5"/>
  <c r="F681" i="5"/>
  <c r="F682" i="5"/>
  <c r="F683" i="5"/>
  <c r="F684" i="5"/>
  <c r="F685" i="5"/>
  <c r="F686" i="5"/>
  <c r="F687" i="5"/>
  <c r="F688" i="5"/>
  <c r="F689" i="5"/>
  <c r="F690" i="5"/>
  <c r="F691" i="5"/>
  <c r="F692" i="5"/>
  <c r="F693" i="5"/>
  <c r="F694" i="5"/>
  <c r="F695" i="5"/>
  <c r="F696" i="5"/>
  <c r="M33" i="7" s="1"/>
  <c r="F697" i="5"/>
  <c r="F698" i="5"/>
  <c r="F699" i="5"/>
  <c r="F700" i="5"/>
  <c r="F701" i="5"/>
  <c r="F702" i="5"/>
  <c r="F703" i="5"/>
  <c r="F704" i="5"/>
  <c r="F705" i="5"/>
  <c r="F706" i="5"/>
  <c r="F707" i="5"/>
  <c r="F708" i="5"/>
  <c r="F709" i="5"/>
  <c r="F710" i="5"/>
  <c r="F711" i="5"/>
  <c r="F712" i="5"/>
  <c r="M60" i="7" s="1"/>
  <c r="F713" i="5"/>
  <c r="F714" i="5"/>
  <c r="F715" i="5"/>
  <c r="F716" i="5"/>
  <c r="F717" i="5"/>
  <c r="F718" i="5"/>
  <c r="F719" i="5"/>
  <c r="F720" i="5"/>
  <c r="F721" i="5"/>
  <c r="F722" i="5"/>
  <c r="F723" i="5"/>
  <c r="F724" i="5"/>
  <c r="F725" i="5"/>
  <c r="F726" i="5"/>
  <c r="F727" i="5"/>
  <c r="F728" i="5"/>
  <c r="F729" i="5"/>
  <c r="F730" i="5"/>
  <c r="F731" i="5"/>
  <c r="F732" i="5"/>
  <c r="F733" i="5"/>
  <c r="F734" i="5"/>
  <c r="F735" i="5"/>
  <c r="F736" i="5"/>
  <c r="F737" i="5"/>
  <c r="F738" i="5"/>
  <c r="F739" i="5"/>
  <c r="F740" i="5"/>
  <c r="F741" i="5"/>
  <c r="F742" i="5"/>
  <c r="F743" i="5"/>
  <c r="F744" i="5"/>
  <c r="F745" i="5"/>
  <c r="F746" i="5"/>
  <c r="F747" i="5"/>
  <c r="F748" i="5"/>
  <c r="F749" i="5"/>
  <c r="F750" i="5"/>
  <c r="F751" i="5"/>
  <c r="F752" i="5"/>
  <c r="M62" i="7" s="1"/>
  <c r="F753" i="5"/>
  <c r="F754" i="5"/>
  <c r="F755" i="5"/>
  <c r="F756" i="5"/>
  <c r="F757" i="5"/>
  <c r="F758" i="5"/>
  <c r="F759" i="5"/>
  <c r="F760" i="5"/>
  <c r="F761" i="5"/>
  <c r="F762" i="5"/>
  <c r="F763" i="5"/>
  <c r="F764" i="5"/>
  <c r="F765" i="5"/>
  <c r="F766" i="5"/>
  <c r="F767" i="5"/>
  <c r="F768" i="5"/>
  <c r="F769" i="5"/>
  <c r="F770" i="5"/>
  <c r="F771" i="5"/>
  <c r="F772" i="5"/>
  <c r="F773" i="5"/>
  <c r="F774" i="5"/>
  <c r="F775" i="5"/>
  <c r="F776" i="5"/>
  <c r="F777" i="5"/>
  <c r="F778" i="5"/>
  <c r="F779" i="5"/>
  <c r="F780" i="5"/>
  <c r="F781" i="5"/>
  <c r="F782" i="5"/>
  <c r="F783" i="5"/>
  <c r="F784" i="5"/>
  <c r="F785" i="5"/>
  <c r="F786" i="5"/>
  <c r="F787" i="5"/>
  <c r="F788" i="5"/>
  <c r="F789" i="5"/>
  <c r="F790" i="5"/>
  <c r="F791" i="5"/>
  <c r="F792" i="5"/>
  <c r="M13" i="7" s="1"/>
  <c r="F793" i="5"/>
  <c r="F794" i="5"/>
  <c r="F795" i="5"/>
  <c r="F796" i="5"/>
  <c r="F797" i="5"/>
  <c r="F798" i="5"/>
  <c r="F799" i="5"/>
  <c r="F800" i="5"/>
  <c r="F801" i="5"/>
  <c r="F802" i="5"/>
  <c r="F803" i="5"/>
  <c r="F804" i="5"/>
  <c r="F805" i="5"/>
  <c r="F806" i="5"/>
  <c r="F807" i="5"/>
  <c r="F808" i="5"/>
  <c r="F809" i="5"/>
  <c r="F810" i="5"/>
  <c r="F811" i="5"/>
  <c r="F812" i="5"/>
  <c r="F813" i="5"/>
  <c r="F814" i="5"/>
  <c r="F815" i="5"/>
  <c r="F816" i="5"/>
  <c r="F817" i="5"/>
  <c r="F818" i="5"/>
  <c r="F819" i="5"/>
  <c r="F820" i="5"/>
  <c r="F821" i="5"/>
  <c r="F822" i="5"/>
  <c r="F823" i="5"/>
  <c r="F824" i="5"/>
  <c r="F825" i="5"/>
  <c r="F826" i="5"/>
  <c r="F827" i="5"/>
  <c r="F828" i="5"/>
  <c r="F829" i="5"/>
  <c r="F830" i="5"/>
  <c r="F831" i="5"/>
  <c r="F832" i="5"/>
  <c r="M76" i="7" s="1"/>
  <c r="F833" i="5"/>
  <c r="F834" i="5"/>
  <c r="F835" i="5"/>
  <c r="F836" i="5"/>
  <c r="F837" i="5"/>
  <c r="F838" i="5"/>
  <c r="F839" i="5"/>
  <c r="F840" i="5"/>
  <c r="F841" i="5"/>
  <c r="F842" i="5"/>
  <c r="F843" i="5"/>
  <c r="F844" i="5"/>
  <c r="F845" i="5"/>
  <c r="F846" i="5"/>
  <c r="F847" i="5"/>
  <c r="F848" i="5"/>
  <c r="F849" i="5"/>
  <c r="F850" i="5"/>
  <c r="F851" i="5"/>
  <c r="F852" i="5"/>
  <c r="F853" i="5"/>
  <c r="F854" i="5"/>
  <c r="F855" i="5"/>
  <c r="F856" i="5"/>
  <c r="F857" i="5"/>
  <c r="F858" i="5"/>
  <c r="F859" i="5"/>
  <c r="F860" i="5"/>
  <c r="F861" i="5"/>
  <c r="F862" i="5"/>
  <c r="F863" i="5"/>
  <c r="F864" i="5"/>
  <c r="F865" i="5"/>
  <c r="F866" i="5"/>
  <c r="F867" i="5"/>
  <c r="F868" i="5"/>
  <c r="F869" i="5"/>
  <c r="F870" i="5"/>
  <c r="F871" i="5"/>
  <c r="F872" i="5"/>
  <c r="F873" i="5"/>
  <c r="F874" i="5"/>
  <c r="F875" i="5"/>
  <c r="F876" i="5"/>
  <c r="F877" i="5"/>
  <c r="F878" i="5"/>
  <c r="F879" i="5"/>
  <c r="F880" i="5"/>
  <c r="F881" i="5"/>
  <c r="F882" i="5"/>
  <c r="F883" i="5"/>
  <c r="F884" i="5"/>
  <c r="F885" i="5"/>
  <c r="F886" i="5"/>
  <c r="F887" i="5"/>
  <c r="F888" i="5"/>
  <c r="M58" i="7" s="1"/>
  <c r="F889" i="5"/>
  <c r="F890" i="5"/>
  <c r="F891" i="5"/>
  <c r="F892" i="5"/>
  <c r="F893" i="5"/>
  <c r="F894" i="5"/>
  <c r="F895" i="5"/>
  <c r="F896" i="5"/>
  <c r="F897" i="5"/>
  <c r="F898" i="5"/>
  <c r="F899" i="5"/>
  <c r="F900" i="5"/>
  <c r="F901" i="5"/>
  <c r="F902" i="5"/>
  <c r="F903" i="5"/>
  <c r="F904" i="5"/>
  <c r="F905" i="5"/>
  <c r="F906" i="5"/>
  <c r="F907" i="5"/>
  <c r="F908" i="5"/>
  <c r="F909" i="5"/>
  <c r="F910" i="5"/>
  <c r="F911" i="5"/>
  <c r="F912" i="5"/>
  <c r="M8" i="7" s="1"/>
  <c r="F913" i="5"/>
  <c r="F914" i="5"/>
  <c r="F915" i="5"/>
  <c r="F916" i="5"/>
  <c r="F917" i="5"/>
  <c r="F918" i="5"/>
  <c r="F919" i="5"/>
  <c r="F920" i="5"/>
  <c r="F921" i="5"/>
  <c r="F922" i="5"/>
  <c r="F923" i="5"/>
  <c r="F924" i="5"/>
  <c r="F925" i="5"/>
  <c r="F926" i="5"/>
  <c r="F927" i="5"/>
  <c r="F928" i="5"/>
  <c r="F929" i="5"/>
  <c r="F930" i="5"/>
  <c r="F931" i="5"/>
  <c r="F932" i="5"/>
  <c r="F933" i="5"/>
  <c r="F934" i="5"/>
  <c r="F935" i="5"/>
  <c r="F936" i="5"/>
  <c r="F937" i="5"/>
  <c r="F938" i="5"/>
  <c r="F939" i="5"/>
  <c r="F940" i="5"/>
  <c r="F941" i="5"/>
  <c r="F942" i="5"/>
  <c r="F943" i="5"/>
  <c r="F944" i="5"/>
  <c r="F945" i="5"/>
  <c r="F946" i="5"/>
  <c r="F947" i="5"/>
  <c r="F948" i="5"/>
  <c r="F949" i="5"/>
  <c r="F950" i="5"/>
  <c r="F951" i="5"/>
  <c r="F952" i="5"/>
  <c r="F953" i="5"/>
  <c r="F954" i="5"/>
  <c r="F955" i="5"/>
  <c r="F956" i="5"/>
  <c r="F957" i="5"/>
  <c r="F958" i="5"/>
  <c r="F959" i="5"/>
  <c r="F960" i="5"/>
  <c r="F961" i="5"/>
  <c r="F962" i="5"/>
  <c r="F963" i="5"/>
  <c r="F964" i="5"/>
  <c r="F965" i="5"/>
  <c r="F966" i="5"/>
  <c r="F967" i="5"/>
  <c r="F968" i="5"/>
  <c r="F969" i="5"/>
  <c r="F970" i="5"/>
  <c r="F971" i="5"/>
  <c r="F972" i="5"/>
  <c r="F973" i="5"/>
  <c r="F974" i="5"/>
  <c r="F975" i="5"/>
  <c r="F976" i="5"/>
  <c r="F977" i="5"/>
  <c r="F978" i="5"/>
  <c r="F979" i="5"/>
  <c r="F980" i="5"/>
  <c r="F981" i="5"/>
  <c r="F982" i="5"/>
  <c r="F983" i="5"/>
  <c r="F984" i="5"/>
  <c r="F985" i="5"/>
  <c r="F986" i="5"/>
  <c r="F987" i="5"/>
  <c r="F988" i="5"/>
  <c r="F989" i="5"/>
  <c r="F990" i="5"/>
  <c r="F991" i="5"/>
  <c r="F992" i="5"/>
  <c r="F993" i="5"/>
  <c r="F994" i="5"/>
  <c r="F995" i="5"/>
  <c r="F996" i="5"/>
  <c r="F997" i="5"/>
  <c r="F998" i="5"/>
  <c r="F999" i="5"/>
  <c r="F1000" i="5"/>
  <c r="F1001" i="5"/>
  <c r="F1002" i="5"/>
  <c r="F1003" i="5"/>
  <c r="F1004" i="5"/>
  <c r="F1005" i="5"/>
  <c r="F1006" i="5"/>
  <c r="F1007" i="5"/>
  <c r="F1008" i="5"/>
  <c r="F1009" i="5"/>
  <c r="F1010" i="5"/>
  <c r="F1011" i="5"/>
  <c r="F1012" i="5"/>
  <c r="F1013" i="5"/>
  <c r="F1014" i="5"/>
  <c r="F1015" i="5"/>
  <c r="F1016" i="5"/>
  <c r="F1017" i="5"/>
  <c r="F1018" i="5"/>
  <c r="F1019" i="5"/>
  <c r="F1020" i="5"/>
  <c r="F1021" i="5"/>
  <c r="F1022" i="5"/>
  <c r="F1023" i="5"/>
  <c r="F1024" i="5"/>
  <c r="F1025" i="5"/>
  <c r="F1026" i="5"/>
  <c r="F1027" i="5"/>
  <c r="F1028" i="5"/>
  <c r="F1029" i="5"/>
  <c r="F1030" i="5"/>
  <c r="F1031" i="5"/>
  <c r="F1032" i="5"/>
  <c r="F1033" i="5"/>
  <c r="F1034" i="5"/>
  <c r="F1035" i="5"/>
  <c r="F1036" i="5"/>
  <c r="F1037" i="5"/>
  <c r="F1038" i="5"/>
  <c r="F1039" i="5"/>
  <c r="F1040" i="5"/>
  <c r="F1041" i="5"/>
  <c r="F1042" i="5"/>
  <c r="F1043" i="5"/>
  <c r="F1044" i="5"/>
  <c r="F1045" i="5"/>
  <c r="F1046" i="5"/>
  <c r="F1047" i="5"/>
  <c r="F1048" i="5"/>
  <c r="F1049" i="5"/>
  <c r="F1050" i="5"/>
  <c r="F1051" i="5"/>
  <c r="F1052" i="5"/>
  <c r="F1053" i="5"/>
  <c r="F1054" i="5"/>
  <c r="F1055" i="5"/>
  <c r="F1056" i="5"/>
  <c r="F1057" i="5"/>
  <c r="F1058" i="5"/>
  <c r="F1059" i="5"/>
  <c r="F1060" i="5"/>
  <c r="F1061" i="5"/>
  <c r="F1062" i="5"/>
  <c r="F1063" i="5"/>
  <c r="F1064" i="5"/>
  <c r="F1065" i="5"/>
  <c r="F1066" i="5"/>
  <c r="F1067" i="5"/>
  <c r="F1068" i="5"/>
  <c r="F1069" i="5"/>
  <c r="F1070" i="5"/>
  <c r="F1071" i="5"/>
  <c r="F1072" i="5"/>
  <c r="F1073" i="5"/>
  <c r="F1074" i="5"/>
  <c r="F1075" i="5"/>
  <c r="F1076" i="5"/>
  <c r="F1077" i="5"/>
  <c r="F1078" i="5"/>
  <c r="F1079" i="5"/>
  <c r="F1080" i="5"/>
  <c r="F1081" i="5"/>
  <c r="F1082" i="5"/>
  <c r="F1083" i="5"/>
  <c r="F1084" i="5"/>
  <c r="F1085" i="5"/>
  <c r="F1086" i="5"/>
  <c r="F1087" i="5"/>
  <c r="F1088" i="5"/>
  <c r="F1089" i="5"/>
  <c r="F1090" i="5"/>
  <c r="F1091" i="5"/>
  <c r="F1092" i="5"/>
  <c r="F1093" i="5"/>
  <c r="F1094" i="5"/>
  <c r="F1095" i="5"/>
  <c r="F1096" i="5"/>
  <c r="M57" i="7" s="1"/>
  <c r="F1097" i="5"/>
  <c r="F1098" i="5"/>
  <c r="F1099" i="5"/>
  <c r="F1100" i="5"/>
  <c r="F1101" i="5"/>
  <c r="F1102" i="5"/>
  <c r="F1103" i="5"/>
  <c r="F1104" i="5"/>
  <c r="F1105" i="5"/>
  <c r="F1106" i="5"/>
  <c r="F1107" i="5"/>
  <c r="F1108" i="5"/>
  <c r="F1109" i="5"/>
  <c r="F1110" i="5"/>
  <c r="F1111" i="5"/>
  <c r="F1112" i="5"/>
  <c r="F1113" i="5"/>
  <c r="F1114" i="5"/>
  <c r="F1115" i="5"/>
  <c r="F1116" i="5"/>
  <c r="F1117" i="5"/>
  <c r="F1118" i="5"/>
  <c r="F1119" i="5"/>
  <c r="F1120" i="5"/>
  <c r="F1121" i="5"/>
  <c r="F1122" i="5"/>
  <c r="F1123" i="5"/>
  <c r="F1124" i="5"/>
  <c r="F1125" i="5"/>
  <c r="F1126" i="5"/>
  <c r="F1127" i="5"/>
  <c r="F1128" i="5"/>
  <c r="F1129" i="5"/>
  <c r="F1130" i="5"/>
  <c r="F1131" i="5"/>
  <c r="F1132" i="5"/>
  <c r="F1133" i="5"/>
  <c r="F1134" i="5"/>
  <c r="F1135" i="5"/>
  <c r="F1136" i="5"/>
  <c r="F1137" i="5"/>
  <c r="F1138" i="5"/>
  <c r="F1139" i="5"/>
  <c r="F1140" i="5"/>
  <c r="F1141" i="5"/>
  <c r="F1142" i="5"/>
  <c r="F1143" i="5"/>
  <c r="F1144" i="5"/>
  <c r="F1145" i="5"/>
  <c r="F1146" i="5"/>
  <c r="F1147" i="5"/>
  <c r="F1148" i="5"/>
  <c r="F1149" i="5"/>
  <c r="F1150" i="5"/>
  <c r="F1151" i="5"/>
  <c r="F1152" i="5"/>
  <c r="F1153" i="5"/>
  <c r="F1154" i="5"/>
  <c r="F1155" i="5"/>
  <c r="F1156" i="5"/>
  <c r="F1157" i="5"/>
  <c r="F1158" i="5"/>
  <c r="F1159" i="5"/>
  <c r="F1160" i="5"/>
  <c r="F1161" i="5"/>
  <c r="F1162" i="5"/>
  <c r="F1163" i="5"/>
  <c r="F1164" i="5"/>
  <c r="F1165" i="5"/>
  <c r="F1166" i="5"/>
  <c r="F1167" i="5"/>
  <c r="F1168" i="5"/>
  <c r="M64" i="7" s="1"/>
  <c r="F1169" i="5"/>
  <c r="F1170" i="5"/>
  <c r="F1171" i="5"/>
  <c r="F1172" i="5"/>
  <c r="F1173" i="5"/>
  <c r="F1174" i="5"/>
  <c r="F1175" i="5"/>
  <c r="F1176" i="5"/>
  <c r="M9" i="7" s="1"/>
  <c r="F1177" i="5"/>
  <c r="F1178" i="5"/>
  <c r="F1179" i="5"/>
  <c r="F1180" i="5"/>
  <c r="F1181" i="5"/>
  <c r="F1182" i="5"/>
  <c r="F1183" i="5"/>
  <c r="F1184" i="5"/>
  <c r="F1185" i="5"/>
  <c r="F1186" i="5"/>
  <c r="F1187" i="5"/>
  <c r="F1188" i="5"/>
  <c r="F1189" i="5"/>
  <c r="F1190" i="5"/>
  <c r="F1191" i="5"/>
  <c r="F1192" i="5"/>
  <c r="F1193" i="5"/>
  <c r="F1194" i="5"/>
  <c r="F1195" i="5"/>
  <c r="F1196" i="5"/>
  <c r="F1197" i="5"/>
  <c r="F1198" i="5"/>
  <c r="F1199" i="5"/>
  <c r="F1200" i="5"/>
  <c r="F1201" i="5"/>
  <c r="F1202" i="5"/>
  <c r="F1203" i="5"/>
  <c r="F1204" i="5"/>
  <c r="F1205" i="5"/>
  <c r="F1206" i="5"/>
  <c r="F1207" i="5"/>
  <c r="F1208" i="5"/>
  <c r="F1209" i="5"/>
  <c r="F1210" i="5"/>
  <c r="F1211" i="5"/>
  <c r="F1212" i="5"/>
  <c r="F1213" i="5"/>
  <c r="F1214" i="5"/>
  <c r="F1215" i="5"/>
  <c r="F1216" i="5"/>
  <c r="F1217" i="5"/>
  <c r="F1218" i="5"/>
  <c r="F1219" i="5"/>
  <c r="F1220" i="5"/>
  <c r="F1221" i="5"/>
  <c r="F1222" i="5"/>
  <c r="F1223" i="5"/>
  <c r="F1224" i="5"/>
  <c r="F1225" i="5"/>
  <c r="F1226" i="5"/>
  <c r="F1227" i="5"/>
  <c r="F1228" i="5"/>
  <c r="F1229" i="5"/>
  <c r="F1230" i="5"/>
  <c r="F1231" i="5"/>
  <c r="F1232" i="5"/>
  <c r="F1233" i="5"/>
  <c r="F1234" i="5"/>
  <c r="F1235" i="5"/>
  <c r="F1236" i="5"/>
  <c r="F1237" i="5"/>
  <c r="F1238" i="5"/>
  <c r="F1239" i="5"/>
  <c r="F1240" i="5"/>
  <c r="F1241" i="5"/>
  <c r="F1242" i="5"/>
  <c r="F1243" i="5"/>
  <c r="F1244" i="5"/>
  <c r="F1245" i="5"/>
  <c r="F1246" i="5"/>
  <c r="F1247" i="5"/>
  <c r="F1248" i="5"/>
  <c r="F1249" i="5"/>
  <c r="F1250" i="5"/>
  <c r="F1251" i="5"/>
  <c r="F1252" i="5"/>
  <c r="F1253" i="5"/>
  <c r="F1254" i="5"/>
  <c r="F1255" i="5"/>
  <c r="F1256" i="5"/>
  <c r="F1257" i="5"/>
  <c r="F1258" i="5"/>
  <c r="F1259" i="5"/>
  <c r="F1260" i="5"/>
  <c r="F1261" i="5"/>
  <c r="F1262" i="5"/>
  <c r="F1263" i="5"/>
  <c r="F1264" i="5"/>
  <c r="F1265" i="5"/>
  <c r="F1266" i="5"/>
  <c r="F1267" i="5"/>
  <c r="F1268" i="5"/>
  <c r="F1269" i="5"/>
  <c r="F1270" i="5"/>
  <c r="F1271" i="5"/>
  <c r="F1272" i="5"/>
  <c r="F1273" i="5"/>
  <c r="F1274" i="5"/>
  <c r="F1275" i="5"/>
  <c r="F1276" i="5"/>
  <c r="F1277" i="5"/>
  <c r="F1278" i="5"/>
  <c r="F1279" i="5"/>
  <c r="F1280" i="5"/>
  <c r="F1281" i="5"/>
  <c r="F1282" i="5"/>
  <c r="F1283" i="5"/>
  <c r="F1284" i="5"/>
  <c r="F1285" i="5"/>
  <c r="F1286" i="5"/>
  <c r="F1287" i="5"/>
  <c r="F1288" i="5"/>
  <c r="F1289" i="5"/>
  <c r="F1290" i="5"/>
  <c r="F1291" i="5"/>
  <c r="F1292" i="5"/>
  <c r="F1293" i="5"/>
  <c r="F1294" i="5"/>
  <c r="F1295" i="5"/>
  <c r="F1296" i="5"/>
  <c r="F1297" i="5"/>
  <c r="F1298" i="5"/>
  <c r="F1299" i="5"/>
  <c r="F1300" i="5"/>
  <c r="F1301" i="5"/>
  <c r="F1302" i="5"/>
  <c r="F1303" i="5"/>
  <c r="F1304" i="5"/>
  <c r="F1305" i="5"/>
  <c r="F1306" i="5"/>
  <c r="F1307" i="5"/>
  <c r="F1308" i="5"/>
  <c r="F1309" i="5"/>
  <c r="F1310" i="5"/>
  <c r="F1311" i="5"/>
  <c r="F1312" i="5"/>
  <c r="F1313" i="5"/>
  <c r="F1314" i="5"/>
  <c r="F1315" i="5"/>
  <c r="F1316" i="5"/>
  <c r="F1317" i="5"/>
  <c r="F1318" i="5"/>
  <c r="F1319" i="5"/>
  <c r="F1320" i="5"/>
  <c r="F1321" i="5"/>
  <c r="F1322" i="5"/>
  <c r="F1323" i="5"/>
  <c r="F1324" i="5"/>
  <c r="F1325" i="5"/>
  <c r="F1326" i="5"/>
  <c r="F1327" i="5"/>
  <c r="F1328" i="5"/>
  <c r="F1329" i="5"/>
  <c r="F1330" i="5"/>
  <c r="F1331" i="5"/>
  <c r="F1332" i="5"/>
  <c r="F1333" i="5"/>
  <c r="F1334" i="5"/>
  <c r="F1335" i="5"/>
  <c r="F1336" i="5"/>
  <c r="F1337" i="5"/>
  <c r="F1338" i="5"/>
  <c r="F1339" i="5"/>
  <c r="F1340" i="5"/>
  <c r="F1341" i="5"/>
  <c r="F1342" i="5"/>
  <c r="F1343" i="5"/>
  <c r="F1344" i="5"/>
  <c r="F1345" i="5"/>
  <c r="F1346" i="5"/>
  <c r="F1347" i="5"/>
  <c r="F1348" i="5"/>
  <c r="F1349" i="5"/>
  <c r="F1350" i="5"/>
  <c r="F1351" i="5"/>
  <c r="F1352" i="5"/>
  <c r="F1353" i="5"/>
  <c r="F1354" i="5"/>
  <c r="F1355" i="5"/>
  <c r="F1356" i="5"/>
  <c r="F1357" i="5"/>
  <c r="F1358" i="5"/>
  <c r="F1359" i="5"/>
  <c r="F1360" i="5"/>
  <c r="F1361" i="5"/>
  <c r="F1362" i="5"/>
  <c r="F1363" i="5"/>
  <c r="F1364" i="5"/>
  <c r="F1365" i="5"/>
  <c r="F1366" i="5"/>
  <c r="F1367" i="5"/>
  <c r="F1368" i="5"/>
  <c r="F1369" i="5"/>
  <c r="F1370" i="5"/>
  <c r="F1371" i="5"/>
  <c r="F1372" i="5"/>
  <c r="F1373" i="5"/>
  <c r="F1374" i="5"/>
  <c r="F1375" i="5"/>
  <c r="F1376" i="5"/>
  <c r="F1377" i="5"/>
  <c r="F1378" i="5"/>
  <c r="F1379" i="5"/>
  <c r="F1380" i="5"/>
  <c r="F1381" i="5"/>
  <c r="F1382" i="5"/>
  <c r="F1383" i="5"/>
  <c r="F1384" i="5"/>
  <c r="F1385" i="5"/>
  <c r="F1386" i="5"/>
  <c r="F1387" i="5"/>
  <c r="F1388" i="5"/>
  <c r="F1389" i="5"/>
  <c r="F1390" i="5"/>
  <c r="F1391" i="5"/>
  <c r="F1392" i="5"/>
  <c r="M46" i="7" s="1"/>
  <c r="F1393" i="5"/>
  <c r="F1394" i="5"/>
  <c r="F1395" i="5"/>
  <c r="F1396" i="5"/>
  <c r="F1397" i="5"/>
  <c r="F1398" i="5"/>
  <c r="F1399" i="5"/>
  <c r="F1400" i="5"/>
  <c r="F1401" i="5"/>
  <c r="F1402" i="5"/>
  <c r="F1403" i="5"/>
  <c r="F1404" i="5"/>
  <c r="F1405" i="5"/>
  <c r="F1406" i="5"/>
  <c r="F1407" i="5"/>
  <c r="F1408" i="5"/>
  <c r="F1409" i="5"/>
  <c r="F1410" i="5"/>
  <c r="F1411" i="5"/>
  <c r="F1412" i="5"/>
  <c r="F1413" i="5"/>
  <c r="F1414" i="5"/>
  <c r="F1415" i="5"/>
  <c r="F1416" i="5"/>
  <c r="F1417" i="5"/>
  <c r="F1418" i="5"/>
  <c r="F1419" i="5"/>
  <c r="F1420" i="5"/>
  <c r="F1421" i="5"/>
  <c r="F1422" i="5"/>
  <c r="F1423" i="5"/>
  <c r="F1424" i="5"/>
  <c r="F1425" i="5"/>
  <c r="F1426" i="5"/>
  <c r="F1427" i="5"/>
  <c r="F1428" i="5"/>
  <c r="F1429" i="5"/>
  <c r="F1430" i="5"/>
  <c r="F1431" i="5"/>
  <c r="F1432" i="5"/>
  <c r="F1433" i="5"/>
  <c r="F1434" i="5"/>
  <c r="F1435" i="5"/>
  <c r="F1436" i="5"/>
  <c r="F1437" i="5"/>
  <c r="F1438" i="5"/>
  <c r="F1439" i="5"/>
  <c r="F1440" i="5"/>
  <c r="F1441" i="5"/>
  <c r="F1442" i="5"/>
  <c r="F1443" i="5"/>
  <c r="F1444" i="5"/>
  <c r="F1445" i="5"/>
  <c r="F1446" i="5"/>
  <c r="F1447" i="5"/>
  <c r="F1448" i="5"/>
  <c r="F1449" i="5"/>
  <c r="F1450" i="5"/>
  <c r="F1451" i="5"/>
  <c r="F1452" i="5"/>
  <c r="F1453" i="5"/>
  <c r="F1454" i="5"/>
  <c r="F1455" i="5"/>
  <c r="F1456" i="5"/>
  <c r="F1457" i="5"/>
  <c r="F1458" i="5"/>
  <c r="F1459" i="5"/>
  <c r="F1460" i="5"/>
  <c r="F1461" i="5"/>
  <c r="F1462" i="5"/>
  <c r="F1463" i="5"/>
  <c r="F1464" i="5"/>
  <c r="F1465" i="5"/>
  <c r="F1466" i="5"/>
  <c r="F1467" i="5"/>
  <c r="F1468" i="5"/>
  <c r="F1469" i="5"/>
  <c r="F1470" i="5"/>
  <c r="F1471" i="5"/>
  <c r="F1472" i="5"/>
  <c r="F1473" i="5"/>
  <c r="F1474" i="5"/>
  <c r="F1475" i="5"/>
  <c r="F1476" i="5"/>
  <c r="F1477" i="5"/>
  <c r="F1478" i="5"/>
  <c r="F1479" i="5"/>
  <c r="F1480" i="5"/>
  <c r="F1481" i="5"/>
  <c r="F1482" i="5"/>
  <c r="F1483" i="5"/>
  <c r="F1484" i="5"/>
  <c r="F1485" i="5"/>
  <c r="F1486" i="5"/>
  <c r="F1487" i="5"/>
  <c r="F1488" i="5"/>
  <c r="F1489" i="5"/>
  <c r="F1490" i="5"/>
  <c r="F1491" i="5"/>
  <c r="F1492" i="5"/>
  <c r="F1493" i="5"/>
  <c r="F1494" i="5"/>
  <c r="F1495" i="5"/>
  <c r="F1496" i="5"/>
  <c r="F1497" i="5"/>
  <c r="F1498" i="5"/>
  <c r="F1499" i="5"/>
  <c r="F1500" i="5"/>
  <c r="F1501" i="5"/>
  <c r="F1502" i="5"/>
  <c r="F1503" i="5"/>
  <c r="F1504" i="5"/>
  <c r="F1505" i="5"/>
  <c r="F1506" i="5"/>
  <c r="F1507" i="5"/>
  <c r="F1508" i="5"/>
  <c r="F1509" i="5"/>
  <c r="F1510" i="5"/>
  <c r="F1511" i="5"/>
  <c r="F1512" i="5"/>
  <c r="F1513" i="5"/>
  <c r="F1514" i="5"/>
  <c r="F1515" i="5"/>
  <c r="F1516" i="5"/>
  <c r="F1517" i="5"/>
  <c r="F1518" i="5"/>
  <c r="F1519" i="5"/>
  <c r="F1520" i="5"/>
  <c r="F1521" i="5"/>
  <c r="F1522" i="5"/>
  <c r="F1523" i="5"/>
  <c r="F1524" i="5"/>
  <c r="F1525" i="5"/>
  <c r="F1526" i="5"/>
  <c r="F1527" i="5"/>
  <c r="F1528" i="5"/>
  <c r="F1529" i="5"/>
  <c r="F1530" i="5"/>
  <c r="F1531" i="5"/>
  <c r="F1532" i="5"/>
  <c r="F1533" i="5"/>
  <c r="F1534" i="5"/>
  <c r="F1535" i="5"/>
  <c r="F1536" i="5"/>
  <c r="F1537" i="5"/>
  <c r="F1538" i="5"/>
  <c r="F1539" i="5"/>
  <c r="F1540" i="5"/>
  <c r="F1541" i="5"/>
  <c r="F1542" i="5"/>
  <c r="F1543" i="5"/>
  <c r="F1544" i="5"/>
  <c r="F1545" i="5"/>
  <c r="F1546" i="5"/>
  <c r="F1547" i="5"/>
  <c r="F1548" i="5"/>
  <c r="F1549" i="5"/>
  <c r="F1550" i="5"/>
  <c r="F1551" i="5"/>
  <c r="F1552" i="5"/>
  <c r="F1553" i="5"/>
  <c r="F1554" i="5"/>
  <c r="F1555" i="5"/>
  <c r="F1556" i="5"/>
  <c r="F1557" i="5"/>
  <c r="F1558" i="5"/>
  <c r="F1559" i="5"/>
  <c r="F1560" i="5"/>
  <c r="F1561" i="5"/>
  <c r="F1562" i="5"/>
  <c r="F1563" i="5"/>
  <c r="F1564" i="5"/>
  <c r="F1565" i="5"/>
  <c r="F1566" i="5"/>
  <c r="F1567" i="5"/>
  <c r="F1568" i="5"/>
  <c r="F1569" i="5"/>
  <c r="F1570" i="5"/>
  <c r="F1571" i="5"/>
  <c r="F1572" i="5"/>
  <c r="F1573" i="5"/>
  <c r="F1574" i="5"/>
  <c r="F1575" i="5"/>
  <c r="F1576" i="5"/>
  <c r="F1577" i="5"/>
  <c r="F1578" i="5"/>
  <c r="F1579" i="5"/>
  <c r="F1580" i="5"/>
  <c r="F1581" i="5"/>
  <c r="F1582" i="5"/>
  <c r="F1583" i="5"/>
  <c r="F1584" i="5"/>
  <c r="F1585" i="5"/>
  <c r="F1586" i="5"/>
  <c r="F1587" i="5"/>
  <c r="F1588" i="5"/>
  <c r="F1589" i="5"/>
  <c r="F1590" i="5"/>
  <c r="F1591" i="5"/>
  <c r="F1592" i="5"/>
  <c r="F1593" i="5"/>
  <c r="F1594" i="5"/>
  <c r="F1595" i="5"/>
  <c r="F1596" i="5"/>
  <c r="F1597" i="5"/>
  <c r="F1598" i="5"/>
  <c r="F1599" i="5"/>
  <c r="F1600" i="5"/>
  <c r="M4" i="7" s="1"/>
  <c r="F1601" i="5"/>
  <c r="F1602" i="5"/>
  <c r="F1603" i="5"/>
  <c r="F1604" i="5"/>
  <c r="F1605" i="5"/>
  <c r="F1606" i="5"/>
  <c r="F1607" i="5"/>
  <c r="F1608" i="5"/>
  <c r="F1609" i="5"/>
  <c r="F1610" i="5"/>
  <c r="F1611" i="5"/>
  <c r="F1612" i="5"/>
  <c r="F1613" i="5"/>
  <c r="F1614" i="5"/>
  <c r="F1615" i="5"/>
  <c r="F1616" i="5"/>
  <c r="F1617" i="5"/>
  <c r="F1618" i="5"/>
  <c r="F1619" i="5"/>
  <c r="F1620" i="5"/>
  <c r="F1621" i="5"/>
  <c r="F1622" i="5"/>
  <c r="F1623" i="5"/>
  <c r="F1624" i="5"/>
  <c r="F1625" i="5"/>
  <c r="F1626" i="5"/>
  <c r="F1627" i="5"/>
  <c r="F1628" i="5"/>
  <c r="F1629" i="5"/>
  <c r="F1630" i="5"/>
  <c r="F1631" i="5"/>
  <c r="F1632" i="5"/>
  <c r="F1633" i="5"/>
  <c r="F1634" i="5"/>
  <c r="F1635" i="5"/>
  <c r="F1636" i="5"/>
  <c r="F1637" i="5"/>
  <c r="F1638" i="5"/>
  <c r="F1639" i="5"/>
  <c r="F1640" i="5"/>
  <c r="F1641" i="5"/>
  <c r="F1642" i="5"/>
  <c r="F1643" i="5"/>
  <c r="F1644" i="5"/>
  <c r="F1645" i="5"/>
  <c r="F1646" i="5"/>
  <c r="F1647" i="5"/>
  <c r="F1648" i="5"/>
  <c r="F1649" i="5"/>
  <c r="F1650" i="5"/>
  <c r="F1651" i="5"/>
  <c r="F1652" i="5"/>
  <c r="F1653" i="5"/>
  <c r="F1654" i="5"/>
  <c r="F1655" i="5"/>
  <c r="F1656" i="5"/>
  <c r="F1657" i="5"/>
  <c r="F1658" i="5"/>
  <c r="F1659" i="5"/>
  <c r="F1660" i="5"/>
  <c r="F1661" i="5"/>
  <c r="F1662" i="5"/>
  <c r="F1663" i="5"/>
  <c r="F1664" i="5"/>
  <c r="F1665" i="5"/>
  <c r="F1666" i="5"/>
  <c r="F1667" i="5"/>
  <c r="F1668" i="5"/>
  <c r="F1669" i="5"/>
  <c r="F1670" i="5"/>
  <c r="F1671" i="5"/>
  <c r="F1672" i="5"/>
  <c r="F1673" i="5"/>
  <c r="F1674" i="5"/>
  <c r="F1675" i="5"/>
  <c r="F1676" i="5"/>
  <c r="F1677" i="5"/>
  <c r="F1678" i="5"/>
  <c r="F1679" i="5"/>
  <c r="F1680" i="5"/>
  <c r="F1681" i="5"/>
  <c r="F1682" i="5"/>
  <c r="F1683" i="5"/>
  <c r="F1684" i="5"/>
  <c r="F1685" i="5"/>
  <c r="F1686" i="5"/>
  <c r="F1687" i="5"/>
  <c r="F1688" i="5"/>
  <c r="F1689" i="5"/>
  <c r="F1690" i="5"/>
  <c r="F1691" i="5"/>
  <c r="F1692" i="5"/>
  <c r="F1693" i="5"/>
  <c r="F1694" i="5"/>
  <c r="F1695" i="5"/>
  <c r="F1696" i="5"/>
  <c r="F1697" i="5"/>
  <c r="F1698" i="5"/>
  <c r="F1699" i="5"/>
  <c r="F1700" i="5"/>
  <c r="F1701" i="5"/>
  <c r="F1702" i="5"/>
  <c r="F1703" i="5"/>
  <c r="F1704" i="5"/>
  <c r="F1705" i="5"/>
  <c r="F1706" i="5"/>
  <c r="F1707" i="5"/>
  <c r="F1708" i="5"/>
  <c r="F1709" i="5"/>
  <c r="F1710" i="5"/>
  <c r="F1711" i="5"/>
  <c r="F1712" i="5"/>
  <c r="F1713" i="5"/>
  <c r="F1714" i="5"/>
  <c r="F1715" i="5"/>
  <c r="F1716" i="5"/>
  <c r="F1717" i="5"/>
  <c r="F1718" i="5"/>
  <c r="F1719" i="5"/>
  <c r="F1720" i="5"/>
  <c r="F1721" i="5"/>
  <c r="F1722" i="5"/>
  <c r="F1723" i="5"/>
  <c r="F1724" i="5"/>
  <c r="F1725" i="5"/>
  <c r="F1726" i="5"/>
  <c r="F1727" i="5"/>
  <c r="F1728" i="5"/>
  <c r="F1729" i="5"/>
  <c r="F1730" i="5"/>
  <c r="F1731" i="5"/>
  <c r="F1732" i="5"/>
  <c r="F1733" i="5"/>
  <c r="F1734" i="5"/>
  <c r="F1735" i="5"/>
  <c r="F1736" i="5"/>
  <c r="F1737" i="5"/>
  <c r="F1738" i="5"/>
  <c r="F1739" i="5"/>
  <c r="F1740" i="5"/>
  <c r="F1741" i="5"/>
  <c r="F1742" i="5"/>
  <c r="F1743" i="5"/>
  <c r="F1744" i="5"/>
  <c r="F1745" i="5"/>
  <c r="F1746" i="5"/>
  <c r="F1747" i="5"/>
  <c r="F1748" i="5"/>
  <c r="F1749" i="5"/>
  <c r="F1750" i="5"/>
  <c r="F1751" i="5"/>
  <c r="F1752" i="5"/>
  <c r="F1753" i="5"/>
  <c r="F1754" i="5"/>
  <c r="F1755" i="5"/>
  <c r="F1756" i="5"/>
  <c r="F1757" i="5"/>
  <c r="F1758" i="5"/>
  <c r="F1759" i="5"/>
  <c r="F1760" i="5"/>
  <c r="F1761" i="5"/>
  <c r="F1762" i="5"/>
  <c r="F1763" i="5"/>
  <c r="F1764" i="5"/>
  <c r="F1765" i="5"/>
  <c r="F1766" i="5"/>
  <c r="F1767" i="5"/>
  <c r="F1768" i="5"/>
  <c r="F1769" i="5"/>
  <c r="F1770" i="5"/>
  <c r="F1771" i="5"/>
  <c r="F1772" i="5"/>
  <c r="F1773" i="5"/>
  <c r="F1774" i="5"/>
  <c r="F1775" i="5"/>
  <c r="F1776" i="5"/>
  <c r="F1777" i="5"/>
  <c r="F1778" i="5"/>
  <c r="F1779" i="5"/>
  <c r="F1780" i="5"/>
  <c r="F1781" i="5"/>
  <c r="F1782" i="5"/>
  <c r="F1783" i="5"/>
  <c r="F1784" i="5"/>
  <c r="F1785" i="5"/>
  <c r="F1786" i="5"/>
  <c r="F1787" i="5"/>
  <c r="F1788" i="5"/>
  <c r="F1789" i="5"/>
  <c r="F1790" i="5"/>
  <c r="F1791" i="5"/>
  <c r="F1792" i="5"/>
  <c r="F1793" i="5"/>
  <c r="F1794" i="5"/>
  <c r="F1795" i="5"/>
  <c r="F1796" i="5"/>
  <c r="F1797" i="5"/>
  <c r="F1798" i="5"/>
  <c r="F1799" i="5"/>
  <c r="F1800" i="5"/>
  <c r="F1801" i="5"/>
  <c r="F1802" i="5"/>
  <c r="F1803" i="5"/>
  <c r="F1804" i="5"/>
  <c r="F1805" i="5"/>
  <c r="F1806" i="5"/>
  <c r="F1807" i="5"/>
  <c r="F1808" i="5"/>
  <c r="F1809" i="5"/>
  <c r="F1810" i="5"/>
  <c r="F1811" i="5"/>
  <c r="F1812" i="5"/>
  <c r="F1813" i="5"/>
  <c r="F1814" i="5"/>
  <c r="F1815" i="5"/>
  <c r="F1816" i="5"/>
  <c r="F1817" i="5"/>
  <c r="F1818" i="5"/>
  <c r="F1819" i="5"/>
  <c r="F1820" i="5"/>
  <c r="F1821" i="5"/>
  <c r="F1822" i="5"/>
  <c r="F1823" i="5"/>
  <c r="F1824" i="5"/>
  <c r="F1825" i="5"/>
  <c r="F1826" i="5"/>
  <c r="F1827" i="5"/>
  <c r="F1828" i="5"/>
  <c r="F1829" i="5"/>
  <c r="F1830" i="5"/>
  <c r="F1831" i="5"/>
  <c r="F1832" i="5"/>
  <c r="F1833" i="5"/>
  <c r="F1834" i="5"/>
  <c r="F1835" i="5"/>
  <c r="F1836" i="5"/>
  <c r="F1837" i="5"/>
  <c r="F1838" i="5"/>
  <c r="F1839" i="5"/>
  <c r="F1840" i="5"/>
  <c r="F1841" i="5"/>
  <c r="F1842" i="5"/>
  <c r="F1843" i="5"/>
  <c r="F1844" i="5"/>
  <c r="F1845" i="5"/>
  <c r="F1846" i="5"/>
  <c r="F1847" i="5"/>
  <c r="F1848" i="5"/>
  <c r="F1849" i="5"/>
  <c r="F1850" i="5"/>
  <c r="F1851" i="5"/>
  <c r="F1852" i="5"/>
  <c r="F1853" i="5"/>
  <c r="F1854" i="5"/>
  <c r="F1855" i="5"/>
  <c r="F1856" i="5"/>
  <c r="F1857" i="5"/>
  <c r="F1858" i="5"/>
  <c r="F1859" i="5"/>
  <c r="F1860" i="5"/>
  <c r="F1861" i="5"/>
  <c r="F1862" i="5"/>
  <c r="F1863" i="5"/>
  <c r="F1864" i="5"/>
  <c r="F1865" i="5"/>
  <c r="F1866" i="5"/>
  <c r="F1867" i="5"/>
  <c r="F1868" i="5"/>
  <c r="F1869" i="5"/>
  <c r="F1870" i="5"/>
  <c r="F1871" i="5"/>
  <c r="F1872" i="5"/>
  <c r="F1873" i="5"/>
  <c r="F1874" i="5"/>
  <c r="F1875" i="5"/>
  <c r="F1876" i="5"/>
  <c r="F1877" i="5"/>
  <c r="F1878" i="5"/>
  <c r="F1879" i="5"/>
  <c r="F1880" i="5"/>
  <c r="F1881" i="5"/>
  <c r="F1882" i="5"/>
  <c r="F1883" i="5"/>
  <c r="F1884" i="5"/>
  <c r="F1885" i="5"/>
  <c r="F1886" i="5"/>
  <c r="F1887" i="5"/>
  <c r="F1888" i="5"/>
  <c r="F1889" i="5"/>
  <c r="F1890" i="5"/>
  <c r="F1891" i="5"/>
  <c r="F1892" i="5"/>
  <c r="F1893" i="5"/>
  <c r="F1894" i="5"/>
  <c r="F1895" i="5"/>
  <c r="F1896" i="5"/>
  <c r="F1897" i="5"/>
  <c r="F1898" i="5"/>
  <c r="F1899" i="5"/>
  <c r="F1900" i="5"/>
  <c r="F1901" i="5"/>
  <c r="F1902" i="5"/>
  <c r="F1903" i="5"/>
  <c r="F1904" i="5"/>
  <c r="F1905" i="5"/>
  <c r="F1906" i="5"/>
  <c r="F1907" i="5"/>
  <c r="F1908" i="5"/>
  <c r="F1909" i="5"/>
  <c r="F1910" i="5"/>
  <c r="F1911" i="5"/>
  <c r="F1912" i="5"/>
  <c r="F1913" i="5"/>
  <c r="F1914" i="5"/>
  <c r="F1915" i="5"/>
  <c r="F1916" i="5"/>
  <c r="F1917" i="5"/>
  <c r="F1918" i="5"/>
  <c r="F1919" i="5"/>
  <c r="F1920" i="5"/>
  <c r="F1921" i="5"/>
  <c r="F1922" i="5"/>
  <c r="F1923" i="5"/>
  <c r="F1924" i="5"/>
  <c r="F1925" i="5"/>
  <c r="F1926" i="5"/>
  <c r="F1927" i="5"/>
  <c r="F1928" i="5"/>
  <c r="F1929" i="5"/>
  <c r="F1930" i="5"/>
  <c r="F1931" i="5"/>
  <c r="F1932" i="5"/>
  <c r="F1933" i="5"/>
  <c r="F1934" i="5"/>
  <c r="F1935" i="5"/>
  <c r="F1936" i="5"/>
  <c r="F1937" i="5"/>
  <c r="F1938" i="5"/>
  <c r="F1939" i="5"/>
  <c r="F1940" i="5"/>
  <c r="F1941" i="5"/>
  <c r="F1942" i="5"/>
  <c r="F1943" i="5"/>
  <c r="F1944" i="5"/>
  <c r="F1945" i="5"/>
  <c r="F1946" i="5"/>
  <c r="F1947" i="5"/>
  <c r="F1948" i="5"/>
  <c r="F1949" i="5"/>
  <c r="F1950" i="5"/>
  <c r="F1951" i="5"/>
  <c r="F1952" i="5"/>
  <c r="F1953" i="5"/>
  <c r="F1954" i="5"/>
  <c r="F1955" i="5"/>
  <c r="F1956" i="5"/>
  <c r="F1957" i="5"/>
  <c r="F1958" i="5"/>
  <c r="F1959" i="5"/>
  <c r="F1960" i="5"/>
  <c r="F1961" i="5"/>
  <c r="F1962" i="5"/>
  <c r="F1963" i="5"/>
  <c r="F1964" i="5"/>
  <c r="F1965" i="5"/>
  <c r="F1966" i="5"/>
  <c r="F1967" i="5"/>
  <c r="F1968" i="5"/>
  <c r="F1969" i="5"/>
  <c r="F1970" i="5"/>
  <c r="F1971" i="5"/>
  <c r="F1972" i="5"/>
  <c r="F1973" i="5"/>
  <c r="F1974" i="5"/>
  <c r="F1975" i="5"/>
  <c r="F1976" i="5"/>
  <c r="F1977" i="5"/>
  <c r="F1978" i="5"/>
  <c r="F1979" i="5"/>
  <c r="F1980" i="5"/>
  <c r="F1981" i="5"/>
  <c r="F1982" i="5"/>
  <c r="F1983" i="5"/>
  <c r="F1984" i="5"/>
  <c r="F1985" i="5"/>
  <c r="F1986" i="5"/>
  <c r="F1987" i="5"/>
  <c r="F1988" i="5"/>
  <c r="F1989" i="5"/>
  <c r="F1990" i="5"/>
  <c r="F1991" i="5"/>
  <c r="F1992" i="5"/>
  <c r="F1993" i="5"/>
  <c r="F1994" i="5"/>
  <c r="F1995" i="5"/>
  <c r="F1996" i="5"/>
  <c r="F1997" i="5"/>
  <c r="F1998" i="5"/>
  <c r="F1999" i="5"/>
  <c r="F2000" i="5"/>
  <c r="F2001" i="5"/>
  <c r="F2002" i="5"/>
  <c r="F2003" i="5"/>
  <c r="F2004" i="5"/>
  <c r="F2005" i="5"/>
  <c r="F2006" i="5"/>
  <c r="F2007" i="5"/>
  <c r="F2008" i="5"/>
  <c r="F2009" i="5"/>
  <c r="F2010" i="5"/>
  <c r="F2011" i="5"/>
  <c r="F2012" i="5"/>
  <c r="F2013" i="5"/>
  <c r="F2014" i="5"/>
  <c r="F2015" i="5"/>
  <c r="F2016" i="5"/>
  <c r="F2017" i="5"/>
  <c r="F2018" i="5"/>
  <c r="F2019" i="5"/>
  <c r="F2020" i="5"/>
  <c r="F2021" i="5"/>
  <c r="F2022" i="5"/>
  <c r="F2023" i="5"/>
  <c r="F2024" i="5"/>
  <c r="F2025" i="5"/>
  <c r="F2026" i="5"/>
  <c r="F2027" i="5"/>
  <c r="F2028" i="5"/>
  <c r="F2029" i="5"/>
  <c r="F2030" i="5"/>
  <c r="F2031" i="5"/>
  <c r="F2032" i="5"/>
  <c r="M70" i="7" s="1"/>
  <c r="F2033" i="5"/>
  <c r="F2034" i="5"/>
  <c r="F2035" i="5"/>
  <c r="F2036" i="5"/>
  <c r="F2037" i="5"/>
  <c r="F2038" i="5"/>
  <c r="F2039" i="5"/>
  <c r="F2040" i="5"/>
  <c r="F2041" i="5"/>
  <c r="F2042" i="5"/>
  <c r="F2043" i="5"/>
  <c r="F2044" i="5"/>
  <c r="F2045" i="5"/>
  <c r="F2046" i="5"/>
  <c r="F2047" i="5"/>
  <c r="F2048" i="5"/>
  <c r="F2049" i="5"/>
  <c r="F2050" i="5"/>
  <c r="F2051" i="5"/>
  <c r="F2052" i="5"/>
  <c r="F2053" i="5"/>
  <c r="F2054" i="5"/>
  <c r="F2055" i="5"/>
  <c r="F2056" i="5"/>
  <c r="F2057" i="5"/>
  <c r="F2058" i="5"/>
  <c r="F2059" i="5"/>
  <c r="F2060" i="5"/>
  <c r="F2061" i="5"/>
  <c r="F2062" i="5"/>
  <c r="F2063" i="5"/>
  <c r="F2064" i="5"/>
  <c r="F2065" i="5"/>
  <c r="F2066" i="5"/>
  <c r="F2067" i="5"/>
  <c r="F2068" i="5"/>
  <c r="F2069" i="5"/>
  <c r="F2070" i="5"/>
  <c r="F2071" i="5"/>
  <c r="F2072" i="5"/>
  <c r="F2073" i="5"/>
  <c r="F2074" i="5"/>
  <c r="F2075" i="5"/>
  <c r="F2076" i="5"/>
  <c r="F2077" i="5"/>
  <c r="F2078" i="5"/>
  <c r="F2079" i="5"/>
  <c r="F2080" i="5"/>
  <c r="F2081" i="5"/>
  <c r="F2082" i="5"/>
  <c r="F2083" i="5"/>
  <c r="F2084" i="5"/>
  <c r="F2085" i="5"/>
  <c r="F2086" i="5"/>
  <c r="F2087" i="5"/>
  <c r="F2088" i="5"/>
  <c r="F2089" i="5"/>
  <c r="F2090" i="5"/>
  <c r="F2091" i="5"/>
  <c r="F2092" i="5"/>
  <c r="F2093" i="5"/>
  <c r="F2094" i="5"/>
  <c r="F2095" i="5"/>
  <c r="F2096" i="5"/>
  <c r="F2097" i="5"/>
  <c r="F2098" i="5"/>
  <c r="F2099" i="5"/>
  <c r="F2100" i="5"/>
  <c r="F2101" i="5"/>
  <c r="F2102" i="5"/>
  <c r="F2103" i="5"/>
  <c r="F2104" i="5"/>
  <c r="F2105" i="5"/>
  <c r="F2106" i="5"/>
  <c r="F2107" i="5"/>
  <c r="F2108" i="5"/>
  <c r="F2109" i="5"/>
  <c r="F2110" i="5"/>
  <c r="F2111" i="5"/>
  <c r="F2112" i="5"/>
  <c r="F2113" i="5"/>
  <c r="F2114" i="5"/>
  <c r="F2115" i="5"/>
  <c r="F2116" i="5"/>
  <c r="F2117" i="5"/>
  <c r="F2118" i="5"/>
  <c r="F2119" i="5"/>
  <c r="F2120" i="5"/>
  <c r="F2121" i="5"/>
  <c r="F2122" i="5"/>
  <c r="F2123" i="5"/>
  <c r="F2124" i="5"/>
  <c r="F2125" i="5"/>
  <c r="F2126" i="5"/>
  <c r="F2127" i="5"/>
  <c r="F2128" i="5"/>
  <c r="F2129" i="5"/>
  <c r="F2130" i="5"/>
  <c r="F2131" i="5"/>
  <c r="F2132" i="5"/>
  <c r="F2133" i="5"/>
  <c r="F2134" i="5"/>
  <c r="F2135" i="5"/>
  <c r="F2136" i="5"/>
  <c r="F2137" i="5"/>
  <c r="F2138" i="5"/>
  <c r="F2139" i="5"/>
  <c r="F2140" i="5"/>
  <c r="F2141" i="5"/>
  <c r="F2142" i="5"/>
  <c r="F2143" i="5"/>
  <c r="F2144" i="5"/>
  <c r="F2145" i="5"/>
  <c r="F2146" i="5"/>
  <c r="F2147" i="5"/>
  <c r="F2148" i="5"/>
  <c r="F2149" i="5"/>
  <c r="F2150" i="5"/>
  <c r="F2151" i="5"/>
  <c r="F2152" i="5"/>
  <c r="F2153" i="5"/>
  <c r="F2154" i="5"/>
  <c r="F2155" i="5"/>
  <c r="F2156" i="5"/>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G475" i="5"/>
  <c r="G476" i="5"/>
  <c r="G477" i="5"/>
  <c r="G478" i="5"/>
  <c r="G479" i="5"/>
  <c r="G480" i="5"/>
  <c r="G481" i="5"/>
  <c r="G482" i="5"/>
  <c r="G483" i="5"/>
  <c r="G484" i="5"/>
  <c r="G485" i="5"/>
  <c r="G486" i="5"/>
  <c r="G487" i="5"/>
  <c r="G488" i="5"/>
  <c r="G489" i="5"/>
  <c r="G490" i="5"/>
  <c r="G491" i="5"/>
  <c r="G492" i="5"/>
  <c r="G493" i="5"/>
  <c r="G494" i="5"/>
  <c r="G495" i="5"/>
  <c r="G496" i="5"/>
  <c r="G497" i="5"/>
  <c r="G498" i="5"/>
  <c r="G499" i="5"/>
  <c r="G500" i="5"/>
  <c r="G501" i="5"/>
  <c r="G502" i="5"/>
  <c r="G503" i="5"/>
  <c r="G504" i="5"/>
  <c r="G505" i="5"/>
  <c r="G506" i="5"/>
  <c r="G507" i="5"/>
  <c r="G508" i="5"/>
  <c r="G509" i="5"/>
  <c r="G510" i="5"/>
  <c r="G511" i="5"/>
  <c r="G512" i="5"/>
  <c r="G513" i="5"/>
  <c r="G514" i="5"/>
  <c r="G515" i="5"/>
  <c r="G516" i="5"/>
  <c r="G517" i="5"/>
  <c r="G518" i="5"/>
  <c r="G519" i="5"/>
  <c r="G520" i="5"/>
  <c r="G521" i="5"/>
  <c r="G522" i="5"/>
  <c r="G523" i="5"/>
  <c r="G524" i="5"/>
  <c r="G525" i="5"/>
  <c r="G526" i="5"/>
  <c r="G527" i="5"/>
  <c r="G528" i="5"/>
  <c r="G529" i="5"/>
  <c r="G530" i="5"/>
  <c r="G531" i="5"/>
  <c r="G532" i="5"/>
  <c r="G533" i="5"/>
  <c r="G534" i="5"/>
  <c r="G535" i="5"/>
  <c r="G536" i="5"/>
  <c r="G537" i="5"/>
  <c r="G538" i="5"/>
  <c r="G539" i="5"/>
  <c r="G540" i="5"/>
  <c r="G541" i="5"/>
  <c r="G542" i="5"/>
  <c r="G543" i="5"/>
  <c r="G544" i="5"/>
  <c r="G545" i="5"/>
  <c r="G546" i="5"/>
  <c r="G547" i="5"/>
  <c r="G548" i="5"/>
  <c r="G549" i="5"/>
  <c r="G550" i="5"/>
  <c r="G551" i="5"/>
  <c r="G552" i="5"/>
  <c r="G553" i="5"/>
  <c r="G554" i="5"/>
  <c r="G555" i="5"/>
  <c r="G556" i="5"/>
  <c r="G557" i="5"/>
  <c r="G558" i="5"/>
  <c r="G559" i="5"/>
  <c r="G560" i="5"/>
  <c r="G561" i="5"/>
  <c r="G562" i="5"/>
  <c r="G563" i="5"/>
  <c r="G564" i="5"/>
  <c r="G565" i="5"/>
  <c r="G566" i="5"/>
  <c r="G567" i="5"/>
  <c r="G568" i="5"/>
  <c r="G569" i="5"/>
  <c r="G570" i="5"/>
  <c r="G571" i="5"/>
  <c r="G572" i="5"/>
  <c r="G573" i="5"/>
  <c r="G574" i="5"/>
  <c r="G575" i="5"/>
  <c r="G576" i="5"/>
  <c r="G577" i="5"/>
  <c r="G578" i="5"/>
  <c r="G579" i="5"/>
  <c r="G580" i="5"/>
  <c r="G581" i="5"/>
  <c r="G582" i="5"/>
  <c r="G583" i="5"/>
  <c r="G584" i="5"/>
  <c r="G585" i="5"/>
  <c r="G586" i="5"/>
  <c r="G587" i="5"/>
  <c r="G588" i="5"/>
  <c r="G589" i="5"/>
  <c r="G590" i="5"/>
  <c r="G591" i="5"/>
  <c r="G592" i="5"/>
  <c r="G593" i="5"/>
  <c r="G594" i="5"/>
  <c r="G595" i="5"/>
  <c r="G596" i="5"/>
  <c r="G597" i="5"/>
  <c r="G598" i="5"/>
  <c r="G599" i="5"/>
  <c r="G600" i="5"/>
  <c r="G601" i="5"/>
  <c r="G602" i="5"/>
  <c r="G603" i="5"/>
  <c r="G604" i="5"/>
  <c r="G605" i="5"/>
  <c r="G606" i="5"/>
  <c r="G607" i="5"/>
  <c r="G608" i="5"/>
  <c r="G609" i="5"/>
  <c r="G610" i="5"/>
  <c r="G611" i="5"/>
  <c r="G612" i="5"/>
  <c r="G613" i="5"/>
  <c r="G614" i="5"/>
  <c r="G615" i="5"/>
  <c r="G616" i="5"/>
  <c r="G617" i="5"/>
  <c r="G618" i="5"/>
  <c r="G619" i="5"/>
  <c r="G620" i="5"/>
  <c r="G621" i="5"/>
  <c r="G622" i="5"/>
  <c r="G623" i="5"/>
  <c r="G624" i="5"/>
  <c r="G625" i="5"/>
  <c r="G626" i="5"/>
  <c r="G627" i="5"/>
  <c r="G628" i="5"/>
  <c r="G629" i="5"/>
  <c r="G630" i="5"/>
  <c r="G631" i="5"/>
  <c r="G632" i="5"/>
  <c r="G633" i="5"/>
  <c r="G634" i="5"/>
  <c r="G635" i="5"/>
  <c r="G636" i="5"/>
  <c r="G637" i="5"/>
  <c r="G638" i="5"/>
  <c r="G639" i="5"/>
  <c r="G640" i="5"/>
  <c r="G641" i="5"/>
  <c r="G642" i="5"/>
  <c r="G643" i="5"/>
  <c r="G644" i="5"/>
  <c r="G645" i="5"/>
  <c r="G646" i="5"/>
  <c r="G647" i="5"/>
  <c r="G648" i="5"/>
  <c r="G649" i="5"/>
  <c r="G650" i="5"/>
  <c r="G651" i="5"/>
  <c r="G652" i="5"/>
  <c r="G653" i="5"/>
  <c r="G654" i="5"/>
  <c r="G655" i="5"/>
  <c r="G656" i="5"/>
  <c r="G657" i="5"/>
  <c r="G658" i="5"/>
  <c r="G659" i="5"/>
  <c r="G660" i="5"/>
  <c r="G661" i="5"/>
  <c r="G662" i="5"/>
  <c r="G663" i="5"/>
  <c r="G664" i="5"/>
  <c r="G665" i="5"/>
  <c r="G666" i="5"/>
  <c r="G667" i="5"/>
  <c r="G668" i="5"/>
  <c r="G669" i="5"/>
  <c r="G670" i="5"/>
  <c r="G671" i="5"/>
  <c r="G672" i="5"/>
  <c r="G673" i="5"/>
  <c r="G674" i="5"/>
  <c r="G675" i="5"/>
  <c r="G676" i="5"/>
  <c r="G677" i="5"/>
  <c r="G678" i="5"/>
  <c r="G679" i="5"/>
  <c r="G680" i="5"/>
  <c r="G681" i="5"/>
  <c r="G682" i="5"/>
  <c r="G683" i="5"/>
  <c r="G684" i="5"/>
  <c r="G685" i="5"/>
  <c r="G686" i="5"/>
  <c r="G687" i="5"/>
  <c r="G688" i="5"/>
  <c r="G689" i="5"/>
  <c r="G690" i="5"/>
  <c r="G691" i="5"/>
  <c r="G692" i="5"/>
  <c r="G693" i="5"/>
  <c r="G694" i="5"/>
  <c r="G695" i="5"/>
  <c r="G696" i="5"/>
  <c r="G697" i="5"/>
  <c r="G698" i="5"/>
  <c r="G699" i="5"/>
  <c r="G700" i="5"/>
  <c r="G701" i="5"/>
  <c r="G702" i="5"/>
  <c r="G703" i="5"/>
  <c r="G704" i="5"/>
  <c r="G705" i="5"/>
  <c r="G706" i="5"/>
  <c r="G707" i="5"/>
  <c r="G708" i="5"/>
  <c r="G709" i="5"/>
  <c r="G710" i="5"/>
  <c r="G711" i="5"/>
  <c r="G712" i="5"/>
  <c r="G713" i="5"/>
  <c r="G714" i="5"/>
  <c r="G715" i="5"/>
  <c r="G716" i="5"/>
  <c r="G717" i="5"/>
  <c r="G718" i="5"/>
  <c r="G719" i="5"/>
  <c r="G720" i="5"/>
  <c r="G721" i="5"/>
  <c r="G722" i="5"/>
  <c r="G723" i="5"/>
  <c r="G724" i="5"/>
  <c r="G725" i="5"/>
  <c r="G726" i="5"/>
  <c r="G727" i="5"/>
  <c r="G728" i="5"/>
  <c r="G729" i="5"/>
  <c r="G730" i="5"/>
  <c r="G731" i="5"/>
  <c r="G732" i="5"/>
  <c r="G733" i="5"/>
  <c r="G734" i="5"/>
  <c r="G735" i="5"/>
  <c r="G736" i="5"/>
  <c r="G737" i="5"/>
  <c r="G738" i="5"/>
  <c r="G739" i="5"/>
  <c r="G740" i="5"/>
  <c r="G741" i="5"/>
  <c r="G742" i="5"/>
  <c r="G743" i="5"/>
  <c r="G744" i="5"/>
  <c r="G745" i="5"/>
  <c r="G746" i="5"/>
  <c r="G747" i="5"/>
  <c r="G748" i="5"/>
  <c r="G749" i="5"/>
  <c r="G750" i="5"/>
  <c r="G751" i="5"/>
  <c r="G752" i="5"/>
  <c r="G753" i="5"/>
  <c r="G754" i="5"/>
  <c r="G755" i="5"/>
  <c r="G756" i="5"/>
  <c r="G757" i="5"/>
  <c r="G758" i="5"/>
  <c r="G759" i="5"/>
  <c r="G760" i="5"/>
  <c r="G761" i="5"/>
  <c r="G762" i="5"/>
  <c r="G763" i="5"/>
  <c r="G764" i="5"/>
  <c r="G765" i="5"/>
  <c r="G766" i="5"/>
  <c r="G767" i="5"/>
  <c r="G768" i="5"/>
  <c r="G769" i="5"/>
  <c r="G770" i="5"/>
  <c r="G771" i="5"/>
  <c r="G772" i="5"/>
  <c r="G773" i="5"/>
  <c r="G774" i="5"/>
  <c r="G775" i="5"/>
  <c r="G776" i="5"/>
  <c r="G777" i="5"/>
  <c r="G778" i="5"/>
  <c r="G779" i="5"/>
  <c r="G780" i="5"/>
  <c r="G781" i="5"/>
  <c r="G782" i="5"/>
  <c r="G783" i="5"/>
  <c r="G784" i="5"/>
  <c r="G785" i="5"/>
  <c r="G786" i="5"/>
  <c r="G787" i="5"/>
  <c r="G788" i="5"/>
  <c r="G789" i="5"/>
  <c r="G790" i="5"/>
  <c r="G791" i="5"/>
  <c r="G792" i="5"/>
  <c r="G793" i="5"/>
  <c r="G794" i="5"/>
  <c r="G795" i="5"/>
  <c r="G796" i="5"/>
  <c r="G797" i="5"/>
  <c r="G798" i="5"/>
  <c r="G799" i="5"/>
  <c r="G800" i="5"/>
  <c r="G801" i="5"/>
  <c r="G802" i="5"/>
  <c r="G803" i="5"/>
  <c r="G804" i="5"/>
  <c r="G805" i="5"/>
  <c r="G806" i="5"/>
  <c r="G807" i="5"/>
  <c r="G808" i="5"/>
  <c r="G809" i="5"/>
  <c r="G810" i="5"/>
  <c r="G811" i="5"/>
  <c r="G812" i="5"/>
  <c r="G813" i="5"/>
  <c r="G814" i="5"/>
  <c r="G815" i="5"/>
  <c r="G816" i="5"/>
  <c r="G817" i="5"/>
  <c r="G818" i="5"/>
  <c r="G819" i="5"/>
  <c r="G820" i="5"/>
  <c r="G821" i="5"/>
  <c r="G822" i="5"/>
  <c r="G823" i="5"/>
  <c r="G824" i="5"/>
  <c r="G825" i="5"/>
  <c r="G826" i="5"/>
  <c r="G827" i="5"/>
  <c r="G828" i="5"/>
  <c r="G829" i="5"/>
  <c r="G830" i="5"/>
  <c r="G831" i="5"/>
  <c r="G832" i="5"/>
  <c r="G833" i="5"/>
  <c r="G834" i="5"/>
  <c r="G835" i="5"/>
  <c r="G836" i="5"/>
  <c r="G837" i="5"/>
  <c r="G838" i="5"/>
  <c r="G839" i="5"/>
  <c r="G840" i="5"/>
  <c r="G841" i="5"/>
  <c r="G842" i="5"/>
  <c r="G843" i="5"/>
  <c r="G844" i="5"/>
  <c r="G845" i="5"/>
  <c r="G846" i="5"/>
  <c r="G847" i="5"/>
  <c r="G848" i="5"/>
  <c r="G849" i="5"/>
  <c r="G850" i="5"/>
  <c r="G851" i="5"/>
  <c r="G852" i="5"/>
  <c r="G853" i="5"/>
  <c r="G854" i="5"/>
  <c r="G855" i="5"/>
  <c r="G856" i="5"/>
  <c r="G857" i="5"/>
  <c r="G858" i="5"/>
  <c r="G859" i="5"/>
  <c r="G860" i="5"/>
  <c r="G861" i="5"/>
  <c r="G862" i="5"/>
  <c r="G863" i="5"/>
  <c r="G864" i="5"/>
  <c r="G865" i="5"/>
  <c r="G866" i="5"/>
  <c r="G867" i="5"/>
  <c r="G868" i="5"/>
  <c r="G869" i="5"/>
  <c r="G870" i="5"/>
  <c r="G871" i="5"/>
  <c r="G872" i="5"/>
  <c r="G873" i="5"/>
  <c r="G874" i="5"/>
  <c r="G875" i="5"/>
  <c r="G876" i="5"/>
  <c r="G877" i="5"/>
  <c r="G878" i="5"/>
  <c r="G879" i="5"/>
  <c r="G880" i="5"/>
  <c r="G881" i="5"/>
  <c r="G882" i="5"/>
  <c r="G883" i="5"/>
  <c r="G884" i="5"/>
  <c r="G885" i="5"/>
  <c r="G886" i="5"/>
  <c r="G887" i="5"/>
  <c r="G888" i="5"/>
  <c r="G889" i="5"/>
  <c r="G890" i="5"/>
  <c r="G891" i="5"/>
  <c r="G892" i="5"/>
  <c r="G893" i="5"/>
  <c r="G894" i="5"/>
  <c r="G895" i="5"/>
  <c r="G896" i="5"/>
  <c r="G897" i="5"/>
  <c r="G898" i="5"/>
  <c r="G899" i="5"/>
  <c r="G900" i="5"/>
  <c r="G901" i="5"/>
  <c r="G902" i="5"/>
  <c r="G903" i="5"/>
  <c r="G904" i="5"/>
  <c r="G905" i="5"/>
  <c r="G906" i="5"/>
  <c r="G907" i="5"/>
  <c r="G908" i="5"/>
  <c r="G909" i="5"/>
  <c r="G910" i="5"/>
  <c r="G911" i="5"/>
  <c r="G912" i="5"/>
  <c r="G913" i="5"/>
  <c r="G914" i="5"/>
  <c r="G915" i="5"/>
  <c r="G916" i="5"/>
  <c r="G917" i="5"/>
  <c r="G918" i="5"/>
  <c r="G919" i="5"/>
  <c r="G920" i="5"/>
  <c r="G921" i="5"/>
  <c r="G922" i="5"/>
  <c r="G923" i="5"/>
  <c r="G924" i="5"/>
  <c r="G925" i="5"/>
  <c r="G926" i="5"/>
  <c r="G927" i="5"/>
  <c r="G928" i="5"/>
  <c r="G929" i="5"/>
  <c r="G930" i="5"/>
  <c r="G931" i="5"/>
  <c r="G932" i="5"/>
  <c r="G933" i="5"/>
  <c r="G934" i="5"/>
  <c r="G935" i="5"/>
  <c r="G936" i="5"/>
  <c r="G937" i="5"/>
  <c r="G938" i="5"/>
  <c r="G939" i="5"/>
  <c r="G940" i="5"/>
  <c r="G941" i="5"/>
  <c r="G942" i="5"/>
  <c r="G943" i="5"/>
  <c r="G944" i="5"/>
  <c r="G945" i="5"/>
  <c r="G946" i="5"/>
  <c r="G947" i="5"/>
  <c r="G948" i="5"/>
  <c r="G949" i="5"/>
  <c r="G950" i="5"/>
  <c r="G951" i="5"/>
  <c r="G952" i="5"/>
  <c r="G953" i="5"/>
  <c r="G954" i="5"/>
  <c r="G955" i="5"/>
  <c r="G956" i="5"/>
  <c r="G957" i="5"/>
  <c r="G958" i="5"/>
  <c r="G959" i="5"/>
  <c r="G960" i="5"/>
  <c r="G961" i="5"/>
  <c r="G962" i="5"/>
  <c r="G963" i="5"/>
  <c r="G964" i="5"/>
  <c r="G965" i="5"/>
  <c r="G966" i="5"/>
  <c r="G967" i="5"/>
  <c r="G968" i="5"/>
  <c r="G969" i="5"/>
  <c r="G970" i="5"/>
  <c r="G971" i="5"/>
  <c r="G972" i="5"/>
  <c r="G973" i="5"/>
  <c r="G974" i="5"/>
  <c r="G975" i="5"/>
  <c r="G976" i="5"/>
  <c r="G977" i="5"/>
  <c r="G978" i="5"/>
  <c r="G979" i="5"/>
  <c r="G980" i="5"/>
  <c r="G981" i="5"/>
  <c r="G982" i="5"/>
  <c r="G983" i="5"/>
  <c r="G984" i="5"/>
  <c r="G985" i="5"/>
  <c r="G986" i="5"/>
  <c r="G987" i="5"/>
  <c r="G988" i="5"/>
  <c r="G989" i="5"/>
  <c r="G990" i="5"/>
  <c r="G991" i="5"/>
  <c r="G992" i="5"/>
  <c r="G993" i="5"/>
  <c r="G994" i="5"/>
  <c r="G995" i="5"/>
  <c r="G996" i="5"/>
  <c r="G997" i="5"/>
  <c r="G998" i="5"/>
  <c r="G999" i="5"/>
  <c r="G1000" i="5"/>
  <c r="G1001" i="5"/>
  <c r="G1002" i="5"/>
  <c r="G1003" i="5"/>
  <c r="G1004" i="5"/>
  <c r="G1005" i="5"/>
  <c r="G1006" i="5"/>
  <c r="G1007" i="5"/>
  <c r="G1008" i="5"/>
  <c r="G1009" i="5"/>
  <c r="G1010" i="5"/>
  <c r="G1011" i="5"/>
  <c r="G1012" i="5"/>
  <c r="G1013" i="5"/>
  <c r="G1014" i="5"/>
  <c r="G1015" i="5"/>
  <c r="G1016" i="5"/>
  <c r="G1017" i="5"/>
  <c r="G1018" i="5"/>
  <c r="G1019" i="5"/>
  <c r="G1020" i="5"/>
  <c r="G1021" i="5"/>
  <c r="G1022" i="5"/>
  <c r="G1023" i="5"/>
  <c r="G1024" i="5"/>
  <c r="G1025" i="5"/>
  <c r="G1026" i="5"/>
  <c r="G1027" i="5"/>
  <c r="G1028" i="5"/>
  <c r="G1029" i="5"/>
  <c r="G1030" i="5"/>
  <c r="G1031" i="5"/>
  <c r="G1032" i="5"/>
  <c r="G1033" i="5"/>
  <c r="G1034" i="5"/>
  <c r="G1035" i="5"/>
  <c r="G1036" i="5"/>
  <c r="G1037" i="5"/>
  <c r="G1038" i="5"/>
  <c r="G1039" i="5"/>
  <c r="G1040" i="5"/>
  <c r="G1041" i="5"/>
  <c r="G1042" i="5"/>
  <c r="G1043" i="5"/>
  <c r="G1044" i="5"/>
  <c r="G1045" i="5"/>
  <c r="G1046" i="5"/>
  <c r="G1047" i="5"/>
  <c r="G1048" i="5"/>
  <c r="G1049" i="5"/>
  <c r="G1050" i="5"/>
  <c r="G1051" i="5"/>
  <c r="G1052" i="5"/>
  <c r="G1053" i="5"/>
  <c r="G1054" i="5"/>
  <c r="G1055" i="5"/>
  <c r="G1056" i="5"/>
  <c r="G1057" i="5"/>
  <c r="G1058" i="5"/>
  <c r="G1059" i="5"/>
  <c r="G1060" i="5"/>
  <c r="G1061" i="5"/>
  <c r="G1062" i="5"/>
  <c r="G1063" i="5"/>
  <c r="G1064" i="5"/>
  <c r="G1065" i="5"/>
  <c r="G1066" i="5"/>
  <c r="G1067" i="5"/>
  <c r="G1068" i="5"/>
  <c r="G1069" i="5"/>
  <c r="G1070" i="5"/>
  <c r="G1071" i="5"/>
  <c r="G1072" i="5"/>
  <c r="G1073" i="5"/>
  <c r="G1074" i="5"/>
  <c r="G1075" i="5"/>
  <c r="G1076" i="5"/>
  <c r="G1077" i="5"/>
  <c r="G1078" i="5"/>
  <c r="G1079" i="5"/>
  <c r="G1080" i="5"/>
  <c r="G1081" i="5"/>
  <c r="G1082" i="5"/>
  <c r="G1083" i="5"/>
  <c r="G1084" i="5"/>
  <c r="G1085" i="5"/>
  <c r="G1086" i="5"/>
  <c r="G1087" i="5"/>
  <c r="G1088" i="5"/>
  <c r="G1089" i="5"/>
  <c r="G1090" i="5"/>
  <c r="G1091" i="5"/>
  <c r="G1092" i="5"/>
  <c r="G1093" i="5"/>
  <c r="G1094" i="5"/>
  <c r="G1095" i="5"/>
  <c r="G1096" i="5"/>
  <c r="G1097" i="5"/>
  <c r="G1098" i="5"/>
  <c r="G1099" i="5"/>
  <c r="G1100" i="5"/>
  <c r="G1101" i="5"/>
  <c r="G1102" i="5"/>
  <c r="G1103" i="5"/>
  <c r="G1104" i="5"/>
  <c r="G1105" i="5"/>
  <c r="G1106" i="5"/>
  <c r="G1107" i="5"/>
  <c r="G1108" i="5"/>
  <c r="G1109" i="5"/>
  <c r="G1110" i="5"/>
  <c r="G1111" i="5"/>
  <c r="G1112" i="5"/>
  <c r="G1113" i="5"/>
  <c r="G1114" i="5"/>
  <c r="G1115" i="5"/>
  <c r="G1116" i="5"/>
  <c r="G1117" i="5"/>
  <c r="G1118" i="5"/>
  <c r="G1119" i="5"/>
  <c r="G1120" i="5"/>
  <c r="G1121" i="5"/>
  <c r="G1122" i="5"/>
  <c r="G1123" i="5"/>
  <c r="G1124" i="5"/>
  <c r="G1125" i="5"/>
  <c r="G1126" i="5"/>
  <c r="G1127" i="5"/>
  <c r="G1128" i="5"/>
  <c r="G1129" i="5"/>
  <c r="G1130" i="5"/>
  <c r="G1131" i="5"/>
  <c r="G1132" i="5"/>
  <c r="G1133" i="5"/>
  <c r="G1134" i="5"/>
  <c r="G1135" i="5"/>
  <c r="G1136" i="5"/>
  <c r="G1137" i="5"/>
  <c r="G1138" i="5"/>
  <c r="G1139" i="5"/>
  <c r="G1140" i="5"/>
  <c r="G1141" i="5"/>
  <c r="G1142" i="5"/>
  <c r="G1143" i="5"/>
  <c r="G1144" i="5"/>
  <c r="G1145" i="5"/>
  <c r="G1146" i="5"/>
  <c r="G1147" i="5"/>
  <c r="G1148" i="5"/>
  <c r="G1149" i="5"/>
  <c r="G1150" i="5"/>
  <c r="G1151" i="5"/>
  <c r="G1152" i="5"/>
  <c r="G1153" i="5"/>
  <c r="G1154" i="5"/>
  <c r="G1155" i="5"/>
  <c r="G1156" i="5"/>
  <c r="G1157" i="5"/>
  <c r="G1158" i="5"/>
  <c r="G1159" i="5"/>
  <c r="G1160" i="5"/>
  <c r="G1161" i="5"/>
  <c r="G1162" i="5"/>
  <c r="G1163" i="5"/>
  <c r="G1164" i="5"/>
  <c r="G1165" i="5"/>
  <c r="G1166" i="5"/>
  <c r="G1167" i="5"/>
  <c r="G1168" i="5"/>
  <c r="G1169" i="5"/>
  <c r="G1170" i="5"/>
  <c r="G1171" i="5"/>
  <c r="G1172" i="5"/>
  <c r="G1173" i="5"/>
  <c r="G1174" i="5"/>
  <c r="G1175" i="5"/>
  <c r="G1176" i="5"/>
  <c r="G1177" i="5"/>
  <c r="G1178" i="5"/>
  <c r="G1179" i="5"/>
  <c r="G1180" i="5"/>
  <c r="G1181" i="5"/>
  <c r="G1182" i="5"/>
  <c r="G1183" i="5"/>
  <c r="G1184" i="5"/>
  <c r="G1185" i="5"/>
  <c r="G1186" i="5"/>
  <c r="G1187" i="5"/>
  <c r="G1188" i="5"/>
  <c r="G1189" i="5"/>
  <c r="G1190" i="5"/>
  <c r="G1191" i="5"/>
  <c r="G1192" i="5"/>
  <c r="G1193" i="5"/>
  <c r="G1194" i="5"/>
  <c r="G1195" i="5"/>
  <c r="G1196" i="5"/>
  <c r="G1197" i="5"/>
  <c r="G1198" i="5"/>
  <c r="G1199" i="5"/>
  <c r="G1200" i="5"/>
  <c r="G1201" i="5"/>
  <c r="G1202" i="5"/>
  <c r="G1203" i="5"/>
  <c r="G1204" i="5"/>
  <c r="G1205" i="5"/>
  <c r="G1206" i="5"/>
  <c r="G1207" i="5"/>
  <c r="G1208" i="5"/>
  <c r="G1209" i="5"/>
  <c r="G1210" i="5"/>
  <c r="G1211" i="5"/>
  <c r="G1212" i="5"/>
  <c r="G1213" i="5"/>
  <c r="G1214" i="5"/>
  <c r="G1215" i="5"/>
  <c r="G1216" i="5"/>
  <c r="G1217" i="5"/>
  <c r="G1218" i="5"/>
  <c r="G1219" i="5"/>
  <c r="G1220" i="5"/>
  <c r="G1221" i="5"/>
  <c r="G1222" i="5"/>
  <c r="G1223" i="5"/>
  <c r="G1224" i="5"/>
  <c r="G1225" i="5"/>
  <c r="G1226" i="5"/>
  <c r="G1227" i="5"/>
  <c r="G1228" i="5"/>
  <c r="G1229" i="5"/>
  <c r="G1230" i="5"/>
  <c r="G1231" i="5"/>
  <c r="G1232" i="5"/>
  <c r="G1233" i="5"/>
  <c r="G1234" i="5"/>
  <c r="G1235" i="5"/>
  <c r="G1236" i="5"/>
  <c r="G1237" i="5"/>
  <c r="G1238" i="5"/>
  <c r="G1239" i="5"/>
  <c r="G1240" i="5"/>
  <c r="G1241" i="5"/>
  <c r="G1242" i="5"/>
  <c r="G1243" i="5"/>
  <c r="G1244" i="5"/>
  <c r="G1245" i="5"/>
  <c r="G1246" i="5"/>
  <c r="G1247" i="5"/>
  <c r="G1248" i="5"/>
  <c r="G1249" i="5"/>
  <c r="G1250" i="5"/>
  <c r="G1251" i="5"/>
  <c r="G1252" i="5"/>
  <c r="G1253" i="5"/>
  <c r="G1254" i="5"/>
  <c r="G1255" i="5"/>
  <c r="G1256" i="5"/>
  <c r="G1257" i="5"/>
  <c r="G1258" i="5"/>
  <c r="G1259" i="5"/>
  <c r="G1260" i="5"/>
  <c r="G1261" i="5"/>
  <c r="G1262" i="5"/>
  <c r="G1263" i="5"/>
  <c r="G1264" i="5"/>
  <c r="G1265" i="5"/>
  <c r="G1266" i="5"/>
  <c r="G1267" i="5"/>
  <c r="G1268" i="5"/>
  <c r="G1269" i="5"/>
  <c r="G1270" i="5"/>
  <c r="G1271" i="5"/>
  <c r="G1272" i="5"/>
  <c r="G1273" i="5"/>
  <c r="G1274" i="5"/>
  <c r="G1275" i="5"/>
  <c r="G1276" i="5"/>
  <c r="G1277" i="5"/>
  <c r="G1278" i="5"/>
  <c r="G1279" i="5"/>
  <c r="G1280" i="5"/>
  <c r="G1281" i="5"/>
  <c r="G1282" i="5"/>
  <c r="G1283" i="5"/>
  <c r="G1284" i="5"/>
  <c r="G1285" i="5"/>
  <c r="G1286" i="5"/>
  <c r="G1287" i="5"/>
  <c r="G1288" i="5"/>
  <c r="G1289" i="5"/>
  <c r="G1290" i="5"/>
  <c r="G1291" i="5"/>
  <c r="G1292" i="5"/>
  <c r="G1293" i="5"/>
  <c r="G1294" i="5"/>
  <c r="G1295" i="5"/>
  <c r="G1296" i="5"/>
  <c r="G1297" i="5"/>
  <c r="G1298" i="5"/>
  <c r="G1299" i="5"/>
  <c r="G1300" i="5"/>
  <c r="G1301" i="5"/>
  <c r="G1302" i="5"/>
  <c r="G1303" i="5"/>
  <c r="G1304" i="5"/>
  <c r="G1305" i="5"/>
  <c r="G1306" i="5"/>
  <c r="G1307" i="5"/>
  <c r="G1308" i="5"/>
  <c r="G1309" i="5"/>
  <c r="G1310" i="5"/>
  <c r="G1311" i="5"/>
  <c r="G1312" i="5"/>
  <c r="G1313" i="5"/>
  <c r="G1314" i="5"/>
  <c r="G1315" i="5"/>
  <c r="G1316" i="5"/>
  <c r="G1317" i="5"/>
  <c r="G1318" i="5"/>
  <c r="G1319" i="5"/>
  <c r="G1320" i="5"/>
  <c r="G1321" i="5"/>
  <c r="G1322" i="5"/>
  <c r="G1323" i="5"/>
  <c r="G1324" i="5"/>
  <c r="G1325" i="5"/>
  <c r="G1326" i="5"/>
  <c r="G1327" i="5"/>
  <c r="G1328" i="5"/>
  <c r="G1329" i="5"/>
  <c r="G1330" i="5"/>
  <c r="G1331" i="5"/>
  <c r="G1332" i="5"/>
  <c r="G1333" i="5"/>
  <c r="G1334" i="5"/>
  <c r="G1335" i="5"/>
  <c r="G1336" i="5"/>
  <c r="G1337" i="5"/>
  <c r="G1338" i="5"/>
  <c r="G1339" i="5"/>
  <c r="G1340" i="5"/>
  <c r="G1341" i="5"/>
  <c r="G1342" i="5"/>
  <c r="G1343" i="5"/>
  <c r="G1344" i="5"/>
  <c r="G1345" i="5"/>
  <c r="G1346" i="5"/>
  <c r="G1347" i="5"/>
  <c r="G1348" i="5"/>
  <c r="G1349" i="5"/>
  <c r="G1350" i="5"/>
  <c r="G1351" i="5"/>
  <c r="G1352" i="5"/>
  <c r="G1353" i="5"/>
  <c r="G1354" i="5"/>
  <c r="G1355" i="5"/>
  <c r="G1356" i="5"/>
  <c r="G1357" i="5"/>
  <c r="G1358" i="5"/>
  <c r="G1359" i="5"/>
  <c r="G1360" i="5"/>
  <c r="G1361" i="5"/>
  <c r="G1362" i="5"/>
  <c r="G1363" i="5"/>
  <c r="G1364" i="5"/>
  <c r="G1365" i="5"/>
  <c r="G1366" i="5"/>
  <c r="G1367" i="5"/>
  <c r="G1368" i="5"/>
  <c r="G1369" i="5"/>
  <c r="G1370" i="5"/>
  <c r="G1371" i="5"/>
  <c r="G1372" i="5"/>
  <c r="G1373" i="5"/>
  <c r="G1374" i="5"/>
  <c r="G1375" i="5"/>
  <c r="G1376" i="5"/>
  <c r="G1377" i="5"/>
  <c r="G1378" i="5"/>
  <c r="G1379" i="5"/>
  <c r="G1380" i="5"/>
  <c r="G1381" i="5"/>
  <c r="G1382" i="5"/>
  <c r="G1383" i="5"/>
  <c r="G1384" i="5"/>
  <c r="G1385" i="5"/>
  <c r="G1386" i="5"/>
  <c r="G1387" i="5"/>
  <c r="G1388" i="5"/>
  <c r="G1389" i="5"/>
  <c r="G1390" i="5"/>
  <c r="G1391" i="5"/>
  <c r="G1392" i="5"/>
  <c r="G1393" i="5"/>
  <c r="G1394" i="5"/>
  <c r="G1395" i="5"/>
  <c r="G1396" i="5"/>
  <c r="G1397" i="5"/>
  <c r="G1398" i="5"/>
  <c r="G1399" i="5"/>
  <c r="G1400" i="5"/>
  <c r="G1401" i="5"/>
  <c r="G1402" i="5"/>
  <c r="G1403" i="5"/>
  <c r="G1404" i="5"/>
  <c r="G1405" i="5"/>
  <c r="G1406" i="5"/>
  <c r="G1407" i="5"/>
  <c r="G1408" i="5"/>
  <c r="G1409" i="5"/>
  <c r="G1410" i="5"/>
  <c r="G1411" i="5"/>
  <c r="G1412" i="5"/>
  <c r="G1413" i="5"/>
  <c r="G1414" i="5"/>
  <c r="G1415" i="5"/>
  <c r="G1416" i="5"/>
  <c r="G1417" i="5"/>
  <c r="G1418" i="5"/>
  <c r="G1419" i="5"/>
  <c r="G1420" i="5"/>
  <c r="G1421" i="5"/>
  <c r="G1422" i="5"/>
  <c r="G1423" i="5"/>
  <c r="G1424" i="5"/>
  <c r="G1425" i="5"/>
  <c r="G1426" i="5"/>
  <c r="G1427" i="5"/>
  <c r="G1428" i="5"/>
  <c r="G1429" i="5"/>
  <c r="G1430" i="5"/>
  <c r="G1431" i="5"/>
  <c r="G1432" i="5"/>
  <c r="G1433" i="5"/>
  <c r="G1434" i="5"/>
  <c r="G1435" i="5"/>
  <c r="G1436" i="5"/>
  <c r="G1437" i="5"/>
  <c r="G1438" i="5"/>
  <c r="G1439" i="5"/>
  <c r="G1440" i="5"/>
  <c r="G1441" i="5"/>
  <c r="G1442" i="5"/>
  <c r="G1443" i="5"/>
  <c r="G1444" i="5"/>
  <c r="G1445" i="5"/>
  <c r="G1446" i="5"/>
  <c r="G1447" i="5"/>
  <c r="G1448" i="5"/>
  <c r="G1449" i="5"/>
  <c r="G1450" i="5"/>
  <c r="G1451" i="5"/>
  <c r="G1452" i="5"/>
  <c r="G1453" i="5"/>
  <c r="G1454" i="5"/>
  <c r="G1455" i="5"/>
  <c r="G1456" i="5"/>
  <c r="G1457" i="5"/>
  <c r="G1458" i="5"/>
  <c r="G1459" i="5"/>
  <c r="G1460" i="5"/>
  <c r="G1461" i="5"/>
  <c r="G1462" i="5"/>
  <c r="G1463" i="5"/>
  <c r="G1464" i="5"/>
  <c r="G1465" i="5"/>
  <c r="G1466" i="5"/>
  <c r="G1467" i="5"/>
  <c r="G1468" i="5"/>
  <c r="G1469" i="5"/>
  <c r="G1470" i="5"/>
  <c r="G1471" i="5"/>
  <c r="G1472" i="5"/>
  <c r="G1473" i="5"/>
  <c r="G1474" i="5"/>
  <c r="G1475" i="5"/>
  <c r="G1476" i="5"/>
  <c r="G1477" i="5"/>
  <c r="G1478" i="5"/>
  <c r="G1479" i="5"/>
  <c r="G1480" i="5"/>
  <c r="G1481" i="5"/>
  <c r="G1482" i="5"/>
  <c r="G1483" i="5"/>
  <c r="G1484" i="5"/>
  <c r="G1485" i="5"/>
  <c r="G1486" i="5"/>
  <c r="G1487" i="5"/>
  <c r="G1488" i="5"/>
  <c r="G1489" i="5"/>
  <c r="G1490" i="5"/>
  <c r="G1491" i="5"/>
  <c r="G1492" i="5"/>
  <c r="G1493" i="5"/>
  <c r="G1494" i="5"/>
  <c r="G1495" i="5"/>
  <c r="G1496" i="5"/>
  <c r="G1497" i="5"/>
  <c r="G1498" i="5"/>
  <c r="G1499" i="5"/>
  <c r="G1500" i="5"/>
  <c r="G1501" i="5"/>
  <c r="G1502" i="5"/>
  <c r="G1503" i="5"/>
  <c r="G1504" i="5"/>
  <c r="G1505" i="5"/>
  <c r="G1506" i="5"/>
  <c r="G1507" i="5"/>
  <c r="G1508" i="5"/>
  <c r="G1509" i="5"/>
  <c r="G1510" i="5"/>
  <c r="G1511" i="5"/>
  <c r="G1512" i="5"/>
  <c r="G1513" i="5"/>
  <c r="G1514" i="5"/>
  <c r="G1515" i="5"/>
  <c r="G1516" i="5"/>
  <c r="G1517" i="5"/>
  <c r="G1518" i="5"/>
  <c r="G1519" i="5"/>
  <c r="G1520" i="5"/>
  <c r="G1521" i="5"/>
  <c r="G1522" i="5"/>
  <c r="G1523" i="5"/>
  <c r="G1524" i="5"/>
  <c r="G1525" i="5"/>
  <c r="G1526" i="5"/>
  <c r="G1527" i="5"/>
  <c r="G1528" i="5"/>
  <c r="G1529" i="5"/>
  <c r="G1530" i="5"/>
  <c r="G1531" i="5"/>
  <c r="G1532" i="5"/>
  <c r="G1533" i="5"/>
  <c r="G1534" i="5"/>
  <c r="G1535" i="5"/>
  <c r="G1536" i="5"/>
  <c r="G1537" i="5"/>
  <c r="G1538" i="5"/>
  <c r="G1539" i="5"/>
  <c r="G1540" i="5"/>
  <c r="G1541" i="5"/>
  <c r="G1542" i="5"/>
  <c r="G1543" i="5"/>
  <c r="G1544" i="5"/>
  <c r="G1545" i="5"/>
  <c r="G1546" i="5"/>
  <c r="G1547" i="5"/>
  <c r="G1548" i="5"/>
  <c r="G1549" i="5"/>
  <c r="G1550" i="5"/>
  <c r="G1551" i="5"/>
  <c r="G1552" i="5"/>
  <c r="G1553" i="5"/>
  <c r="G1554" i="5"/>
  <c r="G1555" i="5"/>
  <c r="G1556" i="5"/>
  <c r="G1557" i="5"/>
  <c r="G1558" i="5"/>
  <c r="G1559" i="5"/>
  <c r="G1560" i="5"/>
  <c r="G1561" i="5"/>
  <c r="G1562" i="5"/>
  <c r="G1563" i="5"/>
  <c r="G1564" i="5"/>
  <c r="G1565" i="5"/>
  <c r="G1566" i="5"/>
  <c r="G1567" i="5"/>
  <c r="G1568" i="5"/>
  <c r="G1569" i="5"/>
  <c r="G1570" i="5"/>
  <c r="G1571" i="5"/>
  <c r="G1572" i="5"/>
  <c r="G1573" i="5"/>
  <c r="G1574" i="5"/>
  <c r="G1575" i="5"/>
  <c r="G1576" i="5"/>
  <c r="G1577" i="5"/>
  <c r="G1578" i="5"/>
  <c r="G1579" i="5"/>
  <c r="G1580" i="5"/>
  <c r="G1581" i="5"/>
  <c r="G1582" i="5"/>
  <c r="G1583" i="5"/>
  <c r="G1584" i="5"/>
  <c r="G1585" i="5"/>
  <c r="G1586" i="5"/>
  <c r="G1587" i="5"/>
  <c r="G1588" i="5"/>
  <c r="G1589" i="5"/>
  <c r="G1590" i="5"/>
  <c r="G1591" i="5"/>
  <c r="G1592" i="5"/>
  <c r="G1593" i="5"/>
  <c r="G1594" i="5"/>
  <c r="G1595" i="5"/>
  <c r="G1596" i="5"/>
  <c r="G1597" i="5"/>
  <c r="G1598" i="5"/>
  <c r="G1599" i="5"/>
  <c r="G1600" i="5"/>
  <c r="G1601" i="5"/>
  <c r="G1602" i="5"/>
  <c r="G1603" i="5"/>
  <c r="G1604" i="5"/>
  <c r="G1605" i="5"/>
  <c r="G1606" i="5"/>
  <c r="G1607" i="5"/>
  <c r="G1608" i="5"/>
  <c r="G1609" i="5"/>
  <c r="G1610" i="5"/>
  <c r="G1611" i="5"/>
  <c r="G1612" i="5"/>
  <c r="G1613" i="5"/>
  <c r="G1614" i="5"/>
  <c r="G1615" i="5"/>
  <c r="G1616" i="5"/>
  <c r="G1617" i="5"/>
  <c r="G1618" i="5"/>
  <c r="G1619" i="5"/>
  <c r="G1620" i="5"/>
  <c r="G1621" i="5"/>
  <c r="G1622" i="5"/>
  <c r="G1623" i="5"/>
  <c r="G1624" i="5"/>
  <c r="G1625" i="5"/>
  <c r="G1626" i="5"/>
  <c r="G1627" i="5"/>
  <c r="G1628" i="5"/>
  <c r="G1629" i="5"/>
  <c r="G1630" i="5"/>
  <c r="G1631" i="5"/>
  <c r="G1632" i="5"/>
  <c r="G1633" i="5"/>
  <c r="G1634" i="5"/>
  <c r="G1635" i="5"/>
  <c r="G1636" i="5"/>
  <c r="G1637" i="5"/>
  <c r="G1638" i="5"/>
  <c r="G1639" i="5"/>
  <c r="G1640" i="5"/>
  <c r="G1641" i="5"/>
  <c r="G1642" i="5"/>
  <c r="G1643" i="5"/>
  <c r="G1644" i="5"/>
  <c r="G1645" i="5"/>
  <c r="G1646" i="5"/>
  <c r="G1647" i="5"/>
  <c r="G1648" i="5"/>
  <c r="G1649" i="5"/>
  <c r="G1650" i="5"/>
  <c r="G1651" i="5"/>
  <c r="G1652" i="5"/>
  <c r="G1653" i="5"/>
  <c r="G1654" i="5"/>
  <c r="G1655" i="5"/>
  <c r="G1656" i="5"/>
  <c r="G1657" i="5"/>
  <c r="G1658" i="5"/>
  <c r="G1659" i="5"/>
  <c r="G1660" i="5"/>
  <c r="G1661" i="5"/>
  <c r="G1662" i="5"/>
  <c r="G1663" i="5"/>
  <c r="G1664" i="5"/>
  <c r="G1665" i="5"/>
  <c r="G1666" i="5"/>
  <c r="G1667" i="5"/>
  <c r="G1668" i="5"/>
  <c r="G1669" i="5"/>
  <c r="G1670" i="5"/>
  <c r="G1671" i="5"/>
  <c r="G1672" i="5"/>
  <c r="G1673" i="5"/>
  <c r="G1674" i="5"/>
  <c r="G1675" i="5"/>
  <c r="G1676" i="5"/>
  <c r="G1677" i="5"/>
  <c r="G1678" i="5"/>
  <c r="G1679" i="5"/>
  <c r="G1680" i="5"/>
  <c r="G1681" i="5"/>
  <c r="G1682" i="5"/>
  <c r="G1683" i="5"/>
  <c r="G1684" i="5"/>
  <c r="G1685" i="5"/>
  <c r="G1686" i="5"/>
  <c r="G1687" i="5"/>
  <c r="G1688" i="5"/>
  <c r="G1689" i="5"/>
  <c r="G1690" i="5"/>
  <c r="G1691" i="5"/>
  <c r="G1692" i="5"/>
  <c r="G1693" i="5"/>
  <c r="G1694" i="5"/>
  <c r="G1695" i="5"/>
  <c r="G1696" i="5"/>
  <c r="G1697" i="5"/>
  <c r="G1698" i="5"/>
  <c r="G1699" i="5"/>
  <c r="G1700" i="5"/>
  <c r="G1701" i="5"/>
  <c r="G1702" i="5"/>
  <c r="G1703" i="5"/>
  <c r="G1704" i="5"/>
  <c r="G1705" i="5"/>
  <c r="G1706" i="5"/>
  <c r="G1707" i="5"/>
  <c r="G1708" i="5"/>
  <c r="G1709" i="5"/>
  <c r="G1710" i="5"/>
  <c r="G1711" i="5"/>
  <c r="G1712" i="5"/>
  <c r="G1713" i="5"/>
  <c r="G1714" i="5"/>
  <c r="G1715" i="5"/>
  <c r="G1716" i="5"/>
  <c r="G1717" i="5"/>
  <c r="G1718" i="5"/>
  <c r="G1719" i="5"/>
  <c r="G1720" i="5"/>
  <c r="G1721" i="5"/>
  <c r="G1722" i="5"/>
  <c r="G1723" i="5"/>
  <c r="G1724" i="5"/>
  <c r="G1725" i="5"/>
  <c r="G1726" i="5"/>
  <c r="G1727" i="5"/>
  <c r="G1728" i="5"/>
  <c r="G1729" i="5"/>
  <c r="G1730" i="5"/>
  <c r="G1731" i="5"/>
  <c r="G1732" i="5"/>
  <c r="G1733" i="5"/>
  <c r="G1734" i="5"/>
  <c r="G1735" i="5"/>
  <c r="G1736" i="5"/>
  <c r="G1737" i="5"/>
  <c r="G1738" i="5"/>
  <c r="G1739" i="5"/>
  <c r="G1740" i="5"/>
  <c r="G1741" i="5"/>
  <c r="G1742" i="5"/>
  <c r="G1743" i="5"/>
  <c r="G1744" i="5"/>
  <c r="G1745" i="5"/>
  <c r="G1746" i="5"/>
  <c r="G1747" i="5"/>
  <c r="G1748" i="5"/>
  <c r="G1749" i="5"/>
  <c r="G1750" i="5"/>
  <c r="G1751" i="5"/>
  <c r="G1752" i="5"/>
  <c r="G1753" i="5"/>
  <c r="G1754" i="5"/>
  <c r="G1755" i="5"/>
  <c r="G1756" i="5"/>
  <c r="G1757" i="5"/>
  <c r="G1758" i="5"/>
  <c r="G1759" i="5"/>
  <c r="G1760" i="5"/>
  <c r="G1761" i="5"/>
  <c r="G1762" i="5"/>
  <c r="G1763" i="5"/>
  <c r="G1764" i="5"/>
  <c r="G1765" i="5"/>
  <c r="G1766" i="5"/>
  <c r="G1767" i="5"/>
  <c r="G1768" i="5"/>
  <c r="G1769" i="5"/>
  <c r="G1770" i="5"/>
  <c r="G1771" i="5"/>
  <c r="G1772" i="5"/>
  <c r="G1773" i="5"/>
  <c r="G1774" i="5"/>
  <c r="G1775" i="5"/>
  <c r="G1776" i="5"/>
  <c r="G1777" i="5"/>
  <c r="G1778" i="5"/>
  <c r="G1779" i="5"/>
  <c r="G1780" i="5"/>
  <c r="G1781" i="5"/>
  <c r="G1782" i="5"/>
  <c r="G1783" i="5"/>
  <c r="G1784" i="5"/>
  <c r="G1785" i="5"/>
  <c r="G1786" i="5"/>
  <c r="G1787" i="5"/>
  <c r="G1788" i="5"/>
  <c r="G1789" i="5"/>
  <c r="G1790" i="5"/>
  <c r="G1791" i="5"/>
  <c r="G1792" i="5"/>
  <c r="G1793" i="5"/>
  <c r="G1794" i="5"/>
  <c r="G1795" i="5"/>
  <c r="G1796" i="5"/>
  <c r="G1797" i="5"/>
  <c r="G1798" i="5"/>
  <c r="G1799" i="5"/>
  <c r="G1800" i="5"/>
  <c r="G1801" i="5"/>
  <c r="G1802" i="5"/>
  <c r="G1803" i="5"/>
  <c r="G1804" i="5"/>
  <c r="G1805" i="5"/>
  <c r="G1806" i="5"/>
  <c r="G1807" i="5"/>
  <c r="G1808" i="5"/>
  <c r="G1809" i="5"/>
  <c r="G1810" i="5"/>
  <c r="G1811" i="5"/>
  <c r="G1812" i="5"/>
  <c r="G1813" i="5"/>
  <c r="G1814" i="5"/>
  <c r="G1815" i="5"/>
  <c r="G1816" i="5"/>
  <c r="G1817" i="5"/>
  <c r="G1818" i="5"/>
  <c r="G1819" i="5"/>
  <c r="G1820" i="5"/>
  <c r="G1821" i="5"/>
  <c r="G1822" i="5"/>
  <c r="G1823" i="5"/>
  <c r="G1824" i="5"/>
  <c r="G1825" i="5"/>
  <c r="G1826" i="5"/>
  <c r="G1827" i="5"/>
  <c r="G1828" i="5"/>
  <c r="G1829" i="5"/>
  <c r="G1830" i="5"/>
  <c r="G1831"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60" i="5"/>
  <c r="G1861" i="5"/>
  <c r="G1862" i="5"/>
  <c r="G1863" i="5"/>
  <c r="G1864" i="5"/>
  <c r="G1865" i="5"/>
  <c r="G1866" i="5"/>
  <c r="G1867" i="5"/>
  <c r="G1868" i="5"/>
  <c r="G1869" i="5"/>
  <c r="G1870" i="5"/>
  <c r="G1871" i="5"/>
  <c r="G1872" i="5"/>
  <c r="G1873" i="5"/>
  <c r="G1874" i="5"/>
  <c r="G1875" i="5"/>
  <c r="G1876" i="5"/>
  <c r="G1877" i="5"/>
  <c r="G1878" i="5"/>
  <c r="G1879" i="5"/>
  <c r="G1880" i="5"/>
  <c r="G1881" i="5"/>
  <c r="G1882" i="5"/>
  <c r="G1883" i="5"/>
  <c r="G1884" i="5"/>
  <c r="G1885" i="5"/>
  <c r="G1886" i="5"/>
  <c r="G1887" i="5"/>
  <c r="G1888" i="5"/>
  <c r="G1889" i="5"/>
  <c r="G1890" i="5"/>
  <c r="G1891" i="5"/>
  <c r="G1892" i="5"/>
  <c r="G1893" i="5"/>
  <c r="G1894" i="5"/>
  <c r="G1895" i="5"/>
  <c r="G1896" i="5"/>
  <c r="G1897" i="5"/>
  <c r="G1898" i="5"/>
  <c r="G1899" i="5"/>
  <c r="G1900" i="5"/>
  <c r="G1901" i="5"/>
  <c r="G1902" i="5"/>
  <c r="G1903" i="5"/>
  <c r="G1904" i="5"/>
  <c r="G1905" i="5"/>
  <c r="G1906" i="5"/>
  <c r="G1907" i="5"/>
  <c r="G1908" i="5"/>
  <c r="G1909" i="5"/>
  <c r="G1910" i="5"/>
  <c r="G1911" i="5"/>
  <c r="G1912" i="5"/>
  <c r="G1913" i="5"/>
  <c r="G1914" i="5"/>
  <c r="G1915" i="5"/>
  <c r="G1916" i="5"/>
  <c r="G1917" i="5"/>
  <c r="G1918" i="5"/>
  <c r="G1919" i="5"/>
  <c r="G1920" i="5"/>
  <c r="G1921" i="5"/>
  <c r="G1922" i="5"/>
  <c r="G1923" i="5"/>
  <c r="G1924" i="5"/>
  <c r="G1925" i="5"/>
  <c r="G1926" i="5"/>
  <c r="G1927" i="5"/>
  <c r="G1928" i="5"/>
  <c r="G1929" i="5"/>
  <c r="G1930" i="5"/>
  <c r="G1931" i="5"/>
  <c r="G1932" i="5"/>
  <c r="G1933" i="5"/>
  <c r="G1934" i="5"/>
  <c r="G1935" i="5"/>
  <c r="G1936" i="5"/>
  <c r="G1937" i="5"/>
  <c r="G1938" i="5"/>
  <c r="G1939" i="5"/>
  <c r="G1940" i="5"/>
  <c r="G1941" i="5"/>
  <c r="G1942" i="5"/>
  <c r="G1943" i="5"/>
  <c r="G1944" i="5"/>
  <c r="G1945" i="5"/>
  <c r="G1946" i="5"/>
  <c r="G1947" i="5"/>
  <c r="G1948" i="5"/>
  <c r="G1949" i="5"/>
  <c r="G1950" i="5"/>
  <c r="G1951" i="5"/>
  <c r="G1952" i="5"/>
  <c r="G1953" i="5"/>
  <c r="G1954" i="5"/>
  <c r="G1955" i="5"/>
  <c r="G1956" i="5"/>
  <c r="G1957" i="5"/>
  <c r="G1958" i="5"/>
  <c r="G1959" i="5"/>
  <c r="G1960" i="5"/>
  <c r="G1961" i="5"/>
  <c r="G1962" i="5"/>
  <c r="G1963" i="5"/>
  <c r="G1964" i="5"/>
  <c r="G1965" i="5"/>
  <c r="G1966" i="5"/>
  <c r="G1967" i="5"/>
  <c r="G1968" i="5"/>
  <c r="G1969" i="5"/>
  <c r="G1970" i="5"/>
  <c r="G1971" i="5"/>
  <c r="G1972" i="5"/>
  <c r="G1973" i="5"/>
  <c r="G1974" i="5"/>
  <c r="G1975" i="5"/>
  <c r="G1976" i="5"/>
  <c r="G1977" i="5"/>
  <c r="G1978" i="5"/>
  <c r="G1979" i="5"/>
  <c r="G1980" i="5"/>
  <c r="G1981" i="5"/>
  <c r="G1982" i="5"/>
  <c r="G1983" i="5"/>
  <c r="G1984" i="5"/>
  <c r="G1985" i="5"/>
  <c r="G1986" i="5"/>
  <c r="G1987" i="5"/>
  <c r="G1988" i="5"/>
  <c r="G1989" i="5"/>
  <c r="G1990" i="5"/>
  <c r="G1991" i="5"/>
  <c r="G1992" i="5"/>
  <c r="G1993" i="5"/>
  <c r="G1994" i="5"/>
  <c r="G1995" i="5"/>
  <c r="G1996" i="5"/>
  <c r="G1997" i="5"/>
  <c r="G1998" i="5"/>
  <c r="G1999" i="5"/>
  <c r="G2000" i="5"/>
  <c r="G2001" i="5"/>
  <c r="G2002" i="5"/>
  <c r="G2003" i="5"/>
  <c r="G2004" i="5"/>
  <c r="G2005" i="5"/>
  <c r="G2006" i="5"/>
  <c r="G2007" i="5"/>
  <c r="G2008" i="5"/>
  <c r="G2009" i="5"/>
  <c r="G2010" i="5"/>
  <c r="G2011" i="5"/>
  <c r="G2012" i="5"/>
  <c r="G2013" i="5"/>
  <c r="G2014" i="5"/>
  <c r="G2015" i="5"/>
  <c r="G2016" i="5"/>
  <c r="G2017" i="5"/>
  <c r="G2018" i="5"/>
  <c r="G2019" i="5"/>
  <c r="G2020" i="5"/>
  <c r="G2021" i="5"/>
  <c r="G2022" i="5"/>
  <c r="G2023" i="5"/>
  <c r="G2024" i="5"/>
  <c r="G2025" i="5"/>
  <c r="G2026" i="5"/>
  <c r="G2027" i="5"/>
  <c r="G2028" i="5"/>
  <c r="G2029" i="5"/>
  <c r="G2030" i="5"/>
  <c r="G2031" i="5"/>
  <c r="G2032" i="5"/>
  <c r="G2033" i="5"/>
  <c r="G2034" i="5"/>
  <c r="G2035" i="5"/>
  <c r="G2036" i="5"/>
  <c r="G2037" i="5"/>
  <c r="G2038" i="5"/>
  <c r="G2039" i="5"/>
  <c r="G2040" i="5"/>
  <c r="G2041" i="5"/>
  <c r="G2042" i="5"/>
  <c r="G2043" i="5"/>
  <c r="G2044" i="5"/>
  <c r="G2045" i="5"/>
  <c r="G2046" i="5"/>
  <c r="G2047" i="5"/>
  <c r="G2048" i="5"/>
  <c r="G2049" i="5"/>
  <c r="G2050" i="5"/>
  <c r="G2051" i="5"/>
  <c r="G2052" i="5"/>
  <c r="G2053" i="5"/>
  <c r="G2054" i="5"/>
  <c r="G2055" i="5"/>
  <c r="G2056" i="5"/>
  <c r="G2057" i="5"/>
  <c r="G2058" i="5"/>
  <c r="G2059" i="5"/>
  <c r="G2060" i="5"/>
  <c r="G2061" i="5"/>
  <c r="G2062" i="5"/>
  <c r="G2063" i="5"/>
  <c r="G2064" i="5"/>
  <c r="G2065" i="5"/>
  <c r="G2066" i="5"/>
  <c r="G2067" i="5"/>
  <c r="G2068" i="5"/>
  <c r="G2069" i="5"/>
  <c r="G2070" i="5"/>
  <c r="G2071" i="5"/>
  <c r="G2072" i="5"/>
  <c r="G2073" i="5"/>
  <c r="G2074" i="5"/>
  <c r="G2075" i="5"/>
  <c r="G2076" i="5"/>
  <c r="G2077" i="5"/>
  <c r="G2078" i="5"/>
  <c r="G2079" i="5"/>
  <c r="G2080" i="5"/>
  <c r="G2081" i="5"/>
  <c r="G2082" i="5"/>
  <c r="G2083" i="5"/>
  <c r="G2084" i="5"/>
  <c r="G2085" i="5"/>
  <c r="G2086" i="5"/>
  <c r="G2087" i="5"/>
  <c r="G2088" i="5"/>
  <c r="G2089" i="5"/>
  <c r="G2090" i="5"/>
  <c r="G2091" i="5"/>
  <c r="G2092" i="5"/>
  <c r="G2093" i="5"/>
  <c r="G2094" i="5"/>
  <c r="G2095" i="5"/>
  <c r="G2096" i="5"/>
  <c r="G2097" i="5"/>
  <c r="G2098" i="5"/>
  <c r="G2099" i="5"/>
  <c r="G2100" i="5"/>
  <c r="G2101" i="5"/>
  <c r="G2102" i="5"/>
  <c r="G2103" i="5"/>
  <c r="G2104" i="5"/>
  <c r="G2105" i="5"/>
  <c r="G2106" i="5"/>
  <c r="G2107" i="5"/>
  <c r="G2108" i="5"/>
  <c r="G2109" i="5"/>
  <c r="G2110" i="5"/>
  <c r="G2111" i="5"/>
  <c r="G2112" i="5"/>
  <c r="G2113" i="5"/>
  <c r="G2114" i="5"/>
  <c r="G2115" i="5"/>
  <c r="G2116" i="5"/>
  <c r="G2117" i="5"/>
  <c r="G2118" i="5"/>
  <c r="G2119" i="5"/>
  <c r="G2120" i="5"/>
  <c r="G2121" i="5"/>
  <c r="G2122" i="5"/>
  <c r="G2123" i="5"/>
  <c r="G2124" i="5"/>
  <c r="G2125" i="5"/>
  <c r="G2126" i="5"/>
  <c r="G2127" i="5"/>
  <c r="G2128" i="5"/>
  <c r="G2129" i="5"/>
  <c r="G2130" i="5"/>
  <c r="G2131" i="5"/>
  <c r="G2132" i="5"/>
  <c r="G2133" i="5"/>
  <c r="G2134" i="5"/>
  <c r="G2135" i="5"/>
  <c r="G2136" i="5"/>
  <c r="G2137" i="5"/>
  <c r="G2138" i="5"/>
  <c r="G2139" i="5"/>
  <c r="G2140" i="5"/>
  <c r="G2141" i="5"/>
  <c r="G2142" i="5"/>
  <c r="G2143" i="5"/>
  <c r="G2144" i="5"/>
  <c r="G2145" i="5"/>
  <c r="G2146" i="5"/>
  <c r="G2147" i="5"/>
  <c r="G2148" i="5"/>
  <c r="G2149" i="5"/>
  <c r="G2150" i="5"/>
  <c r="G2151" i="5"/>
  <c r="G2152" i="5"/>
  <c r="G2153" i="5"/>
  <c r="G2154" i="5"/>
  <c r="G2155" i="5"/>
  <c r="G2156" i="5"/>
  <c r="H2" i="5"/>
  <c r="H3" i="5"/>
  <c r="H4" i="5"/>
  <c r="H5" i="5"/>
  <c r="H6" i="5"/>
  <c r="H7" i="5"/>
  <c r="H8" i="5"/>
  <c r="H9" i="5"/>
  <c r="I9" i="5" s="1"/>
  <c r="H10" i="5"/>
  <c r="H11" i="5"/>
  <c r="H12" i="5"/>
  <c r="H13" i="5"/>
  <c r="H14" i="5"/>
  <c r="I14" i="5" s="1"/>
  <c r="H15" i="5"/>
  <c r="I15" i="5" s="1"/>
  <c r="H16" i="5"/>
  <c r="H17" i="5"/>
  <c r="I17" i="5" s="1"/>
  <c r="H18" i="5"/>
  <c r="I18" i="5" s="1"/>
  <c r="H19" i="5"/>
  <c r="H20" i="5"/>
  <c r="H21" i="5"/>
  <c r="H22" i="5"/>
  <c r="I22" i="5" s="1"/>
  <c r="H23" i="5"/>
  <c r="H24" i="5"/>
  <c r="H25" i="5"/>
  <c r="I25" i="5" s="1"/>
  <c r="H26" i="5"/>
  <c r="H27" i="5"/>
  <c r="H28" i="5"/>
  <c r="H29" i="5"/>
  <c r="H30" i="5"/>
  <c r="H31" i="5"/>
  <c r="H32" i="5"/>
  <c r="H33" i="5"/>
  <c r="I33" i="5" s="1"/>
  <c r="H34" i="5"/>
  <c r="H35" i="5"/>
  <c r="H36" i="5"/>
  <c r="H37" i="5"/>
  <c r="H38" i="5"/>
  <c r="I38" i="5" s="1"/>
  <c r="H39" i="5"/>
  <c r="H40" i="5"/>
  <c r="H41" i="5"/>
  <c r="I41" i="5" s="1"/>
  <c r="H42" i="5"/>
  <c r="H43" i="5"/>
  <c r="H44" i="5"/>
  <c r="H45" i="5"/>
  <c r="H46" i="5"/>
  <c r="I46" i="5" s="1"/>
  <c r="H47" i="5"/>
  <c r="H48" i="5"/>
  <c r="H49" i="5"/>
  <c r="I49" i="5" s="1"/>
  <c r="H50" i="5"/>
  <c r="I50" i="5" s="1"/>
  <c r="H51" i="5"/>
  <c r="H52" i="5"/>
  <c r="H53" i="5"/>
  <c r="H54" i="5"/>
  <c r="H55" i="5"/>
  <c r="H56" i="5"/>
  <c r="H57" i="5"/>
  <c r="I57" i="5" s="1"/>
  <c r="H58" i="5"/>
  <c r="H59" i="5"/>
  <c r="H60" i="5"/>
  <c r="H61" i="5"/>
  <c r="H62" i="5"/>
  <c r="I62" i="5" s="1"/>
  <c r="H63" i="5"/>
  <c r="H64" i="5"/>
  <c r="H65" i="5"/>
  <c r="I65" i="5" s="1"/>
  <c r="H66" i="5"/>
  <c r="H67" i="5"/>
  <c r="H68" i="5"/>
  <c r="H69" i="5"/>
  <c r="H70" i="5"/>
  <c r="H71" i="5"/>
  <c r="H72" i="5"/>
  <c r="H73" i="5"/>
  <c r="I73" i="5" s="1"/>
  <c r="H74" i="5"/>
  <c r="H75" i="5"/>
  <c r="H76" i="5"/>
  <c r="H77" i="5"/>
  <c r="H78" i="5"/>
  <c r="H79" i="5"/>
  <c r="H80" i="5"/>
  <c r="H81" i="5"/>
  <c r="I81" i="5" s="1"/>
  <c r="H82" i="5"/>
  <c r="J82" i="5" s="1"/>
  <c r="H83" i="5"/>
  <c r="H84" i="5"/>
  <c r="H85" i="5"/>
  <c r="H86" i="5"/>
  <c r="I86" i="5" s="1"/>
  <c r="H87" i="5"/>
  <c r="I87" i="5" s="1"/>
  <c r="H88" i="5"/>
  <c r="H89" i="5"/>
  <c r="I89" i="5" s="1"/>
  <c r="H90" i="5"/>
  <c r="H91" i="5"/>
  <c r="H92" i="5"/>
  <c r="H93" i="5"/>
  <c r="H94" i="5"/>
  <c r="H95" i="5"/>
  <c r="H96" i="5"/>
  <c r="H97" i="5"/>
  <c r="H98" i="5"/>
  <c r="H99" i="5"/>
  <c r="H100" i="5"/>
  <c r="H101" i="5"/>
  <c r="H102" i="5"/>
  <c r="I102" i="5" s="1"/>
  <c r="H103" i="5"/>
  <c r="H104" i="5"/>
  <c r="H105" i="5"/>
  <c r="I105" i="5" s="1"/>
  <c r="H106" i="5"/>
  <c r="H107" i="5"/>
  <c r="H108" i="5"/>
  <c r="H109" i="5"/>
  <c r="H110" i="5"/>
  <c r="I110" i="5" s="1"/>
  <c r="H111" i="5"/>
  <c r="I111" i="5" s="1"/>
  <c r="H112" i="5"/>
  <c r="H113" i="5"/>
  <c r="I113" i="5" s="1"/>
  <c r="H114" i="5"/>
  <c r="H115" i="5"/>
  <c r="H116" i="5"/>
  <c r="H117" i="5"/>
  <c r="H118" i="5"/>
  <c r="H119" i="5"/>
  <c r="H120" i="5"/>
  <c r="H121" i="5"/>
  <c r="I121" i="5" s="1"/>
  <c r="H122" i="5"/>
  <c r="H123" i="5"/>
  <c r="H124" i="5"/>
  <c r="H125" i="5"/>
  <c r="H126" i="5"/>
  <c r="H127" i="5"/>
  <c r="H128" i="5"/>
  <c r="H129" i="5"/>
  <c r="I129" i="5" s="1"/>
  <c r="H130" i="5"/>
  <c r="H131" i="5"/>
  <c r="H132" i="5"/>
  <c r="H133" i="5"/>
  <c r="H134" i="5"/>
  <c r="I134" i="5" s="1"/>
  <c r="H135" i="5"/>
  <c r="I135" i="5" s="1"/>
  <c r="H136" i="5"/>
  <c r="H137" i="5"/>
  <c r="I137" i="5" s="1"/>
  <c r="H138" i="5"/>
  <c r="H139" i="5"/>
  <c r="H140" i="5"/>
  <c r="H141" i="5"/>
  <c r="H142" i="5"/>
  <c r="H143" i="5"/>
  <c r="H144" i="5"/>
  <c r="H145" i="5"/>
  <c r="I145" i="5" s="1"/>
  <c r="H146" i="5"/>
  <c r="H147" i="5"/>
  <c r="H148" i="5"/>
  <c r="H149" i="5"/>
  <c r="H150" i="5"/>
  <c r="I150" i="5" s="1"/>
  <c r="H151" i="5"/>
  <c r="H152" i="5"/>
  <c r="I152" i="5" s="1"/>
  <c r="H153" i="5"/>
  <c r="H154" i="5"/>
  <c r="H155" i="5"/>
  <c r="H156" i="5"/>
  <c r="H157" i="5"/>
  <c r="H158" i="5"/>
  <c r="I158" i="5" s="1"/>
  <c r="H159" i="5"/>
  <c r="I159" i="5" s="1"/>
  <c r="H160" i="5"/>
  <c r="H161" i="5"/>
  <c r="H162" i="5"/>
  <c r="H163" i="5"/>
  <c r="H164" i="5"/>
  <c r="H165" i="5"/>
  <c r="H166" i="5"/>
  <c r="I166" i="5" s="1"/>
  <c r="H167" i="5"/>
  <c r="H168" i="5"/>
  <c r="I168" i="5" s="1"/>
  <c r="H169" i="5"/>
  <c r="I169" i="5" s="1"/>
  <c r="H170" i="5"/>
  <c r="H171" i="5"/>
  <c r="H172" i="5"/>
  <c r="H173" i="5"/>
  <c r="H174" i="5"/>
  <c r="I174" i="5" s="1"/>
  <c r="H175" i="5"/>
  <c r="H176" i="5"/>
  <c r="J176" i="5" s="1"/>
  <c r="H177" i="5"/>
  <c r="I177" i="5" s="1"/>
  <c r="H178" i="5"/>
  <c r="H179" i="5"/>
  <c r="H180" i="5"/>
  <c r="H181" i="5"/>
  <c r="H182" i="5"/>
  <c r="H183" i="5"/>
  <c r="I183" i="5" s="1"/>
  <c r="H184" i="5"/>
  <c r="I184" i="5" s="1"/>
  <c r="H185" i="5"/>
  <c r="I185" i="5" s="1"/>
  <c r="H186" i="5"/>
  <c r="H187" i="5"/>
  <c r="H188" i="5"/>
  <c r="H189" i="5"/>
  <c r="H190" i="5"/>
  <c r="H191" i="5"/>
  <c r="H192" i="5"/>
  <c r="H193" i="5"/>
  <c r="I193" i="5" s="1"/>
  <c r="H194" i="5"/>
  <c r="H195" i="5"/>
  <c r="H196" i="5"/>
  <c r="H197" i="5"/>
  <c r="H198" i="5"/>
  <c r="H199" i="5"/>
  <c r="H200" i="5"/>
  <c r="H201" i="5"/>
  <c r="I201" i="5" s="1"/>
  <c r="H202" i="5"/>
  <c r="H203" i="5"/>
  <c r="H204" i="5"/>
  <c r="H205" i="5"/>
  <c r="H206" i="5"/>
  <c r="H207" i="5"/>
  <c r="I207" i="5" s="1"/>
  <c r="H208" i="5"/>
  <c r="J208" i="5" s="1"/>
  <c r="H209" i="5"/>
  <c r="I209" i="5" s="1"/>
  <c r="H210" i="5"/>
  <c r="I210" i="5" s="1"/>
  <c r="H211" i="5"/>
  <c r="H212" i="5"/>
  <c r="H213" i="5"/>
  <c r="H214" i="5"/>
  <c r="I214" i="5" s="1"/>
  <c r="H215" i="5"/>
  <c r="H216" i="5"/>
  <c r="H217" i="5"/>
  <c r="H218" i="5"/>
  <c r="H219" i="5"/>
  <c r="H220" i="5"/>
  <c r="H221" i="5"/>
  <c r="H222" i="5"/>
  <c r="I222" i="5" s="1"/>
  <c r="H223" i="5"/>
  <c r="H224" i="5"/>
  <c r="H225" i="5"/>
  <c r="H226" i="5"/>
  <c r="H227" i="5"/>
  <c r="H228" i="5"/>
  <c r="H229" i="5"/>
  <c r="H230" i="5"/>
  <c r="I230" i="5" s="1"/>
  <c r="H231" i="5"/>
  <c r="H232" i="5"/>
  <c r="J232" i="5" s="1"/>
  <c r="H233" i="5"/>
  <c r="I233" i="5" s="1"/>
  <c r="H234" i="5"/>
  <c r="H235" i="5"/>
  <c r="H236" i="5"/>
  <c r="H237" i="5"/>
  <c r="H238" i="5"/>
  <c r="I238" i="5" s="1"/>
  <c r="H239" i="5"/>
  <c r="H240" i="5"/>
  <c r="H241" i="5"/>
  <c r="I241" i="5" s="1"/>
  <c r="H242" i="5"/>
  <c r="H243" i="5"/>
  <c r="H244" i="5"/>
  <c r="H245" i="5"/>
  <c r="H246" i="5"/>
  <c r="I246" i="5" s="1"/>
  <c r="H247" i="5"/>
  <c r="I247" i="5" s="1"/>
  <c r="H248" i="5"/>
  <c r="I248" i="5" s="1"/>
  <c r="H249" i="5"/>
  <c r="I249" i="5" s="1"/>
  <c r="H250" i="5"/>
  <c r="H251" i="5"/>
  <c r="H252" i="5"/>
  <c r="H253" i="5"/>
  <c r="H254" i="5"/>
  <c r="H255" i="5"/>
  <c r="H256" i="5"/>
  <c r="H257" i="5"/>
  <c r="I257" i="5" s="1"/>
  <c r="H258" i="5"/>
  <c r="H259" i="5"/>
  <c r="H260" i="5"/>
  <c r="H261" i="5"/>
  <c r="H262" i="5"/>
  <c r="H263" i="5"/>
  <c r="H264" i="5"/>
  <c r="J264" i="5" s="1"/>
  <c r="H265" i="5"/>
  <c r="I265" i="5" s="1"/>
  <c r="H266" i="5"/>
  <c r="H267" i="5"/>
  <c r="H268" i="5"/>
  <c r="H269" i="5"/>
  <c r="H270" i="5"/>
  <c r="I270" i="5" s="1"/>
  <c r="H271" i="5"/>
  <c r="I271" i="5" s="1"/>
  <c r="H272" i="5"/>
  <c r="H273" i="5"/>
  <c r="I273" i="5" s="1"/>
  <c r="H274" i="5"/>
  <c r="H275" i="5"/>
  <c r="H276" i="5"/>
  <c r="H277" i="5"/>
  <c r="H278" i="5"/>
  <c r="I278" i="5" s="1"/>
  <c r="H279" i="5"/>
  <c r="H280" i="5"/>
  <c r="I280" i="5" s="1"/>
  <c r="H281" i="5"/>
  <c r="H282" i="5"/>
  <c r="I282" i="5" s="1"/>
  <c r="H283" i="5"/>
  <c r="H284" i="5"/>
  <c r="H285" i="5"/>
  <c r="H286" i="5"/>
  <c r="H287" i="5"/>
  <c r="H288" i="5"/>
  <c r="H289" i="5"/>
  <c r="H290" i="5"/>
  <c r="H291" i="5"/>
  <c r="H292" i="5"/>
  <c r="H293" i="5"/>
  <c r="H294" i="5"/>
  <c r="I294" i="5" s="1"/>
  <c r="H295" i="5"/>
  <c r="H296" i="5"/>
  <c r="H297" i="5"/>
  <c r="I297" i="5" s="1"/>
  <c r="H298" i="5"/>
  <c r="H299" i="5"/>
  <c r="H300" i="5"/>
  <c r="H301" i="5"/>
  <c r="H302" i="5"/>
  <c r="I302" i="5" s="1"/>
  <c r="H303" i="5"/>
  <c r="H304" i="5"/>
  <c r="H305" i="5"/>
  <c r="I305" i="5" s="1"/>
  <c r="H306" i="5"/>
  <c r="H307" i="5"/>
  <c r="H308" i="5"/>
  <c r="H309" i="5"/>
  <c r="H310" i="5"/>
  <c r="H311" i="5"/>
  <c r="I311" i="5" s="1"/>
  <c r="H312" i="5"/>
  <c r="H313" i="5"/>
  <c r="I313" i="5" s="1"/>
  <c r="H314" i="5"/>
  <c r="H315" i="5"/>
  <c r="H316" i="5"/>
  <c r="H317" i="5"/>
  <c r="H318" i="5"/>
  <c r="H319" i="5"/>
  <c r="H320" i="5"/>
  <c r="I320" i="5" s="1"/>
  <c r="H321" i="5"/>
  <c r="I321" i="5" s="1"/>
  <c r="H322" i="5"/>
  <c r="I322" i="5" s="1"/>
  <c r="H323" i="5"/>
  <c r="H324" i="5"/>
  <c r="H325" i="5"/>
  <c r="H326" i="5"/>
  <c r="H327" i="5"/>
  <c r="H328" i="5"/>
  <c r="H329" i="5"/>
  <c r="I329" i="5" s="1"/>
  <c r="H330" i="5"/>
  <c r="H331" i="5"/>
  <c r="H332" i="5"/>
  <c r="H333" i="5"/>
  <c r="H334" i="5"/>
  <c r="H335" i="5"/>
  <c r="I335" i="5" s="1"/>
  <c r="H336" i="5"/>
  <c r="I336" i="5" s="1"/>
  <c r="H337" i="5"/>
  <c r="I337" i="5" s="1"/>
  <c r="H338" i="5"/>
  <c r="H339" i="5"/>
  <c r="H340" i="5"/>
  <c r="H341" i="5"/>
  <c r="H342" i="5"/>
  <c r="I342" i="5" s="1"/>
  <c r="H343" i="5"/>
  <c r="H344" i="5"/>
  <c r="H345" i="5"/>
  <c r="H346" i="5"/>
  <c r="H347" i="5"/>
  <c r="H348" i="5"/>
  <c r="H349" i="5"/>
  <c r="H350" i="5"/>
  <c r="I350" i="5" s="1"/>
  <c r="H351" i="5"/>
  <c r="H352" i="5"/>
  <c r="J352" i="5" s="1"/>
  <c r="H353" i="5"/>
  <c r="H354" i="5"/>
  <c r="H355" i="5"/>
  <c r="H356" i="5"/>
  <c r="H357" i="5"/>
  <c r="H358" i="5"/>
  <c r="I358" i="5" s="1"/>
  <c r="H359" i="5"/>
  <c r="H360" i="5"/>
  <c r="I360" i="5" s="1"/>
  <c r="H361" i="5"/>
  <c r="I361" i="5" s="1"/>
  <c r="H362" i="5"/>
  <c r="H363" i="5"/>
  <c r="H364" i="5"/>
  <c r="H365" i="5"/>
  <c r="H366" i="5"/>
  <c r="I366" i="5" s="1"/>
  <c r="H367" i="5"/>
  <c r="H368" i="5"/>
  <c r="I368" i="5" s="1"/>
  <c r="H369" i="5"/>
  <c r="I369" i="5" s="1"/>
  <c r="H370" i="5"/>
  <c r="H371" i="5"/>
  <c r="H372" i="5"/>
  <c r="H373" i="5"/>
  <c r="H374" i="5"/>
  <c r="I374" i="5" s="1"/>
  <c r="H375" i="5"/>
  <c r="H376" i="5"/>
  <c r="I376" i="5" s="1"/>
  <c r="H377" i="5"/>
  <c r="I377" i="5" s="1"/>
  <c r="H378" i="5"/>
  <c r="H379" i="5"/>
  <c r="H380" i="5"/>
  <c r="H381" i="5"/>
  <c r="H382" i="5"/>
  <c r="H383" i="5"/>
  <c r="H384" i="5"/>
  <c r="J384" i="5" s="1"/>
  <c r="H385" i="5"/>
  <c r="I385" i="5" s="1"/>
  <c r="H386" i="5"/>
  <c r="H387" i="5"/>
  <c r="H388" i="5"/>
  <c r="H389" i="5"/>
  <c r="H390" i="5"/>
  <c r="I390" i="5" s="1"/>
  <c r="H391" i="5"/>
  <c r="I391" i="5" s="1"/>
  <c r="H392" i="5"/>
  <c r="I392" i="5" s="1"/>
  <c r="H393" i="5"/>
  <c r="I393" i="5" s="1"/>
  <c r="H394" i="5"/>
  <c r="H395" i="5"/>
  <c r="H396" i="5"/>
  <c r="H397" i="5"/>
  <c r="H398" i="5"/>
  <c r="H399" i="5"/>
  <c r="H400" i="5"/>
  <c r="I400" i="5" s="1"/>
  <c r="H401" i="5"/>
  <c r="I401" i="5" s="1"/>
  <c r="H402" i="5"/>
  <c r="H403" i="5"/>
  <c r="H404" i="5"/>
  <c r="H405" i="5"/>
  <c r="H406" i="5"/>
  <c r="I406" i="5" s="1"/>
  <c r="H407" i="5"/>
  <c r="H408" i="5"/>
  <c r="H409" i="5"/>
  <c r="I409" i="5" s="1"/>
  <c r="H410" i="5"/>
  <c r="H411" i="5"/>
  <c r="H412" i="5"/>
  <c r="H413" i="5"/>
  <c r="H414" i="5"/>
  <c r="I414" i="5" s="1"/>
  <c r="H415" i="5"/>
  <c r="H416" i="5"/>
  <c r="J416" i="5" s="1"/>
  <c r="H417" i="5"/>
  <c r="I417" i="5" s="1"/>
  <c r="H418" i="5"/>
  <c r="H419" i="5"/>
  <c r="H420" i="5"/>
  <c r="H421" i="5"/>
  <c r="H422" i="5"/>
  <c r="I422" i="5" s="1"/>
  <c r="H423" i="5"/>
  <c r="H424" i="5"/>
  <c r="H425" i="5"/>
  <c r="I425" i="5" s="1"/>
  <c r="H426" i="5"/>
  <c r="J426" i="5" s="1"/>
  <c r="H427" i="5"/>
  <c r="H428" i="5"/>
  <c r="H429" i="5"/>
  <c r="H430" i="5"/>
  <c r="I430" i="5" s="1"/>
  <c r="H431" i="5"/>
  <c r="I431" i="5" s="1"/>
  <c r="H432" i="5"/>
  <c r="I432" i="5" s="1"/>
  <c r="H433" i="5"/>
  <c r="I433" i="5" s="1"/>
  <c r="H434" i="5"/>
  <c r="H435" i="5"/>
  <c r="H436" i="5"/>
  <c r="H437" i="5"/>
  <c r="H438" i="5"/>
  <c r="H439" i="5"/>
  <c r="H440" i="5"/>
  <c r="H441" i="5"/>
  <c r="I441" i="5" s="1"/>
  <c r="H442" i="5"/>
  <c r="H443" i="5"/>
  <c r="J443" i="5" s="1"/>
  <c r="H444" i="5"/>
  <c r="H445" i="5"/>
  <c r="H446" i="5"/>
  <c r="H447" i="5"/>
  <c r="H448" i="5"/>
  <c r="J448" i="5" s="1"/>
  <c r="H449" i="5"/>
  <c r="I449" i="5" s="1"/>
  <c r="H450" i="5"/>
  <c r="H451" i="5"/>
  <c r="H452" i="5"/>
  <c r="H453" i="5"/>
  <c r="H454" i="5"/>
  <c r="I454" i="5" s="1"/>
  <c r="H455" i="5"/>
  <c r="H456" i="5"/>
  <c r="I456" i="5" s="1"/>
  <c r="H457" i="5"/>
  <c r="I457" i="5" s="1"/>
  <c r="H458" i="5"/>
  <c r="I458" i="5" s="1"/>
  <c r="H459" i="5"/>
  <c r="H460" i="5"/>
  <c r="H461" i="5"/>
  <c r="H462" i="5"/>
  <c r="I462" i="5" s="1"/>
  <c r="H463" i="5"/>
  <c r="H464" i="5"/>
  <c r="H465" i="5"/>
  <c r="I465" i="5" s="1"/>
  <c r="H466" i="5"/>
  <c r="H467" i="5"/>
  <c r="H468" i="5"/>
  <c r="H469" i="5"/>
  <c r="H470" i="5"/>
  <c r="I470" i="5" s="1"/>
  <c r="H471" i="5"/>
  <c r="H472" i="5"/>
  <c r="I472" i="5" s="1"/>
  <c r="H473" i="5"/>
  <c r="I473" i="5" s="1"/>
  <c r="H474" i="5"/>
  <c r="H475" i="5"/>
  <c r="H476" i="5"/>
  <c r="H477" i="5"/>
  <c r="H478" i="5"/>
  <c r="H479" i="5"/>
  <c r="H480" i="5"/>
  <c r="J480" i="5" s="1"/>
  <c r="H481" i="5"/>
  <c r="I481" i="5" s="1"/>
  <c r="H482" i="5"/>
  <c r="H483" i="5"/>
  <c r="H484" i="5"/>
  <c r="H485" i="5"/>
  <c r="H486" i="5"/>
  <c r="I486" i="5" s="1"/>
  <c r="H487" i="5"/>
  <c r="I487" i="5" s="1"/>
  <c r="H488" i="5"/>
  <c r="I488" i="5" s="1"/>
  <c r="H489" i="5"/>
  <c r="I489" i="5" s="1"/>
  <c r="H490" i="5"/>
  <c r="H491" i="5"/>
  <c r="H492" i="5"/>
  <c r="H493" i="5"/>
  <c r="H494" i="5"/>
  <c r="I494" i="5" s="1"/>
  <c r="H495" i="5"/>
  <c r="H496" i="5"/>
  <c r="H497" i="5"/>
  <c r="I497" i="5" s="1"/>
  <c r="H498" i="5"/>
  <c r="H499" i="5"/>
  <c r="H500" i="5"/>
  <c r="H501" i="5"/>
  <c r="H502" i="5"/>
  <c r="I502" i="5" s="1"/>
  <c r="H503" i="5"/>
  <c r="H504" i="5"/>
  <c r="I504" i="5" s="1"/>
  <c r="H505" i="5"/>
  <c r="I505" i="5" s="1"/>
  <c r="H506" i="5"/>
  <c r="H507" i="5"/>
  <c r="H508" i="5"/>
  <c r="H509" i="5"/>
  <c r="H510" i="5"/>
  <c r="I510" i="5" s="1"/>
  <c r="H511" i="5"/>
  <c r="I511" i="5" s="1"/>
  <c r="H512" i="5"/>
  <c r="J512" i="5" s="1"/>
  <c r="H513" i="5"/>
  <c r="I513" i="5" s="1"/>
  <c r="H514" i="5"/>
  <c r="H515" i="5"/>
  <c r="H516" i="5"/>
  <c r="H517" i="5"/>
  <c r="H518" i="5"/>
  <c r="I518" i="5" s="1"/>
  <c r="H519" i="5"/>
  <c r="H520" i="5"/>
  <c r="H521" i="5"/>
  <c r="I521" i="5" s="1"/>
  <c r="H522" i="5"/>
  <c r="H523" i="5"/>
  <c r="H524" i="5"/>
  <c r="H525" i="5"/>
  <c r="H526" i="5"/>
  <c r="I526" i="5" s="1"/>
  <c r="H527" i="5"/>
  <c r="I527" i="5" s="1"/>
  <c r="H528" i="5"/>
  <c r="I528" i="5" s="1"/>
  <c r="H529" i="5"/>
  <c r="H530" i="5"/>
  <c r="H531" i="5"/>
  <c r="H532" i="5"/>
  <c r="H533" i="5"/>
  <c r="H534" i="5"/>
  <c r="I534" i="5" s="1"/>
  <c r="H535" i="5"/>
  <c r="H536" i="5"/>
  <c r="H537" i="5"/>
  <c r="I537" i="5" s="1"/>
  <c r="H538" i="5"/>
  <c r="H539" i="5"/>
  <c r="H540" i="5"/>
  <c r="H541" i="5"/>
  <c r="H542" i="5"/>
  <c r="I542" i="5" s="1"/>
  <c r="H543" i="5"/>
  <c r="H544" i="5"/>
  <c r="J544" i="5" s="1"/>
  <c r="H545" i="5"/>
  <c r="I545" i="5" s="1"/>
  <c r="H546" i="5"/>
  <c r="H547" i="5"/>
  <c r="H548" i="5"/>
  <c r="H549" i="5"/>
  <c r="H550" i="5"/>
  <c r="I550" i="5" s="1"/>
  <c r="H551" i="5"/>
  <c r="H552" i="5"/>
  <c r="H553" i="5"/>
  <c r="I553" i="5" s="1"/>
  <c r="H554" i="5"/>
  <c r="H555" i="5"/>
  <c r="H556" i="5"/>
  <c r="H557" i="5"/>
  <c r="H558" i="5"/>
  <c r="I558" i="5" s="1"/>
  <c r="H559" i="5"/>
  <c r="H560" i="5"/>
  <c r="H561" i="5"/>
  <c r="H562" i="5"/>
  <c r="I562" i="5" s="1"/>
  <c r="H563" i="5"/>
  <c r="H564" i="5"/>
  <c r="H565" i="5"/>
  <c r="H566" i="5"/>
  <c r="I566" i="5" s="1"/>
  <c r="H567" i="5"/>
  <c r="I567" i="5" s="1"/>
  <c r="H568" i="5"/>
  <c r="H569" i="5"/>
  <c r="H570" i="5"/>
  <c r="H571" i="5"/>
  <c r="H572" i="5"/>
  <c r="H573" i="5"/>
  <c r="H574" i="5"/>
  <c r="I574" i="5" s="1"/>
  <c r="H575" i="5"/>
  <c r="H576" i="5"/>
  <c r="J576" i="5" s="1"/>
  <c r="H577" i="5"/>
  <c r="I577" i="5" s="1"/>
  <c r="H578" i="5"/>
  <c r="H579" i="5"/>
  <c r="H580" i="5"/>
  <c r="H581" i="5"/>
  <c r="H582" i="5"/>
  <c r="I582" i="5" s="1"/>
  <c r="H583" i="5"/>
  <c r="H584" i="5"/>
  <c r="I584" i="5" s="1"/>
  <c r="H585" i="5"/>
  <c r="I585" i="5" s="1"/>
  <c r="H586" i="5"/>
  <c r="H587" i="5"/>
  <c r="H588" i="5"/>
  <c r="H589" i="5"/>
  <c r="H590" i="5"/>
  <c r="I590" i="5" s="1"/>
  <c r="H591" i="5"/>
  <c r="H592" i="5"/>
  <c r="H593" i="5"/>
  <c r="I593" i="5" s="1"/>
  <c r="H594" i="5"/>
  <c r="H595" i="5"/>
  <c r="H596" i="5"/>
  <c r="H597" i="5"/>
  <c r="H598" i="5"/>
  <c r="I598" i="5" s="1"/>
  <c r="H599" i="5"/>
  <c r="H600" i="5"/>
  <c r="I600" i="5" s="1"/>
  <c r="H601" i="5"/>
  <c r="I601" i="5" s="1"/>
  <c r="H602" i="5"/>
  <c r="H603" i="5"/>
  <c r="H604" i="5"/>
  <c r="H605" i="5"/>
  <c r="H606" i="5"/>
  <c r="I606" i="5" s="1"/>
  <c r="H607" i="5"/>
  <c r="I607" i="5" s="1"/>
  <c r="H608" i="5"/>
  <c r="J608" i="5" s="1"/>
  <c r="H609" i="5"/>
  <c r="I609" i="5" s="1"/>
  <c r="H610" i="5"/>
  <c r="I610" i="5" s="1"/>
  <c r="H611" i="5"/>
  <c r="H612" i="5"/>
  <c r="H613" i="5"/>
  <c r="H614" i="5"/>
  <c r="I614" i="5" s="1"/>
  <c r="H615" i="5"/>
  <c r="H616" i="5"/>
  <c r="H617" i="5"/>
  <c r="I617" i="5" s="1"/>
  <c r="H618" i="5"/>
  <c r="H619" i="5"/>
  <c r="H620" i="5"/>
  <c r="H621" i="5"/>
  <c r="H622" i="5"/>
  <c r="I622" i="5" s="1"/>
  <c r="H623" i="5"/>
  <c r="I623" i="5" s="1"/>
  <c r="H624" i="5"/>
  <c r="I624" i="5" s="1"/>
  <c r="H625" i="5"/>
  <c r="H626" i="5"/>
  <c r="H627" i="5"/>
  <c r="H628" i="5"/>
  <c r="H629" i="5"/>
  <c r="H630" i="5"/>
  <c r="I630" i="5" s="1"/>
  <c r="H631" i="5"/>
  <c r="H632" i="5"/>
  <c r="H633" i="5"/>
  <c r="I633" i="5" s="1"/>
  <c r="H634" i="5"/>
  <c r="H635" i="5"/>
  <c r="H636" i="5"/>
  <c r="H637" i="5"/>
  <c r="H638" i="5"/>
  <c r="I638" i="5" s="1"/>
  <c r="H639" i="5"/>
  <c r="H640" i="5"/>
  <c r="J640" i="5" s="1"/>
  <c r="H641" i="5"/>
  <c r="I641" i="5" s="1"/>
  <c r="H642" i="5"/>
  <c r="J642" i="5" s="1"/>
  <c r="H643" i="5"/>
  <c r="H644" i="5"/>
  <c r="H645" i="5"/>
  <c r="H646" i="5"/>
  <c r="I646" i="5" s="1"/>
  <c r="H647" i="5"/>
  <c r="I647" i="5" s="1"/>
  <c r="H648" i="5"/>
  <c r="H649" i="5"/>
  <c r="I649" i="5" s="1"/>
  <c r="H650" i="5"/>
  <c r="H651" i="5"/>
  <c r="H652" i="5"/>
  <c r="H653" i="5"/>
  <c r="H654" i="5"/>
  <c r="I654" i="5" s="1"/>
  <c r="H655" i="5"/>
  <c r="H656" i="5"/>
  <c r="H657" i="5"/>
  <c r="H658" i="5"/>
  <c r="H659" i="5"/>
  <c r="H660" i="5"/>
  <c r="H661" i="5"/>
  <c r="H662" i="5"/>
  <c r="I662" i="5" s="1"/>
  <c r="H663" i="5"/>
  <c r="H664" i="5"/>
  <c r="I664" i="5" s="1"/>
  <c r="H665" i="5"/>
  <c r="I665" i="5" s="1"/>
  <c r="H666" i="5"/>
  <c r="H667" i="5"/>
  <c r="H668" i="5"/>
  <c r="H669" i="5"/>
  <c r="H670" i="5"/>
  <c r="I670" i="5" s="1"/>
  <c r="H671" i="5"/>
  <c r="H672" i="5"/>
  <c r="J672" i="5" s="1"/>
  <c r="H673" i="5"/>
  <c r="I673" i="5" s="1"/>
  <c r="H674" i="5"/>
  <c r="H675" i="5"/>
  <c r="H676" i="5"/>
  <c r="H677" i="5"/>
  <c r="H678" i="5"/>
  <c r="I678" i="5" s="1"/>
  <c r="H679" i="5"/>
  <c r="H680" i="5"/>
  <c r="I680" i="5" s="1"/>
  <c r="H681" i="5"/>
  <c r="I681" i="5" s="1"/>
  <c r="H682" i="5"/>
  <c r="H683" i="5"/>
  <c r="H684" i="5"/>
  <c r="H685" i="5"/>
  <c r="H686" i="5"/>
  <c r="I686" i="5" s="1"/>
  <c r="H687" i="5"/>
  <c r="H688" i="5"/>
  <c r="H689" i="5"/>
  <c r="I689" i="5" s="1"/>
  <c r="H690" i="5"/>
  <c r="H691" i="5"/>
  <c r="H692" i="5"/>
  <c r="H693" i="5"/>
  <c r="H694" i="5"/>
  <c r="I694" i="5" s="1"/>
  <c r="H695" i="5"/>
  <c r="H696" i="5"/>
  <c r="I696" i="5" s="1"/>
  <c r="H697" i="5"/>
  <c r="H698" i="5"/>
  <c r="H699" i="5"/>
  <c r="H700" i="5"/>
  <c r="H701" i="5"/>
  <c r="H702" i="5"/>
  <c r="I702" i="5" s="1"/>
  <c r="H703" i="5"/>
  <c r="H704" i="5"/>
  <c r="J704" i="5" s="1"/>
  <c r="H705" i="5"/>
  <c r="I705" i="5" s="1"/>
  <c r="H706" i="5"/>
  <c r="H707" i="5"/>
  <c r="H708" i="5"/>
  <c r="H709" i="5"/>
  <c r="H710" i="5"/>
  <c r="I710" i="5" s="1"/>
  <c r="H711" i="5"/>
  <c r="H712" i="5"/>
  <c r="I712" i="5" s="1"/>
  <c r="H713" i="5"/>
  <c r="I713" i="5" s="1"/>
  <c r="H714" i="5"/>
  <c r="I714" i="5" s="1"/>
  <c r="H715" i="5"/>
  <c r="H716" i="5"/>
  <c r="H717" i="5"/>
  <c r="H718" i="5"/>
  <c r="I718" i="5" s="1"/>
  <c r="H719" i="5"/>
  <c r="H720" i="5"/>
  <c r="I720" i="5" s="1"/>
  <c r="H721" i="5"/>
  <c r="H722" i="5"/>
  <c r="H723" i="5"/>
  <c r="H724" i="5"/>
  <c r="H725" i="5"/>
  <c r="I725" i="5" s="1"/>
  <c r="H726" i="5"/>
  <c r="I726" i="5" s="1"/>
  <c r="H727" i="5"/>
  <c r="I727" i="5" s="1"/>
  <c r="H728" i="5"/>
  <c r="I728" i="5" s="1"/>
  <c r="H729" i="5"/>
  <c r="I729" i="5" s="1"/>
  <c r="H730" i="5"/>
  <c r="H731" i="5"/>
  <c r="H732" i="5"/>
  <c r="H733" i="5"/>
  <c r="H734" i="5"/>
  <c r="I734" i="5" s="1"/>
  <c r="H735" i="5"/>
  <c r="H736" i="5"/>
  <c r="J736" i="5" s="1"/>
  <c r="H737" i="5"/>
  <c r="I737" i="5" s="1"/>
  <c r="H738" i="5"/>
  <c r="H739" i="5"/>
  <c r="H740" i="5"/>
  <c r="H741" i="5"/>
  <c r="H742" i="5"/>
  <c r="I742" i="5" s="1"/>
  <c r="H743" i="5"/>
  <c r="I743" i="5" s="1"/>
  <c r="H744" i="5"/>
  <c r="I744" i="5" s="1"/>
  <c r="H745" i="5"/>
  <c r="I745" i="5" s="1"/>
  <c r="H746" i="5"/>
  <c r="H747" i="5"/>
  <c r="H748" i="5"/>
  <c r="H749" i="5"/>
  <c r="I749" i="5" s="1"/>
  <c r="H750" i="5"/>
  <c r="I750" i="5" s="1"/>
  <c r="H751" i="5"/>
  <c r="H752" i="5"/>
  <c r="H753" i="5"/>
  <c r="H754" i="5"/>
  <c r="H755" i="5"/>
  <c r="H756" i="5"/>
  <c r="H757" i="5"/>
  <c r="H758" i="5"/>
  <c r="I758" i="5" s="1"/>
  <c r="H759" i="5"/>
  <c r="H760" i="5"/>
  <c r="I760" i="5" s="1"/>
  <c r="H761" i="5"/>
  <c r="I761" i="5" s="1"/>
  <c r="H762" i="5"/>
  <c r="J762" i="5" s="1"/>
  <c r="H763" i="5"/>
  <c r="H764" i="5"/>
  <c r="H765" i="5"/>
  <c r="I765" i="5" s="1"/>
  <c r="H766" i="5"/>
  <c r="I766" i="5" s="1"/>
  <c r="H767" i="5"/>
  <c r="I767" i="5" s="1"/>
  <c r="H768" i="5"/>
  <c r="J768" i="5" s="1"/>
  <c r="H769" i="5"/>
  <c r="I769" i="5" s="1"/>
  <c r="H770" i="5"/>
  <c r="H771" i="5"/>
  <c r="H772" i="5"/>
  <c r="H773" i="5"/>
  <c r="H774" i="5"/>
  <c r="I774" i="5" s="1"/>
  <c r="H775" i="5"/>
  <c r="H776" i="5"/>
  <c r="I776" i="5" s="1"/>
  <c r="H777" i="5"/>
  <c r="I777" i="5" s="1"/>
  <c r="H778" i="5"/>
  <c r="H779" i="5"/>
  <c r="H780" i="5"/>
  <c r="H781" i="5"/>
  <c r="H782" i="5"/>
  <c r="I782" i="5" s="1"/>
  <c r="H783" i="5"/>
  <c r="I783" i="5" s="1"/>
  <c r="H784" i="5"/>
  <c r="H785" i="5"/>
  <c r="I785" i="5" s="1"/>
  <c r="H786" i="5"/>
  <c r="H787" i="5"/>
  <c r="H788" i="5"/>
  <c r="H789" i="5"/>
  <c r="I789" i="5" s="1"/>
  <c r="H790" i="5"/>
  <c r="I790" i="5" s="1"/>
  <c r="H791" i="5"/>
  <c r="H792" i="5"/>
  <c r="J792" i="5" s="1"/>
  <c r="H793" i="5"/>
  <c r="I793" i="5" s="1"/>
  <c r="H794" i="5"/>
  <c r="H795" i="5"/>
  <c r="H796" i="5"/>
  <c r="H797" i="5"/>
  <c r="H798" i="5"/>
  <c r="I798" i="5" s="1"/>
  <c r="H799" i="5"/>
  <c r="H800" i="5"/>
  <c r="J800" i="5" s="1"/>
  <c r="H801" i="5"/>
  <c r="I801" i="5" s="1"/>
  <c r="H802" i="5"/>
  <c r="H803" i="5"/>
  <c r="H804" i="5"/>
  <c r="H805" i="5"/>
  <c r="I805" i="5" s="1"/>
  <c r="H806" i="5"/>
  <c r="I806" i="5" s="1"/>
  <c r="H807" i="5"/>
  <c r="H808" i="5"/>
  <c r="H809" i="5"/>
  <c r="I809" i="5" s="1"/>
  <c r="H810" i="5"/>
  <c r="H811" i="5"/>
  <c r="H812" i="5"/>
  <c r="H813" i="5"/>
  <c r="H814" i="5"/>
  <c r="I814" i="5" s="1"/>
  <c r="H815" i="5"/>
  <c r="H816" i="5"/>
  <c r="I816" i="5" s="1"/>
  <c r="H817" i="5"/>
  <c r="H818" i="5"/>
  <c r="I818" i="5" s="1"/>
  <c r="H819" i="5"/>
  <c r="H820" i="5"/>
  <c r="H821" i="5"/>
  <c r="I821" i="5" s="1"/>
  <c r="H822" i="5"/>
  <c r="I822" i="5" s="1"/>
  <c r="H823" i="5"/>
  <c r="I823" i="5" s="1"/>
  <c r="H824" i="5"/>
  <c r="J824" i="5" s="1"/>
  <c r="H825" i="5"/>
  <c r="I825" i="5" s="1"/>
  <c r="H826" i="5"/>
  <c r="H827" i="5"/>
  <c r="H828" i="5"/>
  <c r="H829" i="5"/>
  <c r="H830" i="5"/>
  <c r="I830" i="5" s="1"/>
  <c r="H831" i="5"/>
  <c r="H832" i="5"/>
  <c r="J832" i="5" s="1"/>
  <c r="H833" i="5"/>
  <c r="I833" i="5" s="1"/>
  <c r="H834" i="5"/>
  <c r="H835" i="5"/>
  <c r="H836" i="5"/>
  <c r="H837" i="5"/>
  <c r="H838" i="5"/>
  <c r="I838" i="5" s="1"/>
  <c r="H839" i="5"/>
  <c r="H840" i="5"/>
  <c r="H841" i="5"/>
  <c r="I841" i="5" s="1"/>
  <c r="H842" i="5"/>
  <c r="H843" i="5"/>
  <c r="H844" i="5"/>
  <c r="H845" i="5"/>
  <c r="H846" i="5"/>
  <c r="I846" i="5" s="1"/>
  <c r="H847" i="5"/>
  <c r="H848" i="5"/>
  <c r="I848" i="5" s="1"/>
  <c r="H849" i="5"/>
  <c r="I849" i="5" s="1"/>
  <c r="H850" i="5"/>
  <c r="H851" i="5"/>
  <c r="H852" i="5"/>
  <c r="H853" i="5"/>
  <c r="H854" i="5"/>
  <c r="I854" i="5" s="1"/>
  <c r="H855" i="5"/>
  <c r="H856" i="5"/>
  <c r="J856" i="5" s="1"/>
  <c r="H857" i="5"/>
  <c r="I857" i="5" s="1"/>
  <c r="H858" i="5"/>
  <c r="J858" i="5" s="1"/>
  <c r="H859" i="5"/>
  <c r="H860" i="5"/>
  <c r="H861" i="5"/>
  <c r="H862" i="5"/>
  <c r="I862" i="5" s="1"/>
  <c r="H863" i="5"/>
  <c r="I863" i="5" s="1"/>
  <c r="H864" i="5"/>
  <c r="J864" i="5" s="1"/>
  <c r="H865" i="5"/>
  <c r="I865" i="5" s="1"/>
  <c r="H866" i="5"/>
  <c r="I866" i="5" s="1"/>
  <c r="H867" i="5"/>
  <c r="H868" i="5"/>
  <c r="H869" i="5"/>
  <c r="H870" i="5"/>
  <c r="I870" i="5" s="1"/>
  <c r="H871" i="5"/>
  <c r="H872" i="5"/>
  <c r="H873" i="5"/>
  <c r="I873" i="5" s="1"/>
  <c r="H874" i="5"/>
  <c r="H875" i="5"/>
  <c r="H876" i="5"/>
  <c r="H877" i="5"/>
  <c r="I877" i="5" s="1"/>
  <c r="H878" i="5"/>
  <c r="I878" i="5" s="1"/>
  <c r="H879" i="5"/>
  <c r="I879" i="5" s="1"/>
  <c r="H880" i="5"/>
  <c r="I880" i="5" s="1"/>
  <c r="H881" i="5"/>
  <c r="H882" i="5"/>
  <c r="H883" i="5"/>
  <c r="H884" i="5"/>
  <c r="H885" i="5"/>
  <c r="H886" i="5"/>
  <c r="I886" i="5" s="1"/>
  <c r="H887" i="5"/>
  <c r="H888" i="5"/>
  <c r="J888" i="5" s="1"/>
  <c r="H889" i="5"/>
  <c r="I889" i="5" s="1"/>
  <c r="H890" i="5"/>
  <c r="H891" i="5"/>
  <c r="H892" i="5"/>
  <c r="H893" i="5"/>
  <c r="H894" i="5"/>
  <c r="I894" i="5" s="1"/>
  <c r="H895" i="5"/>
  <c r="H896" i="5"/>
  <c r="J896" i="5" s="1"/>
  <c r="H897" i="5"/>
  <c r="I897" i="5" s="1"/>
  <c r="H898" i="5"/>
  <c r="H899" i="5"/>
  <c r="H900" i="5"/>
  <c r="H901" i="5"/>
  <c r="H902" i="5"/>
  <c r="I902" i="5" s="1"/>
  <c r="H903" i="5"/>
  <c r="I903" i="5" s="1"/>
  <c r="H904" i="5"/>
  <c r="I904" i="5" s="1"/>
  <c r="H905" i="5"/>
  <c r="I905" i="5" s="1"/>
  <c r="H906" i="5"/>
  <c r="H907" i="5"/>
  <c r="H908" i="5"/>
  <c r="H909" i="5"/>
  <c r="H910" i="5"/>
  <c r="I910" i="5" s="1"/>
  <c r="H911" i="5"/>
  <c r="H912" i="5"/>
  <c r="I912" i="5" s="1"/>
  <c r="H913" i="5"/>
  <c r="H914" i="5"/>
  <c r="H915" i="5"/>
  <c r="H916" i="5"/>
  <c r="H917" i="5"/>
  <c r="I917" i="5" s="1"/>
  <c r="H918" i="5"/>
  <c r="I918" i="5" s="1"/>
  <c r="H919" i="5"/>
  <c r="H920" i="5"/>
  <c r="J920" i="5" s="1"/>
  <c r="H921" i="5"/>
  <c r="I921" i="5" s="1"/>
  <c r="H922" i="5"/>
  <c r="H923" i="5"/>
  <c r="H924" i="5"/>
  <c r="H925" i="5"/>
  <c r="H926" i="5"/>
  <c r="I926" i="5" s="1"/>
  <c r="H927" i="5"/>
  <c r="H928" i="5"/>
  <c r="J928" i="5" s="1"/>
  <c r="H929" i="5"/>
  <c r="I929" i="5" s="1"/>
  <c r="H930" i="5"/>
  <c r="H931" i="5"/>
  <c r="H932" i="5"/>
  <c r="H933" i="5"/>
  <c r="H934" i="5"/>
  <c r="I934" i="5" s="1"/>
  <c r="H935" i="5"/>
  <c r="H936" i="5"/>
  <c r="H937" i="5"/>
  <c r="I937" i="5" s="1"/>
  <c r="H938" i="5"/>
  <c r="H939" i="5"/>
  <c r="H940" i="5"/>
  <c r="H941" i="5"/>
  <c r="H942" i="5"/>
  <c r="I942" i="5" s="1"/>
  <c r="H943" i="5"/>
  <c r="H944" i="5"/>
  <c r="I944" i="5" s="1"/>
  <c r="H945" i="5"/>
  <c r="I945" i="5" s="1"/>
  <c r="H946" i="5"/>
  <c r="H947" i="5"/>
  <c r="H948" i="5"/>
  <c r="H949" i="5"/>
  <c r="H950" i="5"/>
  <c r="I950" i="5" s="1"/>
  <c r="H951" i="5"/>
  <c r="H952" i="5"/>
  <c r="J952" i="5" s="1"/>
  <c r="H953" i="5"/>
  <c r="I953" i="5" s="1"/>
  <c r="H954" i="5"/>
  <c r="H955" i="5"/>
  <c r="H956" i="5"/>
  <c r="H957" i="5"/>
  <c r="H958" i="5"/>
  <c r="I958" i="5" s="1"/>
  <c r="H959" i="5"/>
  <c r="H960" i="5"/>
  <c r="I960" i="5" s="1"/>
  <c r="H961" i="5"/>
  <c r="I961" i="5" s="1"/>
  <c r="H962" i="5"/>
  <c r="I962" i="5" s="1"/>
  <c r="H963" i="5"/>
  <c r="H964" i="5"/>
  <c r="H965" i="5"/>
  <c r="H966" i="5"/>
  <c r="I966" i="5" s="1"/>
  <c r="H967" i="5"/>
  <c r="H968" i="5"/>
  <c r="J968" i="5" s="1"/>
  <c r="H969" i="5"/>
  <c r="I969" i="5" s="1"/>
  <c r="H970" i="5"/>
  <c r="H971" i="5"/>
  <c r="H972" i="5"/>
  <c r="H973" i="5"/>
  <c r="I973" i="5" s="1"/>
  <c r="H974" i="5"/>
  <c r="I974" i="5" s="1"/>
  <c r="H975" i="5"/>
  <c r="H976" i="5"/>
  <c r="I976" i="5" s="1"/>
  <c r="H977" i="5"/>
  <c r="H978" i="5"/>
  <c r="H979" i="5"/>
  <c r="H980" i="5"/>
  <c r="H981" i="5"/>
  <c r="H982" i="5"/>
  <c r="I982" i="5" s="1"/>
  <c r="H983" i="5"/>
  <c r="I983" i="5" s="1"/>
  <c r="H984" i="5"/>
  <c r="J984" i="5" s="1"/>
  <c r="H985" i="5"/>
  <c r="I985" i="5" s="1"/>
  <c r="H986" i="5"/>
  <c r="H987" i="5"/>
  <c r="H988" i="5"/>
  <c r="H989" i="5"/>
  <c r="I989" i="5" s="1"/>
  <c r="H990" i="5"/>
  <c r="I990" i="5" s="1"/>
  <c r="H991" i="5"/>
  <c r="H992" i="5"/>
  <c r="I992" i="5" s="1"/>
  <c r="H993" i="5"/>
  <c r="I993" i="5" s="1"/>
  <c r="H994" i="5"/>
  <c r="H995" i="5"/>
  <c r="H996" i="5"/>
  <c r="H997" i="5"/>
  <c r="H998" i="5"/>
  <c r="I998" i="5" s="1"/>
  <c r="H999" i="5"/>
  <c r="I999" i="5" s="1"/>
  <c r="H1000" i="5"/>
  <c r="I1000" i="5" s="1"/>
  <c r="H1001" i="5"/>
  <c r="I1001" i="5" s="1"/>
  <c r="H1002" i="5"/>
  <c r="H1003" i="5"/>
  <c r="H1004" i="5"/>
  <c r="H1005" i="5"/>
  <c r="H1006" i="5"/>
  <c r="I1006" i="5" s="1"/>
  <c r="H1007" i="5"/>
  <c r="H1008" i="5"/>
  <c r="I1008" i="5" s="1"/>
  <c r="H1009" i="5"/>
  <c r="J1009" i="5" s="1"/>
  <c r="H1010" i="5"/>
  <c r="H1011" i="5"/>
  <c r="H1012" i="5"/>
  <c r="H1013" i="5"/>
  <c r="I1013" i="5" s="1"/>
  <c r="H1014" i="5"/>
  <c r="I1014" i="5" s="1"/>
  <c r="H1015" i="5"/>
  <c r="H1016" i="5"/>
  <c r="H1017" i="5"/>
  <c r="I1017" i="5" s="1"/>
  <c r="H1018" i="5"/>
  <c r="H1019" i="5"/>
  <c r="H1020" i="5"/>
  <c r="H1021" i="5"/>
  <c r="H1022" i="5"/>
  <c r="I1022" i="5" s="1"/>
  <c r="H1023" i="5"/>
  <c r="I1023" i="5" s="1"/>
  <c r="H1024" i="5"/>
  <c r="I1024" i="5" s="1"/>
  <c r="H1025" i="5"/>
  <c r="I1025" i="5" s="1"/>
  <c r="H1026" i="5"/>
  <c r="H1027" i="5"/>
  <c r="H1028" i="5"/>
  <c r="H1029" i="5"/>
  <c r="H1030" i="5"/>
  <c r="I1030" i="5" s="1"/>
  <c r="H1031" i="5"/>
  <c r="H1032" i="5"/>
  <c r="I1032" i="5" s="1"/>
  <c r="H1033" i="5"/>
  <c r="I1033" i="5" s="1"/>
  <c r="H1034" i="5"/>
  <c r="H1035" i="5"/>
  <c r="H1036" i="5"/>
  <c r="H1037" i="5"/>
  <c r="H1038" i="5"/>
  <c r="I1038" i="5" s="1"/>
  <c r="H1039" i="5"/>
  <c r="I1039" i="5" s="1"/>
  <c r="H1040" i="5"/>
  <c r="I1040" i="5" s="1"/>
  <c r="H1041" i="5"/>
  <c r="H1042" i="5"/>
  <c r="H1043" i="5"/>
  <c r="H1044" i="5"/>
  <c r="H1045" i="5"/>
  <c r="H1046" i="5"/>
  <c r="I1046" i="5" s="1"/>
  <c r="H1047" i="5"/>
  <c r="H1048" i="5"/>
  <c r="I1048" i="5" s="1"/>
  <c r="H1049" i="5"/>
  <c r="I1049" i="5" s="1"/>
  <c r="H1050" i="5"/>
  <c r="H1051" i="5"/>
  <c r="H1052" i="5"/>
  <c r="H1053" i="5"/>
  <c r="I1053" i="5" s="1"/>
  <c r="H1054" i="5"/>
  <c r="H1055" i="5"/>
  <c r="H1056" i="5"/>
  <c r="I1056" i="5" s="1"/>
  <c r="H1057" i="5"/>
  <c r="I1057" i="5" s="1"/>
  <c r="H1058" i="5"/>
  <c r="H1059" i="5"/>
  <c r="H1060" i="5"/>
  <c r="H1061" i="5"/>
  <c r="H1062" i="5"/>
  <c r="I1062" i="5" s="1"/>
  <c r="H1063" i="5"/>
  <c r="H1064" i="5"/>
  <c r="J1064" i="5" s="1"/>
  <c r="H1065" i="5"/>
  <c r="I1065" i="5" s="1"/>
  <c r="H1066" i="5"/>
  <c r="H1067" i="5"/>
  <c r="H1068" i="5"/>
  <c r="H1069" i="5"/>
  <c r="I1069" i="5" s="1"/>
  <c r="H1070" i="5"/>
  <c r="H1071" i="5"/>
  <c r="I1071" i="5" s="1"/>
  <c r="H1072" i="5"/>
  <c r="J1072" i="5" s="1"/>
  <c r="H1073" i="5"/>
  <c r="I1073" i="5" s="1"/>
  <c r="H1074" i="5"/>
  <c r="H1075" i="5"/>
  <c r="H1076" i="5"/>
  <c r="H1077" i="5"/>
  <c r="H1078" i="5"/>
  <c r="H1079" i="5"/>
  <c r="H1080" i="5"/>
  <c r="J1080" i="5" s="1"/>
  <c r="H1081" i="5"/>
  <c r="I1081" i="5" s="1"/>
  <c r="H1082" i="5"/>
  <c r="H1083" i="5"/>
  <c r="H1084" i="5"/>
  <c r="H1085" i="5"/>
  <c r="I1085" i="5" s="1"/>
  <c r="H1086" i="5"/>
  <c r="H1087" i="5"/>
  <c r="H1088" i="5"/>
  <c r="H1089" i="5"/>
  <c r="I1089" i="5" s="1"/>
  <c r="H1090" i="5"/>
  <c r="I1090" i="5" s="1"/>
  <c r="H1091" i="5"/>
  <c r="H1092" i="5"/>
  <c r="H1093" i="5"/>
  <c r="H1094" i="5"/>
  <c r="I1094" i="5" s="1"/>
  <c r="H1095" i="5"/>
  <c r="H1096" i="5"/>
  <c r="I1096" i="5" s="1"/>
  <c r="H1097" i="5"/>
  <c r="I1097" i="5" s="1"/>
  <c r="H1098" i="5"/>
  <c r="H1099" i="5"/>
  <c r="H1100" i="5"/>
  <c r="H1101" i="5"/>
  <c r="I1101" i="5" s="1"/>
  <c r="H1102" i="5"/>
  <c r="H1103" i="5"/>
  <c r="I1103" i="5" s="1"/>
  <c r="H1104" i="5"/>
  <c r="H1105" i="5"/>
  <c r="I1105" i="5" s="1"/>
  <c r="H1106" i="5"/>
  <c r="H1107" i="5"/>
  <c r="H1108" i="5"/>
  <c r="H1109" i="5"/>
  <c r="H1110" i="5"/>
  <c r="H1111" i="5"/>
  <c r="H1112" i="5"/>
  <c r="I1112" i="5" s="1"/>
  <c r="H1113" i="5"/>
  <c r="I1113" i="5" s="1"/>
  <c r="H1114" i="5"/>
  <c r="H1115" i="5"/>
  <c r="H1116" i="5"/>
  <c r="H1117" i="5"/>
  <c r="I1117" i="5" s="1"/>
  <c r="H1118" i="5"/>
  <c r="H1119" i="5"/>
  <c r="H1120" i="5"/>
  <c r="J1120" i="5" s="1"/>
  <c r="H1121" i="5"/>
  <c r="I1121" i="5" s="1"/>
  <c r="H1122" i="5"/>
  <c r="J1122" i="5" s="1"/>
  <c r="P428" i="6" s="1"/>
  <c r="Q428" i="6" s="1"/>
  <c r="H1123" i="5"/>
  <c r="H1124" i="5"/>
  <c r="H1125" i="5"/>
  <c r="H1126" i="5"/>
  <c r="I1126" i="5" s="1"/>
  <c r="H1127" i="5"/>
  <c r="H1128" i="5"/>
  <c r="J1128" i="5" s="1"/>
  <c r="H1129" i="5"/>
  <c r="I1129" i="5" s="1"/>
  <c r="H1130" i="5"/>
  <c r="H1131" i="5"/>
  <c r="H1132" i="5"/>
  <c r="H1133" i="5"/>
  <c r="I1133" i="5" s="1"/>
  <c r="H1134" i="5"/>
  <c r="H1135" i="5"/>
  <c r="I1135" i="5" s="1"/>
  <c r="H1136" i="5"/>
  <c r="H1137" i="5"/>
  <c r="I1137" i="5" s="1"/>
  <c r="H1138" i="5"/>
  <c r="H1139" i="5"/>
  <c r="H1140" i="5"/>
  <c r="H1141" i="5"/>
  <c r="H1142" i="5"/>
  <c r="H1143" i="5"/>
  <c r="H1144" i="5"/>
  <c r="I1144" i="5" s="1"/>
  <c r="H1145" i="5"/>
  <c r="I1145" i="5" s="1"/>
  <c r="H1146" i="5"/>
  <c r="H1147" i="5"/>
  <c r="H1148" i="5"/>
  <c r="H1149" i="5"/>
  <c r="I1149" i="5" s="1"/>
  <c r="H1150" i="5"/>
  <c r="H1151" i="5"/>
  <c r="H1152" i="5"/>
  <c r="I1152" i="5" s="1"/>
  <c r="H1153" i="5"/>
  <c r="I1153" i="5" s="1"/>
  <c r="H1154" i="5"/>
  <c r="H1155" i="5"/>
  <c r="H1156" i="5"/>
  <c r="H1157" i="5"/>
  <c r="H1158" i="5"/>
  <c r="I1158" i="5" s="1"/>
  <c r="H1159" i="5"/>
  <c r="H1160" i="5"/>
  <c r="H1161" i="5"/>
  <c r="I1161" i="5" s="1"/>
  <c r="H1162" i="5"/>
  <c r="H1163" i="5"/>
  <c r="H1164" i="5"/>
  <c r="H1165" i="5"/>
  <c r="I1165" i="5" s="1"/>
  <c r="H1166" i="5"/>
  <c r="H1167" i="5"/>
  <c r="I1167" i="5" s="1"/>
  <c r="H1168" i="5"/>
  <c r="I1168" i="5" s="1"/>
  <c r="H1169" i="5"/>
  <c r="I1169" i="5" s="1"/>
  <c r="H1170" i="5"/>
  <c r="H1171" i="5"/>
  <c r="H1172" i="5"/>
  <c r="H1173" i="5"/>
  <c r="H1174" i="5"/>
  <c r="H1175" i="5"/>
  <c r="H1176" i="5"/>
  <c r="J1176" i="5" s="1"/>
  <c r="H1177" i="5"/>
  <c r="I1177" i="5" s="1"/>
  <c r="H1178" i="5"/>
  <c r="H1179" i="5"/>
  <c r="H1180" i="5"/>
  <c r="H1181" i="5"/>
  <c r="H1182" i="5"/>
  <c r="H1183" i="5"/>
  <c r="H1184" i="5"/>
  <c r="J1184" i="5" s="1"/>
  <c r="H1185" i="5"/>
  <c r="I1185" i="5" s="1"/>
  <c r="H1186" i="5"/>
  <c r="H1187" i="5"/>
  <c r="H1188" i="5"/>
  <c r="H1189" i="5"/>
  <c r="H1190" i="5"/>
  <c r="I1190" i="5" s="1"/>
  <c r="H1191" i="5"/>
  <c r="H1192" i="5"/>
  <c r="H1193" i="5"/>
  <c r="I1193" i="5" s="1"/>
  <c r="H1194" i="5"/>
  <c r="H1195" i="5"/>
  <c r="H1196" i="5"/>
  <c r="H1197" i="5"/>
  <c r="H1198" i="5"/>
  <c r="H1199" i="5"/>
  <c r="I1199" i="5" s="1"/>
  <c r="H1200" i="5"/>
  <c r="I1200" i="5" s="1"/>
  <c r="H1201" i="5"/>
  <c r="I1201" i="5" s="1"/>
  <c r="H1202" i="5"/>
  <c r="H1203" i="5"/>
  <c r="H1204" i="5"/>
  <c r="H1205" i="5"/>
  <c r="H1206" i="5"/>
  <c r="H1207" i="5"/>
  <c r="H1208" i="5"/>
  <c r="J1208" i="5" s="1"/>
  <c r="H1209" i="5"/>
  <c r="I1209" i="5" s="1"/>
  <c r="H1210" i="5"/>
  <c r="H1211" i="5"/>
  <c r="H1212" i="5"/>
  <c r="H1213" i="5"/>
  <c r="H1214" i="5"/>
  <c r="H1215" i="5"/>
  <c r="H1216" i="5"/>
  <c r="H1217" i="5"/>
  <c r="I1217" i="5" s="1"/>
  <c r="H1218" i="5"/>
  <c r="H1219" i="5"/>
  <c r="H1220" i="5"/>
  <c r="H1221" i="5"/>
  <c r="H1222" i="5"/>
  <c r="I1222" i="5" s="1"/>
  <c r="H1223" i="5"/>
  <c r="H1224" i="5"/>
  <c r="I1224" i="5" s="1"/>
  <c r="H1225" i="5"/>
  <c r="H1226" i="5"/>
  <c r="H1227" i="5"/>
  <c r="H1228" i="5"/>
  <c r="H1229" i="5"/>
  <c r="H1230" i="5"/>
  <c r="H1231" i="5"/>
  <c r="I1231" i="5" s="1"/>
  <c r="H1232" i="5"/>
  <c r="H1233" i="5"/>
  <c r="I1233" i="5" s="1"/>
  <c r="H1234" i="5"/>
  <c r="H1235" i="5"/>
  <c r="H1236" i="5"/>
  <c r="H1237" i="5"/>
  <c r="H1238" i="5"/>
  <c r="H1239" i="5"/>
  <c r="H1240" i="5"/>
  <c r="I1240" i="5" s="1"/>
  <c r="H1241" i="5"/>
  <c r="I1241" i="5" s="1"/>
  <c r="H1242" i="5"/>
  <c r="H1243" i="5"/>
  <c r="H1244" i="5"/>
  <c r="H1245" i="5"/>
  <c r="H1246" i="5"/>
  <c r="H1247" i="5"/>
  <c r="H1248" i="5"/>
  <c r="H1249" i="5"/>
  <c r="I1249" i="5" s="1"/>
  <c r="H1250" i="5"/>
  <c r="J1250" i="5" s="1"/>
  <c r="H1251" i="5"/>
  <c r="H1252" i="5"/>
  <c r="H1253" i="5"/>
  <c r="H1254" i="5"/>
  <c r="I1254" i="5" s="1"/>
  <c r="H1255" i="5"/>
  <c r="H1256" i="5"/>
  <c r="I1256" i="5" s="1"/>
  <c r="H1257" i="5"/>
  <c r="I1257" i="5" s="1"/>
  <c r="H1258" i="5"/>
  <c r="H1259" i="5"/>
  <c r="H1260" i="5"/>
  <c r="H1261" i="5"/>
  <c r="H1262" i="5"/>
  <c r="H1263" i="5"/>
  <c r="I1263" i="5" s="1"/>
  <c r="H1264" i="5"/>
  <c r="H1265" i="5"/>
  <c r="H1266" i="5"/>
  <c r="H1267" i="5"/>
  <c r="H1268" i="5"/>
  <c r="H1269" i="5"/>
  <c r="H1270" i="5"/>
  <c r="H1271" i="5"/>
  <c r="H1272" i="5"/>
  <c r="J1272" i="5" s="1"/>
  <c r="H1273" i="5"/>
  <c r="I1273" i="5" s="1"/>
  <c r="H1274" i="5"/>
  <c r="H1275" i="5"/>
  <c r="H1276" i="5"/>
  <c r="H1277" i="5"/>
  <c r="H1278" i="5"/>
  <c r="H1279" i="5"/>
  <c r="H1280" i="5"/>
  <c r="I1280" i="5" s="1"/>
  <c r="H1281" i="5"/>
  <c r="I1281" i="5" s="1"/>
  <c r="H1282" i="5"/>
  <c r="H1283" i="5"/>
  <c r="H1284" i="5"/>
  <c r="H1285" i="5"/>
  <c r="H1286" i="5"/>
  <c r="I1286" i="5" s="1"/>
  <c r="H1287" i="5"/>
  <c r="H1288" i="5"/>
  <c r="H1289" i="5"/>
  <c r="H1290" i="5"/>
  <c r="H1291" i="5"/>
  <c r="H1292" i="5"/>
  <c r="H1293" i="5"/>
  <c r="H1294" i="5"/>
  <c r="H1295" i="5"/>
  <c r="I1295" i="5" s="1"/>
  <c r="H1296" i="5"/>
  <c r="I1296" i="5" s="1"/>
  <c r="H1297" i="5"/>
  <c r="I1297" i="5" s="1"/>
  <c r="H1298" i="5"/>
  <c r="H1299" i="5"/>
  <c r="H1300" i="5"/>
  <c r="H1301" i="5"/>
  <c r="H1302" i="5"/>
  <c r="H1303" i="5"/>
  <c r="H1304" i="5"/>
  <c r="I1304" i="5" s="1"/>
  <c r="H1305" i="5"/>
  <c r="I1305" i="5" s="1"/>
  <c r="H1306" i="5"/>
  <c r="H1307" i="5"/>
  <c r="H1308" i="5"/>
  <c r="H1309" i="5"/>
  <c r="H1310" i="5"/>
  <c r="H1311" i="5"/>
  <c r="H1312" i="5"/>
  <c r="I1312" i="5" s="1"/>
  <c r="H1313" i="5"/>
  <c r="I1313" i="5" s="1"/>
  <c r="H1314" i="5"/>
  <c r="H1315" i="5"/>
  <c r="H1316" i="5"/>
  <c r="H1317" i="5"/>
  <c r="H1318" i="5"/>
  <c r="I1318" i="5" s="1"/>
  <c r="H1319" i="5"/>
  <c r="I1319" i="5" s="1"/>
  <c r="H1320" i="5"/>
  <c r="I1320" i="5" s="1"/>
  <c r="H1321" i="5"/>
  <c r="I1321" i="5" s="1"/>
  <c r="H1322" i="5"/>
  <c r="H1323" i="5"/>
  <c r="H1324" i="5"/>
  <c r="H1325" i="5"/>
  <c r="H1326" i="5"/>
  <c r="H1327" i="5"/>
  <c r="I1327" i="5" s="1"/>
  <c r="H1328" i="5"/>
  <c r="I1328" i="5" s="1"/>
  <c r="H1329" i="5"/>
  <c r="H1330" i="5"/>
  <c r="H1331" i="5"/>
  <c r="H1332" i="5"/>
  <c r="H1333" i="5"/>
  <c r="H1334" i="5"/>
  <c r="H1335" i="5"/>
  <c r="H1336" i="5"/>
  <c r="H1337" i="5"/>
  <c r="I1337" i="5" s="1"/>
  <c r="H1338" i="5"/>
  <c r="H1339" i="5"/>
  <c r="H1340" i="5"/>
  <c r="H1341" i="5"/>
  <c r="H1342" i="5"/>
  <c r="H1343" i="5"/>
  <c r="I1343" i="5" s="1"/>
  <c r="H1344" i="5"/>
  <c r="I1344" i="5" s="1"/>
  <c r="H1345" i="5"/>
  <c r="I1345" i="5" s="1"/>
  <c r="H1346" i="5"/>
  <c r="I1346" i="5" s="1"/>
  <c r="H1347" i="5"/>
  <c r="H1348" i="5"/>
  <c r="H1349" i="5"/>
  <c r="H1350" i="5"/>
  <c r="I1350" i="5" s="1"/>
  <c r="H1351" i="5"/>
  <c r="I1351" i="5" s="1"/>
  <c r="H1352" i="5"/>
  <c r="J1352" i="5" s="1"/>
  <c r="H1353" i="5"/>
  <c r="H1354" i="5"/>
  <c r="H1355" i="5"/>
  <c r="H1356" i="5"/>
  <c r="H1357" i="5"/>
  <c r="I1357" i="5" s="1"/>
  <c r="H1358" i="5"/>
  <c r="H1359" i="5"/>
  <c r="H1360" i="5"/>
  <c r="I1360" i="5" s="1"/>
  <c r="H1361" i="5"/>
  <c r="I1361" i="5" s="1"/>
  <c r="H1362" i="5"/>
  <c r="H1363" i="5"/>
  <c r="H1364" i="5"/>
  <c r="H1365" i="5"/>
  <c r="H1366" i="5"/>
  <c r="H1367" i="5"/>
  <c r="H1368" i="5"/>
  <c r="J1368" i="5" s="1"/>
  <c r="H1369" i="5"/>
  <c r="I1369" i="5" s="1"/>
  <c r="H1370" i="5"/>
  <c r="H1371" i="5"/>
  <c r="H1372" i="5"/>
  <c r="H1373" i="5"/>
  <c r="H1374" i="5"/>
  <c r="H1375" i="5"/>
  <c r="I1375" i="5" s="1"/>
  <c r="H1376" i="5"/>
  <c r="J1376" i="5" s="1"/>
  <c r="H1377" i="5"/>
  <c r="I1377" i="5" s="1"/>
  <c r="H1378" i="5"/>
  <c r="H1379" i="5"/>
  <c r="H1380" i="5"/>
  <c r="H1381" i="5"/>
  <c r="H1382" i="5"/>
  <c r="I1382" i="5" s="1"/>
  <c r="H1383" i="5"/>
  <c r="I1383" i="5" s="1"/>
  <c r="H1384" i="5"/>
  <c r="J1384" i="5" s="1"/>
  <c r="H1385" i="5"/>
  <c r="I1385" i="5" s="1"/>
  <c r="H1386" i="5"/>
  <c r="I1386" i="5" s="1"/>
  <c r="H1387" i="5"/>
  <c r="H1388" i="5"/>
  <c r="H1389" i="5"/>
  <c r="J1389" i="5" s="1"/>
  <c r="H1390" i="5"/>
  <c r="I1390" i="5" s="1"/>
  <c r="H1391" i="5"/>
  <c r="H1392" i="5"/>
  <c r="I1392" i="5" s="1"/>
  <c r="H1393" i="5"/>
  <c r="H1394" i="5"/>
  <c r="H1395" i="5"/>
  <c r="H1396" i="5"/>
  <c r="H1397" i="5"/>
  <c r="H1398" i="5"/>
  <c r="H1399" i="5"/>
  <c r="J1399" i="5" s="1"/>
  <c r="H1400" i="5"/>
  <c r="J1400" i="5" s="1"/>
  <c r="H1401" i="5"/>
  <c r="I1401" i="5" s="1"/>
  <c r="H1402" i="5"/>
  <c r="H1403" i="5"/>
  <c r="H1404" i="5"/>
  <c r="H1405" i="5"/>
  <c r="I1405" i="5" s="1"/>
  <c r="H1406" i="5"/>
  <c r="I1406" i="5" s="1"/>
  <c r="H1407" i="5"/>
  <c r="I1407" i="5" s="1"/>
  <c r="H1408" i="5"/>
  <c r="J1408" i="5" s="1"/>
  <c r="H1409" i="5"/>
  <c r="I1409" i="5" s="1"/>
  <c r="H1410" i="5"/>
  <c r="H1411" i="5"/>
  <c r="H1412" i="5"/>
  <c r="H1413" i="5"/>
  <c r="H1414" i="5"/>
  <c r="I1414" i="5" s="1"/>
  <c r="H1415" i="5"/>
  <c r="I1415" i="5" s="1"/>
  <c r="H1416" i="5"/>
  <c r="I1416" i="5" s="1"/>
  <c r="H1417" i="5"/>
  <c r="H1418" i="5"/>
  <c r="I1418" i="5" s="1"/>
  <c r="H1419" i="5"/>
  <c r="H1420" i="5"/>
  <c r="H1421" i="5"/>
  <c r="H1422" i="5"/>
  <c r="H1423" i="5"/>
  <c r="H1424" i="5"/>
  <c r="I1424" i="5" s="1"/>
  <c r="H1425" i="5"/>
  <c r="I1425" i="5" s="1"/>
  <c r="H1426" i="5"/>
  <c r="H1427" i="5"/>
  <c r="H1428" i="5"/>
  <c r="H1429" i="5"/>
  <c r="I1429" i="5" s="1"/>
  <c r="H1430" i="5"/>
  <c r="H1431" i="5"/>
  <c r="I1431" i="5" s="1"/>
  <c r="H1432" i="5"/>
  <c r="J1432" i="5" s="1"/>
  <c r="H1433" i="5"/>
  <c r="I1433" i="5" s="1"/>
  <c r="H1434" i="5"/>
  <c r="H1435" i="5"/>
  <c r="H1436" i="5"/>
  <c r="H1437" i="5"/>
  <c r="H1438" i="5"/>
  <c r="I1438" i="5" s="1"/>
  <c r="H1439" i="5"/>
  <c r="I1439" i="5" s="1"/>
  <c r="H1440" i="5"/>
  <c r="I1440" i="5" s="1"/>
  <c r="H1441" i="5"/>
  <c r="I1441" i="5" s="1"/>
  <c r="H1442" i="5"/>
  <c r="H1443" i="5"/>
  <c r="H1444" i="5"/>
  <c r="H1445" i="5"/>
  <c r="H1446" i="5"/>
  <c r="H1447" i="5"/>
  <c r="I1447" i="5" s="1"/>
  <c r="H1448" i="5"/>
  <c r="I1448" i="5" s="1"/>
  <c r="H1449" i="5"/>
  <c r="I1449" i="5" s="1"/>
  <c r="H1450" i="5"/>
  <c r="H1451" i="5"/>
  <c r="H1452" i="5"/>
  <c r="H1453" i="5"/>
  <c r="I1453" i="5" s="1"/>
  <c r="H1454" i="5"/>
  <c r="H1455" i="5"/>
  <c r="H1456" i="5"/>
  <c r="I1456" i="5" s="1"/>
  <c r="H1457" i="5"/>
  <c r="H1458" i="5"/>
  <c r="I1458" i="5" s="1"/>
  <c r="H1459" i="5"/>
  <c r="H1460" i="5"/>
  <c r="H1461" i="5"/>
  <c r="H1462" i="5"/>
  <c r="H1463" i="5"/>
  <c r="I1463" i="5" s="1"/>
  <c r="H1464" i="5"/>
  <c r="H1465" i="5"/>
  <c r="I1465" i="5" s="1"/>
  <c r="H1466" i="5"/>
  <c r="H1467" i="5"/>
  <c r="H1468" i="5"/>
  <c r="H1469" i="5"/>
  <c r="I1469" i="5" s="1"/>
  <c r="H1470" i="5"/>
  <c r="I1470" i="5" s="1"/>
  <c r="H1471" i="5"/>
  <c r="I1471" i="5" s="1"/>
  <c r="H1472" i="5"/>
  <c r="I1472" i="5" s="1"/>
  <c r="H1473" i="5"/>
  <c r="I1473" i="5" s="1"/>
  <c r="H1474" i="5"/>
  <c r="J1474" i="5" s="1"/>
  <c r="H1475" i="5"/>
  <c r="H1476" i="5"/>
  <c r="H1477" i="5"/>
  <c r="H1478" i="5"/>
  <c r="H1479" i="5"/>
  <c r="H1480" i="5"/>
  <c r="J1480" i="5" s="1"/>
  <c r="H1481" i="5"/>
  <c r="H1482" i="5"/>
  <c r="H1483" i="5"/>
  <c r="H1484" i="5"/>
  <c r="H1485" i="5"/>
  <c r="I1485" i="5" s="1"/>
  <c r="H1486" i="5"/>
  <c r="I1486" i="5" s="1"/>
  <c r="H1487" i="5"/>
  <c r="H1488" i="5"/>
  <c r="J1488" i="5" s="1"/>
  <c r="H1489" i="5"/>
  <c r="I1489" i="5" s="1"/>
  <c r="H1490" i="5"/>
  <c r="H1491" i="5"/>
  <c r="H1492" i="5"/>
  <c r="H1493" i="5"/>
  <c r="J1493" i="5" s="1"/>
  <c r="H1494" i="5"/>
  <c r="I1494" i="5" s="1"/>
  <c r="H1495" i="5"/>
  <c r="I1495" i="5" s="1"/>
  <c r="H1496" i="5"/>
  <c r="I1496" i="5" s="1"/>
  <c r="H1497" i="5"/>
  <c r="I1497" i="5" s="1"/>
  <c r="H1498" i="5"/>
  <c r="H1499" i="5"/>
  <c r="H1500" i="5"/>
  <c r="H1501" i="5"/>
  <c r="H1502" i="5"/>
  <c r="I1502" i="5" s="1"/>
  <c r="H1503" i="5"/>
  <c r="H1504" i="5"/>
  <c r="I1504" i="5" s="1"/>
  <c r="H1505" i="5"/>
  <c r="I1505" i="5" s="1"/>
  <c r="H1506" i="5"/>
  <c r="H1507" i="5"/>
  <c r="H1508" i="5"/>
  <c r="H1509" i="5"/>
  <c r="H1510" i="5"/>
  <c r="H1511" i="5"/>
  <c r="H1512" i="5"/>
  <c r="J1512" i="5" s="1"/>
  <c r="H1513" i="5"/>
  <c r="I1513" i="5" s="1"/>
  <c r="H1514" i="5"/>
  <c r="H1515" i="5"/>
  <c r="H1516" i="5"/>
  <c r="H1517" i="5"/>
  <c r="H1518" i="5"/>
  <c r="I1518" i="5" s="1"/>
  <c r="H1519" i="5"/>
  <c r="H1520" i="5"/>
  <c r="I1520" i="5" s="1"/>
  <c r="H1521" i="5"/>
  <c r="H1522" i="5"/>
  <c r="H1523" i="5"/>
  <c r="H1524" i="5"/>
  <c r="H1525" i="5"/>
  <c r="H1526" i="5"/>
  <c r="H1527" i="5"/>
  <c r="H1528" i="5"/>
  <c r="J1528" i="5" s="1"/>
  <c r="H1529" i="5"/>
  <c r="I1529" i="5" s="1"/>
  <c r="H1530" i="5"/>
  <c r="H1531" i="5"/>
  <c r="H1532" i="5"/>
  <c r="H1533" i="5"/>
  <c r="I1533" i="5" s="1"/>
  <c r="H1534" i="5"/>
  <c r="I1534" i="5" s="1"/>
  <c r="H1535" i="5"/>
  <c r="H1536" i="5"/>
  <c r="I1536" i="5" s="1"/>
  <c r="H1537" i="5"/>
  <c r="I1537" i="5" s="1"/>
  <c r="H1538" i="5"/>
  <c r="H1539" i="5"/>
  <c r="H1540" i="5"/>
  <c r="H1541" i="5"/>
  <c r="H1542" i="5"/>
  <c r="I1542" i="5" s="1"/>
  <c r="H1543" i="5"/>
  <c r="H1544" i="5"/>
  <c r="I1544" i="5" s="1"/>
  <c r="H1545" i="5"/>
  <c r="H1546" i="5"/>
  <c r="H1547" i="5"/>
  <c r="H1548" i="5"/>
  <c r="H1549" i="5"/>
  <c r="H1550" i="5"/>
  <c r="I1550" i="5" s="1"/>
  <c r="H1551" i="5"/>
  <c r="I1551" i="5" s="1"/>
  <c r="H1552" i="5"/>
  <c r="I1552" i="5" s="1"/>
  <c r="H1553" i="5"/>
  <c r="I1553" i="5" s="1"/>
  <c r="H1554" i="5"/>
  <c r="H1555" i="5"/>
  <c r="H1556" i="5"/>
  <c r="H1557" i="5"/>
  <c r="I1557" i="5" s="1"/>
  <c r="H1558" i="5"/>
  <c r="H1559" i="5"/>
  <c r="I1559" i="5" s="1"/>
  <c r="H1560" i="5"/>
  <c r="J1560" i="5" s="1"/>
  <c r="H1561" i="5"/>
  <c r="I1561" i="5" s="1"/>
  <c r="H1562" i="5"/>
  <c r="H1563" i="5"/>
  <c r="H1564" i="5"/>
  <c r="H1565" i="5"/>
  <c r="H1566" i="5"/>
  <c r="H1567" i="5"/>
  <c r="H1568" i="5"/>
  <c r="I1568" i="5" s="1"/>
  <c r="H1569" i="5"/>
  <c r="I1569" i="5" s="1"/>
  <c r="H1570" i="5"/>
  <c r="H1571" i="5"/>
  <c r="H1572" i="5"/>
  <c r="H1573" i="5"/>
  <c r="I1573" i="5" s="1"/>
  <c r="H1574" i="5"/>
  <c r="I1574" i="5" s="1"/>
  <c r="H1575" i="5"/>
  <c r="H1576" i="5"/>
  <c r="J1576" i="5" s="1"/>
  <c r="H1577" i="5"/>
  <c r="I1577" i="5" s="1"/>
  <c r="H1578" i="5"/>
  <c r="H1579" i="5"/>
  <c r="H1580" i="5"/>
  <c r="H1581" i="5"/>
  <c r="H1582" i="5"/>
  <c r="I1582" i="5" s="1"/>
  <c r="H1583" i="5"/>
  <c r="H1584" i="5"/>
  <c r="I1584" i="5" s="1"/>
  <c r="H1585" i="5"/>
  <c r="H1586" i="5"/>
  <c r="H1587" i="5"/>
  <c r="H1588" i="5"/>
  <c r="H1589" i="5"/>
  <c r="H1590" i="5"/>
  <c r="H1591" i="5"/>
  <c r="J1591" i="5" s="1"/>
  <c r="H1592" i="5"/>
  <c r="I1592" i="5" s="1"/>
  <c r="H1593" i="5"/>
  <c r="I1593" i="5" s="1"/>
  <c r="H1594" i="5"/>
  <c r="H1595" i="5"/>
  <c r="H1596" i="5"/>
  <c r="H1597" i="5"/>
  <c r="J1597" i="5" s="1"/>
  <c r="H1598" i="5"/>
  <c r="I1598" i="5" s="1"/>
  <c r="H1599" i="5"/>
  <c r="H1600" i="5"/>
  <c r="I1600" i="5" s="1"/>
  <c r="H1601" i="5"/>
  <c r="I1601" i="5" s="1"/>
  <c r="H1602" i="5"/>
  <c r="I1602" i="5" s="1"/>
  <c r="H1603" i="5"/>
  <c r="H1604" i="5"/>
  <c r="H1605" i="5"/>
  <c r="H1606" i="5"/>
  <c r="I1606" i="5" s="1"/>
  <c r="H1607" i="5"/>
  <c r="I1607" i="5" s="1"/>
  <c r="H1608" i="5"/>
  <c r="J1608" i="5" s="1"/>
  <c r="H1609" i="5"/>
  <c r="H1610" i="5"/>
  <c r="H1611" i="5"/>
  <c r="H1612" i="5"/>
  <c r="H1613" i="5"/>
  <c r="I1613" i="5" s="1"/>
  <c r="H1614" i="5"/>
  <c r="I1614" i="5" s="1"/>
  <c r="H1615" i="5"/>
  <c r="H1616" i="5"/>
  <c r="I1616" i="5" s="1"/>
  <c r="H1617" i="5"/>
  <c r="I1617" i="5" s="1"/>
  <c r="H1618" i="5"/>
  <c r="H1619" i="5"/>
  <c r="H1620" i="5"/>
  <c r="H1621" i="5"/>
  <c r="H1622" i="5"/>
  <c r="H1623" i="5"/>
  <c r="H1624" i="5"/>
  <c r="I1624" i="5" s="1"/>
  <c r="H1625" i="5"/>
  <c r="I1625" i="5" s="1"/>
  <c r="H1626" i="5"/>
  <c r="H1627" i="5"/>
  <c r="H1628" i="5"/>
  <c r="H1629" i="5"/>
  <c r="I1629" i="5" s="1"/>
  <c r="H1630" i="5"/>
  <c r="I1630" i="5" s="1"/>
  <c r="H1631" i="5"/>
  <c r="J1631" i="5" s="1"/>
  <c r="H1632" i="5"/>
  <c r="I1632" i="5" s="1"/>
  <c r="H1633" i="5"/>
  <c r="I1633" i="5" s="1"/>
  <c r="H1634" i="5"/>
  <c r="H1635" i="5"/>
  <c r="H1636" i="5"/>
  <c r="H1637" i="5"/>
  <c r="J1637" i="5" s="1"/>
  <c r="H1638" i="5"/>
  <c r="I1638" i="5" s="1"/>
  <c r="H1639" i="5"/>
  <c r="H1640" i="5"/>
  <c r="J1640" i="5" s="1"/>
  <c r="H1641" i="5"/>
  <c r="I1641" i="5" s="1"/>
  <c r="H1642" i="5"/>
  <c r="I1642" i="5" s="1"/>
  <c r="H1643" i="5"/>
  <c r="H1644" i="5"/>
  <c r="H1645" i="5"/>
  <c r="H1646" i="5"/>
  <c r="I1646" i="5" s="1"/>
  <c r="H1647" i="5"/>
  <c r="H1648" i="5"/>
  <c r="I1648" i="5" s="1"/>
  <c r="H1649" i="5"/>
  <c r="H1650" i="5"/>
  <c r="H1651" i="5"/>
  <c r="H1652" i="5"/>
  <c r="H1653" i="5"/>
  <c r="I1653" i="5" s="1"/>
  <c r="H1654" i="5"/>
  <c r="I1654" i="5" s="1"/>
  <c r="H1655" i="5"/>
  <c r="J1655" i="5" s="1"/>
  <c r="H1656" i="5"/>
  <c r="J1656" i="5" s="1"/>
  <c r="H1657" i="5"/>
  <c r="I1657" i="5" s="1"/>
  <c r="H1658" i="5"/>
  <c r="H1659" i="5"/>
  <c r="H1660" i="5"/>
  <c r="H1661" i="5"/>
  <c r="H1662" i="5"/>
  <c r="I1662" i="5" s="1"/>
  <c r="H1663" i="5"/>
  <c r="I1663" i="5" s="1"/>
  <c r="H1664" i="5"/>
  <c r="I1664" i="5" s="1"/>
  <c r="H1665" i="5"/>
  <c r="I1665" i="5" s="1"/>
  <c r="H1666" i="5"/>
  <c r="H1667" i="5"/>
  <c r="H1668" i="5"/>
  <c r="H1669" i="5"/>
  <c r="H1670" i="5"/>
  <c r="I1670" i="5" s="1"/>
  <c r="H1671" i="5"/>
  <c r="I1671" i="5" s="1"/>
  <c r="H1672" i="5"/>
  <c r="I1672" i="5" s="1"/>
  <c r="H1673" i="5"/>
  <c r="H1674" i="5"/>
  <c r="I1674" i="5" s="1"/>
  <c r="H1675" i="5"/>
  <c r="H1676" i="5"/>
  <c r="H1677" i="5"/>
  <c r="I1677" i="5" s="1"/>
  <c r="H1678" i="5"/>
  <c r="I1678" i="5" s="1"/>
  <c r="H1679" i="5"/>
  <c r="I1679" i="5" s="1"/>
  <c r="H1680" i="5"/>
  <c r="H1681" i="5"/>
  <c r="I1681" i="5" s="1"/>
  <c r="H1682" i="5"/>
  <c r="H1683" i="5"/>
  <c r="H1684" i="5"/>
  <c r="H1685" i="5"/>
  <c r="H1686" i="5"/>
  <c r="I1686" i="5" s="1"/>
  <c r="H1687" i="5"/>
  <c r="H1688" i="5"/>
  <c r="I1688" i="5" s="1"/>
  <c r="H1689" i="5"/>
  <c r="I1689" i="5" s="1"/>
  <c r="H1690" i="5"/>
  <c r="H1691" i="5"/>
  <c r="H1692" i="5"/>
  <c r="H1693" i="5"/>
  <c r="H1694" i="5"/>
  <c r="H1695" i="5"/>
  <c r="J1695" i="5" s="1"/>
  <c r="H1696" i="5"/>
  <c r="H1697" i="5"/>
  <c r="I1697" i="5" s="1"/>
  <c r="H1698" i="5"/>
  <c r="H1699" i="5"/>
  <c r="H1700" i="5"/>
  <c r="H1701" i="5"/>
  <c r="J1701" i="5" s="1"/>
  <c r="H1702" i="5"/>
  <c r="I1702" i="5" s="1"/>
  <c r="H1703" i="5"/>
  <c r="H1704" i="5"/>
  <c r="I1704" i="5" s="1"/>
  <c r="H1705" i="5"/>
  <c r="I1705" i="5" s="1"/>
  <c r="H1706" i="5"/>
  <c r="H1707" i="5"/>
  <c r="H1708" i="5"/>
  <c r="H1709" i="5"/>
  <c r="H1710" i="5"/>
  <c r="H1711" i="5"/>
  <c r="I1711" i="5" s="1"/>
  <c r="H1712" i="5"/>
  <c r="I1712" i="5" s="1"/>
  <c r="H1713" i="5"/>
  <c r="H1714" i="5"/>
  <c r="I1714" i="5" s="1"/>
  <c r="O659" i="6" s="1"/>
  <c r="H1715" i="5"/>
  <c r="H1716" i="5"/>
  <c r="H1717" i="5"/>
  <c r="J1717" i="5" s="1"/>
  <c r="H1718" i="5"/>
  <c r="I1718" i="5" s="1"/>
  <c r="H1719" i="5"/>
  <c r="H1720" i="5"/>
  <c r="J1720" i="5" s="1"/>
  <c r="H1721" i="5"/>
  <c r="I1721" i="5" s="1"/>
  <c r="H1722" i="5"/>
  <c r="H1723" i="5"/>
  <c r="H1724" i="5"/>
  <c r="H1725" i="5"/>
  <c r="H1726" i="5"/>
  <c r="H1727" i="5"/>
  <c r="I1727" i="5" s="1"/>
  <c r="H1728" i="5"/>
  <c r="I1728" i="5" s="1"/>
  <c r="H1729" i="5"/>
  <c r="I1729" i="5" s="1"/>
  <c r="H1730" i="5"/>
  <c r="H1731" i="5"/>
  <c r="H1732" i="5"/>
  <c r="H1733" i="5"/>
  <c r="H1734" i="5"/>
  <c r="I1734" i="5" s="1"/>
  <c r="H1735" i="5"/>
  <c r="I1735" i="5" s="1"/>
  <c r="H1736" i="5"/>
  <c r="H1737" i="5"/>
  <c r="I1737" i="5" s="1"/>
  <c r="H1738" i="5"/>
  <c r="H1739" i="5"/>
  <c r="H1740" i="5"/>
  <c r="H1741" i="5"/>
  <c r="I1741" i="5" s="1"/>
  <c r="H1742" i="5"/>
  <c r="I1742" i="5" s="1"/>
  <c r="H1743" i="5"/>
  <c r="I1743" i="5" s="1"/>
  <c r="H1744" i="5"/>
  <c r="J1744" i="5" s="1"/>
  <c r="H1745" i="5"/>
  <c r="I1745" i="5" s="1"/>
  <c r="H1746" i="5"/>
  <c r="J1746" i="5" s="1"/>
  <c r="H1747" i="5"/>
  <c r="H1748" i="5"/>
  <c r="H1749" i="5"/>
  <c r="I1749" i="5" s="1"/>
  <c r="H1750" i="5"/>
  <c r="I1750" i="5" s="1"/>
  <c r="H1751" i="5"/>
  <c r="I1751" i="5" s="1"/>
  <c r="H1752" i="5"/>
  <c r="J1752" i="5" s="1"/>
  <c r="H1753" i="5"/>
  <c r="I1753" i="5" s="1"/>
  <c r="H1754" i="5"/>
  <c r="H1755" i="5"/>
  <c r="H1756" i="5"/>
  <c r="H1757" i="5"/>
  <c r="H1758" i="5"/>
  <c r="I1758" i="5" s="1"/>
  <c r="H1759" i="5"/>
  <c r="H1760" i="5"/>
  <c r="I1760" i="5" s="1"/>
  <c r="H1761" i="5"/>
  <c r="I1761" i="5" s="1"/>
  <c r="H1762" i="5"/>
  <c r="I1762" i="5" s="1"/>
  <c r="H1763" i="5"/>
  <c r="H1764" i="5"/>
  <c r="H1765" i="5"/>
  <c r="J1765" i="5" s="1"/>
  <c r="H1766" i="5"/>
  <c r="H1767" i="5"/>
  <c r="I1767" i="5" s="1"/>
  <c r="H1768" i="5"/>
  <c r="I1768" i="5" s="1"/>
  <c r="H1769" i="5"/>
  <c r="I1769" i="5" s="1"/>
  <c r="H1770" i="5"/>
  <c r="H1771" i="5"/>
  <c r="H1772" i="5"/>
  <c r="H1773" i="5"/>
  <c r="H1774" i="5"/>
  <c r="H1775" i="5"/>
  <c r="I1775" i="5" s="1"/>
  <c r="H1776" i="5"/>
  <c r="J1776" i="5" s="1"/>
  <c r="H1777" i="5"/>
  <c r="H1778" i="5"/>
  <c r="H1779" i="5"/>
  <c r="H1780" i="5"/>
  <c r="H1781" i="5"/>
  <c r="J1781" i="5" s="1"/>
  <c r="H1782" i="5"/>
  <c r="I1782" i="5" s="1"/>
  <c r="H1783" i="5"/>
  <c r="I1783" i="5" s="1"/>
  <c r="H1784" i="5"/>
  <c r="I1784" i="5" s="1"/>
  <c r="H1785" i="5"/>
  <c r="I1785" i="5" s="1"/>
  <c r="H1786" i="5"/>
  <c r="H1787" i="5"/>
  <c r="H1788" i="5"/>
  <c r="H1789" i="5"/>
  <c r="H1790" i="5"/>
  <c r="I1790" i="5" s="1"/>
  <c r="H1791" i="5"/>
  <c r="H1792" i="5"/>
  <c r="I1792" i="5" s="1"/>
  <c r="H1793" i="5"/>
  <c r="I1793" i="5" s="1"/>
  <c r="H1794" i="5"/>
  <c r="H1795" i="5"/>
  <c r="H1796" i="5"/>
  <c r="H1797" i="5"/>
  <c r="I1797" i="5" s="1"/>
  <c r="H1798" i="5"/>
  <c r="I1798" i="5" s="1"/>
  <c r="H1799" i="5"/>
  <c r="I1799" i="5" s="1"/>
  <c r="H1800" i="5"/>
  <c r="I1800" i="5" s="1"/>
  <c r="H1801" i="5"/>
  <c r="I1801" i="5" s="1"/>
  <c r="H1802" i="5"/>
  <c r="H1803" i="5"/>
  <c r="H1804" i="5"/>
  <c r="H1805" i="5"/>
  <c r="H1806" i="5"/>
  <c r="I1806" i="5" s="1"/>
  <c r="H1807" i="5"/>
  <c r="I1807" i="5" s="1"/>
  <c r="H1808" i="5"/>
  <c r="J1808" i="5" s="1"/>
  <c r="H1809" i="5"/>
  <c r="I1809" i="5" s="1"/>
  <c r="H1810" i="5"/>
  <c r="I1810" i="5" s="1"/>
  <c r="H1811" i="5"/>
  <c r="H1812" i="5"/>
  <c r="H1813" i="5"/>
  <c r="H1814" i="5"/>
  <c r="H1815" i="5"/>
  <c r="I1815" i="5" s="1"/>
  <c r="H1816" i="5"/>
  <c r="I1816" i="5" s="1"/>
  <c r="H1817" i="5"/>
  <c r="I1817" i="5" s="1"/>
  <c r="H1818" i="5"/>
  <c r="H1819" i="5"/>
  <c r="H1820" i="5"/>
  <c r="H1821" i="5"/>
  <c r="I1821" i="5" s="1"/>
  <c r="H1822" i="5"/>
  <c r="I1822" i="5" s="1"/>
  <c r="H1823" i="5"/>
  <c r="J1823" i="5" s="1"/>
  <c r="H1824" i="5"/>
  <c r="I1824" i="5" s="1"/>
  <c r="H1825" i="5"/>
  <c r="I1825" i="5" s="1"/>
  <c r="H1826" i="5"/>
  <c r="H1827" i="5"/>
  <c r="H1828" i="5"/>
  <c r="H1829" i="5"/>
  <c r="J1829" i="5" s="1"/>
  <c r="H1830" i="5"/>
  <c r="I1830" i="5" s="1"/>
  <c r="H1831" i="5"/>
  <c r="I1831" i="5" s="1"/>
  <c r="H1832" i="5"/>
  <c r="J1832" i="5" s="1"/>
  <c r="H1833" i="5"/>
  <c r="I1833" i="5" s="1"/>
  <c r="H1834" i="5"/>
  <c r="H1835" i="5"/>
  <c r="H1836" i="5"/>
  <c r="H1837" i="5"/>
  <c r="H1838" i="5"/>
  <c r="H1839" i="5"/>
  <c r="I1839" i="5" s="1"/>
  <c r="H1840" i="5"/>
  <c r="I1840" i="5" s="1"/>
  <c r="H1841" i="5"/>
  <c r="H1842" i="5"/>
  <c r="H1843" i="5"/>
  <c r="H1844" i="5"/>
  <c r="H1845" i="5"/>
  <c r="I1845" i="5" s="1"/>
  <c r="H1846" i="5"/>
  <c r="H1847" i="5"/>
  <c r="H1848" i="5"/>
  <c r="H1849" i="5"/>
  <c r="I1849" i="5" s="1"/>
  <c r="H1850" i="5"/>
  <c r="H1851" i="5"/>
  <c r="H1852" i="5"/>
  <c r="H1853" i="5"/>
  <c r="J1853" i="5" s="1"/>
  <c r="H1854" i="5"/>
  <c r="H1855" i="5"/>
  <c r="I1855" i="5" s="1"/>
  <c r="H1856" i="5"/>
  <c r="J1856" i="5" s="1"/>
  <c r="H1857" i="5"/>
  <c r="I1857" i="5" s="1"/>
  <c r="H1858" i="5"/>
  <c r="I1858" i="5" s="1"/>
  <c r="H1859" i="5"/>
  <c r="H1860" i="5"/>
  <c r="H1861" i="5"/>
  <c r="I1861" i="5" s="1"/>
  <c r="H1862" i="5"/>
  <c r="I1862" i="5" s="1"/>
  <c r="H1863" i="5"/>
  <c r="I1863" i="5" s="1"/>
  <c r="H1864" i="5"/>
  <c r="J1864" i="5" s="1"/>
  <c r="H1865" i="5"/>
  <c r="I1865" i="5" s="1"/>
  <c r="H1866" i="5"/>
  <c r="H1867" i="5"/>
  <c r="H1868" i="5"/>
  <c r="H1869" i="5"/>
  <c r="H1870" i="5"/>
  <c r="I1870" i="5" s="1"/>
  <c r="H1871" i="5"/>
  <c r="I1871" i="5" s="1"/>
  <c r="H1872" i="5"/>
  <c r="I1872" i="5" s="1"/>
  <c r="H1873" i="5"/>
  <c r="I1873" i="5" s="1"/>
  <c r="H1874" i="5"/>
  <c r="H1875" i="5"/>
  <c r="H1876" i="5"/>
  <c r="H1877" i="5"/>
  <c r="J1877" i="5" s="1"/>
  <c r="H1878" i="5"/>
  <c r="H1879" i="5"/>
  <c r="I1879" i="5" s="1"/>
  <c r="H1880" i="5"/>
  <c r="I1880" i="5" s="1"/>
  <c r="H1881" i="5"/>
  <c r="I1881" i="5" s="1"/>
  <c r="H1882" i="5"/>
  <c r="H1883" i="5"/>
  <c r="H1884" i="5"/>
  <c r="H1885" i="5"/>
  <c r="H1886" i="5"/>
  <c r="I1886" i="5" s="1"/>
  <c r="H1887" i="5"/>
  <c r="I1887" i="5" s="1"/>
  <c r="H1888" i="5"/>
  <c r="I1888" i="5" s="1"/>
  <c r="H1889" i="5"/>
  <c r="I1889" i="5" s="1"/>
  <c r="H1890" i="5"/>
  <c r="H1891" i="5"/>
  <c r="H1892" i="5"/>
  <c r="H1893" i="5"/>
  <c r="H1894" i="5"/>
  <c r="H1895" i="5"/>
  <c r="I1895" i="5" s="1"/>
  <c r="H1896" i="5"/>
  <c r="J1896" i="5" s="1"/>
  <c r="H1897" i="5"/>
  <c r="I1897" i="5" s="1"/>
  <c r="H1898" i="5"/>
  <c r="H1899" i="5"/>
  <c r="H1900" i="5"/>
  <c r="H1901" i="5"/>
  <c r="J1901" i="5" s="1"/>
  <c r="H1902" i="5"/>
  <c r="H1903" i="5"/>
  <c r="I1903" i="5" s="1"/>
  <c r="H1904" i="5"/>
  <c r="I1904" i="5" s="1"/>
  <c r="H1905" i="5"/>
  <c r="I1905" i="5" s="1"/>
  <c r="H1906" i="5"/>
  <c r="H1907" i="5"/>
  <c r="H1908" i="5"/>
  <c r="H1909" i="5"/>
  <c r="H1910" i="5"/>
  <c r="I1910" i="5" s="1"/>
  <c r="H1911" i="5"/>
  <c r="I1911" i="5" s="1"/>
  <c r="H1912" i="5"/>
  <c r="I1912" i="5" s="1"/>
  <c r="H1913" i="5"/>
  <c r="I1913" i="5" s="1"/>
  <c r="H1914" i="5"/>
  <c r="H1915" i="5"/>
  <c r="H1916" i="5"/>
  <c r="H1917" i="5"/>
  <c r="H1918" i="5"/>
  <c r="H1919" i="5"/>
  <c r="I1919" i="5" s="1"/>
  <c r="H1920" i="5"/>
  <c r="I1920" i="5" s="1"/>
  <c r="H1921" i="5"/>
  <c r="I1921" i="5" s="1"/>
  <c r="H1922" i="5"/>
  <c r="I1922" i="5" s="1"/>
  <c r="H1923" i="5"/>
  <c r="H1924" i="5"/>
  <c r="H1925" i="5"/>
  <c r="H1926" i="5"/>
  <c r="I1926" i="5" s="1"/>
  <c r="H1927" i="5"/>
  <c r="I1927" i="5" s="1"/>
  <c r="H1928" i="5"/>
  <c r="J1928" i="5" s="1"/>
  <c r="H1929" i="5"/>
  <c r="I1929" i="5" s="1"/>
  <c r="H1930" i="5"/>
  <c r="H1931" i="5"/>
  <c r="H1932" i="5"/>
  <c r="H1933" i="5"/>
  <c r="I1933" i="5" s="1"/>
  <c r="H1934" i="5"/>
  <c r="I1934" i="5" s="1"/>
  <c r="H1935" i="5"/>
  <c r="I1935" i="5" s="1"/>
  <c r="H1936" i="5"/>
  <c r="I1936" i="5" s="1"/>
  <c r="H1937" i="5"/>
  <c r="I1937" i="5" s="1"/>
  <c r="H1938" i="5"/>
  <c r="H1939" i="5"/>
  <c r="H1940" i="5"/>
  <c r="H1941" i="5"/>
  <c r="H1942" i="5"/>
  <c r="I1942" i="5" s="1"/>
  <c r="H1943" i="5"/>
  <c r="I1943" i="5" s="1"/>
  <c r="H1944" i="5"/>
  <c r="I1944" i="5" s="1"/>
  <c r="H1945" i="5"/>
  <c r="I1945" i="5" s="1"/>
  <c r="H1946" i="5"/>
  <c r="H1947" i="5"/>
  <c r="H1948" i="5"/>
  <c r="H1949" i="5"/>
  <c r="I1949" i="5" s="1"/>
  <c r="H1950" i="5"/>
  <c r="I1950" i="5" s="1"/>
  <c r="H1951" i="5"/>
  <c r="I1951" i="5" s="1"/>
  <c r="H1952" i="5"/>
  <c r="J1952" i="5" s="1"/>
  <c r="H1953" i="5"/>
  <c r="H1954" i="5"/>
  <c r="H1955" i="5"/>
  <c r="H1956" i="5"/>
  <c r="H1957" i="5"/>
  <c r="I1957" i="5" s="1"/>
  <c r="H1958" i="5"/>
  <c r="I1958" i="5" s="1"/>
  <c r="H1959" i="5"/>
  <c r="I1959" i="5" s="1"/>
  <c r="H1960" i="5"/>
  <c r="J1960" i="5" s="1"/>
  <c r="H1961" i="5"/>
  <c r="I1961" i="5" s="1"/>
  <c r="H1962" i="5"/>
  <c r="H1963" i="5"/>
  <c r="H1964" i="5"/>
  <c r="H1965" i="5"/>
  <c r="H1966" i="5"/>
  <c r="I1966" i="5" s="1"/>
  <c r="H1967" i="5"/>
  <c r="I1967" i="5" s="1"/>
  <c r="H1968" i="5"/>
  <c r="I1968" i="5" s="1"/>
  <c r="H1969" i="5"/>
  <c r="I1969" i="5" s="1"/>
  <c r="H1970" i="5"/>
  <c r="H1971" i="5"/>
  <c r="H1972" i="5"/>
  <c r="H1973" i="5"/>
  <c r="I1973" i="5" s="1"/>
  <c r="H1974" i="5"/>
  <c r="I1974" i="5" s="1"/>
  <c r="H1975" i="5"/>
  <c r="I1975" i="5" s="1"/>
  <c r="H1976" i="5"/>
  <c r="I1976" i="5" s="1"/>
  <c r="H1977" i="5"/>
  <c r="I1977" i="5" s="1"/>
  <c r="H1978" i="5"/>
  <c r="H1979" i="5"/>
  <c r="H1980" i="5"/>
  <c r="H1981" i="5"/>
  <c r="J1981" i="5" s="1"/>
  <c r="H1982" i="5"/>
  <c r="I1982" i="5" s="1"/>
  <c r="O768" i="6" s="1"/>
  <c r="H1983" i="5"/>
  <c r="I1983" i="5" s="1"/>
  <c r="H1984" i="5"/>
  <c r="J1984" i="5" s="1"/>
  <c r="H1985" i="5"/>
  <c r="I1985" i="5" s="1"/>
  <c r="H1986" i="5"/>
  <c r="I1986" i="5" s="1"/>
  <c r="H1987" i="5"/>
  <c r="H1988" i="5"/>
  <c r="H1989" i="5"/>
  <c r="I1989" i="5" s="1"/>
  <c r="H1990" i="5"/>
  <c r="I1990" i="5" s="1"/>
  <c r="H1991" i="5"/>
  <c r="I1991" i="5" s="1"/>
  <c r="H1992" i="5"/>
  <c r="J1992" i="5" s="1"/>
  <c r="H1993" i="5"/>
  <c r="I1993" i="5" s="1"/>
  <c r="H1994" i="5"/>
  <c r="H1995" i="5"/>
  <c r="H1996" i="5"/>
  <c r="H1997" i="5"/>
  <c r="H1998" i="5"/>
  <c r="I1998" i="5" s="1"/>
  <c r="H1999" i="5"/>
  <c r="I1999" i="5" s="1"/>
  <c r="H2000" i="5"/>
  <c r="I2000" i="5" s="1"/>
  <c r="H2001" i="5"/>
  <c r="I2001" i="5" s="1"/>
  <c r="H2002" i="5"/>
  <c r="H2003" i="5"/>
  <c r="H2004" i="5"/>
  <c r="H2005" i="5"/>
  <c r="J2005" i="5" s="1"/>
  <c r="H2006" i="5"/>
  <c r="I2006" i="5" s="1"/>
  <c r="H2007" i="5"/>
  <c r="I2007" i="5" s="1"/>
  <c r="H2008" i="5"/>
  <c r="H2009" i="5"/>
  <c r="I2009" i="5" s="1"/>
  <c r="H2010" i="5"/>
  <c r="H2011" i="5"/>
  <c r="H2012" i="5"/>
  <c r="H2013" i="5"/>
  <c r="I2013" i="5" s="1"/>
  <c r="H2014" i="5"/>
  <c r="I2014" i="5" s="1"/>
  <c r="H2015" i="5"/>
  <c r="I2015" i="5" s="1"/>
  <c r="H2016" i="5"/>
  <c r="J2016" i="5" s="1"/>
  <c r="H2017" i="5"/>
  <c r="I2017" i="5" s="1"/>
  <c r="H2018" i="5"/>
  <c r="H2019" i="5"/>
  <c r="H2020" i="5"/>
  <c r="H2021" i="5"/>
  <c r="H2022" i="5"/>
  <c r="I2022" i="5" s="1"/>
  <c r="H2023" i="5"/>
  <c r="I2023" i="5" s="1"/>
  <c r="H2024" i="5"/>
  <c r="I2024" i="5" s="1"/>
  <c r="H2025" i="5"/>
  <c r="I2025" i="5" s="1"/>
  <c r="H2026" i="5"/>
  <c r="H2027" i="5"/>
  <c r="H2028" i="5"/>
  <c r="H2029" i="5"/>
  <c r="J2029" i="5" s="1"/>
  <c r="H2030" i="5"/>
  <c r="I2030" i="5" s="1"/>
  <c r="H2031" i="5"/>
  <c r="I2031" i="5" s="1"/>
  <c r="H2032" i="5"/>
  <c r="I2032" i="5" s="1"/>
  <c r="H2033" i="5"/>
  <c r="I2033" i="5" s="1"/>
  <c r="H2034" i="5"/>
  <c r="H2035" i="5"/>
  <c r="H2036" i="5"/>
  <c r="H2037" i="5"/>
  <c r="I2037" i="5" s="1"/>
  <c r="H2038" i="5"/>
  <c r="I2038" i="5" s="1"/>
  <c r="H2039" i="5"/>
  <c r="I2039" i="5" s="1"/>
  <c r="H2040" i="5"/>
  <c r="I2040" i="5" s="1"/>
  <c r="H2041" i="5"/>
  <c r="I2041" i="5" s="1"/>
  <c r="H2042" i="5"/>
  <c r="H2043" i="5"/>
  <c r="I2043" i="5" s="1"/>
  <c r="H2044" i="5"/>
  <c r="H2045" i="5"/>
  <c r="H2046" i="5"/>
  <c r="I2046" i="5" s="1"/>
  <c r="H2047" i="5"/>
  <c r="I2047" i="5" s="1"/>
  <c r="H2048" i="5"/>
  <c r="I2048" i="5" s="1"/>
  <c r="H2049" i="5"/>
  <c r="I2049" i="5" s="1"/>
  <c r="H2050" i="5"/>
  <c r="H2051" i="5"/>
  <c r="I2051" i="5" s="1"/>
  <c r="H2052" i="5"/>
  <c r="H2053" i="5"/>
  <c r="H2054" i="5"/>
  <c r="I2054" i="5" s="1"/>
  <c r="H2055" i="5"/>
  <c r="I2055" i="5" s="1"/>
  <c r="O797" i="6" s="1"/>
  <c r="H2056" i="5"/>
  <c r="J2056" i="5" s="1"/>
  <c r="H2057" i="5"/>
  <c r="I2057" i="5" s="1"/>
  <c r="H2058" i="5"/>
  <c r="H2059" i="5"/>
  <c r="I2059" i="5" s="1"/>
  <c r="H2060" i="5"/>
  <c r="H2061" i="5"/>
  <c r="H2062" i="5"/>
  <c r="I2062" i="5" s="1"/>
  <c r="H2063" i="5"/>
  <c r="I2063" i="5" s="1"/>
  <c r="H2064" i="5"/>
  <c r="H2065" i="5"/>
  <c r="I2065" i="5" s="1"/>
  <c r="H2066" i="5"/>
  <c r="H2067" i="5"/>
  <c r="I2067" i="5" s="1"/>
  <c r="H2068" i="5"/>
  <c r="H2069" i="5"/>
  <c r="I2069" i="5" s="1"/>
  <c r="H2070" i="5"/>
  <c r="I2070" i="5" s="1"/>
  <c r="H2071" i="5"/>
  <c r="I2071" i="5" s="1"/>
  <c r="H2072" i="5"/>
  <c r="J2072" i="5" s="1"/>
  <c r="H2073" i="5"/>
  <c r="I2073" i="5" s="1"/>
  <c r="H2074" i="5"/>
  <c r="H2075" i="5"/>
  <c r="I2075" i="5" s="1"/>
  <c r="H2076" i="5"/>
  <c r="H2077" i="5"/>
  <c r="H2078" i="5"/>
  <c r="I2078" i="5" s="1"/>
  <c r="H2079" i="5"/>
  <c r="I2079" i="5" s="1"/>
  <c r="H2080" i="5"/>
  <c r="J2080" i="5" s="1"/>
  <c r="H2081" i="5"/>
  <c r="I2081" i="5" s="1"/>
  <c r="H2082" i="5"/>
  <c r="H2083" i="5"/>
  <c r="I2083" i="5" s="1"/>
  <c r="H2084" i="5"/>
  <c r="H2085" i="5"/>
  <c r="H2086" i="5"/>
  <c r="I2086" i="5" s="1"/>
  <c r="H2087" i="5"/>
  <c r="I2087" i="5" s="1"/>
  <c r="H2088" i="5"/>
  <c r="I2088" i="5" s="1"/>
  <c r="H2089" i="5"/>
  <c r="I2089" i="5" s="1"/>
  <c r="H2090" i="5"/>
  <c r="H2091" i="5"/>
  <c r="I2091" i="5" s="1"/>
  <c r="H2092" i="5"/>
  <c r="H2093" i="5"/>
  <c r="H2094" i="5"/>
  <c r="I2094" i="5" s="1"/>
  <c r="H2095" i="5"/>
  <c r="I2095" i="5" s="1"/>
  <c r="H2096" i="5"/>
  <c r="I2096" i="5" s="1"/>
  <c r="H2097" i="5"/>
  <c r="I2097" i="5" s="1"/>
  <c r="H2098" i="5"/>
  <c r="H2099" i="5"/>
  <c r="I2099" i="5" s="1"/>
  <c r="H2100" i="5"/>
  <c r="H2101" i="5"/>
  <c r="I2101" i="5" s="1"/>
  <c r="H2102" i="5"/>
  <c r="I2102" i="5" s="1"/>
  <c r="H2103" i="5"/>
  <c r="I2103" i="5" s="1"/>
  <c r="H2104" i="5"/>
  <c r="H2105" i="5"/>
  <c r="I2105" i="5" s="1"/>
  <c r="H2106" i="5"/>
  <c r="H2107" i="5"/>
  <c r="I2107" i="5" s="1"/>
  <c r="H2108" i="5"/>
  <c r="H2109" i="5"/>
  <c r="H2110" i="5"/>
  <c r="I2110" i="5" s="1"/>
  <c r="H2111" i="5"/>
  <c r="I2111" i="5" s="1"/>
  <c r="H2112" i="5"/>
  <c r="I2112" i="5" s="1"/>
  <c r="H2113" i="5"/>
  <c r="H2114" i="5"/>
  <c r="H2115" i="5"/>
  <c r="I2115" i="5" s="1"/>
  <c r="H2116" i="5"/>
  <c r="H2117" i="5"/>
  <c r="I2117" i="5" s="1"/>
  <c r="H2118" i="5"/>
  <c r="I2118" i="5" s="1"/>
  <c r="H2119" i="5"/>
  <c r="I2119" i="5" s="1"/>
  <c r="H2120" i="5"/>
  <c r="J2120" i="5" s="1"/>
  <c r="H2121" i="5"/>
  <c r="I2121" i="5" s="1"/>
  <c r="H2122" i="5"/>
  <c r="H2123" i="5"/>
  <c r="I2123" i="5" s="1"/>
  <c r="H2124" i="5"/>
  <c r="H2125" i="5"/>
  <c r="H2126" i="5"/>
  <c r="I2126" i="5" s="1"/>
  <c r="H2127" i="5"/>
  <c r="I2127" i="5" s="1"/>
  <c r="H2128" i="5"/>
  <c r="H2129" i="5"/>
  <c r="I2129" i="5" s="1"/>
  <c r="H2130" i="5"/>
  <c r="H2131" i="5"/>
  <c r="I2131" i="5" s="1"/>
  <c r="H2132" i="5"/>
  <c r="H2133" i="5"/>
  <c r="I2133" i="5" s="1"/>
  <c r="H2134" i="5"/>
  <c r="I2134" i="5" s="1"/>
  <c r="H2135" i="5"/>
  <c r="I2135" i="5" s="1"/>
  <c r="H2136" i="5"/>
  <c r="H2137" i="5"/>
  <c r="I2137" i="5" s="1"/>
  <c r="H2138" i="5"/>
  <c r="H2139" i="5"/>
  <c r="I2139" i="5" s="1"/>
  <c r="H2140" i="5"/>
  <c r="H2141" i="5"/>
  <c r="H2142" i="5"/>
  <c r="I2142" i="5" s="1"/>
  <c r="H2143" i="5"/>
  <c r="I2143" i="5" s="1"/>
  <c r="H2144" i="5"/>
  <c r="H2145" i="5"/>
  <c r="I2145" i="5" s="1"/>
  <c r="H2146" i="5"/>
  <c r="H2147" i="5"/>
  <c r="I2147" i="5" s="1"/>
  <c r="H2148" i="5"/>
  <c r="H2149" i="5"/>
  <c r="I2149" i="5" s="1"/>
  <c r="H2150" i="5"/>
  <c r="I2150" i="5" s="1"/>
  <c r="H2151" i="5"/>
  <c r="I2151" i="5" s="1"/>
  <c r="H2152" i="5"/>
  <c r="I2152" i="5" s="1"/>
  <c r="H2153" i="5"/>
  <c r="I2153" i="5" s="1"/>
  <c r="H2154" i="5"/>
  <c r="H2155" i="5"/>
  <c r="I2155" i="5" s="1"/>
  <c r="H2156" i="5"/>
  <c r="I4" i="5"/>
  <c r="I5" i="5"/>
  <c r="I6" i="5"/>
  <c r="I7" i="5"/>
  <c r="I8" i="5"/>
  <c r="I12" i="5"/>
  <c r="I13" i="5"/>
  <c r="I16" i="5"/>
  <c r="I20" i="5"/>
  <c r="I21" i="5"/>
  <c r="I23" i="5"/>
  <c r="I24" i="5"/>
  <c r="I28" i="5"/>
  <c r="I29" i="5"/>
  <c r="I30" i="5"/>
  <c r="I31" i="5"/>
  <c r="I32" i="5"/>
  <c r="I36" i="5"/>
  <c r="I37" i="5"/>
  <c r="I39" i="5"/>
  <c r="I40" i="5"/>
  <c r="I44" i="5"/>
  <c r="I45" i="5"/>
  <c r="I47" i="5"/>
  <c r="I48" i="5"/>
  <c r="I52" i="5"/>
  <c r="I53" i="5"/>
  <c r="I54" i="5"/>
  <c r="I55" i="5"/>
  <c r="I56" i="5"/>
  <c r="I60" i="5"/>
  <c r="I61" i="5"/>
  <c r="I63" i="5"/>
  <c r="I64" i="5"/>
  <c r="I68" i="5"/>
  <c r="I69" i="5"/>
  <c r="I70" i="5"/>
  <c r="I71" i="5"/>
  <c r="I72" i="5"/>
  <c r="I76" i="5"/>
  <c r="I77" i="5"/>
  <c r="I78" i="5"/>
  <c r="I79" i="5"/>
  <c r="I80" i="5"/>
  <c r="I84" i="5"/>
  <c r="I85" i="5"/>
  <c r="I88" i="5"/>
  <c r="I92" i="5"/>
  <c r="I93" i="5"/>
  <c r="I94" i="5"/>
  <c r="I95" i="5"/>
  <c r="I96" i="5"/>
  <c r="I100" i="5"/>
  <c r="I101" i="5"/>
  <c r="I103" i="5"/>
  <c r="I104" i="5"/>
  <c r="I108" i="5"/>
  <c r="I109" i="5"/>
  <c r="I112" i="5"/>
  <c r="I116" i="5"/>
  <c r="I117" i="5"/>
  <c r="I118" i="5"/>
  <c r="I119" i="5"/>
  <c r="I120" i="5"/>
  <c r="I124" i="5"/>
  <c r="I125" i="5"/>
  <c r="I126" i="5"/>
  <c r="I127" i="5"/>
  <c r="I128" i="5"/>
  <c r="I132" i="5"/>
  <c r="I133" i="5"/>
  <c r="I136" i="5"/>
  <c r="I140" i="5"/>
  <c r="I141" i="5"/>
  <c r="I142" i="5"/>
  <c r="I143" i="5"/>
  <c r="I144" i="5"/>
  <c r="I148" i="5"/>
  <c r="I149" i="5"/>
  <c r="I151" i="5"/>
  <c r="I156" i="5"/>
  <c r="I157" i="5"/>
  <c r="I160" i="5"/>
  <c r="I164" i="5"/>
  <c r="I165" i="5"/>
  <c r="I167" i="5"/>
  <c r="I172" i="5"/>
  <c r="I173" i="5"/>
  <c r="I175" i="5"/>
  <c r="I176" i="5"/>
  <c r="I180" i="5"/>
  <c r="I181" i="5"/>
  <c r="I182" i="5"/>
  <c r="I188" i="5"/>
  <c r="I189" i="5"/>
  <c r="I190" i="5"/>
  <c r="I191" i="5"/>
  <c r="I192" i="5"/>
  <c r="I196" i="5"/>
  <c r="I197" i="5"/>
  <c r="I198" i="5"/>
  <c r="I199" i="5"/>
  <c r="I200" i="5"/>
  <c r="I204" i="5"/>
  <c r="I205" i="5"/>
  <c r="I206" i="5"/>
  <c r="I208" i="5"/>
  <c r="I212" i="5"/>
  <c r="I213" i="5"/>
  <c r="I215" i="5"/>
  <c r="I216" i="5"/>
  <c r="I220" i="5"/>
  <c r="I221" i="5"/>
  <c r="I223" i="5"/>
  <c r="I224" i="5"/>
  <c r="I228" i="5"/>
  <c r="I229" i="5"/>
  <c r="I231" i="5"/>
  <c r="I232" i="5"/>
  <c r="I236" i="5"/>
  <c r="I237" i="5"/>
  <c r="I239" i="5"/>
  <c r="I240" i="5"/>
  <c r="I244" i="5"/>
  <c r="I245" i="5"/>
  <c r="I252" i="5"/>
  <c r="I253" i="5"/>
  <c r="I254" i="5"/>
  <c r="I255" i="5"/>
  <c r="I256" i="5"/>
  <c r="I260" i="5"/>
  <c r="I261" i="5"/>
  <c r="I262" i="5"/>
  <c r="I263" i="5"/>
  <c r="I264" i="5"/>
  <c r="I268" i="5"/>
  <c r="I269" i="5"/>
  <c r="I272" i="5"/>
  <c r="I276" i="5"/>
  <c r="I277" i="5"/>
  <c r="I279" i="5"/>
  <c r="I284" i="5"/>
  <c r="I285" i="5"/>
  <c r="I286" i="5"/>
  <c r="I287" i="5"/>
  <c r="I288" i="5"/>
  <c r="I292" i="5"/>
  <c r="I293" i="5"/>
  <c r="I295" i="5"/>
  <c r="I296" i="5"/>
  <c r="I300" i="5"/>
  <c r="I301" i="5"/>
  <c r="I303" i="5"/>
  <c r="I304" i="5"/>
  <c r="I308" i="5"/>
  <c r="I309" i="5"/>
  <c r="I310" i="5"/>
  <c r="I312" i="5"/>
  <c r="O117" i="6" s="1"/>
  <c r="I316" i="5"/>
  <c r="I317" i="5"/>
  <c r="I318" i="5"/>
  <c r="I319" i="5"/>
  <c r="I324" i="5"/>
  <c r="I325" i="5"/>
  <c r="I326" i="5"/>
  <c r="I327" i="5"/>
  <c r="I328" i="5"/>
  <c r="I332" i="5"/>
  <c r="I333" i="5"/>
  <c r="I334" i="5"/>
  <c r="I340" i="5"/>
  <c r="I341" i="5"/>
  <c r="I343" i="5"/>
  <c r="I344" i="5"/>
  <c r="I348" i="5"/>
  <c r="I349" i="5"/>
  <c r="I351" i="5"/>
  <c r="I356" i="5"/>
  <c r="I357" i="5"/>
  <c r="I359" i="5"/>
  <c r="I364" i="5"/>
  <c r="I365" i="5"/>
  <c r="I367" i="5"/>
  <c r="I372" i="5"/>
  <c r="I373" i="5"/>
  <c r="I375" i="5"/>
  <c r="I380" i="5"/>
  <c r="I381" i="5"/>
  <c r="I382" i="5"/>
  <c r="I383" i="5"/>
  <c r="I388" i="5"/>
  <c r="I389" i="5"/>
  <c r="I396" i="5"/>
  <c r="I397" i="5"/>
  <c r="I398" i="5"/>
  <c r="I399" i="5"/>
  <c r="I404" i="5"/>
  <c r="I405" i="5"/>
  <c r="I407" i="5"/>
  <c r="I408" i="5"/>
  <c r="I412" i="5"/>
  <c r="I413" i="5"/>
  <c r="I415" i="5"/>
  <c r="I420" i="5"/>
  <c r="I421" i="5"/>
  <c r="I423" i="5"/>
  <c r="I424" i="5"/>
  <c r="I428" i="5"/>
  <c r="I429" i="5"/>
  <c r="I436" i="5"/>
  <c r="I437" i="5"/>
  <c r="I438" i="5"/>
  <c r="I439" i="5"/>
  <c r="I440" i="5"/>
  <c r="I443" i="5"/>
  <c r="I444" i="5"/>
  <c r="I445" i="5"/>
  <c r="I446" i="5"/>
  <c r="I447" i="5"/>
  <c r="I448" i="5"/>
  <c r="I452" i="5"/>
  <c r="I453" i="5"/>
  <c r="I455" i="5"/>
  <c r="I460" i="5"/>
  <c r="I461" i="5"/>
  <c r="I463" i="5"/>
  <c r="I464" i="5"/>
  <c r="I468" i="5"/>
  <c r="I469" i="5"/>
  <c r="I471" i="5"/>
  <c r="O177" i="6" s="1"/>
  <c r="I476" i="5"/>
  <c r="I477" i="5"/>
  <c r="I478" i="5"/>
  <c r="I479" i="5"/>
  <c r="I484" i="5"/>
  <c r="I485" i="5"/>
  <c r="I492" i="5"/>
  <c r="I493" i="5"/>
  <c r="I495" i="5"/>
  <c r="I496" i="5"/>
  <c r="I500" i="5"/>
  <c r="I501" i="5"/>
  <c r="I503" i="5"/>
  <c r="I508" i="5"/>
  <c r="I509" i="5"/>
  <c r="I512" i="5"/>
  <c r="I516" i="5"/>
  <c r="I517" i="5"/>
  <c r="I519" i="5"/>
  <c r="I520" i="5"/>
  <c r="I524" i="5"/>
  <c r="I525" i="5"/>
  <c r="I529" i="5"/>
  <c r="I532" i="5"/>
  <c r="I533" i="5"/>
  <c r="I535" i="5"/>
  <c r="I536" i="5"/>
  <c r="I540" i="5"/>
  <c r="I541" i="5"/>
  <c r="I543" i="5"/>
  <c r="I544" i="5"/>
  <c r="I548" i="5"/>
  <c r="I549" i="5"/>
  <c r="I551" i="5"/>
  <c r="I552" i="5"/>
  <c r="I556" i="5"/>
  <c r="I557" i="5"/>
  <c r="I559" i="5"/>
  <c r="I560" i="5"/>
  <c r="I561" i="5"/>
  <c r="I564" i="5"/>
  <c r="I565" i="5"/>
  <c r="I568" i="5"/>
  <c r="I569" i="5"/>
  <c r="I572" i="5"/>
  <c r="I573" i="5"/>
  <c r="I575" i="5"/>
  <c r="I576" i="5"/>
  <c r="I580" i="5"/>
  <c r="I581" i="5"/>
  <c r="I583" i="5"/>
  <c r="I588" i="5"/>
  <c r="I589" i="5"/>
  <c r="I591" i="5"/>
  <c r="I592" i="5"/>
  <c r="I596" i="5"/>
  <c r="I597" i="5"/>
  <c r="I599" i="5"/>
  <c r="I604" i="5"/>
  <c r="I605" i="5"/>
  <c r="I608" i="5"/>
  <c r="I612" i="5"/>
  <c r="I613" i="5"/>
  <c r="I615" i="5"/>
  <c r="I616" i="5"/>
  <c r="I620" i="5"/>
  <c r="I621" i="5"/>
  <c r="I625" i="5"/>
  <c r="I628" i="5"/>
  <c r="I629" i="5"/>
  <c r="I631" i="5"/>
  <c r="I632" i="5"/>
  <c r="I636" i="5"/>
  <c r="I637" i="5"/>
  <c r="I639" i="5"/>
  <c r="I640" i="5"/>
  <c r="I644" i="5"/>
  <c r="I645" i="5"/>
  <c r="I648" i="5"/>
  <c r="I652" i="5"/>
  <c r="I653" i="5"/>
  <c r="I655" i="5"/>
  <c r="I656" i="5"/>
  <c r="I657" i="5"/>
  <c r="O250" i="6" s="1"/>
  <c r="I660" i="5"/>
  <c r="I661" i="5"/>
  <c r="I663" i="5"/>
  <c r="I668" i="5"/>
  <c r="O255" i="6" s="1"/>
  <c r="I669" i="5"/>
  <c r="I671" i="5"/>
  <c r="I672" i="5"/>
  <c r="I676" i="5"/>
  <c r="I677" i="5"/>
  <c r="I679" i="5"/>
  <c r="I684" i="5"/>
  <c r="I685" i="5"/>
  <c r="I687" i="5"/>
  <c r="I688" i="5"/>
  <c r="I692" i="5"/>
  <c r="I693" i="5"/>
  <c r="I695" i="5"/>
  <c r="I697" i="5"/>
  <c r="I700" i="5"/>
  <c r="I701" i="5"/>
  <c r="I703" i="5"/>
  <c r="I708" i="5"/>
  <c r="I709" i="5"/>
  <c r="I711" i="5"/>
  <c r="I716" i="5"/>
  <c r="I717" i="5"/>
  <c r="I719" i="5"/>
  <c r="I721" i="5"/>
  <c r="I724" i="5"/>
  <c r="I732" i="5"/>
  <c r="I733" i="5"/>
  <c r="I735" i="5"/>
  <c r="I740" i="5"/>
  <c r="I741" i="5"/>
  <c r="I748" i="5"/>
  <c r="I751" i="5"/>
  <c r="I752" i="5"/>
  <c r="I753" i="5"/>
  <c r="I756" i="5"/>
  <c r="I757" i="5"/>
  <c r="I759" i="5"/>
  <c r="I764" i="5"/>
  <c r="I768" i="5"/>
  <c r="I772" i="5"/>
  <c r="I773" i="5"/>
  <c r="I775" i="5"/>
  <c r="I780" i="5"/>
  <c r="I781" i="5"/>
  <c r="I784" i="5"/>
  <c r="I788" i="5"/>
  <c r="I791" i="5"/>
  <c r="I792" i="5"/>
  <c r="I796" i="5"/>
  <c r="I797" i="5"/>
  <c r="I799" i="5"/>
  <c r="I800" i="5"/>
  <c r="I804" i="5"/>
  <c r="I807" i="5"/>
  <c r="I808" i="5"/>
  <c r="I812" i="5"/>
  <c r="I813" i="5"/>
  <c r="I815" i="5"/>
  <c r="I817" i="5"/>
  <c r="I820" i="5"/>
  <c r="I824" i="5"/>
  <c r="I828" i="5"/>
  <c r="I829" i="5"/>
  <c r="I831" i="5"/>
  <c r="I836" i="5"/>
  <c r="I837" i="5"/>
  <c r="I839" i="5"/>
  <c r="I840" i="5"/>
  <c r="I844" i="5"/>
  <c r="I845" i="5"/>
  <c r="I847" i="5"/>
  <c r="I852" i="5"/>
  <c r="I853" i="5"/>
  <c r="I855" i="5"/>
  <c r="I856" i="5"/>
  <c r="I860" i="5"/>
  <c r="I861" i="5"/>
  <c r="I868" i="5"/>
  <c r="I869" i="5"/>
  <c r="I871" i="5"/>
  <c r="I872" i="5"/>
  <c r="I876" i="5"/>
  <c r="I881" i="5"/>
  <c r="I884" i="5"/>
  <c r="I885" i="5"/>
  <c r="I887" i="5"/>
  <c r="I888" i="5"/>
  <c r="I892" i="5"/>
  <c r="I893" i="5"/>
  <c r="I895" i="5"/>
  <c r="I900" i="5"/>
  <c r="I901" i="5"/>
  <c r="I908" i="5"/>
  <c r="I909" i="5"/>
  <c r="I911" i="5"/>
  <c r="I913" i="5"/>
  <c r="I916" i="5"/>
  <c r="I919" i="5"/>
  <c r="I920" i="5"/>
  <c r="I924" i="5"/>
  <c r="I925" i="5"/>
  <c r="I927" i="5"/>
  <c r="I932" i="5"/>
  <c r="I933" i="5"/>
  <c r="I935" i="5"/>
  <c r="I936" i="5"/>
  <c r="I940" i="5"/>
  <c r="I941" i="5"/>
  <c r="I943" i="5"/>
  <c r="I948" i="5"/>
  <c r="I949" i="5"/>
  <c r="I951" i="5"/>
  <c r="I952" i="5"/>
  <c r="I956" i="5"/>
  <c r="I957" i="5"/>
  <c r="I959" i="5"/>
  <c r="I964" i="5"/>
  <c r="I965" i="5"/>
  <c r="I967" i="5"/>
  <c r="I968" i="5"/>
  <c r="I972" i="5"/>
  <c r="I975" i="5"/>
  <c r="I977" i="5"/>
  <c r="I980" i="5"/>
  <c r="I981" i="5"/>
  <c r="I984" i="5"/>
  <c r="I988" i="5"/>
  <c r="I991" i="5"/>
  <c r="I996" i="5"/>
  <c r="I997" i="5"/>
  <c r="I1004" i="5"/>
  <c r="I1005" i="5"/>
  <c r="I1007" i="5"/>
  <c r="I1009" i="5"/>
  <c r="I1012" i="5"/>
  <c r="I1015" i="5"/>
  <c r="I1016" i="5"/>
  <c r="I1020" i="5"/>
  <c r="I1021" i="5"/>
  <c r="I1028" i="5"/>
  <c r="I1029" i="5"/>
  <c r="I1031" i="5"/>
  <c r="I1036" i="5"/>
  <c r="I1037" i="5"/>
  <c r="I1041" i="5"/>
  <c r="I1044" i="5"/>
  <c r="I1045" i="5"/>
  <c r="I1047" i="5"/>
  <c r="I1052" i="5"/>
  <c r="I1054" i="5"/>
  <c r="I1055" i="5"/>
  <c r="I1060" i="5"/>
  <c r="I1061" i="5"/>
  <c r="I1063" i="5"/>
  <c r="I1064" i="5"/>
  <c r="I1068" i="5"/>
  <c r="I1070" i="5"/>
  <c r="I1076" i="5"/>
  <c r="I1077" i="5"/>
  <c r="I1078" i="5"/>
  <c r="I1079" i="5"/>
  <c r="I1080" i="5"/>
  <c r="I1084" i="5"/>
  <c r="I1086" i="5"/>
  <c r="I1087" i="5"/>
  <c r="I1088" i="5"/>
  <c r="I1092" i="5"/>
  <c r="I1093" i="5"/>
  <c r="I1095" i="5"/>
  <c r="I1100" i="5"/>
  <c r="I1102" i="5"/>
  <c r="I1104" i="5"/>
  <c r="I1108" i="5"/>
  <c r="I1109" i="5"/>
  <c r="I1110" i="5"/>
  <c r="I1111" i="5"/>
  <c r="I1116" i="5"/>
  <c r="I1118" i="5"/>
  <c r="I1119" i="5"/>
  <c r="I1120" i="5"/>
  <c r="I1124" i="5"/>
  <c r="I1125" i="5"/>
  <c r="I1127" i="5"/>
  <c r="I1132" i="5"/>
  <c r="I1134" i="5"/>
  <c r="I1136" i="5"/>
  <c r="I1140" i="5"/>
  <c r="I1141" i="5"/>
  <c r="I1142" i="5"/>
  <c r="I1143" i="5"/>
  <c r="I1148" i="5"/>
  <c r="I1150" i="5"/>
  <c r="I1151" i="5"/>
  <c r="I1156" i="5"/>
  <c r="I1157" i="5"/>
  <c r="I1159" i="5"/>
  <c r="I1160" i="5"/>
  <c r="I1164" i="5"/>
  <c r="I1166" i="5"/>
  <c r="I1172" i="5"/>
  <c r="I1173" i="5"/>
  <c r="I1174" i="5"/>
  <c r="I1175" i="5"/>
  <c r="I1180" i="5"/>
  <c r="I1181" i="5"/>
  <c r="I1182" i="5"/>
  <c r="I1183" i="5"/>
  <c r="I1188" i="5"/>
  <c r="I1189" i="5"/>
  <c r="I1191" i="5"/>
  <c r="I1192" i="5"/>
  <c r="I1196" i="5"/>
  <c r="I1197" i="5"/>
  <c r="I1198" i="5"/>
  <c r="I1204" i="5"/>
  <c r="I1205" i="5"/>
  <c r="I1206" i="5"/>
  <c r="I1207" i="5"/>
  <c r="I1208" i="5"/>
  <c r="I1212" i="5"/>
  <c r="I1213" i="5"/>
  <c r="I1214" i="5"/>
  <c r="I1215" i="5"/>
  <c r="I1216" i="5"/>
  <c r="I1220" i="5"/>
  <c r="I1221" i="5"/>
  <c r="I1223" i="5"/>
  <c r="I1228" i="5"/>
  <c r="I1229" i="5"/>
  <c r="I1230" i="5"/>
  <c r="I1232" i="5"/>
  <c r="I1236" i="5"/>
  <c r="I1237" i="5"/>
  <c r="I1238" i="5"/>
  <c r="I1239" i="5"/>
  <c r="I1244" i="5"/>
  <c r="I1245" i="5"/>
  <c r="I1246" i="5"/>
  <c r="I1247" i="5"/>
  <c r="I1248" i="5"/>
  <c r="I1252" i="5"/>
  <c r="I1253" i="5"/>
  <c r="I1255" i="5"/>
  <c r="I1260" i="5"/>
  <c r="I1261" i="5"/>
  <c r="I1262" i="5"/>
  <c r="I1264" i="5"/>
  <c r="I1268" i="5"/>
  <c r="I1269" i="5"/>
  <c r="I1270" i="5"/>
  <c r="I1271" i="5"/>
  <c r="I1276" i="5"/>
  <c r="I1277" i="5"/>
  <c r="I1278" i="5"/>
  <c r="I1279" i="5"/>
  <c r="I1284" i="5"/>
  <c r="I1285" i="5"/>
  <c r="I1287" i="5"/>
  <c r="I1288" i="5"/>
  <c r="I1292" i="5"/>
  <c r="I1293" i="5"/>
  <c r="I1294" i="5"/>
  <c r="I1300" i="5"/>
  <c r="I1301" i="5"/>
  <c r="I1302" i="5"/>
  <c r="I1303" i="5"/>
  <c r="I1308" i="5"/>
  <c r="I1309" i="5"/>
  <c r="I1310" i="5"/>
  <c r="I1311" i="5"/>
  <c r="I1316" i="5"/>
  <c r="I1317" i="5"/>
  <c r="I1324" i="5"/>
  <c r="I1325" i="5"/>
  <c r="I1326" i="5"/>
  <c r="I1332" i="5"/>
  <c r="I1333" i="5"/>
  <c r="I1334" i="5"/>
  <c r="I1335" i="5"/>
  <c r="I1336" i="5"/>
  <c r="I1340" i="5"/>
  <c r="I1341" i="5"/>
  <c r="I1342" i="5"/>
  <c r="I1348" i="5"/>
  <c r="I1349" i="5"/>
  <c r="I1356" i="5"/>
  <c r="I1358" i="5"/>
  <c r="I1359" i="5"/>
  <c r="I1364" i="5"/>
  <c r="I1365" i="5"/>
  <c r="I1366" i="5"/>
  <c r="I1367" i="5"/>
  <c r="I1368" i="5"/>
  <c r="I1372" i="5"/>
  <c r="I1373" i="5"/>
  <c r="I1374" i="5"/>
  <c r="I1380" i="5"/>
  <c r="I1381" i="5"/>
  <c r="I1384" i="5"/>
  <c r="I1388" i="5"/>
  <c r="I1391" i="5"/>
  <c r="I1396" i="5"/>
  <c r="I1397" i="5"/>
  <c r="I1398" i="5"/>
  <c r="I1399" i="5"/>
  <c r="I1400" i="5"/>
  <c r="I1404" i="5"/>
  <c r="I1412" i="5"/>
  <c r="I1413" i="5"/>
  <c r="I1420" i="5"/>
  <c r="I1421" i="5"/>
  <c r="I1422" i="5"/>
  <c r="I1423" i="5"/>
  <c r="I1428" i="5"/>
  <c r="I1430" i="5"/>
  <c r="I1432" i="5"/>
  <c r="I1436" i="5"/>
  <c r="I1437" i="5"/>
  <c r="I1444" i="5"/>
  <c r="I1445" i="5"/>
  <c r="I1446" i="5"/>
  <c r="I1452" i="5"/>
  <c r="I1454" i="5"/>
  <c r="I1455" i="5"/>
  <c r="I1460" i="5"/>
  <c r="I1461" i="5"/>
  <c r="I1462" i="5"/>
  <c r="I1464" i="5"/>
  <c r="I1468" i="5"/>
  <c r="I1476" i="5"/>
  <c r="I1477" i="5"/>
  <c r="I1478" i="5"/>
  <c r="I1479" i="5"/>
  <c r="I1480" i="5"/>
  <c r="I1484" i="5"/>
  <c r="I1487" i="5"/>
  <c r="I1492" i="5"/>
  <c r="I1493" i="5"/>
  <c r="I1500" i="5"/>
  <c r="I1501" i="5"/>
  <c r="I1508" i="5"/>
  <c r="I1509" i="5"/>
  <c r="I1510" i="5"/>
  <c r="I1511" i="5"/>
  <c r="I1516" i="5"/>
  <c r="I1517" i="5"/>
  <c r="I1519" i="5"/>
  <c r="I1524" i="5"/>
  <c r="I1525" i="5"/>
  <c r="I1526" i="5"/>
  <c r="I1532" i="5"/>
  <c r="I1535" i="5"/>
  <c r="I1540" i="5"/>
  <c r="I1541" i="5"/>
  <c r="I1543" i="5"/>
  <c r="I1548" i="5"/>
  <c r="I1549" i="5"/>
  <c r="I1556" i="5"/>
  <c r="I1558" i="5"/>
  <c r="I1560" i="5"/>
  <c r="I1564" i="5"/>
  <c r="I1565" i="5"/>
  <c r="I1566" i="5"/>
  <c r="I1572" i="5"/>
  <c r="I1575" i="5"/>
  <c r="I1576" i="5"/>
  <c r="I1580" i="5"/>
  <c r="I1581" i="5"/>
  <c r="I1583" i="5"/>
  <c r="I1588" i="5"/>
  <c r="I1589" i="5"/>
  <c r="I1590" i="5"/>
  <c r="I1591" i="5"/>
  <c r="I1596" i="5"/>
  <c r="I1597" i="5"/>
  <c r="I1599" i="5"/>
  <c r="I1604" i="5"/>
  <c r="I1605" i="5"/>
  <c r="I1608" i="5"/>
  <c r="I1612" i="5"/>
  <c r="I1615" i="5"/>
  <c r="I1620" i="5"/>
  <c r="I1621" i="5"/>
  <c r="I1622" i="5"/>
  <c r="I1623" i="5"/>
  <c r="I1628" i="5"/>
  <c r="I1636" i="5"/>
  <c r="I1637" i="5"/>
  <c r="I1639" i="5"/>
  <c r="I1644" i="5"/>
  <c r="I1645" i="5"/>
  <c r="I1647" i="5"/>
  <c r="I1652" i="5"/>
  <c r="I1655" i="5"/>
  <c r="I1660" i="5"/>
  <c r="I1661" i="5"/>
  <c r="I1668" i="5"/>
  <c r="I1669" i="5"/>
  <c r="I1676" i="5"/>
  <c r="I1680" i="5"/>
  <c r="I1684" i="5"/>
  <c r="I1685" i="5"/>
  <c r="I1687" i="5"/>
  <c r="I1692" i="5"/>
  <c r="I1693" i="5"/>
  <c r="I1694" i="5"/>
  <c r="I1696" i="5"/>
  <c r="I1700" i="5"/>
  <c r="I1701" i="5"/>
  <c r="I1703" i="5"/>
  <c r="I1708" i="5"/>
  <c r="I1709" i="5"/>
  <c r="I1710" i="5"/>
  <c r="I1716" i="5"/>
  <c r="I1717" i="5"/>
  <c r="I1719" i="5"/>
  <c r="I1720" i="5"/>
  <c r="I1724" i="5"/>
  <c r="I1725" i="5"/>
  <c r="I1726" i="5"/>
  <c r="I1732" i="5"/>
  <c r="I1733" i="5"/>
  <c r="I1736" i="5"/>
  <c r="I1740" i="5"/>
  <c r="I1744" i="5"/>
  <c r="I1748" i="5"/>
  <c r="I1756" i="5"/>
  <c r="I1757" i="5"/>
  <c r="I1764" i="5"/>
  <c r="I1765" i="5"/>
  <c r="I1766" i="5"/>
  <c r="I1772" i="5"/>
  <c r="I1773" i="5"/>
  <c r="I1774" i="5"/>
  <c r="I1776" i="5"/>
  <c r="I1780" i="5"/>
  <c r="I1781" i="5"/>
  <c r="I1788" i="5"/>
  <c r="I1789" i="5"/>
  <c r="I1791" i="5"/>
  <c r="I1796" i="5"/>
  <c r="I1804" i="5"/>
  <c r="I1805" i="5"/>
  <c r="I1808" i="5"/>
  <c r="I1812" i="5"/>
  <c r="I1813" i="5"/>
  <c r="I1814" i="5"/>
  <c r="I1820" i="5"/>
  <c r="I1828" i="5"/>
  <c r="I1829" i="5"/>
  <c r="I1832" i="5"/>
  <c r="I1836" i="5"/>
  <c r="I1837" i="5"/>
  <c r="I1838" i="5"/>
  <c r="I1844" i="5"/>
  <c r="I1846" i="5"/>
  <c r="I1847" i="5"/>
  <c r="I1848" i="5"/>
  <c r="I1852" i="5"/>
  <c r="I1853" i="5"/>
  <c r="I1854" i="5"/>
  <c r="I1860" i="5"/>
  <c r="I1864" i="5"/>
  <c r="I1868" i="5"/>
  <c r="I1869" i="5"/>
  <c r="I1876" i="5"/>
  <c r="I1877" i="5"/>
  <c r="I1878" i="5"/>
  <c r="I1884" i="5"/>
  <c r="I1885" i="5"/>
  <c r="I1892" i="5"/>
  <c r="I1893" i="5"/>
  <c r="I1894" i="5"/>
  <c r="I1900" i="5"/>
  <c r="I1901" i="5"/>
  <c r="I1902" i="5"/>
  <c r="I1908" i="5"/>
  <c r="I1909" i="5"/>
  <c r="I1916" i="5"/>
  <c r="I1917" i="5"/>
  <c r="I1918" i="5"/>
  <c r="I1924" i="5"/>
  <c r="I1925" i="5"/>
  <c r="I1932" i="5"/>
  <c r="I1940" i="5"/>
  <c r="I1941" i="5"/>
  <c r="I1948" i="5"/>
  <c r="I1952" i="5"/>
  <c r="I1953" i="5"/>
  <c r="I1956" i="5"/>
  <c r="I1964" i="5"/>
  <c r="I1965" i="5"/>
  <c r="I1972" i="5"/>
  <c r="I1980" i="5"/>
  <c r="I1981" i="5"/>
  <c r="I1988" i="5"/>
  <c r="I1992" i="5"/>
  <c r="I1996" i="5"/>
  <c r="I1997" i="5"/>
  <c r="I2004" i="5"/>
  <c r="I2005" i="5"/>
  <c r="I2008" i="5"/>
  <c r="I2012" i="5"/>
  <c r="I2016" i="5"/>
  <c r="I2020" i="5"/>
  <c r="I2021" i="5"/>
  <c r="I2028" i="5"/>
  <c r="I2029" i="5"/>
  <c r="I2036" i="5"/>
  <c r="I2044" i="5"/>
  <c r="I2045" i="5"/>
  <c r="I2052" i="5"/>
  <c r="I2053" i="5"/>
  <c r="I2060" i="5"/>
  <c r="I2061" i="5"/>
  <c r="I2068" i="5"/>
  <c r="I2076" i="5"/>
  <c r="I2077" i="5"/>
  <c r="I2084" i="5"/>
  <c r="I2085" i="5"/>
  <c r="I2092" i="5"/>
  <c r="I2093" i="5"/>
  <c r="I2100" i="5"/>
  <c r="I2108" i="5"/>
  <c r="I2109" i="5"/>
  <c r="I2113" i="5"/>
  <c r="I2116" i="5"/>
  <c r="I2124" i="5"/>
  <c r="I2125" i="5"/>
  <c r="I2132" i="5"/>
  <c r="I2140" i="5"/>
  <c r="I2141" i="5"/>
  <c r="I2148" i="5"/>
  <c r="I2156" i="5"/>
  <c r="J4" i="5"/>
  <c r="J5" i="5"/>
  <c r="J6" i="5"/>
  <c r="J7" i="5"/>
  <c r="J8" i="5"/>
  <c r="J9" i="5"/>
  <c r="J12" i="5"/>
  <c r="J13" i="5"/>
  <c r="J14" i="5"/>
  <c r="J15" i="5"/>
  <c r="J16" i="5"/>
  <c r="J17" i="5"/>
  <c r="J20" i="5"/>
  <c r="J21" i="5"/>
  <c r="J22" i="5"/>
  <c r="J23" i="5"/>
  <c r="J24" i="5"/>
  <c r="J28" i="5"/>
  <c r="J29" i="5"/>
  <c r="J30" i="5"/>
  <c r="J31" i="5"/>
  <c r="J32" i="5"/>
  <c r="J36" i="5"/>
  <c r="J37" i="5"/>
  <c r="J38" i="5"/>
  <c r="J39" i="5"/>
  <c r="J40" i="5"/>
  <c r="J41" i="5"/>
  <c r="J44" i="5"/>
  <c r="J45" i="5"/>
  <c r="J46" i="5"/>
  <c r="J47" i="5"/>
  <c r="J48" i="5"/>
  <c r="J49" i="5"/>
  <c r="J52" i="5"/>
  <c r="J53" i="5"/>
  <c r="J54" i="5"/>
  <c r="J55" i="5"/>
  <c r="J56" i="5"/>
  <c r="J57" i="5"/>
  <c r="J60" i="5"/>
  <c r="J61" i="5"/>
  <c r="J62" i="5"/>
  <c r="J63" i="5"/>
  <c r="J64" i="5"/>
  <c r="J65" i="5"/>
  <c r="J68" i="5"/>
  <c r="J69" i="5"/>
  <c r="J70" i="5"/>
  <c r="J71" i="5"/>
  <c r="J72" i="5"/>
  <c r="J73" i="5"/>
  <c r="J76" i="5"/>
  <c r="J77" i="5"/>
  <c r="J78" i="5"/>
  <c r="J79" i="5"/>
  <c r="J80" i="5"/>
  <c r="J81" i="5"/>
  <c r="J84" i="5"/>
  <c r="J85" i="5"/>
  <c r="J86" i="5"/>
  <c r="J87" i="5"/>
  <c r="J88" i="5"/>
  <c r="J92" i="5"/>
  <c r="J93" i="5"/>
  <c r="J94" i="5"/>
  <c r="J95" i="5"/>
  <c r="J96" i="5"/>
  <c r="J100" i="5"/>
  <c r="J101" i="5"/>
  <c r="J102" i="5"/>
  <c r="J103" i="5"/>
  <c r="J104" i="5"/>
  <c r="J105" i="5"/>
  <c r="J108" i="5"/>
  <c r="J109" i="5"/>
  <c r="J110" i="5"/>
  <c r="J111" i="5"/>
  <c r="J112" i="5"/>
  <c r="J113" i="5"/>
  <c r="J116" i="5"/>
  <c r="J117" i="5"/>
  <c r="J118" i="5"/>
  <c r="J119" i="5"/>
  <c r="J120" i="5"/>
  <c r="J121" i="5"/>
  <c r="J124" i="5"/>
  <c r="J125" i="5"/>
  <c r="J126" i="5"/>
  <c r="J127" i="5"/>
  <c r="J128" i="5"/>
  <c r="J129" i="5"/>
  <c r="J132" i="5"/>
  <c r="J133" i="5"/>
  <c r="J134" i="5"/>
  <c r="J135" i="5"/>
  <c r="J136" i="5"/>
  <c r="J137" i="5"/>
  <c r="J140" i="5"/>
  <c r="J141" i="5"/>
  <c r="J142" i="5"/>
  <c r="J143" i="5"/>
  <c r="J144" i="5"/>
  <c r="J145" i="5"/>
  <c r="J148" i="5"/>
  <c r="J149" i="5"/>
  <c r="J150" i="5"/>
  <c r="J151" i="5"/>
  <c r="J156" i="5"/>
  <c r="J157" i="5"/>
  <c r="J158" i="5"/>
  <c r="J159" i="5"/>
  <c r="J160" i="5"/>
  <c r="J164" i="5"/>
  <c r="J165" i="5"/>
  <c r="J166" i="5"/>
  <c r="J167" i="5"/>
  <c r="J168" i="5"/>
  <c r="J169" i="5"/>
  <c r="J172" i="5"/>
  <c r="J173" i="5"/>
  <c r="J174" i="5"/>
  <c r="J175" i="5"/>
  <c r="J177" i="5"/>
  <c r="J180" i="5"/>
  <c r="J181" i="5"/>
  <c r="J182" i="5"/>
  <c r="J183" i="5"/>
  <c r="J184" i="5"/>
  <c r="J185" i="5"/>
  <c r="J188" i="5"/>
  <c r="J189" i="5"/>
  <c r="J190" i="5"/>
  <c r="J191" i="5"/>
  <c r="J192" i="5"/>
  <c r="J193" i="5"/>
  <c r="J196" i="5"/>
  <c r="J197" i="5"/>
  <c r="J198" i="5"/>
  <c r="J199" i="5"/>
  <c r="J200" i="5"/>
  <c r="J201" i="5"/>
  <c r="J204" i="5"/>
  <c r="J205" i="5"/>
  <c r="J206" i="5"/>
  <c r="J207" i="5"/>
  <c r="J209" i="5"/>
  <c r="J212" i="5"/>
  <c r="J213" i="5"/>
  <c r="J214" i="5"/>
  <c r="J215" i="5"/>
  <c r="J216" i="5"/>
  <c r="J220" i="5"/>
  <c r="J221" i="5"/>
  <c r="J222" i="5"/>
  <c r="J223" i="5"/>
  <c r="J224" i="5"/>
  <c r="J228" i="5"/>
  <c r="J229" i="5"/>
  <c r="J230" i="5"/>
  <c r="J231" i="5"/>
  <c r="J233" i="5"/>
  <c r="J236" i="5"/>
  <c r="J237" i="5"/>
  <c r="J238" i="5"/>
  <c r="J239" i="5"/>
  <c r="J240" i="5"/>
  <c r="J241" i="5"/>
  <c r="J244" i="5"/>
  <c r="J245" i="5"/>
  <c r="J246" i="5"/>
  <c r="J247" i="5"/>
  <c r="J248" i="5"/>
  <c r="J249" i="5"/>
  <c r="J252" i="5"/>
  <c r="J253" i="5"/>
  <c r="J254" i="5"/>
  <c r="J255" i="5"/>
  <c r="J256" i="5"/>
  <c r="J257" i="5"/>
  <c r="J260" i="5"/>
  <c r="J261" i="5"/>
  <c r="J262" i="5"/>
  <c r="J263" i="5"/>
  <c r="J265" i="5"/>
  <c r="J268" i="5"/>
  <c r="J269" i="5"/>
  <c r="J270" i="5"/>
  <c r="J271" i="5"/>
  <c r="J272" i="5"/>
  <c r="J273" i="5"/>
  <c r="J276" i="5"/>
  <c r="J277" i="5"/>
  <c r="J278" i="5"/>
  <c r="J279" i="5"/>
  <c r="J280" i="5"/>
  <c r="J284" i="5"/>
  <c r="J285" i="5"/>
  <c r="J286" i="5"/>
  <c r="J287" i="5"/>
  <c r="J288" i="5"/>
  <c r="J292" i="5"/>
  <c r="J293" i="5"/>
  <c r="J294" i="5"/>
  <c r="J295" i="5"/>
  <c r="J296" i="5"/>
  <c r="J297" i="5"/>
  <c r="J300" i="5"/>
  <c r="J301" i="5"/>
  <c r="J302" i="5"/>
  <c r="J303" i="5"/>
  <c r="J304" i="5"/>
  <c r="J305" i="5"/>
  <c r="J308" i="5"/>
  <c r="J309" i="5"/>
  <c r="J310" i="5"/>
  <c r="J311" i="5"/>
  <c r="J312" i="5"/>
  <c r="J313" i="5"/>
  <c r="J316" i="5"/>
  <c r="J317" i="5"/>
  <c r="J318" i="5"/>
  <c r="J319" i="5"/>
  <c r="J321" i="5"/>
  <c r="J324" i="5"/>
  <c r="J325" i="5"/>
  <c r="J326" i="5"/>
  <c r="J327" i="5"/>
  <c r="J328" i="5"/>
  <c r="J329" i="5"/>
  <c r="J332" i="5"/>
  <c r="J333" i="5"/>
  <c r="J334" i="5"/>
  <c r="J335" i="5"/>
  <c r="J336" i="5"/>
  <c r="J337" i="5"/>
  <c r="J340" i="5"/>
  <c r="J341" i="5"/>
  <c r="J342" i="5"/>
  <c r="P130" i="6" s="1"/>
  <c r="Q130" i="6" s="1"/>
  <c r="J343" i="5"/>
  <c r="J344" i="5"/>
  <c r="J348" i="5"/>
  <c r="J349" i="5"/>
  <c r="J350" i="5"/>
  <c r="J351" i="5"/>
  <c r="J356" i="5"/>
  <c r="J357" i="5"/>
  <c r="J358" i="5"/>
  <c r="J359" i="5"/>
  <c r="J360" i="5"/>
  <c r="J361" i="5"/>
  <c r="J364" i="5"/>
  <c r="J365" i="5"/>
  <c r="J366" i="5"/>
  <c r="J367" i="5"/>
  <c r="J368" i="5"/>
  <c r="J369" i="5"/>
  <c r="J372" i="5"/>
  <c r="J373" i="5"/>
  <c r="J374" i="5"/>
  <c r="J375" i="5"/>
  <c r="J376" i="5"/>
  <c r="J377" i="5"/>
  <c r="J380" i="5"/>
  <c r="J381" i="5"/>
  <c r="J382" i="5"/>
  <c r="J383" i="5"/>
  <c r="J385" i="5"/>
  <c r="J388" i="5"/>
  <c r="J389" i="5"/>
  <c r="J390" i="5"/>
  <c r="J391" i="5"/>
  <c r="J392" i="5"/>
  <c r="J393" i="5"/>
  <c r="J396" i="5"/>
  <c r="J397" i="5"/>
  <c r="J398" i="5"/>
  <c r="J399" i="5"/>
  <c r="J400" i="5"/>
  <c r="J401" i="5"/>
  <c r="J404" i="5"/>
  <c r="J405" i="5"/>
  <c r="J406" i="5"/>
  <c r="J407" i="5"/>
  <c r="J408" i="5"/>
  <c r="J409" i="5"/>
  <c r="J412" i="5"/>
  <c r="J413" i="5"/>
  <c r="J414" i="5"/>
  <c r="J415" i="5"/>
  <c r="J417" i="5"/>
  <c r="J420" i="5"/>
  <c r="J421" i="5"/>
  <c r="J422" i="5"/>
  <c r="J423" i="5"/>
  <c r="J424" i="5"/>
  <c r="J425" i="5"/>
  <c r="J428" i="5"/>
  <c r="J429" i="5"/>
  <c r="J430" i="5"/>
  <c r="J431" i="5"/>
  <c r="J432" i="5"/>
  <c r="J433" i="5"/>
  <c r="J436" i="5"/>
  <c r="J437" i="5"/>
  <c r="J438" i="5"/>
  <c r="J439" i="5"/>
  <c r="J440" i="5"/>
  <c r="J441" i="5"/>
  <c r="J444" i="5"/>
  <c r="J445" i="5"/>
  <c r="J446" i="5"/>
  <c r="J447" i="5"/>
  <c r="J449" i="5"/>
  <c r="J452" i="5"/>
  <c r="J453" i="5"/>
  <c r="J454" i="5"/>
  <c r="J455" i="5"/>
  <c r="J456" i="5"/>
  <c r="J457" i="5"/>
  <c r="J460" i="5"/>
  <c r="J461" i="5"/>
  <c r="J462" i="5"/>
  <c r="J463" i="5"/>
  <c r="J464" i="5"/>
  <c r="J465" i="5"/>
  <c r="J468" i="5"/>
  <c r="J469" i="5"/>
  <c r="J470" i="5"/>
  <c r="J471" i="5"/>
  <c r="J472" i="5"/>
  <c r="J473" i="5"/>
  <c r="J476" i="5"/>
  <c r="J477" i="5"/>
  <c r="J478" i="5"/>
  <c r="J479" i="5"/>
  <c r="J481" i="5"/>
  <c r="J484" i="5"/>
  <c r="J485" i="5"/>
  <c r="J486" i="5"/>
  <c r="J487" i="5"/>
  <c r="J488" i="5"/>
  <c r="J489" i="5"/>
  <c r="J492" i="5"/>
  <c r="J493" i="5"/>
  <c r="J494" i="5"/>
  <c r="J495" i="5"/>
  <c r="J496" i="5"/>
  <c r="J497" i="5"/>
  <c r="J500" i="5"/>
  <c r="J501" i="5"/>
  <c r="J502" i="5"/>
  <c r="J503" i="5"/>
  <c r="J504" i="5"/>
  <c r="J505" i="5"/>
  <c r="J508" i="5"/>
  <c r="J509" i="5"/>
  <c r="J510" i="5"/>
  <c r="J511" i="5"/>
  <c r="J513" i="5"/>
  <c r="J516" i="5"/>
  <c r="J517" i="5"/>
  <c r="J518" i="5"/>
  <c r="J519" i="5"/>
  <c r="J520" i="5"/>
  <c r="J521" i="5"/>
  <c r="J524" i="5"/>
  <c r="J525" i="5"/>
  <c r="J526" i="5"/>
  <c r="J527" i="5"/>
  <c r="J528" i="5"/>
  <c r="J529" i="5"/>
  <c r="J532" i="5"/>
  <c r="J533" i="5"/>
  <c r="J534" i="5"/>
  <c r="J535" i="5"/>
  <c r="J536" i="5"/>
  <c r="J537" i="5"/>
  <c r="J540" i="5"/>
  <c r="J541" i="5"/>
  <c r="J542" i="5"/>
  <c r="J543" i="5"/>
  <c r="J545" i="5"/>
  <c r="J548" i="5"/>
  <c r="J549" i="5"/>
  <c r="J550" i="5"/>
  <c r="J551" i="5"/>
  <c r="J552" i="5"/>
  <c r="J553" i="5"/>
  <c r="J556" i="5"/>
  <c r="J557" i="5"/>
  <c r="J558" i="5"/>
  <c r="J559" i="5"/>
  <c r="J560" i="5"/>
  <c r="J561" i="5"/>
  <c r="J564" i="5"/>
  <c r="J565" i="5"/>
  <c r="J566" i="5"/>
  <c r="J567" i="5"/>
  <c r="J568" i="5"/>
  <c r="J569" i="5"/>
  <c r="J572" i="5"/>
  <c r="J573" i="5"/>
  <c r="J574" i="5"/>
  <c r="J575" i="5"/>
  <c r="J577" i="5"/>
  <c r="J580" i="5"/>
  <c r="J581" i="5"/>
  <c r="J582" i="5"/>
  <c r="J583" i="5"/>
  <c r="J584" i="5"/>
  <c r="J585" i="5"/>
  <c r="J588" i="5"/>
  <c r="J589" i="5"/>
  <c r="J590" i="5"/>
  <c r="J591" i="5"/>
  <c r="J592" i="5"/>
  <c r="J593" i="5"/>
  <c r="J596" i="5"/>
  <c r="J597" i="5"/>
  <c r="J598" i="5"/>
  <c r="J599" i="5"/>
  <c r="J600" i="5"/>
  <c r="J601" i="5"/>
  <c r="J604" i="5"/>
  <c r="J605" i="5"/>
  <c r="J606" i="5"/>
  <c r="J607" i="5"/>
  <c r="J609" i="5"/>
  <c r="J612" i="5"/>
  <c r="J613" i="5"/>
  <c r="J614" i="5"/>
  <c r="J615" i="5"/>
  <c r="J616" i="5"/>
  <c r="J617" i="5"/>
  <c r="J620" i="5"/>
  <c r="J621" i="5"/>
  <c r="J622" i="5"/>
  <c r="J623" i="5"/>
  <c r="J624" i="5"/>
  <c r="J625" i="5"/>
  <c r="J628" i="5"/>
  <c r="J629" i="5"/>
  <c r="J630" i="5"/>
  <c r="J631" i="5"/>
  <c r="J632" i="5"/>
  <c r="J633" i="5"/>
  <c r="J636" i="5"/>
  <c r="J637" i="5"/>
  <c r="J638" i="5"/>
  <c r="J639" i="5"/>
  <c r="J641" i="5"/>
  <c r="J644" i="5"/>
  <c r="J645" i="5"/>
  <c r="J646" i="5"/>
  <c r="J647" i="5"/>
  <c r="J648" i="5"/>
  <c r="J649" i="5"/>
  <c r="J652" i="5"/>
  <c r="J653" i="5"/>
  <c r="J654" i="5"/>
  <c r="J655" i="5"/>
  <c r="J656" i="5"/>
  <c r="J657" i="5"/>
  <c r="J660" i="5"/>
  <c r="J661" i="5"/>
  <c r="J662" i="5"/>
  <c r="J663" i="5"/>
  <c r="J664" i="5"/>
  <c r="J665" i="5"/>
  <c r="J668" i="5"/>
  <c r="J669" i="5"/>
  <c r="J670" i="5"/>
  <c r="J671" i="5"/>
  <c r="J673" i="5"/>
  <c r="J676" i="5"/>
  <c r="J677" i="5"/>
  <c r="J678" i="5"/>
  <c r="J679" i="5"/>
  <c r="J680" i="5"/>
  <c r="J681" i="5"/>
  <c r="J684" i="5"/>
  <c r="J685" i="5"/>
  <c r="J686" i="5"/>
  <c r="J687" i="5"/>
  <c r="J688" i="5"/>
  <c r="J689" i="5"/>
  <c r="J692" i="5"/>
  <c r="J693" i="5"/>
  <c r="J694" i="5"/>
  <c r="J695" i="5"/>
  <c r="J696" i="5"/>
  <c r="J697" i="5"/>
  <c r="J700" i="5"/>
  <c r="J701" i="5"/>
  <c r="J702" i="5"/>
  <c r="J703" i="5"/>
  <c r="J705" i="5"/>
  <c r="J708" i="5"/>
  <c r="J709" i="5"/>
  <c r="J710" i="5"/>
  <c r="J711" i="5"/>
  <c r="J712" i="5"/>
  <c r="J713" i="5"/>
  <c r="J716" i="5"/>
  <c r="J717" i="5"/>
  <c r="J718" i="5"/>
  <c r="J719" i="5"/>
  <c r="J720" i="5"/>
  <c r="J721" i="5"/>
  <c r="J724" i="5"/>
  <c r="J725" i="5"/>
  <c r="J726" i="5"/>
  <c r="J727" i="5"/>
  <c r="J728" i="5"/>
  <c r="J729" i="5"/>
  <c r="J732" i="5"/>
  <c r="J733" i="5"/>
  <c r="J734" i="5"/>
  <c r="J735" i="5"/>
  <c r="J737" i="5"/>
  <c r="J740" i="5"/>
  <c r="J741" i="5"/>
  <c r="J742" i="5"/>
  <c r="J743" i="5"/>
  <c r="J744" i="5"/>
  <c r="J745" i="5"/>
  <c r="J748" i="5"/>
  <c r="J749" i="5"/>
  <c r="J750" i="5"/>
  <c r="J751" i="5"/>
  <c r="J752" i="5"/>
  <c r="J753" i="5"/>
  <c r="J756" i="5"/>
  <c r="J757" i="5"/>
  <c r="J758" i="5"/>
  <c r="J759" i="5"/>
  <c r="J761" i="5"/>
  <c r="J764" i="5"/>
  <c r="J765" i="5"/>
  <c r="J766" i="5"/>
  <c r="J767" i="5"/>
  <c r="J769" i="5"/>
  <c r="J772" i="5"/>
  <c r="J773" i="5"/>
  <c r="J774" i="5"/>
  <c r="J775" i="5"/>
  <c r="J776" i="5"/>
  <c r="J777" i="5"/>
  <c r="J780" i="5"/>
  <c r="J781" i="5"/>
  <c r="J782" i="5"/>
  <c r="J783" i="5"/>
  <c r="J784" i="5"/>
  <c r="J785" i="5"/>
  <c r="J788" i="5"/>
  <c r="J789" i="5"/>
  <c r="J790" i="5"/>
  <c r="J791" i="5"/>
  <c r="J793" i="5"/>
  <c r="J796" i="5"/>
  <c r="J797" i="5"/>
  <c r="J798" i="5"/>
  <c r="J799" i="5"/>
  <c r="J801" i="5"/>
  <c r="J804" i="5"/>
  <c r="J805" i="5"/>
  <c r="J806" i="5"/>
  <c r="J807" i="5"/>
  <c r="J808" i="5"/>
  <c r="J809" i="5"/>
  <c r="J812" i="5"/>
  <c r="J813" i="5"/>
  <c r="J814" i="5"/>
  <c r="J815" i="5"/>
  <c r="J816" i="5"/>
  <c r="J817" i="5"/>
  <c r="J820" i="5"/>
  <c r="J821" i="5"/>
  <c r="J822" i="5"/>
  <c r="J823" i="5"/>
  <c r="J825" i="5"/>
  <c r="J828" i="5"/>
  <c r="J829" i="5"/>
  <c r="J830" i="5"/>
  <c r="J831" i="5"/>
  <c r="J833" i="5"/>
  <c r="J836" i="5"/>
  <c r="J837" i="5"/>
  <c r="J838" i="5"/>
  <c r="J839" i="5"/>
  <c r="J840" i="5"/>
  <c r="J841" i="5"/>
  <c r="J844" i="5"/>
  <c r="J845" i="5"/>
  <c r="J846" i="5"/>
  <c r="J847" i="5"/>
  <c r="J848" i="5"/>
  <c r="J849" i="5"/>
  <c r="J852" i="5"/>
  <c r="J853" i="5"/>
  <c r="J854" i="5"/>
  <c r="J855" i="5"/>
  <c r="J857" i="5"/>
  <c r="J860" i="5"/>
  <c r="J861" i="5"/>
  <c r="J862" i="5"/>
  <c r="J863" i="5"/>
  <c r="J865" i="5"/>
  <c r="J868" i="5"/>
  <c r="J869" i="5"/>
  <c r="J870" i="5"/>
  <c r="J871" i="5"/>
  <c r="J872" i="5"/>
  <c r="J873" i="5"/>
  <c r="J876" i="5"/>
  <c r="J877" i="5"/>
  <c r="J878" i="5"/>
  <c r="J879" i="5"/>
  <c r="J880" i="5"/>
  <c r="J881" i="5"/>
  <c r="J884" i="5"/>
  <c r="J885" i="5"/>
  <c r="J886" i="5"/>
  <c r="J887" i="5"/>
  <c r="J889" i="5"/>
  <c r="J892" i="5"/>
  <c r="J893" i="5"/>
  <c r="J894" i="5"/>
  <c r="J895" i="5"/>
  <c r="J897" i="5"/>
  <c r="J900" i="5"/>
  <c r="J901" i="5"/>
  <c r="J902" i="5"/>
  <c r="J903" i="5"/>
  <c r="J904" i="5"/>
  <c r="J905" i="5"/>
  <c r="J908" i="5"/>
  <c r="J909" i="5"/>
  <c r="J910" i="5"/>
  <c r="J911" i="5"/>
  <c r="J912" i="5"/>
  <c r="J913" i="5"/>
  <c r="J916" i="5"/>
  <c r="J917" i="5"/>
  <c r="J918" i="5"/>
  <c r="J919" i="5"/>
  <c r="J921" i="5"/>
  <c r="J924" i="5"/>
  <c r="J925" i="5"/>
  <c r="J926" i="5"/>
  <c r="J927" i="5"/>
  <c r="J929" i="5"/>
  <c r="J932" i="5"/>
  <c r="J933" i="5"/>
  <c r="J934" i="5"/>
  <c r="J935" i="5"/>
  <c r="J936" i="5"/>
  <c r="J937" i="5"/>
  <c r="J940" i="5"/>
  <c r="J941" i="5"/>
  <c r="J942" i="5"/>
  <c r="J943" i="5"/>
  <c r="J944" i="5"/>
  <c r="J948" i="5"/>
  <c r="J949" i="5"/>
  <c r="J950" i="5"/>
  <c r="J951" i="5"/>
  <c r="J953" i="5"/>
  <c r="J956" i="5"/>
  <c r="J957" i="5"/>
  <c r="J958" i="5"/>
  <c r="J959" i="5"/>
  <c r="J960" i="5"/>
  <c r="J961" i="5"/>
  <c r="J964" i="5"/>
  <c r="J965" i="5"/>
  <c r="J966" i="5"/>
  <c r="J967" i="5"/>
  <c r="J972" i="5"/>
  <c r="J973" i="5"/>
  <c r="J974" i="5"/>
  <c r="J975" i="5"/>
  <c r="J977" i="5"/>
  <c r="J980" i="5"/>
  <c r="J981" i="5"/>
  <c r="J982" i="5"/>
  <c r="J983" i="5"/>
  <c r="J985" i="5"/>
  <c r="J988" i="5"/>
  <c r="J989" i="5"/>
  <c r="J990" i="5"/>
  <c r="J991" i="5"/>
  <c r="J992" i="5"/>
  <c r="J993" i="5"/>
  <c r="J996" i="5"/>
  <c r="J997" i="5"/>
  <c r="J998" i="5"/>
  <c r="J999" i="5"/>
  <c r="J1000" i="5"/>
  <c r="J1001" i="5"/>
  <c r="J1004" i="5"/>
  <c r="J1005" i="5"/>
  <c r="J1006" i="5"/>
  <c r="J1007" i="5"/>
  <c r="J1012" i="5"/>
  <c r="J1013" i="5"/>
  <c r="J1014" i="5"/>
  <c r="J1015" i="5"/>
  <c r="J1016" i="5"/>
  <c r="J1017" i="5"/>
  <c r="J1020" i="5"/>
  <c r="J1021" i="5"/>
  <c r="J1022" i="5"/>
  <c r="J1023" i="5"/>
  <c r="J1025" i="5"/>
  <c r="J1028" i="5"/>
  <c r="J1029" i="5"/>
  <c r="J1030" i="5"/>
  <c r="J1031" i="5"/>
  <c r="J1032" i="5"/>
  <c r="J1036" i="5"/>
  <c r="J1037" i="5"/>
  <c r="J1038" i="5"/>
  <c r="J1039" i="5"/>
  <c r="J1041" i="5"/>
  <c r="J1044" i="5"/>
  <c r="J1045" i="5"/>
  <c r="J1046" i="5"/>
  <c r="J1047" i="5"/>
  <c r="J1048" i="5"/>
  <c r="J1049" i="5"/>
  <c r="J1052" i="5"/>
  <c r="J1053" i="5"/>
  <c r="J1054" i="5"/>
  <c r="J1055" i="5"/>
  <c r="J1056" i="5"/>
  <c r="J1057" i="5"/>
  <c r="J1060" i="5"/>
  <c r="J1061" i="5"/>
  <c r="J1062" i="5"/>
  <c r="J1063" i="5"/>
  <c r="J1065" i="5"/>
  <c r="J1068" i="5"/>
  <c r="J1069" i="5"/>
  <c r="J1070" i="5"/>
  <c r="J1071" i="5"/>
  <c r="J1076" i="5"/>
  <c r="J1077" i="5"/>
  <c r="J1078" i="5"/>
  <c r="J1079" i="5"/>
  <c r="J1081" i="5"/>
  <c r="J1084" i="5"/>
  <c r="J1085" i="5"/>
  <c r="J1086" i="5"/>
  <c r="J1087" i="5"/>
  <c r="J1088" i="5"/>
  <c r="J1089" i="5"/>
  <c r="J1092" i="5"/>
  <c r="J1093" i="5"/>
  <c r="J1094" i="5"/>
  <c r="J1095" i="5"/>
  <c r="J1100" i="5"/>
  <c r="J1101" i="5"/>
  <c r="J1102" i="5"/>
  <c r="J1103" i="5"/>
  <c r="J1104" i="5"/>
  <c r="J1105" i="5"/>
  <c r="J1108" i="5"/>
  <c r="J1109" i="5"/>
  <c r="J1110" i="5"/>
  <c r="J1111" i="5"/>
  <c r="J1112" i="5"/>
  <c r="J1113" i="5"/>
  <c r="J1116" i="5"/>
  <c r="J1117" i="5"/>
  <c r="J1118" i="5"/>
  <c r="J1119" i="5"/>
  <c r="J1121" i="5"/>
  <c r="J1124" i="5"/>
  <c r="J1125" i="5"/>
  <c r="J1126" i="5"/>
  <c r="J1127" i="5"/>
  <c r="J1129" i="5"/>
  <c r="J1132" i="5"/>
  <c r="J1133" i="5"/>
  <c r="J1134" i="5"/>
  <c r="J1135" i="5"/>
  <c r="J1136" i="5"/>
  <c r="J1140" i="5"/>
  <c r="J1141" i="5"/>
  <c r="J1142" i="5"/>
  <c r="J1143" i="5"/>
  <c r="J1144" i="5"/>
  <c r="J1145" i="5"/>
  <c r="J1148" i="5"/>
  <c r="J1149" i="5"/>
  <c r="J1150" i="5"/>
  <c r="J1151" i="5"/>
  <c r="J1153" i="5"/>
  <c r="J1156" i="5"/>
  <c r="J1157" i="5"/>
  <c r="J1158" i="5"/>
  <c r="J1159" i="5"/>
  <c r="J1160" i="5"/>
  <c r="J1164" i="5"/>
  <c r="J1165" i="5"/>
  <c r="J1166" i="5"/>
  <c r="J1167" i="5"/>
  <c r="J1168" i="5"/>
  <c r="J1169" i="5"/>
  <c r="J1172" i="5"/>
  <c r="J1173" i="5"/>
  <c r="J1174" i="5"/>
  <c r="J1175" i="5"/>
  <c r="J1177" i="5"/>
  <c r="J1180" i="5"/>
  <c r="J1181" i="5"/>
  <c r="J1182" i="5"/>
  <c r="J1183" i="5"/>
  <c r="J1185" i="5"/>
  <c r="J1188" i="5"/>
  <c r="J1189" i="5"/>
  <c r="J1190" i="5"/>
  <c r="J1191" i="5"/>
  <c r="J1192" i="5"/>
  <c r="J1193" i="5"/>
  <c r="J1196" i="5"/>
  <c r="J1197" i="5"/>
  <c r="J1198" i="5"/>
  <c r="J1199" i="5"/>
  <c r="J1200" i="5"/>
  <c r="J1204" i="5"/>
  <c r="J1205" i="5"/>
  <c r="J1206" i="5"/>
  <c r="J1207" i="5"/>
  <c r="J1209" i="5"/>
  <c r="J1212" i="5"/>
  <c r="J1213" i="5"/>
  <c r="J1214" i="5"/>
  <c r="J1215" i="5"/>
  <c r="J1216" i="5"/>
  <c r="J1217" i="5"/>
  <c r="J1220" i="5"/>
  <c r="J1221" i="5"/>
  <c r="J1222" i="5"/>
  <c r="J1223" i="5"/>
  <c r="J1224" i="5"/>
  <c r="J1228" i="5"/>
  <c r="J1229" i="5"/>
  <c r="J1230" i="5"/>
  <c r="J1231" i="5"/>
  <c r="J1232" i="5"/>
  <c r="J1233" i="5"/>
  <c r="J1236" i="5"/>
  <c r="J1237" i="5"/>
  <c r="J1238" i="5"/>
  <c r="J1239" i="5"/>
  <c r="J1241" i="5"/>
  <c r="J1244" i="5"/>
  <c r="J1245" i="5"/>
  <c r="J1246" i="5"/>
  <c r="J1247" i="5"/>
  <c r="J1248" i="5"/>
  <c r="J1249" i="5"/>
  <c r="J1252" i="5"/>
  <c r="J1253" i="5"/>
  <c r="J1254" i="5"/>
  <c r="J1255" i="5"/>
  <c r="J1257" i="5"/>
  <c r="J1260" i="5"/>
  <c r="J1261" i="5"/>
  <c r="J1262" i="5"/>
  <c r="J1263" i="5"/>
  <c r="J1264" i="5"/>
  <c r="J1268" i="5"/>
  <c r="J1269" i="5"/>
  <c r="J1270" i="5"/>
  <c r="J1271" i="5"/>
  <c r="J1273" i="5"/>
  <c r="J1276" i="5"/>
  <c r="J1277" i="5"/>
  <c r="J1278" i="5"/>
  <c r="J1279" i="5"/>
  <c r="J1280" i="5"/>
  <c r="J1281" i="5"/>
  <c r="J1284" i="5"/>
  <c r="J1285" i="5"/>
  <c r="J1286" i="5"/>
  <c r="J1287" i="5"/>
  <c r="J1288" i="5"/>
  <c r="J1292" i="5"/>
  <c r="J1293" i="5"/>
  <c r="J1294" i="5"/>
  <c r="J1295" i="5"/>
  <c r="J1297" i="5"/>
  <c r="J1300" i="5"/>
  <c r="J1301" i="5"/>
  <c r="J1302" i="5"/>
  <c r="J1303" i="5"/>
  <c r="J1304" i="5"/>
  <c r="J1305" i="5"/>
  <c r="J1308" i="5"/>
  <c r="J1309" i="5"/>
  <c r="J1310" i="5"/>
  <c r="J1311" i="5"/>
  <c r="J1313" i="5"/>
  <c r="J1316" i="5"/>
  <c r="J1317" i="5"/>
  <c r="J1318" i="5"/>
  <c r="J1319" i="5"/>
  <c r="J1320" i="5"/>
  <c r="J1321" i="5"/>
  <c r="J1324" i="5"/>
  <c r="J1325" i="5"/>
  <c r="J1326" i="5"/>
  <c r="J1327" i="5"/>
  <c r="J1332" i="5"/>
  <c r="J1333" i="5"/>
  <c r="J1334" i="5"/>
  <c r="J1335" i="5"/>
  <c r="J1336" i="5"/>
  <c r="J1337" i="5"/>
  <c r="J1340" i="5"/>
  <c r="J1341" i="5"/>
  <c r="J1342" i="5"/>
  <c r="J1343" i="5"/>
  <c r="J1344" i="5"/>
  <c r="J1345" i="5"/>
  <c r="J1348" i="5"/>
  <c r="J1349" i="5"/>
  <c r="J1350" i="5"/>
  <c r="J1351" i="5"/>
  <c r="J1356" i="5"/>
  <c r="J1357" i="5"/>
  <c r="J1358" i="5"/>
  <c r="J1359" i="5"/>
  <c r="J1360" i="5"/>
  <c r="J1361" i="5"/>
  <c r="J1364" i="5"/>
  <c r="J1365" i="5"/>
  <c r="J1366" i="5"/>
  <c r="J1367" i="5"/>
  <c r="J1369" i="5"/>
  <c r="J1372" i="5"/>
  <c r="J1373" i="5"/>
  <c r="J1374" i="5"/>
  <c r="J1377" i="5"/>
  <c r="J1380" i="5"/>
  <c r="J1381" i="5"/>
  <c r="J1382" i="5"/>
  <c r="J1383" i="5"/>
  <c r="J1385" i="5"/>
  <c r="J1388" i="5"/>
  <c r="J1390" i="5"/>
  <c r="J1391" i="5"/>
  <c r="J1392" i="5"/>
  <c r="J1396" i="5"/>
  <c r="J1397" i="5"/>
  <c r="J1398" i="5"/>
  <c r="J1401" i="5"/>
  <c r="J1404" i="5"/>
  <c r="J1405" i="5"/>
  <c r="J1406" i="5"/>
  <c r="J1407" i="5"/>
  <c r="J1409" i="5"/>
  <c r="J1412" i="5"/>
  <c r="J1413" i="5"/>
  <c r="J1414" i="5"/>
  <c r="J1415" i="5"/>
  <c r="J1416" i="5"/>
  <c r="J1420" i="5"/>
  <c r="J1421" i="5"/>
  <c r="J1422" i="5"/>
  <c r="J1423" i="5"/>
  <c r="J1424" i="5"/>
  <c r="J1425" i="5"/>
  <c r="J1428" i="5"/>
  <c r="J1429" i="5"/>
  <c r="J1430" i="5"/>
  <c r="J1431" i="5"/>
  <c r="J1433" i="5"/>
  <c r="J1436" i="5"/>
  <c r="J1437" i="5"/>
  <c r="J1438" i="5"/>
  <c r="J1440" i="5"/>
  <c r="J1441" i="5"/>
  <c r="J1444" i="5"/>
  <c r="J1445" i="5"/>
  <c r="J1446" i="5"/>
  <c r="J1447" i="5"/>
  <c r="J1449" i="5"/>
  <c r="J1452" i="5"/>
  <c r="J1454" i="5"/>
  <c r="J1455" i="5"/>
  <c r="J1460" i="5"/>
  <c r="J1461" i="5"/>
  <c r="J1462" i="5"/>
  <c r="J1464" i="5"/>
  <c r="J1465" i="5"/>
  <c r="J1468" i="5"/>
  <c r="J1469" i="5"/>
  <c r="J1470" i="5"/>
  <c r="J1471" i="5"/>
  <c r="J1473" i="5"/>
  <c r="J1476" i="5"/>
  <c r="J1477" i="5"/>
  <c r="J1478" i="5"/>
  <c r="J1479" i="5"/>
  <c r="J1484" i="5"/>
  <c r="J1485" i="5"/>
  <c r="J1486" i="5"/>
  <c r="J1487" i="5"/>
  <c r="J1489" i="5"/>
  <c r="J1492" i="5"/>
  <c r="J1494" i="5"/>
  <c r="J1495" i="5"/>
  <c r="J1496" i="5"/>
  <c r="J1497" i="5"/>
  <c r="J1500" i="5"/>
  <c r="J1501" i="5"/>
  <c r="J1502" i="5"/>
  <c r="J1505" i="5"/>
  <c r="J1508" i="5"/>
  <c r="J1509" i="5"/>
  <c r="J1510" i="5"/>
  <c r="J1511" i="5"/>
  <c r="J1513" i="5"/>
  <c r="J1516" i="5"/>
  <c r="J1517" i="5"/>
  <c r="J1518" i="5"/>
  <c r="J1519" i="5"/>
  <c r="J1520" i="5"/>
  <c r="J1524" i="5"/>
  <c r="J1525" i="5"/>
  <c r="J1526" i="5"/>
  <c r="J1529" i="5"/>
  <c r="J1532" i="5"/>
  <c r="J1534" i="5"/>
  <c r="J1535" i="5"/>
  <c r="J1537" i="5"/>
  <c r="J1540" i="5"/>
  <c r="J1541" i="5"/>
  <c r="J1542" i="5"/>
  <c r="J1543" i="5"/>
  <c r="J1544" i="5"/>
  <c r="J1548" i="5"/>
  <c r="J1549" i="5"/>
  <c r="J1550" i="5"/>
  <c r="J1551" i="5"/>
  <c r="J1552" i="5"/>
  <c r="J1553" i="5"/>
  <c r="J1556" i="5"/>
  <c r="J1558" i="5"/>
  <c r="J1559" i="5"/>
  <c r="J1561" i="5"/>
  <c r="J1564" i="5"/>
  <c r="J1565" i="5"/>
  <c r="J1566" i="5"/>
  <c r="J1568" i="5"/>
  <c r="J1569" i="5"/>
  <c r="J1572" i="5"/>
  <c r="J1573" i="5"/>
  <c r="J1574" i="5"/>
  <c r="J1575" i="5"/>
  <c r="J1577" i="5"/>
  <c r="J1580" i="5"/>
  <c r="J1581" i="5"/>
  <c r="J1582" i="5"/>
  <c r="J1583" i="5"/>
  <c r="J1588" i="5"/>
  <c r="J1589" i="5"/>
  <c r="J1590" i="5"/>
  <c r="J1592" i="5"/>
  <c r="J1593" i="5"/>
  <c r="J1596" i="5"/>
  <c r="J1598" i="5"/>
  <c r="J1599" i="5"/>
  <c r="J1601" i="5"/>
  <c r="J1604" i="5"/>
  <c r="J1605" i="5"/>
  <c r="J1606" i="5"/>
  <c r="J1607" i="5"/>
  <c r="J1612" i="5"/>
  <c r="J1614" i="5"/>
  <c r="J1615" i="5"/>
  <c r="J1617" i="5"/>
  <c r="J1620" i="5"/>
  <c r="J1621" i="5"/>
  <c r="J1622" i="5"/>
  <c r="J1623" i="5"/>
  <c r="J1624" i="5"/>
  <c r="J1625" i="5"/>
  <c r="J1628" i="5"/>
  <c r="J1629" i="5"/>
  <c r="J1630" i="5"/>
  <c r="J1633" i="5"/>
  <c r="J1636" i="5"/>
  <c r="J1638" i="5"/>
  <c r="J1639" i="5"/>
  <c r="J1641" i="5"/>
  <c r="J1644" i="5"/>
  <c r="J1645" i="5"/>
  <c r="J1646" i="5"/>
  <c r="J1647" i="5"/>
  <c r="J1648" i="5"/>
  <c r="J1652" i="5"/>
  <c r="J1653" i="5"/>
  <c r="J1654" i="5"/>
  <c r="J1657" i="5"/>
  <c r="J1660" i="5"/>
  <c r="J1661" i="5"/>
  <c r="J1662" i="5"/>
  <c r="J1663" i="5"/>
  <c r="J1668" i="5"/>
  <c r="J1669" i="5"/>
  <c r="J1670" i="5"/>
  <c r="J1671" i="5"/>
  <c r="J1672" i="5"/>
  <c r="J1676" i="5"/>
  <c r="J1678" i="5"/>
  <c r="J1679" i="5"/>
  <c r="J1680" i="5"/>
  <c r="J1681" i="5"/>
  <c r="J1684" i="5"/>
  <c r="J1685" i="5"/>
  <c r="J1686" i="5"/>
  <c r="J1687" i="5"/>
  <c r="J1692" i="5"/>
  <c r="J1693" i="5"/>
  <c r="J1694" i="5"/>
  <c r="J1696" i="5"/>
  <c r="J1697" i="5"/>
  <c r="J1700" i="5"/>
  <c r="J1702" i="5"/>
  <c r="J1703" i="5"/>
  <c r="J1705" i="5"/>
  <c r="J1708" i="5"/>
  <c r="J1709" i="5"/>
  <c r="J1710" i="5"/>
  <c r="J1711" i="5"/>
  <c r="J1716" i="5"/>
  <c r="J1718" i="5"/>
  <c r="J1719" i="5"/>
  <c r="J1721" i="5"/>
  <c r="J1724" i="5"/>
  <c r="J1725" i="5"/>
  <c r="J1726" i="5"/>
  <c r="J1727" i="5"/>
  <c r="J1728" i="5"/>
  <c r="J1729" i="5"/>
  <c r="J1732" i="5"/>
  <c r="J1733" i="5"/>
  <c r="J1734" i="5"/>
  <c r="J1735" i="5"/>
  <c r="J1736" i="5"/>
  <c r="J1740" i="5"/>
  <c r="J1741" i="5"/>
  <c r="J1742" i="5"/>
  <c r="J1743" i="5"/>
  <c r="J1745" i="5"/>
  <c r="J1748" i="5"/>
  <c r="J1749" i="5"/>
  <c r="J1750" i="5"/>
  <c r="J1751" i="5"/>
  <c r="J1753" i="5"/>
  <c r="J1756" i="5"/>
  <c r="J1757" i="5"/>
  <c r="J1758" i="5"/>
  <c r="J1761" i="5"/>
  <c r="J1764" i="5"/>
  <c r="J1766" i="5"/>
  <c r="J1767" i="5"/>
  <c r="J1769" i="5"/>
  <c r="J1772" i="5"/>
  <c r="J1773" i="5"/>
  <c r="J1774" i="5"/>
  <c r="J1775" i="5"/>
  <c r="J1780" i="5"/>
  <c r="J1782" i="5"/>
  <c r="J1783" i="5"/>
  <c r="J1784" i="5"/>
  <c r="J1785" i="5"/>
  <c r="J1788" i="5"/>
  <c r="J1789" i="5"/>
  <c r="J1790" i="5"/>
  <c r="J1791" i="5"/>
  <c r="J1792" i="5"/>
  <c r="J1793" i="5"/>
  <c r="J1796" i="5"/>
  <c r="J1797" i="5"/>
  <c r="J1798" i="5"/>
  <c r="J1799" i="5"/>
  <c r="J1804" i="5"/>
  <c r="J1805" i="5"/>
  <c r="J1806" i="5"/>
  <c r="J1807" i="5"/>
  <c r="J1809" i="5"/>
  <c r="J1812" i="5"/>
  <c r="J1813" i="5"/>
  <c r="J1814" i="5"/>
  <c r="J1815" i="5"/>
  <c r="J1816" i="5"/>
  <c r="J1817" i="5"/>
  <c r="J1820" i="5"/>
  <c r="J1821" i="5"/>
  <c r="J1822" i="5"/>
  <c r="J1825" i="5"/>
  <c r="J1828" i="5"/>
  <c r="J1830" i="5"/>
  <c r="J1831" i="5"/>
  <c r="J1833" i="5"/>
  <c r="J1836" i="5"/>
  <c r="J1837" i="5"/>
  <c r="J1838" i="5"/>
  <c r="J1839" i="5"/>
  <c r="J1840" i="5"/>
  <c r="J1844" i="5"/>
  <c r="J1845" i="5"/>
  <c r="J1846" i="5"/>
  <c r="J1847" i="5"/>
  <c r="J1848" i="5"/>
  <c r="J1849" i="5"/>
  <c r="J1852" i="5"/>
  <c r="J1854" i="5"/>
  <c r="J1855" i="5"/>
  <c r="J1857" i="5"/>
  <c r="J1860" i="5"/>
  <c r="J1861" i="5"/>
  <c r="J1862" i="5"/>
  <c r="J1863" i="5"/>
  <c r="J1868" i="5"/>
  <c r="J1869" i="5"/>
  <c r="J1870" i="5"/>
  <c r="J1871" i="5"/>
  <c r="J1872" i="5"/>
  <c r="J1873" i="5"/>
  <c r="J1876" i="5"/>
  <c r="J1878" i="5"/>
  <c r="J1879" i="5"/>
  <c r="J1880" i="5"/>
  <c r="J1881" i="5"/>
  <c r="J1884" i="5"/>
  <c r="J1885" i="5"/>
  <c r="J1886" i="5"/>
  <c r="J1887" i="5"/>
  <c r="J1889" i="5"/>
  <c r="J1892" i="5"/>
  <c r="J1893" i="5"/>
  <c r="J1894" i="5"/>
  <c r="J1895" i="5"/>
  <c r="J1897" i="5"/>
  <c r="J1900" i="5"/>
  <c r="J1902" i="5"/>
  <c r="J1903" i="5"/>
  <c r="J1904" i="5"/>
  <c r="J1905" i="5"/>
  <c r="J1908" i="5"/>
  <c r="J1909" i="5"/>
  <c r="J1910" i="5"/>
  <c r="J1911" i="5"/>
  <c r="J1912" i="5"/>
  <c r="J1913" i="5"/>
  <c r="J1916" i="5"/>
  <c r="J1917" i="5"/>
  <c r="J1918" i="5"/>
  <c r="J1919" i="5"/>
  <c r="J1924" i="5"/>
  <c r="J1925" i="5"/>
  <c r="J1926" i="5"/>
  <c r="J1927" i="5"/>
  <c r="J1929" i="5"/>
  <c r="J1932" i="5"/>
  <c r="J1933" i="5"/>
  <c r="J1934" i="5"/>
  <c r="J1935" i="5"/>
  <c r="J1936" i="5"/>
  <c r="J1937" i="5"/>
  <c r="J1940" i="5"/>
  <c r="J1941" i="5"/>
  <c r="J1942" i="5"/>
  <c r="J1943" i="5"/>
  <c r="J1944" i="5"/>
  <c r="J1948" i="5"/>
  <c r="J1949" i="5"/>
  <c r="J1950" i="5"/>
  <c r="J1951" i="5"/>
  <c r="J1953" i="5"/>
  <c r="J1956" i="5"/>
  <c r="J1958" i="5"/>
  <c r="J1959" i="5"/>
  <c r="J1961" i="5"/>
  <c r="J1964" i="5"/>
  <c r="J1965" i="5"/>
  <c r="J1966" i="5"/>
  <c r="J1967" i="5"/>
  <c r="J1968" i="5"/>
  <c r="J1972" i="5"/>
  <c r="J1973" i="5"/>
  <c r="J1974" i="5"/>
  <c r="J1975" i="5"/>
  <c r="J1976" i="5"/>
  <c r="J1977" i="5"/>
  <c r="J1980" i="5"/>
  <c r="J1982" i="5"/>
  <c r="J1983" i="5"/>
  <c r="J1985" i="5"/>
  <c r="J1988" i="5"/>
  <c r="J1989" i="5"/>
  <c r="J1990" i="5"/>
  <c r="J1991" i="5"/>
  <c r="J1996" i="5"/>
  <c r="J1997" i="5"/>
  <c r="J1998" i="5"/>
  <c r="J1999" i="5"/>
  <c r="J2000" i="5"/>
  <c r="J2001" i="5"/>
  <c r="J2004" i="5"/>
  <c r="J2006" i="5"/>
  <c r="J2007" i="5"/>
  <c r="J2008" i="5"/>
  <c r="J2009" i="5"/>
  <c r="J2012" i="5"/>
  <c r="J2013" i="5"/>
  <c r="J2014" i="5"/>
  <c r="J2015" i="5"/>
  <c r="J2020" i="5"/>
  <c r="J2021" i="5"/>
  <c r="J2022" i="5"/>
  <c r="J2023" i="5"/>
  <c r="J2024" i="5"/>
  <c r="J2028" i="5"/>
  <c r="J2031" i="5"/>
  <c r="J2032" i="5"/>
  <c r="J2033" i="5"/>
  <c r="J2036" i="5"/>
  <c r="J2037" i="5"/>
  <c r="J2038" i="5"/>
  <c r="J2044" i="5"/>
  <c r="J2045" i="5"/>
  <c r="J2046" i="5"/>
  <c r="J2049" i="5"/>
  <c r="J2052" i="5"/>
  <c r="J2053" i="5"/>
  <c r="J2054" i="5"/>
  <c r="J2060" i="5"/>
  <c r="J2061" i="5"/>
  <c r="J2062" i="5"/>
  <c r="J2065" i="5"/>
  <c r="J2068" i="5"/>
  <c r="J2069" i="5"/>
  <c r="J2070" i="5"/>
  <c r="J2076" i="5"/>
  <c r="J2077" i="5"/>
  <c r="J2078" i="5"/>
  <c r="J2081" i="5"/>
  <c r="J2084" i="5"/>
  <c r="J2085" i="5"/>
  <c r="J2086" i="5"/>
  <c r="J2088" i="5"/>
  <c r="J2092" i="5"/>
  <c r="J2093" i="5"/>
  <c r="J2094" i="5"/>
  <c r="J2097" i="5"/>
  <c r="J2100" i="5"/>
  <c r="J2101" i="5"/>
  <c r="J2102" i="5"/>
  <c r="J2108" i="5"/>
  <c r="J2109" i="5"/>
  <c r="J2110" i="5"/>
  <c r="J2112" i="5"/>
  <c r="J2113" i="5"/>
  <c r="J2116" i="5"/>
  <c r="J2117" i="5"/>
  <c r="J2124" i="5"/>
  <c r="J2125" i="5"/>
  <c r="J2126" i="5"/>
  <c r="J2129" i="5"/>
  <c r="J2132" i="5"/>
  <c r="J2133" i="5"/>
  <c r="J2140" i="5"/>
  <c r="J2141" i="5"/>
  <c r="J2142" i="5"/>
  <c r="J2145" i="5"/>
  <c r="J2148" i="5"/>
  <c r="J2149" i="5"/>
  <c r="J2156" i="5"/>
  <c r="K2" i="5"/>
  <c r="K3" i="5"/>
  <c r="K4" i="5"/>
  <c r="K5" i="5"/>
  <c r="K6" i="5"/>
  <c r="L6" i="5" s="1"/>
  <c r="K7" i="5"/>
  <c r="L7" i="5" s="1"/>
  <c r="K8" i="5"/>
  <c r="L8" i="5" s="1"/>
  <c r="K9" i="5"/>
  <c r="K10" i="5"/>
  <c r="K11" i="5"/>
  <c r="K12" i="5"/>
  <c r="K13" i="5"/>
  <c r="K14" i="5"/>
  <c r="L14" i="5" s="1"/>
  <c r="K15" i="5"/>
  <c r="L15" i="5" s="1"/>
  <c r="K16" i="5"/>
  <c r="L16" i="5" s="1"/>
  <c r="K17" i="5"/>
  <c r="K18" i="5"/>
  <c r="K19" i="5"/>
  <c r="L19" i="5" s="1"/>
  <c r="K20" i="5"/>
  <c r="K21" i="5"/>
  <c r="K22" i="5"/>
  <c r="L22" i="5" s="1"/>
  <c r="K23" i="5"/>
  <c r="L23" i="5" s="1"/>
  <c r="K24" i="5"/>
  <c r="L24" i="5" s="1"/>
  <c r="K25" i="5"/>
  <c r="K26" i="5"/>
  <c r="K27" i="5"/>
  <c r="K28" i="5"/>
  <c r="K29" i="5"/>
  <c r="K30" i="5"/>
  <c r="L30" i="5" s="1"/>
  <c r="K31" i="5"/>
  <c r="L31" i="5" s="1"/>
  <c r="K32" i="5"/>
  <c r="L32" i="5" s="1"/>
  <c r="K33" i="5"/>
  <c r="K34" i="5"/>
  <c r="K35" i="5"/>
  <c r="L35" i="5" s="1"/>
  <c r="K36" i="5"/>
  <c r="K37" i="5"/>
  <c r="K38" i="5"/>
  <c r="L38" i="5" s="1"/>
  <c r="K39" i="5"/>
  <c r="L39" i="5" s="1"/>
  <c r="K40" i="5"/>
  <c r="L40" i="5" s="1"/>
  <c r="K41" i="5"/>
  <c r="K42" i="5"/>
  <c r="K43" i="5"/>
  <c r="L43" i="5" s="1"/>
  <c r="K44" i="5"/>
  <c r="L44" i="5" s="1"/>
  <c r="K45" i="5"/>
  <c r="K46" i="5"/>
  <c r="L46" i="5" s="1"/>
  <c r="K47" i="5"/>
  <c r="L47" i="5" s="1"/>
  <c r="K48" i="5"/>
  <c r="L48" i="5" s="1"/>
  <c r="K49" i="5"/>
  <c r="K50" i="5"/>
  <c r="K51" i="5"/>
  <c r="K52" i="5"/>
  <c r="K53" i="5"/>
  <c r="K54" i="5"/>
  <c r="L54" i="5" s="1"/>
  <c r="K55" i="5"/>
  <c r="L55" i="5" s="1"/>
  <c r="K56" i="5"/>
  <c r="L56" i="5" s="1"/>
  <c r="K57" i="5"/>
  <c r="K58" i="5"/>
  <c r="K59" i="5"/>
  <c r="K60" i="5"/>
  <c r="L60" i="5" s="1"/>
  <c r="K61" i="5"/>
  <c r="K62" i="5"/>
  <c r="L62" i="5" s="1"/>
  <c r="K63" i="5"/>
  <c r="L63" i="5" s="1"/>
  <c r="K64" i="5"/>
  <c r="L64" i="5" s="1"/>
  <c r="K65" i="5"/>
  <c r="K66" i="5"/>
  <c r="K67" i="5"/>
  <c r="K68" i="5"/>
  <c r="K69" i="5"/>
  <c r="K70" i="5"/>
  <c r="L70" i="5" s="1"/>
  <c r="K71" i="5"/>
  <c r="L71" i="5" s="1"/>
  <c r="K72" i="5"/>
  <c r="L72" i="5" s="1"/>
  <c r="K73" i="5"/>
  <c r="K74" i="5"/>
  <c r="K75" i="5"/>
  <c r="K76" i="5"/>
  <c r="K77" i="5"/>
  <c r="K78" i="5"/>
  <c r="L78" i="5" s="1"/>
  <c r="K79" i="5"/>
  <c r="L79" i="5" s="1"/>
  <c r="K80" i="5"/>
  <c r="L80" i="5" s="1"/>
  <c r="K81" i="5"/>
  <c r="K82" i="5"/>
  <c r="K83" i="5"/>
  <c r="L83" i="5" s="1"/>
  <c r="K84" i="5"/>
  <c r="L84" i="5" s="1"/>
  <c r="K85" i="5"/>
  <c r="K86" i="5"/>
  <c r="L86" i="5" s="1"/>
  <c r="K87" i="5"/>
  <c r="L87" i="5" s="1"/>
  <c r="K88" i="5"/>
  <c r="L88" i="5" s="1"/>
  <c r="K89" i="5"/>
  <c r="K90" i="5"/>
  <c r="K91" i="5"/>
  <c r="K92" i="5"/>
  <c r="L92" i="5" s="1"/>
  <c r="K93" i="5"/>
  <c r="K94" i="5"/>
  <c r="L94" i="5" s="1"/>
  <c r="K95" i="5"/>
  <c r="L95" i="5" s="1"/>
  <c r="K96" i="5"/>
  <c r="L96" i="5" s="1"/>
  <c r="K97" i="5"/>
  <c r="K98" i="5"/>
  <c r="K99" i="5"/>
  <c r="L99" i="5" s="1"/>
  <c r="K100" i="5"/>
  <c r="K101" i="5"/>
  <c r="K102" i="5"/>
  <c r="L102" i="5" s="1"/>
  <c r="K103" i="5"/>
  <c r="L103" i="5" s="1"/>
  <c r="K104" i="5"/>
  <c r="L104" i="5" s="1"/>
  <c r="K105" i="5"/>
  <c r="K106" i="5"/>
  <c r="K107" i="5"/>
  <c r="L107" i="5" s="1"/>
  <c r="K108" i="5"/>
  <c r="K109" i="5"/>
  <c r="K110" i="5"/>
  <c r="L110" i="5" s="1"/>
  <c r="K111" i="5"/>
  <c r="L111" i="5" s="1"/>
  <c r="K112" i="5"/>
  <c r="L112" i="5" s="1"/>
  <c r="K113" i="5"/>
  <c r="K114" i="5"/>
  <c r="K115" i="5"/>
  <c r="K116" i="5"/>
  <c r="K117" i="5"/>
  <c r="K118" i="5"/>
  <c r="L118" i="5" s="1"/>
  <c r="K119" i="5"/>
  <c r="L119" i="5" s="1"/>
  <c r="K120" i="5"/>
  <c r="L120" i="5" s="1"/>
  <c r="K121" i="5"/>
  <c r="K122" i="5"/>
  <c r="K123" i="5"/>
  <c r="K124" i="5"/>
  <c r="K125" i="5"/>
  <c r="K126" i="5"/>
  <c r="L126" i="5" s="1"/>
  <c r="K127" i="5"/>
  <c r="L127" i="5" s="1"/>
  <c r="K128" i="5"/>
  <c r="L128" i="5" s="1"/>
  <c r="K129" i="5"/>
  <c r="K130" i="5"/>
  <c r="K131" i="5"/>
  <c r="K132" i="5"/>
  <c r="K133" i="5"/>
  <c r="K134" i="5"/>
  <c r="L134" i="5" s="1"/>
  <c r="K135" i="5"/>
  <c r="L135" i="5" s="1"/>
  <c r="K136" i="5"/>
  <c r="L136" i="5" s="1"/>
  <c r="K137" i="5"/>
  <c r="K138" i="5"/>
  <c r="K139" i="5"/>
  <c r="K140" i="5"/>
  <c r="L140" i="5" s="1"/>
  <c r="K141" i="5"/>
  <c r="K142" i="5"/>
  <c r="L142" i="5" s="1"/>
  <c r="K143" i="5"/>
  <c r="L143" i="5" s="1"/>
  <c r="K144" i="5"/>
  <c r="L144" i="5" s="1"/>
  <c r="K145" i="5"/>
  <c r="K146" i="5"/>
  <c r="K147" i="5"/>
  <c r="L147" i="5" s="1"/>
  <c r="K148" i="5"/>
  <c r="L148" i="5" s="1"/>
  <c r="K149" i="5"/>
  <c r="K150" i="5"/>
  <c r="L150" i="5" s="1"/>
  <c r="K151" i="5"/>
  <c r="L151" i="5" s="1"/>
  <c r="K152" i="5"/>
  <c r="L152" i="5" s="1"/>
  <c r="K153" i="5"/>
  <c r="K154" i="5"/>
  <c r="K155" i="5"/>
  <c r="K156" i="5"/>
  <c r="K157" i="5"/>
  <c r="K158" i="5"/>
  <c r="L158" i="5" s="1"/>
  <c r="K159" i="5"/>
  <c r="L159" i="5" s="1"/>
  <c r="K160" i="5"/>
  <c r="L160" i="5" s="1"/>
  <c r="K161" i="5"/>
  <c r="K162" i="5"/>
  <c r="K163" i="5"/>
  <c r="L163" i="5" s="1"/>
  <c r="K164" i="5"/>
  <c r="L164" i="5" s="1"/>
  <c r="K165" i="5"/>
  <c r="K166" i="5"/>
  <c r="L166" i="5" s="1"/>
  <c r="K167" i="5"/>
  <c r="K168" i="5"/>
  <c r="L168" i="5" s="1"/>
  <c r="K169" i="5"/>
  <c r="K170" i="5"/>
  <c r="K171" i="5"/>
  <c r="L171" i="5" s="1"/>
  <c r="K172" i="5"/>
  <c r="L172" i="5" s="1"/>
  <c r="K173" i="5"/>
  <c r="K174" i="5"/>
  <c r="L174" i="5" s="1"/>
  <c r="K175" i="5"/>
  <c r="L175" i="5" s="1"/>
  <c r="K176" i="5"/>
  <c r="L176" i="5" s="1"/>
  <c r="K177" i="5"/>
  <c r="K178" i="5"/>
  <c r="K179" i="5"/>
  <c r="K180" i="5"/>
  <c r="K181" i="5"/>
  <c r="K182" i="5"/>
  <c r="L182" i="5" s="1"/>
  <c r="K183" i="5"/>
  <c r="L183" i="5" s="1"/>
  <c r="K184" i="5"/>
  <c r="L184" i="5" s="1"/>
  <c r="K185" i="5"/>
  <c r="K186" i="5"/>
  <c r="K187" i="5"/>
  <c r="L187" i="5" s="1"/>
  <c r="K188" i="5"/>
  <c r="K189" i="5"/>
  <c r="K190" i="5"/>
  <c r="L190" i="5" s="1"/>
  <c r="K191" i="5"/>
  <c r="K192" i="5"/>
  <c r="L192" i="5" s="1"/>
  <c r="K193" i="5"/>
  <c r="K194" i="5"/>
  <c r="K195" i="5"/>
  <c r="K196" i="5"/>
  <c r="L196" i="5" s="1"/>
  <c r="K197" i="5"/>
  <c r="K198" i="5"/>
  <c r="L198" i="5" s="1"/>
  <c r="K199" i="5"/>
  <c r="L199" i="5" s="1"/>
  <c r="K200" i="5"/>
  <c r="L200" i="5" s="1"/>
  <c r="K201" i="5"/>
  <c r="K202" i="5"/>
  <c r="K203" i="5"/>
  <c r="K204" i="5"/>
  <c r="K205" i="5"/>
  <c r="K206" i="5"/>
  <c r="L206" i="5" s="1"/>
  <c r="K207" i="5"/>
  <c r="L207" i="5" s="1"/>
  <c r="K208" i="5"/>
  <c r="L208" i="5" s="1"/>
  <c r="K209" i="5"/>
  <c r="K210" i="5"/>
  <c r="K211" i="5"/>
  <c r="L211" i="5" s="1"/>
  <c r="K212" i="5"/>
  <c r="L212" i="5" s="1"/>
  <c r="K213" i="5"/>
  <c r="K214" i="5"/>
  <c r="L214" i="5" s="1"/>
  <c r="K215" i="5"/>
  <c r="L215" i="5" s="1"/>
  <c r="K216" i="5"/>
  <c r="L216" i="5" s="1"/>
  <c r="K217" i="5"/>
  <c r="K218" i="5"/>
  <c r="K219" i="5"/>
  <c r="K220" i="5"/>
  <c r="K221" i="5"/>
  <c r="K222" i="5"/>
  <c r="L222" i="5" s="1"/>
  <c r="K223" i="5"/>
  <c r="L223" i="5" s="1"/>
  <c r="K224" i="5"/>
  <c r="L224" i="5" s="1"/>
  <c r="K225" i="5"/>
  <c r="K226" i="5"/>
  <c r="K227" i="5"/>
  <c r="L227" i="5" s="1"/>
  <c r="K228" i="5"/>
  <c r="K229" i="5"/>
  <c r="K230" i="5"/>
  <c r="L230" i="5" s="1"/>
  <c r="K231" i="5"/>
  <c r="L231" i="5" s="1"/>
  <c r="K232" i="5"/>
  <c r="L232" i="5" s="1"/>
  <c r="K233" i="5"/>
  <c r="K234" i="5"/>
  <c r="K235" i="5"/>
  <c r="L235" i="5" s="1"/>
  <c r="K236" i="5"/>
  <c r="L236" i="5" s="1"/>
  <c r="K237" i="5"/>
  <c r="K238" i="5"/>
  <c r="L238" i="5" s="1"/>
  <c r="K239" i="5"/>
  <c r="L239" i="5" s="1"/>
  <c r="K240" i="5"/>
  <c r="L240" i="5" s="1"/>
  <c r="K241" i="5"/>
  <c r="K242" i="5"/>
  <c r="K243" i="5"/>
  <c r="K244" i="5"/>
  <c r="K245" i="5"/>
  <c r="K246" i="5"/>
  <c r="L246" i="5" s="1"/>
  <c r="K247" i="5"/>
  <c r="L247" i="5" s="1"/>
  <c r="K248" i="5"/>
  <c r="L248" i="5" s="1"/>
  <c r="K249" i="5"/>
  <c r="K250" i="5"/>
  <c r="K251" i="5"/>
  <c r="K252" i="5"/>
  <c r="K253" i="5"/>
  <c r="K254" i="5"/>
  <c r="L254" i="5" s="1"/>
  <c r="K255" i="5"/>
  <c r="L255" i="5" s="1"/>
  <c r="K256" i="5"/>
  <c r="L256" i="5" s="1"/>
  <c r="K257" i="5"/>
  <c r="K258" i="5"/>
  <c r="K259" i="5"/>
  <c r="K260" i="5"/>
  <c r="L260" i="5" s="1"/>
  <c r="K261" i="5"/>
  <c r="K262" i="5"/>
  <c r="L262" i="5" s="1"/>
  <c r="K263" i="5"/>
  <c r="L263" i="5" s="1"/>
  <c r="K264" i="5"/>
  <c r="L264" i="5" s="1"/>
  <c r="K265" i="5"/>
  <c r="K266" i="5"/>
  <c r="K267" i="5"/>
  <c r="L267" i="5" s="1"/>
  <c r="K268" i="5"/>
  <c r="K269" i="5"/>
  <c r="K270" i="5"/>
  <c r="L270" i="5" s="1"/>
  <c r="K271" i="5"/>
  <c r="L271" i="5" s="1"/>
  <c r="K272" i="5"/>
  <c r="L272" i="5" s="1"/>
  <c r="K273" i="5"/>
  <c r="K274" i="5"/>
  <c r="K275" i="5"/>
  <c r="L275" i="5" s="1"/>
  <c r="K276" i="5"/>
  <c r="L276" i="5" s="1"/>
  <c r="K277" i="5"/>
  <c r="K278" i="5"/>
  <c r="L278" i="5" s="1"/>
  <c r="K279" i="5"/>
  <c r="L279" i="5" s="1"/>
  <c r="K280" i="5"/>
  <c r="L280" i="5" s="1"/>
  <c r="K281" i="5"/>
  <c r="K282" i="5"/>
  <c r="K283" i="5"/>
  <c r="L283" i="5" s="1"/>
  <c r="K284" i="5"/>
  <c r="L284" i="5" s="1"/>
  <c r="K285" i="5"/>
  <c r="K286" i="5"/>
  <c r="L286" i="5" s="1"/>
  <c r="K287" i="5"/>
  <c r="L287" i="5" s="1"/>
  <c r="K288" i="5"/>
  <c r="L288" i="5" s="1"/>
  <c r="K289" i="5"/>
  <c r="K290" i="5"/>
  <c r="K291" i="5"/>
  <c r="L291" i="5" s="1"/>
  <c r="K292" i="5"/>
  <c r="L292" i="5" s="1"/>
  <c r="K293" i="5"/>
  <c r="K294" i="5"/>
  <c r="L294" i="5" s="1"/>
  <c r="K295" i="5"/>
  <c r="L295" i="5" s="1"/>
  <c r="K296" i="5"/>
  <c r="L296" i="5" s="1"/>
  <c r="K297" i="5"/>
  <c r="K298" i="5"/>
  <c r="K299" i="5"/>
  <c r="L299" i="5" s="1"/>
  <c r="K300" i="5"/>
  <c r="L300" i="5" s="1"/>
  <c r="K301" i="5"/>
  <c r="K302" i="5"/>
  <c r="L302" i="5" s="1"/>
  <c r="K303" i="5"/>
  <c r="L303" i="5" s="1"/>
  <c r="K304" i="5"/>
  <c r="L304" i="5" s="1"/>
  <c r="K305" i="5"/>
  <c r="K306" i="5"/>
  <c r="K307" i="5"/>
  <c r="L307" i="5" s="1"/>
  <c r="K308" i="5"/>
  <c r="L308" i="5" s="1"/>
  <c r="K309" i="5"/>
  <c r="K310" i="5"/>
  <c r="L310" i="5" s="1"/>
  <c r="K311" i="5"/>
  <c r="L311" i="5" s="1"/>
  <c r="K312" i="5"/>
  <c r="L312" i="5" s="1"/>
  <c r="K313" i="5"/>
  <c r="K314" i="5"/>
  <c r="K315" i="5"/>
  <c r="L315" i="5" s="1"/>
  <c r="K316" i="5"/>
  <c r="L316" i="5" s="1"/>
  <c r="K317" i="5"/>
  <c r="K318" i="5"/>
  <c r="L318" i="5" s="1"/>
  <c r="K319" i="5"/>
  <c r="L319" i="5" s="1"/>
  <c r="K320" i="5"/>
  <c r="L320" i="5" s="1"/>
  <c r="K321" i="5"/>
  <c r="K322" i="5"/>
  <c r="K323" i="5"/>
  <c r="L323" i="5" s="1"/>
  <c r="K324" i="5"/>
  <c r="L324" i="5" s="1"/>
  <c r="K325" i="5"/>
  <c r="K326" i="5"/>
  <c r="L326" i="5" s="1"/>
  <c r="K327" i="5"/>
  <c r="L327" i="5" s="1"/>
  <c r="K328" i="5"/>
  <c r="L328" i="5" s="1"/>
  <c r="K329" i="5"/>
  <c r="K330" i="5"/>
  <c r="K331" i="5"/>
  <c r="L331" i="5" s="1"/>
  <c r="K332" i="5"/>
  <c r="K333" i="5"/>
  <c r="K334" i="5"/>
  <c r="L334" i="5" s="1"/>
  <c r="K335" i="5"/>
  <c r="L335" i="5" s="1"/>
  <c r="K336" i="5"/>
  <c r="L336" i="5" s="1"/>
  <c r="K337" i="5"/>
  <c r="K338" i="5"/>
  <c r="K339" i="5"/>
  <c r="L339" i="5" s="1"/>
  <c r="K340" i="5"/>
  <c r="L340" i="5" s="1"/>
  <c r="K341" i="5"/>
  <c r="K342" i="5"/>
  <c r="L342" i="5" s="1"/>
  <c r="K343" i="5"/>
  <c r="L343" i="5" s="1"/>
  <c r="K344" i="5"/>
  <c r="L344" i="5" s="1"/>
  <c r="K345" i="5"/>
  <c r="K346" i="5"/>
  <c r="K347" i="5"/>
  <c r="L347" i="5" s="1"/>
  <c r="K348" i="5"/>
  <c r="K349" i="5"/>
  <c r="K350" i="5"/>
  <c r="L350" i="5" s="1"/>
  <c r="K351" i="5"/>
  <c r="L351" i="5" s="1"/>
  <c r="K352" i="5"/>
  <c r="L352" i="5" s="1"/>
  <c r="K353" i="5"/>
  <c r="K354" i="5"/>
  <c r="K355" i="5"/>
  <c r="L355" i="5" s="1"/>
  <c r="K356" i="5"/>
  <c r="L356" i="5" s="1"/>
  <c r="K357" i="5"/>
  <c r="K358" i="5"/>
  <c r="L358" i="5" s="1"/>
  <c r="K359" i="5"/>
  <c r="L359" i="5" s="1"/>
  <c r="K360" i="5"/>
  <c r="L360" i="5" s="1"/>
  <c r="K361" i="5"/>
  <c r="K362" i="5"/>
  <c r="K363" i="5"/>
  <c r="L363" i="5" s="1"/>
  <c r="K364" i="5"/>
  <c r="K365" i="5"/>
  <c r="K366" i="5"/>
  <c r="L366" i="5" s="1"/>
  <c r="K367" i="5"/>
  <c r="L367" i="5" s="1"/>
  <c r="K368" i="5"/>
  <c r="L368" i="5" s="1"/>
  <c r="K369" i="5"/>
  <c r="K370" i="5"/>
  <c r="K371" i="5"/>
  <c r="L371" i="5" s="1"/>
  <c r="K372" i="5"/>
  <c r="K373" i="5"/>
  <c r="K374" i="5"/>
  <c r="L374" i="5" s="1"/>
  <c r="K375" i="5"/>
  <c r="L375" i="5" s="1"/>
  <c r="K376" i="5"/>
  <c r="L376" i="5" s="1"/>
  <c r="K377" i="5"/>
  <c r="K378" i="5"/>
  <c r="K379" i="5"/>
  <c r="K380" i="5"/>
  <c r="L380" i="5" s="1"/>
  <c r="K381" i="5"/>
  <c r="K382" i="5"/>
  <c r="L382" i="5" s="1"/>
  <c r="K383" i="5"/>
  <c r="L383" i="5" s="1"/>
  <c r="K384" i="5"/>
  <c r="L384" i="5" s="1"/>
  <c r="K385" i="5"/>
  <c r="K386" i="5"/>
  <c r="K387" i="5"/>
  <c r="K388" i="5"/>
  <c r="L388" i="5" s="1"/>
  <c r="K389" i="5"/>
  <c r="K390" i="5"/>
  <c r="L390" i="5" s="1"/>
  <c r="K391" i="5"/>
  <c r="L391" i="5" s="1"/>
  <c r="K392" i="5"/>
  <c r="L392" i="5" s="1"/>
  <c r="K393" i="5"/>
  <c r="K394" i="5"/>
  <c r="K395" i="5"/>
  <c r="L395" i="5" s="1"/>
  <c r="K396" i="5"/>
  <c r="L396" i="5" s="1"/>
  <c r="K397" i="5"/>
  <c r="K398" i="5"/>
  <c r="L398" i="5" s="1"/>
  <c r="K399" i="5"/>
  <c r="L399" i="5" s="1"/>
  <c r="K400" i="5"/>
  <c r="L400" i="5" s="1"/>
  <c r="K401" i="5"/>
  <c r="K402" i="5"/>
  <c r="K403" i="5"/>
  <c r="L403" i="5" s="1"/>
  <c r="K404" i="5"/>
  <c r="L404" i="5" s="1"/>
  <c r="K405" i="5"/>
  <c r="K406" i="5"/>
  <c r="L406" i="5" s="1"/>
  <c r="K407" i="5"/>
  <c r="L407" i="5" s="1"/>
  <c r="K408" i="5"/>
  <c r="L408" i="5" s="1"/>
  <c r="K409" i="5"/>
  <c r="K410" i="5"/>
  <c r="K411" i="5"/>
  <c r="L411" i="5" s="1"/>
  <c r="K412" i="5"/>
  <c r="L412" i="5" s="1"/>
  <c r="K413" i="5"/>
  <c r="K414" i="5"/>
  <c r="L414" i="5" s="1"/>
  <c r="K415" i="5"/>
  <c r="L415" i="5" s="1"/>
  <c r="K416" i="5"/>
  <c r="L416" i="5" s="1"/>
  <c r="K417" i="5"/>
  <c r="K418" i="5"/>
  <c r="K419" i="5"/>
  <c r="L419" i="5" s="1"/>
  <c r="K420" i="5"/>
  <c r="K421" i="5"/>
  <c r="K422" i="5"/>
  <c r="L422" i="5" s="1"/>
  <c r="K423" i="5"/>
  <c r="L423" i="5" s="1"/>
  <c r="K424" i="5"/>
  <c r="L424" i="5" s="1"/>
  <c r="K425" i="5"/>
  <c r="K426" i="5"/>
  <c r="K427" i="5"/>
  <c r="L427" i="5" s="1"/>
  <c r="K428" i="5"/>
  <c r="L428" i="5" s="1"/>
  <c r="K429" i="5"/>
  <c r="K430" i="5"/>
  <c r="L430" i="5" s="1"/>
  <c r="K431" i="5"/>
  <c r="L431" i="5" s="1"/>
  <c r="K432" i="5"/>
  <c r="L432" i="5" s="1"/>
  <c r="K433" i="5"/>
  <c r="K434" i="5"/>
  <c r="K435" i="5"/>
  <c r="L435" i="5" s="1"/>
  <c r="K436" i="5"/>
  <c r="L436" i="5" s="1"/>
  <c r="K437" i="5"/>
  <c r="K438" i="5"/>
  <c r="L438" i="5" s="1"/>
  <c r="K439" i="5"/>
  <c r="L439" i="5" s="1"/>
  <c r="K440" i="5"/>
  <c r="L440" i="5" s="1"/>
  <c r="K441" i="5"/>
  <c r="K442" i="5"/>
  <c r="K443" i="5"/>
  <c r="L443" i="5" s="1"/>
  <c r="K444" i="5"/>
  <c r="L444" i="5" s="1"/>
  <c r="K445" i="5"/>
  <c r="K446" i="5"/>
  <c r="L446" i="5" s="1"/>
  <c r="K447" i="5"/>
  <c r="L447" i="5" s="1"/>
  <c r="K448" i="5"/>
  <c r="L448" i="5" s="1"/>
  <c r="K449" i="5"/>
  <c r="K450" i="5"/>
  <c r="K451" i="5"/>
  <c r="K452" i="5"/>
  <c r="L452" i="5" s="1"/>
  <c r="K453" i="5"/>
  <c r="K454" i="5"/>
  <c r="L454" i="5" s="1"/>
  <c r="K455" i="5"/>
  <c r="L455" i="5" s="1"/>
  <c r="K456" i="5"/>
  <c r="L456" i="5" s="1"/>
  <c r="K457" i="5"/>
  <c r="K458" i="5"/>
  <c r="K459" i="5"/>
  <c r="L459" i="5" s="1"/>
  <c r="K460" i="5"/>
  <c r="L460" i="5" s="1"/>
  <c r="K461" i="5"/>
  <c r="K462" i="5"/>
  <c r="L462" i="5" s="1"/>
  <c r="K463" i="5"/>
  <c r="L463" i="5" s="1"/>
  <c r="K464" i="5"/>
  <c r="L464" i="5" s="1"/>
  <c r="K465" i="5"/>
  <c r="K466" i="5"/>
  <c r="K467" i="5"/>
  <c r="L467" i="5" s="1"/>
  <c r="K468" i="5"/>
  <c r="K469" i="5"/>
  <c r="K470" i="5"/>
  <c r="L470" i="5" s="1"/>
  <c r="K471" i="5"/>
  <c r="L471" i="5" s="1"/>
  <c r="K472" i="5"/>
  <c r="L472" i="5" s="1"/>
  <c r="K473" i="5"/>
  <c r="K474" i="5"/>
  <c r="K475" i="5"/>
  <c r="L475" i="5" s="1"/>
  <c r="K476" i="5"/>
  <c r="K477" i="5"/>
  <c r="K478" i="5"/>
  <c r="L478" i="5" s="1"/>
  <c r="K479" i="5"/>
  <c r="L479" i="5" s="1"/>
  <c r="K480" i="5"/>
  <c r="L480" i="5" s="1"/>
  <c r="K481" i="5"/>
  <c r="K482" i="5"/>
  <c r="K483" i="5"/>
  <c r="L483" i="5" s="1"/>
  <c r="K484" i="5"/>
  <c r="K485" i="5"/>
  <c r="K486" i="5"/>
  <c r="L486" i="5" s="1"/>
  <c r="K487" i="5"/>
  <c r="L487" i="5" s="1"/>
  <c r="K488" i="5"/>
  <c r="L488" i="5" s="1"/>
  <c r="K489" i="5"/>
  <c r="K490" i="5"/>
  <c r="K491" i="5"/>
  <c r="L491" i="5" s="1"/>
  <c r="K492" i="5"/>
  <c r="K493" i="5"/>
  <c r="K494" i="5"/>
  <c r="L494" i="5" s="1"/>
  <c r="K495" i="5"/>
  <c r="L495" i="5" s="1"/>
  <c r="K496" i="5"/>
  <c r="L496" i="5" s="1"/>
  <c r="K497" i="5"/>
  <c r="K498" i="5"/>
  <c r="K499" i="5"/>
  <c r="L499" i="5" s="1"/>
  <c r="K500" i="5"/>
  <c r="K501" i="5"/>
  <c r="K502" i="5"/>
  <c r="L502" i="5" s="1"/>
  <c r="K503" i="5"/>
  <c r="L503" i="5" s="1"/>
  <c r="K504" i="5"/>
  <c r="L504" i="5" s="1"/>
  <c r="K505" i="5"/>
  <c r="K506" i="5"/>
  <c r="K507" i="5"/>
  <c r="L507" i="5" s="1"/>
  <c r="K508" i="5"/>
  <c r="K509" i="5"/>
  <c r="K510" i="5"/>
  <c r="L510" i="5" s="1"/>
  <c r="K511" i="5"/>
  <c r="L511" i="5" s="1"/>
  <c r="K512" i="5"/>
  <c r="L512" i="5" s="1"/>
  <c r="K513" i="5"/>
  <c r="K514" i="5"/>
  <c r="K515" i="5"/>
  <c r="L515" i="5" s="1"/>
  <c r="K516" i="5"/>
  <c r="K517" i="5"/>
  <c r="K518" i="5"/>
  <c r="L518" i="5" s="1"/>
  <c r="K519" i="5"/>
  <c r="L519" i="5" s="1"/>
  <c r="K520" i="5"/>
  <c r="L520" i="5" s="1"/>
  <c r="K521" i="5"/>
  <c r="K522" i="5"/>
  <c r="K523" i="5"/>
  <c r="L523" i="5" s="1"/>
  <c r="K524" i="5"/>
  <c r="K525" i="5"/>
  <c r="K526" i="5"/>
  <c r="L526" i="5" s="1"/>
  <c r="K527" i="5"/>
  <c r="L527" i="5" s="1"/>
  <c r="K528" i="5"/>
  <c r="L528" i="5" s="1"/>
  <c r="K529" i="5"/>
  <c r="K530" i="5"/>
  <c r="K531" i="5"/>
  <c r="L531" i="5" s="1"/>
  <c r="K532" i="5"/>
  <c r="K533" i="5"/>
  <c r="K534" i="5"/>
  <c r="L534" i="5" s="1"/>
  <c r="K535" i="5"/>
  <c r="L535" i="5" s="1"/>
  <c r="K536" i="5"/>
  <c r="L536" i="5" s="1"/>
  <c r="K537" i="5"/>
  <c r="K538" i="5"/>
  <c r="K539" i="5"/>
  <c r="L539" i="5" s="1"/>
  <c r="K540" i="5"/>
  <c r="K541" i="5"/>
  <c r="K542" i="5"/>
  <c r="L542" i="5" s="1"/>
  <c r="K543" i="5"/>
  <c r="L543" i="5" s="1"/>
  <c r="K544" i="5"/>
  <c r="L544" i="5" s="1"/>
  <c r="K545" i="5"/>
  <c r="K546" i="5"/>
  <c r="K547" i="5"/>
  <c r="L547" i="5" s="1"/>
  <c r="K548" i="5"/>
  <c r="K549" i="5"/>
  <c r="K550" i="5"/>
  <c r="L550" i="5" s="1"/>
  <c r="K551" i="5"/>
  <c r="L551" i="5" s="1"/>
  <c r="K552" i="5"/>
  <c r="L552" i="5" s="1"/>
  <c r="K553" i="5"/>
  <c r="K554" i="5"/>
  <c r="K555" i="5"/>
  <c r="L555" i="5" s="1"/>
  <c r="K556" i="5"/>
  <c r="K557" i="5"/>
  <c r="K558" i="5"/>
  <c r="L558" i="5" s="1"/>
  <c r="K559" i="5"/>
  <c r="L559" i="5" s="1"/>
  <c r="K560" i="5"/>
  <c r="L560" i="5" s="1"/>
  <c r="K561" i="5"/>
  <c r="K562" i="5"/>
  <c r="K563" i="5"/>
  <c r="L563" i="5" s="1"/>
  <c r="K564" i="5"/>
  <c r="L564" i="5" s="1"/>
  <c r="K565" i="5"/>
  <c r="K566" i="5"/>
  <c r="L566" i="5" s="1"/>
  <c r="K567" i="5"/>
  <c r="L567" i="5" s="1"/>
  <c r="K568" i="5"/>
  <c r="L568" i="5" s="1"/>
  <c r="K569" i="5"/>
  <c r="K570" i="5"/>
  <c r="K571" i="5"/>
  <c r="L571" i="5" s="1"/>
  <c r="K572" i="5"/>
  <c r="L572" i="5" s="1"/>
  <c r="K573" i="5"/>
  <c r="K574" i="5"/>
  <c r="L574" i="5" s="1"/>
  <c r="K575" i="5"/>
  <c r="L575" i="5" s="1"/>
  <c r="K576" i="5"/>
  <c r="L576" i="5" s="1"/>
  <c r="K577" i="5"/>
  <c r="K578" i="5"/>
  <c r="K579" i="5"/>
  <c r="L579" i="5" s="1"/>
  <c r="K580" i="5"/>
  <c r="K581" i="5"/>
  <c r="K582" i="5"/>
  <c r="L582" i="5" s="1"/>
  <c r="K583" i="5"/>
  <c r="K584" i="5"/>
  <c r="L584" i="5" s="1"/>
  <c r="K585" i="5"/>
  <c r="K586" i="5"/>
  <c r="K587" i="5"/>
  <c r="L587" i="5" s="1"/>
  <c r="K588" i="5"/>
  <c r="L588" i="5" s="1"/>
  <c r="K589" i="5"/>
  <c r="K590" i="5"/>
  <c r="L590" i="5" s="1"/>
  <c r="K591" i="5"/>
  <c r="L591" i="5" s="1"/>
  <c r="K592" i="5"/>
  <c r="L592" i="5" s="1"/>
  <c r="K593" i="5"/>
  <c r="K594" i="5"/>
  <c r="K595" i="5"/>
  <c r="L595" i="5" s="1"/>
  <c r="K596" i="5"/>
  <c r="L596" i="5" s="1"/>
  <c r="K597" i="5"/>
  <c r="K598" i="5"/>
  <c r="L598" i="5" s="1"/>
  <c r="K599" i="5"/>
  <c r="L599" i="5" s="1"/>
  <c r="K600" i="5"/>
  <c r="L600" i="5" s="1"/>
  <c r="K601" i="5"/>
  <c r="K602" i="5"/>
  <c r="K603" i="5"/>
  <c r="L603" i="5" s="1"/>
  <c r="K604" i="5"/>
  <c r="L604" i="5" s="1"/>
  <c r="K605" i="5"/>
  <c r="K606" i="5"/>
  <c r="L606" i="5" s="1"/>
  <c r="K607" i="5"/>
  <c r="L607" i="5" s="1"/>
  <c r="K608" i="5"/>
  <c r="L608" i="5" s="1"/>
  <c r="K609" i="5"/>
  <c r="K610" i="5"/>
  <c r="L610" i="5" s="1"/>
  <c r="K611" i="5"/>
  <c r="L611" i="5" s="1"/>
  <c r="K612" i="5"/>
  <c r="K613" i="5"/>
  <c r="K614" i="5"/>
  <c r="L614" i="5" s="1"/>
  <c r="K615" i="5"/>
  <c r="L615" i="5" s="1"/>
  <c r="K616" i="5"/>
  <c r="L616" i="5" s="1"/>
  <c r="K617" i="5"/>
  <c r="K618" i="5"/>
  <c r="K619" i="5"/>
  <c r="L619" i="5" s="1"/>
  <c r="K620" i="5"/>
  <c r="L620" i="5" s="1"/>
  <c r="K621" i="5"/>
  <c r="K622" i="5"/>
  <c r="L622" i="5" s="1"/>
  <c r="K623" i="5"/>
  <c r="L623" i="5" s="1"/>
  <c r="K624" i="5"/>
  <c r="L624" i="5" s="1"/>
  <c r="K625" i="5"/>
  <c r="K626" i="5"/>
  <c r="K627" i="5"/>
  <c r="L627" i="5" s="1"/>
  <c r="K628" i="5"/>
  <c r="L628" i="5" s="1"/>
  <c r="K629" i="5"/>
  <c r="K630" i="5"/>
  <c r="L630" i="5" s="1"/>
  <c r="K631" i="5"/>
  <c r="L631" i="5" s="1"/>
  <c r="K632" i="5"/>
  <c r="L632" i="5" s="1"/>
  <c r="K633" i="5"/>
  <c r="K634" i="5"/>
  <c r="K635" i="5"/>
  <c r="L635" i="5" s="1"/>
  <c r="K636" i="5"/>
  <c r="L636" i="5" s="1"/>
  <c r="K637" i="5"/>
  <c r="K638" i="5"/>
  <c r="L638" i="5" s="1"/>
  <c r="K639" i="5"/>
  <c r="L639" i="5" s="1"/>
  <c r="K640" i="5"/>
  <c r="L640" i="5" s="1"/>
  <c r="K641" i="5"/>
  <c r="K642" i="5"/>
  <c r="K643" i="5"/>
  <c r="L643" i="5" s="1"/>
  <c r="K644" i="5"/>
  <c r="K645" i="5"/>
  <c r="K646" i="5"/>
  <c r="L646" i="5" s="1"/>
  <c r="K647" i="5"/>
  <c r="L647" i="5" s="1"/>
  <c r="K648" i="5"/>
  <c r="L648" i="5" s="1"/>
  <c r="K649" i="5"/>
  <c r="K650" i="5"/>
  <c r="K651" i="5"/>
  <c r="L651" i="5" s="1"/>
  <c r="K652" i="5"/>
  <c r="K653" i="5"/>
  <c r="K654" i="5"/>
  <c r="L654" i="5" s="1"/>
  <c r="K655" i="5"/>
  <c r="L655" i="5" s="1"/>
  <c r="K656" i="5"/>
  <c r="L656" i="5" s="1"/>
  <c r="K657" i="5"/>
  <c r="K658" i="5"/>
  <c r="K659" i="5"/>
  <c r="L659" i="5" s="1"/>
  <c r="K660" i="5"/>
  <c r="L660" i="5" s="1"/>
  <c r="K661" i="5"/>
  <c r="K662" i="5"/>
  <c r="L662" i="5" s="1"/>
  <c r="K663" i="5"/>
  <c r="L663" i="5" s="1"/>
  <c r="K664" i="5"/>
  <c r="L664" i="5" s="1"/>
  <c r="K665" i="5"/>
  <c r="K666" i="5"/>
  <c r="K667" i="5"/>
  <c r="L667" i="5" s="1"/>
  <c r="K668" i="5"/>
  <c r="K669" i="5"/>
  <c r="K670" i="5"/>
  <c r="L670" i="5" s="1"/>
  <c r="K671" i="5"/>
  <c r="L671" i="5" s="1"/>
  <c r="K672" i="5"/>
  <c r="L672" i="5" s="1"/>
  <c r="K673" i="5"/>
  <c r="K674" i="5"/>
  <c r="K675" i="5"/>
  <c r="L675" i="5" s="1"/>
  <c r="K676" i="5"/>
  <c r="L676" i="5" s="1"/>
  <c r="K677" i="5"/>
  <c r="K678" i="5"/>
  <c r="L678" i="5" s="1"/>
  <c r="K679" i="5"/>
  <c r="L679" i="5" s="1"/>
  <c r="K680" i="5"/>
  <c r="L680" i="5" s="1"/>
  <c r="K681" i="5"/>
  <c r="K682" i="5"/>
  <c r="L682" i="5" s="1"/>
  <c r="K683" i="5"/>
  <c r="L683" i="5" s="1"/>
  <c r="K684" i="5"/>
  <c r="K685" i="5"/>
  <c r="K686" i="5"/>
  <c r="L686" i="5" s="1"/>
  <c r="K687" i="5"/>
  <c r="L687" i="5" s="1"/>
  <c r="K688" i="5"/>
  <c r="K689" i="5"/>
  <c r="K690" i="5"/>
  <c r="K691" i="5"/>
  <c r="L691" i="5" s="1"/>
  <c r="K692" i="5"/>
  <c r="L692" i="5" s="1"/>
  <c r="K693" i="5"/>
  <c r="K694" i="5"/>
  <c r="L694" i="5" s="1"/>
  <c r="K695" i="5"/>
  <c r="L695" i="5" s="1"/>
  <c r="K696" i="5"/>
  <c r="L696" i="5" s="1"/>
  <c r="K697" i="5"/>
  <c r="K698" i="5"/>
  <c r="L698" i="5" s="1"/>
  <c r="K699" i="5"/>
  <c r="L699" i="5" s="1"/>
  <c r="K700" i="5"/>
  <c r="K701" i="5"/>
  <c r="K702" i="5"/>
  <c r="L702" i="5" s="1"/>
  <c r="K703" i="5"/>
  <c r="L703" i="5" s="1"/>
  <c r="K704" i="5"/>
  <c r="L704" i="5" s="1"/>
  <c r="K705" i="5"/>
  <c r="K706" i="5"/>
  <c r="K707" i="5"/>
  <c r="L707" i="5" s="1"/>
  <c r="K708" i="5"/>
  <c r="L708" i="5" s="1"/>
  <c r="K709" i="5"/>
  <c r="K710" i="5"/>
  <c r="L710" i="5" s="1"/>
  <c r="K711" i="5"/>
  <c r="L711" i="5" s="1"/>
  <c r="K712" i="5"/>
  <c r="L712" i="5" s="1"/>
  <c r="K713" i="5"/>
  <c r="K714" i="5"/>
  <c r="L714" i="5" s="1"/>
  <c r="K715" i="5"/>
  <c r="L715" i="5" s="1"/>
  <c r="K716" i="5"/>
  <c r="K717" i="5"/>
  <c r="K718" i="5"/>
  <c r="L718" i="5" s="1"/>
  <c r="K719" i="5"/>
  <c r="L719" i="5" s="1"/>
  <c r="K720" i="5"/>
  <c r="L720" i="5" s="1"/>
  <c r="K721" i="5"/>
  <c r="K722" i="5"/>
  <c r="K723" i="5"/>
  <c r="L723" i="5" s="1"/>
  <c r="K724" i="5"/>
  <c r="L724" i="5" s="1"/>
  <c r="K725" i="5"/>
  <c r="K726" i="5"/>
  <c r="L726" i="5" s="1"/>
  <c r="K727" i="5"/>
  <c r="L727" i="5" s="1"/>
  <c r="K728" i="5"/>
  <c r="L728" i="5" s="1"/>
  <c r="K729" i="5"/>
  <c r="K730" i="5"/>
  <c r="K731" i="5"/>
  <c r="L731" i="5" s="1"/>
  <c r="K732" i="5"/>
  <c r="L732" i="5" s="1"/>
  <c r="K733" i="5"/>
  <c r="K734" i="5"/>
  <c r="L734" i="5" s="1"/>
  <c r="K735" i="5"/>
  <c r="L735" i="5" s="1"/>
  <c r="K736" i="5"/>
  <c r="L736" i="5" s="1"/>
  <c r="K737" i="5"/>
  <c r="K738" i="5"/>
  <c r="K739" i="5"/>
  <c r="L739" i="5" s="1"/>
  <c r="K740" i="5"/>
  <c r="L740" i="5" s="1"/>
  <c r="K741" i="5"/>
  <c r="K742" i="5"/>
  <c r="L742" i="5" s="1"/>
  <c r="K743" i="5"/>
  <c r="L743" i="5" s="1"/>
  <c r="K744" i="5"/>
  <c r="L744" i="5" s="1"/>
  <c r="K745" i="5"/>
  <c r="K746" i="5"/>
  <c r="K747" i="5"/>
  <c r="L747" i="5" s="1"/>
  <c r="K748" i="5"/>
  <c r="L748" i="5" s="1"/>
  <c r="K749" i="5"/>
  <c r="K750" i="5"/>
  <c r="L750" i="5" s="1"/>
  <c r="K751" i="5"/>
  <c r="K752" i="5"/>
  <c r="L752" i="5" s="1"/>
  <c r="K753" i="5"/>
  <c r="K754" i="5"/>
  <c r="K755" i="5"/>
  <c r="L755" i="5" s="1"/>
  <c r="K756" i="5"/>
  <c r="L756" i="5" s="1"/>
  <c r="K757" i="5"/>
  <c r="K758" i="5"/>
  <c r="L758" i="5" s="1"/>
  <c r="K759" i="5"/>
  <c r="L759" i="5" s="1"/>
  <c r="K760" i="5"/>
  <c r="L760" i="5" s="1"/>
  <c r="K761" i="5"/>
  <c r="K762" i="5"/>
  <c r="K763" i="5"/>
  <c r="L763" i="5" s="1"/>
  <c r="K764" i="5"/>
  <c r="K765" i="5"/>
  <c r="K766" i="5"/>
  <c r="L766" i="5" s="1"/>
  <c r="K767" i="5"/>
  <c r="L767" i="5" s="1"/>
  <c r="K768" i="5"/>
  <c r="K769" i="5"/>
  <c r="K770" i="5"/>
  <c r="K771" i="5"/>
  <c r="L771" i="5" s="1"/>
  <c r="K772" i="5"/>
  <c r="K773" i="5"/>
  <c r="K774" i="5"/>
  <c r="L774" i="5" s="1"/>
  <c r="K775" i="5"/>
  <c r="L775" i="5" s="1"/>
  <c r="K776" i="5"/>
  <c r="L776" i="5" s="1"/>
  <c r="K777" i="5"/>
  <c r="K778" i="5"/>
  <c r="K779" i="5"/>
  <c r="L779" i="5" s="1"/>
  <c r="K780" i="5"/>
  <c r="K781" i="5"/>
  <c r="K782" i="5"/>
  <c r="L782" i="5" s="1"/>
  <c r="K783" i="5"/>
  <c r="L783" i="5" s="1"/>
  <c r="K784" i="5"/>
  <c r="L784" i="5" s="1"/>
  <c r="K785" i="5"/>
  <c r="K786" i="5"/>
  <c r="K787" i="5"/>
  <c r="L787" i="5" s="1"/>
  <c r="K788" i="5"/>
  <c r="K789" i="5"/>
  <c r="K790" i="5"/>
  <c r="L790" i="5" s="1"/>
  <c r="K791" i="5"/>
  <c r="L791" i="5" s="1"/>
  <c r="K792" i="5"/>
  <c r="L792" i="5" s="1"/>
  <c r="K793" i="5"/>
  <c r="K794" i="5"/>
  <c r="K795" i="5"/>
  <c r="L795" i="5" s="1"/>
  <c r="K796" i="5"/>
  <c r="K797" i="5"/>
  <c r="K798" i="5"/>
  <c r="L798" i="5" s="1"/>
  <c r="K799" i="5"/>
  <c r="L799" i="5" s="1"/>
  <c r="K800" i="5"/>
  <c r="L800" i="5" s="1"/>
  <c r="K801" i="5"/>
  <c r="K802" i="5"/>
  <c r="K803" i="5"/>
  <c r="L803" i="5" s="1"/>
  <c r="K804" i="5"/>
  <c r="K805" i="5"/>
  <c r="K806" i="5"/>
  <c r="L806" i="5" s="1"/>
  <c r="K807" i="5"/>
  <c r="L807" i="5" s="1"/>
  <c r="K808" i="5"/>
  <c r="L808" i="5" s="1"/>
  <c r="K809" i="5"/>
  <c r="K810" i="5"/>
  <c r="K811" i="5"/>
  <c r="L811" i="5" s="1"/>
  <c r="K812" i="5"/>
  <c r="L812" i="5" s="1"/>
  <c r="K813" i="5"/>
  <c r="K814" i="5"/>
  <c r="L814" i="5" s="1"/>
  <c r="K815" i="5"/>
  <c r="L815" i="5" s="1"/>
  <c r="K816" i="5"/>
  <c r="L816" i="5" s="1"/>
  <c r="K817" i="5"/>
  <c r="K818" i="5"/>
  <c r="K819" i="5"/>
  <c r="L819" i="5" s="1"/>
  <c r="K820" i="5"/>
  <c r="L820" i="5" s="1"/>
  <c r="K821" i="5"/>
  <c r="K822" i="5"/>
  <c r="L822" i="5" s="1"/>
  <c r="K823" i="5"/>
  <c r="K824" i="5"/>
  <c r="L824" i="5" s="1"/>
  <c r="K825" i="5"/>
  <c r="K826" i="5"/>
  <c r="K827" i="5"/>
  <c r="L827" i="5" s="1"/>
  <c r="K828" i="5"/>
  <c r="L828" i="5" s="1"/>
  <c r="K829" i="5"/>
  <c r="K830" i="5"/>
  <c r="L830" i="5" s="1"/>
  <c r="K831" i="5"/>
  <c r="L831" i="5" s="1"/>
  <c r="K832" i="5"/>
  <c r="L832" i="5" s="1"/>
  <c r="K833" i="5"/>
  <c r="K834" i="5"/>
  <c r="L834" i="5" s="1"/>
  <c r="K835" i="5"/>
  <c r="L835" i="5" s="1"/>
  <c r="K836" i="5"/>
  <c r="L836" i="5" s="1"/>
  <c r="K837" i="5"/>
  <c r="K838" i="5"/>
  <c r="L838" i="5" s="1"/>
  <c r="K839" i="5"/>
  <c r="L839" i="5" s="1"/>
  <c r="K840" i="5"/>
  <c r="L840" i="5" s="1"/>
  <c r="K841" i="5"/>
  <c r="K842" i="5"/>
  <c r="K843" i="5"/>
  <c r="L843" i="5" s="1"/>
  <c r="K844" i="5"/>
  <c r="K845" i="5"/>
  <c r="K846" i="5"/>
  <c r="L846" i="5" s="1"/>
  <c r="K847" i="5"/>
  <c r="L847" i="5" s="1"/>
  <c r="K848" i="5"/>
  <c r="L848" i="5" s="1"/>
  <c r="K849" i="5"/>
  <c r="K850" i="5"/>
  <c r="L850" i="5" s="1"/>
  <c r="K851" i="5"/>
  <c r="L851" i="5" s="1"/>
  <c r="K852" i="5"/>
  <c r="L852" i="5" s="1"/>
  <c r="K853" i="5"/>
  <c r="K854" i="5"/>
  <c r="L854" i="5" s="1"/>
  <c r="K855" i="5"/>
  <c r="L855" i="5" s="1"/>
  <c r="K856" i="5"/>
  <c r="L856" i="5" s="1"/>
  <c r="K857" i="5"/>
  <c r="K858" i="5"/>
  <c r="K859" i="5"/>
  <c r="L859" i="5" s="1"/>
  <c r="K860" i="5"/>
  <c r="L860" i="5" s="1"/>
  <c r="K861" i="5"/>
  <c r="K862" i="5"/>
  <c r="L862" i="5" s="1"/>
  <c r="K863" i="5"/>
  <c r="K864" i="5"/>
  <c r="L864" i="5" s="1"/>
  <c r="K865" i="5"/>
  <c r="K866" i="5"/>
  <c r="K867" i="5"/>
  <c r="L867" i="5" s="1"/>
  <c r="K868" i="5"/>
  <c r="L868" i="5" s="1"/>
  <c r="K869" i="5"/>
  <c r="K870" i="5"/>
  <c r="L870" i="5" s="1"/>
  <c r="K871" i="5"/>
  <c r="L871" i="5" s="1"/>
  <c r="K872" i="5"/>
  <c r="L872" i="5" s="1"/>
  <c r="K873" i="5"/>
  <c r="K874" i="5"/>
  <c r="K875" i="5"/>
  <c r="L875" i="5" s="1"/>
  <c r="K876" i="5"/>
  <c r="K877" i="5"/>
  <c r="K878" i="5"/>
  <c r="L878" i="5" s="1"/>
  <c r="K879" i="5"/>
  <c r="L879" i="5" s="1"/>
  <c r="K880" i="5"/>
  <c r="L880" i="5" s="1"/>
  <c r="K881" i="5"/>
  <c r="K882" i="5"/>
  <c r="K883" i="5"/>
  <c r="L883" i="5" s="1"/>
  <c r="K884" i="5"/>
  <c r="K885" i="5"/>
  <c r="K886" i="5"/>
  <c r="L886" i="5" s="1"/>
  <c r="K887" i="5"/>
  <c r="K888" i="5"/>
  <c r="L888" i="5" s="1"/>
  <c r="K889" i="5"/>
  <c r="K890" i="5"/>
  <c r="K891" i="5"/>
  <c r="L891" i="5" s="1"/>
  <c r="K892" i="5"/>
  <c r="L892" i="5" s="1"/>
  <c r="K893" i="5"/>
  <c r="K894" i="5"/>
  <c r="L894" i="5" s="1"/>
  <c r="K895" i="5"/>
  <c r="L895" i="5" s="1"/>
  <c r="K896" i="5"/>
  <c r="L896" i="5" s="1"/>
  <c r="K897" i="5"/>
  <c r="K898" i="5"/>
  <c r="K899" i="5"/>
  <c r="L899" i="5" s="1"/>
  <c r="K900" i="5"/>
  <c r="K901" i="5"/>
  <c r="K902" i="5"/>
  <c r="L902" i="5" s="1"/>
  <c r="K903" i="5"/>
  <c r="L903" i="5" s="1"/>
  <c r="K904" i="5"/>
  <c r="L904" i="5" s="1"/>
  <c r="K905" i="5"/>
  <c r="K906" i="5"/>
  <c r="K907" i="5"/>
  <c r="L907" i="5" s="1"/>
  <c r="K908" i="5"/>
  <c r="K909" i="5"/>
  <c r="K910" i="5"/>
  <c r="L910" i="5" s="1"/>
  <c r="K911" i="5"/>
  <c r="L911" i="5" s="1"/>
  <c r="K912" i="5"/>
  <c r="L912" i="5" s="1"/>
  <c r="K913" i="5"/>
  <c r="K914" i="5"/>
  <c r="K915" i="5"/>
  <c r="L915" i="5" s="1"/>
  <c r="K916" i="5"/>
  <c r="K917" i="5"/>
  <c r="K918" i="5"/>
  <c r="L918" i="5" s="1"/>
  <c r="K919" i="5"/>
  <c r="L919" i="5" s="1"/>
  <c r="K920" i="5"/>
  <c r="L920" i="5" s="1"/>
  <c r="K921" i="5"/>
  <c r="K922" i="5"/>
  <c r="K923" i="5"/>
  <c r="L923" i="5" s="1"/>
  <c r="K924" i="5"/>
  <c r="K925" i="5"/>
  <c r="K926" i="5"/>
  <c r="L926" i="5" s="1"/>
  <c r="K927" i="5"/>
  <c r="K928" i="5"/>
  <c r="L928" i="5" s="1"/>
  <c r="K929" i="5"/>
  <c r="K930" i="5"/>
  <c r="K931" i="5"/>
  <c r="L931" i="5" s="1"/>
  <c r="K932" i="5"/>
  <c r="L932" i="5" s="1"/>
  <c r="K933" i="5"/>
  <c r="K934" i="5"/>
  <c r="L934" i="5" s="1"/>
  <c r="K935" i="5"/>
  <c r="L935" i="5" s="1"/>
  <c r="K936" i="5"/>
  <c r="L936" i="5" s="1"/>
  <c r="K937" i="5"/>
  <c r="K938" i="5"/>
  <c r="L938" i="5" s="1"/>
  <c r="K939" i="5"/>
  <c r="L939" i="5" s="1"/>
  <c r="K940" i="5"/>
  <c r="K941" i="5"/>
  <c r="K942" i="5"/>
  <c r="L942" i="5" s="1"/>
  <c r="K943" i="5"/>
  <c r="L943" i="5" s="1"/>
  <c r="K944" i="5"/>
  <c r="L944" i="5" s="1"/>
  <c r="K945" i="5"/>
  <c r="K946" i="5"/>
  <c r="K947" i="5"/>
  <c r="L947" i="5" s="1"/>
  <c r="K948" i="5"/>
  <c r="K949" i="5"/>
  <c r="L949" i="5" s="1"/>
  <c r="K950" i="5"/>
  <c r="L950" i="5" s="1"/>
  <c r="K951" i="5"/>
  <c r="L951" i="5" s="1"/>
  <c r="K952" i="5"/>
  <c r="L952" i="5" s="1"/>
  <c r="K953" i="5"/>
  <c r="K954" i="5"/>
  <c r="K955" i="5"/>
  <c r="L955" i="5" s="1"/>
  <c r="K956" i="5"/>
  <c r="L956" i="5" s="1"/>
  <c r="K957" i="5"/>
  <c r="K958" i="5"/>
  <c r="L958" i="5" s="1"/>
  <c r="K959" i="5"/>
  <c r="L959" i="5" s="1"/>
  <c r="K960" i="5"/>
  <c r="L960" i="5" s="1"/>
  <c r="K961" i="5"/>
  <c r="K962" i="5"/>
  <c r="K963" i="5"/>
  <c r="L963" i="5" s="1"/>
  <c r="K964" i="5"/>
  <c r="L964" i="5" s="1"/>
  <c r="K965" i="5"/>
  <c r="K966" i="5"/>
  <c r="L966" i="5" s="1"/>
  <c r="K967" i="5"/>
  <c r="L967" i="5" s="1"/>
  <c r="K968" i="5"/>
  <c r="L968" i="5" s="1"/>
  <c r="K969" i="5"/>
  <c r="K970" i="5"/>
  <c r="K971" i="5"/>
  <c r="L971" i="5" s="1"/>
  <c r="K972" i="5"/>
  <c r="L972" i="5" s="1"/>
  <c r="K973" i="5"/>
  <c r="K974" i="5"/>
  <c r="L974" i="5" s="1"/>
  <c r="K975" i="5"/>
  <c r="L975" i="5" s="1"/>
  <c r="K976" i="5"/>
  <c r="L976" i="5" s="1"/>
  <c r="K977" i="5"/>
  <c r="K978" i="5"/>
  <c r="K979" i="5"/>
  <c r="L979" i="5" s="1"/>
  <c r="K980" i="5"/>
  <c r="K981" i="5"/>
  <c r="K982" i="5"/>
  <c r="L982" i="5" s="1"/>
  <c r="K983" i="5"/>
  <c r="L983" i="5" s="1"/>
  <c r="K984" i="5"/>
  <c r="L984" i="5" s="1"/>
  <c r="K985" i="5"/>
  <c r="K986" i="5"/>
  <c r="L986" i="5" s="1"/>
  <c r="K987" i="5"/>
  <c r="L987" i="5" s="1"/>
  <c r="K988" i="5"/>
  <c r="K989" i="5"/>
  <c r="K990" i="5"/>
  <c r="L990" i="5" s="1"/>
  <c r="K991" i="5"/>
  <c r="L991" i="5" s="1"/>
  <c r="K992" i="5"/>
  <c r="L992" i="5" s="1"/>
  <c r="K993" i="5"/>
  <c r="K994" i="5"/>
  <c r="L994" i="5" s="1"/>
  <c r="K995" i="5"/>
  <c r="L995" i="5" s="1"/>
  <c r="K996" i="5"/>
  <c r="L996" i="5" s="1"/>
  <c r="K997" i="5"/>
  <c r="K998" i="5"/>
  <c r="L998" i="5" s="1"/>
  <c r="K999" i="5"/>
  <c r="L999" i="5" s="1"/>
  <c r="K1000" i="5"/>
  <c r="L1000" i="5" s="1"/>
  <c r="K1001" i="5"/>
  <c r="K1002" i="5"/>
  <c r="K1003" i="5"/>
  <c r="L1003" i="5" s="1"/>
  <c r="K1004" i="5"/>
  <c r="L1004" i="5" s="1"/>
  <c r="K1005" i="5"/>
  <c r="L1005" i="5" s="1"/>
  <c r="K1006" i="5"/>
  <c r="L1006" i="5" s="1"/>
  <c r="K1007" i="5"/>
  <c r="L1007" i="5" s="1"/>
  <c r="K1008" i="5"/>
  <c r="L1008" i="5" s="1"/>
  <c r="K1009" i="5"/>
  <c r="K1010" i="5"/>
  <c r="K1011" i="5"/>
  <c r="L1011" i="5" s="1"/>
  <c r="K1012" i="5"/>
  <c r="L1012" i="5" s="1"/>
  <c r="K1013" i="5"/>
  <c r="K1014" i="5"/>
  <c r="L1014" i="5" s="1"/>
  <c r="K1015" i="5"/>
  <c r="L1015" i="5" s="1"/>
  <c r="K1016" i="5"/>
  <c r="L1016" i="5" s="1"/>
  <c r="K1017" i="5"/>
  <c r="K1018" i="5"/>
  <c r="K1019" i="5"/>
  <c r="L1019" i="5" s="1"/>
  <c r="K1020" i="5"/>
  <c r="K1021" i="5"/>
  <c r="L1021" i="5" s="1"/>
  <c r="K1022" i="5"/>
  <c r="L1022" i="5" s="1"/>
  <c r="K1023" i="5"/>
  <c r="L1023" i="5" s="1"/>
  <c r="K1024" i="5"/>
  <c r="L1024" i="5" s="1"/>
  <c r="K1025" i="5"/>
  <c r="K1026" i="5"/>
  <c r="K1027" i="5"/>
  <c r="L1027" i="5" s="1"/>
  <c r="K1028" i="5"/>
  <c r="K1029" i="5"/>
  <c r="K1030" i="5"/>
  <c r="L1030" i="5" s="1"/>
  <c r="K1031" i="5"/>
  <c r="L1031" i="5" s="1"/>
  <c r="K1032" i="5"/>
  <c r="L1032" i="5" s="1"/>
  <c r="K1033" i="5"/>
  <c r="K1034" i="5"/>
  <c r="L1034" i="5" s="1"/>
  <c r="K1035" i="5"/>
  <c r="L1035" i="5" s="1"/>
  <c r="K1036" i="5"/>
  <c r="L1036" i="5" s="1"/>
  <c r="K1037" i="5"/>
  <c r="K1038" i="5"/>
  <c r="L1038" i="5" s="1"/>
  <c r="K1039" i="5"/>
  <c r="L1039" i="5" s="1"/>
  <c r="K1040" i="5"/>
  <c r="L1040" i="5" s="1"/>
  <c r="K1041" i="5"/>
  <c r="K1042" i="5"/>
  <c r="K1043" i="5"/>
  <c r="L1043" i="5" s="1"/>
  <c r="K1044" i="5"/>
  <c r="L1044" i="5" s="1"/>
  <c r="K1045" i="5"/>
  <c r="K1046" i="5"/>
  <c r="L1046" i="5" s="1"/>
  <c r="K1047" i="5"/>
  <c r="L1047" i="5" s="1"/>
  <c r="K1048" i="5"/>
  <c r="L1048" i="5" s="1"/>
  <c r="K1049" i="5"/>
  <c r="K1050" i="5"/>
  <c r="K1051" i="5"/>
  <c r="L1051" i="5" s="1"/>
  <c r="K1052" i="5"/>
  <c r="L1052" i="5" s="1"/>
  <c r="K1053" i="5"/>
  <c r="K1054" i="5"/>
  <c r="L1054" i="5" s="1"/>
  <c r="K1055" i="5"/>
  <c r="L1055" i="5" s="1"/>
  <c r="K1056" i="5"/>
  <c r="L1056" i="5" s="1"/>
  <c r="K1057" i="5"/>
  <c r="K1058" i="5"/>
  <c r="L1058" i="5" s="1"/>
  <c r="K1059" i="5"/>
  <c r="L1059" i="5" s="1"/>
  <c r="K1060" i="5"/>
  <c r="K1061" i="5"/>
  <c r="K1062" i="5"/>
  <c r="L1062" i="5" s="1"/>
  <c r="K1063" i="5"/>
  <c r="L1063" i="5" s="1"/>
  <c r="K1064" i="5"/>
  <c r="L1064" i="5" s="1"/>
  <c r="K1065" i="5"/>
  <c r="K1066" i="5"/>
  <c r="K1067" i="5"/>
  <c r="L1067" i="5" s="1"/>
  <c r="K1068" i="5"/>
  <c r="L1068" i="5" s="1"/>
  <c r="K1069" i="5"/>
  <c r="K1070" i="5"/>
  <c r="L1070" i="5" s="1"/>
  <c r="K1071" i="5"/>
  <c r="L1071" i="5" s="1"/>
  <c r="K1072" i="5"/>
  <c r="L1072" i="5" s="1"/>
  <c r="K1073" i="5"/>
  <c r="K1074" i="5"/>
  <c r="L1074" i="5" s="1"/>
  <c r="K1075" i="5"/>
  <c r="L1075" i="5" s="1"/>
  <c r="K1076" i="5"/>
  <c r="L1076" i="5" s="1"/>
  <c r="K1077" i="5"/>
  <c r="K1078" i="5"/>
  <c r="L1078" i="5" s="1"/>
  <c r="K1079" i="5"/>
  <c r="L1079" i="5" s="1"/>
  <c r="K1080" i="5"/>
  <c r="L1080" i="5" s="1"/>
  <c r="K1081" i="5"/>
  <c r="K1082" i="5"/>
  <c r="K1083" i="5"/>
  <c r="L1083" i="5" s="1"/>
  <c r="K1084" i="5"/>
  <c r="K1085" i="5"/>
  <c r="K1086" i="5"/>
  <c r="L1086" i="5" s="1"/>
  <c r="K1087" i="5"/>
  <c r="L1087" i="5" s="1"/>
  <c r="K1088" i="5"/>
  <c r="L1088" i="5" s="1"/>
  <c r="K1089" i="5"/>
  <c r="K1090" i="5"/>
  <c r="K1091" i="5"/>
  <c r="L1091" i="5" s="1"/>
  <c r="K1092" i="5"/>
  <c r="L1092" i="5" s="1"/>
  <c r="K1093" i="5"/>
  <c r="L1093" i="5" s="1"/>
  <c r="K1094" i="5"/>
  <c r="L1094" i="5" s="1"/>
  <c r="K1095" i="5"/>
  <c r="L1095" i="5" s="1"/>
  <c r="K1096" i="5"/>
  <c r="L1096" i="5" s="1"/>
  <c r="K1097" i="5"/>
  <c r="K1098" i="5"/>
  <c r="K1099" i="5"/>
  <c r="L1099" i="5" s="1"/>
  <c r="K1100" i="5"/>
  <c r="L1100" i="5" s="1"/>
  <c r="K1101" i="5"/>
  <c r="K1102" i="5"/>
  <c r="L1102" i="5" s="1"/>
  <c r="K1103" i="5"/>
  <c r="L1103" i="5" s="1"/>
  <c r="K1104" i="5"/>
  <c r="L1104" i="5" s="1"/>
  <c r="K1105" i="5"/>
  <c r="K1106" i="5"/>
  <c r="K1107" i="5"/>
  <c r="L1107" i="5" s="1"/>
  <c r="K1108" i="5"/>
  <c r="L1108" i="5" s="1"/>
  <c r="K1109" i="5"/>
  <c r="K1110" i="5"/>
  <c r="L1110" i="5" s="1"/>
  <c r="K1111" i="5"/>
  <c r="L1111" i="5" s="1"/>
  <c r="K1112" i="5"/>
  <c r="L1112" i="5" s="1"/>
  <c r="K1113" i="5"/>
  <c r="K1114" i="5"/>
  <c r="L1114" i="5" s="1"/>
  <c r="K1115" i="5"/>
  <c r="L1115" i="5" s="1"/>
  <c r="K1116" i="5"/>
  <c r="L1116" i="5" s="1"/>
  <c r="K1117" i="5"/>
  <c r="K1118" i="5"/>
  <c r="L1118" i="5" s="1"/>
  <c r="K1119" i="5"/>
  <c r="L1119" i="5" s="1"/>
  <c r="K1120" i="5"/>
  <c r="L1120" i="5" s="1"/>
  <c r="K1121" i="5"/>
  <c r="K1122" i="5"/>
  <c r="K1123" i="5"/>
  <c r="L1123" i="5" s="1"/>
  <c r="K1124" i="5"/>
  <c r="L1124" i="5" s="1"/>
  <c r="K1125" i="5"/>
  <c r="K1126" i="5"/>
  <c r="L1126" i="5" s="1"/>
  <c r="K1127" i="5"/>
  <c r="L1127" i="5" s="1"/>
  <c r="K1128" i="5"/>
  <c r="L1128" i="5" s="1"/>
  <c r="K1129" i="5"/>
  <c r="K1130" i="5"/>
  <c r="K1131" i="5"/>
  <c r="L1131" i="5" s="1"/>
  <c r="K1132" i="5"/>
  <c r="L1132" i="5" s="1"/>
  <c r="K1133" i="5"/>
  <c r="K1134" i="5"/>
  <c r="L1134" i="5" s="1"/>
  <c r="K1135" i="5"/>
  <c r="L1135" i="5" s="1"/>
  <c r="K1136" i="5"/>
  <c r="L1136" i="5" s="1"/>
  <c r="K1137" i="5"/>
  <c r="K1138" i="5"/>
  <c r="L1138" i="5" s="1"/>
  <c r="K1139" i="5"/>
  <c r="L1139" i="5" s="1"/>
  <c r="K1140" i="5"/>
  <c r="K1141" i="5"/>
  <c r="K1142" i="5"/>
  <c r="L1142" i="5" s="1"/>
  <c r="K1143" i="5"/>
  <c r="L1143" i="5" s="1"/>
  <c r="K1144" i="5"/>
  <c r="L1144" i="5" s="1"/>
  <c r="K1145" i="5"/>
  <c r="K1146" i="5"/>
  <c r="K1147" i="5"/>
  <c r="L1147" i="5" s="1"/>
  <c r="K1148" i="5"/>
  <c r="L1148" i="5" s="1"/>
  <c r="K1149" i="5"/>
  <c r="K1150" i="5"/>
  <c r="L1150" i="5" s="1"/>
  <c r="K1151" i="5"/>
  <c r="L1151" i="5" s="1"/>
  <c r="K1152" i="5"/>
  <c r="L1152" i="5" s="1"/>
  <c r="K1153" i="5"/>
  <c r="K1154" i="5"/>
  <c r="K1155" i="5"/>
  <c r="L1155" i="5" s="1"/>
  <c r="K1156" i="5"/>
  <c r="L1156" i="5" s="1"/>
  <c r="K1157" i="5"/>
  <c r="K1158" i="5"/>
  <c r="L1158" i="5" s="1"/>
  <c r="K1159" i="5"/>
  <c r="L1159" i="5" s="1"/>
  <c r="K1160" i="5"/>
  <c r="L1160" i="5" s="1"/>
  <c r="K1161" i="5"/>
  <c r="K1162" i="5"/>
  <c r="K1163" i="5"/>
  <c r="L1163" i="5" s="1"/>
  <c r="K1164" i="5"/>
  <c r="L1164" i="5" s="1"/>
  <c r="K1165" i="5"/>
  <c r="L1165" i="5" s="1"/>
  <c r="K1166" i="5"/>
  <c r="L1166" i="5" s="1"/>
  <c r="K1167" i="5"/>
  <c r="L1167" i="5" s="1"/>
  <c r="K1168" i="5"/>
  <c r="L1168" i="5" s="1"/>
  <c r="K1169" i="5"/>
  <c r="K1170" i="5"/>
  <c r="K1171" i="5"/>
  <c r="L1171" i="5" s="1"/>
  <c r="K1172" i="5"/>
  <c r="L1172" i="5" s="1"/>
  <c r="K1173" i="5"/>
  <c r="K1174" i="5"/>
  <c r="L1174" i="5" s="1"/>
  <c r="K1175" i="5"/>
  <c r="L1175" i="5" s="1"/>
  <c r="K1176" i="5"/>
  <c r="L1176" i="5" s="1"/>
  <c r="K1177" i="5"/>
  <c r="K1178" i="5"/>
  <c r="L1178" i="5" s="1"/>
  <c r="K1179" i="5"/>
  <c r="L1179" i="5" s="1"/>
  <c r="K1180" i="5"/>
  <c r="L1180" i="5" s="1"/>
  <c r="K1181" i="5"/>
  <c r="K1182" i="5"/>
  <c r="L1182" i="5" s="1"/>
  <c r="K1183" i="5"/>
  <c r="L1183" i="5" s="1"/>
  <c r="K1184" i="5"/>
  <c r="L1184" i="5" s="1"/>
  <c r="K1185" i="5"/>
  <c r="K1186" i="5"/>
  <c r="L1186" i="5" s="1"/>
  <c r="K1187" i="5"/>
  <c r="L1187" i="5" s="1"/>
  <c r="K1188" i="5"/>
  <c r="K1189" i="5"/>
  <c r="K1190" i="5"/>
  <c r="L1190" i="5" s="1"/>
  <c r="K1191" i="5"/>
  <c r="L1191" i="5" s="1"/>
  <c r="K1192" i="5"/>
  <c r="L1192" i="5" s="1"/>
  <c r="K1193" i="5"/>
  <c r="K1194" i="5"/>
  <c r="K1195" i="5"/>
  <c r="L1195" i="5" s="1"/>
  <c r="K1196" i="5"/>
  <c r="K1197" i="5"/>
  <c r="K1198" i="5"/>
  <c r="L1198" i="5" s="1"/>
  <c r="K1199" i="5"/>
  <c r="L1199" i="5" s="1"/>
  <c r="K1200" i="5"/>
  <c r="L1200" i="5" s="1"/>
  <c r="K1201" i="5"/>
  <c r="K1202" i="5"/>
  <c r="L1202" i="5" s="1"/>
  <c r="K1203" i="5"/>
  <c r="L1203" i="5" s="1"/>
  <c r="K1204" i="5"/>
  <c r="L1204" i="5" s="1"/>
  <c r="K1205" i="5"/>
  <c r="K1206" i="5"/>
  <c r="L1206" i="5" s="1"/>
  <c r="K1207" i="5"/>
  <c r="L1207" i="5" s="1"/>
  <c r="K1208" i="5"/>
  <c r="L1208" i="5" s="1"/>
  <c r="K1209" i="5"/>
  <c r="K1210" i="5"/>
  <c r="K1211" i="5"/>
  <c r="L1211" i="5" s="1"/>
  <c r="K1212" i="5"/>
  <c r="K1213" i="5"/>
  <c r="K1214" i="5"/>
  <c r="L1214" i="5" s="1"/>
  <c r="K1215" i="5"/>
  <c r="L1215" i="5" s="1"/>
  <c r="K1216" i="5"/>
  <c r="K1217" i="5"/>
  <c r="K1218" i="5"/>
  <c r="L1218" i="5" s="1"/>
  <c r="K1219" i="5"/>
  <c r="L1219" i="5" s="1"/>
  <c r="K1220" i="5"/>
  <c r="L1220" i="5" s="1"/>
  <c r="K1221" i="5"/>
  <c r="K1222" i="5"/>
  <c r="L1222" i="5" s="1"/>
  <c r="K1223" i="5"/>
  <c r="L1223" i="5" s="1"/>
  <c r="K1224" i="5"/>
  <c r="L1224" i="5" s="1"/>
  <c r="K1225" i="5"/>
  <c r="K1226" i="5"/>
  <c r="K1227" i="5"/>
  <c r="L1227" i="5" s="1"/>
  <c r="K1228" i="5"/>
  <c r="L1228" i="5" s="1"/>
  <c r="K1229" i="5"/>
  <c r="K1230" i="5"/>
  <c r="L1230" i="5" s="1"/>
  <c r="K1231" i="5"/>
  <c r="L1231" i="5" s="1"/>
  <c r="K1232" i="5"/>
  <c r="L1232" i="5" s="1"/>
  <c r="K1233" i="5"/>
  <c r="K1234" i="5"/>
  <c r="K1235" i="5"/>
  <c r="L1235" i="5" s="1"/>
  <c r="K1236" i="5"/>
  <c r="L1236" i="5" s="1"/>
  <c r="K1237" i="5"/>
  <c r="K1238" i="5"/>
  <c r="L1238" i="5" s="1"/>
  <c r="K1239" i="5"/>
  <c r="L1239" i="5" s="1"/>
  <c r="K1240" i="5"/>
  <c r="L1240" i="5" s="1"/>
  <c r="K1241" i="5"/>
  <c r="K1242" i="5"/>
  <c r="K1243" i="5"/>
  <c r="L1243" i="5" s="1"/>
  <c r="K1244" i="5"/>
  <c r="K1245" i="5"/>
  <c r="K1246" i="5"/>
  <c r="L1246" i="5" s="1"/>
  <c r="K1247" i="5"/>
  <c r="L1247" i="5" s="1"/>
  <c r="K1248" i="5"/>
  <c r="L1248" i="5" s="1"/>
  <c r="K1249" i="5"/>
  <c r="K1250" i="5"/>
  <c r="K1251" i="5"/>
  <c r="L1251" i="5" s="1"/>
  <c r="K1252" i="5"/>
  <c r="L1252" i="5" s="1"/>
  <c r="K1253" i="5"/>
  <c r="K1254" i="5"/>
  <c r="L1254" i="5" s="1"/>
  <c r="K1255" i="5"/>
  <c r="L1255" i="5" s="1"/>
  <c r="K1256" i="5"/>
  <c r="L1256" i="5" s="1"/>
  <c r="K1257" i="5"/>
  <c r="K1258" i="5"/>
  <c r="K1259" i="5"/>
  <c r="L1259" i="5" s="1"/>
  <c r="K1260" i="5"/>
  <c r="L1260" i="5" s="1"/>
  <c r="K1261" i="5"/>
  <c r="K1262" i="5"/>
  <c r="L1262" i="5" s="1"/>
  <c r="K1263" i="5"/>
  <c r="L1263" i="5" s="1"/>
  <c r="K1264" i="5"/>
  <c r="L1264" i="5" s="1"/>
  <c r="K1265" i="5"/>
  <c r="K1266" i="5"/>
  <c r="K1267" i="5"/>
  <c r="L1267" i="5" s="1"/>
  <c r="K1268" i="5"/>
  <c r="L1268" i="5" s="1"/>
  <c r="K1269" i="5"/>
  <c r="L1269" i="5" s="1"/>
  <c r="K1270" i="5"/>
  <c r="L1270" i="5" s="1"/>
  <c r="K1271" i="5"/>
  <c r="L1271" i="5" s="1"/>
  <c r="K1272" i="5"/>
  <c r="L1272" i="5" s="1"/>
  <c r="K1273" i="5"/>
  <c r="K1274" i="5"/>
  <c r="K1275" i="5"/>
  <c r="L1275" i="5" s="1"/>
  <c r="K1276" i="5"/>
  <c r="L1276" i="5" s="1"/>
  <c r="K1277" i="5"/>
  <c r="K1278" i="5"/>
  <c r="L1278" i="5" s="1"/>
  <c r="K1279" i="5"/>
  <c r="L1279" i="5" s="1"/>
  <c r="K1280" i="5"/>
  <c r="L1280" i="5" s="1"/>
  <c r="K1281" i="5"/>
  <c r="K1282" i="5"/>
  <c r="K1283" i="5"/>
  <c r="L1283" i="5" s="1"/>
  <c r="K1284" i="5"/>
  <c r="L1284" i="5" s="1"/>
  <c r="K1285" i="5"/>
  <c r="K1286" i="5"/>
  <c r="L1286" i="5" s="1"/>
  <c r="K1287" i="5"/>
  <c r="L1287" i="5" s="1"/>
  <c r="K1288" i="5"/>
  <c r="L1288" i="5" s="1"/>
  <c r="K1289" i="5"/>
  <c r="K1290" i="5"/>
  <c r="L1290" i="5" s="1"/>
  <c r="K1291" i="5"/>
  <c r="L1291" i="5" s="1"/>
  <c r="K1292" i="5"/>
  <c r="L1292" i="5" s="1"/>
  <c r="K1293" i="5"/>
  <c r="K1294" i="5"/>
  <c r="L1294" i="5" s="1"/>
  <c r="K1295" i="5"/>
  <c r="L1295" i="5" s="1"/>
  <c r="K1296" i="5"/>
  <c r="L1296" i="5" s="1"/>
  <c r="K1297" i="5"/>
  <c r="K1298" i="5"/>
  <c r="K1299" i="5"/>
  <c r="L1299" i="5" s="1"/>
  <c r="K1300" i="5"/>
  <c r="L1300" i="5" s="1"/>
  <c r="K1301" i="5"/>
  <c r="K1302" i="5"/>
  <c r="L1302" i="5" s="1"/>
  <c r="K1303" i="5"/>
  <c r="L1303" i="5" s="1"/>
  <c r="K1304" i="5"/>
  <c r="L1304" i="5" s="1"/>
  <c r="K1305" i="5"/>
  <c r="K1306" i="5"/>
  <c r="K1307" i="5"/>
  <c r="L1307" i="5" s="1"/>
  <c r="K1308" i="5"/>
  <c r="L1308" i="5" s="1"/>
  <c r="K1309" i="5"/>
  <c r="L1309" i="5" s="1"/>
  <c r="K1310" i="5"/>
  <c r="L1310" i="5" s="1"/>
  <c r="K1311" i="5"/>
  <c r="L1311" i="5" s="1"/>
  <c r="K1312" i="5"/>
  <c r="L1312" i="5" s="1"/>
  <c r="K1313" i="5"/>
  <c r="K1314" i="5"/>
  <c r="K1315" i="5"/>
  <c r="L1315" i="5" s="1"/>
  <c r="K1316" i="5"/>
  <c r="K1317" i="5"/>
  <c r="K1318" i="5"/>
  <c r="L1318" i="5" s="1"/>
  <c r="K1319" i="5"/>
  <c r="L1319" i="5" s="1"/>
  <c r="K1320" i="5"/>
  <c r="L1320" i="5" s="1"/>
  <c r="K1321" i="5"/>
  <c r="K1322" i="5"/>
  <c r="K1323" i="5"/>
  <c r="L1323" i="5" s="1"/>
  <c r="K1324" i="5"/>
  <c r="K1325" i="5"/>
  <c r="L1325" i="5" s="1"/>
  <c r="K1326" i="5"/>
  <c r="L1326" i="5" s="1"/>
  <c r="K1327" i="5"/>
  <c r="L1327" i="5" s="1"/>
  <c r="K1328" i="5"/>
  <c r="L1328" i="5" s="1"/>
  <c r="K1329" i="5"/>
  <c r="K1330" i="5"/>
  <c r="K1331" i="5"/>
  <c r="L1331" i="5" s="1"/>
  <c r="K1332" i="5"/>
  <c r="L1332" i="5" s="1"/>
  <c r="K1333" i="5"/>
  <c r="K1334" i="5"/>
  <c r="L1334" i="5" s="1"/>
  <c r="K1335" i="5"/>
  <c r="L1335" i="5" s="1"/>
  <c r="K1336" i="5"/>
  <c r="L1336" i="5" s="1"/>
  <c r="K1337" i="5"/>
  <c r="K1338" i="5"/>
  <c r="K1339" i="5"/>
  <c r="L1339" i="5" s="1"/>
  <c r="K1340" i="5"/>
  <c r="L1340" i="5" s="1"/>
  <c r="K1341" i="5"/>
  <c r="K1342" i="5"/>
  <c r="L1342" i="5" s="1"/>
  <c r="K1343" i="5"/>
  <c r="L1343" i="5" s="1"/>
  <c r="K1344" i="5"/>
  <c r="L1344" i="5" s="1"/>
  <c r="K1345" i="5"/>
  <c r="K1346" i="5"/>
  <c r="K1347" i="5"/>
  <c r="L1347" i="5" s="1"/>
  <c r="K1348" i="5"/>
  <c r="L1348" i="5" s="1"/>
  <c r="K1349" i="5"/>
  <c r="K1350" i="5"/>
  <c r="L1350" i="5" s="1"/>
  <c r="K1351" i="5"/>
  <c r="L1351" i="5" s="1"/>
  <c r="K1352" i="5"/>
  <c r="L1352" i="5" s="1"/>
  <c r="K1353" i="5"/>
  <c r="K1354" i="5"/>
  <c r="K1355" i="5"/>
  <c r="L1355" i="5" s="1"/>
  <c r="K1356" i="5"/>
  <c r="L1356" i="5" s="1"/>
  <c r="K1357" i="5"/>
  <c r="K1358" i="5"/>
  <c r="L1358" i="5" s="1"/>
  <c r="K1359" i="5"/>
  <c r="L1359" i="5" s="1"/>
  <c r="K1360" i="5"/>
  <c r="L1360" i="5" s="1"/>
  <c r="K1361" i="5"/>
  <c r="K1362" i="5"/>
  <c r="K1363" i="5"/>
  <c r="L1363" i="5" s="1"/>
  <c r="K1364" i="5"/>
  <c r="L1364" i="5" s="1"/>
  <c r="K1365" i="5"/>
  <c r="K1366" i="5"/>
  <c r="L1366" i="5" s="1"/>
  <c r="K1367" i="5"/>
  <c r="L1367" i="5" s="1"/>
  <c r="K1368" i="5"/>
  <c r="L1368" i="5" s="1"/>
  <c r="K1369" i="5"/>
  <c r="K1370" i="5"/>
  <c r="K1371" i="5"/>
  <c r="L1371" i="5" s="1"/>
  <c r="K1372" i="5"/>
  <c r="K1373" i="5"/>
  <c r="K1374" i="5"/>
  <c r="L1374" i="5" s="1"/>
  <c r="K1375" i="5"/>
  <c r="L1375" i="5" s="1"/>
  <c r="K1376" i="5"/>
  <c r="L1376" i="5" s="1"/>
  <c r="K1377" i="5"/>
  <c r="K1378" i="5"/>
  <c r="L1378" i="5" s="1"/>
  <c r="K1379" i="5"/>
  <c r="L1379" i="5" s="1"/>
  <c r="K1380" i="5"/>
  <c r="L1380" i="5" s="1"/>
  <c r="K1381" i="5"/>
  <c r="K1382" i="5"/>
  <c r="L1382" i="5" s="1"/>
  <c r="K1383" i="5"/>
  <c r="L1383" i="5" s="1"/>
  <c r="K1384" i="5"/>
  <c r="L1384" i="5" s="1"/>
  <c r="K1385" i="5"/>
  <c r="K1386" i="5"/>
  <c r="K1387" i="5"/>
  <c r="L1387" i="5" s="1"/>
  <c r="K1388" i="5"/>
  <c r="L1388" i="5" s="1"/>
  <c r="K1389" i="5"/>
  <c r="K1390" i="5"/>
  <c r="L1390" i="5" s="1"/>
  <c r="K1391" i="5"/>
  <c r="L1391" i="5" s="1"/>
  <c r="K1392" i="5"/>
  <c r="L1392" i="5" s="1"/>
  <c r="K1393" i="5"/>
  <c r="K1394" i="5"/>
  <c r="K1395" i="5"/>
  <c r="L1395" i="5" s="1"/>
  <c r="K1396" i="5"/>
  <c r="L1396" i="5" s="1"/>
  <c r="K1397" i="5"/>
  <c r="K1398" i="5"/>
  <c r="L1398" i="5" s="1"/>
  <c r="K1399" i="5"/>
  <c r="L1399" i="5" s="1"/>
  <c r="K1400" i="5"/>
  <c r="L1400" i="5" s="1"/>
  <c r="K1401" i="5"/>
  <c r="K1402" i="5"/>
  <c r="K1403" i="5"/>
  <c r="L1403" i="5" s="1"/>
  <c r="K1404" i="5"/>
  <c r="K1405" i="5"/>
  <c r="K1406" i="5"/>
  <c r="L1406" i="5" s="1"/>
  <c r="K1407" i="5"/>
  <c r="L1407" i="5" s="1"/>
  <c r="K1408" i="5"/>
  <c r="L1408" i="5" s="1"/>
  <c r="K1409" i="5"/>
  <c r="K1410" i="5"/>
  <c r="K1411" i="5"/>
  <c r="L1411" i="5" s="1"/>
  <c r="K1412" i="5"/>
  <c r="L1412" i="5" s="1"/>
  <c r="K1413" i="5"/>
  <c r="K1414" i="5"/>
  <c r="L1414" i="5" s="1"/>
  <c r="K1415" i="5"/>
  <c r="L1415" i="5" s="1"/>
  <c r="K1416" i="5"/>
  <c r="L1416" i="5" s="1"/>
  <c r="K1417" i="5"/>
  <c r="K1418" i="5"/>
  <c r="K1419" i="5"/>
  <c r="L1419" i="5" s="1"/>
  <c r="K1420" i="5"/>
  <c r="L1420" i="5" s="1"/>
  <c r="K1421" i="5"/>
  <c r="K1422" i="5"/>
  <c r="L1422" i="5" s="1"/>
  <c r="K1423" i="5"/>
  <c r="L1423" i="5" s="1"/>
  <c r="K1424" i="5"/>
  <c r="L1424" i="5" s="1"/>
  <c r="K1425" i="5"/>
  <c r="K1426" i="5"/>
  <c r="K1427" i="5"/>
  <c r="L1427" i="5" s="1"/>
  <c r="K1428" i="5"/>
  <c r="L1428" i="5" s="1"/>
  <c r="K1429" i="5"/>
  <c r="K1430" i="5"/>
  <c r="L1430" i="5" s="1"/>
  <c r="K1431" i="5"/>
  <c r="L1431" i="5" s="1"/>
  <c r="K1432" i="5"/>
  <c r="L1432" i="5" s="1"/>
  <c r="K1433" i="5"/>
  <c r="K1434" i="5"/>
  <c r="L1434" i="5" s="1"/>
  <c r="K1435" i="5"/>
  <c r="L1435" i="5" s="1"/>
  <c r="K1436" i="5"/>
  <c r="L1436" i="5" s="1"/>
  <c r="K1437" i="5"/>
  <c r="K1438" i="5"/>
  <c r="L1438" i="5" s="1"/>
  <c r="K1439" i="5"/>
  <c r="L1439" i="5" s="1"/>
  <c r="K1440" i="5"/>
  <c r="L1440" i="5" s="1"/>
  <c r="K1441" i="5"/>
  <c r="K1442" i="5"/>
  <c r="K1443" i="5"/>
  <c r="L1443" i="5" s="1"/>
  <c r="K1444" i="5"/>
  <c r="L1444" i="5" s="1"/>
  <c r="K1445" i="5"/>
  <c r="L1445" i="5" s="1"/>
  <c r="K1446" i="5"/>
  <c r="L1446" i="5" s="1"/>
  <c r="K1447" i="5"/>
  <c r="L1447" i="5" s="1"/>
  <c r="K1448" i="5"/>
  <c r="L1448" i="5" s="1"/>
  <c r="K1449" i="5"/>
  <c r="K1450" i="5"/>
  <c r="K1451" i="5"/>
  <c r="L1451" i="5" s="1"/>
  <c r="K1452" i="5"/>
  <c r="K1453" i="5"/>
  <c r="L1453" i="5" s="1"/>
  <c r="K1454" i="5"/>
  <c r="L1454" i="5" s="1"/>
  <c r="K1455" i="5"/>
  <c r="L1455" i="5" s="1"/>
  <c r="K1456" i="5"/>
  <c r="L1456" i="5" s="1"/>
  <c r="K1457" i="5"/>
  <c r="K1458" i="5"/>
  <c r="K1459" i="5"/>
  <c r="L1459" i="5" s="1"/>
  <c r="K1460" i="5"/>
  <c r="L1460" i="5" s="1"/>
  <c r="K1461" i="5"/>
  <c r="L1461" i="5" s="1"/>
  <c r="K1462" i="5"/>
  <c r="L1462" i="5" s="1"/>
  <c r="K1463" i="5"/>
  <c r="L1463" i="5" s="1"/>
  <c r="K1464" i="5"/>
  <c r="L1464" i="5" s="1"/>
  <c r="K1465" i="5"/>
  <c r="K1466" i="5"/>
  <c r="K1467" i="5"/>
  <c r="L1467" i="5" s="1"/>
  <c r="K1468" i="5"/>
  <c r="L1468" i="5" s="1"/>
  <c r="K1469" i="5"/>
  <c r="K1470" i="5"/>
  <c r="L1470" i="5" s="1"/>
  <c r="K1471" i="5"/>
  <c r="K1472" i="5"/>
  <c r="L1472" i="5" s="1"/>
  <c r="K1473" i="5"/>
  <c r="K1474" i="5"/>
  <c r="K1475" i="5"/>
  <c r="L1475" i="5" s="1"/>
  <c r="K1476" i="5"/>
  <c r="L1476" i="5" s="1"/>
  <c r="K1477" i="5"/>
  <c r="K1478" i="5"/>
  <c r="L1478" i="5" s="1"/>
  <c r="K1479" i="5"/>
  <c r="L1479" i="5" s="1"/>
  <c r="K1480" i="5"/>
  <c r="L1480" i="5" s="1"/>
  <c r="K1481" i="5"/>
  <c r="K1482" i="5"/>
  <c r="K1483" i="5"/>
  <c r="L1483" i="5" s="1"/>
  <c r="K1484" i="5"/>
  <c r="K1485" i="5"/>
  <c r="K1486" i="5"/>
  <c r="L1486" i="5" s="1"/>
  <c r="K1487" i="5"/>
  <c r="L1487" i="5" s="1"/>
  <c r="K1488" i="5"/>
  <c r="L1488" i="5" s="1"/>
  <c r="K1489" i="5"/>
  <c r="K1490" i="5"/>
  <c r="L1490" i="5" s="1"/>
  <c r="K1491" i="5"/>
  <c r="L1491" i="5" s="1"/>
  <c r="K1492" i="5"/>
  <c r="L1492" i="5" s="1"/>
  <c r="K1493" i="5"/>
  <c r="K1494" i="5"/>
  <c r="L1494" i="5" s="1"/>
  <c r="K1495" i="5"/>
  <c r="L1495" i="5" s="1"/>
  <c r="K1496" i="5"/>
  <c r="L1496" i="5" s="1"/>
  <c r="K1497" i="5"/>
  <c r="K1498" i="5"/>
  <c r="L1498" i="5" s="1"/>
  <c r="K1499" i="5"/>
  <c r="L1499" i="5" s="1"/>
  <c r="K1500" i="5"/>
  <c r="K1501" i="5"/>
  <c r="K1502" i="5"/>
  <c r="L1502" i="5" s="1"/>
  <c r="K1503" i="5"/>
  <c r="L1503" i="5" s="1"/>
  <c r="K1504" i="5"/>
  <c r="L1504" i="5" s="1"/>
  <c r="K1505" i="5"/>
  <c r="K1506" i="5"/>
  <c r="K1507" i="5"/>
  <c r="L1507" i="5" s="1"/>
  <c r="K1508" i="5"/>
  <c r="K1509" i="5"/>
  <c r="L1509" i="5" s="1"/>
  <c r="K1510" i="5"/>
  <c r="L1510" i="5" s="1"/>
  <c r="K1511" i="5"/>
  <c r="L1511" i="5" s="1"/>
  <c r="K1512" i="5"/>
  <c r="L1512" i="5" s="1"/>
  <c r="K1513" i="5"/>
  <c r="K1514" i="5"/>
  <c r="L1514" i="5" s="1"/>
  <c r="K1515" i="5"/>
  <c r="L1515" i="5" s="1"/>
  <c r="K1516" i="5"/>
  <c r="K1517" i="5"/>
  <c r="K1518" i="5"/>
  <c r="L1518" i="5" s="1"/>
  <c r="K1519" i="5"/>
  <c r="L1519" i="5" s="1"/>
  <c r="K1520" i="5"/>
  <c r="L1520" i="5" s="1"/>
  <c r="K1521" i="5"/>
  <c r="K1522" i="5"/>
  <c r="K1523" i="5"/>
  <c r="L1523" i="5" s="1"/>
  <c r="K1524" i="5"/>
  <c r="K1525" i="5"/>
  <c r="K1526" i="5"/>
  <c r="L1526" i="5" s="1"/>
  <c r="K1527" i="5"/>
  <c r="L1527" i="5" s="1"/>
  <c r="K1528" i="5"/>
  <c r="L1528" i="5" s="1"/>
  <c r="K1529" i="5"/>
  <c r="K1530" i="5"/>
  <c r="L1530" i="5" s="1"/>
  <c r="K1531" i="5"/>
  <c r="L1531" i="5" s="1"/>
  <c r="K1532" i="5"/>
  <c r="L1532" i="5" s="1"/>
  <c r="K1533" i="5"/>
  <c r="K1534" i="5"/>
  <c r="L1534" i="5" s="1"/>
  <c r="K1535" i="5"/>
  <c r="L1535" i="5" s="1"/>
  <c r="K1536" i="5"/>
  <c r="L1536" i="5" s="1"/>
  <c r="K1537" i="5"/>
  <c r="K1538" i="5"/>
  <c r="K1539" i="5"/>
  <c r="L1539" i="5" s="1"/>
  <c r="K1540" i="5"/>
  <c r="L1540" i="5" s="1"/>
  <c r="K1541" i="5"/>
  <c r="K1542" i="5"/>
  <c r="L1542" i="5" s="1"/>
  <c r="K1543" i="5"/>
  <c r="L1543" i="5" s="1"/>
  <c r="K1544" i="5"/>
  <c r="L1544" i="5" s="1"/>
  <c r="K1545" i="5"/>
  <c r="K1546" i="5"/>
  <c r="K1547" i="5"/>
  <c r="L1547" i="5" s="1"/>
  <c r="K1548" i="5"/>
  <c r="L1548" i="5" s="1"/>
  <c r="K1549" i="5"/>
  <c r="K1550" i="5"/>
  <c r="L1550" i="5" s="1"/>
  <c r="K1551" i="5"/>
  <c r="L1551" i="5" s="1"/>
  <c r="K1552" i="5"/>
  <c r="L1552" i="5" s="1"/>
  <c r="K1553" i="5"/>
  <c r="K1554" i="5"/>
  <c r="K1555" i="5"/>
  <c r="L1555" i="5" s="1"/>
  <c r="K1556" i="5"/>
  <c r="L1556" i="5" s="1"/>
  <c r="K1557" i="5"/>
  <c r="K1558" i="5"/>
  <c r="L1558" i="5" s="1"/>
  <c r="K1559" i="5"/>
  <c r="L1559" i="5" s="1"/>
  <c r="K1560" i="5"/>
  <c r="L1560" i="5" s="1"/>
  <c r="K1561" i="5"/>
  <c r="K1562" i="5"/>
  <c r="K1563" i="5"/>
  <c r="L1563" i="5" s="1"/>
  <c r="K1564" i="5"/>
  <c r="L1564" i="5" s="1"/>
  <c r="K1565" i="5"/>
  <c r="K1566" i="5"/>
  <c r="L1566" i="5" s="1"/>
  <c r="K1567" i="5"/>
  <c r="L1567" i="5" s="1"/>
  <c r="K1568" i="5"/>
  <c r="L1568" i="5" s="1"/>
  <c r="K1569" i="5"/>
  <c r="K1570" i="5"/>
  <c r="K1571" i="5"/>
  <c r="L1571" i="5" s="1"/>
  <c r="K1572" i="5"/>
  <c r="L1572" i="5" s="1"/>
  <c r="K1573" i="5"/>
  <c r="L1573" i="5" s="1"/>
  <c r="K1574" i="5"/>
  <c r="L1574" i="5" s="1"/>
  <c r="K1575" i="5"/>
  <c r="L1575" i="5" s="1"/>
  <c r="K1576" i="5"/>
  <c r="L1576" i="5" s="1"/>
  <c r="K1577" i="5"/>
  <c r="K1578" i="5"/>
  <c r="K1579" i="5"/>
  <c r="L1579" i="5" s="1"/>
  <c r="K1580" i="5"/>
  <c r="K1581" i="5"/>
  <c r="K1582" i="5"/>
  <c r="L1582" i="5" s="1"/>
  <c r="K1583" i="5"/>
  <c r="L1583" i="5" s="1"/>
  <c r="K1584" i="5"/>
  <c r="L1584" i="5" s="1"/>
  <c r="K1585" i="5"/>
  <c r="K1586" i="5"/>
  <c r="K1587" i="5"/>
  <c r="L1587" i="5" s="1"/>
  <c r="K1588" i="5"/>
  <c r="K1589" i="5"/>
  <c r="L1589" i="5" s="1"/>
  <c r="K1590" i="5"/>
  <c r="L1590" i="5" s="1"/>
  <c r="K1591" i="5"/>
  <c r="L1591" i="5" s="1"/>
  <c r="K1592" i="5"/>
  <c r="L1592" i="5" s="1"/>
  <c r="K1593" i="5"/>
  <c r="K1594" i="5"/>
  <c r="K1595" i="5"/>
  <c r="L1595" i="5" s="1"/>
  <c r="K1596" i="5"/>
  <c r="K1597" i="5"/>
  <c r="K1598" i="5"/>
  <c r="L1598" i="5" s="1"/>
  <c r="K1599" i="5"/>
  <c r="L1599" i="5" s="1"/>
  <c r="K1600" i="5"/>
  <c r="L1600" i="5" s="1"/>
  <c r="K1601" i="5"/>
  <c r="K1602" i="5"/>
  <c r="K1603" i="5"/>
  <c r="L1603" i="5" s="1"/>
  <c r="K1604" i="5"/>
  <c r="L1604" i="5" s="1"/>
  <c r="K1605" i="5"/>
  <c r="K1606" i="5"/>
  <c r="L1606" i="5" s="1"/>
  <c r="K1607" i="5"/>
  <c r="L1607" i="5" s="1"/>
  <c r="K1608" i="5"/>
  <c r="L1608" i="5" s="1"/>
  <c r="K1609" i="5"/>
  <c r="K1610" i="5"/>
  <c r="K1611" i="5"/>
  <c r="L1611" i="5" s="1"/>
  <c r="K1612" i="5"/>
  <c r="K1613" i="5"/>
  <c r="K1614" i="5"/>
  <c r="L1614" i="5" s="1"/>
  <c r="K1615" i="5"/>
  <c r="L1615" i="5" s="1"/>
  <c r="K1616" i="5"/>
  <c r="L1616" i="5" s="1"/>
  <c r="K1617" i="5"/>
  <c r="K1618" i="5"/>
  <c r="K1619" i="5"/>
  <c r="L1619" i="5" s="1"/>
  <c r="K1620" i="5"/>
  <c r="L1620" i="5" s="1"/>
  <c r="K1621" i="5"/>
  <c r="K1622" i="5"/>
  <c r="L1622" i="5" s="1"/>
  <c r="K1623" i="5"/>
  <c r="L1623" i="5" s="1"/>
  <c r="K1624" i="5"/>
  <c r="L1624" i="5" s="1"/>
  <c r="K1625" i="5"/>
  <c r="K1626" i="5"/>
  <c r="L1626" i="5" s="1"/>
  <c r="K1627" i="5"/>
  <c r="L1627" i="5" s="1"/>
  <c r="K1628" i="5"/>
  <c r="L1628" i="5" s="1"/>
  <c r="K1629" i="5"/>
  <c r="K1630" i="5"/>
  <c r="L1630" i="5" s="1"/>
  <c r="K1631" i="5"/>
  <c r="L1631" i="5" s="1"/>
  <c r="K1632" i="5"/>
  <c r="L1632" i="5" s="1"/>
  <c r="K1633" i="5"/>
  <c r="K1634" i="5"/>
  <c r="K1635" i="5"/>
  <c r="L1635" i="5" s="1"/>
  <c r="K1636" i="5"/>
  <c r="L1636" i="5" s="1"/>
  <c r="K1637" i="5"/>
  <c r="K1638" i="5"/>
  <c r="L1638" i="5" s="1"/>
  <c r="K1639" i="5"/>
  <c r="L1639" i="5" s="1"/>
  <c r="K1640" i="5"/>
  <c r="L1640" i="5" s="1"/>
  <c r="K1641" i="5"/>
  <c r="K1642" i="5"/>
  <c r="K1643" i="5"/>
  <c r="L1643" i="5" s="1"/>
  <c r="K1644" i="5"/>
  <c r="L1644" i="5" s="1"/>
  <c r="K1645" i="5"/>
  <c r="L1645" i="5" s="1"/>
  <c r="K1646" i="5"/>
  <c r="L1646" i="5" s="1"/>
  <c r="K1647" i="5"/>
  <c r="L1647" i="5" s="1"/>
  <c r="K1648" i="5"/>
  <c r="L1648" i="5" s="1"/>
  <c r="K1649" i="5"/>
  <c r="K1650" i="5"/>
  <c r="K1651" i="5"/>
  <c r="L1651" i="5" s="1"/>
  <c r="K1652" i="5"/>
  <c r="L1652" i="5" s="1"/>
  <c r="K1653" i="5"/>
  <c r="K1654" i="5"/>
  <c r="L1654" i="5" s="1"/>
  <c r="K1655" i="5"/>
  <c r="L1655" i="5" s="1"/>
  <c r="K1656" i="5"/>
  <c r="L1656" i="5" s="1"/>
  <c r="K1657" i="5"/>
  <c r="K1658" i="5"/>
  <c r="K1659" i="5"/>
  <c r="L1659" i="5" s="1"/>
  <c r="K1660" i="5"/>
  <c r="L1660" i="5" s="1"/>
  <c r="K1661" i="5"/>
  <c r="K1662" i="5"/>
  <c r="L1662" i="5" s="1"/>
  <c r="K1663" i="5"/>
  <c r="K1664" i="5"/>
  <c r="L1664" i="5" s="1"/>
  <c r="K1665" i="5"/>
  <c r="K1666" i="5"/>
  <c r="K1667" i="5"/>
  <c r="L1667" i="5" s="1"/>
  <c r="K1668" i="5"/>
  <c r="L1668" i="5" s="1"/>
  <c r="K1669" i="5"/>
  <c r="K1670" i="5"/>
  <c r="L1670" i="5" s="1"/>
  <c r="K1671" i="5"/>
  <c r="L1671" i="5" s="1"/>
  <c r="K1672" i="5"/>
  <c r="L1672" i="5" s="1"/>
  <c r="K1673" i="5"/>
  <c r="K1674" i="5"/>
  <c r="K1675" i="5"/>
  <c r="L1675" i="5" s="1"/>
  <c r="K1676" i="5"/>
  <c r="L1676" i="5" s="1"/>
  <c r="K1677" i="5"/>
  <c r="K1678" i="5"/>
  <c r="L1678" i="5" s="1"/>
  <c r="K1679" i="5"/>
  <c r="L1679" i="5" s="1"/>
  <c r="K1680" i="5"/>
  <c r="L1680" i="5" s="1"/>
  <c r="K1681" i="5"/>
  <c r="K1682" i="5"/>
  <c r="L1682" i="5" s="1"/>
  <c r="K1683" i="5"/>
  <c r="L1683" i="5" s="1"/>
  <c r="K1684" i="5"/>
  <c r="L1684" i="5" s="1"/>
  <c r="K1685" i="5"/>
  <c r="K1686" i="5"/>
  <c r="L1686" i="5" s="1"/>
  <c r="K1687" i="5"/>
  <c r="L1687" i="5" s="1"/>
  <c r="K1688" i="5"/>
  <c r="L1688" i="5" s="1"/>
  <c r="K1689" i="5"/>
  <c r="K1690" i="5"/>
  <c r="K1691" i="5"/>
  <c r="L1691" i="5" s="1"/>
  <c r="K1692" i="5"/>
  <c r="L1692" i="5" s="1"/>
  <c r="K1693" i="5"/>
  <c r="K1694" i="5"/>
  <c r="L1694" i="5" s="1"/>
  <c r="K1695" i="5"/>
  <c r="L1695" i="5" s="1"/>
  <c r="K1696" i="5"/>
  <c r="L1696" i="5" s="1"/>
  <c r="K1697" i="5"/>
  <c r="K1698" i="5"/>
  <c r="K1699" i="5"/>
  <c r="L1699" i="5" s="1"/>
  <c r="K1700" i="5"/>
  <c r="L1700" i="5" s="1"/>
  <c r="K1701" i="5"/>
  <c r="L1701" i="5" s="1"/>
  <c r="K1702" i="5"/>
  <c r="L1702" i="5" s="1"/>
  <c r="K1703" i="5"/>
  <c r="L1703" i="5" s="1"/>
  <c r="K1704" i="5"/>
  <c r="L1704" i="5" s="1"/>
  <c r="K1705" i="5"/>
  <c r="K1706" i="5"/>
  <c r="K1707" i="5"/>
  <c r="L1707" i="5" s="1"/>
  <c r="K1708" i="5"/>
  <c r="K1709" i="5"/>
  <c r="K1710" i="5"/>
  <c r="L1710" i="5" s="1"/>
  <c r="K1711" i="5"/>
  <c r="L1711" i="5" s="1"/>
  <c r="K1712" i="5"/>
  <c r="L1712" i="5" s="1"/>
  <c r="K1713" i="5"/>
  <c r="K1714" i="5"/>
  <c r="K1715" i="5"/>
  <c r="L1715" i="5" s="1"/>
  <c r="K1716" i="5"/>
  <c r="K1717" i="5"/>
  <c r="L1717" i="5" s="1"/>
  <c r="K1718" i="5"/>
  <c r="L1718" i="5" s="1"/>
  <c r="K1719" i="5"/>
  <c r="L1719" i="5" s="1"/>
  <c r="K1720" i="5"/>
  <c r="L1720" i="5" s="1"/>
  <c r="K1721" i="5"/>
  <c r="K1722" i="5"/>
  <c r="K1723" i="5"/>
  <c r="L1723" i="5" s="1"/>
  <c r="K1724" i="5"/>
  <c r="L1724" i="5" s="1"/>
  <c r="K1725" i="5"/>
  <c r="L1725" i="5" s="1"/>
  <c r="K1726" i="5"/>
  <c r="L1726" i="5" s="1"/>
  <c r="K1727" i="5"/>
  <c r="L1727" i="5" s="1"/>
  <c r="K1728" i="5"/>
  <c r="L1728" i="5" s="1"/>
  <c r="K1729" i="5"/>
  <c r="K1730" i="5"/>
  <c r="K1731" i="5"/>
  <c r="L1731" i="5" s="1"/>
  <c r="K1732" i="5"/>
  <c r="L1732" i="5" s="1"/>
  <c r="K1733" i="5"/>
  <c r="K1734" i="5"/>
  <c r="L1734" i="5" s="1"/>
  <c r="K1735" i="5"/>
  <c r="L1735" i="5" s="1"/>
  <c r="K1736" i="5"/>
  <c r="L1736" i="5" s="1"/>
  <c r="K1737" i="5"/>
  <c r="K1738" i="5"/>
  <c r="L1738" i="5" s="1"/>
  <c r="K1739" i="5"/>
  <c r="L1739" i="5" s="1"/>
  <c r="K1740" i="5"/>
  <c r="L1740" i="5" s="1"/>
  <c r="K1741" i="5"/>
  <c r="K1742" i="5"/>
  <c r="L1742" i="5" s="1"/>
  <c r="K1743" i="5"/>
  <c r="L1743" i="5" s="1"/>
  <c r="K1744" i="5"/>
  <c r="L1744" i="5" s="1"/>
  <c r="K1745" i="5"/>
  <c r="K1746" i="5"/>
  <c r="K1747" i="5"/>
  <c r="L1747" i="5" s="1"/>
  <c r="K1748" i="5"/>
  <c r="L1748" i="5" s="1"/>
  <c r="K1749" i="5"/>
  <c r="K1750" i="5"/>
  <c r="L1750" i="5" s="1"/>
  <c r="K1751" i="5"/>
  <c r="L1751" i="5" s="1"/>
  <c r="K1752" i="5"/>
  <c r="L1752" i="5" s="1"/>
  <c r="K1753" i="5"/>
  <c r="K1754" i="5"/>
  <c r="L1754" i="5" s="1"/>
  <c r="K1755" i="5"/>
  <c r="L1755" i="5" s="1"/>
  <c r="K1756" i="5"/>
  <c r="L1756" i="5" s="1"/>
  <c r="K1757" i="5"/>
  <c r="K1758" i="5"/>
  <c r="L1758" i="5" s="1"/>
  <c r="K1759" i="5"/>
  <c r="L1759" i="5" s="1"/>
  <c r="K1760" i="5"/>
  <c r="L1760" i="5" s="1"/>
  <c r="K1761" i="5"/>
  <c r="K1762" i="5"/>
  <c r="K1763" i="5"/>
  <c r="L1763" i="5" s="1"/>
  <c r="K1764" i="5"/>
  <c r="L1764" i="5" s="1"/>
  <c r="K1765" i="5"/>
  <c r="L1765" i="5" s="1"/>
  <c r="K1766" i="5"/>
  <c r="L1766" i="5" s="1"/>
  <c r="K1767" i="5"/>
  <c r="L1767" i="5" s="1"/>
  <c r="K1768" i="5"/>
  <c r="L1768" i="5" s="1"/>
  <c r="K1769" i="5"/>
  <c r="K1770" i="5"/>
  <c r="K1771" i="5"/>
  <c r="L1771" i="5" s="1"/>
  <c r="K1772" i="5"/>
  <c r="L1772" i="5" s="1"/>
  <c r="K1773" i="5"/>
  <c r="K1774" i="5"/>
  <c r="L1774" i="5" s="1"/>
  <c r="K1775" i="5"/>
  <c r="L1775" i="5" s="1"/>
  <c r="K1776" i="5"/>
  <c r="L1776" i="5" s="1"/>
  <c r="K1777" i="5"/>
  <c r="K1778" i="5"/>
  <c r="K1779" i="5"/>
  <c r="L1779" i="5" s="1"/>
  <c r="K1780" i="5"/>
  <c r="L1780" i="5" s="1"/>
  <c r="K1781" i="5"/>
  <c r="K1782" i="5"/>
  <c r="L1782" i="5" s="1"/>
  <c r="K1783" i="5"/>
  <c r="L1783" i="5" s="1"/>
  <c r="K1784" i="5"/>
  <c r="L1784" i="5" s="1"/>
  <c r="K1785" i="5"/>
  <c r="K1786" i="5"/>
  <c r="K1787" i="5"/>
  <c r="L1787" i="5" s="1"/>
  <c r="K1788" i="5"/>
  <c r="L1788" i="5" s="1"/>
  <c r="K1789" i="5"/>
  <c r="K1790" i="5"/>
  <c r="L1790" i="5" s="1"/>
  <c r="K1791" i="5"/>
  <c r="L1791" i="5" s="1"/>
  <c r="K1792" i="5"/>
  <c r="L1792" i="5" s="1"/>
  <c r="K1793" i="5"/>
  <c r="K1794" i="5"/>
  <c r="K1795" i="5"/>
  <c r="L1795" i="5" s="1"/>
  <c r="K1796" i="5"/>
  <c r="L1796" i="5" s="1"/>
  <c r="K1797" i="5"/>
  <c r="K1798" i="5"/>
  <c r="L1798" i="5" s="1"/>
  <c r="K1799" i="5"/>
  <c r="L1799" i="5" s="1"/>
  <c r="K1800" i="5"/>
  <c r="L1800" i="5" s="1"/>
  <c r="K1801" i="5"/>
  <c r="K1802" i="5"/>
  <c r="K1803" i="5"/>
  <c r="L1803" i="5" s="1"/>
  <c r="K1804" i="5"/>
  <c r="L1804" i="5" s="1"/>
  <c r="K1805" i="5"/>
  <c r="L1805" i="5" s="1"/>
  <c r="K1806" i="5"/>
  <c r="L1806" i="5" s="1"/>
  <c r="K1807" i="5"/>
  <c r="L1807" i="5" s="1"/>
  <c r="K1808" i="5"/>
  <c r="L1808" i="5" s="1"/>
  <c r="K1809" i="5"/>
  <c r="K1810" i="5"/>
  <c r="K1811" i="5"/>
  <c r="L1811" i="5" s="1"/>
  <c r="K1812" i="5"/>
  <c r="L1812" i="5" s="1"/>
  <c r="K1813" i="5"/>
  <c r="K1814" i="5"/>
  <c r="L1814" i="5" s="1"/>
  <c r="K1815" i="5"/>
  <c r="L1815" i="5" s="1"/>
  <c r="K1816" i="5"/>
  <c r="L1816" i="5" s="1"/>
  <c r="K1817" i="5"/>
  <c r="K1818" i="5"/>
  <c r="K1819" i="5"/>
  <c r="L1819" i="5" s="1"/>
  <c r="K1820" i="5"/>
  <c r="K1821" i="5"/>
  <c r="K1822" i="5"/>
  <c r="L1822" i="5" s="1"/>
  <c r="K1823" i="5"/>
  <c r="L1823" i="5" s="1"/>
  <c r="K1824" i="5"/>
  <c r="L1824" i="5" s="1"/>
  <c r="K1825" i="5"/>
  <c r="K1826" i="5"/>
  <c r="K1827" i="5"/>
  <c r="L1827" i="5" s="1"/>
  <c r="K1828" i="5"/>
  <c r="K1829" i="5"/>
  <c r="K1830" i="5"/>
  <c r="L1830" i="5" s="1"/>
  <c r="K1831" i="5"/>
  <c r="L1831" i="5" s="1"/>
  <c r="K1832" i="5"/>
  <c r="L1832" i="5" s="1"/>
  <c r="K1833" i="5"/>
  <c r="K1834" i="5"/>
  <c r="K1835" i="5"/>
  <c r="L1835" i="5" s="1"/>
  <c r="K1836" i="5"/>
  <c r="K1837" i="5"/>
  <c r="K1838" i="5"/>
  <c r="L1838" i="5" s="1"/>
  <c r="K1839" i="5"/>
  <c r="L1839" i="5" s="1"/>
  <c r="K1840" i="5"/>
  <c r="L1840" i="5" s="1"/>
  <c r="K1841" i="5"/>
  <c r="K1842" i="5"/>
  <c r="K1843" i="5"/>
  <c r="L1843" i="5" s="1"/>
  <c r="K1844" i="5"/>
  <c r="K1845" i="5"/>
  <c r="K1846" i="5"/>
  <c r="L1846" i="5" s="1"/>
  <c r="K1847" i="5"/>
  <c r="L1847" i="5" s="1"/>
  <c r="K1848" i="5"/>
  <c r="L1848" i="5" s="1"/>
  <c r="K1849" i="5"/>
  <c r="K1850" i="5"/>
  <c r="K1851" i="5"/>
  <c r="L1851" i="5" s="1"/>
  <c r="K1852" i="5"/>
  <c r="L1852" i="5" s="1"/>
  <c r="K1853" i="5"/>
  <c r="K1854" i="5"/>
  <c r="L1854" i="5" s="1"/>
  <c r="K1855" i="5"/>
  <c r="L1855" i="5" s="1"/>
  <c r="K1856" i="5"/>
  <c r="L1856" i="5" s="1"/>
  <c r="K1857" i="5"/>
  <c r="K1858" i="5"/>
  <c r="L1858" i="5" s="1"/>
  <c r="K1859" i="5"/>
  <c r="L1859" i="5" s="1"/>
  <c r="K1860" i="5"/>
  <c r="L1860" i="5" s="1"/>
  <c r="K1861" i="5"/>
  <c r="K1862" i="5"/>
  <c r="L1862" i="5" s="1"/>
  <c r="K1863" i="5"/>
  <c r="L1863" i="5" s="1"/>
  <c r="K1864" i="5"/>
  <c r="L1864" i="5" s="1"/>
  <c r="K1865" i="5"/>
  <c r="K1866" i="5"/>
  <c r="K1867" i="5"/>
  <c r="L1867" i="5" s="1"/>
  <c r="K1868" i="5"/>
  <c r="L1868" i="5" s="1"/>
  <c r="K1869" i="5"/>
  <c r="L1869" i="5" s="1"/>
  <c r="K1870" i="5"/>
  <c r="L1870" i="5" s="1"/>
  <c r="K1871" i="5"/>
  <c r="L1871" i="5" s="1"/>
  <c r="K1872" i="5"/>
  <c r="L1872" i="5" s="1"/>
  <c r="K1873" i="5"/>
  <c r="K1874" i="5"/>
  <c r="K1875" i="5"/>
  <c r="L1875" i="5" s="1"/>
  <c r="K1876" i="5"/>
  <c r="L1876" i="5" s="1"/>
  <c r="K1877" i="5"/>
  <c r="L1877" i="5" s="1"/>
  <c r="K1878" i="5"/>
  <c r="L1878" i="5" s="1"/>
  <c r="K1879" i="5"/>
  <c r="L1879" i="5" s="1"/>
  <c r="K1880" i="5"/>
  <c r="L1880" i="5" s="1"/>
  <c r="K1881" i="5"/>
  <c r="K1882" i="5"/>
  <c r="L1882" i="5" s="1"/>
  <c r="K1883" i="5"/>
  <c r="L1883" i="5" s="1"/>
  <c r="K1884" i="5"/>
  <c r="L1884" i="5" s="1"/>
  <c r="K1885" i="5"/>
  <c r="L1885" i="5" s="1"/>
  <c r="K1886" i="5"/>
  <c r="L1886" i="5" s="1"/>
  <c r="K1887" i="5"/>
  <c r="L1887" i="5" s="1"/>
  <c r="K1888" i="5"/>
  <c r="L1888" i="5" s="1"/>
  <c r="K1889" i="5"/>
  <c r="K1890" i="5"/>
  <c r="K1891" i="5"/>
  <c r="L1891" i="5" s="1"/>
  <c r="K1892" i="5"/>
  <c r="K1893" i="5"/>
  <c r="L1893" i="5" s="1"/>
  <c r="K1894" i="5"/>
  <c r="L1894" i="5" s="1"/>
  <c r="K1895" i="5"/>
  <c r="L1895" i="5" s="1"/>
  <c r="K1896" i="5"/>
  <c r="L1896" i="5" s="1"/>
  <c r="K1897" i="5"/>
  <c r="K1898" i="5"/>
  <c r="K1899" i="5"/>
  <c r="L1899" i="5" s="1"/>
  <c r="K1900" i="5"/>
  <c r="K1901" i="5"/>
  <c r="L1901" i="5" s="1"/>
  <c r="K1902" i="5"/>
  <c r="L1902" i="5" s="1"/>
  <c r="K1903" i="5"/>
  <c r="L1903" i="5" s="1"/>
  <c r="K1904" i="5"/>
  <c r="L1904" i="5" s="1"/>
  <c r="K1905" i="5"/>
  <c r="K1906" i="5"/>
  <c r="L1906" i="5" s="1"/>
  <c r="K1907" i="5"/>
  <c r="L1907" i="5" s="1"/>
  <c r="K1908" i="5"/>
  <c r="L1908" i="5" s="1"/>
  <c r="K1909" i="5"/>
  <c r="L1909" i="5" s="1"/>
  <c r="K1910" i="5"/>
  <c r="L1910" i="5" s="1"/>
  <c r="K1911" i="5"/>
  <c r="L1911" i="5" s="1"/>
  <c r="K1912" i="5"/>
  <c r="L1912" i="5" s="1"/>
  <c r="K1913" i="5"/>
  <c r="K1914" i="5"/>
  <c r="K1915" i="5"/>
  <c r="L1915" i="5" s="1"/>
  <c r="K1916" i="5"/>
  <c r="K1917" i="5"/>
  <c r="L1917" i="5" s="1"/>
  <c r="K1918" i="5"/>
  <c r="L1918" i="5" s="1"/>
  <c r="K1919" i="5"/>
  <c r="L1919" i="5" s="1"/>
  <c r="K1920" i="5"/>
  <c r="L1920" i="5" s="1"/>
  <c r="K1921" i="5"/>
  <c r="K1922" i="5"/>
  <c r="K1923" i="5"/>
  <c r="L1923" i="5" s="1"/>
  <c r="K1924" i="5"/>
  <c r="K1925" i="5"/>
  <c r="L1925" i="5" s="1"/>
  <c r="K1926" i="5"/>
  <c r="L1926" i="5" s="1"/>
  <c r="K1927" i="5"/>
  <c r="L1927" i="5" s="1"/>
  <c r="K1928" i="5"/>
  <c r="L1928" i="5" s="1"/>
  <c r="K1929" i="5"/>
  <c r="K1930" i="5"/>
  <c r="K1931" i="5"/>
  <c r="L1931" i="5" s="1"/>
  <c r="K1932" i="5"/>
  <c r="K1933" i="5"/>
  <c r="L1933" i="5" s="1"/>
  <c r="K1934" i="5"/>
  <c r="L1934" i="5" s="1"/>
  <c r="K1935" i="5"/>
  <c r="L1935" i="5" s="1"/>
  <c r="K1936" i="5"/>
  <c r="L1936" i="5" s="1"/>
  <c r="K1937" i="5"/>
  <c r="K1938" i="5"/>
  <c r="K1939" i="5"/>
  <c r="L1939" i="5" s="1"/>
  <c r="K1940" i="5"/>
  <c r="L1940" i="5" s="1"/>
  <c r="K1941" i="5"/>
  <c r="L1941" i="5" s="1"/>
  <c r="K1942" i="5"/>
  <c r="L1942" i="5" s="1"/>
  <c r="K1943" i="5"/>
  <c r="L1943" i="5" s="1"/>
  <c r="K1944" i="5"/>
  <c r="L1944" i="5" s="1"/>
  <c r="K1945" i="5"/>
  <c r="K1946" i="5"/>
  <c r="K1947" i="5"/>
  <c r="L1947" i="5" s="1"/>
  <c r="K1948" i="5"/>
  <c r="L1948" i="5" s="1"/>
  <c r="K1949" i="5"/>
  <c r="L1949" i="5" s="1"/>
  <c r="K1950" i="5"/>
  <c r="L1950" i="5" s="1"/>
  <c r="K1951" i="5"/>
  <c r="L1951" i="5" s="1"/>
  <c r="K1952" i="5"/>
  <c r="L1952" i="5" s="1"/>
  <c r="K1953" i="5"/>
  <c r="K1954" i="5"/>
  <c r="L1954" i="5" s="1"/>
  <c r="K1955" i="5"/>
  <c r="L1955" i="5" s="1"/>
  <c r="K1956" i="5"/>
  <c r="L1956" i="5" s="1"/>
  <c r="K1957" i="5"/>
  <c r="L1957" i="5" s="1"/>
  <c r="K1958" i="5"/>
  <c r="L1958" i="5" s="1"/>
  <c r="K1959" i="5"/>
  <c r="L1959" i="5" s="1"/>
  <c r="K1960" i="5"/>
  <c r="L1960" i="5" s="1"/>
  <c r="K1961" i="5"/>
  <c r="K1962" i="5"/>
  <c r="K1963" i="5"/>
  <c r="L1963" i="5" s="1"/>
  <c r="K1964" i="5"/>
  <c r="K1965" i="5"/>
  <c r="L1965" i="5" s="1"/>
  <c r="K1966" i="5"/>
  <c r="L1966" i="5" s="1"/>
  <c r="K1967" i="5"/>
  <c r="L1967" i="5" s="1"/>
  <c r="K1968" i="5"/>
  <c r="L1968" i="5" s="1"/>
  <c r="K1969" i="5"/>
  <c r="K1970" i="5"/>
  <c r="K1971" i="5"/>
  <c r="L1971" i="5" s="1"/>
  <c r="K1972" i="5"/>
  <c r="K1973" i="5"/>
  <c r="L1973" i="5" s="1"/>
  <c r="K1974" i="5"/>
  <c r="L1974" i="5" s="1"/>
  <c r="K1975" i="5"/>
  <c r="L1975" i="5" s="1"/>
  <c r="K1976" i="5"/>
  <c r="L1976" i="5" s="1"/>
  <c r="K1977" i="5"/>
  <c r="K1978" i="5"/>
  <c r="L1978" i="5" s="1"/>
  <c r="K1979" i="5"/>
  <c r="L1979" i="5" s="1"/>
  <c r="K1980" i="5"/>
  <c r="L1980" i="5" s="1"/>
  <c r="K1981" i="5"/>
  <c r="L1981" i="5" s="1"/>
  <c r="K1982" i="5"/>
  <c r="L1982" i="5" s="1"/>
  <c r="K1983" i="5"/>
  <c r="L1983" i="5" s="1"/>
  <c r="K1984" i="5"/>
  <c r="L1984" i="5" s="1"/>
  <c r="K1985" i="5"/>
  <c r="K1986" i="5"/>
  <c r="K1987" i="5"/>
  <c r="L1987" i="5" s="1"/>
  <c r="K1988" i="5"/>
  <c r="L1988" i="5" s="1"/>
  <c r="K1989" i="5"/>
  <c r="L1989" i="5" s="1"/>
  <c r="K1990" i="5"/>
  <c r="L1990" i="5" s="1"/>
  <c r="K1991" i="5"/>
  <c r="L1991" i="5" s="1"/>
  <c r="K1992" i="5"/>
  <c r="L1992" i="5" s="1"/>
  <c r="K1993" i="5"/>
  <c r="K1994" i="5"/>
  <c r="K1995" i="5"/>
  <c r="L1995" i="5" s="1"/>
  <c r="K1996" i="5"/>
  <c r="L1996" i="5" s="1"/>
  <c r="K1997" i="5"/>
  <c r="L1997" i="5" s="1"/>
  <c r="K1998" i="5"/>
  <c r="L1998" i="5" s="1"/>
  <c r="K1999" i="5"/>
  <c r="L1999" i="5" s="1"/>
  <c r="K2000" i="5"/>
  <c r="L2000" i="5" s="1"/>
  <c r="K2001" i="5"/>
  <c r="K2002" i="5"/>
  <c r="K2003" i="5"/>
  <c r="L2003" i="5" s="1"/>
  <c r="K2004" i="5"/>
  <c r="K2005" i="5"/>
  <c r="L2005" i="5" s="1"/>
  <c r="K2006" i="5"/>
  <c r="L2006" i="5" s="1"/>
  <c r="K2007" i="5"/>
  <c r="L2007" i="5" s="1"/>
  <c r="K2008" i="5"/>
  <c r="L2008" i="5" s="1"/>
  <c r="K2009" i="5"/>
  <c r="K2010" i="5"/>
  <c r="K2011" i="5"/>
  <c r="L2011" i="5" s="1"/>
  <c r="K2012" i="5"/>
  <c r="K2013" i="5"/>
  <c r="L2013" i="5" s="1"/>
  <c r="K2014" i="5"/>
  <c r="L2014" i="5" s="1"/>
  <c r="K2015" i="5"/>
  <c r="L2015" i="5" s="1"/>
  <c r="K2016" i="5"/>
  <c r="L2016" i="5" s="1"/>
  <c r="K2017" i="5"/>
  <c r="K2018" i="5"/>
  <c r="K2019" i="5"/>
  <c r="L2019" i="5" s="1"/>
  <c r="K2020" i="5"/>
  <c r="L2020" i="5" s="1"/>
  <c r="K2021" i="5"/>
  <c r="L2021" i="5" s="1"/>
  <c r="K2022" i="5"/>
  <c r="L2022" i="5" s="1"/>
  <c r="K2023" i="5"/>
  <c r="L2023" i="5" s="1"/>
  <c r="K2024" i="5"/>
  <c r="L2024" i="5" s="1"/>
  <c r="K2025" i="5"/>
  <c r="K2026" i="5"/>
  <c r="K2027" i="5"/>
  <c r="L2027" i="5" s="1"/>
  <c r="K2028" i="5"/>
  <c r="K2029" i="5"/>
  <c r="L2029" i="5" s="1"/>
  <c r="K2030" i="5"/>
  <c r="L2030" i="5" s="1"/>
  <c r="K2031" i="5"/>
  <c r="L2031" i="5" s="1"/>
  <c r="K2032" i="5"/>
  <c r="L2032" i="5" s="1"/>
  <c r="K2033" i="5"/>
  <c r="K2034" i="5"/>
  <c r="K2035" i="5"/>
  <c r="L2035" i="5" s="1"/>
  <c r="K2036" i="5"/>
  <c r="L2036" i="5" s="1"/>
  <c r="K2037" i="5"/>
  <c r="L2037" i="5" s="1"/>
  <c r="K2038" i="5"/>
  <c r="L2038" i="5" s="1"/>
  <c r="K2039" i="5"/>
  <c r="L2039" i="5" s="1"/>
  <c r="K2040" i="5"/>
  <c r="L2040" i="5" s="1"/>
  <c r="K2041" i="5"/>
  <c r="K2042" i="5"/>
  <c r="K2043" i="5"/>
  <c r="L2043" i="5" s="1"/>
  <c r="K2044" i="5"/>
  <c r="L2044" i="5" s="1"/>
  <c r="K2045" i="5"/>
  <c r="L2045" i="5" s="1"/>
  <c r="K2046" i="5"/>
  <c r="L2046" i="5" s="1"/>
  <c r="K2047" i="5"/>
  <c r="L2047" i="5" s="1"/>
  <c r="K2048" i="5"/>
  <c r="L2048" i="5" s="1"/>
  <c r="K2049" i="5"/>
  <c r="K2050" i="5"/>
  <c r="K2051" i="5"/>
  <c r="L2051" i="5" s="1"/>
  <c r="K2052" i="5"/>
  <c r="L2052" i="5" s="1"/>
  <c r="K2053" i="5"/>
  <c r="L2053" i="5" s="1"/>
  <c r="K2054" i="5"/>
  <c r="L2054" i="5" s="1"/>
  <c r="K2055" i="5"/>
  <c r="L2055" i="5" s="1"/>
  <c r="K2056" i="5"/>
  <c r="L2056" i="5" s="1"/>
  <c r="K2057" i="5"/>
  <c r="K2058" i="5"/>
  <c r="K2059" i="5"/>
  <c r="L2059" i="5" s="1"/>
  <c r="K2060" i="5"/>
  <c r="L2060" i="5" s="1"/>
  <c r="K2061" i="5"/>
  <c r="L2061" i="5" s="1"/>
  <c r="K2062" i="5"/>
  <c r="L2062" i="5" s="1"/>
  <c r="K2063" i="5"/>
  <c r="L2063" i="5" s="1"/>
  <c r="K2064" i="5"/>
  <c r="L2064" i="5" s="1"/>
  <c r="K2065" i="5"/>
  <c r="K2066" i="5"/>
  <c r="K2067" i="5"/>
  <c r="L2067" i="5" s="1"/>
  <c r="K2068" i="5"/>
  <c r="L2068" i="5" s="1"/>
  <c r="K2069" i="5"/>
  <c r="L2069" i="5" s="1"/>
  <c r="K2070" i="5"/>
  <c r="L2070" i="5" s="1"/>
  <c r="K2071" i="5"/>
  <c r="L2071" i="5" s="1"/>
  <c r="K2072" i="5"/>
  <c r="L2072" i="5" s="1"/>
  <c r="K2073" i="5"/>
  <c r="K2074" i="5"/>
  <c r="K2075" i="5"/>
  <c r="L2075" i="5" s="1"/>
  <c r="K2076" i="5"/>
  <c r="L2076" i="5" s="1"/>
  <c r="K2077" i="5"/>
  <c r="L2077" i="5" s="1"/>
  <c r="K2078" i="5"/>
  <c r="L2078" i="5" s="1"/>
  <c r="K2079" i="5"/>
  <c r="L2079" i="5" s="1"/>
  <c r="K2080" i="5"/>
  <c r="L2080" i="5" s="1"/>
  <c r="K2081" i="5"/>
  <c r="K2082" i="5"/>
  <c r="L2082" i="5" s="1"/>
  <c r="K2083" i="5"/>
  <c r="L2083" i="5" s="1"/>
  <c r="K2084" i="5"/>
  <c r="L2084" i="5" s="1"/>
  <c r="K2085" i="5"/>
  <c r="L2085" i="5" s="1"/>
  <c r="K2086" i="5"/>
  <c r="L2086" i="5" s="1"/>
  <c r="K2087" i="5"/>
  <c r="L2087" i="5" s="1"/>
  <c r="K2088" i="5"/>
  <c r="L2088" i="5" s="1"/>
  <c r="K2089" i="5"/>
  <c r="K2090" i="5"/>
  <c r="K2091" i="5"/>
  <c r="L2091" i="5" s="1"/>
  <c r="K2092" i="5"/>
  <c r="L2092" i="5" s="1"/>
  <c r="K2093" i="5"/>
  <c r="L2093" i="5" s="1"/>
  <c r="K2094" i="5"/>
  <c r="L2094" i="5" s="1"/>
  <c r="K2095" i="5"/>
  <c r="L2095" i="5" s="1"/>
  <c r="K2096" i="5"/>
  <c r="L2096" i="5" s="1"/>
  <c r="K2097" i="5"/>
  <c r="K2098" i="5"/>
  <c r="K2099" i="5"/>
  <c r="L2099" i="5" s="1"/>
  <c r="K2100" i="5"/>
  <c r="L2100" i="5" s="1"/>
  <c r="K2101" i="5"/>
  <c r="L2101" i="5" s="1"/>
  <c r="K2102" i="5"/>
  <c r="L2102" i="5" s="1"/>
  <c r="K2103" i="5"/>
  <c r="L2103" i="5" s="1"/>
  <c r="K2104" i="5"/>
  <c r="L2104" i="5" s="1"/>
  <c r="K2105" i="5"/>
  <c r="K2106" i="5"/>
  <c r="L2106" i="5" s="1"/>
  <c r="K2107" i="5"/>
  <c r="L2107" i="5" s="1"/>
  <c r="K2108" i="5"/>
  <c r="L2108" i="5" s="1"/>
  <c r="K2109" i="5"/>
  <c r="L2109" i="5" s="1"/>
  <c r="K2110" i="5"/>
  <c r="L2110" i="5" s="1"/>
  <c r="K2111" i="5"/>
  <c r="L2111" i="5" s="1"/>
  <c r="K2112" i="5"/>
  <c r="L2112" i="5" s="1"/>
  <c r="K2113" i="5"/>
  <c r="K2114" i="5"/>
  <c r="K2115" i="5"/>
  <c r="L2115" i="5" s="1"/>
  <c r="K2116" i="5"/>
  <c r="L2116" i="5" s="1"/>
  <c r="K2117" i="5"/>
  <c r="L2117" i="5" s="1"/>
  <c r="K2118" i="5"/>
  <c r="L2118" i="5" s="1"/>
  <c r="K2119" i="5"/>
  <c r="L2119" i="5" s="1"/>
  <c r="K2120" i="5"/>
  <c r="L2120" i="5" s="1"/>
  <c r="K2121" i="5"/>
  <c r="K2122" i="5"/>
  <c r="L2122" i="5" s="1"/>
  <c r="K2123" i="5"/>
  <c r="L2123" i="5" s="1"/>
  <c r="K2124" i="5"/>
  <c r="L2124" i="5" s="1"/>
  <c r="K2125" i="5"/>
  <c r="L2125" i="5" s="1"/>
  <c r="K2126" i="5"/>
  <c r="L2126" i="5" s="1"/>
  <c r="K2127" i="5"/>
  <c r="L2127" i="5" s="1"/>
  <c r="K2128" i="5"/>
  <c r="L2128" i="5" s="1"/>
  <c r="K2129" i="5"/>
  <c r="K2130" i="5"/>
  <c r="K2131" i="5"/>
  <c r="L2131" i="5" s="1"/>
  <c r="K2132" i="5"/>
  <c r="L2132" i="5" s="1"/>
  <c r="K2133" i="5"/>
  <c r="L2133" i="5" s="1"/>
  <c r="K2134" i="5"/>
  <c r="L2134" i="5" s="1"/>
  <c r="K2135" i="5"/>
  <c r="L2135" i="5" s="1"/>
  <c r="K2136" i="5"/>
  <c r="L2136" i="5" s="1"/>
  <c r="K2137" i="5"/>
  <c r="K2138" i="5"/>
  <c r="K2139" i="5"/>
  <c r="L2139" i="5" s="1"/>
  <c r="K2140" i="5"/>
  <c r="L2140" i="5" s="1"/>
  <c r="K2141" i="5"/>
  <c r="L2141" i="5" s="1"/>
  <c r="K2142" i="5"/>
  <c r="L2142" i="5" s="1"/>
  <c r="K2143" i="5"/>
  <c r="L2143" i="5" s="1"/>
  <c r="K2144" i="5"/>
  <c r="L2144" i="5" s="1"/>
  <c r="K2145" i="5"/>
  <c r="K2146" i="5"/>
  <c r="K2147" i="5"/>
  <c r="L2147" i="5" s="1"/>
  <c r="K2148" i="5"/>
  <c r="L2148" i="5" s="1"/>
  <c r="K2149" i="5"/>
  <c r="L2149" i="5" s="1"/>
  <c r="K2150" i="5"/>
  <c r="L2150" i="5" s="1"/>
  <c r="K2151" i="5"/>
  <c r="L2151" i="5" s="1"/>
  <c r="K2152" i="5"/>
  <c r="L2152" i="5" s="1"/>
  <c r="K2153" i="5"/>
  <c r="K2154" i="5"/>
  <c r="K2155" i="5"/>
  <c r="L2155" i="5" s="1"/>
  <c r="K2156" i="5"/>
  <c r="L2" i="5"/>
  <c r="L3" i="5"/>
  <c r="L4" i="5"/>
  <c r="L5" i="5"/>
  <c r="L9" i="5"/>
  <c r="L10" i="5"/>
  <c r="L11" i="5"/>
  <c r="L12" i="5"/>
  <c r="L13" i="5"/>
  <c r="L17" i="5"/>
  <c r="L18" i="5"/>
  <c r="L20" i="5"/>
  <c r="L21" i="5"/>
  <c r="L25" i="5"/>
  <c r="L26" i="5"/>
  <c r="L27" i="5"/>
  <c r="L28" i="5"/>
  <c r="L29" i="5"/>
  <c r="L33" i="5"/>
  <c r="L34" i="5"/>
  <c r="L36" i="5"/>
  <c r="L37" i="5"/>
  <c r="L41" i="5"/>
  <c r="L42" i="5"/>
  <c r="L45" i="5"/>
  <c r="L49" i="5"/>
  <c r="L50" i="5"/>
  <c r="L51" i="5"/>
  <c r="L52" i="5"/>
  <c r="L53" i="5"/>
  <c r="L57" i="5"/>
  <c r="L58" i="5"/>
  <c r="L59" i="5"/>
  <c r="L61" i="5"/>
  <c r="L65" i="5"/>
  <c r="L66" i="5"/>
  <c r="L67" i="5"/>
  <c r="L68" i="5"/>
  <c r="L69" i="5"/>
  <c r="L73" i="5"/>
  <c r="L74" i="5"/>
  <c r="L75" i="5"/>
  <c r="L76" i="5"/>
  <c r="L77" i="5"/>
  <c r="L81" i="5"/>
  <c r="L82" i="5"/>
  <c r="L85" i="5"/>
  <c r="L89" i="5"/>
  <c r="L90" i="5"/>
  <c r="L91" i="5"/>
  <c r="L93" i="5"/>
  <c r="L97" i="5"/>
  <c r="L98" i="5"/>
  <c r="L100" i="5"/>
  <c r="L101" i="5"/>
  <c r="L105" i="5"/>
  <c r="L106" i="5"/>
  <c r="L108" i="5"/>
  <c r="L109" i="5"/>
  <c r="L113" i="5"/>
  <c r="L114" i="5"/>
  <c r="L115" i="5"/>
  <c r="L116" i="5"/>
  <c r="L117" i="5"/>
  <c r="L121" i="5"/>
  <c r="L122" i="5"/>
  <c r="L123" i="5"/>
  <c r="L124" i="5"/>
  <c r="L125" i="5"/>
  <c r="L129" i="5"/>
  <c r="L130" i="5"/>
  <c r="L131" i="5"/>
  <c r="L132" i="5"/>
  <c r="L133" i="5"/>
  <c r="L137" i="5"/>
  <c r="L138" i="5"/>
  <c r="L139" i="5"/>
  <c r="L141" i="5"/>
  <c r="L145" i="5"/>
  <c r="L146" i="5"/>
  <c r="L149" i="5"/>
  <c r="L153" i="5"/>
  <c r="L154" i="5"/>
  <c r="L155" i="5"/>
  <c r="L156" i="5"/>
  <c r="L157" i="5"/>
  <c r="L161" i="5"/>
  <c r="L162" i="5"/>
  <c r="L165" i="5"/>
  <c r="L167" i="5"/>
  <c r="L169" i="5"/>
  <c r="L170" i="5"/>
  <c r="L173" i="5"/>
  <c r="L177" i="5"/>
  <c r="L178" i="5"/>
  <c r="L179" i="5"/>
  <c r="L180" i="5"/>
  <c r="L181" i="5"/>
  <c r="L185" i="5"/>
  <c r="L186" i="5"/>
  <c r="L188" i="5"/>
  <c r="L189" i="5"/>
  <c r="L191" i="5"/>
  <c r="L193" i="5"/>
  <c r="L194" i="5"/>
  <c r="L195" i="5"/>
  <c r="L197" i="5"/>
  <c r="L201" i="5"/>
  <c r="L202" i="5"/>
  <c r="L203" i="5"/>
  <c r="L204" i="5"/>
  <c r="L205" i="5"/>
  <c r="L209" i="5"/>
  <c r="L210" i="5"/>
  <c r="L213" i="5"/>
  <c r="L217" i="5"/>
  <c r="L218" i="5"/>
  <c r="L219" i="5"/>
  <c r="L220" i="5"/>
  <c r="L221" i="5"/>
  <c r="L225" i="5"/>
  <c r="L226" i="5"/>
  <c r="L228" i="5"/>
  <c r="L229" i="5"/>
  <c r="L233" i="5"/>
  <c r="L234" i="5"/>
  <c r="L237" i="5"/>
  <c r="L241" i="5"/>
  <c r="L242" i="5"/>
  <c r="L243" i="5"/>
  <c r="L244" i="5"/>
  <c r="L245" i="5"/>
  <c r="L249" i="5"/>
  <c r="L250" i="5"/>
  <c r="L251" i="5"/>
  <c r="L252" i="5"/>
  <c r="L253" i="5"/>
  <c r="L257" i="5"/>
  <c r="L258" i="5"/>
  <c r="L259" i="5"/>
  <c r="L261" i="5"/>
  <c r="L265" i="5"/>
  <c r="L266" i="5"/>
  <c r="L268" i="5"/>
  <c r="L269" i="5"/>
  <c r="L273" i="5"/>
  <c r="L274" i="5"/>
  <c r="L277" i="5"/>
  <c r="L281" i="5"/>
  <c r="L282" i="5"/>
  <c r="L285" i="5"/>
  <c r="L289" i="5"/>
  <c r="L290" i="5"/>
  <c r="L293" i="5"/>
  <c r="L297" i="5"/>
  <c r="L298" i="5"/>
  <c r="L301" i="5"/>
  <c r="L305" i="5"/>
  <c r="L306" i="5"/>
  <c r="L309" i="5"/>
  <c r="L313" i="5"/>
  <c r="L314" i="5"/>
  <c r="L317" i="5"/>
  <c r="L321" i="5"/>
  <c r="L322" i="5"/>
  <c r="L325" i="5"/>
  <c r="L329" i="5"/>
  <c r="L330" i="5"/>
  <c r="L332" i="5"/>
  <c r="L333" i="5"/>
  <c r="L337" i="5"/>
  <c r="L338" i="5"/>
  <c r="L341" i="5"/>
  <c r="L345" i="5"/>
  <c r="L346" i="5"/>
  <c r="L348" i="5"/>
  <c r="L349" i="5"/>
  <c r="L353" i="5"/>
  <c r="L354" i="5"/>
  <c r="L357" i="5"/>
  <c r="L361" i="5"/>
  <c r="L362" i="5"/>
  <c r="L364" i="5"/>
  <c r="L365" i="5"/>
  <c r="L369" i="5"/>
  <c r="L370" i="5"/>
  <c r="L372" i="5"/>
  <c r="L373" i="5"/>
  <c r="L377" i="5"/>
  <c r="L378" i="5"/>
  <c r="L379" i="5"/>
  <c r="L381" i="5"/>
  <c r="L385" i="5"/>
  <c r="L386" i="5"/>
  <c r="L387" i="5"/>
  <c r="L389" i="5"/>
  <c r="L393" i="5"/>
  <c r="L394" i="5"/>
  <c r="L397" i="5"/>
  <c r="L401" i="5"/>
  <c r="L402" i="5"/>
  <c r="L405" i="5"/>
  <c r="L409" i="5"/>
  <c r="L410" i="5"/>
  <c r="L413" i="5"/>
  <c r="L417" i="5"/>
  <c r="L418" i="5"/>
  <c r="L420" i="5"/>
  <c r="L421" i="5"/>
  <c r="L425" i="5"/>
  <c r="L426" i="5"/>
  <c r="L429" i="5"/>
  <c r="L433" i="5"/>
  <c r="L434" i="5"/>
  <c r="L437" i="5"/>
  <c r="L441" i="5"/>
  <c r="L442" i="5"/>
  <c r="L445" i="5"/>
  <c r="L449" i="5"/>
  <c r="L450" i="5"/>
  <c r="L451" i="5"/>
  <c r="L453" i="5"/>
  <c r="L457" i="5"/>
  <c r="L458" i="5"/>
  <c r="L461" i="5"/>
  <c r="L465" i="5"/>
  <c r="L466" i="5"/>
  <c r="L468" i="5"/>
  <c r="L469" i="5"/>
  <c r="L473" i="5"/>
  <c r="L474" i="5"/>
  <c r="L476" i="5"/>
  <c r="L477" i="5"/>
  <c r="L481" i="5"/>
  <c r="L482" i="5"/>
  <c r="L484" i="5"/>
  <c r="L485" i="5"/>
  <c r="L489" i="5"/>
  <c r="L490" i="5"/>
  <c r="L492" i="5"/>
  <c r="L493" i="5"/>
  <c r="L497" i="5"/>
  <c r="L498" i="5"/>
  <c r="L500" i="5"/>
  <c r="L501" i="5"/>
  <c r="L505" i="5"/>
  <c r="L506" i="5"/>
  <c r="L508" i="5"/>
  <c r="L509" i="5"/>
  <c r="L513" i="5"/>
  <c r="L514" i="5"/>
  <c r="L516" i="5"/>
  <c r="L517" i="5"/>
  <c r="L521" i="5"/>
  <c r="L522" i="5"/>
  <c r="L524" i="5"/>
  <c r="L525" i="5"/>
  <c r="L529" i="5"/>
  <c r="L530" i="5"/>
  <c r="L532" i="5"/>
  <c r="L533" i="5"/>
  <c r="L537" i="5"/>
  <c r="L538" i="5"/>
  <c r="L540" i="5"/>
  <c r="L541" i="5"/>
  <c r="L545" i="5"/>
  <c r="L546" i="5"/>
  <c r="L548" i="5"/>
  <c r="L549" i="5"/>
  <c r="L553" i="5"/>
  <c r="L554" i="5"/>
  <c r="L556" i="5"/>
  <c r="L557" i="5"/>
  <c r="L561" i="5"/>
  <c r="L562" i="5"/>
  <c r="L565" i="5"/>
  <c r="L569" i="5"/>
  <c r="L570" i="5"/>
  <c r="L573" i="5"/>
  <c r="L577" i="5"/>
  <c r="L578" i="5"/>
  <c r="L580" i="5"/>
  <c r="L581" i="5"/>
  <c r="L583" i="5"/>
  <c r="L585" i="5"/>
  <c r="L586" i="5"/>
  <c r="L589" i="5"/>
  <c r="L593" i="5"/>
  <c r="L594" i="5"/>
  <c r="L597" i="5"/>
  <c r="L601" i="5"/>
  <c r="L602" i="5"/>
  <c r="L605" i="5"/>
  <c r="L609" i="5"/>
  <c r="L612" i="5"/>
  <c r="L613" i="5"/>
  <c r="L617" i="5"/>
  <c r="L618" i="5"/>
  <c r="L621" i="5"/>
  <c r="L625" i="5"/>
  <c r="L626" i="5"/>
  <c r="L629" i="5"/>
  <c r="L633" i="5"/>
  <c r="L634" i="5"/>
  <c r="L637" i="5"/>
  <c r="L641" i="5"/>
  <c r="L642" i="5"/>
  <c r="L644" i="5"/>
  <c r="L645" i="5"/>
  <c r="L649" i="5"/>
  <c r="L650" i="5"/>
  <c r="L652" i="5"/>
  <c r="L653" i="5"/>
  <c r="L657" i="5"/>
  <c r="L658" i="5"/>
  <c r="L661" i="5"/>
  <c r="L665" i="5"/>
  <c r="L666" i="5"/>
  <c r="L668" i="5"/>
  <c r="L669" i="5"/>
  <c r="L673" i="5"/>
  <c r="L674" i="5"/>
  <c r="L677" i="5"/>
  <c r="L681" i="5"/>
  <c r="L684" i="5"/>
  <c r="L685" i="5"/>
  <c r="L688" i="5"/>
  <c r="L689" i="5"/>
  <c r="L690" i="5"/>
  <c r="L693" i="5"/>
  <c r="L697" i="5"/>
  <c r="L700" i="5"/>
  <c r="L701" i="5"/>
  <c r="L705" i="5"/>
  <c r="L706" i="5"/>
  <c r="L709" i="5"/>
  <c r="L713" i="5"/>
  <c r="L716" i="5"/>
  <c r="L717" i="5"/>
  <c r="L721" i="5"/>
  <c r="L722" i="5"/>
  <c r="L725" i="5"/>
  <c r="L729" i="5"/>
  <c r="L730" i="5"/>
  <c r="L733" i="5"/>
  <c r="L737" i="5"/>
  <c r="L738" i="5"/>
  <c r="L741" i="5"/>
  <c r="L745" i="5"/>
  <c r="L746" i="5"/>
  <c r="L749" i="5"/>
  <c r="L751" i="5"/>
  <c r="L753" i="5"/>
  <c r="L754" i="5"/>
  <c r="L757" i="5"/>
  <c r="L761" i="5"/>
  <c r="L762" i="5"/>
  <c r="L764" i="5"/>
  <c r="L765" i="5"/>
  <c r="L768" i="5"/>
  <c r="L769" i="5"/>
  <c r="L770" i="5"/>
  <c r="L772" i="5"/>
  <c r="L773" i="5"/>
  <c r="L777" i="5"/>
  <c r="L778" i="5"/>
  <c r="L780" i="5"/>
  <c r="L781" i="5"/>
  <c r="L785" i="5"/>
  <c r="L786" i="5"/>
  <c r="L788" i="5"/>
  <c r="L789" i="5"/>
  <c r="L793" i="5"/>
  <c r="L794" i="5"/>
  <c r="L796" i="5"/>
  <c r="L797" i="5"/>
  <c r="L801" i="5"/>
  <c r="L802" i="5"/>
  <c r="L804" i="5"/>
  <c r="L805" i="5"/>
  <c r="L809" i="5"/>
  <c r="L810" i="5"/>
  <c r="L813" i="5"/>
  <c r="L817" i="5"/>
  <c r="L818" i="5"/>
  <c r="L821" i="5"/>
  <c r="L823" i="5"/>
  <c r="L825" i="5"/>
  <c r="L826" i="5"/>
  <c r="L829" i="5"/>
  <c r="L833" i="5"/>
  <c r="L837" i="5"/>
  <c r="L841" i="5"/>
  <c r="L842" i="5"/>
  <c r="L844" i="5"/>
  <c r="L845" i="5"/>
  <c r="L849" i="5"/>
  <c r="L853" i="5"/>
  <c r="L857" i="5"/>
  <c r="L858" i="5"/>
  <c r="L861" i="5"/>
  <c r="L863" i="5"/>
  <c r="L865" i="5"/>
  <c r="L866" i="5"/>
  <c r="L869" i="5"/>
  <c r="L873" i="5"/>
  <c r="L874" i="5"/>
  <c r="L876" i="5"/>
  <c r="L877" i="5"/>
  <c r="L881" i="5"/>
  <c r="L882" i="5"/>
  <c r="L884" i="5"/>
  <c r="L885" i="5"/>
  <c r="L887" i="5"/>
  <c r="L889" i="5"/>
  <c r="L890" i="5"/>
  <c r="L893" i="5"/>
  <c r="L897" i="5"/>
  <c r="L898" i="5"/>
  <c r="L900" i="5"/>
  <c r="L901" i="5"/>
  <c r="L905" i="5"/>
  <c r="L906" i="5"/>
  <c r="L908" i="5"/>
  <c r="L909" i="5"/>
  <c r="L913" i="5"/>
  <c r="L914" i="5"/>
  <c r="L916" i="5"/>
  <c r="L917" i="5"/>
  <c r="L921" i="5"/>
  <c r="L922" i="5"/>
  <c r="L924" i="5"/>
  <c r="L925" i="5"/>
  <c r="L927" i="5"/>
  <c r="L929" i="5"/>
  <c r="L930" i="5"/>
  <c r="L933" i="5"/>
  <c r="L937" i="5"/>
  <c r="L940" i="5"/>
  <c r="L941" i="5"/>
  <c r="L945" i="5"/>
  <c r="L946" i="5"/>
  <c r="L948" i="5"/>
  <c r="L953" i="5"/>
  <c r="L954" i="5"/>
  <c r="L957" i="5"/>
  <c r="L961" i="5"/>
  <c r="L962" i="5"/>
  <c r="L965" i="5"/>
  <c r="L969" i="5"/>
  <c r="L970" i="5"/>
  <c r="L973" i="5"/>
  <c r="L977" i="5"/>
  <c r="L978" i="5"/>
  <c r="L980" i="5"/>
  <c r="L981" i="5"/>
  <c r="L985" i="5"/>
  <c r="L988" i="5"/>
  <c r="L989" i="5"/>
  <c r="L993" i="5"/>
  <c r="L997" i="5"/>
  <c r="L1001" i="5"/>
  <c r="L1002" i="5"/>
  <c r="L1009" i="5"/>
  <c r="L1010" i="5"/>
  <c r="L1013" i="5"/>
  <c r="L1017" i="5"/>
  <c r="L1018" i="5"/>
  <c r="L1020" i="5"/>
  <c r="L1025" i="5"/>
  <c r="L1026" i="5"/>
  <c r="L1028" i="5"/>
  <c r="L1029" i="5"/>
  <c r="L1033" i="5"/>
  <c r="L1037" i="5"/>
  <c r="L1041" i="5"/>
  <c r="L1042" i="5"/>
  <c r="L1045" i="5"/>
  <c r="L1049" i="5"/>
  <c r="L1050" i="5"/>
  <c r="L1053" i="5"/>
  <c r="L1057" i="5"/>
  <c r="L1060" i="5"/>
  <c r="L1061" i="5"/>
  <c r="L1065" i="5"/>
  <c r="L1066" i="5"/>
  <c r="L1069" i="5"/>
  <c r="L1073" i="5"/>
  <c r="L1077" i="5"/>
  <c r="L1081" i="5"/>
  <c r="L1082" i="5"/>
  <c r="L1084" i="5"/>
  <c r="L1085" i="5"/>
  <c r="L1089" i="5"/>
  <c r="L1090" i="5"/>
  <c r="L1097" i="5"/>
  <c r="L1098" i="5"/>
  <c r="L1101" i="5"/>
  <c r="L1105" i="5"/>
  <c r="L1106" i="5"/>
  <c r="L1109" i="5"/>
  <c r="L1113" i="5"/>
  <c r="L1117" i="5"/>
  <c r="L1121" i="5"/>
  <c r="L1122" i="5"/>
  <c r="L1125" i="5"/>
  <c r="L1129" i="5"/>
  <c r="L1130" i="5"/>
  <c r="L1133" i="5"/>
  <c r="L1137" i="5"/>
  <c r="L1140" i="5"/>
  <c r="L1141" i="5"/>
  <c r="L1145" i="5"/>
  <c r="L1146" i="5"/>
  <c r="L1149" i="5"/>
  <c r="L1153" i="5"/>
  <c r="L1154" i="5"/>
  <c r="L1157" i="5"/>
  <c r="L1161" i="5"/>
  <c r="L1162" i="5"/>
  <c r="L1169" i="5"/>
  <c r="L1170" i="5"/>
  <c r="L1173" i="5"/>
  <c r="L1177" i="5"/>
  <c r="L1181" i="5"/>
  <c r="L1185" i="5"/>
  <c r="L1188" i="5"/>
  <c r="L1189" i="5"/>
  <c r="L1193" i="5"/>
  <c r="L1194" i="5"/>
  <c r="L1196" i="5"/>
  <c r="L1197" i="5"/>
  <c r="L1201" i="5"/>
  <c r="L1205" i="5"/>
  <c r="L1209" i="5"/>
  <c r="L1210" i="5"/>
  <c r="L1212" i="5"/>
  <c r="L1213" i="5"/>
  <c r="L1216" i="5"/>
  <c r="L1217" i="5"/>
  <c r="L1221" i="5"/>
  <c r="L1225" i="5"/>
  <c r="L1226" i="5"/>
  <c r="L1229" i="5"/>
  <c r="L1233" i="5"/>
  <c r="L1234" i="5"/>
  <c r="L1237" i="5"/>
  <c r="L1241" i="5"/>
  <c r="L1242" i="5"/>
  <c r="L1244" i="5"/>
  <c r="L1245" i="5"/>
  <c r="L1249" i="5"/>
  <c r="L1250" i="5"/>
  <c r="L1253" i="5"/>
  <c r="L1257" i="5"/>
  <c r="L1258" i="5"/>
  <c r="L1261" i="5"/>
  <c r="L1265" i="5"/>
  <c r="L1266" i="5"/>
  <c r="L1273" i="5"/>
  <c r="L1274" i="5"/>
  <c r="L1277" i="5"/>
  <c r="L1281" i="5"/>
  <c r="L1282" i="5"/>
  <c r="L1285" i="5"/>
  <c r="L1289" i="5"/>
  <c r="L1293" i="5"/>
  <c r="L1297" i="5"/>
  <c r="L1298" i="5"/>
  <c r="L1301" i="5"/>
  <c r="L1305" i="5"/>
  <c r="L1306" i="5"/>
  <c r="L1313" i="5"/>
  <c r="L1314" i="5"/>
  <c r="L1316" i="5"/>
  <c r="L1317" i="5"/>
  <c r="L1321" i="5"/>
  <c r="L1322" i="5"/>
  <c r="L1324" i="5"/>
  <c r="L1329" i="5"/>
  <c r="L1330" i="5"/>
  <c r="L1333" i="5"/>
  <c r="L1337" i="5"/>
  <c r="L1338" i="5"/>
  <c r="L1341" i="5"/>
  <c r="L1345" i="5"/>
  <c r="L1346" i="5"/>
  <c r="L1349" i="5"/>
  <c r="L1353" i="5"/>
  <c r="L1354" i="5"/>
  <c r="L1357" i="5"/>
  <c r="L1361" i="5"/>
  <c r="L1362" i="5"/>
  <c r="L1365" i="5"/>
  <c r="L1369" i="5"/>
  <c r="L1370" i="5"/>
  <c r="L1372" i="5"/>
  <c r="L1373" i="5"/>
  <c r="L1377" i="5"/>
  <c r="L1381" i="5"/>
  <c r="L1385" i="5"/>
  <c r="L1386" i="5"/>
  <c r="L1389" i="5"/>
  <c r="L1393" i="5"/>
  <c r="L1394" i="5"/>
  <c r="L1397" i="5"/>
  <c r="L1401" i="5"/>
  <c r="L1402" i="5"/>
  <c r="L1404" i="5"/>
  <c r="L1405" i="5"/>
  <c r="L1409" i="5"/>
  <c r="L1410" i="5"/>
  <c r="L1413" i="5"/>
  <c r="L1417" i="5"/>
  <c r="L1418" i="5"/>
  <c r="L1421" i="5"/>
  <c r="L1425" i="5"/>
  <c r="L1426" i="5"/>
  <c r="L1429" i="5"/>
  <c r="L1433" i="5"/>
  <c r="L1437" i="5"/>
  <c r="L1441" i="5"/>
  <c r="L1442" i="5"/>
  <c r="L1449" i="5"/>
  <c r="L1450" i="5"/>
  <c r="L1452" i="5"/>
  <c r="L1457" i="5"/>
  <c r="L1458" i="5"/>
  <c r="L1465" i="5"/>
  <c r="L1466" i="5"/>
  <c r="L1469" i="5"/>
  <c r="L1471" i="5"/>
  <c r="L1473" i="5"/>
  <c r="L1474" i="5"/>
  <c r="L1477" i="5"/>
  <c r="L1481" i="5"/>
  <c r="L1482" i="5"/>
  <c r="L1484" i="5"/>
  <c r="L1485" i="5"/>
  <c r="L1489" i="5"/>
  <c r="L1493" i="5"/>
  <c r="L1497" i="5"/>
  <c r="L1500" i="5"/>
  <c r="L1501" i="5"/>
  <c r="L1505" i="5"/>
  <c r="L1506" i="5"/>
  <c r="L1508" i="5"/>
  <c r="L1513" i="5"/>
  <c r="L1516" i="5"/>
  <c r="L1517" i="5"/>
  <c r="L1521" i="5"/>
  <c r="L1522" i="5"/>
  <c r="L1524" i="5"/>
  <c r="L1525" i="5"/>
  <c r="L1529" i="5"/>
  <c r="L1533" i="5"/>
  <c r="L1537" i="5"/>
  <c r="L1538" i="5"/>
  <c r="L1541" i="5"/>
  <c r="L1545" i="5"/>
  <c r="L1546" i="5"/>
  <c r="L1549" i="5"/>
  <c r="L1553" i="5"/>
  <c r="L1554" i="5"/>
  <c r="L1557" i="5"/>
  <c r="L1561" i="5"/>
  <c r="L1562" i="5"/>
  <c r="L1565" i="5"/>
  <c r="L1569" i="5"/>
  <c r="L1570" i="5"/>
  <c r="L1577" i="5"/>
  <c r="L1578" i="5"/>
  <c r="L1580" i="5"/>
  <c r="L1581" i="5"/>
  <c r="L1585" i="5"/>
  <c r="L1586" i="5"/>
  <c r="L1588" i="5"/>
  <c r="L1593" i="5"/>
  <c r="L1594" i="5"/>
  <c r="L1596" i="5"/>
  <c r="L1597" i="5"/>
  <c r="L1601" i="5"/>
  <c r="L1602" i="5"/>
  <c r="L1605" i="5"/>
  <c r="L1609" i="5"/>
  <c r="L1610" i="5"/>
  <c r="L1612" i="5"/>
  <c r="L1613" i="5"/>
  <c r="L1617" i="5"/>
  <c r="L1618" i="5"/>
  <c r="L1621" i="5"/>
  <c r="L1625" i="5"/>
  <c r="L1629" i="5"/>
  <c r="L1633" i="5"/>
  <c r="L1634" i="5"/>
  <c r="L1637" i="5"/>
  <c r="L1641" i="5"/>
  <c r="L1642" i="5"/>
  <c r="L1649" i="5"/>
  <c r="L1650" i="5"/>
  <c r="L1653" i="5"/>
  <c r="L1657" i="5"/>
  <c r="L1658" i="5"/>
  <c r="L1661" i="5"/>
  <c r="L1663" i="5"/>
  <c r="L1665" i="5"/>
  <c r="L1666" i="5"/>
  <c r="L1669" i="5"/>
  <c r="L1673" i="5"/>
  <c r="L1674" i="5"/>
  <c r="L1677" i="5"/>
  <c r="L1681" i="5"/>
  <c r="L1685" i="5"/>
  <c r="L1689" i="5"/>
  <c r="L1690" i="5"/>
  <c r="L1693" i="5"/>
  <c r="L1697" i="5"/>
  <c r="L1698" i="5"/>
  <c r="L1705" i="5"/>
  <c r="L1706" i="5"/>
  <c r="L1708" i="5"/>
  <c r="L1709" i="5"/>
  <c r="L1713" i="5"/>
  <c r="L1714" i="5"/>
  <c r="L1716" i="5"/>
  <c r="L1721" i="5"/>
  <c r="L1722" i="5"/>
  <c r="L1729" i="5"/>
  <c r="L1730" i="5"/>
  <c r="L1733" i="5"/>
  <c r="L1737" i="5"/>
  <c r="L1741" i="5"/>
  <c r="L1745" i="5"/>
  <c r="L1746" i="5"/>
  <c r="L1749" i="5"/>
  <c r="L1753" i="5"/>
  <c r="L1757" i="5"/>
  <c r="L1761" i="5"/>
  <c r="L1762" i="5"/>
  <c r="L1769" i="5"/>
  <c r="L1770" i="5"/>
  <c r="L1773" i="5"/>
  <c r="L1777" i="5"/>
  <c r="L1778" i="5"/>
  <c r="L1781" i="5"/>
  <c r="L1785" i="5"/>
  <c r="L1786" i="5"/>
  <c r="L1789" i="5"/>
  <c r="L1793" i="5"/>
  <c r="L1794" i="5"/>
  <c r="L1797" i="5"/>
  <c r="L1801" i="5"/>
  <c r="L1802" i="5"/>
  <c r="L1809" i="5"/>
  <c r="L1810" i="5"/>
  <c r="L1813" i="5"/>
  <c r="L1817" i="5"/>
  <c r="L1818" i="5"/>
  <c r="L1820" i="5"/>
  <c r="L1821" i="5"/>
  <c r="L1825" i="5"/>
  <c r="L1826" i="5"/>
  <c r="L1828" i="5"/>
  <c r="L1829" i="5"/>
  <c r="L1833" i="5"/>
  <c r="L1834" i="5"/>
  <c r="L1836" i="5"/>
  <c r="L1837" i="5"/>
  <c r="L1841" i="5"/>
  <c r="L1842" i="5"/>
  <c r="L1844" i="5"/>
  <c r="L1845" i="5"/>
  <c r="L1849" i="5"/>
  <c r="L1850" i="5"/>
  <c r="L1853" i="5"/>
  <c r="L1857" i="5"/>
  <c r="L1861" i="5"/>
  <c r="L1865" i="5"/>
  <c r="L1866" i="5"/>
  <c r="L1873" i="5"/>
  <c r="L1874" i="5"/>
  <c r="L1881" i="5"/>
  <c r="L1889" i="5"/>
  <c r="L1890" i="5"/>
  <c r="L1892" i="5"/>
  <c r="L1897" i="5"/>
  <c r="L1898" i="5"/>
  <c r="L1900" i="5"/>
  <c r="L1905" i="5"/>
  <c r="L1913" i="5"/>
  <c r="L1914" i="5"/>
  <c r="L1916" i="5"/>
  <c r="L1921" i="5"/>
  <c r="L1922" i="5"/>
  <c r="L1924" i="5"/>
  <c r="L1929" i="5"/>
  <c r="L1930" i="5"/>
  <c r="L1932" i="5"/>
  <c r="L1937" i="5"/>
  <c r="L1938" i="5"/>
  <c r="L1945" i="5"/>
  <c r="L1946" i="5"/>
  <c r="L1953" i="5"/>
  <c r="L1961" i="5"/>
  <c r="L1962" i="5"/>
  <c r="L1964" i="5"/>
  <c r="L1969" i="5"/>
  <c r="L1970" i="5"/>
  <c r="L1972" i="5"/>
  <c r="L1977" i="5"/>
  <c r="L1985" i="5"/>
  <c r="L1986" i="5"/>
  <c r="L1993" i="5"/>
  <c r="L1994" i="5"/>
  <c r="L2001" i="5"/>
  <c r="L2002" i="5"/>
  <c r="L2004" i="5"/>
  <c r="L2009" i="5"/>
  <c r="L2010" i="5"/>
  <c r="L2012" i="5"/>
  <c r="L2017" i="5"/>
  <c r="L2018" i="5"/>
  <c r="L2025" i="5"/>
  <c r="L2026" i="5"/>
  <c r="L2028" i="5"/>
  <c r="L2033" i="5"/>
  <c r="L2034" i="5"/>
  <c r="L2041" i="5"/>
  <c r="L2042" i="5"/>
  <c r="L2049" i="5"/>
  <c r="L2050" i="5"/>
  <c r="L2057" i="5"/>
  <c r="L2058" i="5"/>
  <c r="L2065" i="5"/>
  <c r="L2066" i="5"/>
  <c r="L2073" i="5"/>
  <c r="L2074" i="5"/>
  <c r="L2081" i="5"/>
  <c r="L2089" i="5"/>
  <c r="L2090" i="5"/>
  <c r="L2097" i="5"/>
  <c r="L2098" i="5"/>
  <c r="L2105" i="5"/>
  <c r="L2113" i="5"/>
  <c r="L2114" i="5"/>
  <c r="L2121" i="5"/>
  <c r="L2129" i="5"/>
  <c r="L2130" i="5"/>
  <c r="L2137" i="5"/>
  <c r="L2138" i="5"/>
  <c r="L2145" i="5"/>
  <c r="L2146" i="5"/>
  <c r="L2153" i="5"/>
  <c r="L2154" i="5"/>
  <c r="L2156" i="5"/>
  <c r="K2" i="7"/>
  <c r="K3" i="7"/>
  <c r="K4" i="7"/>
  <c r="K5" i="7"/>
  <c r="K6" i="7"/>
  <c r="K7" i="7"/>
  <c r="K8" i="7"/>
  <c r="K9" i="7"/>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L2" i="7"/>
  <c r="L3" i="7"/>
  <c r="L4" i="7"/>
  <c r="N4" i="7" s="1"/>
  <c r="L5" i="7"/>
  <c r="N5" i="7" s="1"/>
  <c r="L6" i="7"/>
  <c r="L7" i="7"/>
  <c r="L8" i="7"/>
  <c r="L9" i="7"/>
  <c r="L10" i="7"/>
  <c r="L11" i="7"/>
  <c r="L12" i="7"/>
  <c r="N12" i="7" s="1"/>
  <c r="L13" i="7"/>
  <c r="N13" i="7" s="1"/>
  <c r="L14" i="7"/>
  <c r="L15" i="7"/>
  <c r="L16" i="7"/>
  <c r="L17" i="7"/>
  <c r="L18" i="7"/>
  <c r="L19" i="7"/>
  <c r="L20" i="7"/>
  <c r="N20" i="7" s="1"/>
  <c r="L21" i="7"/>
  <c r="N21" i="7" s="1"/>
  <c r="L22" i="7"/>
  <c r="L23" i="7"/>
  <c r="L24" i="7"/>
  <c r="L25" i="7"/>
  <c r="L26" i="7"/>
  <c r="N26" i="7" s="1"/>
  <c r="L27" i="7"/>
  <c r="L28" i="7"/>
  <c r="N28" i="7" s="1"/>
  <c r="L29" i="7"/>
  <c r="N29" i="7" s="1"/>
  <c r="L30" i="7"/>
  <c r="L31" i="7"/>
  <c r="L32" i="7"/>
  <c r="L33" i="7"/>
  <c r="L34" i="7"/>
  <c r="L35" i="7"/>
  <c r="L36" i="7"/>
  <c r="N36" i="7" s="1"/>
  <c r="L37" i="7"/>
  <c r="N37" i="7" s="1"/>
  <c r="L38" i="7"/>
  <c r="L39" i="7"/>
  <c r="L40" i="7"/>
  <c r="L41" i="7"/>
  <c r="L42" i="7"/>
  <c r="N42" i="7" s="1"/>
  <c r="L43" i="7"/>
  <c r="L44" i="7"/>
  <c r="N44" i="7" s="1"/>
  <c r="L45" i="7"/>
  <c r="N45" i="7" s="1"/>
  <c r="L46" i="7"/>
  <c r="L47" i="7"/>
  <c r="L48" i="7"/>
  <c r="L49" i="7"/>
  <c r="L50" i="7"/>
  <c r="N50" i="7" s="1"/>
  <c r="L51" i="7"/>
  <c r="L52" i="7"/>
  <c r="N52" i="7" s="1"/>
  <c r="L53" i="7"/>
  <c r="N53" i="7" s="1"/>
  <c r="L54" i="7"/>
  <c r="L55" i="7"/>
  <c r="L56" i="7"/>
  <c r="L57" i="7"/>
  <c r="L58" i="7"/>
  <c r="N58" i="7" s="1"/>
  <c r="L59" i="7"/>
  <c r="L60" i="7"/>
  <c r="N60" i="7" s="1"/>
  <c r="L61" i="7"/>
  <c r="N61" i="7" s="1"/>
  <c r="L62" i="7"/>
  <c r="N62" i="7" s="1"/>
  <c r="L63" i="7"/>
  <c r="L64" i="7"/>
  <c r="L65" i="7"/>
  <c r="L66" i="7"/>
  <c r="N66" i="7" s="1"/>
  <c r="L67" i="7"/>
  <c r="L68" i="7"/>
  <c r="N68" i="7" s="1"/>
  <c r="L69" i="7"/>
  <c r="N69" i="7" s="1"/>
  <c r="L70" i="7"/>
  <c r="N70" i="7" s="1"/>
  <c r="L71" i="7"/>
  <c r="L72" i="7"/>
  <c r="L73" i="7"/>
  <c r="L74" i="7"/>
  <c r="N74" i="7" s="1"/>
  <c r="L75" i="7"/>
  <c r="L76" i="7"/>
  <c r="N76" i="7" s="1"/>
  <c r="L77" i="7"/>
  <c r="N77" i="7" s="1"/>
  <c r="L78" i="7"/>
  <c r="N78" i="7" s="1"/>
  <c r="M7" i="7"/>
  <c r="M10" i="7"/>
  <c r="M15" i="7"/>
  <c r="M16" i="7"/>
  <c r="M23" i="7"/>
  <c r="M27" i="7"/>
  <c r="M28" i="7"/>
  <c r="M31" i="7"/>
  <c r="M38" i="7"/>
  <c r="M39" i="7"/>
  <c r="M47" i="7"/>
  <c r="M49" i="7"/>
  <c r="M55" i="7"/>
  <c r="M63" i="7"/>
  <c r="M67" i="7"/>
  <c r="M68" i="7"/>
  <c r="M71" i="7"/>
  <c r="N3" i="7"/>
  <c r="N6" i="7"/>
  <c r="N7" i="7"/>
  <c r="N8" i="7"/>
  <c r="N9" i="7"/>
  <c r="N11" i="7"/>
  <c r="N14" i="7"/>
  <c r="N15" i="7"/>
  <c r="N16" i="7"/>
  <c r="N17" i="7"/>
  <c r="N19" i="7"/>
  <c r="N22" i="7"/>
  <c r="N23" i="7"/>
  <c r="N24" i="7"/>
  <c r="N25" i="7"/>
  <c r="N27" i="7"/>
  <c r="N30" i="7"/>
  <c r="N31" i="7"/>
  <c r="N32" i="7"/>
  <c r="N33" i="7"/>
  <c r="N35" i="7"/>
  <c r="N38" i="7"/>
  <c r="N39" i="7"/>
  <c r="N40" i="7"/>
  <c r="N41" i="7"/>
  <c r="N43" i="7"/>
  <c r="N46" i="7"/>
  <c r="N47" i="7"/>
  <c r="N48" i="7"/>
  <c r="N49" i="7"/>
  <c r="N51" i="7"/>
  <c r="N54" i="7"/>
  <c r="N55" i="7"/>
  <c r="N56" i="7"/>
  <c r="N57" i="7"/>
  <c r="N59" i="7"/>
  <c r="N63" i="7"/>
  <c r="N64" i="7"/>
  <c r="N65" i="7"/>
  <c r="N67" i="7"/>
  <c r="N71" i="7"/>
  <c r="N72" i="7"/>
  <c r="N73" i="7"/>
  <c r="N75" i="7"/>
  <c r="O2" i="7"/>
  <c r="O3" i="7"/>
  <c r="P3" i="7" s="1"/>
  <c r="O4" i="7"/>
  <c r="O5" i="7"/>
  <c r="O6" i="7"/>
  <c r="P6" i="7" s="1"/>
  <c r="O7" i="7"/>
  <c r="P7" i="7" s="1"/>
  <c r="O8" i="7"/>
  <c r="P8" i="7" s="1"/>
  <c r="O9" i="7"/>
  <c r="P9" i="7" s="1"/>
  <c r="O10" i="7"/>
  <c r="O11" i="7"/>
  <c r="P11" i="7" s="1"/>
  <c r="O12" i="7"/>
  <c r="O13" i="7"/>
  <c r="O14" i="7"/>
  <c r="P14" i="7" s="1"/>
  <c r="O15" i="7"/>
  <c r="P15" i="7" s="1"/>
  <c r="O16" i="7"/>
  <c r="P16" i="7" s="1"/>
  <c r="O17" i="7"/>
  <c r="P17" i="7" s="1"/>
  <c r="O18" i="7"/>
  <c r="O19" i="7"/>
  <c r="P19" i="7" s="1"/>
  <c r="O20" i="7"/>
  <c r="O21" i="7"/>
  <c r="O22" i="7"/>
  <c r="P22" i="7" s="1"/>
  <c r="O23" i="7"/>
  <c r="P23" i="7" s="1"/>
  <c r="O24" i="7"/>
  <c r="P24" i="7" s="1"/>
  <c r="O25" i="7"/>
  <c r="P25" i="7" s="1"/>
  <c r="O26" i="7"/>
  <c r="O27" i="7"/>
  <c r="P27" i="7" s="1"/>
  <c r="O28" i="7"/>
  <c r="O29" i="7"/>
  <c r="O30" i="7"/>
  <c r="P30" i="7" s="1"/>
  <c r="O31" i="7"/>
  <c r="P31" i="7" s="1"/>
  <c r="O32" i="7"/>
  <c r="P32" i="7" s="1"/>
  <c r="O33" i="7"/>
  <c r="P33" i="7" s="1"/>
  <c r="O34" i="7"/>
  <c r="O35" i="7"/>
  <c r="P35" i="7" s="1"/>
  <c r="O36" i="7"/>
  <c r="O37" i="7"/>
  <c r="O38" i="7"/>
  <c r="P38" i="7" s="1"/>
  <c r="O39" i="7"/>
  <c r="P39" i="7" s="1"/>
  <c r="O40" i="7"/>
  <c r="P40" i="7" s="1"/>
  <c r="O41" i="7"/>
  <c r="P41" i="7" s="1"/>
  <c r="O42" i="7"/>
  <c r="O43" i="7"/>
  <c r="P43" i="7" s="1"/>
  <c r="O44" i="7"/>
  <c r="O45" i="7"/>
  <c r="O46" i="7"/>
  <c r="P46" i="7" s="1"/>
  <c r="O47" i="7"/>
  <c r="P47" i="7" s="1"/>
  <c r="O48" i="7"/>
  <c r="P48" i="7" s="1"/>
  <c r="O49" i="7"/>
  <c r="P49" i="7" s="1"/>
  <c r="O50" i="7"/>
  <c r="O51" i="7"/>
  <c r="P51" i="7" s="1"/>
  <c r="O52" i="7"/>
  <c r="O53" i="7"/>
  <c r="O54" i="7"/>
  <c r="P54" i="7" s="1"/>
  <c r="O55" i="7"/>
  <c r="P55" i="7" s="1"/>
  <c r="O56" i="7"/>
  <c r="P56" i="7" s="1"/>
  <c r="O57" i="7"/>
  <c r="P57" i="7" s="1"/>
  <c r="O58" i="7"/>
  <c r="P58" i="7" s="1"/>
  <c r="O59" i="7"/>
  <c r="P59" i="7" s="1"/>
  <c r="O60" i="7"/>
  <c r="O61" i="7"/>
  <c r="O62" i="7"/>
  <c r="P62" i="7" s="1"/>
  <c r="O63" i="7"/>
  <c r="P63" i="7" s="1"/>
  <c r="O64" i="7"/>
  <c r="P64" i="7" s="1"/>
  <c r="O65" i="7"/>
  <c r="P65" i="7" s="1"/>
  <c r="O66" i="7"/>
  <c r="O67" i="7"/>
  <c r="P67" i="7" s="1"/>
  <c r="O68" i="7"/>
  <c r="O69" i="7"/>
  <c r="O70" i="7"/>
  <c r="P70" i="7" s="1"/>
  <c r="O71" i="7"/>
  <c r="P71" i="7" s="1"/>
  <c r="O72" i="7"/>
  <c r="P72" i="7" s="1"/>
  <c r="O73" i="7"/>
  <c r="P73" i="7" s="1"/>
  <c r="O74" i="7"/>
  <c r="O75" i="7"/>
  <c r="P75" i="7" s="1"/>
  <c r="O76" i="7"/>
  <c r="O77" i="7"/>
  <c r="O78" i="7"/>
  <c r="P78" i="7" s="1"/>
  <c r="Q2" i="7"/>
  <c r="Q3" i="7"/>
  <c r="Q4" i="7"/>
  <c r="Q5" i="7"/>
  <c r="Q6" i="7"/>
  <c r="Q7" i="7"/>
  <c r="Q8" i="7"/>
  <c r="Q9" i="7"/>
  <c r="Q10" i="7"/>
  <c r="Q11" i="7"/>
  <c r="Q12" i="7"/>
  <c r="Q13" i="7"/>
  <c r="Q14" i="7"/>
  <c r="Q15" i="7"/>
  <c r="Q16" i="7"/>
  <c r="Q17" i="7"/>
  <c r="Q18" i="7"/>
  <c r="Q19" i="7"/>
  <c r="Q20" i="7"/>
  <c r="Q21" i="7"/>
  <c r="Q22" i="7"/>
  <c r="Q23" i="7"/>
  <c r="Q24" i="7"/>
  <c r="Q25" i="7"/>
  <c r="Q26" i="7"/>
  <c r="Q27" i="7"/>
  <c r="Q28" i="7"/>
  <c r="Q29" i="7"/>
  <c r="Q30" i="7"/>
  <c r="Q31" i="7"/>
  <c r="Q32" i="7"/>
  <c r="Q33" i="7"/>
  <c r="Q34" i="7"/>
  <c r="Q35" i="7"/>
  <c r="Q36" i="7"/>
  <c r="Q37" i="7"/>
  <c r="Q38" i="7"/>
  <c r="Q39" i="7"/>
  <c r="Q40" i="7"/>
  <c r="Q41" i="7"/>
  <c r="Q42" i="7"/>
  <c r="Q43" i="7"/>
  <c r="Q44" i="7"/>
  <c r="Q45" i="7"/>
  <c r="Q46" i="7"/>
  <c r="Q47" i="7"/>
  <c r="Q48" i="7"/>
  <c r="Q49" i="7"/>
  <c r="Q50" i="7"/>
  <c r="Q51" i="7"/>
  <c r="Q52" i="7"/>
  <c r="Q53" i="7"/>
  <c r="Q54" i="7"/>
  <c r="Q55" i="7"/>
  <c r="Q56" i="7"/>
  <c r="Q57" i="7"/>
  <c r="Q58" i="7"/>
  <c r="Q59" i="7"/>
  <c r="Q60" i="7"/>
  <c r="Q61" i="7"/>
  <c r="Q62" i="7"/>
  <c r="Q63" i="7"/>
  <c r="Q64" i="7"/>
  <c r="Q65" i="7"/>
  <c r="Q66" i="7"/>
  <c r="Q67" i="7"/>
  <c r="Q68" i="7"/>
  <c r="Q69" i="7"/>
  <c r="Q70" i="7"/>
  <c r="Q71" i="7"/>
  <c r="Q72" i="7"/>
  <c r="Q73" i="7"/>
  <c r="Q74" i="7"/>
  <c r="Q75" i="7"/>
  <c r="Q76" i="7"/>
  <c r="Q77" i="7"/>
  <c r="Q78" i="7"/>
  <c r="D2" i="8"/>
  <c r="D3" i="8"/>
  <c r="D4" i="8"/>
  <c r="E2" i="8"/>
  <c r="E3" i="8"/>
  <c r="E4" i="8"/>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O25" i="6"/>
  <c r="O33" i="6"/>
  <c r="O75" i="6"/>
  <c r="P85" i="6"/>
  <c r="Q85" i="6" s="1"/>
  <c r="O103" i="6"/>
  <c r="O146" i="6"/>
  <c r="O181" i="6"/>
  <c r="O187" i="6"/>
  <c r="O191" i="6"/>
  <c r="P232" i="6"/>
  <c r="Q232" i="6" s="1"/>
  <c r="O236" i="6"/>
  <c r="O299" i="6"/>
  <c r="O338" i="6"/>
  <c r="P340" i="6"/>
  <c r="Q340" i="6" s="1"/>
  <c r="P343" i="6"/>
  <c r="Q343" i="6" s="1"/>
  <c r="P353" i="6"/>
  <c r="Q353" i="6" s="1"/>
  <c r="O356" i="6"/>
  <c r="O364" i="6"/>
  <c r="P369" i="6"/>
  <c r="Q369" i="6" s="1"/>
  <c r="P371" i="6"/>
  <c r="Q371" i="6" s="1"/>
  <c r="O374" i="6"/>
  <c r="O382" i="6"/>
  <c r="O385" i="6"/>
  <c r="O409" i="6"/>
  <c r="P423" i="6"/>
  <c r="Q423" i="6" s="1"/>
  <c r="O433" i="6"/>
  <c r="O437" i="6"/>
  <c r="P453" i="6"/>
  <c r="Q453" i="6" s="1"/>
  <c r="O475" i="6"/>
  <c r="O477" i="6"/>
  <c r="O495" i="6"/>
  <c r="O498" i="6"/>
  <c r="O508" i="6"/>
  <c r="O513" i="6"/>
  <c r="O519" i="6"/>
  <c r="O525" i="6"/>
  <c r="O551" i="6"/>
  <c r="O561" i="6"/>
  <c r="O563" i="6"/>
  <c r="O574" i="6"/>
  <c r="O597" i="6"/>
  <c r="O607" i="6"/>
  <c r="P628" i="6"/>
  <c r="Q628" i="6" s="1"/>
  <c r="O632" i="6"/>
  <c r="O637" i="6"/>
  <c r="O641" i="6"/>
  <c r="O645" i="6"/>
  <c r="P652" i="6"/>
  <c r="Q652" i="6" s="1"/>
  <c r="O653" i="6"/>
  <c r="O661" i="6"/>
  <c r="P688" i="6"/>
  <c r="Q688" i="6" s="1"/>
  <c r="O690" i="6"/>
  <c r="O701" i="6"/>
  <c r="O717" i="6"/>
  <c r="O723" i="6"/>
  <c r="O725" i="6"/>
  <c r="O728" i="6"/>
  <c r="O730" i="6"/>
  <c r="O734" i="6"/>
  <c r="O805" i="6"/>
  <c r="O815" i="6"/>
  <c r="O821" i="6"/>
  <c r="O31" i="6"/>
  <c r="O54" i="6"/>
  <c r="O69" i="6"/>
  <c r="O109" i="6"/>
  <c r="O130" i="6"/>
  <c r="O156" i="6"/>
  <c r="O232" i="6"/>
  <c r="O249" i="6"/>
  <c r="O259" i="6"/>
  <c r="O264" i="6"/>
  <c r="O281" i="6"/>
  <c r="O296" i="6"/>
  <c r="O306" i="6"/>
  <c r="O310" i="6"/>
  <c r="O313" i="6"/>
  <c r="O324" i="6"/>
  <c r="O335" i="6"/>
  <c r="O340" i="6"/>
  <c r="O453" i="6"/>
  <c r="O500" i="6"/>
  <c r="O628" i="6"/>
  <c r="P33" i="6"/>
  <c r="Q33" i="6" s="1"/>
  <c r="P54" i="6"/>
  <c r="Q54" i="6" s="1"/>
  <c r="P123" i="6"/>
  <c r="Q123" i="6" s="1"/>
  <c r="P191" i="6"/>
  <c r="Q191" i="6" s="1"/>
  <c r="P259" i="6"/>
  <c r="Q259" i="6" s="1"/>
  <c r="P310" i="6"/>
  <c r="Q310" i="6" s="1"/>
  <c r="P335" i="6"/>
  <c r="Q335" i="6" s="1"/>
  <c r="P364" i="6"/>
  <c r="Q364" i="6" s="1"/>
  <c r="P409" i="6"/>
  <c r="Q409" i="6" s="1"/>
  <c r="P519" i="6"/>
  <c r="Q519" i="6" s="1"/>
  <c r="D10" i="19"/>
  <c r="D9" i="19"/>
  <c r="D8" i="19"/>
  <c r="D7" i="19"/>
  <c r="D6" i="19"/>
  <c r="S124" i="19" l="1" a="1"/>
  <c r="S124" i="19" s="1"/>
  <c r="P76" i="7"/>
  <c r="P68" i="7"/>
  <c r="P60" i="7"/>
  <c r="P52" i="7"/>
  <c r="P44" i="7"/>
  <c r="P36" i="7"/>
  <c r="P28" i="7"/>
  <c r="P20" i="7"/>
  <c r="P12" i="7"/>
  <c r="P4" i="7"/>
  <c r="J2150" i="5"/>
  <c r="J2134" i="5"/>
  <c r="J2118" i="5"/>
  <c r="J2105" i="5"/>
  <c r="J2073" i="5"/>
  <c r="J2057" i="5"/>
  <c r="J2041" i="5"/>
  <c r="J1957" i="5"/>
  <c r="J1921" i="5"/>
  <c r="J1801" i="5"/>
  <c r="J1737" i="5"/>
  <c r="J1677" i="5"/>
  <c r="J1557" i="5"/>
  <c r="J1533" i="5"/>
  <c r="I1695" i="5"/>
  <c r="I1389" i="5"/>
  <c r="J2137" i="5"/>
  <c r="J2121" i="5"/>
  <c r="J2030" i="5"/>
  <c r="J1993" i="5"/>
  <c r="J1969" i="5"/>
  <c r="P763" i="6" s="1"/>
  <c r="Q763" i="6" s="1"/>
  <c r="J1945" i="5"/>
  <c r="J1865" i="5"/>
  <c r="J1689" i="5"/>
  <c r="J1665" i="5"/>
  <c r="J1613" i="5"/>
  <c r="J1453" i="5"/>
  <c r="I1631" i="5"/>
  <c r="O623" i="6" s="1"/>
  <c r="J1418" i="5"/>
  <c r="I1218" i="5"/>
  <c r="J1218" i="5"/>
  <c r="I354" i="5"/>
  <c r="J354" i="5"/>
  <c r="I2080" i="5"/>
  <c r="I2056" i="5"/>
  <c r="I2144" i="5"/>
  <c r="J2144" i="5"/>
  <c r="I2136" i="5"/>
  <c r="J2136" i="5"/>
  <c r="J2128" i="5"/>
  <c r="I2128" i="5"/>
  <c r="I2104" i="5"/>
  <c r="J2104" i="5"/>
  <c r="J2064" i="5"/>
  <c r="P802" i="6" s="1"/>
  <c r="Q802" i="6" s="1"/>
  <c r="I2064" i="5"/>
  <c r="O802" i="6" s="1"/>
  <c r="I642" i="5"/>
  <c r="J2096" i="5"/>
  <c r="I2072" i="5"/>
  <c r="J2048" i="5"/>
  <c r="I2120" i="5"/>
  <c r="J2152" i="5"/>
  <c r="J1760" i="5"/>
  <c r="J1704" i="5"/>
  <c r="J1600" i="5"/>
  <c r="J1472" i="5"/>
  <c r="J1448" i="5"/>
  <c r="J1312" i="5"/>
  <c r="J1256" i="5"/>
  <c r="J1024" i="5"/>
  <c r="I1928" i="5"/>
  <c r="I1896" i="5"/>
  <c r="O736" i="6" s="1"/>
  <c r="I1656" i="5"/>
  <c r="I1640" i="5"/>
  <c r="I1528" i="5"/>
  <c r="I1512" i="5"/>
  <c r="I1352" i="5"/>
  <c r="I1176" i="5"/>
  <c r="I736" i="5"/>
  <c r="I704" i="5"/>
  <c r="O269" i="6" s="1"/>
  <c r="I480" i="5"/>
  <c r="J1824" i="5"/>
  <c r="J1768" i="5"/>
  <c r="J1712" i="5"/>
  <c r="J1632" i="5"/>
  <c r="J1584" i="5"/>
  <c r="J1504" i="5"/>
  <c r="P578" i="6" s="1"/>
  <c r="Q578" i="6" s="1"/>
  <c r="J1456" i="5"/>
  <c r="I1984" i="5"/>
  <c r="I1856" i="5"/>
  <c r="I1376" i="5"/>
  <c r="I1272" i="5"/>
  <c r="I832" i="5"/>
  <c r="J1920" i="5"/>
  <c r="J1888" i="5"/>
  <c r="J1800" i="5"/>
  <c r="J1688" i="5"/>
  <c r="J1008" i="5"/>
  <c r="J976" i="5"/>
  <c r="J760" i="5"/>
  <c r="I1960" i="5"/>
  <c r="I1752" i="5"/>
  <c r="I1488" i="5"/>
  <c r="O571" i="6" s="1"/>
  <c r="I1408" i="5"/>
  <c r="O538" i="6" s="1"/>
  <c r="I1184" i="5"/>
  <c r="I1128" i="5"/>
  <c r="I1072" i="5"/>
  <c r="I928" i="5"/>
  <c r="I896" i="5"/>
  <c r="I864" i="5"/>
  <c r="I416" i="5"/>
  <c r="O157" i="6" s="1"/>
  <c r="I384" i="5"/>
  <c r="O145" i="6" s="1"/>
  <c r="J2040" i="5"/>
  <c r="J1664" i="5"/>
  <c r="J1536" i="5"/>
  <c r="J1328" i="5"/>
  <c r="J1296" i="5"/>
  <c r="J1240" i="5"/>
  <c r="J1152" i="5"/>
  <c r="J1096" i="5"/>
  <c r="J320" i="5"/>
  <c r="J152" i="5"/>
  <c r="I352" i="5"/>
  <c r="J2153" i="5"/>
  <c r="J2089" i="5"/>
  <c r="J1616" i="5"/>
  <c r="J1040" i="5"/>
  <c r="J1810" i="5"/>
  <c r="J1714" i="5"/>
  <c r="J1602" i="5"/>
  <c r="J818" i="5"/>
  <c r="J322" i="5"/>
  <c r="I1746" i="5"/>
  <c r="I2154" i="5"/>
  <c r="J2154" i="5"/>
  <c r="I2130" i="5"/>
  <c r="J2130" i="5"/>
  <c r="I2098" i="5"/>
  <c r="J2098" i="5"/>
  <c r="I2058" i="5"/>
  <c r="O799" i="6" s="1"/>
  <c r="J2058" i="5"/>
  <c r="I2018" i="5"/>
  <c r="J2018" i="5"/>
  <c r="I1994" i="5"/>
  <c r="O773" i="6" s="1"/>
  <c r="J1994" i="5"/>
  <c r="I1962" i="5"/>
  <c r="J1962" i="5"/>
  <c r="I1930" i="5"/>
  <c r="J1930" i="5"/>
  <c r="I1898" i="5"/>
  <c r="J1898" i="5"/>
  <c r="I1874" i="5"/>
  <c r="J1874" i="5"/>
  <c r="I1834" i="5"/>
  <c r="J1834" i="5"/>
  <c r="I1802" i="5"/>
  <c r="J1802" i="5"/>
  <c r="I1770" i="5"/>
  <c r="J1770" i="5"/>
  <c r="I1738" i="5"/>
  <c r="J1738" i="5"/>
  <c r="J1730" i="5"/>
  <c r="I1730" i="5"/>
  <c r="I1698" i="5"/>
  <c r="J1698" i="5"/>
  <c r="I1578" i="5"/>
  <c r="J1578" i="5"/>
  <c r="I1538" i="5"/>
  <c r="J1538" i="5"/>
  <c r="I1506" i="5"/>
  <c r="J1506" i="5"/>
  <c r="I1482" i="5"/>
  <c r="J1482" i="5"/>
  <c r="I1450" i="5"/>
  <c r="J1450" i="5"/>
  <c r="J1434" i="5"/>
  <c r="P549" i="6" s="1"/>
  <c r="Q549" i="6" s="1"/>
  <c r="I1434" i="5"/>
  <c r="I1402" i="5"/>
  <c r="J1402" i="5"/>
  <c r="J1370" i="5"/>
  <c r="P521" i="6" s="1"/>
  <c r="Q521" i="6" s="1"/>
  <c r="I1370" i="5"/>
  <c r="I1330" i="5"/>
  <c r="J1330" i="5"/>
  <c r="I1306" i="5"/>
  <c r="J1306" i="5"/>
  <c r="I1266" i="5"/>
  <c r="J1266" i="5"/>
  <c r="J1234" i="5"/>
  <c r="I1234" i="5"/>
  <c r="I1210" i="5"/>
  <c r="J1210" i="5"/>
  <c r="P460" i="6" s="1"/>
  <c r="Q460" i="6" s="1"/>
  <c r="I1162" i="5"/>
  <c r="O444" i="6" s="1"/>
  <c r="J1162" i="5"/>
  <c r="J1138" i="5"/>
  <c r="I1138" i="5"/>
  <c r="J1106" i="5"/>
  <c r="I1106" i="5"/>
  <c r="J1058" i="5"/>
  <c r="I1058" i="5"/>
  <c r="O403" i="6" s="1"/>
  <c r="J1026" i="5"/>
  <c r="I1026" i="5"/>
  <c r="I882" i="5"/>
  <c r="J882" i="5"/>
  <c r="I2138" i="5"/>
  <c r="J2138" i="5"/>
  <c r="I2106" i="5"/>
  <c r="J2106" i="5"/>
  <c r="I2074" i="5"/>
  <c r="J2074" i="5"/>
  <c r="I2042" i="5"/>
  <c r="O791" i="6" s="1"/>
  <c r="J2042" i="5"/>
  <c r="I2002" i="5"/>
  <c r="O776" i="6" s="1"/>
  <c r="J2002" i="5"/>
  <c r="I1978" i="5"/>
  <c r="J1978" i="5"/>
  <c r="I1946" i="5"/>
  <c r="J1946" i="5"/>
  <c r="I1890" i="5"/>
  <c r="J1890" i="5"/>
  <c r="I1866" i="5"/>
  <c r="J1866" i="5"/>
  <c r="I1850" i="5"/>
  <c r="J1850" i="5"/>
  <c r="I1778" i="5"/>
  <c r="J1778" i="5"/>
  <c r="I1754" i="5"/>
  <c r="J1754" i="5"/>
  <c r="I1690" i="5"/>
  <c r="J1690" i="5"/>
  <c r="J1666" i="5"/>
  <c r="I1666" i="5"/>
  <c r="I1634" i="5"/>
  <c r="J1634" i="5"/>
  <c r="I1618" i="5"/>
  <c r="J1618" i="5"/>
  <c r="I1586" i="5"/>
  <c r="J1586" i="5"/>
  <c r="I1562" i="5"/>
  <c r="O598" i="6" s="1"/>
  <c r="J1562" i="5"/>
  <c r="P598" i="6" s="1"/>
  <c r="Q598" i="6" s="1"/>
  <c r="I1522" i="5"/>
  <c r="J1522" i="5"/>
  <c r="I1490" i="5"/>
  <c r="J1490" i="5"/>
  <c r="J1466" i="5"/>
  <c r="I1466" i="5"/>
  <c r="J1410" i="5"/>
  <c r="I1410" i="5"/>
  <c r="O539" i="6" s="1"/>
  <c r="I1378" i="5"/>
  <c r="O523" i="6" s="1"/>
  <c r="J1378" i="5"/>
  <c r="I1354" i="5"/>
  <c r="J1354" i="5"/>
  <c r="I1322" i="5"/>
  <c r="J1322" i="5"/>
  <c r="I1290" i="5"/>
  <c r="J1290" i="5"/>
  <c r="J1186" i="5"/>
  <c r="I1186" i="5"/>
  <c r="I1154" i="5"/>
  <c r="J1154" i="5"/>
  <c r="I1130" i="5"/>
  <c r="J1130" i="5"/>
  <c r="I1114" i="5"/>
  <c r="J1114" i="5"/>
  <c r="P425" i="6" s="1"/>
  <c r="Q425" i="6" s="1"/>
  <c r="I1082" i="5"/>
  <c r="J1082" i="5"/>
  <c r="I1042" i="5"/>
  <c r="J1042" i="5"/>
  <c r="I1010" i="5"/>
  <c r="J1010" i="5"/>
  <c r="I986" i="5"/>
  <c r="J986" i="5"/>
  <c r="I970" i="5"/>
  <c r="J970" i="5"/>
  <c r="I946" i="5"/>
  <c r="J946" i="5"/>
  <c r="I938" i="5"/>
  <c r="J938" i="5"/>
  <c r="I914" i="5"/>
  <c r="J914" i="5"/>
  <c r="I890" i="5"/>
  <c r="O333" i="6" s="1"/>
  <c r="J890" i="5"/>
  <c r="I842" i="5"/>
  <c r="J842" i="5"/>
  <c r="J826" i="5"/>
  <c r="I826" i="5"/>
  <c r="I802" i="5"/>
  <c r="J802" i="5"/>
  <c r="P302" i="6" s="1"/>
  <c r="Q302" i="6" s="1"/>
  <c r="I770" i="5"/>
  <c r="O290" i="6" s="1"/>
  <c r="J770" i="5"/>
  <c r="I746" i="5"/>
  <c r="J746" i="5"/>
  <c r="I682" i="5"/>
  <c r="O261" i="6" s="1"/>
  <c r="J682" i="5"/>
  <c r="I658" i="5"/>
  <c r="J658" i="5"/>
  <c r="I634" i="5"/>
  <c r="O240" i="6" s="1"/>
  <c r="J634" i="5"/>
  <c r="I626" i="5"/>
  <c r="J626" i="5"/>
  <c r="I602" i="5"/>
  <c r="J602" i="5"/>
  <c r="I594" i="5"/>
  <c r="J594" i="5"/>
  <c r="J570" i="5"/>
  <c r="P215" i="6" s="1"/>
  <c r="Q215" i="6" s="1"/>
  <c r="I570" i="5"/>
  <c r="I546" i="5"/>
  <c r="J546" i="5"/>
  <c r="I522" i="5"/>
  <c r="J522" i="5"/>
  <c r="I498" i="5"/>
  <c r="J498" i="5"/>
  <c r="I474" i="5"/>
  <c r="O178" i="6" s="1"/>
  <c r="J474" i="5"/>
  <c r="I450" i="5"/>
  <c r="J450" i="5"/>
  <c r="I434" i="5"/>
  <c r="O163" i="6" s="1"/>
  <c r="J434" i="5"/>
  <c r="I410" i="5"/>
  <c r="J410" i="5"/>
  <c r="I378" i="5"/>
  <c r="J378" i="5"/>
  <c r="I338" i="5"/>
  <c r="J338" i="5"/>
  <c r="I314" i="5"/>
  <c r="J314" i="5"/>
  <c r="I290" i="5"/>
  <c r="J290" i="5"/>
  <c r="P110" i="6" s="1"/>
  <c r="Q110" i="6" s="1"/>
  <c r="I266" i="5"/>
  <c r="O100" i="6" s="1"/>
  <c r="J266" i="5"/>
  <c r="I250" i="5"/>
  <c r="J250" i="5"/>
  <c r="J234" i="5"/>
  <c r="I234" i="5"/>
  <c r="J218" i="5"/>
  <c r="I218" i="5"/>
  <c r="I194" i="5"/>
  <c r="O76" i="6" s="1"/>
  <c r="J194" i="5"/>
  <c r="P76" i="6" s="1"/>
  <c r="Q76" i="6" s="1"/>
  <c r="J162" i="5"/>
  <c r="I162" i="5"/>
  <c r="I146" i="5"/>
  <c r="J146" i="5"/>
  <c r="I122" i="5"/>
  <c r="J122" i="5"/>
  <c r="I2" i="5"/>
  <c r="J2" i="5"/>
  <c r="J458" i="5"/>
  <c r="J210" i="5"/>
  <c r="I82" i="5"/>
  <c r="P34" i="7"/>
  <c r="N34" i="7"/>
  <c r="I2146" i="5"/>
  <c r="J2146" i="5"/>
  <c r="I2114" i="5"/>
  <c r="J2114" i="5"/>
  <c r="I2082" i="5"/>
  <c r="J2082" i="5"/>
  <c r="I2026" i="5"/>
  <c r="J2026" i="5"/>
  <c r="I1954" i="5"/>
  <c r="J1954" i="5"/>
  <c r="I1914" i="5"/>
  <c r="J1914" i="5"/>
  <c r="I1882" i="5"/>
  <c r="J1882" i="5"/>
  <c r="I1826" i="5"/>
  <c r="J1826" i="5"/>
  <c r="I1794" i="5"/>
  <c r="O692" i="6" s="1"/>
  <c r="J1794" i="5"/>
  <c r="P692" i="6" s="1"/>
  <c r="Q692" i="6" s="1"/>
  <c r="I1706" i="5"/>
  <c r="J1706" i="5"/>
  <c r="J1682" i="5"/>
  <c r="I1682" i="5"/>
  <c r="I1650" i="5"/>
  <c r="J1650" i="5"/>
  <c r="J1610" i="5"/>
  <c r="I1610" i="5"/>
  <c r="I1570" i="5"/>
  <c r="J1570" i="5"/>
  <c r="I1546" i="5"/>
  <c r="J1546" i="5"/>
  <c r="I1514" i="5"/>
  <c r="J1514" i="5"/>
  <c r="J1442" i="5"/>
  <c r="P553" i="6" s="1"/>
  <c r="Q553" i="6" s="1"/>
  <c r="I1442" i="5"/>
  <c r="I1426" i="5"/>
  <c r="J1426" i="5"/>
  <c r="I1394" i="5"/>
  <c r="O531" i="6" s="1"/>
  <c r="J1394" i="5"/>
  <c r="I1314" i="5"/>
  <c r="J1314" i="5"/>
  <c r="I1282" i="5"/>
  <c r="O487" i="6" s="1"/>
  <c r="J1282" i="5"/>
  <c r="I1242" i="5"/>
  <c r="J1242" i="5"/>
  <c r="J1202" i="5"/>
  <c r="I1202" i="5"/>
  <c r="I1178" i="5"/>
  <c r="J1178" i="5"/>
  <c r="I1146" i="5"/>
  <c r="O438" i="6" s="1"/>
  <c r="J1146" i="5"/>
  <c r="P438" i="6" s="1"/>
  <c r="Q438" i="6" s="1"/>
  <c r="I1066" i="5"/>
  <c r="J1066" i="5"/>
  <c r="I1034" i="5"/>
  <c r="J1034" i="5"/>
  <c r="P393" i="6" s="1"/>
  <c r="Q393" i="6" s="1"/>
  <c r="I1002" i="5"/>
  <c r="J1002" i="5"/>
  <c r="I978" i="5"/>
  <c r="O372" i="6" s="1"/>
  <c r="J978" i="5"/>
  <c r="J954" i="5"/>
  <c r="I954" i="5"/>
  <c r="I930" i="5"/>
  <c r="J930" i="5"/>
  <c r="I906" i="5"/>
  <c r="J906" i="5"/>
  <c r="I874" i="5"/>
  <c r="J874" i="5"/>
  <c r="I850" i="5"/>
  <c r="J850" i="5"/>
  <c r="I794" i="5"/>
  <c r="J794" i="5"/>
  <c r="I778" i="5"/>
  <c r="J778" i="5"/>
  <c r="I754" i="5"/>
  <c r="O285" i="6" s="1"/>
  <c r="J754" i="5"/>
  <c r="P285" i="6" s="1"/>
  <c r="Q285" i="6" s="1"/>
  <c r="J730" i="5"/>
  <c r="I730" i="5"/>
  <c r="I706" i="5"/>
  <c r="J706" i="5"/>
  <c r="I690" i="5"/>
  <c r="J690" i="5"/>
  <c r="I674" i="5"/>
  <c r="J674" i="5"/>
  <c r="I650" i="5"/>
  <c r="J650" i="5"/>
  <c r="I618" i="5"/>
  <c r="J618" i="5"/>
  <c r="I578" i="5"/>
  <c r="J578" i="5"/>
  <c r="I554" i="5"/>
  <c r="J554" i="5"/>
  <c r="I530" i="5"/>
  <c r="J530" i="5"/>
  <c r="I506" i="5"/>
  <c r="J506" i="5"/>
  <c r="I482" i="5"/>
  <c r="J482" i="5"/>
  <c r="P183" i="6" s="1"/>
  <c r="Q183" i="6" s="1"/>
  <c r="I466" i="5"/>
  <c r="O175" i="6" s="1"/>
  <c r="J466" i="5"/>
  <c r="I402" i="5"/>
  <c r="O152" i="6" s="1"/>
  <c r="J402" i="5"/>
  <c r="I386" i="5"/>
  <c r="J386" i="5"/>
  <c r="I362" i="5"/>
  <c r="J362" i="5"/>
  <c r="I330" i="5"/>
  <c r="O124" i="6" s="1"/>
  <c r="J330" i="5"/>
  <c r="P124" i="6" s="1"/>
  <c r="Q124" i="6" s="1"/>
  <c r="I306" i="5"/>
  <c r="J306" i="5"/>
  <c r="I258" i="5"/>
  <c r="J258" i="5"/>
  <c r="I186" i="5"/>
  <c r="O71" i="6" s="1"/>
  <c r="J186" i="5"/>
  <c r="J154" i="5"/>
  <c r="I154" i="5"/>
  <c r="I130" i="5"/>
  <c r="O49" i="6" s="1"/>
  <c r="J130" i="5"/>
  <c r="J106" i="5"/>
  <c r="I106" i="5"/>
  <c r="J90" i="5"/>
  <c r="I90" i="5"/>
  <c r="I66" i="5"/>
  <c r="O26" i="6" s="1"/>
  <c r="J66" i="5"/>
  <c r="P26" i="6" s="1"/>
  <c r="Q26" i="6" s="1"/>
  <c r="J42" i="5"/>
  <c r="I42" i="5"/>
  <c r="J34" i="5"/>
  <c r="I34" i="5"/>
  <c r="I10" i="5"/>
  <c r="J10" i="5"/>
  <c r="P42" i="7"/>
  <c r="J1986" i="5"/>
  <c r="J1642" i="5"/>
  <c r="J962" i="5"/>
  <c r="J866" i="5"/>
  <c r="J562" i="5"/>
  <c r="I1250" i="5"/>
  <c r="I762" i="5"/>
  <c r="P10" i="7"/>
  <c r="N10" i="7"/>
  <c r="I2122" i="5"/>
  <c r="J2122" i="5"/>
  <c r="I2090" i="5"/>
  <c r="J2090" i="5"/>
  <c r="I2066" i="5"/>
  <c r="O803" i="6" s="1"/>
  <c r="J2066" i="5"/>
  <c r="I2034" i="5"/>
  <c r="J2034" i="5"/>
  <c r="I2010" i="5"/>
  <c r="J2010" i="5"/>
  <c r="I1970" i="5"/>
  <c r="J1970" i="5"/>
  <c r="I1938" i="5"/>
  <c r="J1938" i="5"/>
  <c r="J1906" i="5"/>
  <c r="I1906" i="5"/>
  <c r="I1842" i="5"/>
  <c r="J1842" i="5"/>
  <c r="I1818" i="5"/>
  <c r="J1818" i="5"/>
  <c r="J1786" i="5"/>
  <c r="I1786" i="5"/>
  <c r="J1722" i="5"/>
  <c r="I1722" i="5"/>
  <c r="O664" i="6" s="1"/>
  <c r="I1658" i="5"/>
  <c r="J1658" i="5"/>
  <c r="J1626" i="5"/>
  <c r="I1626" i="5"/>
  <c r="I1594" i="5"/>
  <c r="J1594" i="5"/>
  <c r="J1554" i="5"/>
  <c r="I1554" i="5"/>
  <c r="I1530" i="5"/>
  <c r="J1530" i="5"/>
  <c r="I1498" i="5"/>
  <c r="J1498" i="5"/>
  <c r="I1362" i="5"/>
  <c r="J1362" i="5"/>
  <c r="J1338" i="5"/>
  <c r="I1338" i="5"/>
  <c r="J1298" i="5"/>
  <c r="I1298" i="5"/>
  <c r="I1274" i="5"/>
  <c r="J1274" i="5"/>
  <c r="I1258" i="5"/>
  <c r="J1258" i="5"/>
  <c r="J1226" i="5"/>
  <c r="I1226" i="5"/>
  <c r="I1194" i="5"/>
  <c r="J1194" i="5"/>
  <c r="J1170" i="5"/>
  <c r="I1170" i="5"/>
  <c r="I1098" i="5"/>
  <c r="J1098" i="5"/>
  <c r="I1074" i="5"/>
  <c r="O410" i="6" s="1"/>
  <c r="J1074" i="5"/>
  <c r="P410" i="6" s="1"/>
  <c r="Q410" i="6" s="1"/>
  <c r="I1050" i="5"/>
  <c r="J1050" i="5"/>
  <c r="J1018" i="5"/>
  <c r="I1018" i="5"/>
  <c r="I994" i="5"/>
  <c r="J994" i="5"/>
  <c r="I922" i="5"/>
  <c r="J922" i="5"/>
  <c r="J898" i="5"/>
  <c r="I898" i="5"/>
  <c r="I834" i="5"/>
  <c r="J834" i="5"/>
  <c r="I810" i="5"/>
  <c r="J810" i="5"/>
  <c r="I786" i="5"/>
  <c r="J786" i="5"/>
  <c r="I738" i="5"/>
  <c r="J738" i="5"/>
  <c r="I722" i="5"/>
  <c r="J722" i="5"/>
  <c r="J698" i="5"/>
  <c r="I698" i="5"/>
  <c r="I666" i="5"/>
  <c r="J666" i="5"/>
  <c r="P254" i="6" s="1"/>
  <c r="Q254" i="6" s="1"/>
  <c r="I586" i="5"/>
  <c r="J586" i="5"/>
  <c r="I538" i="5"/>
  <c r="J538" i="5"/>
  <c r="I514" i="5"/>
  <c r="O195" i="6" s="1"/>
  <c r="J514" i="5"/>
  <c r="I490" i="5"/>
  <c r="J490" i="5"/>
  <c r="I442" i="5"/>
  <c r="J442" i="5"/>
  <c r="I418" i="5"/>
  <c r="J418" i="5"/>
  <c r="I394" i="5"/>
  <c r="J394" i="5"/>
  <c r="I370" i="5"/>
  <c r="J370" i="5"/>
  <c r="P141" i="6" s="1"/>
  <c r="Q141" i="6" s="1"/>
  <c r="J346" i="5"/>
  <c r="I346" i="5"/>
  <c r="I298" i="5"/>
  <c r="J298" i="5"/>
  <c r="J274" i="5"/>
  <c r="I274" i="5"/>
  <c r="I242" i="5"/>
  <c r="O91" i="6" s="1"/>
  <c r="J242" i="5"/>
  <c r="J226" i="5"/>
  <c r="I226" i="5"/>
  <c r="I202" i="5"/>
  <c r="J202" i="5"/>
  <c r="I178" i="5"/>
  <c r="J178" i="5"/>
  <c r="P67" i="6" s="1"/>
  <c r="Q67" i="6" s="1"/>
  <c r="I170" i="5"/>
  <c r="O64" i="6" s="1"/>
  <c r="J170" i="5"/>
  <c r="I138" i="5"/>
  <c r="J138" i="5"/>
  <c r="I114" i="5"/>
  <c r="J114" i="5"/>
  <c r="I98" i="5"/>
  <c r="J98" i="5"/>
  <c r="I74" i="5"/>
  <c r="J74" i="5"/>
  <c r="I58" i="5"/>
  <c r="J58" i="5"/>
  <c r="I26" i="5"/>
  <c r="J26" i="5"/>
  <c r="J1922" i="5"/>
  <c r="J1762" i="5"/>
  <c r="J1458" i="5"/>
  <c r="J1346" i="5"/>
  <c r="I1122" i="5"/>
  <c r="I858" i="5"/>
  <c r="N2" i="7"/>
  <c r="P2" i="7"/>
  <c r="J1858" i="5"/>
  <c r="J1674" i="5"/>
  <c r="P18" i="7"/>
  <c r="N18" i="7"/>
  <c r="I2050" i="5"/>
  <c r="J2050" i="5"/>
  <c r="P794" i="6" s="1"/>
  <c r="Q794" i="6" s="1"/>
  <c r="F8" i="2"/>
  <c r="J1090" i="5"/>
  <c r="J610" i="5"/>
  <c r="J282" i="5"/>
  <c r="J18" i="5"/>
  <c r="P7" i="6" s="1"/>
  <c r="Q7" i="6" s="1"/>
  <c r="J1386" i="5"/>
  <c r="P528" i="6" s="1"/>
  <c r="Q528" i="6" s="1"/>
  <c r="J714" i="5"/>
  <c r="J50" i="5"/>
  <c r="I1474" i="5"/>
  <c r="I426" i="5"/>
  <c r="F4" i="2"/>
  <c r="P77" i="7"/>
  <c r="P69" i="7"/>
  <c r="P61" i="7"/>
  <c r="P53" i="7"/>
  <c r="P45" i="7"/>
  <c r="P37" i="7"/>
  <c r="P29" i="7"/>
  <c r="P21" i="7"/>
  <c r="P13" i="7"/>
  <c r="P5" i="7"/>
  <c r="F6" i="2"/>
  <c r="I1841" i="5"/>
  <c r="J1841" i="5"/>
  <c r="I1777" i="5"/>
  <c r="J1777" i="5"/>
  <c r="I1713" i="5"/>
  <c r="J1713" i="5"/>
  <c r="I1673" i="5"/>
  <c r="J1673" i="5"/>
  <c r="I1649" i="5"/>
  <c r="J1649" i="5"/>
  <c r="I1609" i="5"/>
  <c r="J1609" i="5"/>
  <c r="I1585" i="5"/>
  <c r="J1585" i="5"/>
  <c r="I1545" i="5"/>
  <c r="J1545" i="5"/>
  <c r="I1521" i="5"/>
  <c r="J1521" i="5"/>
  <c r="I1481" i="5"/>
  <c r="J1481" i="5"/>
  <c r="I1457" i="5"/>
  <c r="J1457" i="5"/>
  <c r="I1417" i="5"/>
  <c r="O542" i="6" s="1"/>
  <c r="J1417" i="5"/>
  <c r="P542" i="6" s="1"/>
  <c r="Q542" i="6" s="1"/>
  <c r="I1393" i="5"/>
  <c r="J1393" i="5"/>
  <c r="I1353" i="5"/>
  <c r="J1353" i="5"/>
  <c r="I1329" i="5"/>
  <c r="J1329" i="5"/>
  <c r="I1289" i="5"/>
  <c r="O490" i="6" s="1"/>
  <c r="J1289" i="5"/>
  <c r="I1265" i="5"/>
  <c r="J1265" i="5"/>
  <c r="I1225" i="5"/>
  <c r="J1225" i="5"/>
  <c r="J2151" i="5"/>
  <c r="J2143" i="5"/>
  <c r="J2135" i="5"/>
  <c r="J2127" i="5"/>
  <c r="J2119" i="5"/>
  <c r="J2111" i="5"/>
  <c r="J2103" i="5"/>
  <c r="J2095" i="5"/>
  <c r="J2087" i="5"/>
  <c r="J2079" i="5"/>
  <c r="J2071" i="5"/>
  <c r="P807" i="6" s="1"/>
  <c r="Q807" i="6" s="1"/>
  <c r="J2063" i="5"/>
  <c r="P801" i="6" s="1"/>
  <c r="Q801" i="6" s="1"/>
  <c r="J2055" i="5"/>
  <c r="J2047" i="5"/>
  <c r="J2039" i="5"/>
  <c r="I1759" i="5"/>
  <c r="J1759" i="5"/>
  <c r="I1567" i="5"/>
  <c r="J1567" i="5"/>
  <c r="I1527" i="5"/>
  <c r="O586" i="6" s="1"/>
  <c r="J1527" i="5"/>
  <c r="I1503" i="5"/>
  <c r="J1503" i="5"/>
  <c r="P74" i="7"/>
  <c r="P66" i="7"/>
  <c r="P50" i="7"/>
  <c r="P26" i="7"/>
  <c r="F5" i="2"/>
  <c r="F3" i="2"/>
  <c r="F9" i="2"/>
  <c r="J2017" i="5"/>
  <c r="F7" i="2"/>
  <c r="F2" i="2"/>
  <c r="J2155" i="5"/>
  <c r="J2147" i="5"/>
  <c r="J2139" i="5"/>
  <c r="J2131" i="5"/>
  <c r="J2123" i="5"/>
  <c r="J2115" i="5"/>
  <c r="J2107" i="5"/>
  <c r="J2099" i="5"/>
  <c r="J2091" i="5"/>
  <c r="J2083" i="5"/>
  <c r="J2075" i="5"/>
  <c r="J2067" i="5"/>
  <c r="J2059" i="5"/>
  <c r="J2051" i="5"/>
  <c r="J2043" i="5"/>
  <c r="J2025" i="5"/>
  <c r="I1823" i="5"/>
  <c r="O704" i="6" s="1"/>
  <c r="I353" i="5"/>
  <c r="O135" i="6" s="1"/>
  <c r="J353" i="5"/>
  <c r="P135" i="6" s="1"/>
  <c r="Q135" i="6" s="1"/>
  <c r="I345" i="5"/>
  <c r="J345" i="5"/>
  <c r="P132" i="6" s="1"/>
  <c r="Q132" i="6" s="1"/>
  <c r="I289" i="5"/>
  <c r="J289" i="5"/>
  <c r="I281" i="5"/>
  <c r="J281" i="5"/>
  <c r="I225" i="5"/>
  <c r="J225" i="5"/>
  <c r="I217" i="5"/>
  <c r="J217" i="5"/>
  <c r="I161" i="5"/>
  <c r="J161" i="5"/>
  <c r="I153" i="5"/>
  <c r="J153" i="5"/>
  <c r="I97" i="5"/>
  <c r="J97" i="5"/>
  <c r="J1439" i="5"/>
  <c r="J1375" i="5"/>
  <c r="J1201" i="5"/>
  <c r="J1137" i="5"/>
  <c r="J1073" i="5"/>
  <c r="J945" i="5"/>
  <c r="J1463" i="5"/>
  <c r="J1161" i="5"/>
  <c r="J1097" i="5"/>
  <c r="J1033" i="5"/>
  <c r="J969" i="5"/>
  <c r="J89" i="5"/>
  <c r="J25" i="5"/>
  <c r="J33" i="5"/>
  <c r="I2035" i="5"/>
  <c r="J2035" i="5"/>
  <c r="I2027" i="5"/>
  <c r="J2027" i="5"/>
  <c r="I2019" i="5"/>
  <c r="J2019" i="5"/>
  <c r="I2011" i="5"/>
  <c r="J2011" i="5"/>
  <c r="I2003" i="5"/>
  <c r="O777" i="6" s="1"/>
  <c r="J2003" i="5"/>
  <c r="P777" i="6" s="1"/>
  <c r="Q777" i="6" s="1"/>
  <c r="I1995" i="5"/>
  <c r="J1995" i="5"/>
  <c r="I1987" i="5"/>
  <c r="J1987" i="5"/>
  <c r="I1979" i="5"/>
  <c r="J1979" i="5"/>
  <c r="I1971" i="5"/>
  <c r="O764" i="6" s="1"/>
  <c r="J1971" i="5"/>
  <c r="I1963" i="5"/>
  <c r="O761" i="6" s="1"/>
  <c r="J1963" i="5"/>
  <c r="I1955" i="5"/>
  <c r="J1955" i="5"/>
  <c r="I1947" i="5"/>
  <c r="J1947" i="5"/>
  <c r="I1939" i="5"/>
  <c r="J1939" i="5"/>
  <c r="I1931" i="5"/>
  <c r="O750" i="6" s="1"/>
  <c r="J1931" i="5"/>
  <c r="I1923" i="5"/>
  <c r="J1923" i="5"/>
  <c r="I1915" i="5"/>
  <c r="J1915" i="5"/>
  <c r="I1907" i="5"/>
  <c r="J1907" i="5"/>
  <c r="I1899" i="5"/>
  <c r="J1899" i="5"/>
  <c r="I1891" i="5"/>
  <c r="J1891" i="5"/>
  <c r="I1883" i="5"/>
  <c r="J1883" i="5"/>
  <c r="I1875" i="5"/>
  <c r="J1875" i="5"/>
  <c r="I1867" i="5"/>
  <c r="O722" i="6" s="1"/>
  <c r="J1867" i="5"/>
  <c r="I1859" i="5"/>
  <c r="O719" i="6" s="1"/>
  <c r="J1859" i="5"/>
  <c r="I1851" i="5"/>
  <c r="J1851" i="5"/>
  <c r="I1843" i="5"/>
  <c r="J1843" i="5"/>
  <c r="I1835" i="5"/>
  <c r="O709" i="6" s="1"/>
  <c r="J1835" i="5"/>
  <c r="P709" i="6" s="1"/>
  <c r="Q709" i="6" s="1"/>
  <c r="J1827" i="5"/>
  <c r="I1827" i="5"/>
  <c r="I1819" i="5"/>
  <c r="J1819" i="5"/>
  <c r="I1811" i="5"/>
  <c r="J1811" i="5"/>
  <c r="I1803" i="5"/>
  <c r="O696" i="6" s="1"/>
  <c r="J1803" i="5"/>
  <c r="I1795" i="5"/>
  <c r="J1795" i="5"/>
  <c r="I1787" i="5"/>
  <c r="J1787" i="5"/>
  <c r="I1779" i="5"/>
  <c r="J1779" i="5"/>
  <c r="I1771" i="5"/>
  <c r="J1771" i="5"/>
  <c r="I1763" i="5"/>
  <c r="J1763" i="5"/>
  <c r="I1755" i="5"/>
  <c r="J1755" i="5"/>
  <c r="I1747" i="5"/>
  <c r="O674" i="6" s="1"/>
  <c r="J1747" i="5"/>
  <c r="P674" i="6" s="1"/>
  <c r="Q674" i="6" s="1"/>
  <c r="I1739" i="5"/>
  <c r="J1739" i="5"/>
  <c r="I1731" i="5"/>
  <c r="J1731" i="5"/>
  <c r="I1723" i="5"/>
  <c r="J1723" i="5"/>
  <c r="I1715" i="5"/>
  <c r="O660" i="6" s="1"/>
  <c r="J1715" i="5"/>
  <c r="P660" i="6" s="1"/>
  <c r="Q660" i="6" s="1"/>
  <c r="I1707" i="5"/>
  <c r="O656" i="6" s="1"/>
  <c r="J1707" i="5"/>
  <c r="I1699" i="5"/>
  <c r="J1699" i="5"/>
  <c r="I1691" i="5"/>
  <c r="J1691" i="5"/>
  <c r="I1683" i="5"/>
  <c r="J1683" i="5"/>
  <c r="I1675" i="5"/>
  <c r="J1675" i="5"/>
  <c r="I1667" i="5"/>
  <c r="J1667" i="5"/>
  <c r="I1659" i="5"/>
  <c r="J1659" i="5"/>
  <c r="I1651" i="5"/>
  <c r="J1651" i="5"/>
  <c r="I1643" i="5"/>
  <c r="O626" i="6" s="1"/>
  <c r="J1643" i="5"/>
  <c r="I1635" i="5"/>
  <c r="J1635" i="5"/>
  <c r="I1627" i="5"/>
  <c r="J1627" i="5"/>
  <c r="I1619" i="5"/>
  <c r="J1619" i="5"/>
  <c r="P617" i="6" s="1"/>
  <c r="Q617" i="6" s="1"/>
  <c r="I1611" i="5"/>
  <c r="O615" i="6" s="1"/>
  <c r="J1611" i="5"/>
  <c r="I1603" i="5"/>
  <c r="J1603" i="5"/>
  <c r="I1595" i="5"/>
  <c r="J1595" i="5"/>
  <c r="I1587" i="5"/>
  <c r="J1587" i="5"/>
  <c r="I1579" i="5"/>
  <c r="J1579" i="5"/>
  <c r="I1571" i="5"/>
  <c r="J1571" i="5"/>
  <c r="I1563" i="5"/>
  <c r="J1563" i="5"/>
  <c r="I1555" i="5"/>
  <c r="J1555" i="5"/>
  <c r="I1547" i="5"/>
  <c r="J1547" i="5"/>
  <c r="I1539" i="5"/>
  <c r="J1539" i="5"/>
  <c r="I1531" i="5"/>
  <c r="J1531" i="5"/>
  <c r="I1523" i="5"/>
  <c r="J1523" i="5"/>
  <c r="I1515" i="5"/>
  <c r="J1515" i="5"/>
  <c r="I1507" i="5"/>
  <c r="J1507" i="5"/>
  <c r="I1499" i="5"/>
  <c r="J1499" i="5"/>
  <c r="I1491" i="5"/>
  <c r="J1491" i="5"/>
  <c r="I1483" i="5"/>
  <c r="J1483" i="5"/>
  <c r="I1475" i="5"/>
  <c r="J1475" i="5"/>
  <c r="I1467" i="5"/>
  <c r="J1467" i="5"/>
  <c r="I1459" i="5"/>
  <c r="J1459" i="5"/>
  <c r="I1451" i="5"/>
  <c r="J1451" i="5"/>
  <c r="I1443" i="5"/>
  <c r="J1443" i="5"/>
  <c r="I1435" i="5"/>
  <c r="J1435" i="5"/>
  <c r="I1427" i="5"/>
  <c r="O546" i="6" s="1"/>
  <c r="J1427" i="5"/>
  <c r="I1419" i="5"/>
  <c r="J1419" i="5"/>
  <c r="I1411" i="5"/>
  <c r="J1411" i="5"/>
  <c r="I1403" i="5"/>
  <c r="J1403" i="5"/>
  <c r="I1395" i="5"/>
  <c r="O532" i="6" s="1"/>
  <c r="J1395" i="5"/>
  <c r="P532" i="6" s="1"/>
  <c r="Q532" i="6" s="1"/>
  <c r="I1387" i="5"/>
  <c r="O528" i="6" s="1"/>
  <c r="J1387" i="5"/>
  <c r="I1379" i="5"/>
  <c r="J1379" i="5"/>
  <c r="J1371" i="5"/>
  <c r="I1371" i="5"/>
  <c r="I1363" i="5"/>
  <c r="O517" i="6" s="1"/>
  <c r="J1363" i="5"/>
  <c r="I1355" i="5"/>
  <c r="O515" i="6" s="1"/>
  <c r="J1355" i="5"/>
  <c r="I1347" i="5"/>
  <c r="J1347" i="5"/>
  <c r="I1339" i="5"/>
  <c r="J1339" i="5"/>
  <c r="I1331" i="5"/>
  <c r="O506" i="6" s="1"/>
  <c r="J1331" i="5"/>
  <c r="I1323" i="5"/>
  <c r="J1323" i="5"/>
  <c r="I1315" i="5"/>
  <c r="J1315" i="5"/>
  <c r="I1307" i="5"/>
  <c r="J1307" i="5"/>
  <c r="I1299" i="5"/>
  <c r="J1299" i="5"/>
  <c r="I1291" i="5"/>
  <c r="O491" i="6" s="1"/>
  <c r="J1291" i="5"/>
  <c r="I1283" i="5"/>
  <c r="J1283" i="5"/>
  <c r="I1275" i="5"/>
  <c r="J1275" i="5"/>
  <c r="I1267" i="5"/>
  <c r="O481" i="6" s="1"/>
  <c r="J1267" i="5"/>
  <c r="I1259" i="5"/>
  <c r="J1259" i="5"/>
  <c r="I1251" i="5"/>
  <c r="J1251" i="5"/>
  <c r="I1243" i="5"/>
  <c r="J1243" i="5"/>
  <c r="I1235" i="5"/>
  <c r="O469" i="6" s="1"/>
  <c r="J1235" i="5"/>
  <c r="P469" i="6" s="1"/>
  <c r="Q469" i="6" s="1"/>
  <c r="I1227" i="5"/>
  <c r="J1227" i="5"/>
  <c r="I1219" i="5"/>
  <c r="J1219" i="5"/>
  <c r="I1211" i="5"/>
  <c r="J1211" i="5"/>
  <c r="I1203" i="5"/>
  <c r="J1203" i="5"/>
  <c r="P458" i="6" s="1"/>
  <c r="Q458" i="6" s="1"/>
  <c r="I1195" i="5"/>
  <c r="O455" i="6" s="1"/>
  <c r="J1195" i="5"/>
  <c r="I1187" i="5"/>
  <c r="J1187" i="5"/>
  <c r="I1179" i="5"/>
  <c r="J1179" i="5"/>
  <c r="I1171" i="5"/>
  <c r="J1171" i="5"/>
  <c r="J1163" i="5"/>
  <c r="I1163" i="5"/>
  <c r="I1155" i="5"/>
  <c r="J1155" i="5"/>
  <c r="I1147" i="5"/>
  <c r="J1147" i="5"/>
  <c r="I1139" i="5"/>
  <c r="J1139" i="5"/>
  <c r="I1131" i="5"/>
  <c r="J1131" i="5"/>
  <c r="I1123" i="5"/>
  <c r="J1123" i="5"/>
  <c r="I1115" i="5"/>
  <c r="J1115" i="5"/>
  <c r="I1107" i="5"/>
  <c r="O422" i="6" s="1"/>
  <c r="J1107" i="5"/>
  <c r="I1099" i="5"/>
  <c r="O419" i="6" s="1"/>
  <c r="J1099" i="5"/>
  <c r="I1091" i="5"/>
  <c r="J1091" i="5"/>
  <c r="I1083" i="5"/>
  <c r="J1083" i="5"/>
  <c r="I1075" i="5"/>
  <c r="J1075" i="5"/>
  <c r="I1067" i="5"/>
  <c r="J1067" i="5"/>
  <c r="I1059" i="5"/>
  <c r="J1059" i="5"/>
  <c r="J1051" i="5"/>
  <c r="I1051" i="5"/>
  <c r="I1043" i="5"/>
  <c r="J1043" i="5"/>
  <c r="I1035" i="5"/>
  <c r="J1035" i="5"/>
  <c r="I1027" i="5"/>
  <c r="J1027" i="5"/>
  <c r="I1019" i="5"/>
  <c r="J1019" i="5"/>
  <c r="I1011" i="5"/>
  <c r="O384" i="6" s="1"/>
  <c r="J1011" i="5"/>
  <c r="J1003" i="5"/>
  <c r="P380" i="6" s="1"/>
  <c r="Q380" i="6" s="1"/>
  <c r="I1003" i="5"/>
  <c r="I995" i="5"/>
  <c r="J995" i="5"/>
  <c r="I987" i="5"/>
  <c r="J987" i="5"/>
  <c r="J979" i="5"/>
  <c r="I979" i="5"/>
  <c r="I971" i="5"/>
  <c r="J971" i="5"/>
  <c r="I963" i="5"/>
  <c r="J963" i="5"/>
  <c r="I955" i="5"/>
  <c r="J955" i="5"/>
  <c r="I947" i="5"/>
  <c r="J947" i="5"/>
  <c r="P360" i="6" s="1"/>
  <c r="Q360" i="6" s="1"/>
  <c r="I939" i="5"/>
  <c r="J939" i="5"/>
  <c r="I931" i="5"/>
  <c r="J931" i="5"/>
  <c r="I923" i="5"/>
  <c r="J923" i="5"/>
  <c r="I915" i="5"/>
  <c r="J915" i="5"/>
  <c r="I907" i="5"/>
  <c r="O342" i="6" s="1"/>
  <c r="J907" i="5"/>
  <c r="I899" i="5"/>
  <c r="J899" i="5"/>
  <c r="I891" i="5"/>
  <c r="J891" i="5"/>
  <c r="I883" i="5"/>
  <c r="J883" i="5"/>
  <c r="P330" i="6" s="1"/>
  <c r="Q330" i="6" s="1"/>
  <c r="J875" i="5"/>
  <c r="I875" i="5"/>
  <c r="I867" i="5"/>
  <c r="J867" i="5"/>
  <c r="I859" i="5"/>
  <c r="O322" i="6" s="1"/>
  <c r="J859" i="5"/>
  <c r="I851" i="5"/>
  <c r="O319" i="6" s="1"/>
  <c r="J851" i="5"/>
  <c r="P319" i="6" s="1"/>
  <c r="Q319" i="6" s="1"/>
  <c r="I843" i="5"/>
  <c r="O315" i="6" s="1"/>
  <c r="J843" i="5"/>
  <c r="I835" i="5"/>
  <c r="J835" i="5"/>
  <c r="I827" i="5"/>
  <c r="J827" i="5"/>
  <c r="I819" i="5"/>
  <c r="J819" i="5"/>
  <c r="I811" i="5"/>
  <c r="J811" i="5"/>
  <c r="I803" i="5"/>
  <c r="J803" i="5"/>
  <c r="I795" i="5"/>
  <c r="J795" i="5"/>
  <c r="I787" i="5"/>
  <c r="J787" i="5"/>
  <c r="I779" i="5"/>
  <c r="J779" i="5"/>
  <c r="I771" i="5"/>
  <c r="J771" i="5"/>
  <c r="I763" i="5"/>
  <c r="J763" i="5"/>
  <c r="I755" i="5"/>
  <c r="O286" i="6" s="1"/>
  <c r="J755" i="5"/>
  <c r="P286" i="6" s="1"/>
  <c r="Q286" i="6" s="1"/>
  <c r="J747" i="5"/>
  <c r="I747" i="5"/>
  <c r="J739" i="5"/>
  <c r="I739" i="5"/>
  <c r="I731" i="5"/>
  <c r="J731" i="5"/>
  <c r="J723" i="5"/>
  <c r="I723" i="5"/>
  <c r="I715" i="5"/>
  <c r="J715" i="5"/>
  <c r="I707" i="5"/>
  <c r="J707" i="5"/>
  <c r="I699" i="5"/>
  <c r="J699" i="5"/>
  <c r="J691" i="5"/>
  <c r="I691" i="5"/>
  <c r="I683" i="5"/>
  <c r="O262" i="6" s="1"/>
  <c r="J683" i="5"/>
  <c r="I675" i="5"/>
  <c r="J675" i="5"/>
  <c r="J667" i="5"/>
  <c r="I667" i="5"/>
  <c r="I659" i="5"/>
  <c r="O251" i="6" s="1"/>
  <c r="J659" i="5"/>
  <c r="I651" i="5"/>
  <c r="O247" i="6" s="1"/>
  <c r="J651" i="5"/>
  <c r="J643" i="5"/>
  <c r="I643" i="5"/>
  <c r="I635" i="5"/>
  <c r="J635" i="5"/>
  <c r="I627" i="5"/>
  <c r="O238" i="6" s="1"/>
  <c r="J627" i="5"/>
  <c r="J619" i="5"/>
  <c r="P234" i="6" s="1"/>
  <c r="Q234" i="6" s="1"/>
  <c r="I619" i="5"/>
  <c r="I611" i="5"/>
  <c r="J611" i="5"/>
  <c r="I603" i="5"/>
  <c r="J603" i="5"/>
  <c r="J595" i="5"/>
  <c r="I595" i="5"/>
  <c r="O224" i="6" s="1"/>
  <c r="I587" i="5"/>
  <c r="O221" i="6" s="1"/>
  <c r="J587" i="5"/>
  <c r="I579" i="5"/>
  <c r="J579" i="5"/>
  <c r="J571" i="5"/>
  <c r="I571" i="5"/>
  <c r="J563" i="5"/>
  <c r="I563" i="5"/>
  <c r="I555" i="5"/>
  <c r="O210" i="6" s="1"/>
  <c r="J555" i="5"/>
  <c r="I547" i="5"/>
  <c r="O207" i="6" s="1"/>
  <c r="J547" i="5"/>
  <c r="I539" i="5"/>
  <c r="O204" i="6" s="1"/>
  <c r="J539" i="5"/>
  <c r="J531" i="5"/>
  <c r="P201" i="6" s="1"/>
  <c r="Q201" i="6" s="1"/>
  <c r="I531" i="5"/>
  <c r="J523" i="5"/>
  <c r="I523" i="5"/>
  <c r="J515" i="5"/>
  <c r="I515" i="5"/>
  <c r="I507" i="5"/>
  <c r="J507" i="5"/>
  <c r="I499" i="5"/>
  <c r="J499" i="5"/>
  <c r="J491" i="5"/>
  <c r="I491" i="5"/>
  <c r="I483" i="5"/>
  <c r="J483" i="5"/>
  <c r="I475" i="5"/>
  <c r="J475" i="5"/>
  <c r="J467" i="5"/>
  <c r="I467" i="5"/>
  <c r="I459" i="5"/>
  <c r="J459" i="5"/>
  <c r="I451" i="5"/>
  <c r="J451" i="5"/>
  <c r="I435" i="5"/>
  <c r="J435" i="5"/>
  <c r="J427" i="5"/>
  <c r="I427" i="5"/>
  <c r="J419" i="5"/>
  <c r="P158" i="6" s="1"/>
  <c r="Q158" i="6" s="1"/>
  <c r="I419" i="5"/>
  <c r="I411" i="5"/>
  <c r="J411" i="5"/>
  <c r="J403" i="5"/>
  <c r="I403" i="5"/>
  <c r="I395" i="5"/>
  <c r="O149" i="6" s="1"/>
  <c r="J395" i="5"/>
  <c r="J387" i="5"/>
  <c r="I387" i="5"/>
  <c r="I379" i="5"/>
  <c r="J379" i="5"/>
  <c r="I371" i="5"/>
  <c r="J371" i="5"/>
  <c r="I363" i="5"/>
  <c r="O138" i="6" s="1"/>
  <c r="J363" i="5"/>
  <c r="I355" i="5"/>
  <c r="J355" i="5"/>
  <c r="I347" i="5"/>
  <c r="J347" i="5"/>
  <c r="I339" i="5"/>
  <c r="J339" i="5"/>
  <c r="J331" i="5"/>
  <c r="P125" i="6" s="1"/>
  <c r="Q125" i="6" s="1"/>
  <c r="I331" i="5"/>
  <c r="O125" i="6" s="1"/>
  <c r="I323" i="5"/>
  <c r="J323" i="5"/>
  <c r="J315" i="5"/>
  <c r="P119" i="6" s="1"/>
  <c r="Q119" i="6" s="1"/>
  <c r="I315" i="5"/>
  <c r="I307" i="5"/>
  <c r="J307" i="5"/>
  <c r="J299" i="5"/>
  <c r="I299" i="5"/>
  <c r="O113" i="6" s="1"/>
  <c r="I291" i="5"/>
  <c r="J291" i="5"/>
  <c r="J283" i="5"/>
  <c r="I283" i="5"/>
  <c r="J275" i="5"/>
  <c r="I275" i="5"/>
  <c r="J267" i="5"/>
  <c r="I267" i="5"/>
  <c r="J259" i="5"/>
  <c r="P97" i="6" s="1"/>
  <c r="Q97" i="6" s="1"/>
  <c r="I259" i="5"/>
  <c r="J251" i="5"/>
  <c r="I251" i="5"/>
  <c r="J243" i="5"/>
  <c r="I243" i="5"/>
  <c r="J235" i="5"/>
  <c r="I235" i="5"/>
  <c r="O89" i="6" s="1"/>
  <c r="J227" i="5"/>
  <c r="I227" i="5"/>
  <c r="J219" i="5"/>
  <c r="I219" i="5"/>
  <c r="J211" i="5"/>
  <c r="I211" i="5"/>
  <c r="J203" i="5"/>
  <c r="I203" i="5"/>
  <c r="I195" i="5"/>
  <c r="J195" i="5"/>
  <c r="J187" i="5"/>
  <c r="I187" i="5"/>
  <c r="J179" i="5"/>
  <c r="I179" i="5"/>
  <c r="J171" i="5"/>
  <c r="I171" i="5"/>
  <c r="I163" i="5"/>
  <c r="O62" i="6" s="1"/>
  <c r="J163" i="5"/>
  <c r="J155" i="5"/>
  <c r="I155" i="5"/>
  <c r="J147" i="5"/>
  <c r="I147" i="5"/>
  <c r="J139" i="5"/>
  <c r="P52" i="6" s="1"/>
  <c r="Q52" i="6" s="1"/>
  <c r="I139" i="5"/>
  <c r="J131" i="5"/>
  <c r="I131" i="5"/>
  <c r="I123" i="5"/>
  <c r="J123" i="5"/>
  <c r="J115" i="5"/>
  <c r="I115" i="5"/>
  <c r="J107" i="5"/>
  <c r="P41" i="6" s="1"/>
  <c r="Q41" i="6" s="1"/>
  <c r="I107" i="5"/>
  <c r="J99" i="5"/>
  <c r="I99" i="5"/>
  <c r="J91" i="5"/>
  <c r="I91" i="5"/>
  <c r="J83" i="5"/>
  <c r="I83" i="5"/>
  <c r="J75" i="5"/>
  <c r="I75" i="5"/>
  <c r="O29" i="6" s="1"/>
  <c r="J67" i="5"/>
  <c r="I67" i="5"/>
  <c r="J59" i="5"/>
  <c r="I59" i="5"/>
  <c r="J51" i="5"/>
  <c r="I51" i="5"/>
  <c r="J43" i="5"/>
  <c r="I43" i="5"/>
  <c r="O16" i="6" s="1"/>
  <c r="J35" i="5"/>
  <c r="I35" i="5"/>
  <c r="J27" i="5"/>
  <c r="I27" i="5"/>
  <c r="J19" i="5"/>
  <c r="I19" i="5"/>
  <c r="J11" i="5"/>
  <c r="I11" i="5"/>
  <c r="O5" i="6" s="1"/>
  <c r="J3" i="5"/>
  <c r="I3" i="5"/>
  <c r="N44" i="3"/>
  <c r="M44" i="3"/>
  <c r="P768" i="6"/>
  <c r="Q768" i="6" s="1"/>
  <c r="P230" i="6"/>
  <c r="Q230" i="6" s="1"/>
  <c r="P197" i="6"/>
  <c r="Q197" i="6" s="1"/>
  <c r="P51" i="6"/>
  <c r="Q51" i="6" s="1"/>
  <c r="P4" i="6"/>
  <c r="Q4" i="6" s="1"/>
  <c r="O148" i="6"/>
  <c r="O131" i="6"/>
  <c r="O123" i="6"/>
  <c r="O51" i="6"/>
  <c r="P281" i="6"/>
  <c r="Q281" i="6" s="1"/>
  <c r="P493" i="6"/>
  <c r="Q493" i="6" s="1"/>
  <c r="O544" i="6"/>
  <c r="P624" i="6"/>
  <c r="Q624" i="6" s="1"/>
  <c r="O655" i="6"/>
  <c r="O415" i="6"/>
  <c r="O328" i="6"/>
  <c r="P206" i="6"/>
  <c r="Q206" i="6" s="1"/>
  <c r="O763" i="6"/>
  <c r="O813" i="6"/>
  <c r="O739" i="6"/>
  <c r="O387" i="6"/>
  <c r="P31" i="6"/>
  <c r="Q31" i="6" s="1"/>
  <c r="O759" i="6"/>
  <c r="O754" i="6"/>
  <c r="O747" i="6"/>
  <c r="O676" i="6"/>
  <c r="O672" i="6"/>
  <c r="O619" i="6"/>
  <c r="O610" i="6"/>
  <c r="O567" i="6"/>
  <c r="O541" i="6"/>
  <c r="O493" i="6"/>
  <c r="P485" i="6"/>
  <c r="Q485" i="6" s="1"/>
  <c r="P462" i="6"/>
  <c r="Q462" i="6" s="1"/>
  <c r="O459" i="6"/>
  <c r="O405" i="6"/>
  <c r="P666" i="6"/>
  <c r="Q666" i="6" s="1"/>
  <c r="O582" i="6"/>
  <c r="O575" i="6"/>
  <c r="O274" i="6"/>
  <c r="O265" i="6"/>
  <c r="O206" i="6"/>
  <c r="O106" i="6"/>
  <c r="O70" i="6"/>
  <c r="P55" i="6"/>
  <c r="Q55" i="6" s="1"/>
  <c r="O218" i="6"/>
  <c r="O185" i="6"/>
  <c r="O82" i="6"/>
  <c r="O12" i="6"/>
  <c r="O4" i="6"/>
  <c r="O197" i="6"/>
  <c r="O169" i="6"/>
  <c r="O317" i="6"/>
  <c r="O226" i="6"/>
  <c r="O194" i="6"/>
  <c r="O10" i="6"/>
  <c r="O115" i="6"/>
  <c r="O22" i="6"/>
  <c r="P18" i="6"/>
  <c r="Q18" i="6" s="1"/>
  <c r="O679" i="6"/>
  <c r="P734" i="6"/>
  <c r="Q734" i="6" s="1"/>
  <c r="P632" i="6"/>
  <c r="Q632" i="6" s="1"/>
  <c r="O714" i="6"/>
  <c r="P725" i="6"/>
  <c r="Q725" i="6" s="1"/>
  <c r="O652" i="6"/>
  <c r="O456" i="6"/>
  <c r="O687" i="6"/>
  <c r="P156" i="6"/>
  <c r="Q156" i="6" s="1"/>
  <c r="O707" i="6"/>
  <c r="O304" i="6"/>
  <c r="O172" i="6"/>
  <c r="O58" i="6"/>
  <c r="O735" i="6"/>
  <c r="P735" i="6"/>
  <c r="Q735" i="6" s="1"/>
  <c r="O245" i="6"/>
  <c r="P245" i="6"/>
  <c r="Q245" i="6" s="1"/>
  <c r="O229" i="6"/>
  <c r="O534" i="6"/>
  <c r="O214" i="6"/>
  <c r="O84" i="6"/>
  <c r="P84" i="6"/>
  <c r="Q84" i="6" s="1"/>
  <c r="P109" i="6"/>
  <c r="Q109" i="6" s="1"/>
  <c r="O801" i="6"/>
  <c r="O118" i="6"/>
  <c r="O584" i="6"/>
  <c r="P687" i="6"/>
  <c r="Q687" i="6" s="1"/>
  <c r="P551" i="6"/>
  <c r="Q551" i="6" s="1"/>
  <c r="P75" i="6"/>
  <c r="Q75" i="6" s="1"/>
  <c r="P61" i="6"/>
  <c r="Q61" i="6" s="1"/>
  <c r="O132" i="6"/>
  <c r="P250" i="6"/>
  <c r="Q250" i="6" s="1"/>
  <c r="O160" i="6"/>
  <c r="P717" i="6"/>
  <c r="Q717" i="6" s="1"/>
  <c r="P641" i="6"/>
  <c r="Q641" i="6" s="1"/>
  <c r="P431" i="6"/>
  <c r="Q431" i="6" s="1"/>
  <c r="P495" i="6"/>
  <c r="Q495" i="6" s="1"/>
  <c r="P690" i="6"/>
  <c r="Q690" i="6" s="1"/>
  <c r="P607" i="6"/>
  <c r="Q607" i="6" s="1"/>
  <c r="P525" i="6"/>
  <c r="Q525" i="6" s="1"/>
  <c r="P177" i="6"/>
  <c r="Q177" i="6" s="1"/>
  <c r="P25" i="6"/>
  <c r="Q25" i="6" s="1"/>
  <c r="P405" i="6"/>
  <c r="Q405" i="6" s="1"/>
  <c r="P382" i="6"/>
  <c r="Q382" i="6" s="1"/>
  <c r="P317" i="6"/>
  <c r="Q317" i="6" s="1"/>
  <c r="P236" i="6"/>
  <c r="Q236" i="6" s="1"/>
  <c r="P226" i="6"/>
  <c r="Q226" i="6" s="1"/>
  <c r="P169" i="6"/>
  <c r="Q169" i="6" s="1"/>
  <c r="P69" i="6"/>
  <c r="Q69" i="6" s="1"/>
  <c r="P597" i="6"/>
  <c r="Q597" i="6" s="1"/>
  <c r="P456" i="6"/>
  <c r="Q456" i="6" s="1"/>
  <c r="P437" i="6"/>
  <c r="Q437" i="6" s="1"/>
  <c r="P313" i="6"/>
  <c r="Q313" i="6" s="1"/>
  <c r="P306" i="6"/>
  <c r="Q306" i="6" s="1"/>
  <c r="P181" i="6"/>
  <c r="Q181" i="6" s="1"/>
  <c r="P324" i="6"/>
  <c r="Q324" i="6" s="1"/>
  <c r="P433" i="6"/>
  <c r="Q433" i="6" s="1"/>
  <c r="P264" i="6"/>
  <c r="Q264" i="6" s="1"/>
  <c r="P608" i="6"/>
  <c r="Q608" i="6" s="1"/>
  <c r="O371" i="6"/>
  <c r="O353" i="6"/>
  <c r="P255" i="6"/>
  <c r="Q255" i="6" s="1"/>
  <c r="P62" i="6"/>
  <c r="Q62" i="6" s="1"/>
  <c r="P730" i="6"/>
  <c r="Q730" i="6" s="1"/>
  <c r="P600" i="6"/>
  <c r="Q600" i="6" s="1"/>
  <c r="P575" i="6"/>
  <c r="Q575" i="6" s="1"/>
  <c r="O343" i="6"/>
  <c r="P821" i="6"/>
  <c r="Q821" i="6" s="1"/>
  <c r="P637" i="6"/>
  <c r="Q637" i="6" s="1"/>
  <c r="P563" i="6"/>
  <c r="Q563" i="6" s="1"/>
  <c r="P477" i="6"/>
  <c r="Q477" i="6" s="1"/>
  <c r="P49" i="6"/>
  <c r="Q49" i="6" s="1"/>
  <c r="O67" i="6"/>
  <c r="P541" i="6"/>
  <c r="Q541" i="6" s="1"/>
  <c r="P508" i="6"/>
  <c r="Q508" i="6" s="1"/>
  <c r="P715" i="6"/>
  <c r="Q715" i="6" s="1"/>
  <c r="P704" i="6"/>
  <c r="Q704" i="6" s="1"/>
  <c r="P679" i="6"/>
  <c r="Q679" i="6" s="1"/>
  <c r="P658" i="6"/>
  <c r="Q658" i="6" s="1"/>
  <c r="P574" i="6"/>
  <c r="Q574" i="6" s="1"/>
  <c r="P539" i="6"/>
  <c r="Q539" i="6" s="1"/>
  <c r="P513" i="6"/>
  <c r="Q513" i="6" s="1"/>
  <c r="O7" i="6"/>
  <c r="P815" i="6"/>
  <c r="Q815" i="6" s="1"/>
  <c r="P711" i="6"/>
  <c r="Q711" i="6" s="1"/>
  <c r="P619" i="6"/>
  <c r="Q619" i="6" s="1"/>
  <c r="P602" i="6"/>
  <c r="Q602" i="6" s="1"/>
  <c r="P500" i="6"/>
  <c r="Q500" i="6" s="1"/>
  <c r="P296" i="6"/>
  <c r="Q296" i="6" s="1"/>
  <c r="P103" i="6"/>
  <c r="Q103" i="6" s="1"/>
  <c r="P701" i="6"/>
  <c r="Q701" i="6" s="1"/>
  <c r="P653" i="6"/>
  <c r="Q653" i="6" s="1"/>
  <c r="P610" i="6"/>
  <c r="Q610" i="6" s="1"/>
  <c r="P544" i="6"/>
  <c r="Q544" i="6" s="1"/>
  <c r="P356" i="6"/>
  <c r="Q356" i="6" s="1"/>
  <c r="P279" i="6"/>
  <c r="Q279" i="6" s="1"/>
  <c r="P146" i="6"/>
  <c r="Q146" i="6" s="1"/>
  <c r="P799" i="6"/>
  <c r="Q799" i="6" s="1"/>
  <c r="P561" i="6"/>
  <c r="Q561" i="6" s="1"/>
  <c r="P498" i="6"/>
  <c r="Q498" i="6" s="1"/>
  <c r="P243" i="6"/>
  <c r="Q243" i="6" s="1"/>
  <c r="O279" i="6"/>
  <c r="O186" i="6"/>
  <c r="P195" i="6"/>
  <c r="Q195" i="6" s="1"/>
  <c r="P152" i="6"/>
  <c r="Q152" i="6" s="1"/>
  <c r="O13" i="6"/>
  <c r="O61" i="6"/>
  <c r="P160" i="6"/>
  <c r="Q160" i="6" s="1"/>
  <c r="P100" i="6"/>
  <c r="Q100" i="6" s="1"/>
  <c r="O814" i="6"/>
  <c r="O783" i="6"/>
  <c r="O779" i="6"/>
  <c r="O770" i="6"/>
  <c r="P749" i="6"/>
  <c r="Q749" i="6" s="1"/>
  <c r="O742" i="6"/>
  <c r="O614" i="6"/>
  <c r="P299" i="6"/>
  <c r="Q299" i="6" s="1"/>
  <c r="O428" i="6"/>
  <c r="O400" i="6"/>
  <c r="P362" i="6"/>
  <c r="Q362" i="6" s="1"/>
  <c r="O362" i="6"/>
  <c r="P728" i="6"/>
  <c r="Q728" i="6" s="1"/>
  <c r="P385" i="6"/>
  <c r="Q385" i="6" s="1"/>
  <c r="P187" i="6"/>
  <c r="Q187" i="6" s="1"/>
  <c r="P475" i="6"/>
  <c r="Q475" i="6" s="1"/>
  <c r="P92" i="6"/>
  <c r="Q92" i="6" s="1"/>
  <c r="P795" i="6"/>
  <c r="Q795" i="6" s="1"/>
  <c r="O589" i="6"/>
  <c r="O581" i="6"/>
  <c r="P581" i="6"/>
  <c r="Q581" i="6" s="1"/>
  <c r="P805" i="6"/>
  <c r="Q805" i="6" s="1"/>
  <c r="P723" i="6"/>
  <c r="Q723" i="6" s="1"/>
  <c r="P661" i="6"/>
  <c r="Q661" i="6" s="1"/>
  <c r="P645" i="6"/>
  <c r="Q645" i="6" s="1"/>
  <c r="P338" i="6"/>
  <c r="Q338" i="6" s="1"/>
  <c r="O431" i="6"/>
  <c r="O423" i="6"/>
  <c r="O393" i="6"/>
  <c r="O380" i="6"/>
  <c r="P441" i="6"/>
  <c r="Q441" i="6" s="1"/>
  <c r="O369" i="6"/>
  <c r="P531" i="6"/>
  <c r="Q531" i="6" s="1"/>
  <c r="O569" i="6"/>
  <c r="P569" i="6"/>
  <c r="Q569" i="6" s="1"/>
  <c r="O277" i="6"/>
  <c r="O243" i="6"/>
  <c r="P118" i="6"/>
  <c r="Q118" i="6" s="1"/>
  <c r="P71" i="6"/>
  <c r="Q71" i="6" s="1"/>
  <c r="O602" i="6"/>
  <c r="O549" i="6"/>
  <c r="O230" i="6"/>
  <c r="O183" i="6"/>
  <c r="P791" i="6"/>
  <c r="Q791" i="6" s="1"/>
  <c r="O794" i="6"/>
  <c r="O167" i="6"/>
  <c r="P714" i="6"/>
  <c r="Q714" i="6" s="1"/>
  <c r="P698" i="6"/>
  <c r="Q698" i="6" s="1"/>
  <c r="P672" i="6"/>
  <c r="Q672" i="6" s="1"/>
  <c r="P643" i="6"/>
  <c r="Q643" i="6" s="1"/>
  <c r="P611" i="6"/>
  <c r="Q611" i="6" s="1"/>
  <c r="O521" i="6"/>
  <c r="P659" i="6"/>
  <c r="Q659" i="6" s="1"/>
  <c r="P115" i="6"/>
  <c r="Q115" i="6" s="1"/>
  <c r="P826" i="6"/>
  <c r="Q826" i="6" s="1"/>
  <c r="O683" i="6"/>
  <c r="O562" i="6"/>
  <c r="O128" i="6"/>
  <c r="O829" i="6"/>
  <c r="O826" i="6"/>
  <c r="O823" i="6"/>
  <c r="P823" i="6"/>
  <c r="Q823" i="6" s="1"/>
  <c r="O819" i="6"/>
  <c r="O817" i="6"/>
  <c r="O810" i="6"/>
  <c r="P810" i="6"/>
  <c r="Q810" i="6" s="1"/>
  <c r="O807" i="6"/>
  <c r="O798" i="6"/>
  <c r="P798" i="6"/>
  <c r="Q798" i="6" s="1"/>
  <c r="O793" i="6"/>
  <c r="O790" i="6"/>
  <c r="P790" i="6"/>
  <c r="Q790" i="6" s="1"/>
  <c r="O787" i="6"/>
  <c r="O782" i="6"/>
  <c r="O772" i="6"/>
  <c r="O769" i="6"/>
  <c r="O766" i="6"/>
  <c r="O760" i="6"/>
  <c r="P760" i="6"/>
  <c r="Q760" i="6" s="1"/>
  <c r="O748" i="6"/>
  <c r="P748" i="6"/>
  <c r="Q748" i="6" s="1"/>
  <c r="O744" i="6"/>
  <c r="O741" i="6"/>
  <c r="P736" i="6"/>
  <c r="Q736" i="6" s="1"/>
  <c r="P731" i="6"/>
  <c r="Q731" i="6" s="1"/>
  <c r="O721" i="6"/>
  <c r="O718" i="6"/>
  <c r="P718" i="6"/>
  <c r="Q718" i="6" s="1"/>
  <c r="P685" i="6"/>
  <c r="Q685" i="6" s="1"/>
  <c r="O685" i="6"/>
  <c r="O633" i="6"/>
  <c r="O629" i="6"/>
  <c r="P616" i="6"/>
  <c r="Q616" i="6" s="1"/>
  <c r="O616" i="6"/>
  <c r="O594" i="6"/>
  <c r="O578" i="6"/>
  <c r="O565" i="6"/>
  <c r="P565" i="6"/>
  <c r="Q565" i="6" s="1"/>
  <c r="O557" i="6"/>
  <c r="O555" i="6"/>
  <c r="P555" i="6"/>
  <c r="Q555" i="6" s="1"/>
  <c r="O552" i="6"/>
  <c r="P552" i="6"/>
  <c r="Q552" i="6" s="1"/>
  <c r="O548" i="6"/>
  <c r="O545" i="6"/>
  <c r="P545" i="6"/>
  <c r="Q545" i="6" s="1"/>
  <c r="O535" i="6"/>
  <c r="P535" i="6"/>
  <c r="Q535" i="6" s="1"/>
  <c r="O530" i="6"/>
  <c r="O527" i="6"/>
  <c r="P520" i="6"/>
  <c r="Q520" i="6" s="1"/>
  <c r="O514" i="6"/>
  <c r="P514" i="6"/>
  <c r="Q514" i="6" s="1"/>
  <c r="O509" i="6"/>
  <c r="O505" i="6"/>
  <c r="O502" i="6"/>
  <c r="O497" i="6"/>
  <c r="P497" i="6"/>
  <c r="Q497" i="6" s="1"/>
  <c r="O489" i="6"/>
  <c r="O486" i="6"/>
  <c r="P486" i="6"/>
  <c r="Q486" i="6" s="1"/>
  <c r="O483" i="6"/>
  <c r="O480" i="6"/>
  <c r="P480" i="6"/>
  <c r="Q480" i="6" s="1"/>
  <c r="O473" i="6"/>
  <c r="O471" i="6"/>
  <c r="P471" i="6"/>
  <c r="Q471" i="6" s="1"/>
  <c r="O468" i="6"/>
  <c r="O466" i="6"/>
  <c r="P466" i="6"/>
  <c r="Q466" i="6" s="1"/>
  <c r="O463" i="6"/>
  <c r="P463" i="6"/>
  <c r="Q463" i="6" s="1"/>
  <c r="O460" i="6"/>
  <c r="O457" i="6"/>
  <c r="P457" i="6"/>
  <c r="Q457" i="6" s="1"/>
  <c r="O454" i="6"/>
  <c r="O449" i="6"/>
  <c r="P449" i="6"/>
  <c r="Q449" i="6" s="1"/>
  <c r="O446" i="6"/>
  <c r="P446" i="6"/>
  <c r="Q446" i="6" s="1"/>
  <c r="O443" i="6"/>
  <c r="P443" i="6"/>
  <c r="Q443" i="6" s="1"/>
  <c r="O440" i="6"/>
  <c r="P440" i="6"/>
  <c r="Q440" i="6" s="1"/>
  <c r="O436" i="6"/>
  <c r="O434" i="6"/>
  <c r="P434" i="6"/>
  <c r="Q434" i="6" s="1"/>
  <c r="O430" i="6"/>
  <c r="P430" i="6"/>
  <c r="Q430" i="6" s="1"/>
  <c r="O427" i="6"/>
  <c r="O418" i="6"/>
  <c r="O414" i="6"/>
  <c r="P414" i="6"/>
  <c r="Q414" i="6" s="1"/>
  <c r="O406" i="6"/>
  <c r="P406" i="6"/>
  <c r="Q406" i="6" s="1"/>
  <c r="O402" i="6"/>
  <c r="O399" i="6"/>
  <c r="O396" i="6"/>
  <c r="O392" i="6"/>
  <c r="O389" i="6"/>
  <c r="O383" i="6"/>
  <c r="P383" i="6"/>
  <c r="Q383" i="6" s="1"/>
  <c r="O379" i="6"/>
  <c r="O367" i="6"/>
  <c r="O365" i="6"/>
  <c r="O359" i="6"/>
  <c r="O355" i="6"/>
  <c r="O351" i="6"/>
  <c r="O348" i="6"/>
  <c r="O345" i="6"/>
  <c r="O341" i="6"/>
  <c r="O336" i="6"/>
  <c r="O332" i="6"/>
  <c r="O327" i="6"/>
  <c r="O325" i="6"/>
  <c r="P325" i="6"/>
  <c r="Q325" i="6" s="1"/>
  <c r="O321" i="6"/>
  <c r="P321" i="6"/>
  <c r="Q321" i="6" s="1"/>
  <c r="O318" i="6"/>
  <c r="P318" i="6"/>
  <c r="Q318" i="6" s="1"/>
  <c r="O314" i="6"/>
  <c r="P314" i="6"/>
  <c r="Q314" i="6" s="1"/>
  <c r="O311" i="6"/>
  <c r="O592" i="6"/>
  <c r="O706" i="6"/>
  <c r="P706" i="6"/>
  <c r="Q706" i="6" s="1"/>
  <c r="P656" i="6"/>
  <c r="Q656" i="6" s="1"/>
  <c r="P524" i="6"/>
  <c r="Q524" i="6" s="1"/>
  <c r="O524" i="6"/>
  <c r="P374" i="6"/>
  <c r="Q374" i="6" s="1"/>
  <c r="P265" i="6"/>
  <c r="Q265" i="6" s="1"/>
  <c r="P12" i="6"/>
  <c r="Q12" i="6" s="1"/>
  <c r="O301" i="6"/>
  <c r="P301" i="6"/>
  <c r="Q301" i="6" s="1"/>
  <c r="O297" i="6"/>
  <c r="P297" i="6"/>
  <c r="Q297" i="6" s="1"/>
  <c r="O294" i="6"/>
  <c r="O292" i="6"/>
  <c r="P292" i="6"/>
  <c r="Q292" i="6" s="1"/>
  <c r="O288" i="6"/>
  <c r="P288" i="6"/>
  <c r="Q288" i="6" s="1"/>
  <c r="O282" i="6"/>
  <c r="P282" i="6"/>
  <c r="Q282" i="6" s="1"/>
  <c r="O271" i="6"/>
  <c r="O267" i="6"/>
  <c r="O257" i="6"/>
  <c r="P257" i="6"/>
  <c r="Q257" i="6" s="1"/>
  <c r="O253" i="6"/>
  <c r="P253" i="6"/>
  <c r="Q253" i="6" s="1"/>
  <c r="O246" i="6"/>
  <c r="P246" i="6"/>
  <c r="Q246" i="6" s="1"/>
  <c r="O242" i="6"/>
  <c r="O237" i="6"/>
  <c r="P237" i="6"/>
  <c r="Q237" i="6" s="1"/>
  <c r="O233" i="6"/>
  <c r="O227" i="6"/>
  <c r="P227" i="6"/>
  <c r="Q227" i="6" s="1"/>
  <c r="O223" i="6"/>
  <c r="O220" i="6"/>
  <c r="P220" i="6"/>
  <c r="Q220" i="6" s="1"/>
  <c r="O215" i="6"/>
  <c r="O212" i="6"/>
  <c r="P212" i="6"/>
  <c r="Q212" i="6" s="1"/>
  <c r="O209" i="6"/>
  <c r="O200" i="6"/>
  <c r="O192" i="6"/>
  <c r="O189" i="6"/>
  <c r="O182" i="6"/>
  <c r="P182" i="6"/>
  <c r="Q182" i="6" s="1"/>
  <c r="P178" i="6"/>
  <c r="Q178" i="6" s="1"/>
  <c r="O170" i="6"/>
  <c r="P170" i="6"/>
  <c r="Q170" i="6" s="1"/>
  <c r="O166" i="6"/>
  <c r="P166" i="6"/>
  <c r="Q166" i="6" s="1"/>
  <c r="O162" i="6"/>
  <c r="P157" i="6"/>
  <c r="Q157" i="6" s="1"/>
  <c r="O154" i="6"/>
  <c r="P154" i="6"/>
  <c r="Q154" i="6" s="1"/>
  <c r="O151" i="6"/>
  <c r="P145" i="6"/>
  <c r="Q145" i="6" s="1"/>
  <c r="O140" i="6"/>
  <c r="P140" i="6"/>
  <c r="Q140" i="6" s="1"/>
  <c r="O137" i="6"/>
  <c r="P137" i="6"/>
  <c r="Q137" i="6" s="1"/>
  <c r="P127" i="6"/>
  <c r="Q127" i="6" s="1"/>
  <c r="O127" i="6"/>
  <c r="O121" i="6"/>
  <c r="O112" i="6"/>
  <c r="O110" i="6"/>
  <c r="P102" i="6"/>
  <c r="Q102" i="6" s="1"/>
  <c r="O102" i="6"/>
  <c r="O99" i="6"/>
  <c r="P99" i="6"/>
  <c r="Q99" i="6" s="1"/>
  <c r="O94" i="6"/>
  <c r="P94" i="6"/>
  <c r="Q94" i="6" s="1"/>
  <c r="O88" i="6"/>
  <c r="P88" i="6"/>
  <c r="Q88" i="6" s="1"/>
  <c r="O80" i="6"/>
  <c r="P80" i="6"/>
  <c r="Q80" i="6" s="1"/>
  <c r="P78" i="6"/>
  <c r="Q78" i="6" s="1"/>
  <c r="O78" i="6"/>
  <c r="O74" i="6"/>
  <c r="P74" i="6"/>
  <c r="Q74" i="6" s="1"/>
  <c r="O66" i="6"/>
  <c r="O60" i="6"/>
  <c r="O46" i="6"/>
  <c r="P46" i="6"/>
  <c r="Q46" i="6" s="1"/>
  <c r="O43" i="6"/>
  <c r="P43" i="6"/>
  <c r="Q43" i="6" s="1"/>
  <c r="O40" i="6"/>
  <c r="P40" i="6"/>
  <c r="Q40" i="6" s="1"/>
  <c r="O35" i="6"/>
  <c r="P35" i="6"/>
  <c r="Q35" i="6" s="1"/>
  <c r="P28" i="6"/>
  <c r="Q28" i="6" s="1"/>
  <c r="O28" i="6"/>
  <c r="O21" i="6"/>
  <c r="O15" i="6"/>
  <c r="P15" i="6"/>
  <c r="Q15" i="6" s="1"/>
  <c r="O9" i="6"/>
  <c r="P274" i="6"/>
  <c r="Q274" i="6" s="1"/>
  <c r="O85" i="6"/>
  <c r="P249" i="6"/>
  <c r="Q249" i="6" s="1"/>
  <c r="P185" i="6"/>
  <c r="Q185" i="6" s="1"/>
  <c r="P106" i="6"/>
  <c r="Q106" i="6" s="1"/>
  <c r="P70" i="6"/>
  <c r="Q70" i="6" s="1"/>
  <c r="O55" i="6"/>
  <c r="P797" i="6"/>
  <c r="Q797" i="6" s="1"/>
  <c r="P769" i="6"/>
  <c r="Q769" i="6" s="1"/>
  <c r="P817" i="6"/>
  <c r="Q817" i="6" s="1"/>
  <c r="P782" i="6"/>
  <c r="Q782" i="6" s="1"/>
  <c r="P827" i="6"/>
  <c r="Q827" i="6" s="1"/>
  <c r="O827" i="6"/>
  <c r="O811" i="6"/>
  <c r="P811" i="6"/>
  <c r="Q811" i="6" s="1"/>
  <c r="P804" i="6"/>
  <c r="Q804" i="6" s="1"/>
  <c r="O804" i="6"/>
  <c r="O780" i="6"/>
  <c r="P780" i="6"/>
  <c r="Q780" i="6" s="1"/>
  <c r="O774" i="6"/>
  <c r="P774" i="6"/>
  <c r="Q774" i="6" s="1"/>
  <c r="P764" i="6"/>
  <c r="Q764" i="6" s="1"/>
  <c r="P750" i="6"/>
  <c r="Q750" i="6" s="1"/>
  <c r="O745" i="6"/>
  <c r="P696" i="6"/>
  <c r="Q696" i="6" s="1"/>
  <c r="O693" i="6"/>
  <c r="P693" i="6"/>
  <c r="Q693" i="6" s="1"/>
  <c r="P719" i="6"/>
  <c r="Q719" i="6" s="1"/>
  <c r="P761" i="6"/>
  <c r="Q761" i="6" s="1"/>
  <c r="O795" i="6"/>
  <c r="P650" i="6"/>
  <c r="Q650" i="6" s="1"/>
  <c r="P638" i="6"/>
  <c r="Q638" i="6" s="1"/>
  <c r="P621" i="6"/>
  <c r="Q621" i="6" s="1"/>
  <c r="O621" i="6"/>
  <c r="O603" i="6"/>
  <c r="P603" i="6"/>
  <c r="Q603" i="6" s="1"/>
  <c r="O587" i="6"/>
  <c r="O579" i="6"/>
  <c r="O576" i="6"/>
  <c r="O572" i="6"/>
  <c r="P572" i="6"/>
  <c r="Q572" i="6" s="1"/>
  <c r="O536" i="6"/>
  <c r="P536" i="6"/>
  <c r="Q536" i="6" s="1"/>
  <c r="P515" i="6"/>
  <c r="Q515" i="6" s="1"/>
  <c r="P506" i="6"/>
  <c r="Q506" i="6" s="1"/>
  <c r="O474" i="6"/>
  <c r="P464" i="6"/>
  <c r="Q464" i="6" s="1"/>
  <c r="O464" i="6"/>
  <c r="P450" i="6"/>
  <c r="Q450" i="6" s="1"/>
  <c r="O450" i="6"/>
  <c r="P416" i="6"/>
  <c r="Q416" i="6" s="1"/>
  <c r="O416" i="6"/>
  <c r="P407" i="6"/>
  <c r="Q407" i="6" s="1"/>
  <c r="O397" i="6"/>
  <c r="O394" i="6"/>
  <c r="P394" i="6"/>
  <c r="Q394" i="6" s="1"/>
  <c r="O390" i="6"/>
  <c r="O375" i="6"/>
  <c r="P357" i="6"/>
  <c r="Q357" i="6" s="1"/>
  <c r="O346" i="6"/>
  <c r="O298" i="6"/>
  <c r="P275" i="6"/>
  <c r="Q275" i="6" s="1"/>
  <c r="P272" i="6"/>
  <c r="Q272" i="6" s="1"/>
  <c r="O234" i="6"/>
  <c r="P216" i="6"/>
  <c r="Q216" i="6" s="1"/>
  <c r="O216" i="6"/>
  <c r="P210" i="6"/>
  <c r="Q210" i="6" s="1"/>
  <c r="O179" i="6"/>
  <c r="P179" i="6"/>
  <c r="Q179" i="6" s="1"/>
  <c r="O173" i="6"/>
  <c r="P173" i="6"/>
  <c r="Q173" i="6" s="1"/>
  <c r="P164" i="6"/>
  <c r="Q164" i="6" s="1"/>
  <c r="O164" i="6"/>
  <c r="P133" i="6"/>
  <c r="Q133" i="6" s="1"/>
  <c r="O107" i="6"/>
  <c r="O104" i="6"/>
  <c r="P95" i="6"/>
  <c r="Q95" i="6" s="1"/>
  <c r="O95" i="6"/>
  <c r="P72" i="6"/>
  <c r="Q72" i="6" s="1"/>
  <c r="O72" i="6"/>
  <c r="O56" i="6"/>
  <c r="O47" i="6"/>
  <c r="O44" i="6"/>
  <c r="O36" i="6"/>
  <c r="P36" i="6"/>
  <c r="Q36" i="6" s="1"/>
  <c r="P23" i="6"/>
  <c r="Q23" i="6" s="1"/>
  <c r="O23" i="6"/>
  <c r="P491" i="6"/>
  <c r="Q491" i="6" s="1"/>
  <c r="P322" i="6"/>
  <c r="Q322" i="6" s="1"/>
  <c r="P262" i="6"/>
  <c r="Q262" i="6" s="1"/>
  <c r="O558" i="6"/>
  <c r="O360" i="6"/>
  <c r="O624" i="6"/>
  <c r="O92" i="6"/>
  <c r="O119" i="6"/>
  <c r="O19" i="6"/>
  <c r="P19" i="6"/>
  <c r="Q19" i="6" s="1"/>
  <c r="O2" i="6"/>
  <c r="P13" i="6"/>
  <c r="Q13" i="6" s="1"/>
  <c r="O752" i="6"/>
  <c r="P752" i="6"/>
  <c r="Q752" i="6" s="1"/>
  <c r="O726" i="6"/>
  <c r="P726" i="6"/>
  <c r="Q726" i="6" s="1"/>
  <c r="P813" i="6"/>
  <c r="Q813" i="6" s="1"/>
  <c r="P785" i="6"/>
  <c r="Q785" i="6" s="1"/>
  <c r="O698" i="6"/>
  <c r="O673" i="6"/>
  <c r="O643" i="6"/>
  <c r="O608" i="6"/>
  <c r="O658" i="6"/>
  <c r="O611" i="6"/>
  <c r="O828" i="6"/>
  <c r="P828" i="6"/>
  <c r="Q828" i="6" s="1"/>
  <c r="O825" i="6"/>
  <c r="P825" i="6"/>
  <c r="Q825" i="6" s="1"/>
  <c r="O822" i="6"/>
  <c r="P822" i="6"/>
  <c r="Q822" i="6" s="1"/>
  <c r="O816" i="6"/>
  <c r="P816" i="6"/>
  <c r="Q816" i="6" s="1"/>
  <c r="P812" i="6"/>
  <c r="Q812" i="6" s="1"/>
  <c r="O809" i="6"/>
  <c r="O806" i="6"/>
  <c r="P806" i="6"/>
  <c r="Q806" i="6" s="1"/>
  <c r="O796" i="6"/>
  <c r="P796" i="6"/>
  <c r="Q796" i="6" s="1"/>
  <c r="P707" i="6"/>
  <c r="Q707" i="6" s="1"/>
  <c r="O789" i="6"/>
  <c r="O786" i="6"/>
  <c r="O781" i="6"/>
  <c r="P781" i="6"/>
  <c r="Q781" i="6" s="1"/>
  <c r="O778" i="6"/>
  <c r="P778" i="6"/>
  <c r="Q778" i="6" s="1"/>
  <c r="O775" i="6"/>
  <c r="O765" i="6"/>
  <c r="P765" i="6"/>
  <c r="Q765" i="6" s="1"/>
  <c r="O762" i="6"/>
  <c r="P762" i="6"/>
  <c r="Q762" i="6" s="1"/>
  <c r="O758" i="6"/>
  <c r="O756" i="6"/>
  <c r="P756" i="6"/>
  <c r="Q756" i="6" s="1"/>
  <c r="O751" i="6"/>
  <c r="O746" i="6"/>
  <c r="P746" i="6"/>
  <c r="Q746" i="6" s="1"/>
  <c r="O738" i="6"/>
  <c r="O732" i="6"/>
  <c r="O729" i="6"/>
  <c r="P729" i="6"/>
  <c r="Q729" i="6" s="1"/>
  <c r="O724" i="6"/>
  <c r="P724" i="6"/>
  <c r="Q724" i="6" s="1"/>
  <c r="O720" i="6"/>
  <c r="O713" i="6"/>
  <c r="P713" i="6"/>
  <c r="Q713" i="6" s="1"/>
  <c r="O710" i="6"/>
  <c r="O700" i="6"/>
  <c r="O697" i="6"/>
  <c r="O694" i="6"/>
  <c r="P694" i="6"/>
  <c r="Q694" i="6" s="1"/>
  <c r="O691" i="6"/>
  <c r="P691" i="6"/>
  <c r="Q691" i="6" s="1"/>
  <c r="O684" i="6"/>
  <c r="P681" i="6"/>
  <c r="Q681" i="6" s="1"/>
  <c r="O675" i="6"/>
  <c r="O671" i="6"/>
  <c r="O668" i="6"/>
  <c r="P668" i="6"/>
  <c r="Q668" i="6" s="1"/>
  <c r="O665" i="6"/>
  <c r="P665" i="6"/>
  <c r="Q665" i="6" s="1"/>
  <c r="O662" i="6"/>
  <c r="P662" i="6"/>
  <c r="Q662" i="6" s="1"/>
  <c r="O657" i="6"/>
  <c r="P657" i="6"/>
  <c r="Q657" i="6" s="1"/>
  <c r="O651" i="6"/>
  <c r="O646" i="6"/>
  <c r="P646" i="6"/>
  <c r="Q646" i="6" s="1"/>
  <c r="O642" i="6"/>
  <c r="P642" i="6"/>
  <c r="Q642" i="6" s="1"/>
  <c r="O635" i="6"/>
  <c r="P635" i="6"/>
  <c r="Q635" i="6" s="1"/>
  <c r="O631" i="6"/>
  <c r="O627" i="6"/>
  <c r="O625" i="6"/>
  <c r="P625" i="6"/>
  <c r="Q625" i="6" s="1"/>
  <c r="O622" i="6"/>
  <c r="P618" i="6"/>
  <c r="Q618" i="6" s="1"/>
  <c r="O612" i="6"/>
  <c r="P606" i="6"/>
  <c r="Q606" i="6" s="1"/>
  <c r="O604" i="6"/>
  <c r="P604" i="6"/>
  <c r="Q604" i="6" s="1"/>
  <c r="O596" i="6"/>
  <c r="O593" i="6"/>
  <c r="P593" i="6"/>
  <c r="Q593" i="6" s="1"/>
  <c r="O588" i="6"/>
  <c r="P588" i="6"/>
  <c r="Q588" i="6" s="1"/>
  <c r="O580" i="6"/>
  <c r="O577" i="6"/>
  <c r="O573" i="6"/>
  <c r="P573" i="6"/>
  <c r="Q573" i="6" s="1"/>
  <c r="O570" i="6"/>
  <c r="P570" i="6"/>
  <c r="Q570" i="6" s="1"/>
  <c r="O564" i="6"/>
  <c r="M43" i="3" s="1"/>
  <c r="P564" i="6"/>
  <c r="Q564" i="6" s="1"/>
  <c r="P559" i="6"/>
  <c r="Q559" i="6" s="1"/>
  <c r="O554" i="6"/>
  <c r="P554" i="6"/>
  <c r="Q554" i="6" s="1"/>
  <c r="O547" i="6"/>
  <c r="P547" i="6"/>
  <c r="Q547" i="6" s="1"/>
  <c r="O537" i="6"/>
  <c r="O533" i="6"/>
  <c r="O529" i="6"/>
  <c r="O526" i="6"/>
  <c r="P526" i="6"/>
  <c r="Q526" i="6" s="1"/>
  <c r="O522" i="6"/>
  <c r="P518" i="6"/>
  <c r="Q518" i="6" s="1"/>
  <c r="O516" i="6"/>
  <c r="P516" i="6"/>
  <c r="Q516" i="6" s="1"/>
  <c r="P512" i="6"/>
  <c r="Q512" i="6" s="1"/>
  <c r="O510" i="6"/>
  <c r="O507" i="6"/>
  <c r="P507" i="6"/>
  <c r="Q507" i="6" s="1"/>
  <c r="P499" i="6"/>
  <c r="Q499" i="6" s="1"/>
  <c r="O496" i="6"/>
  <c r="P496" i="6"/>
  <c r="Q496" i="6" s="1"/>
  <c r="O492" i="6"/>
  <c r="P492" i="6"/>
  <c r="Q492" i="6" s="1"/>
  <c r="O488" i="6"/>
  <c r="O482" i="6"/>
  <c r="O479" i="6"/>
  <c r="O476" i="6"/>
  <c r="P476" i="6"/>
  <c r="Q476" i="6" s="1"/>
  <c r="O470" i="6"/>
  <c r="P470" i="6"/>
  <c r="Q470" i="6" s="1"/>
  <c r="O465" i="6"/>
  <c r="P465" i="6"/>
  <c r="Q465" i="6" s="1"/>
  <c r="O451" i="6"/>
  <c r="P451" i="6"/>
  <c r="Q451" i="6" s="1"/>
  <c r="O448" i="6"/>
  <c r="P448" i="6"/>
  <c r="Q448" i="6" s="1"/>
  <c r="O442" i="6"/>
  <c r="P442" i="6"/>
  <c r="Q442" i="6" s="1"/>
  <c r="O439" i="6"/>
  <c r="P439" i="6"/>
  <c r="Q439" i="6" s="1"/>
  <c r="O426" i="6"/>
  <c r="P426" i="6"/>
  <c r="Q426" i="6" s="1"/>
  <c r="O424" i="6"/>
  <c r="P424" i="6"/>
  <c r="Q424" i="6" s="1"/>
  <c r="O420" i="6"/>
  <c r="P420" i="6"/>
  <c r="Q420" i="6" s="1"/>
  <c r="O413" i="6"/>
  <c r="P413" i="6"/>
  <c r="Q413" i="6" s="1"/>
  <c r="P408" i="6"/>
  <c r="Q408" i="6" s="1"/>
  <c r="O404" i="6"/>
  <c r="O401" i="6"/>
  <c r="P401" i="6"/>
  <c r="Q401" i="6" s="1"/>
  <c r="O395" i="6"/>
  <c r="P395" i="6"/>
  <c r="Q395" i="6" s="1"/>
  <c r="O386" i="6"/>
  <c r="P386" i="6"/>
  <c r="Q386" i="6" s="1"/>
  <c r="O381" i="6"/>
  <c r="P381" i="6"/>
  <c r="Q381" i="6" s="1"/>
  <c r="P378" i="6"/>
  <c r="Q378" i="6" s="1"/>
  <c r="O376" i="6"/>
  <c r="P376" i="6"/>
  <c r="Q376" i="6" s="1"/>
  <c r="O373" i="6"/>
  <c r="P373" i="6"/>
  <c r="Q373" i="6" s="1"/>
  <c r="O370" i="6"/>
  <c r="P370" i="6"/>
  <c r="Q370" i="6" s="1"/>
  <c r="O361" i="6"/>
  <c r="P361" i="6"/>
  <c r="Q361" i="6" s="1"/>
  <c r="O354" i="6"/>
  <c r="P354" i="6"/>
  <c r="Q354" i="6" s="1"/>
  <c r="O350" i="6"/>
  <c r="O344" i="6"/>
  <c r="P344" i="6"/>
  <c r="Q344" i="6" s="1"/>
  <c r="O339" i="6"/>
  <c r="P339" i="6"/>
  <c r="Q339" i="6" s="1"/>
  <c r="O329" i="6"/>
  <c r="P329" i="6"/>
  <c r="Q329" i="6" s="1"/>
  <c r="O320" i="6"/>
  <c r="P320" i="6"/>
  <c r="Q320" i="6" s="1"/>
  <c r="O316" i="6"/>
  <c r="O308" i="6"/>
  <c r="P308" i="6"/>
  <c r="Q308" i="6" s="1"/>
  <c r="P303" i="6"/>
  <c r="Q303" i="6" s="1"/>
  <c r="O300" i="6"/>
  <c r="P300" i="6"/>
  <c r="Q300" i="6" s="1"/>
  <c r="O287" i="6"/>
  <c r="P287" i="6"/>
  <c r="Q287" i="6" s="1"/>
  <c r="O278" i="6"/>
  <c r="P278" i="6"/>
  <c r="Q278" i="6" s="1"/>
  <c r="O276" i="6"/>
  <c r="P276" i="6"/>
  <c r="Q276" i="6" s="1"/>
  <c r="O273" i="6"/>
  <c r="P273" i="6"/>
  <c r="Q273" i="6" s="1"/>
  <c r="O270" i="6"/>
  <c r="O263" i="6"/>
  <c r="P263" i="6"/>
  <c r="Q263" i="6" s="1"/>
  <c r="O256" i="6"/>
  <c r="P256" i="6"/>
  <c r="Q256" i="6" s="1"/>
  <c r="O252" i="6"/>
  <c r="P252" i="6"/>
  <c r="Q252" i="6" s="1"/>
  <c r="O248" i="6"/>
  <c r="P248" i="6"/>
  <c r="Q248" i="6" s="1"/>
  <c r="P241" i="6"/>
  <c r="Q241" i="6" s="1"/>
  <c r="O239" i="6"/>
  <c r="P239" i="6"/>
  <c r="Q239" i="6" s="1"/>
  <c r="O235" i="6"/>
  <c r="P235" i="6"/>
  <c r="Q235" i="6" s="1"/>
  <c r="O225" i="6"/>
  <c r="O217" i="6"/>
  <c r="P217" i="6"/>
  <c r="Q217" i="6" s="1"/>
  <c r="O211" i="6"/>
  <c r="P211" i="6"/>
  <c r="Q211" i="6" s="1"/>
  <c r="P208" i="6"/>
  <c r="Q208" i="6" s="1"/>
  <c r="P205" i="6"/>
  <c r="Q205" i="6" s="1"/>
  <c r="O202" i="6"/>
  <c r="P202" i="6"/>
  <c r="Q202" i="6" s="1"/>
  <c r="O199" i="6"/>
  <c r="O188" i="6"/>
  <c r="P188" i="6"/>
  <c r="Q188" i="6" s="1"/>
  <c r="O180" i="6"/>
  <c r="P180" i="6"/>
  <c r="Q180" i="6" s="1"/>
  <c r="O176" i="6"/>
  <c r="P176" i="6"/>
  <c r="Q176" i="6" s="1"/>
  <c r="O174" i="6"/>
  <c r="P174" i="6"/>
  <c r="Q174" i="6" s="1"/>
  <c r="P168" i="6"/>
  <c r="Q168" i="6" s="1"/>
  <c r="O165" i="6"/>
  <c r="P165" i="6"/>
  <c r="Q165" i="6" s="1"/>
  <c r="O159" i="6"/>
  <c r="P159" i="6"/>
  <c r="Q159" i="6" s="1"/>
  <c r="O150" i="6"/>
  <c r="O142" i="6"/>
  <c r="P142" i="6"/>
  <c r="Q142" i="6" s="1"/>
  <c r="O134" i="6"/>
  <c r="P134" i="6"/>
  <c r="Q134" i="6" s="1"/>
  <c r="P129" i="6"/>
  <c r="Q129" i="6" s="1"/>
  <c r="O126" i="6"/>
  <c r="O114" i="6"/>
  <c r="O98" i="6"/>
  <c r="O96" i="6"/>
  <c r="P96" i="6"/>
  <c r="Q96" i="6" s="1"/>
  <c r="O93" i="6"/>
  <c r="P93" i="6"/>
  <c r="Q93" i="6" s="1"/>
  <c r="O90" i="6"/>
  <c r="P90" i="6"/>
  <c r="Q90" i="6" s="1"/>
  <c r="O73" i="6"/>
  <c r="P73" i="6"/>
  <c r="Q73" i="6" s="1"/>
  <c r="O65" i="6"/>
  <c r="O63" i="6"/>
  <c r="P63" i="6"/>
  <c r="Q63" i="6" s="1"/>
  <c r="O57" i="6"/>
  <c r="P57" i="6"/>
  <c r="Q57" i="6" s="1"/>
  <c r="P53" i="6"/>
  <c r="Q53" i="6" s="1"/>
  <c r="O48" i="6"/>
  <c r="P48" i="6"/>
  <c r="Q48" i="6" s="1"/>
  <c r="O45" i="6"/>
  <c r="P45" i="6"/>
  <c r="Q45" i="6" s="1"/>
  <c r="O42" i="6"/>
  <c r="P42" i="6"/>
  <c r="Q42" i="6" s="1"/>
  <c r="O39" i="6"/>
  <c r="P39" i="6"/>
  <c r="Q39" i="6" s="1"/>
  <c r="O37" i="6"/>
  <c r="P37" i="6"/>
  <c r="Q37" i="6" s="1"/>
  <c r="O34" i="6"/>
  <c r="P34" i="6"/>
  <c r="Q34" i="6" s="1"/>
  <c r="O24" i="6"/>
  <c r="P24" i="6"/>
  <c r="Q24" i="6" s="1"/>
  <c r="O20" i="6"/>
  <c r="P20" i="6"/>
  <c r="Q20" i="6" s="1"/>
  <c r="O17" i="6"/>
  <c r="P17" i="6"/>
  <c r="Q17" i="6" s="1"/>
  <c r="O14" i="6"/>
  <c r="P14" i="6"/>
  <c r="Q14" i="6" s="1"/>
  <c r="O11" i="6"/>
  <c r="O6" i="6"/>
  <c r="P6" i="6"/>
  <c r="Q6" i="6" s="1"/>
  <c r="O3" i="6"/>
  <c r="P3" i="6"/>
  <c r="Q3" i="6" s="1"/>
  <c r="O715" i="6"/>
  <c r="O663" i="6"/>
  <c r="O708" i="6"/>
  <c r="P705" i="6"/>
  <c r="Q705" i="6" s="1"/>
  <c r="O705" i="6"/>
  <c r="O702" i="6"/>
  <c r="P702" i="6"/>
  <c r="Q702" i="6" s="1"/>
  <c r="O695" i="6"/>
  <c r="O682" i="6"/>
  <c r="P680" i="6"/>
  <c r="Q680" i="6" s="1"/>
  <c r="O680" i="6"/>
  <c r="O677" i="6"/>
  <c r="P677" i="6"/>
  <c r="Q677" i="6" s="1"/>
  <c r="O669" i="6"/>
  <c r="P654" i="6"/>
  <c r="Q654" i="6" s="1"/>
  <c r="O654" i="6"/>
  <c r="O649" i="6"/>
  <c r="P626" i="6"/>
  <c r="Q626" i="6" s="1"/>
  <c r="O620" i="6"/>
  <c r="P620" i="6"/>
  <c r="Q620" i="6" s="1"/>
  <c r="O613" i="6"/>
  <c r="O688" i="6"/>
  <c r="O600" i="6"/>
  <c r="O591" i="6"/>
  <c r="P582" i="6"/>
  <c r="Q582" i="6" s="1"/>
  <c r="D341" i="1"/>
  <c r="P38" i="6" l="1"/>
  <c r="Q38" i="6" s="1"/>
  <c r="P186" i="6"/>
  <c r="Q186" i="6" s="1"/>
  <c r="O368" i="6"/>
  <c r="O670" i="6"/>
  <c r="O757" i="6"/>
  <c r="M18" i="3"/>
  <c r="M32" i="3"/>
  <c r="M75" i="3"/>
  <c r="N75" i="3"/>
  <c r="M17" i="3"/>
  <c r="N17" i="3"/>
  <c r="N92" i="3"/>
  <c r="M92" i="3"/>
  <c r="M34" i="3"/>
  <c r="N34" i="3"/>
  <c r="M65" i="3"/>
  <c r="N65" i="3"/>
  <c r="N54" i="3"/>
  <c r="M54" i="3"/>
  <c r="N32" i="3"/>
  <c r="M82" i="3"/>
  <c r="N82" i="3"/>
  <c r="M9" i="3"/>
  <c r="N9" i="3"/>
  <c r="M91" i="3"/>
  <c r="N91" i="3"/>
  <c r="N28" i="3"/>
  <c r="M28" i="3"/>
  <c r="M48" i="3"/>
  <c r="N48" i="3"/>
  <c r="N18" i="3"/>
  <c r="N43" i="3"/>
  <c r="M16" i="3"/>
  <c r="N16" i="3"/>
  <c r="M49" i="3"/>
  <c r="N49" i="3"/>
  <c r="M31" i="3"/>
  <c r="N31" i="3"/>
  <c r="M2" i="3"/>
  <c r="N2" i="3"/>
  <c r="N86" i="3"/>
  <c r="M86" i="3"/>
  <c r="M3" i="3"/>
  <c r="N3" i="3"/>
  <c r="M73" i="3"/>
  <c r="N73" i="3"/>
  <c r="N14" i="3"/>
  <c r="M14" i="3"/>
  <c r="N20" i="3"/>
  <c r="M20" i="3"/>
  <c r="P770" i="6"/>
  <c r="Q770" i="6" s="1"/>
  <c r="O666" i="6"/>
  <c r="P788" i="6"/>
  <c r="Q788" i="6" s="1"/>
  <c r="P673" i="6"/>
  <c r="Q673" i="6" s="1"/>
  <c r="O831" i="6"/>
  <c r="O284" i="6"/>
  <c r="P403" i="6"/>
  <c r="Q403" i="6" s="1"/>
  <c r="O147" i="6"/>
  <c r="O83" i="6"/>
  <c r="P79" i="6"/>
  <c r="Q79" i="6" s="1"/>
  <c r="P122" i="6"/>
  <c r="Q122" i="6" s="1"/>
  <c r="O171" i="6"/>
  <c r="P190" i="6"/>
  <c r="Q190" i="6" s="1"/>
  <c r="P231" i="6"/>
  <c r="Q231" i="6" s="1"/>
  <c r="O312" i="6"/>
  <c r="P429" i="6"/>
  <c r="Q429" i="6" s="1"/>
  <c r="O467" i="6"/>
  <c r="O501" i="6"/>
  <c r="O599" i="6"/>
  <c r="P743" i="6"/>
  <c r="Q743" i="6" s="1"/>
  <c r="O101" i="6"/>
  <c r="O731" i="6"/>
  <c r="P472" i="6"/>
  <c r="Q472" i="6" s="1"/>
  <c r="P766" i="6"/>
  <c r="Q766" i="6" s="1"/>
  <c r="P147" i="6"/>
  <c r="Q147" i="6" s="1"/>
  <c r="O740" i="6"/>
  <c r="O412" i="6"/>
  <c r="P105" i="6"/>
  <c r="Q105" i="6" s="1"/>
  <c r="P222" i="6"/>
  <c r="Q222" i="6" s="1"/>
  <c r="P347" i="6"/>
  <c r="Q347" i="6" s="1"/>
  <c r="P651" i="6"/>
  <c r="Q651" i="6" s="1"/>
  <c r="O337" i="6"/>
  <c r="P478" i="6"/>
  <c r="Q478" i="6" s="1"/>
  <c r="O618" i="6"/>
  <c r="P758" i="6"/>
  <c r="Q758" i="6" s="1"/>
  <c r="P585" i="6"/>
  <c r="Q585" i="6" s="1"/>
  <c r="O640" i="6"/>
  <c r="O699" i="6"/>
  <c r="N53" i="3" s="1"/>
  <c r="O755" i="6"/>
  <c r="P584" i="6"/>
  <c r="Q584" i="6" s="1"/>
  <c r="P200" i="6"/>
  <c r="Q200" i="6" s="1"/>
  <c r="P213" i="6"/>
  <c r="Q213" i="6" s="1"/>
  <c r="P615" i="6"/>
  <c r="Q615" i="6" s="1"/>
  <c r="O219" i="6"/>
  <c r="O79" i="6"/>
  <c r="O155" i="6"/>
  <c r="P171" i="6"/>
  <c r="Q171" i="6" s="1"/>
  <c r="O231" i="6"/>
  <c r="M61" i="3" s="1"/>
  <c r="O429" i="6"/>
  <c r="P599" i="6"/>
  <c r="Q599" i="6" s="1"/>
  <c r="O743" i="6"/>
  <c r="O540" i="6"/>
  <c r="O266" i="6"/>
  <c r="P733" i="6"/>
  <c r="Q733" i="6" s="1"/>
  <c r="O472" i="6"/>
  <c r="P579" i="6"/>
  <c r="Q579" i="6" s="1"/>
  <c r="O201" i="6"/>
  <c r="O275" i="6"/>
  <c r="O122" i="6"/>
  <c r="O105" i="6"/>
  <c r="O222" i="6"/>
  <c r="O347" i="6"/>
  <c r="O441" i="6"/>
  <c r="O349" i="6"/>
  <c r="O590" i="6"/>
  <c r="O820" i="6"/>
  <c r="O503" i="6"/>
  <c r="P229" i="6"/>
  <c r="Q229" i="6" s="1"/>
  <c r="P327" i="6"/>
  <c r="Q327" i="6" s="1"/>
  <c r="O711" i="6"/>
  <c r="O648" i="6"/>
  <c r="P50" i="6"/>
  <c r="Q50" i="6" s="1"/>
  <c r="P68" i="6"/>
  <c r="Q68" i="6" s="1"/>
  <c r="P81" i="6"/>
  <c r="Q81" i="6" s="1"/>
  <c r="P111" i="6"/>
  <c r="Q111" i="6" s="1"/>
  <c r="O289" i="6"/>
  <c r="N4" i="3" s="1"/>
  <c r="P432" i="6"/>
  <c r="Q432" i="6" s="1"/>
  <c r="P484" i="6"/>
  <c r="Q484" i="6" s="1"/>
  <c r="P550" i="6"/>
  <c r="Q550" i="6" s="1"/>
  <c r="O601" i="6"/>
  <c r="P767" i="6"/>
  <c r="Q767" i="6" s="1"/>
  <c r="P143" i="6"/>
  <c r="Q143" i="6" s="1"/>
  <c r="P540" i="6"/>
  <c r="Q540" i="6" s="1"/>
  <c r="P266" i="6"/>
  <c r="Q266" i="6" s="1"/>
  <c r="O377" i="6"/>
  <c r="O733" i="6"/>
  <c r="O302" i="6"/>
  <c r="M80" i="3" s="1"/>
  <c r="O499" i="6"/>
  <c r="P108" i="6"/>
  <c r="Q108" i="6" s="1"/>
  <c r="P139" i="6"/>
  <c r="Q139" i="6" s="1"/>
  <c r="P323" i="6"/>
  <c r="Q323" i="6" s="1"/>
  <c r="P358" i="6"/>
  <c r="Q358" i="6" s="1"/>
  <c r="O417" i="6"/>
  <c r="O518" i="6"/>
  <c r="O452" i="6"/>
  <c r="P419" i="6"/>
  <c r="Q419" i="6" s="1"/>
  <c r="O168" i="6"/>
  <c r="P199" i="6"/>
  <c r="Q199" i="6" s="1"/>
  <c r="P784" i="6"/>
  <c r="Q784" i="6" s="1"/>
  <c r="O644" i="6"/>
  <c r="P686" i="6"/>
  <c r="Q686" i="6" s="1"/>
  <c r="O788" i="6"/>
  <c r="P193" i="6"/>
  <c r="Q193" i="6" s="1"/>
  <c r="P64" i="6"/>
  <c r="Q64" i="6" s="1"/>
  <c r="P587" i="6"/>
  <c r="Q587" i="6" s="1"/>
  <c r="P268" i="6"/>
  <c r="Q268" i="6" s="1"/>
  <c r="P207" i="6"/>
  <c r="Q207" i="6" s="1"/>
  <c r="O136" i="6"/>
  <c r="O617" i="6"/>
  <c r="P557" i="6"/>
  <c r="Q557" i="6" s="1"/>
  <c r="P149" i="6"/>
  <c r="Q149" i="6" s="1"/>
  <c r="P223" i="6"/>
  <c r="Q223" i="6" s="1"/>
  <c r="P359" i="6"/>
  <c r="Q359" i="6" s="1"/>
  <c r="P112" i="6"/>
  <c r="Q112" i="6" s="1"/>
  <c r="P194" i="6"/>
  <c r="Q194" i="6" s="1"/>
  <c r="P468" i="6"/>
  <c r="Q468" i="6" s="1"/>
  <c r="P9" i="6"/>
  <c r="Q9" i="6" s="1"/>
  <c r="P639" i="6"/>
  <c r="Q639" i="6" s="1"/>
  <c r="P8" i="6"/>
  <c r="Q8" i="6" s="1"/>
  <c r="O678" i="6"/>
  <c r="P543" i="6"/>
  <c r="Q543" i="6" s="1"/>
  <c r="O213" i="6"/>
  <c r="O50" i="6"/>
  <c r="O68" i="6"/>
  <c r="O81" i="6"/>
  <c r="O111" i="6"/>
  <c r="O193" i="6"/>
  <c r="P289" i="6"/>
  <c r="Q289" i="6" s="1"/>
  <c r="O432" i="6"/>
  <c r="O484" i="6"/>
  <c r="O550" i="6"/>
  <c r="P601" i="6"/>
  <c r="Q601" i="6" s="1"/>
  <c r="O143" i="6"/>
  <c r="P494" i="6"/>
  <c r="Q494" i="6" s="1"/>
  <c r="P509" i="6"/>
  <c r="Q509" i="6" s="1"/>
  <c r="P636" i="6"/>
  <c r="Q636" i="6" s="1"/>
  <c r="O357" i="6"/>
  <c r="P546" i="6"/>
  <c r="Q546" i="6" s="1"/>
  <c r="P228" i="6"/>
  <c r="Q228" i="6" s="1"/>
  <c r="O108" i="6"/>
  <c r="O139" i="6"/>
  <c r="O323" i="6"/>
  <c r="O358" i="6"/>
  <c r="P417" i="6"/>
  <c r="Q417" i="6" s="1"/>
  <c r="O556" i="6"/>
  <c r="P710" i="6"/>
  <c r="Q710" i="6" s="1"/>
  <c r="P738" i="6"/>
  <c r="Q738" i="6" s="1"/>
  <c r="O425" i="6"/>
  <c r="P529" i="6"/>
  <c r="Q529" i="6" s="1"/>
  <c r="P789" i="6"/>
  <c r="Q789" i="6" s="1"/>
  <c r="P352" i="6"/>
  <c r="Q352" i="6" s="1"/>
  <c r="P648" i="6"/>
  <c r="Q648" i="6" s="1"/>
  <c r="O630" i="6"/>
  <c r="O667" i="6"/>
  <c r="O727" i="6"/>
  <c r="P678" i="6"/>
  <c r="Q678" i="6" s="1"/>
  <c r="P21" i="6"/>
  <c r="Q21" i="6" s="1"/>
  <c r="O639" i="6"/>
  <c r="O8" i="6"/>
  <c r="P455" i="6"/>
  <c r="Q455" i="6" s="1"/>
  <c r="P161" i="6"/>
  <c r="Q161" i="6" s="1"/>
  <c r="O196" i="6"/>
  <c r="P280" i="6"/>
  <c r="Q280" i="6" s="1"/>
  <c r="O291" i="6"/>
  <c r="P305" i="6"/>
  <c r="Q305" i="6" s="1"/>
  <c r="P388" i="6"/>
  <c r="Q388" i="6" s="1"/>
  <c r="O435" i="6"/>
  <c r="M33" i="3" s="1"/>
  <c r="P461" i="6"/>
  <c r="Q461" i="6" s="1"/>
  <c r="P556" i="6"/>
  <c r="Q556" i="6" s="1"/>
  <c r="O703" i="6"/>
  <c r="P771" i="6"/>
  <c r="Q771" i="6" s="1"/>
  <c r="P792" i="6"/>
  <c r="Q792" i="6" s="1"/>
  <c r="P198" i="6"/>
  <c r="Q198" i="6" s="1"/>
  <c r="O293" i="6"/>
  <c r="M12" i="3" s="1"/>
  <c r="O494" i="6"/>
  <c r="O785" i="6"/>
  <c r="P629" i="6"/>
  <c r="Q629" i="6" s="1"/>
  <c r="P594" i="6"/>
  <c r="Q594" i="6" s="1"/>
  <c r="P87" i="6"/>
  <c r="Q87" i="6" s="1"/>
  <c r="P144" i="6"/>
  <c r="Q144" i="6" s="1"/>
  <c r="P504" i="6"/>
  <c r="Q504" i="6" s="1"/>
  <c r="O559" i="6"/>
  <c r="P474" i="6"/>
  <c r="Q474" i="6" s="1"/>
  <c r="P580" i="6"/>
  <c r="Q580" i="6" s="1"/>
  <c r="P390" i="6"/>
  <c r="Q390" i="6" s="1"/>
  <c r="O352" i="6"/>
  <c r="O595" i="6"/>
  <c r="P630" i="6"/>
  <c r="Q630" i="6" s="1"/>
  <c r="O689" i="6"/>
  <c r="P89" i="6"/>
  <c r="Q89" i="6" s="1"/>
  <c r="P613" i="6"/>
  <c r="Q613" i="6" s="1"/>
  <c r="P218" i="6"/>
  <c r="Q218" i="6" s="1"/>
  <c r="O228" i="6"/>
  <c r="P522" i="6"/>
  <c r="Q522" i="6" s="1"/>
  <c r="P258" i="6"/>
  <c r="Q258" i="6" s="1"/>
  <c r="O161" i="6"/>
  <c r="P196" i="6"/>
  <c r="Q196" i="6" s="1"/>
  <c r="O280" i="6"/>
  <c r="P291" i="6"/>
  <c r="Q291" i="6" s="1"/>
  <c r="O305" i="6"/>
  <c r="O388" i="6"/>
  <c r="P435" i="6"/>
  <c r="Q435" i="6" s="1"/>
  <c r="O461" i="6"/>
  <c r="P703" i="6"/>
  <c r="Q703" i="6" s="1"/>
  <c r="O771" i="6"/>
  <c r="O792" i="6"/>
  <c r="O198" i="6"/>
  <c r="P363" i="6"/>
  <c r="Q363" i="6" s="1"/>
  <c r="P483" i="6"/>
  <c r="Q483" i="6" s="1"/>
  <c r="P568" i="6"/>
  <c r="Q568" i="6" s="1"/>
  <c r="O605" i="6"/>
  <c r="O41" i="6"/>
  <c r="O295" i="6"/>
  <c r="M35" i="3" s="1"/>
  <c r="O767" i="6"/>
  <c r="M70" i="3" s="1"/>
  <c r="P298" i="6"/>
  <c r="Q298" i="6" s="1"/>
  <c r="O87" i="6"/>
  <c r="O144" i="6"/>
  <c r="O326" i="6"/>
  <c r="O504" i="6"/>
  <c r="O205" i="6"/>
  <c r="P831" i="6"/>
  <c r="Q831" i="6" s="1"/>
  <c r="P510" i="6"/>
  <c r="Q510" i="6" s="1"/>
  <c r="P751" i="6"/>
  <c r="Q751" i="6" s="1"/>
  <c r="P372" i="6"/>
  <c r="Q372" i="6" s="1"/>
  <c r="P562" i="6"/>
  <c r="Q562" i="6" s="1"/>
  <c r="P467" i="6"/>
  <c r="Q467" i="6" s="1"/>
  <c r="P671" i="6"/>
  <c r="Q671" i="6" s="1"/>
  <c r="P745" i="6"/>
  <c r="Q745" i="6" s="1"/>
  <c r="O583" i="6"/>
  <c r="O609" i="6"/>
  <c r="P634" i="6"/>
  <c r="Q634" i="6" s="1"/>
  <c r="O86" i="6"/>
  <c r="P66" i="6"/>
  <c r="Q66" i="6" s="1"/>
  <c r="P60" i="6"/>
  <c r="Q60" i="6" s="1"/>
  <c r="P91" i="6"/>
  <c r="Q91" i="6" s="1"/>
  <c r="O458" i="6"/>
  <c r="O366" i="6"/>
  <c r="P612" i="6"/>
  <c r="Q612" i="6" s="1"/>
  <c r="P136" i="6"/>
  <c r="Q136" i="6" s="1"/>
  <c r="O27" i="6"/>
  <c r="P59" i="6"/>
  <c r="Q59" i="6" s="1"/>
  <c r="O77" i="6"/>
  <c r="O116" i="6"/>
  <c r="P153" i="6"/>
  <c r="Q153" i="6" s="1"/>
  <c r="P184" i="6"/>
  <c r="Q184" i="6" s="1"/>
  <c r="O244" i="6"/>
  <c r="P283" i="6"/>
  <c r="Q283" i="6" s="1"/>
  <c r="P295" i="6"/>
  <c r="Q295" i="6" s="1"/>
  <c r="P334" i="6"/>
  <c r="Q334" i="6" s="1"/>
  <c r="O411" i="6"/>
  <c r="P445" i="6"/>
  <c r="Q445" i="6" s="1"/>
  <c r="O566" i="6"/>
  <c r="N67" i="3" s="1"/>
  <c r="P740" i="6"/>
  <c r="Q740" i="6" s="1"/>
  <c r="P753" i="6"/>
  <c r="Q753" i="6" s="1"/>
  <c r="P800" i="6"/>
  <c r="Q800" i="6" s="1"/>
  <c r="P32" i="6"/>
  <c r="Q32" i="6" s="1"/>
  <c r="P307" i="6"/>
  <c r="Q307" i="6" s="1"/>
  <c r="O363" i="6"/>
  <c r="O568" i="6"/>
  <c r="P605" i="6"/>
  <c r="Q605" i="6" s="1"/>
  <c r="O52" i="6"/>
  <c r="O638" i="6"/>
  <c r="N46" i="3" s="1"/>
  <c r="O309" i="6"/>
  <c r="P30" i="6"/>
  <c r="Q30" i="6" s="1"/>
  <c r="O331" i="6"/>
  <c r="M83" i="3" s="1"/>
  <c r="P391" i="6"/>
  <c r="Q391" i="6" s="1"/>
  <c r="P533" i="6"/>
  <c r="Q533" i="6" s="1"/>
  <c r="P732" i="6"/>
  <c r="Q732" i="6" s="1"/>
  <c r="P326" i="6"/>
  <c r="Q326" i="6" s="1"/>
  <c r="P384" i="6"/>
  <c r="Q384" i="6" s="1"/>
  <c r="P700" i="6"/>
  <c r="Q700" i="6" s="1"/>
  <c r="P501" i="6"/>
  <c r="Q501" i="6" s="1"/>
  <c r="P583" i="6"/>
  <c r="Q583" i="6" s="1"/>
  <c r="P609" i="6"/>
  <c r="Q609" i="6" s="1"/>
  <c r="O634" i="6"/>
  <c r="O830" i="6"/>
  <c r="P647" i="6"/>
  <c r="Q647" i="6" s="1"/>
  <c r="P162" i="6"/>
  <c r="Q162" i="6" s="1"/>
  <c r="P117" i="6"/>
  <c r="Q117" i="6" s="1"/>
  <c r="P284" i="6"/>
  <c r="Q284" i="6" s="1"/>
  <c r="P596" i="6"/>
  <c r="Q596" i="6" s="1"/>
  <c r="P404" i="6"/>
  <c r="Q404" i="6" s="1"/>
  <c r="P27" i="6"/>
  <c r="Q27" i="6" s="1"/>
  <c r="O59" i="6"/>
  <c r="P77" i="6"/>
  <c r="Q77" i="6" s="1"/>
  <c r="P116" i="6"/>
  <c r="Q116" i="6" s="1"/>
  <c r="O153" i="6"/>
  <c r="N84" i="3" s="1"/>
  <c r="O184" i="6"/>
  <c r="P244" i="6"/>
  <c r="Q244" i="6" s="1"/>
  <c r="O268" i="6"/>
  <c r="O283" i="6"/>
  <c r="O334" i="6"/>
  <c r="P411" i="6"/>
  <c r="Q411" i="6" s="1"/>
  <c r="O445" i="6"/>
  <c r="P566" i="6"/>
  <c r="Q566" i="6" s="1"/>
  <c r="O784" i="6"/>
  <c r="O753" i="6"/>
  <c r="O800" i="6"/>
  <c r="M87" i="3" s="1"/>
  <c r="O32" i="6"/>
  <c r="O307" i="6"/>
  <c r="P101" i="6"/>
  <c r="Q101" i="6" s="1"/>
  <c r="P251" i="6"/>
  <c r="Q251" i="6" s="1"/>
  <c r="O407" i="6"/>
  <c r="P29" i="6"/>
  <c r="Q29" i="6" s="1"/>
  <c r="P238" i="6"/>
  <c r="Q238" i="6" s="1"/>
  <c r="O30" i="6"/>
  <c r="P219" i="6"/>
  <c r="Q219" i="6" s="1"/>
  <c r="P331" i="6"/>
  <c r="Q331" i="6" s="1"/>
  <c r="O391" i="6"/>
  <c r="O543" i="6"/>
  <c r="O303" i="6"/>
  <c r="P589" i="6"/>
  <c r="Q589" i="6" s="1"/>
  <c r="P346" i="6"/>
  <c r="Q346" i="6" s="1"/>
  <c r="P775" i="6"/>
  <c r="Q775" i="6" s="1"/>
  <c r="P819" i="6"/>
  <c r="Q819" i="6" s="1"/>
  <c r="O447" i="6"/>
  <c r="O478" i="6"/>
  <c r="O553" i="6"/>
  <c r="P293" i="6"/>
  <c r="Q293" i="6" s="1"/>
  <c r="P576" i="6"/>
  <c r="Q576" i="6" s="1"/>
  <c r="O585" i="6"/>
  <c r="P699" i="6"/>
  <c r="Q699" i="6" s="1"/>
  <c r="O716" i="6"/>
  <c r="O141" i="6"/>
  <c r="P294" i="6"/>
  <c r="Q294" i="6" s="1"/>
  <c r="P121" i="6"/>
  <c r="Q121" i="6" s="1"/>
  <c r="P808" i="6"/>
  <c r="Q808" i="6" s="1"/>
  <c r="P83" i="6"/>
  <c r="Q83" i="6" s="1"/>
  <c r="P664" i="6"/>
  <c r="Q664" i="6" s="1"/>
  <c r="O650" i="6"/>
  <c r="P261" i="6"/>
  <c r="Q261" i="6" s="1"/>
  <c r="P683" i="6"/>
  <c r="Q683" i="6" s="1"/>
  <c r="P571" i="6"/>
  <c r="Q571" i="6" s="1"/>
  <c r="P312" i="6"/>
  <c r="Q312" i="6" s="1"/>
  <c r="P548" i="6"/>
  <c r="Q548" i="6" s="1"/>
  <c r="O824" i="6"/>
  <c r="P537" i="6"/>
  <c r="Q537" i="6" s="1"/>
  <c r="P350" i="6"/>
  <c r="Q350" i="6" s="1"/>
  <c r="P399" i="6"/>
  <c r="Q399" i="6" s="1"/>
  <c r="P233" i="6"/>
  <c r="Q233" i="6" s="1"/>
  <c r="P148" i="6"/>
  <c r="Q148" i="6" s="1"/>
  <c r="P336" i="6"/>
  <c r="Q336" i="6" s="1"/>
  <c r="P351" i="6"/>
  <c r="Q351" i="6" s="1"/>
  <c r="P481" i="6"/>
  <c r="Q481" i="6" s="1"/>
  <c r="P304" i="6"/>
  <c r="Q304" i="6" s="1"/>
  <c r="P487" i="6"/>
  <c r="Q487" i="6" s="1"/>
  <c r="O208" i="6"/>
  <c r="P444" i="6"/>
  <c r="Q444" i="6" s="1"/>
  <c r="P277" i="6"/>
  <c r="Q277" i="6" s="1"/>
  <c r="P590" i="6"/>
  <c r="Q590" i="6" s="1"/>
  <c r="P120" i="6"/>
  <c r="Q120" i="6" s="1"/>
  <c r="P511" i="6"/>
  <c r="Q511" i="6" s="1"/>
  <c r="P523" i="6"/>
  <c r="Q523" i="6" s="1"/>
  <c r="P591" i="6"/>
  <c r="Q591" i="6" s="1"/>
  <c r="P744" i="6"/>
  <c r="Q744" i="6" s="1"/>
  <c r="O647" i="6"/>
  <c r="P667" i="6"/>
  <c r="Q667" i="6" s="1"/>
  <c r="O808" i="6"/>
  <c r="P221" i="6"/>
  <c r="Q221" i="6" s="1"/>
  <c r="O254" i="6"/>
  <c r="P247" i="6"/>
  <c r="Q247" i="6" s="1"/>
  <c r="P517" i="6"/>
  <c r="Q517" i="6" s="1"/>
  <c r="P418" i="6"/>
  <c r="Q418" i="6" s="1"/>
  <c r="P773" i="6"/>
  <c r="Q773" i="6" s="1"/>
  <c r="P488" i="6"/>
  <c r="Q488" i="6" s="1"/>
  <c r="P479" i="6"/>
  <c r="Q479" i="6" s="1"/>
  <c r="P577" i="6"/>
  <c r="Q577" i="6" s="1"/>
  <c r="P720" i="6"/>
  <c r="Q720" i="6" s="1"/>
  <c r="P682" i="6"/>
  <c r="Q682" i="6" s="1"/>
  <c r="P242" i="6"/>
  <c r="Q242" i="6" s="1"/>
  <c r="P447" i="6"/>
  <c r="Q447" i="6" s="1"/>
  <c r="P348" i="6"/>
  <c r="Q348" i="6" s="1"/>
  <c r="P98" i="6"/>
  <c r="Q98" i="6" s="1"/>
  <c r="O38" i="6"/>
  <c r="O120" i="6"/>
  <c r="P82" i="6"/>
  <c r="Q82" i="6" s="1"/>
  <c r="P341" i="6"/>
  <c r="Q341" i="6" s="1"/>
  <c r="O511" i="6"/>
  <c r="P669" i="6"/>
  <c r="Q669" i="6" s="1"/>
  <c r="P759" i="6"/>
  <c r="Q759" i="6" s="1"/>
  <c r="P793" i="6"/>
  <c r="Q793" i="6" s="1"/>
  <c r="P712" i="6"/>
  <c r="Q712" i="6" s="1"/>
  <c r="P814" i="6"/>
  <c r="Q814" i="6" s="1"/>
  <c r="P342" i="6"/>
  <c r="Q342" i="6" s="1"/>
  <c r="P107" i="6"/>
  <c r="Q107" i="6" s="1"/>
  <c r="P787" i="6"/>
  <c r="Q787" i="6" s="1"/>
  <c r="P332" i="6"/>
  <c r="Q332" i="6" s="1"/>
  <c r="P779" i="6"/>
  <c r="Q779" i="6" s="1"/>
  <c r="P742" i="6"/>
  <c r="Q742" i="6" s="1"/>
  <c r="O749" i="6"/>
  <c r="P315" i="6"/>
  <c r="Q315" i="6" s="1"/>
  <c r="P697" i="6"/>
  <c r="Q697" i="6" s="1"/>
  <c r="P270" i="6"/>
  <c r="Q270" i="6" s="1"/>
  <c r="P614" i="6"/>
  <c r="Q614" i="6" s="1"/>
  <c r="P708" i="6"/>
  <c r="Q708" i="6" s="1"/>
  <c r="P267" i="6"/>
  <c r="Q267" i="6" s="1"/>
  <c r="P345" i="6"/>
  <c r="Q345" i="6" s="1"/>
  <c r="P126" i="6"/>
  <c r="Q126" i="6" s="1"/>
  <c r="P829" i="6"/>
  <c r="Q829" i="6" s="1"/>
  <c r="P397" i="6"/>
  <c r="Q397" i="6" s="1"/>
  <c r="P368" i="6"/>
  <c r="Q368" i="6" s="1"/>
  <c r="P113" i="6"/>
  <c r="Q113" i="6" s="1"/>
  <c r="P47" i="6"/>
  <c r="Q47" i="6" s="1"/>
  <c r="P398" i="6"/>
  <c r="Q398" i="6" s="1"/>
  <c r="P427" i="6"/>
  <c r="Q427" i="6" s="1"/>
  <c r="P534" i="6"/>
  <c r="Q534" i="6" s="1"/>
  <c r="P260" i="6"/>
  <c r="Q260" i="6" s="1"/>
  <c r="P58" i="6"/>
  <c r="Q58" i="6" s="1"/>
  <c r="P436" i="6"/>
  <c r="Q436" i="6" s="1"/>
  <c r="P754" i="6"/>
  <c r="Q754" i="6" s="1"/>
  <c r="P676" i="6"/>
  <c r="Q676" i="6" s="1"/>
  <c r="P421" i="6"/>
  <c r="Q421" i="6" s="1"/>
  <c r="O712" i="6"/>
  <c r="M55" i="3" s="1"/>
  <c r="P592" i="6"/>
  <c r="Q592" i="6" s="1"/>
  <c r="P2" i="6"/>
  <c r="Q2" i="6" s="1"/>
  <c r="P155" i="6"/>
  <c r="Q155" i="6" s="1"/>
  <c r="P739" i="6"/>
  <c r="Q739" i="6" s="1"/>
  <c r="P655" i="6"/>
  <c r="Q655" i="6" s="1"/>
  <c r="P803" i="6"/>
  <c r="Q803" i="6" s="1"/>
  <c r="P375" i="6"/>
  <c r="Q375" i="6" s="1"/>
  <c r="P783" i="6"/>
  <c r="Q783" i="6" s="1"/>
  <c r="P627" i="6"/>
  <c r="Q627" i="6" s="1"/>
  <c r="P473" i="6"/>
  <c r="Q473" i="6" s="1"/>
  <c r="P271" i="6"/>
  <c r="Q271" i="6" s="1"/>
  <c r="P489" i="6"/>
  <c r="Q489" i="6" s="1"/>
  <c r="P209" i="6"/>
  <c r="Q209" i="6" s="1"/>
  <c r="P402" i="6"/>
  <c r="Q402" i="6" s="1"/>
  <c r="P355" i="6"/>
  <c r="Q355" i="6" s="1"/>
  <c r="P11" i="6"/>
  <c r="Q11" i="6" s="1"/>
  <c r="O129" i="6"/>
  <c r="O408" i="6"/>
  <c r="P412" i="6"/>
  <c r="Q412" i="6" s="1"/>
  <c r="O97" i="6"/>
  <c r="P86" i="6"/>
  <c r="Q86" i="6" s="1"/>
  <c r="O398" i="6"/>
  <c r="M89" i="3" s="1"/>
  <c r="O260" i="6"/>
  <c r="O421" i="6"/>
  <c r="O485" i="6"/>
  <c r="P737" i="6"/>
  <c r="Q737" i="6" s="1"/>
  <c r="P818" i="6"/>
  <c r="Q818" i="6" s="1"/>
  <c r="O133" i="6"/>
  <c r="P820" i="6"/>
  <c r="Q820" i="6" s="1"/>
  <c r="P16" i="6"/>
  <c r="Q16" i="6" s="1"/>
  <c r="O190" i="6"/>
  <c r="P204" i="6"/>
  <c r="Q204" i="6" s="1"/>
  <c r="P595" i="6"/>
  <c r="Q595" i="6" s="1"/>
  <c r="P757" i="6"/>
  <c r="Q757" i="6" s="1"/>
  <c r="P490" i="6"/>
  <c r="Q490" i="6" s="1"/>
  <c r="P365" i="6"/>
  <c r="Q365" i="6" s="1"/>
  <c r="P167" i="6"/>
  <c r="Q167" i="6" s="1"/>
  <c r="P389" i="6"/>
  <c r="Q389" i="6" s="1"/>
  <c r="P689" i="6"/>
  <c r="Q689" i="6" s="1"/>
  <c r="O158" i="6"/>
  <c r="M50" i="3" s="1"/>
  <c r="P150" i="6"/>
  <c r="Q150" i="6" s="1"/>
  <c r="P786" i="6"/>
  <c r="Q786" i="6" s="1"/>
  <c r="O812" i="6"/>
  <c r="M7" i="3" s="1"/>
  <c r="P65" i="6"/>
  <c r="Q65" i="6" s="1"/>
  <c r="P558" i="6"/>
  <c r="Q558" i="6" s="1"/>
  <c r="P192" i="6"/>
  <c r="Q192" i="6" s="1"/>
  <c r="P131" i="6"/>
  <c r="Q131" i="6" s="1"/>
  <c r="P290" i="6"/>
  <c r="Q290" i="6" s="1"/>
  <c r="P663" i="6"/>
  <c r="Q663" i="6" s="1"/>
  <c r="P172" i="6"/>
  <c r="Q172" i="6" s="1"/>
  <c r="P387" i="6"/>
  <c r="Q387" i="6" s="1"/>
  <c r="P722" i="6"/>
  <c r="Q722" i="6" s="1"/>
  <c r="O18" i="6"/>
  <c r="P452" i="6"/>
  <c r="Q452" i="6" s="1"/>
  <c r="P560" i="6"/>
  <c r="Q560" i="6" s="1"/>
  <c r="P203" i="6"/>
  <c r="Q203" i="6" s="1"/>
  <c r="P649" i="6"/>
  <c r="Q649" i="6" s="1"/>
  <c r="P502" i="6"/>
  <c r="Q502" i="6" s="1"/>
  <c r="P716" i="6"/>
  <c r="Q716" i="6" s="1"/>
  <c r="O737" i="6"/>
  <c r="O818" i="6"/>
  <c r="P138" i="6"/>
  <c r="Q138" i="6" s="1"/>
  <c r="P5" i="6"/>
  <c r="Q5" i="6" s="1"/>
  <c r="P10" i="6"/>
  <c r="Q10" i="6" s="1"/>
  <c r="P128" i="6"/>
  <c r="Q128" i="6" s="1"/>
  <c r="P830" i="6"/>
  <c r="Q830" i="6" s="1"/>
  <c r="P56" i="6"/>
  <c r="Q56" i="6" s="1"/>
  <c r="O272" i="6"/>
  <c r="P505" i="6"/>
  <c r="Q505" i="6" s="1"/>
  <c r="P379" i="6"/>
  <c r="Q379" i="6" s="1"/>
  <c r="P721" i="6"/>
  <c r="Q721" i="6" s="1"/>
  <c r="P670" i="6"/>
  <c r="Q670" i="6" s="1"/>
  <c r="O258" i="6"/>
  <c r="P809" i="6"/>
  <c r="Q809" i="6" s="1"/>
  <c r="O53" i="6"/>
  <c r="P114" i="6"/>
  <c r="Q114" i="6" s="1"/>
  <c r="P311" i="6"/>
  <c r="Q311" i="6" s="1"/>
  <c r="O520" i="6"/>
  <c r="P151" i="6"/>
  <c r="Q151" i="6" s="1"/>
  <c r="P422" i="6"/>
  <c r="Q422" i="6" s="1"/>
  <c r="P684" i="6"/>
  <c r="Q684" i="6" s="1"/>
  <c r="P175" i="6"/>
  <c r="Q175" i="6" s="1"/>
  <c r="P503" i="6"/>
  <c r="Q503" i="6" s="1"/>
  <c r="P240" i="6"/>
  <c r="Q240" i="6" s="1"/>
  <c r="P741" i="6"/>
  <c r="Q741" i="6" s="1"/>
  <c r="O560" i="6"/>
  <c r="O203" i="6"/>
  <c r="P530" i="6"/>
  <c r="Q530" i="6" s="1"/>
  <c r="P538" i="6"/>
  <c r="Q538" i="6" s="1"/>
  <c r="P631" i="6"/>
  <c r="Q631" i="6" s="1"/>
  <c r="P366" i="6"/>
  <c r="Q366" i="6" s="1"/>
  <c r="P675" i="6"/>
  <c r="Q675" i="6" s="1"/>
  <c r="O606" i="6"/>
  <c r="P482" i="6"/>
  <c r="Q482" i="6" s="1"/>
  <c r="O241" i="6"/>
  <c r="M63" i="3" s="1"/>
  <c r="O681" i="6"/>
  <c r="P316" i="6"/>
  <c r="Q316" i="6" s="1"/>
  <c r="O686" i="6"/>
  <c r="P104" i="6"/>
  <c r="Q104" i="6" s="1"/>
  <c r="P163" i="6"/>
  <c r="Q163" i="6" s="1"/>
  <c r="P415" i="6"/>
  <c r="Q415" i="6" s="1"/>
  <c r="P776" i="6"/>
  <c r="Q776" i="6" s="1"/>
  <c r="P309" i="6"/>
  <c r="Q309" i="6" s="1"/>
  <c r="P527" i="6"/>
  <c r="Q527" i="6" s="1"/>
  <c r="P644" i="6"/>
  <c r="Q644" i="6" s="1"/>
  <c r="P224" i="6"/>
  <c r="Q224" i="6" s="1"/>
  <c r="P633" i="6"/>
  <c r="Q633" i="6" s="1"/>
  <c r="P400" i="6"/>
  <c r="Q400" i="6" s="1"/>
  <c r="P623" i="6"/>
  <c r="Q623" i="6" s="1"/>
  <c r="P367" i="6"/>
  <c r="Q367" i="6" s="1"/>
  <c r="P695" i="6"/>
  <c r="Q695" i="6" s="1"/>
  <c r="P189" i="6"/>
  <c r="Q189" i="6" s="1"/>
  <c r="P454" i="6"/>
  <c r="Q454" i="6" s="1"/>
  <c r="P727" i="6"/>
  <c r="Q727" i="6" s="1"/>
  <c r="P225" i="6"/>
  <c r="Q225" i="6" s="1"/>
  <c r="P337" i="6"/>
  <c r="Q337" i="6" s="1"/>
  <c r="P772" i="6"/>
  <c r="Q772" i="6" s="1"/>
  <c r="P214" i="6"/>
  <c r="Q214" i="6" s="1"/>
  <c r="P567" i="6"/>
  <c r="Q567" i="6" s="1"/>
  <c r="P459" i="6"/>
  <c r="Q459" i="6" s="1"/>
  <c r="P586" i="6"/>
  <c r="Q586" i="6" s="1"/>
  <c r="P349" i="6"/>
  <c r="Q349" i="6" s="1"/>
  <c r="P44" i="6"/>
  <c r="Q44" i="6" s="1"/>
  <c r="P396" i="6"/>
  <c r="Q396" i="6" s="1"/>
  <c r="P755" i="6"/>
  <c r="Q755" i="6" s="1"/>
  <c r="P824" i="6"/>
  <c r="Q824" i="6" s="1"/>
  <c r="O378" i="6"/>
  <c r="O512" i="6"/>
  <c r="P640" i="6"/>
  <c r="Q640" i="6" s="1"/>
  <c r="P622" i="6"/>
  <c r="Q622" i="6" s="1"/>
  <c r="P377" i="6"/>
  <c r="Q377" i="6" s="1"/>
  <c r="O330" i="6"/>
  <c r="P328" i="6"/>
  <c r="Q328" i="6" s="1"/>
  <c r="P333" i="6"/>
  <c r="Q333" i="6" s="1"/>
  <c r="P22" i="6"/>
  <c r="Q22" i="6" s="1"/>
  <c r="P269" i="6"/>
  <c r="Q269" i="6" s="1"/>
  <c r="P747" i="6"/>
  <c r="Q747" i="6" s="1"/>
  <c r="P392" i="6"/>
  <c r="Q392" i="6" s="1"/>
  <c r="O636" i="6"/>
  <c r="O462" i="6"/>
  <c r="N78" i="3" s="1"/>
  <c r="D343" i="1"/>
  <c r="D342" i="1"/>
  <c r="B4" i="1"/>
  <c r="M60" i="3" l="1"/>
  <c r="M19" i="3"/>
  <c r="N62" i="3"/>
  <c r="M90" i="3"/>
  <c r="M41" i="3"/>
  <c r="M88" i="3"/>
  <c r="N29" i="3"/>
  <c r="M42" i="3"/>
  <c r="M10" i="3"/>
  <c r="N77" i="3"/>
  <c r="N47" i="3"/>
  <c r="M39" i="3"/>
  <c r="S9" i="4"/>
  <c r="M85" i="3"/>
  <c r="M24" i="3"/>
  <c r="N72" i="3"/>
  <c r="T6" i="4"/>
  <c r="N5" i="3"/>
  <c r="T8" i="4"/>
  <c r="S3" i="4"/>
  <c r="M26" i="3"/>
  <c r="M8" i="3"/>
  <c r="S10" i="4"/>
  <c r="M57" i="3"/>
  <c r="N69" i="3"/>
  <c r="M59" i="3"/>
  <c r="M66" i="3"/>
  <c r="N21" i="3"/>
  <c r="N74" i="3"/>
  <c r="N6" i="3"/>
  <c r="M6" i="3"/>
  <c r="M51" i="3"/>
  <c r="N51" i="3"/>
  <c r="M67" i="3"/>
  <c r="N85" i="3"/>
  <c r="N60" i="3"/>
  <c r="M47" i="3"/>
  <c r="N70" i="3"/>
  <c r="N61" i="3"/>
  <c r="M74" i="3"/>
  <c r="S8" i="4"/>
  <c r="M53" i="3"/>
  <c r="M72" i="3"/>
  <c r="M25" i="3"/>
  <c r="N25" i="3"/>
  <c r="M81" i="3"/>
  <c r="N81" i="3"/>
  <c r="M40" i="3"/>
  <c r="N40" i="3"/>
  <c r="N13" i="3"/>
  <c r="M13" i="3"/>
  <c r="M36" i="3"/>
  <c r="M69" i="3"/>
  <c r="N41" i="3"/>
  <c r="N57" i="3"/>
  <c r="N87" i="3"/>
  <c r="N88" i="3"/>
  <c r="M29" i="3"/>
  <c r="N63" i="3"/>
  <c r="M21" i="3"/>
  <c r="N39" i="3"/>
  <c r="N12" i="3"/>
  <c r="N59" i="3"/>
  <c r="M62" i="3"/>
  <c r="N19" i="3"/>
  <c r="N76" i="3"/>
  <c r="M76" i="3"/>
  <c r="N36" i="3"/>
  <c r="T10" i="4"/>
  <c r="T2" i="4"/>
  <c r="N50" i="3"/>
  <c r="N26" i="3"/>
  <c r="M64" i="3"/>
  <c r="N64" i="3"/>
  <c r="N52" i="3"/>
  <c r="M52" i="3"/>
  <c r="M5" i="3"/>
  <c r="N83" i="3"/>
  <c r="N42" i="3"/>
  <c r="N89" i="3"/>
  <c r="S7" i="4"/>
  <c r="S2" i="4"/>
  <c r="N55" i="3"/>
  <c r="N24" i="3"/>
  <c r="M78" i="3"/>
  <c r="N30" i="3"/>
  <c r="M30" i="3"/>
  <c r="M15" i="3"/>
  <c r="N15" i="3"/>
  <c r="N7" i="3"/>
  <c r="N80" i="3"/>
  <c r="N35" i="3"/>
  <c r="M4" i="3"/>
  <c r="T3" i="4"/>
  <c r="N37" i="3"/>
  <c r="M37" i="3"/>
  <c r="N45" i="3"/>
  <c r="M45" i="3"/>
  <c r="S6" i="4"/>
  <c r="M77" i="3"/>
  <c r="N66" i="3"/>
  <c r="N33" i="3"/>
  <c r="M46" i="3"/>
  <c r="N10" i="3"/>
  <c r="T5" i="4"/>
  <c r="N8" i="3"/>
  <c r="M84" i="3"/>
  <c r="N90" i="3"/>
  <c r="N38" i="3"/>
  <c r="M38" i="3"/>
  <c r="M11" i="3"/>
  <c r="N11" i="3"/>
  <c r="N22" i="3"/>
  <c r="M22" i="3"/>
  <c r="T4" i="4"/>
  <c r="T7" i="4"/>
  <c r="S5" i="4"/>
  <c r="M79" i="3"/>
  <c r="N79" i="3"/>
  <c r="M71" i="3"/>
  <c r="N71" i="3"/>
  <c r="M56" i="3"/>
  <c r="N56" i="3"/>
  <c r="N68" i="3"/>
  <c r="M68" i="3"/>
  <c r="M27" i="3"/>
  <c r="N27" i="3"/>
  <c r="S4" i="4"/>
  <c r="T9" i="4"/>
  <c r="S4" i="6"/>
  <c r="S2"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381F4E1-44D1-452A-94FD-6A342792C1C3}" keepAlive="1" name="Query - categories" description="Connection to the 'categories' query in the workbook." type="5" refreshedVersion="8" background="1" saveData="1">
    <dbPr connection="Provider=Microsoft.Mashup.OleDb.1;Data Source=$Workbook$;Location=categories;Extended Properties=&quot;&quot;" command="SELECT * FROM [categories]"/>
  </connection>
  <connection id="2" xr16:uid="{E9186986-3C8B-47DA-B52A-6326BFF835B4}"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3" xr16:uid="{4EB3DE75-7284-446E-8488-E223EDDDB4A6}"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4" xr16:uid="{5313CCF1-09C0-40FA-88EB-9C38B1AA10B9}" keepAlive="1" name="Query - order details" description="Connection to the 'order details' query in the workbook." type="5" refreshedVersion="8" background="1" saveData="1">
    <dbPr connection="Provider=Microsoft.Mashup.OleDb.1;Data Source=$Workbook$;Location=&quot;order details&quot;;Extended Properties=&quot;&quot;" command="SELECT * FROM [order details]"/>
  </connection>
  <connection id="5" xr16:uid="{AFA3AE56-8BED-499C-9E13-C28D085BE161}"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6" xr16:uid="{C3896D75-8E8E-4235-884F-77D9EA830888}"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7" xr16:uid="{E66842DD-1D94-44CD-94B2-0279135B2E71}" keepAlive="1" name="Query - shippers" description="Connection to the 'shippers' query in the workbook." type="5" refreshedVersion="8" background="1" saveData="1">
    <dbPr connection="Provider=Microsoft.Mashup.OleDb.1;Data Source=$Workbook$;Location=shippers;Extended Properties=&quot;&quot;" command="SELECT * FROM [shippers]"/>
  </connection>
  <connection id="8" xr16:uid="{E7839223-5A63-464B-9A53-FC44C8FE3F23}" keepAlive="1" name="Query - suppliers" description="Connection to the 'suppliers' query in the workbook." type="5" refreshedVersion="8" background="1" saveData="1">
    <dbPr connection="Provider=Microsoft.Mashup.OleDb.1;Data Source=$Workbook$;Location=suppliers;Extended Properties=&quot;&quot;" command="SELECT * FROM [suppliers]"/>
  </connection>
  <connection id="9" xr16:uid="{A7195424-B4F9-4673-86DE-8A4DDBA30B2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A80DB90C-FDB4-4955-9F84-B51741C92471}" name="WorksheetConnection_EDA Analysis.xlsx!categories" type="102" refreshedVersion="8" minRefreshableVersion="5">
    <extLst>
      <ext xmlns:x15="http://schemas.microsoft.com/office/spreadsheetml/2010/11/main" uri="{DE250136-89BD-433C-8126-D09CA5730AF9}">
        <x15:connection id="categories">
          <x15:rangePr sourceName="_xlcn.WorksheetConnection_EDAAnalysis.xlsxcategories1"/>
        </x15:connection>
      </ext>
    </extLst>
  </connection>
  <connection id="11" xr16:uid="{99F99586-E278-49B3-9995-87EBB32BF81A}" name="WorksheetConnection_EDA Analysis.xlsx!customers" type="102" refreshedVersion="8" minRefreshableVersion="5">
    <extLst>
      <ext xmlns:x15="http://schemas.microsoft.com/office/spreadsheetml/2010/11/main" uri="{DE250136-89BD-433C-8126-D09CA5730AF9}">
        <x15:connection id="customers">
          <x15:rangePr sourceName="_xlcn.WorksheetConnection_EDAAnalysis.xlsxcustomers1"/>
        </x15:connection>
      </ext>
    </extLst>
  </connection>
  <connection id="12" xr16:uid="{F118F347-765B-4392-BE7C-9EB934E82F13}" name="WorksheetConnection_EDA Analysis.xlsx!employees" type="102" refreshedVersion="8" minRefreshableVersion="5">
    <extLst>
      <ext xmlns:x15="http://schemas.microsoft.com/office/spreadsheetml/2010/11/main" uri="{DE250136-89BD-433C-8126-D09CA5730AF9}">
        <x15:connection id="employees">
          <x15:rangePr sourceName="_xlcn.WorksheetConnection_EDAAnalysis.xlsxemployees1"/>
        </x15:connection>
      </ext>
    </extLst>
  </connection>
  <connection id="13" xr16:uid="{DCB5DA44-5780-4A5A-B2A5-290C8B599F24}" name="WorksheetConnection_EDA Analysis.xlsx!order_details" type="102" refreshedVersion="8" minRefreshableVersion="5">
    <extLst>
      <ext xmlns:x15="http://schemas.microsoft.com/office/spreadsheetml/2010/11/main" uri="{DE250136-89BD-433C-8126-D09CA5730AF9}">
        <x15:connection id="order_details">
          <x15:rangePr sourceName="_xlcn.WorksheetConnection_EDAAnalysis.xlsxorder_details1"/>
        </x15:connection>
      </ext>
    </extLst>
  </connection>
  <connection id="14" xr16:uid="{75CAC3AB-A8D9-429B-B29A-7D98DC332FC0}" name="WorksheetConnection_EDA Analysis.xlsx!orders" type="102" refreshedVersion="8" minRefreshableVersion="5">
    <extLst>
      <ext xmlns:x15="http://schemas.microsoft.com/office/spreadsheetml/2010/11/main" uri="{DE250136-89BD-433C-8126-D09CA5730AF9}">
        <x15:connection id="orders" autoDelete="1">
          <x15:rangePr sourceName="_xlcn.WorksheetConnection_EDAAnalysis.xlsxorders1"/>
        </x15:connection>
      </ext>
    </extLst>
  </connection>
  <connection id="15" xr16:uid="{6734CAD9-01D3-43DA-BBF3-24BD0740EE13}" name="WorksheetConnection_EDA Analysis.xlsx!products" type="102" refreshedVersion="8" minRefreshableVersion="5">
    <extLst>
      <ext xmlns:x15="http://schemas.microsoft.com/office/spreadsheetml/2010/11/main" uri="{DE250136-89BD-433C-8126-D09CA5730AF9}">
        <x15:connection id="products" autoDelete="1">
          <x15:rangePr sourceName="_xlcn.WorksheetConnection_EDAAnalysis.xlsxproducts1"/>
        </x15:connection>
      </ext>
    </extLst>
  </connection>
  <connection id="16" xr16:uid="{EC185579-51AC-41E5-8DA6-14F197DCF871}" name="WorksheetConnection_EDA Analysis.xlsx!shippers" type="102" refreshedVersion="8" minRefreshableVersion="5">
    <extLst>
      <ext xmlns:x15="http://schemas.microsoft.com/office/spreadsheetml/2010/11/main" uri="{DE250136-89BD-433C-8126-D09CA5730AF9}">
        <x15:connection id="shippers">
          <x15:rangePr sourceName="_xlcn.WorksheetConnection_EDAAnalysis.xlsxshippers1"/>
        </x15:connection>
      </ext>
    </extLst>
  </connection>
  <connection id="17" xr16:uid="{818ED4BA-FF79-44AC-BA96-72E94A560B09}" name="WorksheetConnection_EDA Analysis.xlsx!suppliers" type="102" refreshedVersion="8" minRefreshableVersion="5">
    <extLst>
      <ext xmlns:x15="http://schemas.microsoft.com/office/spreadsheetml/2010/11/main" uri="{DE250136-89BD-433C-8126-D09CA5730AF9}">
        <x15:connection id="suppliers">
          <x15:rangePr sourceName="_xlcn.WorksheetConnection_EDAAnalysis.xlsxsuppli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<sst xmlns="http://schemas.openxmlformats.org/spreadsheetml/2006/main" count="8763" uniqueCount="1518">
  <si>
    <t>CategoryID</t>
  </si>
  <si>
    <t>CategoryName</t>
  </si>
  <si>
    <t>Description</t>
  </si>
  <si>
    <t>Picture</t>
  </si>
  <si>
    <t>Beverages</t>
  </si>
  <si>
    <t>Soft drinks, coffees, teas, beers, and ales</t>
  </si>
  <si>
    <t>b"\x15\x1c/\x00\x02\x00\x00\x00\r\x00\x0e\x00\x14\x00!\x00\xff\xff\xff\xffBitmap Image\x00Paint.Picture\x00\x01\x05\x00\x00\x02\x00\x00\x00\x07\x00\x00\x00PBrush\x00\x00\x00\x00\x00\x00\x00\x00\x00\xa0)\x00\x00BM\x98)\x00\x00\x00\x00\x00\x00V\x00\x00\x00(\x00\x00\x00\xac\x00\x00\x00x\x00\x00\x00\x01\x00\x04\x00\x00\x00\x00\x00\x00\x00\x00\x00\x88\x0b\x00\x00\x88\x0b\x00\x00\x08\x00\x00\x00\x08\x00\x00\x00\xff\xff\xff\x00\x00\xff\xff\x00\xff\x00\xff\x00\x00\x00\xff\x00\xff\xff\x00\x00\x00\xff\x00\x00\xff\x00\x00\x00\x00\x00\x00\x00\x00\x00\x10\x00\x00\x00\x00\x10\x00\x00\x00\x01\x00\x10\x00\x00\x00\x00\x00\x00\x01\x01\x01\x00\x01\x00\x00\x10\x01\x00\x00\x00\x01\x01\x00\x01\x00\x00\x00\x10\x01\x00\x00\x01\x00\x00\x00\x10\x10\x10\x00\x10\x00\x00\x10\x00\x10\x00\x00\x00\x00\x00\x00\x00\x00\x00\x00\x10\x00\x00\x00\x01\x00\x00\x00\x00\x00\x00\x00\x10\x00\x00\x00\x00\x00\x00\x00\x00\x00\x00\x00\x10\x01\x00\x10\x00\x00\x00\x00\x00\x00\x00\x00\x00\x01\x00\x10\x01\x00\x00\x12Ppp\x10\x00\x00\x00\x10\x00\x00\x00\x01\x00\x01\x00\x10\x00\x00\x01\x00\x00\x00\x10\x00\x00\x00\x00\x10\x01\x00\x10\x00\x00\x00\x10\x01\x01\x01\x01\x01\x00\x00\x00\x00\x00\x00\x00\x00\x00\x00\x01\x00\x10\x00\x10\x00\x00\x10\x10\x10\x10\x10\x00\x00\x00\x00\x00\x00\x00\x00\x00\x00\x00\x00\x00\x00\x00\x00\x00\x01\x01\x02\x05%67wwwwwwSS\x01\x00\x10\x10\x00\x10\x00\x00\x00\x00\x01\x01\x00\x01\x00\x10\x00\x10\x01\x00\x10\x00\x00\x00\x00\x00\x10\x00\x00\x00\x00\x00\x00\x00\x00\x10\x00\x10\x00\x10\x01\x01\x00\x01\x00\x00\x00\x01\x00\x10\x00\x00\x00\x00\x00\x00\x10\x00\x00\x00\x00\x00\x00\x00\x00\x00\x00\x00\x00\x00\x00\x00\x10\x1445wwwwwwwwwwwwww\x01\x00\x12\x00\x01\x01\x01\x00\x10 \x00\x00\x00\x00\x00\x00\x00\x00\x00\x00\x00\x01\x00\x10\x00\x10\x01\x00\x00\x00\x00\x00\x10\x00\x10\x00\x00\x00\x00\x00\x00\x00\x00\x10\x01\x00\x00\x00\x10\x01\x00\x10\x10\x10\x00\x00\x00\x00\x00\x00\x00\x00\x00\x00\x00\x00\x00\x00\x00\x10!awwwwuuu555%wwwwwww\x01P\x12\x00\x00\x10\x00\x10\x10\x10\x00\x00\x00\x00\x00\x00\x00\x00\x10\x00\x00\x00\x00\x00\x00\x01\x00\x10\x01\x00\x00\x00\x00\x00\x10\x01\x00\x00\x01\x00\x10\x01\x00\x00\x10\x10\x01\x00\x10\x00\x00\x01\x00\x00\x00\x01\x00\x00\x00\x00\x00\x00\x00\x00\x00\x00\x00\x01Awwsv\x177cwwWgw\x17\x07u'wwwv4\x01a!\x03\x00\x00\x00\x00\x01\x00\x00\x00\x00\x00\x01\x00\x00\x00\x00\x00\x00\x00\x00\x00\x00\x00\x00\x00\x00\x00\x00\x00\x00\x00\x00\x10\x00\x00\x00\x00\x00\x10\x00\x00\x00\x00\x00\x01\x00\x00\x10\x00\x00\x00\x00\x00\x00\x00\x00\x00\x00\x00\x00\x01\x00P6wWuqpP\x14\x00\x00\x00\x10\x10pqwuwwwwS4\x10\x14\x00\x01\x01\x01\x01\x00\x01\x01\x00\x10\x10\x10\x00\x00\x00\x00\x00\x00\x00\x00\x00\x00\x00\x00\x00\x00\x10\x00\x00\x00\x00\x00\x00\x00\x00\x00\x00\x00\x00\x00\x00\x00\x01\x01\x00\x01\x00\x00\x01\x00\x00\x00\x00\x00\x00\x00\x00\x00\x00\x00\x00\x01\x03W50\x00\x00\x00\x00\x00\x00\x00\x00\x00\x00\x00\x00\x00\x17\x17wwwwG\x06\x12\x10\x10\x00\x00\x00\x01\x00\x00\x01\x00\x00\x00\x01\x00\x00\x00\x00\x00\x00\x00\x00\x00\x00\x00\x00\x00\x00\x00\x01\x00\x01\x07\x03\x01\x01\x01!\x00\x00\x00\x00\x00\x00\x00\x00\x00\x00\x00\x00\x00\x00\x00\x00\x00\x00\x00\x00\x00\x00\x00\x10\x1045\x00\x00\x00\x00\x10e45wupGttp\x00\x00\x10wWwqq\x00\x00\x00\x10\x10\x01\x00\x01\x01\x00\x01\x01\x01\x00\x00\x10\x00\x00\x00\x00\x00\x00\x00\x00\x00\x10AGq\x10\x13\x105u\x00 \x04\x04w0\x10\x00\x10\x00\x00\x00\x00\x00\x00\x00\x00\x00\x00\x00\x00\x00\x00\x00\x00\x00\x00\x00\x00\x01\x00\x04\x01AvWw\x07\x00\x00gwwwwe`@@\x077\x1746\x17\x01@\x00\x01$\x10\x00\x00\x10\x00\x00\x00\x01\x00\x00 @\x00\x00 \x00\x00\x10\x17Gvww\x00\x01\x01\x077wWwwwSr\x10\x00\x00\x00\x01\x00\x00\x00\x00\x00\x00\x00\x10\x01\x00\x00\x00\x00\x01\x00\x00\x01\x00\x00\x03vvGg\x00\x00@\x00WtpAg\x17Gt!@P\x00CA@40\x00VQ Q\x01\x000\x10\x14\x00!\x07\x17\x13pp\x147wwwwWwwq\x12\x101wwwwww\x05uwq\x01\x00\x00\x00\x01\x00\x00\x00\x00\x00\x00\x00\x01\x00\x00\x10\x00\x00\x10\x10\x00G\x04@D\x06q\x00twwgwwv\x14\x06\x06\x00t%$\x00\x17wwwGdgvu `%\x00\x03\x02\x17\x16swwwwwwwttw'WGw\x00\x10\x16wwwwwg\x173\x17p0\x00\x10\x10\x10\x00\x00\x00\x01\x00\x00\x00\x00\x01\x00\x00\x00\x00\x00\x00B\x04` \x00wBtwvwwwwugwwtdtef\x06vwwfWFwgW\x15\x12SPqfswws7FwuwwwwW'vw\x11\x00Qwwwwgw`\x15q1A\x03\x00 \x00\x10\x00\x00\x00\x01\x00\x10\x00\x00\x00\x00\x01\x01\x00\x06t@\x04@Gv\x14wvwvpggwvtvVsG\x06WPWg7VdtgWwrq%!gqw3w\x177wgwgugGewWq!\x107uwwwwg\x17\x02wS\x12\x10\x10\x10\x10\x00\x01\x00\x00\x00\x00\x00\x10\x00\x01\x01\x00\x00\x01\x07g\x06\x00\x04wgGwgvwwVwgwwww\x04$wg`gwtgGGGggwVRVS\x13\x11w\x11w7dwwuvuwwtw\x10\x11\x07\x01wwwvww@\x17\x174\x00\x00\x00\x00\x00\x10\x00\x01\x00\x00\x00\x00\x00\x01\x00\x00\x00\x10\x10\x04we@f`PwvwewwgtpwGwwgGfF\x07wsvttvwwwgw\x17\x17757w\x17swGwwwwwtwGp\x01\x12q\x07wwvwwv1qsR\x10\x12\x10\x10\x10\x00\x00\x00\x00\x00\x00\x00\x00\x00\x00\x10\x00\x00\x000\x04\x06vwWggu\x07p\x06vtwwGtwwttwpGgweg\x06tgwewwwwwwwwww7fwwGetwGww\x10\x01\x03\x17wwwvvwA7\x17q\x00\x00\x00\x00\x00\x10\x00\x00\x00\x00\x00\x00\x00\x00\x00\x00\x01\x01\x00W\x07D%geav\x00gg\x00GpGg\x07p\x07gw\x00\x00GwGsFVDgEgvvwwwwwwwww7Vgwwwwwwwws\x10\x00\x10wwwwwww\x17SR\x10\x10\x10\x10\x10\x00\x00\x00\x00\x01\x00\x01\x00\x00\x00\x00\x10\x00wwq!RP0\x04g\x00wwGgBpG$wvWudp\x00vswGg\x04t'wwwwwwww6wwwwewwwwwwCGwu\x07WwSwvvvw\x01rw1\x00\x00\x00\x00\x00\x10\x00\x00\x00\x00\x00\x00\x01\x00\x01\x01\x00qpp\x16\x14 @F\x00wF\x04\x06v\x16tpwAgt6Vww@\x07wv\x06t\x07FVwgwwwwwuw\x17ww7Gguqaa$4\x1000wwwwWwu!\x00\x00\x01\x13P\x00\x10\x01\x00\x10\x00\x00\x01\x01\x00\x01\x00\x00\x01\x00\x00!\x00\x17\x15%gPp\x07C@g\x00\x05\x00@vp\x07\x06W\x07Wwwgw\x00wtGFFegwvwwwwwwwwwswgwa\x00\x00\x00\x017wSP1www7wswPp\x10\x00\x10\x10!\x00\x10\x00\x10\x00\x00\x00\x00\x00\x01\x01\x00\x01\x00\x100\x00gwwae\x06\x04\x06PG`G`td\x04wd\x06pVVwgp\x07wdu\x04ttvwwwwwwwwwss7Gwws\x01\x175wwwwwwwwWwwwwwgA A\x00\x10\x01\x00\x00\x01\x00\x00\x01\x00\x00\x00\x01\x00\x01\x00\x05wtA@\x00\x06\x07@g\x06vvvwgwwdwuggwtGp\x07t\x07fFvGwVwwwwwww7777vFwtwSRwwwgwwwwwcesSSQ0\x100\x01 0\x10\x10\x00\x00\x00\x00\x00\x00\x00\x00\x01\x00\x01\x07\x00\x02\x10\x00aGvvtd`@@@@\x06fgvvwwTvwpFdFD\x04DVwggwwwww3ssswgwwgt$Gw7w\x17q'w\x16SWWu4$ @\x01\x00\x10\x01\x00\x00\x01\x00\x01\x00\x00\x00\x10\x00\x10\x00\x01\x000\x00P\x00\x01Ff@\x00\x00\x01\x01\x03\x0745!\x01\x10\x00egwg\x07wp\x04v\x04wCwggwvwwwww77737VGvW\x07Sw\x10\x07pw\x01wwe%'\x16s\x00\x10\x12\x10\x12\x100\x10\x01\x03\x00\x00\x00\x01\x00\x10\x00\x00\x00\x10\x00\x00P\x00\x06\x00F\x16\x00\x04\x00\x01%45\x10\x11\x01\x01\x00\x00\x00\x00\x00\x07t\x00\x00\x04wDs777wWgwwwww7777w7egWwww71\x01ggpww\x17wVqw0\x01\x01\x03\x00\x00\x00!\x02\x10\x10\x00\x00\x00\x00\x00\x00\x10\x00\x00\x00\x01\x00\x07t\x00\x00\x04\x14\x02\x14\x14\x00\x00\x00\x00\x00\x00\x00\x00\x00\x00\x00\x00\x00\x03\x00\x00\x07wwwssswgvwwwwwssss3sVwgww7w\x10\x17wwqwtpRqvs@0\x00\x00\x01\x01\x01\x00\x01\x00\x00\x01\x00\x00\x01\x00\x10\x00\x00\x00\x10\x14\x00V`\x00\x00\x00su``\x00\x00\x00\x00\x00\x00\x00\x00\x00\x00\x00\x00\x00\x04s\x07ww73777wwGgwwww73sSv\x16fwwwsw7\x01wqgpw57wWG51\x00\x12\x10\x10\x00\x00\x00\x10\x01\x01\x00\x00\x01\x00\x00\x00\x00\x01\x00\x040\x00e@\x00\x00\x00\x04\x00\x14\x12T\x14\x04\x04\x00\x00\x00\x00\x00\x00\x00\x00\x00\x03w7wgswsss7wgwwwwwgvFteeugGwwsw0\x17\x01w\x10vVT5'5w\x00\x17\x01\x03\x03\x03\x10\x10\x01\x00\x00\x00\x01\x00\x00\x10\x01\x01\x000p@\x00f\x00\x00\x00\x00\x00\x00\x00@\x00\x00\x00\x00\x00\x00\x00\x00\x00\x00\x00\x00\x00wwQFs73sswwwtvwwwwttdGdfgvwwww'\x11\x03\x10v\x11s\x077CWGss\x01\x03A\x05\x00C\x03\x00\x12\x10\x01\x00\x01\x01\x00\x10\x00\x12P\x00\x00\x04p\x00\x00\x00\x00\x04gB\x00\x00\x00\x00\x00\x00\x00\x00\x00\x00\x00\x00\x07wvgww7sw773swgwwwwwgdVvPutwvWa\x00W\x12\x11\x01s\x16\x11WGwcw5\x10Rp\x12R\x13\x01\x00P!\x01\x00\x00\x10p!\x03\x01e\x00\x00\x00\x06@\x00\x00\x00\x00gv@gvF@\x00\x04\x06ACAwwwgfv\x14ss73sswwwvvwwwvVGgGFdftwv\x17u'\x11\x12\x11a\x01\x00#1!\x11\x01\x05'!\x01a \x14\x01a\x03A\x06\x01\x01s\x07V\x17w\x00\x00W\x00G@\x00G@\x04F\x00\x00\x00FwpPGwvqsW7Vvwvvw7swssswwgwwwwwedtgeGuvwqvp\x07tedts\x10\x10\x01\x10\x00\x00\x12P\x16R\x14qap\x12\x10\x12\x01\x10pwqswt\x00\x067p\x04\x00\x00v\x04g`\x00\x00\x00\x07@v\x06\x00wpgwwwgggggg3s37777wGgwwwwvvwGBFvtvw\x15w\x01gvwga13\x12\x13\x13\x13\x017\x13\x171\x03\x12\x16\x15%\x050s\x07wwww\x00\x04uwp\x00\x00\x00`\x06v\x00\x00d\x04\x00\x00dt\x04g@wwwwvvvvvsw7wsswwwvwwwwwgGFvtgGwwt6p\x17S\x052SRRq53SS\x17\x01CACqaq0\x13\x12\x11wqwwww\x00\x177w\x00\x06v\x04vgpG\x06Df@\x00Gd\x00wtwwwwggggg7s733ssswgFwwwvTggG\x04tvtvSua\x071w5su%4st\x17\x01p5010\x10\x10\x10\x03\x00\x01Bwwww7w\x00Gwwp\x04t`pFD\x06D\x00\x00F@\x06p\x04vpwwwwvvvvvs7sww77wwvwwwwwfVVeg\x07gvwu\x07p\x07V1S4sps\x10\x13!6\x17\x03CCCC\x07\x03\x14\x17\x12\x11ww7www@%w7p\x00'Dp\x00\x06@\x00\x00\x00\x00d\x00d\x00g`wwwwggvwgw3s33sswwGgwwwwtgegDdtwgv4w\x02qru7\x17\x17WwuwW5qqqqqqt3aacwwwsW7@\x077w4\x00F\x06`\x04`\x00\x00\x00\x00\x00@\x00`\x06vtwwwwvvgfvsw7ww777wwGgwwwgVVtgtgewq\x17\x10\x057\x153Sw7wwwwwwwwwwww7uw7W7ww7sw GwsP\x00\x04t\x04F\x00D\x00\x00\x00\x00\x00\x04\x00Gw@\x07ww\x00fvwgv3333377wwfvwwwwwftvVFWGg``\x00\x0753u71wwwwwwwwwwwwwww7wsws7Sww@\x00qww\x00\x00f@$d\x06@\x00\x00\x00\x00\x00\x04dg\x00Gww\x00wgfvfwwwwwsswwwwwwwvwtFFueggwSSsRS\x17\x13qw\x17wwwwwwwwwwwwwwwSww7Sw\x177p\x00vssP\x00\x00\x00GFdfVFdD\x00@\x04d\x00\x00wp\x00ggvww33333777wfvwwwwwgwwfvwegwqq1u!p7\x177wwwwwwwwwwwwu7Sw\x177Swsww7\x00\x05ww\x00@\x07GvgvGfvvgFv\x00\x00\x00\x04w\x00\x00vvgffwwwwws7wwugwww\x17ww&amp;\x04\x00\x04\x04\x06wa\x17\x16\x13\x13\x15557\x17wwwwwwwwwswSwwwwwSw7\x17sStp\x00\x00P\x06pDfwwwvwwvwwvV\x10\x04f\x10\x00\x00ggvww311\x10\x11\x00wwwfegwugp@@PQ@ww\x16ScS\x14qs\x13SqwwwwwwwwwWuwwwwwwwwsSu7w7\x17\x00\x00\x00\x01w`@@@@@F\x06\x07ggwap\x00\x04p\x00\x00q\x10\x11\x00\x10\x00\x00\x00\x00\x00\x11\x01W\x17wvwwvG\x01$\x10\x00\x02S\x00\x04wq\x110\x13\x13\x01u57\x17wwwww\x17qssww7w7wSw7\x1752R\x16Sv\x16Dd&amp;W\x00@\x00\x00\x00\x00\x00\x00@@\x04\x00vw@\x00D\x00\x00wu\x00u\x00\x00\x00\x00\x00\x00\x00\x00\x01sGvgwted\x10\x00\x00\x00\x04\x000\x06RQ50u3\x03\x17\x077wwuwwwwwwswwwwswwSup55141q7153\x00\x00FD\x00\x00\x00D\x00\x00\x00\x00\x057p\x00\x00\x00\x00\x00w41\x00\x00\x00\x00\x00\x00\x00\x00\x00\x04\x13WwwVv\x17`\x00p\x00\x00\x00@D!0R\x151\x1553q5ww7w7swuwwwW7Wwww52\x13P1aaqcR\x16W%p\x00\x00g\x00\x06\x00B@\x00\x00\x00Rsq\x00\x00\x00\x00\x00\x00uw\x00\x00\x00\x00\x00\x00\x00\x00\x00S\x11\x17wveDt\x05$@\x00\x00\x00@\x03\x15\x01100r\x13SSw7wWwWwSsw\x17swwwwwwp543C\x13\x13\x03\x101q1s7\x13\x01\x00\x00\x05g\x00\x02\x00\x00\x001u`\x00\x00\x00\x00\x00\x00\x00\x07wq\x01!\x00\x10\x11\x01\x13\x11\x17\x133uFgGFW\x07\x04p\x00\x07\x15\x02\x16\x10\x11S\x15455\x17u7sssSww7wwwww7Sw\x13P3S\x17\x07\x17\x175a41\x050p0RSp\x04p\x14\x16\x17\x17C7\x00\x00\x00\x00\x00\x00\x00\x00\x00\x00\x10\x10\x11w\x00\x00\x00d\x02sssvtVFwwwws\x06WsQ\x0174511psswswWww7wWsusW7Www43u7ssg0q1cRs\x17\x17\x1717\x00\x00\x07ssRq5t\x00\x00\x00\x00\x00\x00\x00\x00\x00\x00\x00\x00F@\x00\x00\x00Fs7774Fdwwwwwt\x00\x07777\x11\x03\x10457\x17\x17sVSsSuw\x17suswwwwww3Ssw\x17\x17SWrwSqqcssWw\x00\x00\x07\x1757\x16wp\x00\x00\x00\x00\x00\x00\x00\x00\x00\x00\x00\x00\x04`\x00@\x04gasssttWwwwwwp\x04c\x17\x13\x11 1!111s7\x17w7www7wwwwwwwwwwu7w7wsw7\x17\x1757sW\x17GsswawqgwsW\x00\x00\x00\x00\x00\x00\x00\x00\x00\x00\x00\x00\x04\x00@\x00\x00\x00\x04\x063s3FFswwwwwt\x00w373\x11\x00\x10\x13\x13S\x17\x17w7wSw7wwwwwwwwwwwswwW7w7wwsgqw7sqg\x17SSC75%w7\x00\x00\x00\x00\x00\x00\x00\x00\x00\x00\x00\x00\x00\x00\x00\x00\x00\x00\x00\x03s77D377wwwwp\x00\x07t\x00\x10113\x17173sWu7wwwwwwwwwwwwwww7swu7W777\x176qqe75rsg7GSsqt\x00\x00\x00\x00\x00\x00\x00\x00\x00\x00F\x00\x00\x00\x00\x00\x00\x00\x00\x03ss6Cw3swwwwt\x04\x070\x00\x00\x00\x00\x01!73\x1777wwwwwwwwwwwwwwwwwWwsswsuuusS\x17'3SS\x17WSW77uv0\x00\x00\x00\x00\x00\x00\x00\x00\x00\x04$@\x00\x00\x00@\x00\x04\x00\x0773us3733wwwp\x00\x07\x00\x00\x00\x00\x00\x00\x00\x00\x00pGwwwwwwwwwwwwwwwwwswsuwSussswwwSW'6s77sSW75p\x00\x00\x00\x00\x00\x00\x00\x00\x00\x04@`\x00\x00\x00\x00@@\x04\x03s737ssw77wwp\x04\x00\x00\x00\x00\x00\x00\x04\x00d\x04\x047wwwsuwwwwwwwwwwwwwsw77w7www\x177\x1775qqu%sG7!ws@\x00\x00\x00\x00\x00\x00\x00\x00\x00\x00dF@\x00\x00\x00\x00\x04\x00C73s37373s7wq\x00\x00G\x054\x01\x00\x01e\x03wwGqw\x17uwwwwwwwwwwwwwsuwWw5w\x175wwWwWsww7w77Wwqwp\x00\x00\x00\x00\x00f\x00\x00d\x00Gg@\x00\x00\x00\x04\x00\x00\x03ss773w3ssswt\x04\x00wv\x00\x04\x00\x00\x00\x04@\x04swwwwwwwwwwwwwwwwww7sw5w7ww7sw7swSqwSWW757q\x00\x00\x00\x00\x00\x00@@\x00F@`F\x00\x00\x00\x00\x00\x04\x00\x0773ss737777wp\x00\x00\x04twB\x00\x00\x00\x00\x00CWwwwwwwwwwwwwwwwwwwWwwwwwwwwwwwwwwwsw77uwwp\x00\x00\x00\x00\x00F\x00\x00\x04`\x06F\x00\x00\x00\x04\x00\x00\x00\x00\x03s7373ssssswv\x00\x00\x00\x00\x00\x05P\x046\x17wwwwwwwwwwwwwwwwwwwwswwww7wwwwwwwwwwwwwww7sww\x00\x00\x00\x00\x00\x00\x00\x00\x00\x00\x04\x06@\x00\x00\x00@@\x00\x00\x0373sss777777p\x04\x00\x00\x00\x00\x02wsWwwwwwwwwwwwwwwwwwwwWwwwww7wW7\x17wWwwuw7wwwwwwwW4\x04\x00\x00\x00\x00\x00\x00\x00\x04\x00\x04\x06@\x00\x00\x00\x00\x00\x00\x00\x073s73733ssswu\x00\x00\x00\x00\x00\x05wwwwwwwwwwwwwwwqwwW7Ww7wwwsWww7ww7swSw7w5sW57W7sp\x00\x00\x00\x00\x00\x00\x00\x04F\x00@``\x00\x00\x00\x00\x00\x00\x04c73s777w773wp\x07F\x00\x00\x00\x03wwwwwwwwwwwwwwwwsw7wswwswww77\x17u57Su7wwwwwwwww7qwP\x00\x00\x00\x00\x00\x00\x00\x00\x00\x00\x04D@D\x00@\x00\x00\x00\x00cs773s33ss7wt\x06t\x00\x00\x00\x00wwwwwwwwwwww7WswwWwqw\x17swsWwwww7wwwwwwwwwwwwwwwwwp@\x00\x00\x00\x00\x00\x00\x00\x00\x00\x06\x00\x06f\x06`\x00\x00\x00\x04C733s77s37wwp\x06v\x00@\x04@wwwwwwwwwwwwwwusW7Swwwuww7wwwwwwwwwwwwwwwwwwwwww \x10\x00\x00\x00\x00\x00\x00\x00\x00\x00\x04\x00\x04@D@\x00\x00\x00\x00\x03sss73s77wwww\x04`\x06tf\x00wwwwwwwwwwwwwswwwwww7sw7wwwwwww7swww7wwSwwwwwwwwP\x04\x00\x00\x00\x00\x00\x00\x00\x00\x00\x00\x00F\x04`\x00\x00\x00\x00\x04cs73s73swwwwp\x04td\x06p\x00wwwwwwwwwwwwwwwwwwwwwwwwwwqsqwwwW7swu7wwwwswWw77\x00\x00\x00\x00\x00\x00\x00\x00\x00\x00\x06Dd\x00\x00F\x00\x00\x00\x00\x00\x073ss73s7wwwsu\x06`v\x04\x00\x01wwwwwwwwwwwwwwwwwwwwwwwwwwwww77swsW\x177u7w5sww7wWwr@\x00\x00\x00\x00\x00\x00\x00\x00\x00`d\x00\x00\x00\x00\x00\x00\x00\x00\x03s77ss7wwwwsv\x04td\x00@`WwwwwwwwwwwwwwwwwwwwwuwWqs757wW\x17quswSsu7wwWwwwwwP\x10\x00\x00\x00\x00\x00\x00\x00\x00\x04e@\x00\x00\x00\x00\x00\x00\x00\x00\x073s337wwwww\x17q\x06`ggGggwwwwwwwwwwwwwwwswwww7w7wwusussw677\x177Wswsssswwsq \x04\x00\x00\x00\x00\x00\x00\x00\x00\x00F\x00\x00\x00\x00\x00\x00\x00\x00\x00\x077777wwwwww7p\x06VGddawwwwwwwwwwwwwuuwwwuuuw5w757\x1775w7WSWcW3WswWwww7wwP\x00\x04\x00\x00\x00\x00\x00\x00\x04@d`\x00\x04\x00\x00\x00\x00\x00\x00\x073s3wwwwwww\x13q\x06`dv@\x00wwwwwwwwWwusWwwwuuw7suwwuswwWw5ssw7\x175w7W\x0777\x17Wwwsp\x00\x00\x00\x00\x00\x00\x00\x00FvFVTd\x00\x00\x00\x00\x00\x00\x07s77wu7wwwwwtGD\x07Fp\x05\x07wwwwwwWwuswsW7qw77wwsww7\x17ssssw5wSSsCpsswWWw757wp\x05\x00\x00\x00\x00\x00\x00\x04gdt&amp;f@\x00\x00\x00\x00\x00\x00\x04s3wpttwwwwwwegd'f\x02wwuu7wWw7\x175wwwWwwwuwwwu7wwwuwWwwswwWw7uwW777wwuwp\x00\x00\x04\x00\x00\x00\x00\x06t\x07`@@\x00\x00\x00\x00\x00\x00\x00\x00wwq\x03qaswwwsvvfVFG\x05wuswwWw7Wwwqw7wwwww5sWwwsswwwsqsW7w75u777www5w7sp\x00@\x00\x00\x00\x00\x00\x06fBF\x04\x04\x00\x00\x00\x00\x00\x00\x00\x00www\x00vwGwwwwggggG@\x03Wwwwwswwwwwwwwsw5swsww7wwuww7wwwww\x17uw7wusSu5w5www\x00\x10\x00\x00\x00\x00\x00@@d\x04\x00\x02D\x00\x00\x00\x00\x00\x00\x00\x07w7\x01AGugwwwv$vvv`\x06wwwwswwwswswwSwwwwwwwwwwwww7wwww7Sg7su5sgvwgsvsGq@$\x00\x00\x00\x00\x00\x00\x04F@\x00\x04f\x00\x00\x04\x00\x00\x00\x00\x07su \x07wruwww\x00@\x04vgvqwwwWwwwwwwWw7wwWww\x17u7\x17qwwwwWu555wwwWuwwwSWSsWW\x17sW\x00P\x04\x00\x00\x00\x00\x00\x00\x00\x00@@\x04vD\x04d\x00\x00\x00\x00ws@\x16\x16WWwwp\x06D\x00\x04vBVwsw7Wu7W5swwww7sw7w7wwwww7wwwwwwqw\x17wwwwwwswWw7uww0\x00\x00\x00@\x00\x00\x00\x00\x04\x00\x00\x00\x00\x00\x00g@\x00\x00\x00\x00ww\x14%wsgww\x00@\x00`\x00ge7ww7ww7w7wwwsW5wwwwwwwwwwwWwwwwwwwwwwwwwwwwww7sw57p\x07\x00@\x00\x00\x00\x00\x00\x00@\x00\x00@@\x00\x04\x00\x00\x00\x00\x00\x07wpRWewww\x00@\x04\x04\x04@\x06WswW\x177wwwswwwwwwwwwwwwwwwwwwwwwwwwww777\x17u7wswVWRwwP\x00\x04\x00\x00\x00\x00\x00\x00\x00\x00\x00D$$@\x00d\x00\x00\x00\x00\x07wr@wWgwp\x04\x00`\x00\x07\x00\x03susswWu7Suswwwwwwwwwwwwwwwwwww7wsw75wWWwwusWSss7qss\x00p\x00\x04\x00\x00\x00\x00\x00\x00\x00FFD\x00\x00g$@\x00\x00\x00wu\x07VvWwP\x00D@@d@GwswwwswwwwwWwwwwwwwwwwwwwwwusww\x17w7Wsssssssw3wu5u7uw@\x00\x04\x00\x00\x00\x00\x00\x00\x00\x00\x00@\x00\x00\x04\x04@d\x00\x00\x00Gw@wWww\x00@BF\x04F\x047Wwuw7wwwwwwwwww7wwwwwwwwwwwswwWsWW7\x17W\x17\x17W\x17W\x17W%3rsCrw0\x07\x00\x00@\x00\x00\x00\x00\x00\x00\x00\x00\x00\x00F\x00F@\x00\x00\x00\x07w%%gww\x00G\x04\x06B@\x12CswswWwwwwwwwsw7wwusWwwwwwuswssswssww76scrsssSV\x17\x177\x17qu\x00\x04\x00\x00\x04\x00\x00\x00\x00\x00\x00\x00\x00F\x00\x00\x04\x00\x00\x00\x00\x04w\x10Gwwp\x06v\x00edd\x05wwwwwwwwwwswswwwWqwwwwwwwwswsWuwSwuqsqu55qt5%7sssqw\x17s\x00p\x04\x00\x00\x00\x00\x00\x00\x00\x00\x00\x00@\x04`\x00\x00\x00\x00\x00\x00www\x115pG`\x04FP\x00rwwwww7www7wwwusW7wwwwwwwwwwsww7sw\x17swuwswswsww45t5gssw\x10\x06\x00@@\x04\x00\x00\x00\x00\x00\x00\x00\x00\x04\x00\x00\x00\x00\x00\x00\x00w\x15qqSVw\x04F\x00$puwuw7wwswuw5sWswwwwwwwwwwwwsWw7wwwwwww7W5w\x17u55wswsqtu'q\x01`\x00\x00\x00\x04\x00\x00\x00\x00\x00\x00\x00\x06\x00\x00\x00\x00\x00\x00\x00wq57wvv\x00\x05d@\x04'577u7suw7wwwwwwwwwwwwwwwwwwwwwwwwwusww7w7w7ww5wu7Wssqw\x00\x10@\x04\x00\x00\x00\x00\x00\x00\x00\x00\x00D\x00\x00\x00\x00\x00\x00\x00w\x17\x13Wwvt\x00`d!CWWwuswWwwwwwwwwwwwwwwwwwwwww7wwwwwwwwwwwwwwww7wssww7Www0\x04$\x00\x04\x00\x00\x00\x00\x00\x00\x00\x00\x00\x00\x00\x00\x00\x00\x00\x00wqtwwVvT\x04\x05\x14%775swwwwwwwwwwwwwwwwwwwwwwwwwwwwwwswwuwwwwwwwwsuww7wsSwq\x00\x10\x04\x00\x04\x04\x00\x00\x00\x00\x00\x00\x00\x00\x00\x00\x00\x00\x00\x00w\x17\x13uwvGg@@awwwwwwsw7wwwwwwwswwwwsu7wwwwwwwuwwwww7sww7wSw\x17uwssSu77w\x077\x10\x04\x00@\x00\x00\x00\x00\x00\x00\x00\x00\x00\x00\x00\x00\x00\x00\x00\x00wqqwwtgv\x000\x06SwWwwwwwwwwwww7wwwwwwwwwwwwwwwsssSqwwuwqwu7www7qwWwSuu5sSa\x00\x05\x00@@@@\x00\x00\x00\x00\x00\x00\x00\x00\x00\x00\x00\x00w\x17\x17\x17w vp\x00\x0477sw7swWswsw7wwwwwwwwwwwwwwwwwuwwwwww7w7wwwwwwwwwsw77ssw5wS\x00\x00\x04 \x00\x00\x00@@\x00\x00\x00\x00\x00\x00\x00\x00\x00\x04wsSwwP@\x04\x10Cuwusuww7\x17wwwww7wwwwwwwwwwwwwwsswwwwwwwwwwwwwwwwwwwwWwww7sswr\x00P@@@@\x00\x00\x04\x00\x00\x00\x00\x00\x00\x00\x00\x00w\x155ww\x00\x00\x01`u7Ssww7\x17wwqw\x17wwwwwwwwwwwwwwwwwwwwwwwwwwwwwwwwwwwwwww7SsWqwW550\x01\x00\x04\x01\x04\x00@\x00\x04\x04\x00\x04\x00@\x00@\x00\x17sSWwp\x07\x00\x07'swwu7wwSuwwwwwwwwwwwwwwwwwwwwwwwwwwwwWwwww7wWwwwSwSw'WcwqrRsA \x05\x00@@\x04\x04\x04\x00\x00\x04\x00\x00\x00\x04\x00\x00w557w\x00P\x06SSWww7w\x17swswwwwwwwwwwwwwwwwwwwwwwwW7wswww\x177wwwwswwwwwSu75u'qwQsP\x00\x07\x00\x00@\x00\x00\x04\x00@\x00@\x04\x00\x00\x04wqqwwP\x0457wssww7wwwwwwwwwwwwwwwwwwwwwwwwww77usw\x177\x17wwsWw7wwswwsw7ww7qw1647\x00\x00\x05a\x04\x04\x05\x00@\x00@\x04\x00\x04\x04\x00wS\x17ww\x006wqsuwSwWwwwwwwwwwwww7wwwwwwwwwwwwWWqwwwwwsqwWswwwuwwswsSqwsw\x17vSSSq`\x00\x04p\x00@@\x04\x00\x05\x00\x05\x00\x10\x00\x175qwwv\x17\x17wuswwwwwwwwwwwwwwW7Wwwwwwwwwwww77swsu7w\x17uwswwSu7swwuwwwwqusrSw7'\x17\x17\x10\x00\x05% \x04\x00@@`@\x04\x04\x00wS\x17\x17wqwwwwwwwswwwwuwwwwwwwwwwwwwwwwwwwwWqwSuwu7w7swswwwwwwwww\x17qsww7u7pwScwC \x00\x04\x16RA\x00\x00\x04\x00@\x00\x04w7\x17wwwww7wwwwwwwsw7wwwwwwwwwwwwwwwwwwwwswswwswwwwuwusw7wwwsw7wwu77u7qwSuuswWv\x00\x00\x01\x06\x14\x14\x10\x144\x05\x00wWSwwwwwwswswww7wwwwwwwwwwwwwwwwwwwwwwwwSww7wwwwwwswwwwwwwwwww7wwW7wwsw77u77570\x00\x00\x00\x00@\x00\x10\x00\x00w7w\x17ww7wwWuuqwwwwwwwwwwwwwwwwwwwwwwwwswswwwwwwwwwwwwwwwwwwwwwwwwwwwswuwww7wuwwwwqaa!acwwwq\x01wwww\x17qw7wwwwwwwwwwwwwwwwwwwwqwWswWwWwwwwwwwwwwwwwwwww7wwwwwwsw7wWssw\x17qwqsw7SwwwwwwwwwW\x17\x17www\x17wwww7wswwwwwwwwwwwwwwwwwwwwwwwwwwwwwwwww7swwswwwwwswWqwSwwwssuw7sw57w5sw77w7wWswswqqwwwwswwwwwwwwwswwwwwwwwwwwwwwwwwwwwwwwsWSu7wuww7uu5sWuwSswswSusWusWW\x17SwqqsW5wSWSw7W\x17ww\x17\x17Wwwwww7Ww7W57swwSwwwwwwwwwwwwwwwwwwwwwwswww\x17su7W7swww7wwwwwswswsw7ssw7Swww7W57swSw7wwww\x17wwwwuwW7uw7wwwuswwwwwwwwwwwwwwwwwwwwsWwwwwwwwwwwwwwwww7wwwwwwwwwwwwwwwwSw\x17w7wwwwwuwww\x17q\x177wqssswwswwww\x17swwwwwwwwwwwwwwwwwwwwwwsswwwwwwwwwwwwswwwww7wWwwwwuwwwSsswww7w7swSw7wwwq\x01\x01AwwuwW7www\x1757wwwwwwwwwwwwwwwwwwwwwwwwwwwswwww7swwwwwwuwWuwW7ww\x17qsqsSwWW577W\x17Seswww77wwww6\x177sswW7w7wwwwwwwwwwwwwwwwwwwwwwwwwwswuqwW77wuww5u75ssw7wwsw77wwwwwwssswqu3v7\x175sSwwWw\x17wwSwWwwSwwwwwwwwwwwwwwwwwwwwwwwwwwwwwwww77w7wW5su7wswwwwww7swuwWw757\x1755w\x17R\x17CwSWsw7wqsssw7w7Sw7SwwwwwwwwwwwwwwwwwwwwwwwwwwwwwwwuqSG\x17ssssw7qswqsswwwwwwsww7Wwwwww7w7s7\x1777\x17\x17w7wwwWww7Swwwwwwwwwwwwwwwwwwwwwwwwwwwwwwwwwww77w7quuwW5w7w\x17wuuqswwwwwsww7\x1757\x175ququwqwSwquw7sSwwwwwwwwwwwwwwwwwwwwwwwwwwwwwwwwwwwwwwwwSG557ssqsSqqqsSsswwwwwwwwswwwwwww7sw75757\x177sww7wwwwwwwwwwwwwwwwwwwwwwwwwwwwwwwwwwwwwwwwww7wwwwwwwwwwwwwwwwwwwwwwwwwwwwwwwwwwwwwwwwwwwwwwwwwwwwwwwwwwwwwwwwwwwwwwwwwwwwwwwwwwwwww55\x00\x00\x00\x00\x00\x00\x00\x00\x00\x00\x01\x05\x00\x00\x00\x00\x00\x00\xc7\xad\x05\xfe"</t>
  </si>
  <si>
    <t>Condiments</t>
  </si>
  <si>
    <t>Sweet and savory sauces, relishes, spreads, and seasonings</t>
  </si>
  <si>
    <t>b"\x15\x1c/\x00\x02\x00\x00\x00\r\x00\x0e\x00\x14\x00!\x00\xff\xff\xff\xffBitmap Image\x00Paint.Picture\x00\x01\x05\x00\x00\x02\x00\x00\x00\x07\x00\x00\x00PBrush\x00\x00\x00\x00\x00\x00\x00\x00\x00\xa0)\x00\x00BM\x98)\x00\x00\x00\x00\x00\x00V\x00\x00\x00(\x00\x00\x00\xac\x00\x00\x00x\x00\x00\x00\x01\x00\x04\x00\x00\x00\x00\x00\x00\x00\x00\x00\x88\x0b\x00\x00\x88\x0b\x00\x00\x08\x00\x00\x00\x08\x00\x00\x00\xff\xff\xff\x00\x00\xff\xff\x00\xff\x00\xff\x00\x00\x00\xff\x00\xff\xff\x00\x00\x00\xff\x00\x00\xff\x00\x00\x00\x00\x00\x00\x00wwwww7\x12SS171w5C\x11\x01\x050%\x02\x10S\x132\x17\x141sCqq57\x13s\x14s\x171qqqq!\x13S\x01a\x011!wwwwp\x14ge\x07GGwegagtweew@@7\x177\x03\x16\x11sw\x10\x11\x01\x00\x00wwwwwqt55sSS\x17\x134000\x11\x03\x11!apSS1sS47\x17\x13Sq7\x03\x17qw77\x174\x12P1\x13\x13R\x17\x17www\x14\x06eDrGgwgttvWp\x05wvGt4\x075uq\x007\x15\x07S\x02\x10wwwwwwww1ss\x17571pC\x11\x15\x13\x03\x11!\x10C\x1710S\x171Aqs\x17\x17\x17\x13Ts\x17\x13SSs\x10q1p0\x111qwwwpfEv\x07egGd\x04waGggwgAt\x07G@W3\x12A\x10\x02\x176\x11\x13wwwwwwsS\x16qqsS7\x1751\x161%5\x16\x150qs\x17\x177\x17\x17\x0771ss57\x021w7775\x16\x11\x01\x01\x13R\x177wwu$P\x06\x04tttt\x07wwwvvWwWGGt\x16V\x00u\x14\x12\x00\x11SQ\x100wwwwwww7qC\x16\x175qsSF1\x07\x111103C51q1ss\x10qw1qs\x17\x14w\x13SSqspss\x12P1sWww4G`Tpa`G`wwwwwwvFww`\x07G\x07t\x030\x01\x01\x005!!\x00wwwwwwwqsV553Sqs\x10S\x13\x07\x07\x07\x13Q\x16SC\x17\x17\x01w4\x175w\x17\x17q0\x17qsqw\x17\x13A\x01q3S\x177wtv@\x07`GDp\x00wwwwwwwwufupFw`w@@0\x10\x10\x10\x10S\x10wwwwwwwsq%13S7\x17\x1750\x1511143A553a7\x13PsS1sq7pq7571st3s\x17\x177www`@\x00\x04\x07dv\x04wwwwwwwwwF\x05Gt5e\x05Gv\x01\x10\x01\x03\x12\x13\x01\x00wwwwwww55asu4qs7\x16\x13R\x17\x17\x12qq\x03ss5\x13q7\x06\x13sW1qq\x10sS\x177\x17\x17\x105\x11qsSsww\x04t\x04`FGFwwwwwwwwwwp@fwFw`\x07u\x13\x00S\x01\x010\x13\x00wwwwwwwss\x07\x17\x13q7\x17\x13RA1\x100q\x13\x17`Q\x17S5\x17\x17\x10u53W774\x171sSsssSsw7wwwpF\x04dt\x04\x06uwwwwwwwww\x17wd\x05wt\x04Wwp\x00\x13\x1051\x07\x01\x00ww\x177wwwu541a7\x175q1c\x071q751\x1671qssqq#SS555rSwwwwwwwwwsswwVt\x04pd%\x04gwwwwwwwuwwwRFWwwvw\x115\x011\x03\x03\x110\x01wwsWwwwssPw\x171\x17\x137Q\x051\x07\x13Qa75SC\x17\x13\x17\x170W75sw70wwwwwwwwwwwwwwe@\x06\x04\x05dgwwwwwstwswwwtvwwtwq\x07`5\x03\x11\x10\x12\x10\x00\x1775wwww550q1qssQ2C5s\x17\x071q\x163Sq%qsPs\x17\x173SW5wwwwwwwwwwwwww\x04`\x05d\x06@wWwwwwwswwwwwBEwugq\x14wA\x12\x11a\x03q\x00\x01sWs5wwwss\x16\x03R\x17%\x152Q\x07\x135!3\x17\x07pq3Ss7\x172\x17ssW77wwwwwwww7swwwwvF\x04d`@FG7wwwwwwwww7wugwfW\x16vGB\x11!\x12\x11\x03\x00\x105wW77wwW\x17\x11a513sS7\x145\x13SQq11G\x171\x17\x175qaqw7Swwwww7wwww7wwwwwG@@VttwwwwwwwwwswsqvVwW7\x04p\x06pp\x12\x11!\x10\x00\x10s51quwwsqsAsSSS51\x07\x12w\x13c\x1757\x03qsqsSq\x077sswwwwwswsw7qq7wwwtD\x00f@FFwwwwwwwwwwwwwugwwGG\x04wA\x13q\x12\x11a\x000W7\x16\x13sww7\x171\x07151sSRG\x17\x13\x17\x11sSp\x17\x177\x17571cu5wwwwwwww7sw73qwwwpv\x06P@`GwwwwwwwpwwssCwww\x05ggGv\x01!\x01a\x12\x10\x01\x011qq55wwq2SBSCRSS\x13\x101qssSqqaqq7\x17\x17u\x057swwwwww77sw3q57wwwtD\x04ed@Fwwwwwwwwwsww\x15wwGd\x04GtG\x07\x17\x13\x10q0\x12\x10\x16\x135%0wwwW\x13\x1051177u4r\x17\x17\x17577\x167\x17\x173ssCSwwwwwwwwsw7u7\x13\x13swwwd`FFV\x04Wwwwwwww7w70\x01wutwwdGv\x110\x11!\x01\x00\x01\x01q5\x13\x13\x147ws\x13\x17\x161sS\x13S\x13\x00\x17\x1753Sqqe1sqq5s\x177wwwwwwwsusS3s57\x17wwwFT\x04\x00d\x00vwwwwwwswsP\x00\x13wv\x06vdpv@4\x12\x16\x13\x13\x000\x005%5!puw\x13Rqe51\x16\x17sqas7\x13u3SsS\x17\x17\x177W1gswwwwwww7sssw\x17\x13\x13w7ww\x04`\x00\x04@\x06gWwwwwwww7\x00\x01\x05wugd\x10\x06t\x03\x13\x111\x01\x00\x01\x01\x03\x13\x13\x13R\x10sww1\x13\x10Rw1q7\x13\x10qSw\x13W7\x17\x17s53S3w\x17wwwwwwwwsw7731153Swwvv@\x07d\x04V\x00gwwwwssq\x00\x00\x13WfDVeeg\x13A!\x0110\x00\x10\x105!p1p\x07757\x1701\x11s\x17\x13q5'57s577%5sSuqw\x17wwwwwwwww777qs1qsw7w4Ed\x04df@DD\x05dwwu70\x10\x0074\x05`gFv@\x113\x13R\x17\x10\x01 \x10\x13R1R\x10qwsS\x03PCs\x17\x13W\x01p\x053R\x17\x13S\x07\x10s\x177\x1377wwwwwwwww3w7171q353Sww\x06@\x00\x04@\x06v\x00\x06@gtq\x00\x10\x00\x17\x14dvtDV@10\x10R\x11q\x000\x10\x01p1\x17!\x16\x17\x1751q051a'3\x17\x10sqqqw1s@qsqqww7wwwwwwwwwsswsS3S\x177ww\x17tfT\x04pFD\x00Dp\x04ep\x00\x16\x110\x00VD@gfS\x13\x01q1\x13\x03\x00\x10\x1001R1\x13@!qsa50CS\x13Q51!\x07\x1716\x13SS\x12\x13\x17\x13w\x17wWwwwwwwww775337\x117\x13\x13\x13wwsDf\x02@@G@\x06@\x00\x00p\x03\x01$F\x06@\x00\x06VA0\x140\x12\x12\x17\x10\x03\x03\x01\x01\x17!CA0P0q5!w\x0051!SC\x13@1RQp57\x14\x07\x13S\x177w5swwwwwwssssqq3s\x111qqw\x17wqE@D\x00d`\x04d\x07GdTt\x07dGdGFa\x06\x17\x11\x13\x11q!0\x01\x10\x01!1\x1313\x043\x17\x13Sq1\x07\x12\x17\x13\x011p\x07\x1613\x13S\x110\x13\x071sSwRwwwwwwwwsss77117\x1711w\x077wvdf\x00\x00\x00\x00@\x04d\x00d`\x04\x00\x00Gda\x10\x01!!!c\x01\x17\x10C\x01\x03\x10CA\x17\x05\x105\x03\x07\x13\x17\x14\x03SS\x01s\x17\x03CS\x154\x17\x12R@sS\x17Sw\x177sswwwww7\x1757q17\x1113\x13Sq7w7w\x14\x04\x04t\x00\x00\x00\x00D\x00@\x00\x00FVF\x12\x11\x00\x16\x11\x12\x11\x11\x13\x03\x010\x12\x11\x031310415\x13CR3@1%\x12\x10qq\x0752\x13qq10\x011s77wuwwwwwwwsqsq77\x137\x13qq1wCSswwwfFDF\x00\x00`\x00\x04dBVFpQ40\x03\x16\x11\x03\x03\x01p\x00\x12\x11!1\x17\x05RS\x00C\x03%15\x13\x07\x17\x135117\x00qSQ05!\x10qc\x155sw\x16\x177wwwwww7773s51113q7\x077W7swWGF\x04d\x07F@eFD$\x11\x03\x03\x01\x10A\x11!\x01\x1001\x04\x01!\x12S101141Q\x13\x17\x13q@q5\x03\x17\x07\x11\x07\x1212S\x12\x15 \x03\x11ss57wwwwwwww7sssqss153S\x11w\x16SsWwwswwWGFDVRA5\x13\x12Q\x10\x13\x00\x12\x12\x11!!\x01\x10\x011R\x111RS\x17%\x00S\x03acC\x16\x03505!1\x02CSQa\x13A\x12\x14577\x17wwqswwwwwws\x177ss\x13\x17\x1715175\x077\x177\x175%sqw7577\x17\x13C\x07\x01\x10!!\x00!\x010\x10\x10\x13\x02\x02\x101\x16\x1211q\x13A!q\x13\x11514\x13S\x11551\x06\x13\x03\x11a\x13\x01\x00\x13SSsSspwwwwwww7w7\x1777317\x135\x11s@SqSqsRW77Qs@ps\x175\x110!\x10\x11 \x17\x12\x101\x03\x01\x10\x011%1q\x17%7\x11$0\x12Sqq5\x03R\x15'\x12\x12\x17\x01qp10100p5577wuswwwwwwssW3qqq1\x13q31s\x165757\x07\x14%pS'\x17\x16\x13RQ3\x07\x11\x12\x11!\x14\x01\x115\x02\x10\x12\x11\x04\x17\x13\x03\x03q\x13Sc\x10S10\x12\x12S\x041s\x11551\x07\x03\x11\x00\x11\x04\x11\x00\x07\x13sqw7swwwwwwsw73w\x1731q13SS\x17\x01CAr\x171ps\x17551pq52P00q\x02\x11 \x12\x03\x011\x13\x03\x12C0\x17\x17\x117\x113\x15\x045\x0557\x17\x17\x03q1\x07\x03\x13\x16\x051`1p10\x10q7\x17\x17qw4wwwwwwwsw7s77\x1315\x173\x13q$3\x1355\x17\x00qpSS\x07\x00qCQ\x13\x15\x01\x101\x12\x10q\x11\x13\x100\x10P\x01\x150\x12\x12Scus\x12\x13\x13\x03\x111!\x05\x17\x07\x13\x17\x16\x11\x02\x10\x11\x01\x01\x10\x03\x001q7777q7wwwwwwwwwwwsw731Sqt\x10\x11pSS!pW\x13rSSPs1!a!1!\x10q\x00\x03\x07\x01%\x1010\x06\x12\x13\x11\x013\x15\x13\x17\x05%!qaa7\x02\x13\x13C\x1015\x141\x03\x03\x12\x13\x10\x14\x03\x07\x17\x17\x17sVSwwwwwwwwwwSA0pq3\x13\x13\x13\x00`\x13\x03\x0510\x03A\x13\x1000\x14\x10S\x10\x10\x10\x12\x10\x12\x141\x110\x12\x11\x03\x13\x011A!0uswsR\x13\x17\x12\x13\x13Q\x055\x03\x11%\x12\x12\x02\x100\x11\x01\x01\x03\x0051s7sW1wwwwwwwwwuqq1\x01\x017551q\x00\x11%52\x16\x10a1a\x03Q\x10\x03\x13\x10\x13\x01\x03\x01\x011\x0000\x011\x12\x10P\x07\x03\x13\x01\x01\x13\x17s\x170qp1q\x16\x12\x01!5\x03S51\x05\x03\x11\x02\x12\x13\x01\x04q55q77\x16swwwwwwwww71\x00\x10\x13QS150\x000\x11\x01\x05\x11\x00\x12\x12\x11q!$0\x01\x03\x00\x12\x10\x11\x03\x01\x00Q\x011\x000\x110\x01\x100\x13\x00wswqu\x071s\x1615\x07\x17\x1301\x03S\x02\x11\x02\x11\x01\x01!053s7Sw1wwwwwwwwwwQ\x01\x00\x00\x00\x173S1q\x10C\x03\x03\x12\x12\x10A\x150\x10\x10\x10\x01\x12\x101\x01\x01\x02\x100\x1001\x001\x10\x12\x10\x01!\x01\x00\x10s\x177w71s\x17\x11S\x13\x001aS\x17\x13\x07\x11a\x11\x03P1\x10\x143Su3w\x17t7wwwwwwwS\x01!\x10\x11\x10\x00\x01V\x17\x13r\x00\x101\x101\x11! 1\x03\x03\x12\x10\x02\x11\x10\x01\x000\x10\x10\x10\x00\x01\x03\x11\x01!\x010\x00\x13\x011\x01wqwwqG\x13R70SRS\x131p7\x13\x06\x12\x10!\x03\x12\x13\x12W7\x13u7w7wswwwww5\x03SU7\x171Q\x00\x01qw\x01\x10\x03\x141\x140\x10\x01\x011\x10\x11\x02\x11\x02\x03\x12\x11\x01\x10\x10\x13\x00\x10\x10\x03\x12\x11!\x00\x03\x00\x12\x0007ww77s57S\x173\x0115\x161q1P\x11\x03\x110\x155\x01sSwsw7qwwwwwwsQ5\x13\x13\x01\x11\x053Q\x10\x17q\x13\x00p\x13\x13\x03\x13\x10S\x17\x01a0pP1\x11\x01\x03\x01\x02\x12\x10\x00\x12\x12\x11\x01\x00\x10\x10\x10\x13\x10\x11\x01wwwww\x16Sq1s\x15pqc1S\x13R5#\x11!\x07\x13\x013Cw7w7SwWwwwwwq1q1\x0157\x13\x1571\x03R\x00\x10\x111a1\x102\x07!\x13\x13\x11\x101\x12\x12\x12\x10\x12\x11\x01\x10\x03\x11\x01\x12\x12\x13\x03\x00\x03\x10\x01\x000w7wwsqq7\x17\x1711\x03\x153\x17\x0750\x140\x13\x11%3SW5sqswssw7www1w\x12SS\x13\x1753SW\x1011 %!\x13RqQ\x01\x13A!c\x10R\x11\x11\x11\x13\x11\x01!!\x00\x03\x10\x01\x11\x01\x11\x00\x10\x13\x01\x01\x01wwswwV7qs1spqsR\x131s\x17C\x174\x12\x13\x141sswwwwwWwwwws\x1711\x13\x10qswu1sqP\x10\x10\x13\x1701\x130Cq3S\x11\x061wswwss\x11\x10\x011\x03\x12\x12\x100\x01!!\x00\x02\x10wwww73\x17\x13\x16\x17\x16\x11\x07155\x171p1\x01\x011qs5%wwwe!\x04'ww7w1q554\x17\x175575uq1\x01\x00\x01\x03Q52P1\x03Q1swWu%\x01\x05\x055w00\x101\x01\x01\x12\x10\x02\x10\x10\x01\x01\x03swwwwus5sS1sCSqsq7\x17\x07\x13\x13C\x12\x17S\x17pP\x00\x10@\x01@www7q7\x13\x01\x1315wwwS7\x17P\x00\x10\x00\x107\x03Q1Gq7wuq4\x00\x10\x00\x00\x00\x00\x00Au1\x011010Q\x13\x01\x00\x01\x00wwwwwsE3\x17551%53\x107S\x13C\x05!5517wp\x00\x04\x00\x14\x00\x14\x05wwwsQqsQ\x07\x13Sw\x17u5s1\x00\x11\x11\x11\x13S52\x117wwC@\x01\x00\x00\x00\x00\x00\x00\x00\x00\x03S\x10Q\x01A\x10\x03\x01\x00\x10\x02\x10wwwsw53W1sR\x17\x103Asq754\x13\x11\x03\x13SSw\x10G\x00\x10gV wGw577\x17\x102Qu7Ww1w5\x11\x01\x10\x00\x11\x071sQgwqa\x10\x13@\x01\x00\x00\x00\x00\x00\x00\x00\x00\x07\x03\x12\x13\x13\x000\x12\x10\x00\x10\x01wwwwww43\x1711q\x07531\x13q\x03\x05041\x0777w\x07w@dV\x06Up\x01Gwu1\x03SQ\x13\x13wsq\x17q\x10\x11\x10\x01\x01\x00\x17\x17qsww\x17\x16\x07\x00\x00\x10\x00\x10\x00\x00\x00\x00\x00\x00\x00\x13\x01\x100\x06\x11\x10\x10\x10\x01\x10wswww7\x17qsSs\x170Su\x167\x177\x12S\x13\x171qwuudgGgefug\x04w7W\x11\x07\x17uwww7s\x13\x00\x00\x11\x10\x01\x11\x07q7wwQa\x01\x10P\x10\x00\x00\x00\x00\x00\x00\x00\x00\x00\x00\x052\x13\x11\x01r\x10\x00\x01 \x00wwww7wqs\x175414131qqqp50qsw7wwWG@\x04VUgVp\x17ssw\x11\x01\x03CW\x15\x13W\x11\x10\x01\x00\x10\x00\x10\x01wwwwsW4044\x10\x10\x00\x00P\x00\x00\x00\x00\x00\x00\x15\x01!\x00\x11!\x10\x00\x10\x10wwwwww\x1657\x13SsSCSSS7\x135C\x17\x13SSwwwp\x00`G`fwg@swwww\x17\x11\x111su0\x00\x00\x10\x00\x01\x01\x00\x17wwwu50QA\x00\x00\x00@\x10p\x00\x00\x00\x00\x00\x00\x00\x03\x13P\x03\x10\x10\x01\x00\x01\x00wwwwwssSp73\x150\x17571q7R1sw77wwwtvPF\x04GFVwwwwwwwwwwws\x00\x00\x11\x00\x00\x00\x10\x11\x07wwusS\x0507Au51\x07\x05s\x10\x00\x00\x00\x00\x00\x01q\x00q\x03\x00\x10\x10\x10\x10wwwwswu7\x13q5sqa7\x13\x173S5\x07\x17\x13Swwwwwtd\x05@v\x14eGwwwwwwwwwuu\x00\x00\x00\x00\x00\x00\x00\x00\x07wwwu5wWP1\x03RW\x050\x07p\x00\x00\x00\x00\x00\x001\x00\x12\x11!\x00\x03\x00\x00ww7WwssCq\x17\x13\x13\x17\x16\x13qqu53Cqsw7wwuvp\x07fpDebWwwwwwwwwwwsp\x00\x00\x00\x00\x00\x00\x00\x07wwwwsSpwWuav5q\x00\x10\x00\x00\x00\x00\x00\x00S\x01\x01!\x00\x10\x00\x11\x00www7wwsS\x173Sas%7\x1773sq\x17\x1757wwwwuPFVDvvtwwwwwwwwwwwq\x110\x00\x00\x11\x01\x01\x00\x07wwwSWwSq'\x07\x10\x01B\x07\x00p\x00\x00\x00\x01\x00\x100\x07\x13\x11\x01\x00\x01\x00\x007WqwssSCq53\x171Qqs\x17\x17\x17\x17\x0757w7wwwGfGFwdGGwwWwwwwwwww\x177\x01\x00\x010\x00\x00\x00\x07wwwwww5\x05t\x10\x00\x05%\x10\x07\x10\x00\x00\x00\x00\x00\x00\x06\x11!\x000\x00\x10\x00\x01w77\x17ww7\x16\x13Rqq\x172S577770sw\x17wwwwwu$$FGegwwwwwwwwwwwwqA\x01\x00\x11\x10\x00\x00\x07wwwwww\x07\x12\x17\x07\x100\x17\x01ap\x00\x00\x00\x00\x13\x00\x10S\x101\x01\x01\x01\x00\x10qw\x175qww\x13a1\x1771qasS\x17\x17\x13SSsswwwwtvTGgDdGwwwwwwwwwwww\x13\x00\x10\x11\x01\x01\x00\x10\x07wwwwwupW\x01\x10AAa`\x00q\x00\x00\x00\x00Ap\x000q\x01\x10\x00\x10\x00\x007\x177\x13wss4\x1771q7\x12\x17\x13sssw7w\x17wwwwwwwFtD`Fwwwwwwwwwwwwqp\x00\x00\x00\x10\x10\x01\x00\x17wwwWwW50RC\x12\x01\x00\x10\x154\x00\x00\x00\x00\x12\x10\x01q\x12\x12\x00\x10\x01\x01\x01\x175qws7SSsS\x17\x13q1a7\x17\x17\x171qsw7wwwww`\x07B\x07eegwwwwwwwwwwwsq\x00\x01\x01\x10\x10\x00\x00\x07wwwww0W\x05%\x15%\x03@\x00p!\x00\x00\x00\x00\x00P7\x101\x01\x10\x00\x10\x00\x007\x137\x10wW75!5#s\x175\x07\x13ssqw7w7wwwwwvPFT`FFwwwvuwwwwwww7\x10\x111\x10\x11\x01\x10\x00\x17wwwwwW0p\x10\x06\x12P\x10\x10\x00P\x00\x00\x00\x01\x000\x011\x03\x00\x00\x10\x00\x10\x10qw\x17777sSW\x13Q\x17qs455777sWswwwwwugtfDe\x04wWwuwwwwwwwwP\x13\x11\x00\x00\x01\x00\x10\x00wwwww\x17uq\x17S\x01\x050@\x00\x01\x01\x00\x00\x00\x00\x10\x01\x07\x03\x111\x00\x01\x00\x00\x007\x10sSW577\x03s3q3\x17\x13ssusw\x17777www7vVGE FFuwtwwwwwwwws10\x10\x01\x01\x01\x11\x00\x07wwwwuww\x16P4\x12R\x05\x10\x12\x10B\x00\x00\x00\x00\x00p\x015!\x00\x10\x10\x00\x10\x10\x1771qsssS\x16\x17\x17\x13qq451s7SsWwww7swudp\x06D\x04ewwwwvVwwwwwu\x11\x11\x10\x10\x00\x11\x00\x117wwwwwWqa\x03R\x14\x10R\x00\x04\x01\x01\x00\x00\x00\x00\x01\x01\x03\x10\x13\x01\x00\x01\x01\x00\x00sSw3Wsw5571s\x173Ssw7sw77777su7wwDtvpFwwwuwwwwwww\x13q0\x10\x01\x00\x10\x11\x01wwwwwSuw\x13A\x04\x03@\x01\x00\x10\x00\x00\x00\x00\x00\x00\x00p\x003\x10\x10\x00\x10\x00\x01\x001q5s1w\x177\x16\x01R\x171q5\x173qssqqwwSqswvvt`D`DwwwFwtwwwwwq1\x11\x11\x00\x11\x01\x01wwwwwwuwua41\x10\x12\x16\x14\x01\x00\x01\x00\x00\x00\x00\x01\x01\x01\x01!!\x01\x00\x00\x00\x00w3s5ssw7173SSsscW75777sS7\x171wua\x04p\x00FVwwwwWGwwwww\x11q1\x00\x01\x00\x117wwwwwwvqsQA\x04\x01E\x01\x01\x00\x00\x00\x00\x00\x00\x00\x00\x16\x01q\x10\x10\x00\x10\x00\x00\x105sqw1wsSqa537\x13SSsssw\x1751sq7\x17wVT\x06T\x00\x00FwwwtpwWwwwsS\x11\x01\x01\x12\x117wwwwwwwSWW\x16\x12R\x16\x12\x10\x00\x00\x10\x00\x10\x00\x00\x00\x10\x01\x03\x10!\x00\x01\x00\x10\x10\x00s57sw57sS\x07\x13SS73qsSsssSw1\x17\x13sweg\x00\x00\x00@\x04wweeewwwwwu11\x10\x10\x11\x17wwwwwwwwu65!A\x01\x00\x144\x01\x00\x00\x00\x00\x00\x00\x00\x01\x00\x001\x10\x10\x10\x00\x00\x00\x10qwS57sssqps75qu777\x177751ssqwurVP\x00\x04t\x04gwWwwgwwwwsq\x13\x1117wwwwwwwwwwWWW\x16\x10P\x00\x01\x00\x00\x00\x00\x00\x00\x00\x00\x00\x01\x00\x12\x10\x00\x01\x00\x00\x00\x007s5sw7ww715qs73qsssSSsw1573w\x05g\x00\x00\x07@\x00wwvwwuwwwwsS\x11\x17wwwwwwwwwwwW57\x01\x01\x161\x01\x00\x00\x00\x00\x00\x00\x00\x00\x00\x00\x00\x011\x01\x00\x10\x00\x00\x10\x10S5\x173Swsq50S3\x13S\x17\x17577777\x13\x17w7wwp\x01a@t\x00\x04wwWwwGwwwwu17wwwwwwwwwwwusGu7wqt\x00\x00\x00\x00\x00\x00\x00\x00\x00\x00\x00\x00\x10\x100\x01\x00\x00\x01\x00\x005sc\x175sW7s\x17'\x1777753qqssSws3sswqa@\x14\x10\x03G7wwgWFWwwwsSwwwwwwwwwwwwwuw\x17Wv\x16\x01\x00\x00\x00\x00\x00\x00\x00\x00\x00\x00\x00\x00\x001\x00\x00\x00\x01\x00\x10\x10\x173\x17qsw7ssq\x13sSSSsG77\x17\x177\x13wwwwwu\x02\x11 \x07\x04swwwVwwwwwwwwwwwwwwwwwwwwww\x17ww\x15\x01\x00\x01\x00\x00\x00\x00\x00\x00\x00\x00\x00\x00\x00\x00\x03\x100\x10\x00\x10!\x01c\x17C\x1657sw\x177'\x173s7\x13\x13S\x13ssswsw7ww3q@\x05\x00\x1777wwwwwwwwwwwwwwwwwwwwwwwwWwwaB\x14\x01\x00\x00\x00\x00\x00\x00\x00\x00\x00\x00\x00\x00\x00\x11\x00\x01\x00\x01\x01\x01 \x17q1sSswssS\x11s\x17\x13q747w777sssw77777\x13wswwwwwwwwwwwwwwwwwwwwwwwwwwwwP\x11!\x00\x10\x00\x00\x00\x00\x00\x00\x00\x00\x00\x00\x00\x00\x00\x12\x00\x10\x00\x100\x12\x11C\x16\x1757\x17ssS56\x13s573Ss3wws7773sssssw777wwtt$\x05gwwwwwwsqs0!7wwwwwwu454\x14\x10\x00\x10\x10\x00\x00\x00\x00\x00\x00\x00\x00\x00\x00\x00\x10\x01\x00\x03\x01\x01\x01\x001sas\x13susu3SCSs\x13S7w33ww3sss73s773swswwV\x10\x10\x00Pwwwwwwwv\x14\x05\x00\x00\x13wwwwwwSRR\x10%\x00\x00\x00\x00\x00\x00\x00\x00\x00\x00\x00\x00\x00\x00!\x00\x10\x01\x02\x1001\x175\x13\x14w\x17773q2\x173\x1777s377s373373s773w7sww\x14\x00\x04\x04\x07\x07Gwwwwt\x00\x00\x00\x00\x00\x04\x00%wwwwW\x17\x07\x14\x14\x10\x01\x00\x00\x00\x00\x00\x00\x00\x00\x00\x00\x00\x00\x00\x10\x03\x00\x10\x11\x01\x01\x00as5s157w\x17\x13qR5s3w373337377777sswsw7wwCWwptw\x17Wwww\x00\x00\x00\x00\x00\x00\x00\x00SwWwwqaqC\x03\x00\x10\x01\x00\x00\x00\x00\x00\x00\x00\x00\x00\x00\x00\x00\x00\x01\x00! \x12\x101\x13\x14\x12\x13Ssqsss\x13%33s3733s73733s7s7737swwq\x07wwPwWG\x07ww\x00\x00\x00\x00\x00\x00\x00\x01\x10\x077wWu7\x17\x07\x10P\x14\x00\x00\x00\x00\x00\x00\x00\x00\x00\x00\x00\x00\x00\x00\x00\x10\x00\x10\x13\x101\x005sqq%57\x17s\x1750Ws773333333ss73777wswwwwuGW%wwpGwp\x00\x00\x00\x00\x00\x00\x00\x00\x03\x00WwgwWqpp\x10!\x01\x00\x00\x00\x00\x00\x00\x00\x00\x00\x00\x00\x00\x00\x01!\x01\x01\x001\x03\x11\x12\x13\x12\x13SS477s3773s33s333ss33sssss77wwwww4p\x05%t\x17wwp\x00\x00\x00\x00\x00\x00\x00\x00\x01\x00wWWww\x17Q\x01`\x10\x00\x01\x00\x00\x00\x00\x00\x00\x00\x00\x00\x00\x00\x00\x00\x10\x0001\x0100qq543\x03SSw71qss3333s73337737777wwwwwwwG\x12SRuvWw\x00\x00\x00\x00\x00\x00\x00\x00\x00\x12PWwwu5q%%\x01A\x01\x00\x00\x00\x00\x00\x00\x00\x00\x00\x00\x00\x00\x00\x11\x00\x01\x01\x10\x13\x01\x01\x12\x13\x03\x13\x11s\x12ww323#3#7333377733ssssw7wwwwww\x14\x00\x16\x05\x02W@w\x00\x05\x00\x00\x00\x00\x00\x00\x00A\x007wwww5q\x03\x00\x00\x00\x00\x00\x00\x00\x00\x00\x00\x00\x00\x00\x00\x00\x00 0\x000q0\x12\x1354\x13Cp\x17qw773333333333333ss77777swwwwwwsu\x01rW@\x07G\x10\x00\x00\x00\x00\x00\x00\x00\x01\x00\x00uwuwWS\x07PQ\x01\x01\x00\x00\x00\x00\x00\x00\x00\x00\x00\x00\x00\x00\x00\x10\x10\x12\x11\x03SQ\x01\x03\x13p1\x13s373s333#333s73s3s33ssssswwwwwwwwGt\x05g\x00gwp\x00\x00\x00\x00\x00\x00\x00\x00\x00\x07t4www7S\x03\x02P\x00\x00\x10\x00\x00\x00\x00\x00\x00\x00\x00\x00\x00\x00\x13\x03\x0011!!0\x13C\x13Sg3w73#33333#33333s3777777wwwwwwwvtv@B@\x00GGu \x00\x00\x00\x00\x00\x00\x00\x07WW\x07pWSU1AA\x00\x10\x10\x00\x00\x00\x00\x00\x01\x00\x00\x00\x00\x00\x010\x11\x03R\x17\x13\x13\x01p173\x13s32333#33333333s773ssssw7wwwwwwugw\x00Gtw\x05vpW\x00\x00\x00\x00\x00\x00\x02\x17vw\x05wwwsG\x13\x00\x12\x00\x00\x00\x00\x00\x00\x005\x00\x00\x00\x00\x00\x00\x13\x12P5!pP\x13\x13S\x13s733\x1333#3233323s3333s77777swwwwwFFDd\x00\x04\x04t\x06p\x06wPP\x00\x10qaue\x05wp\x00WSW1aS\x05\x01\x01\x00\x00\x00\x00\x00\x17\x10\x00\x00\x00\x00\x00pq%\x13\x12\x13\x13\x01732s1323233333#3s33777773s77swwwwweg@\x00\x00t\x06v@\x00\x05uvw\x00Ae\x00Agwwwuwwwqu5!@\x10\x00\x00\x01\x00\x00\x057\x00\x00\x00\x00\x00BA3S\x03Q0!0\x13s3223333333333#33333333w3w777wwwutt\x00\x00\x04ee\x04pGVR@WG\x07p\x07\x12WwwwwwwW\x17q4\x141\x00\x10\x10\x00\x00\x10\x11t0\x00\x00\x00\x00t\x06u0q\x03A\x11\x012s3\x133232333#23333s73s7773w3swwwwwBFt\x00G\x00\x00dpG\x06v\x00w\x07utwGtWwwwwwwwu4q1\x02\x05\x00\x01\x00\x00\x03R\x10\x10\x00\x00\x00\x06ut\x02C\x10100032233\x133333#333333333733ss3sssswwed@@\x04\x06@\x00GD\x04\x00A\x04tw$t\x07vwgwwwwwwtsS\x17CQ\x02\x10\x00\x10\x01P5p\x00\x00\x00\x00\x04d$@\x041\x01\x01\x01\x013\x133233233#333233#337377377777www\x06@\x00\x00g\x04\x00\x00\x00\x00\x07\x04pGwwWptuwWwwwwwugWup\x15 Q\x05!\x00\x141P\x00\x10\x00\x00\x00p\x00@\x05a\x03\x12\x13\x12\x1023332333!332332333733s3sssssswwDG\x00\x00\x00@Ad\x05`\x04gGGwWUgwAvwpwwwwvVtg\x17\x13SA0\x01\x00aC\x044\x01\x00\x00\x00\x07@\x00\x00F@!\x01\x01\x00\x103203321333#333333737777773ssw7tgg@F\x00\x00d\x06F@gVwtwwguwFuDt\x07wgt\x05$gtrW%1CRP\x12\x10q\x00\x00\x00\x00\x00\x04d'\x00G\x04\x01!01!3332332333333#33337333333s773wd\x04D\x00@\x00\x00@\x04\x00\x00FwwppwVvwugwweut%dwVpW5pW\x17qqA\x05\x07\x11\x01\x00\x00\x00\x00\x05F@gg@\x10\x10\x01\x00033123323#3\x033323733777777777ww@@\x00\x06\x00\x00F@\x00\x04p\x04vwCDu\x03GtCGtu\x06vpVWt\x04\x00dW\x177wSC\x00\x01!G0\x00\x00\x00\x00\x06\x00\x00D\x04\x04!\x010\x13322333333333\x12333373s33s3s7777d \x00\x00\x04\x00`@B\x00\x06@ggvtw\x04$Wpt\x07\x04wew@gvG@\x06Acquu%\x10\x10\x00\x05sP\x00\x14BV\x04E\x00\x00\x04e\x00!\x01031123\x13#33333333733s3ss773sswwE@\x00D\x00@@\x00\x04\x05DwGtuww@P`@wDwGFWe\x04GG`GvDWwwR\x00\x01\x01\x015\x01\x02Ft\x06G\x06@\x00\x00F\x04\x100\x1123s3\x1233#23#233#3733s373sss77tfD\x00\x00\x00\x04\x00\x00\x00F\x04gvvvwgpgT$w\x07GrPFVVwe@\x04G`d\x06SQwwwwwp\x00TpG@\x04\x00\x06\x00G\x00\x01\x01 12333333333333333773ss7377ww\x00\x04\x00\x00\x00\x00\x00\x00@\x00\x00\x06vtwggwvW\x02W`\x04vT\x06w\x04d\x00F\x04p\x04@\x00\x05wwwwwwwu\x00v\x00\x00\x00\x00\x00\x07@vF\x00\x12\x11s303#21333332333733737ssssst@@\x00\x00\x00\x00\x00@dt\x00GvvvVWeed\x04vE\x07eged@ud%g@\x04p@Gwwwwwwww\x10@\x00\x07dv\x00T\x00De\x000\x1233331323#21#333s3773ss3777wp\x00\x04\x00\x00\x00\x00\x00\x04\x00\x04\x00\x04Et\x04\x00gdrG\x00Ag@\x04t\x04\x00\x04$GV\x04pBGGgwwwwwwwwv\x00\x04\x04pD\x06F\x00\x00\x06@\x17\x1103s\x03#33333333333s33s77777swe@\x04\x00\x00\x00\x00@\x00F\x00F\x00\x06@\x00@\x04\x00T\x04p\x04p@\x07`\x00G\x00Gdd\x04\x00G@\x00Cwwwwwwwwp@\x07pGpt\x00t\x00\x00t\x01!33173#333333#3333ss3s3sss7w\x04d\x00\x04\x00\x00\x00\x06@\x04\x00t\x00`\x046t\x00@v\x01dt\x00v@E`t\x04e\x04pWdt\x04\x06Twwwwwwwwp@D\x00td@\x04Ft\x04`\x02\x11s\x03\x13q3\x1323#\x123#377373373w777wpF@\x00\x00@\x00@@\x00\x00\x04@\x04@gD\x00\x04gd\x06G@\x04\x04\x10\x06RG\x00\x00\x06tfEdw\x04Bwwwwwwwwp\x06\x00\x04p\x04pFp@\x06t\x01017p2233333333#3733ss7377sst\x00\x00\x00\x00\x00\x00\x04\x04\x00tVr\x02@\x04`\x00\x00\x07@\x05dpgve`edd\x06\x00@\x07$pD\x04ewwwwwwwwp@F\x00Wp`\x00@\x00\x05g@\x01\x13q\x1713033333333333s373sss7w@@\x00\x04@\x00\x04\x00\x00\x04F@D\x04p\x04tt@\x04ed\x00`\x04E@Ed\x04te@\x04t@dv\x00\x06wwwwwwwww@\x04\x00gAGp\x07\x07`@`0p2173323#2\x13#3373s3ss7777w7t\x00\x04\x00\x00@\x00\x00@@\x00p\x00D\x06d\x04`pvVGP\x04\x00` \x06@GD\x16\x00G@\x07Ge\x00\x07wwwwwwwwt\x00\x00\x00\x00GF@d\x07@\x04@\x01\x1710s3333333337333s33s3sssw\x06\x00F\x00\x04`@\x00\x00p\x06FF@\x04Pa\x04d\x04e\x06@V\x00VD\x05@\x06Ft\x07\x04edt\x00@dwwwwwwww@\x00B\x00\x00v\x00\x00C@\x07\x06\x00\x0317SS7#3\x1333332333s7777777ww\x04p\x00@d\x00\x04\x00\x00D\x05\x00e\x00\x04`F\x00t\x00F\x04\x00eDd\x00Fp\x04pd\x04pt@\x06dp@\x04wwwwwwp\x00@\x04\x04\x00w\x04\x00\x04gD@D\x010s1'\x133\x03#23#2337333333sssswFd\x00@D\x00e@`\x00d`F\x04GG@P\x06\x00\x00F\x00F\x06G@\x00Dt@\x05dF@$\x04R@d\x00\x04wwwegD\x00\x06@\x07@GwpGD`Vp\x00SS\x17\x13s33333333337777773sswwD\x00\x00\x00\x00\x04vv@GFT\x00\x00tdGFT@\x04t\x06pE\x04\x00Dg@@Fte@G\x05d\x00G@\x04egvVVB@d\x04\x00`wwD\x04\x06\x10g@\x031'1533333333333333333sswwt\x00\x00D@\x00\x04dd\x00\x04\x04F\x04FFGggfte`@@F\x00\x04vwgggwv\x00FF@\x04\x04efvddddD\x00@\x06@@Gw`\x00\x04@\x04`\x01\x17\x13\x00\x00\x00\x00\x00\x00\x00\x00\x00\x00\x01\x05\x00\x00\x00\x00\x00\x00\xe0\xad\x05\xfe"</t>
  </si>
  <si>
    <t>Confections</t>
  </si>
  <si>
    <t>Desserts, candies, and sweet breads</t>
  </si>
  <si>
    <t>b"\x15\x1c/\x00\x02\x00\x00\x00\r\x00\x0e\x00\x14\x00!\x00\xff\xff\xff\xffBitmap Image\x00Paint.Picture\x00\x01\x05\x00\x00\x02\x00\x00\x00\x07\x00\x00\x00PBrush\x00\x00\x00\x00\x00\x00\x00\x00\x00\xa0)\x00\x00BM\x98)\x00\x00\x00\x00\x00\x00V\x00\x00\x00(\x00\x00\x00\xac\x00\x00\x00x\x00\x00\x00\x01\x00\x04\x00\x00\x00\x00\x00\x00\x00\x00\x00\x88\x0b\x00\x00\x88\x0b\x00\x00\x08\x00\x00\x00\x08\x00\x00\x00\xff\xff\xff\x00\x00\xff\xff\x00\xff\x00\xff\x00\x00\x00\xff\x00\xff\xff\x00\x00\x00\xff\x00\x00\xff\x00\x00\x00\x00\x00\x00\x00\x1130sW7ww\x04\x00\x00\x00\x00\x00\x00\x00``\x00\x02R\x00\x00\x14\x13\x13\x151\x17\x16\x03pp\x02\x12@\x16\x10u7\x16\x17cu\x065qrQ!q5qp\x1757\x16\x00\x00\x02R\x14\x00 p\x00\x00\x12Cagwww\x1733sqqw777w\x00\x00\x11\x11\x13\x130\x13\x13Wsw\x00\x00\x00\x00\x00\x00\x10\x00\x00P\x04\x00\x063\x11113\x10pPsC\x00@\x00\x00\x03\x07\x07aat3QCVSuqw1qw\x17\x16\x16qp`@vwgugpd%47\x17wwssWS\x17777SSs7\x113\x13\x11\x11\x11\x1111#Ww\x00\x00Cq \x06vwsgwwq\x111S\x13\x11wsw\x07pC\x12Sapqq\x17wsV7775cwqw7\x13tsW\x16w\x17\x07qw5cw\x00\x01gwGgwsu1373Ssq77\x17S\x11\x11110\x13\x13\x16\x13\x11\x12\x16057\x13P\x00wSGqw1\x117\x131q3\x17wwwpsGrQawww\x17wsRWWw5swqu7S1swq`'wgwww\x0465g7\x17su33qq575ssSw7\x13\x11\x12q\x13\x1101p\x13\x11\x11\x11\x13\x111g\x00sgwvw\x173\x111\x13\x13Q7wwww\x14pwv\x16wwwwqu7su7sW\x17wsW7W\x075wwVwwvww\x03ecWwgu3u573sqssS7sw11\x11\x1210\x13\x13\x13\x1011111q\x17pGvpwsSS13S\x131\x17wwwwcwqwqwwwwwsSW7wWww7wsS55Ssw7wwwwwaw\x167SW3S33\x13S\x1777S7\x13\x177\x12q\x13\x11\x1115!13\x10\x11!1\x17\x137\x007\x177wq11\x17\x111q\x13\x17wwww\x17w\x16wwwwwwwwwsSSw7wwwwwWs6Wwwwwwwg\x16\x06wtvs\x177\x17\x11s73SswqwwS\x11\x121\x03\x12\x11\x13\x13\x03q\x13\x13\x17\x113\x13\x140GvWg\x17\x17\x153\x13\x13\x1317wwwwvwww47wwwwwCuwwsWwwwww75u0sWwwwww`qww71sqs73S\x177\x17s\x13s77\x13\x11\x1311\x1305\x11\x13\x01S1\x13\x111sC\x07www113\x11q51S\x13wwww57wwwwwwwwwu7sqwwwwwwwww7wwgwwwww\x17\x06\x16\x17qs13s\x13\x173qsw775sw1\x03\x11\x13\x13\x1012\x13\x013\x07\x13\x111\x13\x13\x00\x06\x17'qs\x17\x1713\x13\x13\x11\x117wwwwwW\x17Swwwwww6Ruw\x177WwWwwRWSqqww56\x17w%5%ag\x1775531q7\x177qqsu7\x1311!\x01\x13\x13\x111\x13\x1511\x13\x13q1\x00\x00`Ag\x1111\x17\x111q11\x17wwwSSsw6SWw\x177su7RvwW7w7swwsgWwqwwwv\x16R\x065753\x13\x173q33Ssu7777s\x11\x13\x11\x13\x13\x110\x13\x12\x13\x03101\x13\x13\x17\x01\x07\x01'\x013S\x1311q1\x13\x111qw77w5qu7sRvWvRt7\x17\x17sw7wwsw7Scqwww\x07\x17w\x16SRsS1ss\x17\x13qq3qsw1qw71!\x13\x11\x11\x12\x110111\x03\x13\x13151`\x00vPw\x111qS\x13\x13\x13\x111\x17wwwqqcv7wvwSqss\x13aacGwWqwuwWwug\x07W\x17wcSa47G3S\x13\x17713\x1353ss\x13ssS\x11\x13\x11\x03\x11\x111\x11\x13\x01s\x11\x1513\x13\x13\x11 \x01%\x071q31q1q1\x13\x13wsWw7u7SCSswvuue7SW6\x177wswsw5w7w6wwwgv\x17Cqs3s1ss\x1353Su7q3S7\x13\x11\x11\x11\x01101!s\x10s\x13\x10q114\x10v\x12w\x13\x13SS\x13S\x13\x1115sussSSu7wwVwCRrSG445vwSuw7WwsW\x17w\x17\x17\x17\x17qpqg1q1s571s\x113\x13s3q7\x13\x11\x033\x13\x13\x111\x11\x111\x131!3\x13\x13\x13P0qe\x011111S\x13\x1111suswuwwst7w7\x177wu6sCqwsSww7Wsswwwwwwww\x16w6SS371ss\x13\x13\x13571\x13\x1313\x11\x11\x11!50\x1103\x103S\x13\x11\x1311!agss\x13Ss\x1311\x13S\x11wswwssqu7qwwwwwrSW464wwwwwsuwWwwwwwwww\x16W73\x17\x13\x17\x17\x17317\x131s13\x13\x133\x131\x13\x03\x131\x11\x131\x113\x173\x11S\x13qu7wqq1\x17\x11\x17\x17111\x17wwwwuw7qwwwwwwwv4wWswwwwwwsw7swwwwwwww7w\x171333sS\x13\x1313\x133\x1311\x11!w3\x131\x1014\x13s\x051\x0511qw7ww\x13\x13Sq3q111\x117wwwwswwwwwwwwwu5wwwWwwwwwwwwwwwwwwwwwwww3\x13q5573\x131113\x11\x10\x1011\x13w\x01q\x01\x13\x11111s13113ww\x17w1s\x13\x111\x13\x17\x17\x111\x17wwwwwwwsqwwwww7w7777ww7wwuwwwwwwwwwwsWwq13\x13\x133\x13s\x13\x13\x13\x111\x11\x01\x01\x11w3q`\x07q!0\x110S\x13\x17\x11C\x17\x117www\x13\x17\x13\x13\x17111q\x13\x17wwwwwwwwwwwwsWw7wwtw\x077wqsssuwwwwwwwwwwW73\x13\x1311751\x13\x101\x133\x11\x11\x11w\x01gp\x00\x07\x15\x13\x13\x131513\x13\x131\x17w7u111517\x13\x13\x13\x11\x17wwww7wwww555wsww\x17sw7usqwwwu7wwwwwwwwwswsS\x1311113s\x111\x10\x11\x111\x111q`ww\x00\x00r\x11\x11\x11\x13C7\x1111\x137qww51q\x137\x13\x10\x11q\x13\x17wwwwwwwu7www7wSSw5qw7wwwu7ww5wswwwwwwwwq3133\x13\x13\x13\x13\x11\x01\x01\x111\x111\x11gpwp\x00\x00\x00\x00\x03711\x013SS7\x13wss\x13\x13\x13\x13Q51611wwwwwwsqsusw7w777qs71w7Sssw7ww7wu7wwwwww73\x13\x11\x1113\x133\x13\x11\x11153S\x13ww44\x00\x00\x00\x00\x00\x01\x13\x111\x111!\x11qsWq1q113\x13\x17\x17S\x11wwwwwsu7wsw\x17qqqqq7\x07S\x17SW757\x17w77w\x177ww7wwwwq1s\x133\x13\x110\x13111\x113w7qwp\x13Sp\x00\x00\x00\x00\x03\x117\x13\x12\x13\x13\x13\x13\x177\x13q1\x13\x17\x171q1q17wwssW7w57\x17q7777\x17q353r1qsSswuwwwww7wwwwww3\x131\x13\x11\x11\x13\x10\x13\x13\x13\x17W\x171s44\x10\x11\x13\x13A\x00\x00\x04\x13q5151577S5\x13\x171q1\x17\x13Sw\x17ww7wW7uw\x177swwsSS3\x17\x17\x13S\x11\x17757\x175777wsqqswwwww13\x13\x1111\x11\x11\x111\x11s3sW\x13\x13S\x13\x13\x01\x11\x13C\x03Sc\x13\x13\x17\x131\x131q7\x133\x13\x113\x13151c\x11w7wSwws17\x1751!\x0111qqq1!\x133\x13\x131!\x13wwSswwwuswwww\x13131\x11\x00\x01\x01\x11\x1101\x17qs1\x10\x11\x11\x11\x11\x03\x111u%u1s\x111S\x03S7q551s\x171S\x13\x17\x153\x15wsw757SSqsS\x113\x13\x13\x1311\x01\x10\x11\x0111\x13\x13\x10\x13\x13w5sswsw\x17swwq\x13111\x11\x11\x13\x131\x13\x13q77\x13\x13\x13\x13\x011\x111\x13\x13ssq\x177\x13\x13\x13\x17\x13w\x13\x13\x13\x151s\x13S\x13sQ3SWwWw\x1371s\x13\x133\x13\x12\x11\x1111\x10\x11\x011\x11\x11\x11\x11\x13\x13\x031su7swwsWsws13\x13313\x1313\x10\x11\x17\x17\x171\x11\x11\x11\x13\x03\x11\x111557sq\x131!q17\x13q1537\x13q1q\x177\x111773\x13qs\x13\x1311\x11\x11\x11\x13\x03\x01\x01!\x01\x11\x11\x00\x10\x10\x10\x11\x11\x11\x1013q577u0wws\x13\x1111313\x13\x11113swS\x13\x01\x101\x110\x13\x13\x13\x17ww\x137\x17\x13\x13\x1111\x13Ss1q7\x13\x13\x10qq\x13\x111\x13Ww\x13q\x13\x11\x11\x01\x01\x10\x11\x01\x11\x111\x11\x13\x10\x00\x11\x11\x01\x01\x00\x00\x10\x11\x11!\x13\x13wwsw0sw\x13\x13\x113\x10\x13\x1113q11\x11q1\x11\x13\x13P1\x131p501w511q1q\x13\x1711\x11q\x13q1511!1q\x1511\x13s\x1310\x10\x10\x10\x01\x01\x10\x10\x10\x11\x10\x10\x11\x11\x00\x01\x11\x01\x01\x01\x01\x01\x01\x10\x11\x111sw5wW\x07q\x11\x13\x11\x01\x013\x13q31\x131\x10\x17\x101\x13\x13R\x11R\x13\x13\x13\x13\x13\x13\x17\x13\x13S\x03\x13\x1153s7\x117\x17\x13\x13\x13\x17\x13\x1311\x13\x1311\x01\x13\x11\x111\x13\x01!\x11\x11\x1011\x01!\x13\x10\x01\x10\x10\x10\x10\x10\x10\x11\x00\x01\x137\x17w7sqs\x13\x11\x11\x10\x10\x11\x17753533\x13\x13P\x10\x13\x11\x161\x13\x17551sS531151151q713\x13\x17\x17\x13\x11\x11\x11\x11\x11\x11\x10\x10\x11\x01\x01!\x01!\x11\x11\x01\x01\x01\x10\x11\x13\x11\x01\x01\x10\x01\x10\x11\x03q\x01\x12\x11\x01\x01\x11ssw7we1\x13\x10\x11\x03\x13qs\x1353513\x13\x13\x13\x17\x13\x13\x110s\x13\x031!3S\x13SS\x13\x13\x03S\x173q\x1555111\x13\x13\x13\x13\x13\x17\x01\x01\x10\x11\x11\x111\x11\x10\x10\x10\x10\x11\x01\x10\x10\x101\x10\x10\x11\x01\x105\x13\x10\x155\x01\x01\x127\x17Sww\x13w\x11\x110\x11\x13\x1313S3Ss1\x10\x13\x111\x01!7\x13\x1011\x13\x13\x173Q15!3S1qq\x17313\x13\x13\x13\x11\x11\x11\x11!\x131\x13\x01\x10\x10\x10\x10\x11\x01\x10\x10\x10\x00\x10\x11\x01\x10\x10\x13\x03\x00\x10\x13\x101\x13\x13\x13S\x10\x11\x13s7\x13SpRq1\x11\x1333\x13S3S3\x17\x13\x13\x17s\x073Q\x12\x151qrSSq\x111q3\x13Q503s1qs\x17\x17\x11111\x131\x10\x17R\x10\x12\x11\x01\x01\x11\x00\x10\x10\x10\x01\x10\x10\x00\x10\x11\x11!\x11\x11\x10\x10\x13\x17\x01p\x1001!\x0153swsqG\x13\x1311\x1131s5771\x111\x11q\x153\x113\x133\x1111\x03\x17\x13\x13\x11q3\x13\x17\x157\x17\x13qq111\x1311\x10\x1111\x13\x11\x10\x11\x10\x10\x11\x11\x01\x01\x10\x01\x00\x11\x01\x01\x01\x1110\x13\x17\x01\x01\x13\x13\x13\x11\x11\x11\x133\x17\x131ww211\x13\x10\x03\x13\x1313113s\x07\x13\x1101\x03\x11!53\x1711\x13\x13\x17\x171q%13517\x13\x13\x13\x13\x111\x11\x01\x01551\x01\x01\x01\x11\x01\x01\x10\x10\x10\x10\x01\x11\x01\x00\x10\x10\x11\x12\x10\x11\x011111\x01\x01\x01\x03\x12\x11\x11\x135\x171wu\x07\x11\x11\x10113\x131\x1371\x11q\x11\x03\x13\x1157\x17\x13A1\x07\x11!\x111111\x13SW\x13sSq11\x11\x03\x10\x10\x13S\x111!\x11\x10\x10\x10\x10\x11\x01\x01\x01\x01\x10\x00\x10\x11\x01\x01\x10\x11\x11\x011\x01\x01\x13\x01\x13\x11\x13\x11\x110\x101\x131s57ps1\x11\x13\x10\x111\x1311q\x13\x11s\x17\x153\x13\x13\x13\x131s\x137\x13\x12\x17\x13SS\x12\x131q\x1753S\x13\x13\x11\x11\x11\x03\x11!\x11\x13\x01\x01\x11\x01\x10\x10\x10\x10\x11\x10\x11\x10\x10\x01\x10\x10\x13\x1011\x01\x11\x11\x01\x12\x10\x10\x10\x12\x10\x13\x11\x03\x113\x177sw\x07q1\x11\x113\x13\x010\x13\x13\x11\x03\x1111\x011111\x1151q51q511\x115\x17\x13s\x17\x171sw3\x01\x011\x13\x13\x03\x11\x11\x10\x10\x10\x13\x01\x03\x01\x12\x11\x01\x01\x01\x10\x10\x11\x01\x03\x10\x10\x10\x10\x10\x10\x11\x11\x01!\x11\x111!\x11\x03\x11s\x13\x17\x17\x12w103\x11!\x01\x0111s\x17\x13\x11\x13\x17\x01a`\x173s53\x13113\x17\x13\x03S751s3\x17qs\x11\x111\x13\x01\x111\x03\x03\x01\x01\x01\x10\x13\x11\x11\x01\x10\x10\x11\x13\x00\x10\x10\x111\x111\x11\x01\x00\x11\x01\x00\x10\x11\x01\x01\x01\x13\x10\x1131qswpwwWu1\x11\x11\x13\x01\x17\x111pp`pp\x00\x05 \x01\x01s\x171SSQs\x11q51s\x17\x17Ws7\x171\x03\x13\x01\x10\x11\x01\x11\x111\x11\x10\x11\x11\x01\x03\x10\x13\x11\x01\x010\x00\x01\x01\x10\x10\x12\x10\x10\x11\x00\x10\x11\x01\x10\x10\x11\x00\x10\x13\x11\x11\x13\x1351wWw7sw\x13\x13\x11\x117\x13\x11wwwww\x16pSG%51s\x13\x13171\x13SS\x17\x13s1wS1\x13Q\x01\x11\x01\x01\x11\x01\x01\x00\x10\x11\x01\x011\x10\x13\x10\x10\x11\x01\x11\x01\x01\x10\x13\x13\x11\x10\x10\x00\x10\x10\x01\x10\x10\x10\x01\x11\x01\x00#\x00\x111\x13w\x13p7wwwwww7wppw%wwwa\x0640Rw555571sq7\x13q7\x17w11\x0113\x13\x10\x11\x10\x10\x11\x11\x111\x01\x13\x11\x10\x11\x10\x111\x01\x17\x00\x10\x11\x01\x01\x01\x10\x11\x01\x01\x00\x10\x10\x01\x01\x01\x00\x00\x11\x03\x13q\x01\x13s\x13\x17\x17wpwsuuwWwwwww6wv\x10qwu sSsq1qw5557\x1717\x13\x13\x10\x13\x01\x11\x11\x01\x10\x01\x01\x01\x01\x10\x101\x10\x10\x11\x01\x01\x10\x10\x10s\x111\x10\x11\x10\x11\x01\x00\x10\x10\x01\x01\x01\x01\x13\x01\x03\x110\x11\x0730\x1317sw\x07wtwsw47Ww%wwwww\x07vp6W\x177u757\x13S\x13sSs\x17\x13s\x11\x011\x13\x03\x017u1\x10\x11\x10\x11\x11\x10\x11\x11\x01\x10\x10\x11\x11\x11q\x01\x00\x01\x01\x01\x10\x11\x11\x01\x01\x01\x00\x10\x11\x01\x111\x12\x11\x003\x13\x11\x01\x13\x11\x17\x17qwsuwwwSwwwgvwgwpw\x16Ssqq7\x17\x13Sw7qqq53\x11\x131\x110\x11\x11\x13\x137wQ\x00\x11\x01\x01\x11\x00\x10\x10\x11\x01\x01\x01\x013\x11\x11\x10\x10\x10\x11\x01\x01\x00\x11\x00\x10\x10\x10\x10\x10\x12\x11\x01\x10\x01\x10\x10\x10\x11\x03757wwwwwWwwwwwwwwwppw5577ssw51qw773\x1111\x10\x17\x110\x01\x01\x10\x11\x13s1\x00\x10\x11\x01\x11\x01\x01\x00\x10\x10\x11\x10\x11\x01\x01\x01\x01\x01\x10\x10\x10\x11\x00\x11\x101\x10\x10\x11\x11\x01\x10\x01\x10\x01!\x10\x101\x177u'wswwsWwgvwwwwwpRS\x137\x17\x1757\x13\x17\x1773Sqq3\x11\x1313\x11\x01\x11\x11\x0111\x03Wq\x00\x10\x10\x10\x10\x10\x11\x00\x11\x01\x01p\x11\x10\x10\x11\x01\x00\x10\x10\x10\x11\x10\x00\x11\x01\x01\x00\x10\x10\x01\x11\x01\x11\x11\x01\x00\x103S\x17wutwwwwSww\x17%pwww%1qSssssqswSWqssQ1\x11\x11\x01\x13\x10\x10\x01\x11\x01\x03\x1013q\x01\x10\x10\x10\x01\x00\x11\x00\x10\x101\x01\x01\x01\x00\x10\x01\x01\x01\x01\x01\x01\x111\x11\x10\x11\x01\x01\x11!\x10\x01\x01\x13\x11\x11\x111#ww7Wwuwwww\x04rW\x07Ce1q77\x17qsu557v77\x17\x133\x13\x13\x11\x11\x01\x11\x11\x010\x11\x11\x13\x10\x11\x130\x10\x10\x11\x00\x10\x01\x10\x11\x01\x11\x01\x01\x01\x10\x11\x10\x10\x11\x11\x10\x10\x13\x010\x11\x01\x10\x10\x01\x10\x11\x11\x10\x11\x10\x13\x13\x01\x17Sww7wwww\x17%\x075 qwSC\x13SSs\x175\x13swpquss1\x11\x11\x11\x13\x01\x11\x01\x01\x11\x01\x101\x01\x13\x10\x10\x13\x11\x01\x00\x11\x01\x10\x01\x10\x11\x03\x10\x01\x01\x01\x00\x11\x01\x100\x11\x110\x11\x01\x10\x11\x01\x01\x10\x01\x01\x01\x01\x10\x11\x10\x10\x10q7\x17wwwww\x17\x04r\x07BWv46q%151qswWW\x07ssu1\x111111\x10\x10\x11\x10\x10\x11\x01\x10\x13\x01\x01\x11\x01\x01\x11\x01\x10\x11\x01\x13\x01\x10\x11\x01\x10\x10\x10\x01\x01\x11\x01\x11\x101\x01\x10\x11\x01\x10\x11\x01\x01\x13\x13\x10\x10\x01\x01\x01\x11\x13\x11qwquwu5w\x075\x12u4qww\x07S\x17Sw7\x17sw7sSWww1\x111\x13\x131\x01\x01\x01\x01\x01\x10\x11\x01\x11\x10\x01\x10\x10\x10\x10\x01\x01\x01\x01\x11\x01\x01\x10\x00\x10\x10\x10\x10\x10\x10\x10\x11\x01\x11\x01\x01\x10\x01\x10\x10\x10\x11\x13\x13\x01\x10\x10\x11\x01\x0101wwsCwww\x07BacC\x06\x16\x17pvrqqwwwwwwg7sqq1\x13\x11\x11\x13\x11\x01\x01\x10\x10\x01\x01\x11\x01\x11\x10\x11\x01\x011\x01\x10\x10\x10\x10\x10\x10\x11\x10\x11\x01\x11\x01\x01\x11\x01\x01\x10\x10\x10\x10\x11\x10\x11\x01\x10\x10\x11\x11\x10\x101\x01\x10\x12\x11w\x17wwuwww\x12uRWwwww\x0755vwwwwwwqsW5ss\x13\x11\x10\x12\x11\x10\x10\x10\x11\x01\x11\x11\x00\x11\x01\x01\x00\x10\x10\x11\x10\x01\x01\x11\x01\x10\x10\x10\x01\x00\x10\x10\x11\x11\x01\x01\x10\x11\x01\x01\x01\x00\x11\x01\x10\x01\x03\x10\x11\x01\x01\x00\x11!\x11\x17swwwwwwWac'wwwwwwVwsWwwwwwwu7w5511\x00\x11\x11\x01\x10\x11\x00\x11\x00\x10\x11\x10\x10\x11\x11\x00\x11\x10\x10\x11\x11\x00\x11\x00\x10\x11\x01\x01\x01\x01\x10\x10\x11\x11\x01\x10\x11\x101\x11\x10\x10\x107\x17\x13\x10\x11\x13\x11\x10\x11\x10s\x13SwqquwwRWPwwwwwsswwswwwwwwswsw3\x13\x10\x111!\x13\x01\x00\x11\x00\x11\x01\x00\x01\x01\x00\x10\x11\x01\x01\x01\x10\x10\x11\x10\x11\x01\x01\x10\x01\x01\x11\x01\x01\x01\x010\x13\x12\x11\x01a\x01\x01!q0\x11\x01\x01\x01\x01\x01\x1011qwqwww\x17\x17'ww'wwwwtwwwwwwwwwww\x1757S1\x01\x01\x01\x12\x11\x10\x11\x01\x11\x01\x01\x11\x01\x01\x11\x01\x01\x01\x01\x01\x01\x01\x00\x01\x01\x01\x00\x10\x10\x10\x01\x11\x01\x10\x10\x11\x01\x11\x011\x13q1\x15%\x11\x01\x10\x10\x10\x13\x10\x11\x111\x03\x17wRW7wwPwvWwwwwwwwwwwwwwwww7sq7\x13\x13\x10\x17\x11\x10\x01\x00\x11\x01\x11\x10\x10\x10\x10\x00\x10\x10\x10\x11\x10\x10\x10\x110\x10\x10\x11\x01\x01\x01\x11\x01\x10\x10\x11\x01\x11\x01\x13\x13\x11\x11\x17\x03\x13\x03\x10\x11\x01\x01\x01\x01\x10\x10\x101u7wwWwww'57wwwww7wwwwwwwwww57Sq5q\x011!\x01\x11\x01\x10\x11\x01\x01\x01\x01\x00\x11\x10\x11\x01\x10\x00\x10\x11\x11\x01\x11\x01\x00\x00\x10\x11\x10\x11\x01\x10\x10\x10\x1010\x10\x11!!54\x11\x01\x10\x11\x01\x11\x11!\x11\x13\x157u7SwSWvWCGwwwwwWwwwwwwwwww7\x133\x13\x13555\x13\x10\x00\x11\x01\x0111\x10\x10\x11\x00\x01\x01\x01\x01\x11\x01\x10\x01\x10\x10\x10\x03\x11\x01\x10\x11\x01\x10\x11\x01\x01\x11\x10\x115!\x11S\x11\x13p\x11\x01\x10\x10\x01\x01\x110\x113\x17wWwwww57t7wwwwwsw77wwwwwwwWqq1ws\x173\x101\x11\x01\x01\x10\x11\x01\x11\x01\x01\x11\x10\x10\x11\x10\x10\x10\x11\x10\x111\x11Www7\x01\x10\x11\x01\x01\x10\x01\x01\x0111a56\x11\x13\x050\x10\x11\x10\x10\x11\x01\x03\x17\x01w7wwwwCG\x03Ag6\x17Ww'Wwwwwwwwwwss\x13\x131\x117\x151\x111\x11\x10\x11\x10\x11\x01\x10\x10\x10\x111\x01\x01\x01\x11\x01\x01\x03\x01\x07sw7w\x10\x11\x01\x10\x10\x11\x10\x111\x11S\x13S\x1165\x13\x01q\x01\x01s\x10\x111q7wWwwwwt746uerw7Wswwwwwwwww77\x13\x10\x111\x17\x13\x10\x105\x01\x01\x01\x01\x10\x11\x011\x07\x10\x10\x11\x10\x11\x00\x10\x13\x11\x11w7wWs\x13\x00\x01\x01\x11\x01\x011\x01!3\x17\x13C\x11\x117\x17!ps\x11\x01\x13\x13\x13\x17ww\x17www\x03AAasswvwswwwwwwwwwwwwq11\x03\x03\x1011\x13\x17ss\x01\x01\x01\x11\x0111\x11\x01\x01\x10\x11\x01\x01\x01\x017sw'\x17\x011\x10\x10\x00\x10\x11\x011\x13\x11\x03q5\x03\x17\x011S\x13\x15!\x11\x011\x12uwwwWww46!agVu5wwwwwwwwwwwwqssS\x13\x11\x151\x10\x11\x077wu7\x13\x1011\x17wq1\x10\x11\x01\x10\x11\x11\x10su!qs\x10\x10\x13q1\x01\x01\x11\x03\x11\x01q\x01\x13\x1411S\x11q3\x13\x01\x10\x13\x1177wwwwwAaRPqcRw7wwwwwwwwwwwww110\x10s\x01\x03\x10\x13Q3S\x175\x11\x11\x1053\x17\x17\x01p\x10\x10\x10\x01\x01\x17\x13Ssq\x01\x1157u\x10\x10\x10\x11\x10\x17\x13\x11\x03S\x17\x13\x010\x11\x10\x11\x10\x11\x10\x13WwWwwww!a\x02RwwwwwwwwwwwwwwwwssWsQ1\x11\x11\x11\x01\x10\x13\x153S\x170\x105\x13\x01\x011\x13\x11\x11\x01\x01\x11w'w7wq\x01\x12\x11%77\x13\x01\x01\x030\x11\x03\x17\x13\x1151\x11\x13\x07\x11!\x0117wWwwwwwRPu4wwwwwwwwwwwwwwwwwW3\x137\x17s\x01\x01\x12\x11\x01\x03\x155\x12\x131\x13A\x110\x17\x11!%\x11\x12\x17\x13Q7sS\x13\x12\x111\x110Sww\x175\x11\x01\x01!1p\x10\x13\x03\x01\x11!\x17\x11\x01\x017wsWwww\x02RvsGwwwwwwww7wwwwwww7qq\x131u1\x12\x11\x011\x111\x12\x17\x11R\x111!Q1%\x11\x13\x03\x11\x12Q4\x11ww\x01\x11\x10\x101\x13\x10\x13Sq\x12\x101\x11qR\x13\x13\x10\x11\x10\x11\x101q3\x13WsWwwwwu4st7ww7wswwwwwwwwwww7\x177553\x10\x11\x10\x10\x10\x12\x10q\x11\x03\x11\x10\x11\x113\x11\x13\x12\x11\x11\x03\x011\x03\x12\x1311\x01\x01\x01\x10\x10S51\x12\x11\x13\x10\x12\x13\x11\x11\x10\x11\x01\x01\x10\x13S\x13\x11\x117www55wvsuwwwwwwwwwwwwwwwwwwws\x13\x13\x130S\x11\x01\x11\x011\x13\x11!1\x01!\x101%\x101\x01\x11\x015\x17\x10\x10\x11\x11\x01\x00\x11\x01\x11\x011\x13Q1q\x110\x151\x110\x12\x11\x10\x11\x01\x01\x011\x13\x01%wwwWww7stwcGwwwwwwswwwwwwwww7wq11S\x01\x01\x13\x011\x111!\x11\x011\x111\x11\x111\x01\x11\x017\x0105\x13\x10\x10\x11\x11\x07\x11\x03\x11\x0101\x03\x13\x16\x17\x13\x12\x10\x13\x11\x01\x01\x01\x10\x10\x13\x13\x01\x11\x13wwwwWwwuw7W7wswwwswwwwwwwwww\x17sS\x10\x13\x1110\x10\x11\x01!\x05\x13\x03\x10\x11!\x01!0\x11\x10\x10wqs\x11\x12\x10s\x11\x01\x01\x101\x10\x110\x11\x13\x10\x1111!\x11\x13\x10\x11\x12\x10\x10\x11\x03\x11\x01\x12\x10qwwwww\x17WwcW'Wwwwswwww7wwwwwwwwwwq11q\x01\x11\x101\x11\x13\x151\x01\x01\x11\x11\x11\x01\x10\x117sS\x11q!\x17q\x01\x10\x01\x01\x17\x01\x01\x11\x100\x13\x12\x11\x11\x11!0\x11\x01\x01\x11\x17\x01u!\x111\x13\x13wwwwwww7WrW'wwwwwwwwwwwwwwwwsw71\x12\x1751\x01\x01\x0100\x13\x051\x13\x03\x01!\x13\x01ww\x17\x17\x13\x03\x11\x03\x10\x11\x01\x11\x13\x13q\x10\x01\x01\x11\x11\x01\x1100\x11\x01\x100\x10\x10s\x17\x13\x11!\x11sWwwwwwwwW'u5ww7swww77swwwwwwwswSS\x11qqp\x10\x11\x10\x11\x11\x01\x13\x13\x01\x111\x11\x01\x13ww\x13\x11q\x11\x03Wq0\x10\x10\x10\x11\x13\x01\x11\x10\x10\x10\x11\x10\x11\x11\x01\x13\x01\x11\x111\x01sqq\x10\x13\x177wwwwwwwrW'cSwwwsw7wwwwwwwsw7qw77\x13Ss\x13Q\x00\x11\x01\x011\x01\x011\x01\x03\x01\x10\x17w7\x171\x12\x11\x1070SQ\x01\x11\x01\x01\x13\x12\x11\x01\x11\x01\x01\x01\x01\x10\x11\x10\x12\x10\x13\x11\x1717101wwwwwwuwu5W\x17www7wwww7wwwwwwwwsww\x13\x13w\x17\x13\x13\x11\x01\x10\x11\x001\x11\x01\x13\x11\x11\x01wsS1\x07\x11R\x11wq12\x10\x10\x10\x11\x01\x01\x10\x10\x10\x10\x10\x10\x101\x01\x01\x01\x11\x01Cq\x13qsS\x13wwwwwwww'cswsw7w77w7wswwswwwwsWw11q1%50\x11\x01\x10\x11\x110\x13\x01\x10\x107w\x171\x151!!\x1751\x145\x11!\x110\x10\x13\x13\x11\x01\x10\x10\x11\x11\x10\x11\x13\x11!13\x100\x13q1\x17wwwwwwwwW\x17wwwww7wswwwwwwwssssw7wq01q\x13\x03\x17\x10\x11\x01\x10\x10\x11\x01\x10\x01\x01w\x171R\x13\x11\x11\x13\x17s\x12\x13\x11!\x12\x10\x11\x11\x10\x100\x11\x01\x11\x01\x01\x01\x01\x01\x01\x10P\x151S\x017q7wwwwwwwwswwwww7ssw7wswwwwwwwww3wwS\x13\x13\x11\x1111!\x10\x01\x01\x01\x10\x11\x10\x11wqs\x11101\x10\x171\x11\x01\x07\x17\x11q\x12\x10\x11\x01\x11\x100\x101\x10\x11\x10\x11\x10\x111!\x13\x13\x17\x13\x13wwwwwwwwwwwwww7w7w7wswsw77w7777\x17ww115\x03\x07\x10SQ\x01\x11\x01\x10\x11\x01\x01\x07s\x12\x11!\x01\x01\x10\x01r\x11\x01\x13\x13\x13\x03\x11%\x13\x10\x10\x10\x01\x11\x13\x12\x110\x13\x10\x13\x01\x01\x11!7\x13\x13wwwwwwwwwwwwwwwwsssW7wswwww7wwww7www\x11!1\x1110\x10q\x10\x11\x01\x10\x10\x117\x11!\x10\x11\x10\x11\x017q\x10\x10\x145%5!\x110q1\x11\x13\x12q\x01\x11\x01\x11\x01\x10\x12\x110\x11175wwwwwswwwwwwwww77w\x177swwqssww\x17777qwww1\x13W7sS\x13\x105\x10\x11\x01\x11\x01q1\x11\x01\x10\x01\x10\x10sW\x01111\x13\x13\x12\x13\x111R\x12\x10Q\x11\x11\x01\x11\x10\x10\x11\x11\x10\x13W\x11\x157wwwwwwwswwwwwwwwsssCw7swwwswcwssswwww11sW551\x03\x11!\x10\x10\x170\x10\x11\x10\x11\x10\x01\x11w1q\x03RS\x141QpsR\x11\x11\x13\x12\x101\x10\x12\x11\x13\x01\x01sW773wwwww7wwwwwwwwwwsw\x1755wwwwsW7sw77w7\x17ww1\x11wws\x175551\x11!\x11\x01\x11\x01\x00\x11\x00\x111\x07w505\x13\x10\x13\x13\x13\x13\x11\x1100\x10\x11\x13\x1015\x12\x14\x13\x13\x173usWwwwwwwswwwwwwwww5ssswwwwwwwwwqsssw1wwqss51sSq0p0\x11\x101\x00\x10\x11\x10\x11\x10P1qR\x17\x11!51p7\x03\x13\x03\x11\x11\x13\x13\x10S\x14\x10511a\x13qS1swwww7wwwwwwwwwwwsw'77\x07wwwwqwws7\x177ww\x17ww1\x17sw\x151sS\x17\x11\x01\x01\x10\x11\x01\x01\x01\x03\x011\x13w1\x11!\x17\x13\x12\x13\x11\x11\x01\x10\x12\x12\x10\x10\x11!\x13\x17\x13SS\x17131swwsw7wswwsw7wwwwww\x07SW545ww7wqqwRsswwwwww1S\x171sW51s\x12\x10\x11\x01\x10\x101\x11\x10\x13A\x07\x17\x03\x17\x01\x10q\x1101\x10\x11\x11\x111\x11!\x12Sqw557\x17\x11wwwwwwsSww7wwwwwwwwsw77'7747uwwwqsswwwwwwww1sS\x177\x17555\x130\x10\x01\x11\x100\x13\x10\x13\x11!\x11\x01\x13\x03\x13\x03\x01\x10\x11\x01\x03\x01\x01\x01\x1157\x13qw7qq7www7w7wwwwwwwwwwwwwwpwsSCesw\x167SW\x167\x177wwwwwwww17qswSSSsQ1q\x01\x01\x01\x11\x011\x07\x11\x12\x110\x11\x10\x11\x11\x01\x10\x10\x11\x11\x13\x100qqwSqw\x173Swwwwww777wwwswwwwwww7\x07\x16s52wwqAw7\x17'7wwwwwwwwww\x113SSsq7\x157\x17\x17w\x11\x11\x03\x11\x01\x110\x110\x1101\x01\x01\x10sq\x10\x12\x101\x13\x13\x13\x1357sw\x177wswwswwwsww7wwwwwswwsssv3SSQw0\x11PsSswwwwwwwwwws\x157557Ssqsq77\x07\x10\x13\x100\x13\x01\x13\x10\x11\x01\x10\x103qw51qwW\x16\x1553SW7w\x177wsswsswwswww7wwwww7w451r7'w54\x16\x171swwwwwwwwwwwwsSSsSqw\x17\x17\x17Sw110\x17\x115\x13\x05\x03\x10\x11\x01\x17WWsSSSq713\x13W73q1wwwwwwwwswwww7wwswwwwws67557swu57\x167wwwwwwwwwwwwq17qqwq7575sSC\x07\x12\x17\x03\x03Sq\x03\x107w77\x177577w\x17\x11q3\x13\x17Rwww7ww77swwwswwwwwww7wwwqpscW502RV77wwwwwwwwwwwwwwQ77swqw53W51qqqu57\x1757SqsSwSWw\x17\x13qs\x13\x11qcqwsww77wwwww7wwwwwww7ww7ww7%7#cSS517wwwwwwwwwwwwwwssSSu1w\x177SwsW\x17ws\x13sSqsSu7\x157\x177357qsSqpgRBGwswww7sw7wwwsw7wwwww7www7\x12qw7%!cwwwwwwwwwwwwwwwwuwsw7w1sQ7\x1757w7\x145u7\x17\x177\x13\x17757SWS131ss\x00\x10$\x10sCwsswwwww7w7wwww7ww7wwwww7\x12\x10\x10\x12\x177wwwwwwwwwwwwwwwwsgwSSs\x17\x13\x13qsSqww\x13w3575qqw\x17\x17\x177s1\x13\x10\x017\x10\x00\x00\x10\x00t4w5wsw7sww7wwswwwwwwww7wwwssswwwwwwwwwwwwwwwwwwsG\x17W77\x17pqu7\x17577\x11usWSqssw\x13ss5551!at!0\x00\x00\x00\x00\x16\x017sqw7ww7wwwswwww7wwwwwwwwwwwswwwwwwwwwwwwwwwwuw4rwusqw\x07\x02SqsSSs7\x173qsSu1qqusss\x17\x17\x0654q\x00\x00B\x10qbG677cswssssww7www7wswww7w7wwpwwwwwwwwwwwwwwwwswSWwwwwpsS\x17\x17\x1777\x17SsW\x1757\x13w773517\x00pqBS`\x00\x00\x01\x06\x16\x15\x03w\x17qw7swwwwssw7www7wsw7wwwws\x07wwwwwwwwwwwwwwwwwwvqwwwwwP@`1!1qw7qs1\x13\x17wq11\x10\x1041\x074t54\x10A\x06\x10awrvSccqw7\x17777\x16w7w7wwwwwwww7w7w\x01swwwwwww7wwwwwwwwwqgwwwww'7\x17\x07Wg\x13\x17sw1\x10`\x13\x13\x137\x17cCC@4w7vwa qa\x00pwW7\x13\x177qwcugRqsSwwswwsw7w7w7wpvwswwwwwwwwwwwwwwwww\x17wwwwwRVw\x02\x07Sg151\x16w\x16`r\x14ww\x14\x07t4\x03wgwwt\x16v\x16pww7gwarr3w7777swwwwswwww7W7w7\x07aswwwwwwwwwwwwwwwwwwwwwwwwwsWu'wqrS\x17p\x16q\x07usugcrSw4wwwwru4w\x12wvwwp7\x01wW\x13sssR5#swSwswsrwsSSww\x175wswsww7wwwwwwwsw7wwwwwwwqwarWwwwv\x07\x07ppwvwws\x14wV\x10Gwwww Sg\x10ewwwwpP3\x0327Cppsw5ws67wsww46wvp\x00vw7wwwwwwwwwwwwww\x17wwww7wwwwAv\x14'pwgw0pw\x07\x07swgwC\x067'\x07wwwwQ$\x167\x03vwWwrwe0\x17\x035777\x12\x12Swqp7t7\x17sSR\x13\x17\x00\x01\x07swswwwwwww7wwwwwwwwwWwwww6\x01!GwwSW@\x07\x05%%ww\x17v4\x10PP\x03Cw\x07\x17`\x12\x14\x05\x05qw'\x03P\x01\x00\x06\x0043\x03\x03\x005567\x167u7wcGv7vp\x07\x00\x03u'7sw7w7swww77wwwwwwwwwwwa\x04\x00\x03\x07\x07'c\x01\x00\x00\x00\x07%\x04v\x17\x00\x02\x00\x00\x07t\x10wg\x01`\x02\x10\x066\x00SG \x00\x02\x01\x00c\x04407\x02\x00qpw\x07\x12u%57\x03\x17\x07\x16\x10\x00\x07swwwwwwwwwwwwwwwwwwwwwww\x10\x10s\x00\x16u%\x054\x06\x000\x10CRC\x01pPp\x16\x12W\x03g`\x10\x00\x00P\x00'\x14\x17pC@\x14\x01@\x07QCppP\x01C\x167@pw\x03rsCvppp\x00\x01Cw577wwwwwsw7sw\x17\x17wwwwwwwwwwww\x05 wrR\x10\x14\x06\x07\x07awg\x07\x03\x05 @6W\x17\x17w\x16\x10\x01$\x15cg\x077\x14#\x00\x02\x10rpRW \x02\x00w\x070p\x07pqcp\x10\x10\x07\x07`\x00 Sgwwswsswwww\x17www\x07wwwwwwwwwwwwS\x07\x07u`!\x01\x10qv\x17\x16waaS\x14\x17'vpwag\x07\x17'\x16\x10pvqPp\x14%%rW%pP\x07@p\x0440\x07\x07\x16\x16wgwp\x10p\x01g\x17777swwsw7qgwwqqqw\x17wwwWwSWwwwRRR\x10P``\x16qaap\x10R\x04!cW\x07\x17p\x10\x104rWwwwq\x06\x07\x01a\x07wwww% p0pwp\x00qaawwwww\x07\x07psswwwwwwwww77wwwwwqwwwwwww\x07\x07wwwww\x07\x07\x17\x17wwwwwwsW5wwwwwwww5wwwwww\x17w\x07wwwwwRWw\x044\x00\x00\x00\x00\x00\x00\x00\x00\x00\x00\x01\x05\x00\x00\x00\x00\x00\x00\xe1\xad\x05\xfe"</t>
  </si>
  <si>
    <t>Dairy Products</t>
  </si>
  <si>
    <t>Cheeses</t>
  </si>
  <si>
    <t>b'\x15\x1c/\x00\x02\x00\x00\x00\r\x00\x0e\x00\x14\x00!\x00\xff\xff\xff\xffBitmap Image\x00Paint.Picture\x00\x01\x05\x00\x00\x02\x00\x00\x00\x07\x00\x00\x00PBrush\x00\x00\x00\x00\x00\x00\x00\x00\x00\xa0)\x00\x00BM\x98)\x00\x00\x00\x00\x00\x00V\x00\x00\x00(\x00\x00\x00\xac\x00\x00\x00x\x00\x00\x00\x01\x00\x04\x00\x00\x00\x00\x00\x00\x00\x00\x00\x88\x0b\x00\x00\x88\x0b\x00\x00\x08\x00\x00\x00\x08\x00\x00\x00\xff\xff\xff\x00\x00\xff\xff\x00\xff\x00\xff\x00\x00\x00\xff\x00\xff\xff\x00\x00\x00\xff\x00\x00\xff\x00\x00\x00\x00\x00\x00\x00wwwwwwwWswW7w7swwwWwwwwwwwwwwwwwwwwwwwwwwwwwwwwwwwwwwwwwwwwwwwwwww\x1744qat6\x175psSCeqqsw#W\x00\x00wwww7ww7ww7e7wusw\x17w7Su7wwwwwwwwwwwwwwwwwwwwwtvW%!\x03\x06\x02\x06\x04$4wwwwwwwwwwwwsWw7St6\x17\x05%42\x166\x17\x07W\'wwwswwww7wwwwwwuwuwwsW7wwwwwwwwwwwwwwwwwwww%$\x14\x12\x10\x00\x00@`@\x04\x00\x00\x00\x00\x00\x04\x06\x16wwwwwww\x17wcSG6\x17Spw5\'WwWww7Wwwwwswwsuw\x17qw\x17qssswqwwwwwwwwwwwwwwwwwwwww\x12pRC\x02\x00@\x06\x04 \x00\x00\x00\x00\x00\x00\x00\x00\x00\x00\x00\x00\x00wwwwwwqwgsqr7\x07pRprqsW5gswssWwWsWw7wwwwwwuwSwwwwwwwwwwwwwwwwwwwRQ\x07e\x02A\x00@`\x06\x00\x00\x00\x00\x00\x00\x00\x00\x00\x00\x00\x00\x00\x00\x00\x00\x00\x00\x07wwwwqqugWWs\x077\x17\x17\x07g4sqwwwwwwsWwwwswwwwwwwwwwwwwwwwwwwwwwwwwwwwga\x07A B\x00\x00\x00\x00\x00\x04\x00\x00\x00\x00\x00\x00\x00\x00\x00\x00\x00\x00\x00\x00\x00\x00\x00wwwww7scpu5%%asWsuv\x17sWwsWww7WwwwSqsW7wwwwwwwwwwwwwwwwwwV\x16\x00\x00\x00\x16p\x06\x04\x00@\x04\x00@\x00\x00\x00\x00\x00\x00\x00\x00\x00\x00\x00\x00\x00\x00\x00\x00\x00\x00\x00\x00\x07wwww\x17ww7vww7erWrswwwwwswwwsW5swwwwwwwwwwwwwwwwwwwwwvSawwwwe\x00`\x00\x00\x00\x00\x00\x00@@\x00\x00\x00\x00\x00\x00\x00\x00\x00\x00\x00\x00\x00\x00\x00\x00\x00\x00\x00\x07wwwwW7vqqpu7wwWuswswwwwwwwwwwwwwwwwwwwwwwwwwwwwwww\x17%wwwwqww\x04\x00@\x00\x02\x00\x00\x02\x02\x00@\x04\x00\x00\x00\x00\x00\x00\x00\x00\x00\x00\x00\x00\x00\x00\x00\x00\x00\x00www7WuwwwrqqwssWwwwwwwwwwwwwwwwwwwwwwwwwwwwwwwwwVu7wWgwV\x00$qB\x00`@@@@@@\x00\x00\x00\x00\x00\x00\x00\x00\x00\x00\x00\x00\x00\x00\x00\x00\x00\x00\x00\x00\x00wwwwssppuggwtw\'wwwwwwwwwwwwwwwwwwwwwwwwwwwwwwWW%6Ww\'uw\x00\x00\x01d%\x04\x00\x00\x00\x00\x00\x00\x00\x00\x00\x00\x00\x00\x00\x00\x00\x00\x00\x00\x00\x00\x00\x00\x00\x00\x00\x00\x00\x00\x00ww77ug7sqsSw5wwwwwwwwwwwwwwwwwwwwwwwwwwwwwwV7cWaggWwwp\x00\x00\x02P \x00\x00\x00\x00\x00\x00\x00\x00\x00\x00\x00\x00\x00\x00\x00\x00\x00\x00\x00\x00\x00\x00\x00\x00\x00\x00\x00\x00\x00\x07wwwwqt4wwwSRqwwwwwwwwwwwwwwwwwwwwwwwwwwwww7CWcW7Wag\x06\x16R\x00u`@\x00\x00\x00\x00\x00\x00\x00\x00\x00@ \x00\x00\x00\x00\x00\x00\x00\x00\x00\x00\x00\x00\x00\x00\x00\x00\x00\x00\x00\x07wuswsw\x16\x17wguwwwwwwwwwwwwwwwwwwwwwwwwwwwwwvSt5t4wpwu!a%p\x03CBF\x04\x00\x00@\x04\x00\x00\x00\x00@@\x04\x00\x04\x00\x00\x00\x00\x00\x00\x00\x00\x00\x00\x00\x00\x00\x00\x00\x00Gsw4ucwpqsswwwwwwwwwwwwwwwwwwwwwwwwwwwwwQaCBCe%\'wwV\x14\x00\x07@4\x00\x00B\x04\x00\x00\x00\x00\x00\x00\x00\x00\x00 \x02\x00\x02@@\x00\x00\x00\x00\x00\x00\x00\x00\x00\x00\x00\x00\x00\x03wuw75awwwVwwwwwwwwwwwwwwwwwwwwwwwwwwwv\x1664\'\x07\x16RVwWwwwwwp\x00\x00\x00\x00BR\x00\x00\x00@\x00\x00\x00\x04\x00@@\x04\x02\x00@\x00\x00\x00\x00\x00\x00\x00\x00\x00\x00\x00\x00\x00\x07ssRV\x17\'\x16\x17sSwwwwwwwwwwwwwwwwwwwwwwwwww\x17uAC@VAg\x01G\x07www45v\x10\x00\x00\x00\x00\x04u$@\x00@\x00@\x00\x00\x00\x00\x00\x00B\x04$\x00\x00\x00\x00\x00\x00\x00\x00\x00\x00\x00\x00\x00wVwsaWwrWwwwwwwwwwwwwwwwwwwwwwwwwwwwpsc@p1g\x04p% \x07wur\x02\x17%\x07\x06\x00\x00\x00\x06R\x06\x00\x04\x00\x04\x00@@\x04\x00@\x00\x00\x00@\x00@\x00\x00\x00\x00\x00\x00\x00\x00\x00\x00\x07sR5647\x177\x17wwwwwwwwwwwwwwwwwwwwwwwwwwg\x05\x04%\x07F\x01C\x04\x00@CCBuq\x00PrQ\x00\x00\x00\x00\x04p\x04\x00\x00\x00\x00\x00\x00\x00\x00\x00@@\x00 \x00\x00\x00\x00\x00\x00\x00\x00\x00\x00\x00\x00\x00wwWCStwGgwwwwwwwwwwwwwwwwwwwwwwwww\x07\x10rCRt!$ BB\x00$\x00ABp`\x03\x00RG4\x00\x00\x00\x00B\x00\x00\x00\x00\x00\x00\x00\x00\x00\x00\x00@@@\x00\x04\x00\x00\x00\x00\x00\x00\x00\x00\x00\x00\x07qr56SqsSwwwwwwwwwwwwwwwwwwwwwwww\x17tw\x044%\x01\x04\x10@\x00\x04\x04\x00C`t\x04\x14\x00a%0Ca \x00\x00\x00@d\x00\x00\x00\x00\x00\x00\x00\x00\x00\x00\x00\x04\x04\x00$\x04\x00\x00\x00\x00\x00\x00\x00\x00\x01vwRSwwwwwwwwwwwwwwwwwwwwwwwwwwwwe7\x044qrB\x02B\x04$\x000C@V\x07\x02B@\x04\x02C\x044\x16\x10\x00\x00\x00\x00`\x00\x00\x00\x00\x00\x00\x00\x00\x00\x00\x00\x00$\x00\x00\x00\x00\x00\x00\x00\x00\x00\x00\x00sPw%4455wwwwwwwwwwwwwwwwwwwwwwwwsFwCB@\x14\x04\x00@\x00\x06\x040e!`@\x00\x00\x00\x00\x00\x01\x00!`4\x00\x00\x00\x04%\x00\x00\x00\x00\x00\x00\x00\x00\x00\x00\x04\x00\x04\x00\x00\x00\x00\x00\x00\x00\x00\x00\x00\x05\'\x01CCSprwwwwwwwwwwwwwwwwwwwwwwwpt556\x05\x00``4\x03@pCG\x02\x04\x00\x00\x00\x00@\x04\x00BA\x05\x01C@ \x00\x00\x00ee\x04\x00\x00\x04\x00\x00\x00\x00\x00\x04\x02\x04\x00\x00\x00\x00\x00\x00\x00\x00\x00\x03qCcRw\x075wwwwwwwwwwwwwwwwwwwwwwwwSGvQ`a\x00\x14\x02@rE$\x00P@B\x00\x04\x00\x00\x00\x00\x00\x02\x00 00P`\x00\x00\x00\x00aa`\x00\x00\x00\x00\x00\x00\x00\x04\x00\x00\x00\x00\x00\x00\x00\x00\x00\x00\x00\x164\x10q\x07qwwwww7w7wwwwwwwwwwwwwwwWwg4w$\x10\x04$ @pE%!` \x02\x00@\x00\x00\x00\x00\x00\x00@\x00@\x00\x03\x03\x14p\x00\x00\x00\x00BG\x00@\x00\x00\x00\x00\x00\x00`@\x00\x00\x00\x00\x00\x00\x00\x00\x00aRpw1g\x03wwwwwwwwwwwwwwwwwwwwww7RWw\x16RF\x12P\x05cG%$\x04\x00@@@\x00\x00\x00\x00\x00\x00\x00\x00@\x00@@\x04!% \x00\x00\x00\x00\x00G\x00$\x00\x00\x00\x00\x00\x04!@\x00\x04\x00\x00\x00\x00\x00\x00\x17 \x16\x12V\x13uwwwwwwwwwwwwwwwwwwwwwwegwA`u!\x04\x02V\x05aRCC\x06\x12\x01\x02\x04\x00\x00\x00\x00\x00\x00\x00\x00\x00\x00\x00\x00\x00@5s@\x00\x00\x00\x00\x06P\x04\x00\x00\x00\x00\x00\x06\x00\x00\x00\x00\x00\x00\x00\x00\x00\x07\x05%5surwwwwwwwwwwwwwwwwwwwwwu7\x17wv\x05$tp%arV%\x00\x04@Dd\x04\x00\x00\x00\x00\x00\x00\x00\x00\x00\x00\x00\x00\x00\x00\x00\x00\x00qg\x07\x00\x00\x00\x06RB\x04\x00\x00\x00@t\x00\x00@\x00\x00\x00\x00\x00\x00rScurWwwwwwwwwwwwwwwwwwwwwwvVqg\x17\x02P2DpvW\x05\x06V\x12R\x12\x12\x03P\x00\x00\x00\x00\x00\x00\x00\x00\x00\x00\x00\x00\x00\x00\x00\x00\x00\x01ae \x00\x10`T`\x06\x00\x00\x02\x07\x04\x00\x00\x00\x00\x00\x00\x00\x07\x07\x07Wrwwwwwwwwwwwwwwwwwwwwwwwsqgude&amp;E!wqa`p!e%gGt0\x10\x00\x00\x00\x00\x00\x00\x00\x00\x00\x00\x00\x00\x00\x00\x00\x00p\x07\x12\x10w\x00\x11 4a\x00\x00\x04\x04p\x00\x00\x00\x00\x00\x00\x00\x01pprWu7wwwwwwwwwwwwwwwwwwwwwvVSRSR\x14\x12\x07GwCCAtpu57S\x10\x00\x01\x00\x00\x00\x00\x00\x00\x00\x00\x00\x00\x00\x00\x00\x00\x00\x00p\x04\x16P\x03\x06w@\x00F\x00\x02Sd\x00\x00\x00\x00\x00\x00\x00\x07\x07\x077w7wwwwwwwwwwwwwwwwwwwwwwqst$\x06\x07B\x05G5e447Cw6vW0\x00\x00\x00\x00\x10\x00\x00\x00\x00\x00\x00\x00\x00\x00\x00\x00\x00\x00\x00\x05rR\x12\x10\x13Www\x00\x00@d7@\x00\x00\x00\x00\x00\x00\x00pquwwwwwwwwwwwwwwwwwwwwwwwwvVSCCAe 4w6tsCt5qwwA\x01\x00\x00\x00\x00\x01\x00\x00\x00\x00\x00\x00\x00\x00\x00\x00\x00\x00\x00\x02\x17\x01\x00\x00 1wwwB\x04\x16wt\x00\x00\x00\x00\x00\x00\x07%$\'7SwwwwwwwwwwwwwwwwwwwwwwSstp\x04$0GgpW\x174wSvwqw0\x00\x00\x10\x00\x00\x00\x00\x00\x00\x00\x00\x00\x00\x00\x00\x00\x00\x00\x004\x16\x10\x01!\x01\x02wwwu\x00\x00Vw\x04\x00\x00\x00\x00\x00\x03RSuwgwwwwwwwwwwwwwwwwwwwwwwvWC\x00CA\x041w\x17sewqgW\x16ww\x00\x00\x00\x00\x10\x01\x00\x00\x10\x01\x00\x00\x00\x00\x00\x00\x00\x00\x00\x00\x000\x02\x10\x00\x10awwwv\x00`\x00\x00BV\x00\x00\x00\x00\x05a\x02Rsw\x17wwwwwwwwwwwwwwwwwwwwwSct%$$!GWe%6Www\'sWg\x10\x10\x01\x00\x00\x00\x01\x00\x00\x00\x01\x00\x00\x00\x00\x00\x00\x00\x00\x00\x00\x00\x10\x02\x10!\x107www\x00p\x00\x00\x00\x00B@\x00\x00\x12\x00aCW\x17awwwwwwwwwwwwwwwwwwwwwuu%BPRR\x16u7VSrW5wWsW0\x00\x00\x00\x00\x00\x00\x00\x00\x00\x00\x00\x00\x00\x00\x00\x00\x00\x00\x00\x00\x00\x00\x10\x01\x02\x01\x07www\x00w\x00\x00\x00\x00\x00\x00\x00\x00%0\x00 !awwwwwwwwwwwwwwwwwwwwwwrwr\x14%%\x04%6t54uwww\'wwA\x00\x00\x00\x01\x00\x00\x01\x01\x00\x00\x00\x01\x00\x00\x00\x00\x00\x00\x00\x00\x00\x00\x00\x12\x10\x12\x17www\x00\x00\x00\x00\x00\x07\x00\x00\x00\x00p@4\x17Wwswwwwwwwwwwww7wwwwwwwwuw\x05BRB\x03Vw\x17vwrsGwwGw\x10\x01\x00\x10\x00\x00\x00\x00\x00\x01\x00\x00\x00\x00\x10\x00\x00\x00\x00\x00\x00\x00\x00\x00\x00\x01!\x07www@\x00\x00\x00\x00\x00\x00\x00\x00CC\x03@444\x15wwwwwwwwwwwwwu7wwwwwww\x07p%$\x15\x04%%cWRWWwuwqw0\x00\x00\x00\x00\x00\x01\x00\x00\x00\x00\x10\x00\x00\x00\x00\x10\x00\x00\x00\x00\x00\x00\x00\x00\x00\x01!www\x00\x00\x00\x00\x00\x00\x00\x00\x00\x00\x00p\x16\x12Sscwwwswswwwwwwwwwwwwwwwwqg\x06\x16&amp;\x144sWcwruswwwtq\x00\x00\x00\x10\x01\x00\x00\x00\x00\x00\x00\x00\x00\x00\x00\x00\x10\x00\x00\x00\x00\x00\x00\x00\x00\x00\x03Wwwp\x00\x00\x00\x00\x00\x00\x00\x00\x00\x00\x07aa%5wwwwwwwww7wwwwwwwwwwwwwvqAaA`\x07\x07aug5rtswww0\x00\x10\x00\x00\x00\x00\x00\x01\x00\x00\x00\x00\x10\x00\x01\x00\x00\x01\x01\x00\x00\x00\x00\x00\x00\x00\x00\'ww\x00\x00\x00\x00\x00\x00\x00\x00\x00\x00\x00\x00\x17\x07wv7wssW57W5wwwwwwwwwwwwwwu4"PrApw\x16CwWuwuuwwP\x00\x00\x10\x00\x00\x00\x00\x00\x01\x00\x00\x00\x00\x00\x00\x00\x00\x00\x00\x01\x01$\x00\x00\x00\x00\x00\x00!w`\x00\x00\x00\x00\x00\x00\x00\x00\x00\x00\x00g\x0745uwwwwww7wwwwwwwwwwwwwwwwgE\x06\x15$%\x06qvSg\'qwswsp\x10\x00\x00\x00\x00\x00\x10\x00\x00\x00\x10\x00\x00\x00\x00\x00\x00\x10\x00\x00\x00\x01\x00\x00\x00\x00\x00\x00@@p\x00\x00\x00\x02@\x00\x00@\x00\x00\x00\x16\x10ww7sWwwwwwwwwwwwwwwwwwwwww\x170pbPBQg\x05ewWvqgWWp\x00\x00\x00\x10\x00\x10\x00\x00\x00\x00\x00\x00\x00\x00\x00\x00\x00\x00\x01\x00\x00\x00\x10\x10\x00\x00\x00\x00\x00\x00\x04\x01\x00\x00\x01v\x00\x03w\x00\x07p5%%4wwwwwwwwwwwwwwwwwwwwwwwwvV\x07\x14%%$5cRpwwww\'wq\x00\x10\x00\x00\x00\x00\x00\x00\x10\x00\x00\x00\x00\x11\x00\x00\x00\x00\x00\x00\x10\x00\x00\x00\x00\x00\x00\x00\x00\x04\x02R@\x00\x07a\x00\x04t\x00\x07\x07v\x02Sw7wwwwwwwwwwwwwwwwwwws\x07uwu0t\x06\x16\x00CF5\'WwWu5wpp\x00\x00\x00\x00\x00\x00\x00\x00\x00\x00\x00\x00\x00\x01\x00\x00\x00\x00\x00\x00\x00\x10\x00\x00\x01\x00\x00\x00\x00\x00%$\x00\x00\x00p\x00\x03p\x00\x00wauwwuwwwwwwwwwwwwwwwwwwwtqgswe\x02SAe$\x17Vu\'\x07gwguwp\x00\x00\x00\x00\x00\x00\x01\x00\x00\x00\x00\x00\x00\x00\x10\x00\x00\x00\x00\x00\x00\x00\x00\x10\x00\x10\x01 \x00aB\x00\x00\x00\x00\x00\x00\x00\x00\x00\x00\x03\x16\x12\x07\x05\'wwwwwwwwwwwwwwwwwswqv\x17twwp$6\x12R`t6Wu7wwrWs\x01\x02\x10\x00\x01\x00\x00\x00\x00\x00\x00\x00\x00\x00\x00\x00\x00\x00\x00\x00\x00\x00\x00\x00\x00\x01\x00\x10\x00\x06\x14\x00\x00\x00\x00\x00\x00\x00\x00%\x06\x06\x16W\x12pRwwwwwwwwwwwwwwwwwuw\x07w\x06W\x07wea@V\x01Aae%\'ewuwwq\x00\x01\x00\x00\x00\x00\x00\x00\x00\x00\x00\x00\x00\x00\x00\x00\x00\x00\x00\x00\x00\x00\x00\x00\x10\x00\x01\x02Vp`\x00\x00\x00\x00\x17swCR\x10\x00\x01 a\x075wwwwwwwwwwwwwwwqwwpsp\x17Ruaw4s`V\x06\x05%vSV4wwpp\x00\x01\x00\x00\x00\x00\x00\x00\x00\x00\x00\x00\x00\x00\x01\x10\x00\x00\x00\x00\x00\x00\x00\x01\x00\x10\x10!a\x00\x00\x00\x00\x00\x06\x06\x0447wwwwu5w\x16wwwwwwwwwwwwwwwwwwuww %6\x17\x05g\x04\x07aaBRAe%wsewq\x01\x00\x01\x00\x00\x00\x00\x00\x10\x00\x00\x00\x00\x00\x00\x00\x00\x00\x00\x00\x00\x00\x00\x00\x00\x00\x00\x166\x16\x00\x00\x00\x00\x00\x00\x00\x00\x00\x04$447v0qwwwwwwwwwwwwwqwwwwr\x17GW\x02W\x07w\x17rP6\x164%$6RRWwww\x00\x01\x00\x01\x00\x10\x00\x10\x00\x00\x00\x00\x00\x00\x00\x00\x00\x00\x00\x00\x00\x00\x00\x00\x00\x00\x01\x01@@\x00\x00\x00\x00\x00\x00\x00\x00\x00\x00\x00\x00\x00\x00\x17W\'wwwuwWuwwwwwwwww5w5wspQ t0e5$PpABRAae%\x07GC\x10\x10\x00\x00\x00\x00\x00\x00\x00\x00\x00\x00\x00\x00\x00\x00\x00\x00\x00\x00\x00\x00\x00\x00\x00\x00\x10   `\x00\x00\x00\x00\x00\x00\x00\x00\x00\x00\x00\x00tw7Wwwwsw777wwwwwwwuw5vwwR\x02Pp\x16\x13Gw\x02@rC@\x16\x06RVsqw3\x00\x10\x10\x01\x00\x00\x00\x00\x00\x00\x00\x00\x00\x00\x00\x00\x00\x00\x00\x00\x00\x00\x00\x00\x10\x00\x10@\x04\x00\x00p\x00\x00\x00\x00\x00\x00\x00\x00\x00\x00wvwwwuwwwwwswwwwww7wwwqqat5\x07\x07aF\x16\x16W\x07\x05$\x17`P\x06RVV6ss\x00\x00\x00\x00\x10\x00\x01\x00\x00\x00\x00\x00\x00\x00\x00\x00\x00\x00\x00\x00\x00\x00\x00\x00\x10\x02\x04\x00u\x01w\x00\x007@\x00\x00 \x00\x00ww%\x07wwswwsW7Wwwwww5ww7wp\x07\x00sB\x10\x01p5%seppR@\x16\x07\x00$45qs73!\x01\x00\x00\x10\x00\x00\x00\x00\x00\x00\x00\x00\x00\x00\x00\x00\x00\x00\x00\x00\x00\x00\x01\x00\x00wv\x00w \x00\x07`\x00\x00u\x00\x00t7V\x177wwwswsW77www5wwwvS\x07p\x165%\x06\x10a`p\x05\'%$%%`pCA\x07\x06\x07Gsw6\x10\x01\x00\x00\x00\x00\x00\x00\x00\x00\x00\x00\x00\x00\x00\x00\x00\x00\x00\x00\x01\x00\x00\x07www\x00w@\x00\x17p\x00\x01v\x00\x07wt!guwwwww7sSWwwww7wpu4\x16\x00`\x07\x05!\x06\x10\x01rRPWwRR\x01@pp`@t47332\x10\x00\x00\x10\x01\x00\x00\x00\x00\x00\x00\x00\x00\x00\x00\x00\x00\x00\x00\x00\x01\x017wwp\x00w\x00\x00gp\x00\x07w\x00WwBV!wwsswwqssswwwwCwww\x03Aw\x17\x100\x06\x01%aAe%%Ru%v\x03@CG\x07\x02CBww720\x10\x00\x00\x00\x00\x00\x10\x00\x00\x00\x00\x00\x00\x00\x00\x00\x00\x00\x00\x007www\x00\x17 \x00\x17p\x00\x03w\x00\'wp\x01VswwWsSsQqu7wwwpPSw\x046\x1444\x07\x01\x04\x03\x06\x12\x10\x16\x12A`put4444ppV\x177sss!!\x00\x00\x00\x00\x00\x00\x00\x00\x00\x00\x00\x00\x00\x00\x00\x01\x01\x00wwwt0\x00\x00\x00\x03W\x00\x00waeww\x020Wsw6\x15447\x07\x03wwwu0\'wprSCA`46st\x10ppaa6\x11abRRC@a\x07\x07%asw776\x10\x00\x10\x01\x00\x00\x00\x00\x00\x00\x00\x00\x00\x01\x00\x00\x00\x00\x01wwww\x00\x00\x00\x00\x00\x00\x00\x00uBSgp\x04V7WsqrsSps\x17\x17wwsaAww\x05\x06\x16\x03\x01AA\x00A\'\x15\'\x17\x00@\x06RU5%4\x16\x14`RP$7sw7371 \x00\x00\x00\x00\x10\x00\x00\x00\x00\x00\x00\x00\x10\x00\x01\x03wwvt\x00\x00\x00\x00\x02\x02\x03@p%vw\x06\x12sG6\x15wwWuw\x17CAwwpR\x12Ww!qaew\'40\x03@ \x14%45!\x01 v\x14!ag7agSB\x173swsv1!\x00\x01\x00\x00\x00\x00\x00\x00\x00\x00\x00\x00\x01\x007wwww\x00\x00\x00\x00\x00\x01@\x00\x02Ru4pCG\x17qr57scwssw\x17ww\x05%\'uvPqwwP\x01A%5\x16\x03B\x10\x00R@R\x05!G\x04\x17Pp\x17wwwws3s3s73\x00\x00\x01\x00\x00\x00\x01\x00\x10\x00\x01\x00\x00wwwuvp\x07 \x00\x00\x02\x10!Ae\'RC\x05%cwwwu5usuwRww\x07\x02RWww7wqq 0 PvpP\x10Gw%7!a\x06\x10!%\'Agwwwsww7w7rs3\x12\x10\x01\x00\x01\x00\x00\x00\x10\x00\x007wwwww\x00W@\x00\x00\x05`\x00 \x02V4\x14\x02Ru57sSw75wsww@0\x05\x01wgqwwwrQA\x01 \x01\x03wwwwW\x05\x05\x01a$\x14pA\'\x07wuswssw373sss2P\x01\x00\x00\x01\x00\x00\x01\x01wwwwvw\x00\' \x00\x00\x03t\x00\x01uw\x00\x02\x01gRwuWg\x17uwsuwSwG\x02vqqwwwsq 7@\x01B\x05w@!w7rp`\x04\x10 \x000@wWswsW73wsw77#s341\x01\x00\x01\x01\x007wwwvWv\x10WP\x00\x00\x07w\x00\x06\x02w@\x01$RwsS57qsqwwswswu5wwwwweuqv0\x02\x10\x02\x12q\x06\x12A\x055\x16\x10aCCC\x00\x077wuwwww3s3ssw7733#\x03\x0007wwwwwwW`\x02p\x00\x00\x00w@0PWs\x00\x03\x05%WgwqwtwqswwWwwwwwwwuss\x07\x01\x04\x10@\x00AvQ%\x12CB\x01\x07\x07%4\x00\x047wW7qsw7w7w7733sscs73wwwwwWwrwp7\x10\x00\x00\x07w\x00\x00&amp;wt\x00\x00cW57w\x17g\x1757uwwwSwww\x177wswt\x01p\x00\x060\x00\x03w\x02W$\x104\x16\x00\x00W\x05%swW7wwwSW3w3777v7733swwwwwwwGuw\x00\x00\x00\x00\x00\x03w\x00\x02Qwr\x00\x054rwqww\x17wwwwwswwwwwuqwwW\x12p\x03\x00\x10u\x03\x04\x16\x14\x07\x10\x06\x17\x07\x00\x12\x00a\x00ww7u55swswswsss3s3w77wwwwwwwwwwp\x00\x00\x00\x00\x00\x03\x00\x14$7t\x00\x02Cuw\x17wwqsW57\x17wwwwwwwwww7Qs@\x00\x00v\x140\x007pp\x10\x07@\x10@\x10\x00p7\x17w7wst557\x177777s7s7wwwwwwwwwwvwe \x00\x00\x00\x03\x00\x03\x03\x03GC@\x10t7wwwwwusWwwwwqwwwwwu5gr\x177\x00\x00\x00\x03t0\x07\x07\x075 7B\x10\x00\x12Puv\x17w\x17w\x17srqsssss7s\x147wuwwwwwwwwwWp\x00\x00\x00\x00\x00\x00\x04\x04\x040v\x12\x00\x01twwwwwwwwwwwwwwwwwwwws\x05\x07C\x00\x01\x00\x07S@\x10\x00\x00`\x04\x141\x004\x00\x03w7wSw\x12w\x17\x17SRw77\x17S\x13CwwwwwwwwwwwwwA\x00\x00\x00\x00\x10\x00\x03\x03C\x07A\x00\x02Vswwwwwwwwwwwwwwwwwwww\x17R\x014\x10\x02P7p\x00\x00\x10\x01\x04\x00 \x16\x07\x00\x00\x00\x17qswSuqrq6\x17\x11cRs0w1wwwwwwwwWwtwwr\x01`\x00\x00`\x00\x00p\x00t6\x00\x01 twwwwwwwwwwwwwwwwwww\x16\x12\x05$\x12A\x075p\x07r\x00\x00\x00\x03\x01\x00\x01\x01p\x10\x00pwW\x177\x176\x177SssSq\x16S\x10pWwwwwwwwwuwwwu\x02u\x00\x00\x16\x00\x00\x07\x00\x03G\x00\x00t7wwwwwwwwwwwwwwwww7SwwR\x10$\x12wrww\x05\x00\x00\x00\x00\x00\x00\x00\x00p\x00\x007Sct5cSqR1pq%715s\x177wwwwwwwwwwwwpav\x00\x00w\x00\x00w\x00$7\x00\x00\x03Vwwwwwwwwwwwwwwww\x17www\x14!CA P\x01CAp\x07\x00`\x05\x00\x00\x00\x00\x16\x00\x01u\'5sw57\x167V\x13SSRSC1pwwwwwww7wwwwwv\x17C\x00\x00w\x00\x03G@SWp\x004swwwwwwwwwwwwwwwwwsSAcP40u!B\x10\x00%\x00\x10\x10 `\x00\x00\x00\x00\x000sqw\x17SSAsQ3W6\x17551t1wwuwwwvWwwwWwp\x03t\x00\x00wp\x00wp$vq\x00CewwwwwwwwwwwwwwwwwWvrPw\x01awB\x10Cq\x02\x00`\x00\x01\x00\x10\x00\x00\x00\x00\x00psRq\'77\x176S%541rR\x13Cwwwwwwwwwwwwww@w\x00\x00wp\x00wp\x12Wv\x00\x147wwwwwwwwwwwwwwwqswat7\x00\x16\x16\x14\x10\x060@pP\x10pPa\x00 \x10%\x00\x01w\x1657SRSaq53S1rS\x17\x17\x11ww7wwwwwWwwwwt0\x00\x00\x00\x07\x00\x00wp`wu\x00BVwwwwwwwwwwwwww7wwp\x01qqp\x00\x00\x03\x06\x01u\x03\x00!a\x00!\x00aA%\x17!\x14sG\x1757qsSCRW\x03G\x151ppvwwWgwwwwwwwvWs\x00\x00\x00\x00\x00\x00\x00\x17\'\x057v\x00!awwwwwwwwwwwwwwwwqq\x00$6\x16\x14\x00\x00\x01p\x02Puuv\x01@p\x12\x16\x12tWcw\x13rW43\x057\x13u1w\x13#R\x17\x13\x11wCwwuwwwwwuwwt0\x00\x00\x00\x00\x00\x00\x00P\'\x06\x00\x00RVwwswwwwwwwwwwwWqg\x16\x00\x01S\x00\x03\x12\x00\x00\x00\x10\x000\x02\x01`0\x05$\x10As \x17wt\x1747Wppq#R\x11qS\x07\x03RpwwwqwwuwwwwwwwB\x00\x00\x00\x00\x00\x00\x02\x05\x00p0\x00\x045wwwwwwwwwwwwww7wqa\x00\x10 P$\x04\x11a\x00p\x07\x005\x17\x01@0\x01$5$\x17wwSpsq17\x17\x17Q5r\x165qq5\x13wwwWvuwwRwwwww\x01\x05\x00\x00\x00\x00\x00\x00\x12V\x14\x00\x01acswwwwwwwwwwwwuww\x12q`\x00\x01!\x000\x06\x00a\x06\x01ar\x06\x06\x03@pA\x00awwwrSSRVQsC\x13a1sQ!!C%wsWgwvwgwuwWuv\x16r\x00\x00\x00\x05\x00\x00 p \x00\x00\x02twwwwwwwwwwwww7w\x17\x05\x07\x05\x00\x04\x00\x10\x01\x01\x01\x00qa\x04\x04\x10\x11\x00\x12\x01 p\x17ww7qap717%0w\x17%\x11#qs5\x16wwwwuswqww7gww\x00w\x00\x00\x00\'\x00\x00\x14\x07\x00\x00\x02P\x17wwwwwwwwwwwwww7w0\x100\x00\x01$% \x00 \x00\x00\x0000\x06\x07t\x01e\x10\x07wwwww\x16\x17\x14w\x07\x13S\x01qsgQ\x07\x142Swww7swWwvwwwwwtu`\x00\x00\x07p\x00\x03\x07p\x00\x00$$wwwwwwwwwwwwwWws@ \x0000\x10\x10\x144\x14\x004\x16P\x00\x10\x16\x104\x02\x07swwwwwqps15\'\x177R\x1516qcQ\x01ww\x17WwwwWwWuwww\x03gp\x00\x00\x17p\x00\x00Gt\x00\x00\x10swwwwwwwwwwwwwsu4\x10\x01\x00\x00\x00 \x03\x02\x01\x02\x13C!!w\x06\x00\x02P1wwWwwu5w\x071GRQap1saa\x10\x10\x166wwwvWwrwwwww\x17w\x07s@\x00\x00wp\x00\x007R\x00\x01`twwwwwwwwwwwwwwws\x00\x00\x01\x00\x01\x01\x00\x01\x02\x10\x00\x15541qsA!Gqwwwwwswq\x0701c\x16\x17\x07\x05\x17\x03csaAwwwwwGuv\x17wwguw\x00T0\x00\x007v\x00\x00ww\x00\x02P\x07wwwwwwwwwwwwwusW\x01\x00\x00\x01\x00\x00\x01\x00\x10\x03\x01!SSV7\x175w5ww77w7wwwpqa\x16\x13CRr\x03P\x14\x01\x037ww\x17qwwwwwsGwwwp \x00\x00\x00\x07w\x00\x10\x07w\x00\x01`pwwwwwwwwwwwww7ws\x00\x01\x00\x00\x00\x10\x00\x00\x00\x10\x00\x17\x015155rqw7\x17wuwwqww\x17\x16\x161a\x12\x01\x01p7swuwwwgwwwu7wWsWww\x06\x10\x00\x00\x00\x00\x00\x00 \x07w\x00\x00p\x07wwwwwwwwwwwwwWsP\x00\x00\x01\x00\x10\x00\x00\x10\x01\x00\x01!3C\x17W\'57sWwWwsw\x17wwwas\x05!cWwwwwwwwwwSGu7wewwwwvwa\x00\x00\x00\x00\x00\x10p\x00\x00$\x00\x07\x00wwwwwwwwwwwwwwswp\x00\x10\x00\x00\x00\x00\x10\x01\x00\x01\x00\x17\x151p1qwW\x17qsssuwwwww\x12\x14\x12SWsswW7wrwwwwsvuwwv7Wwqw\x16\x00\x00\x00\x01\x00 \x00\x000R\x140`\x14wwwwwwwwwwwwwwSs\x10\x00\x00\x00\x00\x10\x00\x00\x00\x00\x01!0557\x17\x13sqw5uuw75wwwu!sw7www7wwuwwwwuwwuw\x17wvqwwa`\x00\x00\x02\x00\x00\x12\x10\x00$\x02At#wwwwwwwwwwwwu7wp\x00\x00\x00\x01\x00\x00\x00\x00\x01\x00\x00\x11aR\x13Psu%w5g777uswwwww57w5swwuswwwwwv5rv7wwwwwwp\x17\x00\x00\x10\x00\x00$\x00\x00RP4\x02Twwwwwwwwwwwwwww\x01\x00\x10\x01\x00\x00\x00\x00\x01\x00\x01\x01\x03\x111470S\x17\x12SsVqus4wwwwwwqqw5wwwuwwwww5wwwWwpwWgw\x06w@\x00g\x00\x01C@\x05 \x03BpCwwuwwwwwwwwwww\x174\x00\x00\x00\x00\x00\x00\x10\x00\x00\x00\x005#\x053\x11\x175sw7\x1757suwwwwwwwww7wwwwwwwwwuw\x07uwwewwsuwpwp\x00\x17u\x02\x07w Rt0R\x16ww7sSwwwwwwwsWw\x13\x00\x00\x00\x00\x00\x10\x00\x00\x01\x00\x00\x11\x151ArQ#P\x17\x1557RW7\x13wwwwwwwwqwwwwwqwwwwwwwqawwwuwwpRw\x00\'vt\x03wV\x00wG\x04%uwwwwwwwwwwwwswp\x00\x10\x00\x01\x00\x00\x00\x00\x00\x00\x1000\x12\x13\x017Q75#pq77SuwwwwwwwwwwwwwwwwwwwvW\'wwwwSgwwpwR\x16\x17w\x03GwaewppR7swwwwwwwwwwwwS\x01\x00\x00\x10\x00\x00\x00\x00\x00\x00\x00\x00\x13Qqqqp\x13aSW\x177WqsCwwwwwwwwwwwwwwwwwswu7Wwww\x17wwwwaec@wwD%wRCwpp\'wwqwwwwwwwwwqssP\x00\x00\x00\x00\x00\x00\x01\x00\x00\x10\x011#\x03\x11#\x175\x13a0qS17\x17\x17wwwwwwwwwwwwwwwwwuwwwwwwWwww\x17wp\x12\x14!Gw!\x06wa\x06we$\x14wwwwwwwwwwwwwt5!\x01 \x00\x00\x00\x00\x00\x00\x00\x00\x00\x01\x11\x11a\x16\x11#Q553tw\x173Swwwwwwwwwwuwwww\x17wwwwwwuwwvwwwwV\x04!B\x05!BPw\x06\x10wpppqwwwwwwwwwwww1p\x16\x16\x11\x00\x10\x00\x00\x00\x00\x00\x00\x00\x16\x12R\x13Q5\x156\x13SE3\x13cW\x07wwwwwwwwwwwwwwwwwwwwwwwwwwwWwwsC\x0442R\x05 R\x05\x06\x17\x07\x06\x07wwwwwwwwwwww\x10\x15!a0\x16\x13C\x01\x00\x00\x00\x00\x00\x01q51p\x12\x12\x12\x11\x16\x17\x135uqq5wwwwwwwwwwwwww\x17www5wwwwwwuwwwwt\x00CCD\x04p% Ra`$4\x16wwqv7qwwwwwww\x02P5\x07\x10p\x10R\x12\x100\x00\x00\x03Sq\x16\x175u541!4S\x03\x1757wwwwwwwwwwwwwwvuwwwwwwwwwwwwwwpp44\x03C\x07PCaB\x04\x10pawwwwWwqcwwwwwu5\x03\x01a\x07\x03\x05\x05%\x01\x03\x00\x00qg553\x13asW\x17\x135\x17\x10q\x03wwwwwwwwwwwwwww77Wwwwwwwwwwwwww\x06\x00a`4 \'\x04\x16\x140a%\x06qvww7wwuwwwwwwwwR\x10p5\x03\x03\x12\x16\x10\x17\x17\x17\x11cRVw\x17\x17#Ru\x0747\x12WwwwwwwwwwwwwwsWwwwwWwwwwwwwwwwt\x01w\x16\x16\x00V\x140`%\x07\x04\x16\x01wwwwwwwwwwwwwwwwww\x14\x100pAa\x07wwwwqqq\x105%5sSsSqqwwwwwwwwww7wwSwwWwwwwwwwGwwwwwwv\x16w`AGw\x07\x06\x15p`\x03`\x16wwwwwww7wwqwwwwwwwwwA\x010\x17wwwwwwwwwqqp\x15%47\x16\x17wwwwwwwwwuwwwwuw7Wsw7wwwwwwwwGwp%pw$0w`aBwA`Raww57\x17wuwwwwwwwwwwwwwwv\x17wwwwwwwwwwwwww\x17\x17\x10q\'wwwwwwwwqwwwwww7w7wwwwwwwwwwwwwwB@\x04\x12Gwu$4w4\x16\x15\x06wwwu7\x177wwwwwwwwwwwwwwwwwwwwwwwwwwwwwwwww\x17Wwwwwwwwwww\x17WwwsVwwuwwwwwwwwwwwww\x057aa\x00wpRCwv\x00&amp;\x0157w\x03gwwswwwwwwwwwwwwwwwwwwwwwwwwwwwwwwwwwwSuwwwwwwwww7wwwsSwwu%wwwwwwwwwwt\x02v\x16\x06\x07w\x04%%w@\x16P\x16wuwu1wwuwwwwwwwwwwwwwwwwwwwwwwwwwwwwwwwwwwwwwwwwwwwggwwwwwwWw\'wwwwwwwwwwww\x05\x07\x05\x01`w!`Rw4 2@w\x03www7wsSwwwwwwwwwwwwwwwwwwwwwwwwwwwwwwwwwwwwwwwwwu55grwwWsw\x17Sawwwwwwwwwww \x00 `\x14\x00@\x12@\x16\x01\x04\x05\'wuwww\x147wwwwwwwwwwwwwwwwwwwwwwwwwwwwwwwwwwwwwwwwwwwwww55uswwww\x07WwwwwwwwwwwwCCC\x07\x03C\x07\x05!`pa$\x10wwwwwswwwwwwwwwwwwwwwwwwwwwwwwwwwwwwwwwwwwwwwwwwwwwwwwwswwwwpswwwwwwwwwwww\x00\x04\x00@$\x00`B\x04\x00\x00\x00\x07\x06ww\x00\x00\x00\x00\x00\x00\x00\x00\x00\x00\x01\x05\x00\x00\x00\x00\x00\x00\xd6\xad\x05\xfe'</t>
  </si>
  <si>
    <t>Grains/Cereals</t>
  </si>
  <si>
    <t>Breads, crackers, pasta, and cereal</t>
  </si>
  <si>
    <t>b'\x15\x1c/\x00\x02\x00\x00\x00\r\x00\x0e\x00\x14\x00!\x00\xff\xff\xff\xffBitmap Image\x00Paint.Picture\x00\x01\x05\x00\x00\x02\x00\x00\x00\x07\x00\x00\x00PBrush\x00\x00\x00\x00\x00\x00\x00\x00\x00\xa0)\x00\x00BM\x98)\x00\x00\x00\x00\x00\x00V\x00\x00\x00(\x00\x00\x00\xac\x00\x00\x00x\x00\x00\x00\x01\x00\x04\x00\x00\x00\x00\x00\x00\x00\x00\x00\x88\x0b\x00\x00\x88\x0b\x00\x00\x08\x00\x00\x00\x08\x00\x00\x00\xff\xff\xff\x00\x00\xff\xff\x00\xff\x00\xff\x00\x00\x00\xff\x00\xff\xff\x00\x00\x00\xff\x00\x00\xff\x00\x00\x00\x00\x00\x00\x00wwwt\x00Cs@t7777\x077wpCpwwwwwwwCwwwwp\x00S@@g5wwu\x00t\x00\x00@\x00P\x04\x00BP\x00\x00wwp\x00B\x17\x077777sww0\x04\x04\x07\x073w0ssrP\x00\x043t\x050\x00\x007777w7v\x04\x07CwwsGssw\x04v7wwwwwwTwwwww@\x07P%\x05s\x17wwPSPp\x00P\x00\x00\x00\x04\x00\x04\x00\x05ww\x04\x04\x037ssssw3p@\x00@@pq!Cw776\x10\x03r\x00\x00swwwwww7w\x04@D\'Cs\x077wwsCAwwWwwWGpwWwww\x10@\x07P\x00wuwwp@aC@\x00\x00\x00\x04\x00\x00\x00\x00\x03ww\x00\x00wssw7ssw\x04\x00@\x00\x00\x07\x06\x16777sSas\x04\x00\x04\x0077ssssu @@@E7tww777wwwgwwwww\x05wwwwwp\x00GpGw7wwp\x05\x10\x04\x10\x00\x00\x00\x00\x00\x00\x00\x00\x04wwp\x07777sw77 \x00\x04\x00@@@qsssw7774\x00\x04\x00\x07wwwwww6D\x04\x06@BG\x0777wwwswwWwwwwEv\x17wwwwu\x00\x17w\x07wSwwu\x00e\x00\x00\x00\x01@\x00\x00\x00\x01\x04\x00\x05ww3sssw3sw\x16\x04\x00@\x04\x00\x00cw7sssss\x00\x00\x00@@ssssw7p\x04\x06\x04\x06\x04\x00www77swwwwWwwww\x07BwwWuwwwwWwuwwv\x01s@\x00\x00\x02\x13\x00\x00\x00\x04\x00\x04\x16wwv7777sw0!@\x00\x04\x00@\x0577777774\x00@@\x00\x00wwwwsu6RD@@@G777wwwwvugwwwu4uuww7wt\x07ww\x07w\x13wwqV\x14\x10PCQu\x00\x00\x00\x00\x00\x00\x00\x17w\x10\x00Cssw \x07\x000@\x00\x04\x00ssssss7r@\x04\x00\x00\x04\x04sssswcE4\x00BD\x05swww7swwuwwwwwwgRpw5wwqw7wWuwwww\x01@\x04\x007\x07q\x00\x00\x00\x00\x00\x00@Gwpp3sw"Ss7\x040@\x00\x07\x167ssssv\x03\x10@\x00@@\x00wwww6\x177\x07D\x04@CwsswwwwwwwWwwwwWwWGw7ww\x17wwwsqwww@\x00\x00\x05u1v\x00\x10\x00\x00\x00\x00\x00\x00wq\x00\x0773Q\'7s3C\x04\x03sa`77w7sP`\x00@\x00\x00@ss76Sw7ss@@w#ewsswwwwwwwwWwwVw\x05wWwwpWv\x17wwWww\x00P\x00\x12sWq\x00@\x00\x00\x00\x00\x04\x00\x07w\x05\x01\x13@6\x143\x07\x12\x14\x01W0\x00\x10as7p\x007\x17\x00\x00@\x00\x03wwwe47cw\x07\x04\x07sD\x03\'7wwwwwwwwwwwwwWRwsww\x13wpGwswww0\x01\x05u\x177P\x00\x00\x00\x00\x00\x00\x00\x00ww\x00\x13@\x00Csssp\x037#q\x03`\'7s\x1773s44\x00@776@Cgw7ppw74Stwwwwwwwwwwwwewu%%wwwquu@\x07wW\x17ww@\x07\x000ww\x00\x00\x00\x00\x00\x00\x00\x05\x04wwSw1\x00\x00\x077s ss7`\x04\x00S6\x03`\x07%cR\x00\x003Pwe\x06\x04psw7psww$\x07\x077wwwwwwwwwuwWgwT\x17Wwwsv\x00\x01w7\x11ww\x10\x14\x00W7w\x00\x00\x00\x00P\x00\x00\x00\x00\x00w4\x17\x07q7\x10R7\x137737\x01\x003@@\x17737%447 @C\x04@GV\x17pwwssRPwu\'wwwwwwwWwwuwV7wwwwwq@@wwsWwp\x03SqWp\x00\x00\x00\x00\x00\x00\x00\x044\x00\x07sCQ\x00P!\x05\x00w77w77sp\x00\x04\x00qw70\x03ssp\x06\x04@D\x04\'`7777wwwsFVWwwwwwwwwwwueTwwwwWw\x00\x00\x07w\x17wwu\x00qg7P\x00\x00\x00\x00\x00\x00\x00\x00\x01\x00Wu\x153W\x01Pq0\x03cs33s4\x00@@\x0463C\x07w750\x04@\x04\x00`G\x17wwww7sstauvwwwwwwwwwwwqcw5wt\'p@Awswwwq\x071qw\x00\x00\x00\x00\x00\x05\x00\x00\x00@\x00\x07P\x07%q\x170Sq\x10\x01\x06ww2@\x00\x00\x04\x00CT0w3sr4@D@D\x04\x04cssw7swt4ugwwwwwwwwwwu7VWuwwq@t\x00\x06\x17u57ww\x15s\x17u\x00\x00\x00\x00\x00\x00\x00\x00\x00\x14\x00\x06sAP\x164\x13\x04\x14\x05\x03\x11\x003p\x04\x04\x04\x00@\x04#\x07swsss\x04\x00@\x04@Awww7wwstCGVWuwwwwuwwwVtwwwwww7C@\x05twwwwwwwwp\x10\x00\x00\x00\x00\x00\x00\x00\x00\x00\x00\x01w75\x01At\x100\x01u!\x11\x01\x00\x00\x00\x00@\x04\x00Cs77777@DD@@w777w77wagCgvwwwwwwwuegWwwwwww@\x04\x05R\x10w7\x17wwwww\x10\x00\x00\x00\x00P\x04\x00\x00\x00A\x047uwR\x14\x17\x01qA7\x10\x05!w\x11\x10@@\x04@\x0577sssss@\x04\x00\x047cwww7wwRWEwWWWwwwwwwwwqwwwwwwu5@C`@wuwwwwwq\x00P%\x00\x00\x00\x00\x00\x00\x00\x10AgRq\x01Pp\x06\x12\x14w\x10P\x10q0@\x00\x00@\x00sw77777\x16D@t@sT$\x177ssrwwrVwgwwwwwuwwWVWuwwwwwpq@T\x05\x07w5qwwww\x01\x00P\x05\x00\x00\x00\x10\x00\x00G\x07W5\x17\x04\x03PQA@qp\x10q\x17q1\x00@\x04\x0773ssssv0\x00\x04\x01gw6SGswwW77wuewwwwwwwwwvwwwwwwwwww\x07\x01aw7ssSWww\x05\x00\x16\x00\x04\x01@@\x00\x00\x15pww\x07\x13W0\x07\x17\x15%\x03Sw\x00\x106\x10\x00\x037\x02BSsss\x01@t@w77@t2wqcgwwwwwwwwwwwwuwuwwwwwwwwSSuwWewwu7www\x10\x145\x05\x00\x00\x00\x00\x00\x00B\x00wPSW1AA6\x10P4\x15\x10\x1553\x00\x07\x07p\x05\x00\'77\x0423\x01gsww4\x00Gv\x16w\x17wwwwwwwwwwwwwuwuwwwwwwwwwwwsW\x04ww5www\x05 P\x00\x00V\x10\x00\x00\x00\x05\x04W4\x17!V\x14\x17\x05\x16\x13Qp\x07sRp\x03s70B\x12Sw5#sWw7w77swsSD\x07wwwwwwwwwwwwwwwwwWwwwwwwww\x17wt\x07pwwswwp\x10P\x00\x04\x00\x01@\x00\x00\x00P\x03\x07Su\x17\x01\x01aS\x05\x044\x03q51\x0177sR\x10@70BPs#swwwsw7w$\x04@erwwwwwwwwwwwuwwwwwwWwwwwwwww\x04Qwwu7ww\x01\x00\x05\x00\x05\x04\x00\x070@\x07\x05w\x056SPs\x17\x051qqAwSC\x1673ssC\x170@\x00077w7sswsw$D\x06\x16RwWwwwwwwwwwwwwwwwwwvwwwwwwwwPgWswwwq\x07\x00P\x01@\x00\x07qA\x01u\x00w1A%\x07\x14pRW7\x13\x04q$\x11\x01sws67r@\x00@CCqwwwww7p@@t@ewwwwwwwwwwwwwwuwwwwuwwwwwqwwpW\'wwwww\x10RP\x04\x00\x00q\x04\x04\x04p\x07w\x14\x10PsS\x15\x054e%\x03SS\x10C\x13R7s7\x00\x04\x04\x00\x004\x02ss777qt\x04$CG\x07Gwwwwwwwwwwwwwwwuwwwwwwwwwwww\x05qw\x17wwwp\x01C\x00\x00s\x14\x00\x00\x10\x14\x054\x10p\x14\x145`sA\x10PQ\x07\x171\x17p1a\x13p\x04\x00\x00\x04\x04\x03\x01wwwwwv7t@d\x14t7wwwwwwwwwwwwwwwwwwW\x07wwwwwwwwwvWwwwwq\x00\x14\x00PT\x00\x00\x00@@\x07qpSC\x05\x01\x14\x14\x165\x01g\x12Wv\x14557q\x00\x00\x04\x04\x00\x00@w77ssqae%4\x14d\x07wwwwwwwwwwwwwwwwwwwvWwswwwwwwp@wsWwwwq@\x14 \x00\x00\x00\x00\x00\x00w\x17R\x14\x04\x10qa\x00qSqq\x15\x07\x01\x00\x00pW44\x00@\x00\x04\x00\x033wwwwV7ssdBSwwwwwwwwwwwwwwwwwwWWqtwwuwwwwwu\x07\x10Wwwwwp\x00@P\x00\x04\x00@\x05\'\x14V\x10S\x13A\x04\x155\x10@Pqp\x10\x05q\x05\x01CA\x00$\x00\x04\x00\x01swssqsaswwSTGwWwwwwwwwwwwwwwwWvwewCGwswwwwww\x05v\x0455Swp@\x17\x05\x00\x00\x00\x00\x00Ts\x11e5D\x17\x10C\x07\x0115\x07\x171\x00\x07\x10\x16\x11\x007\x10\x04\x00@763wwv\x04\x16w77v7wwrWwwwwwwwwwwwwwwuwwVT5wwwwwwwwpu\x07\x04\x02t\x14p\x00@p@\x00\x07P@qEw\x17s\x10aw\x04\x15\x06\x17\x01\x16\x17u\x01@\x14\x01s@3`0\x00\x03p\x03Bqs\x04\x06cSwv\x17w7sGwwwwwwwwwwwwwwwwwWwwVwwwwwwwwwt0@\x05q!t\x14\x05\x00\x00\x05P\x00\x07p\x03pW\x14\x14\x14\x10QsA@SA50\x171B\x14\x10\x03w\x13\x00Sw\x000\x01v\x04@D\x05vRswwwwwwwwwwwwwwwwwwwwwWwuacWwwWwwwwpCT\x10\x01wqsS@\x00PR\x00pWqD\x00pasS\x050\x151\x074\x17w\x01A\x04\x01C\x00\x00\x004w33\x00@\x02\x04\x06\x04@BCwWwwwwwwwwwwwwwwwwwwwwwwwwwWwww7wwwwu\x077wp7wWw\x10\x047wPRS\x053W\x11Pu57pBV\x17\x17\x10\x17\x105\x01@\x050S\x10\x00\x03wv\x10\x04\x03@D@\x04\x04\x04\x077wwwwwwwwwwwwwwwwwwwuwwwWWuewwwwwwwqwwwwuwswt\x00Wp\x06\x17u%Awr\x17\x03@Qq\x01\x01Aq%\x00@BP\x147PA@\x00\x10\x0076\x13S\x04@DBD\x04ww7wwwwwWwwwwwwwwwwwwwwwwwwwswwwwwwwwwW\x17\x17755wp\x03v\x10uww\x1045\x15pQAv\x054\x16\x07qA0\x10\x01\x10AA\x00\x00\x01\x00@\x00sss @\x04@\x04@V7ww7wwwwwwwwwwwwwwwwwwwwwuewWwww\x17wwww@%wwWvw7sWAGswwwQ@C\x05$\x12Q\x12Aq\x055\x03Q\x01\x07\x00\x04\x10\x07\x11%\x001\x0077 @DB\x04D$7w7wwwwwwwwwwwwwwwwwwwwwwWwwguwwwuwwww\x05V\x14\x01aA\x01@\x14pv\x17W\x17www\x17\x10q\x13ACAS\x04\x17\x10\x140Aqq0\x00\x01\x07\x13QA\x01sq@\x00@\x04r@WsvwwwwwwwwwwwwwwwwwwwwwwwwwWWwwwwsWwww\x00aaa@\x16D\x00\x07\x14\x17w51t7wwuwACA\x04\x14\x10qa\x01A\x00\x00G\x17\x11@\x00P\x03\x10\x0772\x10@\x04D\x04\x17st5\'7wwwwwwwwwwwwwwwwwwwwwwwwwGWwwwwwwqG\x14\x14Ppa\x00\x16PegSSCSW\x07wwp\x16\x17\x13C\x01W\x05\x10p\x00\x05q\x00@\x041\x15\x00A@\x00$\x05 \x00r@wswBVWwwwwwwwwwuwwwwwwwwwwwwwWwuwvwwwwwwpCCC\x07\x04\x14\x14w\x07\x1757u7wqqwwwu54\x10Fs\x13\x05\x01\x00\x050P\x01\x00\x00@\x10\x00\x01P\x1305\x04\x04\x17swsuaawwwwwwwwwwwwwwwwwwwwwwwwuwwWwwwwwwu\x05A@@P@Ae\x04qqe7\x17wwwu57wwqq\x11\x07PqpR\x14\x14\x07\x01@\x10\x00\x07\x10\x000\x07sr\x00wswswswwwBWwwwwwwwwuswwwwwwwwwwwwwWuwwwwwwpp\x0444%!w\x16SwS\x13SqwwwwwW\x17wwww\x175\x16S\x05p\x10\x10P\x10\x17\x10Aq\x04\x103\x0750swswswwwatvwwwwwWwuwuwwwwwwwwwwwwwwwuu7qw\x17w\x05pA@PWAg\x17\x17\x17u53Wwwwwww\x17Gewqp%5\x01\x07\x14\x044\x05a\x017\x10\x00\x00ss2\x00wswsww7$\x16Gwwwwww7qwwwwwwwwwwwwwwwwwWwwwwPgwG\x07\x140w%wqwpw\x13w\x14wwwwwwww5\x174wSQ@@t\x00\x10\x10\x00\x10@P\x00\x00\x0542P\x17swsww7tTeuuwwwwuww7w\x17uwwwwwwwwwwwwwwWwGW\x07WW5psT\x14W57\x17\x175w\x177\x17wwwqsGwwwSPww1\x14\x03\x14\x05@PP\x10\x00\x00\x10\x00!C\x02swswswwse$wgewww7wuuwwwwuwwwwwwwwwwwwwWw%pw%gWGwswwSwqsSqSwswuwW5wWwww\x17\x17@\x01W\x10\x03\x10\x00\x05a\x00\x07q\x04\x02\x00w7swswsV\x16RWtuwwwwusWw55wwwwwwwwwwwwwwwwwWWwWWSwW\x13\x11\x17wwv\x17W5w1\x17uw\x177ww\x17wwwwww\x17\x16\x105\x04\x050\x00\x17\x10Q\x00\x00\x0573swswsvswwugwwwwuwwwsWwww\x17wwwwwwwwwwwwwwwwwww7u3a\x03w\x17\x17\x11w3Sq\x10wwswu5wwwqswwwqu7W\x10\x01\x04\x11@\x04\x00\x04\x00\x03w77swswqwswwuwwwwwwWsu7\x17wwwww7wwwwwwwwwwwwwwwuw\x13u\x111\x17qqw\x17W5sw\x17wuwww\x17wwwW\x17VW\x16\x07W41@P@\x00\x01\x10\x00\x01r\x13sswswCg\'wwwwwwwwwssWwSW5wqwwWwwwwwwwwwwwwwusswq\x135\x13\x13ww\x17susA\x177\x177qsqqwwwwwqu\x05\x17\x05A@\x12\x10\x17\x10CP\x0067677swp\x04SWwwwwwwwwwwWws45wwwuqw\x17wuswwSwwuw7ww5u5\x17qR\x105www\x17Su7p\x17wW\x17uww5wwwww\x075 R\x07\x055\x05\x04\x04\x1707\x10\x00\x03sswC\x04d6w7wwwwwwwwusw\x15\x157\x17qwswwwwwuwwwWswwusW\x17\x13\x11s\x101\x13\x13sSqw7Sw\x11wwswSsS\x07wwwwwwWWqP\x00\x141\x00\x13\x01\x03r@\x00\x0777p\x04@@D\x07wwwwwwwwwsw\x17sCWwwSW\x17qu557\x17\x17wwwSwSwsp\x17\x13\x01q\x13\x11\x01wqqqqqu75qwSwWwSRWwww\x17vqwqW\x10w0\x05\x10s1\x00p\x03\x03r\x04d\x04\x06\x04tWwwwwwwwwwWw\x17555su1qw7wsSwwu7\x17wSu\x17u70\x151\x12\x1011\x17wswww\x13Qww\x17u77\x1755%gwwwqwPw7\x00W\x14\x12Q7r0\x00\x074\x00@@D\x04RBwwwwwwwwwu7usSww5su5qww\x17\x17SWsuww57wS\x11\x17\x13\x171S0\x10qwuqq\x17u\'\x13wwwuuw\x13qS\x17pwwww\x10AD50\x00u\x12s753p\x00\x00\x04\x06@F\x04uwwwwwwwwwwu75w\x17SWqR\x177W5557swSSWwqu3qq0sP1Q\x13wqs\x17Sw\x13qGw57Ssqw\x12qG\x17Wuwws\x10\x00\x04\x11A\x03\x03sss6\x00\x00\x00D\x04\x14\x04t7wwwwwwwwwqwuw\x17Sws\x171qqqqqaquw1\x077u7sW\x13\x03qu7\x107\x01wwWw7Sw\x171uwsquw\x13qw\x17\x05%7\x17www\x11\x10\x06\x10Asss6\x04\x04\x00\x00@Fc@GwgwwwwwwwwwqwwsqSWqw\x17Wwq51\x07\x17\x17w\x11qwS\x175qq\x17\x17\x17q\x13\x10ww7\x17Su1qq7\x17WW7\x17qu7wpPTu5wwwq\x01q\x10777S\x00\x00@\x00\x14\x04u%7wWwwwwwwwww\x17wu57wsWqw57\x17\x13\x17\x11su57w\x135us\x17\x173\x03q\x13\x10\x11wwwsw\x17W7\x17wwswWw\x051w7ww\x01\x07gwwRWRW\x03ssp \x00\x00\x00@c@Rwwwwwwwwwwwwquwsqu557\x13SSus\x01p\x171Ssu1wW71q5\x11SSp1\x13wwu5qw3S\x12W55ww1770G7sww\x15\x05\x045\x04\x00P\x17sr\x00\x10P\x04\x00\x00u%wwwwwwwwwwwwww\x175uqcWw\x17u57S\x157\x17\x17\x171577\x177W\x17\x17\x13\x0351\x11\x03\x01wwwww5u5q7wwu7WSSP\x00Cw7wwwq@\x10S\x0076\x1073 \x00\x04\x00Rw7swwwwwGwwwwwuqww5\x1555q7\x17\x13w7\x17\x1105wSW\x175w557\x17\x151Cq\x11\x17wwwqwsw\x13\x17SSSwW3u51@\x007sA\'7w6\x10\x0542C\x043Cs@\x00\x03wwwwwwwwWwewwwww5qwsaww7SsuwSSS\x01Sq51u71q1qq151s\x03\x17wwwwqwSqcwwwSsWSS\x07\x04\x04B\x047ww7wwsP\x04\x00C730\x00777swwwwwGgWWvwwwqw7Ww\x15sqs\x17W\x177710\x12\x17\x17S\x17\x13u51\x0550\x10s\x17Q1\x07ww\x17w\x17u5557wW75q751\x00\x00\x03Ssssw7w4\x00\x00\x047C\'\x00\x13sCwwwwwwwwVvwuwwwwWW7usWwW\x13swWQsQ\x155151%7\x13A1\x03\x111\x1517\x117www\x17\x17sw\x177Ww7WSwQsS\x04\x04\x047777sw6@\x04\x04\x00\x003R\x17ss7wwswwwwwuuvwwwwww5wsSww5qu\x1775\x013\x011q0155q1w\x11q\x03q\x03S!wwwwwqu5qswwwswSw\x17\x17\x00\x01sssss770\x04\x00\x00@@@\x01#773wwwwwwwwwguwwwwwwW555\x07Qs\x17wqq75\x151\x17\x17\x11QSS\x03SS5\x03\x11\x105!\x11wwwww7ws\x17\x17wuwwu7SCq\x00s\'7777sBP@\x04\x04\x00\x00\x03ssscsswwwwwwwwuwwwwwwWsWsqs\x13qwS\x17\x17q\x112\x17\x03\x13\x03\x12\x13SQ15q15\x03S\x13\x17wwwwwW7qwwww7\x17\x13qsqR\x17 P\x0777700\x16\x00@\x00\x04\x00777777wwwrwwwwwwwwwwwwsWsWSQqp\x175wqww\x15\x1155\x10\x11aq1\x01\x12\x13\x11\x03\x11\x13S\x13Wwwww7qwqwwwwwuw5\x171sp\x03\x00772\x16\x173@\x00\x04\x00wssss77ww7GGwwwwwwwwwwww7\x175750\x17\x171ww\x17ssw\x13\x13\x13S\x17\x17\x171qqq10q0\x1757wwwuw7wwwwWwsqsSA70\x04\x007%$\x03rs7\x04\x00! \x0677770wrD4VWwwwwwwwwwwuuwWW\x13CSqWwwww\x17qqaq\x01\x13sq\x12\x110\x13\x10\x15517wwWwwwwWwwwwwqwSQ!sr\x14\x00\x170\x00\x01\'3s@\x0077\x000\x03sw0\x007GCG\'wwwwwwwwwwwwsu77\x17\x11\x13Wswwwqu7\x17\x17\x111%w\x135\x13q1q3\x130usW7wwwwwwwwwwwu1\x03W\x173s72\x04\x00@a70\x03CsP\x04\x04772\x013D4dTu\x07Gwwwwwwwwwwu7WSSqa55awu7sSS\x13\x03Q\x115%\x13q\x17\x115\x01q\x11sw7sw7wwwwwww\x17\x1577\x17\x133w77\x04\x00\x00\x00\x03CC\x073sc\x00\x003r\x00\x02rCG\x07%gvwwwwwwwwuwwwSswqs\x17\x12S\x10\x17wqSSqqQ70S\x13\x157\x13q!53\x07\x07SquwW777wwwwssWWsWw3sp\x00\x00\x00\x00@\x00\x077w77\x03\x03p\x04\x00\x003dTtV\x14uwwwwwwwwvwwwwWSW5q\x1551w\x17\x0757\x01\x13\x13A\x117\x17\x12\x115\x13SS\x11u57Wsswuwwwwwwwuss\x1733w7\x00\x00@@\x00\x00\x073s3ss7p\x00@\x04\x03s\x07%qegwwwwwwwwwutwwu757W\x13s\x13\x01qq\x13Su\x13q7\x13sW\x13\x1551%17\x13Sww77Wswuu7Swwww7uw7w0p\x00@\x00\x00@\x0577sw7sp\x00@\x00\x00\x00\x00tVwrWwwWwwwwwwwwwwwusSsw\x17u\x17\x17\x055511\x07\x15\x11\x05543\x13SSW\x10\x17%q5wSquw77swuwWvu\x033s3p0q\x00\x00\x00\x00!#s73s7\x00\x00\x00@@\x04\x00qetwwwwwwwwwwwwwWwwwwu5wqs\x13Q3S\x13SW\x11#q3S\x13U051715svsSwwswwSWu7Cw7\x07\x00swp\x03s2P\x04\x00!777ssw1`\x00\x00\x00\x04\x00\x03wrswwwwwwwwwwwwwwwwwSSSwW\x17\x173Q1u\'\x13\x17\x15\x13Q5q3SS\x17\x11\x17w\x17\x17\x17wSSwuwww7w55u0\x074\x000s470\x00\x03r@\x002770\x04\x01`\x00\x00\x00\x007twwwwwwwwuuwwwwwwwwqwww\x17squ5\x13CS\x11RS\x137\x13Ss\x17\x13\x13SSspwqw\x177wwsqsqqqwssws0\x00\x03\x03ss\x00sw\x10\x00\x00ssp%3\x12\x10\x00\x04\x06\x13sswwwwwwwwvvwwwwwwwwwsw\x17QwW\x12Sq51q55\x15\x114555553\x13W\x17qw\x07ue57Wwuwsw\x17\x16W\x175s@\x047#0p72p\x00\x0074%\x0367\x07\x00\x00140wwwwwwwwgWWWwwwwwwwwWWsw\x17wq55sS\x17\x13\x121%\x13\x1357\x171qp4qw\x17qcwwwwSsqu7qs7qsw5\x00\x00P073s04\x074\x00\x02Rss\x00\x01!r\x00\x00wwwwwwwvugggWwwwwwwwwwuqqw\x17\x10q55!qqSSq\x05\x13\x111w\x16\x17q4qg\x17\x17SSu77WW7q7uqv\x17\x07sp\x000ssssss0\x00\x00\x047\x13%\x07\'7 \x04\x00wwwwwwwwVwWWgwwwwwwww\x17Sw7qs\x17\x13SS\x17\x0757\x13\x111%\x13GSqw\x17W7qww7wWwursW\x17w\x177qw55s@7777770@\x00\x04\x00\x00`R3sr\x15\x00\x02wwwwwwwwwVwewwwwwwwwwwwwqqtqu57S\x11SQ5\x16\x111a3ug\x17v7W\x17\x07\x17W\x17sasuucpqsSR\x17Sw\x17\x17\x0777777`\x00@\x00\x04\x00\x03\x03w772\x12\x11ww\x07wwwwwwuewwwwwwwwwwSquwS\x13S\x13\x17wwsS7R\x13qS\x17WsWAussqqswwuwWsSWSRRu5su7v7777773\x00\x00\x00\x04\x00\x00\x07s7ssss`wwwwgwwwwwwwwwwwwwwwwwwwwwS\x17uwu515q1q\x131qwWswSuug\x07\x16\x17ww5%7wqeu5\x17\x17%\x16\x1555qs77p4\x01@\x00@\x00\x05s7s7770\x00\x07ww44wwwwwwwwwwwwwwwwwWqqu1uq7sw\x17W\x1751sWwwsusCG7\x11qav\x17WWwup\x16\x13146\x16\x15!rw\x177Rss\x03p0\x00@\x00\x02s3w3w3s@\x00wwugGVwwwwwwwwwwwwwwwwwww7u07Suqq7qw\x17\x17wqquwWu\x17Gw\x07\x17\x17v7wSCWqWVqu5\x12P\x17\x13sCsp!c770\x04\x041\x02B3w3G\x00\x00\x00w4$\x144uwwwwwwwwwwuwwwwwwwwSwqSus\x17wSS57wwwwww5sCqw\x16\x17quww5w5p \x11R\x13CAq%t\x17555\x00\x173s\x07\x00\x03w\x00\x00C7s02B\x00ugedt6GwwwwwwwwwGwwwwwwwWwW\x17qq%ww557wuwuu%5vuwWaqw\x17sqww\x14w\x07\x15%\'W\x10\x07\x05R\x13sSss\x00ag7\x00770\x00\x003a\x04\x03q1\x00$\x14PG\x07E5wwwwwwuetwwwwwwwwwSsw\x17SSqw\x177wu7ww7wwa\x17qw\x17ppw\x17WupspSR\x115p\x00PS!uaqapP\x03007ss`\x00\x054\x00\x027#r\x00edw4dvwwwwwwwwvwugWwwwwwwwu5squ7\x17wwWWuwwwSAWCG\x17uw\x17\x16w7swW\x1751RSSA\x01%W\x07\x16\x13S\x170@CCw77752\x00\x00@Ss1\x01PG7u4\x17wwwwwwwwWGgTwwwwwwwwwsW77WwwWp%gwwWww5545suwquwWqae\x16P14544\x12\x1545t41S\x00\x0773ss3s@\x00@\x00 4 cw4wCGwwvwwwwwwwutwwwwwwwwugwwWwwwww\x07W\x17uwwWRRW5puwawsqw\x14\x17Sq0@SRQ\x00\x05rQR51R5\x1777w77w\x00\x00\x00\x00@\x00@\x1737uw7wwtwwwwwwww\x07CwwwwwwwwwuewwWwWwwu6uwuwswSRW\x07ww\x17u7Ws@\x04\x00S@\x01rSPP5%\x167Q%!\x1603s3ss1 \x00@\x00\x00@33wwCtww7sqwuwwwwwwwwuwwwwwwwwwewwWwwuwuwww5wStw4\x10\x07up\x16W7\x04\x00\x00SA\x154\x1540\x05\x07\x10qA\x07\x10Pq\x15\x067w75`\x00\x00\x00\x04\x00\x007w3w77wwwwwwg\x07Gwwwwwwrwwwwwwwwuwwwwwwwuw\x145wwWwSWSAu7wQwC@\x00\x00\x074!aaqA\x00\x05p\x16\x17\x10q%\'\x03\x10\x0377\x12\x13@\x00\x00\x00\x0173#stww7wwwwt\x16twwwwwwwwWwwGwwwwwwwwwWwwwwwwuw7qwsW\x16\x10uw7wu\x10\x00\x00\x01A\x05\x14\x17\x07\x10p\x00\x00\x01\x01\x07\x13Q\x11q@7rP\x0773\x00\x00\x006\x03\x07777wwwwwwv\x17eE47WwwwwwwwewwwwwwwwwwwWwwuwwwwWVqucGWwew\x17S@\x00\x00GpPapqe\x00\x10\x00\x1401%0g6\x03p\x00\x00srs\x00\x00\x170\x00\x003sw7wwswwu`V6GFww7wwwwwSewwwwwwwwwwwwWwuuwwwsWcu55qsGwt\x00\x10\x00\x01Se\x14\x17P\x10\x14\x05\x05!\x11APu\x10Qs@\x04\x047770\x032p\x00\x007 wwswww66V\x14Ad\x17swwwww6FGVWwwwwwwwwwwwwwwwwwwWquwww\x07U557P\x04\x04\x16u6\x17\x01wq\x01\x00\x00RP\x001\x03q%\x00\x04\x00\x00\x047\x00\x03w10\x00\x03\x00\x00wwwswwGW4d4Cwwwwww6u5t5gGwwwwwwwuugwwwwwwSw\x07wwWwu\'wGt4RRSSQaV\x15\x07AA\x00\x01\x00\x03\x044\x12P\x04\x00\x04\x04\x00\x00sw2sc1 \x00\x00swCww7sswPD7V4wwwtuwF\x06VpwwwwwwwVWgwWwRTwwwqw\x175wWSW\x057\x17W4\x17WvRQaru\x10\x00@\x00\x01\x00Qqe\x00\x00\x04\x00\x00\x0477s773\x12\x00\x00\x00wst77pwwp77wasCwwww75uaGwwwwwwwwwWWgWwsGWww7uwv7gwwWw5sPqqu\x07\x17WR@P\x10\x01\x00\x05 P\x10\x04\x04\x00\x00\x04\x00cw7ss7 \x00\x00\x00Cw\x03w`G77wGsstFww7\x077ww%GwwwwwwwwwVwgWwuwpuqtuwSWSWqw%%vWugV\x17qaa51!@\x15\x00\x00P\x04\x00\x030@\x04\x007\x173ss7p\x00\x00\x00\x00t7wp@agsCswwsqspewwwtw7swSwwwwwwwVWwwwuwrws\x13CwwtsWquw\x05w\x075qpV\x14\x05a@P\x01p\x00A\x00\x00\x05700@7 rw77s\x00 \x00\x00\x00\x03wp\x04\x04\x047\x147ww77wtFV\'ssswwwGgwwwwwwwwwwwwwuuuut1Ww\x175wwPuw5wW\x16SSRW\x17\x05\x00S@\x01\x10\x04\x003s@\x001q\x00\x00\x13w7 \x03\x10\x00\x00\x00wpt@D$\x04\'w77ww4\x06\x14\x04Pwtw7wwsWwuwwwwwwwwwwwwwwwSWwwuwvWw74wSwu%e%Pt\x144\x17\x10@e\x00\x01g77\x077#@@\'3p\x17rs\x04\x00\x00p\x04\x06\x16\x00@@Swwsw7w\x04`pd47wwwswwtrVwwwwwwwwwwwuwSe%sWq\x07uawWSVu%wSupqCpSvP\x10\x10@\x000@\x03sss\x00\x00s@\x06\x0357\x00\x14\x13t@`DT\x04\x077sswst4t\x05D\x14Gw7wsww6\x16\x14uuwwwwwwwww7wwwSAeg\x16w\x07\x17evusWWwwRW\x16\x14\x175q\x00@@\x00@@7w777sw\x04\x00@usr\x03c6\x06\x16\x01\x00`\x047g7ww5cC@BBF77w7wwwEevpgwwwwwwwwtuwwwwwqqAAAGSW\x17usrRwuqeqwRW\x05\x04\x00\x04\x00\x0773ssw3@\x00\x00\x00\x02\x02\x01sss`D74\x04Cp\x00G77rSw7@D\x17Gwww7sarRAGPwwwwwwvtwvvwwwwwwwwwpwwt\x16TuuwsGswG\x05!@\x00\x04\x00\x043sw7sst\x00@@@@pssss\x01\x00sp\x03spp\x02wBV77qw\x07sppswwGwwug@wwwwwwwwWGWW\x07wwwwwwwwWGWww7w7t\x16\x10770sw1`\x00\x057Rw777p\x03@\x00\x04\x00\x00\x07777774w\x00sw4\x047p@awsG\x0777BV7st777\x16\x147prwwwwsu%44%wwwwwwwppppsw7w7w5$\x07t\x04\x07\x0727\x00\x03C`\x00\x007sa\x0744\x00@@qsssssspwsssssp\x00\x04\x046\x17swww5aw\x04CwwwwwwwuwwwwwwwGGWwwwwwwwGEeeFWwwwsssp\x00\x00\x00ssp1s70\x00\x03s\x02Rss0\x04\x00\x03\x023ssssw\x00\x00\x00\x00\x00\x00\x00\x00\x00\x00\x00\x01\x05\x00\x00\x00\x00\x00\x00\xe5\xad\x05\xfe'</t>
  </si>
  <si>
    <t>Meat/Poultry</t>
  </si>
  <si>
    <t>Prepared meats</t>
  </si>
  <si>
    <t>b"\x15\x1c/\x00\x02\x00\x00\x00\r\x00\x0e\x00\x14\x00!\x00\xff\xff\xff\xffBitmap Image\x00Paint.Picture\x00\x01\x05\x00\x00\x02\x00\x00\x00\x07\x00\x00\x00PBrush\x00\x00\x00\x00\x00\x00\x00\x00\x00\xa0)\x00\x00BM\x98)\x00\x00\x00\x00\x00\x00V\x00\x00\x00(\x00\x00\x00\xac\x00\x00\x00x\x00\x00\x00\x01\x00\x04\x00\x00\x00\x00\x00\x00\x00\x00\x00\x88\x0b\x00\x00\x88\x0b\x00\x00\x08\x00\x00\x00\x08\x00\x00\x00\xff\xff\xff\x00\x00\xff\xff\x00\xff\x00\xff\x00\x00\x00\xff\x00\xff\xff\x00\x00\x00\xff\x00\x00\xff\x00\x00\x00\x00\x00\x00\x00s41$wwwwwwwwwwwwwwwwwwwwwwwwwwwwwwwwwwww%wwwwwwwwwwwwugwP\x045\x07wwwqvwwwv477sqrscscS773srs\x00\x00$\x07Gw7wsw7wwwwwwwwwwwwwwwwwwwwwwwwwwwwwwwwwwwwwwwwvvwwgwwwRGuwwwguv\x17\x07777#srsqsqsw77w677s4wwwwwwwwwwwwswwwwwwwwwwwwwwwwwwwwwwww7wwwwtwww7wwwwvwwggw`\x10CWwwug3rssssw77777773ss3qss$\x07wswwwwwwwwwwwwwwwwwwwwwwwwwwwwwwwwwswu$\x00\x00\x00\x00\x00\x00\x00Aewwwwwwwu'u\x045gwww74ssqsss\x177777'7'63G73swwwwwwwswww7wwwwwwwwwwwwwwwwwwwwwwww6\x14\x00\x00\x00\x00\x00\x00\x00\x00\x00\x00\x00\x00\x00@Pwwwwwwwp\x04\x17Wwwws77'677csscssssq73sv7wswwwwwwwwwwwwwwwwwwwwwwwwwwwwwwwww4\x00\x00\x00\x00\x00\x01@A`tg@\x04\x00\x00\x00\x00@ewwwwwwRAgww7w777773srsw77757ssr77wwwwwwwwwwwwwwwwwwwwwwwwwwwwwwwwsR\x10\x00\x00\x00\x04Ggw7wWsSwwwe @\x00\x00Cwwwwwt\x16\x15www7rSssSg7771sqsr3777sswwwwwwswwwwww7ww7wwwwwwwwwwwwwt7\x16\x00\x00\x00\x06\x17w7SBG\x044\x14tt\x16\x17\x17wsp\x00\x00@wwwww\x00Cwwww777773sqsw67'7wcss77wwwwwwwww7wswwwwwwwwwwwwwwwwwV7\x07\x00\x00\x00\x04Wv\x16Pda@t\x04t\x00C@``@t7v\x00\x00\x00Wwwwu$\x17wwsssscsw7763ssss35'5sswwwwwwwwwwwwwwswwwwwwwwwwwws\x12ww\x00\x00\x04\x07w0RPp\x05\x04\x04\x00\x00\x00@\x04\x04\x14\x05%%\x04\x17u4\x00\x00SwwwS@wwww7'771sssw7777W3sscwwwwwwwwswwwwwwwwwwwwwwwwwu44wp\x00\x00\x00wupG\x04\x04\x04\x00@\x00@\x00@\x00@\x00@@@@e$\x17w\x04\x00\x04wwwt\x17pwwsw57rw6773ssss#w7773wwwwwwwwwuwwwwwwwwwwwwwwCrCw%\x00\x00\x04wrRB@@\x00@\x00\x00\x00\x00@\x00\x00\x00\x00\x00\x00@\x00PA$\x07w \x00\x05wwwt\x07Gwwsss3s7676SsCsws7777wwswswwwwswwwwwwwwwwwwu76\x074gP\x00\x00Gu\x04\x04\x14\x00\x04\x00\x00\x04\x00\x04\x00\x00\x04\x00\x00@\x00\x00\x00\x04\x04\x04C@\x05wp\x00\x07www\x00\x14www7'w7ssSs677737scsCwwwwwwwwwwwwwwwwwwwwqv7%wtwp\x00\x00wrRW\x04\x04\x04\x00@\x04\x00\x06\x00``ptT$\x04\x00@\x00\x00\x00@\x05aaw\x00\x00Gwwt\x03ww7ss73qssw777'w\x13%777swwwww7wwwwwwwwwwwv6\x17%4v4sp\x00\x00gtP@@\x00\x00\x00\x04\x06WGWWuwWwwWwwp@\x00\x00\x00@\x04\x04\x07w\x00\x01wwwuGwww7Sw'7'3ssss3g76WGwwwwwwwWwwwwwwwwwSSu6\x17g5gv\x00\x00Gq\x03C@\x00@\x04$VSSwwwsu'\x13cwwuwt\x00\x00\x00\x00@CC\x07p\x00Gwwp7wwsw63sssw773qwsVWrswwwwwwwwuwwwwwwsSrp6WcVRRq\x00@wVD\x04\x00@\x04$W77erW0WwWuuwWwwwv@\x00@\x00\x04\x04Pw`\x00wwwAGwwssw7771rRu6rW'75wwwwwwww7wwwwwssC`qgSdt3cw\x00\x00\x07r\x054\x00@\x00ewpqawW5Gaw47w77vw7wt\x00\x00\x00@\x00CAp@\x07wwt4www73ssscs76qw7wecGwwwwwwwwwwww\x03%%47vqds2VWt\x00\x04w\x05@@\x00\x00GSR\x07\x12WpsRw\x17pwu%%rSuuwWt\x00\x00\x00\x04\x00BW0\x01www\x05wwwww75%swGw7pw\x17777wwwwwwwwww5!7V7gt7\x06s5eww\x00\x00w\x14t \x00@usg!qev\x17\x16\x17Sw\x07sSsW5wWwwww`\x00\x00@\x04\x05\x07t\x00\x07wwpwwssqcsswCsqg\x07rsCGwwwwwwwww7qcvV%pu'Cq%gwgv\x00\x04w`\x01D\x00\x02V\x17\x13SCWSpqg7\x07S\x0745%wCrw7wuw@\x00\x00\x00BP7`\x07www\x00www77Gwswewsw\x17w77wwwwwwwwPs\x07\x07\x07uvw'\x03rWwtwvp\x00\x07pV@\x00\x00W\x17pq%47asCW%4w\x17\x17\x07w\x17551e77ww\x00\x00\x00@\x04\x05w\x00WwwwWwwww7\x16Wssru7w#ws7wwww7s\x01'4rwv\x161!qwGwVvww\x00\x00w\x05a\x04\x00\x044w\x12\x16V\x17V\x13@\x17sSG5cCWRqpsC\x13\x07\x17\x17w@\x00\x00\x00C@7\x00\x07www\x07wwwwwg656Ssg7Ww7www7\x1644vwG7Aac\x16vvVwfwGw`\x00\x07u$\x00@\x00SG\x12\x16\x1714s\x17\x03w%4qr\x157rq\x07%45tqag\x17u\x00\x00\x04\x04\x00Gp\x00wwwu\x17wwww7www7ssw3sw7wwrpsww\x064t674wwwggWgwep\x00w\x00S@\x00\x00G\x16wCR\x16CW\x07PSSCcqrWq7p\x12SR\x13\x16\x16\x10p7`\x00\x00\x00\x07\x00w\x00WwwwewwwwwWw77w77w77S7\x16AwGF\x17qc\x03CGggVugWgWt7\x00\x00wV@@@\x00453\x16\x17\x13V7\x127w0W\x17\x07\x17qw\x03\x075'\x07Gwwwwuw\x00\x00\x00P`\x17@\x07wwww'wWWGwwssw7w7sswrpw`rsc\x07\x16wwwWugvvvtr7v\x00\x07p \x14\x00\x00\x04w\x07t1ppupq@s\x07'sSe61qqCWwwwuwwwt\x00\x00\x04\x04\x14\x03p\x05www7WWwww7Www7qcv5v7Awg\x0740pvevwggwggu7\x077F\x10\x00W\x06U`\x00\x00\x06\x11w\x13\x07\x07\x16R\x17\x12\x17pwS\x17\x07Sw\x14447wW1qwwWww\x00\x00\x00\x00@Gq\x00wwwwwwwwsu7wsw7w\x17wsWw`\x12qagwwwgGtvvwW647\x077p\x00sA`\x04\x00\x00Ev\x17CS\x16\x01wpu%7\x177a7w1c\x17\x17ww5w6\x13Cagwp\x00\x00\x04\x16\x10w\x00wwwwwww7\x17\x03\x00ww5g7sswwg\x07agwvwegwvwweg4qcGtw\x00\x04w\x04\x14\x00\x00\x007qc441pSq\x03RSVSV\x165s\x16\x16wpSs\x05\x07\x057\x17\x17ww\x00\x00\x00\x00@\x07p\x07wwwwwsPq@P\x07ww7wwtrs\x12qwugGVVwggrp75'6u'\x07c\x00Cpu`@\x00\x04TsWCRR\x07t\x1640677!wS%!uw\x07%471rSCauw@\x00\x00\x044\x07p\x04wwwws\x05%\x00\x10\x00\x05wwuav\x175wagvvwwgwvV5\x03Cv\x16twRts\x14\x00\x07@@\x00\x00\x04\x05cqu1!sW\x01sQqqW\x17\x17w3SWsq55!RW\x0547\x177sp\x00\x00@A\x07p\x07wwwupR\x10CGp\x00www7swwwwuwGggwrW1cw4\x17ew\x07%2\x163\x04\x1740@\x00\x00\x07uw'e45!v52\x07\x077gsu446W\x07a%7%!sC\x10rRWt\x00\x00\x00B@q\x00wwu!\x07\x05\x07\x00Wu\x00\x07wwwwwwwvvvwwe'\x070g\x16@ve6\x1652S3p\x00w\x05G\x04\x00\x00\x07RSQsC\x03RQrU05%54ssSWw1t0qqpS\x16qS\x177wP\x00\x00\x14\x10w\x00WwwV\x15%\x05u%wp\x00wwwwwwwwGwsCRprG5g7%2a!c76\x170\x00sB\x14\x00\x00\x04uersuqa4rW2W\x12Ww'1q%w\x13C\x03SR\x16\x13ps\x166\x16\x16\x17`\x00\x04\x00`S\x00'wwqaCwrT7t\x10\x17wwwwwwvwt4saCusFsBS\x07\x1373a3s\x00\x06t%@\x00\x00@\x16SqRW04%5w\x050%7quwawv\x16\x175%%5$\x176SAqswP\x00\x00\x04\x10g\x00Wwwwt5GwRWw\x04wwwwwwwws3s%'tbVq41'3rsS773@\x01qD4\x04\x00\x07AtV5!wSRG5sqqcwsq7wqqaCSSC\x13`Q'\x12\x075wp\x00\x00\x00B\x170\x07wwwq`5wt0wp\x07wwwwwwt4adwV7W!&amp;\x12ssc73'3ps0\x06r\x10@\x00\x00\x00tsusRPqq4s\x17\x07\x03\x15'VW\x03uw%6446\x16U7%\x10qps\x07t\x00\x00@T\x07P\x07wwwwWCGwG\x07wPwwwwww3sWsds@!cq71s5sSs\x1637\x00\x01uG\x04\x00\x00\x05\x16\x17Ce%7v\x16W\x17CqucWswwW7\x17\x01SSqq2PR\x07\x07\x07\x14su\x00\x00\x00\x00\x17 \x07wwwww\x05\x17wpWw\x00WwwwwwadbVS43773s'2s#63sss\x00Gp`P\x00\x00@`G\x17Su!qw\x03g\x12WR1wwSqgw\x16\x17cpSCe\x03sSqss5p\x00\x04\x00t'\x10\x07wwwwwtvWu\x00wp\x07wwwwwWsW3%#ss\x13'3s53ssR71s@\x07p\x14$\x00\x00\x07\x14t0t7\x17\x07\x17Upw75w\x07wwww\x17!a57\x075\x13u%%%%%wp\x00\x00\x04\x01Cp\x07wwwwww\x055waGt\x04wwwwwbV pss6\x17'3a73s5371r3\x00\x03u%\x00@\x00\x00pWqqGgprpSSCCusWuwSuqv\x17\x075'p7\x17\x1753R\x17t\x00\x00\x00@\x070\x07wwwwwwtVwt\x03w\x00wwwwwW3ss7573s\x1772s63csr770\x07rC@\x00\x00\x04GgV7qqw\x156Ruw7\x075wwwwsw1t5w\x17\x07PppRP5w\x00\x00\x00@$\x07P\x07wwwwwww%\x17w\x14wp\x17wwww p33a2s63cs72S75#3qs\x00\x05pT\x05\x00\x00\x055qw\x17\x07CAce5\x12qWsV7www\x16SVS\x17!sq'75'\x17wp@\x00\x00\x00PS \x07wwwwwwwTgw`\x17t\x07wwwwss6\x173w1s\x173\x12q73s35727\x00\x06p\x07$@\x00\x00GvWAsWsUsGw\x17#W7SWwWsv77cV47SSCSpwp\x00\x00\x04\x04\x00'\x10Gwwwwwwww\x14wu\x07w\x00wwww333ss3r73ss63s\x07'2qw3p\x01w\x14\x10\x00\x00@4qsrS%\x167W45%A%sww7wwqwSW5sRqappww@\x00\x00\x00\x02PW\x00\x07wwwwwwwwaGw@wpGwww6\x17s67C73c'3ss'3s73#\x170\x00q`d\x04\x00\x00G6\x17WpSau'uws7Su0qwwqwswssCw\x177Swqu\x00\x00\x00\x00\x04\x043\x00wwwwwwwwww\x07wpWt7www3s3q33c\x171s63\x13s71sssrp\x047\x05P\x00\x00\x00Guwau0\x17\x12Uwe5t2RWwwwwsvW%u7pqaguww\x00\x00\x00@@\x034\x00wwwwwwwwwwAww\x07w\x07wwws663w77#s3q7'5s'3c\x1732\x00G@`@\x00\x00\x05r5s\x07wp52S\x17rsW77\x17w\x17wwSsScu7ww\x17w04\x00\x00\x00\x00\x05\x04q\x00wwwwwwwwwwt\x07wpwuwww3q3r3ass'073s273a72ss\x00\x01p\x14 @\x00\x02W\x07\x17\x00\x14wCS\x044\x17u5uwwvwwwwwwWwwwwwwCS\x00\x00\x00\x04\x04\x03p\x04wwwwwwwwwwwPwt7wwww63s\x17737\x13sss'771s73s5\x17\x00\x07p`T\x00\x00\x04wqe'\x02\x17upsSw\x17csesSSWwwwwwwus\x17wu0t\x00\x00\x04\x00 \x07\x00\x07wwwwwwwwwwwpWwGwww73r3c3Sc6\x13'3S1c63s61r'\x00\x045\x05\x00\x00@\x00W\x12\x05q\x01p\x12\x07usPw\x17\x07\x17%7ww\x17uwwspstwWC\x07\x00\x00\x00\x00\x04Pq\x00Gwwwwwwwwwwww\x07ww7RSgs\x17s7673ssqc7'3s7416\x17Sp\x00W\x04$@\x00\x00\x07u wp\x05%\x01\x03\x047\x17wwwwwVwwwwwuwV\x17ww5%\x00\x00\x00@@\x00q\x00wwwwwwwwwwwwwwwwcwwW3c7\x13s3q37373sq7\x123GCc'W\x00\x07pS@\x04\x00\x047S\x01w!\x02\x16\x140RPqqwu67\x17wwwwwwwww5 \x17@\x00\x00\x00$\x01p\x00wwwwwwwwwwwwwsCsWwwws7r6567'\x12sss\x13#a%G25uqc\x00\x054\x04\x04@\x00\x00Gppqp\x01A!\x04057wsSuwwwwWwwwwwwRQp\x00\x00\x00\x04P\x07\x00\x07wwwwwwwwwwww7\x07wWwgrs7\x133s3s3s770\x02rV\x12R6\x17V667@\x00w\x00p\x00\x00\x00\x05w\x16\x16W\x06\x12RSRRwSwwwwww\x17wwwwww\x17%6@\x00\x00@@\x00q\x00gwwwwwwwwwwwSGwwgw57Vr6s563w73\x03\x075\x070vwwvww5w7\x00Ct\x05`@\x00\x00Gqa\x07qp\x10 57\x17guwwwwWwuwwwwwsSq\x00\x00@\x00@Cp\x00wwwwwwwwwwSsgwww7%www3s7#3s\x03\x12\x1644&amp;\x16w555swuwws@\x047\x00P@\x04\x00\x00w\x160wwuu7Wau7GWwuqEsWwwwwwwt\x00\x00\x00@\x00\x17\x00\x07wwwwwwwwwswWwwqauwwvws53ss47%aCsqcSCrsuswwwwp\x00W\x05$\x14\x00\x00\x04Wuw\x16\x146\x16t!sCV7wwu4sWwwwwww\x14\x00\x00\x04\x04\x04\x07q\x00wwwwwwwqcSe6wu47wgwvww7#43\x03CpC\x07#BV5'757susw7ww\x00\x07pA`\x04\x00\x00\x07wuwwuwSWGw7W7u\x16\x045wuwwWwS@\x00\x04\x00\x00\x057\x00\x07wwwwwwwwwwwww'wwwwwwww3s3aar\x076qG75w7Ssswrwwwwwp\x00W$\x07@@@\x00wwwWwwwss\x17w7Gwu5WWwwwwWt\x10@\x00\x06PBq\x00\x07wwwwwwwwwwwG7Wwwgwgwvw43@rRW4qc\x00\x07sqsw757ssWwwww@\x03SA`P\x00\x04\x07wwwwWwwtsGSwu5\x02Suwwuwwsa\x04\x04\x00@w\x10\x04wwwwqewwwwwwwwwwwwwwwS73a7%'!c\x06\x16sw\x17g63Csaw7swwwwp@w\x04\x07\x06\x04\x00\x05wwwwwuwwu7wWWRuwWwu7qwu\x00Aa@\x07q\x00GwsRV\x16\x13RSWwwwwvwvwww567G@rrRV\x160ss7Rw3\x17\x1777sqw7wwwww\x00\x07w\x05AB@\x00wwwwwwuqwwwww\x17U5wu6WWWSG\x04\x14%s\x10\x07v\x15\x05\x05\x00\x10P\x04\x1407Wwwwwwww%vwww7%5%#aw\x174ww\x13Sss\x17\x13\x1777wwwwwwt\x00\x17r\x06AB@\x04wwwwwwwwut\x05\x14u7ww\x16U5wwt\x05%`Sp\x00\x07\x15\x00\x00\x00\x00@\x04\x10\x01AA%7wwww7\x17wwwwwrR\x073qw7#sw7w50\x140tqepu77wwwwB@WQd\x144\x00\x00Wwwwwwwp\x00\x06R\x17WWwagW\x17w\x07\x07@\x17w\x00\x06P\x00\x00\x00\x00\x00\x01\x00\x00\x10\x02\x10RRuwwwwwwW%435%sss3s77sq0\x12\x01cw7777rTwWwwwu\x00\x07w\x01e@E\x04%%t4RT\x05\x00@\x054WwwwWQwwPG@Ww\x00\x05\x01\x00\x00\x00\x00\x00\x10\x00\x01\x05\x02\x15\x05\x01\x05\x17wwwwwv7ssw\x0737\x077rsw77RP4771swww\x15\x13pwWwwwt\x00\x07w@\x06R@\x04\x00\x00\x00\x00\x00\x00\x00\x00\x07PsWWwqwwTpp\x177\x00\x00\x10\x00\x00\x00\x00\x10\x00\x00\x10\x10\x00\x01\x00\x000q!\x07Wwwwu77ssssssc57\x03CS1%75\x01CAC\x111puWWewwwwt\x00CwP\x04\x16P@@C@\x00\x00\x00\x00\x045eswwt%pRT\x05wP\x00\x04\x00\x00\x00\x00\x00\x00\x01\x00\x00\x00\x10\x14\x01!A\x10SP1wwssw2777\x077773arwpCs\x10\x03G\x10wug@\x01\x02\x17qwwwwwwp\x04\x13wpAae$\x04\x04\x04\x04\x00@\x00CWWWwWV\x16@\x07w0\x00\x14\x10\x00\x00\x00\x00\x00\x01\x00\x01\x01\x10\x01\x01\x00P\x14!\x05%\x07\x17www7usssssqrV\x16%!'S\x00Gt\x16G\x07vWwt5\x00Wuuwwwww@\x04\x07w4\x04\x05Ae!\x02\x07\x04\x04\x04$qwwu4\x00E7w\x10\x00F\x00\x00\x00\x00\x00\x00\x00\x00\x00\x00\x00\x00\x10\x00\x01\x01!\x140\x17\x10q7sww77'770cacsW\x17u0WwpdpGu5twpa5wwwwwwww@\x00\x05ww\x16\x00@DDT\x05%\x04\x14\x04uwR@usu \x00Dq@\x00\x00\x00\x01\x00\x00\x00\x00\x00\x10\x10\x10\x01\x14\x10Aa\x05q\x07\x13Wwssssssqg\x147\x17\x07ce0\x07\x00Ct\x01G\x07vFRWD\x04C\x15wwwwwwwwt\x00\x00\x17ww5\x00\x00\x00\x04\x04\x06\x00\x00\x00\x01uwwt\x00\x00Gw@\x00\x00\x00\x10\x00\x10\x01 \x11\x00\x00\x01\x00\x10\x00\x12\x11\x03S\x01q\x051\x17wwsss0c\x167Ccp47Cp@tw@`VW5eeq`dpuwwwwwwwww@\x00\x04\x17wwwvqcPtwwww%\x00\x00\x04Gww@\x00\x00\x00\x01\x01\x01\x05\x10\x01\x03P\x10\x10A\x03ACP\x157\x17\x10psw7w77g\x14w\x076\x16\x17wp4\x04\x16\x00w\x06V\x00wD\x06\x17v@@CSwwwwwwwwwwD\x00\x00\x00Aau7WwSRPp\x00\x00\x04\x07wwwp\x00\x00\x01\x01\x10\x12\x10\x13\x015% \x17\x05\x105\x01!\x07\x12Ppq\x17\x17sw7rs\x167!%%www\x07P\x00a\x04w\x04\x00VwWuwe\x04tduwwwwwwwwwwww@@\x00\x00\x00\x00\x00\x00\x00\x00\x00\x00@Gwwwww\x04\x00\x10\x10\x01 \x10\x10p\x12\x10\x11\x11q\x010A\x03Pp5\x17\x17\x12qGwsw\x177w\x07wwwwww\x05$\x04\x14pwPv\x00WaGGVvWwgwwwwwwwwwwwwwwvV\x16D$\x06\x14egGwwwwwwt\x10\x01\x01\x01\x01\x01\x01\x01\x01\x05\x11%0\x17 S\x17\x14\x17\x15Pqqu\x03\x17swsss!%wwwwww5\x00B\x00B\x07d\x05@evtpuwvWwqwwwwwwwwwwwwwwwwwwWwsWwwwwwww4\x01\x00\x00\x10\x10\x10\x00\x00\x00\x00\x00\x10\x03QS\x10\x171q0q5%\x13T7wsw77wwwwwwwt6\x04\x04\x04\x14WpB\x04\x07ECGGegvVWwwwwwwwwwwwwwwwwwG0CTwwwwwwwwA\x00\x01\x01\x00\x00\x00\x00\x00\x00\x00\x00\x00\x14\x03\x01aq\x07\x16S\x16\x17\x17u!wswscswwwwwwwsP@\x00A`\x07p\x04p%$$`VVWeegwwwwwwwwwwwwwwue\x175\x16\x17\x004\x177wwwww\x10\x00\x10\x00\x00\x00\x00\x00\x00\x00\x00\x00\x00\x00\x10P\x10\x00\x17\x111qpsP\x17swsssswwwwwwwtp\x04\x04\x00\x07\x07t\x00\x04\x04\x00AGgwuwwuwwwwwwwwwwwwwwwwpRq\x074Suuwwwwwq\x01A\x00\x00\x00\x00\x00\x00\x10\x00\x10\x10\x00\x00\x01\x06\x15 445557\x01wswsswwwwwwwww5@\x02@@@w\x04\x00GBV\x15uwwwW4uwwwwwwwwwwwwwwww\x15\x07\x05\x01\x05'w\x17uwwwwR\x10\x10\x00\x00\x01\x01\x00\x00\x10\x00\x00\x10\x10\x00\x10\x00\x14\x01QCSW\x150sw7sr7wwwwwwwwp\x04\x04\x00\x16\x01`@\x04\x00\x05\x05vwuvuwW4qwwwwwwwwwwwwSt4pp\x03BsAsGwwwwwwS\x00\x00\x00\x00\x00\x01\x01\x00\x01\x01\x00 \x16\x01\x01A40540w\x057Cs\x175wwwwwwwwwR@\x00@d\x04\x04\x00A@RGuwWuwu5U5uwwwwwwwwwww\x07SW\x12\x01e1u\x07tsswWwwww@\x00\x10\x00\x10\x10 \x01@\x10\x01\x11\x01\x12P0A\x17SA\x17\x11\x07w7Vwwwwwwwwwwwq$\x04\x04\x01`@D$$\x054\x17Sv\x17SWV7CRWwwwwuwwwww\x00\x04sAp\x13@\x03\x01qutWwwwwwwP\x000\x00\x01\x01\x00\x10\x01@\x04\x00A\x01A0a\x07\x17\x01\x07swwwwwwwwwwwwwwwR@\x00@RP$\x14\x17\x00CAeupu4uwWuwwwwwwtwwww\x00q@0\x16p\x12P\x07pssw\x07WWwwwwp\x01pP\x04\x10\x01\x00\x10\x10\x100R\x16\x15\x17\x13\x07wqwuw7w77wwwwwwwww0\x00@\x00\x04\x06P%$\x14\x145qauqu7W7Cuwwwwwwuwwp%B\x03P\x01\x10w\x00e\x16\x17GqwwwwwwwwP\x01\x00\x11\x04\x10C\x01aa\x05!A\x03Cwwwwvw'wswwwwwwwwwwwqt$g@D\x07P\x05\x03CW\x07\x17R\x16\x17uuuuwwwWWWwwwwwP5\x05\x00\x00\x00sG\x17!w\x17Ww\x17wwwwwwwqa\x00\x01\x00\x10P\x10\x10R\x147wwWwswwswwwV7wwwwwwwwww\x01Gwww\x00\x05\x03\x04\x10\x104\x16\x17UpRwwwWwwwww\x167wwww@0\x00\x00@\x14\x13qGpspWsWwwwwwwwwwpqa%%%%wwwwwuwwsww\x1777wwwwwwwwwwwq%wwwW\x03@\x10$\x07SqaawuAuwwwwwwwupwwww\x10@4\x00\x07 @r\x17qG\x176Wquwwwwwwwwwwwswwwwwqv7sw7usWwwwwwwwwwwwwv56SPtu P\x01BQqgW\x175ewwCuuwwwwwwwSWwu`\x10\x01\x007\x055\x05w\x17qew\x17gswwwwwwwssw7wwwwrSgwwwwuswwwpwwwwwwwvsqqvwp44r\x05\x00pa\x12Pq0uEw7wwW7wwwwwwwwsww\x03@\x00\x07\x04\x12r\x12Sg\x16SAw5uwwwwwwswwwwww7swww7ww7swwspwwwwwwwRStwvwgwsPup4\x14\x10@%4wSs\x17W5wvWwwwWwwwwuwwA\x00\x00\x17\x10\x05qG4\x17qwt5wvw7wwwwwwwwwwwwwww7u76wwgsGwwwwwwg6wewvw7\x17\x07GwqG\x10\x03Cu73\x120\x16\x100w\x07Wuuwswwwwwwsw4t\x04\x00as\x007qapw7v\x17qwWwwwwwwwwwwwswswW7wwwg5wwwwwwwwuwWww%4ugwwvwq\x06sw3q\x075\x11q1\x01\x10q5wwwuwwwwwwuwR\x10\x00\x00\x174\x07u\x07w\x07sWqwwswWwwwwwwwwwwwswswwwqsWwwwwwsSg6vw'cawgvwvwesBW6S\x07\x12s\x03\x03`\x10\x13\x03\x11e7Wwwwwwwwwww`R\x00qaRW\x01wqe4wwu\x17uwwwwwwwwww7swWqwwwswwwwwwww7wuwwwsuvWwwwwgwW\x17sS3ws\x17\x13\x10\x11s\x01\x11\x03\x12Suwwwww5wwwwp\x05r\x17\x12\x077\x06\x13asRSGvw\x07swwwwwwwwwwww7wwwrWwwwww7W7wwvwt7Gwwgwggwww`w75c\x16w#\x01\x07gu01\x10\x1147wwwwwwwwwwwp\x17\x03Aqa\x17t\x17v\x17w\x17qw\x07uwWwwwwwswsw7wwrSwwwwwwwSwwVwwwwwwwgwgwwgqv\x17rSc57\x13\x11\x17q\x11\x01\x01A\x03\x10\x13SWwwwuwwwwuw\x03@\x14sP\x16w\x01g5wpw7wwWswWwwwswwwWwgswwwwwww'swwtw\x17t7wgwvwwwsqqgaw\x177\x13SawGe!01q3qC\x10\x16wwwuwwwwwwwt\x03B\x17#e0wqCv\x17rWqw7uwwwwwwwwwwsSwwwwwwrsqgvqg3vwwwwvwwvwWgww477\x03v53\x015w\x10\x11\x10\x12\x15\x075757wwwwwwwwsw7pA`WS\x057puqwu%wuw\x07wwwwwwwwwswwwwwwsw7WwwuwstwwgwwwwpwwgwggWu'w\x172Q6\x12ws\x01!\x150\x11\x02\x11CSwwwwwwwwwwww571%wp\x17s\x07w\x17w\x077wwwwwwwwww7wwwwwwsv7wwgvsrWwwwwwt7wwwwwSqs'SqwsSsQqWt\x13\x11!\x01%1\x16\x13\x07wqwswwwwSwwsVqGw0\x07w\x16W\x12wqwWwu7wwwwwwwwwwwww7\x175wGwqqvWwgwwwwwwgww\x077677Wsscq\x03\x01c07\x17p\x12\x13\x13S\x05g\x10\x17wVuuwwww7w7ww\x16s\x01gw\x167sGW\x17sCwwuwwwwwwwwwww7rWgwww77wwwwwgwtwwwww3sCsrs75%1'57\x10SCq51\x01\x01w\x13S1%wwwgwwwwwwwwww\x16w\x17qawqspwWw\x07wwwwwwwwwwwwwCwwwwgsewvwwvW7wwwww57Cs77\x177'w3SS\x03Cw15\x16\x12SS\x12w\x03\x01\x03RwwwwwwwqwwwwwwqvpwwAgu%r7Ww\x17wwwwwwwwwW57wwwwqsGwgwwt77\x17www7%rsswssssWw\x1607qqqp\x12\x13\x11rp1s\x1151%wwwwwwqwwwwwwwwqw\x17\x177qww5w7uwwwwwwwwwsrwwwWcRwwwwwwsspvwwwsGw77773csssw3\x174w\x03\x0751w\x165\x13\x17u\x03\x03\x12Swwwwww\x17wwwwwwwwwprww\x16\x17qw\x05wwwwwwwwwwW7wwwrw\x17wwwwws%74wwrw7wsssw7cwsrss45#\x13\x13q0wsGsSp47141Gwwwww\x12WwwwwwwwwwwW\x07\x07wqgwsv\x17wwwwwww77uwwtw7wwwvwcwsewwsWsGswww77777776ssV\x13C\x07\x17\x03Gsu0\x17\x13\x10\x17\x13\x16wwwwp\x12Wwwwwwwwwwwwwsu%7\x17\x17w\x17wwwwwwW7wuvwwsuwvwwwsW7Www4v7wswsssVsSssqss773\x16\x13\x13q\x177sSw05305\x07\x17wa\x01Wwwwwwwwwwwww77wSwwgrWwwwwwu7wtwvwsRwvwwwsCw7gw7wcqwsww7ww77757757sS5s\x13RSc\x13W!cS\x124\x11pww\x17\x17wwwwvwwwwwwwwwwwwwqasuwwwwww7wwwwsw7wwwvww7wRwswv\x175wwws7Ssssscrscrs3cs\x05%755'1s\x1745\x13rSgwwwwwu7wwwwwwwvsWwwwvwwWwwwwwu7wvwwvw5gwwww57qruwWrSwwwww7sw7777777777cs\x171\x12W73\x13C\x15!srq\x01\x05sWwwwu7wswwwwt7swswwsqwwwwwwucwwwwwsqwwwwww7sagwww6\x17wwwww7Sw7srssssssss77'5!\x12R\x1673cw51\x16\x16wwwwscwwwww7wswwWwwgRwwwwwwwsswwwwu7\x07wvwwg\x17qpwwwur47wwwwwSswss%7575757\x13sSsscw%\x05u5\x051q\x07\x05asw7sv\x17uwwswwesWwswwgswwwwwwwrwwwwgw7wwwwwwsv7www7r5wwwwwww7w7w7ssrscrs'6767773s3\x01aw\x16\x10qswwwcV\x17wssswwSswgwwgwqwwwwwwssw\x17wwwu7wgwgwwRwqvww7R\x17wwwwwwrScss7sw777777ssssssss\x17777\x07Cwww7%!w7w7wwVqswwwwwG47wwwwwwru'\x17wtwCvwwwwwwcu4wsw\x07CwwwwwwqcW7Ww7w77ssssss77777\x0704rV\x16RswCCaasws77w7777wwww777wwwwwww7\x077wgvsswwwwwwq'\x17'w6Wsswwwwwwq77sw77sswsssssssssssssww7sw77w77777w7wsswwwwwwwwwwwwwwwww7wwwwww7wwwwww77wwwww77wwwwww77wwwwww7\x00\x00\x00\x00\x00\x00\x00\x00\x00\x00\x01\x05\x00\x00\x00\x00\x00\x00\xa2\xad\x05\xfe"</t>
  </si>
  <si>
    <t>Produce</t>
  </si>
  <si>
    <t>Dried fruit and bean curd</t>
  </si>
  <si>
    <t>b"\x15\x1c/\x00\x02\x00\x00\x00\r\x00\x0e\x00\x14\x00!\x00\xff\xff\xff\xffBitmap Image\x00Paint.Picture\x00\x01\x05\x00\x00\x02\x00\x00\x00\x07\x00\x00\x00PBrush\x00\x00\x00\x00\x00\x00\x00\x00\x00\xa0)\x00\x00BM\x98)\x00\x00\x00\x00\x00\x00V\x00\x00\x00(\x00\x00\x00\xac\x00\x00\x00x\x00\x00\x00\x01\x00\x04\x00\x00\x00\x00\x00\x00\x00\x00\x00\x88\x0b\x00\x00\x88\x0b\x00\x00\x08\x00\x00\x00\x08\x00\x00\x00\xff\xff\xff\x00\x00\xff\xff\x00\xff\x00\xff\x00\x00\x00\xff\x00\xff\xff\x00\x00\x00\xff\x00\x00\xff\x00\x00\x00\x00\x00\x00\x003'3s3ss73s\x17!wvVw\x144w!&amp;WwwvVwvwwwtpwwwwwwwwwwuwwuGWwwwwwwwww7wwwwwwwwwww7wwwwwwww\x10!6w\x00\x07w\x00\x0073s72373s7!sa7wvwsaw\x17rWwwgwwvwwwww\x17wwwwwwWwwwpwFuwwwwwwwwwwwwwwwwwwwwwwwswwwwwwwRA%vp`3's71sssr73ss07cG\x07wgVrs\x077gwwgwgwwwwwwwwwwwwwWwt\x04GWVwwwwwwwwwwwswwwwwwwwwwwwwwwwwwww\x12Rcv\x16733s73733s773ss\x13swVWwWGw'\x17Vwwgwgwwwwwwwwwwuwwp`p\x04ueGwwwwwwwwwwwwwwwwwwwwwwwwwwwwwwwwp\x10Cws7s72ss\x1773s#773su#cw'gwavw7CGwwwggwwwwwwwWwwwt\x05w\x10ew%wwwwwwwwwwww7wwwwwwwwwwwwwwwwwwwww0\x033s72s77#ss\x1773ssc755'WRwwu6swwGwwwwwwwwwwWwwwt\x04\x17wt\x06WFWwwwwwwwwwwwwwwswwswwwwwwwwwww7wwwwps7sw3s773'3sw7373ss1#7VVvutsswvwwwwwwwwwwuwt\x06TgFu\x00tuewwwwwwwwwwwwwwwwwwwwwwwwwwwwwwwwwww723373s3ss73237sw777sCswwvwtwssWwwwwwwWuwwu`eBWuwPGVVWwwwwwwwwwwwwwwwwwwwwwwwwswwwwwwwwwswsss'3w3737sss733rs7747\x07wwwaewswwwwwwwwww`GV\x04\x04wpd\x04euegwwwwwwwwwwwwwww7wwwwwwwwww7wwwwww337373s3ssv37773sv77ssssw\x07vwwwwwwwwwwwwwwp\x04RS@@GGR@CGV\x15'gwwwwwwwwwwwwwww7wwwwwwwwwwwswwwss3rs73r733ss7#s'3ss7777swqwwwwwwwwWwWuwt\x04\x04\x04dRVV\x17dW\x16Vtvq7Ggwwwwwwwwwwwwwwwwwwwww7wwwwwww73773q73r7773s77773ssssw7swwwwwwwwwwWwwq@BP\x04\x145a@D@gtGTu'v5\x17wwwwwwwwwwwwwwwwwwwwwwwswwwsw3rs3s7#s73s7'7sss7777773sw7swwwwwwwwwwwd$\x04\x04\x00@@@D\x00\x04Gw\x04wFV5&amp;rRGwwwwwwwwwwwwwwwwwswwwwwwwww777773s71s73s3s77776777w77swwwwwwwwWwwt\x14P@BA\x00\x00\x00\x00t@wwpGWGGRW57\x01wwwwwwwwwwwwwwwwwwwwwwwwwws33s3s73s63s7s7s73sssss3w77swwwwwwWwwp@g\x00\x00\x14\x10@\x00\x00\x07@\x06wut\x04ttwebG!gewwwwwwwwwwwwwwwwww7www7ww777673s63ssss3s3sg7777swsww7w7wwuwwww\x04tuvEe\x00\x00\x00\x04D\x00WvV7\x04etRwwRVs\x12\x04wwwwwwwwwwwwwwwwww7wwwww3s3ss'7373737'7'73sssw7sw77wwwwwwwww@RGGu4pP\x10\x05W\x00\x04wutGu\x00vTCGw%$gs\x00gwwwwwwwwwwwwww7wwwwwww76w7733ssw3sssssssssw3sw7wsw7wwwwwwp\x06D\x04$gWGDew`@wwF\x07DgtGed4$wqpws\x12Wwwwwwwwwwwwwwwwwwwwww3s33sss733r73ss777773w7ssswwwwWuwwt\x04pBPE\x04v@\x02G@\x04\x07wt\x05D\x00Ep@VTw\x07\x04vw@Fs\x02Vwwwwwwwwwwwwwwwwwswww77w772s677773sssss77sw7wwsswwwwwt\x00G@@@RFu\x00E@@@up@d\x00EBe\x04gGcscBVwsDs\x12\x10vwwwwwwwwwwwwwwwwww3333sss73s3s773s776sw77ssswwwwwww@\x04T\x04\x04\x04d\x14BD44@WvD\x04@@\x06\x04Vq@tEGu%cGGrV%c\x13\x07wwwwwwwwwwwwwwwww7w%!777sw777'7'7'73w3ssw7wswuuwwp\x00@a`@@V@D\x04t@ww@\x04\x00\x00D@@DFTVRugse&amp;sG5cF$0f7wwwwwwwwwwwwwww33sw!#S733ss33ssssw3w77sw77swwwt\x00B@GA\x044\x04\x04\x00GPwVt\x07@\x04\x14\x00\x00\x04\x04\x07peeGwgSq$vVtqe'\x13Vwwwwwwwwwwwwwww%!tpw73s7w37ww777737sw77swwwWwt\x00D\x14\x044\x14\x00Gp\x04\x00Gwte\x04u\x04\x07\x04\x00\x00@tuwDeeewvRS!&amp;\x16vSe$c\x15\x07gwwwwwwwwwwwwswsw4pr703ws33ssssww77wswswwws@\x00\x04dwQ\x00\x00\x04t\x00\x00Fwt\x16@t\x00\x05\x00\x00\x00\x07@GwqGBVvwwvV\x11cGtvw\x16rspWwwwwwwwwwwwtp\x165swuasS#Wwssssw3swssw7wswwt\x044\x00@A`\x10\x00\x01d\x00\x00WwpAWp\x04\x14\x00\x00\x00\x04\x04wwv\x04ueegwwwf\x170rG\x16w4 605wwwwwwwwwwswwCgRswg'\x1733sssw7w777wsw7wwt\x00\x00G\x00\x045\x11@\x00D@\x00w`tevw\x04\x00\x00\x00\x00\x00@wwwuPFTtvvvtwvS%rwVVWC\x07\x07'wwwwwwwww\x165rwt7Ww\x17wv7u67sssswwwswwwww\x00\x04\x04t\x16@P@\x00\x04\x00\x00Wt\x05@VPt@\x04\x00\x00\x04D$wvWe$GVRWgGgdgwC\x03Gecv4v2S\x16wwwwwwwwwC547wrRw57ecqswwwwsssww7wwp\x00\x00\x05\x07G\x14\x01\x10\x00\x00@\x07v\x14\x04$\x07V\x00w\x00@\x00@\x00Wuuu\x06W\x00eedwewwvwwwsrt\x07Gqd6s\x13Gwwwwwwrww7\x12Rwwtvwswww77sswwww7wwww\x00\x04\x04@GC@\x00\x04\x00\x04wTte\x14\x00\x05@V@\x04@\x00GwdwBPue\x06VVwvwvtvwww\x01'q`gwCFc0\x14wwwww54sww7\x13%7wqwwwwww7wsww7wwwwwp\x00\x00\x00@\x04\x00\x04@\x00Wpg\x04\x10\x00\x00V\x14\x04\x04\x00\x00Ew`S`Gt\x06@EdtvwdvVwgggv\x12\x16w\x00Cwq\x14cc4\x17gwww7wsswwww\x17wwwwwwwwwww7wwwwwwq\x00\x00@\x00@P@\x00GwtDA\x04\x00\x00@D\x00\x00\x00\x05vqEvTVS@GpGGCVwwgdvwGGwa\x006vFGg6RCr\x13gwsw37w7ww7wwwwwwwwwRTFDdwwwwww\x10\x00\x04@\x04w\x00\x04wC@\x00t\x10\x00\x04\x00@BPtwuD\x06u\x00\x00D\x00\x04wDt7'\x16gwwewvvwwsS\x12\x12qdqg7\x07$1wwswwwswww7wwwwvu`@@\x00\x00\x00\x00\x00evwwwv\x00\x00\x04\x00\x04\x00\x17tTt\x00\x01\x00\x00\x01@\x04\x04wwwst\x00w\x00\x00\x04\x04\x04w\x05gG4u7Vwvwwegwvtpq&amp;\x16gGGesC\x0637s7ssswww7wwu%\x00\x00\x00\x00\x00\x10\x05\x00@\x00@\x14www\x10\x00\x04\x00\x00Wt\x07`@D\x14\x00\x00\x07\x00\x00\x07wwAD@GP\x10\x00\x00\x00\x07wt\x04wG'ag4wggVudgggrQ!44qrtvswwww7wwswwwwe\x00\x00@P\x07%eerW\x14\x14\x00@\x04Swp\x00\x00Dqee`E\x00@\x10\x00\x00\x04\x04\x00Wwu\x06@\x05q\x05\x00\x00\x00DwupGvwV\x16sV6VwgggwtvwvsCs&amp;gGsVs7v\x17wwwwwwwu\x00\x04\x00\x07\x07uwwwWvwwu%\x00\x04\x05w\x00\x00\x00Gt\x04\x14\x06G\x07\x00\x00\x00p\x00@dww@\x04\x02G\x10P\x00\x04\x07ww\x04\x00wVwg\x16cW\x07GwvvwwGGwtv\x16\x17\x13cFeww7sswwwwwu\x00\x00\x02WwuwGWweuegWwwA`\x05p\x00\x00\x04p@@A@@P\x00\x00D\x00\x05\x07Dw\x14\x00D\x04\x11\x00\x00\x00wwD\x00\x0477vVut624'qegfvvegggaa756v\x17wwwwwwwq@\x00\x07wvVVWww5wvTuduwwA@G\x00\x00\x00@B@t\x04@\x00\x00\x04\x00\x04wD\x05ged\x00A\x00\x00\x00\x07u@\x00\x00sww\x17wvweecS\x07vtwwgVwwgwvS\x03C7swwwwwww\x04\x00\x07wGGwWwupV\x17SWd\x07WgWwp\x10@\x00\x00\x04\x04\x04G4\x00P\x00@\x04G@@\x06WP@\x04q\x00\x00\x04u\x04\x00\x00wwwww\x07\x07VVSa`v\x03CgGwfwWGgwvw3wwwwwwwwt\x00\x00twt\x14WpwS\x11\x11\x0557WDeEgwWe\x00\x00\x00\x00P@\x04w@@\x04\x04\x03@t\x16\x14@gP@\x04@@ut@\x00\x05wwwwwwv7'egwat6\x13qgwggvWggFGwwwwwwww\x00\x00wwDwdRWu%40\x10\x10Pqt\x16PWWwwtP\x00\x00@@\x04@@@\x00\x00De@e`\x04V@\x04\x00\x00wt\x00\x00\x00gfVwgwwugSwC`vrSe'\x16\x05gvwgVwwvwwwwwwwp\x00\x17uCGDSEwW\x11Q\x15\x01A\x00\x16Vegeeeww\x00\x00\x00\x04\x00@\x04\x00\x00G@GP\x00@\x04P\x00G@\x04ut\x00\x00\x00TtPd\x04\x06\x04egwgCwWG\x07gRG'74gwwgwwgwwwwwwq\x00EwVt@Eewu1Wsp\x12\x11@\x01WWWWWWwwu\x00\x00\x00D\x00\x00\x07Wt\x04q\x04\x00\x00R@\x047wWC@\x00\x07GfFFGdtF@B@ww@csFT6sCBCqGgvVfVwwwwwwt\x007v\x05FV\x16\x16WwWqwSQR\x10\x147wwwwwVWwt\x00\x00\x00D\x05\x04ts@D\x00\x00\x00D\x16\x04Gae\x04\x00\x00DttugVVGefTd\x04FwpCs'ettw42sqgewgwwwwww\x00\x05w\x05d\x04\x04uwuw5wUq55\x10\x01Wwwwwwwuww\x10\x00\x00\x00wt\x07Da\x00\x00\x00\x00\x07D\x00wT\x04\x00\x00VvvVgFdgdtVdtB@dw`50rvgegGacCrwwwwwwwt\x00\x17ttugWtuwww40\x01A\x16\x17\x10wwwwwwwwgWt\x00\x00\x04GP`P\x14\x10\x00\x00\x00p@GP@@\x00GtttedwGVVfgGFtd\x04durs\x07\x13RV56\x17%6\x17Gwwwwww\x10\x04w\x07GGuw\x17wwwSQ\x11q\x13\x10Q\x05wwu5wW7uuww\x00\x00\x00\x04t\x05`@\x00\x00\x00GTpu\x04\x00\x00\x05gGggwwvwgguttgFTd\x00\x06d53%#rVevVpr00wwwww\x00\x07wuwqw\x17qwwwu\x07\x10\x10\x14\x11\x07\x12wwww\x17wwwwwWt\x00\x00\x00w\x04\x07\x10\x00\x00\x04\x14`G@@\x00\x04gwwwwvvwwwwgggttfVF@Gf73p0qrVag\x17Ggwwwwt\x00wtwWw\x17au5wwq\x10uS\x13\x05\x10Uwuququwwwwww\x00\x00\x00EpDa@P@@W\x14@\x00\x00wwvwgvwwvwgwwwvvvVedt\x04\x05as3s\x03\x07!vTg%6wwwwp\x01wWww\x17u57www\x1051!P\x11\x01'wW77\x07SQwueuwt\x00\x00\x07D\x00\x04\x00`@w@@\x00\x00wwwwwwwwwwwwgvvwwwvVed`Dd'773r\x161'4Wewwww\x00Guwqqw\x17wuwww\x01QW\x151\x03\x00WwwuASSGuwwwwp\x00\x00\x04p\x00@\x04\x04wT\x04\x00\x00wwwvwwwwwuwwwwwwwgggvVed`\x04ps3733\x12RRrVwwwu\x00\x07vuww5qusWwq\x1001q\x05\x14\x10\x07uw\x1715eqqwuwWw\x00\x00\x00\x04\x00@@Ww@\x00\x00\x07wwwwwvvvFfVttwgwwwwwgefVF@F773qss3!%'wwww\x00wuwu5pwsWqwv\x15\x11C\x07\x13\x01!\x02wwuSC\x17wV5sGuwT\x00\x00\x04p@\x07wT\x00\x00\x07wwwwwed\x04@T\x16AG\x07@t`egwgwvVee`D`sp367773\x03wuwp\x00wWwSw\x17\x17WsV\x17u0\x16\x11QqSQ\x05u5w5\x15ww\x11Wtuwwp\x15\x00\x00@Ww@\x00\x00\x07wwwwv@\x04Au7w\x11\x13sQ\x17\x01EB\x06Fwvwe\x06td\x00E#7733#373wwwP\x04wwwwPuwsuq\x15s\x11q\x11!C\x11\x11\x07wwqP7w\x17\x07wuwuwpGp\x00\x00DT\x00\x00\x07wwwwd\x00Ag7wwq\x055u\x13\x05\x15s5P\x10Dgwvd\x06VT\x06cs373SsS7wpwp\x07wWW\x175quuwwq\x05a\x11qS\x15pp\x17qqW5wSG\x17WGqgww\x00w\x00\x00\x00\x00\x00\x00wwwwd\x00\x0555w7w11\x173\x15\x12\x17\x17S7W\x10\x04\x06wwF\x06d\x00G3rSc3#63wPwP\x07wwwup\x17rSWwwqW\x14\x12\x15!u\x00\x00ww5wwA5u5twWuwPWp\x00\x00\x00\x00wwwwt\x01Aqqsuwwq\x12\x17S\x12\x15%s5\x131w\x11@Gvuadd\x04\x073373s3swpw\x00\x07wWwS\x17qQusWwws\x13\x15\x13\x150\x01\x10uwwww7w0wwuwWw`\x07w\x00\x00\x00Wwww`@ws\x13\x16\x17sw7\x13\x11\x135\x11Q\x171S\x05\x17\x13w\x10\x04'vtgD\x04c77373s3wPw\x00WwwqpW\x057V5wwwqAqpwP\x10\x00\x17uww\x17\x15qWWWVwwwPWwp\x00\x07wwwd\x055w\x11Qq57wu0\x107q\x01!sQ11151w0\x04gv@g@Css1c5#7w\x00w\x00\x07uwWq1qaqWwuwW\x17\x07\x17Sp\x11\x10\x01wwwusWwwwwWWwp\x07ww4wwwwA%7\x17s\x12\x13SW7s1\x11\x13\x111SS1\x15\x11\x05\x01\x175w\x10\x00wwD`D32w7373w\x00w\x00GwWwWP\x17W\x17wqSSuquu5\x01\x07\x01\x00WwuwW%w\x17wWwwWw\x05wwGwwwD\x05\x13Ssq\x11q13Sw\x11!\x171\x1105q11\x13\x17\x1577sp\x04vpe\x04Cs33s3sw\x00w\x00\x07twusSW5wwQ!QCw\x177P5\x10\x10\x01wwwwwWtuwwwuwu\x07wwwwwt\x07\x13q%us\x03\x11CQ711\x11\x03S\x01\x11S1\x01\x10\x11P7\x17\x1155\x00gvD$\x07777'73w\x00w\x00Gwwwu5wWwu1Q\x015uwu5u\x07\x107wwwwwsSRuwWwwpGwvwwvAq7\x1553q\x11\x13\x13\x03S\x17\x13\x0111\x13C7\x111501qp\x17\x11wp\x00vv@C3r3327w\x00w\x00\x07quuwwwwws\x01\x004\x13\x17wwws\x10\x11WwwwwwWPASwwuww\x05wuwwu\x177\x11\x13Sw71%1q43\x11\x10\x15\x13\x11\x11Qq\x11\x11\x11SS\x111SswP\x07td\x06s7\x177\x173w\x00w\x10\x07wwwwwwwwu\x17\x11\x01\x04\x157wWWQwvWCWwww54twwwwu\x16wwwwD5sqp1\x11\x17\x17\x111\x11\x11\x0511\x03q!01110\x12\x171\x11\x105w77\x00gt@\x173s33sw\x00w@\x07wWwuswwwq1\x00\x10\x11 Wwwwww\x01qqSGwwAAquwwWv\x05wwwt\x1775\x12\x11Sss11\x01!\x10\x13\x16\x117S\x11\x11Q\x11\x10\x11qs\x100\x17s1uw\x10Gg\x04cs7673w\x10w\x10\x04www\x17uu7wP\x10\x01\x00P\x15wwwwwt\x17P\x154\x15wu5\x07GwwwwqWwwwA55sq\x13\x13\x11\x01\x17\x11\x13\x11!\x11\x11\x13SsQ\x03\x13CS\x13\x13\x11\x11\x11s\x11SSwq\x06vD\x133c3s'w@wp\x00wWWSwwww\x17\x10\x10\x011\x01\x05wwww\x01ww\x01\x01\x00\x15sRP\x157Wuwt\x07wwsAqs7\x13\x14\x10S\x17\x1051s\x13\x13A57\x17s\x11\x01\x13q551!\x03\x17\x13\x0157w\x10wbCs7\x1773w\x10wt\x00\x17wwu\x07SWwqq\x00\x10u1q7wuwWwu4\x03\x11\x02Wu4\x07WwwwuGwwT11\x17Sq\x13\x13\x11\x111\x13\x13Wqq1\x03\x177wq1q7sw\x11\x11\x171\x110\x13Swp\x06t\x047333swpws\x00\x07uw\x17qwww\x11\x10\x10\x051P\x14Wwwu7wS\x01\x11@\x057SA\x10wwuwt\x17wwCSSq7\x171\x11\x12\x10\x111\x0173\x11\x11\x11sW71q7C\x15q1\x10q\x111\x155%7w\x00vC3ssc3wtwu\x00\x07wwW\x15%ww\x17\x01\x01\x175\x03\x177wwswq\x01Sp\x13\x00u5\x15%wuww\x11wwp1\x13\x17\x13ss\x11\x03\x01\x13\x13\x157s\x151051sS\x12\x10q1s7\x10\x13\x110\x11\x13\x13\x17WwPv\x077273swsww\x10\x00w\x157w\x11wwqp\x055\x10\x15\x01Wwwutq\x054\x11A\x10\x17spSWvWwdwwT\x175!5053\x11\x11\x01\x10\x13\x11\x173\x11\x11\x017715\x13\x13S\x11Ww\x171\x13\x12\x13Aswwp\x06R3sss7wuwwp\x00\x07wWWV\x17wwq\x01S\x10\x00P5sWv\x17\x10qq\x017\x00euqewwwwQwwaq153\x17\x13S1111\x10sqq!11\x03S5\x12\x155517ww\x12\x11\x11Q5wwwwRe#3373wwwwp\x00\x04ucw7WWw\x17S\x01\x00\x101SuwQ\x10S\x17\x17\x16\x15\x17ssWswuwu\x07ww\x055515111\x13\x17q\x11q\x11711\x11\x1157\x13\x11\x12\x13\x13\x07wwwq\x13\x057s5577\x00p5\x07\x173swwwww\x00\x00S\x04sQqwqGq\x01\x05\x00\x145\x04q75\x17AA\x01\x17wuusuu\x17wRWwpSs\x13\x13\x12\x111!5w\x11\x03\x10Sq\x151\x12\x13\x1310\x117\x1755111\x13\x10\x13S\x11Q1uw\x14gB32\x163wwwwwp\x00\x04\x00Ew\x01wC\x10S\x10\x11\x10\x11\x16\x10wPS\x01\x10\x10\x145wwwuwvwwt\x17wT7\x17\x13Qq\x13\x13\x11\x03wq\x11\x13\x01\x173\x13\x11\x11\x01q\x11\x12\x111s11\x10\x13\x11\x17w1q1C\x17\x17q\x067BG12wwwwwu\x00\x00@\x00St\x17\x10\x10\x05q\x00\x01\x07\x15@G5%5q\x00\x01wawWwWuwwQwwp\x13sq3\x131\x111\x17\x1770\x11\x13\x11S\x11111s\x13\x11ss\x11\x11\x111\x10\x10\x17q\x13\x11\x07\x157u7\x01Cw4 awwwwww\x00\x00\x04\x00\x07SPA\x10w\x10\x1155a1wQ\x05\x00\x12\x17wW\x17WwWvWwu\x07ww\x01q53\x111\x101\x11ssq\x11\x13\x10\x13\x11\x07q\x10\x17w\x10\x175110\x11\x011\x13w\x13Q\x03Q5\x177w\x06sCCV\x16wwwwwwp\x00\x04\x00\x04wS\x11eqpwt\x10\x11\x04wwu5uwuwq\x07wwUwwd\x17ww\x07\x17\x13CS\x11\x13\x10\x135570\x10\x111\x10Sq3w557S\x11\x10\x110\x13\x115qq15\x13RwWw\x0044sacwwwwWww\x00\x00\x05\x00\x06\x17W\x17wWwQuwQ\x17wwwwwwpWu5vwwuQwwt\x13\x13S\x13\x16\x131q513S\x13\x11\x01\x01\x017751s7w1\x1111S\x11pws\x11\x05\x13q5\x177wPcc\x06\x16\x17wwwsrwwt\x00\x06\x10\x00BVU7wwp\x17wvWwwwwwwW\x055wUwup\x07wwu%q1S\x13\x151\x13\x13RQ511\x10\x10\x1575ss\x17\x13Sq0\x11\x1353\x17ww51qusWwwt\x17\x165c`wwwwwSgs\x00\x00W\x00\x04Aeuww\x17wwq\x04wwwwWtwwptwwV\x05wwwpS1q1q3\x111\x13\x111p\x17\x1011\x12SS15115w\x115'\x13\x155\x17SS\x1773\x177wwp'sR4\x16wswWwwqwP\x00\x00u\x00\x04GSw\x14\x17wWP@wwWWwWuSWWwqaSwwwCq\x17\x12S\x13\x11\x03\x12\x10\x13S\x110\x17\x12Q577\x17\x13\x13Q\x17s\x13\x13\x11\x01\x12\x1117ssQ\x11SWWwqw7sSsww3wwwww7\x00\x00\x00w\x10\x04FWSPwp\x14$\x07wsqu5stqwwtPwwwwtw11\x11151\x11\x11q01\x111\x110\x11sq3S\x110\x12W\x01\x111\x13\x11\x11\x10\x15wq\x13\x12\x11\x03\x13wp\x03s337wWw477wwwq@\x00\x05w0\x00BW\x11Su\x00TFWuw\x17pT\x11wwp@\x17wwwwPw\x17\x13\x13\x17\x13\x13\x13\x01\x13\x11S\x01\x13\x11\x11\x0357\x13\x13q\x13\x111q1\x13\x10\x11!53w\x13\x01\x11\x13\x11\x14\x17wC7wrs3w3sqgwvww0\x00\x00\x05u5\x01C\x045\x10\x05$5CGtt\x07\x17wwt\x04\x17wwwwwpq\x13\x151\x0111\x01\x134\x13\x11\x13\x01\x03\x10\x17\x17141\x13\x11\x13\x13\x13Q!17\x13SW\x13\x11\x11\x010\x17\x01\x13P\x13ss77w4w777\x17wuww@\x00\x00\x07wu5\x01\x10\x00FDDdDPQuwwP@CWwwwww\x07q53\x17\x13\x01\x13\x13S\x111\x13\x01\x13\x11\x01ss\x173\x110\x10555351q5731\x11%3Q\x11\x13Wq'2ss33s3rssrSsgwsP\x00\x00\x04www51QAaSSwwww\x04\x04\x00\x17wswwwwp\x17\x13\x15!151\x1151\x12\x111\x01\x011s\x171\x11\x13\x13\x13\x17ss51q5\x13\x17u\x11!\x13Q77q1t\x00q47sw7w77777\x075sWsp\x00\x00\x00@Www7wwwwwwt@@\x00WwwwwwwwV\x13515\x17\x13\x13\x13\x13\x13\x111\x111\x10\x17uqsq1\x11\x11ww\x17\x13S\x13\x13\x15wsq\x13S5\x11SWww\x12\x163rW3r3sssss3r5'7wp\x00\x00\x00\x00@VWWWGD@@\x00\x00\x01swwwwwwwwpW\x111S3SSP\x17sS\x101\x111wW3\x13\x13\x13\x10\x17w1\x13\x111qasww\x13Q1\x0110swp\x07cF\x052w77sssssw7s7%7\x17w\x00\x00\x00\x00\x00\x00\x00\x00\x00\x00\x00\x00\x00Vwwwwwwwwwwps\x17\x051Q\x13\x13\x13Ww1\x13\x10S\x11Wsq1\x12\x10\x13ws\x111\x03\x11\x11wwu11\x13\x11\x13\x11\x155wpw5a6%3ss777773s7ssscqw5!\x00\x00\x00\x00\x00\x00\x04\x10twwwww7SwwwwwpG\x11\x13\x1361q\x117555\x131\x13\x03uwS\x11\x13\x17757\x13\x111!\x15ww\x13\x111\x13\x11\x12\x10\x17wPag7CV7s7773sss73ssssrwwwwppq477wwwwwwwwwsw%www\x07s\x11A\x11\x11\x13\x01ww3\x10\x11\x17\x01\x17\x13\x11w7WwS\x13\x13q1\x13\x110\x17sqq\x16\x115\x11\x11\x01w`rRRv7s7sssw72sss777773\x07wwww7g\x17wvwwwwwwwwwwwswu\x07w\x13\x13S\x13\x11\x13WsQq7\x111C515wwq1\x05\x11\x1151\x13\x01\x05w\x13\x13\x11\x13S50\x17w\x175%'RR773sss77677w77777s\x07wwwwwvSsswwwwwwwwwwwsw\x04wq1\x111\x01177\x13\x01\x10\x13\x113S\x10\x17q3w\x11\x13\x12\x13s11\x11\x13w5577wQ\x11\x17qGww5!ass77'3ss3sc373sss7spwugwwwwwSuwwwwgwwwwww0wsS0\x151\x17\x11q1\x13\x171\x13\x1711\x11\x03Q\x1051\x11\x11\x01wS\x13\x01Ww75517www\x07wwww73ssssw77s77w'sssws7747sGswgWwswwvwwwwwwwwqGW511\x17\x11!\x17\x17\x11\x11\x13\x01sSS1111\x13S\x13\x111\x03sq\x10ww73\x13\x11\x01wwtwwwwww777773rs73s3s77737sssp4stwwvwwsGwwwvwwwwwt3sS\x17\x1311\x1111\x03\x13\x11\x175s1\x11\x11\x13\x11\x111q1\x10\x13S\x13\x13wsS\x110\x01\x15wwPwwwwwwssss77sssw3w7s777s3w77s3C0swwwww77wwwwvwvw\x05q1q5\x11\x10\x10\x17\x13\x11\x10\x173s3\x1710q\x13\x01\x071q\x13\x11\x1757wq1\x13\x01\x11!wu'wwwwww773sss73s#73s7sss7w3ss77775#Rwwwwwwwwgwwwwp7S\x13\x1011\x10!q111w\x17\x171\x11\x1171\x11\x11S\x13\x11\x12\x11wuw3\x13\x1571\x17wvWwwwwwwsss737sw7sssw3s7737ssw3ssssw747wwwswwwwwwwu\x01551\x11\x10\x11\x13qq\x11w73q71\x07\x1751\x03qq1\x11\x10\x17\x13\x17S\x101ww\x11wpwwwwwww3s63ws33s7773w63sv3773ss73s3sssCVwwwu7wwvwv\x07\x13\x13\x111\x01\x03Q\x13\x13sqqq3\x11\x13S7\x13\x10\x11w1q1\x13\x13\x11\x111\x13\x17u1ww\x07wwwwwwws717#3ww3sscw3sw737ssw'3s77w777ssWuwww47wvw\x10w\x17\x17\x111505\x13SS\x13\x175311w\x13\x117Ww\x17\x1751R\x13\x011W7wwqwwwwwwww63cc\x167\x123w7773w73sss'73s67sc3sss777'6wwwsswwt\x07sqsSs\x17\x13\x101151\x13SSq1w\x13Q%wqqsS\x11\x11\x10\x137wwwtwwwwwwww17w\x17acss73ssw3ss77777s7s3s7sssw77ssSsgwwwqvw`u5\x07551\x111\x07\x17\x11\x17\x10517\x13\x17w7\x13Ws\x13Sq51\x11\x05wwww\x07wwwwwwwwccswwu%'1g773s77c3sss7s7s7s7773ss3ssqqwwgvqs\x10\x07SSSsS\x17\x11\x13\x13\x131\x11\x13\x17\x111\x13SS\x15\x12S\x11\x11\x07\x13\x111\x13wwwewwwwwwwwww\x17tv7swug3\x17777ss3g73sw3s3s3w77'srwssssaauwwwt\x00q\x15511!\x10q55\x110\x10s\x13\x12\x17w1S\x055\x100\x11sS\x115www\x17wwwwwwwwwsw7\x13CGwssVq3ss7773s773w7'3w3sss77377'77767wvwp\x07sSSS\x13\x13\x17\x13\x12S\x13\x11\x177\x11\x117S\x111\x13q\x11\x00\x171q\x01wwtwwwwwwwwwwtvwwsrRwwsvu47\x13sss7rsw3sss7'77777w7'777ssu'5cw@w\x13\x1151\x111q11\x11\x01\x01s10w7qSA5\x13\x10\x01q1\x13ww\x07wwwwwwwwww7\x13sssw7\x16w7sRs2r7773773w7763sssssS3ss773773sC4w0\x07w\x13\x13\x13\x05555\x13S\x11\x1751\x01\x17w\x17\x011S1\x10\x16\x17\x13WwTwwwwwwwwwwwwwpssswssGwwue7C\x03ssssw3w777777773w3ssswssw3ss0u\x00Gw\x11\x11\x13\x011111\x133S\x13\x11wqs\x17\x157\x11\x01\x01wwwT\x03W6wwwwwwwwwsssvwWww7sGrw7G7t45773w3ssssscss73W7773773w3773s\x00ww5557\x11\x17\x13\x10W7\x11\x117w51\x12\x15q\x10\x07wwsCv4swwwwwwwwwps47\x03277sssu'w7g7w'\x03#S3w77777776ss7773w3ss3wssssp\x00gs\x13\x11\x1150\x11\x13\x17\x13q0\x11wsSQ7s\x11\x01ww\x04WCcCCawwwwwwwsvwwwGSswwwsqaawwswwW'73s773ssss763scs#s77s3\x177777\x12\x147S\x13S\x13\x111ue5\x13\x11\x17qw1\x13WwSwp\x00cvwWww\x16%'swwww47qew7'aqcsww7746tw7rRR\x173ssw7777ssss3ssscs#scs'3'7\x00\x045q1\x11\x13\x157w1!\x017wu55wwwU\x04u56\x17ggw'\x164444wwwww7\x07Gqw'77777wsq7\x07Gwwwpr753ssss777773w3s3w7373sss70\x00\x07WwuwWuu\x115wwwwwwvt\x02GgwapsugVtwv\x16s&amp;\x17qewwspwwwtwCGsswwsssCw7wuars7777ssssss3s7s3ssss737777\x00\x05\x05wwwwwuwwwwwww\x01\x07Gwvwvwe'\x16qgcGwGprw7wwww44t7777%6\x1773wswptscw%%!css777777773773s73sss73s7\x12@D\x16uwwwwwwsV\x14\x04VvwvvvwvwwcCCTw`vWewwwwwwwsswwwwwsswwsww7swwwwww73ssssssssssss73s7373s73s731aCEettueeaacwwvwwwgwvwwvwcrWwvwww\x00\x00\x00\x00\x00\x00\x00\x00\x00\x00\x01\x05\x00\x00\x00\x00\x00\x00\x92\xad\x05\xfe"</t>
  </si>
  <si>
    <t>Seafood</t>
  </si>
  <si>
    <t>Seaweed and fish</t>
  </si>
  <si>
    <t>b"\x15\x1c/\x00\x02\x00\x00\x00\r\x00\x0e\x00\x14\x00!\x00\xff\xff\xff\xffBitmap Image\x00Paint.Picture\x00\x01\x05\x00\x00\x02\x00\x00\x00\x07\x00\x00\x00PBrush\x00\x00\x00\x00\x00\x00\x00\x00\x00\xa0)\x00\x00BM\x98)\x00\x00\x00\x00\x00\x00V\x00\x00\x00(\x00\x00\x00\xac\x00\x00\x00x\x00\x00\x00\x01\x00\x04\x00\x00\x00\x00\x00\x00\x00\x00\x00\x88\x0b\x00\x00\x88\x0b\x00\x00\x08\x00\x00\x00\x08\x00\x00\x00\xff\xff\xff\x00\x00\xff\xff\x00\xff\x00\xff\x00\x00\x00\xff\x00\xff\xff\x00\x00\x00\xff\x00\x00\xff\x00\x00\x00\x00\x00\x00\x00!1!!\x00\x12\x12\x100\x12\x10\x11 Q\x12\x13\x00\x10\x03\x03\x10\x00\x00\x00\x00\x00\x10\x01 \x10\x00\x03\x144\x13\x01'\x12P\x03\x03a1aq\x12\x16\x17\x07\x12\x163RR\x12CA\x01a!@\x100\x00\x00\x00\x01\x00\x00\x10\x00\x00\x01\x00\x00\x00\x00\x00\x00\x01\x00\x00\x00\x00\x00\x00\x00\x00\x10\x01\x02\x12\x00\x05!!C\x01%%\x00 p\x01\x100\x10\x17p\x00\x00\x00\x00\x00\x01\x00\x12\x00\x07\x041\x03\x05!\x12S\x06\x17\x114046\x17\x06C\x12SQC\x17\x17\x045#B\x10R\x13`\x01\x00 \x10\x02\x01\x00 \x00\x01\x02\x01\x00\x01\x00\x00\x00\x00\x00\x00\x01\x00\x00\x00!1\x03\x16\x11A\x04\x03\x10P0p\x1004\x01\x03R\x03\x000s\x00\x00\x00\x00\x00\x01\x00!\x01\x00\x001\x07\x140\x16\x17q@prSSSqsAu%467acCR\x155%%$\x11p\x00\x00\x00!\x00\x00\x01\x00\x00\x01\x00\x00\x00\x00\x00\x00\x00\x01\x00\x10\x000\x00\x10\x01\x14!\x10! \x13C\x03\x01\x03C\x01\x001!!\x01\x03\x01q\x00\x00\x00\x00\x01\x02\x00\x10\x00\x10\x07\x00p!1aa0'\x175447\x1746sw7\x17\x17\x175%%v\x16\x13qq6\x00\x00\x10\x01\x04\x00!\x00\x00p\x00\x00\x00\x00\x00\x00\x00\x01\x00\x00 \x00\x00\x10\x03\x16!\x12\x03\x10BP\x100\x16\x10\x11%\x06\x16\x14\x12\x12\x01Cv\x00\x00\x00\x00\x00\x01\x03\x000\x04\x10\x13\x13SC\x13\x17u\x00qssSWsSG\x17SSwwqt\x07\x13\x01!e\x16\x16Qp\x07\x06\x00\x03\x01\x00\x00\x00\x00\x10\x00\x00\x00\x00\x00\x00\x00\x00\x00\x10\x00\x00\x00\x14!\x12Q\x00q\x00!!\x07\x01#\x06\x12\x10\x0104\x100\x13q\x00\x00\x00\x00\x00\x00\x00\x10\x01\x00a$%!4417Cwu777ww\x07swu7Sw7\x04wwu2sS'\x12@\x10\x10\x00\x00\x00\x10\x00\x00 \x01\x00\x10\x00\x00\x00\x00\x00\x00\x00\x00\x10\x00!\x12001\x12\x04\x13R\x10\x12\x14\x13\x01\x06\x12\x10q!\x107P\x00\x00\x00\x01\x00\x01\x00 \x10 CQ3SCqwp7SswSSwsGww7w7Suc\x01\x01\x03G\x164qd\x12R\x02\x10\x12\x10 \x00\x10\x01\x00\x00\x00\x00\x00\x00\x10\x00\x00\x00\x00\x00\x00\x12Q\x01C\x04 A \x01a%\x010\x16\x00\x14\x13\x00\x12Cw \x00\x00\x00\x00\x01 \x01\x01 T06\x1457\x177\x17G7ww7ww4wwwwwwwV5wwwqw\x17\x16\x10%!A\x06\x00\x00\x00\x00\x00\x00\x00\x00\x00\x00\x00\x00\x00\x00\x00\x00\x10!\x0100001\x10\x06\x17\x12\x12\x13\x03\x05!\x01!4\x13\x011w\x10\x00\x00\x00\x00\x00\x00\x12\x00\x10\x02SQsCSwwpwwwwwwwuwwwwu\x06\x02\x00@\x00\x00\x00\x16\x12CqgRR\x16\x10\x10A\x00\x02\x01\x00\x00\x00\x00\x00\x00\x00\x00\x00\x10\x00\x00\x00\x00\x01C\x16\x10\x02S\x00\x01%\x05\x0000\x12\x04\x12\x03\x004\x13w\x00\x00\x00\x00\x03\x00\x10\x01!\x03@p6\x13su7w7wwwwwwwgg%%\x00BADt p@F\x00A\x00@\x04550p! \x00@\x00\x000\x01\x00\x00\x01\x00\x00\x00\x00\x00!\x00\x00001\x03Q CR\x12\x12\x17\x05\x03AB\x01P5\x037w\x00\x00\x00\x01\x00\x01\x02\x10\x100\x07\x17\x13u5swwtwwwwwwRpTdFF\x04vf@DdddF\x06F\x07\x04\x02CG\x12P\x01\x00\x00\x10\x03\x00\x00\x00\x00\x00\x00\x00\x01\x00\x00\x10\x000\x16\x10\x00!\x02\x10\x01!A0\x1000\x12\x00\x13\x02\x107Wp\x00\x00\x00\x12\x01\x00\x10\x12\x16\x10esusswwwwwwww@@dDfVv\x00@d\x00\x04\x00\x06\x00\x00\x00GgFBD\x00!%4\x12\x040\x00\x00\x00\x00\x00\x00\x00\x00\x00\x00\x00\x00\x000\x001\x03\x13R\x17\x05$\x12\x12\x01c\x10\x16\x10\x03P1CS7p\x00\x00\x14\x01\x000!a\x014\x175swwwwwwwtt\x04\x04dt`@`@\x04 @\x00F \x04\x00\x00\x00\x04@$\x04gP@@\x02P\x00\x00\x00\x00\x00\x10\x00\x00\x00\x00\x00\x00\x00\x03\x00\x00\x00\x00!\x00\x10\x01 \x02\x141a\x10p\x100@!C\x03\x17wp\x00\x00! \x10\x01\x01\x07\x16\x13Gsw7wwwww'\x00\x06\x06ggd\x00\x00\x00\x04pGd\x00\x00DFDd\x00\x02\x04\x00\x00Fdd\x04\x00 \x04\x12\x00\x01 \x00\x00\x00\x00\x00\x00\x00\x00\x00\x01\x01\x00\x13R1!1\x10A1\x01\x12S\x03\x03\x04!\x12\x03Ssw\x00\x00\x00\x10\x10 \x1041!pw7wwwwwv\x00DFd@@@\x07\x04\x16\x00\x00\x00u\x00\x00\x00\x00\x00\x00\x00\x00\x04d\x00V\x00\x00\x04gD\x00B\x00\x00\x10\x01\x00\x00\x00\x00\x00\x00\x10\x00\x00\x00 \x00\x00\x10\x00RP`\x12\x040a \x11a\x00\x15!q57w\x00\x00\x05 \x00\x11!\x01\x10qswwwwww@@Ggg@\x00\x00 d\x00d\x04%gR\x00\x00\x00\x00\x00\x00\x00\x06@\x00\x04d@\x00\x00Fvt\x00\x10\x10\x00\x00\x00\x00\x00\x00\x00\x00\x00\x01 \x10\x10\x041!1!!\x12A1\x03\x12\x15 \x12\x16\x02Q%7\x17p\x00\x00$\x01! \x16\x16754wwwww\x04dgd@\x00\x07\x00\x00G@@\x07www\x00\x00\x00\x00\x00\x00\x00\x00\x00\x07tv\x00gF@\x00\x04Ft\x00\x02\x00\x00\x00\x00\x00\x00\x00\x00\x00\x00\x10\x02\x00\x00\x00R\x00\x12\x12\x10\x06\x03\x00\x11!\x12\x01\x00p!1swp\x00\x03\x07\x00\x10\x12\x13\x11qsSwwwRDvwv\x00\x06pF@@\x06s\x031ww\x16\x10\x101\x00\x00\x00\x00\x00\x00\x04wwp@@\x00\x00\x00\x04Fd\x01A!\x00\x00\x00\x00\x10\x01\x00\x00\x00\x10\x04!1!\x13\x04\x17\x06\x01\x14\x13pR\x051!\x015\x07\x1770\x00\x10@0\x12\x0547\x17\x174wwDFvF\x04 \x00\x04d\x00d!\x17\x151Sq3\x13\x13\x13\x1310\x10\x00\x00\x00\x00wp\x00\x00\x00g@\x00\x00g@\x00\x02\x00\x00\x00\x00\x00\x00\x00\x00\x00\x03\x00A\x00\x00\x12$\x110\x00\x13!0\x01!\x13\x04\x04\x03C3qq\x00\x00\x06\x03\x01a\x13\x13qswWudwg@\x00G@\x04p\x00\x07\x03Aq3\x113\x13q11\x13S\x13\x131\x00\x00\x00\x00\x16\x00\x00\x00\x00\x00\x00\x06PFt`\x01\x00\x00@\x00\x00\x00\x00\x00\x01\x00\x00\x02\x00\x13\x04\x13\x02\x11$0R\x07\x12\x16\x103\x00q5567\x00\x011C\x03\x144577\x177gGfvP\x00B\x04v\x00\x00eq37\x113\x011\x13\x173s3ss\x13\x11\x00\x10\x00\x01\x00\x00\x00\x00\x00\x00\x00d\x00FT\x00\x00\x00 \x00\x10\x00\x00\x02\x00\x10\x00\x10\x10$\x11\x010a\x10C\x11\x1051%\x010\x02SsQq\x00\x00\x16\x14\x103\x13SSSwtvd\x00@g`t\x00@GwR\x11\x11\x111\x0153\x133w773733\x01\x01\x13\x00\x11\x01\x00\x00\x00\x00\x00\x00\x00\x00f \x10\x00\x00\x00\x00\x01\x00\x01\x00 \x00 \x00\x13\x020Q\x12\x001a!!\x02S4\x0453Ssp\x00\x13pa7\x15577wvFw\x00\x07\x02DF`\x00\x00wv\x01\x03\x13\x12\x12\x13371\x17ssswqs\x10110\x13\x02\x13\x01\x10\x00\x00\x00\x00\x00\x04v@\x00`\x10\x00\x00\x00\x00\x10\x01\x00@\x01\x00\x010\x01!!aB\x12SPq0\x01\x02S57\x17\x00\x007\x03\x171sswwvwwd\x00Ft\x00\x00G\x05'wp\x12\x11!\x011sRq\x003w31w0\x013\x13q\x01\x10\x11\x10\x13\x01\x110\x00\x00\x00\x06w@\x00\x00\x00\x10\x00\x00\x00 \x12\x00\x12\x10 0Q\x16\x12P\x005\x12\x103\x01\x07\x12A7\x175'\x00\x07\x13TsW7wwwwFF@\x00\x00d`\x00\x06www0\x111\x11 111\x13\x00\x017w71r\x10\x10s\x13\x100\x12\x13\x0110\x11 \x00\x00\x00Ft\x00@\x00\x00\x00\x00\x00\x10\x00\x00\x00\x00\x10\x01!0\x101%\x02\x15!A6\x101\x06\x11qsS\x10\x01s7\x177wwwvv@\x00\x00\x07P\x00\x00\x00Wwwv\x10\x13\x131\x113ss71\x00\x03wsw1rq710\x111\x011\x03\x12\x11\x11\x00\x00\x00\x04F\x00\x00\x00 \x01\x00\x00\x03\x00B\x10\x00\x00\x16\x12\x1010@q!\x12\x13\x01%\x07\x01ssap\x007\x17Swwwwwgg\x00\x06td`\x00\x07sssw0\x011773w0\x01qp\x00\x003ws7!\x03s\x10\x13\x12\x13\x13\x12\x13\x01010\x00\x00\x00g@\x00\x00\x10\x00\x00\x01 \x00\x10\x00000\x10\x07\x06\x10\x02\x12\x10%4\x17\x030\x077\x17\x17\x00\x01u7'wwwwwvt\x00\x07@\x06wsw\x17\x077sP\x13\x13ws71\x00\x00\x030\x00\x00\x17\x17ws\x103s\x011\x010011\x13\x01\x11\x00\x00\x06\x04t\x00\x03\x00\x00\x00\x000\x10\x00 \x01\x00\x00\x101\x13\x11!Ap\x17\x11\x03\x03\x11CCSss\x01c3w\x17wwwwf@\x00\x06dp\x17\x131331sw \x011ww7p\x00\x00\x00s\x00\x00\x00 \x03w773\x00\x03\x12\x11113103\x10\x00\x00\x06v@\x00\x00\x00\x01\x00\x00\x00\x04\x10\x02\x01\x00\x07\x06\x00!R\x00\x13\x01'0pr\x10\x077ww\x10\x17S7wwwwgP\x00\x00\x00\x02S11sqsss7\x10\x01\x137wsw3\x10\x10\x01\x10\x00\x00\x10\x00\x10CsS\x00\x10\x113\x13757\x11\x01!\x00@\x04wd\x00\x01\x00\x00\x000\x00\x12\x00\x10\x02\x10\x13\x115\x13!\x06\x10rQ\x011\x01wwwwpsq7w\x17wwtw`\x06`\x00\x173\x077\x13\x133\x13770\x001\x13ww7ww\x00\x17 \x00\x00\x00\x10\x003\x101\x00\x001177s\x10\x00\x13\x10\x12w@f@\x00\x12\x00\x00\x01\x00\x00 \x12\x000\x00\x00!\x01 \x10a#\x10\x127\x16\x177\x16Ww\x17\x17\x17wqwwwwv\x00e\x00\x07s\x17\x1333773sw\x10\x0113wwwws\x10\x03\x10\x00\x00\x00\x00\x13\x13\x03\x13\x00\x0113su\x00\x00\x00\x01\x010F\x00G@\x00\x00\x00\x00\x00\x00\x07\x01\x01\x01\x00\x105\x13\x12\x150\x01\x1415\x01!\x03pq%0wssswwwvfD\x07das730\x177\x13\x13s\x033p\x00\x13\x113psww0\x11p\x10\x00\x00\x011170\x10\x00\x1377s\x00\x00\x00\x001\x00\x00\x00\x04`\x10\x00\x01\x00\x12\x00\x00\x00 \x02\x10 \x01 !!\x07\x06\x03\x06\x1250\x17q\x07\x12S\x13wwwwwww@\x00d\x00\x177\x13\x13s!373\x13qs0\x00\x010\x13Q\x0477ws3!\x01\x00wp\x13\x13C\x00\x00\x01wsqq\x01p\x00\x000\x04\x04vR\x00\x12\x00\x02\x00\x04\x12\x10\x01\x00\x00\x10\x12\x15\x14\x12\x10\x010\x11!R\x13q\x011%0uwssqwwv\x00\x00\x00\x00ss777\x12\x17\x135!37p\x00\x01\x0010\x004ww0s\x10 ww\x10\x06\x00\x01\x00\x00\x13\x17w7771\x00\x13\x10F\x07v@\x00\x00\x00\x01\x00\x01\x00\x06\x12\x01 \x00!!000\x07\x052\x15!CR\x07p\x13Gwwwwwwvg\x04v\x00\x07353s3513\x133qs0\x00\x10\x01\x03\x12\x00\x01\x03w71\x03\x11w1\x02\x11\x11\x17\x00\x00\x01'w7wwp\x01!\x00p\x06v\x00\x01\x00\x10\x00\x04 !\x01\x01\x00\x01\x00\x14\x12\x03\x15\x040\x12\x05\x12\x12\x13p\x07\x00w\x13\x16w7wwwGv\x00ta\x0373s7\x173351q33p\x00\x00\x00\x13\x110\x00\x057\x17s\x10\x037S\x1103sp\x00\x03\x117w7w7\x10\x10\x04g\x04G@\x02\x00\x00\x00\x00\x10\x10 \x00\x03\x00000\x14!0C10qp7\x00\x17\x01p\x07q\x17w7wwf\x00\x00\x06\x041ss73ssq003RSs\x00\x00\x00\x011\x13\x13\x13\x133\x101\x17w11\x11Sww\x10\x0001\x00\x00ws7\x14\x00\x04\x00d \x00\x00\x00\x00\x01 A\x01!\x00\x00\x00\x03\x15!\x12\x100P\x03\x12\x11w\x00p\x07\x00w\x00swwwv@\x04t@C3s71s313\x13\x13\x13!33\x10\x00\x00\x00\x13\x13\x1101\x12\x13\x03ws\x13\x1337www\x13\x11\x02\x10\x0177s\x00\x00\x00\x07d\x10\x10\x00\x00\x00P\x01\x02\x00\x00!\x01\x00\x14!\x11%\x02A0q%7q\x03\x10w\x01p\x03wswwt\x00\x00\x06\x001u3S7753q000\x13550\x00\x00\x00\x01\x13\x131\x111\x13\x13w1577ww\x10\x11\x07\x001\x12\x12\x17w0\x06\x00\x02v@\x00\x00\x10\x00\x00 00\x12\x10\x00 \x00!\x124\x13\x04\x17\x03\x1417p\x07ps\x03p\x07swwvg\x00\x06t'S3s7s33q7\x13\x13\x135#3S\x10\x00\x00\x0111\x133\x125773\x13\x13swwssq1\x03\x01\x11\x00\x07\x00g`\x04t`\x02\x00\x00\x00\x10\x10\x04\x00\x00\x00\x10\x10\x00\x11%\x03\x01 !p0s\x170\x07\x01p\x07\x00\x13wwwww@\x00@D!Sw377\x133\x13\x13\x03\x05#\x17\x12\x12\x12\x10\x00\x00\x00\x13\x11\x13\x113\x13ws17w777sw\x17\x133\x13\x10\x00@\x04p\x00gA\x01\x00\x00\x00 !!\x03\x01 \x02\x00\x004\x130p\x14\x07\x03S\x17w\x00s\x07\x00w\x00w77wv@\x02\x00\x00\x00S33sss7\x171013\x131!1\x03\x021 \x13\x01!5#\x173w\x11\x12\x177wssw7s1\x11!\x00\x00dVD\x04f\x00 \x00\x01\x00A\x10\x10 @\x01\x01\x00@\x03\x01\x01\x03\x0015!sr\x05p\x17\x01p\x17swwwF\x00G@\x06\x011qw73\x13q3\x137\x13a7\x12\x13\x00!\x13\x17103\x13\x03537s33\x13ss3ssr743\x10\x01\x00\x00fBvA\x00\x10\x01 \x02\x10` \x10\x12\x10\x00\x02\x030p41\x14\x07\x03\x17\x17q\x03\x10c\x07p\x03uwwvt\x00$d\x07d773sSs3qq\x1113\x135!1\x12\x03\x02\x1710q0\x137ws\x10\x101#ww73sp3\x01\x01\x00\x10\x00@\x04e`0\x00\x00\x00\x01 \x10P\x02\x00\x00 \x04\x10\x01\x03\x03\x07!!qssp%`P\x07\x00\x1777wwg\x00@\x06\x04`\x13Ss3151330s\x171!001q1!#S0773w\x17111\x1120qw55\x073\x10\x01\x01\x00\x00\x00v@\x000\x00\x00\x00\x10!!\x01\x01!\x04\x01!41\x101\x00C\x12\x17\x17pS\x01p7\x00qswwtgdp\x00\x07\x00S7777371qs\x133\x13\x13\x03S\x03\x03\x03\x13\x13!\x03\x1337\x13s\x12\x10\x13\x03\x11\x01\x03\x13\x1333\x13\x01\x001\x00\x00\x06@\x03\x01\x00\x00\x00\x07\x02P\x00\x02\x00\x00\x00\x03@\x03\x07\x07\x10a3Sss\x010\x07\x00p\x01swwwvt\x06F@Fe3SsS11q7312q%!12\x111051\x137771!sq\x00\x00\x00\x00\x00\x00\x00\x00\x00\x100\x10\x00V\x00\x05D\x040\x02\x05!\x02\x10\x01\x00\x12\x00\x01\x00$4\x13\x101\x11!\x04\x17555\x00p\x12\x07\x107777wv@\x00g\x00\x00B\x17133ss3Ss\x1711100\x11s\x03\x01#\x120\x1313\x13\x12\x13w0\x00\x10\x00\x00\x00\x00\x00\x00\x00\x00B\x00d\x04fv\x03\x0550\x10\x01\x02\x12\x12\x01\x01B\x04\x10\x12 \x07\x10!s\x02A!ss\x03\x00q\x03\x00CSwwwe`\x00V@\x07Dssqq1713\x173S\x13\x03\x17\x13#\x13\x133\x1313q7\x13\x13\x113ww\x005\x00\x00\x00\x00\x00\x00\x00\x00t\x06@\x00vCGwwwww5\x00\x01`0\x10\x00\x06\x01P\x11!\x12\x10\x143q!p\x07\x010\x07\x051sswwvp\x00`\x00d\x07%133sq773s3s1!1\x1001\x031!q31113w\x10\x00\x10\x03\x00\x00\x00\x00\x00\x00V\x00@g\x00\x04gwwss777w50\x01\x00 \x00A4!!s\x07\x03B\x15\x07\x17\x10p\x07\x00p\x03\x1757wwGd\x00\x00R\x00fSSSS73s373S\x13S1!3\x13S7\x13\x13311157p\x00\x010\x10\x10\x00\x00\x00\x00Fd`\x00\x06\x00$wss3sss73ae\x10%\x00`\x12\x00\x12\x12\x10\x11q\x0431s\x00\x100\x04!Cqswwwg\x00\x00\x06e\x00@\x03337\x137753s7317\x13\x1003\x11!s\x13\x13\x13\x12\x133\x00\x01ww3\x01\x10\x00\x00\x01d\x00\x07t\x04DGw73s3333372a\x00\x01\x03\x01C\x00\x07\x03!!!A'\x17\x10p\x03\x01@1057swv@\x00\x00\x06\x00\x00W573qssss71qs1711\x123\x12\x1311113w\x117wwwr\x13\x00\x02F\x00\x00F`\x06vssss77773s31\x07 $\x10B\x10p\x11q\x10q\x043Q!\x03\x03P\x00\x00qasswwt\x00\x00\x00FF\x04cS15373s53s31s\x133s1110s\x12\x11173wwwws11\x11\x04\x00\x00F@\x00Ggwss7333373s\x120\x14\x01 0\x07\x01!!\x07\x12C4\x12S\x07\x01\x00p#\x17\x1757wwG`\x02P\x00\x00\x00w\x13Ss3s73s777\x171!s\x13SS111\x00v\x03qwwwsB\x17\x13\x13\x12\x01$\x00\x07\x00\x00gwwsss777733\x123\x00 \x16\x05\x00pp\x10q01\x04\x13q4141\x05\x0501sSw7vg\x04d\x04\x00\x06a!'753ss1q733\x13\x13\x13s33S\x03\x17qw\x10\x02wwsw\x00\x0111\x01\x00\x00\x00\x04aFwww73733333' fv\x16\x01 \x12\x10!\x07\x12\x17\x07\x02P6\x13C\x13\x07\x000SR\x177\x17wuv\x00\x00\x06p\x00A\x11\x13S3s3sS71sssS\x035113\x13wwwp\x01ww\x07\x01\x101111\x11\x01\x00\x04vwwwssw3sss3gvGGGgd\x10aa@01\x010\x043Qp0pq\x02\x1741sSw7vd\x00G``\x00\x13\x12q#s7711s77111137\x12\x105ww7p\x16wp\x00\x16\x13\x13\x13\x13\x10\x000\x00\x06wwww7737333vvvVGgGA`\x10\x03\x03\x17\x077\x01c\x143\x03\x17\x13\x12PR\x13\x16577ww@\x00\x06@\x00\x000\x11153ss3s\x13s\x13s7357111ww3ww@\x10\x00\x00\x011110\x001\x00\x00gwwwwsssssrvvwgvvvvV\x01$4\x00\x010\x100\x143\x1441ap\x061aqsSw5wv`@\x00\x06pS\x071353757777715313\x13\x13www\x17wp\x00\x00\x00\x00\x0111\x111\x01`dwwwwwww7337w\x07Fwgwww`4\x12\x12\x107\x01q\x16\x00R11a07\x10S\x17\x03Cw\x17swug\x00\x00\x00\x06\x00\x01a\x053qs333s13s\x13\x133S\x13\x00\x13s17w\x06\x00\x00\x00\x00\x00\x00\x120\x13\x16wwwwwwwwwwwwWVR\x10Rtwvwt\x02P@\x00\x100\x12q\x075\x16\x16\x13CP\x06\x12RqsSsWGwd`\x00v@\x00\x07\x11ss37\x177577s73SS\x13\x00\x1777\x071\x00@\x00\x00\x00\x00\x00\x001\x110ggwwwwwwwwwu% \x00\x04\x07\x05\x01\x06wvG\x05 0\x00q\x165\x00C\x01#S\x17\x17\x12S\x17\x17\x1757\x17sssV\x00\x00d\x04\x04w\x1317\x17\x133S33S3S5311!#\x11110\x00G\x00\x00\x00\x00`\x00@\x03DwwwwwwwwwwrR@@@apppa\x05wv\x12A\x00\x04\x12q\x03q%7\x15!a%4$ssqswstwwwD\x00\x00\x07`\x0157\x133ss1ss3s3\x13\x1111\x00\x117\x17\x10W \x06t\x05`\x00@\x00gtgwwwwwwwwwwD\x04B@\x00\x04\x07\x07\x07\x16R\x07G@0\x00\x005\x00P0BR1q7\x13qaqu7wwwwwwwtv@\x04\x00\x07\x13\x13\x11q5733\x173\x17\x1737\x17\x12\x10!\x12\x12\x00\x06@\x04`F\x00\x00\x00\x05fgwwwwwwwwwue%`@@\x04\x12ACPquppt\x00\x040\x03q3Qa550q%7\x1477wwwwwwwwwFp\x00\x00qq53\x13\x13\x13qqsSs3\x15\x133\x11\x01\x00\x00@\x00e\x00g\x00g@B\x04FwwwwwwwwwwwvVF\x04e'BDpt7\x07\x07\x07\x06\x02\x14\x02\x00P0\x15\x02CSCsSW4cwwwwwwwwwwwt`\x00\x02Cs15\x13\x1757333\x13Q37\x10\x12\x12\x10\x00gP\x04de`\x04'wFgwwwwwwwwwwvEdeGFD\x04\x07\x06RTRRWu\x00\x00\x01\x013Q#5\x06\x13P571sWwwwwwwwwwwwwt@D\x00\x07\x13\x1311\x1311qqq3\x17\x17\x07\x00\x04d\x06D`\x06p\x06\x00\x00GfwwwwwwwwwwwwGvVVF\x14$\x00\x04\x15%'55%7t\x02\x00\x00\x15\x02\x150ps7\x17\x17wwwwwwwwwwwwwwwwgg`\x00\x00\x115753S111\x17\x10`\x00\x00\x07`G\x00\x00\x00@\x04tDgwwwwwwwwwwwwwwwwwtd@`@aaPgapWsAa #5r\x16\x07\x17\x17777wwwwvvwwgggfwvwtFV\x00\x00q\x1753q13\x13\x13 \x06PF@\x00\x00\x06\x00\x00\x00\x00wfvwwwwwwwwwwwwwwwwwwwtt\x04\x02RV7\x14\x17G%w\x00\x01A\x1501qaqw\x17wwwwwdwwvvwwGGvgvwtd\x04wv\x02S511q1wP\x07dg\x00\x00\x00\x00\x06f\x04\x06fGwwwwwwwwwwwwwwwwwwwwwt\x04\x04\x16SE\x07rSWwp\x12\x02r\x16\x17\x12Sssswwwwgwwwwwvvvvwwgvwwtdg@\x01s\x13\x13\x13p\x04`\x00\x00\x04`\x04\x00\x00\x07wvGwwwwwswwwwwwwwwwwfgegwwww@e%rt5w\x07w\x02\x05\x011qsR\x057\x17wwwwwwwvteDTeDe\x06DvwggwwFFGgu!\x04v@\x00\x04v \x00ggDfFwwwwww7773sswwwwww EdFGFvwww\x07RW\x17G\x17\x15wP\x02\x00\x17\x12\x1757777wwGwwtdvvggFgFe'\x04fvwgwwtvGFTggB\x06Gg@Dtdvwwwwwwwwsssw77wwwww EdDtveGGwtaepRSggwp\x10\x12sRspwwwwwwwwGgwwWwggtvVDG\x00GvwgwwtwgftdeDtdvGeww\x17wwwwww77sss77wwwwt\x04fFggedddww\x07V\x07%w\x15\x17w\x02\x07\x00\x17555g77wwwwGgwwvdvVVFVDvtt\x00\x07gvwwwGwwwwvvrWEgw7wwwwwwwwss777sswwww\x00FTeggfVFDFwV5pW4rwwP\x10asp73SwwwwwvwwtvTvVGe`edFFGdD$vwwwwwwwwqwWg'\x13wwswwwwwwwsw7ss\x07\x07wwwt\x00vdvvvvdtd\x04GubStsUww\x03\x03\x0055qt7swwwvwwwGd&amp;D$$D\x06BG@edFvVGvwwwwwwqgpw\x17Se7w7wwwwww77rt4\x05wwwww@\x06eggggdtdBF\x06V\x15gC\x147wu%\x05!7373Swwwwwwtdf@D\x02FT'e\x04$\x07B@GGe\x00wgwwwwp\x16u\x07pw7SVwwwwwwwwwt\x14\x12\x147wwwwp\x00vVvwgggFDd@@w\x1655gww \x102\x14qtstwwwwwwvFp@G t@g@dp\x00FVV\x04dvt\x07vwwwwVws`wwSv5wwwwwwwwv\x16\x03A\x03\x07wwww@\x05ggwfvtdeFDdd\x07uwCWwt\x17\x07\x05!73\x177swwwwvtd@\x00\x04Dg\x00Ft\x00eg\x06`dt$\x07gdwwwww\x00wW\x17wwv\x17BWwwwwwwwe\x01\x01!A\x07wwww\x02FgvgwggvfddD\x04`sCWwwp 00RstsqwwwwwG`\x00\x04dB\x00DGFFtFBGEw\x06Pdwt'gwww\x07Wvwtu%w\x1777wwwwwv\x12\x12\x16\x03\x03\x01wwwtugwgvvgfgD\x00\x00\x00\x00\x04uwwwt\x01\x01AC\x01\x1777wwwwwtd@F\x00\x00$f\x06pgGddttfdefT\x06wdwwwvRwWusswawVwswwws\x01\x01\x04\x10\x10P\x16www\x16vwgggfwgP\x00\x00\x00\x00\x00\x00wwwr\x00\x02R\x02\x03CsqsqwwwwF@\x04t`dD\x04@@\x04d@\x04`F\x14t\x16t\x06pGu'wwp\x07w7spW\x01w'swwwwwu\x03\x06\x03\x02R\x12\x01wwvGegwwwwvvd\x00\x00\x00\x00\x00\x00wwwA\x00\x10\x00\x01@\x147w\x1777wwvV@ d\x04\x07`\x00\x00\x00\x00\x06\x05d$\x06g\x06FW$G\x06wGwwu$wtus\x07pw\x17p\x17w7wwa\x00\x10\x10\x11\x01\x05 wwqevwwwBF\x00\x00\x00\x00\x00\x00\x00\x00\x00wua\x00\x00\x01\x01\x00! sqw5wwwtd\x06D\x00`D\x04t$\x12\x00\x04d`@GDG\x07$Gtegdwwp\x07\x07wswq\x07qgvwwwww\x104!% 0!\x017wVwgwT\x02\x05\x00\x04\x01@\x00\x00\x00\x00\x00\x00aC\x00 \x10\x02\x02\x00\x10\x00\x1773wwwwd\x00\x04BF@F\x04fT$\x00\x00\x04edvFvVE'BVGwwwttwww\x17\x10cwwQw77ws\x02\x01\x05\x01\x01A\x10\x12Wv\x07vw` `R$pt!`B\x00\x00\x00\x00\x04 \x14\x10\x02\x14\x01\x00\x00\x05w5u7wwwG@\x02@\x04\x06\x04ptfE`\x00\x00FVdvGgvVt\x07pwGwswwww7s\x17w\x13gCww74\x10R\x12\x03\x02\x12B\x10wwVwp@AE$W\x06\x17F\x16pp\x00@\x00\x00\x10\x02\x03\x10\x01\x00\x10\x00\x023w7qwwv\x04`tt\x00DBDdFv\x01\x00\x00\x04eded\x04w`\x07\x00dgwwtwwwwww\x03we7w\x17\x17wa!\x01\x01PQ\x01\x10p7pww@\x01g$rBVBVAGG\x00\x00p\x01%\x01\x00a 0\x03\x00Au7swwwuF\x04FF\x00`d\x06G\x04@F@\x00\x00\x06GFpBv4vRWVwwpwwww3s7w3t1ss7S@40! 0 \x10WTw`\x01v\x05CAe\x07\x05 t$4v\x04\x00\x00\x000p\x10\x14\x00p\x0007q77w7v`G \x00a@@dddp`r\x00\x00\x00\x04gF\x17AGadvgwwwwwwwwwwwwW751u \x03\x00\x10\x10\x01A\x01\x02scp\x05g`V%\x06P`vGBWBW\x00G\x00\x10\x00\x01%!\x03\x00\x07\x04swSuwwuGDD\x04FD\x00@D\x04d@d\x00\x00\x00\x007wwvttw\x07twwwwwwwwwswsrQswsu\x00\x01\x02\x17\x03\x02\x16\x10WVV\x16\x14\x164\x16G\x06\x16\x05$5`t$v\x06p\x03\x01\x07\x10\x02\x10\x06\x1017777wwvF\x00\x06@\x00`t\x00\x06\x00vtVv\x10\x00\x003wwwwwGtwwwwww7ws7wwww6\x17\x13w7!B\x10\x00\x10\x10\x01!!w\x00G`t\x07C\x044\x07RPF\x16CV\x07\x04t\x00B\x00p\x00C\x00a`Su7\x17w7w@\x04g\x06\x06Dd\x00gF@`F\x00B\x00\x00Gwwwe@gGvwwwwwwwww7!7sSswSt@\x01\x07\x01 \x01\x00\x00\x16pCe\x07CG\x04cCD$Bpt4aeds\x01\x01\x03\x01\x01 @0\x1377qwwwwF\x00DDdF\x06\x04t@@\x06wGa\x00\x07\x10gwwvvwvwWwwwwwwwwu\x01Gwsu'7w\x00\x00\x00\x12P0!\x01CRRRp4444\x16CC\x07Ead4pet\x00\x02P\x00 \x10\x07\x1447\x1775swwDp`FPe@BFB@\x04dd\x04q\x00g\x10wwwGVtvwwwwwwwwws13W5sWwsp\x00\x00\x00\x01\x04\x10 4`tpVGBC@`t4e&amp;\x16SF\x16Vw\x12\x1000\x10\x06\x10!\x03qw\x176W7svFV$dFDd@\x04`\x04$\x06RF0\x12w\x07wwgeewwwwwwwwwww7w1sw7qwu`\x00\x00\x02\x11!P\x13V\x16Ra`t4444a`VRG\x07CGw\x01\x00\x00\x00\x01\x00q\x03@757\x177wwted@g`gB@dt\x07\x00\x04dwp@Wwwwtv\x16wwwwwwwwwww7wwesu7w7\x14\x00\x00\x00\x00\x00!$aae\x07\x07C@eaF\x16WpG\x04u%gu$!\x01\x01 a\x02P1\x176sGw77w\x06@\x06v@F\x04@@`$@Rgwe3\x07wwwvwGvwwwwwwwwwswww\x135sw6w\x06\x06\x10\x00\x000\x10\x055dadp\x06\x16R\x16pRV\x040cB@wr\x10\x14 \x00\x04\x01a\x12\x147\x17\x1747wwwD`\x04D\x06\x04\x00`\x00DD$dVgww1wwww@vWwwwwwwwwww3wwvR\x16\x17qaeu%aaAavBSF\x16\x05tRud\x16t%%e\x14pwwu!!\x01!\x00r\x12\x05#sGsWsSwsqd\x00$\x04edDdd`FFDVwws\x13wwwtggwwwwwwwwwwwwwsu7p3S\x067swwwwwVG\x03CB\x02\x04\x02RPa@R\x06c@GwC\x05\x02@\x100\x01A0P\x1745%57swwG\x04\x04t\x06@\x06VFD@@`dvww\x13swwgtwwwwwwwwwwwsww7\x12P\x17\x05%%sw\x16\x17at5`tDe%GRP\x00`RV\x05a@\x07ww\x16\x12\x1100@p0C\x03sWRRww7wwvFFd@\x00fF\x00\x06\x00FFPGww4wvwGGwwwwwwwwwwwwwws\x07\x03rRRG\x07Rqw\x13BW\x04Bp\x00V \x06\x05g\x05$ 6\x16\x04wwpa4\x12@P\x03\x03\x01045%3G\x13qqssut@\x00\x02DT\x04\x00@@\x00Df`wwwwtgvwwwwwwwwwwwwqwww0pP1!Cw57\x03w\x07\x03t$\x06B\x00TprPRSVT\x00www\x015!a\x13 \x04\x14\x16\x05!RRW\x07qswwW6wdV\x04\x06`\x07@vd\x00\x00E\x06F\x06wwvvtwwwwwwwwwwwwswwwq\x03%\x06\x16\x1457\x03W\x07\x14p1@@@B\x00@@$$$\x00\x02WGwa Aq6\x14\x12\x12\x03\x010R3G0pw5777W7Wf\x00\x04\x04ddDBF@v@etGwweGwswwwwwwwwwwwwww2PR1pcSaw!s\x02\x17\x164\x00\x04\x04\x00!\x04\x00\x05\x00wegwA\x16\x152\x12Q#\x00Ap\x12\x01!W\x07\x17\x07\x13G5sW'W7D@d\x00\x04 \x00\x04t\x02D\x06Vdwwww'wwqsGwwwwwwwwwwsp\x124\x14 prSR\x17qepa\x01\x04\x00\x00@@a%pgFWeaa`\x12\x05\x07\x16\x14\x041!pR\x140p0a51s\x173V7swwG`G@\x00\x00FD\x06\x04dGFwwwEsqww5wwwwwwwwwwp\x15%\x01#PSq6\x11q!\x03\x03\x11%!\x00\x00\x00\x04\x04BFtwRRR\x12\x11%00\x030\x03RP\x12\x11!\x17\x07aecCG5sAC57u4ud`\x02@@\x06\x04\x00BFtgwwcww\x175swwwwwwwwwww!\x02pP6\x07\x07\x17%'SF\x16\x07\x03\x07\x13\x00\x10\x00\x00d\x05\x07G$ \x10P%\x00\x16\x17\x14\x10\x00!!a R0a\x10\x03\x1151a%'7Sqsw6\x16VDt\x06d\x07FDucWsv\x16qssS\x07wwwwwwwwwqpRQ\x03\x03@q5!sS$!Q0\x14\x10$\x07\x02\x10B\x01pp0\x10\x05 !\x101a!#\x00aR\x140S\x01ae4psC\x07\x13qaq6\x176\x17\x05ewsGeAeg\x17657\x17qe74qsqtwwwwwwwq\x02\x100445\x02RR\x17\x050P\x162\x07\x02\x12\x14\x03\x05\x02\x10\x17\x02\x10P\x04\x12\x01\x10B\x16\x1144\x07\x11 \x12\x100C\x10\x03\x00\x13\x101pp\x14\x06\x17SSSsp754577w\x077\x17\x13Ru4sw\x13sCRpwwwwwwwv\x15%5\x03C\x02T51arW0a\x050q%\x02\x10\x12\x10\x03\x02\x11\x03\x03\x02\x10\x14!1\x03\x06\x03\x10\x00\x16\x17\x01CA04p4$%\x03\x13\x13cA#\x03p1q$CrSsCSw\x14sqg53pG5q50q4!u7wwtws\x02\x12\x03R\x17\x13\x02RS\x12S0p\x160\x10\x01\x03\x04%\x01!\x00\x14!p\x10\x00q\x03\x00\x07\x01\x13\x140C\x01!p040\x00\x13\x00q\x12\x14$%\x10\x06\x155\x03V\x17\x10%\x175%5'\x12C\x17\x07\x11cW sR4657\x00G0sw7\x13wPqAp50pCC\x16\x175%0a\x07\x07\x12A\x00\x01!A!!\x12\x100@\x000\x17\x104 q\x04!a!\x03A0\x144$\x07\x01%\x03\x13\x11 a\x1207\x03\x12BSsCS\x075%!aq'qp\x14%7SqSaas\x07\x17w40F2\x103\x03C\x07\x17\x07\x13sRRS@\x1000\x00\x13BR\x10 \x01\x01a\x07\x00!\x03\x140\x03\x03\x150 \x10\x12Pq\x03\x05 \x00q@6\x13\x00pRPSaCAqa\x05%%1asCpCR\x12R\x175`rS\x07\x03aq\x00qqsw3R\x01\x05\x07\x1450p0$441q!%c\x05\x03\x03\x00\x00!!\x100r\x12\x10\x00\x12P!%4\x14\x03\x01C\x03a\x12\x12\x140C\x07\x01$\x11%2\x13! \x003\x102\x12\x13@qqa0qqpa55543\x14\x1751q07\x06\x07\x03'0p1`00!\x00q5qCSSC\x16\x17\x00\x1404\x10q\x05\x05\x00a\x00\x10Q\x03\x00A\x03A0\x12140\x00P\x12\x01%!\x03\x00@6CCP\x15%\x16\x14%\x05%\x15%\x07\x02C\x06\x17\x07\x03Cp\x07\x03C\x07\x03G\x02RR\x16\x07\x07P$1pSG\x17\x14\x044\x17\x16\x17\x03C$'\x03B\x17CRCC\x07\x03\x03\x02B\x12\x12\x12\x10q 0\x01 00RQBS\x16\x07\x03ApR\x144\x07$\x11\x01!\x03\x03\x01!\x00\x03\x12\x12\x12\x100\x051q0q57\x00q50q51\x047\x13S\x13S\x12A5!01! \x03\x01!!0qsPq51p1!\x000\x10\x10\x10\x10\x01!\x01\x01\x03\x03\x01\x00\x00\x01\x01\x01!010\x00\x01!\x03\x01!\x03\x000CC\x00\x00\x00\x00\x00\x00\x00\x00\x00\x00\x01\x05\x00\x00\x00\x00\x00\x00\x94\xad\x05\xfe"</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</si>
  <si>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</si>
  <si>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</si>
  <si>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</si>
  <si>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</si>
  <si>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</si>
  <si>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</si>
  <si>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</si>
  <si>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</si>
  <si>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</si>
  <si>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</si>
  <si>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</si>
  <si>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</si>
  <si>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</si>
  <si>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</si>
  <si>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</si>
  <si>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</si>
  <si>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</si>
  <si>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Not given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</si>
  <si>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</si>
  <si>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</si>
  <si>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</si>
  <si>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</si>
  <si>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</si>
  <si>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</si>
  <si>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</si>
  <si>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</si>
  <si>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</si>
  <si>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</si>
  <si>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</si>
  <si>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</si>
  <si>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</si>
  <si>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</si>
  <si>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</si>
  <si>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</si>
  <si>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</si>
  <si>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</si>
  <si>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</si>
  <si>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</si>
  <si>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</si>
  <si>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</si>
  <si>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</si>
  <si>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</si>
  <si>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</si>
  <si>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</si>
  <si>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</si>
  <si>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</si>
  <si>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</si>
  <si>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</si>
  <si>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</si>
  <si>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</si>
  <si>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</si>
  <si>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</si>
  <si>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</si>
  <si>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</si>
  <si>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</si>
  <si>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</si>
  <si>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</si>
  <si>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</si>
  <si>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</si>
  <si>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</si>
  <si>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</si>
  <si>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</si>
  <si>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</si>
  <si>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</si>
  <si>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</si>
  <si>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</si>
  <si>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</si>
  <si>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</si>
  <si>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</si>
  <si>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</si>
  <si>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</si>
  <si>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</si>
  <si>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</si>
  <si>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</si>
  <si>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</si>
  <si>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</si>
  <si>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</si>
  <si>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</si>
  <si>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</si>
  <si>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</si>
  <si>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</si>
  <si>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</si>
  <si>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</si>
  <si>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</si>
  <si>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</si>
  <si>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</si>
  <si>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</si>
  <si>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</si>
  <si>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</si>
  <si>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</si>
  <si>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</si>
  <si>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</si>
  <si>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</si>
  <si>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</si>
  <si>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</si>
  <si>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</si>
  <si>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</si>
  <si>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</si>
  <si>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</si>
  <si>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</si>
  <si>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</si>
  <si>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</si>
  <si>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</si>
  <si>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</si>
  <si>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</si>
  <si>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</si>
  <si>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</si>
  <si>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</si>
  <si>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</si>
  <si>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</si>
  <si>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</si>
  <si>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</si>
  <si>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</si>
  <si>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</si>
  <si>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</si>
  <si>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</si>
  <si>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</si>
  <si>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</si>
  <si>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</si>
  <si>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</si>
  <si>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</si>
  <si>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</si>
  <si>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</si>
  <si>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</si>
  <si>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</si>
  <si>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</si>
  <si>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</si>
  <si>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</si>
  <si>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</si>
  <si>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</si>
  <si>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</si>
  <si>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</si>
  <si>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</si>
  <si>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</si>
  <si>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</si>
  <si>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</si>
  <si>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</si>
  <si>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</si>
  <si>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</si>
  <si>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São Paulo</t>
  </si>
  <si>
    <t>SP</t>
  </si>
  <si>
    <t>05432-043</t>
  </si>
  <si>
    <t>Brazil</t>
  </si>
  <si>
    <t>(11) 555-7647</t>
  </si>
  <si>
    <t>CONSH</t>
  </si>
  <si>
    <t>Consolidated Holdings</t>
  </si>
  <si>
    <t>Elizabeth Brown</t>
  </si>
  <si>
    <t xml:space="preserve">Berkeley Gardens
12  Brewery </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</si>
  <si>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</si>
  <si>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</si>
  <si>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</si>
  <si>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</si>
  <si>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</si>
  <si>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</si>
  <si>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</si>
  <si>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</si>
  <si>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</si>
  <si>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</si>
  <si>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</si>
  <si>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</si>
  <si>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</si>
  <si>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</si>
  <si>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</si>
  <si>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</si>
  <si>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</si>
  <si>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</si>
  <si>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</si>
  <si>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</si>
  <si>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</si>
  <si>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</si>
  <si>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</si>
  <si>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</si>
  <si>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</si>
  <si>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</si>
  <si>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</si>
  <si>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</si>
  <si>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</si>
  <si>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</si>
  <si>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</si>
  <si>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</si>
  <si>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</si>
  <si>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</si>
  <si>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</si>
  <si>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</si>
  <si>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</si>
  <si>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</si>
  <si>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</si>
  <si>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</si>
  <si>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</si>
  <si>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</si>
  <si>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</si>
  <si>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</si>
  <si>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</si>
  <si>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</si>
  <si>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</si>
  <si>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</si>
  <si>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</si>
  <si>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</si>
  <si>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</si>
  <si>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</si>
  <si>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</si>
  <si>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</si>
  <si>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</si>
  <si>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</si>
  <si>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</si>
  <si>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</si>
  <si>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</si>
  <si>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</si>
  <si>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</si>
  <si>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</si>
  <si>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</si>
  <si>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</si>
  <si>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</si>
  <si>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</si>
  <si>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</si>
  <si>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</si>
  <si>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</si>
  <si>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</si>
  <si>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</si>
  <si>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</si>
  <si>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</si>
  <si>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</si>
  <si>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</si>
  <si>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</si>
  <si>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</si>
  <si>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</si>
  <si>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</si>
  <si>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</si>
  <si>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</si>
  <si>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</si>
  <si>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</si>
  <si>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</si>
  <si>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</si>
  <si>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</si>
  <si>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</si>
  <si>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</si>
  <si>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</si>
  <si>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</si>
  <si>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</si>
  <si>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 xml:space="preserve">Lino Rodriguez </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</si>
  <si>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</si>
  <si>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</si>
  <si>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</si>
  <si>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</si>
  <si>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</si>
  <si>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</si>
  <si>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</si>
  <si>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</si>
  <si>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</si>
  <si>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</si>
  <si>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</si>
  <si>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</si>
  <si>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</si>
  <si>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</si>
  <si>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</si>
  <si>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</si>
  <si>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</si>
  <si>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</si>
  <si>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</si>
  <si>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</si>
  <si>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</si>
  <si>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</si>
  <si>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</si>
  <si>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</si>
  <si>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</si>
  <si>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</si>
  <si>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</si>
  <si>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</si>
  <si>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</si>
  <si>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</si>
  <si>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</si>
  <si>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</si>
  <si>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</si>
  <si>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</si>
  <si>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</si>
  <si>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</si>
  <si>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</si>
  <si>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</si>
  <si>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</si>
  <si>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</si>
  <si>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</si>
  <si>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</si>
  <si>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</si>
  <si>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</si>
  <si>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</si>
  <si>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</si>
  <si>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</si>
  <si>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</si>
  <si>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</si>
  <si>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</si>
  <si>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</si>
  <si>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</si>
  <si>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</si>
  <si>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</si>
  <si>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</si>
  <si>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</si>
  <si>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</si>
  <si>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HILARIÓN-Abastos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</si>
  <si>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</si>
  <si>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</si>
  <si>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</si>
  <si>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</si>
  <si>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</si>
  <si>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</si>
  <si>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</si>
  <si>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</si>
  <si>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</si>
  <si>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</si>
  <si>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</si>
  <si>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</si>
  <si>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</si>
  <si>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</si>
  <si>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</si>
  <si>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</si>
  <si>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</si>
  <si>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</si>
  <si>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</si>
  <si>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</si>
  <si>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</si>
  <si>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</si>
  <si>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</si>
  <si>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</si>
  <si>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</si>
  <si>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</si>
  <si>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</si>
  <si>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</si>
  <si>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</si>
  <si>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</si>
  <si>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</si>
  <si>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</si>
  <si>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</si>
  <si>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</si>
  <si>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</si>
  <si>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</si>
  <si>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</si>
  <si>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</si>
  <si>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</si>
  <si>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</si>
  <si>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</si>
  <si>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</si>
  <si>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</si>
  <si>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</si>
  <si>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</si>
  <si>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</si>
  <si>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</si>
  <si>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</si>
  <si>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</si>
  <si>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</si>
  <si>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</si>
  <si>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</si>
  <si>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</si>
  <si>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</si>
  <si>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</si>
  <si>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</si>
  <si>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</si>
  <si>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</si>
  <si>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</si>
  <si>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</si>
  <si>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</si>
  <si>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</si>
  <si>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</si>
  <si>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</si>
  <si>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</si>
  <si>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</si>
  <si>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</si>
  <si>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</si>
  <si>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</si>
  <si>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</si>
  <si>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</si>
  <si>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</si>
  <si>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</si>
  <si>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</si>
  <si>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</si>
  <si>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</si>
  <si>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</si>
  <si>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 xml:space="preserve">Frankfurt a.M. </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</si>
  <si>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</si>
  <si>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</si>
  <si>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</si>
  <si>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</si>
  <si>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</si>
  <si>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</si>
  <si>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</si>
  <si>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</si>
  <si>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</si>
  <si>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</si>
  <si>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</si>
  <si>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</si>
  <si>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</si>
  <si>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</si>
  <si>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</si>
  <si>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</si>
  <si>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</si>
  <si>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</si>
  <si>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</si>
  <si>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</si>
  <si>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</si>
  <si>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</si>
  <si>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</si>
  <si>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</si>
  <si>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</si>
  <si>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</si>
  <si>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</si>
  <si>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</si>
  <si>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</si>
  <si>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</si>
  <si>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</si>
  <si>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</si>
  <si>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</si>
  <si>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</si>
  <si>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</si>
  <si>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</si>
  <si>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</si>
  <si>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</si>
  <si>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</si>
  <si>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</si>
  <si>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</si>
  <si>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</si>
  <si>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</si>
  <si>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</si>
  <si>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</si>
  <si>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</si>
  <si>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</si>
  <si>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</si>
  <si>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</si>
  <si>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</si>
  <si>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</si>
  <si>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</si>
  <si>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</si>
  <si>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</si>
  <si>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</si>
  <si>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</si>
  <si>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</si>
  <si>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</si>
  <si>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</si>
  <si>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</si>
  <si>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</si>
  <si>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</si>
  <si>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</si>
  <si>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</si>
  <si>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</si>
  <si>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</si>
  <si>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</si>
  <si>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</si>
  <si>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</si>
  <si>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</si>
  <si>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</si>
  <si>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</si>
  <si>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</si>
  <si>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</si>
  <si>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</si>
  <si>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</si>
  <si>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</si>
  <si>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</si>
  <si>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</si>
  <si>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</si>
  <si>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</si>
  <si>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</si>
  <si>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</si>
  <si>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</si>
  <si>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</si>
  <si>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</si>
  <si>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</si>
  <si>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</si>
  <si>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</si>
  <si>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</si>
  <si>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</si>
  <si>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</si>
  <si>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</si>
  <si>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</si>
  <si>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</si>
  <si>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</si>
  <si>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</si>
  <si>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</si>
  <si>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</si>
  <si>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</si>
  <si>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</si>
  <si>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</si>
  <si>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</si>
  <si>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</si>
  <si>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</si>
  <si>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</si>
  <si>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</si>
  <si>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</si>
  <si>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</si>
  <si>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</si>
  <si>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</si>
  <si>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</si>
  <si>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</si>
  <si>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</si>
  <si>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</si>
  <si>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</si>
  <si>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</si>
  <si>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</si>
  <si>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</si>
  <si>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</si>
  <si>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</si>
  <si>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</si>
  <si>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</si>
  <si>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</si>
  <si>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</si>
  <si>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</si>
  <si>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</si>
  <si>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</si>
  <si>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</si>
  <si>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</si>
  <si>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</si>
  <si>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</si>
  <si>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</si>
  <si>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</si>
  <si>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</si>
  <si>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</si>
  <si>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</si>
  <si>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</si>
  <si>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</si>
  <si>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</si>
  <si>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</si>
  <si>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</si>
  <si>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</si>
  <si>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</si>
  <si>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</si>
  <si>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</si>
  <si>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</si>
  <si>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</si>
  <si>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</si>
  <si>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</si>
  <si>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</si>
  <si>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</si>
  <si>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</si>
  <si>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</si>
  <si>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</si>
  <si>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</si>
  <si>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</si>
  <si>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</si>
  <si>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</si>
  <si>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</si>
  <si>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</si>
  <si>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</si>
  <si>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</si>
  <si>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</si>
  <si>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</si>
  <si>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</si>
  <si>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</si>
  <si>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</si>
  <si>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</si>
  <si>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</si>
  <si>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</si>
  <si>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</si>
  <si>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</si>
  <si>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</si>
  <si>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</si>
  <si>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</si>
  <si>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</si>
  <si>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</si>
  <si>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</si>
  <si>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</si>
  <si>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</si>
  <si>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</si>
  <si>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</si>
  <si>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</si>
  <si>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</si>
  <si>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</si>
  <si>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</si>
  <si>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</si>
  <si>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</si>
  <si>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</si>
  <si>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</si>
  <si>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</si>
  <si>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</si>
  <si>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</si>
  <si>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</si>
  <si>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</si>
  <si>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</si>
  <si>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</si>
  <si>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</si>
  <si>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</si>
  <si>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</si>
  <si>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</si>
  <si>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</si>
  <si>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</si>
  <si>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</si>
  <si>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</si>
  <si>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</si>
  <si>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</si>
  <si>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</si>
  <si>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</si>
  <si>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</si>
  <si>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</si>
  <si>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</si>
  <si>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</si>
  <si>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</si>
  <si>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</si>
  <si>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</si>
  <si>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</si>
  <si>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</si>
  <si>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</si>
  <si>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</si>
  <si>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København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</si>
  <si>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</si>
  <si>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</si>
  <si>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</si>
  <si>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</si>
  <si>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</si>
  <si>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</si>
  <si>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</si>
  <si>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</si>
  <si>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</si>
  <si>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</si>
  <si>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</si>
  <si>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</si>
  <si>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</si>
  <si>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</si>
  <si>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</si>
  <si>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</si>
  <si>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</si>
  <si>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</si>
  <si>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</si>
  <si>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</si>
  <si>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</si>
  <si>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</si>
  <si>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</si>
  <si>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</si>
  <si>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</si>
  <si>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</si>
  <si>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</si>
  <si>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</si>
  <si>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</si>
  <si>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</si>
  <si>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</si>
  <si>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</si>
  <si>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</si>
  <si>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</si>
  <si>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</si>
  <si>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</si>
  <si>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</si>
  <si>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</si>
  <si>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</si>
  <si>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</si>
  <si>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</si>
  <si>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</si>
  <si>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</si>
  <si>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</si>
  <si>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</si>
  <si>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</si>
  <si>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</si>
  <si>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</si>
  <si>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</si>
  <si>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</si>
  <si>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</si>
  <si>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</si>
  <si>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</si>
  <si>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</si>
  <si>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</si>
  <si>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</si>
  <si>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</si>
  <si>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</si>
  <si>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</si>
  <si>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</si>
  <si>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</si>
  <si>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</si>
  <si>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</si>
  <si>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</si>
  <si>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</si>
  <si>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</si>
  <si>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</si>
  <si>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</si>
  <si>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</si>
  <si>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</si>
  <si>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</si>
  <si>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</si>
  <si>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</si>
  <si>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</si>
  <si>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Smagsløget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</si>
  <si>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</si>
  <si>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</si>
  <si>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</si>
  <si>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</si>
  <si>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</si>
  <si>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</si>
  <si>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</si>
  <si>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</si>
  <si>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</si>
  <si>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</si>
  <si>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</si>
  <si>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</si>
  <si>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</si>
  <si>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</si>
  <si>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</si>
  <si>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</si>
  <si>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</si>
  <si>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</si>
  <si>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</si>
  <si>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</si>
  <si>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</si>
  <si>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</si>
  <si>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</si>
  <si>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</si>
  <si>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</si>
  <si>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</si>
  <si>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</si>
  <si>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</si>
  <si>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</si>
  <si>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</si>
  <si>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</si>
  <si>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</si>
  <si>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</si>
  <si>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</si>
  <si>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</si>
  <si>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</si>
  <si>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</si>
  <si>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</si>
  <si>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</si>
  <si>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</si>
  <si>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</si>
  <si>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</si>
  <si>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</si>
  <si>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</si>
  <si>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</si>
  <si>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</si>
  <si>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</si>
  <si>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</si>
  <si>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</si>
  <si>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</si>
  <si>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</si>
  <si>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</si>
  <si>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</si>
  <si>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</si>
  <si>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</si>
  <si>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</si>
  <si>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</si>
  <si>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</si>
  <si>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</si>
  <si>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</si>
  <si>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</si>
  <si>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</si>
  <si>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</si>
  <si>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</si>
  <si>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</si>
  <si>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</si>
  <si>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</si>
  <si>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</si>
  <si>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FirstName</t>
  </si>
  <si>
    <t>LastName</t>
  </si>
  <si>
    <t>Title</t>
  </si>
  <si>
    <t>TitleOfCourtesy</t>
  </si>
  <si>
    <t>BirthDate</t>
  </si>
  <si>
    <t>HireDate</t>
  </si>
  <si>
    <t>HomePhone</t>
  </si>
  <si>
    <t>Extension</t>
  </si>
  <si>
    <t>Photo</t>
  </si>
  <si>
    <t>Notes</t>
  </si>
  <si>
    <t>ReportsTo</t>
  </si>
  <si>
    <t>Nancy</t>
  </si>
  <si>
    <t>Davolio</t>
  </si>
  <si>
    <t>Ms.</t>
  </si>
  <si>
    <t>507 - 20th Ave. E.
Apt. 2A</t>
  </si>
  <si>
    <t>98122</t>
  </si>
  <si>
    <t>(206) 555-9857</t>
  </si>
  <si>
    <t>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f\x0c\xb0\xc9\x00\x0b\t\t\x00\x00\n\x00\x90\t\x00\x00\x00\x00\t\t\xa0\x9a\x90\x0b\t\x00\n\x90\xa0\x00\x00\x00\x0f\xff\xef\xff\xff\xff\xff\xff\xff\xff\xff\xcb\x9c\xfc\xfe\xfa\xff\xff\xff\xff\xed\xff\xfe\xde\xff\xde\xfe\xfc\xff\xff\xda\xda\x00\xd9\x00\x00\x90\t\x00\x90\x00\x00\x00\x00\t\n\x00\t\x0b\xc0\x00\t\x00\x90\x00\x00\x00\n\x00\xac\xa0\xe0\xe0\xe0\xf0\xe9\xca\x90\x00\xa9\xcb\x0c\x00\x00\x90\x90\xe0\x00\x00\t\t\x0b\x00\x00\xd0\t\x00\x90\x00\x00\t\x00\x00\x9a\x00\x0f\xff\xff\xff\xff\xff\xfe\xff\xff\xff\xff\xfc\xad\xeb\xdb\xdf\xdf\xdf\xff\xff\xff\xff\xef\xed\xff\xfe\xff\xff\xff\xfe\xfc\xaf\x0c\x9a\n\r\x00\x00\x9a\x00\x00\x00\x00\x00\x00\x00\t\t\n\x00\x0b\x00\x9a\x90\x00\t\x00\x00\x90\x0c\t\x00\x90\t\x00\xfa\x90\xad\xa0\x00\x90\xb0\x0b\x00\x00\x00\x00\x90\x00\t\x00\x00\x00\x90\t\xa9\xb0\t\x00\x9a\x00\x00\x00\x00\xc0\x00\xbf\xff\xff\xff\xfe\xff\xff\xff\xff\xff\xff\xcf\x9f\xbc\xbe\xfb\xff\xeb\xff\xff\xff\xfe\xfd\xff\xfe\xfd\xff\xcf\xfe\xff\xf9\xbc\x0b\x00\x90\x90\x00\x90\x00\t\x00\x00\x00\x00\x00\x00\x90\x00\x00\x90\x90\t\xa0\xc0\xb0\x00\x00\xb0\x00\t\xa0\x0e\x0e\x0e\x0e\xfc\xad\xa0\xc9\x00\x00\xcb\x00\x90\x00\x00\x9a\x9a\t\xa0\x00\xb0\t\x00\x90\x90\r\x00\xa9\t\x00\t\t\n\x00\x00\xff\xff\xff\xfe\xff\xfe\xff\xff\xff\xff\xff\xf0\xf0\xff\xdf\xed\xad\xfd\xff\xff\xff\xff\xfe\xfe\xfd\xef\xef\xfc\xfd\xef\xec\x0f\x0c\x9a\xc0\n\x00\xa0\x90\x00\x00\x00\x90\x00\x00\x00\t\n\x90\n\x00\x00\x90\x90\x00\n\x00\x00\x0c\xa0\x0c\t\x00\x90\x90\xf9\x00\xda\x00\x9a\x90\x00\xda\x00\xd0\x00\x00\t\xc0\x90\x00\x00\x90\xb0\x00\xa9\xa9\xb0\x90\x00\x00\x00\xac\x00\x00\x0b\xff\xef\xff\xff\xff\xff\xff\xff\xff\xff\xed\xa9\xdf\x0f\xf9\xff\xff\xff\xf0\xff\xff\xff\xff\xfd\xfe\xff\xde\xff\xef\xdf\xf9\xa9\xa0\t\t\t\x00\x90\x00\x90\x00\x00\x00\x00\x00\t\n\x90\x00\x90\x9a\x90\x00\xa9\r\t\x00\x00\xa9\x00\x0b\x0e\x0c\xac\xa0\xfa\xe9\xa9\xca\x00\n\x99\xa9\x0b\x00\x00\x00\x90\xb0\x00\x90\x90\x00\t\x00\x90\xd0\x00\t\xa9\x00\x00\x90\x00\x00\x9f\xff\xff\xff\xff\xff\xff\xef\xff\xff\xfe\xda\xde\xbc\xfd\xef\xfd\xad\xad\xff\xff\xff\xff\xff\xef\xef\xcb\xef\xde\xdb\xef\xca\xd0\xd0\xe0\n\x00\x00\x00\x90\x00\x00\x00\x00\x00\x00\x90\t\x00\x90\x00\x00\x00\t\x00\n\x00\x00\x90\x00\x00\x00\x00\x9a\x90\r\xf0\x90\xca\x90\t\t\x0e\x90\x90\x0b\x00\t\n\x90\t\x00\x00\x90\xb0\t\xa0\x9a\x90\x90\x90\x00\t\x0b\x00\t\xff\xff\xff\xff\xff\xfe\xff\xff\xff\xff\xfd\t\xe9\xcf\xbf\xbf\x0f\xff\xff\xef\xfd\xef\xff\xff\xff\xfd\xff\xdf\xeb\xfe\xfd\xa9\x0b\n\x90\x90\n\x90\t\x00\x00\x00\x00\x00\x00\x00\x00\x00\x00\x00\x90\x90\x00\x90\xa9\t\x00\n\x00\x00\xac\xb0\x0b\x0c\x0e\n\xf0\xf0\xbc\t\x00\x00\t\xad\xa9\t\x00\x00\t\x0f\x00\x00\x90\t\t\x00\x99\t\xa9\xa0\x90\x00\x00\x00\x00\x00\xff\xfe\xff\xff\xef\xff\xef\xfe\xff\xff\xea\x9e\x9f\xbf\xde\xdf\xff\xdf\xff\xdf\xff\xff\xcf\xff\xff\xef\xef\xed\xfc\xfd\xef\xc0\x00\xd0\x00\t\x00\x00\x00\x00\x00\x00\x00\x00\x00\x00\x00\x90\t\x00\n\x00\x90\t\x00\x00\xb0\t\x00\x00\x90\x00\xc0\n\t\xc0\xff\x0f\x0b\xca\x0b\n\x00\t\x0f\n\x9a\x90\x00\x90\xb0\x90\t\x00\t\x00\x00\xb0\xd0\x90\xa9\x00\x00\x9a\x00\x0b\xff\xff\xff\xff\xff\xff\xff\xff\xff\xff\xd0\xf9\xe9\xf0\xfb\xef\x0f\xaf\xcb\xfe\xff\xdf\xff\xff\xff\xff\xdf\xfa\xff\xaf\x9e\xfb\xc0\xa9\xc0\xa0\t\t\x00\t\x00\x00\x00\x00\x00\x90\x00\x00\x00\x00\x90\x00\x00\x00\x0b\x00\x00\x00\n\x00\x00\x00\xb0\xc9\n\x00\xf0\xb0\xf0\t\xc0\x00\x90\x00\xb0\t\xc0\x00\xb0\n\xd0\x00\xb0\t\x9a\x90\x9a\x90\xb0\t\x90\x00\x00\t\xc0\x0f\xff\xff\xff\xef\xff\xef\xfe\xff\xff\xfc\xa9\x0f\x0f\xcf\xfd\xfd\xff\xdf\xff\xdf\xdb\xef\xff\xdf\xff\xff\xef\xcf\xcf\xdf\xef\xc0\t\x00\xa9\x00\x00\x00\xa0\x90\x00\x00\x00\x00\x00\x00\x00\x0b\x00\t\x00\x90\x00\x00\x90\t\t\xac\x90\x00\n\x90\x00\xa0\xc0\x9c\xf0\x0f\x00\xda\x00\x90\x00\t\t\xf0\xb9\t\xc0\t\x9a\t\x00\x9a\x00\x00\x00\x90\x90\x9a\x00\x90\x00\x9a\t\xff\xff\xff\xff\xff\xff\xff\xfd\xff\xfe\xe9\x9c\xf0\xfd\xbe\x9e\xfa\xfc\xbe\x9e\xfb\xef\xff\xde\xbf\xdb\xff\xff\xff\xf0\xfe\xdf\n\x90\xad\x00\t\x00\x90\x90\x00\x00\x00\x00\x00\x00\x00\x00\x90\t\x00\x00\x00\x00\x00\x00\x9a\x00\x90\x00\x90\x00\r\xa0\x90\n\n\xfa\xda\xdb\x00\x9a\xc9\x00\x00\x00\t\x00\n\x90\t\xad\x00\t\x00\x90\x90\x9b\xcb\t\xc9\x90\x00\x90\x00\x9a\xff\xff\xff\xff\xfe\xff\xfe\xfe\xfe\xff\xda\xcb\x0f\xda\xdf\xfb\xdf\x9f\xfd\xfd\xfd\xfd\xff\xff\xff\xef\xff\xff\xef\xcf\x0f\xbe\xd0\xe9\x00\x9c\x00\x00\x00\x00\x00\x00\x00\x00\x00\x00\x00\x00\x00\x00\x00\t\x00\x00\x00\x00\x00\x9a\x00\x00\x00\x90\xb0\xc0\x0e\x9c\x00\xfd\xa9\x0e\x9a\xc9\xa0\xa9\n\x90\xa9\xa9\t\xad\x00\x9b\x90\n\xd0\xa9\x00\t\t\x0b\n\x90\x00\x00\x90\xbd\xff\xff\xff\xff\xff\xff\xff\xff\xff\xfc\t\xad\x0b\x0f\x0b\xed\xaf\xe9\xef\xaf\xbe\xbf\xda\xfd\xff\xfd\xbf\xff\xff\xff\xfc\xff\xe9\x00\x9a\x0b\x00\x00\x00\x90\xa9\x00\x00\x00\x00\x00\x00\x00\x90\t\x00\x00\x00\x00\x00\t\x00\t\xb0\x00\x00\x00\x00\xb0\x00\n\xd0\xfa\xde\xb9\xe9\x00\r\x00\t\x00\x90\xd0\xb0\x99\xa9\xa0\xf0\x90\t\x00\x90\x90\xb0\x90\x99\x00\x00\x00\x00\x9e\xff\xff\xff\xff\xff\xef\xff\xfc\xff\xc0\xf0\xda\xfc\xf9\xfd\x9f\xdf\x9f\xf9\xfd\xfd\xfe\xff\xff\xef\xdf\xed\xff\xff\xef\xcf\xfe\xde\x9e\t\x00\x00\x90\x00\x00\x90\x00\x00\x00\x00\x00\x00\x00\x00\x00\t\x00\x90\x00\x00\x00\t\x9c\x00\x90\x00\x00\xf0\x00\t\x00\x00\xfd\xba\xdc\xad\xa9\x00\xa9\x00\x00\x00\xb0\t\xca\x9c\t\x9a\x00\xb0\t\n\x9e\x90\x0b\x00\xa0\x00\x90\t\xfb\xff\xff\xff\xfe\xff\xff\xef\xef\xfc\x0b\t\xad\t\xad\xeb\xef\xe9\xef\x0f\xcb\xef\x9f\xbd\xff\xff\xff\xff\xff\xff\xff\xff\xef\xf0\x00\x90\x00\x90\x00\t\x00\x00\x00\x00\x00\x00\x00\x00\t\x00\x90\x00\x00\x00\x90\t\x00\x9a\n\x90\x00\x00\t\x00\x00\n\xca\n\xfa\xed\xab\xf9\xad\xa9\x00\xda\x9c\x90\x9e\x9a\x99\xa9\xc9\xa9\x99\t\x00\x90\t\t\x90\x99\x00\x00\x00\x00\xbc\xff\xff\xff\xff\xfe\xff\xfd\xff\xcb\xc0\xf0\xda\x9e\xdb\xfd\xf9\xff\x9d\xfb\xff\x9f\xed\xff\xeb\xdf\xfe\xdb\xff\xff\xfe\xff\xff\xec\t\xac\xb0\x00\x00\x00\t\t\x00\x00\x00\x00\x00\x00\x00\x00\x00\x90\t\x00\x00\x00\x90\x00\x90\x00\x00\x90\x00\xa0\x00\x00\x00\xd0\xfd\xbe\xda\xcf\xbc\xbc\xba\t\xa0\xa0\t\t\xac\x9b\xa9\x9e\n\x9a\x90\t\x0b\x00\xbc\xa9\x00\x00\x00\x00\x9b\xff\xff\xff\xff\xff\xff\xfe\xff\x00\x90\x9e\x9c\xb9\xed\xaf\xcf\x0f\xeb\xcf\x0f\xe9\xfb\xcf\xdf\xfb\xff\xff\xcf\xff\xff\xff\xff\xff\xe0\x90\t\x00\x00\x00\xa0\x00\x00\x00\x00\x00\x00\x00\x00\x00\x00\x00\x00\x00\x00\x00\x00\x9a\t\t\x00\x00\x90\x90\x00\x00\x00\x0b\xff\xe9\xfd\xbc\x9e\x9b\xc9\x00\x90\x99\x00\xb0\x9b\r\x9a\t\x99\xc0\x00\x90\x90\x9a\t\t\x00\x00\x90\t\x0f\xff\xff\xfe\xff\xff\xef\xff\xfc\x90\xa9\x00\xb0\xda\xdb\xdf\xbf\xfd\xbd\xb9\xfd\xbf\xcf\xfb\xff\xed\xfd\xbf\xfb\xff\xff\xff\xff\xfe\x90\x0b\x0c\x00\x90\x90\x90\t\x00\x00\x00\x00\x00\x00\x00\x00\x90\x00\x00\t\x00\x00\n\xd0\x90\xa0\x00\x9a\x00\x00\x00\x90\x9a\t\xf9\xff\xeb\xeb\xeb\xda\xdb\xad\x0b\xca\t\xc0\xbc\xb0\xbc\x9b\x00\xa9\t\x0b\x0f\t\x90\xb0\x00\x00\x00\x00\xb9\xff\xff\xff\xff\xff\xfd\xef\xca\x0c\x9c\xad\r\xad\xbe\xbe\xda\xdb\xed\xaf\xcb\xfc\xbd\xbc\xfd\xff\xef\xfc\xfd\xff\xff\xff\xff\xed\x00\x00\x9a\x90\x00\x00\x00\x90\x00\x00\x00\x00\x00\x00\x00\x00\x00\x00\x00\x00\x00\x00\x90\x00\x00\x90\x90\x00\x00\xf0\x90\x00\x00\xda\xfe\xad\xbf\xdb\xdf\x0f\xad\n\x90\x90\xb0\xb0\t\x0b\x0b\xd0\xb9\x90\x00\x00\x90\x00\t\x00\x00\x00\x90\t\x0f\xff\xff\xff\xfe\xff\xef\xff\xd0\x9a\x00\x90\xb0\xf0\xfd\xf9\xff\xed\xbf\xdf\xbc\xbf\xff\xff\xaf\xfb\xff\xfb\xfb\xff\xff\xff\xff\xff\xe0\x90\x00\x00\x00\x00\x90\x00\x00\x00\x00\x00\x00\x00\x00\x00\x00\x00\x00\x00\x00\x00\t\x00\x90\x00\x00\x90\x90\x00\x00\n\x9a\x9a\xf9\xda\xda\xfc\xbf\xbc\xbf\x9f\x0b\x0f\t\x0b\x9a\x9c\x90\xb9\x0e\x90\x90\x90\xb9\t\xb0\x90\x00\x00\x00\x00\x90\xbf\xfe\xff\xff\xff\xff\xef\xe0\t\t\xad\x0b\xcb\xda\xfe\x9f\xdb\xcb\xe9\xff\xda\xda\xfd\xf9\xfd\xfd\xff\xcf\x9f\xff\xff\xff\xff\xc0\x00\t\t\t\x00\x0b\x00\x90\x00\x00\x00\x00\x00\x00\t\x00\x00\x00\x90\x00\t\xa0\t\xa9\x00\x00\x00\x0b\t\xe0\x90\x0c\x90\xfe\xad\xad\xfb\xf0\xdb\xda\xf0\xbc\t\x0f\x90\x00\x0b\x0b\r\xb9\x0b\x00\t\x00\x00\t\x0b\x00\x00\x00\x00\t\xff\xff\xff\xff\xff\xef\xff\t\x0c\n\xc9\xad\xbd\xaf\xdb\xfe\xbe\xff\xdf\xf0\xff\xff\xdb\xff\xef\xfb\xff\xff\xef\xff\xff\xff\xfe\xb0\x00\x00\n\x00\x00\x00\x00\x00\x00\x00\x00\x00\x00\x00\x00\x00\x00\x00\x00\x00\xb0\x90\x00\x00\t\x00\x9a\x90\x00\x00\x00\x90\xa9\xf0\xdf\xaf\x0f\xe9\xeb\xeb\xdb\xe9\xb0\xb0\xbc\t\x0b\xd0\x9a\x9a\x90\t\xa9\x00\x90\xb0\x00\x00\x00\t\x00\x9b\xff\xff\xff\xef\xff\xfd\xfc\x00\n\x90\x90\xf9\xef\xbd\xbe\xdb\xfd\xf9\xfe\x9f\xfb\xdb\xef\xff\xdb\xfc\xff\x9f\x9f\xff\xff\xff\xfd\x00\x00\x00\t\x00\t\t\x00\x00\x00\x00\x00\x00\x00\x00\x00\x00\x00\x00\x00\t\xc0\x00\n\x90\x9a\x00\x00\x00\x90\t\xa0\n\x9c\xfe\xa0\xd0\xfd\xbf\xbc\x9c\xad\xbf\t\r\x0b\x00\x99\x0b\t\xb9\xe9\x00\x90\xb0\t\t\t\x00\x00\x00\x00\x00\x0f\xef\xff\xff\xff\xef\xef\x00\t\r\xaf\x0f\x9e\xde\xdb\xfc\xfb\xfe\x9f\xfa\xdf\xef\xdf\xcb\xff\xff\xff\xfe\xf9\xff\xff\xff\xfe\x90\x00\t\x00\x00\x00\x00\t\x00\x00\x00\x00\x00\x00\x00\x00\x00\x00\x00\t\x0b\x00\x00\t\x00\x00\x00\xb0\xf0\xa0\x00\x0f\r\x0b\xfd\xff\xaf\xaf\xed\xbf\xbf\x9e\x9e\xf0\xba\x9a\xda\n\x9c\x9a\xd0\x9a\t\x00\t\x00\x00\x00\x00\x00\x00\x00\t\xbd\xff\xff\xff\xef\xff\xfe\t\x00\xa9\t\xf0\xfb\xfb\xfd\xbf\xde\xff\xff\xdf\xfb\xdf\xbf\xff\xe9\xfd\xbd\xf9\xfe\xff\xff\xff\xff\xc0\x90\x00\x00\x90\x00\x00\x00\x00\x00\x00\x00\x00\x00\x00\x00\x00\x00\x00\x00\xf0\x00\x00\x90\x9a\x90\x90\t\t\t\xad\x00\x00\x00\xfb\xef\xdf\xfd\xbf\xe9\xe9\xa9\xb9\xbd\t\xdb\x90\xd0\x9b\t\x0b\x90\x90\t\x00\x0b\t\t\x00\x00\x00\x90\x90\x0f\xff\xef\xff\xff\xff\xed\x00\r\x0c\xbc\xbd\xad\xed\xef\xff\xff\x9f\xda\xff\x9f\xfe\xdf\x9f\xdf\xef\xef\xff\xf9\xf9\xff\xff\xf9\xb0\x00\x00\x00\x00\x90\t\x00\x00\x00\x00\x00\x00\x00\x00\x00\x00\x00\x00\x0b\t\x00\t\x00\t\x00\x00\x9f\n\xc0\x00\x00\xa0\xbc\xfc\xf0\xbe\xda\xff\x9f\x9a\xdf\x0f\xfa\x9a\xb0\x0b\t\xe9\xa9\xa9\xe9\x00\x90\x90\t\x00\x00\x00\x00\x00\x00\x00\xfb\xef\xff\xff\xff\xed\xf0\t\x00\x9b\x0f\x0f\xdf\xbf\xbf\xcb\xdf\xfe\xff\xde\xfe\xdf\xbf\xfe\xfb\xf9\xfb\xdf\x0f\xfe\xff\xff\xfe\x00\x00\x00\x00\x00\x00\x00\x00\x00\x00\x00\x00\x00\x00\x00\x00\x00\x00\t\xf0\x00\x00\x00\t\xbc\xa9\x00\xb0\t\t\xa0\xad\r\t\xfa\x9e\xc9\xaf\x9e\xf0\xad\xba\xd0\xbd\xf9\xc9\xf0\xb0\x90\x90\x99\x9a\x90\n\t\x00\x00\t\x00\x00\x00\x00\t\t\xff\xff\xff\xef\xfe\xfc\x00\xb0\xe0\xf9\xff\xaf\xdf\xdf\xff\xfa\xfd\xbf\xfb\xdf\xbd\xfc\xf9\xfc\xff\xdf\xbf\xfb\xdb\xff\xff\xfd\x9a\x00\x00\xb0\x00\x00\x00\x90\x00\x00\x00\x00\x00\x00\x00\x00\x00\x0b\xcb\x0b\x00\x00\t\xa0\t\x00\t\xe9\xe0\x00\t\x00\xa0\xa0\xff\xcb\xfe\xda\xf9\xbf\xda\xdb\xbf\x0b\x0b\xb0\x99\xda\x9f\x0b\xcb\r\x00\t\x00\x90\x90\x00\x00\x00\x00\x00\x90\xb0\xdf\xff\xef\xff\xff\xf0\x00\t\x9f\x0f\x0f\xdf\xaf\xeb\xdf\xfd\xff\xfc\xff\xff\xfe\xbf\xff\xfb\xde\xbc\xf9\xfc\xbd\xad\xff\xfa\xd0\x00\x00\x00\x00\x00\x00\x00\x00\x00\x00\x00\x00\x00\x00\x00\x00\x00\x90\xd0\x00\t\x00\x90\xb0\t\xf0\x90\x90\xb0\x0c\t\r\t\xfe\xbf\xcb\xad\xbe\xf0\xbd\xad\xa9\xfd\xbc\x9f\xa0\xb9\x00\x90\t\x9a\x90\x90\x00\xa0\x00\x00\t\x00\x00\x00\x00\t\xaf\xed\xff\xff\xef\xc0\x90\x90\xe9\xf9\xfb\xeb\xdf\xff\xfb\xff\xff\xff\xbd\xe9\xff\xdf\x0f\x0f\xfb\xdf\xbe\xfb\xff\xdb\xff\xff\t\x00\x00\x00\x00\x00\x00\x00\x00\x00\x00\x00\x00\x00\x00\x00\x00\xb9\xa9\xa0\x00\x90\t\t\x00\xfa\x0b\xca\x00\x00\xb0\xb0\xe0\xa0\xf0\xf0\xbe\xdf\xef\x9b\xca\xda\xdf\xa9\xa9\xa9\t\x9e\x99\xb0\xb9\xa9\x00\x00\x90\t\x00\x00\x00\x00\x00\x00\x00\x9a\xdf\xff\xfd\xef\xfd\xa0\x00\xf0\xbd\xaf\xcf\xdf\xff\x9f\xfc\xff\xe9\xff\xff\xff\xf9\xeb\xfd\xff\xad\xeb\xfd\xbc\xbc\xbe\x9e\xf0\x9a\x00\x00\x9c\x00\x00\x00\x00\x00\x00\x00\x00\x00\x00\x00\x00\t\x0c\t\x00\x90\n\x90\x0b\x0f\x90\x90\x00\x90\r\x00\x0c\t\r\xfa\xcf\xed\xaf\x9f\x9e\xbd\xb9\xa9\xbd\xbd\xbd\xb0\xb9\xa9\t\x90\xd0\xb0\x90\t\x00\t\x00\x00\x00\x00\x00\t\t\xad\xef\xef\xff\xef\x00\x90\t\xf0\xf9\xfb\xfc\xbf\xef\xff\xf9\xff\xf9\xfc\xf9\xef\xfd\xaf\x0f\xdb\xfd\x0f\xdb\xdb\xd9\xf9\xff\x00\x90\x00\xa0\x00\x00\x00\x00\x00\x00\x00\x00\x00\x00\x00\x00\x0b\t\x0e\x90\t\t\x0b\x9c\x9a\x00\xe0\x90\xc0\n\x00\x0b\x0c\xb0\xfd\xb0\xf0\xf0\xfb\xe9\xcb\xcf\x9e\xda\x9a\x9a\xdb\xcb\x9a\xda\x0b\t\t\xa9\x00\t\x00\x00\t\x00\x00\x00\x00\x00\x9b\xfd\xff\xff\xff\xc0\t\xac\xbd\xaf\xde\xbf\xfd\xfb\xdb\xff\xfd\xef\xfb\xff\x9f\xaf\xdf\xf0\xf9\xeb\xfb\xef\xef\xad\xad\xbe\x90\x00\t\x00\x00\x00\x00\x00\x00\x00\x00\x00\x00\x00\x00\x00\t\xa0\x90\x00\x00\x90\xb0\xab\xd0\x90\x90\x0b\n\x90\x0f\x0c\xb0\xe9\xf0\xed\xaf\x9e\x9e\x9b\xbc\xb9\xeb\xbd\xbd\xbd\xb0\x9a\xd0\x99\x90\x90\t\x00\t\x00\x00\x00\x00\x00\x00\x00\x00\t\xa0\xff\xfe\xfe\xf0\x00\x00\xdb\xcb\xdf\xbf\xdf\x0f\xbd\xef\xff\xfb\xff\xde\xdf\xef\xdf\xad\xad\xfe\x9f\xcb\xdb\xd9\xfb\xd0\xbd\x0b\x00\x00\xcb\x00\x00\x00\x00\x00\x00\x00\x00\x00\x00\x00\x00\x9c\x90\xa9\x00\xa9\x0b\xc9\xd0\n\x00\x0b\x00\t\xc0\xb0\x9a\xc0\x90\xf0\xb9\xad\xad\xbf\x0b\xcb\xbc\xb9\xda\xda\x9a\x90\xbd\xa9\xb0\xa9\xa0\x9a\x00\x90\x00\x90\x00\x00\x90\x00\x00\x00\x90\x9d\xbe\xff\xff\xde\t\r\xb0\xfb\xfb\xed\xeb\xff\xff\xff\xda\xdf\xdf\xbf\xbf\xbd\xfa\xdb\xff\xad\xbc\xbd\xad\xbe\xf9\x0b\xd0\t\x00\t\x00\x00\x00\x00\x00\x00\x00\x00\x00\x00\x00\x00\t\xa0\x00\x90\t\x99\xa9\x0b\n\t\x0b\x9c\x90\xf0\x0b\xc0\xac\x0b\x0e\xfb\x0c\t\xad\xa9\xfd\xbf\xcb\x9e\xbb\x9b\xdb\xdb\x90\xb9\t\x9c\x90\t\x90\t\x00\x00\x00\x00\t\x00\x00\x00\x00\n\xdf\xed\xfe\xf0\x00\n\x9f\x0f\xcf\xdb\xdf\xdf\xdf\xbf\xff\xff\xbe\xfd\xfc\xfa\xdf\xbc\x9a\xda\xdb\xcb\xf0\xf9\x0f\xbc\xbe\x9a\xc0\x00\xac\x00\x00\x00\x00\x00\x00\x00\x00\x00\x00\x00\x00\x9a\t\x0e\x90\xa0\x9e\x90\t\x00\xbc\xa9\xa0\x0b\x00\x90\t\x00\t\xfd\xbb\x0f\t\xf0\xb0\xb9\xbc\xb9\xc9\xe9\xb0\xbc\xb9\xcb\xda\x9b\t\x00\xb0\x00\x90\x00\x00\x00\x00\x00\x00\x00\x00\x90\xa9\xfa\xdf\xef\x00\x90\xe9\xf9\xfa\xff\xbe\xbe\xbf\xdf\xff\xff\xfd\xfe\xbf\xdf\xbc\xff\xed\xbd\xad\xbc\xbd\xaf\xd0\xf9\t\t\x00\x00\x90\x00\x00\x00\x00\x00\x00\x00\x00\x00\x00\x00\t\x00\x90\x90\t\x9e\x90\x0f\x00\x90\x99\t\xc9\x00\x00\n\x9a\x9e\x90\xfb\xcd\xf0\xbe\x9b\xdb\xda\xdb\x9e\x9b\xbd\xad\xb9\t\xbb\t\t\x00\t\t\t\x00\x90\x00\x00\x00\x90\x00\x00\t\t\x0f\xed\xfe\xd0\t\xad\xbc\xbe\x9f\xda\xdf\xdf\xff\xef\xdb\xde\xdb\xfd\xfc\xbf\xcb\xcb\xda\xda\xdb\x0f\x9e\x99\xaf\x0b\xda\x00\xb0\t\x00\x00\x00\x00\x00\x00\x00\x00\x00\x00\x00\x00\x90\t\x00\xa9\xb0\t\t\xb0\x9a\xda\x0e\x00\xa0\r\x0b\r\x0c\x00\x00\xf0\x9b\xa9\xf9\xbc\xbb\x0f\x0b\xe9\xbb\xcb\xf9\xb0\xf9\xad\x90\xb0\t\t\x00\x00\x00\x00\x00\t\x00\x00\x00\x00\x00\x00\x9e\x9e\xf9\xe0\x00\xd9\xad\xbd\xfd\xaf\xff\xbf\x9f\xfb\xff\xff\xff\xfa\xfb\xfc\xbd\xbd\xad\xad\xac\xbd\xad\xbc\xf9\x9e\r\t\x00\x00\xa0\x00\x00\x00\x00\x00\x00\x00\x00\x00\x00\x00\x00\xb0\x00\x90\x00\xb0\x9a\x00\x00\x00\x90\x00\x00\x00\x0c\x00\x0b\x00\xa9\xff\xad\x9c\xb0\xf9\xad\xbb\xdb\x9f\r\xbf\x9a\xdb\x0b\x90\xb9\x9a\x9a\x00\xb0\x90\x90\t\x00\x00\x00\x90\x00\x00\x00\x90\xb9\xe9\xef\x00\x9a\x9a\xdb\xcb\xeb\xfd\xbd\xef\xff\xfd\xff\xfb\xff\xdf\xde\x9f\xcb\xe0\xf9\xe9\xdb\xcb\x9f\x0b\r\xa9\x9a\x00\x00\x00\xd0\x00\x00\x00\x00\x00\x00\x00\x00\x00\t\x00\x90\x00\t\xa9\t\x00\x00\x00\x90\x90\t\t\t\x0b\t\xa0\x00\t\x00\xf9\xfa\xbb\xdb\x0f\x9a\xd0\xbc\xb9\xb0\x9a\xf9\xa9\xbc\xbb\xcb\xc9\t\x00\x90\x00\x00\x00\x00\x00\x90\x00\x00\x00\x00\x00\x00\x9e\x9c\xf0\t\xe9\xad\xbd\x9e\x9f\xeb\xfd\xff\xff\xff\xcf\xda\xfb\xff\xfa\xfd\xbd\xad\xbe\x9c\xbc\xb0\xf0\xbe\x9e\x9d\xa0\x90\x00\x00\x00\x00\x00\x00\x00\x00\x00\x00\x00\x00\x00\xa9\t\x00\x00\x00\x90\x00\x00\n\x00\n\x00\n\x00\x00\t\x00\x00\x90\xff\x9f\xdf\xbe\x9b\xf9\xbf\x9b\x9e\x9f\xbd\x9b\xd9\xcb\x90\x90\xb0\x90\x90\x00\x90\x00\x90\x00\x00\x00\x00\x90\x00\x00\t\x0b\t\xeb\x00\x9c\x90\xf0\xfe\xbd\xfb\xdf\xdb\xff\xbf\xf9\xff\xff\xdf\xcb\xcf\x0f\x0f\x0f\r\xa9\xe9\xcb\r\t\t\xa0\x90\x00\x00\x9a\x00\x00\x00\x00\x00\x00\x00\x00\t\x00\t\x00\x00\t\t\x00\x00\x00\x90\x90\x00\x90\x90\t\x00\x00\x00\t\r\xad\xfa\xff\xfa\xdb\xda\xdb\xf0\xf9\xe9\xba\xdb\xbe\x9a\xb0\x9f\x9b\x90\xb0\x00\x9b\x00\x90\x00\x00\x00\t\x00\x00\x00\x00\x00\x00\xda\xd0\xd0\xa0\x9a\xdb\xcb\xdf\xad\xfb\xef\xfc\xfd\xef\xff\xf9\xfe\xbd\xf9\xf0\xf0\xf0\xda\x9e\x90\xbc\x9a\xda\x9e\t\x00\x00\x00\x00\x00\x00\x00\x00\x00\x00\x00\x00\x00\x00\x9a\x00\x9a\x90\x00\x00\x00\x00\x00\x00\x00\x00\x00\x00\x00\t\x00\x90\x0b\x0b\xf9\xeb\xff\xf0\xbd\xa9\xfb\xdb\x9a\xd9\xbc\xf9\xb9\x9b\x0b\t\xe9\x00\x90\x00\x00\x00\t\x00\x00\x00\x00\x00\x00\x00\t\t\xad\xa0\x00\x90\xf9\xad\xbd\xad\xfa\xfd\xff\xff\xff\xbf\xf9\xfe\xbf\xdb\xef\xcb\xda\xd0\xf0\xf0\x9e\x90\xf0\x90\x99\x0f\t\x00\x00\x90\x00\x00\x00\x00\x00\x00\x00\x00\x90\t\t\x00\x00\x00\x00\x00\x00\t\x00\x00\x90\x00\x00\x00\t\xa0\x90\xa9\xbd\xbf\xfb\xdf\x9f\xff\x9f\xfb\xdb\xeb\xdb\xbc\xbb\x9f\x0f\r\xb9\xb0\x90\x90\t\t\t\x00\x00\x00\x00\x00\t\x00\x00\x00\x00\x00\x00\x9e\x00\t\x0c\xbc\xbf\xfb\xdf\xbf\xbd\xbf\xff\xff\xfe\xff\xdf\xad\xbc\xbc\xbc\xba\x9e\x9e\x90\xf0\x9e\x9e\x0b\x00\x00\x00\x00\x00\x00\x00\x00\x00\x00\x00\x00\x00\x00\x00\xa0\t\x00\x90\x90\x00\x00\x00\x00\x90\x00\x90\x00\x90\x00\t\xa9\x0b\xcb\x9f\xfe\xbe\xff\xb0\xfa\x9f\xaf\x9f\xbd\x0b\xf0\xfa\x9b\x9a\x9e\x99\xa9\xa9\x00\t\xa0\x00\x90\t\x00\x00\x00\x00\x00\x00\x00\t\x0b\xc9\t\xac\x9b\x0f\x9e\x9e\xbf\xde\xff\xfd\xff\xdf\xff\xfd\xeb\xdf\xeb\xdb\xcb\xcd\xcb\xc9\xeb\r\xa9\t\x00\xd0\xb0\t\x00\x00\x00\x00\x00\x00\x00\x00\x00\t\x00\x90\x90\x00\t\x00\x00\x00\x00\x00\x00\x00\x00\x00\x00\n\x90\x90\x90\xf0\xbf\xef\xf9\xf9\xbf\x0f\xb9\xff\xf9\xfb\xcb\xbf\x9f\x99\xf9\xe9\x0b\x9e\x90\x90\x00\x90\x00\x90\x00\x00\x00\x00\x00\x00\x90\x00\x00\x90\xac\x00\x00\t\xa0\xf9\xe9\xfd\xfd\xbf\xdf\xff\xff\xff\x9f\xdb\xfd\xfe\x9d\xac\xbc\xb0\xa9\x0b\r\x0f\x00\x9e\t\xa9\x00\x00\x00\x00\x00\x00\x00\x00\x00\x00\x00\x90\x0b\t\x00\x90\x00\x00\x00\x00\x00\x00\x00\x00\x90\x90\t\t\x0b\x0f\x0b\t\xf9\xf9\xfb\xef\xc9\xf9\x0f\xb9\xbf\x0f\xb9\xf9\xe9\xbf\xa9\x9f\x99\t\t\x00\x90\x00\x90\x00\t\x00\x00\x00\x00\x00\x00\x00\x00\t\t\x00\t\x00\xd9\x0f\x9f\xaf\xbe\xff\xbf\xff\xff\xff\xff\xef\xfa\xf9\xfe\xf9\xe9\x0f\x9e\x9c\xa0\xb0\x9e\t\x00\x00\t\x00\x00\x00\x00\x00\x00\x00\x00\x00\x00\x00\x00\n\x00\t\x00\x00\x90\x00\x90\t\t\x00\x00\n\x90\xb0\t\t\r\xbf\xbe\xbf\xfd\xfb\xfe\xbf\xf9\xcf\xdb\xf9\xfa\xdb\xfb\xcb\xdb\xa9\xad\xb0\xb0\xb0\t\x00\t\t\x00\x00\t\x00\x00\x00\x00\x00\x00\x00\x00\x00\x00\x9a\x0b\xda\xdb\xdf\xfd\xbf\xff\xff\xff\xff\xff\xff\xdf\xfe\x9f\x0f\x0f\xa0\xd0\xa9\xd0\xcb\t\x00\xb0\t\x00\x00\x00\x00\x00\x00\x00\x00\x00\x00\x00\x00\x90\x90\x90\x00\x00\x90\x00\x00\x00\x00\x00\t\x00\x90\x00\t\xad\xa9\xa9\x0f\x9f\x9e\xfa\x9e\xdb\xdb\x9e\xbb\xaf\x9a\xbd\xbe\x9d\xb9\xb0\xdb\x9a\x99\xc9\t\x00\t\x00\x00\x00\t\x00\x00\x00\x00\x00\x00\x00\t\t\x00\x00\xa9\r\x0b\xf0\xfb\xcb\xfd\xff\xff\xff\xfd\xe9\xf9\xef\x0f\xf0\xf0\xf0\xde\x9a\xd0\xa9\xa0\xf9\xe9\r\x00\t\x00\x00\x00\x00\x00\x00\x00\x00\x00\x00\x90\x00\x00\x00\x00\x00\x00\x00\x00\x00\x00\t\x00\x0b\x00\x90\x9e\x90\x9c\x9a\xf9\xe9\xe9\xf9\xff\xaf\xbe\xfd\xbd\xfd\xbf\xdb\xf9\xfb\xe9\xe9\xb0\xbd\xb0\x9a\x90\x00\x90\xa9\t\t\x00\x00\x00\x00\x00\x00\x00\x00\x00\n\x00\x90\x9c\x9a\xfc\x9f\xfd\xbf\xff\xff\xff\xff\xff\xff\xef\xf9\xfd\xad\xad\r\xa9\xac\x9e\x9c\x9c\x90\x00\n\t\x00\x00\x00\x00\x00\x00\x00\x00\x00\x00\x00\x00\x9a\x90\x00\t\x00\x00\t\x00\t\t\x00\x00\x90\t\x0b\x00\x90\xb0\xbf\x9e\x9a\xda\xf0\x0b\xdb\xf9\xbb\xeb\xfa\xdb\xbd\xab\x9f\x9b\x9e\x9d\xa9\x0b\t\x00\x90\x00\x90\x00\x00\x00\x00\x00\x00\x00\x00\x00\x00\t\t\x00\x00\x0b\r\x9b\xe9\xaf\xfd\xfb\xff\xff\xdf\xff\xf9\xf9\xef\xaf\xda\xda\x9a\x9c\x0b\x00\xb0\xa9\xa0\xbd\t\x00\x00\x90\x00\x00\x00\x00\x00\x00\x00\x00\x00\x90\x00\x00\x90\x00\x90\t\x00\x90\x00\x00\x00\x9a\t\n\x9c\x0b\x0f\x0f\x90\xf0\xbd\xa0\xbf\x0f\xad\xff\xdf\x9f\x9f\xbc\xbf\xdb\xe9\xe9\xb9\xa9\x9f\x90\xb0\x90\xa9\x00\t\x00\x90\x00\x90\x00\x00\x00\x00\x00\x00\x00\x00\x00\x00\x90\xb0\xe9\xff\xdb\xff\xff\xdf\xff\xff\xf9\xef\xef\x9c\xda\xdb\xcf\r\xa9\xc0\x9e\r\x0c\x9c\n\x00\x9a\x00\x00\x00\x00\x00\x00\x00\x00\x00\x00\x00\x00\t\x00\x00\x00\x00\x00\x00\x00\x00\x00\x90\t\x00\x9c\xb0\x90\x90\x9a\xfb\x0f\x0f\t\xf0\xb0\xff\xbf\xbf\xeb\xfb\xdb\xf0\xbd\xbb\xdb\xc9\xf0\xb0\xb0\xd0\xb0\x90\t\x00\t\x00\x90\x00\x00\x00\x00\x90\x00\x00\t\t\x00\t\xa9\xc9\xbd\xad\xbe\xdb\xff\xff\xff\xff\xfe\xf9\xf0\xfb\xbd\xaf\t\xe0\xd0\xa9\xe0\x9a\x0b\x0b\t\xc9\x00\x90\x00\x00\x00\x00\x00\x00\x00\x00\x00\x00\t\x00\x00\x00\x00\x00\x90\t\x00\x00\x00\xa0\x90\x0b\x90\t\x0b\x0b\xbd\x9c\xb0\xf0\x9e\xf9\xad\xb9\xff\xcb\x9f\xf9\xeb\xdb\xdb\xed\xb0\xbb\t\x9f\t\t\t\t\x00\x00\x90\t\x00\x00\t\x00\x00\x00\x00\x00\x00\x00\x00\x90\x00\x9a\xda\xdb\xdf\xff\xff\xff\xff\xff\xdf\x9f\x0f\xbc\xda\xf0\x9e\x0b\n\xd0\t\x00\xd0\xd0\xd0\n\t\x00\x00\x00\x00\x00\x00\x00\x00\x00\x00\t\x00\t\x00\t\x00\x00\x00\x00\x00\t\t\t\n\x90\n\x9a\x9c\x9f\xda\xfa\x9b\xcb\xe9\xf0\xf9\xfe\x9b\xff\xf9\xeb\xdb\xbe\xbf\x9b\xf9\t\xf0\xb0\x9a\x9a\x90\x00\x90\x90\x00\x00\x00\x00\x00\x00\x00\x00\x00\x00\x00\t\x00\x00\x9f\x0f\x9f\xbe\xfb\xff\xdf\xbf\xff\x9f\xbe\xf0\xf9\xcb\xad\r\xa0\xd0\xd0\r\n\xdb\x0b\n\x0b\t\x00\x00\x90\x00\x00\x00\x00\x00\x00\x00\x00\x00\t\x00\x00\x00\x00\x90\x00\x90\x90\x00\x00\x00\x90\xe9\t\r\xa9\xa9\xad\t\xfc\xb9\xcb\xe9\xaf\x9f\xff\x9a\xff\x9f\xbd\xbd\xf0\xf0\xbe\xda\x9b\xcb\x90\x99\x0b\x90\x00\t\t\x00\t\x00\x00\x00\t\x00\x00\x00\t\x00\x00\x00\x00\x90\xf0\xdb\xdf\x9f\xbf\xfd\xff\xfe\xd9\xff\x0f\r\x0f\x0b\xcb\n\x0f\n\x90\x0c\x0c\x90\xd0\xca\x9c\x00\x00\x00\x00\x00\x00\x00\x00\x00\x00\x00\x00\x00\x00\x00\x00\x00\x00\x00\x00\x00\x90\xb0\t\n\x9c\xb0\x9a\xdb\xda\xf0\x0b\xca\x9f\xb0\x9f\xe9\xa9\xff\xdb\xfe\x9e\x9f\xbb\x9f\x9b\x9b\xc9\xb9\xcb\x00\x90\x0b\t\n\x00\t\x00\t\t\x00\x00\x00\x00\x00\x00\t\x00\t\xa9\xad\x0f\xbf\xaf\xff\xfc\xfb\xfc\xbd\xbe\x90\xbc\xb9\xe9\xac\x9c\x9c\x90\r\x0e\x90\xb0\xa9\xa9\t\n\x90\x00\x00\x00\x00\x00\x00\x00\x00\x00\t\x00\x90\x00\x00\x00\x00\x90\x00\xb0\t\x00\t\x00\t\x0b\x90\xbd\xa9\xa9\x0b\xd0\xf9\xff\xd0\xbe\x9a\xde\xbd\xbe\xf9\xfb\xfb\xe9\xf0\xfc\xbc\x9a\x90\xb0\xa9\x9c\x90\x90\t\t\x00\x00\x00\x00\x00\x90\x00\x00\x00\x00\x90\x00\x90\r\x0b\xfb\xcf\xdf\xe9\xfb\xfe\xdb\xfd\xad\x9e\xda\x9e\t\xc9\x0b\x0b\x0c\xb0\xb0\x0b\x0c\x9c\x00\xa0\x90\x00\x00\x00\x00\x00\x00\x00\x00\x00\x00\x00\x00\x00\x00\x00\x00\x00\x00\x90\x00\x00\x00\x90\x0b\x90\xb0\xcb\xc0\xbc\xbc\xbd\xaf\x9f\xff\xb0\xbd\xbd\xb9\xeb\xfd\xbf\xad\xbd\xbc\x9b\x9b\x90\xb9\xcb\x99\xda\x0b\x00\x00\x90\x00\x00\t\x00\x00\x00\x00\x00\x00\x00\x00\x00\x00\x00\x9a\xd9\xad\xbb\xf9\xff\xff\x9f\xbd\xeb\xdb\xe9\xa9\xc9\xda\x9e\x0c\x0c\xb0\x0c\t\x0c\x90\xa0\xf0\xd0\xe9\x00\x90\x00\x00\x00\x00\x00\x00\x00\x00\x00\x00\x00\x00\x00\x00\t\x00\x00\x90\x90\x90\n\x90\xe9\xc9\xb0\xbd\xb9\xe9\xfe\xdf\xff\xff\xf0\n\xda\xdb\xdb\xeb\xdf\x9f\xaf\xfb\xcb\xcb\xf9\x0b\x90\xf0\x99\t\t\x00\t\x00\t\x00\x00\x90\x00\x90\x00\x00\x00\x00\x90\x00\x90\t\xad\x9f\xcf\xef\x9f\x9f\xff\xff\x9f\xf0\xdf\x9e\xbc\xbc\x90\xb0\x90\t\xa9\x0e\x90\xad\t\x00\xa9\x00\xb0\x00\x00\x00\x00\x00\x00\x00\x00\x00\x00\x90\x00\x00\x00\x00\x00\t\x00\x00\x00\x0b\x00\t\t\xa0\x9f\n\xdf\x0f\x0b\xfd\xff\xff\xf0\xdb\xcb\xf0\xf9\x9f\xbe\xf9\xf9\xf9\xbf\x90\x90\xf0\xb9\t\xa0\x90\xb0\t\xa0\t\x00\x00\t\x00\t\x00\x00\x00\x00\x00\x00\x00\x00\x9e\x9a\xf0\xf9\xf9\xff\xff\xfd\xff\xfe\x9f\xb0\xfd\x0f\t\xe9\xc9\xa0\xd0\x00\t\x0e\x90\xa0\x90\x90\x90\xc0\x90\x00\x00\x00\x00\x00\x00\x00\x00\x00\x00\x00\x00\x00\x00\x00\x00\x0b\x00\x0b\x00\t\xda\x9a\x99\xe9\xf9\xa0\xf9\xfd\xff\xff\xff\xb0\xb0\xbf\x0f\xbe\xfa\xdb\xda\xfb\xcb\xe9\xa9\xeb\x90\x9c\x9a\xd9\xa9\x00\x90\t\x00\x00\t\x00\x00\x90\x00\x00\x00\x00\x00\x00\t\t\xa9\x0f\x9f\xbf\xbf\xff\xff\xff\xfd\xf9\xfe\xdf\xf0\xbd\xbe\t\xa0\xc9\xa0\xd0\xb0\t\x00\r\xac\x0c\xa0\t\x00\x00\x00\x00\x00\x00\x00\x00\x00\t\x00\x00\x00\x00\t\t\x00\x90\t\x00\x00\x9a\x00\x9c\x9e\x9a\x9e\xbd\xba\xff\xff\xff\xdf\xf0\r\xad\xf0\xf9\xbd\xbf\xbf\x9f\xbd\x9b\xdb\x9d\xa9\x0b\t\x00\x90\x90\t\x00\x90\x00\x00\t\x00\x00\x00\x00\x00\x00\x00\x90\x00\x00\xd0\xf9\xe9\xfd\xff\xff\xff\xff\xfb\xff\x9f\xbc\xbd\xeb\xc9\xf0\xd0\xbc\t\xa0\r\xa0\x0f\x00\t\xa9\x0b\n\x0b\x00\x00\x00\x00\x00\x00\x00\x00\x00\x00\x00\x00\x00\x00\x00\x00\x00\x00\t\t\t\x0b\t\xa9\xad\x0b\xda\xdf\x9f\xff\xff\xff\xf0\xa9\xfa\x9f\x0f\xcb\xda\xdb\xe9\xfb\xe9\xe9\xa9\x9f\t\x0b\x9b\xc0\xb0\x9a\x90\t\t\x00\x00\t\t\x00\x00\x00\x00\x00\x00\x00\x90\xb0\xad\xbf\xbf\xff\xff\xff\xff\xfd\xff\xed\xff\xdb\xde\xbc\xbd\xad\t\xe0\x9c\x00\x90\x00\x9a\x00\x00\x0c\x90\xc0\x00\x00\x00\x00\x00\x00\x00\x00\x00\x00\x00\x00\x00\x00\x00\t\xa0\x90\x00\n\x00\x90\x9a\x9f\x0b\xbc\xbd\xaf\xff\xdf\xff\xff\xf0\x9f\t\xe9\xe9\xbd\xaf\xbf\x9f\x0f\x9b\x9b\xda\xf0\x9a\x90\x00\x99\x00\t\x00\x90\x00\x00\x90\x90\x00\x00\x00\x00\x00\x00\x00\x00\x00\t\xdb\xdf\xff\xff\xff\xff\xff\xff\xff\x9f\x9f\xad\xbd\xdf\x0f\x9a\xda\x90\xe9\xa9\x0c\xb0\x0c\x9a\xda\x90\x00\x90\x90\x00\x00\x00\x00\x00\x00\x00\t\x00\x00\x00\x00\x00\x90\x90\x00\x00\x90\x90\x90\xbc\x90\xf0\xf0\xd9\xfa\x9f\xbd\xbf\xff\xff\xb0\x9e\x9e\x9a\x9b\xfa\xf9\xf9\xed\xbf\xad\xad\xa9\x99\xa9\xc9\x0b\x9a\t\xb0\t\xa0\x00\t\x00\x00\x90\x00\x00\x00\x00\x00\x00\t\t\x9f\xbf\xff\xff\xff\xff\xff\xff\xff\xfd\xff\xef\xdf\xfe\xb0\xfd\xad\x90\x9e\x90\x0c\xa9\x00\x90\x00\x00\x00\xa9\xa0\x00\x00\x00\x00\x00\x00\x00\x00\x00\x00\x00\x00\x00\x90\x00\x00\t\x00\n\x00\x0b\x00\xad\xa9\xe9\xab\xe9\xfd\xfb\xef\xdf\xfd\xf0\x0b\xf0\xbd\xac\x9f\x9f\xbf\xbb\xcb\xdb\x9b\x9c\xbc\x90\xb0\x90\x00\x90\t\t\x00\x90\x00\t\t\x00\x00\x00\x00\x00\x00\x00\x00\x0e\xbf\xff\xff\xff\xff\xff\xff\xff\xff\xff\xf9\xf9\xfa\xdb\xdf\x9a\xda\xcf\t\xad\xa9\x00\x9e\x0b\t\t\t\xc0\t\n\x00\x00\x00\x00\x00\x00\x00\x00\x00\x00\x00\x00\x00\xa9\t\x00\x90\x90\x90\xd0\x90\x9a\xdb\x0b\xde\x9a\xfb\x9e\xdb\xff\xff\xf0\x00\xbd\xa9\xfb\xcb\xed\xbc\xfb\xf9\xaf\xcb\x0b\x9a\x90\x9b\t\t\t\x0b\x00\x90\x00\t\x00\x00\x90\x00\x00\x00\x00\x00\x00\x00\x99\xf9\xff\xff\xff\xff\xff\xff\xff\xff\xff\xff\xff\xdf\xfc\xbd\xe9\xf9\xb0\xf0\x90\x9c\xbc\t\x0c\xbc\xa0\xe0\x90\n\xd0\x90\x00\x00\x00\x00\x00\x00\x90\x00\x00\x00\x00\t\x00\x00\x00\x00\x00\x00\xb0\x0b\xcb\x0f\x90\xbd\xbd\xad\xeb\x0e\x9f\xcb\xe0\x00\x9a\xda\xda\xbd\xbb\xfb\x9f\x9f\xdb\x9f\x90\xbd\x0b\xc0\x90\xf0\x00\x90\x90\xa9\x00\x00\t\x0b\x00\x00\x00\x00\x00\x00\x00\x0b\xbf\xff\xff\xff\xff\xff\xff\xff\xfd\xff\xfd\xfc\xf9\xeb\xdb\xda\xdf\x0f\xcd\x9a\xda\xda\t\xbc\xa9\x00\x90\x90\xa0\x90\x00\x00\x00\x00\x00\x00\x00\x00\x00\x00\x00\x00\x00\x00\x00\t\x00\x90\x90\xb0\x00\x90\x90\xf0\x0f\x9a\xde\x9a\x90\xf9\xeb\xfe\xb0\t\xad\xbd\xad\x9f\xad\xf0\xf0\xfa\x9b\xcb\x0f\x90\xb9\t\xb0\x90\x99\xa9\x00\x90\x00\t\x00\x00\x00\x00\x00\x00\x00\x00\x00\xbd\xff\xff\xff\xff\xff\xff\xff\xff\xff\xff\xff\xbf\xbf\xdd\xad\xed\xb0\xfd\xb0\xad\t\xac\x9a\xc0\x90\xcb\xc9\x00\t\xc0\x0b\x00\x00\x00\x00\x00\x00\x00\x00\x00\x00\x00\x90\x90\t\x00\x00\n\x00\t\t\x00\xbc\xb0\xbb\x0f\x0b\x0f\x0f\x0f\xef\xc0\xf0\x00\n\x0b\xdb\xe9\xff\xbf\x9f\x9f\xad\xbd\x90\xb0\x90\xb0\t\x0b\x00\x90\xa9\x00\x90\x00\xb0\x90\x00\x00\x00\x00\x00\x00\t\xbf\xff\xff\xff\xff\xff\xff\xff\xff\xff\xff\xfd\xfd\xfd\xaf\xf9\xfb\xcf\x0b\xcb\xd9\xad\x0b\xc9\x0b\xca\x90\n\x0f\x00\xa9\x00\x00\x00\x00\x00\x00\x00\x00\x00\x00\x00\x00\x00\x00\x00\x90\t\t\x0b\x00\n\t\x0b\x9c\x9c\xb0\xf0\xf0\x9a\xb0\xfd\xbf\xe9\x0b\xc9\x00\xbd\xbe\x9f\xda\xf0\xb9\xf0\xbb\xe9\x9f\r\t\x0b\x00\x90\x90\x90\x90\x00\t\x00\t\x00\x00\x00\x00\x00\x00\x9f\xfb\xff\xff\xff\xff\xff\xff\xff\xff\xff\xfd\xff\xff\xcb\xd9\xfe\x9f\xbd\xf0\xfc\xbe\x9a\xd0\xbc\xb0\x9d\x0f\r\x00\x90\x00\t\x00\x00\x00\x00\x00\x00\x00\x90\x00\x00\x90\x00\x00\x00\x00\x00\x90\x00\x90\x9c\x0b\r\xab\x0b\xcf\x0b\x0b\xc9\xcb\n\xda\xb0\xc0\xb0\xa9\xe9\xe9\xfb\xfb\xdb\xde\x9f\x9c\x9b\xe9\xb0\xb0\x90\x90\xa9\x0b\t\xa9\x00\x00\t\x00\x00\x00\x00\x00\x00\t\xfb\xdf\xff\xff\xff\xff\xff\xff\xff\xff\xff\xff\xff\xfd\xbf\xfe\xf9\xf0\xfa\x9f\x9b\xc9\r\xa9\xcb\r\xa0\xa0\x9a\x0b\xca\x9c\xa0\t\x00\x00\x00\x00\x00\x00\x00\x00\x00\x00\x90\x00\x90\x00\x9a\n\x90\x00\t\x00\x9a\x9c\xbc\xb9\xcb\xc0\xb0\xb0\xfd\xad\xf0\x0b\xc0\xdb\xcb\xfb\xda\xf9\xeb\x0b\x9b\x0b\xf0\x99\x00\x90\x90\t\x90\t\t\x00\x00\x90\x90\x00\x00\x00\x00\x00\x00\x9b\xff\xff\xff\xff\xff\xff\xff\xff\xff\xff\xff\xdf\xf9\xeb\xfc\x9f\x9e\xdf\t\xfc\xbc\x9a\xda\x9c\xb0\xda\x9e\x99\xe0\xd0\t\x00\x9c\xa0\x00\x00\x00\x00\x00\x00\x00\x00\t\x00\x00\x00\x00\t\x00\t\x00\x00\xb0\x0b\xcb\xcb\x0f\x9e\xa9\x0b\x0e\x9e\x9a\x9a\xf0\x00\x0b\x00\xb0\xda\xfd\xff\x9f\xdb\xe9\xf9\x0b\xca\x99\xa9\xc9\xa0\t\x00\x90\t\x00\x00\x00\x90\x00\x00\x00\x00\t\xff\xff\xff\xff\xff\xff\xff\xff\xff\xff\xff\xff\xff\xff\xdf\x9f\xf0\xf9\xa9\xde\t\xad\xad\xbc\x9f\r\xad\t\xca\t\xad\xac\xb0\x00\x90\x00\x00\x00\x00\x00\x00\x00\x00\x00\x00\x00\t\x00\x00\t\x00\x00\x90\x00\x90\x90\xf0\x90\xe9\x90\xf0\xf9\xb0\xf0\xf0\xf0\t\xc0\xbc\x9a\x9f\xbf\xbf\xfb\xe9\xf0\xbf\x9b\x99\xa0\xd0\xb0\x90\x9a\x90\x0b\x00\x90\t\x00\x00\x00\x00\x00\x00\t\xbd\xbf\xff\xff\xff\xff\xff\xff\xff\xff\xff\xff\xff\x0f\xf9\xe9\xf9\xed\xda\xb9\xe9\x0b\x90\xe9\xa0\xb0\x9a\xda\x9c\x9e\x90\x90\xc9\xa0\x00\x00\x00\x00\x00\x00\x00\x00\x00\x00\x00\x00\x00\x00\xb0\n\x90\x00\t\x00\x0b\x0b\x0e\x9b\xca\xca\x9f\x0e\x0f\x0b\x0b\xb0\x00\xa9\n\t\xe9\xcb\xdf\x0f\x9f\x9b\xd0\xf0\xda\xd9\x0b\t\x00\t\t\x00\x90\x00\x00\t\x00\x00\x00\x00\x00\xbf\xff\xff\xff\xff\xff\xff\xff\xff\xff\xff\xff\xff\xff\xff\x9e\xbf\x0f\x9a\xbd\x0f\x0f\x0c\x0f\x9c\xbd\r\xad\xa9\xe9\xa9\xcb\xcb\x9a\xd0\xda\x90\x00\x00\x00\x00\x00\x00\x00\x90\x00\x00\x00\t\x00\x90\x00\x90\n\t\xa0\xd0\xbd\n\x9d\xb9\xe0\xb9\xf0\xbc\x90\xf0\xa0\x9c\xb0\xda\x9e\xbf\xaf\xbd\xbf\xaf\x0b\t\xa9\xb0\xb0\x9a\x90\x90\x90\t\x00\x00\x00\x90\x00\x00\x00\x00\x0b\xdb\xff\xff\xff\xff\xff\xff\xff\xff\xff\xff\xff\xff\xfd\xbd\xad\x9c\x90\x90\xd0\xf0\t\xe9\xb9\n\xd0\xfa\xda\x9c\x9a\x9c\xa9\x00\x0c\x0b\x00\x00\x00\x00\x00\x00\x00\x00\x00\x00\x00\t\x00\x00\x00\x00\x00\x00\x00\x90\t\x0b\xc0\xa9\xda\x0e\x9f\x9e\x00\xb0\xbe\xfc\x90\x0b\xc0\xbc\xb9\xf9\xf9\xfb\xcb\xdb\xdb\x9f\x90\x90\x90\x9c\x90\x00\x0b\x00\x90\x00\x90\x00\x00\x00\x00\x00\x0b\xff\xff\xff\xff\xff\xff\xff\xff\xff\xff\xff\xff\xff\xff\xf9\xd9\xa9\x9a\t\t\t\xf0\x90\xca\xd9\xaf\t\xe9\xe9\xad\xa0\x9e\x9e\x9a\x90\t\xe9\x00\x00\x00\x00\x00\x00\x00\x00\x90\x00\x00\x90\t\x00\x90\x00\x90\x00\x90\xbc\xb0\xd0\xa9\xf9\xad\xad\x0f\x0f\t\xb0\xac\x90\xb0\xda\r\xaf\x9f\x0f\xbc\xbc\xbc\xb0\xf9\xe9\xad\xa9\t\xa9\x00\x90\t\x00\x00\x90\x00\x00\x00\x00\x9d\xbd\xff\xff\xff\xff\xff\xff\xff\xfd\xff\xff\xff\xff\xfd\xbe\x9c\x90\xd9\xd0\x9a\x00\t\xe9\xb0\xad\t\xe9\x9e\x9e\x90\xdb\xc9\xa9\xc9\xe9\xe0\n\x00\x00\x00\x00\x00\x00\x00\x00\x00\x00\x00\x00\x00\x00\x00\x00\x00\x90\xa0\t\xcb\t\xda\x0f\xbf\x00\xb0\xb0\xf0\xd0\x0b\x00\xf0\xa9\xfa\x9f\xaf\xbf\x9f\xbf\x9f\x9f\x0b\x90\x90\x90\xbc\x90\x90\t\x00\x00\x00\x00\x00\x00\x00\t\xfb\xff\xff\xff\xff\xff\xff\xff\xfd\xbf\xff\xff\xff\xfd\x9f\xc9\xf9\xbd\xa9\x0b\xc9\xd0\x90\x00\xc9\xc0\xf0\x9e\x9f\t\xe9\xa0\xbc\xbc\xa9\x00\x90\x90\xd0\x00\x00\x00\x00\x00\x90\x00\x00\x00\x90\t\x00\x00\x00\x90\x00\x00\x90\x9a\x00\x9a\x0b\xdb\xca\x9e\t\xe9\x00\xa0\x9f\xcb\x00\x99\xe9\xcb\xf9\xfd\xad\xbd\xb0\xb0\xb9\xe9\x0b\t\t\x00\x00\x90\x00\x00\x00\x00\x00\x00\x00\x0b\xbf\xff\xff\xff\xff\xff\xff\xf9\xfb\xff\xff\xff\xfd\xbd\xff\x9f\x90\xd0\x90\xd9\t\x00\x00\x90\x9a\x9b\x0b\xcb\x0f\x0f\x0f\r\t\t\xda\xcb\xcb\xca\x00\x00\x00\x00\x00\x00\x00\x00\x00\x00\x00\x00\t\x00\x90\x00\t\xa9\x00\xe9\r\xa0\xf9\xe9\xe9\xf0\x9e\x90\xf0\xd0\x00\xb0\xf0\n\x9b\xf9\xff\xaf\xfb\xda\xf9\xf9\xcb\x9b\xd0\x9a\x90\x9a\x90\t\t\x00\x00\x90\x00\x00\x00\x9d\xfd\xff\xff\xff\xff\xff\xff\xff\xff\xdf\xbf\xff\xdb\xdb\x99\xc9\xe9\t\t\x00\x90\x90\x90\x00\t\x0c\x9c\xbd\xf0\xf9\xe9\x0b\xca\xda\x00\x90\x00\x90\x9c\x00\x00\x00\x00\x00\x00\x00\x00\x00\x00\x90\x00\x00\x00\t\x00\x00\t\x00\xb0\x99\x9e\x9e\x9e\r\xa9\xa0\x00\xb0\x00\x9e\x9e\x90\xe9\xfa\xdb\xf9\xfa\xbd\xbe\x9a\x9c\xb0\xb9\t\x0b\t\t\x00\x00\x00\x00\x00\x00\x00\x00\x0b\xfb\xff\xff\xff\xff\xff\xff\xff\x9f\xaf\xdf\xfd\xbd\r\x00\x99\x90\xf9\xcb\xbc\x9e\t\t\t\x00\x90\xa9\n\xdb\xcb\xdb\xe9\r\r\xad\x0f\x0f\n\x0b\x00\x00\x00\x00\x00\x00\x00\x00\x00\x90\x00\x00\x00\x00\x00\t\t\n\x90\x9a\x0e\x90\xf0\xb9\xa0\xf0\xc9\x00\xda\x00\t\xe9\xac\x9a\x9f\xbf\xdf\xbd\xfa\xdb\xdf\x9b\x0f\x9c\xb0\x90\x90\x00\t\x00\x00\x00\x00\x00\x00\x00\x9b\xdf\xff\xff\xff\xff\xff\xff\xff\xff\xdb\xff\x90\x00\x9a\x9f\xbe\xff\xfe\xf9\xcb\xe0\x90\x00\x00\x00\x00\x90\xf9\xad\xbc\xbc\x9e\x9a\x9a\x90\xb0\x90\x9d\x00\x00\x00\x00\x00\x00\x00\x00\x00\x90\x00\t\x00\x00\t\x00\x00\x00\t\x0b\xc9\t\xad\xad\x0e\x9c\t\x00\x00\xa9\xa0\x0b\x0b\xdb\x0b\xcb\xde\xbb\xff\xbd\xbf\xa9\xb0\x99\xab\t\r\xa9\t\x00\x00\x00\x00\x00\x00\x00\x00\xff\xff\xff\xff\xff\xff\xff\xff\xfd\xad\xad\t\x00\x99\xbf\x0f\xff\xff\xff\x9a\xff\t\xe0\xf0\x00\x00\x00\x00\x90\xf9\xad\xa9\xa9\xc9\xe9\xcb\x0c\xbc\n\x0f\x00\x00\x00\x00\x00\x00\x00\x00\x00\x00\x00\t\x00\x00\t\x00\x90\x90\xf0\xb0\xda\xd0\xf0\xe9\x0b\x0e\x00\x00\xf0\x00\t\xad\xad\xe9\xbf\xbf\xfd\xf9\xeb\xdb\x9f\x0f\x0b\xd9\xda\x90\x90\x00\x90\x90\x00\x00\x00\x00\x00\t\xbd\xbf\xff\xff\xff\xff\xff\xff\xff\xfb\xda\x90\x00\x00\xfd\xfb\xfd\xbf\xeb\xc9\xe9\xe0\x90\x00\x00\x90\x00\x00\xad\xaf\xdb\xdc\xd0\xb0\x9a\x9c\xa9\n\x9c\x90\x00\x00\x00</t>
  </si>
  <si>
    <t>Education includes a BA in psychology from Colorado State University in 1970.  She also completed "The Art of the Cold Call."  Nancy is a member of Toastmasters International.</t>
  </si>
  <si>
    <t>Andrew</t>
  </si>
  <si>
    <t>Fuller</t>
  </si>
  <si>
    <t>Vice President, Sales</t>
  </si>
  <si>
    <t>Dr.</t>
  </si>
  <si>
    <t>908 W. Capital Way</t>
  </si>
  <si>
    <t>Tacoma</t>
  </si>
  <si>
    <t>98401</t>
  </si>
  <si>
    <t>(206) 555-9482</t>
  </si>
  <si>
    <t>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0\x00\x00\x00\x00\x00\x00\x00\x00\x00\x00\x00\x00\x00\x00\x00\x00\x00\x00\x00\x00\x00\x00\x00\x00\x00\x00\x00\x00\x00\x00\x00\x00\x00\x00\x00\x00\x00\t\xff\xff\xff\xff\xff\xff\xff\xff\xff\xff\xff\xff\xff\xff\xff\xe0\x00\x00\x0c\x00\xbf\xe0\x00\x00\n\x90\x00\xff\xff\xff\xff\xff\xcf\xff\xff\xff\xc0\t\xff\xc0\x00\x00\x00\x00\x00\x00\x00\x00\x00\x00\x00\x00\x00\x00\x00\x00\x00\xf0\x00\x00\x00\x00\x00\x00\x00\x00\x00\x00\x00\x00\x00\x00\x00\x00\x00\x00\x00\x00\x00\x00\x00\x00\x00\x00\x00\x00\x00\x00\x00\x00\x00\x00\x00\x00\x00\x9f\xff\xff\xff\xff\xff\xff\xff\xff\xff\xff\xff\xff\xff\xff\xff\xdb\t\xf0\x00\x00\x00\x0f\xcb\xff\xe9\xe0\xbf\xff\xff\xff\xff\xf0\xff\xff\xff\xc0\x9f\xff\xe0\x00\x00\x00\x00\x00\x00\x00\x00\x00\x90\x00\x00\x00\x00\x00\x00\x00\x00\xf0\x00\x00\x00\x00\x00\x00\x00\x00\x00\x00\x00\x00\x00\x00\x00\x00\x00\x00\x00\x00\x00\x00\x00\x00\x00\x00\x00\x00\x00\x00\x00\x00\x00\x00\x00\x00\x00\xbf\xff\xff\xff\xff\xff\xff\xff\xff\xff\xff\xff\xff\xff\xff\xff\xff\xff\xe0\x00\x00\x90\t\xf0\x9f\xfc\x0b\xff\xff\xff\xff\xff\x0f\xff\xff\xff\xfe\xff\xfc\x00\x00\x00\x00\x00\x00\x00\x00\x00\x00\x00\x00\x00\x00\x00\x00\x00\x00\x00\xf0\x00\x00\x00\x00\x00\x00\x00\x00\x00\x00\x00\x00\x00\x00\x00\x00\x00\x00\x00\x00\x00\x00\x00\x00\x00\x00\x00\x00\x00\x00\x00\x00\x00\x00\x00\x00\t\xff\xff\xff\xff\xff\xff\xff\xff\xff\xff\xff\xff\xff\xff\xff\xff\xff\x0f\x0b\x00\x00\x0f\xf0\x00\x00\x00\xbf\xff\xff\xff\xff\xff\xdf\xff\xff\xf0\xf9\xfe\x00\x00\x00\x00\x00\x00\x00\x00\x00\x00\x00\x00\x00\x00\x00\t\x00\x00\x00\x00\xf0\x00\x00\x00\x00\x00\x00\x00\x00\x00\x00\x00\x00\x00\x00\x00\x00\x00\x00\x00\x00\x00\x00\x00\x00\x00\x00\x00\x00\x00\x00\x00\x00\x00\x00\x00\x00\x0f\xff\xff\xff\xff\xff\xff\xff\xff\xff\xff\xff\xff\xff\xff\xff\xff\xe0\x9f\xff\xc0\xa9\xf0\x00\x0f\xc0\x0b\xff\xff\xff\xff\xff\xfe\xbf\xff\xfc\xff\xef\xc0\x00\x00\x00\x00\x00\x00\x00\x00\x00\t\x00\x00\x00\x90\x00\x00\x00\x00\x00\x00\xf0\x00\x00\x00\x00\x00\x00\x00\x00\x00\x00\x00\x00\x00\x00\x00\x00\x00\x00\x00\x00\x00\x00\x00\x00\x00\x00\x00\x00\x00\x00\x00\x00\x00\x00\x00\x00\xbf\xff\xff\xff\xff\xff\xff\xff\xff\xff\xff\xff\xff\xff\xff\xff\xff\xf0\t\xcb\xe0\x9c\x00\x00\x00\x00\xbf\xff\xff\xff\xff\xff\xff\xdf\xff\xcb\xfc\x90\x00\x00\x00\x00\x00\x00\x00\x00\x00\x00\x00\x00\x00\x00\x00\x00\x00\x00\x00\x00\x00\xf0\x00\x00\x00\x00\x00\x00\x00\x00\x00\x00\x00\x00\x00\x00\x00\x00\x00\x00\x00\x00\x00\x00\x00\x00\x00\x00\x00\x00\x00\x00\x00\x00\x00\x00\x00\t\xff\xff\xff\xff\xff\xff\xff\xff\xff\xff\xff\xff\xff\xff\xff\xff\xff\xfc\x00\t\xff\x0b\xfa\x9f\n\x9b\xff\xff\xff\xff\xff\xff\xfe\xff\xff\xff\xc0\x00\x00\x00\x00\x00\x00\x00\x00\x90\x00\x00\x00\x00\x00\x00\x00\x00\x00\x00\x00\x00\x00\xf0\x00\x00\x00\x00\x00\x00\x00\x00\x00\x00\x00\x00\x00\x00\x00\x00\x00\x00\x00\x00\x00\x00\x00\x00\x00\x00\x00\x00\x00\x00\x00\x00\x00\x00\x00\x0f\xff\xff\xff\xff\xff\xff\xff\xff\xff\xff\xff\xff\xff\xff\xff\xff\xff\xff\x00\x9f\xcb\xc0\xdf\xff\xfd\xff\xff\xff\xff\xff\xff\xff\xff\x9f\x0f\xc0\x00\x00\x00\x00\x00\x00\x00\x00\x0c\x00\x00\x00\x00\x00\x00\x00\x00\x00\x00\x00\x00\x00\x00\xf0\x00\x00\x00\x00\x00\x00\x00\x00\x00\x00\x00\x00\x00\x00\x00\x00\x00\x00\x00\x00\x00\x00\x00\x00\x00\x00\x00\x00\x00\x00\x00\x00\x00\x00\x00\x9f\xff\xff\xff\xff\xff\xff\xff\xff\xff\xff\xff\xff\xff\xff\xff\xff\xff\xf0\n\xf0\x00\x00\x00\x00\x0b\xff\xff\xff\xff\xff\xff\xff\xfe\xfe\x00\x00\x00\x00\x00\x00\x00\x00\x00\r\x00\x00\x00\x00\x00\x00\x00\x00\x00\x00\x00\x00\x00\x00\x00\xf0\x00\x00\x00\x00\x00\x00\x00\x00\x00\x00\x00\x00\x00\x00\x00\x00\x00\x00\x00\x00\x00\x00\x00\x00\x00\x00\x00\x00\x00\x00\x00\x00\x00\x00\t\xff\xff\xff\xff\xff\xff\xff\xff\xff\xff\xff\xff\xff\xff\xff\xff\xff\xff\xff\xe9\xfc\x00\xbf\x00\x90\xbf\xff\xff\xff\xff\xff\xff\xff\xfd\xfc\x00\x00\x00\x00\x00\x00\x00\x00\x0c\x00\x00\x00\x00\x00\x00\x00\x00\x00\x00\x00\x00\x00\x00\x00\x00\xf0\x00\x00\x00\x00\x00\x00\x00\x00\x00\x00\x00\x00\x00\x00\x00\x00\x00\x00\x00\x00\x00\x00\x00\x00\x00\x00\x00\x00\x00\x00\x00\x00\x00\x00\x0f\xff\xff\xff\xff\xff\xff\xff\xff\xff\xff\xff\xff\xff\xff\xff\xff\xff\xff\xff\xd0\x9e\xbf\xc9\xad\xaf\xff\xff\xff\xff\xff\xff\xff\xff\xff\xe0\x00\x00\x00\x00\x00\x00\x00\x00\x00\x00\x00\x00\x00\x00\x00\x00\x00\x00\x00\x00\x00\x00\x00\x00\x00\xf0\x00\x00\x00\x00\x00\x00\x00\x00\x00\x00\x00\x00\x00\x00\x00\x00\x00\x00\x00\x00\x00\x00\x00\x00\x00\x00\x00\x00\x00\x00\x00\x00\x00\x00\xbf\xff\xff\xff\xff\xff\xff\xff\xff\xff\xff\xff\xff\xff\xff\xff\xff\xff\xff\xf0\x00\x00\x00\x00\t\xff\xff\xff\xff\xff\xff\xff\xff\xff\xfc\x00\x00\x00\x00\x00\x00\x00\x00\x9c\x00\x00\x00\x00\x00\x00\x00\x00\x00\x00\x00\x00\x00\x00\x00\x00\x00\xf0\x00\x00\x00\x00\x00\x00\x00\x00\x00\x00\x00\x00\x00\x00\x00\x00\x00\x00\x00\x00\x00\x00\x00\x00\x00\x00\x00\x00\x00\x00\x00\x00\x00\t\xff\xff\xff\xff\xff\xff\xff\xff\xff\xff\xff\xff\xff\xff\xff\xff\xff\xff\xff\xff\xf0\xbf\xdb\xff\xff\xff\xff\xff\xff\xff\xff\xff\xff\xff\xf0\x00\x00\x00\x00\x00\x00\x00\x90\x00\x00\x00\x00\x00\x00\x00\x00\x00\x00\x00\x00\x00\x00\x00\x00\x00\x00\xf0\x00\x00\x00\x00\x00\x00\x00\x00\x00\x00\x00\x00\x00\x00\x00\x00\x00\x00\x00\x00\x00\x00\x00\x00\x00\x00\x00\x00\x00\x00\x00\x00\x00\x0f\xff\xff\xff\xff\xff\xff\xff\xff\xff\xff\xff\xff\xff\xff\xff\xff\xff\xff\xff\xff\xff\xff\xff\xff\xff\xff\xff\xff\xff\xff\xff\xff\xff\xff\xf0\x00\x00\x00\x00\x00\x00\x00\x00\x00\x00\x00\x00\x00\x00\x00\x00\x00\x00\x00\x00\x00\x00\x00\x00\x00\x00\xf0\x00\x00\x00\x00\x00\x00\x00\x00\x00\x00\x00\x00\x00\x00\x00\x00\x00\x00\x00\x00\x00\x00\x00\x00\x00\x00\x00\x00\x00\x00\x00\x00\x00\xbf\xff\xff\xff\xff\xff\xff\xff\xff\xff\xff\xff\xff\xff\xff\xff\xff\xff\xff\xff\x9f\x9f\xdb\x9f\xff\xff\xff\xff\xff\xff\xff\xff\xff\xff\xff\xe0\x00\x00\x00\x00\x00\x00\x00\x00\x00\x00\x00\x00\x00\x00\x00\x00\x00\x00\x00\x00\x00\x00\x00\x00\x00\x00\xf0\x00\x00\x00\x00\x00\x00\x00\x00\x00\x00\x00\x00\x00\x00\x00\x00\x00\x00\x00\x00\x00\x00\x00\x00\x00\x00\x00\x00\x00\x00\x00\x00\x0b\xff\xff\xff\xff\xff\xff\xff\xff\xff\xff\xff\xff\xff\xff\xff\xff\xff\xff\xdf\xdb\xff\xfb\xff\xf9\x9f\xff\xff\xff\xff\xff\xff\xff\xff\xff\xff\xc0\x00\x00\x00\x90\x00\x00\x00\x00\x00\x00\x00\x00\x00\x00\x00\x00\x00\x00\x00\x00\x00\x00\x00\x00\x00\x00\xf0\x00\x00\x00\x00\x00\x00\x00\x00\x00\x00\x00\x00\x00\x00\x00\x00\x00\x00\x00\x00\x00\x00\x00\x00\x00\x00\x00\x00\x00\x00\x00\x00\x9f\xff\xff\xff\xff\xff\xff\xff\xff\xff\xff\xff\xff\xff\xff\xff\xff\xff\xdb\xbf\xff\x9f\xdf\xbd\xff\xf9\xbf\xff\xff\xff\xff\xff\xff\xff\xff\xff\x00\x00\x00\x00\x00\x00\x00\x00\x00\x00\x00\x00\x00\x00\x00\x00\x00\x00\x00\x00\x00\x00\x00\x00\x00\x00\x00\xf0\x00\x00\x00\x00\x00\x00\x00\x00\x00\x00\x00\x00\x00\x00\x00\x00\x00\x00\x00\x00\x00\x00\x00\x00\x00\x00\x00\x00\x00\x00\x00\x00\xff\xff\xff\xff\xff\xff\xff\xff\xff\xff\xff\xff\xff\xff\xff\xff\xf9\xfb\xff\xdf\xbd\xff\xbf\xff\xbf\xff\xf9\xff\xff\xff\xff\xff\xff\xff\xff\xff\x00\x00\x00\x00\x00\x00\x00\x00\x00\x00\x00\x00\x00\x90\xa0\x00\x9c\xb0\xda\x9a\x9a\xf9\xe9\xbe\x90\n\x00\xf0\x00\x00\x00\x00\x00\x00\x00\x00\x00\x00\x00\x00\x00\x00\x00\x00\x00\x00\x00\x00\x00\x00\x00\x00\x00\x00\x00\x00\x00\x00\x00\x0b\xff\xff\xff\xff\xff\xff\xff\xff\xff\xff\xff\xff\xff\xff\xff\xf9\xff\xff\xff\xbf\xfb\xfb\xfd\xfb\xff\xff\xf9\xbf\xff\xff\xff\xff\xff\xff\xff\xfe\x00\x00\x00\x00\x00\x00\x00\x00\x9c\xa9\n\x90\xf0\x0c\x90\xbd\xa9\xad\xa9\xff\x9f\x9e\x9b\xd9\xb0\xc9\xc0\xf0\x00\x00\x00\x00\x00\x00\x00\x00\x00\x00\x00\x00\x00\x00\x00\x00\x00\x00\x00\x00\x00\x00\x00\x00\x00\x00\x00\x00\x00\x00\x00\x9f\xff\xff\xff\xff\xff\xff\xff\xff\xff\xff\xff\xff\xff\xff\xf9\xff\xff\xbd\xff\xf9\xfd\x0f\x9f\x9d\xfb\xff\xff\xf9\xff\xff\xff\xff\xff\xff\xff\xfc\x00\x00\x00\x00\x00\x00\r\xad\xa9\x9e\t\xcb\x0f\x9b\xcb\xda\xd9\xf9\xbd\xb0\xbc\xb9\xad\xaf\xcb\x9a\x9f\xf0\x00\x00\x00\x00\x00\x00\x00\x00\x00\x00\x00\x00\x00\x00\x00\x00\x00\x00\x00\x00\x00\x00\x00\x00\x00\x00\x00\x00\x00\x00\x00\xff\xff\xff\xff\xff\xff\xff\xff\xff\xff\xff\xff\xff\xfd\xfb\xff\xbf\x9f\xfb\xda\x9f\n\xd0\xb0\xa0\x9d\xb9\xbf\xff\xbf\xff\xff\xff\xff\xff\xff\xfe\t\x00\x00\x00\t\xcb\x0b\x9b\xda\x99\xf9\xbd\xb0\xf9\xb0\xb9\xab\x0f\x9a\xdf\x9b\xda\xdb\x99\xbc\xbd\xa9\xf0\x00\x00\x00\x00\x00\x00\x00\x00\x00\x00\x00\x00\x00\x00\x00\x00\x00\x00\x00\x00\x00\x00\x00\x00\x00\x00\x00\x00\x00\x00\x0b\xff\xff\xff\xff\xff\xff\xff\xff\xff\xff\xff\xff\xfd\xbf\xbf\xdb\xfc\xf0\xf0\xfd\xfc\xbd\xad\r\x9f\x0b\xef\xdf\xbf\xff\xff\xff\xff\xff\xff\xff\xfc\x00\x00\x00\x00\x00\t\xcb\xcf\x0b\xcb\x0f\x0b\xdb\x9e\x9f\x9e\x9d\xb9\xe9\xb0\xf0\xbd\xb0\xfe\x9b\x9a\xdb\xf0\x00\x00\x00\x00\x00\x00\x00\x00\x00\x00\x00\x00\x00\x00\x00\x00\x00\x00\x00\x00\x00\x00\x00\x00\x00\x00\x00\x00\x00\x00\xbf\xff\xff\xff\xff\xff\xff\xff\xff\xff\xff\xff\xfd\xbf\xff\xf9\xff\x0f\x9f\xfb\xcb\x0b\xd0\xf9\xa9\xe0\r\t\x0b\xdf\xbf\xff\xff\xff\xff\xff\xff\xfc\x00\x00\x00\x0c\x0b\x9f\xb9\xb9\xbd\xb9\xf9\xbd\xa9\xe9\xb9\xe9\x9a\x9e\x9a\xdf\x99\xf9\xad\xb9\x9f\x0f\x9e\xf0\x00\x00\x00\x00\x00\x00\x00\x00\x00\x00\x00\x00\x00\x00\x00\x00\x00\x00\x00\x00\x00\x00\x00\x00\x00\x00\x00\x00\x00\t\xff\xff\xff\xff\xff\xff\xff\xff\xff\xff\xff\xfb\xdb\xdb\xda\xde\xad\xbd\xa9\xc9\xf9\xf0\xfb\xda\xda\x9d\xb0\xf0\xf9\xe9\xdb\xff\xf9\xff\xff\xff\xff\xfe\x00\x00\x00\xb0\x9d\xa9\xcb\xcf\t\xe9\xa9\xe9\xf9\xbd\x0f\x9a\xdb\xdb\x9f\x9a\x9e\x9a\xda\xdb\xe9\xf0\xf9\xf0\x00\x00\x00\x00\x00\x00\x00\x00\x00\x00\x00\x00\x00\x00\x00\x00\x00\x00\x00\x00\x00\x00\x00\x00\x00\x00\x00\x00\x00\x0f\xff\xff\xff\xff\xff\xff\xff\xff\xff\xfb\xe9\xfb\xfb\xe9\xfd\xbd\xbc\xbc\xbf\xbc\x9e\x9f\x9e\r\xbd\xa0\xdb\t\xe0\x9e\x9c\xb9\xff\xff\xff\xff\xff\xfc\x00\x00\x90\x00\xa9\xfb\x99\xb9\xf0\x9f\x9f\x9b\x0f\x0b\x99\xe9\xad\xad\xa9\xe9\xf9\xf9\xb9\xad\x9a\x9b\x0f\xf0\x00\x00\x00\x00\x00\x00\x00\x00\x00\x00\x00\x00\x00\x00\x00\x00\x00\x00\x00\x00\x00\x00\x00\x00\x00\x00\x00\x00\x00\xbf\xff\xff\xff\xff\xff\xff\xff\xff\xdf\x9f\xdf\xbc\xdf\xda\xda\x9e\x90\xb9\xc9\xcb\xfb\xcb\xfd\xbf\x0f\x9f\xbc\x9e\x99\xe9\xad\x0f\xff\xf9\xff\xff\xff\xfe\x00\x00\xc0\xdb\xdb\r\xad\x0f\x0b\xc9\xbc\xbc\xf9\xbc\xbc\x9b\xdb\x9b\xdb\x9f\x0b\x0f\x0f\x9b\xe9\xe9\xf9\xf0\x00\x00\x00\x00\x00\x00\x00\x00\x00\x00\x00\x00\x00\x00\x00\x00\x00\x00\x00\x00\x00\x00\x00\x00\x00\x00\x00\x00\t\xff\xff\xff\xff\xff\xff\xff\xff\xdb\xbb\xff\xb9\xcf\xb0\xbc\xb0\xf0\x9f\xde\x9f\xa9\r\xb9\xcb\xd0\xf9\xe9\xcb\xf9\x9e\x90\xf9\xa9\x0b\xff\x9f\xff\xff\xfc\x00\x00\x0b\x9a\x9a\xdb\x9b\xf0\xbd\xbb\xcb\x9b\x9b\xcb\xdb\xbd\xa9\xed\xa9\xe9\xb9\xf9\xf0\xbc\x9b\x9f\x9a\xf0\x00\x00\x00\x00\x00\x00\x00\x00\x00\x00\x00\x00\x00\x00\x00\x00\x00\x00\x00\x00\x00\x00\x00\x00\x00\x00\x00\x00\x9f\xff\xff\xff\xff\xff\xff\xf9\xf9\xbd\xfc\xb0\xdc\xb0\xdb\xc9\xdb\xdb\xf0\xa9\xe9\x9f\xf0\xfc\xb0\xfb\x9e\x9f\xbc\x9e\xb0\xf0\x9e\xdb\xcf\x9b\xf9\xbf\xff\xf0\x00\x90\x9c\xbd\xbd\xb0\xf0\x9b\xcb\r\xbd\xad\xad\xb9\xa9\xcb\xdb\x9b\x9f\x9e\x9e\x9a\x9b\xdb\xfc\xb0\xf9\xf9\xf0\xf0\xd0\x00\x00\x00\x00\x00\x00\x00\x00\x00\x00\x00\x00\x00\x00\x00\x00\x00\x00\x00\x00\x00\x00\x00\x00\x00\xff\xff\xff\xff\xff\xff\xd9\xbf\x9f\xfb\x9f\xcb\x0b\xcb\r\xbe\x9e\x90\xdb\xdb\x9e\t\xcb\t\xad\r\xbd\xa9\xdb\xd9\xc9\x9e\x99\xe9\xb0\xf0\xff\xff\xff\xfc\x0f\n\x9b\xcb\xcb\xcb\x9f\x0b\x9d\xb0\xb0\xf9\xb9\xe9\xdb\x9b\x0f\r\xa9\xf9\xf9\xf9\xe9\xa9\xb9\xdb\x0f\xf9\xf9\x9b\xbf\x99\x0c\x00\x00\x00\x00\x00\x00\x00\x00\x00\x00\x00\x00\x00\x00\x00\x00\x00\x00\x00\x00\x00\x00\x0f\xff\xff\xff\xff\xff\xb0\xbf\xf0\xfb\xcd\xad\xbc\x9e\x9b\xcb\r\t\xaf\t\xe0\xd9\xf9\xa9\xf0\xda\x9e\t\xd0\xa0\x0f\x0b\xcb\xda\x9f\x0f\x0f\x0f\xb9\xff\xf0\x00\t\xcb\xdb\x9f\x9b\xcb\xdf\x0b\x0f\x9f\x90\xfc\xbc\xb0\xf0\xf9\xbf\x9f\x0b\xcb\x0f\x9f\x9f\x9e\xb0\xf9\xfb\x0b\xda\xfd\xbc\xf9\xad\t\xa0\xcb\xcb\x00\x00\x00\x00\x00\x00\x00\x00\x00\x00\x00\x00\x00\x00\x00\x00\x00\xbf\xff\xff\xff\xff\x0b\xd9\xff\x9f\x9c\x9a\xda\t\xf0\x9c\x9c\xb0\xbf\xd0\x9e\x99\xfa\x9a\xd9\xe9\xf9\xf9\x9f\x0f\x9f\x99\xbd\x9b\x0f\xd0\xff\x9f\x9e\x9f\xff\xf0\t\xad\xa9\xb0\xf0\xbc\xb9\xb0\xb0\xf9\xe9\xaf\x9b\x9b\x9f\x0b\x90\xf9\x0b\x9f\x9b\xdb\x0b\xcb\xcb\x9d\xb0\xf9\xf0\xbd\x9a\x9b\x0f\x90\xf0\xdb\x90\x9f\xf0\x00\x00\x00\x00\x00\x00\x00\x00\x00\x00\x00\x00\x00\x00\x00\t\xff\xff\xff\xfb\xc9\xf9\xef\x9f\x0f\x0b\xc9\xa9\xda\x99\xe9\xa9\xcb\xd0\xbf\xd9\xe9\r\xfd\xa9\xf9\xbc\xbc\xbc\xbd\xbc\xbe\xdb\xed\xf9\xbf\x99\xf0\xf9\xe9\xbf\xfc\x00\x00\x9c\x9f\x9b\xdb\x9e\x9f\x9d\x0b\x9f\x90\xf9\xe9\xe9\xf0\xdb\x0f\xbc\xf0\xbc\xbc\x9f\x9b\xfc\x9a\x9f\xbc\xbd\xab\xdb\xc9\xb9\xeb\x9b\xad\xbf\xa9\xaf\x00\x00\x00\x00\x00\x00\x00\x00\x00\x00\x00\x00\x00\x00\x00\x0f\xff\xff\xfe\x90\xbd\xad\xbf\x9e\x90\xd0\xbc\x9e\x90\xe9\x0f\x0f\x90\xbd\x0b\xa9\xff\xb9\xa9\xf9\xe9\xf9\xf9\xf9\xf0\xdb\xdb\xcb\x9f\xbe\x9e\xf0\xbf\x9e\x9e\x9f\xf0\t\t\x0b\x0b\xcb\r\x9b\xcb\xa9\xbc\xb0\xf9\xbc\xb9\x9a\x9f\x0b\xd0\x9b\x9f\x9b\x9b\xa9\xe9\x9b\xe9\xa9\xff\x90\x9d\xad\xb0\xdb\x9d\xad\x9b\xc9\xdb\xd9\xc0\x00\x00\x00\x00\x00\x00\x00\x00\x00\x00\x00\x00\x00\x00\xff\xff\xfd\t\xbd\xfb\x9f\x0b\xc9\xe9\xa9\xc9\xa9\x0f\x9c\xb0\x90\xbd\xa9\xf9\xdf\t\xfd\x9f\xda\xdb\xcb\xdb\xde\x9b\xfb\xdf\xbd\xcb\xd9\xdb\x9f\xdf\xfb\xfd\x9f\xe0\x00\xe0\x00\xd0\xb9\xfb\xad\xbd\xda\xdb\x9f\x0b\xcb\xda\xd9\xf0\xbc\xbf\xbc\xb9\xe9\xe9\xdb\x9f\xad\x9b\xdb\xf9\xa9\xfa\xb9\r\xa9\xf0\xb9\xad\xb9\xbe\x9a\xbc\x00\x00\x00\x00\x00\x00\x00\x00\x00\x00\x00\x00\x00\x0b\xff\xff\xcb\x9b\xcf\xb0\xfd\r\n\x90\x9c\xb0\x9c\xb9\xcb\x0f\xdb\xcb\xdf\x9e\xbd\xbf\x0b\xe9\xbd\xbd\xbf\x9e\x9b\xff\xd0\xfb\xdf\xbf\x0f\xb0\xdb\xf0\xff\xdb\xe9\x00\t\t\x0b\x0b\r\xb0\xd9\xa9\xa9\x9e\xda\xd9\xbd\xa9\xba\xb9\xf9\xb9\xcb\x9e\x9f\x9f\x0b\xcb\xdb\xad\xa9\xf9\xda\x9d\x9e\x9b\x9e\x9b\xc9\xfa\x9e\x99\xf9\xcb\xc0\x00\x00\x00\x00\x00\x00\x00\x00\x00\x00\x00\x00\x9f\xff\xe9\x9d\xad\xb0\xdf\x0b\x0b\xd0\x0f\x0b\x0f\xa9\xc0\xb9\xdb\r\xbd\xa9\xf9\x0f\x9f\xff\xdb\xdb\xff\xdf\xf9\xfd\xbd\xbf\x9f\xbf\xdb\xff\x9f\xbc\xbf\x9f\xaf\x9f\xbc\x00\n\xc0\x0c\x9a\xdb\x0b\xdb\xda\xdb\x9b\x0f\x0b\xda\xd9\xcf\x0b\xcf\xbd\xf9\xb0\xb0\xf9\xbd\xad\x9b\xda\xfa\xbd\xab\xd9\xad\xb9\xe9\xbc\x9f\x99\xe9\xaf\x99\xb0\x00\x00\x00\x00\x00\x00\x00\x00\x00\x00\x00\x00\xff\xf9\x9e\xbd\xbd\xfb\t\xe9\xc0\x0f\t\xfc\x90\xdb\xdb\x0f\r\xba\xdb\xd0\xbf\xf9\xf9\x9f\xbf\xfd\xb9\xb9\xff\xbd\xfb\xdb\xf9\xf9\xfd\xbd\xfd\xbd\xdf\xfd\xff\xaf\xdb\xf0\x90\t\x00\t\xa9\xf0\xbc\xb9\xad\xad\xb9\xf0\xbd\xab\x9b\xdb\x9f\x0b\x0f\xdb\xdb\x0b\xcb\x9a\xd0\xbd\xf9\xda\x9d\xab\xd0\xbd\xbd\x0b\x0f\x9e\x9b\xd9\xad\x0f\x00\x00\x00\x00\x00\x00\x00\x00\x00\x00\x00\x0b\xff\t\xe9\x9a\xdb\r\xb0\x00\x9a\x99\xf0\t\xbd\xbc\xb0\xf9\xa9\xcd\xbc\xbf\xdb\xdf\x0f\xf9\xbd\xbf\xdf\xff\xf9\xff\xbd\xff\xdf\xff\xbf\xff\xbf\xfb\xa9\xfb\xf9\xf9\xfc\xbc\x00\x9a\t\x0e\x9c\x9b\xdb\x9c\xb9\xf9\xcb\x9f\x90\x9d\xad\xad\xa9\xf9\xf9\xad\xad\xbd\xbf\x0f\x0b\xcb\xbd\xa9\xfa\x9d\x0b\xcb\x9a\xb9\xf9\xa9\xbc\xbe\x9b\xf9\xb0\x00\x00\x00\x00\x00\x00\x00\x00\x00\x00\x9f\xe0\x9f\x9d\xad\x9a\xda\r\x0f\r\x9e\t\xff\x0f\x0b\x9f\x9e\x9d\xba\x9d\xbd\xb9\xeb\xfd\xbf\xdf\xfd\xbf\x9f\x9f\xff\x9f\xbf\xbf\x9f\xfd\xbd\xff\x9f\xdf\xbd\xff\xda\xfb\xfb\x00\x00\x00\t\t\xad\xa9\xcb\xbc\xb0\xbb\xcb\xcb\xeb\x9b\xdb\x9f\x9e\x9a\xdb\x9b\xc9\xa9\xf9\xbd\xb9\xdb\xda\x9d\xba\xf9\xbc\xbd\r\xa9\xf0\xdb\x99\xe9\r\x0f\x00\x00\x00\x00\x00\x00\x00\x00\x00\x00\xff\x99\xbc\xb0\xf0\xe9\r\xa0\x90\xb0\xa9\xdb\t\xf9\xfd\xe9\xe9\xda\x9d\xeb\xda\xdf\xfd\xbf\xdb\xfb\xfb\xff\xff\xff\x9f\xff\xff\xdf\xbd\xfb\xff\x9f\xff\xf9\xff\xbd\xbf\xdb\xcf\xf0\t\xcb\x00\xac\x99\xfb\x9c\x9b\xdb\xc9\xf9\xb9\x90\xfc\xb0\xf0\xf9\xbd\xb0\xf0\x9b\xdf\x0b\xc9\xad\xfc\xb9\xe9\xd9\x0f\x9b\xda\x9b\xda\x9f\r\xa9\x9e\xb9\xbc\xb0\x00\x00\x00\x00\x00\x00\x00\x00\x0b\xf0\r\xb0\xdb\x9b\x0f\x00\x90\xbc\x9d\x0b\xcb\xda\x9a\x9b\x9e\x9a\x9f\xbf\x9f\x9f\xb9\xfb\xdb\xfd\xfd\xfd\xff\x9f\xff\xff\xff\xdf\xff\xff\xdf\xbf\xfb\xdb\xfb\xfd\xbe\xfb\xff\xbd\x9f\x00\x00\t\x00\xac\x9f\xab\xc9\xad\xb0\xbc\x9e\x9b\x9b\xdb\x9f\x0f\x0f\x9f\x0f\xa9\xa9\xf9\xbf\x9a\xfb\x9e\x9b\xeb\xd0\xbd\xad\xbc\xb9\xf0\xb9\xf0\xf9\x9e\x9b\xdf\x00\x00\x00\x00\x00\x00\x00\x00\x0f\xc0\xbd\x0f\x90\xd0\xd0\x0f\r\t\xa9\xf9\xbd\xad\xbd\xf0\xf9\xf9\xf0\xd0\xf9\xfb\xdf\xfd\xf9\xff\xbf\xbf\xbf\xff\xf9\xff\x9f\xfb\xfd\xff\xbf\xdf\xfd\xff\xff\xff\xf9\xfd\xbd\xfb\xeb\xf0\t\x0c\t\t\xb0\xd9\xb9\xf9\x0f\x9b\xf0\xbc\xbc\xb0\xf9\xbd\xb9\xe9\xbd\x0f\x9f\x0f\t\xe9\xf9\xe9\x9e\x99\x0b\xda\xdb\x0b\x9e\x99\xbd\xad\xb9\xe9\x9f\x0b\x00\x00\x00\x00\x00\x00\x00\x00\xbf\x0b\xda\x99\xad\xa0\xb0\x90\x9a\x9f\x0f\t\xe9\xfb\xcb\x9f\x9c\xbc\x9f\xbf\x9f\xbd\xfb\xda\xbd\xbf\xdf\xfd\xfd\xf9\xff\xbf\xff\xff\xfb\xf9\xff\xff\xbf\xbf\xdf\xfd\xbf\xfb\xfe\xbf\xfd\xf0\x00\x0b\x00\xa9\xad\xba\x9e\x9e\x9b\x0f\t\xdb\xdb\x9f\x9a\xda\x9e\x9b\xda\x9b\xda\xdb\x9e\x9f\xdb\x90\xf9\xbc\xbc\xbd\xb0\xda\xdb\xcb\xcb\x99\x0f\x9e\xa9\xf9\xf0\x00\x00\x00\x00\x00\x00\x00\xfc\r\xad\xbc\x90\t\xc9\xe0\xf9\xcb\x9f\x9f\x9f\t\xfd\xad\xbf\x9f\xbd\xbd\xff\x9e\xbd\xbf\xdb\xdb\xff\x9f\xbf\xff\xff\xdf\x9f\x9f\xdf\xff\xff\xbf\xdf\xff\xbf\xfb\xff\xfd\xbd\xf9\xfa\xff\x00\x00\x90\x9c\x9a\x9d\xbd\xb9\xe9\xf9\xf9\xa9\xbc\xf0\xfd\xb9\xf9\xf0\xbd\xbc\xb9\xf0\xf9\xb0\xbe\xdb\x0f\x0b\t\x0b\xdb\x9d\xb0\xbd\xbd\xaf\x9a\x99\xda\x9e\xbc\x90\x00\x00\x00\x00\x00\x0b\xfc\t\xd0\x9a\xd0\xda\x00\x99\xa0\xbc\xb0\xf0\xf9\xf9\xbd\xf9\xcb\xf9\xe9\xf0\x9f\xf9\xff\x9f\xbd\xbd\xbf\xf9\xfd\xf9\xf9\xff\xfb\xff\xbd\xfb\xdf\xff\xfb\xdf\xff\xff\xfd\xbf\xfb\xdf\xbd\xbd\xf0\x90\x0c\x00\t\xe9\xa9\xe9\x9a\x9e\x9f\x9e\x9b\x9b\x0b\xcf\x0f\x9f\x9a\x9b\xda\x9b\x0f\x9f\xf9\xb0\xf9\xbd\x0b\xdb\x0f\x0b\xdb\xd0\x9a\xd9\xe9\xf0\xb9\xf9\x99\xac\x00\x00\x00\x00\x00\x0f\xe0\x9a\x9b\xc9\x0b\x00\x90\xf0\xd9\xdb\xdb\xdb\xdb\xfc\xfb\xb9\xb9\xc9\xbd\xbf\xf9\xfd\xbd\xbd\xbd\xbd\xf9\xbd\xbf\xbf\xff\xf9\xfd\xbd\xff\xbf\xfb\xdf\x9f\xfb\xdb\xfb\xdf\xff\xdf\xfb\xdf\xfb\xfe\x00\xb0\x9a\x9c\x90\xdb\x9f\r\xbd\xb0\xb9\xf0\xf0\xf9\xb9\xbd\xa9\xe9\xf0\xbd\xbc\xb9\xe9\xfb\x0f\x9b\xc0\xbc\xb0\xf9\xbc\xbd\xa9\xbf\x9a\x9b\x0f\x9e\x9a\xda\xdb\x00\x00\x00\x00\x00\xff\r\xa9\xf0\x90\x00\xc9\xe9\xad\xb9\xeb\x0f\xbd\xaf\x9b\xbf\xcf\xfc\xbb\xda\xdb\xdb\xcb\x9f\x9f\xdb\xda\x9f\xdb\xf9\xff\xdb\x9f\xfb\xdb\xfb\xfd\xbf\xfb\xff\xbf\xff\xdf\xfb\xfb\xfb\xbd\xbf\xf9\xff\x00\x00\x00\x0b\x0f\xba\xda\xdb\x0b\x0f\x9e\x9f\x9f\x9b\xcb\xcb\x9f\x9f\x0b\xdb\xcb\x9e\x9b\xdf\x99\xad\xbd\t\xbd\xbc\xbb\xdb\xda\xd0\xbd\x0f\x90\x9b\xdb\t\x0b\xd0\x00\x00\x00\x00\xff\xf0\x9c\x9e\t\xe9\xb0\x9f\t\xaf\x99\xf0\xf9\xf9\xfd\xdb\xdb\x9b\xdf\xdb\xdf\xbd\xbd\xfb\xda\xdf\x9b\xdb\x9f\x9f\x9f\xbd\xfb\xdf\xfd\xbf\xdb\xdf\xbd\xbd\xfd\xbf\xfb\xff\xdf\xfd\xff\xf0\xff\xbd\xf0\x00\r\x00\x90\x9d\xb9\xa9\xf9\xf0\xf9\xf9\xa9\xad\xbd\xb0\xf0\xf0\x9e\x9b\xfc\xb9\xbc\xbc\xf9\xda\x9a\x9c\xbd\xb9\xd0\xb0\xbd\xbd\xab\xd0\xfb\xc9\xad\xbd\xbc\xb9\x00\x00\x00\x00\x9f\xfc\x9b\t\x00\x00\x0f\t\xf9\xdb\xe9\xf9\xff\x9f\xab\xdb\xbc\xff\x9b\xe9\xbc\x9f\xfb\xdb\xd9\xb0\xfd\xad\xbd\xbd\xf9\xff\x9f\xbd\xbf\xdf\xbf\xbd\xff\xfb\xfb\xfb\xff\xfb\xfb\xfb\xf9\xff\x9f\xfb\xff\t\n\t\xe9\xa9\xe9\xd0\xbc\xb9\x0b\x0f\x9f\x9f\x0f\x9f\x9b\x9f\xb9\xe9\xbd\xbc\xbb\xfb\x9a\x9d\xbd\xa9\x0b\xcb\x0b\xdb\xda\x9b\xd0\xb9\x90\x9b\xdb\x0b\t\xf0\xe0\x00\x00\x00\x0b\xca\t\xf0\xc9\r\t\x0f\x0f\xbc\x9f\x9f\x0b\xfd\xdf\xbf\xc9\x9b\xed\xbf\xdb\xf9\xd9\xeb\xfb\xdb\x9f\x9b\xdb\xdb\x9f\xf9\xfd\xfb\xdb\xfb\xdf\xff\xbd\xbd\xfd\xfd\xf9\xff\xff\xdf\x9f\xb9\xff\x0f\xdf\x00\t\x00\x00\x9f\x9f\x0b\xdb\x9e\x9f\x9b\xcb\xcb\xb9\xe9\xad\xa9\x0f\x9f\x9a\xdb\xd0\xf9\xe9\xfa\xda\x9c\xbd\xbd\xbc\xbd\x0b\x9e\x9b\xdb\xe9\xaf\x9e\x9c\x9f\xb0\x90\x00\x00\x00\x00\t\x9f\x00\xb0\xb0\xbe\x9b\xdb\xc9\xf0\xbf\x9f\x0b\xbb\xdf\x9b\xff\xdb\xdb\x9f\x9f\xbb\xf9\xc9\xf9\xf9\x9f\xd0\xbd\xfb\x9f\xfb\xff\xff\xfd\xf9\xfb\xdf\xbf\xfb\xfb\xff\xff\x9f\xbf\xff\x9f\xf9\xfb\xfb\xc0\x00\r\t\xe9\xb0\xbd\xa9\xe9\xda\x9e\x9b\x9b\xcf\x99\xf9\xf9\xf9\xad\xad\xbe\x9f\xf9\xb0\x99\xbd\x0b\x9e\x9a\x99\xa9\xf0\xdb\xc9\xa9\x9f\x90\xf9\xb0\xa9\xcb\xc0\x00\x00\x00\x00\x0c\xb0\xb0\x00\xdb\xc9\xcb\xc9\xbf\xbf\xc9\xf9\xff\xdd\xf9\xff\x9b\xbf\xbd\xfb\xf9\xfd\x9f\xbf\x9f\x9f\xfb\xbd\xb9\x99\xf9\xf9\xf9\xf9\xbf\xbf\xdb\xbf\xdb\xdf\xff\xff\xff\xff\xfb\xff\xff\xbf\xff\xff\xf0\t\xa0\xa0\x9c\xbd\x0b\x9f\x9a\x9b\xdb\r\xad\xb9\xaf\x0b\xcb\x0f\x9b\xf9\xbd\xa9\xfe\xdb\xcb\xcb\xd0\x9b\xdb\xcb\xda\x9f\x0b\x9e\x9e\x90\xf9\xad\x9d\x9b\x99\xbc\x90\x00\x00\x00\x9a\xd9\xc0\xda\t\xbf\x99\xbf\xdb\xd9\xfb\xff\x9b\xfb\xbf\x9f\xfd\xfd\xbf\x9f\x9f\xbf\xbd\xbd\xb9\xf9\xfd\x9f\x9f\xf9\xf9\xf9\xdb\xdf\xd9\xf9\xfd\xfb\xff\xfb\xdb\xff\x9f\xbf\xdf\xdb\xff\xdb\xbf\xdb\xff\x00\x90\t\xa9\xeb\xd0\xf0\xf9\xad\xad\xb9\xf9\xe9\xdb\xdb\x9e\x9a\xdb\x0f\x0b\xda\xdb\x90\xb9\xf9\xa9\xe9\xbc\x9a\x9f\x90\xbd\xa9\x9b\xdb\x0b\xdb\x0b\xad\xaf\t\xac\x00\x00\x00\t\x9a\t\t\xda\xd0\xf0\xf9\xbc\xbf\xbd\xad\xff\x9f\xdb\xfb\xdb\xfb\xdb\xff\xf9\xfd\xfb\xdb\xff\x9f\x9b\xf9\xf0\x9f\x0f\x9e\xbd\xb9\xff\x9f\xfb\xff\xfb\xff\xff\xdb\xff\xff\xbf\xbf\x9f\xbf\xdf\xbf\xff\x00\x0c\x90\t\x99\xa9\xbd\xb0\xdb\xdb\x0f\x0b\x9f\xa9\xad\xb9\xf9\xbd\xb9\xf9\xe9\xfb\xcb\x9e\x9a\x9c\xb9\xe9\xb9\xdb\x0b\xda\x9f\xbc\xb0\x9c\xb0\xf0\xd9\xf9\x9e\x90\x00\x00\x00\x9c\xbc\x0b\x0f\x0b\x9f\x9f\xda\xdf\x9f\xdb\xdb\xf9\xfd\xbf\xbd\xbd\xfd\xff\xf9\x9b\xdb\xbd\xbd\xf9\xfb\xff\xd9\xf9\xf9\xf9\xf9\x9f\x9f\xf9\xbf\xbd\xbd\xff\xbf\xbf\xff\xfb\xdb\xdf\xf9\xff\xfd\xfb\xdf\xff\x00\x0b\x00\xb0\xfa\xd0\xf0\xbc\xba\x9a\xdb\xdb\xcb\xdb\xdb\x0f\x0f\x0f\x0f\x0f\x9b\xf9\x9e\x99\xbd\xa9\x9f\x9e\x9e\xb0\xf0\x9f\x90\x9f\x9e\x9b\xdb\x99\xab\x9c\xb9\xf9\t\x00\x00\x0b\x90\x9c\x99\xbc\x9a\x9f\xbd\xbb\xdb\xf9\xbf\x9f\xfb\xfd\xff\xfb\xfb\x9f\x9f\xff\xbd\xfb\xff\xbf\x9f\x9f\xbf\xdb\xdb\xdb\x0f\xf9\xf9\xfb\xfd\xff\xff\xbd\xff\xdf\xfb\xdf\xff\xf9\xfb\xdb\xfb\xff\xff\x9f\xf0\x00\x00\xc9\t\xbb\x9f\x9b\xd9\xfd\xa9\xad\xb9\xbd\xa9\xf9\xb9\xbd\xb9\xf0\xbc\xbe\x99\xe9\xe9\x9e\x0b\x9b\xd9\xf9\xbd\xa9\xfb\x0b\x99\xe9\xad\xad\x9c\xbb\xcb\x0f\n\x90\x00\x9c\xbc\xa9\xac\x0f\x9f\xd0\xf0\xdf\xbf\xdf\x9f\xf9\xbd\xff\x9f\x9f\xfd\xbf\xf9\xf9\xfb\xfd\xbd\xbf\xff\xf9\xfb\xbd\xbd\xbd\x99\xbd\xbc\x9d\xbf\x9f\xbf\xff\xfb\xfb\xdf\xfb\xdb\xfb\xff\xff\xdf\xff\xfb\xff\xfb\t\xc9\n\xd0\xd0\xf0\xf0\xb0\xb9\xf9\xf9\xe9\xeb\xdb\x0f\x0f\x9b\xcb\x9f\x9b\xfd\xbc\x9b\x9b\xc9\xbd\xad\xa9\xa9\xe9\x9f\r\xbd\xe9\x9b\xdb\x9b\x0b\x9c\xb9\xf9\xf9\xcb\x90\x9b\x90\x90\xd9\xb9\xf0\xbb\xdb\xf9\xf9\xfb\xfb\xdf\xfb\xfb\xfb\xfb\xdf\xf9\xbf\xff\x9f\xdb\xfb\xfd\xbf\x9f\xfd\xfb\xda\xdb\xc9\xcb\x9b\xfb\xdb\xfd\xff\xff\xbf\xff\xbf\xbf\xfb\xdf\xdf\xbf\xfb\xf9\xff\xff\xbc\x00\xa0\t\x0b\x0b\x9f\x9e\x9f\x9e\x9a\x9e\x9f\xdb\x0f\xdb\xd0\xbc\xbd\xa9\xe9\xfb\t\xbe\x9e\x9b\xda\xdb\x9f\x9f\x99\xeb\x9b\xf0\xb9\xad\xad\xa0\xdb\xcb\x9e\x9a\x90\xb0\xc0\xbd\xa0\x9e\x9a\xda\xdb\xdf\xdb\xdb\xff\xbd\x9f\xff\xbd\xbd\xbd\xfd\xbf\x9f\xfd\xb9\xfd\xbf\x9f\xdb\xfd\xbf\x9f\x9d\xbd\xbd\xbf\xb9\xfd\xbd\xbd\xfb\xff\xbf\xdf\x9f\xdf\xdf\xbd\xfb\xfb\xfd\xbd\xff\xff\xf9\xff\x00\x90\x90\xbc\x9b\xcb\t\xb9\xe9\xbd\xbd\xb9\xa9\xf9\xa9\xab\xdb\xda\x9f\x9f\xf9\xda\xd9\xf9\xda\x9d\xbc\x9a\xdb\xcb\x9c\xbc\x9b\xda\xdb\xdb\xd9\xa9\xbd\x0b\xdb\xdb\xdb\x90\xda\xd0\t\xf9\xf9\xf0\xb9\xfa\x9d\xbd\xfb\xfd\xbd\xff\xff\xff\xfb\xfd\xbd\xbf\xdb\xfb\xdf\xfb\xff\xdb\xdf\xbf\xff\xbd\xbd\xbd\x9f\xdb\xdb\xdb\xfd\xbd\xff\xfb\xff\xbf\xbd\xfb\xff\xff\xff\xff\xbf\xfb\xff\xff\x00\x00\xe0\x0b\x0f\x9f\x9f\x0f\x9f\x0b\xcb\x0f\x9f\x0f\x9f\x9d\xbc\xb9\xf0\xb0\xff\xa9\xa9\xba\x9d\xa9\xbb\xd9\xa9\xbc\xb9\xfb\xda\x99\xa9\xa9\xad\x9c\xb9\xf0\xbc\xb0\xbc\xb0\x99\r\xa9\xcb\x0f\x9f\xda\xdf\xbf\xdb\xdf\xbf\xfb\xdb\xff\xbf\xdf\xbf\xbf\x9b\xff\x9f\xb9\xfd\xbd\xbf\xbd\xbd\xbd\x99\xf9\xdb\xdb\xdb\xd9\xfd\x9b\xfb\xff\xff\x9f\xdb\xff\xbd\xbd\xbd\xbf\xbf\xdf\xbd\xfb\xff\xf0\t\t\t\xc9\xa9\xe9\xb0\xf9\xf9\xbd\xb0\xf9\xf0\xf0\xf0\xbb\xcb\x9f\xdb\xf0\x9f\x9f\xc9\xda\x9f\r\xa9\xdb\xcb\x9e\x90\xbd\xbc\x9d\xbd\x9a\x9b\x9e\x99\xf9\x9f\x99\x00\xbe\x9a\x9c\xbd\xb9\xe9\xbf\xbf\xdb\xff\xfb\xdf\x9f\xbf\xf9\xff\xbf\xff\xdf\xfb\xd9\xfb\xdf\x9f\xbf\xf9\xfb\xdb\x9f\xff\xff\xff\xf9\xf9\xfb\x9b\xfd\xff\xff\xfb\xff\xbf\xdb\xdf\xff\xff\xff\xff\xfb\xff\xff\xfb\xf0\x00\n\xc9\xa9\xf9\xb9\xcb\x9e\x9e\x9a\xdb\x9e\xb9\xfb\x9b\xdf\xbd\xa9\xad\xf9\xf0\x9a\x9b\xa9\xfb\xdb\x9e\xb0\xb9\xcb\x9b\xcb\xcb\x9b\xe9\xa9\xcb\xc9\xbf\x0b\xf0\xf0\xf9\xc9\x0c\x9b\x9c\xbd\x9f\xd9\xd9\xbf\xdb\x9f\xfb\xff\xdf\xff\xff\xff\xbd\xbb\x9d\xbf\xbd\xfb\xbf\xdb\x9f\r\xf9\xfd\xbf\xfd\xbd\xfd\xbf\x9d\xff\xdb\xff\xf9\xff\xf9\xbd\xbf\xff\xbf\x9f\xf9\xff\xbf\xff\xff\xff\xf0\x00\x90\x90\x9c\xbc\xbc\xb9\xf9\xf9\xbd\xb0\xf9\x9f\t\xe9\xe9\x0b\xdb\xdb\xfb\r\xbd\xbc\x9c\xbd\xad\xa9\xdb\xc9\xbd\xe9\xf9\xbd\xad\x9b\xda\x99\xbf\t\xf0\x9b\t\t\xbc\xb9\xac\xb9\xfa\xf9\xbf\xbf\xdb\xff\xf9\xfd\xbf\xbf\xbf\xbf\xbd\xff\xfd\xfb\xdf\x9f\x9f\xd9\xf0\xd9\xb9\xfd\x9b\xdb\x9f\x9b\xf9\xfd\xfb\xdb\xff\xff\xfe\x99\xff\xfd\xbf\xbf\xdf\xff\xff\xfd\xff\xfb\xf9\xff\xf9\x00\xc0\xa0\xb9\xbd\xa9\xcb\x9e\x9a\xda\xdb\xdb\xe9\xbf\x9f\x9b\xfc\xbc\xb0\xbc\xba\x9a\xdb\x9b\x0f\x9b\xda\x9f\x9e\x9b\x9a\x9e\x9b\xda\xf0\x9d\xad\x90\xf0\x9f\r\xbd\t\xf0\r\x9b\xcb\x9d\xbc\xf9\xfb\xf9\xf9\xdf\xbb\xdf\xff\xdf\xfd\xfb\xfb\xff\xbd\xbb\xf9\xfb\xf0\x9b\x9d\x9f\x9b\xd9\xfd\xbd\xfd\xbd\xbf\x9f\xfd\xff\xff\xf9\x00\x9f\x9b\xd9\xfb\xbf\xbf\xbf\xbf\xff\xff\xff\xbd\xfe\t\xa9\x0c\x0f\x0b\xdb\x9e\x9b\xdb\x9f\x0b\x0f\x9f\x0f\x0b\xcb\x9b\xdb\xdb\xdf\x9d\xbd\xbc\xad\xb9\xfe\x99\xf0\xb9\x9e\x9d\xb9\xf0\xb9\x9f\xb0\x9b\x0f\x9b\xda\x9b\x0b\x0f\xb0\x9a\r\xbd\xbb\xdb\x9e\x9f\xf9\xff\xb9\xfd\xfb\xf9\xfb\xdb\xff\xfd\xfb\xdb\xdf\xdb\xd9\xdb\xd9\xcb\x99\xbd\xbf\x9b\xdb\x9f\xdb\x9d\xbd\x9b\xd9\x90\x00\t\t\xad\xbf\x9d\xfd\xfd\xff\xff\xbf\x9f\xff\xff\xbf\x00\x00\t\t\xbd\xa9\xe9\xbc\xbc\xf0\xf9\xf9\xad\xb9\xf9\xbd\xe9\xa9\xad\xfa\x9a\xda\xdb\x9b\x9f\t\x9e\x9b\xd0\xf9\xfb\x0f\x0b\xdb\xe9\t\xe9\xf9\xbc\xb9\xf0\x9c\xb9\xc9\xe9\xdb\xf0\xfd\xa9\xfd\xbf\x9f\xbf\xdf\xdb\xff\xff\xff\xff\xf9\xff\xbd\xf9\xf9\x00\x00\t\t\xb9\xcb\xd9\xd9\x9c\x90\x90\x90\x90\x90\t\t\x00\x9d\xbd\xcb\xd9\xf9\xff\xbf\xfb\xfd\xff\xff\xff\xbf\xff\xff\x00\x9c\xb0\xb9\xe9\xbd\x9a\xdb\xdb\x9b\x9f\x0b\xdb\x0f\x0b\xcb\x9b\xdb\xda\xf9\xc9\xb9\xad\r\xad\xbd\xa9\xad\xa9\xaf\r\xb9\xf9\xad\x9b\xda\x90\xbc\xb9\xe9\r\xb0\x9f\x00\x99\xa9\xdb\xf9\xff\x9b\xfd\xbf\x9b\xfb\xff\xbd\xff\xbd\xbf\xff\xf9\xfb\xdb\x90\x0b\t\t\x00\x90\x90\t\x00\t\t\xc9\xad\t\t\x9c\xb0\x9f\x9b\xdb\xbd\xbf\xbf\xf9\xf9\xff\xbf\xbf\x9f\xff\xdf\xbf\xff\x00\x00\x00\xcb\x9e\x9a\xdb\xdb\xa9\xe9\xe9\xfd\xa9\xf9\xbd\xb9\xfc\xbc\xb9\xfb\xbc\x9f\x9b\x9b\xdb\x0b\xd0\x9b\xd9\x9b\xf0\xf0\xbd\xbb\xcb\x9d\xbd\xb9\xcb\x9e\x90\t\x0b\xf9\xad\x9f\x0f\xdb\x9e\xdb\xdb\xdf\xfd\xbd\xbd\xff\xbf\xff\xf9\xff\xbf\xdf\xbd\xa9\xd9\xbd\xb0\xd9\r\t\t\xb9\xdb\xd9\xbd\x99\xf9\xf9\xf9\xdb\xd9\xf9\xfd\xbf\x9f\xdf\xbf\xbf\x9f\xff\xff\xff\xff\xbf\xff\xbf\xc0\x9a\x90\x90\xf9\xf9\xa9\xad\x9f\x9f\x9b\x0b\xda\x9e\x9a\xda\x9b\x9b\xcb\xfc\x9b\xa9\xf0\xf0\xbd\xf9\xa9\xf0\xb0\xf0\x9b\x9f\x90\x9c\xb9\xe9\x0b\x0f\xb9\xe9\x00\x00\xfd\x00\xda\xbc\xb9\xbd\xf9\xbd\xbf\xbf\xbf\xdb\xfb\xff\xff\xff\xbf\xfb\xdf\xbf\x9f\x9f\xbf\xdb\xdf\x9b\xdb\x9d\xbd\x9f\x99\xbd\x9f\x9f\x9b\xdb\xdb\xbd\xfb\xdf\xbf\xf9\xff\xbf\xfd\xff\xff\x9f\x9f\xbf\xbf\xff\xf9\xff\xb0\x0c\n\x0f\x0b\x0f\x9f\x9b\xe9\xa9\xe9\xff\x9b\xdb\xdb\x9f\x9e\x9e\x99\xb9\xbc\x9c\xb9\x0b\xda\x9a\xd9\x0b\r\xbd\xbf\xcb\xcb\xfb\x9e\x90\xf9\xdb\x9c\x90\x00\t\x9b\t\xb9\xdb\x9f\x0f\x9b\xdb\xf9\xdb\xdf\xfb\xfd\xfb\xdb\xf9\xfd\xbd\xbf\xf9\xf9\xfb\xfd\xbf\x9b\xfd\xb9\xfb\xdb\xdb\xdb\xdf\xbd\x9d\xbd\x9f\x9d\xdb\xf9\xfb\xdf\x9f\xf9\xff\x9f\xbd\xbf\xff\xff\xdf\xff\xdb\xff\xff\xc0\x9a\x90\x99\xbd\xf9\xe9\xbc\x9f\x9f\x9b\xcb\x0f\x0f\x0b\xcb\xcb\x9b\xcb\xfd\t\xbb\xda\xd0\xb9\xf9\x0f\xbd\x9a\x9b\xc9\xbd\xb0\x90\xf9\xf9\n\xbc\x9b\x9f\x9f\x90\xe9\x0b\xc9\xad\xf9\xfc\xbf\xf0\xff\xbf\xf9\xf9\xfb\xff\xff\xff\xfb\xff\xf9\xff\xff\xfd\xbf\xdf\xfd\xbf\xdf\x9d\xbd\xbd\xbd\xbd\xff\xfb\xdf\xbd\xbf\xbd\xbf\xff\xbf\xf9\xff\xff\xff\xff\xff\x9f\xbf\xbf\xfb\xff\xff\xbf\xf0\x00\x00\xcb\xcb\x0b\x9f\x9f\xa9\xa9\xad\xb9\xf9\xb9\xbd\xbd\xb0\xfc\xb0\xbe\xbc\x9c\xb9\xb9\xcb\x0f\x90\x9a\xd9\xe9\xbf\x0b\xcb\x9f\x0b\x0f\x9d\x9b\xd9\xfd\xf9\xf9\x9e\x9c\xbf\x9a\x9e\x9b\xd0\xfb\xd9\xdb\xfb\xff\x9f\xdb\xfd\xbd\xfd\xb9\xff\x9f\xbf\xdb\xdb\xf9\xf9\xf9\xff\xf9\xff\xdb\xdf\xff\xff\xff\xfb\xdf\xf9\xff\xff\xff\xf9\xff\xbf\xdb\xfd\xbf\xdb\xfd\xfd\xfb\xff\xff\x9f\xfb\xf0\t\xcb\x00\xbd\xbc\xb0\xf9\xfd\xbd\x9a\xdf\x0f\x0f\x0b\x0b\xdb\x9b\xdb\xf9\x9b\x0b\x9e\x9c\xb9\xf9\xe9\xf9\xba\x9f\t\xf9\xb9\xe9\xbd\xb0\x9a\x9d\xbf\xfb\xff\xff\t\n\x90\xf9\xf9\xf9\xbf\x9f\xbf\xf9\xfd\xdb\xff\xbf\xbf\xfb\xfb\xff\xf9\xff\xfd\xbf\xf9\xff\xfb\xdb\xf9\xff\x9f\x9f\xfb\xfb\x9f\x9d\xbd\xfb\xdf\xff\xbf\xff\xff\xf9\xfd\xbf\xff\xff\xbf\xfb\xfb\xfd\xff\xbf\xff\xbd\xff\x00\x00\t\xb0\xf9\xf9\xfa\x9a\xda\xbd\xb9\xf9\xf9\xbd\xbd\xad\xad\xa9\xf0\xf0\xd9\xe9\x0b\x9e\x9a\x99\xa9\xc9\xda\x9f\xbc\xbc\xb9\xe9\r\xad\x9f\xf9\xdf\xfd\xbf\x90\xf9\xdf\x9e\x9e\xbd\xf9\xf9\xdb\xdf\xbf\xbb\xf9\xfd\xfb\xdf\x9f\xdf\x9f\xfb\xdb\xfd\xbf\xfb\x9f\xf9\xf9\xf9\xf9\xbf\x9f\xbd\xfb\xdb\xff\x9f\xff\xbf\xdf\xdb\xff\x9f\xfb\xff\x9f\xbf\xff\x9f\x9f\xff\xbf\xff\xbf\xff\xff\t\xa0\x9f\x0f\x9b\x0f\xbd\x9f\x9b\xd9\xaf\x9e\x9a\xda\xf0\xf9\xb9\xf0\xdb\t\xab\x9f\x9c\xb9\xf9\xe9\xda\xb0\xbd\xb0\xdb\x99\xcb\x9f\x9b\x9b\xf9\xff\xbd\xbf\xfd\xf0\x9e\x9a\xd9\xb9\xcb\x9f\x0f\xbf\xbf\x9f\xdf\xff\xfb\xdf\xbf\xff\xbf\xfb\xdf\xfb\xdb\xdb\xfd\xf9\xff\x9f\xbf\x9f\xf9\xfd\xf9\xfd\xbf\x9f\xbf\xbf\xdb\xff\xbf\x9f\xff\x9f\x9f\xff\xdf\x9f\xff\xff\xbf\xfd\xff\xfd\xfb\xff\xc0\x9c\x00\x9b\xc9\xfb\xcb\xe9\xad\xaf\x9e\x9b\x9f\x9b\xdb\x0f\x0f\x0b\xbd\xbc\x9d\xa9\xa9\xe9\x0b\x9a\x9d\x9f\x0b\xdb\x0f\xa9\xbc\xb0\xf0\xd9\xff\x9f\xfb\xdb\xff\xf9\t\xf9\xad\x9f\xbd\xe9\xf9\xfd\x9f\xf9\xbf\x9f\xff\xbd\xbd\xbf\xdb\xdf\xbd\xbd\xbf\xfd\x9b\xdb\xdb\xf9\xdb\xf9\xff\xbf\xff\xbf\xdf\xff\xdf\xdb\xdf\xbf\xdb\xff\x9f\xff\xff\x9f\xbf\xf9\xff\x9f\xff\xff\xfb\xff\xbf\xff\xf0\t\x0b\xc0\xbb\r\xbd\xbd\x9b\xd9\xf9\xf0\xf0\xf0\xbd\xb9\xf9\xf9\xfb\t\xb0\xf9\xc9\x9b\xdb\xc9\xf0\xb0\xbd\xa9\xf9\xda\xdb\x9f\x99\xfb\xdb\xf9\xbd\xf9\xfb\xf0\xdb\x0b\xdb\xc9\xf9\xbd\xbf\x9b\xff\x9f\xf9\xff\x9b\xdf\xff\xf9\xfb\xfb\xfb\xff\xfd\xbb\xfd\x9e\x9f\x9e\xbd\xbf\xf9\xff\t\xff\xbf\xfd\xbf\xbf\xfb\xdb\xfd\xf9\xfb\xdb\xdb\xff\xfd\xbf\xbd\xfb\xdb\xfb\xff\xff\xff\x9f\xf0\n\x00\x9b\xd0\xfb\x9f\x9a\xf0\xba\x9e\x9b\xdb\x9f\x9f\x0f\x0b\xcb\xf0\xdb\r\xb0\xb9\xbc\xb0\x9b\x0f\t\xda\x9d\xb0\xbd\xb9\xe9\x0f\xf9\xdb\xdf\xff\x9d\xbf\xd0\xb0\xfd\xbc\xbb\xf9\xf9\xf9\xff\xdb\x9f\x9f\xf9\xff\xff\xbd\xbf\xbd\xff\xdf\xdf\x9f\xbd\xdb\xf9\x9d\xbd\x9f\x9f\x9f\xf9\xfb\xdb\xdb\x9b\xfd\x9f\x9f\xfd\xbf\x9f\xbd\xff\xff\xdb\xdb\xff\xdb\xff\xff\x9f\xff\xbf\xff\xff\xfc\t\x0f\r\xa9\xbd\xeb\x0f\x9f\x9d\xf9\xbc\xb0\xf0\xf0\xb9\xfd\xb9\xdb\x9c\xbb\r\x9e\x9b\xdb\xc9\xf9\xfa\x9f\x9a\xdb\xcb\x0f\x9d\xb9\xdb\xdb\x9f\x9f\xfb\xdf\r\xbd\x9a\xdb\x9d\x0b\xdb\xfe\x9b\xbf\xdb\xf9\xff\xbd\xbd\xfb\xdb\xdb\xdb\xfb\xfb\xf9\xff\xbd\xbb\xfb\xdb\xf9\xe9\xfb\xdf\x9d\xbf\x9f\xdf\xdb\xfb\xf9\xfb\xdf\xf9\xff\xb9\xfb\xff\xbf\xdb\xff\xbd\xff\xff\xff\xff\x9f\xbf\xff\x00\x00\xb0\xfb\xcb\xbd\xf9\xb0\xfa\xb0\xf9\xf9\xbd\xbb\xcf\x0b\xcf\xad\xa9\xc9\xba\x99\xad\xb0\xb0\xb0\x9d\xa9\xf9\xa9\xbd\xb0\xb0\x9f\xbf\xfd\xbf\xf9\xff\xbf\xb0\x0b\xdb\r\xab\xdf\x0f\x99\xfd\x9f\xbd\xbf\x9f\xfb\xfb\xfd\xbf\xff\xbd\x9f\xdf\xdb\xd9\xfb\xdf\xdf\r\xbd\xb9\xd9\xbf\xff\x9e\xfb\xfb\xfd\xbd\xff\xdb\xfb\xdf\x9f\xff\xfd\xbd\xf9\xfd\xbd\xfb\xfb\xff\xbf\xff\xff\xf9\xff\xa0\x90\t\t\xbd\x9a\x9e\x9f\x9d\xbd\xa9\xbc\xb0\xd9\xb9\xf9\xb9\xfb\xd0\xb9\xc9\xf0\xd9\xad\x9c\x9f\x9a\x9f\t\xdb\xcb\r\xbd\xbd\x99\xbf\xf9\xff\xf9\xfd\xc9\xf0\x9f\x0b\xd9\xa9\xf9\xff\x9f\xbd\xfb\xfd\xbf\x9f\xdf\x9f\xfd\xbd\xff\xfb\xbf\xbf\xff\xbd\xbd\xb9\xfb\x0f\x9f\xbf\xd9\xf9\xf9\x9d\xbd\xfb\xff\xfb\xfd\xbd\xbf\xfb\xdb\xdb\xff\xbf\xbf\xff\xbf\xdf\xff\xff\xff\xff\xbd\xbf\xc0\x00\xda\xdb\xcb\xf9\xf9\xf9\xeb\xdb\x9f\x0f\x9f\xbe\xda\x9e\x9e\xf9\x0b\x9e\x9b\t\xba\xd9\xa9\xb9\xe9\xf0\x9f\xb0\xb9\xda\x9b\xdb\xff\xfd\xff\xbf\xff\xdb\x0b\t\xf0\xbd\xbe\x9f\x9b\xf9\xfb\xdb\xbd\xdb\xfd\xff\xfb\xff\x9f\xfb\x99\xbd\xf9\xff\x9f\x9f\x9f\xbd\xbd\xf9\xfd\xbd\xbf\xff\t\xcb\x0f\x9f\xff\xbd\x9f\xff\xfd\xbd\xff\xbd\xf9\xfd\xfd\xfb\xdf\xff\xff\xff\xff\xbf\xfd\x9f\xf0\t\xa0\x90\xbf\x0f\x0b\x0f\xb9\xe9\xcb\x9b\x9a\xd9\xb9\xf9\xf9\x9e\x9c\x99\xad\x9a\xd9\xb0\xda\xda\x90\xbd\xb0\xd9\xf0\xb9\xfd\xfd\xbd\xbf\x9f\xff\x9f\xbf\t\xfe\x9f\x9e\x99\xf9\xfc\xbf\xbd\xbf\xdb\xbd\xbf\x9f\x9f\x9f\xfb\xdf\xff\xfd\xbf\x9f\xf9\xf9\xf9\xf9\xdb\x99\xbf\xdb\xfd\x99\xf9\xb9\xdb\xf9\x99\xff\xbd\xbd\xbf\xff\xb9\xfb\xff\xfb\xfb\xdf\xfb\xfb\xff\xbf\xff\xff\xfb\xff\xf0\x00\t\x0f\x9d\xb9\xf9\xf9\xad\xbf\xb0\xf0\xf9\xbe\x9e\x9e\x9b\xf9\xa9\xeb\x9a\xd9\xad\x0b\t\xbd\xbd\x0b\xdb\xa9\xad\xa9\xbb\xff\xf9\xf9\xff\x9f\xff\xdb\xd0\t\xad\xb9\xe9\xda\x9f\x9f\xcb\xdb\xfd\xbf\x9f\xfb\xff\xf9\xff\xbd\xf9\xbf\x9d\xbf\xbf\xfb\xf9\xfe\x9d\xbf\xd9\xbd\xbf\x00\x9f\xdb\x9d\xbf\xc0\x90\x9b\xdb\xdb\xdf\xff\xdf\x9f\x9f\xff\xbf\xdf\x</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</si>
  <si>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</si>
  <si>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Janet</t>
  </si>
  <si>
    <t>Leverling</t>
  </si>
  <si>
    <t>722 Moss Bay Blvd.</t>
  </si>
  <si>
    <t>98033</t>
  </si>
  <si>
    <t>(206) 555-3412</t>
  </si>
  <si>
    <t>b'\x15\x1c/\x00\x02\x00\x00\x00\r\x00\x0e\x00\x14\x00!\x00\xff\xff\xff\xffBitmap Image\x00Paint.Picture\x00\x01\x05\x00\x00\x02\x00\x00\x00\x07\x00\x00\x00PBrush\x00\x00\x00\x00\x00\x00\x00\x00\x00\x80T\x00\x00BMvT\x00\x00\x00\x00\x00\x00v\x00\x00\x00(\x00\x00\x00\xc0\x00\x00\x00\xe0\x00\x00\x00\x01\x00\x04\x00\x00\x00\x00\x00\x00T\x00\x00\xce\x0e\x00\x00\xd8\x0e\x00\x00\x00\x00\x00\x00\x00\x00\x00\x00\x00\x00\x00\x00\x00\x00\x80\x00\x00\x80\x00\x00\x00\x80\x80\x00\x80\x00\x00\x00\x80\x00\x80\x00\x80\x80\x00\x00\xc0\xc0\xc0\x00\x80\x80\x80\x00\x00\x00\xff\x00\x00\xff\x00\x00\x00\xff\xff\x00\xff\x00\x00\x00\xff\x00\xff\x00\xff\xff\x00\x00\xff\xff\xff\x00\xff\xff\xff\xff\xff\xff\xff\xff\xff\xff\xff\xff\xff\xff\xff\xff\xff\xff\xff\xff\xff\xff\xff\xff\xff\xff\xff\xff\xff\xff\xff\xff\xff\xff\xff\xff\xff\xff\xff\xff\xff\xff\xff\xff\xff\xff\xff\xff\xff\xff\xff\xff\xff\xff\xff\xff\xff\xff\xff\xff\xff\xff\xff\xff\xff\xff\xff\xff\xff\xff\xff\xff\xff\xff\xff\xff\xff\xff\xff\xff\xff\xff\xff\xff\xff\xff\xff\xff\xff\xff\xff\xff\xff\xff\xfe\xff\xb0\t\xa0\n\x90\t\xa9\xaa\x9a\x90\x00\t\xaa\x9a\xbe\x9e\xb0\xb0\xbb\t\xa0\xab\n\x9a\x9b\x0f\xa0\xfa\x0c\xbf\xff\xff\xff\xff\xff\xff\xff\xff\xff\xff\xff\xff\xff\xff\xff\xff\xff\xff\xff\xff\xff\xff\xff\xff\xff\xff\xff\xff\xff\xff\xff\xff\xff\xff\xff\xbf\xe9\xa0\x9a\x9e\xbe\xbf\xbb\x0b\xb0\xab\t\xac\x90\x90\xab\x0b\xcb\x0b\xa9\xe9\xaa\x9a\x90\xb0\x00\x00\x9a\xab\t\x00\x9b\xeb\x0b\xad\x0e\xb9\xe9\xf9\xb0\xc0\xb0\xfa\xdb\x0f\x0b\xeb\x0f\xcb\xc0\xbc\xbf\xb0\xf0\xbb\xe0\xb0\x9b\xa0\xbb\xbf\xff\xff\xff\xff\xff\xff\xff\xff\xff\xff\xff\xff\xff\xff\xff\xff\xff\xff\xff\xff\xff\xff\xff\xff\xff\xff\xff\xff\xff\xff\xff\xff\xff\xff\xff\x0f\xfa\x9d\xab\xeb\xff\xfa\xdf\xfa\xdb\xf0\xbe\xbb\xaf\xaf\x0f\xbb\xab\x9a\xda\xba\xdb\xe0\xab\x0b\xcb\xfb\xc0\x90\xe0\xa9\xaf\xa9\xbc\x90\xbb\x9a\xfa\xbe\xe0\xbb\x0f\xa9\xab\xeb\xe9\xb0\xfb\xa9\xab\x9a\x9a\x0f\xb0\x9e\x0b\xda\xfa\r\xbe\x9f\xff\xff\xff\xff\xff\xff\xff\xff\xff\xff\xff\xff\xff\xff\xff\xff\xff\xff\xff\xff\xff\xff\xff\xff\xff\xff\xff\xff\xff\xff\xff\xff\xff\xff\xff\xbf\xb0\xfa\xbf\xff\xaf\xaf\xea\xbc\xba\xa9\xf0\x9a\xf0\xb9\xbb\xcb\xe9\xeb\xe9\xad\xa9\xa9\x90\xfa\xb0\x00\x0b\xfa\x90\x90\xb0\x9e\x0b\xaf\x00\xa9\xad\xab\x9b\xcb\xe9\xf0\xbc\xf0\xbe\x9f\xa9\xeb\x9c\xa9\x0f\xbe\xaf\x0b\xfb\xa9\xad\xba\x9a\xbf\xff\xff\xff\xff\xff\xff\xff\xff\xff\xff\xff\xff\xff\xff\xff\xff\xff\xff\xff\xff\xff\xff\xff\xff\xff\xff\xff\xff\xff\xff\xff\xff\xff\xff\xff\x9f\xe9\x9a\x9f\xaf\xff\xfe\xbd\xa9\xad\xbc\xbf\xa9\xba\x9e\xaf\xac\xb0\xb9\xaf\x9a\x9a\xfa\xeb\t\x00\xbb\x9a\x00\x00\xa9\xaf\x0b\xbc\xb0\xb9\xe9\xba\xda\xfa\xb0\xba\xbe\xbb\xbc\x9e\xaa\x9e\xbe\xab\xbe\x90\xb9\xb0\xb0\xbc\xbe\x9a\x9f\xad\xaf\xff\xff\xff\xff\xff\xff\xff\xff\xff\xff\xff\xff\xff\xff\xff\xff\xff\xff\xff\xff\xff\xff\xff\xff\xff\xff\xff\xff\xff\xff\xff\xff\xff\xff\xff\xbf\xba\xfb\xa9\xbe\xbe\t\xab\xfe\xba\xba\xb0\xf0\xf0\xf9\xdb\xfb\xba\xfa\xb0\xfa\xf0\xb0\x90\xbc\xbc\x00\t\x0b\x0b\n\x0b\xbe\x9b\x0b\xca\x9a\xf9\xa9\xbc\x9e\x9f\xad\x00\xab\xab\x9f\xa9\xcb\x9c\x90\xb0\xfa\xbf\xf0\x9a\xdb\xfe\xb0\x0b\x9f\xff\xff\xff\xff\xff\xff\xff\xff\xff\xff\xff\xff\xff\xff\xff\xff\xff\xff\xff\xff\xff\xff\xff\xff\xff\xff\xff\xff\xff\xff\xff\xff\xff\xff\xff\xcb\xe9\xab\xde\xfb\xdb\xbf\xfc\xab\x0f\r\x0f\xb0\xbb\xa0\xab\xf0\xfd\xa9\xf0\xa9\x00\t\xa0\x9a\x0b\x00\x00\x00\x00\xd0\xbd\xa9\xaf\xad\xa9\xbd\xbe\xbf\xab\xab\xba\xda\xbf\xbd\xa9\xe0\xbe\xb9\xeb\xab\xe9\xa9\xeb\x0f\xe9\xab\t\xfa\xfb\xaf\xff\xff\xff\xff\xff\xff\xff\xff\xff\xff\xff\xff\xff\xff\xff\xff\xff\xff\xff\xff\xff\xff\xff\xff\xff\xff\xff\xff\xff\xff\xff\xff\xff\xff\xff\x9b\x9e\x9f\xab\xad\xaf\xeb\x0b\xbd\xe9\xba\xbb\xa9\xfe\xdb\xbf\x0b\xfa\xbc\n\x90\x0b\xfe\x0b\xc0\x90\x0b\t\x0b\x0b\x0b\xfa\xfe\x9a\x9a\x90\n\x0b\x0e\x9c\xf0\xc0\xb0\xf0\xca\xda\xbf\x0f\n\xbb\xcb\x0b\x0b\xcb\xeb\n\x9a\xfa\x9a\x9e\x9b\xff\xff\xff\xff\xff\xff\xff\xff\xff\xff\xff\xff\xff\xff\xff\xff\xff\xff\xff\xff\xff\xff\xff\xff\xff\xff\xff\xff\xff\xff\xff\xff\xff\xff\xff\xff\xab\xa9\xf9\xfa\xf0\xfc\xbc\xab\x0b\xe9\x0e\xda\xbb\xab\xcb\xfa\t\x0b\t\x0f\xbf\xef\x00\x9a\x0b\x00\xa0\x00\xf0\xb0\x0b\x0b\xe9\xeb\xaf\x9f\xbf\xbb\xbb\xab\xb0\x9f\xab\xb0\xf9\xaf\xa9\xfb\xcf\xbc\xb0\xe9\xb9\xa9\xfa\xc9\xf0\xbc\x9f\x0b\xff\xff\xff\xff\xff\xff\xff\xff\xff\xff\xff\xff\xff\xff\xff\xff\xff\xff\xff\xff\xff\xff\xff\xff\xff\xff\xff\xff\xff\xff\xff\xff\xff\xff\xff\xcb\xf0\xda\n\x0f\xbe\xba\xbb\xde\xf9\xaf\xbb\xad\xa9\xcb\n\x0b\xca\x00\xba\xf0\xbf\xfe\x9b\xa9\x00\x90\x90\xb0\x9a\xcb\xba\xff\x0b\xad\xb0\xa0\xba\xda\xcb\xde\x9c\xa0\xbc\x0b\xaa\xf0\xfb\xae\xb0\x0b\x0b\x9a\x0f\x9e\xb9\xab\xaf\xab\xab\xbe\xbf\xff\xff\xff\xff\xff\xff\xff\xff\xff\xff\xff\xff\xff\xff\xff\xff\xff\xff\xff\xff\xff\xff\xff\xff\xff\xff\xff\xff\xff\xff\xff\xff\xff\xff\xfb\x0b\xa9\xbf\xba\xcb\x9e\xda\xb0\xba\xf9\xae\x9a\x9f\xa9\t\x00\t\x0b\x0f\x0b\xfb\xfe\x00\x0c\xb0\xa0\x00\t\xa9\xb0\xad\xb0\xbe\x90\n\x99\xad\xab\xfb\xab\xea\x99\xa0\xbf\x0f\x9a\xf0\xff\x0b\xfa\xda\x0e\x9b\xab\xbe\xbc\x90\xbc\x9e\x0b\xcf\xff\xff\xff\xff\xff\xff\xff\xff\xff\xff\xff\xff\xff\xff\xff\xff\xff\xff\xff\xff\xff\xff\xff\xff\xff\xff\xff\xff\xff\xff\xff\xff\xff\xff\xfa\x9e\x9a\xf0\x0f\xbf\xeb\xa9\xeb\xbc\x9a\t\xbc\xa0\x00\xa0\x9a\x9a\xbc\xb9\xbf\xfe\xe9\xaf\x0b\x00\x90\x90\xba\xfb\xeb\x9b\xaf\x0b\xaf\xf9\xac\xb0\xbf\xac\xbd\xbb\xe0\xdb\xfa\xf9\xeb\x0b\x0b\xe9\t\xa9\x9b\x00\xbf\x0b\n\xab\xcb\xab\xdb\xbf\xff\xff\xff\xff\xff\xff\xff\xff\xff\xff\xff\xff\xff\xff\xff\xff\xff\xff\xff\xff\xff\xff\xff\xff\xff\xff\xff\xff\xff\xff\xff\xff\xff\xff\xfb\x0b\xa9\xaf\xbc\xbc\xbb\xeb\xbc\xab\xad\x00\x00\x90\x90\x90\t\xac\x90\xb0\xaa\x9f\xf0\x90\xb0\xb0\n\x0b\xc9\x0f\t\x0f\x9e\xbc\xb0\xaf\x9a\xbf\x0b\x9b\xaa\x9c\xb0\xa0\x0f\xaa\xbc\xbe\xbd\xaf\xaf\x0e\t\xbe\x90\xfb\xf9\xcb\xb0\xbc\xa0\xdf\xff\xff\xff\xff\xff\xff\xff\xff\xff\xff\xff\xff\xff\xff\xff\xff\xff\xff\xff\xff\xff\xff\xff\xff\xff\xff\xff\xff\xff\xff\xff\xff\xff\xff\xfb\xf0\xfb\xda\x0b\xab\xe9\x0c\xb9\xb0\xfa\x9a\xb0\x00\xa0\x0b\n\x9a\x9a\x9f\x9e\xbf\xe0\xbc\x00\t\t\x00\xba\x9b\xeb\x0b\xab\xcb\x0f\xb0\xbc\xb0\xfb\xeb\xdb\xfa\x9e\x9b\xfa\xdb\xcb\xa9\xa0\xbe\x90\xbb\xb0\xe9\xaf\xa9\x0f\xa0\x0b\xe9\xa9\xbf\xff\xff\xff\xff\xff\xff\xff\xff\xff\xff\xff\xff\xff\xff\xff\xff\xff\xff\xff\xff\xff\xff\xff\xff\xff\xff\xff\xff\xff\xff\xff\xff\xff\xff\xf0\xa0\xb0\xeb\xfb\xcb\x9e\xbb\xaf\x0f\x0b\xc9\x0b\x00\x90\x00\t\t\xa9\xe0\xbb\xfe\xe9\x00\xb0\xda\x00\t\x00\xfa\x0b\x0b\x0b\xbe\x9b\x0b\xeb\x0b\n\xb0\xa0\xf0\xbb\xc0\xa9\x9a\xba\xd0\xbf\xf9\xeb\x0c\x00\x9a\x90\x9e\xba\x9e\x9f\x0b\xca\xdb\xff\xff\xff\xff\xff\xff\xff\xff\xff\xff\xff\xff\xff\xff\xff\xff\xff\xff\xff\xff\xff\xff\xff\xff\xff\xff\xff\xff\xff\xff\xff\xff\xff\xff\xe9\xbd\xbf\xbb\x00\xbe\x0b\xac\x9a\xfa\x9a\xbf\xe0\x9a\x00\x90\x9a\x0b\xcb\xa9\xae\xbe\x90\xab\x00\xa9\n\x9a\xbf\xbe\x9f\x00\xfc\x9a\xeb\xc9\t\xad\xb9\xeb\xfb\x0b\xc0\xb0\x9a\xe9\xcb\x0f\n\n\x90\xb9\xeb\t\x0f\xab\x0f\xa9\xa0\xfa\x90\xab\xff\xff\xff\xff\xff\xff\xff\xff\xff\xff\xff\xff\xff\xff\xff\xff\xff\xff\xff\xff\xff\xff\xff\xff\xff\xff\xff\xff\xff\xff\xff\xff\xff\xff\xfb\n\x00\x0c\xbe\x9b\xe9\x9b\xfa\x90\xf0\x90\xab\x00\x00\x00\t\t\x0f\x0b\xfb\xfe\x0b\r\xa9\x00\t\x0b\xcb\xa9\n\xb0\xbe\xb9\x0b\xaf\xad\xba\x0f\xb0\xeb\xeb\xab\xeb\xc9\xaa\x9a\x9a\xbf\x90\xfa\x00\x9a\x9e\xb0\x9e\x9a\xfa\xda\x9c\xa9\xcf\xff\xff\xff\xff\xff\xff\xff\xff\xff\xff\xff\xff\xff\xff\xff\xff\xff\xff\xff\xff\xff\xff\xff\xff\xff\xff\xff\xff\xff\xff\xff\xff\xff\xff\xfc\xb9\xfb\x9a\x9a\xe9\xbe\xfa\xf9\xa9\xab\xeb\x9e\xbc\xb0\x00\x00\xa0\xb0\xbe\x9a\xff\x0f\xa0\x90\xb0\n\x90\xb0\xfa\xdb\x00\x9b\xae\x9a\xdb\xab\x0f\xfb\x0f\xbf\t\xbf\x00\xb0\xd0\xf0\xeb\x00\xab\t\xeb\r\xa9\n\x9a\xf0\xb0\xb0\xcb\x00\xb9\xff\xff\xff\xff\xff\xff\xff\xff\xff\xff\xff\xff\xff\xff\xff\xff\xff\xff\xff\xff\xff\xff\xff\xff\xff\xff\xff\xff\xff\xff\xff\xff\xff\xff\xfb\n\x00\xeb\xcb\x9b\xeb\x0b\xa0\xf0\xb0\x9a\xe9\x0b\x00\xb0\x00\x90\xa9\t\xff\xf0\x90\t\xa0\x00\x90\xa0\xf9\xa9\xba\xb0\xb0\xbf\xad\xa0\xd0\xf0\xb0\xba\x9a\x9e\x00\xaf\n\x0b\xa9\xbc\x9e\x90\x9a\xb0\x9a\t\xa9\xca\x9a\xda\xca\x90\xb0\xbc\xff\xff\x9f\xff\xff\xff\xff\xff\xff\xff\xff\xff\xff\xff\xff\xff\xff\xff\xff\xff\xff\xff\xff\xff\xff\xff\xff\xff\xff\xff\xff\xff\xff\xff\xfe\x9b\x9b\xb0\xbe\x9e\x9e\x90\x9f\x0b\xcb\xeb\x90\xb9\xcb\x00\x90\x0b\xb0\xfa\xab\xee\x0b\x9e\t\x0b\x0b\xdb\xba\xf0\xe9\x0c\x9a\xe9\x0b\x0b\xab\t\xaf\xda\xbe\x9a\xdb\x9a\x90\x9a\x9e\x00\xa9\x0e\x90\xd0\xa0\x9e\x0b\t\xa9\xa0\x90\xa0\x00\t\xbf\xe0\x00\x90\x9f\xff\xff\xff\xff\xff\xff\xff\xff\xff\xff\xff\xff\xff\xff\xff\xff\xff\xff\xff\xff\xff\xff\xff\xff\xff\xff\xff\xff\xff\xff\x0c\xac\xbe\x0b\xa9\xa9\xab\x00\xb0\xb0\xbc\x0b\xca\xb0\xb0\x00\x00\t\xaf\xbe\x9a\x9e\t\n\x00\t\xab\xef\xab\xba\xb0\t\xba\xda\xf0\x9a\xbe\x9a\xbb\xda\xfb\xaf\xa9\xe9\xad\t\x0b\n\x90\xa0\xa9\xcb\t\x00\xb0\xda\xdb\x0b\x00\t\x00\xbc\x90\x00\x00\x00\xff\xff\xff\xff\xff\xff\xff\xff\xff\xff\xff\xff\xff\xff\xff\xff\xff\xff\xff\xff\xff\xff\xff\xff\xff\xff\xff\xff\xff\xff\xbb\x9a\xdb\xe9\xfa\x9e\x9e\xb0\x0f\x0f\x9a\x9e\x90\x0b\xcb\x0b\x90\x0f\x90\xfb\xed\xa9\xa0\x90\x90\xa9\xa9\x0b\xc0\xdb\x0b\t\xaf\xb0\x0b\xcb\xcb\x0b\xcb\xeb\x0b\xda\x9e\x0b\xc0\xa0\xbc\t\n\x90\x90\xb0\x9a\x9b\x00\xb0\xa0\x00\t\x00\t\x00\x00\x00\x00\x00\x9f\xff\xff\xff\xff\xff\xff\xff\xff\xff\xff\xff\xff\xff\xff\xff\xff\xff\xff\xff\xff\xff\xff\xff\xff\xff\xff\xff\xff\xff\x00\xa9\xaa\x9a\x0b\xf0\xb0\xbf\xba\x90\xac\xb0\xb0\xf0\xb0\xb0\n\x90\xab\xaf\xe9\n\xda\n\x00\x90\xda\xfb\x0b\xa0\xbc\n\xfa\xc0\xbc\xb0\xba\xda\xb0\xb0\xfe\xba\x90\xb0\x0b\t\x00\xbc\xa9\xcb\n\x00\xa0\x00\x0b\t\t\t\x00\x00\x00\x00\x00\x90\x00\x00\x9b\xff\xff\xff\xff\xff\xff\xff\xff\xff\xff\xff\xff\xff\xff\xff\xff\xff\xff\xff\xff\xff\xff\xff\xff\xff\xff\xff\xff\xfe\x9b\xf0\xf9\xfa\xda\x0b\xbf\xf0\xe9\n\x99\xab\xcb\t\x0b\x0e\x90\x00\xb9\xfe\x90\xe9\x00\x90\t\xaf\xaa\x9a\x9a\x9f\n\x90\x9b\xbb\x0b\x0b\xc9\xa9\xeb\xdb\x0b\x9e\x0b\xca\x90\x00\xba\x00\x9a\x00\x90\xb0\x90\x9a\x90\n\x00\x00\x00\x00\x00\x00\x00\x00\t\x00\t\xff\xff\xff\xff\xff\xff\xff\xff\xff\xff\xff\xff\xff\xff\xff\xff\xff\xff\xff\xff\xff\xff\xff\xff\xff\xff\xff\xff\xff\xa9\xa9\xab\x0b\xbf\x0f\x0b\x0b\x9e\xbd\xae\x90\xb0\xe0\xbc\x9a\xf0\xb0\x0e\x9f\n\x9a\x9a\t\n\x9a\x9f\xaf\xcb\xb0\xb0\xb0\x0f\xaf\x0e\x9a\xb0\xb0\xba\xb0\xf0\xbb\xf0\xb0\xa9\xa9\t\xa9\t\n\x00\x00\x00\x00\t\t\x00\x00\x00\x00\x00\t\x00\t\x00\x00\x00\xbf\xff\xff\xff\xff\xff\xff\xff\xff\xff\xff\xff\xff\xff\xff\xff\xff\xff\xff\xff\xff\xff\xff\xff\xff\xff\xff\xff\xff\xbc\xbe\x9a\xf0\xf0\x9a\xfa\xf0\xa9\xea\x90\xa9\x0b\t\x0b\t\xa9\x0b\x0b\xaf\t\x00\t\xa0\x90\x9b\xe9\xba\x9a\xfb\xbc\n\x90\xf0\xb0\xa9\xcb\x0f\r\xaf\xab\xe0\x00\t\x00\x00\x00\x00\xa0\xa9\t\n\x9a\x90\n\x00\x00\x00\x00\x00\x00\x00\x00\x00\x00\x00\x00\x9f\xff\xff\xff\xff\xff\xff\xff\xff\xff\xff\xff\xff\xff\xff\xff\xff\xff\xff\xff\xff\xff\xff\xff\xff\xff\xff\xff\xff\t\xa9\xad\xbf\x0b\xbe\x9b\x0b\xbe\x90\xbb\xca\x90\x9a\x00\x9a\x9a\xc9\xa0\xbe\xba\x0f\x00\t\xa0\xbe\xbb\xe0\x9f\x00\t\xa9\x0b\xab\xe0\x90\xb0\xb0\xba\xbb\xcb\t\x0b\x00\x00\x90\x00\x90\x90\x90\n\t\x00\x00\x90\x00\t\x00\x00\x00\t\x00\x00\x00\x00\t\x00\x9f\xff\xff\xff\xff\xff\xff\xff\xff\xff\xff\xff\xff\xff\xff\xff\xff\xff\xff\xff\xff\xff\xff\xff\xff\xff\xff\xff\xfe\x9a\x9f\n\x00\xab\xe9\xb0\xfa\t\xab\xc0\xb9\xe0\xa9\xf9\xad\xa9\xa9\xe9\xd0\x0c\x90\xa9\x00\x0f\x0b\xda\r\xa0\xfb\xbe\x9e\t\xf9\xfa\x0b\x0e\x0b\xcb\xcb\xad\n\x00\x90\x00\x00\x00\x00\x00\x00\t\x00\x00\x00\t\x00\x00\x00\x00\x00\x00\x00\x00\x00\t\x00\x00\x0b\xff\xff\xff\xff\xff\xff\xff\xff\xff\xff\xff\xff\xff\xff\xff\xff\xff\xff\xff\xff\xff\xff\xff\xff\xff\xff\xff\xfd\xa9\xa0\xb9\xda\x9c\xb9\xeb\x0b\xda\xd0\xbb\xc0\xb0\x90\x00\xa9\x0b\xf0\xba\xa9\xa9\xa9\x00\x9a\x90\xba\xaf\xfa\xbb\xa0\xa9\xa9\xa0\xa0\xbd\xac\x9b\t\xa9\xbe\x9a\x90\x90\x00\x00\x00\x00\x00\x00\t\x00\t\x00\x90\x00\x00\t\x00\x00\x00\x00\x00\x00\x00\x00\x00\t\x00\xff\xff\xff\xff\xff\xff\xff\xff\xff\xff\xff\xff\xff\xff\xff\xff\xff\xff\xff\xff\xff\xff\xff\xff\xff\xff\xff\xfe\x9a\xda\n\t\xab\n\x0b\xe0\xb0\xa9\xe0\xb0\x0b\x0b\x0b\n\x90\x0f\t\xe0\x90\x00\xb0\x00\xb0\xbf\xf0\xb0\xf9\xf9\xbe\x9a\x9e\x9b\xea\x9b\xa0\xda\x9e\t\xe9\x00\x00\x00\x00\x00\x00\x00\x00\x00\x00\x00\x00\x00\x00\x00\x00\x00\x00\x00\x00\x00\x00\t\x00\x00\x00\t\xbf\xff\xff\xff\xff\xff\xff\xff\xff\xff\xff\xff\xff\xff\xff\xff\xff\xff\xff\xff\xff\xff\xff\xff\xff\xff\xff\xfe\t\xa9\xbc\x9a\x9c\xbe\x9e\x9f\x0f\x0b\t\xa9\xad\x00\xb0\x9c\x0b\x0b\x0b\xc9\xaa\x9a\x00\x9a\x9a\xda\xbf\xad\xaa\xba\xbc\xbc\xb0\x9e\xb9\xc0\t\xa9\xa0\x9b\n\x00\x00\x00\x00\x00\x90\x00\x00\x00\x00\x00\t\x00\x00\x00\x00\x00\x00\x00\x00\x00\x90\x00\x00\x00\x90\x9c\x9f\xff\xff\xff\xff\xff\xff\xff\xff\xff\xff\xff\xff\xff\xff\xff\xff\xff\xff\xff\xff\xff\xff\xff\xff\xff\xff\xf0\x9a\x9c\x00\xa9\n\t\xa9\xa0\xa0\xbc\xba\r\n\x0b\xc9\xa9\xa9\x00\xbe\x9a\xc9\x00\x90\xbc\xbf\xaf\xab\xcb\xad\xa9\xba\x9a\n\x9b\xca\xb0\xf0\xb0\x90\xa0\t\x00\x00\t\t\x00\x00\x00\t\x00\x00\x00\x00\x00\x90\x00\x00\x00\x00\x90\x00\x90\x00\x00\x00\x00\x00\xbe\x0f\xff\xff\xff\xff\xff\xff\xff\xff\xff\xff\xff\xff\xff\xff\xff\xff\xff\xff\xff\xff\xff\xff\xff\xff\xff\x9f\xfe\x90\xa9\xa9\n\x90\xb0\x90\x90\x9a\x9a\r\xba\t\x90\xb0\x0b\x9e\t\xf0\xa9\xa0\x9a\x00\x0b\x0b\xfd\xeb\xe9\xfb\xeb\xef\xad\x90\x00\xb0\t\n\x0f\x0b\xcb\x00\x00\t\x00\x00\x00\x00\x90\x00\x00\x00\x00\x00\x00\x00\x00\x00\x00\x90\x00\x00\x00\x00\x00\x00\x90\x00\xbf\x0b\xff\xff\xff\xff\xff\xff\xff\xff\xbf\xff\xff\xff\xff\xff\xff\xff\xff\xff\xff\xff\xff\xff\xff\xff\xfe\xbf\xfa\t\x00\x00\x90\t\x00\x00\x00\t\t\xa0\t\xa0\xa0\x0b\x00\xa9\n\x0f\x00\x9a\t\xa9\xad\xa0\xba\xdb\xb0\xa9\xf0\x9b\x9a\x0f\x0b\xad\xb0\xa9\x90\xbc\xb0\x00\t\x00\x00\x00\x00\x00\x00\x00\x00\x00\x00\x00\x00\x00\x00\x90\x00\x00\x00\x00\x00\x00\x00\x00\x00\t\xfe\x0b\xff\xff\xff\xff\xff\xff\xff\xff\xff\xff\xff\xff\xff\xff\xff\xff\xff\xff\xff\xff\xff\xff\xff\xff\xa9\t\t\x00\t\x00\x00\x00\x00\x00\x00\x00\x00\t\xa0\t\t\xa0\x9b\xc0\xbf\xf0\x9a\xc0\x90\t\x0b\xff\x0f\xae\x0b\xf9\xab\xbe\xe0\xb0\xa9\xf0\n\x90\n\t\x00\x90\x90\x00\x00\t\x00\x00\x00\x00\x00\x00\x00\x00\x00\x00\x00\x00\x00\x00\x00\x00\x00\x00\x90\x00\x90\x0b\xf0\x9f\xff\xff\xff\xff\xff\xff\xff\xff\xff\xff\xff\xff\xff\xff\xff\xff\xff\xff\xff\xff\xff\xff\xff\x90\x90\x90\x00\x00\x00\x00\x00\x00\x00\x00\x00\x00\t\x00\t\x0b\xf0\t\xe0\x0b\x0b\xa0\xa9\x0b\n\x9a\xfa\x9a\xba\x9b\xfa\xba\xd0\x0b\xff\t\x00\xba\x9d\xa0\xf0\xb0\xb0\x00\x00\t\t\x00\x00\x00\x00\x00\x00\x00\x00\x00\x00\x00\x00\x00\x00\x00\x00\x90\x00\x00\x00\x00\t\xa9\xed\x0f\xff\xff\xff\xff\xff\xff\xff\xff\xff\xff\xff\xff\xff\xff\xff\xff\xff\xff\xff\xff\xff\xff\xf0\x00\x00\x00\t\x00\x00\x00\x00\x00\x00\t\x00\x00\x00\t\x00\x00\x00\xb0\xb0\xb0\xbe\xcb\xda\x00\x90\xcb\x9e\xbf\xf0\xf0\t\xcb\xba\xb0\xbe\xbe\x90\x9e\n\x90\t\x00\x0b\x00\t\x00\x00\x00\t\x00\x00\x00\x00\x00\x00\x00\x00\x00\x00\x00\x00\x00\x00\x00\x00\x00\x00\x90\x00\t\x00\xbf\xff\xff\xff\xff\xff\xff\xff\xff\xff\xff\xff\xff\xff\xff\xff\xff\xff\xff\xff\xff\xff\xff\x00\x90\x90\x00\x00\x00\x00\x90\x00\x00\x00\x00\x00\x00\x00\x00\x00\x90\t\x00\x9a\t\xbf\n\t\n\x0b\n\xbb\xeb\xef\xaf\xeb\xbc\xb9\xad\xaf\x00\xa9\xaf\t\n\x9a\x9e\x90\t\x00\t\x00\x00\x00\x00\x00\x00\x00\x00\x00\x00\x00\x00\x00\x00\x00\x00\x00\x00\x00\x90\x00\x00\t\x00\t\xff\xff\xff\xff\xff\xff\xff\xff\xff\xff\xff\xff\xff\xff\xff\xff\xff\xff\xff\xff\xff\xff\xf0\x90\x00\x00\t\x00\x00\x00\x00\x00\x00\x00\x00\x00\x00\x00\x00\x00\x00\n\x9a\x00\x9f\xea\x9b\xca\x90\x90\xbb\x0f\xff\xfa\xbf\x0b\xcb\xea\xb0\xbf\xeb\t\xe9\xa0\xa9\x00\t\x00\x00\t\x00\x00\x00\x00\x00\x00\x00\x00\x00\x00\x00\x00\x00\x00\x00\x00\x00\x00\x00\x00\x00\t\x00\x90\t\x0f\xff\xff\xff\xff\xff\xff\xff\xff\xff\xff\xff\xff\xff\xff\xff\xff\xff\xff\xff\xff\xff\xff\xc0\x00\x00\x00\x00\x00\x00\x00\x00\x00\x00\x00\x00\x00\x90\x00\x00\x00\x00\x90\x00\x90\x9a\xf0\xda\t\x0e\x0f\x0f\xff\xeb\xed\xfa\x9e\xba\x99\xaf\x0b\xf0\x9a\xbe\t\x00\x9a\x9a\t\t\x00\x00\x00\x00\x00\x00\x00\x00\x00\x00\x00\x00\x00\x00\x00\x00\x90\x00\x00\x00\x00\x00\x00\x00\x00\x00\xbf\xff\xff\xff\xff\xff\xff\xff\xff\xff\xff\xff\xff\xff\xff\xff\xff\xff\xff\xff\xff\xff\xff\x00\x00\x90\t\x00\x00\x00\x90\x00\x00\x00\t\x00\x00\x00\x00\x00\x00\x00\x00\x9a\x00\xbf\x0b\xa0\x9a\x99\xbb\xfa\xab\xff\xbb\x0b\xe9\xbc\xba\x90\xf0\xfe\t\x0b\xca\x9a\x00\t\xa0\x00\x00\x00\x00\x00\x00\x00\x00\x00\x00\x00\x00\x00\t\x00\x00\x00\x00\x00\x90\t\x00\x00\x00\x00\t\r\x0b\xff\xff\xff\xff\xff\xff\xff\xff\xff\xff\xff\xff\xff\xff\xff\xff\xff\xff\xff\xff\xff\xfe\x90\x00\x00\x00\x00\t\x00\x00\x00\x00\x00\x00\x00\x00\x00\x00\x00\x00\x00\x00\t\n\x0b\xc9\xad\x00\xa0\x00\xbf\xbc\xbc\xbe\xf0\xba\xfb\xcb\xab\x0b\xab\xcb\xaf\t\x00\x9a\x9a\t\x00\x90\x00\x00\x00\x00\x00\x00\x00\x90\x00\x00\x00\x00\x00\x00\x00\x00\x00\x00\x00\x00\x00\x00\x00\x90\n\x9f\xef\xff\xff\xff\xff\xff\xff\xfc\xbf\x9f\xf9\xff\xff\xff\xff\xd9\x9f\x9f\xff\xff\xff\xf0\x00\x90\x00\x90\x00\x00\x00\x00\x00\x00\x90\x00\x00\x00\x00\x00\x00\x00\x00\x00\x00\t\xbe\xbe\x90\xa9\t\xe9\xf0\xbb\xff\xa9\xeb\xc9\xb0\xb0\xbc\xf0\x9e\xf0\xbc\x9a\t\xa0\x00\x90\x00\x00\x00\x00\x00\x00\x00\x00\x00\x00\x00\x90\x00\x00\x00\x00\x00\x00\x00\x00\x00\x00\x00\x90\t\n\x99\xeb\xff\xff\xff\xfe\xf9\xa9\xbf\x9f\xf9\xf9\xf0\xf0\xbd\xbf\xff\xb0\xfb\x9f\t\xff\xff\xe0\x00\x00\x90\x00\x00\x00\x00\x00\x00\x00\x00\x00\x00\x00\x00\x00\x00\x00\x00\x00\t\x0b\xae\x90\n\x90\xba\xbb\xaf\xaf\xea\x9e\xb0\xba\xaf\x0f\xeb\x00\xaf\xbe\x9a\t\x00\x90\x9a\x00\x00\x00\x00\x00\x00\x00\x00\x00\x00\x00\x00\x00\x00\x00\x00\x00\x00\x00\x00\x00\x00\x00\x00\x00\x00\x9c\n\x9f\xff\xff\xff\xb9\xdb\xdf\xdb\xfd\xbf\xbf\x9f\xbd\xbe\x99\x9d\xdb\x9c\xb9\x9a\x99\x0f\xf0\x90\x00\t\x00\x00\x00\x00\x00\x00\x00\x00\x00\x00\x00\x00\x00\x00\x00\x00\x90\x00\t\xfb\xaf\t\xa0\x9e\x9e\x9e\x90\xbc\xb0\xe9\xeb\xda\xb0\xda\xf9\xca\xff\xe9\xe0\xb0\xa0\t\t\t\x00\x00\x00\x00\x00\x00\x00\x00\x00\x00\x00\x00\x00\x00\x00\x00\x00\x00\x00\x00\t\x00\x00\x00\xb0\x90\x0b\xff\xfe\x90\xdb\x0f\xbf\xfd\xbf\xdf\x9f\xbd\x9f\x9b\xff\xab\xdb\xfb\xdb\xdb\x0f\x90\x90\x00\x00\x00\x90\x90\x00\x90\x00\x90\x00\x90\x00\x00\x00\x00\x90\x00\x00\x00\x00\x00\n\x9e\x90\xa0\x9f\x0b\xfa\xfa\xfe\xbb\xcb\x9e\x9e\xbf\x0b\xaf\n\xb9\xba\xfa\x9a\t\t\xa0\x00\x00\x00\x00\x00\x00\x00\x00\x00\x00\x00\x00\x00\x00\x00\x00\x00\x00\x00\x00\x00\x00\x00\x00\x00\x00\x00\x0b\xcb\xfc\x99\t\xb0\xfb\xdb\xff\xf9\xfb\xe9\xda\xf9\xfd\xb9\xdb\xbd\xbd\xbc\xbf\x99\xad\xa0\x00\x00\x00\x00\x00\x00\x00\x00\x00\x00\x00\x00\x00\x00\x00\x00\x00\x00\x00\x00\x00\x9b\xef\xa0\x9a\x00\xbf\x0b\xe9\xa9\xe0\xb0\xa9\xa9\xe0\xb0\t\xef\x0e\x0f\xe9\xac\x90\xa0\x00\x90\x00\x00\x90\x00\x00\x00\x00\x00\x00\x00\t\x00\x00\x00\x00\x00\x00\x00\x00\x00\x00\x00\x00\x00\t\x00\xb0\x90\t\xac\xbf\x0f\x9d\xbd\xaf\x9f\xbd\xff\xbf\x9a\xdb\x9f\xfb\xcb\xdb\xdb\xf0\x9f\t\t\t\x00\x00\x00\x00\x00\x00\x00\x00\x00\x00\x00\x00\x00\x00\x00\x00\x00\x00\x00\t\xa9\xa9\t\xad\x0b\x00\xad\xcb\x0f\t\x00\x90\x9a\x9a\x9e\n\x90\xbf\xfa\x9e\xb0\xa0\x90\x90\x00\x90\x00\x00\x00\t\x00\t\x00\x00\x00\x00\x00\x00\x00\x00\x00\x00\x00\x00\x00\x00\x00\x00\x90\x00\x90\x90\t\xa0\x99\t\xf9\xfb\xff\xf9\xf9\xff\x99\xf9\xfd\xf9\xfb\x9d\xbd\xa9\xb9\x9d\xb0\xb9\x00\x00\x00\x00\x00\x00\x00\x00\x00\x00\x00\x00\x00\x00\t\x00\x00\x00\x00\x00\x00\x00\n\xf0\xe9\n\xbc\xbf\xbe\xb0\xe9\xa0\xb0\n\x00\t\x00\xc9\x00\x00\xbe\xf0\xf9\xad\xa0\x00\x90\x00\x00\x00\x00\x00\x00\x00\x00\x00\x00\x00\x00\x00\x00\t\x00\x00\x00\x00\x00\x00\x00\x00\x00\x00\x00\x00\x00\x90\xa9\xf0\x9b\x9f\x9b\xfb\xff\x9b\xff\x9f\xbb\xdb\xdf\xfb\x9f\x9f\x9f\xab\xd9\xcb\t\t\t\x00\x00\x00\x00\x00\x00\x00\x00\x00\x00\x00\x00\x00\x00\x00\x00\x00\x00\t\t\xa9\n\x90\xda\x00\x9b\xcb\xb0\xf0\x0f\t\t\x00\xb0\x00\x0b\x00\t\xaf\n\xf0\t\xa9\x00\x00\x00\x00\x00\x00\x00\x00\x00\x00\x90\x00\x00\x00\x00\x00\x00\x00\x00\t\x00\x00\x00\x00\x00\x00\x90\x00\x90\t\x00\x9b\xfb\xcb\xfd\xbd\xf9\xfc\xb9\xfb\xdf\x9f\xb9\xad\xf9\xf9\xb0\xd9\xa9\xb9\x00\x00\x00\t\t\x00\x90\x00\x00\x90\t\x00\x90\x00\x00\x00\x00\x00\x00\t\x00\x00\t\xe0\xb0\xf0\xa9\xfa\xea\xb0\xcb\x0b\x00\x00\x00\x00\t\x00\xd0\x00\x90\t\xaf\x00\xb0\x00\x00\x90\x90\x00\t\x00\t\x00\x90\x00\x00\x00\x00\x00\x00\x00\x00\x00\x00\x00\x00\t\x00\x00\x00\x00\x00\x90\x00\x90\xbd\xbc\x99\xfb\xdb\xfb\xf9\xfb\x9e\xf9\xfb\xff\x0f\x9f\x0f\x9a\xdf\x9b\xbd\x9e\x9a\x90\x90\x00\x00\x00\x00\x00\x00\x00\x00\x00\x00\x00\x00\x00\x00\x00\x00\x00\x00\n\x9a\x0b\xcb\n\xda\x00\x9f\x0e\xb0\x00\x9a\x90\x0b\x00\x9a\xc0\x00\x00\x00\x00\x00\x9a\x0f\x00\x90\x00\x00\x00\x00\x00\x00\x00\x00\x00\x00\x00\x00\x00\x90\x00\x00\x00\x00\x00\x00\x00\x00\x00\t\x00\x00\x00\x90\x00\x90\xb9\xaf\xbd\xbf\xfd\xbf\x9f\xdb\xdf\xf9\xf9\xff\xdb\xf9\xbd\xb9\xbd\x0b\t\x00\x00\x00\x90\x00\x00\x00\x00\x00\x00\x00\x00\x00\x00\x00\x00\x00\t\x00\x00\x00\x90\x00\x90\x00\x90\t\xad\xa0\xb9\x0b\xcb\x00\x00\x90\x90\x00\t\xc0\xd0\x00\x00\x00\x00\x90\xb0\x00\x90\x00\t\x00\x00\x00\x00\x00\x00\x00\x00\t\x00\x00\x00\x00\x00\x00\x00\x00\x00\x00\x00\x00\x00\x00\x00\x00\x90\xb9\xcb\x9d\xbf\xf9\x9f\x9f\xb9\xf9\xb9\xff\xfb\x9b\xf9\xbe\x9f\x0b\xcb\xd0\xb9\xb9\t\t\x00\x90\x00\x00\x00\x00\x00\x00\x00\x00\x00\x00\x00\x00\x00\x00\x00\x00\x00\xb0\xa9\xa9\xa9\xa0\x9a\x9e\n\xd0\xb0\x90\t\xac\xa0\x00\x00\t\x00\x90\x00\x00\t\x00\x00\x90\x00\x00\x00\x00\x90\x00\x00\x00\x00\x00\t\x00\x00\x00\x00\x00\x00\x00\x00\x00\x00\x00\x00\x00\x00\x00\x00\t\t\t\xb9\xeb\xdb\x9f\xbf\xfb\xcf\xbf\xff\xbd\xbd\xff\x9e\xf9\xf9\xfd\xbb\x9b\xd0\xd0\xb0\x00\x00\x00\t\x00\x00\x90\x00\x00\x00\x00\x00\x00\x00\x00\x00\x00\x00\t\t\x00\x90\x00\x00\t\xa0\x90\x90\n\x00\n\x9a\x90\x90\x90\x00\x00\x0c\x00\t\x00\x00\x00\x00\x00\x00\x00\x00\x00\x00\x90\x00\x00\x90\x00\x00\x00\x00\x00\t\x00\x00\x00\x90\x00\x00\x00\x00\x00\x00\t\x00\x90\n\x9d\xa9\xf9\xf9\xff\x0f\x9b\xdb\x9f\x9b\xdb\xeb\xf9\xbd\x9b\x9e\x9b\x9c\x99\xa9\xa0\x90\x90\x90\x00\x00\x00\x00\x00\x00\x00\x00\x00\x00\x00\x00\x00\x00\t\x00\x00\xa0\x0b\x00\xb0\x9a\x9a\t\xa0\xa9\xa9\t\t\x00\t\x00\x00\t\x00\x90\x90\x00\x00\x00\x00\t\x00\x00\t\x00\x00\x00\x00\t\x00\x00\x90\x00\x00\x00\x00\x00\x00\x00\x00\x00\x00\x90\x00\x00\x00\x00\x00\x00\x00\x99\xa9\x9f\x9b\x0f\x9b\xf9\xfd\xb9\xf9\xff\xf9\xf9\xff\xff\xbe\xdb\xcf\x9b\x0f\x9c\x9b\t\xa0\x00\x90\x00\t\x00\x00\x00\t\x00\t\x00\x00\x00\x90\x00\x00\x00\x00\t\x00\t\n\x00\t\x00\t\x00\x00\x00\x00\x90\x90\xb0\x90\x00\x00\x00\xe0\x00\x00\x00\x00\x00\x00\x00\x00\t\x00\x90\t\x00\x00\x00\x00\x00\x00\x00\x90\x00\x00\x00\x00\x00\x00\x00\x00\x00\t\x00\x00\x00\x00\x00\x9e\x9a\xdb\xbd\xf9\xb9\xb9\xf0\xbf\x9b\x9f\xbf\x9b\x99\xf9\xf9\xb9\xed\xbc\xb9\t\xc0\x90\x90\x00\x00\x00\x00\x00\t\x00\x00\x00\x00\x00\x90\x00\x00\x00\x00\t\x00\x9a\x00\t\t\x00\t\x00\t\x00\x90\x9a\x00\xa0\x00\x00\x00\x90\x00\t\x00\x00\x00\x00\x00\x00\x90\x00\x00\x00\x00\x90\x00\t\x00\x00\x90\x00\x00\x00\x00\x00\x00\x00\x00\x00\x00\x00\x00\x00\x00\x00\x00\x90\x9a\xd9\xbd\xb9\xdb\x0f\x9e\x9f\x9f\x9b\xdf\x9b\xdb\xfd\xef\x9f\x0f\xdb\x9b\x9b\x9c\xb0\xb9\t\x00\x90\x90\x00\x00\x00\x00\x00\x00\x00\x00\x00\x00\x00\x00\x00\x00\x00\n\x00\n\x00\x00\x00\x00\x00\x00\x00\x00\x00\x90\x90\x90\t\x00\xc0\xd0\x9c\t\x00\x00\x00\x00\x00\x00\x90\x00\x00\x00\x00\t\x00\t\x00\x00\x00\x00\x00\t\x00\x00\x00\x00\x00\x00\x00\x00\x00\x00\x00\x00\x00\t\x9b\xdb\x9e\xb9\xf9\xf9\xb0\xb9\xf9\xfb\x0f\x9f\x0b\xb9\xad\xb9\xb0\x9e\x9e\x9a\x90\x90\xa0\t\x00\x00\x00\t\x00\x00\x00\x00\x00\x00\x90\x00\x00\x00\x00\x00\x00\x90\t\t\x00\x00\x00\x00\x00\x00\t\x00\t\x00\x00\x00\x9a\t\n\x00\xc0\x00\x00\t\x00\x00\x90\x00\x00\x00\x00\x90\x00\x00\x00\x00\x00\x00\t\x00\x90\x00\x00\x00\x00\x00\x00\x00\x00\x00\x00\x00\x00\x90\t\x9a\x9a\x9e\x99\xdb\x9b\x9b\xdb\xdb\x9e\x99\xf9\xa9\xbd\xbd\xf9\xaf\xdf\x9b\x99\xc9\xb0\t\t\x00\x00\t\x00\x00\x00\x00\x00\x00\x00\x00\x00\x00\x00\x00\x00\t\x00\t\x00\x00\x00\x90\x00\x00\x00\x00\x00\t\x00\x00\x90\x9a\x00\x0c\r\r\x0f\t\t\x00\t\x00\x00\x00\x00\t\x00\x00\t\x00\x00\x00\x00\t\x00\x00\x00\x00\x90\x00\x00\x00\x00\x90\x00\x00\x00\x00\x90\x00\x00\t\xdb\x99\xfb\x90\xda\xda\x9b\x9f\x9f\xb9\xb9\xf9\xbd\xba\x9f\x99\xa9\xed\xb0\xb0\xd9\xa9\x00\x90\t\x00\x00\x00\x00\x00\x90\x00\x00\x00\x00\x00\x00\x00\x00\x00\x00\x00\t\x00\x90\x00\x00\x00\x00\x90\x00\x00\t\t\x00\t\t\t\x00\xca\xc0\xc0\x00\x00\x00\x00\x00\x00\x00\x00\x00\x00\x00\x00\x00\x00\x00\x00\x00\x00\x00\x00\x00\x00\x00\x00\x00\x00\x00\x00\x00\x00\x00\x00\t\xa9\xa9\xf9\x90\xf9\xb9\x9b\xd0\xb9\t\r\x0f\x9f\xcb\xd9\xf0\xbe\x9f\x99\x0f\x9b\n\x9c\xa9\x00\x00\x00\x00\x00\x00\x00\x00\t\x00\x00\x00\x00\t\x00\x00\x00\x00\x00\x00\x00\x00\x00\x00\x00\x00\x00\x00\x90\x00\x00\t\x00\x0e\x0c\x0c\x9c\x90\x90\x00\x90\x00\t\x00\t\x00\x00\x00\x00\x00\x00\t\x00\x00\x00\x00\x00\x00\x00\x00\x00\x00\x00\x00\x00\t\x00\x00\x00\x00\x00\t\t\xd9\xad\xaf\x9a\xd0\xbd\x0b\xd0\xbd\xb9\xf9\xa9\xb9\x0b\r\xf9\x90\xba\xf0\x90\xd9\x00\x90\t\x00\x00\x00\x00\x90\x00\x00\x00\x00\x90\x90\x00\x00\x00\x00\x00\x00\t\x00\x00\x00\x00\x00\x00\x00\x00\x00\x00\x00\x90\xb0\x0f\r\x00\x9a\x00\x0c\t\x00\x00\x00\x00\t\x00\x00\t\x00\x00\x00\x00\x00\t\x00\x90\x00\x00\t\x00\x00\x00\x00\t\x00\x00\x00\x00\x00\x00\x00\x00\x90\x9a\x9b\xdb\x99\t\x9f\x0b\x90\xbd\x9b\x0b\x0b\xd0\xf9\xf9\xb9\xad\xab\xd9\x9b\xda\x9a\x90\t\x00\x00\x90\x00\x00\x00\x00\x00\x00\x00\x00\x00\x00\x00\x00\x00\x00\x00\x00\x00\x00\x90\t\x00\x00\x00\x00\t\x00\x90\x00\t\x00\xde\x90\r\r\x00\x00\x00\t\x00\x90\x00\x00\x00\x00\x00\t\x00\x00\x00\x00\x00\x00\x00\x00\x00\x00\x00\x90\x00\x00\x00\x00\x00\x00\x00\x90\x00\x00\x0b\xc9\xbc\x9b\x0b\xda\x90\x90\xf9\x0b\x0c\x9d\x90\xb9\x0b\t\xcb\x99\xd0\xb0\x9c\xb9\r\x0b\x00\x90\x90\x00\x00\x00\x00\x00\x00\x00\x00\x00\x00\x00\x00\x00\x00\x00\x00\x00\x00\x90\x00\x00\x00\x00\x00\x00\x00\x00\x00\x00\x9a\xda\xd0\x0c\x00\x00\t\xc0\x00\x00\x00\x00\x00\t\x00\x00\t\x00\x00\x90\x00\x00\x00\x00\x00\x00\x00\x00\x00\x00\x00\x00\x00\x00\x00\x00\x00\x00\x00\x00\x90\x9b\x0b\x9c\x99\t\x0b\x9f\x9a\xb9\xf9\xb0\xbb\xd0\xb9\xf9\xb9\x0b\x0f\x0f\x0b\x0f\x0b\t\t\x00\x00\x00\x00\x00\x00\x00\x00\x00\x00\x00\x00\x00\t\x00\x00\x00\x00\x00\x00\x00\x00\x00\x00\x00\x00\x00\x00\x00\x00\x90\x0c\r\xad\t\x0c\x90\xc0\x00\x00\x00\x00\x00\x00\x00\t\t\x00\x00\x00\x00\x00\x90\x00\x00\t\x00\x00\x90\x00\x00\x00\x00\x00\x00\x00\x00\x00\x00\x00\t\x0b\x90\xd9\xa9\xac\xb0\xbd\t\t\xc9\x0b\x0b\xd9\x0b\xd0\n\x9c\xbd\xa9\x99\t\x99\t\x00\x00\x00\x00\x00\x90\x00\x00\x00\x00\x00\x00\x00\t\x00\x00\x00\x00\x00\x00\x00\x00\x00\x00\x00\x00\x00\x00\x00\x00\x00\x00\x00\x00\x9e\xcf\x0e\x00\xc0\x90\x00\t\x00\x90\x00\t\x00\x00\x00\x00\x90\t\x00\x00\x00\x00\x90\x00\x00\x00\x00\x00\x00\x00\x00\x00\x00\x00\x00\x00\x00\t\x00\x90\xf9\xbc\x90\x99\x9d\x9a\x9a\xda\x9a\x90\xd0\x9a\x9a\x9f\xbd\x0b\x90\x9f\n\xd0\x0b\xcb\t\t\t\t\x00\x00\x00\x00\x90\x00\t\x00\x00\x00\x00\x00\x00\x00\x00\x00\x00\x00\x00\x00\x00\x00\x00\x00\x00\x00\x00\x00\x00\x90\x00\x9c\x90\xd0\x90\x00\t\x00\x00\x00\t\x00\x00\x00\x00\x00\x00\x00\x00\x90\x00\x90\x00\x00\x00\x00\x00\x00\x00\t\x00\x00\x00\x00\x00\x00\x00\x00\x00\t\t\x0b\x0b\x0b\x00\xb9\t\x99\x90\x9a\x9b\t\xc9\t\x0b\xd0\xf9\xa9\x99\x0b\x00\x90\x9a\x00\x00\x00\x00\x00\x00\x00\x00\x00\x00\x00\x00\x00\x00\x00\x00\x00\x00\x00\x00\x00\x00\x00\x00\x00\x00\x00\x00\x00\x00\x00\x00\x00\t\xe9\xc0\x0c\xac\t\xc0\x00\x00\x00\x00\x00\x00\x00\x90\x00\t\x00\x90\x00\x00\x00\x00\x90\x00\x90\x00\x90\x00\x00\x00\x00\x00\x90\x00\x00\x90\x00\x00\xb0\xb0\x90\t\x9c\x9b\xd0\xf0\xb0\xf9\xf9\x90\xdb\x9b\xda\x90\x9b\x90\xd0\xf0\x90\x90\xa9\xc9\t\x00\x00\x00\x00\x00\x00\x00\x00\x00\x00\x00\x00\x00\x00\x00\x00\x00\x00\x00\x00\x00\x00\x00\x00\x00\x00\x00\x00\x90\x00\x00\x00\x90\x0c\t\xe9\t\x00\x00\t\t\x00\x00\t\x00\x90\x00\x00\x00\t\x00\x90\t\x00\x90\x00\x00\x00\x00\x00\x00\x00\x00\x00\x00\x00\x00\x00\x00\x00\t\x90\xd0\t\xbd\xa9\xa9\x0b\x9b\xdb\x90\xb0\xf9\xb9\xad\xad\xb9\xe9\xeb\x9b\t\xad\xa9\x90\xb0\x00\t\x00\x90\x00\x00\x00\x00\x00\x00\x00\x00\x00\x00\x00\x00\x00\x00\x00\x00\x00\x00\x90\x00\x00\x00\x00\x00\x00\x00\x00\x00\x00\x00\x0f\xc0\x00\xc0\xc0\t\x0c\n\x00\x90\x00\x00\x00\x00\x90\x00\x00\x00\x00\x00\x00\x00\x00\x00\x00\x00\x00\x00\x90\x00\x00\x00\x00\t\x00\x00\x00\x90\t\x0b\x90\x90\x99\x9b\x9c\x99\x9c\xbd\x99\xbc\x9f\x9b\xdb\xde\x90\x9d\xad\xa9\x90\x90\t\x00\x90\x00\x00\x00\t\x00\x00\x00\x00\x00\x00\x00\x00\x00\x00\t\x00\x00\x00\x00\t\x00\x00\t\x00\x00\x90\x00\x00\x00\x90\t\x00\x00\x90\x9c\x90\x90\t\x00\t\xc0\xd0\x00\x00\x00\x00\x90\x00\x00\x00\x90\t\t\t\t\x00\x90\x00\x90\x00\x00\x00\x00\x00\x00\x00\x00\x00\x00\x00\t\x0b\x00\x9b\xe9\x0f\r\xb9\xbe\x9b\x9a\xdf\x9b\x9b\xdb\xbd\xbf\xff\x0b\x9b\xda\xc9\xa9\xa0\x90\t\x00\x90\x00\x00\x00\x00\x00\x00\x00\x00\x00\x00\x00\x00\x00\x00\x00\x00\x00\x00\x00\x00\x00\x00\x00\x00\x90\x00\x00\x00\x00\t\x00\x0c\x00\xac\x0c\x00\x0c\x90\t\x00\x00\x00\x00\x00\x00\x00\x00\x00\x00\x90\x00\x00\x00\x00\x00\x00\x00\x00\x00\x00\x00\x00\x00\x00\x00\x00\x00\x00\t\xa0\x99\xb0\x99\xb9\xb9\x0f\x99\xb9\xf9\xb9\xbd\xbd\xbd\xff\xf9\xf0\xfd\xad\xa9\x9a\x9c\x90\x0b\x00\x00\x00\x00\x00\x00\x00\x00\x00\x00\x00\x00\x00\x00\x00\x00\x00\x00\t\x00\x00\x00\x00\x00\x00\x00\x00\x00\t\x00\x00\x00\x00\t\t\xc9\xc9\xa9\x0c\x90\x00\xc0\xe9\x00\x90\x00\t\x00\x00\x90\x00\x00\x00\t\x00\x00\t\x00\x00\x00\x00\x00\x00\x00\x00\x00\x00\x00\x00\x00\x00\x90\x99\x0b\r\x0b\xc9\xf9\xf9\x9b\xdf\x9b\xdf\xdb\x9b\xff\xfb\xdf\xff\xb0\x99\xf9\xad\x90\xb0\x90\t\x00\x90\x00\x00\x00\x00\x00\x00\x00\x00\x00\x00\x90\t\x00\x00\x00\x00\x00\x00\x00\x00\x00\x00\x90\x00\x90\x00\x00\x90\x90\x90\x00\xcc\xac\x00\xc0\x00\x00\xcb\r\x0c\x00\x00\x00\x00\x00\x90\x00\x90\x00\x00\x00\t\x00\x00\x00\x00\x00\x00\x00\x00\x00\t\x00\x00\x00\t\x00\t\xa9\x0e\x90\x9b\x99\x9b\t\xbd\xbd\xb9\xf9\xbb\xff\xdf\x9f\xdf\xbf\x9f\xdf\xcb\x0f\x90\xa9\x00\t\x00\x00\x00\t\x00\x00\x00\x00\x00\x00\x00\x00\x00\x00\x00\x00\x00\x00\x00\x00\x00\x00\x00\t\x00\x00\x00\t\t\x00\x00\x00\x00\x90\xb0\xc9\xe9\r\r\x0b\x0c\x0c\xbc\x90\x00\x90\x00\x00\x00\x00\x00\x90\t\x00\x00\x90\t\x00\x90\x00\t\x00\x90\x00\x00\x00\x00\x00\x00\x00\x00\x90\x99\xbd\t\xfb\xdf\x9b\xdb\x9b\xdb\x9f\xd9\x9b\xff\xff\xff\xdf\xff\xbf\xbd\xb0\xf9\x9e\x9a\x90\x90\x90\x00\x00\x00\x00\x00\x00\x00\x00\x00\x00\x00\x00\x00\x00\x00\x00\x00\x00\x00\x00\x00\x00\x00\x00\x00\x00\x00\x90\x90\t\xa0\x00\xc9\xf0\xc0\xca\xc0\x0c\t\xc9\xc0\xe0\x90\x00\x00\x90\x00\x90\x00\x00\x00\x00\x90\x00\x00\x00\x00\x00\x00\x00\x00\x00\x00\x00\x00\x00\x00\x00\t\t\xf0\x9a\x9b\t\xb9\xf9\xf9\xf9\xb9\xdb\xbf\xff\xdb\xfd\xbf\xff\xfb\xdf\xde\xdb\x9e\x99\t\xc0\x00\x00\x90\x00\x00\t\x00\x00\x00\x00\x00\x00\x00\x00\x00\x00\x00\x00\x00\x00\x00\x00\x00\x00\x00\t\x00\x00\x00\x00\x00\x00\t\x0c\x9c\xc0\xc9\t\t\xc9\xce\x9e\x0c\x9c\x00\x00\x90\x00\x90\x00\t\x00\x9a\x00\x00\x00\x00\x00\x00\x00\x00\x00\x00\x00\x00\x00\x00\x00\x00\x00\x90\x0b\t\xbd\xbd\x9f\x0f\x9f\xb9\xbd\xbd\xbf\xd9\xbd\xbd\xff\xff\xf9\xfd\xff\xbd\xb0\xf9\xbc\xb0\xb0\t\x00\x00\x00\x00\x00\x00\x00\x00\x00\x00\x00\x00\x00\x00\x00\x00\x00\x00\x00\x00\x00\x00\x00\x00\x00\x00\x00\x90\x00\t\t\x00\xcb\xca\x0f\x0c\xac\x0c\xac\x90\xc9\xcb\xc9\xe9\x00\x00\x00\x00\x90\x00\x00\x00\x90\t\t\x00\t\x00\x00\x00\x00\x00\x00\x00\t\x00\x90\x00\x00\x0b\x9d\xb0\x9b\t\xb9\x9b\x9d\x9f\x9b\xdb\x99\xbf\xdb\xfb\xff\xff\xff\xfb\xf9\xfe\x9f\x0f\x0b\xc9\t\x00\t\x00\x00\x00\x00\x00\x00\x00\x00\x00\x00\x00\x00\x00\x00\x00\x00\x00\x00\x00\x00\x00\x00\x00\x00\t\x00\x00\t\x00\x00\x90\x9c\r\xc0\xf0\x90\xd0\x90\xe9\xca\xc0\xc0\xc0\xc9\x00\x90\x00\x00\x00\x90\x00\x00\x00\x00\x00\x00\x00\x00\x00\x00\t\x00\x00\x00\x00\x00\x00\x00\x90\xb0\x9f\r\xbf\x0b\xd0\xbb\x99\xf9\xbd\xbd\x9b\xbd\xbd\xbf\r\xb9\x9f\xff\xdb\xff\x9b\xd9\xb0\xbc\x90\x00\x00\t\x00\x00\x00\x00\x00\x00\x00\x00\x00\x00\x90\x00\x00\x00\x00\x00\x00\x90\x00\x00\x00\x00\x00\x00\x00\x00\t\x00\x00\x0f\xc0\xfc\x0c\x0c\x0e\x0c\x9c\r\x0f\t\xc9\xa0\x00\x00\x00\t\x00\x00\x90\x00\x90\x00\x00\x00\x00\x90\x00\x00\x00\x00\x00\x00\x00\x00\x00\t\xa9\x99\xb9\xb9\t\x9d\xb9\xd9\xe9\x0b\xda\x9b\x9d\x99\xf9\xe9\xfb\xdf\xff\x9f\xbf\xdb\xfc\xba\xdb\xc9\xa0\x90\x00\x00\x00\x00\x00\x00\x00\x00\x00\x00\x00\x00\x00\x00\x00\x00\x00\x00\x00\x00\x00\x00\x00\x00\x00\x00\x90\x00\x00\x00\x00\xc0\xde\xc0\xda\xd0\t\xc9\xca\x9e\x0c\x0c\xa0\xc0\x90\x00\x90\x00\t\x00\x00\x00\x00\x90\x00\x00\x00\x00\x00\x00\x90\x00\x00\x00\x00\x00\x00\x90\x9a\xda\xd9\xe9\xf9\xfb\x0b\x9b\x99\xb9\t\x90\x9a\x9b\t\x99\xbd\xbb\xbd\xbf\xf9\xe9\xe9\xbd\x90\x9b\t\x00\x00\x00\x00\x00\x00\x00\x00\x00\x00\x00\x00\x00\x00\x00\x00\x90\x00\x00\x00\x00\x00\x00\x00\t\x00\x00\x00\x90\x00\t\t\xc9\xe9\x0f\xc0\xe9\xec\x0e\x9c\t\xc9\x00\x9c\x9c\xad\x00\n\x00\x00\x90\x00\t\x00\t\x00\x00\x00\x00\x90\x00\t\x00\x00\x00\x00\x00\x00\x0b\xd9\xb9\x0b\x9b\x9b\t\xdb\xe9\xdb\xcb\xb9\x0f\x99\r\x9f\x0f\x9f\xdf\xdb\xf9\xff\xbf\x9f\x9e\xb9\xfc\x9e\x00\x00\x00\x00\x00\x00\x00\x90\x00\x00\x00\x00\x00\x00\x00\x00\x00\x00\x00\x00\x00\x00\x00\x90\x00\x00\x00\x00\x00\x00\x00\x00\xbc\xcd\xc0\xf0\xd0\xda\xd0\xe9\xca\x0c\x9c\x00\t\xca\xd0\x90\x90\x00\t\t\x00\x00\x00\x00\x00\x00\x00\x00\x00\x00\x00\x00\x00\t\x00\x00\xd0\xb0\x9f\x9d\xa9\x9b\xdb\x99\x9b\t\x99\xcb\xb9\xeb\xb0\xb9\xb9\xe9\xbf\xf9\xfb\xdf\x9f\xda\xd9\xe9\xab\t\x99\x00\x00\x00\x00\x00\x00\x00\x00\x00\x00\x00\x00\x00\t\x00\x00\x00\x00\x00\x00\x00\x00\x00\x00\x00\x00\x00\x00\x90\x00\x00\xc9\xac\xbc\xca\xde\xad\xe0\xd0\xad\n\xc0\r\x0c\r\n\x00\x00\x90\x00\n\x00\x00\x00\x00\x00\x00\x00\x00\x00\x00\x00\x00\x00\x00\x00\t\x0b\x9f\x9a\x9b\x9f\r\xb9\xad\xbc\x9b\xcb\x99\xd0\x99\xd9\xf9\xf9\xbf\x9f\x9f\xfd\xfb\x9e\xbd\xbb\xdb\xd9\xfc\xa0\x00\t\x00\x00\x00\x00\x00\x00\x00\t\x00\x00\x00\x</t>
  </si>
  <si>
    <t>Janet has a BS degree in chemistry from Boston College (1984).  She has also completed a certificate program in food retailing management.  Janet was hired as a sales associate in 1991 and promoted to sales representative in February 1992.</t>
  </si>
  <si>
    <t>Margaret</t>
  </si>
  <si>
    <t>Peacock</t>
  </si>
  <si>
    <t>Mrs.</t>
  </si>
  <si>
    <t>4110 Old Redmond Rd.</t>
  </si>
  <si>
    <t>Redmond</t>
  </si>
  <si>
    <t>98052</t>
  </si>
  <si>
    <t>(206) 555-8122</t>
  </si>
  <si>
    <t>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d\xb9\xbf\xbf\xfb\xfb\x9f\xbd\xbb\xbf\xdb\xf9\xfb\xfb\xfb\xfb\xfb\xfb\xdb\xfb\xdb\xfb\xbf\xbf\xbf\xfd\x00\x00\x00\x00\x00\x00\x00\x00\x00\x00\x00\x00\x00\x00\x00\x00\x00\x00\x00\x00\x00\x00\x00\x00\x00\x00\x00\x00\x00\x00\x00\x00\xbb\xdb\xf9\xbd\xbf\x9b\xb9\xbf\xb9\xfb\xfb\x9f\xb9\xbb\xfb\xbb\xbf\xbb\xfb\x9f\x9b\x9f\xb9\xbf\x9b\xf9\xbf\xbb\xfb\xbf\xbd\xbf\x9f\xbd\xbf\x9f\x9b\xdb\xfb\xfb\xf9\xfb\xb9\xbd\xbb\x9b\xbf\x9b\xbf\xbf\xbf\xbf\xbf\xbf\xbf\xbf\xbf\xbf\xbf\xbf\xfb\xfb\xfb\xba\x00\x00\x00\x00\x00\x00\x00\x00\x00\x00\x00\x00\x00\x00\x00\x00\x00\x00\x00\x00\x00\x00\x00\x00\x00\x00\x00\x00\x00\x00\x00\x00\x9b\xfb\x9f\xbb\x9b\xbd\xbf\xb9\xbf\xb9\xbf\xfb\xdb\xf9\xbd\xbd\xbb\xdb\xbf\xfb\xfb\xfb\xff\xbb\xff\xbb\xf9\xf9\xbd\xb9\xbb\xfb\xbf\xbb\xfb\xfb\xfb\xbf\xfb\x9f\x9b\xb9\xfb\xfb\xb9\xfb\xdb\xfb\xfb\xfb\xf9\xfb\xfb\xdb\xf9\xbf\xbf\xbf\xbf\xbf\x9f\xfb\xfb\xd0\x00\x00\x00\x00\x00\x00\x00\x00\x00\x00\x00\x00\x00\x00\x00\x00\x00\x00\x00\x00\x00\x00\x00\x00\x00\x00\x00\x00\x00\x00\x00\x00\xbf\xb9\xfb\xb9\xfb\xdb\xb9\xbb\xfb\xdb\xf9\xbb\xbf\xbb\xfb\xbb\x9f\xbb\xdb\xb9\xbf\xbf\x9b\xbd\xbb\x9f\xbf\xbb\xfb\xfb\xff\x9b\xdb\x9f\xb9\xbd\xb9\xf9\xfb\xfb\xbf\xbf\xbd\xb9\xfb\x9b\xb9\xbf\xbf\x9f\xbf\xbd\xbf\xbf\xbf\xbf\x9f\xbf\xbf\xbf\xbf\xbf\x9f\xb0\x00\x00\x00\x00\x00\x00\x00\x00\x00\x00\x00\x00\x00\x00\x00\x00\x00\x00\x00\x00\x00\x00\x00\x00\x00\x00\x00\x00\x00\x00\x00\x00\x9b\xff\xbb\xdb\xb9\xb9\xfb\xdb\xdb\xbf\xbb\xf9\xfb\xdf\x9b\xdb\xfb\xdf\xbb\xfb\xf9\xbf\xbf\xfb\xfb\xfb\xdb\xff\x9b\xfb\x9b\xbf\xbf\xb9\xfb\xfb\xbf\xbb\xf9\xbd\xb9\xfb\xbb\xfb\xbd\xbd\xbf\x9b\xdb\xfb\xfb\xfb\xfb\xfb\xfb\xfb\xfb\xfb\xdb\xfb\xfb\xfb\xfb\xf0\x00\x00\x00\x00\x00\x00\x00\x00\x00\x00\x00\x00\x00\x00\x00\x00\x00\x00\x00\x00\x00\x00\x00\x00\x00\x00\x00\x00\x00\x00\x00\x00\t\xbb\xf9\xbd\xbf\x9b\x9f\xbb\xbd\xb9\xf9\xbf\x9b\xbb\xfb\xb9\xbb\xbb\xf9\xbf\xbf\xb9\xbb\x9f\xbd\xbf\xbb\x9b\xfb\x9f\xbf\x9b\xdb\xfb\x9f\x9f\x9b\xdb\xfb\xfb\xbf\xbd\xbf\xb9\xfb\xbb\x9b\xbf\xbb\xbd\xbf\xbf\xbd\xbf\x9f\xbf\xbf\x9f\xbf\xbf\xbf\xbf\xfb\x00\x00\x00\x00\x00\x00\x00\x00\x00\x00\x00\x00\x00\x00\x00\x00\x00\x00\x00\x00\x00\x00\x00\x00\x00\x00\x00\x00\x00\x00\x00\x00\x00\x0b\xdb\x9f\xbb\x9b\xbf\xb9\xbd\xbb\xbf\xbb\xfb\xfb\xdb\x9b\xdb\xf9\xf9\xbf\xf9\xfb\xdb\xff\xbf\xbb\xfb\xdb\xfb\x9f\xbb\xdb\xfb\xbb\x9b\xfb\xbb\xbf\xbb\xfb\x9b\xdb\x9b\xf9\xbf\xb9\xf9\xfb\xf9\xbf\xfb\xfb\xdb\xfb\xfb\xfb\xdb\xfb\xfb\xfb\xfb\xff\xbf\x9b\xf0\x00\x00\x00\x00\x00\x00\x00\x00\x00\x00\x00\x00\x00\x00\x00\x00\x00\x00\x00\x00\x00\x00\x00\x00\x00\x00\x00\x00\x00\x00\x00\x00\t\xbb\xfb\xb9\xfb\xdb\x9b\xfb\xbb\xdb\x9f\x9b\x9f\xbb\xbf\xbb\x9f\xbb\xf9\xbb\xbf\xbf\xb9\xbb\x9f\x9b\xbf\xb9\xfb\xbd\xbb\xbd\xbd\xbf\xb9\xfb\xdb\x9f\xfb\xfb\xbf\xbf\xbf\xb9\xfb\xbb\xb9\xbb\xf9\xbf\xbf\xbf\xbf\xbf\xbf\xbf\xbf\xbf\xbf\xbd\xfb\xfb\xff\x90\x00\x00\x00\x00\x00\x00\x00\x00\x00\x00\x00\x00\x00\x00\x00\x00\x00\x00\x00\x00\x00\x00\x00\x00\x00\x00\x00\x00\x00\x00\x00\x00\x00\xbf\x9b\xdb\x9b\xb9\xfb\x9f\x9f\xbb\xfb\xfb\xfb\xdf\x9b\x9f\xbb\xf9\xbb\xfb\xf9\xb9\xfb\xfb\xfb\xf9\xf9\xfb\xbd\xbb\xf9\xfb\xfb\xf9\xfb\xdb\xbf\xb9\xfd\xb9\xf9\xb9\xf9\xfb\xbd\xbd\xbf\x9f\xbf\xbd\xbb\xfb\xdb\xf9\xfb\xf9\xfb\xfb\xfb\xfb\xfb\xfb\xbb\xe0\x00\x00\x00\x00\x00\x00\x00\x00\x00\x00\x00\x00\x00\x00\x00\x00\x00\x00\x00\x00\x00\x00\x00\x00\x00\x00\x00\x00\x00\x00\x00\x00\x00\x9b\xfb\xbf\xbd\xbb\x9f\xbb\xb9\xf9\xb9\xbd\xbb\xbb\xbd\xb9\xf9\xbf\x9f\xbd\xbf\xbf\xbb\x9f\x9b\xbf\xbb\x9f\xbb\xdb\xbf\x9b\x9b\xbb\x9b\xbd\xb9\xfb\xfb\xbf\xbf\xbf\xbb\xbd\xbf\xbb\xb9\xbb\x9b\xfb\xf9\xbb\xfb\xfb\xfb\xfb\xfb\xdb\xfb\xfb\xff\xbd\xff\x90\x00\x00\x00\x00\x00\x00\x00\x00\x00\x00\x00\x00\x00\x00\x00\x00\x00\x00\x00\x00\x00\x00\x00\x00\x00\x00\x00\x00\x00\x00\x00\x00\x00\xbd\xbd\xb9\x0b\x9f\xbb\x9f\x9f\xbb\xfb\xfb\xf9\xf9\xfb\xbf\xbb\xfb\xbf\xbb\xf9\xf9\xf9\xfb\xfb\xdb\xdb\xfb\x9f\xbb\xdb\xbf\xbf\x9f\xbf\x9b\xaf\x9b\xfb\xdb\x9b\xdb\x9b\xdb\xfb\x9b\xdb\xbd\xbf\xbf\xbf\xff\xbf\xbf\xbf\xbf\xbf\xbf\xbd\xbf\xbf\xbf\xb9\xa0\x00\x00\x00\x00\x00\x00\x00\x00\x00\x00\x00\x00\x00\x00\x00\x00\x00\x00\x00\x00\x00\x00\x00\x00\x00\x00\x00\x00\x00\x00\x00\x00\x00\x9b\xbb\xbb\xfb\xf9\xb9\xfb\xbb\x9f\x9f\x9b\x9f\xbb\xb9\xf9\xbd\xb9\xf9\xbd\xbb\xbb\xbf\xbb\x9f\xbb\xbf\xb9\xfb\xbd\xbb\xdb\xb9\xeb\xb9\xfb\xf9\xbf\xfb\xbf\xbf\xbf\xbf\xbb\x9b\xfb\xbf\x9b\xb9\xfb\xdb\xbb\xdb\xfb\xdb\xf9\xfb\xfb\xfb\xfb\xfb\xfb\xff\x00\x00\x00\x00\x00\x00\x00\x00\x00\x00\x00\x00\x00\x00\x00\x00\x00\x00\x00\x00\x00\x00\x00\x00\x00\x00\x00\x00\x00\x00\x00\x00\x00\x00\x0b\xdb\xdb\x9b\x0b\xfb\x9f\x9f\xbb\xbb\xfb\xfb\xdb\xdb\xbb\xfb\xbf\xbb\xfb\xdb\xdb\xdb\xdb\xf9\xf9\xf9\xfb\xbd\xbb\xdb\xbd\xbf\x9f\x9e\x9b\x9f\xa9\xfd\xb9\xf9\xb9\xf9\xfb\xfb\x9f\x9b\xf9\xfb\x9b\xbf\xfb\xfb\xdb\xfb\xfb\xfb\xfb\xfb\xfb\xfb\xfb\xbf\x00\x00\x00\x00\x00\x00\x00\x00\x00\x00\x00\x00\x00\x00\x00\x00\x00\x00\x00\x00\x00\x00\x00\x00\x00\x00\x00\x00\x00\x00\x00\x00\x00\x00\t\xbb\xbd\xbd\xb9\xbd\xbb\xb9\xf9\xbd\xbb\x9b\xb9\xbd\xb9\xbb\xdb\xdb\x9b\xbb\xbf\xbb\xb9\xbb\xbf\xbb\x9f\xbb\xdb\xb9\xfb\x9b\xbb\xbb\xf0\xb9\xfb\xfb\xbf\xbb\xfb\xfb\xbd\xb9\xfb\xbf\x9b\x9b\xff\xfb\x9f\xbf\xbf\xbf\xbf\xbf\xbd\xbf\xbf\x9f\xbd\xf9\xa0\x00\x00\x00\x00\x00\x00\x00\x00\x00\x00\x00\x00\x00\x00\x00\x00\x00\x00\x00\x00\x00\x00\x00\x00\x00\x00\x00\x00\x00\x00\x00\x00\x00\x00\xbd\xbb\xbb\x9f\xb9\xbd\xbf\xbb\xfb\xbd\xbf\x9f\x9b\xbf\xbd\xbb\xbb\xfb\xdb\xdb\x9f\x9f\xbd\xb9\xbd\xbb\x9f\xbf\x9f\xb9\xf9\xf9\xe9\xbb\xfa\x00\xf9\xfb\x9f\x9f\xb9\xfb\xbf\xbf\xdb\xbb\xfb\x9b\x9b\xfb\xbf\xbf\x9f\xbd\xbf\xbf\xbf\xbf\xbf\xbf\xbb\x00\x00\x00\x00\x00\x00\x00\x00\x00\x00\x00\x00\x00\x90\xbc\xbc\x9f\n\x9e\x00\x00\x00\x00\x00\x00\x00\x00\x00\x00\x00\x00\x00\x00\x00\x00\x9b\xf9\xf0\xfb\x9b\xfb\x9b\x9f\x9b\xdb\xb9\xb9\xbb\xf9\xbb\xfb\xdf\xbd\xbb\xb9\xfb\xfb\x9b\xbf\x9a\xf9\xfa\xb9\xab\x9f\xab\x0b\x9f\xbc\x00\x00\xfb\x9f\xfb\xb9\xfb\x9f\x9b\xdb\xb9\xf9\xbd\xbf\xbf\xbb\xf9\xfb\xfb\xfb\xf9\xfb\xf9\xfb\xfb\xfb\xf9\x00\x00\x00\x00\x00\x00\x00\x00\x00\x00\x00\x00\xda\x0f\x0b\xcb\xf0\xfd\xf9\xfb\xfe\xb0\x00\x00\x00\x00\x00\x00\x00\x00\x00\x00\x00\x00\x00\t\xbb\x9b\xb9\xfb\x9b\xfb\xfb\xfb\xbd\xbf\x9b\xf9\xbb\xdb\x9b\xb9\xbb\xf9\xfb\xb9\xb9\xf9\xe9\xfb\x9b\x9f\x9f\xbd\xab\x9d\xbf\xa0\x00\x00\x00\xf0\xb0\xbd\xaf\x9f\xbb\xfb\xbf\xbf\xbf\xbb\x9b\xfb\xdf\xbf\xbf\xbf\xbf\xbf\xbf\xbf\xbf\x9f\xbd\xbe\x00\x00\x00\x00\x00\x00\x00\x00\x00\x00\x00\x9a\xbd\xfd\xff\xbd\xff\x9f\xaf\xdf\x9f\xdf\xfa\xf0\x00\x00\x00\x00\x00\x00\x00\x00\x00\x00\x00\x00\x9f\x9f\x9a\x9f\xbd\xbb\x9b\xbd\xbb\x9b\xf9\xbf\x9f\xbf\xbd\xbf\x9b\x9b\x9f\xbf\x9a\xbb\x9b\x9f\xbf\xa9\xb0\xbb\xdb\xeb\x00\x00\x00\x00\x00\xf0\x00\x00\x90\xb0\xbd\xad\xb9\xf9\xb9\xf9\xfb\x9f\xbb\xdb\xbd\xbb\xdb\xfb\xfb\xfb\xfb\xfb\xfb\xf9\x00\x00\x00\x00\x00\x00\x00\x00\x00\x00\x9e\xff\xdb\xfa\x9f\xdf\xb9\xfd\xf9\xfa\xff\xbf\x9f\x9e\x90\x90\x00\x00\x00\x00\x00\x00\x00\x00\x00\x00\x0b\xb0\xbf\x9b\x9b\xbd\xbf\x9b\xbd\xb9\x9b\xb9\xbb\x9b\x9b\xb0\xbf\xbf\xa9\xa9\xbd\xbc\xbf\xa9\xa9\xbf\x9f\xbc\xa0\x00\x00\x00\x00\x00\x00\xb0\x00\x00\x00\x00\x00\x0b\x0f\xbf\xff\xbf\xb9\xbf\xbf\xbf\xfb\xff\xbf\xbf\xbd\xbf\xbf\xbf\xbf\xb0\x00\x00\x00\x00\x00\x00\x00\x00\t\xbb\xff\xbc\xbe\xbd\xff\xfa\xdf\xeb\xbf\xbd\xf9\xf9\xff\xfb\xff\xac\x00\x00\x00\x00\x00\x00\x00\x00\x00\x00\x0b\xdb\xf9\xbb\xfb\xdb\x9b\xbe\x9b\x0b\xfb\xdb\xf9\xf9\xfb\xdb\xf0\x9b\x9b\xdb\xcb\xbb\x9b\x9b\xdb\xf0\xa0\x00\x00\x00\x00\x00\x00\x00\x00\xf0\x00\x00\xa0\x00\x00\x00\x00\t\xa9\xbd\xbf\xfb\xf9\xfb\xbf\x9b\xfb\xdb\xfb\xf9\xfb\xfb\xf9\xbc\x00\x00\x00\x00\x00\x00\x00\x00\xbe\xdf\x9f\xdf\xdb\xdf\xbf\x9f\xf9\xbd\xfd\xfb\xff\xff\xdb\xdf\xcb\xdb\xcb\x00\x00\x00\x00\x00\x00\x00\x00\x00\x00\xb9\xbb\xdb\x9b\xbf\xbd\xb9\xf9\xf9\xb9\xbb\x9b\xbb\x9a\xb9\xbb\xf9\xe9\xa9\xb0\xf9\xfb\xe9\xa0\x00\x00\x00\x00\x00\x00\x00\x00\x00\x00\xf0\x00\xa0\x00\x00\x00\x00\x00\x00\x00\x0b\x0b\x9f\xbf\xbf\x9f\xfb\xfb\xfb\xfb\xfb\xff\x9f\xbf\xbb\x00\x00\x00\x00\x00\x00\x00\xbc\x9b\xff\xeb\xfb\xfd\xaf\xdf\xf9\xff\xdb\xeb\xdf\x9e\x9f\xff\xbf\xfd\xbd\xbc\xbd\xac\x00\x00\x00\x00\x00\x00\x00\x00\x0f\x0b\xbd\xb9\xfb\x9b\xfb\x9b\x9b\xdb\xbd\xbd\xbd\xbd\x9e\x99\xa9\xbd\xbf\xbf\x9a\x00\x00\x00\x00\x00\x00\x00\x00\x00\x00\x00\x00\x00\xd0\x00\x00\x00\x00\x00\x00\x00\x00\x00\x00\x00\x0b\x0f\xbd\xbb\xbf\x9f\xbf\x9f\xbf\xbb\xfb\xfb\xd0\x00\x00\x00\x00\x00\x00\x0b\xcb\xff\xdb\xdb\xde\x9b\xf9\xfa\xdf\xbc\xbd\xbd\xfb\xff\xbf\x0b\xdf\x9b\xeb\xcb\xda\xdb\r\x00\x00\x00\x00\x00\x00\x00\x99\xbd\x9b\xbf\xb9\xfb\x99\xe9\xbb\x9b\xd9\xbb\x0b\x0b\xb9\xbf\xbf\x0b\x00\x00\x00\x00\x00\x00\x00\x00\x00\x00\x00\x00\x00\x00\x00\x00\xa0\x00\x00\x00\x00\x00\x00\x00\x00\x00\x00\x00\x00\t\xbf\xbf\xdb\xbf\x9f\xbf\xbf\x9f\xbf\xbd\xa0\x00\x00\x00\x00\x00\x00\xad\xbd\xfd\xaf\xfd\xfb\xff\xdf\xbd\xba\xdb\xfb\xdb\x9f\xf9\xfd\xff\xf9\xff\xd9\xf9\xa9\xf0\xf0\xa9\x00\x00\x00\x00\x00\x00\x0b\xfb\xbb\xf9\xbf\xbd\xbf\xb9\xf0\xfb\x0b\xad\xbd\xbb\xdb\xe0\x00\x00\x00\x00\x00\x00\x00\x00\x00\x00\x00\x00\x00\x00\x00\x00\x00\x00\xf0\x00\x00\x00\x00\x00\xa0\x00\x00\x00\x00\x00\x00\x00\x0b\xfb\xbf\xfb\xfb\xfb\xfb\xfb\xf9\xfa\x00\x00\x00\x00\x00\t\xc9\xf0\xfb\xfb\xfd\xbe\x9f\xda\xfb\xdf\xfd\xbd\xbc\xbf\xf0\xff\xfb\xf9\xff\x0f\xbf\x0f\x9e\x9f\x9f\x9e\x90\x00\x00\x00\x00\x00\x00\xb9\xf9\xbf\x9b\x9b\xb0\x9b\x9b\xbd\xbf\x9a\x9b\xe9\xa0\x00\x00\x00\x00\x00\x00\x00\x00\x00\x00\x00\x00\x00\x00\x00\x00\x00\x00\x00\xf0\x00\x00\x00\x00\x00\x00\x00\x00\x00\x00\x00\x00\x00\x00\x0f\xb9\xfb\xfb\xfb\x9f\xbf\xbf\xbf\x00\x00\x00\x00\x00\n\x9e\x9f\x9e\xdf\xbf\xdb\xf0\xfd\xbf\xad\xbf\xff\x9f\xda\xdf\x9f\xdf\xbf\xbd\xf9\xf9\xf9\xf9\x0b\xcb\xcb\xcb\x00\x00\x00\x00\x00\x00\x9a\x9f\xb9\xfb\xbc\x9f\x0f\xbd\xa0\x00\x00\x00\x00\x00\x00\x00\x00\x00\x00\x00\x00\x00\x00\x00\x00\x00\x00\x00\x00\x00\x00\x00\x00\xd0\x00\x00\x00\x00\x00\x00\x00\x00\x00\x00\x00\x00\x00\x00\t\xfb\xbd\xbf\x9f\xbf\xbd\xbb\xf0\x00\x00\x00\x00\t\xbc\xb9\xbc\xfb\xfb\xdf\xbd\xbf\xbf\xfd\xfb\xd9\xe9\xf9\xbd\xbb\xff\xbf\xdf\xdb\xfb\xcb\x9e\x9e\xbd\xb9\xf9\xad\x0f\x00\x00\x00\x00\x00\x9f\xbb\x9f\xb9\xfb\xb0\xb0\x00\x00\x00\x00\x00\x00\x00\x00\x00\x00\x00\x00\x00\x00\x00\x00\x00\x00\x00\x00\x00\x00\x00\x00\x00\x00\xa0\x00\x00\x00\x00\x00\x00\x00\x00\x00\x00\x00\x00\x00\x00\x00\xbf\xfb\xfb\xfb\xfb\xfb\xff\x90\x00\x00\x00\x00\x0f\xcb\xde\xff\x9f\xdf\xeb\xda\xfd\xfb\xdf\xbd\xaf\xbf\x9a\xdb\x0f\xdb\xfd\xbf\xbf\r\xbd\xe9\xf9\xd0\xbc\xbc\xbd\xa0\x9e\x00\x00\x00\x00\xb9\xb9\xfb\x9f\x00\x00\x00\x00\x00\x00\x00\x00\x00\x00\x00\x00\x00\x00\x00\x00\x00\x00\x00\x00\x00\x00\x00\x00\x00\x00\x00\x00\x00\xf0\x00\x00\x00\x00\x00\x00\x00\x00\x00\x00\x00\x00\x00\x00\x00\t\xbf\xbd\xbf\xbd\xbf\xbb\x00\x00\x00\x00\x00\t\xbc\xfb\xcb\xfa\xf9\xf9\xfd\xbb\xde\xbb\xcb\xdb\xd0\xbd\xa9\xf9\xbd\xfb\xed\xad\xbf\x0b\x9f\x9a\xfb\xdb\x9f\x0b\x9f\t\xc0\x00\x00\x00\x0f\xbf\x9f\xba\x00\x00\x00\x00\x00\x00\x00\x00\x00\x00\x00\x00\x00\x00\x00\x00\x00\x00\x00\x00\x00\x00\x00\x00\x00\x00\x00\x00\x00\xf0\x00\x00\x00\x00\x00\n\x00\x00\x00\x00\x00\x00\x00\x00\x00\x00\x0b\xfb\xfb\xfb\xf9\xff\xe0\x00\x00\x00\x00\x0e\x9b\xdf\xbd\xfd\xbf\xff\xbf\xdf\xbd\xfd\xbd\xad\xbf\x0b\xd0\x0f\x0b\r\xbd\xb0\xdb\xda\xda\xd9\x9e\x9e\x9b\xd0\xf0\xf0\xb0\x00\x00\x00\t\x9b\xb9\xf0\x00\x00\x00\x00\x00\x00\x00\x00\x00\x00\x00\x00\x00\x00\x00\x00\x00\x00\x00\x00\x00\x00\x00\x00\x00\x00\x00\x00\x00\xd0\x00\x00\x00\x00\xa0\x00\x00\x00\x00\x00\x00\x00\x00\x00\x00\x00\t\x9f\xbd\xbf\xbf\xbb\x00\x00\x00\x00\t\t\xfe\xbf\xda\xfb\xfd\xbd\xf9\xbf\xcb\xfa\xfb\xdb\xc9\xbc\xb9\xf0\x9c\xb0\x9a\x9d\xa0\x90\x99\xa9\xe9\xb9\xf0\xbf\x9b\x9e\x9e\x00\x00\x00\x0b\xf9\xfb\x00\x00\x00\x00\x00\x00\x00\x00\x00\x00\x00\x00\x00\x00\x00\x00\x00\x00\x00\x00\x00\x00\x00\x00\x00\x00\x00\x00\x00\x00\xa0\x00\x00\x00\x00\x00\x00\x00\x00\x00\x00\x00\x00\x00\x00\x00\x00\x00\xbf\xbf\xbf\xbf\xbd\x00\x00\x00\x00\x00\x0b\xcb\xda\xff\xfd\xfa\xff\xaf\xfd\xbf\x9f\x9c\x9e\x9b\xc9\x0f\t\xfb\xdb\xe9\xda\x9b\xdb\xfa\x9f\t\x0f\t\xf9\x0f\xcb\x90\xd0\x00\x00\x0b\x9b\xb0\x00\x00\x00\x00\x00\x00\x00\x00\x00\x00\x00\x00\x00\x00\x00\x00\x00\x00\x00\x00\x00\x00\x00\x00\x00\x00\x00\x00\x00\x00\xf0\x00\x00\x00\x00\x00\x00\x00\x00\x00\x00\x00\x00\x00\x00\x00\x00\x00\x00\xbf\xfb\xdb\xfb\x00\x00\x00\x00\x00\xc9\xff\xfd\xbd\xbf\xbd\xbd\xf9\xfa\xd9\xf0\xfb\xf9\xe9\xfb\xf9\xff\t\xa9\t\xa9\xc9\xa9\r\x0b\xbd\xb9\xf9\xad\xb9\xb9\xe9\xad\x00\x00\x00\xfb\xc0\x00\x00\x00\x00\x00\x00\x00\x00\x00\x00\x00\x00\x00\x00\x00\x00\x00\x00\x00\x00\x00\x00\x00\x00\x00\x00\x00\x00\x00\x00\xf0\x00\x00\x00\x00\x00\x00\x00\x00\x00\x00\x00\x00\x00\x00\x00\x00\x00\x00\t\xbf\xbf\xbf\xc0\x00\x00\x00\x0b\n\x9b\xff\xef\xfd\xff\xfb\xff\x9f\xbe\xfb\xd0\xf9\xfb\xdb\xda\x99\xf0\xdb\xdb\xda\x9f\x9e\x9b\x9c\x9a\xdb\x0f\x9a\xda\xda\x9f\n\xc0\x00\x0b\x9a\x00\x00\x00\x00\x00\x00\x00\x00\x00\x00\x00\x00\x00\x00\x00\x00\x00\x00\x00\x00\x00\x00\x00\x00\x00\x00\x00\x00\x00\x00\x00\x90\x00\x00\x00\x00\x00\x00\x00\x00\x00\x00\x00\x00\x00\x00\x00\x00\x00\x00\x00\xfb\xfb\xdb\xa0\x00\x00\x00\x00\t\xff\xe9\xf9\xfa\xf9\xfd\xbf\xf9\xf9\xf0\xfb\xfb\xdf\xad\xad\xbe\x9f\xbc\xbd\xbd\xf9\xe9\xbc\xf9\xbd\xbc\xb9\xe9\xbd\xb9\xe9\xbd\xa0\x00\x00\xf0\x00\x00\x00\x00\x00\x00\x00\x00\x00\x00\x00\x00\x00\x00\x00\x00\x00\x00\x00\x00\x00\x00\x00\x00\x00\x00\x00\x00\x00\x00\x00\xe0\x00\x00\x00\x00\x00\x00\n\x00\xc0\x90\xc0\x00\x00\x00\x00\x00\x00\x00\x00\x9b\xfb\xfb\xd0\x00\x00\x00\t\xcf\xef\x9f\xbf\xff\xdf\xfb\xfd\x9e\x9e\x9f\x9f\xbd\xeb\xdb\xf9\xfd\xbc\x9f\xbc\xbf\x0b\xdb\xdb\x9b\xcb\xcb\x9f\x9b\xc9\xad\xb9\xca\x90\x00\x0b\x00\x00\x00\x00\x00\x00\x00\x00\x00\x00\xc0\x00\x00\x00\x00\x00\x00\x00\x00\x00\x00\x00\x00\x00\x00\x00\x00\x00\x00\x00\x00\x00\xf0\xc0\n\x00\x00\x00\xa0\x90\n\x00\n\x00\x00\x00\x0c\x00\x00\x00\x00\x00\x00\x9f\xbd\xa0\x00\x00\x00\x00\xb9\xbf\xff\xcf\x9f\xbf\xbd\xba\xfb\xdb\xff\xbd\xff\x9d\xbf\xdf\x0b\xfb\xfd\xbf\xd9\xfd\xbd\xad\xad\xb9\xb0\xf0\xbd\xbf\x9a\xda\xb9\xe0\x00\x00\x00\x00\x00\x00\x00\x00\x00\x00\x0c\xa0\x00\x00\x00\x00\x00\x00\x00\x00\x00\x00\x00\x00\x00\x00\x00\x00\x00\x00\x00\x00\x00\x00\xf0\xa0\x00\xc0\n\xc0\x90\xc0\x00\n\x00\n\xc0\xac\x00\n\n\x00\x00\xac\x00\x0b\xfb\xf0\x00\x00\x00\n\x0f\xdb\xcb\xfb\xff\xf9\xff\xdb\xda\xf9\xbd\xfb\xcb\xfb\xcb\xbd\xfd\x9f\x9f\xdb\xfd\xbf\xdb\xdb\xda\xdf\x9f\x9f\x0f\x0f\x9f\x9d\xe9\x9e\x00\x00\x00\x00\x00\xa0\x00\x00\x0c\n\x00\x00\x00\x0e\x00\x00\x00\n\x0c\x00\x00\x00\x00\x00\x00\x00\x00\x00\x00\x00\x00\x00\x00\x00\x90\x00\x00\n\x00\x00\x00\xa0\x0c\x9c\x0c\x90\x00\x90\xa0\x90\x0c\x9a\xc0\x00\x00\xe9\xaf\xb0\x00\x00\x00\x00\xda\xff\xff\xdf\xf9\xff\xf0\xfd\xbd\xbf\xff\xbd\xf9\xfd\xbf\xdb\xfb\xff\xff\xbd\xfb\xf9\xf9\xf9\xf9\xb0\xf0\xf9\xf9\xf9\xfc\xbb\x9f\xa9\x00\x00\x00\x00\x00\x00\x00\x00\x00\x00\x00\x0c\n\x00\x0c\xa0\x00\xc0\x00\xa0\x00\x00\x00\x00\x00\x00\x00\x00\x00\x00\x00\x00\x00\x00\xe0\x00\xa0\x00\x00\n\x00\x00\n\n\n\x0c\n\xc0\x0c\x0c\x00\x00\x0b\x00\xa0\x00\xdb\xf0\x00\x00\x00\x00\xbf\xfa\xdb\xfe\x9f\xfd\xbf\xbb\xeb\xff\xcb\xdf\xbf\xfb\xfd\xbd\xbf\xdb\xdb\xdf\xbf\xdf\x0f\x9f\xbc\xbd\xbd\xbc\xb0\xb0\xfb\xbc\xda\xd0\x00\x00\x00\x00\x00\x00\n\xc0\xa0\x00\xc0\xa0\x00\x00\x00\x00\xca\x00\x00\x00\x00\x00\x00\x00\x00\x00\x00\x00\x00\x00\x00\x00\x00\x00\xf0\x00\x00\x00\x00\x00\x00\x00\x00\x00\x00\n\x00\n\x00\xa0\xa0\xac\x00\xc0\xc9\n\t\xbe\x00\x00\x00\x00\xfb\xdf\xff\x9f\xfb\xfa\xdb\xdf\x9f\x9f\xbf\xbd\xf9\xfd\xfb\xff\xdb\xff\xff\xff\xfd\xbd\xbf\xde\x9f\xdb\xcb\x9f\x9f\x9f\x9f\xdb\xbd\xbe\x00\x00\x00\x00\x00\x00\x00\x00\x00\xa0\x00\x00\x00\x0c\xa0\xc0\x00\x00\xac\x00\x00\x00\x00\x00\x00\x00\x00\x00\x00\x00\x00\x00\x00\x00\xf0\x00\x00\x00\x00\x00\x00\x00\x00\x00\x00\x00\x00\x00\x00\x00\x00\x00\xa0\n\x00\xc0\x0c\x0b\x00\x00\x00\x00\x9e\xbf\xcb\xfb\xdf\xdf\xbc\xbf\xff\xfb\xdf\xfb\xff\xbf\xdf\x9f\xfd\xf9\xff\xf9\xfb\xff\xdb\xf9\xf9\xad\xbd\xe9\xe9\xe9\xb0\xfc\xbb\xd9\xf0\x00\x00\x00\x00\x00\x00\x00\x0c\x00\x00\x00\xac\x00\x00\n\x00\xac\x00\x00\x00\x00\x00\x00\x00\x00\x00\x00\x00\x00\x00\x00\x00\x00\xb0\x00\x00\x00\xa0\x00\x00\xa0\x00\x00\x00\x00\x00\x00\x00\x00\x00\x00\x00\x00\n\x00\xa0\x0c\x00\x00\x00\x00\xfd\xff\xbf\xdf\xfb\xe9\xfb\xf9\xf9\xfd\xbf\x9f\x9f\xdf\xbf\xff\x9f\xbf\xf9\xff\xfd\xf9\xfd\xbf\x9f\xdb\xcb\x9f\x9f\x9f\x0f\x9b\xdd\xaf\x9e\x00\x00\x00\x00\xac\x00\x00\x00\x00\xe0\x0c\x00\n\x00\x00\xc0\xc0\n\x00\x00\x00\x00\x00\x00\xa0\x00\x00\x00\x00\x00\x00\x00\x00\xc0\x00\x00\x00\x00\x00\x00\x00\x00\x00\x00\x00\x00\x00\x00\x00\x00\x00\x00\x00\x00\x00\x00\n\x00\x00\x00\t\xbf\xfa\xdf\xfb\xcf\x9f\xbf\xdf\xbf\xfb\xf9\xff\xff\xfb\xfd\xf9\xff\xdf\xdf\xff\x9f\xbf\xf9\xfd\xbc\xb9\xf9\xf9\xcb\xda\xdb\x9f\xfb\xf9\xe9\x00\x00\x00\xc0\x00\x00\xca\x00\x00\x00\n\x00\x00\xc0\xe0\n\n\x0c\x00\x00\x00\x00\n\x00\x00\x00\x00\x00\x00\x00\x00\x00\x00\xf0\x00\x00\x00\x00\x00\x00\x00\x00\x00\x00\x00\x00\x00\x00\x00\x00\x00\x00\x00\x00\x00\x00\x00\x00\x00\x00\x00\xfb\xdf\xfb\xdf\xbf\xfb\xdf\xbf\xf9\xfd\xff\xf9\xf9\xfd\xfb\xff\xdb\xff\xbf\x9f\xff\xdb\xdb\xe9\xf9\xff\xdb\xcb\xf0\xf9\xf0\xf0\xbc\x9f\xbd\xf0\x00\n\x00\x00\xa0\x00\x00\xe0\x00\x00\x00\xe0\x00\x00\x0c\x00\x00\x00\x00\xa0\x00\x00\x00\x00\x00\x00\x00\x00\x00\x00\x00\x00\xb0\x00\x00\x00\x00\x00\x00\x00\x00\x00\x00\x00\x00\x00\x00\x00\x00\x00\x00\x00\x00\x00\x00\x00\x00\x00\x00\x00\xfe\xfb\xdf\xf9\xf9\xff\xbd\xf9\xff\xbf\x9f\xff\xff\xbf\xdf\x9f\xbd\xbd\xff\xf9\xf9\xf9\xfd\xbd\xbd\x9a\xbf\x9d\xbd\xbc\xbd\xbd\xbf\xbd\xbb\xcb\xc0\x00\x00\x00\x00\x00\x00\x00\x0e\x00\xc0\x00\xa0\n\x00\x0c\x00\xa0\x00\x00\xc0\x00\x90\x00\x00\n\x00\x00\x00\x00\x00\x00\xf0\x00\x00\x00\x00\x00\x00\x00\x00\x00\x00\x00\x00\x00\x00\x00\x00\x00\x00\x00\x00\x00\x00\x00\x00\x00\x00\n\xdb\xff\xeb\xfe\xbf\xf9\xff\xbf\xf9\xff\xff\x9f\x9f\xdf\xbf\xff\xdf\xff\x9f\x9f\xff\xff\x9f\x9f\xda\xfd\xf9\xfb\xcb\xdb\xdb\xcb\xd9\xfe\xdf\xbd\xa0\x00\x00\x00\x00\x00\xa0\x00\x00\x00\xa0\x0c\x0c\x0c\n\n\x00\x00\x00\x00\n\x00\xe0\n\x00\x00\x00\x00\x00\n\x00\x00\xc0\x00\x00\x00\x00\x00\x00\x00\x00\x00\x00\x00\x00\x00\x00\x00\x00\x00\x00\x00\x00\x00\x00\x00\x00\x00\x00\t\xff\xdf\x9f\xdb\xdf\x9f\xbf\xfd\xbf\xfb\xdb\xff\xff\xfb\xfd\xf9\xfb\xdb\xff\xff\xf9\xf9\xff\xbc\xbf\x9f\x9f\xe9\xf9\xf0\xf0\xf9\xeb\xf9\xfb\xda\xd0\x00\x00\xa0\x0c\xa0\xc0\xa0\xc0\x00\x00\x00\x00\xa0\x0c\x00\x00\x00\n\x00\x00\x00\x00\x0c\x00\xa0\x00\xa0\x00\x00\x00\x00\xb0\x00\x00\x00\x00\x00\x00\x00\x00\x00\x00\x00\x00\x00\x00\x00\x00\x00\x00\x00\x00\x00\x00\x00\x00\x00\x00\x0b\xbf\xaf\xfb\xff\xfb\xff\xfd\xbf\xdb\xdf\xff\xdb\xf9\xfd\xfb\xff\xdf\xfd\xf9\xf9\xff\xff\x9f\xdb\xd9\xf0\xfd\xbd\xbc\xbd\xbf\x9f\x9f\x9f\xbd\xfb\xda\x00\x00\xc0\x00\x00\x00\x00\x00\xac\x0c\xa0\xa0\x00\xa0\x00\x00\x00\x00\x00\x00\x00\x00\x00\x00\x00\xc0\x00\x00\x00\n\x00\xf0\x00\x00\x00\x00\x00\n\x00\x00\x00\x00\x00\x00\x00\x00\x00\x00\x00\x00\x00\x00\x00\x00\x00\x00\x00\x00\x00\xff\xdb\xde\x9f\xbd\xbd\xbf\xdb\xff\xbf\x9f\xfd\xff\xbf\xfd\xbf\xbf\xbf\xff\xff\xfb\xdf\xf9\xff\xbf\xbd\xbf\x9f\xbd\xbe\x9f\xbc\xf9\xe9\xfb\xdf\xbd\xbe\x00\x00\x00\x00\x0c\x00\x00\x00\x00\x0c\x0c\x0c\x00\x00\x00\xa0\x00\x00\xa0\n\x00\n\x0c\x00\x00\x00\n\x00\x00\x00\xf0\x00\x00\x00\x00\x00\x00\x00\x00\x00\x00\x00\x00\x00\x00\x00\x00\x00\x00\x00\x00\x00\x00\x00\x00\x00\x00\t\xfb\xff\xfb\xfb\xdf\xff\xff\xbf\x9f\xff\xff\xbf\xbd\xfd\xbf\xfd\xfd\xfd\xbf\xfd\xfd\xfb\xdf\xbd\xfd\xfb\xda\xdb\xcb\xdb\xda\xdb\xdb\xfd\xbd\xbf\xda\xd0\x00\x00\xac\x00\n\x00\xe0\x00\xa0\t\xa0\xb0\x00\xa9\x00\x00\x00\x00\x00\x0c\x00\x00\x00\xa0\n\x00\x00\x00\x00\x00\x00\x00\x00\x00\x00\x00\x00\x00\x00\x00\x00\x00\x00\x00\x00\x00\x00\x00\x00\x00\x00\x00\x00\x00\x00\x00\x00\x9e\xfd\xe9\xbf\xdf\xff\xbf\x9f\xdf\xff\xdb\xdb\xdf\xdb\xfb\xfd\xfb\xff\xbf\xfd\xbf\xbf\xbd\xfb\xdb\x0f\xbd\xbd\xbd\xbd\xad\xbd\xbd\xbf\x9f\x0f\xfd\xbf\x9e\x00\x00\x00\xa0\x00\x00\x00\xe0\x0c\xa0\xc0\xc0\xe0\xc0\xe0\x0c\xa0\xb0\xc0\x00\x00\x00\x00\x00\x00\x00\x00\x00\xa0\x00\xf0\x00\x00\x00\x00\x00\x00\x00\x00\x00\x00\x00\x00\x00\x00\x00\x00\x00\x00\x00\x00\x00\x00\x00\x00\x00\x00\x0b\xfb\xfe\xdf\xbf\x9f\xdf\xfb\xf9\xfb\xff\xff\xfb\xff\xfd\xfb\xfd\xbf\xdf\xbf\xfd\xfd\xfb\xde\xbd\xf9\xda\xf9\xf0\xf9\xf9\xeb\xdb\xcd\xbf\xf0\xbf\xf9\xe9\xe0\xa0\x00\x00\x00\xc0\x00\x00\x00\x00\xa0\xa0\x00\xa0\x0c\xa0\x0c\n\n\n\n\n\x00\x00\x00\x0c\x00\x00\x00\x00\xf0\x00\x00\x00\x00\x00\x00\x00\x00\x00\x00\x00\x00\x00\x00\x00\x00\x00\x00\x00\x00\x00\x00\x00\x00\x00\x00\x00\xfd\xbf\xf9\xff\xfb\xfb\xdf\xff\xfd\xf9\xfd\xbd\xbd\xbf\xfd\xbf\xdb\xfd\xf9\xfb\xff\x9f\xbd\xfb\xff\xbd\x9e\x9f\x0f\x0f\x9d\xbf\xbf\xdb\xdf\x9f\xff\x9f\x90\xc0\x00\xc0\n\x00\xa0\x0c\n\x0c\x9c\x0b\xc0\xd0\xa9\xca\x9a\x0c\r\x0c\x9c\r\x0e\x0e\x00\xa0\n\x00\x00\x00\xb0\x00\x00\x00\x00\x00\x00\x00\x00\x00\x00\x00\x00\x00\x00\x00\x00\x00\x00\x00\x00\x00\x00\x00\x00\x00\x00\t\xbf\xe9\xbf\xf9\xfd\xff\xfb\xdb\xff\xbf\xfb\xff\xff\xfd\xbf\xff\xff\xfb\xff\xfd\xf9\xff\xdb\xdf\x9d\xff\xbd\xbd\xbd\xbd\xaf\x0f\xdb\xff\xbd\xbd\xbf\xf9\xeb\x00\n\x00\x00\x00\xc0\n\x00\xca\n\x0c\n\n\xc0\xa0\xc0\xcb\n\n\n\n\x00\x00\x9c\x00\x0c\n\x00\xe0\xc0\x00\x00\x00\x00\x00\x00\x00\x00\x00\x00\x00\x00\x00\x00\x00\x00\x00\x00\x00\x00\x00\x00\x00\x00\x00\x00\x0f\xef\x9f\xdf\x9f\xfb\xff\x9f\xff\xdb\xf9\xfd\xf9\xf9\xfb\xff\xdf\xbd\xff\xdb\xdf\xbf\xfd\xbf\xf0\xfb\xa9\xcb\xf0\xf0\xf0\xbd\xbd\xbf\x9f\xdb\xcb\xfd\xbc\xbd\x00\x00\x00\x00\x00\x00\x00\x00\x90\x00\xd0\xa9\x0c\x9a\xc9\n\x00\xc0\xc0\x0c\x00\xc0\xbc\xa0\xac\xa0\xbc\r\x00\xb0\x00\x00\x00\x00\x00\x00\x00\x00\x00\x00\x00\x00\x00\x00\x00\x00\x00\x00\x00\x00\x00\x00\x00\x00\x00\x00\x0b\xdb\xff\xbf\xfb\xdf\x9f\xfb\xdb\xfd\xff\xbf\xbf\xff\xfd\xff\xbf\xfb\xff\xff\xbf\xfd\xbf\xfd\xbf\x9f\xdf\xbd\x9f\x9f\x9b\xdb\xdb\xdf\xfb\xff\x9d\xbf\xff\x9e\x9a\xc0\n\xc0\xa0\x0b\x00\n\x00\x00\xa0\x0c\n\x00\n\xc9\xe0\xb0\xad\xa0\xe9\xac\x00\x0c\x90\x0c\x00\xa0\xa0\xf0\x00\x00\x00\x00\x00\x00\x00\x00\x00\x00\x00\x00\x00\x00\x00\x00\x00\x00\x00\x00\x00\x00\x00\x00\x00\x00\x9e\xbc\xbd\xf9\xff\xbf\xf9\xff\xfd\xbf\xdb\xdf\xdf\xbd\xbf\xbd\xff\xdf\xdb\xfd\xfd\xbf\xdb\xff\xdb\xf9\xbd\xbe\xbc\xbc\xbd\xad\xad\xb9\xfd\xbf\xbe\x9f\xf9\xf9\xe9\x00\x00\x00\x0c\x00\x0c\x00\x0e\x00\x00\n\x00\x0c\x00\x00\x00\x00\x00\t\x00\x00\xac\xa0\xac\x9a\x0c\x00\xc0\xf0\x00\x00\x00\x00\x00\x00\x00\x00\x00\x00\x00\x00\x00\x00\x00\x00\x00\x00\x00\x00\x00\x00\x00\x00\x00\x00\xe9\xff\xbf\xbf\xf9\xfd\xbf\xf9\xfb\xf9\xbf\xfb\xfb\xdf\xfd\xff\xfb\xff\xbf\xdb\xfb\xdf\xbd\xf9\xfd\xaf\xcb\xd9\xdb\xdb\xda\xd9\xf9\xef\xbf\xfd\xf9\xbd\xbf\xfd\xbc\xa0\x00\x00\x00\x00\n\x00\x00\x00\x00\x00\x00\n\x00\n\x0c\n\xc0\xac\n\xc9\x00\x9c\x00\xac\x0b\x0e\x9a\x00\x00\x00\x00\x00\x00\x00\x00\x00\x00\x00\x00\x00\x00\x00\x00\x00\x00\x00\x00\x00\x00\x00\x00\x00\x00\n\x9b\xf9\xff\xdf\x9f\xfb\xff\x9f\xff\xdf\xfd\xbf\xdf\xfb\xfb\xfb\xdf\xf9\xfd\xbf\xdd\xad\x0f\x99\xe9\x9d\xbd\xeb\xfa\xdb\xcb\x9f\x0b\xf9\xfd\xfb\x9e\xdf\xdf\x9a\xda\x9c\x00\xa0\n\x00\x00\x00\x00\x00\n\x00\n\x00\x00\x00\x00\x00\x00\x00\x00\n\xc0\x00\x00\x00\x00\x00\x00\xf0\x00\x00\x00\x00\x00\x00\x00\x00\x00\x00\x00\x00\x00\x00\x00\x00\x00\x00\x00\x00\x00\x00\x00\x00\x00\x00\xfd\xef\x9f\xbf\xff\x9f\x9f\xfb\xdb\xf9\xfb\xdb\xfb\xdf\xdf\xdf\xbd\xbe\xdb\xf9\xfb\xdb\xd9\xad\x99\xe9\t\x9c\x99\xe9\xbd\xad\xbd\x9f\xfb\xdf\xf9\xba\xbf\xfd\xbf\x00\x90\x00\x00\n\x00\x00\x00\xa0\x00\x00\x00\x00\n\x00\n\x00\x00\x00\x00\x00\n\x00\xac\x00\xac\x00\x00\xf0\x00\x00\x00\x00\x00\x00\x00\x00\x00\x00\x00\x00\x00\x00\x00\x00\x00\x00\x00\x00\x00\x00\x00\x00\x00\x90\xbb\xdb\xff\xdf\x9f\xff\xfb\xdf\xfd\xbf\xdf\xff\xdf\xfb\xfb\xff\xde\xdb\xd0\xdf\xdf\xff\xfd\xda\xd9\x9d\xbc\x9b\xc9\xf0\xdb\xda\xdb\xf9\xff\xbd\xff\xdd\xbd\xbf\xd9\xfa\xc0\x00\x00\x00\x00\x00\xa0\x00\x00\x00\x00\x00\x00\x00\x00\x00\x00\xa0\x00\x00\x00\x00\x00\t\x00\n\x00\x00\x00\x00\x00\x00\x00\x00\x00\x00\x00\x00\x00\x00\x00\x00\x00\x00\x00\x00\x00\x00\x00\x00\x00\x00\x00\n\xde\xbf\xdb\xfb\xff\x9f\x9f\xfb\xdb\xdb\xfb\xdb\xfb\xdf\xfd\xf9\xf9\xd9\xfd\xbf\xff\xdf\x9f\x9d\x9a\xd0\xd9\xbc\x9a\x9d\xbc\xb9\xbc\xbd\xbd\xff\xbd\xbb\xdb\xfc\xbe\x9d\xa0\x00\x00\x00\x00\x00\x00\x00\x00\x00\x00\x00\x00\x00\x00\x00\xa0\x00\n\x00\x00\x00\x00\xa0\x00\x00\x00\xf0\x00\x00\x00\x00\x00\x00\x00\x00\x00\x00\x00\x00\x00\x00\x00\x00\x00\x00\x00\x00\x00\x00\x00\x00\x00\x9f\xf9\xfd\xbf\xfd\xf9\xff\xff\xbd\xfb\xff\xbd\xff\xbd\xfe\x9f\xbd\x0f\x9e\x99\xf9\xc9\t\r\x0b\r\t\xa0\xc9\xc9\xd0\x0b\xda\xdb\xdb\xfb\xdb\xdb\xfc\xdb\xdb\xf9\xda\x00\n\x00\x00\x00\x00\x00\x00\x00\x00\x00\x00\x00\x00\x00\x00\x00\x00\x00\n\x00\n\x00\x00\x00\x00\x00\xa0\x00\x00\x00\x00\x00\x00\x00\x00\x00\x00\x00\x00\x00\x00\x00\x00\x00\x00\x00\x00\x00\x00\x00\x00\x00\xad\xbf\xbf\xfd\xfb\xff\xbd\xbd\xff\xbd\xf9\xff\xbd\xff\xbd\xf0\xdb\xd0\xd9\xfd\t\xb9\xfd\xb9\xbd\xfb\xfb\xdf\x9a\xb0\x0b\xd0\x9d\xbd\xbe\x9f\xff\xfb\xdb\xbd\xbd\xbe\xbd\xbc\x00\x00\x00\n\x00\x00\x00\x00\x00\x00\x00\x00\x00\x00\x00\x00\x00\x00\x00\x00\x00\x00\x00\x00\xa0\x00\xd0\x00\x00\x00\x00\x00\x00\x00\x00\x00\x00\x00\x00\x00\x00\x00\x00\x00\x00\x00\x00\x00\x00\x00\x00\x00\x9a\xdf\xdb\xfb\xfd\xf9\xff\xfb\xdb\xdb\xff\x9f\xfb\xdf\xf9\xdf\r\x0b\t\xbf\xfd\xff\xbf\xff\xff\xff\xdf\xbf\xfd\xff\x00\x9e\x90\x9b\xd9\xf9\xbd\xff\xfd\xeb\xdf\xd9\xf0\xb0\xc0\x00\x00\x00\x00\x00\x00\x00\x00\x00\x00\x00\x00\x00\x00\x00\x00\x00\x00\x00\x00\x00\x00\xa0\x00\x00\xf0\x00\x00\x00\x00\x00\x00\x00\x00\x00\x00\x00\x00\x00\x00\x00\x00\x00\x00\x00\x00\x00\x00\x00\x00\x00\xff\xbe\xbf\xdf\xff\xbf\xf9\xff\xff\xad\x9f\xff\x9f\xf0\xdf\t\x00\xbd\xff\xff\xfb\xff\xff\xdb\xff\xff\xbf\xff\xfb\xf0\xf0\t\r\xbc\xbf\xdf\xdb\xf9\xfb\x9f\x0b\xbf\x0f\xdb\x00\x00\xa0\x00\x00\x00\x00\x00\x00\x00\x00\x00\x00\x00\x00\x00\x00\x00\x00\x00\x00\x00\x00\x00\x00\x00\xa0\x00\x00\x00\x00\x00\x00\x00\x00\x00\x00\x00\x00\x00\x00\x00\x00\x00\x00\x00\x00\x00\x00\x00\x00\x9b\xf9\xf9\xfd\xbf\xf9\xff\x9f\xf9\xf9\xdf\xaf\xf9\xff\x9f\x90\x90\xf9\xff\xbf\xff\xff\xff\xff\xbe\xff\xff\xff\xff\xbd\xff\xb0\x90\x0b\t\xbd\xb0\xbf\xdf\xbd\xfd\xbd\xed\xbd\xa0\n\x00\x00\x00\x00\x00\x00\x00\x00\x00\x00\x00\x00\x00\x00\x00\x00\x00\x00\x00\x00\x00\x00\x00\x00\x00\xd0\x00\x00\x00\x00\x00\x00\x00\x00\x00\x00\x00\x00\x00\x00\x00\x00\x00\x00\x00\x00\x00\x00\x00\x00\xad\xaf\xff\xbf\xf9\xff\xdb\xfb\xdf\x9f\xb9\xf9\xff\xbc\x90\xe9\xef\x0f\xbf\xdf\xff\xff\xbf\xff\xf9\xbf\xff\xff\xff\xff\xff\xc9\xe0\x90\xdb\xcb\xff\xdb\xf9\xff\x9a\xdb\x9b\xda\x9f\xc0\x00\x00\x00\x00\x00\x00\x00\x00\x00\x00\x00\x00\x00\x00\x00\x00\x00\x00\x00\x00\x00\x00\x00\x00\x00\xa0\x00\x00\x00\x00\x00\x00\x00\x00\x00\x00\x00\x00\x00\x00\x00\x00\x00\x00\x00\x00\x00\x00\x00\x00\x0b\xdb\xdf\xf9\xff\xbf\xfd\xff\xbf\xbd\xe9\x9f\x9e\xdb\xd9\x0b\x9f\xf9\xff\xbb\xff\xfd\xfb\xfc\xf0\xdb\x9f\x9b\xdb\xda\xdb\xf0\x90\xc0\t\x90\x99\xf9\xff\x9f\xfd\xbc\xf0\xfd\xa9\xac\x00\x00\xa0\x00\x00\x00\x00\x00\x00\x00\x00\x00\x00\x00\x00\x00\x00\x00\x00\x00\x00\x00\x00\x00\x00\xf0\x00\x00\x00\x00\x00\x00\x00\x00\x00\x00\x00\x00\x00\x00\x00\x00\x00\x00\x00\x00\x00\x00\x00\x00\xbc\xbf\xbf\x9f\xff\xdf\xbf\xbd\xfd\xf9\xbd\xbb\xf9\xf0\n\x9f\xff\x9e\xff\xcf\x9e\x9b\r\x9b\x9d\xbc\x90\xc9\r\xad\xbc\x90\n\x90\x9c\xad\xbf\x0f\xbd\xfb\xdb\xdb\x9f\x9a\xd9\xf0\xa0\x00\x00\x00\x00\x00\x00\x00\x00\x00\x00\x00\x00\x00\x00\x00\x00\x00\x00\x00\xa0\x00\x00\xa0\x00\x00\x00\x00\x00\x00\x00\x00\x00\x00\x00\x00\x00\x00\x00\x00\x00\x00\x00\x00\x00\x00\x00\x00\x00\x0b\xdb\xfd\xfd\xff\x9f\xbf\xdf\xdf\x9f\x9a\xda\xfc\x9f\t\r\xff\xe9\xe9\xb9\x90\xbd\x90\xd9\xe9\xcb\t\xad\x99\xe9\t\t\x0e\x99\t\xa9\x9b\xe9\xdf\x9f\x9f\x0f\xa9\xda\xdf\x9e\x00\x00\x00\x00\x00\x00\x00\x00\x00\x00\x00\x00\x00\x00\x00\x00\x00\x00\x00\x00\x00\x00\x00\x00\x00\x00\xf0\x00\x00\x00\x00\x00\x00\x00\x00\x00\x00\x00\x00\x00\x00\x00\x00\x00\x00\x00\x00\x00\x00\x00\x00\xad\xbf\xbf\xbf\xff\xdb\xfb\xfb\xfb\xdf\x9d\x9b\x90\xc0\x0b\t\xf0\x99\xc9\xe9\xda\xdf\x0b\xdd\xbd\xfd\xdb\xad\x9b\xda\xdb\xf9\xf0\xf0\xdb\xc9\x9f\xb0\xbd\xbd\xbd\x9e\xbd\xa9\xe9\xbc\x00\x00\x00\x00\x00\x00\x00\x00\x00\x00\x00\x00\x00\x00\x00\x00\x00\x00\x00\x00\x00\x00\x00\x00\x00\xe0\x00\x00\x00\x00\xa0\x00\x00\x00\x00\x00\x00\x00\x00\x00\x00\x00\x00\x00\x00\x00\x00\x00\x00\t\xfa\xdf\xfd\xf9\xff\xff\xdf\x9f\xdf\xbd\xba\xd0\xf9\x9b\xd0\xf0\x9f\xe9\xbf\x9f\x9f\x9f\xdf\xbf\xdb\xfb\xfd\xfb\xcf\x9f\x9c\xbd\xad\x9b\r\xbd\xa9\xdf\xdb\xcb\xdb\xd9\x0b\xda\x9e\xda\x90\xa0\x00\n\x00\x00\x00\x00\x00\x00\x00\x00\x00\x00\x00\x00\x00\x00\n\x00\x00\x00\x00\x00\x00\x90\x00\x00\x00\x00\x00\n\x00\x00\x00\x00\x00\x00\x00\x00\x00\x00\x00\x00\x00\x00\x00\x00\x00\xca\xbd\xfb\xdb\xff\xfb\xdb\xfb\xff\xbf\x9e\x9d\xb9\xad\xad\xbf\x9f\xf9\xbf\xdf\xff\xff\xff\xbf\xdf\xbf\xdf\x9f\x9f\xf9\xf0\xfb\xda\xdb\xc9\xf0\x9a\x9f\xb9\xad\xbd\xa9\xaf\x9d\xa9\xf9\xa9\xc0\x00\x00\x00\x00\x00\x00\x00\x00\x00\x00\x00\x00\x00\x00\x00\x00\x00\x00\x00\x00\n\x00\x00\x00\xe0\x00\x00\x00\x00\x00\x00\x00\x00\x00\x00\x00\x00\x00\x00\x00\x00\x00\x00\x00\x00\x00\x90\x9a\x9b\xdf\xbf\xff\xff\x9f\xff\xfd\xfb\xdf\x9f\x9b\xcb\xdb\xdb\xe9\xff\x9f\xfd\xfb\xf9\xfd\xbd\xfd\xfb\xfd\xfb\xff\xfd\xbd\xad\xf0\xf9\xda\x9e\x9b\xf9\xdf\x0f\xdb\xdb\x9f\xd9\x9a\x9e\x9e\x9c\xa0\x00\n\x00\x00\x00\x00\x00\x00\x00\x00\x00\x00\x00\x00\x00\x00\n\x00\x00\x00\x00\n\x00\x00\x90\x00\x00\x00\x00\x00\x00\x00\x00\x00\x00\x00\x00\x00\x00\x00\x00\x00\x00\x00\x00\x00\x0b\xff\xff\xbf\xdf\x9f\x9f\xff\xbd\xbf\x9f\xf9\xe9\x0f\xbd\xbc\xbd\xff\xda\xfd\xbf\xbd\xff\xbf\xfb\xfb\xfd\xfb\xde\x9f\x9a\xdb\xdb\xdb\xd0\xbd\xb9\r\x0f\xa9\xf0\xb9\xf0\xf9\xbc\xbd\x99\x0f\x0b\xcb\x00\x00\x00\x00\x00\x00\x00\x00\x00\x00\x00\x00\x00\x00\x00\x00\x00\x00\x00\xa0\x00\x00\x00\x00\xe0\x00\x00\x00\x00\x00\x00\x00\x00\x00\x00\x00\x00\x00\x00\x00\x00\x00\x00\x00\x00\x9a\xdb\xf9\xf9\xeb\xff\xfb\xf9\xfd\xfb\xdf\xf9\xe9\xfb\xd9\xda\xdb\xdb\x9f\xbd\xbf\xdf\xfb\xdf\xdb\xdf\xdf\xbf\x9f\xbd\xff\xff\xf0\xfb\x0f\xbf\xcb\xcb\x9b\xd9\xf9\x9f\x9e\x9f\x9e\x9b\xda\xda\x9a\xd0\x0c\xa0\x00\x00\x00\x00\x00\x00\x00\x00\x00\x00\x00\x00\x00\x00\x00\x00\x00\x00\x00\x00\x00\x00\x00\xb0\x00\x00\x00\x00\x00\x00\x00\x00\x00\x00\x00\x00\x00\x00\x00\x00\x00\x00\x00\x00\xad\xff\xdf\xef\xfd\xf9\xfd\xff\xfb\xfd\xbf\x9f\x9f\x9c\x9a\xbd\x9f\x9e\xf9\xdf\xf9\xfb\xdf\xfb\xff\xfb\xfb\xdf\xff\xdb\xf9\xf9\xdb\x9d\xf9\xc9\xbd\x9d\xe9\xa9\x0f\x0b\xdb\xdb\xdb\xdb\xc9\xbc\x9c\xbc\xb0\xd0\x00\x00\xa0\x00\x00\x00\x00\x00\x00\x00\x00\x00\x00\x00\x00\x00\x00\x00\x00\n\x00\n\x00\xc0\x00\x00\x00\x00\x00\x00\x00\x00\x00\x00\x00\x00\x00\x00\x00\x00\x00\x00\x00\x0b\xdf\xbf\xfb\xf9\xfb\xff\xff\xbf\x9f\xdb\xf9\xf9\xf9\xe9\xb9\xd9\xbe\x9f\x9f\xbf\x9f\xfd\xff\xbd\xfd\xbd\xfd\xff\xbd\xbf\x9f\xf9\xfa\xde\x90\xfb\xda\x9a\x9b\xdb\xf9\xbd\x9f\x9e\x9f\x0f\x9b\xcb\x0b\x0b\xc9\xa0\n\x00\x00\x00\x00\x00\x00\x00\x00\x00\x00\x00\x00\x00\x00\x00\n\x00\x00\x00\x00\x00\x00\xb0\x00\x00\x00\x00\x00\x00\x00\x00\x00\x00\x00\x00\x00\x00\x00\x00\x00\x00\x00\x9f\xbf\xff\xfd\xff\xdf\xbf\x9f\xdf\xfb\xfd\x9f\x9f\x0f\x9b\xda\x9a\xd9\xf9\xf9\xe9\xfd\xbf\xbd\xff\xbf\xff\xbf\x9f\xda\xd9\xf0\x9e\x9d\xb9\xbf\x90\xbd\xbd\x9d\xad\x0f\x0f\xbd\xbd\xbd\xbd\xad\x9b\xc9\xe0\x0f\xc0\x00\x00\x00\x00\x00\x00\x00\x00\x00\x00\x00\x00\x00\x00\x00\x00\x00\x00\x00\x00\x00\x00\x00\xe0\x00\x00\x00\x00\x00\x00\x00\x00\x00\x00\x00\x00\x00\x00\x00\x00\x00\x00\n\xdf\xdf\xbf\xfb\xfb\xef\xdf\xfb\xf9\xfd\xbe\xff\x0f\xbd\xfc\xbd\xf9\xa9\x0f\x9f\x9f\xbf\xdb\xdb\x9d\xf9\xf9\xff\xfb\xdb\x9e\x9f\x99\xe9\xfc\x90\xfd\t\xcb\x0b\xdb\x99\xf9\xed\xbf\xdb\xdb\xda\xdc\xb0\x9c\xb0\xbc\x00\x00\x00\x00\x00\x00\x00\x00\x00\x00\x00\x00\x00\x00\x00\x00\x00\x00\n\x00\x0b\x00\x00\x90\x00\x00\x00\x00\x00\x00\x00\x00\x00\x00\x00\x00\x00\x00\x00\x00\x00\x00\x9f\xfb\xfb\xfd\xff\xdf\xfb\xfb\xdf\xff\xfb\xf9\xf9\xf9\xdb\xb9\xf9\xad\x9d\xb9\xe9\xf9\xe9\xff\xff\xfb\xff\xff\xf9\xdf\xbc\xbb\xda\xda\x99\x0b\x9f\x9a\x9f\x9d\xbd\r\xaf\x9d\xbb\xdb\xcb\xd9\xf9\xbb\xc9\xeb\xc0\xda\x00\x00\x00\x00\x00\x00\x00\x00\x00\x00\x00\x00\x00\x00\x00\x00\x00\n\x00\x00\x00\x00\x00\xe0\x00\x00\x00\x00\x00\x00\x00\x00\x00\x00\x00\x00\x00\x00\x00\x00\x00\x0b\xbf\xbd\xff\xff\xbf\xfb\xdf\xdf\xff\x9f\x9f\xdf\x9f\xbf\xfb\xdf\xdb\xdf\x0b\x0f\x9f\x9f\x9f\xbd\xbd\xbd\xbd\x9f\x9f\xfa\xdb\xdc\xbf\x9f\x9e\t\xc9\t\xf0\xba\xd0\xbb\xd9\xff\xbd\xfd\xbd\xaf\x0f\x9c\x9a\x90\x0b\xa0\n\x00\x00\x00\x00\x00\x00\x00\x00\x00\x00\x00\x00\x00\x00\x00\x00\x00\x00\x00\x00\x00\x00\x90\x00\x00\x00\x00\x00\x00\x00\x00\x00\x00\x00\x00\x00\x00\x00\x00\x00\r\xfd\xff\xbd\xff\xfd\xff\xbf\xff\xbf\xff\xfb\xfb\xfd\xbd\xbd\xf9\xbf\x9b\xf9\xd0\xbd\xbd\xf9\xfb\xda\xdf\x9f\xb9\xf9\xf9\xfd\xfb\xf9\xf0\xf9\xf0\xb0\xf0\x9d\x9d\xbb\xd9\xfb\xdb\xdf\x9b\xf9\xf9\xf9\xe9\xad\x0f\x00\xd0\x00\x00\x00\x00\x00\x00\x00\x00\x00\x00\x00\x00\x00\x00\x00\x00\xa0\x00\x00\x00\xa0\n\x00\xe0\x00\x00\x00\x00\x00\x00\x00\x00\x00\x00\x00\x00\x00\x00\x00\x00\x00\x0b\xfb\xfd\xff\xbf\xfb\xfc\xff\xbf\xdf\x9f\x9f\xdf\x9f\xff\xdb\xff\xdf\xfd\xfb\xf9\xcb\x0b\xdb\xdf\xff\x9a\xd0\xda\xda\xdf\xbf\x9f\xdf\xf9\xf0\x9f\x0f\x</t>
  </si>
  <si>
    <t>Margaret holds a BA in English literature from Concordia College (1958) and an MA from the American Institute of Culinary Arts (1966).  She was assigned to the London office temporarily from July through November 1992.</t>
  </si>
  <si>
    <t>Steven</t>
  </si>
  <si>
    <t>Buchanan</t>
  </si>
  <si>
    <t>Mr.</t>
  </si>
  <si>
    <t>14 Garrett Hill</t>
  </si>
  <si>
    <t>Unkown</t>
  </si>
  <si>
    <t>SW1 8JR</t>
  </si>
  <si>
    <t>(71) 555-4848</t>
  </si>
  <si>
    <t>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00\x00\x00\x00\x00\x00\x00\x00\x00\x00\x00\x00\x00\x00\x00\x00\x00\x00\x00\x00\x00\x00\x00\x00\x00\x00\x00\x00\x00\x00\x00\x00\x00\x00\x00\x00\x00\x00\x00\x00\x00\x00\x00\x00\x00\x00\xc0\x00\x00\x00\x00\x00\x00\n\x00\x00\x00\x00\x00\x00\x00\x00\x00\x00\x00\xe9\x00\x00\x00\x00\xc9\x00\x00\x00\x00\x00\x00\x00\x00\x00\x00\x00\x00\x00\x00\x00\x00\x00\x00\x00\x00\x00\x00\x00\x00\x00\x00\x00\x00\x00\x00\x00\x00\x00\x00\x00\x00\x00\x00\x00\x00\x00\x00\x00\x00\x00\x00\x00\x00\x00\x00\x00\x00\x00\x00\x00\x00\x00\x00\x00\x00\x00\x00\x00\x00\x00\x00\x00\x00\x00\x00\x00\x00\x00\x00\x00\x00\r\x00\x0c\x00\x00\x00\x00\x00\x00\x00\x00\x00\x00\x00\x00\x00\x00\x00\x00\x0e\x00\x00\x00\x00\x00\x00\x00\x00\x00\x00\x00\x00\x00\x00\x00\x00\x00\x00\x00\x00\x00\x00\x00\x00\x00\x00\x00\x00\x00\x00\x00\x00\x00\x00\x00\x00\x00\x00\x00\x00\x00\x00\x00\x00\x00\x00\x00\x00\x00\x00\x00\x00\x00\x00\x00\x00\x00\x00\x00\x00\x00\x00\x00\x00\x00\x00\x00\x00\x00\x00\x00\x00\x00\x00\x00\x00\n\x00\n\x90\x00\x00\x00\x00\x00\x00\x00\x00\x00\x00\x0c\xa0\x00\x00\x00\xe9\x00\x00\x00\x00\x00\x00\x00\x00\x00\x00\x00\x00\x00\x00\x00\x00\x00\x00\x00\x00\x00\x00\x00\x00\x00\x00\x00\x00\x00\x00\x00\x00\x00\x00\x00\x00\x00\x00\x00\x00\x00\x00\x00\x00\x00\x00\x00\x00\x00\x00\x00\x00\x00\x00\x00\x00\x00\x00\x00\x00\x00\x00\x00\x00\x00\x00\x00\x00\x00\x00\xa0\x00\x00\x00\xc0\x00\x00\x00\x0c\x00\x00\x00\x00\x00\x00\x00\t\x00\x00\x00\x00\x00\x00\x00\x00\xc0\x00\x00\x00\x00\x00\x00\x00\x00\x00\x00\x00\x00\x00\x00\x00\x00\x00\x00\x00\x00\x00\x00\x00\x00\x00\x00\x00\x00\x00\x00\x00\x00\x00\x00\x00\x00\x00\x00\x00\x00\x00\x00\x00\x00\x00\x00\x00\x00\x00\x00\x00\x00\x00\x00\x00\x00\x00\x00\x00\x00\x00\x00\x00\x00\x00\x00\x00\x00\x00\xa0\x00\x00\x00\x00\n\x00\x00\x00\x00\x00\x00\x00\x00\x00\x00\x0c\xa0\x00\x00\x00\x00\x00\x00\x00\x00\xa0\x00\x00\x00\x00\x00\x00\x00\x00\x00\x00\x00\x00\x00\x00\x00\x00\x00\x00\x00\x00\x00\x00\x00\x00\x00\x00\x00\x00\x00\x00\x00\x00\x00\x00\x00\x00\x00\x00\x00\x00\x00\x00\x00\x00\x00\x00\x00\x00\x00\x00\x00\x00\x00\x00\x00\x00\x00\x00\x00\x00\x00\x00\x00\x00\x00\x00\x00\x00\x00\x0c\x00\x00\x00\x00\x00\x00\x00\x00\x00\x00\x00\x00\x00\x00\x00\x00\x90\x90\x00\x00\x00\x00\x00\x00\x00\xc0\x00\x00\x00\x00\x00\x00\x00\x00\x00\x00\x00\x00\x00\x00\x00\x00\x00\x00\x00\x00\x00\x00\x00\x00\x00\x00\x00\x00\x00\x00\x00\x00\x00\x00\x00\x00\x00\x00\x00\x00\x00\x00\x00\x00\x00\x00\x00\x00\x00\x00\x00\x00\x00\x00\x00\x00\x00\x00\x00\x00\x00\x00\x00\x00\x00\x00\x00\x00\x00\x00\x90\x00\x00\x00\x00\x00\x00\x00\x0c\xa0\x00\x0c\x00\x00\x00\x00\x00\x00\x00\x00\x00\xc0\x00\x00\x0e\x00\x00\x00\x00\x00\x00\x00\x00\x00\x00\x00\x00\x00\x00\x00\x00\x00\x00\x00\x00\x00\x00\x00\x00\x00\x00\x00\x00\x00\x00\x00\x00\x00\x00\x00\x00\x00\x00\x00\x00\x00\x00\x00\x00\x00\x00\x00\x00\x00\x00\x00\x00\x00\x00\x00\x00\x00\x00\x00\x00\x00\x00\x00\x00\x00\x00\x00\x00\x00\x00\x00\xa0\x00\xc9\x00\x00\x00\x00\x00\x00\x00\x00\xca\x90\x00\x00\x0e\x90\x90\x00\x00\x00\x00\x00\x00\r\x00\x00\x00\x00\x00\x00\x00\x00\x00\x00\x00\x00\x00\x00\x00\x00\x00\x00\x00\x00\x00\x00\x00\x00\x00\x00\x00\x00\x00\x00\x00\x00\x00\x00\x00\x00\x00\x00\x00\x00\x00\x00\x00\x00\x00\x00\x00\x00\x00\x00\x00\x00\x00\x00\x00\x00\x00\x00\x00\x00\x00\x00\x00\x00\x00\x00\x00\x00\x00\x00\x00\x00\x00\xa0\x00\x00\x00\x00\x00\x00\x00\x00\xac\x00\x00\x00\x00\x00\x00\x90\x00\x00\n\x00\x00\xe0\xe0\x00\x00\x00\x00\x00\x00\x00\x00\x00\x00\x00\x00\x00\x00\x00\x00\x00\x00\x00\x00\x00\x00\x00\x00\x00\x00\x00\x00\x00\x00\x00\x00\x00\x00\x00\x00\x00\x00\x00\x00\x00\x00\x00\x00\x00\x00\x00\x00\x00\x00\x00\x00\x00\x00\x00\x00\x00\x00\x00\x00\x00\x00\x00\x00\x00\x00\x00\x00\x00\x00\x00\t\x00\xca\x00\x00\x00\x00\x00\x00\x00\x00\xb0\x0e\x90\x0c\xb0\x90\x00\x00\x00\x0c\x00\x00\x0c\x00\x00\x00\x00\x00\x00\x00\x00\x00\x00\x00\x00\x00\x00\x00\x00\x00\x00\x00\x00\x00\x00\x00\x00\x00\x00\x00\x00\x00\x00\x00\x00\x00\x00\x00\x00\x00\x00\x00\x00\x00\x00\x00\x00\x00\x00\x00\x00\x00\x00\x00\x00\x00\x00\x00\x00\x00\x00\x00\x00\x00\x00\x00\x00\x00\x00\x00\xc0\x00\x00\x0e\x00\x00\x00\x00\x00\x00\x00\x00\x00\xca\x00\xf0\x00\r\xa0\x00\x00\x00\x00\x00\x00\x00\x00\xca\xca\x90\x00\x00\x00\x00\x00\x00\x00\x00\x00\x00\x00\x00\x00\x00\x00\x00\x00\x00\x00\x00\x00\x00\x00\x00\x00\x00\x00\x00\x00\x00\x00\x00\x00\x00\x00\x00\x00\x00\x00\x00\x00\x00\x00\x00\x00\x00\x00\x00\x00\x00\x00\x00\x00\x00\x00\x00\x00\x00\x00\x00\x00\x00\x00\x00\x00\x00\x00\x00\x00\x00\x9c\xa0\x00\x00\x00\x00\x00\x00\x00\x0c\x00\x00\x00\n\x90\xca\x9c\x90\x90\x00\x00\t\x00\x0c\x0c\x00\x00\x00\x00\x00\x00\x00\x00\x00\x00\x00\x00\x00\x00\x00\x00\x00\x00\x00\x00\x00\x00\x00\x00\x00\x00\x00\x00\x00\x00\x00\x00\x00\x00\x00\x00\x00\x00\x00\x00\x00\x00\x00\x00\x00\x00\x00\x00\x00\x00\x00\x00\x00\x00\x00\x00\x00\x00\x00\x00\x00\x00\x00\x00\x00\x00\x00\x00\x00\x00\x00\x00\x00\x00\x00\x00\x00\x00\x00\x00\x00\x00\x00\x00\xc0\x00\x0c\x0b\x00\x00\x00\x00\x00\xca\x00\x0e\x00\x00\x00\x00\x00\x00\x00\x00\x00\x00\x00\x00\x00\x00\x00\x00\x00\x00\x00\x00\x00\x00\x00\x00\x00\x00\x00\x00\x00\x00\x00\x00\x00\x00\x00\x00\x00\x00\x00\x00\x00\x00\x00\x00\x00\x00\x00\x00\x00\x00\x00\x00\x00\x00\x00\x00\x00\x00\x00\x00\x00\x00\x00\x00\x00\x00\x00\x00\x00\x00\x00\xa0\x00\x00\x00\x00\x00\x00\x00\x00\x00\x00\x00\x00\x00\x0c\xa0\x90\t\x00\x00\x00\x00\x00\x00\xe9\x00\x00\x00\x00\x00\x00\x00\x00\x00\x00\x00\x00\x00\x00\x00\x00\x00\x00\x00\x00\x00\x00\x00\x00\x00\x00\t\xa0\x00\x00\x00\x00\x00\x00\x00\x00\x00\x00\x00\x00\x00\x00\x00\x00\x00\x00\x00\x00\x00\x00\x00\x00\x00\x00\x00\x00\x00\x00\x00\x00\x00\x00\x00\x00\x00\x00\x00\x00\x0c\x00\x00\xc9\x00\x00\x00\x00\x00\x00\x00\x00\x00\x00\x00\x00\x0c\x00\r\xa0\x90\x00\x00\x00\x00\x00\x0c\x9c\xe0\x00\x00\x00\x00\x00\x00\x00\x00\x00\x00\x00\x00\x00\x00\x00\x00\x00\x00\x00\x00\x00\x00\x00\x00\x00\x00\x00\x00\x00\x00\x00\x00\x00\x00\x00\x00\x00\x00\x00\x00\x00\x00\x00\x00\x00\x00\x00\x00\x00\x00\x00\x00\x00\x00\x00\x00\x00\x00\x00\x00\x00\x00\x00\x00\x00\x00\x00\x00\x00\x00\x00\x00\xc0\x00\x00\x00\x00\x00\x0c\x0c\xa0\x00\x00\x00\x0c\xb0\xd0\x00\x00\x00\x00\x00\x00\x00\xea\x90\x00\x00\x00\x00\x00\x00\x00\x00\x00\x00\x00\x00\x00\x00\x00\x00\x00\x00\x00\x00\x00\x00\x00\x00\x00\xa0\xb0\x00\x00\x00\x00\x00\x00\x00\x00\x00\x00\x00\x00\x00\x00\x00\x00\x00\x00\x00\x00\x00\x00\x00\x00\x00\x00\x00\x00\x00\x00\x00\x00\x00\x00\x00\x00\x00\xb0\x00\x00\x00\x00\x00\xa0\x00\x00\x00\x00\xc0\x00\x0c\x00\x00\xc0\xd0\x0c\x0f\t\xcb\x0b\t\x00\x00\x00\x00\x00\x00\xde\x00\x00\x00\x00\x00\x00\x00\x00\x00\x00\x00\x00\x00\x00\x00\x00\x00\x00\x00\x00\x00\x00\x00\x00\x00\x00\x00\x00\x00\x00\x00\x00\x00\x00\x00\x00\x00\x00\x00\x00\x00\x00\x00\x00\x00\x00\x00\x00\x00\x00\x00\x00\x00\x00\x00\x00\x00\x00\x00\x00\x00\x00\x00\x00\x00\x00\x00\x00\x00\x00\x00\xd0\x00\x00\x00\x00\x00\x00\xca\x9e\x9f\x0b\x0f\x0b\x9c\xbc\xb0\xd0\x00\x00\x00\x00\x00\x00\x00\x0c\xf0\x00\x00\x00\x00\x00\x00\x00\x00\x00\x00\x00\x00\x00\x00\x00\x00\x00\x00\x00\x00\x00\x00\x00\x00\x00\n\x00\x00\x00\x00\x00\x00\x00\x00\x00\x00\x00\x00\x00\x00\x00\x00\x00\x00\x00\x00\x00\x00\x00\x00\x00\x00\x00\x00\x00\x00\x00\x00\x00\x00\x00\x00\x00\x00\x0c\x00\x00\x00\x00\x00\x00\x00\x00\x00\x00\x00\x0c\xb9\xc0\xd0\xa9\xc9\xad\xcb\x9a\xd0\xb0\x90\x00\x00\x00\x00\x00\x00\xef\xa9\x00\x00\x00\x00\x00\x00\x00\x00\x00\x00\x00\x00\x00\x00\x00\x00\x00\x00\x00\x00\x00\x00\x00\x00\x00\x00\x90\x00\x00\x00\x00\x00\x00\x00\x00\x00\x00\x00\x00\x00\x00\x00\x00\x00\x00\x00\x00\x00\x00\x00\x00\x00\x00\x00\x00\x00\x00\x00\x00\x00\x00\x00\x00\xc0\xa9\x00\x00\x00\x00\x00\xa0\x00\x00\x00\x0e\r\xe9\x0c\xb9\xad\x9c\xb0\xdb\x0f\r\xbc\x90\x00\x00\x00\x00\x00\x00\x00\x00\xc0\x00\x00\x00\x00\x00\x00\x00\x00\x00\x00\x00\x00\x00\x00\x00\x00\x00\x00\x00\x00\x00\x00\x00\x00\x00\xe0\x00\x00\x00\x00\x00\x00\x00\x00\x00\x00\x00\x00\x00\x00\x00\x00\x00\x00\x00\x00\x00\x00\x00\x00\x00\x00\x00\x00\x00\x00\x00\x00\x00\x00\x90\x00\x0b\x00\x00\x00\x00\x00\x00\x0c\x00\x00\x00\x0c\x9c\xa9\x0f\x9a\xd0\xda\x9a\xd9\xad\x90\xf0\x0b\xcb\t\x00\x00\x00\x00\x00\x00\xc0\x00\x00\x00\x00\x00\x00\x00\x00\x00\x00\x00\x00\x00\x00\x00\x00\x00\x00\x00\x00\x00\x00\x00\x00\x00\x00\xa9\xa0\x00\x00\x00\x00\x0b\x00\n\x00\x00\x00\x00\x00\x00\x00\x00\x00\x00\x00\x00\x00\x00\x00\x00\x00\x00\x00\x00\x00\x00\x00\x00\x00\x00\x00\x00\x00\x00\x00\x00\x00\x00\x00\x00\t\x00\x0e\x0f\x0b\xdc\xb0\xf9\xa9\xa9\xc9\x0b\xc9\xad\x0f\x9c\x90\x90\x00\x00\x00\x00\x00\x00\x00\xe0\x00\x00\x00\x00\x00\x00\x00\x00\x00\x00\x00\x00\x00\x00\x00\x00\x00\x00\x00\x00\x00\x00\x00\x00\x00\x00\x00\x00\x00\x00\x00\x00\n\x00\x00\x00\x00\x00\x00\x00\x00\x00\x00\x00\x00\x00\x00\x00\x00\x00\x00\x00\x00\x00\x00\x00\x00\x00\x00\x00\x00\x00\x00\x00\x00\x00\x00\x00\x00\x00\x00\xc0\xc9\r\xad\x0b\r\x0c\x9c\x9c\xbc\xbc\x9a\x9c\xb9\xcb\x0e\x90\x00\x00\x00\x00\x00\x00\x0e\t\x00\x00\x00\x00\x00\x00\x00\x00\x00\x00\x00\x00\x00\x00\x00\x00\x00\x00\x00\x00\x00\x00\x00\x00\x00\xb0\x0b\x00\x00\x00\x00\xa0\x00\x90\n\x00\x00\x00\x00\x00\x00\x00\x00\x00\x00\x00\x00\x00\x00\x00\x00\x00\x00\x00\x00\x00\x00\x00\x00\x00\xe0\x00\x00\x00\x00\x00\x00\x00\x00\x00\n\x0b\x0e\x9a\x9a\xd0\xf0\xb9\xa9\xa9\t\t\xad\xf9\x9c\xbc\x99\xca\x90\x00\x00\x00\x00\x00\xc0\xc0\x00\x00\x00\x00\x00\x00\x00\x00\x00\x00\x00\x00\x00\x00\x00\x00\x00\x00\x00\x00\x00\x00\x00\x00\xb0\n\x00\x00\x00\x00\x00\x00\n\x00\x00\xb0\x00\x00\x00\x00\x00\x00\x00\x00\x00\x00\x00\x00\x00\x00\x00\x00\x00\x00\x00\x00\x00\x00\n\x00\t\x00\x00\x00\x00\xc0\x00\x00\x00\x00\x0c\x0c\xb0\xd0\xd9\xa9\x9c\r\r\x9e\x9e\x9c\x90\x0f\xcb\xdb\xe9\x9c\t\x00\x00\x00\x00\x00\x00\xa0\x00\x00\x00\x00\x00\x00\x00\x00\x00\x00\x00\x00\x00\x00\x00\x00\x00\x00\x00\x00\x00\x00\x00\x90\xc0\t\x00\x00\x00\x00\x00\x00\x90\x00\x0c\x00\x00\x00\xa0\x00\x00\x00\x00\x00\x00\x00\x00\x00\x00\x00\x00\x00\x00\x00\x00\x00\x00\x00\x0c\t\x00\x00\x00\x00\x00\x00\x00\xc0\x00\x0c\t\t\r\xa9\xac\x9c\xa9\xb0\xb0\t\t\x0b\x0f\x90\xbc\r\x9e\x9b\x00\x00\x00\x00\x00\x00\x00\xd0\x00\x00\x00\x00\x00\x00\x00\x00\x00\x00\x00\x00\x00\x00\x00\x00\x00\x00\x00\x00\t\xa9\x00\xa0\t\n\x00\x00\x00\x00\x00\xa0\xa0\x00\x00\xa0\x00\x00\x00\x00\x00\x00\x00\x00\x00\x00\x00\x00\x00\x00\x00\x00\x00\x00\x00\x00\x00\x00\x00\x0e\x0e\x00\x00\x00\x00\x00\x00\x00\x0c\x00\n\xda\xda\x90\xdb\x9a\x9d\x0c\x90\xf9\xe0\xf0\xd9\x0f\r\xbf\xad\xac\x90\x00\x00\x00\x00\x00\x0c\xa0\x00\x00\x00\x00\x00\x00\x00\x00\x00\x00\x00\x00\x00\x00\x00\x00\x00\x00\x00\x90\x00\x00\x00\r\xa0\x00\x00\x00\xa0\xa0\xb0\t\x00\x00\x00\x00\x00\xa0\x00\x0e\x90\x00\x00\x00\x00\x00\x00\x00\x00\x00\x00\x00\x00\x00\x00\x00\x00\n\xcb\x00\t\x00\x00\x00\x00\x00\x0c\x00\x00\xad\t\x00\x90\xda\x9c\r\x00\xb9\xe9\x00\x99\x0b\x0e\x90\xdb\xc0\xdb\xdb\xc9\x00\x00\x00\x00\x00\xda\xd0\x00\x00\x00\x00\x00\x00\x00\x00\x00\x00\x00\x00\x00\x00\x00\x00\x00\x0c\n\x00\x00\x00\xcb\x00\x90\x00\x0c\x0f\t\x00\x00\xa0\x00\x00\n\x90\x00\t\xa0\x00\xa9\x00\x00\x00\x00\x00\x00\x00\x00\x00\x00\x00\x00\x00\x00\x00\x00\xc9\x00\x00\x00\x00\x00\x00\x00\x00\x00\x0c\xa9\x00\n\xda\xda\x9c\xb9\xa9\xbc\x00\x90\xb0\x0e\x90\xd9\xeb\xc9\xf9\xed\xad\xb0\x90\x00\x00\x00\x0c\xac\xa0\x00\x00\x00\x00\x00\x00\x00\x00\x00\x00\x00\x00\x00\x00\x00\t\n\x0b\x00\x00\xb0\xda\x00\n\x00\x0e\xcb\xa0\n\n\x00\x90\x00\x00\x00\x00\xa0\x00\x00\x00\xc0\x00\x00\x00\x00\x00\x00\x00\x00\x00\x00\x00\x00\x00\x00\x00\x00\x00\x00\x00\n\x00\x00\x00\x00\x00\x00\x00\x00\t\r\t\t\x0b\x0c\x90\t\xa9\x0c\r\t\x0f\n\x9c\x9a\xcb\x9a\xdb\xcf\x00\x00\x00\x00\x00\x00\xd0\x00\x00\x00\x00\x00\x00\x00\x00\x00\x00\x00\x00\n\x0b\x0c\xb0\xc0\x00\t\x00\x00\x00\x00\x90\xd0\x0f\xf0\xc9\xe9\t\n\x00\x00\x00\x00\x00\x00\x00\x00\x0c\xb0\x00\x00\x90\x00\x00\x00\x00\x00\x00\x00\x00\x00\x00\x00\x00\x0c\xb0\x00\x00\x0c\x90\x00\x00\x00\x00\x00\t\x0c\xbc\xb0\xbc\xbc\x9c\x9b\x00\xf0\xd0\x0b\x90\x9a\xd0\t\xc9\xbc\x9f\xcd\xbe\x9b\t\x00\x00\x00\x00\xed\xa0\x00\x00\x00\x00\x00\x00\x00\x00\x00\x00\x00\xad\xac\x90\t\x00\t\x00\n\xcb\x00\x00\x90\xe0\n\x00\xeb\xea\n\xca\x90\x00\x00\n\x00\xa0\t\xa0\x00\x00\xe9\x00\x00\xeb\x00\x00\x00\x00\x00\x00\x00\x00\x00\x00\x00\x00\x00\x00\x00\x00\x00\x00\x00\x00\x00\x90\x0e\x00\x90\x00\x9c\x90\x9a\x9a\x00\xc9\t\xa9\xd0\n\xd0\t\xf0\xbc\n\xda\x9b\xc9\xfc\xb0\x00\x00\x00\x00\x00\x00\x00\x00\x00\x00\x00\x00\x00\x00\x00\x00\xef\xdf\xbd\xad\xa0\n\x00\x9a\x90\x00\x00\x9a\x00\x9a\x90\x00\x0c\x9e\xf9\xac\xa0\x00\n\x90\t\x00\x00\x00\x00\x00\xac\xb0\x00\x0f\x00\x00\x00\x00\x00\x00\x00\x00\x00\x00\x00\x00\xca\x00\x00\x00\x00\x00\x00\x0e\x00\x0e\x90\x00\xa9\xf0\xb0\xf0\r\t\xda\x9a\xc9\x00\xa9\xd0\xa9\xe0\r\x0b\xd9\xad\xe9\xfe\x9f\xc9\x00\x00\x00\x00\x0c\x00\x00\x00\x00\x00\x00\x00\x00\x00\x9e\xff\xff\xeb\xcb\x00\x90\t\n\x00\t\x00\x9a\x00\x00\x00\xc0\x00\n\xef\x0e\t\x00\x00\xa0\x00\xa0\x00\xa0\x00\x00\x00\xcb\x00\x00\x0c\xb0\x00\x00\x00\x00\x00\x00\x00\x00\x00\x00\x00\t\x00\x00\x00\x00\x00\x00\x00\x9e\x00\x00\x90\x9c\t\xc9\t\xa0\x9c\xa9\xc9\x00\xf9\x0c\xa9\xc0\x99\xf0\xf0\x0e\xd0\x9e\r\xbc\xbb\x00\x00\x00\x00\xca\x00\x00\x00\x00\x00\x00\x00\x0c\xef\xef\xff\xff\xbd\xf0\xda\x00\x00\t\x0c\n\x00\x00\t\x0e\t\xa0\x00\x00\xde\xbc\x9a\x00\xb0\x00\n\x90\xa0\x00\x00\x00\x00\xfe\x90\x00\n\x90\x00\x00\x00\x00\x00\x00\x00\x00\x00\x00\x00\x00\x00\x00\x00\x00\t\x00\x00\x00\x90\xf0\xbc\xb0\xb0\xb0\x9a\xd9\xa0\x90\x90\xb9\x00\xa9\x90\x90\xf0\x00\x9a\xd9\xa9\xe9\xf9\xed\xe9\x00\x00\x00\x0c\xa9\x00\x00\x00\x00\x00\x00\x0c\xff\xff\xff\xfe\xfd\xef\xa0\xb0\x90\xe9\x00\x0b\x00\x90\xa9\x00\t\x00\t\x00\x00\xa0\xeb\x00\xa0\t\xa9\x00\x00\t\x00\x00\x00\x00\x0f\xf0\x00\x00\xe0\x00\x00\x00\x00\x00\x00\x00\x00\x00\x00\x0c\xa0\x00\x00\x00\x00\xa0\x9a\x9e\x00\x00\r\t\t\xc9\x0b\xc9\x00\xc9\xad\xa9\xca\xd0\x90\x00\xf9\x0e\x9f\r\xa0\xda\xd0\xfa\xdb\xde\x90\x00\x00\x00\xc0\x00\x00\x00\x00\x00\x0c\xef\xff\xff\xff\xff\xfb\xf9\xfd\x00\xa9\x00\xa0\x00\x00\x00\xc0\n\x00\t\xe0\x00\x00\x00\x00\x00\xda\xe0\x00\xa0\xa9\xa0\x00\x00\x00\x00\xec\xbc\x90\x00\x0b\x00\x00\x00\x00\x00\x00\x00\x00\x00\x00\t\t\x00\x00\x00\x00\xc0\xc0\x00\x0f\t\xb0\xb0\xda\t\xc0\xb0\x9a\x90\t\x00\x90\x0b\xc9\xf0\x00\x90\x00\xb0\xda\x9d\xad\x0f\x0e\x9f\x00\x00\x00\x00\x00\x00\x00\x00\x00\x0c\xff\xff\xff\xff\xff\xff\xff\xef\x0b\xc9\x00\x00\x90\x90\x0f\t\x00\t\x00\xa0\x90\x00\x90\x00\x00\xa0\xe0\x9a\xca\t\x00\x00\x00\x00\x00\x00\x0f\xfb\x00\x00\x0c\xb0\x00\x00\x00\x00\x00\x00\x00\x00\x00\xe0\xe0\x00\x00\x00\x00\x9a\x00\x00\x90\x9e\x90\x9c\x90\x9a\x90\r\t\x0f\x90\xe9\xa0\x90\x90\t\x0b\xc9\x90\xc9\xa9\xcb\xcb\xcd\xbf\xda\x90\x00\x00\x00\xe0\x00\x00\x0c\xfe\xff\xff\xff\xff\xff\xff\xef\xff\xf9\xfa\x9a\t\xa9\xc0\xa0\x00\n\t\x00\t\xc0\xa0\x00\n\t\xa0\x0f\xa9\xac\x90\xb0\xa0\x00\x00\x00\x00\x00\xef\xe9\xa0\x00\n\x00\xa0\x00\x00\x00\x00\x00\x00\x00\x0c\t\x00\x00\x00\x00\x00\x00\x90\xad\xa9\xe9\r\xa9\xa9\xc9\x0f\x90\xac\x90\x00\x90\xc9\t\xa0\x9a\xd0\x00\xe0\x9e\x9c\xbc\xbc\xb0\xed\xad\xb0\x00\x00\x0c\x00\x00\xcf\xff\xff\xff\xef\xff\xff\xff\xff\xff\xed\xfa\xc0\xd0\x90\x00\x00\t\x00\x90\n\x0c\xa0\x00\xd0\x00\x00\x00\x00\x00\x0c\xff\xea\xc0\t\x00\x00\x00\x00\x00\x0f\xff\x90\x00\x00\x90\x00\xa0\x00\x00\x00\x00\x00\x00\n\xda\x90\x00\x00\x00\x00\xe0\x00\x90\x90\x99\xa9\t\t\n\x90\xa9\x9b\x00\xb0\t\x00\x0c\t\xc0\t\xa9\t\x00\xf0\xf0\x9e\xdf\x9e\xdf\xc0\x00\x00\x00\x00\xef\xff\xff\xff\xff\xff\xff\xff\xfe\xff\xff\xfb\xfd\xbb\n\x00\x00\x0b\x00\n\x00\x90\x00\x90\xb0\xa0\xa0\x00\n\x00\x00\n\xca\xdb\n\n\x00\x00\x90\x00\x00\xc0\xff\xeb\x00\x00\xa0\x00\x00\x00\x00\x00\x00\x00\x00\x00\xc0\xe0\x00\x00\x00\x00\x90\r\xa9\xcb\xc9\xc9\xac\x9a\x90\xc9\x0c\x00\x90\t\n\x90\xb0\x9a\x90\xbc\x00\x90\xf0\t\x0f\t\xa0\xf9\xa9\xb0\x00\x00\x0e\x0c\xff\xff\xff\xff\xff\xff\xef\xff\xff\xff\xff\xff\xeb\xc9\xd0\r\xa9\x00\x00\x90\n\x00\x90\x00\x00\x90\x00\xa0\t\x00\x00\x00\x0f\x0e\t\x00\x00\x00\xa0\x00\x00\x0f\xef\xf9\x00\xb0\x00\x00\x00\x00\x00\x00\x00\x00\x00\x0c\xa9\x00\x00\x00\x00\x00\x00\xb9\t\xb0\x9a\x90\x99\x0c\x90\xb0\x9a\x90\xf0\x90\xc9\x00\x00\x00\x00\x00\x9a\xc0\t\xe0\xf0\xfc\xfd\xad\xfc\xf9\x00\x00\r\x0f\xff\xff\xff\xff\xff\xff\xff\xff\xff\xff\xef\xdf\x9f\xfa\x0b\x00\x00\t\x0f\x00\x9c\x90\x00\xa0\xd0\xe0\x00\x90\n\x00\x00\n\x00\n\x9a\x00\x00\x00\x00\x00\x00\xce\xff\xe9\xa0\x00\x00\xa9\x00\x00\x00\x00\x00\x00\x00\xcb\x00\x00\x00\x00\x00\n\xcb\xd0\xf0\xc9\t\x9a\x90\xa9\x00\x90\t\x00\x00\n\x90\x00\x90\x90\t\x00\x00\n\xda\t\r\x0b\x9a\x9e\x9e\x90\x00\x00\xca\xef\xff\xff\xff\xff\xff\xef\xff\xff\xff\xff\xff\xeb\xef\x00\xd0\x9a\t\xa0\x00\x00\x00\x00\xa0\x90\n\x90\n\x00\x00\x90\x00\x90\n\x00\x00\x00\x00\t\x00\x00\x00\x0f\xfd\xb0\x00\x00\x00\n\x00\x00\x00\x00\x00\x00\x00\x00\xf0\x00\x00\x00\x00\t\x90\xb9\x9b\x90\xbc\r\xac\x90\xb0\xc0\xbc\x90\x90\x90\x00\x90\x00\x00\x00\x90\x90\x90\x00\xd0\xe9\xed\xed\xe9\xe9\xf0\x00\x00\x0c\xff\xff\xff\xff\xff\xff\xff\xff\xff\xff\xff\xff\xff\xdb\xf9\xa0\x00\x00\t\x00\t\n\x00\x90\x00\x90\x00\x00\x00\xa0\xa0\x00\x00\t\x00\x00\xc0\x00\x0e\t\x00\x00\x0e\x0b\x00\n\t\xa0\xd0\xb0\x00\x00\x00\x00\x00\x00\xac\x0f\x00\x00\x00\x00\xca\xdb\xcb\xc0\xbc\x99\xa0\x99\x00\t\xa9\t\t\xa0\t\x00\x00\x90\t\x00\x00\x00\x00\x00\xa9\x0b\x00\xb0\xfc\xbc\xfb\x00\x00\xcf\xff\xff\xff\xff\xff\xff\xff\xff\xff\xff\xff\xff\xff\xad\xad\x0b\t\t\xca\t\xa0\x90\x90\x00\n\t\xe0\t\n\t\x00\x00\n\n\x00\x00\n\x90\x00\n\x00\x00\x0b\x00\x0b\x00\x00\x00\n\x00\x00\x00\x00\x00\x00\x00\xde\x90\x00\x00\x00\x0c\x9b\x90\x99\x99\t\xa0\x90\xa0\x90\x90\x90\n\x00\t\x00\t\x00\x00\x00\x00\x00\x00\t\x00\x0c\x0c\x9e\xde\x9f\x0f\t\x00\x00\xef\xff\xff\xff\xff\xff\xff\xff\xff\xff\xff\xff\xef\xbf\xff\xb0\xb0\x0c\xa0\x00\x90\x00\x00\n\r\xa9\xc0\t\n\x00\x00\n\x9a\x00\x00\x00\x00\xa9\x00\x0b\x00\x00\x00\x00\x00\x00\x00\x00\x00\x00\x00\x00\x00\x00\x00\x00\x0c\xe9\xa0\x00\x00\x00\xe9\xbd\x0f\x9a\x0e\x9a\xd9\r\t\x0b\xc0\x00\x90\x90\x90\t\x00\x00\x00\x00\x00\x00\x00\x00\t\t\xa9\xad\t\xae\x9e\x9e\x90\x0c\xff\xff\xff\xff\xff\xff\xff\xfe\xff\xff\xff\xff\xff\xed\xb9\xcb\xc9\x00\x90\x90\x00\t\xa0\t\x00\x00\x00\xb0\x00\t\n\x0c\x00\x00\x0b\x00\x00\x00\xa0\x00\xd0\x9a\x00\xa0\n\x00\x00\xeb\x00\xa0\xeb\x00\x00\x00\x00\x00\x0c\xbc\t\xc0\x00\t\x9f\t\xb9\xc9\x99\t\x00\x9a\x90\x00\x90\xb0\x00\x00\x00\x00\x00\x00\x00\x00\x00\x00\x00\x00\x00\x00\x0c\n\x0f\xd9\xe9\xe9\x00\x0e\xff\xff\xff\xff\xff\xff\xff\xff\xff\xff\xff\xff\xff\xff\xef\xa9\x00\xb0\x00\xa9\x0b\x00\t\x00\x90\x00\xb0\xc0\n\n\x00\x9a\x9a\x90\x00\n\x00\x00\x00\x00\xa0\x00\x00\x90\x00\x00\xca\xf0\xb0\x0c\xff\xf9\x00\x00\x00\x00\n\xcb\xe0\x00\x00\x0e\x99\xf9\xcb\x9e\x9a\x90\x9a\x90\x0f\t\xa0\t\t\x00\t\x00\x00\t\x00\x00\x00\x00\x00\x00\x00\x00\x00\r\xa0\xad\x0f\x9e\x90\xce\xff\xff\xff\xff\xff\xff\xff\xff\xff\xff\xff\xff\xff\xfb\xfd\xbc\xb0\x00\x90\x00\x00\xc9\x00\xe0\n\x90\x00\xb0\t\x00\x00\xa0\x00\x00\xa0\t\x00\t\xa0\xe9\t\xa0\xb0\n\t\x0e\xbe\x90\x00\x0f\xff\xfb\x00\x00\x00\x00\xc0\xf0\x90\x00\x00\xf9\xbf\x9b\x99\t\r\x0b\r\t\x90\x90\t\x00\x00\x00\x00\x00\x90\x00\x00\x00\x00\x00\x00\x00\x00\t\x00\x90\r\n\xd0\xed\xa0\xff\xff\xff\xff\xff\xff\xff\xff\xff\xff\xff\xff\xff\xff\xff\xda\xdb\x00\x9a\x00\xc9\xa9\n\t\t\x00\x0c\t\x00\n\t\n\x00\x00\x00\t\xa0\x00\x0e\x0f\x9a\xca\x00\x00\x00\x00\xa0\t\x00\x00\xef\xff\xff\xf0\x00\x00\x00\x0f\xe9\xe0\x00\x9d\xb9\xe9\xda\xda\xda\x9a\x9c\x90\xb0\x00\x00\x90\t\x00\x90\x90\x00\x00\x00\x00\x00\x00\x00\x00\x00\x00\x00\x00\x0c\x00\xbc\x9e\x9b\r\xef\xff\xff\xff\xff\xff\xff\xff\xef\xff\xff\xff\xff\xfe\xfb\xeb\xf0\xcb\x00\x90\xb0\x00\x00\x9a\x00\x00\x00\xbc\x00\x00\n\t\t\n\x00\xa0\xc0\xa0\x00\xf0\xec\xbd\xad\xa0\xa9\x00\x0b\x00\n\x0c\xff\xff\xff\xff\xb0\x00\x00\xe0\xf0\t\x00\xca\xfd\xbd\xb9\x99\t\xc9\t\xa9\x00\x90\xb0\x00\x00\x00\x00\x00\x00\x00\x00\x00\x00\x00\x00\x00\x00\x00\x00\x00\t\xac\x00\xe9\xec\xfe\xff\xff\xff\xff\xff\xff\xff\xff\xff\xff\xff\xff\xff\xff\xff\xbc\x9b\x0c\x00\x00\x00\x00\x90\x00\x00\x90\xb0\x00\xb0\x0b\x00\n\n\x00\x00\x00\xa9\x00\x00\x00\xb0\xca\x00\x90\x00\xa0\x00\n\x00\x0f\xff\xff\xff\xff\xff\xf9\x00\x0c\x0f\xa0\x00\x9f\x9f\x9b\xcb\xda\x9a\x90\xb0\x90\xdb\x00\t\t\t\x00\x00\x00\x90\t\x00\x00\x00\x00\x00\x00\x00\x00\x00\x00\x00\t\xc0\x9a\x90\x9f\xff\xff\xff\xff\xff\xff\xff\xff\xff\xff\xff\xff\xff\xff\xfd\xfb\xe9\xb9\t\xa9\x00\x9a\x0b\x00\x90\xa0\t\x00\x00\x00\x0b\x00\x00\x00\x00\x90\x00\xe9\x00\xa0\x00\xa9\xe0\xac\n\t\xa0\x90\x00\xef\xff\xff\xff\xff\xff\xff\x00\n\xf0\x90\x00\xf9\xfb\xf9\xb9\xa9\xd0\x90\xd0\x0b\x00\t\x00\x00\n\t\t\t\x00\x00\x00\x00\x00\x00\x90\x90\x00\x00\x00\x00\x00\x00\xa9\xc0\xda\xcc\xff\xff\xff\xff\xff\xff\xff\xff\xff\xff\xff\xff\xff\xff\xfb\xfc\xbc\x00\xa0\x00\xa9\x00\x0c\x0b\x00\x90\x0c\xa0\x90\x00\xa0\x00\xa9\x00\x00\xa0\xa0\n\x00\xc9\n\x9c\xa9\x00\xb0\x00\x00\x00\x0f\xff\xff\xff\xff\xff\xff\xff\xb0\x0c\x90\x00\x0f\xff\xbd\x9f\t\xd9\xa9\x0b\x0b\x90\x90\x90\t\x00\x90\x9a\x00\x00\x00\x00\x00\x00\x90\x00\x00\x00\x00\t\x00\x00\x0e\t\x0c\x0b\x00\xfb\xff\xff\xff\xff\xff\xff\xff\xff\xff\xff\xff\xff\xff\xff\xff\xcb\xd0\xb0\x90\x90\xd0\t\t\x0c\x00\x00\xa0\x90\xa0\xa0\x90\t\x00\n\x00\x00\x0b\r\xa0\n\xc0\n\xde\xfa\t\xe0\xb0\x0e\xff\xff\xff\xff\xff\xff\xff\xff\xf9\x0c\xa0\x00\xcf\x9f\x9f\xb9\xf0\xbc\x9a\xd0\x9c\x00\x90\xa9\x00\x90\x00\x00\x90\x90\x00\x90\x00\x90\x00\x90\t\xa9\t\x00\xa9\x00\x90\xc0\x0b\x0c\xad\x0c\xff\xff\xff\xff\xff\xff\xff\xff\xfe\xff\xff\xff\xff\xff\xfb\xfb\xa9\x00\x00\xa0\x00\xa0\n\x00\x9a\t\x00\t\x00\x9e\x00\xa0\n\x90\t\x00\x00\xa0\x00\x00\xb0\x00\x00\xed\xf0\x00\x0e\xff\xff\xff\xff\xff\xff\xff\xff\xff\xff\xb0\xd0\x00\x9f\xff\xbd\xbd\xbd\x9b\t\x0b\t\xb0\t\x00\x9a\t\t\x00\x00\x00\x90\t\x00\t\xc0\t\x00\x00\xda\x90\x00\x90\t\xa9\xc0\x90\x00\xb0\xcf\xff\xff\xff\xff\xff\xff\xff\xff\xff\xff\xff\xff\xfe\xfd\xed\xad\xbc\xb0\x90\xb0\x90\x90\x90\t\x00\x90\xa0\x00\xa9\x0b\x00\xa0\x00\xa0\n\x00\t\xa9\x00\x0c\xa9\xa9\n\xa0\xff\xff\xff\xff\xff\xff\xff\xff\xff\xff\xff\xff\xf9\xa0\x00\xef\xbf\xdb\xdb\t\xad\x9e\x90\x90\t\x00\x90\x00\x90\x00\t\t\x0b\x00\x90\r\xa0\x90\x90\xd0\x90\x00\t\t\xc9\xc0\x9c\xa9\xe9\xad\r\xaf\xff\xff\xff\xff\xff\xff\xff\xff\xff\xff\xff\xff\xff\xbf\xfb\xda\t\x0c\x00\x00\x00\xa0\n\x00\n\x00\t\x00\x9c\xa0\x00\t\xa0\xd0\x00\x0b\n\xca\x00\n\x9c\x00\xac\x9c\xbe\xff\xff\xff\xef\xff\xff\xff\xff\xff\xff\xff\xfb\xc0\x90\xff\xfd\xbb\xcb\xdb\xd0\xa9\t\x00\x90\xa9\t\t\x00\x90\x90\xa0\x90\t\x00\x90\t\xa9\t\xa9\xe9\t\x9a\xd0\xb0\xa9\xca\x9c\x00\xc0\n\xde\xff\xff\xff\xff\xff\xff\xff\xff\xff\xff\xff\xff\xff\xff\xbc\xbc\x9a\x00\xb0\x90\xb0\x90\x90\x90\x90\xc9\x00\xa9\xa0\x9e\t\xa0\x00\n\x90\x0c\x00\x9c\x00\x00\xe0\xbc\x9a\n\xcb\xdf\xff\xfb\xff\xff\xff\xff\xff\xff\xff\xff\xff\xbc\x00\xff\xfb\xfd\xb9\t\xa9\x90\x9a\xcb\x0c\x90\xa0\x00\x90\xa0\t\t\xe9\x90\xa9\xa9\x0c\x90\xbc\x90\x90\xb0\xc9\t\r\x9e\t\xcb\xcb\x0b\xc9\r\xff\xff\xff\xff\xff\xff\xff\xff\xff\xff\xff\xff\xff\xff\xdb\x0b\x00\x90\x00\xa0\x00\xca\x00\n\x00\n\t\x00\x9e\t\xe0\n\n\x9c\x0b\x00\xa0\xa0\xb0\x00\x9e\n\r\x0f\n\xeb\xef\xbc\xff\xff\xff\xff\xff\xff\xff\xff\xa9\x0b\x0c\xff\xff\x9b\xdf\xbd\x9e\x99\t\x00\x90\t\t\x0b\xc9\t\x0f\t\n\xd9\r\t\xb9\xad\x0b\xcb\xd0\xdb\r\xb0\xf0\xb9\xfe\x9c\xbc\xd0\xbc\xa0\xff\xff\xff\xff\xff\xff\xff\xfe\xff\xff\xff\xff\xff\xfb\xef\xf0\x9a\t\t\t\xc9\t\x00\x90\t\x00\x00\x00\xc9\x0e\x9a\x90\x90\n\x9c\x0b\t\x00\x00\n\x00\xf0\xda\x00\r\x00\xcb\x0e\xff\xff\xff\xff\xff\xf9\xfa\x90\x00\x0c\x0b\xff\xdb\xfd\xb9\xcb\t\x0e\x90\t\n\x90\x90\x00\t\t\xa9\x0f\x99\n\xda\x9e\x9c\x99\xf9\xbd\x0b\x0c\x9b\r\x0f\xde\x9d\xeb\xda\x9a\xc9\r\xef\xff\xff\xff\xff\xff\xff\xff\xff\xff\xff\xff\xff\xaf\xdb\r\xa9\n\x00\x00\xa0\x00\xa9\x00\n\t\n\x90\x90\xa9\xa0\x00\xa0\r\n\x90\xc0\xa0\x9a\x00\x0e\x0e\xa9\xcb\xfa\xbc\xb0\xb0\x9e\x9c\xad\n\x90\n\x00\x00\x00\x00\xbc\xff\xbf\xdb\xbd\xb9\x9e\x99\x0b\x90\x90\x90\x0f\x90\x9a\x0f\r\xb0\x9c\xbd\x99\xc9\x0b\xda\x90\xd0\xbd\t\xb0\xdb\xf9\xcb\xde\xbd\xec\xbc\x9a\xda\x0f\xff\xff\xff\xff\xff\xff\xff\xff\xff\xff\xff\xff\xfd\xba\xdb\x0c\t\t\xa9\t\xa9\x00\x00\x90\x00\x00\x00\xa9\xc0\xc9\xa0\n\n\t\xe9\xa9\n\x00\x90\x90\r\n\x0c\r\xeb\x0c\x00\xa0\x0b\n\x90\x00\x00\t\x00\t\x00\x0c\xff\xfd\xbf\xda\x9e\x99\n\x90\n\x90\x00\x90\x0f\t\x90\xb9\xcb\xcb\x9a\xda\x9b\xd0\x9d\xbd\xbd\x9a\xdb\xcb\r\x0f\xbc\xff\xda\xdb\xcb\xc9\r\xac\xff\xff\xff\xff\xff\xff\xff\xff\xff\xff\xff\xff\xfb\xfd\xa0\t\xa0\x0c\x00\x00\x00\xd0\x9a\x00\x9a\x90\x90\xca\x90\xac\x90\x90\x90\xe0\x0c\x0e\x90\x00\xa0\xa0\n\xfc\xb0\xe0\xf9\xa0\xff\xcb\x00\x00\n\x9a\x90\x00\x0c\xfa\x90\x0c\xff\xbf\xbd\xbd\xb9\x0e\x90\x90\xd0\t\x0b\t\x00\x9e\r\n\x99\xbc\x99\xad\x90\xbd\xa9\t\x0b\xc9\r\x9d\x9a\xd0\xd0\xf0\xfd\xad\xf0\xbc\xb0\x9a\xcf\xff\xff\xff\xff\xff\xef\xff\xff\xff\xff\xff\xff\xaf\xdb\x00\x90\x9a\x90\xb0\x90\n\x00\x90\x00\x0e\x00\t\n\x90\xa0\xa0\x00\x90\xb0\xb0\x0b\n\x00\x00\xad\t\xe0\x9a\x00\xcf\xff\xff\xfb\xcb\x00\x00\xca\x9a\xcb\x90\x00\x00\xff\xff\xdf\xbd\xbc\xb9\x9c\x0b\t\n\x9c\x90\xb9\xa9\x9a\x9d\xbc\x9b\x9e\x9b\x0f\x9b\x9d\xbd\xbd\xbd\xb9\xa9\xe9\x9f\x9f\x9f\xfa\xdf\x0f\xda\xda\xd0\x9e\xff\xff\xff\xff\xff\xff\xff\xff\xff\xff\xff\xed\xf9\xad\xa9\n\x00\x00\x00\xa0\x90\x90\n\t\t\x00\x9e\r\n\t\x00\n\x0e\t\xc0\xf0\xc9\t\xa0\x00\xaf\xe9\xac\x90\xff\xff\xff\xff\xff\xff\xff\xb9\xd0\xda\x00\x00\x00\xff\xbd\xbb\xdb\t\x90\n\x90\x90\x90\x90\x0b\x0c\x9d\xa9\xdb\t\xf9\xc9\t\xd9\r\x9a\x9a\xdb\xc9\xbc\x9f\x99\xe9\xe9\xed\xad\xf0\xff\x0b\xc9\t\xe9\xff\xff\xff\xff\xff\xff\xff\xff\xff\xff\xff\xfb\xfa\xd0\x90\x00\x90\t\t\t\x00\n\r\x00\xa0\x0b\t\n\r\n\n\x90\t\xca\x9a\x00\xb0\xe0\t\xa9\xc0\xbe\x90\xa0\xcb\xef\xff\xff\xff\xff\xff\xff\x0b\xef\x90\x00\x0c\xff\xff\xfd\xb9\xdb\xcb\t\t\n\t\n\x9c\x99\xb0\xdb\t\xf0\x90\xb9\xf9\xad\xb9\xf9\xd9\t\xb0\xd9\xf9\xef\x9f\x9f\x9f\x9e\x9f\xe9\xed\xb0\xf0\x9a\xcf\xff\xff\xff\xff\xff\xff\xff\xff\xff\xff\xff\x9f\x0b\n\xd0\xa9\xa0\xa0\x00\x0b\t\x00\x90\x90\x90\x0e\x90\n\xd0\x00\n\n\r\t\x0c\x0b\x0f\x00\xca\x0c\x0f\xef\xda\x00\x9a\xda\xff\xff\xff\xfa\xda\x0c\xff\xf9\x00\x00\xfb\xf9\xfb\xda\x90\x90\x90\xda\x99\xc0\x99\x0b\x0f\x0b\t\xf0\xbd\xbd\t\x0f\x99\x0f\x9a\x9f\x90\xdb\x0b\r\x9e\xbd\x0f\xcb\xcb\xd0\xdf\x9e\xdb\x9e\r\x9a\xff\xff\xff\xff\xff\xff\xff\xff\xff\xff\xbf\xe9\xf0\xd0\t\x00\x90\x9c\x9a\x00\x00\x00\xa0\x0e\x00\t\x0e\x90\n\x9e\x00\xc0\xb0\xa0\xca\x9c\x00\xbc\xbc\xbf\xff\xff\xff\xfb\xc0\x00\x00\xcb\x0b\xc9\xa9\xcf\xff\xf0\x00\x00\xff\xff\xfd\xbd\xbc\xb0\xf0\t\x00\x9b\x0c\x90\x90\x9d\xbc\x99\t\t\xbd\xb9\xad\xb9\r\x90\x9f\x00\xd0\xda\x99\x90\xf9\x9f\x9d\xaf\xf0\xf9\x0f\xc9\xf0\xac\xdf\xff\xff\xff\xfe\xff\xff\xff\xff\xff\xff\xbf\x0b\x0b\x00\t\x00\x00\xa0\x9c\x9a\x90\x90\x90\x9a\x9e\t\n\r\x00\x9a\x0b\x0c\x90\xa9\xca\x9f\xcb\xcb\xff\xef\xff\xff\xff\xff\xff\xfe\xbc\xfe\x9e\x9e\xbf\xfd\xa9\x00\x0c\xff\xbd\xb9\xa9\t\t\x00\xb9\x0b\x00\x0b\x0f\x0b\xcb\x0b\x9e\x9a\x9f\x0b\t\xd9\x9c\x9a\x90\x90\t\x00\xb0\xd9\xed\xbd\xe9\xfc\xbd\x0f\xd0\xf0\x9b\x00\xd9\xef\xff\xff\xff\xff\xff\xff\xff\xff\xff\xf0\xf0\xbc\x90\n\x9a\n\x90\x90\n\x00\x00\xac\n\t\t\n\xd0\x9a\x9a\r\x0c\x9a\x0b\xca\r\xa0\x9e\xfd\xef\xff\xff\xff\xff\xff\xff\xff\xff\xff\xff\xfb\xcf\xfb\xda\x00\x00\xff\xfb\xfd\x90\xf0\xb0\t\x0c\x90\x90\x90\x90\x99\x90\x9d\t\x9d\t\xd9\xdb\x0b\x0b\x90\x0f\x00\x9a\x90\xd0\xb0\x9b\xc9\xbc\xbb\xcb\xf9\xaf\x0f\xad\xad\xa0\x9e\xff\xff\xff\xff\xff\xff\xff\xff\xff\xff\xff\x90\xa0\x90\x00\x9c\n\t\t\t\t\t\r\x00\xca\x90\n\xc0\r\xa0\xb0\xc9\xc0\x9c\xb0\xda\xc9\xaf\xff\xff\xff\xff\xff\xff\xff\xff\xff\xff\xbd\xff\x9c\xff\xf9\x90\x00\xff\xdf\xbb\xc9\t\t\x00\x90\xa9\xcb\r\xa9\xe9\xad\xa9\xbc\xb0\xb0\xb9\t\xd9\xd0\xd9\x00\x90\x00\xc9\xa9\xc9\xe9\xbc\xbd\xdb\xd0\xfc\xdb\xd0\x90\x90\xda\x9c\xff\xff\xff\xff\xff\xff\xff\xff\xff\xff\xbd\xe9\xda\t\xc0\t\t\x00\xa0\x00\xa0\x00\xa0\xb0\xa9\x0e\x90\x9a\x90\r\t\xa0\xb0\xf0\x0f\xad\xaf\xcf\xef\xff\xff\xff\xff\xff\xff\xff\xff\xff\xff\xf9\xeb\xff\xf0\x00\x0c\xfb\xfb\xdb\x9a\x90\xf0\x9a\t\t\x00\x90\x90\x90\xd9\r\t\x9d\x9d\x9c\xb9\xa9\t\xa0\x90\x00\x90\x90\x0c\xb0\x90\xdb\xda\xf0\xff\x9f\xad\xa9\xe9\xe9\xbc\xf0\x9e\xff\xff\xff\xff\xff\xff\xff\xff\xf9\xeb\x9a\x00\x9a\x0b\n\x00\xa9\t\t\t\xa0\x90\x00\x9c\t\n\x0c\x0e\x9a\x0e\r\x0e\x00\xf0\xd0\xf0\xff\xff\xff\xff\xff\xff\xff\xff\xff\xff\xff\xff\xeb\xdf\xff\x0b\x00\x00\xff\xdf\xb9\xc0\xda\x90\x90\xdb\t\xa9\x0b\x90\x9a\x9a\x9a\x9e\x9a\x9a\x9b\x9c\x99\xa9\t\t\t\x00\x00\t\t\r\xad\xad\x9f\xf9\xf0\xdb\x9e\x9c\x9a\xc9\x0b\xcf\xff\xff\xff\xff\xff\xff\xff\xff\xff\xf9\xe9\t\x00\x90\x00\x90\x90\x00\xa0\x0c\t\x00\xf0\x0b\xca\r\x0b\t\x0c\x90\x9a\t\x0f\x00\xfa\xde\xff\xff\xff\xff\xff\xff\xff\xff\xff\xff\xff\xfb\xdf\x9a\xcb\x90\x00\x0c\xff\xf9\xf0\x9b\t\t\x0b\x00\x00\x90\xd0\xa0\r\t\xc9\x99\x9d\x99\xc0\x9b\xd0\x9c\x90\x00\x0c\x90\x90\x90\x0f\x0b\xc9\xdf\xfd\x9e\x9f\xf9\xe9\x0b\r\x9e\x9c\xbc\xff\xff\xff\xff\xff\xff\xff\xff\xbf\x0b\x0f\x00\xb0\x00\x90\n\r\xa9\t\xa9\x00\xe9\t\x00\x90\n\x9c\n\x0b\x0e\r\xac\xb0\xf0\x0f\x0f\xef\xff\xff\xff\xff\xff\xff\xff\xff\xff\xff\xdf\xfe\xfb\xde\xf9\x00\x00\xff\xbf\x9f\t\xbc\xb0\xd0\x99\xbc\x0b\t\r\n\x90\xb0\xe0\xb0\xdb\x99\xc9\x0b\t\x0b\x90\x90\xa9\t\x0f\x90\xd0\xfa\x90\xfa\xfd\xf9\xad\x9e\x9c\xb0\xa9\xe9\xcb\xef\xff\xff\xff\xff\xff\xff\xff\xff\xff\x90\xb0\t\xe0\xa9\r\x00\x00\x00\x00\xb0\x00\xa0\x9e\n\xd0\n\x9c\x9c\t\n\t\xc0\x0f\t\xef\xff\xff\xff\xff\xff\xff\xff\xff\xff\xff\xff\xfa\xdb\xd0\xb0\x90\x00\x0e\xff\xfd\xa9\xbc\x99\x99\xa9\xa0\t\x90\x90\x90\x90\x90\x99\x99\xd9\xb0\x90\xb9\xf9\xdb\x90\r\t\x9c\xbd\xa9\x0f\x9f\x9d\xff\x9f\xdb\xde\xdb\t\x0b\r\x9e\x9e\xbd\x0f\xff\xff\xff\xff\xff\xff\xff\xff\xbd\xaf\x00\x90\t\x00\xa0\x0b\t\xa0\x90\x00\x9a\xd0\x00\t\t\xe9\n\t\xac\xbc\x9c\xb0\xf0\xfe\xff\xff\xff\xff\xff\xff\xff\xff\xff\xff\xff\xff\xff\x9e\x9e\x9c\x00\x00\r\xfb\x9b\x99\xc9\x0f\n\xd9\r\t\xa0\x9a\t\xa9\xe9\xe9\x0f\x0b\r\x9b\xc9\t\xa9\xcb\xdb\x9b\xcb\x90\xdb\xdf\x9e\x9f\xbc\xfd\xbc\xbb\x90\xbc\xbc\xb0\xe9\xcb\xd0\xff\xff\xff\xff\xff\xff\xff\xff\xfb\xcf\x90\x0b\xca\x90\xa9\x00\x90\x00\t\xa0\t\xe0\x00\xe9\x0c\xa0\x00\xc9\xac\x90\x0b\n\x0f\x00\xf9\xef\xff\xff\xff\xff\xff\xff\xff\xff\xff\xff\xff\xff\xfb\xda\t\xa0\x00\x0e\xff\xf9\xca\x9a\x90\x99\x00\x90\x90\r\x00\x9c\x90\x90\x9a\x99\x9d\x9b\xc9\xbd\xbd\x9f\x99\t\xc9\x9c\x9f\x9c\xb0\xdb\xde\xdb\xf0\xff\x9d\xad\t\xf0\xc9\x9b\xca\xda\xde\xff\xff\xff\xff\xff\xff\xff\xff\xba\x9e\x90\x90\t\x00\x90\xa9\x0b\x00\t\xa0\t\xa9\x90\xb0\x9c\x9a\x0c\x90\xe9\xc0\xd0\x90\xf0\x0e\xdf\xff\xff\xff\xff\xff\xff\xff\xff\xff\xff\xff\xff\xfc\xbd\xb0\t\x00\r\xfb\xdb\xbd\x99\xf9\xe9\xb0\x90\xb9\x0b\t\xa9\x0b\t\t\xca\x9b\t\xbd\t\x9a\x99\xe9\xdb\x9d\xa9\xf0\xf9\xdb\xed\xbd\xfd\xff\x9f\xe9\x90\xf0\x9f\x9e\xad\xbc\xbc\xb9\xff\xff\xff\xff\xff\xff\xff\xff\xfd\xa9\xa0\t\n\x9c\xa9\x00\xc0\x9a\x00\x90\x00\xc0\x0e\x00\n\x00\x9a\n\x90\xa9\xa0\xf0\x0f\x0f\xbe\xff\xff\xff\xff\xff\xff\xff\xff\xff\xff\xff\xff\xbf\xf0\xf0\x90\x00\x0e\xff\x90\xda\x9e\x90\x99\xc9\x0b\x0c\x90\x90\x90\x9d\x0b\xc9\xb9\xd0\xdb\xcb\xdb\xd9\xdb\x99\xa9\xcb\x9d\t\r\xad\x9f\xcf\xad\xe9\xf9\x9d\xa9\r\xad\xa9\xda\xdb\xdb\xcf\xef\xff\xff\xff\xff\xff\xff\xff\x0f\x9c\x90\xb0\xa9\x00\x90\t\xa9\x00\x9c\n\x9a\x90\t\t\xad\x0f\x00\xc9\x0e\x9c\x0f\x00\xf0\xfd\xef\xff\xff\xff\xff\xff\xff\xff\xff\xff\xff\xff\xff\xff\xff\x90\x00\x00\xcf\xf9\xad\xbd\x99\x0b\xda\x9b\r\t\xb0\x9e\x90\xb0\t\x0b\t\t\xa9\x99\t\xbc\xb9\x00\x90\x90\x00\t\t\t\xca\xdf\x9f\x9f\x0b\xca\x9d\xa9\xbd\xbd\xad\xac\xbc\xb0\xff\xff\xff\xff\xff\xff\xff\xf9\xfb\x0b\x0b\xc0\x90\x0b\x00\xb0\x00\t\n\t\xc0\x0b\n\xc0\x00\x00\x0b\x0e\x90\x0b\x00\xe9\x0f\x0e\xff\xff\xff\xff\xff\xff\xff\xff\xff\xff\xff\xff\xff\xbd\xbd\xe9\x00\x00\x0f\xfb\xda\x9a\xda\xd9\xad\t\xb0\xb0\t\t\xad\t\xb0\x90\x9c\xb9\x9d\xad\xbc\x99\t\t\x00\x00\x99\x00\x00\x00\t\t\xc0\x00\xd0\x99\x00\x90\xda\x9c\xbc\x9f\xdb\xcf\t\xef\xff\xff\xff\xff\xff\xff\xed\xad\x00\x90\x0f\x00\xb0\xcb\t\n\t\x00\x0b\xc0\xd0\x9a\xda\x9a\xc0\x90\xe9\xc0\xf0\x9e\x00\xf9\xef\xff\xff\xff\xff\xff\xff\xff\xff\xff\xff\xff\xff\xff\xeb\xff\x90\x00\x0f\xfb\xdf\x9d\xb9\xad\x9b\xd0\xd0\x9b\xcb\t\x0b\r\x00\r\xb0\x0f\t\x90\t\x00\x00\x00\x90\x9c\n\xd0\xbc\x90\x9c\n\x90\x90\x00\x00\x9a\x0f\x9f\xa9\x9f\x0f\x0f\x9f\x0f\x9e\xff\xff\xff\xff\xff\xff\xbf\x9a\x9a\x0b\x00\x90\t\x00\n\x90\x00\x9a\x90\xb0\n\x00\x00\x0c\x9a\xc0\x90\xa9\x00\xe9\x9f\x0e\xff\xff\xff\xff\xff\xff\xff\xff\xff\xff\xff\xff\xff\xff\x99\xe9\xa0\x90\xcf\xbc\xb9\xfb\r\x9b\xc9\xa9\xb9\xc9\x90\xda\x99\xda\x9b\x90\t\x90\x90\x00\x90\t\r\t\xc9\xc9\x99\x90\x90\t\xa9\x9c\x9e\x9a\x90\x00\x00\xd0\t\xd0\xf0\xf0\xf9\xe9\xf0\xfd\xff\xff\xff\xff\xff\xfb\xf9\xe9\xc0\x90\x0b\x00\x9a\x90\x90\xc0\xb0\x00\xc0\x00\t\xc9\x0f\t\xa0\x0b\x0e\x9c\x0f\t\xe0\xef\xff\xff\xff\xff\xff\xff\xff\xff\xff\xff\xff\xff\xff\xf9\xef\t\t\x00\x0f\x9d\xbd\xa9\xdb\xbc\x9b\x9d\n\x9a\t\xa9\xc9\xa9\x00\x00\x90\x00\x00\t\t\xb0\xb0\x90\x9a\x9b\x0f\x0f\x9f\x9f\xd9\xe9\xbd\xad\x0b\t\r\xb0\xbf\x0f\x0f\x9f\x9e\xdb\xcf\xff\xff\xff\xff\xff\xff\xff\xcb\t\x0b\n\x90\x0b\x00\n\t\xa9\x0c\xb0\xb0\x9e\n\n\x00\x00\r\x0c\x90\n\x90\xbc\x0f\x9e\xff\xff\xff\xff\xff\xff\xff\xff\xff\xff\xff\xff\xff\xff\xb0\x</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</si>
  <si>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</si>
  <si>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Michael</t>
  </si>
  <si>
    <t>Suyama</t>
  </si>
  <si>
    <t>Coventry House
Miner Rd.</t>
  </si>
  <si>
    <t>EC2 7JR</t>
  </si>
  <si>
    <t>(71) 555-7773</t>
  </si>
  <si>
    <t>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f\xff\xff\xff\xff\xff\xff\xff\xff\xff\xff\xff\xff\xff\xff\xff\xff\xff\xff\xff\xff\xff\xff\xff\xff\xff\xff\xff\xff\xff\xff\xff\xff\xff\xff\xff\xff\xff\xcf\x9a\x9f\xbc\xbf\xfd\x00\x00\x00\x00\x00\x00\x0c\x0b\xcf\x9b\xdf\x0f\xff\xff\xff\xff\xff\xff\xff\xff\xff\xff\xff\xff\xff\xff\xff\xff\xff\xff\xff\xff\xff\xff\xff\xff\xff\xff\xff\xff\xff\xff\xff\xff\xff\xff\xff\xff\xff\xff\xff\xff\xff\xff\xff\xff\xff\xff\xff\xff\xff\xff\xff\xff\xff\xff\xff\xff\xff\xff\xff\xff\xff\xff\xff\xff\xff\xff\xff\xff\xff\xff\xff\xff\xff\xff\xff\xff\xff\xff\xf0\xfc\xf0\xef\xde\x9a\x00\x00\x00\x00\x00\x00\x00\xbc\xb0\xfc\xa0\xff\xff\xff\xff\xff\xff\xff\xff\xff\xff\xff\xff\xff\xff\xff\xff\xff\xff\xff\xff\xff\xff\xff\xff\xff\xff\xff\xff\xff\xff\xff\xff\xff\xff\xff\xff\xff\xff\xff\xff\xff\xff\xff\xff\xff\xff\xff\xff\xff\xff\xff\xff\xff\xff\xff\xff\xff\xff\xff\xff\xff\xff\xff\xff\xff\xff\xff\xff\xff\xff\xff\xff\xff\xff\xff\xff\xff\xff\xff\xf0\xa9\xa9\xf9\xeb\xfc\x00\x00\x00\x00\x00\x00\n\xd0\xbc\xf0\xbd\xff\xff\xff\xff\xff\xff\xff\xff\xff\xff\xff\xff\xff\xff\xff\xff\xff\xff\xff\xff\xff\xff\xff\xff\xff\xff\xff\xff\xff\xff\xff\xff\xff\xff\xff\xff\xff\xff\xff\xff\xff\xff\xff\xff\xff\xff\xff\xff\xff\xff\xff\xff\xff\xff\xff\xff\xff\xff\xff\xff\xff\xff\xff\xff\xff\xff\xff\xff\xff\xff\xff\xff\xff\xff\xff\xff\xff\xff\xff\xff\r\xac\xbe\x9f\n\x00\x00\x00\x00\x00\x00\t\x0b\xcb\x0b\xcb\xff\xff\xff\xff\xff\xff\xff\xff\xff\xff\xff\xff\xff\xff\xff\xff\xff\xff\xff\xff\xff\xff\xff\xff\xff\xff\xff\xff\xff\xff\xff\xff\xff\xff\xff\xff\xff\xff\xff\xff\xff\xff\xff\xff\xff\xff\xff\xff\xff\xff\xff\xff\xff\xff\xff\xff\xff\xff\xff\xff\xff\xff\xff\xff\xff\xff\xff\xff\xff\xff\xff\xff\xff\xff\xff\xff\xff\xff\xff\xff\xb0\xf0\xda\x0f\xd0\x00\x00\x00\x00\x00\x00\x00\xad\xad\xe9\x0f\xff\xff\xff\xff\xff\xff\xff\xff\xff\xff\xff\xff\xff\xff\xff\xff\xff\xff\xff\xff\xff\xff\xff\xff\xff\xff\xff\xff\xff\xff\xff\xff\xff\xff\xff\xff\xff\xff\xff\xff\xff\xff\xff\xff\xff\xff\xff\xff\xff\xff\xff\xff\xff\xff\xff\xff\xff\xff\xff\xff\xff\xff\xff\xff\xff\xff\xff\xff\xff\xff\xff\xff\xff\xff\xff\xff\xff\xff\xff\xff\xc9\t\xa9\xf0\xa0\x00\x00\x00\x00\x00\x00\x00\x00\x0b\x0e\xbf\xff\xff\xff\xff\xff\xff\xff\xff\xff\xff\xff\xff\xff\xff\xff\xff\xff\xff\xff\xff\xff\xff\xff\xff\xff\xff\xff\xff\xff\xff\xff\xff\xff\xff\xff\xff\xff\xff\xff\xff\xff\xff\xff\xff\xff\xff\xff\xff\xff\xff\xff\xff\xff\xff\xff\xff\xff\xff\xff\xff\xff\xff\xff\xff\xff\xff\xff\xff\xff\xff\xff\xff\xff\xff\xff\xff\xff\xff\xff\xff\xf0\n\x0c\x00\x00\x00\x00\x00\x00\x00\x00\x00\x0b\xcb\xc9\xff\xff\xff\xff\xff\xff\xff\xff\xff\xff\xff\xff\xff\xff\xff\xff\xff\xff\xff\xff\xff\xff\xff\xff\xff\xff\xff\xff\xff\xff\xff\xff\xff\xff\xff\xff\xff\xff\xff\xff\xff\xff\xff\xff\xff\xff\xff\xff\xff\xff\xff\xff\xff\xff\xff\xff\xff\xff\xff\xff\xff\xff\xff\xff\xff\xff\xff\xff\xff\xff\xff\xff\xff\xff\xff\xff\xff\xff\xff\xff\xff\xfe\r\xa9\xe9\x00\x00\x00\x00\x00\x00\x00\x00\x00\x00\x9b\xff\xff\xff\xff\xff\xff\xff\xff\xff\xff\xff\xff\xff\xff\xff\xff\xff\xff\xff\xff\xff\xff\xff\xff\xff\xff\xff\xff\xff\xff\xff\xff\xff\xff\xff\xff\xff\xff\xff\xff\xff\xff\xff\xff\xff\xff\xff\xff\xff\xff\xff\xff\xff\xff\xff\xff\xff\xff\xff\xff\xff\xff\xff\xff\xff\xff\xff\xff\xff\xff\xff\xff\xff\xff\xff\xff\xff\xff\xff\xff\xff\xff\x00\x00\x00\x00\x00\x00\x00\x00\x00\x00\x00\x00\xb0\x0f\xff\xff\xff\xff\xff\xff\xff\xff\xff\xff\xff\xff\xff\xff\xff\xff\xff\xff\xff\xff\xff\xff\xff\xff\xff\xff\xff\xff\xff\xff\xff\xff\xff\xff\xff\xff\xff\xff\xff\xff\xff\xff\xff\xff\xff\xff\xff\xff\xff\xff\xff\xff\xff\xff\xff\xff\xff\xff\xff\xff\xff\xff\xff\xff\xff\xff\xff\xff\xff\xff\xff\xff\xff\xff\xff\xff\xff\xff\xff\xff\xff\xff\x90\x0b\x00\x00\x00\x00\x00\x00\x00\x00\x00\x00\x00\xff\xff\xff\xff\xff\xff\xff\xff\xff\xff\xff\xff\xff\xff\xff\xff\xff\xff\xff\xff\xff\xff\xff\xff\xff\xff\xff\xff\xff\xff\xff\xff\xff\xff\xff\xff\xff\xff\xff\xff\xff\xff\xff\xff\xff\xff\xff\xff\xff\xff\xff\xff\xff\xff\xff\xff\xff\xff\xff\xff\xff\xff\xff\xff\xff\xff\xff\xff\xff\xff\xff\xff\xff\xff\xff\xff\xff\xff\xff\xff\xff\xff\xff\xe0\x00\x00\x00\x00\x00\x00\x00\x00\x00\x00\x00\t\xff\xff\xff\xff\xff\xff\xff\xff\xff\xff\xff\xff\xff\xff\xff\xff\xff\xff\xff\xff\xff\xff\xff\xff\xff\xff\xff\xff\xff\xff\xff\xff\xff\xff\xff\xff\xff\xff\xff\xff\xff\xff\xff\xff\xff\xff\xff\xff\xff\xff\xff\xff\xff\xff\xff\xff\xff\xff\xff\xff\xff\xff\xff\xff\xff\xff\xff\xff\xff\xff\xff\xff\xff\xff\xff\xff\xff\xff\xff\xff\xff\xff\xff\xf0\x00\x00\x00\x00\x00\x00\x00\x00\x00\x00\x00\x0b\xff\xff\xff\xff\xff\xff\xff\xff\xff\xff\xff\xff\xff\xff\xff\xff\xff\xff\xff\xff\xff\xff\xff\xff\xff\xff\xff\xff\xff\xff\xff\xff\xff\xff\xff\xff\xff\xff\xff\xff\xff\xff\xff\xff\xff\xff\xff\xff\xff\xff\xff\xff\xff\xff\xff\xff\xff\xff\xff\xff\xff\xff\xff\xff\xff\xff\xff\xff\xff\xff\xff\xff\xff\xff\xff\xff\xff\xff\xff\xff\xff\xff\xff\xff\x00\x00\x00\x00\x00\x00\x00\x00\x00\x00\x00\x0f\xff\xff\xff\xff\xff\xff\xff\xff\xff\xff\xff\xff\xff\xff\xff\xff\xff\xff\xff\xff\xff\xff\xff\xff\xff\xff\xff\xff\xff\xff\xff\xff\xff\xff\xff\xff\xff\xff\xff\xff\xff\xff\xff\xff\xff\xff\xff\xff\xff\xff\xff\xff\xff\xff\xff\xff\xff\xff\xff\xff\xff\xff\xff\xff\xff\xff\xff\xff\xff\xff\xff\xff\xff\xff\xff\xff\xff\xff\xff\xff\xff\xff\xff\xff\x00\x00\x00\x00\x00\x00\x00\x00\x00\x00\x00\xff\xff\xff\xff\xff\xff\xff\xff\xff\xff\xff\xff\xff\xff\xff\xff\xff\xff\xff\xff\xff\xff\xff\xff\xff\xff\xff\xff\xff\xff\xff\xff\xff\xff\xff\xff\xff\xff\xff\xff\xff\xff\xff\xff\xff\xff\xff\xff\xff\xff\xff\xff\xff\xff\xff\xff\xff\xff\xff\xff\xff\xff\xff\xff\xff\xff\xff\xff\xff\xff\xff\xff\xff\xff\xff\xff\xff\xff\xff\xff\xff\xff\xff\xff\xff\xe0\x00\x00\x00\x00\x00\x00\x00\x00\x00\x0b\xff\xff\xff\xff\xff\xff\xff\xff\xff\xff\xff\xff\xff\xff\xff\xff\xff\xff\xff\xff\xff\xff\xff\xff\xff\xff\xff\xff\xff\xff\xff\xff\xff\xff\xff\xff\xff\xff\xff\xff\xff\xff\xff\xff\xff\xff\xff\xff\xff\xff\xff\xff\xff\xff\xff\xff\xff\xff\xff\xff\xff\xff\xff\xff\xff\xff\xff\xff\xff\xff\xff\xff\xff\xff\xff\xff\xff\xff\xff\xff\xff\xff\xff\xff\xff\xf0\x00\x00\x00\x00\x00\x00\x00\x00\x00\x0f\xff\xff\xff\xff\xff\xff\xff\xff\xff\xff\xff\xff\xff\xff\xff\xff\xff\xff\xff\xff\xff\xff\xff\xff\xff\xff\xff\xff\xff\xff\xff\xff\xff\xff\xff\xff\xff\xff\xff\xff\xff\xff\xff\xff\xf0\xff\xff\xff\xff\xff\xff\xff\xff\xff\xff\xff\xff\xff\xff\xff\xff\xff\xff\xff\xff\xff\xff\xff\xff\xff\xff\xff\xff\xff\xff\xff\xff\xff\xff\xff\xff\xff\xff\xff\xff\xff\x00\x00\x00\x00\x00\x00\x00\x00\x00\x9f\xff\xff\xff\xff\xff\xff\xff\xff\xff\xff\xff\xff\xff\xff\xff\xff\xff\xff\xff\xff\xff\xff\xff\xff\xff\xff\xff\xff\xff\xff\xff\xff\xff\xff\xff\xff\xff\xff\xff\xff\xff\xff\xff\xff\xf0\x0b\xff\xff\xff\xff\xff\xff\xff\xff\xff\xff\xff\xff\xff\xff\xff\xff\xff\xff\xff\xff\xff\xff\xff\xff\xff\xff\xff\xff\xff\xff\xff\xff\xff\xff\xff\xff\xff\xff\xff\xff\xc0\x00\x00\x00\x00\x00\x00\x00\x00\xff\xff\xff\xff\xff\xff\xff\xff\xff\xff\xff\xff\xff\xff\xff\xff\xff\xff\xff\xff\xff\xff\xff\xff\xff\xff\xff\xff\xff\xff\xff\xff\xff\xff\xff\xff\xff\xff\xff\xff\xff\xff\xff\xff\xff\xf0\x00\x9f\xff\xff\xff\xff\xff\xff\xff\xff\xff\xff\xff\xff\xff\xff\xff\xff\xff\xff\xff\xff\xff\xff\xff\xff\xff\xff\xff\xff\xff\xff\xff\xff\xff\xff\xff\xff\xff\xff\xff\xf0\x00\x00\x00\x00\x00\x00\x00\x0b\xff\xff\xff\xff\xff\xff\xff\xff\xff\xff\xff\xff\xff\xff\xff\xff\xff\xff\xff\xff\xff\xff\xff\xff\xff\xff\xff\xff\xff\xff\xff\xff\xff\xff\xff\xff\xff\xff\xff\xff\xff\xff\xff\xff\xff\xf0\x00\x00\x0f\xff\xff\xff\xff\xff\xff\xff\xff\xff\xff\xff\xff\xff\xff\xff\xff\xff\xff\xff\xff\xff\xff\xff\xff\xff\xff\xff\xff\xff\xff\xff\xff\xff\xff\xff\xff\xff\xff\xff\x00\x00\x00\x00\x00\x00\x00\x9f\xff\xff\xff\xff\xff\xff\xff\xff\xff\xff\xff\xff\xff\xff\xff\xff\xff\xff\xff\xff\xff\xff\xff\xff\xff\xff\xff\xff\xff\xff\xff\xff\xff\xff\xff\xff\xff\xff\xff\xff\xff\xff\xff\xff\xff\xf0\x00\x00\x00\x0f\xff\xff\xff\xff\xff\xff\xff\xff\xff\xff\xff\xff\xff\xff\xff\xff\xff\xff\xff\xff\xff\xff\xff\xff\xff\xff\xff\xff\xff\xff\xff\xff\xff\xff\xff\xff\xff\xff\xe0\x00\x00\x00\x00\x00\x00\xff\xff\xff\xff\xff\xff\xff\xff\xff\xff\xff\xff\xff\xff\xff\xff\xff\xff\xff\xff\xff\xff\xff\xff\xff\xff\xff\xff\xff\xff\xff\xff\xff\xff\xff\xff\xff\xff\xff\xff\xff\xff\xff\xff\xff\xff\xf0\x00\x00\x00\x00\xbe\xff\xff\xff\xff\xff\xff\xff\xff\xff\xff\xff\xff\xff\xff\xff\xff\xff\xff\xff\xff\xff\xff\xff\xff\xff\xff\xff\xff\xff\xff\xff\xff\xff\xff\xff\xff\xff\xf0\x00\x00\x00\x00\x00\x0b\xff\xff\xff\xff\xff\xff\xff\xff\xff\xff\xff\xff\xff\xff\xff\xff\xff\xff\xff\xff\xff\xff\xff\xff\xff\xff\xff\xff\xff\xff\xff\xff\xff\xff\xff\xff\xff\xff\xff\xff\xff\xff\xff\xff\xff\xff\xf0\x00\x00\x00\x00\x00\x9a\xff\xff\xff\xff\xff\xff\xff\xff\xff\xff\xff\xff\xff\xff\xff\xff\xff\xff\xff\xff\xff\xff\xff\xff\xff\xff\xff\xff\xff\xff\xff\xff\xff\xff\xff\xff\xff\x00\x00\x00\xa0\x00\x9f\xff\xff\xff\xff\xff\xff\xff\xff\xff\xff\xff\xff\xff\xff\xff\xff\xff\xff\xff\xff\xff\xff\xff\xff\xff\xff\xff\xff\xff\xff\xff\xff\xff\xff\xff\xff\xff\xff\xff\xff\xff\xff\xff\xff\xff\xff\xf0\x00\x00\x00\x00\x00\x00\xa0\xbf\xff\xff\xff\xff\xff\xff\xff\xff\xff\xff\xff\xff\xff\xff\xff\xff\xff\xff\xff\xff\xff\xff\xff\xff\xff\xff\xff\xff\xff\xff\xff\xff\xff\xff\xff\xf0\x00\xbf\x9e\xd0\xbf\xff\xff\xff\xff\xff\xff\xff\xff\xff\xff\xff\xff\xff\xff\xff\xff\xff\xff\xff\xff\xff\xff\xff\xff\xff\xff\xff\xff\xff\xff\xff\xff\xff\xff\xff\xff\xff\xff\xff\xff\xff\xff\xff\xff\xff\xff\xf0\x00\x00\x00\x00\x00\x00\x90\n\n\x9f\xff\xff\xff\xff\xff\xff\xff\xff\xff\xff\xff\xff\xff\xff\xff\xff\xff\xff\xff\xff\xff\xff\xff\xff\xff\xff\xff\xff\xff\xff\xff\xff\xff\xff\t\x0f\xfb\xff\xff\xff\xff\xff\xff\xff\xff\xff\xff\xff\xff\xff\xff\xff\xff\xff\xff\xff\xff\xff\xff\xff\xff\xff\xff\xff\xff\xff\xff\xff\xff\xff\xff\xff\xff\xff\xff\xff\xff\xff\xff\xff\xff\xff\xff\xff\xff\xf0\x00\x00\x00\x00\x00\x0b\x0e\x90\x90\x00\xbf\xff\xff\xff\xff\xff\xff\xff\xff\xff\xff\xff\xff\xff\xff\xff\xff\xff\xff\xff\xff\xff\xff\xff\xff\xff\xff\xff\xff\xff\xff\xff\xff\xff\xff\xff\xff\xff\xff\xff\xff\xff\xff\xff\xff\xff\xff\xff\xff\xff\xff\xff\xff\xff\xff\xff\xff\xff\xff\xff\xff\xff\xff\xff\xff\xff\xff\xff\xff\xff\xff\xff\xff\xff\xff\xff\xff\xff\xff\xff\xff\xff\xff\xff\xff\xf0\x00\x00\x00\x00\x00\x00\t\xa0\xa0\x00\x00\xbf\xff\xff\xff\xff\xff\xff\xff\xff\xff\xff\xff\xff\xff\xff\xff\xff\xff\xff\xff\xff\xff\xff\xff\xff\xff\xff\xff\xff\xff\xff\xff\xff\xf9\x00\x90\xf0\xdf\xff\xff\xff\xff\xff\xff\xff\xff\xff\xff\xff\xff\xff\xff\xff\xff\xff\xff\xff\xff\xff\xff\xff\xff\xff\xff\xff\xff\xff\xff\xff\xff\xff\xff\xff\xff\xff\xff\xff\xff\xff\xff\xff\xff\xff\xff\xf0\x00\x00\x00\x00\x00\x00\xa0\xbc\t\x00\xb0\x00\x0f\xff\xff\xff\xff\xff\xff\xff\xff\xff\xff\xff\xff\xff\xff\xff\xff\xff\xff\xff\xff\xff\xff\xff\xff\xff\xff\xff\xff\xff\xff\xdb\xc0\t\t\x00\x00\xbf\xff\xff\xff\xff\xff\xff\xff\xff\xff\xff\xff\xff\xff\xff\xff\xff\xff\xff\xff\xff\xff\xff\xff\xff\xff\xff\xff\xff\xff\xff\xff\xff\xff\xff\xff\xff\xff\xff\xff\xff\xff\xff\xff\xff\xff\xf0\x00\x00\x00\x00\x00\x00\x90\xa9\xa0\xa0\x00\x00\x00\x9f\xff\xff\xff\xff\xff\xff\xff\xff\xff\xff\xff\xff\xff\xff\xff\xff\xff\xff\xff\xff\xff\xff\xff\xff\xff\xff\xff\xff\xff\xe9\t\xa0\xda\x9b\t\x00\xdb\xff\xff\xff\xff\xff\xff\xff\xff\xff\xff\xff\xff\xff\xff\xff\xff\xff\xff\xff\xff\xff\xff\xff\xff\xff\xff\xff\xff\xff\xff\xff\xff\xff\xff\xff\xff\xff\xff\xff\xff\xff\xff\xff\xff\xf0\x00\x00\x00\x00\x00\x00\x00\x9a\t\x00\x00\x00\x90\x00\xff\xff\xff\xff\xff\xff\xff\xff\xff\xff\xff\xff\xff\xff\xff\xff\xff\xff\xff\xff\xff\xff\xff\xff\xff\xff\xff\xff\xf0\x90\xb0\x99\t\x00\x9a\x90\xbc\xff\xff\xff\xff\xff\xff\xff\xff\xff\xff\xff\xff\xff\xff\xff\xff\xff\xff\xff\xff\xff\xff\xff\xff\xff\xff\xff\xff\xff\xff\xff\xff\xff\xff\xff\xff\xff\xff\xff\xff\xff\xff\xff\xff\xf0\xa0\x00\x00\x00\x00\x00\x00\xbe\x9a\x00\x00\x00\x00\x9a\x9d\xff\xff\xff\xff\xff\xff\xff\xff\xff\xff\xff\xff\xff\xff\xff\xff\xff\xff\xff\xff\xff\xff\xff\xff\xff\xff\xfd\t\xa0\x90\x90\xa9\t\t\t\x00\x9f\xff\xff\xff\xff\xff\xff\xff\xff\xff\xff\xff\xff\xff\xff\xff\xff\xff\xff\xff\xff\xff\xff\xff\xff\xff\xff\xff\xff\xff\xff\xff\xff\xff\xff\xff\xff\xff\xff\xff\xff\xff\xff\xf0\xf0\t\x00\x00\x00\x00\x00\xa0\t\xe9\xe0\x00\x00\x00\x00\xaa\x90\xff\xff\xff\xff\xff\xff\xff\xff\xff\xff\xff\xff\xff\xff\xff\xff\xff\xff\xff\xff\xff\xff\xff\xff\xff\x00\x90\x9d\t\xa9\x90\x9a\t\x00\x90\x00\x9f\xff\xff\xff\xff\xff\xff\xff\xff\xff\xff\xff\xff\xff\xff\xff\xff\xff\xff\xff\xff\xff\xff\xff\xff\xff\xff\xff\xff\xff\xff\xff\xff\xff\xff\xff\xff\xff\xff\xff\xff\xfd\xa0\xf0\xa0\x00\xb0\x00\x00\x00\x90\xa0\x9a\x9a\x90\x00\x00\x00\t\xaf\x0b\xff\xff\xff\xff\xff\xff\xff\xff\xff\xff\xff\xff\xff\xff\xff\xff\xff\xff\xff\xff\xff\xff\xff\xf0\x9a\x9a\t\xa9\x00\t\t\x00\xb0\x0b\x00\t\xff\xff\xff\xff\xff\xff\xff\xff\xff\xff\xff\xff\xff\xff\xff\xff\xff\xff\xff\xff\xff\xff\xff\xff\xff\xff\xff\xff\xff\xff\xff\xff\xff\xff\xff\xff\xff\xff\xff\xff\xe0\x00\xf0\t\xa0\x00\x00\x00\x00\x00\x00\xac\xb0\xa0\n\x00\x00\x9a\xd0\xa0\x0f\xff\xff\xff\xff\xff\xff\xff\xff\xff\xff\xff\xff\xff\xff\xff\xff\xff\xff\xff\xff\xff\xfc\x0b\r\t\x90\t\t\xa0\x00\t\x00\x90\x90\x90\x0b\xff\xff\xff\xff\xff\xff\xff\xff\xff\xff\xff\xff\xff\xff\xff\xff\xff\xff\xff\xff\xff\xff\xff\xff\xff\xff\xff\xff\xff\xff\xff\xff\xff\xff\xff\xff\xff\xff\x00\t\x00\xf0\n\x00\x00\x00\x00\x00\x00\t\x0b\x0e\x9e\x90\x00\t\xa0\xba\x90\xb0\xac\xff\xff\xff\xff\xff\xff\xff\xff\xff\xff\xff\xff\xff\xff\xff\xff\xff\xff\xff\xfe\x90\x90\x90\x9b\x00\x90\xb0\t\x00\xb0\t\t\x00\xa0\x00\xff\xff\xff\xff\xff\xff\xff\xff\xff\xff\xff\xff\xff\xff\xff\xff\xff\xff\xff\xff\xff\xff\xff\xff\xff\xff\xff\xff\xff\xff\xff\xff\xff\xff\xff\xff\xff\xc0\xa9\xa0\xa0\xf0\x00\x00\x00\x00\x00\x00\x00\n\x00\x9a\x9a\n\x00\x00\t\xf0\xbc\t\t\x00\xff\xff\xff\xff\xff\xff\xff\xff\xff\xff\xff\xff\xff\xff\xff\xff\xff\xff\xf9\x0b\t\x0b\x00\x0b\x00\t\x00\x90\t\x00\n\t\x90\x90\t\xff\xff\xff\xff\xff\xff\xff\xff\xff\xff\xff\xff\xff\xff\xff\xff\xff\xff\xff\xff\xff\xff\xff\xff\xff\xff\xff\xff\xff\xff\xff\xff\xff\xff\xff\xcb\x0b\x00\x00\x00\xf0\x9a\x00\x00\x00\x00\x00\x00\x00\x00\x00\t\x0c\xb0\x00\xa0\xad\xab\xa0\xa0\x00\t\xff\xff\xff\xff\xff\xff\xff\xff\xff\xff\xff\xff\xff\xff\xff\xff\xff\xa0\x90\x9a\x90\x99\x00\x90\x00\x00\x00\x00\x9a\t\x00\t\t\x00\x9b\xff\xff\xff\xff\xff\xff\xff\xff\xff\xff\xff\xff\xff\xff\xff\xff\xff\xff\xff\xff\xff\xff\xff\xff\xff\xff\xff\xff\xff\xff\xff\xff\xff\xe0\xb0\xa0\xfa\x9a\x90\xf0\xa0\x90\x00\x00\x00\n\x90\x00\n\x00\xa0\x0b\x00\x00\t\n\x0c\x9a\xda\x9a\x00\x0b\xff\xff\xff\xff\xff\xff\xff\xff\xff\xff\xff\xff\xff\xff\xff\xf0\x90\x9f\t\t\xa0\t\n\x90\x9a\t\x00\x00\x90\x0b\x00\n\x90\x00\xfb\xff\xff\xff\xff\xff\xff\xff\xff\xff\xff\xff\xff\xff\xff\xff\xff\xff\xff\xff\xff\xff\xff\xff\xff\xff\xff\xff\xff\xff\xff\xff\n\t\x0f\x0b\x00\xe0\n\xf0\x90\xe0\x00\x00\x00\x00\n\x00\x00\x00\x00\xb0\x00\x00\x00\xa9\t\xa0\x00\x00\x00\xa9\xc9\xff\xff\xff\xff\xff\xff\xff\xff\xff\xff\xff\xff\xff\xff\t\t\xa0\x90\xb0\xd0\xb0\t\t\x00\x90\x0b\t\x00\x90\x0b\x99\x00\xb0\x9f\xff\xff\xff\xff\xff\xff\xff\xff\xff\xff\xff\xff\xff\xff\xff\xff\xff\xff\xff\xff\xff\xff\xff\xff\xff\xff\xff\xff\xff\xff\n\x90\xbc\xaa\x9e\x9a\t\xa0\xf0\x0b\x0b\n\x90\x00\x00\x00\x00\x90\x00\x00\x00\xa0\x00\x00\x00\n\x0b\x0b\x00\x0b\xcb\xaa\x90\xff\xff\xff\xff\xff\xff\xff\xff\xff\xff\xff\xff\xf0\t\xf0\x99\xa9\t\xa9\x0b\xc0\n\t\xa9\x0c\x9a\x9a\xc9\x00\x00\t\t\x00\xbf\xff\xff\xff\xff\xff\xff\xff\xff\xff\xff\xff\xff\xff\xff\xff\xff\xff\xff\xff\xff\xff\xff\xff\xff\xff\xff\xff\xff\xa0\x90\xac\x0b\r\xa0\xad\xa0\x00\xf0\xa0\xda\xf9\xeb\xcb\x00\x00\x00\x00\x00\x00\x00\x90\x00\x00\x00\x00\x90\xe0\x9a\x00\x90\xda\x00\x00\x9f\xff\xff\xff\xff\xff\xff\xff\xff\xff\xff\t\xb0\x9b\t\x9e\x90\x9a\xc0\x9a\x90\x00\x00\xb0\x00\x90\x9a\x9c\x90\xb0\x9c\xb0\x90\xff\xff\xff\xff\xff\xff\xff\xff\xff\xff\xff\xff\xff\xff\xff\xff\xff\xff\xff\xff\xff\xff\xff\xff\xff\xff\xfe\x90\xda\x00\x9a\x00\xa0\x0f\n\x9a\xf0\xf0\x00\xa9\x0f\x0b\x00\x00\x00\x00\xa0\x00\x00\x00\n\x00\x00\x00\x0b\n\x9a\x00\x00\xab\xa9\x00\x90\x0f\xbf\xff\xff\xff\xff\xff\xff\xff\xff\xf0\x9b\t\xb0\x9a\xd0\x9e\t\x00\x00\x00\xb0\t\x00\xb0\xa9\xa9\x0b\t\t\xa9\t\t\x0f\xff\xff\xff\xff\xff\xff\xff\xff\xff\xff\xff\xff\xff\xff\xff\xff\xff\xff\xff\xff\xff\xff\xff\xff\xf0\xa9\xa0\xa0\x00\xa0\xda\xda\xb0\xad\xac\n\xf0\x00\x9a\xfa\xf0\xa0\x00\x00\x00\x00\x00\x00\n\t\x00\x00\t\xa0\x0f\x00\xa0\x0b\r\x00\xa0\n\x9b\x0f\xff\xff\xff\xff\xff\xff\xff\xff\xf0\xb0\xdb\r\xa9\xb0\xb0\x90\x0b\x00\x90\x00\x90\t\x00\xd0\x9c\xa9\xa9\x00\t\x0b\r\xa9\xff\xff\xff\xff\xff\xff\xff\xff\xff\xff\xff\xff\xff\xff\xff\xff\xff\xff\xff\xff\xff\xff\xff\xf0\n\x90\xcb\t\x00\x90\xa0\x00\x00\xf0\xa0\xb0\xf0\x00\x00\t\x0f\n\x00\x00\x00\x00\xa0\x00\t\xa0\x00\x00\x00\x0b\xb0\xb0\t\x00\xa0\xbc\x00\x00\x0f\x0b\x00\xbf\xff\xff\xff\xff\xff\xff\t\x99\xa9\x9a\x9d\xad\x00\xa9\x00\x90\xa0\x90\xa0\n\t\xa0\xb0\x90\xda\x9b\x9a\x90\xb9\t\t\xff\xff\xff\xff\xff\xff\xff\xff\xff\xff\xff\xff\xff\xff\xff\xff\xff\xff\xff\xff\xff\xf0\t\xa9\xeb\xbf\x00\x00\n\xda\xba\xda\x00\xb0\n\xf0\n\t\xa0\x00\t\xa0\x00\n\x90\t\x00\x00\x0b\x00\x00\n\x00\xda\xcb\x00\x00\x9a\x0b\n\t\xa0\xf0\xb0\x00\x0f\xff\xff\xff\xff\xfe\x9b\xe9\x9a\xf9\xa9\t\xa9\x00\x90\xa0\x90\x00\x90\t\x00\x90\x0b\x0b\t\xe0\x99\t\x0b\x0b\x90\xbf\xff\xff\xff\xff\xff\xff\xff\xff\xff\xff\xff\xff\xff\xff\xff\xff\xff\xff\xff\xf0\n\x00\x0b\x0f\x0f\xfa\x00\xa0\x00\xc0\xa9\xa0\xca\xd0\xf0\x90\x00\x00\xb0\x00\x00\x00\x00\x00\x00\x00\x00\xbc\xa9\xa0\t\xaf\xa9\x00\x00\x00\x00\xba\x90\x90\x0b\xa0\x00\x00\x0b\xff\xff\xff\xff\xf9\xbc\x90\xbd\x9a\xda\x9a\x90\x0b\x00\x90\x00\xb0\x00\x90\t\x00\x90\x9c\x9a\x9b\xca\x9f\t\x90\x9b\t\xff\xff\xff\xff\xff\xff\xff\xff\xff\xff\xff\xff\xff\xff\xff\xff\xff\xff\xe0\n\x90\x00\xa9\xfb\xff\xf0\x00\x9c\xa9\xab\xc0\xcb\xa9\xa0\xf0\xa0\x00\x00\x00\xb0\t\n\x00\n\x00\xa0\x0b\n\x90\t\n\x90\x90\xa0\n\x00\x0b\x9e\x9a\x00\xe9\x00\x00\x0b\x0f\x0f\xff\xff\xff\xa9\xf9\xbb\xf0\xb0\x90\x90\xda\x90\t\x00\t\x00\t\xa0\x9a\x9a\xda\x90\xb0\x90\xb9\xb0\x99\xa9\xf0\x9b\xdf\xff\xff\xff\xff\xff\xff\xff\xff\xff\xff\xff\xff\xff\xff\xff\xff\xc0\x00\x00\x00\n\xdf\xff\xff\x00\x00\n\x90\xe0\n\xb0\x00\n\xf0\x00\x00\x00\x00\x00\xa0\x00\x90\x00\x90\x00\x00\x0b\xca\n\x00\xa0\xa0\x00\x90\x0f\xad\xa9\xe0\xa0\x90\xa9\x00\x00\x90\xbf\xff\xff\xff\xdb\x0b\xc9\x0b\xcb\x9e\x9a\x90\x9b\x90\xb0\xb0\x90\x90\t\x00\x90\x90\xb0\x0b\x0f\t\xe9\xad\x90\x9b\t\t\xff\xff\xff\xff\xff\xff\xff\xff\xff\xff\xff\xff\xff\xff\xff\x00\n\x90\x00\x00\t\xaf\xff\xff\xf0\x00\x00\xa0\x00\xb0\n\x9e\xb0\xf0\x00\x00\x00\x00\x00\x00\x00\n\x00\x00\x00\x00\xb0\xb9\x00\x0b\t\x00\n\n\x90\xba\xda\x90\x9a\x0b\xca\x00\x00\x0b\x0b\xff\xff\xff\xbf\x9f\xba\xd9\xb0\xb9\t\xa9\xc0\xb0\x90\x9a\t\xa9\xcb\x9a\x90\xb0\x9b\r\x90\xb0\x9b\x9a\x9b\t\xb9\xb9\x0f\xff\xff\xff\xff\xff\xff\xff\xff\xff\xff\xff\xff\xd0\x00\n\x00\x00\x00\xa0\x00\x9b\xff\xff\xf0\x00\xa9\xca\x9a\x0f\x0e\x00\xca\xf0\x0b\x00\x00\x00\x00\x00\x00\x00\x00\xa0\x00\x00\x0b\xca\x00\x90\n\x00\t\t\xeb\xdb\xa9\xa0\x00\x9a\t\x00\n\x00\x0f\xff\xff\xf9\xf9\xa9\r\xb0\xf0\x9a\x9f\x9a\xb9\x9a\x9b\r\x9a\x90\xb0\x9d\x0b\t\xad\x9a\x0b\xc9\xad\xad\xbc\x9a\xd0\x9a\x9b\xdf\xff\xff\xff\xff\xff\xff\xff\xff\xff\xff\x00\n\x00\x90\x00\n\t\x00\x00\xaf\xff\xff\xf0\x00\x90\xa9\x0c\xa0\t\xab\xa9\xf0\x00\x00\x00\xa0\x00\x00\n\x00\x00\x00\x00\x00\xbd\xa9\x00\n\xb0\xb0\n\n\x90\xa0\x00\x00\x00\xa0\x9a\x00\x00\x0b\x0b\xff\xff\xfb\xcb\xf9\xfb\x0b\t\xf9\xa9\xad\x99\xe9\xf0\x90\xb0\xdb\t\xa0\xb0\xfa\x99\xa9\xb9\x0b\x90\x99\xa9\xb9\x9b\xe9\x99\xaf\xff\xff\xff\xff\xff\xff\xff\xff\xff\x00\x00\t\x00\x00\x90\x00\x00\x00\x0b\xdf\xff\xff\x00\x00\xac\n\n\x90\xa0\xe0\xc0\xf0\n\x9a\x00\x00\x90\x00\x00\x00\x9a\t\x00\x00\n\x00\xa0\xb0\x00\x00\x00\x00\xa9\x00\x00\x00\xa9\x0f\x00\x00\x00\x00\t\xff\xff\x9f\xb9\x0b\t\xf9\x9b\t\xdb\x9b\xeb\x99\xad\xbb\t\xb0\x9b\xdb\x99\x99\xda\x90\xda\x99\xeb\x0f\x9f\x0b\t\x9b\x0f\x90\xff\xff\xff\xff\xff\xff\xff\xff\xf0\x00\n\x00\n\x00\n\x00\x00\x00\x00\xbf\xff\xff\xe0\x00\x0b\x0c\xb0\x0e\x9a\x90\xba\xf0\x90\t\xa0\x90\xa0\n\t\xa0\x00\xa0\xa0\x00\xb0\xb0\x00\x0b\xfa\x9a\x0b\t\x00\t\xa0\x00\x00\xa0\xbc\xa0\x90\xa0\x00\xff\xff\xe9\xeb\xd0\xb0\x9a\xd0\xba\x9a\xd9\x9e\xb9\xb9\r\xb0\x9f\t\xa9\xaf\xa9\xa9\xb9\xa9\xe0\x90\xb0\xb9\xf0\xf0\x99\xb9\xb9\xbf\xff\xff\xff\xff\xff\xff\xff\xe0\x00\x90\x00\x00\n\x00\x90\xa0\n\x00\x0b\xff\xff\xfa\x00\x00\xb0\x0f\x00\x00\xa0\x00\xf0\x00\xa0\xa9\xae\x90\xb0\x00\t\xa0\x90\x00\x00\x00\x00\x00\xb0\xa9\xa9\xa0\n\n\x00\x00\t\x00\x9f\xa9\x00\x00\x00\t\xff\xff\x9b\x99\xab\xdb\t\xa9\x9d\xb9\xa9\xa9\x9e\x9a\xb0\xbd\xa9\xbb\xdb\xd9\x9b\xbd\x0b\x90\x9b\x9f\t\n\x9b\x9b\x9e\x9a\xda\x99\xff\xff\xff\xff\xff\xff\xff\x00\n\x00\n\x00\x90\x00\x00\x00\x00\x90\xff\xff\xff\x90\t\xa0\n\x00\xab\x0e\t\xe0\xf0\xa0\x90\x90\xa9\n\x00\x9a\x00\x00\x00\x00\x90\x00\x00\x0b\x0f\x9b\x0f\x00\xf0\x90\x00\x00\x00\x0f\xaa\x90\xa9\xa0\x90\x00\xff\xfc\xb0\xfa\xd9\x00\xf9\x9b\n\x90\x90\x99\xa9\x9d\x99\x90\xb9\xd0\xbb\x0b\xbc\x90\xbd\xa9\xb0\x90\xb9\xf9\xbd\xad\xa9\x0b\x9b\x9e\xbf\xff\xff\xff\xff\xff\xf0\xa9\x00\x00\t\x00\x00\n\x00\x00\x00\x00\xbf\xff\xff\xe0\x00\x0c\xad\x0b\xc0\t\n\x00\xf0\x00\n\n\xd0\xb0\xb0\xa0\xfa\x00\xa0\x00\n\x00\xa0\x00\xb0\xbe\xb0\xbb\x0c\xa0\x00\x00\n\x9a\xd9\xa0\x00\x00\xa0\x00\xbf\xfb\xdb\x99\x0b\x9b\n\x9c\x99\t\xa9\xb0\xd0\xb0\xad\xa9\xda\x9b\xc9\xbc\x9b\x0b\x00\x90\x0f\x0b\xc9\xa9\x0b\x9b\x9b\x9d\xbd\xbb\xdb\xff\xff\xff\xff\xff\xf0\x00\xa0\x9a\x00\x00\xa0\x00\x00\x90\xa0\n\xdf\xff\xff\x90\x00\xa9\n\n\x0f\xa0\xa0\xa0\xf0\x9a\t\xa9\xab\n\t\xa9\x0b\t\x00\xa0\x00\xb0\t\x00\x0b\x0b\x0b\xcb\xb0\x00\x00\x00\x00\x0b\xaf\x0f\x0b\x00\x00\xa0\x0f\x0b\x0f\xb0\xbc\t\x99\xa9\xa9\xe0\x90\xd0\xb0\x99\t\x9a\x99\xa9\xb9\x0b\t\xf9\xb9\xb9\x90\x99\xb0\x9f\x90\xf0\xbc\xb0\x9a\xd9\xb9\xbf\xff\xff\xff\xff\xfc\x00\x00\x00\n\x00\x00\x00\x00\xa0\x00\t\xab\xff\xff\xf0\x00\x00\xb0\t\x00\x0f\x0c\x90\xf0\xa0\x00\x00\x00\xf0\xba\xda\xbc\xba\xf0\x00\xf9\xad\xa0\n\x00\x9a\x9a\xb0\xfa\x00\x00\n\x00\xbd\xf0\x90\x00\x0b\t\x00\xb9\xf9\xf9\x0f\x9b\x9a\x9e\x9b\t\x99\xa9\t\t\n\x90\t\t\x90\x90\xb9\x9a\x90\x9e\x9a\x9b\x0b\x0b\t\xaf\t\xf9\xf9\xb9\xbb\xcb\xdb\xff\xff\xff\xff\x00\xa9\n\x00\x90\x00\x90\x00\x00\x00\t\n\xdf\xff\xff\xe0\x00\x0e\n\x0e\x0b\x00\xa0\xa0\xfa\x9c\xb0\x0b\x0b\t\xa9\x0b\xcb\x9e\x90\x9b\x9a\xda\x9a\t\x0b\xab\x0f\x0f\t\x00\x00\t\x0b\xeb\xa0\n\t\xa0\n\x0b\x0f\x9a\x9a\xb9\t\r\xa9\x90\x9b\n\x90\xb0\t\t\x00\x99\xa9\xe9\x9b\t\xe9\xa9\xb9\r\xb0\x9d\xb9\xdb\x99\x9b\xb0\xb0\xbc\xbd\xb9\xb0\xff\xff\xff\xfc\x9a\x00\xe9\n\x00\n\x00\xa0\xb0\x00\xa0\x00\xbf\xff\xff\x00\x00\xb0\x0c\t\xa0\xca\x90\n\xf9\xab\x0b\x00\xb0\xba\xda\xf0\xb0\xf0\xfa\xac\xaf\xb0\xa9\n\x00\x90\xb0\xb9\xa0\x90\xa0\x00\xad\xbc\x9a\t\xa0\t\xa9\xbd\xb0\xf9\xf9\xcb\n\x9a\x9b\x0b\xd0\x99\x90\x90\x9a\x00\x9a\x00\x90\x9b\r\xb9\x9b\x9c\x9a\x9b\t\xa9\x00\xb0\xf0\xbc\x9d\xbd\x9b\x9b\x9f\xbd\xbf\xff\xff\xf0\xa9\xa9\n\x00\x00\x00\x00\x00\x00\t\x00\xa9\xff\xff\xff\xf0\x00\n\x0b\n\x00\xa0\x0e\x90\xf0\x9a\xda\xda\x0c\x90\xb0\xbb\x00\xa9\t\x0b\x9a\xdb\xda\xbc\xb0\xab\x0b\n\x9e\x00\t\xa0\n\x9a\x00\x00\x0b\x00\x00\xeb\xdb\x9a\x9b\x99\x90\x90\x90\x90\xb9\xad\xa9\t\t\x00\t\t\t\t\xb0\x9a\x90\xb9\xb0\x90\x9a\x9b\x99\xb9\x9b\x0b\x0b\x0b\xe9\xe9\xf0\xbb\x9b\xff\xff\xfa\xc0\xca\t\xe9\xa0\x00\x00\x00\x00\xa0\x00\x00\x0f\xff\xfd\xa0\x00\r\x00\xac\xb0\x9a\x00\xa0\xf0\n\x9a\x00\x9a\n\xdb\xc0\x00\x00\xa0\x00\x0f\n\x00\x0b\n\x90\xb0\xad\xa9\xab\xda\x00\x90\x00\x90\x00\x00\n\x0f\x9f\xbc\xbd\xb0\xbe\x9b\xcb\x0f\x9b\x90\x99\t\n\x00\t\x00\x00\xa9\t\t\xbd\x9b\xda\x9d\xb0\xf9\r\xa9\x0f\xa9\xf9\xbd\xb9\x9b\xb9\xbb\xdf\x0f\xff\xff\x00\xb0\xb0\xf0\x00\x00\x00\x00\xb0\x00\x00\x00\x00\xbf\xff\xff\xf0\x00\xa0\xa0\t\x0e\x00\x9a\x00\xf0\t\x00\x9a\x00\t\xa0\x0b\n\x90\x00\xa0\xb0\xa9\x0b\xb0\x9b\n\x00\x90\xb0\xbd\xa0\xd0\xa0\n\n\x00\xb0\t\x0b\x0b\x0b\x9a\x9f\x99\x00\x90\x99\xad\x0b\x9a\x9a\x90\x90\x90\x00\x90\x90\xb0\x9b\t\xa9\xa9\x9a\t\x9a\x9a\x9d\xb9\x99\xb0\xb0\x9e\xbc\x9d\xbd\xbb\x9b\xff\xfe\x0f\n\n\n\x00\x00\x90\x00\x00\x00\x00\x00\x0b\xff\xff\xff\x00\t\x00\x9c\xb0\xa0\x00\xa0\x9e\xf0\x00\xa0\x00\x00\x00\x0b\x00\x00\n\t\x00\x00\x00\xa0\xcb\xa0\t\x00\xa0\x0b\xfa\xdb\xa0\x00\t\xe9\xb0\n\n\x9f\xbd\xbd\xbd\xb0\xb0\xb9\xa9\xa9\x99\xb9\xc9\t\t\t\xa9\t\xa0\t\x0b\r\xb9\x9b\x9b\t\x9a\x90\x99\x9a\x90\xbe\x9d\xbd\xb9\x9b\xab\x0b\x9f\xad\xff\xf0\x00\xad\r\t\n\x00\n\x00\x00\xb0\x00\x9a\x00\xff\xff\xff\xa0\x00\xe0\xa0\x0e\x00\xb0\xc0\xa0\xf0\x00\x00\x00\x90\x0b\x00\xa0\xb0\xf9\xa0\x00\x00\x00\x0b\x00\xdb\xa0\xb0\x00\x00\x9b\xe9\xf0\xb0\xb0\x9e\xbf\t\x00\xb9\xcb\x9a\x9a\x9b\xd9\t\t\xda\xb0\xdb\xb9\xbd\xb9\xf9\xdb\x99\xd9\xb0\x90\xb0\x9e\x9c\xbd\xb0\xf0\xbd\xa9\xa9\xb9\x99\xba\x9a\x9e\x9d\x9f\x9f\xb9\x9b\xff\xdb\x0b\n\n\x00\x00\x00\x00\x00\x00\x00\n\x00\x00\x9f\xff\xfd\xf0\x00\x0b\n\x90\xb0\xca\x9a\x9a\xf0\x00\x00\x00\x00\x00\x00\t\x0f\xba\xda\x00\xa0\x00\x00\xbb\xa0\x9a\x00\x00\n\x0f\x9a\n\x00\x0b\xfb\xdf\xa0\x0b\xdb\xb9\xf9\xf9\xf0\xb0\xf0\xb0\xb9\xdb\x90\x9a\xdb\x9e\x9b\t\xf0\xb9\x99\xb9\x9b\x99\xb9\x9a\x9b\x99\t\t\xd9\x0f\x0b\t\xbd\xb9\xa9\xa9\xa9\xbe\xbf\xff\xe0\x0c\xbc\xb0\n\t\x00\x00\n\x00\x00\x00\x00\t\xaf\xff\xff\xa0\x00\x00\xc0\xaa\xca\x00\x00\xc0\xf0\x00\x9a\x00\xa0\x00\x00\x90\xbb\xad\xb0\xb0\x00\x00\x9a\xd0\t\xa0\x00\x0b\r\xb0\x00\t\x00\xbf\xff\xfa\xda\x9f\x0f\r\xa9\xb9\xa9\x99\t\xc9\x90\xb9\xad\xbd\xb9\xf9\xbd\xbf\x9b\x9e\x9f\x9c\xb9\x0b\t\xa9\x90\x9a\x9a\x99\xa9\xb9\xbd\x9f\x9a\x90\x9b\xdb\xdb\xdb\x9f\xff\x00\xab\n\x00\x00\x00\n\x00\x90\n\x00\x00\x00\n\xff\xff\xfe\x00\x00\xb0\xa9\xe9\x00\x90\xa0\xba\xf0\x00\x00\x00\x00\xb0\x00\xa0\xad\xbe\xfb\xc0\x90\n\x00\xba\xfa\x90\x00\x00\xa0\n\x00\x00\x0b\xdb\xff\xfd\xa9\xa9\xb9\xbb\x9b\xcb\xda\xba\x90\x9a\x9f\x0b\x9b\x99\xbd\xb9\xf9\xf9\xf9\xf9\xb0\xb9\xc9\xbd\xb9\xda\x9f\t\t\x0b\x9a\xda\x9a\x9a\x99\xbd\xb0\x9a\x9a\x9f\xbf\xf0\x9a\xd0\xe9\x0f\x0b\xca\x90\x00\x00\x00\x9a\x00\x00\t\xbf\xff\xff\xd0\x00\r\n\x00\xa0\xac\x9a\xc0\xf0\x00\x00\t\x00\x00\x00\x00\xb0\xbb\x9a\xba\x00\x00\x00\t\x00\xa0\xb0\x00\x9a\t\x00\x00\x00\xad\xbf\xff\xfd\xbd\xa9\xcb\xdb\x9b\x99\xd0\x0b\t\t\x9c\x90\xf9\xf0\xf9\xb9\x99\xbd\xbd\xbd\xbb\x9b\x0b\x0b\xb9\xa9\xb0\xb0\xf0\x99\xb9\xf9\xb9\xf0\xb0\x9f\t\xf9\xb9\xbf\xfa\xc0\xa9\xae\x00\xa0\xbc\xac\xa0\xa0\xb0\x00\x00\xa0\n\xdf\xff\xff\xa0\x00\n\x9c\xb0\x9a\x00\xa0\xb0\xf0\x00\x00\x00\x00\x00\x00\x90\x0b\r\xaf\t\xa0\t\x0b\n\t\x00\x00\x0b\x00\x00\x00\x00\x00\xbf\xff\xfb\xfa\x9b\x9b\x9b\x0b\xda\xbb\x0b\x90\x9a\x0b\x0b\x9f\x9b\t\x99\x00\x90\t\x9b\xdb\x9d\x9f\x99\xf9\t\xd9\t\xc9\t\xb0\xb9\xb9\xe9\x0b\xd9\xb0\x9b\t\xe9\xff\t\x0b\x0e\x90\x9a\xdb\xca\x90\x90\x00\x0c\xb0\xa0\x90\x00\xbf\xff\xff\xd0\n\x00\xaa\x00\xe0\x9a\x00\x00\xf0\x00\xa9\x00\xa0\x00\x00\x00\xb0\xba\xb9\xfa\x00\x00\x00\x00\n\x00\x00\x00\x00\x00\x00\x00\x0b\xdf\xff\xfe\xf9\xf0\xf0\xf0\xbd\xa9\xd0\x90\x00\x00\x90\x90\x90\x90\x99\x0b\xc9\xa0\x90\x00\x9b\xdb\xb0\x9b\x0b\x9b\n\x9a\x9a\x9b\x0f\x9e\x90\xb9\xb9\x0b\t\xb0\xdb\x9b\xe0\xac\xa0\xe9\xa0\xe0\xa0\xa9\n\x00\x00\n\x00\x00\x00\x0b\xef\xff\xfa\x00\x00\x9e\x90\xcb\x00\xe0\x0f\xab\xf0\x00\x00\x00\x00\x90\x00\xa9\n\x90\xfb\x0f\xb0\x00\x00\t\x00\x00\x0b\x00\x00\x00\xa0\x00\x00\xbf\xff\xfb\xda\x9b\x9b\x9b\x9b\x99\xa9\xa9\x00\x90\x00\x00\t\x0c\n\x90\xb9\x90\xf0\xb9\t\r\x9f\x9d\x90\xd0\x99\t\t\xa9\xb9\xb9\xfb\x99\xc9\xb9\xbc\x9b\x0b\xcb\x90\x00\x9a\x9e\x0b\t\xad\n\x0c\xa0\x9a\t\x00\xb0\n\t\xff\xff\xff\x00\x00\xa0\x0b\xa0\x0b\t\xa0\x00\xf0\x00\x00\x00\x00\xa0\x00\x00\xb0\xa9\x0f\xbf\x0f\xa0\x00\xa0\x00\x00\x00\xa9\xa0\x00\t\x00\x00\r\xbf\xfd\xbd\xa9\xe9\xad\xb0\xfb\x90\xda\x9a\x00\x00\x00\x00\x9b\x90\xf9\x0e\x9a\x9b\xcb\x90\x90\x99\xa9\xa9\xb0\xa9\x0b\t\x9c\xb9\xa9\x9b\xeb\x9a\x9c\x9b\t\x99\xbc\xb0\xb0\x0c\xa9\xe0\xac\n\x9c\x90\x00\x00\n\x00\x00\x00\x00\xbf\xff\xff\xf0\x00\x9a\x0c\xa9\xe0\xae\x0b\xe0\xf0\t\n\t\x00\x00\x00\x90\xa9\xa0\xbb\xcb\xf0\t\x00\x00\x00\x00\xb0\x00\x00\x90\x00\x00\x00\xbf\xff\xff\xb9\xbd\xb9\xdb\x0b\x90\x9a\x90\x90\x90\x00\x00\x00\x00\x0b\x00\xb9\t\t\x9b\xe9\x0b\x00\x90\x90\t\x00\x00\x90\xa9\x9f\x9b\xad\x99\xf9\xb9\xb0\x9f\x0b\x0b\x9a\x0c\xb0\xbc\xb0\xd0\xb0\n\n\x00\x00\x00\x00\x00\x00\n\xdf\xff\xff\x00\x00\xac\xb0\x9a\x0b\t\xa0\x0b\xf0\x00\x00\x00\t\x00\n\n\x90\x90\xbc\xbf\x0b\x00\x00\x00\x00\xb0\x00\x90\x00\x00\x00\x00\t\xff\xff\xf0\x9e\x9a\x9a\xb0\xbd\x0b\t\t\x00\x00\x90\xb0\x9a\x90\x90\x99\x00\x00\x90\xbc\x90\xb0\x90\x00\x00\x90\t\t\x0b\x99\xb0\x9f\x99\xbb\xa9\x0b\r\xb0\x90\xb9\xc0\x9a\x0b\xcb\xe9\xaa\r\xa0\x90\x9a\x00\x00\x00\x00\x00\t\xff\xff\xfe\x00\x00\t\x0e\xac\xb0\xca\r\xa0\xf0\x00\x00\n\x00\x00\x90\t\xa0\xa9\x0b\x0b\x00\xa0\xa0\x90\x00\x00\x90\xa0\x00\xa0\x00\x00\n\x9f\xff\xff\xb9\xbd\xbd\x99\x0b\x9d\xa9\xa9\xa9\xa9\t\x0b\xc9\t\t\x00\x90\x99\xa9\x0b\x00\x90\x00\x00\x00\x00\x00\n\x90\x9a\xdb\xb0\xbb\r\x99\xf9\xb0\x99\xb9\xc9\xb0\xa9\xad\xad\xaf\x9c\xba\xda\x0e\t\xa0\x00\n\x00\x00\n\xff\xff\xff\x00\x0b\n\xb0\x9a\xc0\xa9\n\n\xf0\x00\x00\x90\x00\xa0\x00\x9a\x9b\n\x00\r\xa9\x00\x90\n\x00\x00\xa0\x00\x00\x00\x00\x00\t\xeb\xff\xf9\xe9\xa9\x0b\x0f\x90\xb0\x90\x9c\x90\x90\xb0\x99\xb9\xa9\xa9\x90\xb9\t\x00\x90\x90\xa9\t\t\x00\x00\x00\t\t\xa9\x90\xf9\x0f\xba\x9a\x90\x9b\x0b\xcb\x9a\x9b\x0c\xba\xfb\xca\xfb\xcb\xad\xa9\xac\x00\x90\t\x00\x00\t\xbf\xff\xff\xf0\x00\x0c\n\t\xa9\n\x00\x90\xf0\x00\xb0\x00\t\x00\xa0\x00\xa0\x9a\x9a\x9a\x9a\xcb\n\xd0\x0b\x0f\t\x00\t\x00\x00\xa0\x00\x9f\xff\xdb\x9b\xdb\xb9\xb9\x0b\x9b\t\xa9\xa9\x0b\t\xf0\xb9\xd9\x90\xbc\x90\xf0\x99\t\t\x99\x00\xb0\n\x00\t\x00\x9e\x90\xb9\x9b\xb9\x99\xbd\xbb\xd0\x9b\x99\xa9\xc9\xa9\r\xad\xbd\xac\xbf\xcb\x0f\xa9\xa0\n\x00\x00\x00\x00\xff\xff\xff\x00\x00\x0b\x0c\xa0\x00\xe0\xbc\xa0\xf0\x00\x00\xa9\n\x00\x90\xa9\xb9\xe9\xc9\xe0\x90\x90\xc9\x0b\xc0\x90\n\x00\x00\x00\x90\x00\x0b\xff\xfb\xa9\xf0\xb0\xd0\x90\xbd\t\x0b\t\x99\xa9\x0b\t\xe9\xbb\x0b\x9b\x9b\x99\xb0\x9a\x9f\x9a\x9b\x90\x90\x00\xb0\x0b\t\x0f\x9a\xbc\x99\xaf\x0b\t\x0b\x9f\x9a\xd9\xba\xda\xeb\xfe\xbe\xbf\x9e\xb0\xf0\xc0\x00\x00\x00\xa0\x0b\x0f\xbf\xff\xf0\x00\t\xa0\x0b\x0f\n\x90\n\x00\xf0\xa0\t\n\x00\x9a\x00\x9a\n\x90\xa9\x0b\x0f\n\x9a\x00\x9a\x0b\xc0\x90\xa0\xa0\x00\x90\xa9\xbf\xff\xdb\x9b\xd9\xb9\xf9\x0b\x0b\xc9\xb0\xf0\x9e\x90\xb9\x9a\xd9\xf9\xe9\xf9\xfb\xdb\xbd\xb0\xb9\xd0\t\x00\x90\t\t\x0b\x90\xb9\x9b\x0f\x99\xb9\x9b\xbd\xb0\xb9\xb0\x99\xad\xbc\xbf\xdb\xcf\xed\xfe\x9a\xb0\x00\xa9\xa0\x90\x00\x0b\xff\xff\xff\x00\x00\x0f\x00\xa0\x00\xa0\xb0\x9a\xf0\t\xa0\t\x00\x00\n\t\t\xa9\n\x90\x00\x90\t\x0b\t\x00\xb0\x00\x90\x90\n\t\x00\xaf\xff\xbd\xa9\xb0\x9a\x9a\x99\xb9\xb0\x99\x0b\t\xbd\n\x99\xa9\xb9\x9b\x0b\x9a\x9d\xb9\xbd\xba\x9b\n\x90\t\x00\xb0\x90\xb9\x9e\x99\xb0\xb0\x9a\xd0\x9a\x9b\xdb\x0b\x0f\x9a\xbf\xcb\xef\xbf\xbf\xad\xad\x0f\x00\x00\x00\xa0\x00\x00\xff\xff\xff\xf0\x00\xa0\xbc\n\xda\x00\x0e\x00\xf0\x00\x00\x00\xa9\t\xa9\n\xba\x00\t\x00\x9a\x00\x00\x00\n\x0b\x00\xa0\x00\n\t\n\x0b\xdf\xff\x9a\x9f\x0f\xb9\x99\xf0\x90\x9b\x9a\x99\xb0\x90\xbd\x0b\xdb\r\xa9\xd0\r\xba\x9e\x90\x9d\x00\x99\xcb\n\x9a\x9d\xa9\r\xa9\xba\x99\xf9\xbd\xbb\xd9\xbc\xb0\xf9\xb0\x9f\xde\xbf\xfb\xcf\xde\xda\xda\xa0\x00\x00\x00\x00\n\t\xbf\xff\xff\x00\n\x00\n\x90\xa0\x9e\xb0\n\xf0\x00\t\xa0\x90\xa0\x90\xa9\x00\x9a\x00\n\x00\x00\t\xa0\xb0\x90\t\t\n\x00\x90\xa9\t\xfb\xf0\xb9\xf9\xb9\r\xab\t\xb9\xa9\xe9\xcb\xc9\xab\x90\xb0\x90\x9a\x90\xa9\x9b\r\x99\xb9\xb0\xb9\xb0\xb0\x99\x90\x9a\x90\x9a\x99\r\x9a\x9a\x9a\x99\x0b\x0b\x9b\x9b\xc9\xbf\xeb\xff\x0f\xfb\xeb\xaf\x0f\t\xa0\n\x00\x00\x90\x0f\xff\xff\xf0\x00\t\x0f\xa9\n\x90\xa0\x00\xb0\xf0\x0b\x00\xcb\x0b\x0b\n\xda\x0b\t\x00\x90\t\x00\xa0\x99\xc0\x00\x00\n\x00\x90\xa0\x00\x0b\xef\xfb\xdb\x0b\x0b\x9b\x99\x9b\xc9\x99\xb9\xb9\xbb\xd0\xf9\x0b\x0b\x90\x90\x9a\x00\x9b\x0b\x0b\xcb\x90\xc9\t\x0f\x0b\x90\x9b\x99\xa9\xb0\xb9\xb9\xf9\xa9\xbd\xb9\xbd\xa9\x9b\x0b\xff\xff\xff\xef\xfd\xf0\xb0\xe0\x00\x00\x9a\x00\x00\x0b\xff\xff\xff\x00\x00\xa0\x00\xe0\x0e\x0b\x0e\x00\xfb\x00\x0b\x0b\xcf\x9a\xdb\x0b\x00\xa0\xa0\t\xa0\t\x00\xa9\xb0\xb0\x0b\x00\x90\x00\t\x00\t\xbd\xf9\xa9\xf9\xf9\xf0\xbd\xa9\xb0\xf0\x90\xbc\x99\xb9\xa9\xf9\x9c\xb0\xb0\t\x0b\t\xb0\xd0\x90\xb9\xb0\xb0\xb0\xb0\xf9\r\xa9\x9a\x99\x0f\t\x0b\xda\x9a\x9f\x0b\xda\xbc\xb0\xdb\xef\xff\x9f\xaf\x0f\x0b\x9a\t\x00\x00\x00\xa0\x00\xbf\xff\xff\xa0\x00\x9a\x0b\x0b\t\x00\xb0\xb0\xf0\x9a\x90\x9f\xbb\xcb\x00\xb0\x9b\t\t\n\x90\xb0\t\x00\x00\x00\x00\x00\n\x00\n\x00\n\x9f\xab\xdb\x9a\x9a\x9b\x9a\x9f\x9b\x9b\x9f\x9b\xbe\xbd\xb9\xa9\xa9\t\xc0\xb0\xc9\x0f\t\xb0\xb9\xcb\x0b\xdb\xd9\x9f\x9a\x9a\x9b\xc9\x9a\x99\xbb\xb9\x0b\x99\xb9\xb9\xb9\x9b\x9b\xaf\xdb\xeb\xfe\xdb\xe9\xac\xac\x00\xa0\x00\x00\x00\x0b\xdf\xff\xff\x00\n\n\xd0\xa0\xa0\xac\x00\n\xf9\xf0\x9e\xbe\x9d\xa9\x0b\x00\xa0\x00\xb0\xa9\x0b\x00\xb0\xa9\x0b\x00\xb0\x0b\x00\t\x00\n\x99\xfb\x9d\xb0\xbd\xbd\xb0\xdb\x99\x0b\t\xa9\x0b\xd9\x9a\xbc\x90\xd0\x0b\t\t\x0b\t\x0b\x0b\xd0\xb9\xf9\x9a\x9b\xa9\t\xb9\x90\x99\xe9\x9a\x9c\x90\xb9\xda\xbc\xbc\xbc\x</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</si>
  <si>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</si>
  <si>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Robert</t>
  </si>
  <si>
    <t>King</t>
  </si>
  <si>
    <t>Edgeham Hollow
Winchester Way</t>
  </si>
  <si>
    <t>RG1 9SP</t>
  </si>
  <si>
    <t>(71) 555-5598</t>
  </si>
  <si>
    <t>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e\xde\xcd\xac\xfe\xfc\xea\xde\x0e\xce\xcb\xce\x0c\xef\xef\xec\xff\xef\xcf\xee\xed\xef\xef\xef\xcd\xeb\xce\xff\xef\xcf\xed\xef\xcf\xef\xec\xfd\xef\xfc\x00\x0c\n\x0c\x0c\xe0\xed\xfe\x0f\xce\x9f\xdf\xcb\xf9\xf9\xfc\xfc\xef\xcf\x0f\xc0\x00\x00\x0e\xfc\xe0\xce\x0c\xe0\xfc\xbe\x0f\x0e\xde\xca\xcb\xca\xec\xac\xef\x0f\xce\x0f\xcc\xac\xe9\xe0\xfe\xed\xe0\xe0\xe0\xee\xda\xce\xc0\xce\xde\xfc\xac\xae\xce\x0c\xae\xde\xec\xfc\xac\xfc\xed\xef\xe0\xed\xef\xec\xfc\xfe\xdf\xfe\xff\xfc\xfe\xee\xce\xef\xce\x0e\xfe\xdf\xed\xef\xfe\xdf\xef\xef\xe9\x00\x00\x0c\x9e\x9c\xad\xef\xe0\xfc\xbd\xfc\xbd\xbd\x0f\xcf\x9f\x9f\xfd\xef\xfc\xaf\x00\x00\xc0\xca\xdc\xac\x0e\x9e\xca\xcc\xfc\xec\xac\xad\xec\xed\xef\xcf\x0e\xec\xac\xec\xae\xde\x0e\xce\xce\xda\xcf\xcf\xce\xde\xac\xf0\xfe\xf0\xee\xfa\xce\xdc\xad\xef\xed\x0e\xcb\xca\xde\xee\xfa\xee\xde\xfe\xef\xcf\xee\xfe\xfe\xef\xef\xef\xed\xac\xbc\xf0\xef\xed\xe0\xfe\xfe\xfe\xcf\xee\xfe\xff\xf0\x0c\x0c\xe0\xec\x0e\xde\xfa\xcf\xcb\xdb\xcb\xdf\xe9\xfd\xb9\xe9\xe9\x0e\xff\xca\xc0\xca\x00\xc0\xef\xca\xcc\xec\xec\x0e\xca\xce\x0f\xce\xde\xcb\xca\xc0\xe0\xed\x0c\xed\xeb\xcd\xe0\xfc\xf0\xe9\xee\xfe\xe0\xe9\xe0\xde\x0e\xca\xce\xfd\xfc\xcc\xaf\xce\xec\xfe\xef\xce\xce\xce\x9e\xcf\xcf\xef\xce\x9e\xef\xed\xed\xef\xde\xff\xfe\xde\xde\xce\xef\xed\xfe\xfe\xfe\xff\xcf\xfe\xfd\xef\xde\xff\x00\x00\r\xe9\xec\xef\xed\xe9\xed\xad\xfd\xaf\x9f\t\xed\xf9\x9c\xf9\xef\xff\xca\xc0\x90\x0c\xc0\xec\x0e\x9c\xac\xe9\xcf\x0e\xc0\xf0\xe0\xec\xfc\xfe\xcf\xce\xeb\xca\xcc\xea\xce\xca\xce\xce\xcf\xcb\xcf\xce\xce\xec\xfc\xed\xed\xee\xfe\xbc\xec\xbc\x0f\xcf\xca\xf0\xf0\xec\xed\xee\xfc\xfe\xfe\xfe\xde\xfe\xfe\xfe\xff\xee\xff\xea\xce\xfc\xfc\xee\xff\xcf\xef\xcf\xee\xfe\xef\xfe\xff\xef\xb0\xc0\xe0\xf0\r\xeb\xce\x9e\x9f\xda\xdb\xdc\xf0\xf9\x9a\xde\xb9\r\x0f\xef\xfd\xec\xa0\x00\xac\xda\xc0\xec\xda\xce\x0e\xc9\xec\xec\xfc\xfe\x0e\xcb\xec\xad\xce\xce\xbc\xce\x9e\xce\xca\xde\xac\xec\xfa\xcb\xec\x9e\xe0\xfc\xea\xde\xf0\xce\xfe\xce\xfe\xeb\xef\xce\xce\xda\xca\xed\xea\xfc\xed\xec\xfe\xda\xcf\xef\xee\xdf\xed\xfc\xe9\xee\x0e\xdf\xee\xfe\xde\xfe\xfd\xed\xfe\xff\xef\xff\x00\x00\x0c\x0c\xfe\xfc\xda\xd9\xe9\xed\xbc\xfb\xdf\x9c\xbd\x99\xc9\xf0\xfc\xfd\xef\xbc\xc0\x00\xcc\xac\xfc\x0e\xac\xca\xcc\xac\xca\xca\xc0\xe0\xfc\xec\xcb\xce\xad\xac\xce\x9e\xce\x9e\x9e\xce\xde\xfe\xde\xfc\xcb\xec\xde\xeb\xed\xef\xfc\xac\x0c\xef\xef\xde\xcc\xca\xc0\xee\xce\xde\xcf\xcf\xfe\xff\xef\xef\xfe\xde\xff\xfe\xfe\xae\xde\xec\xfe\xfe\xef\xff\xfe\xbe\xde\xef\xef\xfc\xfe\xfc\xf0\x00\xca\xee\xde\xbc\xbc\x9e\x9c\xbd\xad\xbd\xe9\xa9\xc9\xce\x9e\t\xd0\xfe\xfc\xfe\x9a\x00\xca\xcf\x00\xe0\xcc\xad\xca\xde\xad\xed\xee\xde\xce\x0f\xee\xcf\xce\xcf\xe0\xec\xe0\xec\xec\xf0\xec\xad\xee\xcf\xee\xcf\xae\xde\xde\xfe\xff\xcb\xca\xc0\xce\xef\xeb\xed\xef\x0c\xbc\xae\xfe\xfe\xef\x0e\xde\xde\xcf\xef\xef\xef\xde\xdc\xae\xda\xcf\xef\xfd\xef\xef\xcf\xef\xff\xee\xff\xed\xef\xfb\xc0\x0c\xdf\xaf\xcb\xda\xd9\xcb\xd0\xfd\xcb\xfd\xf9\n\x99\xc9\xfc\xbc\xbc\xef\xcf\xed\x00\x0c\xac\xec\xce\xda\xce\x0e\x0c\xca\xca\xc0\xed\xaf\xca\xc9\xe0\xe9\xe0\xde\xca\xcf\xca\xca\xce\xde\xfe\xe9\xe0\xf9\xee\xcf\xee\xfe\xed\xff\xfe\xfc\xbc\x0c\x0c\xec\xea\xce\xfe\xce\xcc\xec\xef\xde\xfe\xef\xef\xef\xef\xde\xfe\xfe\xef\xcc\xec\xef\xfc\xfe\xfe\xde\xed\xee\xcf\xfd\xef\xff\xef\xef\xbc\x0e\xed\xcb\xc9\xc9\xe9\xd0\xfd\xaf\x9c\xbd\xad\x9c\x0b\xd0\x90\xd0\xd9\x0e\xe9\xef\xe9\x00\xcb\xcb\xc0\xec\x0c\xec\xe0\xec\xec\xfe\x0e\xce\xcf\xec\xef\xce\xce\xac\xed\xe0\xec\xfc\xe0\xec\xe9\xee\xde\xee\xde\xf0\xfc\xff\xfa\xff\xed\xfe\xfe\xfb\xca\xd0\xcc\xe0\xed\xf0\xfa\xcf\xfe\xef\xcf\xcf\xce\xde\xde\xfe\xff\xef\x0e\xef\x0e\xfd\xef\xef\xed\xef\xfe\xff\xfe\xfe\xfe\xfe\xde\xff\xc0\x0c\xb0\xbc\x9e\x9e\x9e\x9f\t\xd9\xed\xda\xdb\xc9\x0c\x0f\xcf\x0f\x0e\r\xce\xde\xf0\x00\xcc\xec\x0e\x0c\xe0\xc9\xce\xcb\xca\xcc\xfc\xbc\xbc\x0f\x0c\xac\xad\xce\x9c\xac\xc9\xe0\xfc\xfa\xde\xcf\xec\xfc\xeb\xce\xef\xeb\x00\xfe\xfe\xed\xfc\xfc\xed\xee\xca\x9c\xce\xee\xcc\xfe\xce\xde\xfe\xfa\xef\xef\xef\xef\xfe\xdf\xed\xac\xef\xfe\xff\xfe\xff\xef\xce\xfc\xef\xef\xef\xcf\xef\xfe\xff\xce\x0f\xc9\xe9\xe9\xcd\xbc\x9e\x9e\x9f\xad\xf0\x9a\x90\xb9\t\r\t\x9c\xaf\xee\xda\x90\x0e\xf0\xe0\xce\x0c\xac\xe0\xde\xcf\xcb\xee\xce\xce\xec\xee\xcd\xec\xe0\xce\xcf\xae\xec\xe0\xec\xee\xfa\xcb\xce\xfc\xed\xff\xb0\x00\xff\xcf\xfe\xef\xee\xfe\xe9\xfc\xef\x0c\x0c\xfe\x0e\xff\xef\xed\xed\xe0\xfe\xfe\xff\xef\xe0\xec\xed\xef\xef\xef\xed\xfe\xde\xff\xef\xfe\xfc\xff\xef\xff\xcf\xef\xf0\xd0\x9e\x9d\x0f\x9a\xcb\xd0\xf9\xe9\xde\x9f\x99\xc9\xc0\xda\xd0\xbc\t\xc0\xcf\xef\x00\xce\xcf\xce\x0c\x0e\xca\xce\xac\xac\xee\xd0\xed\xac\x0f\r\xae\x0e\x9e\xac\xac\xc0\xcb\xce\xcf\xed\xed\xee\xfa\xcf\xfe\xf0\xc0\xe0\xfe\xfe\xcf\xfc\xfd\xed\xee\xef\xce\xeb\xce\x0e\xde\xed\xee\xfe\xfe\xfe\xcf\xcf\xef\xff\xfe\xcb\xce\xfe\xff\xfe\xfe\xfe\xfe\xcf\xfe\xfc\xff\xed\xee\xfe\xfe\xfc\xaf\x0f\r\xad\xbc\xf9\xda\xdb\xc9\xf0\xf9\xe9\xe0\x90\x9a\r\xad\t\xe0\x0e\x0c\xfe\xb0\x0c\xfa\xd0\xe0\xc0\xcc\r\xed\xef\x0e\xef\xca\xce\xcc\xec\xce\xce\xcc\xcf\xca\xce\xcc\xac\xbc\xf0\xee\xde\xcf\xce\xff\xeb\x00\x0e\xff\xed\xfe\xcb\xee\xbe\xfd\xec\xbe\xde\xe9\xc0\xec\xfe\xfd\xef\xed\xed\xee\xfe\xfe\xde\xcf\xec\xef\xcf\xef\xcf\xcf\xed\xef\xfe\xdf\xef\xfe\xff\xff\xfc\xfe\xda\xd0\xd0\xf0\xda\xd9\x0f\r\r\xbc\x0f\t\xf0\x9d\xa0\r\x00\x90\xf0\x90\x9c\xef\xed\x00\x0f\xed\xec\x0c\xac\xac\xec\xac\xec\xed\x0c\xac\xda\xca\xca\xc0\xf0\xe0\xe0\xec\xac\xac\xfc\xee\xef\xe9\xe0\xfe\xff\xbc\x90\xe0\xf0\xfe\xfe\xef\xfe\xed\xed\xae\xef\xed\xee\xde\xfe\x0c\xe0\xfe\xed\xef\xee\xfc\xfe\xff\xef\xfa\xce\xff\xfe\xfe\xff\xef\xef\xef\xef\xee\xff\xef\xef\xef\xef\xbc\xad\xad\x0f\r\xe9\xda\xdf\x9e\x9f\r\xbd\x9f\xc9\xf0\x9c\x90\x9f\r\t\x00\xce\xff\x0c\xac\xfe\xf0\xe0\xe0\xc0\xce\x9e\xcf\x0f\x0e\xca\xce\xac\xed\xac\xce\x0e\xce\x0e\xc0\xcc\xe0\xe0\xfc\xbc\xfc\xef\xef\xfa\xca\x0e\x0e\x00\xfc\xfc\xfc\xed\xfe\xfe\xde\xde\xce\x9e\xfe\xde\xf0\xec\xef\xfe\xfc\xad\xef\xef\xef\xfe\xcf\x0f\xef\xef\xde\xfe\xfc\xfe\xfc\xfe\xff\xfe\xde\xfc\xfe\xde\xcf\xc0\xd0\xf0\xdb\xc9\xe9\xe0\xd9\xf0\xdb\xc9\xe9\x9f\x0f\x0b\xc0\x00\x0b\x0c\x90\x00\xce\xff\xcf\xe9\xef\x0c\x0c\x0e\x0c\xed\xac\xec\xf0\xed\xac\xcc\xac\xce\x0e\xc0\x0c\xc9\xed\xeb\xcf\xcf\xef\xce\x0e\xfd\xe9\xe9\x00\x00\x00\xa0\xff\xef\xaf\xee\xde\xcf\xef\xaf\xef\xed\xef\xac\xfe\x9e\x0c\xef\xef\xde\xce\xde\xde\xff\xec\xef\xde\xfe\xfe\xfc\xfe\xfc\xef\xed\xef\xef\xfe\xfe\xff\xef\xca\x9c\xbc\x9f\x0f\x9f\x9f\x9f\x0f\x0f\r\xbc\x9e\r\x90\xd0\x9b\r\x0c\x90\xa9\x00\xfc\xef\xfe\xfe\xcc\xfe\x0e\x0c\xe0\xec\xfc\xac\xac\x0e\xca\x0f\xca\xc0\xc0\xec\xeb\xee\xca\xcc\xe0\xec\xca\xcf\xfd\xef\xff\xa0\xa0\n\x00\x00\xfe\xfc\xfc\xf0\xef\x0e\xce\xde\xde\xef\xec\xff\xec\xfe\xfc\xac\xfe\xee\xbe\xfe\xff\xef\x0f\xef\xef\xdf\xed\xef\xed\xef\xfe\xff\xfe\xfd\xef\xcf\xce\xfc\xb0\xc9\xcf\r\xf9\xef\x0f\xcb\xdb\xd9\xf0\xd0\xf9\xf9\xe9\xa9\xc0\xd0\t\xa9\x0c\x00\x0e\xde\xfc\xfc\xbe\x0c\x0c\xca\xce\xf0\xe0\xde\xcc\xe0\xcc\xec\x0c\x0e\xfe\x0c\x0c\xc0\xbc\x0e\x0c\xcb\xef\xfe\xfe\xfe\xa0\x00\x00\x00\x00\x00\xff\xfe\xee\xfe\xfc\xef\xe9\xee\xfe\xde\xcb\xce\xcf\xed\xe9\xc0\xef\xfd\xed\xef\xfe\xfc\xef\xcf\xef\xee\xfe\xfc\xfe\xff\xed\xfe\xef\xfe\xef\xef\xef\xcf\x0f\x9e\xb9\xde\xbc\xf9\xdf\x9f\x0f\x0f\x0f\x0f\x9c\x9e\x9c\x9c\xa9\n\x90\x0c\t\x00\xce\xbc\xfe\xbe\xed\xe0\xca\x0c\xe9\xce\x0e\xe0\xe0\x0c\xca\xc0\xe0\xec\x0c\x0e\x0e\x0e\xce\xec\xff\xef\xed\xef\xcf\xf0\x90\x00\x00\x00\x00\x00\xfc\xff\xfd\xed\xee\xfc\xee\xde\x0f\xef\xfe\xef\xef\xef\xef\xff\xcc\xee\xef\xef\xef\xfe\xfe\xfc\xfe\xff\xed\xef\xef\xcf\xef\xef\xdf\xef\xfc\xfe\xde\t\t\xc9\xde\xbd\xdb\x0f\xad\xe9\xfd\xbd\xbd\x99\xe9\xe9\xf0\xf9\x9c\x90\r\t\x00\x00\x0c\xee\xfd\xed\xec\xac\x0c\xe0\xce\xac\xc0\xcc\x0e\xca\x0c\x0e\xce\x0c\xac\xec\xed\xed\xed\xaf\xe0\xfc\xfe\xfe\xf0\n\x00\xa0\x00\x00\x00\x00\xfa\xcf\xef\xef\xe9\xef\x9e\xce\xfc\xee\xde\xde\xda\xcf\xce\xef\xaf\r\xee\xde\xfe\xde\xff\xee\xdf\xcf\xef\xfc\xfe\xfe\xfe\xde\xfe\xfc\xfe\xde\xfb\xcb\xca\xda\xdd\xeb\xcd\xfd\xdb\xde\x9e\x9e\x9e\xda\xd0\xd0\x9d\x0f\x0b\r\x00\xa0\t\x00\x00\xdc\xef\xec\xbe\xda\xc0\xcf\xc0\xca\xce\x0e\xc0\xec\xee\xc0\xc0\xca\xcb\xcb\xce\x0e\x0e\xde\xde\xfe\xcf\xcf\xeb\x00\xa0\x00\x00\x00\x00\xa0\xfc\xf0\xff\xef\xcf\xec\xef\xe9\xce\xda\xef\xef\xef\xfe\xff\xde\xfc\xec\xad\xef\xfe\xfe\xfc\xff\xee\xff\xfe\xfe\xff\xed\xfe\xff\xef\xef\xef\xfe\x00\x9c\x99\xfd\xbe\x9d\xbf\x0f\xad\xf9\xfd\xf9\xf9\xbd\xf9\xad\xad\xb0\xd0\xda\x90\xd0\x90\x00\x0c\xea\xfc\xad\xec\xec\x0c\xac\xac\xc0\xc0\xe0\x0e\x0c\x0c\x0e\xad\xed\xec\xce\xca\xde\xce\xef\xef\xcf\xfe\xba\n\n\x00\x00\x00\x00\x00\xc0\xfe\x90\x0e\xff\xfe\xcf\xfe\xde\xfa\xed\xed\xed\xed\xec\xfe\xef\xfe\xf0\xce\xef\xef\xfc\xfe\xfe\xff\xfe\xed\xef\xce\xfe\xef\xfe\xfd\xef\xcf\xe0\x9f\xcb\xcf\xcb\xd9\xff\xed\xff\xdf\xbe\xdf\x9e\xf9\xed\t\xcb\xc9\r\x0f\t\xc0\x00\x00\x00\x00\xed\xce\xfe\x9e\x90\xee\xda\xc0\xac\x0e\xcd\xec\xc0\xe9\xef\xcc\xac\xad\xac\xbc\xec\xfa\xde\xde\xfe\xae\x00\x00\x00\n\x00\x00\x00\x00\n\xf0\xf0\x00\x0f\xef\xfe\xcf\xae\xcf\xce\xef\xee\xfe\xff\xcf\xfe\xff\xef\xf0\xcc\xfe\xff\xed\xef\xcf\xed\xfe\xfe\xff\xcf\xff\xcf\xfe\xfe\xf0\xc9\xc0\x9c\xbd\xbd\xef\xe9\xfb\xdf\xbd\xfd\xbe\xdb\xcf\xdb\xde\x9d\x9a\xdb\xd0\xf0\x90\x90\xc0\x00\x00\xce\xbc\xfc\xec\xec\x0c\x0c\x0c\xce\xcf\x0e\x0c\xad\xce\x0c\xbe\xde\xce\xce\xce\xda\xed\xeb\xed\xaf\xc9\xa0\xa0\xa0\x00\n\x00\xb0\n\x90\xbe\n\x00\x0c\xfe\xff\xfc\xfe\xfc\xfd\xec\xf0\xef\xef\xfe\xde\xfc\xfe\xde\xac\xcf\xfe\xfe\xff\xfe\xfe\xfe\xde\xfe\xfe\xfe\xfe\xfe\xde\xef\x9a\x9c\xbd\xed\xed\xbd\xff\xdf\xed\xfe\x9f\xdb\xfd\xbd\xad\xb9\xe9\xcd\xad\xad\x0f\x0c\xa9\t\x00\x00\x0c\xe0\xef\x0f\x0f\xca\xca\xca\x0c\xa0\xc0\xe0\xee\x0f\xec\xca\xe0\xf0\xe9\xe0\xec\xfe\xce\xef\xca\xa0\xc9\x00\n\x00\x00\x00\n\x00\xa0\xf0\x90\x00\x00\r\xfe\xfe\xfc\xaf\xea\xfe\xef\xed\xef\xef\xef\xef\xef\xef\xd0\xef\xef\xed\xef\xef\xef\xce\xff\xcf\xef\xef\xef\xcf\xef\xd0\r\x0f\xcb\xdb\xfb\xdf\xbc\xff\xbf\xff\xff\xfd\xeb\xdf\x9f\xcf\x9f\xa9\xd0\xda\xd0\x99\x00\x00\x00\x00\x00\xcf\xe0\xfc\xec\xac\x0c\x0c\xca\xcc\xac\xec\xd0\xec\x0f\xed\xcf\xce\xde\xcf\xcb\xc0\xff\xce\xa9\xc0\xa0\xa0\x00\x00\x00\n\x00\x9a\n\xf0\xa0\x00\x00\x0f\xef\xfe\xde\xff\xcf\xcf\x0f\xcf\xef\xde\xff\xcf\xcf\xef\xfe\xff\xfc\xfe\xfe\xfc\xfe\xff\xee\xfe\xfc\xff\xcf\xef\xa9\x0e\x9c\xbc\xbd\xef\xde\xff\xff\xff\xdf\xbd\xfb\xcf\xbd\xe9\xe9\xf9\xf0\xdd\xad\xbd\t\xf0\x00\x90\x00\x00\x0c\xe0\xcf\xce\xad\x0c\xac\xac\xac\xca\xde\x9e\x0e\xda\xce\x0c\xea\xce\x0e\x0e\x0e\xcf\xec\xa9\x00\x0b\xc0\x00\x00\x00\x00\x00\x00\xa0\x90\xff\x0c\x00\x90\x00\x9e\xff\xfe\xce\xfe\xfe\xfe\xef\xef\xef\xcf\xef\xed\xfe\xef\xfe\xef\xff\xed\xfe\xde\xfe\xdf\xef\xfe\xde\xfe\xfc\xfc\t\xe9\xfd\xff\x9f\xfd\xfe\xdf\xff\xff\xff\xdf\xbf\xdb\xdb\xdf\x0f\r\xb0\x9e\x9c\xbc\n\xd0\xc0\x90\x00\n\xcf\xee\x0f\xce\x0c\x0c\xcc\xca\xde\x0c\xec\xe0\xec\xbc\xfa\xcc\xbc\xcf\xce\xcf\xef\x0b\n\n\x00\xa9\x00\x00\x00\x00\x00\x00\x00\xa0\xfe\xb0\x9a\x00\xa0\x00\n\xff\xfe\xcf\xcf\xcf\xfe\xde\xfe\xfe\xfe\xfe\xfd\xef\xfd\xef\xef\xfe\xef\xef\xcf\xef\xde\xff\xef\xed\xef\x0b\xc9\x0f\x0f\x0f\xfd\xfb\xff\xff\xff\xff\xff\xff\xdf\xad\xfc\xbd\xf9\xfb\xcf\xd9\xe9\xdb\xd9\t\x00\x00\x00\x0c\x0c\x9e\xf0\xe9\xe0\xca\xf0\xfc\xac\xe0\xf0\xed\xac\xe0\xce\x9e\xca\xe0\xcf\xe9\xea\xca\t\x00\xac\n\x00\x00\x00\x00\x00\x00\xa0\x00\xfe\xda\x00\x00\x90\x00\x0e\xcf\xed\xef\xae\xfe\xcf\xee\xde\xfe\xdf\xef\xee\xfe\xfe\xfe\xfd\xef\xde\xff\xfe\xfe\xff\xef\xed\xef\xe0\x9c\x9e\xfc\xfd\xff\xeb\xff\xdf\xff\xdf\xfd\xff\xbc\xbf\xdb\xdb\xda\xda\xd0\xb9\xac\x9a\xd0\x0f\x0e\x90\x00\x00\x00\xe0\xec\xec\xfc\xc0\xec\xca\xca\xcd\xac\xce\xc0\xce\x0e\xc0\xec\xad\xce\xfe\x9e\x90\x00\n\t\x00\xa0\x0b\n\n\x00\xa0\xa0\x00\x00\xf9\xa0\x00\x90\x00\x00\x00\x0e\xff\xfe\xde\xde\xff\xef\xfe\xde\xfe\xde\xff\xff\xcf\xff\xef\xef\xef\xef\xef\xef\xfe\xde\xfe\xf0\x90\xd0\xf9\xdb\xff\xff\xdf\xde\xff\xff\xff\xff\xfd\xff\xfd\xbd\xed\xad\xbd\x9f\xc0\xd9\xfd\xad\xf9\t\x00\x90\x00\x0c\xc0\xe0\xfc\xac\xac\xfc\xac\xed\xca\xc0\xe0\x0c\xe0\xcc\x0e\xca\xde\xeb\xcb\n\n\x90\x00\x00\n\t\xa0\x00\x00\x00\x00\x00\x00\x00\xbe\x90\x90\n\x00\x00\x00\x00\xee\xff\xef\xef\xef\xfc\xef\xef\x0e\xef\xcf\xef\xfe\xde\xfe\xff\xef\xfe\xfd\xef\xef\xef\xcf\xe9\xcb\xcb\xcf\xef\xdf\x0f\xff\xff\xff\xff\xff\xfb\xff\xbf\x9f\xeb\x9b\xdb\xc9\xe9\x9f\x9e\x90\xf0\x9a\xd0\xd0\x00\x00\x0c\xac\xfc\xad\xef\xca\xc0\xde\x0c\xac\xec\x0e\xce\x0e\xf0\xe9\xec\xec\xfd\xa0\x00\x00\n\xd0\x0e\x00\n\n\n\x00\n\x0e\x0f\x0b\x00\xf0\xa0\n\t\x00\x00\x00\x00\x00\xcf\xed\xfe\xfc\xff\xfc\xfe\xfd\xef\xef\xfe\xff\xef\xff\xcf\xfe\xff\xef\xfe\xff\xfe\xfe\xda\r\x0f\x9f\xdf\xaf\xff\xff\xff\xfd\xff\xff\xfd\xff\xdf\xf9\xfd\xed\xad\xbf\x9e\x90\xf9\xed\x9f\xc9\x0b\x0b\x00\x00\x00\xc0\xcf\xca\xc0\xfc\xac\xac\xfe\xc0\x0e\xc0\xe0\xd0\xce\xce\xcf\xfb\xe0\xf0\xa0\x00\xe0\xaf\x00\x9a\x00\x00\x00\xa0\x00\x00\xa0\x00\x00\xf9\x00\t\x00\x00\x00\x00\x00\x00\xac\xfe\xed\xef\xef\xef\xed\xee\xfc\xff\xed\xfe\xff\xee\xff\xef\xfe\xfe\xff\xcf\xef\xed\x00\xda\xdc\xfc\xbf\xdf\xfd\xff\xff\xff\xff\xfd\xff\xff\xff\xde\xf9\xf9\xf9\xc9\xe9\xe9\xd0\x9a\xd0\xbd\xe9\xc0\x90\x00\x00\x0e\xe0\xed\xef\xca\xde\xce\x0c\x0e\xc0\xac\x0e\xce\xc0\xfe\xb0\x0c\x0f\xa0\x00\n\xdf\xc9\xeb\xe0\xa0\xb0\xa0\x00\x00\x00\x00\xa0\xa0\x00\t\x00\x00\x00\x00\x00\x00\x00\x00\xef\xff\xef\xfe\xdf\xef\xef\x0f\xef\xff\xef\xfe\xff\xfe\xff\xed\xff\xfe\xfe\xfd\xe9\r\xad\xbf\xff\xff\xff\xff\xff\xdf\xff\xff\xff\xff\xff\x9f\xbf\x9f\x9e\x9e\x9e\x99\x9d\xa9\xed\x9b\xc0\x99\t\x00\x00\x00\xec\x0c\xfc\xac\xad\xe0\xc0\xc0\xec\x0e\xcc\xf0\xe0\xef\xe9\x00\x00\xa0\x00\x00\xac\n\n\x00\x00\x9a\n\x00\n\x00\x00\x00\x00\t\xf0\x00\x00\x00\x00\x00\x00\x00\x00\x00\x00\xef\xff\xef\xee\xff\xed\xee\xfe\xfe\xfe\xff\xed\xef\xef\xfe\xef\xef\xed\xee\x00\xe9\xde\xde\xbd\xff\xff\xff\xff\xff\xff\xff\xff\xff\xdf\xfd\xfd\xf0\xf9\xf9\xf9\xec\xf0\x9c\x9b\xcd\xbd\xbc\xbc\x90\x00\x00\xc0\xfe\x0e\xcf\xce\x0c\xe0\xe0\xca\xc0\xda\xce\xcf\xe9\x00\x00\x00\x00\x00\x00\x00\xa0\x00\xe0\xf0\xa0\x00\n\x00\x00\x00\x00\x00\xa0\xab\x00\x00\x00\x00\x00\x00\x00\x00\x00\x00\n\xcf\xff\xff\xce\xfe\xde\xcf\xff\xff\xef\xfe\xff\xfe\xff\xfe\xdf\xfe\xdf\x9c\x9e\x9f\xbd\xff\xfd\xff\xfd\xff\xff\xff\xff\xff\xbf\xfb\xef\xbf\xfd\xbd\xad\t\x99\x0f\x0b\xc0\xb0\xda\xd9\t\xa9\x00\x00\x0c\x0e\xcb\xca\xfc\xac\x0c\xce\x0c\xee\xce\xcf\xfc\xb0\x00\x00\x00\x00\x00\x00\x00\x00\x00\x00\n\x0b\xa0\x00\n\xc0\x00\x00\x00\x00\xd0\x00\x00\x00\x00\x00\x00\x00\x00\x00\x00\x00\xac\xfe\xfe\xff\xff\xef\xef\xef\xef\xff\xef\xfe\xfd\xef\xef\xef\xef\xe0\r\xad\xfc\xff\xff\xff\xff\xff\xff\xff\xff\xff\xff\xff\xdf\xdf\xfc\xbf\xef\x9f\xf9\xed\xb9\xcd\x9f\x0f\x90\xbc\xbc\x90\x00\x00\x0e\xc9\xce\xcf\xc0\xc0\xe0\xe0\xed\x0c\xef\xb0\x00\x00\x00\n\n\x00\x00\x00\x00\x00\x00\xa0\xe9\x00\x00\xa0\xac\n\x00\x00\x00\x00\xa0\x00\x00\x00\x00\x00\x00\x00\x00\x00\x00\x00\x00\xef\xff\xfe\xfe\xde\xff\xfe\xff\xfe\xff\xef\xfe\xff\xff\xfe\xda\x90\xda\xde\xff\xff\xff\xff\xff\xff\xff\xff\xff\xff\xfd\xff\xff\xbf\xdb\xfd\xf9\xf9\x9e\x90\r\xa9\xa0\xd9\x0f\xd9\xc9\x00\x00\x00\xcc\x0e\xed\xac\xac\xac\x0f\x0c\xca\xef\xb0\x00\x00\x00\x00\xc0\x00\x00\x00\x00\x00\x00\x00\x00\x00\xa0\n\x00\t\xa0\x00\n\x00\xa0\x9a\x00\x00\x00\x00\x00\x00\x00\x00\x00\x00\x00\x00\x00\x0e\xff\xff\xfe\xfe\xff\xfe\xff\xef\xfe\xff\xef\xef\xef\xe9\r\xad\xfd\xbf\xdf\xfd\xff\xff\xff\xff\xff\xff\xff\xff\xff\x9f\xdf\xff\x9f\x9e\xde\xf9\xf9\xf0\x9c\x9d\xac\xf9\xa0\xbc\xb9\x00\x00\n\xdc\x0e\xcf\x0c\xca\xcc\xca\xfc\xf0\x00\x00\x00\x00\n\n\x00\n\x00\x00\x00\x00\n\x00\xa0\n\t\n\xca\x00\x00\x00\x00\x00\xe9\x00\x00\x00\x00\x00\x00\xc0\xb0\xa0\x00\x00\x00\x00\x00\xef\xfe\xff\xff\xfe\xff\xfe\xfe\xfd\xef\xfe\xff\xde\xf0\r\x0f\xaf\xdf\xff\xff\xff\xff\xff\xff\xff\xff\xff\xff\xff\xff\xff\x9f\xff\xf9\xf9\xf0\xf0\x9f\x0b\xc9\x9b\r\x9c\x99\xc0\x90\x00\xc0\xe0\xda\xde\xca\xcc\xac\xec\xfa\x90\x00\x00\x00\x00\x0c\t\n\x00\x00\x00\x00\x00\x00\x00\x00\x90\n\xc9\x0c\xbc\xa0\x00\xa9\x00\xbe\x00\x00\x00\x00\x0e\x00\x9a\x00\x00\x00\x00\x00\x00\x00\x00\xef\xfe\xfe\xff\xfe\xff\xff\xfe\xff\xef\xef\xef\x00\xda\xfd\xff\xff\xff\xff\xff\xff\xff\xff\xff\xff\xff\xff\xff\xff\xfb\xff\t\xff\x9f\x9f\x99\xe9\x9c\x9e\x9c\x9a\xdb\xca\x99\x00\x00\x00\xc0\xec\xeb\xc0\xca\xcf\xaf\x00\x00\x00\x00\x00\x00\x00\xac\x00\x00\x00\xa0\x00\x00\x00\n\n\x00\x00\n\x00\x00\x90\xa9\x00\x00\xf0\x90\x00\xa0\xa0\xe9\xcb\x00\x00\x00\x00\x00\x00\x00\x00\x0c\x9e\xff\xff\xfe\xff\xff\xef\xef\xfe\xff\xfe\xf0\x9e\x9e\xdf\xff\xff\xff\xff\xff\xff\xff\xff\xff\xff\xff\xff\xff\xf9\xfd\xf9\xff\xf0\xf0\xfc\x9e\x99\xe9\xa9\xc9\xad\x90\x9d\x9e\x00\x00\x0e\x0e\xc0\xfc\r\xee\xda\xd0\x00\x00\x00\x00\x00\x00\xa0\x00\xa0\xe0\x00\x00\x00\x00\x00\x00\x00\n\x00\x00\n\x00\xa0\x00\x00\x00\xfc\xa0\x00\x00\x00\n\x00\xa0\x00\x00\x00\x00\x00\x00\x00\n\x00\x00\xef\xff\xef\xef\xff\xfe\xff\xef\xed\xf0\x00\xdf\xff\xff\xff\xff\xff\xff\xff\xff\xff\xff\xff\xff\xff\xff\xff\xfb\xff\x9f\x9f\xbd\xb9\xf9\xf0\x90\xd0\xbc\x9b\xcb\xda\t\x90\x00\xc0\xc0\xce\xac\xee\x9e\x90\x00\x00\x00\x00\x00\x00\x00\n\n\xc0\x00\xa0\x00\x00\x00\x00\x00\n\x00\xa0\xa0\x00\x00\x00\x00\x00\x00\xaf\x00\x00\x00\n\x00\xa0\x00\x00\x00\x00\x00\x00\x00\x00\x00\x00\x00\x0c\xff\xff\xff\xef\xef\xef\xff\xfe\xa9\xcb\xcf\xff\xff\xff\xff\xff\xff\xff\xff\xff\xff\xff\xff\xff\xff\xff\xfd\xaf\xf9\xe9\xda\xda\x90\x9f\x9e\x9c\x9b\xc9\x90\x9d\xbc\xb0\x00\x0c\x0c\xbc\xde\x9e\x90\x00\x00\x00\x00\x00\x00\x00\x00\x00\x00\xa0\xa0\x00\x00\n\x00\n\x00\x00\x00\x00\n\x0e\x00\x00\x90\x00\x00\xfe\x9a\x00\x00\x00\x00\x00\x00\x00\x00\x00\xa0\x00\x00\x00\x0c\n\x00\x00\xfe\xfe\xfe\xff\xff\xfe\xfe\xff\x90\r\xff\xff\xff\xff\xff\xff\xff\xdf\xff\xff\xff\xff\xff\xff\xff\xff\xbf\xf9\xfe\x9f\xb9\x9f\x9f\t\t\x0b\x0c\x9a\xcb\xcb\t\t\x00\n\xca\xce\xa0\xa0\x00\x00\x00\x00\x00\x00\x00\x00\x00\xa0\xaa\x00\x00\n\n\x00\n\x00\x00\x00\n\x00\xac\t\n\x00\x00\x00\x00\xfa\x00\x00\n\n\n\x00\x00\x00\x00\xa0\x00\xa0\x00\n\n\x0c\x00\x00\xcf\xff\xff\xff\xef\xef\xff\xfc\x0c\xfe\xff\xff\xff\xff\xff\xff\xff\xff\xff\xff\xff\xff\xff\xff\xff\x9f\xdf\x9f\x99\xf9\xc9\xe0\xd0\x9a\xda\xd0\xd9\xad\x9d\x90\xda\xd0\x00\x0c\x0c\xca\xd0\x00\x00\x00\x00\x00\x00\x00\x00\x00\x00\x00\x00\x00\n\x00\x00\x00\x00\x00\x00\x00\x00\x00\x00\n\t\x00\x00\x00\x00\xff\x00\x00\x00\x00\x00\n\n\x00\x00\x00\x00\x00\x00\x00\x00\xa0\x00\xa0\x0c\xff\xef\xef\xff\xff\xef\xcb\x9a\xdf\xff\xff\xff\xff\xff\xff\xff\xff\xff\xff\xff\xff\xff\xff\xbf\xfb\xfb\xdb\x0f\x90\xbc\x99\x0b\xc9\t\x0b\x00\x90\x0b\xcb\xd9\xb0\x00\xc0\xe0\xfc\xa0\x00\xa0\x00\x00\n\x00\x00\x00\x00\x00\xa0\xa0\xa0\x00\x00\xa0\xa0\xa0\n\x00\x00\x00\x00\n\x00\xa0\n\x00\x00\x00\xfe\xb0\x00\x00\x00\x00\x00\x00\x00\x00\x00\xa0\x00\x00\x00\x0c\n\x0c\x00\x00\xcf\xff\xfe\xfe\xff\xfe\xf0\x0c\xff\xff\xff\xff\xff\xff\xdf\xff\xff\xff\xff\xff\xff\xff\xfd\xff\xdf\xda\xf9\xf9\xe9\xdb\xcb\xc9\xbc\xbc\x9d\xbc\x9b\xc0\x90\xad\t\x00\x0c\x0c\xe0\xe0\x00\x00\x9a\x00\x00\n\n\x00\x00\x00\x00\x00\x00\x00\x00\x00\x00\x00\x00\x00\n\x00\x00\x00\x00\x00\x00\x00\x00\x00\xfb\xc0\x00\x00\x00\x00\x00\xa0\x00\x00\x00\x00\n\x00\x00\n\x00\xca\x00\t\xef\xef\xff\xff\xfe\xff\xe9\x0f\xff\xff\xff\xff\xff\xff\xff\xff\xff\xff\xff\xff\xff\xff\xff\xfb\xfb\xf9\x9e\xda\xdb\xe9\x9d\xb9\xc9\xdb\xda\xd9\xa0\x90\xc9\xd0\xf0\x00\xc0\x0e\r\xa9\xa0\x0f\xac\x9a\x00\x00\x00\n\x00\x00\x00\xa0\n\x00\n\x00\n\n\x00\x00\x00\x00\x00\x00\x00\x00\x00\x00\xa0\x00\xfe\xb0\x00\x00\x00\x00\x00\x00\x00\n\x00\x00\x00\x00\x00\x00\xc0\xb0\x0e\x00\xcf\xff\xff\xef\xef\xfe\x90\xff\xff\xff\xff\xff\xff\xff\xff\xff\xff\xff\xff\xff\xff\xbf\xff\xbd\xbc\x9e\xfd\xbd\xf9\xdb\xda\xde\x9f\xbc\x9f\x9f\xc9\x9e\x90\n\x99\x0c\n\xcc\xfa\x00\x0c\xfa\xc9\xac\x90\xa0\n\x00\x00\x00\x00\x00\x00\x00\x00\x00\x00\x00\n\x00\x00\x00\x00\x00\x00\x00\x00\n\x0c\n\xf0\x00\x00\x00\x00\x00\x00\x00\xa0\x00\x00\n\x00\x00\x00\x00\xac\x0e\x00\xa0\x0e\xff\xef\xff\xfe\xfc\xe9\xcf\xff\xff\xff\xff\xff\xff\xff\xfd\xff\xff\xff\xff\xff\xdb\xdb\xdf\x9f\xf9\xfa\xdf\x0f\xf0\xf9\xb9\xf0\xdf\xe9\xe9\x9f\t\x0b\xc9\xc0\x00\x0c\xac\x0c\xa0\n\x0c\xbe\x90\xa0\xca\x00\x00\x00\x00\x00\x00\xa0\x00\x00\x00\x00\x00\x00\n\x00\x00\x00\x00\x00\x00\x00\x00\n\x00\xff\xb0\x00\x00\x00\x00\x00\x00\x00\x00\n\x00\x00\x00\x00\x00\n\x00\xe0\xca\t\xcf\xff\xef\xff\xff\x90\xff\xff\xff\xff\xff\xff\xff\xff\xfb\xff\xff\xff\xff\x9f\xff\xf0\xbc\xf0\xff\xdf\xbf\xf9\xff\xfc\xfd\xbf\xbd\xbd\xff\x9f\x9e\x90\x90\xb0\x90\xc0\xce\xb0\n\x00\xa0\x00\xa0\t\xac\xb0\xa0\xa0\x00\x00\x00\x00\n\x00\x00\x00\x00\x00\x00\n\x00\xa0\x00\n\x00\x00\x00\x00\xa0\xb0\x00\x00\x00\x00\x00\x00\x00\x00\xa0\x00\xc0\xa0\x00\x00\x00\x00\xca\x9c\xa9\xca\x0e\xff\xff\xef\xeb\x0e\xff\xff\xff\xff\xff\xff\xff\xfd\xff\xff\xfd\xfb\xdf\xff\x90\xff\xdb\xff\xfd\xbf\xdf\xdf\xf9\xfb\xfb\xcd\xff\xff\xbc\xf9\xf9\xdb\xc9\r\x0c\x00\xf9\x00\x00\x00\x00\x00\t\xa0\x00\x00\x00\x00\x00\n\x00\x00\x00\x00\x00\x00\x00\x00\x00\x00\x00\x00\x00\x00\n\x00\x00\n\x00\xf0\x00\x00\x00\x00\x00\x00\x00\x00\x00\xa0\xa0\x00\x00\x00\xa0\x00\xa0\xea\x0c\xad\xad\xff\xef\xff\xfc\x9c\xff\xff\xff\xff\xff\xff\xff\xff\xff\xfd\xff\xff\xfa\xf0\xff\xfd\xbf\xfd\xbf\xff\xfb\xfb\xdf\xfd\xfd\xfb\xe9\xfd\xff\x9e\xbd\xa9\x0b\xcb\x0b\x0e\xc0\x00\x00\x00\x00\x00\x00\x00\n\x00\x0b\x00\n\x00\x00\x00\x00\x00\x00\x00\x00\x00\x00\x00\n\x00\xa0\n\x00\x00\xa0\x00\x00\xad\x00\x00\x00\xa0\x00\x00\x00\x00\x00\x00\n\x00\x00\x00\xc0\xa0\x0c\x00\xda\x00\x00\xcf\xff\xfe\xfb\x0f\xff\xff\xff\xff\xff\xff\xff\xff\xff\xff\xfb\xff\x9f\xdf\xbd\xbf\xfd\xff\xff\xdf\xfd\xff\xff\xff\xfb\xfd\xff\xbf\x9f\xfd\xdb\x9f\x9d\t\xc9\xcc\xb0\x00\x00\xa0\x00\x0e\n\xcb\x00\n\x00\x0e\x90\x00\xa0\x00\x00\x00\xa0\x00\x00\n\x00\n\x00\xe9\n\x00\x00\x00\x00\x00\x00\xfa\xda\x00\xa0\x00\xa0\x00\x00\x00\x00\x00\x00\n\n\x00\x00\xda\x00\xac\xac\xb0\x00\x0c\xfe\xff\xfe\x9c\xff\xff\xff\xff\xff\xff\xff\xff\xbf\xff\xff\xdb\xff\xbd\xff\xff\xff\xff\xff\xff\xff\xfd\xff\xff\xfd\xfb\xdf\xdf\xf9\xfb\xfd\xe9\xa9\xf0\x9a\x9a\x90\x00\x00\x00\x00\xa0\xe9\xac\xb0\x00\n\x00\xa0\x00\x00\x00\x00\xa0\x00\n\x00\x00\x00\x00\x00\x0e\x00\x00\n\x00\n\x00\x00\xff\xa0\x00\x00\x00\x00\x00\x00\x00\x00\x00\n\x9c\x00\x00\xa0\xa0\n\x00\x00\x00\xa0\x00\xff\xff\xed\x0e\xff\xff\xff\xff\xff\xff\xff\xff\xfd\xfb\xfb\xff\xdb\xdf\xfd\xff\xff\xff\xff\xff\xff\xff\xff\xdf\xbf\xff\xfb\xff\x9e\x9f\x0f\x9f\xdb\r\xad\r\x00\n\x00\x00\n\x0c\xbc\xe9\n\x00\xa0\n\x00\xa0\n\x00\xa0\x00\x00\x00\x00\x00\xca\x00\x0c\xa0\n\n\x00\x00\x00\x00\x00\xfa\x00\x00\n\x00\x00\x00\x00\x00\x00\n\x0c\x00\xac\n\x00\x00\x00\x00\xa0\xa0\x00\x00\xef\xfe\xfb\r\xff\xff\xff\xff\xff\xff\xff\xff\xff\xfd\xfd\xff\xff\xff\xbf\xff\xff\xff\xff\xff\xff\xff\xff\xbf\xdf\xfd\xfd\xf9\xff\xfd\xbd\xbf\x9a\xdb\x99\xcb\x00\x00\n\x00\x00\n\xca\x9a\x00\x00\x00\x00\x00\x0c\xa0\n\x00\x00\n\x00\x00\n\x00\x00\n\x00\x00\x00\x00\n\x00\x00\x00\xff\x90\xa0\x00\x00\x00\x00\x00\x00\x00\x00\xa0\xa0\n\x00\xc0\x00\x00\x00\x00\x00\x00\t\xcf\xff\xfc\x00\xff\xff\xff\xff\xff\xff\xff\xff\xff\xff\xff\xf9\xff\xff\xff\xff\xff\xff\xff\xff\xff\xff\xff\xff\xfd\xfb\xfb\xff\xdb\xdb\xdb\xc9\xfd\xb0\xda\x90\xd0\n\x00\x00\x00\x00\n\xc0\xa0\n\x00\xa0\x00\xa0\x0f\x00\x00\xa0\x00\x00\n\x00\x00\n\x00\x00\xa0\x00\x00\x00\x00\x00\x00\xfc\xa0\x00\x00\x00\x00\x00\n\x00\x00\x00\x00\n\x00\xa0\xa0\xa0\x00\x00\x00\x00\xa0\x00\xa0\xde\xff\xbc\xff\xff\xff\xff\xff\xff\xff\xff\xfb\xdb\xfb\xff\xff\xff\xff\xff\xff\xff\xff\xff\xff\xff\xff\xff\xfb\xff\xdf\xdb\xfd\xbc\xf9\xff\x0f\x9f\r\xb0\x9a\x90\x00\x00\n\x00\x00\xa0\x00\x00\x00\x00\xa0\x0e\x00\xa0\xa0\x00\xa0\n\x00\n\x00\xc0\x00\x00\x00\x00\x00\x00\x00\x00\x00\xab\x00\x00\xa0\x00\x00\x00\x00\x00\n\x00\x00\x00\x00\x00\x0c\x00\x00\x00\x00\x00\x00\xa0\x00\xef\xfe\xd0\xff\xff\xff\xff\xff\xff\xff\xff\xdf\xff\xdf\xff\xff\xff\xff\xff\xff\xff\xff\xff\xff\xff\xff\xdf\xff\xdf\xff\xbf\xdb\xff\x9f\x99\xf9\xf9\x9b\xc9\xf0\x00\xa0\xa0\xa0\n\x00\x00\xa0\x00\x00\xac\x00\xa0\n\x00\x00\xe0\x00\xa0\x00\x00\n\x00\n\x00\x00\x00\x00\x00\x00\x00\x00\xf0\n\x00\x00\x00\x00\xa0\xe0\xa0\x00\x00\x00\x00\x00\xa0\xa0\xa0\x00\x00\x00\xcb\x00\x00\x0c\xde\xff\x0e\xff\xff\xff\xff\xff\xff\xff\xff\xff\xff\xff\xff\xff\xff\xff\xff\xff\xff\xff\xff\xff\xff\xff\xff\xff\xfb\xf9\xfd\xbe\x9d\xbd\xad\xbc\xbc\xbc\xb9\t\xda\x00\x00\x00\xe0\x00\xa0\x00\n\n\xca\x9a\n\x00\n\n\n\n\x00\n\x00\x00\n\x00\x00\x00\x00\x00\x00\x00\x00\x00\x0e\x0c\xa0\x00\x00\x00\xc0\xac\x9a\x00\x00\x00\x00\x00\x00\x00\x00\x00\xa9\n\x0c\x0f\x00\x9a\x0f\xef\xe9\xef\xff\xff\xff\xff\xff\xff\xff\xff\xff\xff\xff\xff\xff\xff\xff\xff\xff\xff\xff\xff\xff\xff\xfb\xf9\xfd\xff\x9f\x9d\xbf\x0f\x9f\x9b\xdb\x99\xda\xda\t\x00\n\n\x00\xa0\x00\x00\x00\x00\x0e\xa0\x00\xa0\x00\x00\x00\x00\n\x00\x00\n\x00\x00\x00\n\x00\x00\n\x00\x00\x00\xb9\xa0\xcb\x00\x00\n\x0e\x9a\x00\n\n\x00\x00\x00\x00\xa0\x00\xa0\x00\t\x0b\x00\n\x00\xac\xff\xfc\xff\xff\xff\xff\xff\xff\xff\xff\xff\xff\xff\xff\xff\xff\xff\xff\xff\xff\xff\xff\xff\xff\xff\xfd\xff\xbf\x9f\x9f\xbd\x9f\x9f\xbc\xfd\xad\xaf\t\x9d\xad\n\x00\x00\n\xcb\n\n\x00\xa0\x00\n\x00\x00\xa0\xa0\xa0\n\x00\x00\x00\x00\n\x00\xa0\x00\x00\x00\x00\x00\x00\x00\xe0\x00\xac\n\x00\x00\x00\xa0\x00\xa0\x00\x00\x00\x00\n\x00\x00\x00\x00\x00\xa0\n\x00\x00\xcb\xcf\xeb\xcf\xff\xff\xff\xff\xff\xff\xff\xff\xfb\xff\xff\xff\xff\xff\xff\xff\xff\xff\xff\xff\xff\xdf\xff\xbd\xf9\xf9\xf0\xda\xf9\xf9\xcb\x9b\xdb\xd9\xbd\xa9\x90\xb0\x00\n\x00\x00\x00\x00\x00\x00\xa0\xa0\xa0\xa0\x00\x00\x00\xa0\x00\xa0\x00\x00\x00\x00\x00\x00\x0e\n\x00\x00\x00\x00\xb0\n\xc0\xb0\x00\x00\xa0\x00\xa0\x00\x00\x00\x00\x00\x00\x00\xa0\t\x00\xa0\x00\x00\x00\x00\xac\xaf\xfc\xff\xff\xff\xff\xff\xff\xff\xff\xff\xff\xff\xff\xff\xff\xff\xff\xff\xff\xff\xff\xff\xff\xbf\x9f\xdf\x9e\x9f\x99\xf9\x99\xc9\xb9\xfc\xbf\x9a\xda\x9c\x9e\x90\n\x00\n\n\n\x00\xa0\x00\x00\x00\x00\x00\xa0\xa0\xa0\x00\x00\x00\n\x00\x00\x00\x00\x00\x00\xa0\x00\x00\x00\x00\xe0\x00\n\xc0\xb0\xa0\x00\xa0\x0c\x0e\n\x00\x00\x00\x00\x00\x00\x00\x00\x00\x00\x00\x00\xa0\n\xdc\xff\xff\xff\xff\xff\xff\xff\xff\xff\xff\xff\xff\xff\xff\xff\xff\xff\xff\xff\xff\xff\xff\xff\xdf\xf9\xfb\xdb\xd9\xe9\x9f\x0f\x9f\xdc\xb9\xd0\xbd\xbd\x9b\t\xd0\x9c\x00\x00\x00\x00\xa0\x00\n\x00\xa0\xa0\xa0\x00\x00\n\x00\x00\n\x00\xa0\x00\x00\x00\x00\xa0\x00\xa0\x00\x00\x00\x9a\x00\x00\xac\x00\x00\x00\x00\n\x90\x00\x00\x00\x00\x00\xa0\x00\x00\x00\x00\n\x00\x00\x00\x00\xa0\xef\xef\xff\xff\xff\xff\xff\xff\xff\xff\xff\xff\xff\xff\xff\xff\xff\xff\xff\xff\xff\xff\xff\xff\xff\x9f\x9f\xbd\x9f\t\xd0\xb0\xb9\xde\xbd\xda\xda\xd0\xf0\xb0\xa0\xb0\xa0\x00\x00\n\n\x00\x00\x00\x00\n\x00\xa0\x00\x00\x00\x00\x00\x00\x00\x00\n\x00\x00\xa0\x00\x00\x00\x00\xe0\x00\x00\x00\xa0\x00\x00\n\x00\xca\xca\x00\x00\x00\x0c\x00\x00\n\x00\x00\x00\x00\x00\x00\x00\x00\x00\xff\xff\xff\xff\xff\xff\xff\xff\xff\xff\xff\xff\xff\xff\xff\xff\xff\xff\xff\xff\xff\xff\xbf\xdb\xf9\xf9\x99\xf9\xdb\x99\xd9\xd0\xb9\xda\xbd\xbd\xb9\x99\xc9\xd0\x00\x00\n\x00\x00\x00\x00\x00\x00\xa0\x00\x00\x00\x00\x00\x00\xa0\xa0\x00\x00\x00\x00\x00\x00\x00\xa0\x00\x00\x00\x90\x00\n\x00\x00\xa0\x00\x00\x00\xa0\t\x00\x00\x00\xe0\xb0\x00\x00\xca\x00\x00\n\x00\x00\x00\n\x0e\xff\xff\xff\xff\xff\xff\xff\xff\xff\xff\xff\xff\xff\xff\xff\xff\xff\xff\xff\xff\xff\xff\xfd\xbd\x9d\x90\xdf\x0b\x90\x9d\xa9\x0b\xd0\xf9\xd9\xe9\xf0\x9e\x9f\n\x00\x00\x00\x00\xa0\xa0\x00\x00\x00\x00\x00\x00\x00\x00\x00\x00\x0c\n\x00\x00\x00\x00\x00\xa0\xa0\x00\x00\x00\x00\xe0\xa0\x00\n\x00\x00\x00\xa0\xac\x0f\x0e\xcb\n\x00\x00\xeb\x00\n\x0c\x00\xa0\x00\x00\x00\x00\x00\t\xcf\xff\xff\xff\xff\xff\xff\xff\xff\xff\xff\xff\xff\xff\xff\xff\xff\xff\xff\xff\xff\xfd\xfb\xdb\xf9\xfd\xb9\xd9\xf9\xf9\x99\xd0\x9f\t\xeb\x9f\x9f\t\x00\x99\x00\x00\x00\x00\x00\x00\x00\x00\x00\x00\x00\x00\x00\x00\x00\x00\n\x90\x00\x00\x00\xa0\x00\x00\x00\xa0\n\x00\x00\xb0\x00\n\x00\xa0\x00\xa0\n\n\x00\n\xce\x90\x00\xa0\xc0\xe9\xc0\x9a\x0c\n\n\n\x90\xa0\x00\x00\xaf\xff\xff\xff\xff\xff\xff\xff\xff\xff\xff\xff\xff\xff\xff\xff\xff\xff\xff\xff\xff\xbf\xdf\xfd\xff\x9f\xdb\xdf\x9d\x9f\xcb\x99\xc9\xf9\x9d\xad\xb9\xf9\xf9\x0f\n\n\x00\xa0\x00\x00\xa0\n\x00\x00\x00\x00\x00\x00\x00\x00\x00\xe0\xa0\x00\x00\x00\x00\x00\x00\x00\x00\x00\x00\xca\x00\x00\x00\x00\xa0\x00\x00\x00\x0e\xad\xa9\xe0\x00\x00\xa0\x00\xa0\xac\x0b\x0c\x00\xc0\x00\x00\x00\n\xcf\xff\xff\xff\xff\xff\xff\xff\xff\xff\xff\xff\xff\xff\xff\xff\xff\xff\xff\xff\xfd\xff\xff\xdb\xd9\xf9\xfd\xb9\xf0\xb9\x99\xcb\x90\x9c\xb9\xdb\xcf\x90\x90\xf0\x90\x00\x00\x00\xa0\xa0\x00\x00\x00\x00\xa0\x00\x00\x00\x00\n\x00\x00\x00\n\x00\x00\xa0\n\n\n\x00\x00\x00\xb0\x00\x00\x00\x00\x00\x00\xa0\xa0\xa0\x00\xe0\n\x00\x00\x00\xa0\r\x00\xac\x00\xb0\xa0\xa0\x00\xa9\xe0\xdf\xff\xff\xff\xff\xff\xff\xff\xff\xff\xff\xff\xff\xff\xff\xdf\xff\xff\xff\xff\xff\xfd\xb9\xbd\xbf\x9f\x9b\r\x99\xd0\x90\x99\x0b\xdb\x9e\xbd\xf9\x0f\x9f\t\n\n\x00\xa0\x00\x00\xa0\xa0\x00\x00\x00\x00\x00\x00\x00\x00\x0e\n\xda\x00\x00\xa0\x00\x00\x00\x00\n\x00\x00\xe0\x00\x00\x00\x00\x00\x00\x00\n\n\n\n\x00\xa0\x00\x00\x00\xa0\xad\x00\xe0\xc0\t\x00\xa0\x00\n\xef\xff\xff\xff\xff\xff\xff\xff\xff\xff\xff\xff\xff\xff\xff\xbf\xff\xff\xff\xfb\xfd\xbf\xdf\xd9\xd9\xff\xfd\xfb\xe9\xb9\r\xb0\xd0\x9c\x99\xcb\x9f\xf9\t\x9e\x90\x00\x00\x00\xa0\xa0\x00\x00\xa0\x00\x00\xa0\x00\x00\x00\x00\x00\x00\x00\x00\x00\x00\x00\x00\x0e\n\x00\x00\x00\x9a\x00\x00\xa0\x00\x00\x00\x00\x00\x00\xa0\x00\xa0\x00\x00\x00\x00\x00\x00\xa0\x9a\x0f\x00\xa0\x00\xa0\t\xcf\xff\xff\xff\xff\xff\xff\xff\xff\xff\xff\xff\xff\xff\xff\xff\xfb\xff\xff\xfd\xff\xdb\x99\xff\xff\xff\xfb\xdf\xfd\xef\xb0\xd9\t\t\xe9\xbd\xad\xbf\x9e\x99\xe9\n\n\x00\x00\x00\xa0\xa0\x00\x00\x00\x00\x00\x00\x00\n\x00\xac\xa0\x00\x00\x00\xa0\x00\xa0\r\n\x00\xa0\xe9\x00\n\x00\x00\n\x00\x00\n\n\x00\xa0\x00\xa0\xa0\x00\x00\x00\n\r\xac\x00\x0e\x00\xe9\x00\xa0\xaf\xff\xff\xff\xff\xff\xff\xff\xff\xff\xff\xff\xff\xff\xf9\xf9\xfd\xff\xdf\xff\xbd\xbd\xff\xff\xff\xff\xff\xff\xfb\xdf\x9f\xb0\x00\x90\x90\xdb\xdb\xf9\xe9\xf0\x90\x00\x00\x00\xa0\n\x00\x00\x00\x00\x00\n\x00\x00\x00\x00\x00\x00\x00\xa0\n\x00\x00\n\x0c\xa0\xa0\x00\x00\xb0\x00\x00\x00\x00\x0c\x90\xa0\x00\x00\n\n\n\x00\x00\x00\x00\n\x00\n\x00\xb0\xe9\x0e\x00\xca\xd0\xff\xff\xff\xff\xff\xff\xff\xff\xff\xff\xff\xff\xff\xff\xff\xff\xff\xff\xfb\xd9\xde\xff\xff\xff\xff\xff\xf9\xff\xf9\xeb\x9e\x99\x00\x00\x9d\xbc\x9f\x9f\x99\r\xad\xa0\x00\x00\x00\xa0\x00\xa0\x00\x00\xa0\x00\x00\x00\n\x00\xac\xa0\xa0\x00\x00\x00\x00\x00\n\x0e\x00\xca\x00\xe0\n\x00\x00\xa0\xa0\xa0\x00\x00\n\x00\x00\x00\xa0\xa0\xa0\x00\x00\x00\xb0\xb0\x00\x0c\xb0\x9e\xb0\xac\xbf\xff\xff\xff\xff\xff\xff\xff\xff\xff\xff\xff\xff\xfb\xf9\xf9\xfb\xdf\x9d\xaf\xbf\xff\xbf\xff\xbd\xff\xfb\xdb\x9b\x9c\x99\xcb\x00\x00\x00\x99\xe9\xe9\xf0\xf9\t\x00\x00\n\x00\x00\xa0\x00\x00\x00\x00\x00\x00\x00\x00\x00\x00\xc0\x00\x00\x00\xa0\xa0\x00\x00\xca\xda\x90\xa0\xdb\x00\x00\x00\x00\xca\xda\n\x00\x00\xa0\xa0\xa0\x00\x00\x00\n\x00\n\n\n\x00\n\xca\xc9\xcb\n\xcf\xff\xff\xff\xff\xff\xff\xff\xff\xff\xff\xff\xff\xff\xfb\xef\xdf\xfb\xf9\xdf\xdb\xff\xfd\xbf\xfb\xfb\x99\r\r\t\x00\x90\x90\x00\x00\x0b\x9f\x9f\xdb\x0f\x9f\n\n\x00\n\x00\n\x00\x00\xa0\n\x00\xac\xa0\x00\x00\n\x0c\xac\n\x00\x00\x00\x00\x00\xac\xac\xa0\x00\xea\xca\x00\x00\x00\x00\x00\x00\x00\xa0\x90\x00\x00\xa0\xa0\xa0\xa0\x90\xa0\x00\x00\x00\x00\x00\xa0\xa0\x00\xff\xff\xff\xff\xff\xff\xff\xff\xff\xff\xff\xff\xff\xff\xfd\xb9\xff\x90\t\xef\xbd\xff\x9b\xd9\r\x9c\xbd\x9b\x9b\x90\x9f\t\t\t\x00\x90\xd0\xf9\xb9\xd0\x90\x90\x00\x00\x00\n\x00\n\x00\x00\x00\x00\x00\x00\n\n\x00\n\x00\xb0\x00\x00\x00\x00\n\x00\n\xc9\xa0\xf0\x00\x00\xa0\x00\n\n\x00\x00\x00\xa0\n\n\x00\n\x00\x00\n\x00\x00\x00\x00\xa0\x0b\t\x00\x0f\x0f\xff\xff\xff\xff\xff\xff\xff\xff\xff\xff\xff\xff\xff\x9b\xdf\x90\x90\x90\xf9\x9f\xf9\xf9\xdb\xdb\xdb\xdb\x9c\x9d\x0b\xd0\x90\xd0\x9a\x99\x00\x0b\x90\xfd\xa9\xad\xa9\n\x00\xa0\x00\n\x00\x00\x00\xa0\x00\xa0\xa0\xa0\xc0\x00\x00\xca\xc0\x9a\x00\xa0\x00\x00\x00\xa0\n\x00\xeb\xe0\xe0\x9a\n\x00\x00\xa0\x00\x00\x00\x00\x00\n\x00\x00\xa0\xa0\x00\n\x00\x00\x00\x00\n\x00\x00\xff\xff\xff\xff\xff\xff\xff\xff\xff\xff\xff\xff\xff\xfb\xfd\xb0\xf9\x00\x00\x9f\x9f\x9f\x9f\xbd\xbd\xbd\xbd\xfb\xf9\xfd\xb9\xdb\x9b\xd9\xd0\xd9\x9c\xbd\x9b\xd9\xc9\xca\x00\x00\x00\xa0\x00\xa0\x00\xa0\x00\xa0\x0c\x00\x00\xa0\x00\n\x00\x0e\x0c\xa0\x00\xa0\xca\x00\x00\x00\x00\xfc\xb0\x0e\x00\x90\x00\x00\x00\x00\xa0\n\x00\xe0\t\xe9\xa0\x00\n\x9a\t\n\x00\x00\xb0\x00\xb0\n\xcf\xff\xff\xff\xff\xff\xff\xff\xff\xff\xff\xff\xff\xff\xb9\xdb\x99\xbd\x9d\xbd\xf9\xfd\xf9\xff\xff\xff\x9f\x9d\xbf\x99\xe9\xe9\xc9\xad\xa9\xa0\x90\x9a\xd9\xb0\xb9\x90\n\x00\x00\x00\x00\x00\x00\x00\x00\x00\n\n\x00\n\n\x00\n\x00\xea\xda\x0c\n\x00\xf0\x00\x00\x00\xfb\xce\xb0\xf0\xa0\xa0\x00\x00\xa0\x00\x90\x0f\x0b\xe0\n\x00\xa0\xb0\x00\n\x00\x0b\x00\x00\x90\x00\x00\xff\xff\xff\xff\xff\xff\xff\xff\xff\xff\xff\xff\xff\xff\x9d\xb9\xcb\xdb\xff\xff\xff\xff\xff\xff\xfd\xbd\xf0\xfb\xd0\xfb\xdb\x9f\xb9\xdb\x9d\x99\x90\xf9\x9e\x9d\x9e\x9b\x00\x00\xa0\x00\x00\x00\x00\x00\x00\x00\xa0\x00\n\x00\x00\x00\x00\n\x0c\xa0\xf0\xac\x0e\x00\xa0\x00\x00\xfc\xb0\x0c</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</si>
  <si>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</si>
  <si>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Laura</t>
  </si>
  <si>
    <t>Callahan</t>
  </si>
  <si>
    <t>Inside Sales Coordinator</t>
  </si>
  <si>
    <t>4726 - 11th Ave. N.E.</t>
  </si>
  <si>
    <t>98105</t>
  </si>
  <si>
    <t>(206) 555-1189</t>
  </si>
  <si>
    <t>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0\t\x00\x00\x00\x00\x00\x00\t\t\x0f\xb0\x00\t\x00\x00\x00\x90\x00\x00\x00\x90\x9b\xfb\xff\xff\xff\xff\xff\xff\xff\xff\xff\xff\xff\xff\xff\xff\xff\xff\xff\xff\xff\xff\xff\xff\xff\xff\xff\xff\xff\xff\xff\xff\xff\xff\xff\xff\xff\xff\xff\xff\xff\xff\xff\xff\xff\xff\xff\xff\xd0\x00\x9c\x90\xc0\xf9\xe9\xbe\x00\x00\x90\x00\x90\x00\xd0\x90\t\x00\x90\x00\x00\x00\x00\x00\x00\x00\xb0\x90\x00\x00\x00\t\x00\x00\x0f\xf0\t\xcd\x00\x00\x00\t\x00\x00\x90\x90\x00\x00\xdf\xff\xff\xff\xff\xff\xff\xff\xff\xff\xff\xff\xff\xff\xff\xff\xff\xff\xff\xff\xff\xff\xff\xff\xff\xff\xff\xff\xff\xff\xff\xff\xff\xff\xff\xff\xff\xff\xff\xff\xff\xff\xff\xff\xff\xff\xff\xff\x0b\r\t\x00\x90\x9e\x9f\xc9\x00\t\x00\x90\x0f\xbf\xa9\x00\x00\x00\x00\x90\x00\t\t\x00\x00\x00\xd0\x0b\x00\x00\x00\x00\x00\x00\x90\x00\x00\x9b\x00\x00\x00\x00\t\t\x00\x00\t\t\xbf\xff\xff\xff\xff\xff\xff\xff\xff\xff\xff\xff\xff\xff\xff\xff\xff\xff\xff\xff\xff\xff\xff\xff\xff\xff\xff\xff\xff\xff\xff\xff\xff\xff\xff\xff\xff\xff\xff\xff\xff\xff\xff\xff\xff\xff\xff\xff\xff\xd0\x90\x0b\x00\x00\x9e\x9e\t\x00\t\x00\xf9\xdf\xff\xf0\x90\x00\x90\x00\t\x00\x00\t\x00\x90\xb0\x90\x90\x00\x00\x00\x00\x00\t\xf0\x00\x00\xf0\x00\x00\t\x00\x00\t\x00\x00\x00\xbf\xff\xff\xfb\xff\xff\xff\xff\xff\xff\xff\xff\xff\xff\xff\xff\xff\xff\xff\xff\xff\xff\xff\xff\xff\xff\xff\xff\xff\xff\xff\xff\xff\xff\xff\xff\xff\xff\xff\xff\xff\xff\xff\xff\xff\xff\xff\xff\xff\xe9\xac\x90\x00\x90\t\t\x0c\x90\x00\t\x9e\x00\xd0\xff\xfe\x90\x00\x00\x00\x00\x90\x00\x90\x00\xf0\x00\x00\x00\x00\x00\x00\x00\x00\x9e\x90\t\x0f\x00\x00\x00\x90\t\t\x00\x00\x9c\x9b\xff\xff\xff\xff\xff\xff\xff\xff\xff\xff\xff\xff\xff\xff\xff\xff\xff\xff\xff\xff\xff\xff\xff\xff\xff\xff\xff\xff\xff\xff\xff\xff\xff\xff\xff\xff\xff\xff\xff\xff\xff\xff\xff\xff\xff\xff\xff\xff\xff\xf0\t\x00\x00\x00\x00\x90\t\x00\x00\x9f\x00\t\t\t\xed\x00\x90\x90\x90\x00\x00\t\x00\x90\x00\x00\x90\x00\x00\x00\x00\x00\t\xe0\x00\x9f\x00\x00\x00\x00\x00\x00\t\t\xe9\x0f\xff\xff\xff\xff\xff\xff\xff\xff\xff\xff\xff\xff\xff\xff\xff\xff\xff\xff\xff\xff\xff\xff\xff\xff\xff\xff\xff\xff\xff\xff\xff\xff\xff\xff\xff\xff\xff\xff\xff\xff\xff\xfb\xfb\xff\xff\xff\xff\xff\xff\x90\xd0\t\t\t\t\t\x00\t\x00\xbc\x90\x90\x00\t\xbd\xa9\x00\x00\x00\x00\x00\xbe\xff\xe0\x00\x00\x00\x00\x00\x00\x00\x00\t\x0f\t\xa0\x00\x90\x00\t\x00\x00\x90\x00\x90\xbf\xff\xfb\xff\xff\xff\xff\xff\xff\xff\xff\xff\xff\xff\xff\xff\xff\xff\xff\xff\xff\xff\xff\xff\xff\xff\xff\xff\xff\xff\xff\xff\xff\xff\xff\xff\xff\xff\xff\xff\xff\xff\xff\xff\xff\xff\xff\xff\xbf\xff\xcb\xbf\x00\x00\x00\x00\x00\x00\x90\x00\x9f\xe0\x00\x00\x00\x0f\xfc\x00\t\x00\x90\x9d\xfb\xd0\xb0\x00\x00\x00\x00\x00\x00\x00\x00\x00\t\x9e\xd0\x00\t\x00\x00\x90\x00\x9f\x00\x00\x9b\xfb\xff\xff\xff\xff\xff\xff\xff\xff\xff\xff\xff\xff\xff\xff\xff\xff\xff\xff\xff\xff\xff\xff\xff\xff\xff\xff\xff\xff\xff\xff\xff\xff\xff\xff\xff\xff\xff\xff\xff\xff\xff\xff\xff\xff\xff\xff\xff\xfb\xff\xc9\xf0\x00\x00\t\t\x00\x00\x00\t\x9e\x00\x00\x00\x90\xb0\t\x00\x90\x00\x0b\xfc\x00\xd0\x00\x00\x00\t\t\xa0\x00\x00\x00\x00\t\x00\x00\x00\x00\x00\x00\x90\x0b\xf0\t\xad\xff\xff\xff\xff\xff\xff\xff\xff\xff\xff\xff\xff\xff\xff\xff\xff\xff\xff\xff\xff\xff\xff\xff\xff\xff\xff\xff\xff\xff\xff\xff\xff\xff\xff\xff\xff\xff\xff\xff\xff\xff\xff\xfd\xff\xbf\xff\xff\xff\xff\xff\x9e\x9f\xf9\x00\x00\x00\x90\x90\t\x00\t\xbd\x0b\t\t\xc9\x00\x00\x00\x90\x90\t\x00\xb0\x00\x00\x00\x00\x00\x90\x00\x00\x00\x00\x00\x00\x90\x00\t\x00\x00\x00\t\x00\x00\x9b\xff\xff\xff\xff\xff\xff\xff\xff\xff\xff\xff\xff\xff\xff\xff\xff\xff\xff\xff\xff\xff\xff\xff\xff\xff\xff\xff\xff\xff\xff\xff\xff\xff\xff\xff\xff\xff\xff\xff\xff\xff\xff\xfb\xff\xff\xfb\xff\xff\xff\xff\xf0\x9f\x00\t\x00\t\x00\x00\x00\x00\x00\x0f\xbc\x90\x00\xa0\t\t\x00\x00\t\xf0\x00\xf0\x00\x00\x00\t\x00\x00\x90\x00\x00\x00\x00\x00\x00\x00\x00\x00\t\x00\x00\x9f\x00\x9e\xfb\xff\xfb\xff\xff\xff\xff\xff\xff\xff\xff\xff\xff\xff\xff\xff\xff\xff\xff\xff\xff\xff\xff\xff\xff\xff\xff\xff\xff\xff\xff\xff\xff\xff\xff\xff\xff\xff\xff\xff\xff\xff\xff\xff\xff\xff\xdb\xff\xef\xff\xff\x0f\x00\x90\x00\x00\t\x00\x00\x00\x00\t\r\xaf\xdb\xd0\x90\x00\t\x00\x9f\xe0\x00\x90\x00\x00\x00\x00\t\x00\t\x00\x00\x00\x00\x00\x00\x00\x00\x00\x00\x00\x90\x90\xfc\x9b\xff\xff\xff\xff\xff\xff\xff\xff\xff\xff\xff\xff\xff\xff\xff\xff\xff\xff\xff\xff\xff\xff\xff\xff\xff\xff\xff\xff\xff\xff\xff\xff\xff\xff\xff\xff\xff\xff\xff\xff\xff\xfb\xff\xbd\xfb\xff\xff\xfb\xff\xff\xff\xf0\x00\x00\x00\x00\x00\x00\x00\x00\t\x00\x00\x90\x00\x00\x00\x00\x00\x00\t\x00\x00\xf0\x00\x00\x00\x00\x00\x00\x00\x90\x00\x00\x00\x00\x00\x00\x00\x00\x00\x00\x00\t\x00\t\xff\xbf\xff\xff\xff\xff\xff\xff\xff\xff\xff\xff\xff\xff\xff\xff\xff\xff\xff\xff\xff\xff\xff\xff\xff\xff\xff\xff\xff\xff\xff\xff\xff\xff\xff\xff\xff\xff\xff\xff\xff\xff\xdf\xff\xff\xfb\xff\xff\xff\xff\xff\xff\t\t\t\t\x00\x90\x00\x00\x00\x00\x00\t\x00\t\x00\t\x00\x00\x00\x00\x00\xb0\t\x00\x00\x00\x00\t\x00\n\x00\x00\x00\x00\x00\x00\x00\x00\xf0\x00\t\x00\t\x00\xbf\xff\xff\xff\xbf\xff\xff\xff\xff\xff\xff\xff\xff\xff\xff\xff\xff\xff\xff\xff\xff\xff\xff\xff\xff\xff\xff\xff\xff\xff\xff\xff\xff\xff\xff\xff\xff\xff\xff\xff\xbf\xff\xfb\xff\xbf\xdf\xff\xdf\xbf\xfb\xff\xff\x00\x00\x00\x00\x00\x00\x00\x00\x90\x90\t\x00\x00\x90\x00\x00\x00\x9b\xf0\t\x90\xf0\x00\x00\x00\x00\x90\x00\t\t\x00\x00\x00\x00\x00\x00\x00\t\x00\xf9\xe0\x00\x90\t\xfd\xff\xff\xbf\xff\xff\xff\xff\xff\xff\xff\xff\xff\xff\xff\xff\xff\xff\xff\xff\xff\xfb\xff\xff\xff\xff\xff\xff\xff\xff\xff\xff\xff\xff\xff\xff\xff\xff\xff\xff\xff\xff\xbf\xcb\xdf\xfb\xdb\xff\xfd\xff\xfb\xff\xc0\x00\x90\t\x00\x00\x00\x00\x00\x00\x00\x00\t\x00\t\x00\t\xcf\xc9\xff\x0e\xb0\x90\x90\x00\x00\x00\x90\x00\x00\x00\x00\x00\x00\x00\x00\x00\x90\t\x00\x9a\x00\x00\t\xbf\xbf\xbf\xff\xff\xff\xff\xff\xff\xff\xff\xff\xff\xff\xff\xff\xff\xff\xff\xff\xff\xff\xff\xff\xff\xff\xff\xff\xff\xff\xff\xff\xff\xff\xff\xff\xff\xff\xff\xff\xff\xfd\xff\xff\xfb\xff\xfe\xbf\xff\xfd\xff\xff\xfd\x00\t\x00\x90\x90\xdb\xdb\x00\x00\x00\x00\x00\x00\x00\t\x0f\xbf\xfa\xda\xd0\xf9\x00\t\xa0\t\x00\x00\x90\x90\x90\x00\x00\x00\x00\x00\x00\x0f\x00\t\r\x90\x00\x00\x0f\xdf\xff\xff\xff\xff\xff\xff\xff\xff\xff\xff\xff\xff\xff\xff\xff\xff\xff\xff\xff\xff\xff\xff\xff\xff\xff\xff\xff\xff\xff\xff\xff\xff\xff\xff\xff\xff\xfb\xff\xff\xbf\xff\xbf\xdf\xf9\xff\xfd\xbf\xbf\xff\xef\x9e\xb0\x00\x00\x00\x0f\x0f\xad\xfb\xcb\xc9\x00\x00\t\x00\x00\xbc\xff\xcf\x0f\x00\xf0\t\x00\x90\x90\t\t\x00\x00\x00\x00\x00\x00\x00\x00\x00\t\x00\x00\x00\x00\t\x00\x9b\xff\xbf\xbf\xff\xff\xff\xff\xff\xff\xff\xff\xff\xff\xff\xff\xff\xff\xff\xff\xff\xff\xff\xff\xff\xff\xff\xff\xff\xff\xff\xff\xff\xff\xff\xff\xff\xff\xff\xff\xff\xff\xbd\xff\xbf\xff\xff\xff\xff\xff\xfb\xfb\xff\xd0\x00\x90\x00\x99\xa9\xdf\x0f\xff\xfb\xcf\x00\x00\x00\t\x0b\xd0\xb0\x90\x00\xb0\x9a\x90\x90\x00\x90\xa0\x90\x90\x00\x00\x00\x00\x00\x00\x00\t\xe0\x00\t\x00\x00\t\xaf\xfb\xff\xff\xff\xff\xff\xff\xff\xff\xff\xff\xff\xff\xff\xff\xff\xff\xff\xff\xff\xbf\xff\xff\xff\xff\xff\xff\xff\xff\xff\xff\xff\xff\xff\xff\xff\xff\xfd\xaf\xff\xff\xff\xff\xff\x9f\xbd\xbf\xbd\xfb\xdf\xdf\xbc\xba\x00\x00\x99\xfe\xdf\xe0\x9f\r\x0f\xfb\xc0\x00\x00\x90\r\n\x9c\x00\x00\xf0\xbd\xa0\x9a\x90\x00\x90\x00\t\x00\x00\x00\x00\x00\x00\x00\x00\x99\xe0\x00\xb0\t\x00\x99\xfd\xfd\xff\xff\xff\xff\xff\xff\xff\xff\xff\xff\xff\xff\xff\xff\xff\xff\xff\xff\xff\xff\xff\xff\xff\xff\xff\xff\xff\xff\xff\xff\xff\xff\xff\xff\xff\xff\xf9\xaf\xdb\xff\xbd\xbf\xef\xff\xfc\xfb\xdf\xaf\xbc\xff\xdf\xd0\x00\x00\xff\xf0\xf9\xc0\t\xe0\x9c\xbc\x00\x00\x9e\x9a\xfd\x00\x00\x00\xf9\x00\xd0\t\xc0\x90\t\x00\x00\x90\x90\t\x00\x00\x00\x00\x00\x00\x90\x00\x00\x00\x00\x0b\xfb\xfb\xfb\xff\xff\xff\xff\xff\xdf\xff\xff\xff\xff\xbf\xff\xff\xff\xff\xff\xff\xff\xff\xff\xff\xff\xff\xff\xff\xff\xff\xff\xff\xff\xff\xff\xff\xff\xfb\xff\xdb\xef\x9f\xfe\xf9\xf9\xf9\xfb\xdf\xad\xf9\xfb\xdb\xeb\xfe\x90\x90\t\xbd\x00\x9b\x0f\x9f\xe9\xf0\x90\x00\t\xc9\x00\x00\x00\x00\xb0\x9f\x00\x90\xb9\x00\x00\t\x00\x00\x00\x00\x00\x00\x00\x00\x00\x00\t\t\x90\x00\x00\t\xff\xff\xff\xff\xff\xff\xff\xbf\xfb\xff\xff\xff\xf9\xff\xff\xff\xff\xff\xff\xff\xff\xff\xff\xff\xff\xff\xff\xff\xff\xff\xff\xff\xff\xbf\xfb\xff\xff\xbf\xf9\xf0\x99\xeb\x9f\x9f\xbc\xbe\x9f\xab\xdb\xfe\xff\xef\xfd\xfb\xc0\x00\x90\xfe\x9a\xfe\xf9\xe0\x9f\x00\x00\x00\x00\x00\x00\x00\x00\x00\xf0\x90\x0b\t\x00\x00\x90\x00\x00\t\t\x00\x00\x00\x90\x00\x00\x00\x00\x00\x00\x00\x00\x9f\xf9\xfb\xff\xfd\xfb\xff\xbd\xfc\xbf\xff\xbf\xff\x0f\xff\xff\xff\xff\xff\xff\xff\xbf\xff\xff\xff\xff\xff\xff\xff\xff\xff\xff\xff\xff\xff\xff\xff\xbf\xfe\xff\xff\xbe\x90\xfd\xfa\xdb\xf9\xf9\xfd\xfc\xbf\xdb\xf9\xfb\xff\xf0\x00\x00\t\r\xbd\xff\xed\x00\x00\x00\x00\x00\x00\x00\x00\x00\x00\xb0\xb9\t\xf0\x90\xb0\x00\x00\x00\x00\x00\x00\x00\x00\n\x90\x00\x00\x00\x00\x00\t\x00\x0b\xff\xfd\xbf\xfb\xfd\xbd\xfb\xfb\xfd\xbf\xff\xff\xbf\xff\xff\xff\xff\xff\xff\xff\xff\xff\xff\xff\xff\xff\xff\xff\xff\xff\xff\xfb\xff\xff\xff\xbf\xfd\xfb\xdb\xe9\xf9\xf9\xb0\xbd\xff\x0f\xbe\xfa\xfb\xdb\xfd\xff\xff\xfe\xff\x00\t\x00\x00\x00\x90\x90\x90\t\x00\x00\x00\x00\x00\x00\x00\x00\xf9\xcb\x00\xbf\xc9\t\x00\x90\x00\x00\x90\x90\t\x00\x9c\t\x00\x00\x00\x00\x00\x00\x00\t\x9f\xaf\xf9\xff\x0f\xab\x0f\x9f\xbe\xf9\xff\xfd\xbf\xff\xff\xff\xff\xff\xff\xff\xff\xbf\xff\xff\xff\xff\xff\xff\xff\xff\xff\xff\xff\xff\xbf\xfd\xfb\xff\xff\xff\xff\xef\xcb\x0b\x9f\xbd\xf9\xfd\xbf\xfe\xbf\xaf\xff\xbd\xbf\xf0\x00\x90\x00\x90\x00\x00\x00\x00\x00\x00\x00\x00\x00\x00\x90\x00\xf0\x90\x99\xe9\x0b\x00\x90\x00\x00\x00\x00\x00\x90\t\t\xad\xa9\x00\x00\x00\x00\x00\x00\x90\xbf\xdb\x9e\x90\xb9\xd9\xf9\xad\xbd\xbf\xff\xbb\xff\xff\xff\xff\xff\xff\xff\xff\xff\xff\xff\xff\xff\xff\xff\xff\xff\xfb\xff\xff\xff\xfb\xff\xff\xbf\xfb\xff\x9f\xad\xbd\xbd\xbc\xbc\xfb\xaf\xbb\xe9\xf9\xff\xdf\xbc\xff\xff\xff\x90\x00\x00\x00\x00\x00\x00\x00\x00\x00\x00\x00\x00\x00\x00\x00\xb0\xa9\xe0\x99\xe9\xc0\x90\xb0\x90\x00\x00\x90\x00\x90\x00\x90\x00\x00\x00\x00\x00\x00\x00\x00\x90\x9b\xc9\x9b\xcd\xbe\xbf\xff\xff\xff\xfa\xdf\xff\xff\xff\xff\xff\xff\xff\xff\xfb\xff\xfb\xff\xff\xff\xff\xff\xff\xff\xfb\xff\xfb\xff\xcf\xbf\xff\xfd\xfb\xff\xdb\xff\xfa\xf9\x0b\x9f\xfd\xff\xdf\xff\xfb\xff\xff\xff\xfb\xda\xc0\x00\x00\x00\x00\x00\x00\x00\x00\x00\x00\x00\x00\x00\x00\x00\xf9\t\x0b\x00\x90\xb0\x00\x9a\x00\x00\x00\x00\x90\x00\xc0\x00\x90\x00\x00\x00\x00\x00\x00\x00\x00\x00\x9a\xe9\xbb\xf9\xfd\xbf\xbf\xbf\xff\xbf\xff\xff\xff\xff\xff\xff\xff\xff\xff\xff\xff\xff\xff\xff\xff\xfb\xff\xbf\xfd\xff\xfd\xff\xbd\xfb\xdb\xfa\xfd\xeb\xff\xbc\xbd\xeb\xd9\xe9\xfb\xcb\xfb\xfa\xdf\xfb\xff\xfb\xfe\xff\x90\x9f\x00\x00\x00\x00\x00\x00\x00\x00\x00\x00\x00\x00\x00\x90\xfc\x90\x9c\x90\t\t\x00\t\t\x00\x90\x90\x00\x0b\x90\x90\xc0\x90\x00\x00\x00\x00\x00\x00\x00\x00\x99\x9e\x9c\xbf\xaf\xdf\xdf\xff\xfd\xbf\xff\xff\xff\xff\xff\xff\xff\xff\xff\xfb\xff\x9f\xff\xbf\xff\xff\xff\xff\xbf\xf0\xff\xbf\xfb\xff\xfe\xdf\xbf\xdf\xad\xfb\xdb\xdb\xef\x9f\x0f\xff\x0f\xdf\xfb\xfc\xfb\xde\xdb\xda\xf0\t\xf9\xf9\x00\x00\x00\x00\x00\x00\x00\x00\x00\x00\x00\x00\xfb\t\xa9\n\x90\x00\t\x00\x90\t\x00\x00\x90\x90\x00\n\x90\x00\x00\x00\x00\x00\x00\x00\x00\x00\x00\xb9\xfb\xdb\xdb\xfb\xfb\xff\xdb\xff\xff\xff\xff\xff\xff\xff\xff\xff\xbf\xff\xff\xff\xff\xff\xff\xff\xfb\xdf\xef\xbf\xfb\xdf\xad\xf9\xfb\xfb\xdf\xbf\xdb\xed\xaf\xbc\xbd\xaf\xbf\x9f\xff\xbf\x9e\xdb\xff\xfb\xff\xff\x9f\x00\x00\x00\t\x00\x00\x00\x00\x00\x00\x00\x00\x00\x00\x00\xb0\xf0\x90\t\x00\xb0\x90\x00\x00\xb0\t\t\x0b\x00\t\t\x00\x00\x00\x90\x00\x00\x00\x00\t\x00\t\x9c\xbc\xbd\xbf\xad\xff\xff\xbf\xff\xff\xff\xff\xff\xff\xff\xff\xff\xff\xfd\xfb\xfb\xf9\xfd\xfb\xff\xff\xff\x9f\xff\x9f\xfb\xdf\xbe\xff\x9f\xeb\xe9\xbe\x9b\xf9\xcb\xfb\xf9\xf0\xfa\xdb\xcb\xff\xbf\xff\x0f\xf0\xf9\xe0\x00\x00\x00\x00\x00\x00\x00\x00\x00\x00\x00\x00\x00\x00\x90\xf0\x9f\n\x90\t\x00\x00\t\t\t\xe0\x00\x00\x00\x00\x00\x00\x90\x00\x00\x00\x00\x00\x00\x00\x00\x00\x0b\x9b\xda\xf9\xff\xbf\xbf\xff\xff\xff\xff\xff\xff\xff\xff\xff\xff\xff\xfb\xff\xdf\xff\xfb\xff\xdb\xdf\xbf\xf9\xfb\xff\x0f\xfb\xdb\xdb\xe9\xfd\xff\xdb\xff\x0f\xbf\x9e\x9e\xdb\xdb\xff\xfd\xbd\xfe\x9f\xfd\xbf\xbc\x9f\xa0\x00\x00\x00\x00\x00\x00\x00\x00\x00\x00\x00\x00\x00\x00\xf9\x0b\xd9\xe9\x00\x90\x00\x00\x00\x00\x90\x90\x90\x90\x90\x00\x90\x00\x00\x00\x90\x00\x00\x00\x00\x00\x00\x90\xe9\xbd\xbf\x9f\xff\xdf\x9f\xbf\xff\xff\xff\xff\xff\xff\xff\xff\xff\xff\xbf\xfb\xdf\xff\xfb\xff\xbf\xcb\xff\xdf\x0f\xf9\xef\xad\xbd\xbf\xbb\x9a\xf9\xad\xbc\xbc\xbd\xbb\xeb\xf0\x9b\xfa\xfb\xdb\xf0\xfa\xd0\xfb\xc9\xd0\x90\x00\x00\x00\x00\x00\x00\x00\x00\x00\x00\x00\x90\x00\xb0\x90\xb0\x90\x9a\x00\x90\x00\x90\x90\t\xa0\x00\x00\x00\t\x00\t\x00\x00\x00\x00\x00\x00\x00\x00\x00\t\x9a\xda\xda\xfb\xdb\xfa\xbf\xff\xff\xff\xff\xff\xff\xff\xff\xff\xfb\xfd\xff\x9f\xfb\x9f\x9f\xff\xff\xbf\xda\xbf\xfb\xdf\xb9\xfb\xeb\xda\xde\xfd\xbe\xdf\x0b\xdb\xfa\xdf\x9f\x0f\x0f\x0f\xde\xff\x9f\xbd\xbf\t\xb0\xa9\x00\x00\x00\x00\x00\x00\x00\x00\x00\x00\x00\x00\x00\x00\xf0\x0b\r\xa9\t\x00\x00\x00\x00\t\x00\x00\x90\t\x00\x00\x00\x00\x00\x00\x00\x00\x00\x90\x00\x00\x00\t\xad\xb9\xbd\xbc\xbe\xdb\xdf\xff\xff\xff\xff\xff\xff\xff\xff\xff\xff\xff\xfb\xff\xe9\xfe\xff\x9f\xf9\xfd\xbf\xfc\xbd\xaf\x9f\xe9\xf9\xe9\xfb\x9b\xad\xb0\xbd\xad\xad\xbd\xaf\xf9\xf9\xff\xb9\xb0\xf9\xe9\xf0\xdb\xc0\x90\x00\x00\x00\x00\x00\x00\x00\x00\x00\x00\x00\x00\x00\x00\xf0\x9c\xb0\x9a\xd0\xb0\x00\x00\x00\x00\x90\x90\t\x00\x00\x00\x00\x00\x90\x00\x00\x00\x90\x00\x90\x00\x00\x00\x90\xf9\xe9\xfb\xdb\xf0\xbf\xbf\xff\xff\xff\xff\xff\xff\xff\xff\xff\xfb\xfc\xf9\xff\xdb\xdb\xf9\xff\xbf\xe9\xfb\xfb\xf9\xeb\x9f\x0f\x9f\xad\xef\xdb\xcb\xcb\x9f\x9f\xab\xdb\x0f\xaf\x0b\xde\xff\x0f\x9e\x0b\x00\xb9\x00\x00\x00\x00\x00\x00\x00\x00\x00\x00\x00\x00\x00\x00\x90\xbe\x90\t\t\t\t\x00\x90\x00\x00\x00\t\x00\x90\t\x00\x00\x00\x00\x00\x00\x00\x0e\x00\x00\x90\x00\x00\x9b\x0f\x9b\x0f\xbd\xbd\xbd\xff\xbf\xff\xff\xff\xff\xff\xff\xff\xff\xff\xfb\xff\xbf\xff\xbc\xbe\x9f\xe9\xff\r\xbc\xbd\xbd\xe9\xfa\xdb\x9b\x9b\xcb\x9d\xbc\xb0\xf9\xfd\xad\xbd\xb9\xf0\xa9\x0f\x9a\xdb\xc9\xf0\x00\x00\x00\x00\x00\x00\x00\x00\x00\x00\x00\x00\x00\x00\x00\x00\xf9\x0b\x00\xf0\xb0\xc0\t\x00\x90\t\x00\x90\t\x00\xb0\x90\x00\x00\t\x00\x00\t\t\x00\x00\x00\x00\x00\x00\xdb\xc9\xf9\xcb\xf0\xbf\xbf\xff\xbf\xff\xff\xff\xff\xff\xff\xff\xfd\xff\xfb\xfc\xbd\xff\xfd\xfb\x9f\xb9\xfb\xdb\xfa\xda\x9f\r\xbc\xfc\xfc\xbd\xaa\x99\xad\xbe\x9a\xdb\xcb\xcf\t\x9f\xbb\xcb\t\x9a\t\x00\x00\x00\x00\x00\x00\x00\x00\x00\x00\x00\x00\x00\x00\x00\x00\xb0\xf0\x9b\t\t\xb0\x90\x00\x00\x00\t\x00\x00\t\x00\x00\x90\x00\x00\x00\x00\x90\x00\x00\x00\x00\x90\x00\t\xba\x9f\xad\xbf\t\xeb\xdf\xbf\xff\xff\xff\xff\xff\xff\xff\xff\xff\xbf\x9f\xdb\xfe\xbf\x9f\xbd\xff\x0f\xf9\xe9\xe9\xf9\xf0\xfb\x0f\x9b\x0b\xb0\xf9\xda\xdb\xc9\xbd\xbe\x9f\x9b\x9e\x00\x9c\x90\xda\x00\x90\x00\x00\x00\x00\x00\x00\x00\x00\x00\x00\x00\x00\t\x00\x00\x00\xf0\x9b\xc0\x9a\x90\t\x00\x90\t\x00\x00\x9a\x00\x00\t\xb0\x00\x00\x00\x90\x00\x00\x90\x90\x00\t\x0f\x00\t\r\xa9\x9a\xbc\xb9\xbe\xbd\xff\xff\xff\xff\xff\xff\xff\xff\xfb\xff\xff\xfe\xbf\x9b\xdf\xf0\xfb\xcb\xfd\xaf\x9f\x9f\x9a\xdf\t\xf9\xad\xbc\x9f\t\xa9\xa9\xba\xda\x9d\xa9\xe9\xe9\x90\x0b\xcb\x00\x90\x00\x00\x00\x00\x00\x00\x00\x00\x00\x00\x00\x00\x00\x00\x00\t\x00\xf0\t\xb0\x9c\x0b\x00\xb0\x00\x00\t\x00\x00\x90\x00\x00\t\x00\x00\x00\x00\x00\x00\x00\x00\x90\x00\x90\x00\x00\x9b\xda\xd9\xdb\xc9\xd9\xfa\xdf\xbf\xff\xff\xff\xff\xff\xff\xff\xff\xdb\xfd\xfc\xff\xad\xbf\xdf\xbd\xbf\x9f\xad\xb0\xf9\xa9\xf0\xbd\x9a\xdb\xe9\xf0\xd0\xd0\x9d\xad\xa9\xf9\xb0\x9a\xcb\t\x00\x90\x00\x00\x00\x00\x00\x00\x00\x00\x00\x00\x00\x00\x00\x00\x00\x00\x00\x00\xf0\x9a\x0f\t\x90\x90\xd0\x90\x00\x00\t\t\x00\t\x00\x90\xb0\x00\x00\t\x00\x00\x00\x00\x00\x00\t\x00\x00\x00\t\xa0\xb0\xb0\xbf\x9f\xbf\xff\xfb\xff\xff\xff\xff\xff\xff\xfb\xff\xfb\xfb\xf9\xfb\xdb\xf0\xfb\xe9\xfb\xdb\xcb\xda\xdb\x0f\x0b\xe9\xf0\x9b\x0b\x0b\x0b\xda\x9b\xbc\xbc\x0f\r\x90\x00\x90\x00\x00\x00\x00\x00\x00\x00\x00\x00\x00\x00\x00\x00\x00\x00\x00\x90\x00\x00\xb0\r\x99\x0b\x00\t\xa0\x00\x00\x90\x90\x00\t\x00\x00\x00\x00\x00\x00\x00\x00\x00\x00\x00\x00\x00\x00\x00\x00\t\x9b\x9f\x9f\t\xad\xbf\xbd\xbf\xff\xff\xff\xff\xff\xff\xff\xff\xff\x0f\xdf\x0f\xbc\xbe\x9f\xbd\x9f\r\xad\xbd\xad\xb0\xf9\xbc\x9d\xa9\xe9\xe9\xc9\xbd\xa9\r\t\x90\xb9\t\xa0\x00\x00\x00\x00\x00\x00\x00\x00\x00\x00\x00\x00\x00\x00\x00\x00\x00\x00\x00\x00\x00\xf0\x9a\n\t\x0b\x00\x90\x00\x00\x00\t\t\x00\x00\x00\x90\x90\x00\x00\x00\x90\x00\x00\x00\x00\x00\x00\x00\x00\x00\x00\t\t\xe9\xda\xf9\xfe\xfb\xff\xff\xff\xff\xff\xff\xff\xfd\xbf\xff\xa9\xf0\xdb\xf9\xfb\xdb\xeb\xfb\xf0\xf0\xb0\xdb\r\x0b\x0b\x0f\x9a\x90\xb0\x00\x9c\xb0\xf0\xa9\xc0\xb0\t\x00\x00\x00\x00\x00\x00\x00\x00\x00\x00\x00\x00\x00\x00\x00\x00\x00\x00\t\x00\x00\xfb\t\x90\x9e\x9c\x90\t\x00\x00\x90\x00\x00\x00\x00\x00\x00\t\t\x00\x00\x00\x00\x00\x00\x00\x00\x00\x00\x00\x00\t\x00\xb0\x90\xbd\xbe\x9b\xff\xff\xff\xff\xff\xff\xff\xff\xff\xf9\xff\xdf\xbf\xbc\xbd\xe9\xe9\xf9\xcf\x9f\x9f\x9f\xad\xb0\xf9\xe9\xf0\xd9\xf0\x99\xf0\xb0\x99\t\xd0\xb0\t\x00\x00\x00\x00\x00\x00\x00\x00\x00\x00\x00\x00\x00\x00\x00\x00\x00\x00\x00\x00\x00\x00\xf0\x00\t\xa9\x0b\x0b\x00\x00\t\x00\x90\x00\x90\x00\x00\x00\x00\x00\x00\x00\x00\x00\x00\x00\x00\x00\x00\x00\x00\x00\x00\t\t\xa0\x9a\xd9\xff\x9f\xbf\xff\xff\xff\xff\xff\xff\xbe\xff\xf0\xfa\xdb\xcb\xda\x9b\xfb\xcb\xb9\xe9\xa9\xe9\x9b\x0f\t\xb9\x0b\xab\x0b\xca\t\xc9\xac\xb0\xa9\t\x00\x00\x00\x00\x00\x00\x00\x00\x00\x00\x00\x00\x00\x00\x00\x00\x00\x00\x00\x00\x00\x00\x00\xf9\x9e\x90\x9d\xa9\x00\t\x00\x00\x0b\x00\x00\x00\x90\t\x00\x90\x90\x00\x90\x00\x00\x00\x00\x00\x00\x00\x00\x00\x00\x00\x00\t\t\x0b\xdb\xe9\xff\xff\xff\xff\xff\xff\xff\xff\xff\x9e\x9f\x9d\xbc\xb9\xeb\xdf\r\xbf\xde\x9f\x9f\x90\xf0\xda\xdb\xc0\xf0\xd0\xd0\t\x90\xa9\t\x00\x90\x00\x00\x00\x00\x00\x00\x00\x00\x00\x00\x00\x00\x00\x00\x00\x90\x00\x00\x00\x00\t\t\x00\t\xbe\t\xa9\xa0\xda\xd9\x00\x00\t\x00\x99\x00\x00\x00\x00\x00\x00\t\x00\x00\t\x00\x00\x00\x00\x00\x00\x00\x00\x00\x00\x00\x00\x00\t\x0b\x9f\xbf\xff\xff\xff\xff\xff\xff\xff\xff\xff\xfb\xfa\xdb\x0f\x9d\xa9\xfa\xd0\xb9\xf0\xda\x9f\x0b\x90\xb0\x9b\t\xb0\xb0\x90\xad\x90\x9a\x90\t\x00\x00\x00\x00\x00\x00\x00\x00\x00\x00\x00\x00\x00\x00\x00\x00\t\x00\x00\x00\x00\x00\x90\x00\xf9\xf0\x90\x9b\t\xab\x00\x00\x00\x90\n\x90\x00\x00\x00\x90\x00\x00\x00\x00\x00\x00\x00\x00\x00\x00\x00\x00\x00\x00\x00\x00\x00\x00\x90\xbc\xbc\xbf\xbf\xff\xff\xff\xff\xff\xff\xfb\xdb\xda\xdf\xad\xf0\xb9\xf0\xdb\xf9\xe9\xfb\xad\xa9\xf0\xf9\xcb\r\xb0\xda\xd9\xa9\x00\x0b\x00\t\x00\x00\x00\x00\x00\x00\x00\x00\x00\x00\x00\x00\x00\x00\x00\x00\t\x00\x00\x00\x00\x00\x00\x00\x00\xf0\xb0\xf0\x00\x0f\x9c\x90\x00\x00\t\t\x00\x90\x00\x00\x00\x00\x90\x90\x00\x00\x00\x00\x00\x00\x00\x00\x00\x00\x00\x00\x00\x00\x00\x00\t\xb9\xfd\xff\xff\xff\xff\xff\xff\xff\xfe\xfe\xbd\xb0\xdb\x0f\xad\x0b\xa9\x0f\xdb\r\x9b\xf0\x9b\x0b\x99\xe9\xad\xa9\n\xd0\x9b\x00\t\x00\x00\x00\x00\x00\x00\x00\x00\x00\x00\x00\x00\x00\x00\x00\x00\x00\x00\x00\x00\x00\t\x00\t\x00\x00\xb0\x0f\x90\xb0\xb9\x0b\x00\x00\t\x9a\xd0\x00\x00\x00\t\t\x00\x00\x00\x00\t\x00\x00\x00\x00\x00\x00\x00\x00\x00\x00\x00\x00\x00\x00\t\x0f\xfb\xff\xff\xff\xff\xff\xff\xff\xdb\xdb\xdb\x0f\xb0\xf9\xd0\xf0\xd9\xf0\xb0\xdb\xad\r\xbc\xbc\x0e\x90\x90\x90\xf9\x00\x00\t\x00\x00\x00\x00\x00\x00\x00\x00\x00\x00\x00\x00\x00\x00\x00\x00\x00\x00\t\t\x00\x00\x00\x00\x00\x00\x00\xf9\t\xa9\t\x0c\xbc\x90\x00\x00\x00\xb0\x90\x90\t\x00\x00\x00\t\t\x00\x00\x00\x00\x00\x00\x00\x00\x00\x00\x00\x00\x00\x00\x00\x00\x00\x9a\x9f\xff\xff\xff\xff\xff\xff\xff\xff\xbf\t\xf0\xdb\x0b\x0b\x9b\x0b\x0b\xdb\xad\x0b\x9a\x9b\t\xb9\xbc\xbc\xb0\x00\x0b\t\x00\x90\x00\x00\x00\x00\x00\x00\x00\x00\x00\x00\x00\x00\x00\x00\x00\x00\x00\x00\x00\x00\x00\x00\x00\x90\x00\x00\xfa\x9a\xda\x90\xb9\xa9\xa9\x00\x00\x90\x00\x00\x00\x00\x00\x90\x90\x00\x00\x00\x00\x00\x00\x00\x00\x00\x00\x00\x00\x00\x00\x00\x00\x00\x00\x00\t\xfb\xff\xff\xff\xff\xff\xff\xff\xbd\xe9\xfe\x9b\r\xbc\xb0\xf0\x9c\x90\x9c\x9b\xd0\xf9\xc9\xe9\xc9\t\t\xc9\xb9\x90\x00\x90\x00\x00\x00\x00\x00\x00\x00\x00\x00\x00\x00\x00\x00\x00\x00\x00\x00\t\t\x00\x00\x00\x00\x00\t\x00\x00\xf0\x00\x9a\xda\x00\x9c\x90\x0b\x00\x00\x9a\x90\t\x00\t\x00\x00\x00\t\t\x00\x90\x00\x00\x00\x00\x00\x00\x00\x00\x00\x00\x00\x00\x00\x00\x00\x9f\xff\xff\xff\xff\xff\xff\xff\xff\xbf\t\xbc\x9a\x99\r\t\xe9\xad\xa9\xa9\xa9\x0b\x0b\x9a\x9a\xda\x9a\x9a\xc0\x00\x90\x00\x00\x00\x00\x00\x00\x00\x00\x00\x00\x00\x00\x00\x00\x00\x00\x00\x00\x00\x00\x00\x00\x00\x90\t\x00\x00\x00\xb0\x9b\xbd\t\t\xa9\xac\x90\x90\x00\t\x00\x00\x00\x00\t\x00\x00\x90\x00\x00\x00\x00\x00\x00\x00\x00\x00\x00\x00\x00\x00\x00\x00\x00\x00\t\xbf\xff\xff\xff\xff\xff\xff\xbe\xbd\xbc\x9b\xc9\xad\x0e\x9a\x9a\x90\x9b\t\xd0\xd0\xbc\xb9\xc9\xad\t\xc9\t\t\xa9\x00\x00\x00\x00\x00\x00\x00\x00\x00\x00\x00\x00\x00\x00\x00\x00\x00\x00\x00\t\x00\x00\x00\x90\x00\x00\x00\x00\x00\xf0\x00\xcb\xfa\xd0\x0c\x9b\t\n\t\x00\x00\x00\x90\x00\x9a\x00\x00\x00\x90\x00\x00\x00\x00\x00\x00\x00\x00\x00\x00\x00\x00\x00\x00\x00\x00\x00\xbf\xff\xff\xff\xff\xff\xdf\xd9\xfa\xdb\xf0\xb9\x0b\x99\r\r\x0b\xc0\xda\x0b\x0f\t\xcb\x0f\x9a\x9a\x90\xf0\x90\x00\x00\x00\x00\x00\x00\x00\x00\x00\x00\x00\x00\x00\x00\x00\x00\x00\x00\x00\x00\x00\x00\x00\x00\x00\x00\t\t\x00\x00\xf9\xa9\t\x0b\x0b\x0b\x00\xf0\x99\x00\x00\x00\x00\x00\x90\t\t\x00\x00\x00\x90\x00\x00\x00\x00\x00\x00\x00\x00\x00\x00\x00\x00\x00\x00\x00\x00\x9f\xff\xff\xff\xfb\xd9\xa9\xe9\r\t\r\x0b\xd0\xa9\xa9\x0b\t\x9a\x99\xc9\t\xb0\x90\xb0\xd0\x9c\xb0\x90\xa9\t\x00\x00\x00\x00\x00\x00\x00\x00\x00\x00\x00\x00\x00\x00\x00\x00\x00\x00\x00\x00\x00\x00\x00\x00\x00\x00\x00\x00\x00\xf0\x90\xb0\xbd\xbc\x90\t\x0b\xc0\t\x00\x00\x00\x00\x00\x90\x90\x00\x00\x90\x00\x90\x00\x00\x00\x00\x00\x00\x00\x00\x00\x00\x00\x00\x00\x00\t\xbf\xff\xff\xf9\xfc\xbf\xdb\x9b\xdb\x9b\x0b\x9c\x0b\xd0\x90\xb0\xda\t\n\x9a\x90\xc9\xad\x90\xb0\xb0\x9c\xb0\xd0\x00\x00\x00\x00\x00\x00\x00\x00\x00\x00\x00\x00\x00\x00\x00\x00\x00\x00\x00\x00\x00\x00\x00\x00\x00\x00\t\x00\x00\x00\xb0\xaf\r\x0b\xcb\x9a\x90\xbc\xb0\x90\t\x00\x00\x00\t\x00\xa9\x00\x00\x00\x00\x00\x00\x00\x00\x00\x00\x00\x00\x00\x00\x00\x00\x00\x00\x00\x00\xbf\xff\xfd\xfb\xdb\xfc\xb9\xed\xb0\xfc\x99\xcb\x99\x00\xbc\x90\x90\x9c\xb9\x00\xda\x9b\t\x0f\t\xc9\xa9\t\x00\t\x00\x00\x00\x00\x00\x00\x00\x00\x00\x00\x00\x00\x00\x00\x00\x00\x00\x00\x00\x00\x00\x00\x00\x00\x90\x90\x00\x00\x90\xf9\t\x0b\x0f\x9b\xc9\x00\t\x0f\x00\x00\x00\x00\t\x00\x00\x90\x90\x00\x00\x00\x00\x00\x00\x00\x00\x00\x00\x00\x00\x00\x00\x00\x00\x00\x00\t\xff\xff\xfb\xff\xfd\xbf\xff\xb0\xfd\xb9\xfa\x90\xbc\xb9\t\xa9\x0b\t\x00\xdb\t\x0c\x9e\x90\xf0\xbc\x90\xb0\x0b\x00\x00\x00\x00\x00\x00\x00\x00\x00\x00\x00\x00\x00\x00\x00\x00\x00\x00\x00\x00\x00\x00\t\x00\x00\x00\x00\x00\x00\x00\xfa\x90\xbc\xb0\xf0\xbe\x90\x9a\x9a\x9f\x00\x00\x00\x00\t\t\x00\x0b\x00\t\t\x00\x00\x00\x00\x00\x00\x00\x00\x00\x00\x00\x00\x00\x00\x00\x00\xbf\xff\xff\xdf\xff\xf9\xff\xdf\xbf\xe9\x9f\x9f\t\x0c\xb0\xda\x9c\xb0\x9a\t\xa9\xb0\x90\xb0\x99\t\xa9\xc9\x00\x90\x00\x00\x00\x00\x00\x00\x00\x00\x00\x00\x00\x00\x00\x00\x00\x00\x00\x00\x00\x00\x00\x00\x00\x00\t\x00\x00\t\x00\xf9\xe0\x90\x9e\x9f\x99\xad\t\r\xa9\t\x00\x00\x00\x00\x00\t\x00\t\x00\x00\x00\x00\x00\x00\x00\x00\x00\x00\x00\x00\x00\x00\x00\x00\x00\t\xbf\xff\xff\xbf\xbd\xff\xf9\xfb\xdf\x9f\xe9\xf0\x9e\x9b\t\t\t\t\t\x00\xd0\t\xa9\xc9\xac\xb0\xd0\xb0\x90\x00\x00\x00\x00\x00\x00\x00\x00\x00\x00\x00\x00\x00\x00\x00\x00\x00\x00\x00\x00\x00\x00\x00\x00\x00\x00\x00\t\x00\x00\xf0\x9b\x00\xa9\x9a\x9e\x9b\x0c\xb0\x9e\x90\x00\x00\x00\x00\x00\x90\x00\x90\x00\x00\x00\x00\x00\x00\x00\x00\x00\x00\x00\x00\x00\x00\x00\x00\x00\t\xff\xff\xff\xff\xff\xbd\xbf\xff\xfb\xff\x9f\xa9\xf9\xbc\x9b\n\x9a\x90\xf0\x9a\x90\xf0\x90\xb9\t\x90\xb0\x90\x00\x90\x00\x00\x00\x00\x00\x00\x00\x00\x00\x00\x00\x00\x00\x00\x00\x00\x00\x00\x00\x00\x00\x00\x00\t\x00\x00\x00\x00\t\xba\xc0\x90\x9a\xcb\xe9\xfc\xb9\n\x90\xb0\x90\x90\x00\x00\x00\x00\x90\x00\x90\x90\x00\x00\x00\x00\x00\x00\x00\x00\x00\x00\x00\x00\x00\x00\x00\t\xff\xff\xff\xff\xff\xff\xff\xf9\xfe\xdb\xfd\xff\x0f\x0b\xc0\xd9\r\t\t\t\x00\x90\xf9\x0c\xb0\xe9\t\x0e\x90\x00\x00\x00\x00\x00\x00\x00\x00\x00\x00\x00\x00\x00\x00\x00\x00\x00\x00\x00\x00\x00\x00\x00\x00\x00\x00\x00\t\t\x00\xf9\xb0\xad\t\t\x9a\x9b\xcb\x9c\x00\x9c\xa0\x00\x00\x00\x00\x00\t\x00\x00\x00\x90\x00\x00\x00\x00\x00\x00\x00\x00\x00\x00\x00\x00\x00\x00\x0b\xff\xff\xff\xff\xff\xff\xdf\xff\xf9\xfd\xaf\x9f\xbd\xf9\xb9\xa9\x0b\n\x9e\x90\xb0\x90\x00\xb0\x99\t\xe0\x90\t\x00\x00\x00\x00\x00\x00\x00\x00\x00\x00\x00\x00\x00\x00\x00\x00\x00\x00\x00\x00\x00\x00\x00\x00\x00\x00\x00\x00\x00\x90\xf0\xad\x90\xa0\xb0\xad\xbc\xb0\xf9\xa9\x0b\x90\x90\x00\x00\x00\x00\x90\x00\x90\x00\x00\x00\x00\x00\x00\x00\x00\x00\x00\x00\x00\x00\x00\x00\x00\xbf\xff\xff\xff\xff\xff\xff\xfb\xff\xbf\xfb\xfd\xbf\xda\x9e\x9e\x90\xf0\x9d\t\x00\xd0\x0b\t\t\n\t\t\xb0\x9a\x00\x00\x00\x00\x00\x00\x00\x00\x00\x00\x00\x00\x00\x00\x00\x00\x00\x00\x00\x00\x00\x00\x00\x00\x00\x00\x00\x90\x00\x00\xb0\x99\n\x9d\x00\x9b\xcb\x9f\x00\x90\x90\x00\x00\x00\x00\x00\x00\t\xb0\x00\x00\x00\x00\x00\x00\x00\x00\x00\x00\x00\x00\x00\x00\x00\x00\t\xff\xff\xff\xff\xff\xff\xff\xff\xdf\xdf\x9f\x9b\xfc\xbf\xdb\xdb\x0f\x90\x9a\t\xa9\x00\x90\x90\xda\r\x9a\t\x0c\t\x00\x00\x00\x00\x00\x00\x00\x00\x00\x00\x00\x00\x00\x00\x00\x00\x00\x00\x00\x00\x00\x00\x00\x00\x00\x00\x00\x00\x90\x90\xf0\n\xc9\n\x9f\x00\xbc\xb0\x9b\t\xe9\t\x00\t\x00\x00\x00\x00\t\x00\t\x00\x00\x00\x00\x00\x00\x00\x00\x00\x00\x00\x00\x00\x00\x9b\xff\xff\xff\xff\xff\xff\xff\xff\xfb\xfb\xfe\xfd\xfb\xdf\xad\xbc\xb0\x0f\t\xb9\xc9\x0b\x00\x9a\t\x9a\t\xf0\t\x00\x00\x00\x00\x00\x00\x00\x00\x00\x00\x00\x00\x00\x00\x00\x00\x00\x00\x00\x00\x00\x00\x00\x00\x00\x00\x00\x00\x00\x00\t\xab\t\x9a\x90\x0b\xd0\x9a\xda\xd0\xf0\x90\x00\x00\x00\x00\x00\x00\x00\x00\x00\x00\x00\x00\x00\x00\x00\x00\x00\x00\x00\x00\x00\x00\x00\x00\xbf\xff\xff\xff\xff\xff\xff\xff\xdb\xfd\xed\xbd\xbe\x9f\xb9\xfb\xcb\xdb\xb0\xf0\xc0\xb0\x90\x9e\t\x00\t\x00\t\n\x90\x90\x00\x00\x00\x00\x00\x00\x00\x00\x00\x00\x00\x00\x00\x00\x00\x00\x00\x00\x00\x00\x00\x00\x90\x00\x00\x00\t\t\x00\xf0\xa0\xa0\x9a\x90\xa9\t\xb9\xa9\t\xa0\x90\x00\x00\x00\x00\x00\x00\x00\x90\x00\x00\x00\x00\x00\x00\x00\x00\x00\x00\x00\x00\x00\x00\x0b\xff\xff\xff\xff\xff\xff\xff\xfb\xff\xdb\xf9\xfb\xdb\x9e\xdf\xbc\xbd\xad\r\x0b\x9b\r\xbc\x90\x90\x9a\x9c\xb0\x9a\t\x00\x00\x00\x00\x00\x00\x00\x00\x00\x00\x00\x00\x00\x00\x00\x00\x00\x00\x00\x00\x00\x00\x00\x00\x00\x00\x00\x90\x00\x00\x9b\xb0\t\t\xe9\xe9\x9f\x0f\x0e\x90\xf0\x90\x00\x00\x00\x00\x00\x00\x00\x00\x00\x00\x00\x00\x00\x00\x00\x00\x00\x00\x00\x00\x00\x00\x00\x9b\xff\xff\xff\xff\xff\xfb\xdb\xdf\xbd\xaf\x9f\xad\x9e\xdb\x9a\x9f\x9e\x9a\xdb\xbd\xac\x9a\t\xa9\n\t\x00\t\x00\xd0\t\x00\x00\x00\x00\x00\x00\x00\x00\x00\x00\x00\x00\x00\x00\x00\x00\x00\x00\x00\x00\x00\x00\t\x00\x00\x90\x00\x90\x9a\x9c\xf0\xa0\xb0\x00\x9a\x00\xb0\x99\xf0\x0b\x00\x00\x00\x90\x00\x00\x00\x00\x00\x00\x00\x00\x00\x00\x00\x00\x00\x00\x00\x00\x00\x00\x00\x00\x9f\xff\xff\xff\xff\xff\xff\xff\xad\xf9\xf9\xe9\xda\x9b\n\xdb\xd0\xf9\xbd\xb0\xda\x9b\xc9\xb0\x90\x90\x90\x90\x9e\t\t\xa0\x00\x00\x00\x00\x00\x00\x00\x00\x00\x00\x00\x00\x00\x00\x00\x00\x00\x00\x00\x00\x00\x00\x00\x00\x00\x00\x00\x00\x99\x0b\xb0\t\x0b\x9a\t\xa9\xcb\xe0\x9b\r\x00\x00\x00\t\x00\x00\x00\x00\x00\x00\x00\x00\x00\x00\x00\x00\x00\x00\x00\x00\x00\x00\x00\t\xff\xff\xff\xff\xff\xff\xbd\xf9\xf9\xbe\x9f\x9e\xbd\xad\x9b\r\xa9\xad\x0b\xcb\xbd\xe9\xb0\xda\xda\x9c\x00\x0b\t\n\x00\x90\x90\x00\x00\x00\x00\x00\x00\x00\x00\x00\x00\x00\x00\x00\x00\x00\x00\x00\x00\x00\x00\x00\x00\x00\x00\t\x00\x00\n\xd0\xf0\n\x00\xad\xa0\xd0\xb0\x9b\xc9\xda\x90\x00\x00\x00\x00\x00\x00\x00\x00\x00\x00\x90\x00\x00\x00\x00\x00\x00\x00\x00\x00\x00\x00\x9b\xff\xff\xff\xff\xff\xff\xfe\xbf\x9f\r\xb0\x99\t\x9a\x9c\x9b\r\x9a\x9d\xb0\xda\x9f\r\xa9\t\x0b\t\x00\x00\x90\x90\x00\x00\x00\x00\x00\x00\x00\x00\x00\x00\x00\x00\x00\x00\x00\x00\x00\x00\x00\x00\x00\x00\x00\x00\x00\x00\x00\x00\x00\xb0\x9b\xa0\x00\x9a\x99\t\n\x9c\xbc\xb0\xa9\x00\x00\x00\x90\x90\x00\x00\x00\x00\x00\x00\x00\x00\x00\x00\x00\x00\x00\x00\x00\x00\x00\x00\xbf\xfb\xff\xff\xff\xff\xff\xdb\xd0\xda\xdb\t\xf0\xf9\xad\t\xbc\xb9\xa9\xcb\xad\xb9\xf0\x9a\x90\x9e\x90\x90\t\t\x00\x00\t\x00\x00\x00\x00\x00\x00\x00\x00\x00\x00\x00\x00\x00\x00\x00\x00\x00\x00\x00\x00\x00\x00\x00\x00\x00\x90\x00\x90\xd0\xbc\xf0\xa0\xa9\xaa\x9a\t\xa9\xa9\x0f\x90\x00\x00\x00\x00\x00\t\x00\x00\x00\x00\x00\x00\x00\x00\x00\x00\x00\x00\x00\x00\x00\x00\t\xff\xff\xff\xff\xff\xff\xfb\xfd\xbf\xb9\x90\xf0\x90\x9c\x90\xf0\x90\x90\xd0\xb9\xda\xda\xdf\xf9\x0f\t\xe9\t\x00\x00\xa9\x0b\x00\x00\x00\x00\x00\x00\x00\x00\x00\x00\x00\x00\x00\x00\x00\x00\x00\x00\x00\x00\x00\x00\x00\x00\x00\x00\t\x00\x0b\x0b\t\xb0\t\x00\x9a\xd0\xbc\t\xcb\x90\xbd\x00\x00\x00\x00\t\x00\x00\x00\x00\t\x00\x00\x00\x00\x00\x00\x00\x00\x00\x00\x00\x00\x0b\xbf\xff\xbf\xff\xff\xff\xdf\xbc\x90\xda\xd9\x90\xf9\x0b\t\x0b\xcb\xcb\t\x0e\x99\xb9\xa9\xda\x90\x9a\x90\xf0\x9a\t\x00\x00\x90\x90\x00\x00\x00\x00\x00\x00\x00\x00\x00\x00\x00\x00\x00\x00\x00\x00\x00\x00\x00\x00\x00\x00\x00\x00\x00\x00\x90\x90\xf0\xb0\n\n\x0b\x0b\xc9\xa9\xa9\xe9\xcb\x00\x00\x00\x90\x90\x00\t\x00\x00\x00\x00\x00\x00\x00\x00\x00\x00\x00\x00\x00\x00\x00\x9f\xff\xff\xff\xff\xff\xff\xf9\xdb\x9f\x9d\xbc\xf9\x90\x90\xda\xd0\x90\x90\xda\x99\x0f\x0f\x9f\xad\xa9\xad\x0b\x90\x00\x90\x00\x90\x00\x00\x00\x00\x00\x00\x00\x00\x00\x00\x00\x00\x00\x00\x00\x00\x00\x00\x00\x00\x00\x00\x00\x00\x00\t\t\x00\x9a\xdb\x00\xe0\x00\t\x0b\x00\x0b\x00\x9e\x9a\xb9\x00\x00\x00\x00\x00\x90\x00\t\x00\x90\x00\x00\x00\x00\x00\x00\x00\x00\x00\x00\x00\t\xff\xfd\xfb\xff\xff\xff\xdf\x9f\xbd\xff\xdb\xfd\xbd\xad\xa9\t\x9a\x9b\xc9\xb0\xd0\xb0\xb9\xeb\xdb\x9c\x90\xbc\xa9\t\x00\t\x00\x90\x00\x00\x00\x00\x00\x00\x00\x00\x00\x00\x00\x00\x00\x00\x00\x00\x00\x00\x00\x00\x00\x00\x00\x00\x00\n\x0b\t\x00\t\xb0\x00\n\x90\xbb\x00\xda\t\xbd\x0e\x90\x00\x00\x00\x90\t\x00\x00\x00\x00\x00\x00\x00\x00\x00\x00\x00\x00\x00\x00\x00\x0b\xbf\xfb\xfd\xff\xff\xff\xbf\xfd\xff\xdb\xff\xdb\xdb\xd9\xdb\x90\t\xc9\xa9\xc9\xad\t\xc9\x9f\xad\xa9\xa9\t\x9c\xb0\t\x00\x00\t\x00\x00\x00\x00\x00\x00\x00\x00\x00\x00\x00\x00\x00\x00\x00\x00\x00\x00\x00\x00\x00\x00\x00\x00\x00\x90\x90\xf0\t\x0b\xb0\n\x00\xa0\x00\xb0\xa9\xf0\x0b\x99\xa0\x00\x00\x00\t\n\x00\x00\x00\x90\x00\x00\x00\x00\x00\x00\x00\x00\x00\x00\x00\x9f\xff\xff\xbf\xbf\xff\xff\xff\xff\xdb\xc9\x00\x90\x90\xb0\x9c\xbd\xb0\x90\x9a\x90\x9a\x9a\x9a\xdb\xdb\xd0\xd0\xbc\xb0\t\x00\t\x00\x00\x00\x00\x00\x00\x00\x00\x00\x00\x00\x00\x00\x00\x00\x00\x00\x00\x00\x00\x00\x00\x00\x00\x00\x00\x00\t\t\t\xa0\x90\xf0\xa0\n\x9a\x9a\t\x90\t\xf0\xfa\xd0\x90\x00\x00\x00\t\t\x00\t\xa0\x00\x00\x00\x00\x00\x00\x00\x00\x00\x00\t\xff\xff\xf9\xe9\xff\xff\xff\xfd\xbc\xb0\x9b\xd9\xa9\xad\t\xe9\t\r\xad\t\x0f\t\xc9\t\t\xbf\xab\x0b\xc9\r\xb0\xe9\x00\t\x00\t\x00\x00\x00\x00\x00\x00\x00\x00\x00\x00\x00\x00\x00\x00\x00\x00\x00\x00\x00\x00\x00\x00\x00\t\x00\xf0\x00\x90\xcb\xa0\x00\x00\x00\xa0\x9a\x0e\x9b\x0b\t\t\x00\t\x00\x00\x90\x00\x00\x00\x00\x00\x00\x00\x00\x00\x00\x00\x00\x00\x00\x0b\xff\xbf\x9f\x9f\xff\xff\xff\xdb\xc9\x9f\xff\xfa\xdf\xf9\xe9\t\x00\x90\x99\xad\xb0\x9a\x9a\xda\x9b\xcf\x9d\t\x0b\x0b\x00\x90\x00\x00\x00\x00\x00\x00\x00\x00\x00\x00\x00\x00\x00\x00\x00\x00\x00\x00\x00\x00\x00\x00\x00\x00\x00\x00\x00\x00\t\t\x0b\t\xb0\xb0\n\x00\xb0\x0b\x0b\t\xac\xbd\xe9\xa9\xe9\x00\x00\x00\x00\x90\x00\t\t\x00\x00\x00\x00\x00\x00\x00\x00\x00\x00\x9f\xbf\xfd\xa9\xbf\xbf\xff\xbd\x9b\xff\xff\xff\xff\xff\xef\xf0\xf0\x90\xa9\x00\x90\x0f\r\t\t\t\xb9\xeb\x0f\t\xc9\t\t\t\x00\t\x00\x00\x00\x00\x00\x00\x00\x00\x00\x00\x00\x00\x00\x00\x00\x00\x00\x00\x00\x00\x00\x00\x00\x00\x90\x9a\x00\x00\x00\x0b\xf0\x00\n\n\x00\x00\xb0\x9b\x0b\x9c\x90\x9a\x90\t\x00\x00\x00\x90\x00\x00\x00\x00\x00\x00\x00\x00\x00\x00\x00\x00\xbf\xff\xfb\xda\x9f\xff\xff\xd0\xbf\xff\xff\xff\xff\xff\xff\xf9\xbf\xad\x9a\xd0\t\x90\xb0\xf0\xbc\x9a\xdb\xdf\x90\xb0\xb0\xda\x9a\x00\x90\x00\x00\x00\x00\x00\x00\x00\x00\x00\x00\x00\x00\x00\x00\x00\x00\x00\x00\x00\x00\x00\x00\x00\x00\x00\t\t\t\t\t\x00\xb0\x00\xa0\x90\n\x0b\x0b\x00\xf9\xe9\x0b\t\xc0\x90\x00\x00\t\x00\x00\x99\x00\x00\x00\x00\x00\x00\x00\x00\x00\t\xff\xbf\x0f\x99\xff\xff\xf0\x0b\xff\xff\xff\xff\xf9\xeb\xff\x0b\xcf\xda\x9f\x00\x90\x00\x90\x99\t\xad\x0b\xeb\x0f\t\t\xa9\x0c\x90\x00\x00\x00\x00\x00\x00\x00\x00\x00\x00\x00\x00\x00\x00\x00\x00\x00\x00\x00\x00\x00\x00\x00\x00\x00\x00\x00\xb0\x00\n\x00\x9a\xa0\x00\x00\n\x00\x00\x0b\xcb\x9e\x9a\x90\xc9\xa9\x00\x00\x00\x00\x00\x00\n\x00\x00\x00\x00\x00\x00\x00\x00\x00\x9f\xff\xff\xf9\x0b\xf9\xa9\x90\x9f\xff\xff\xf9\xf0\t\xbd\xb0\xf0\xfb\xa9\xcb\t\xad\x00\x90\x9e\x9a\x90\xbd\xb9\xd0\xbd\xa9\t\t\t\xa9\x00\x00\x00\x00\x00</t>
  </si>
  <si>
    <t>Laura received a BA in psychology from the University of Washington.  She has also completed a course in business French.  She reads and writes French.</t>
  </si>
  <si>
    <t>Anne</t>
  </si>
  <si>
    <t>Dodsworth</t>
  </si>
  <si>
    <t>7 Houndstooth Rd.</t>
  </si>
  <si>
    <t>WG2 7LT</t>
  </si>
  <si>
    <t>(71) 555-4444</t>
  </si>
  <si>
    <t>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d9\x99\xd9\x99\x99\x9d\x9d\x99\x9d\xb9\x9d\xd9\xf9\xd9\xd9\xd9\x9d\x99\xd9\xf9\xd9\x99\xbd\x9f\xd9\xd9\xd9\xd9\xd9\xdf\xd9\xf9\xf9\xdb\xdb\xd9\xdb\xd9\xdb\x9f\xd9\xfd\xff\xff\xff\xff\xff\xff\xff\xff\xff\xf9\xd9\xf9\xdb\x9d\x9d\xfd\x9d\xb9\xf9\xbd\xf9\xf9\xd9\xdb\xd9\xbd\x9f\x99\xdb\xd9\x99\x99\x99\x9d\x9d\xbd\xbd\x9b\xdd\xd9\xf9\xdb\xdb\xd9\xf9\xd9\xd9\x9d\x9b\xd9\x99\xd9\x9d\x9d\x99\xdb\x99\xd9\x99\xd9\xf9\xd9\xf9\xd9\xd9\x99\x9d\x9b\x9b\xdb\xd9\x9f\x9d\x99\x99\xd9\xdb\xd9\xfd\xbd\xbd\xbd\xbd\xbd\x9f\x9d\x9d\xbd\x9d\x99\xfd\x9f\x9d\xd9\xfd\xd9\xff\xff\xff\xff\xff\xff\xff\xff\xff\xdb\xdf\x9d\xbd\xd9\xf9\xdb\xd9\xdd\x9d\xd9\xd9\xdd\xbd\x9d\x9d\xd9\xd9\xd9\x9d\x99\x99\x9d\x99\xd9\xf9\xd9\xd9\xdd\x99\xbd\x9d\x9d\x9d\x9f\x9d\xbd\x9f\xd9\xdd\x99\x9d\xb9\xdb\xd9\x9d\x99\xd9\x99\xd9\x99\xd9\xbd\x9d\x9d\xbd\xbd\xd9\xd9\xdd\x9d\x9d\xd9\x99\x99\x99\x99\xfd\x9f\x9d\x9f\xd9\xd9\xd9\xd9\xf9\xd9\xf9\xd9\xdb\xdf\x99\xf9\xdf\x9f\x9f\x9f\xff\xff\xff\xff\xff\xff\xff\xff\xff\xfd\x99\xdf\x9d\xb9\xdf\x9d\x9d\x9f\x9f\x9f\x9f\x9b\xd9\xf9\x9f\x9f\x9d\xbd\xf9\xd9\x9d\x99\x9d\x9d\x9d\x9d\x9f\x99\xbd\xd9\xd9\xf9\xf9\xf9\xd9\xd9\xd9\x9b\xd9\x99\x99\x9d\x9d\x9f\x99\xd9\x99\x99\x9d\x9f\x9d\x9d\x99\xf9\x9d\xd9\x9b\x9d\x99\x9d\x9b\x99\xd9\x99\xd9\xd9\x9f\xd9\xdb\xdd\x9d\xfd\xbd\xbd\x9d\x9d\x9f\x9f\x9d\x99\xdf\x9f\xd9\xfd\x9f\xdf\xff\xff\xff\xff\xff\xff\xff\xff\xff\xfb\xdf\x99\xd9\xdf\xd9\xf9\xdb\xd9\xd9\xd9\xd9\xdd\x9d\x9d\xd9\xd9\xd9\xd9\x9f\x99\x99\x99\x99\xb9\xdb\xdb\xd9\xd9\xd9\x9d\xbd\x9d\x9d\x9d\x9f\x9f\x9d\x9d\x9b\xd9\x99\xd9\xf9\xd9\x9d\xbd\x9d\x99\x9b\xd9\xd9\x9d\x9d\x9d\x99\x9d\x9d\x99\xf9\xf9\xd9\xdb\x9d\x99\x99\xbd\x99\xf9\xdd\xb9\xf9\x9d\x9d\xd9\xf9\xf9\xd9\xd9\xdb\xd9\x9d\x9d\xbd\x9f\xd9\xff\xff\xff\xff\xff\xff\xff\xff\xff\xff\xfd\x9d\xdb\xdb\x9d\xbd\x9f\x9d\xbd\xbd\xbd\xbd\x99\xf9\xf9\x9f\x9f\x9f\x9d\x99\xd9\x99\x9d\x99\xd9\x9d\x9d\x9d\xbd\x9f\x9d\x99\xf9\xdb\xdb\xd9\xd9\xdb\xd9\xdd\x9f\x99\x99\x9d\xbd\x99\x99\x99\x9f\x9d\x9d\xbd\x9b\xdb\xd9\xfd\x9b\xd9\x9d\x9d\x9d\x9d\x9d\x99\x99\x99\xd9\xdf\xd9\xf9\xdd\x9d\xf9\xf9\xdb\xd9\xd9\xf9\xd9\xd9\xd9\xfd\xf9\xdf\xd9\xfd\xdf\xff\xff\xff\xff\xff\xff\xff\xff\xff\xff\x9f\x9d\x9d\xdb\xd9\xf9\xd9\xd9\xd9\xd9\xd9\xfd\x9d\x9d\xf9\xd9\xd9\xdb\xd9\xf9\x99\x99\x9d\x99\xd9\xdb\xd9\xd9\xd9\xdb\xd9\xd9\xd9\xd9\xdb\xd9\xd9\xd9\xb9\xd9\x99\xd9\xd9\xd9\x9d\x9d\x99\x99\xd9\xf9\x9d\x9d\x9d\x99\xd9\x9d\x99\xf9\xd9\x9d\xb9\x99\x99\x9d\x9d\x9d\xf9\x9f\x9d\xdb\xdf\x9d\x9d\xbd\x9d\x9f\x9d\xbd\xbd\xbd\xdb\x9d\xbd\x9f\x9f\xff\xff\xff\xff\xff\xff\xff\xff\xff\xff\xff\xd9\xfd\xbd\xbd\xbd\x9d\x9d\xbd\xbd\xf9\xf9\xd9\xbd\x9f\x9d\x9f\x9f\x9d\x9d\x99\x9d\x9d\x99\x9d\xbd\xbd\x9f\x9d\xbd\x9d\x9f\x9d\xbd\x9f\x9d\x9f\x9d\xbd\x9d\x9d\x99\x99\xbd\x9f\x9b\x99\x99\x9d\x99\xd9\xd9\xbd\x9d\x9d\x9b\xd9\x9d\x9d\x9b\xd9\x9d\x99\xd9\x99\xf9\xf9\x9f\xd9\xdb\xd9\xd9\xd9\xf9\xd9\xdb\xd9\xd9\xd9\xd9\xd9\x9d\xdb\xdf\x9d\xd9\xff\xff\xff\xff\xff\xff\xff\xff\xff\xff\xff\x9f\x99\xd9\xd9\xdf\xd9\xf9\xd9\xdd\x9d\xd9\xfd\xd9\xd9\xdb\xd9\xd9\xd9\xdb\xd9\x99\x99\x9d\x99\xd9\xd9\xd9\xd9\xdb\xd9\xd9\xd9\xdb\xd9\xf9\xd9\xd9\xd9\x9d\x9f\x99\x9d\x9d\x9d\xd9\xd9\x99\x99\xfd\x9f\x9d\x9d\x9b\xdb\xdd\x9d\xf9\x9f\x9d\x9d\x9b\xd9\x99\x99\xd9\xdd\x9d\x9f\x9d\xbd\xbd\xbd\x9f\x9f\x9d\x9f\x9f\x9f\x9d\xbd\x9b\xdd\xbd\xf9\xfd\xff\xff\xff\xff\xff\xff\xff\xff\xff\xff\xff\xdd\xf9\xfd\xbd\x9d\xbd\x9d\xbd\xb9\xf9\xbd\x99\xf9\xf9\xd9\xd9\xf9\xdb\xd9\xfd\x99\x9d\x9b\xd9\x9d\x9f\x9d\xbd\x9d\x9f\x9d\xbd\x9d\x9d\x9d\xbd\x9f\x9d\x9b\xd9\xd9\x99\x99\xf9\x9d\x99\x9d\x9d\x99\xd9\xdb\x99\xfd\x9d\x99\xd9\x9d\xd9\xd9\xdb\x9d\x99\x99\xdb\xdd\xb9\xdb\xd9\xdb\xdd\xd9\xd9\xd9\xd9\xdb\xd9\xd9\xd9\xdb\xd9\xfd\x9f\xd9\xdf\x9f\xff\xff\xff\xff\xff\xff\xff\xff\xff\xff\xff\xfb\xdd\x9d\xd9\xf9\xd9\xd9\xd9\xdd\x9d\xd9\xfd\x9d\x9d\x9f\x9f\x9d\x9d\x9d\x99\x99\xd9\x9d\x9d\x99\xf9\xd9\xd9\xf9\xd9\xdb\xd9\xf9\xdb\xdb\xd9\xd9\xdb\x9d\x9f\x99\x99\x9d\x9d\x99\x99\x99\xdb\xdf\x9d\x99\xd9\xd9\x9d\x9f\x9b\xdd\xb9\xdb\xd9\xd9\x9d\x9d\x9d\x9b\x9d\xbd\x9d\xbd\xdb\x9f\x9f\x9f\x9f\xd9\xd9\xf9\xf9\xf9\xd9\xd9\xfd\xbd\xf9\xdf\xff\xff\xff\xff\xff\xff\xff\xff\xff\xff\xff\xfd\x99\xf9\x9f\x9d\xbd\xbd\xf9\xf9\xfd\xb9\xd9\x9f\x9f\x9d\x9d\x9d\xbd\x9f\x9d\x99\x99\xd9\x99\xbd\x9d\x9f\x9f\x9d\x9f\x9d\x9d\x9d\xbd\x9d\x9d\xbd\x9d\xd9\xd9\xd9\x99\xd9\xd9\xd9\x99\xd9\x9d\x99\xdb\x9d\xbd\x9d\x9f\x9d\x9d\x99\xdb\xd9\x9d\x99\x99\xb9\xdb\xdd\xd9\xdd\xf9\xdf\x9d\xdd\x9d\x9d\xd9\xbd\xbd\x9d\x9d\x9d\xbd\xbd\xbd\xdb\xdf\xff\xff\xff\xff\xff\xff\xff\xff\xff\xff\xff\xff\xfd\xfd\x9f\xdd\xbd\x9d\x9d\x9d\x9d\xd9\xdf\x9f\xd9\xd9\xf9\xd9\xf9\xd9\xd9\xf9\x9d\x9d\xb9\xd9\xd9\x9b\xd9\xd9\xdb\xd9\xdb\xdb\xd9\xdd\x9d\xf9\xdb\xd9\x9f\x9f\x9d\x99\x99\xf9\x99\x99\x9f\x99\xd9\xd9\xd9\xd9\xdb\xd9\xd9\xd9\xfd\x9d\x9d\x9b\xd9\xd9\x9d\x9d\x9b\xd9\xb9\xd9\x99\xf9\xf9\xf9\xf9\x9d\xd9\xdb\xdb\xdb\xd9\xd9\xd9\xdb\xdd\x9d\xdf\xff\xff\xff\xff\xff\xff\xff\xff\xff\xff\xff\xff\x9f\xd9\xbd\xdb\xd9\xf9\xf9\xf9\xbd\x99\xd9\xf9\xd9\xd9\xf9\xd9\xdb\x9d\x9d\x99\xb9\xd9\x9d\x9d\xd9\x9f\x9d\x9d\xbd\x9d\x9d\xbd\xb9\xf9\x9d\x9d\x9f\x99\xd9\xdb\x99\x99\x9d\x99\x99\x9d\x9f\x9f\x9d\xbd\x9f\x9d\x9f\x9f\x9d\x99\xd9\xdb\xd9\x99\x99\xd9\xdb\xdd\xd9\xdd\xbd\xfd\x9d\x9d\x9d\x9d\xf9\x9f\x9d\x9d\x9d\x9f\x9f\x9f\x9d\xf9\xf9\xff\xff\xff\xff\xff\xff\xff\xff\xff\xff\xff\xff\xff\xd9\xdf\xdb\xdd\x9d\x9d\x9d\x9d\xd9\xdf\x9d\x9d\xbd\x9d\x9d\x9b\xd9\xd9\xf9\x9d\x9d\x9f\x99\xf9\x9d\x9d\x9f\x9d\xd9\xf9\xf9\xd9\xdd\x9d\xf9\xf9\xd9\xdd\x99\xf9\xd9\x9d\x99\x99\xd9\xf9\xd9\xd9\xd9\xd9\xd9\xd9\xd9\xd9\x9d\x9f\x9d\x9d\x9d\x99\x9d\x9f\x9d\x99\xb9\xf9\x9d\x9d\x9f\x9f\x9f\x9f\x99\xf9\xd9\xf9\xf9\xf9\xd9\xd9\xdf\x9f\xdf\xff\xff\xff\xff\xff\xff\xff\xff\xff\xff\xff\xff\xff\xfd\xbd\x9d\xb9\xf9\xf9\xfd\xbd\xbd\xb9\xdb\xdb\xd9\xf9\xdb\xdd\x9d\x9f\x9d\x99\x99\x9d\x9d\x99\xd9\xfd\xbd\x9f\x9b\xd9\xd9\xdb\xdb\xdb\x9d\x9d\xbd\x9b\x9d\x9d\x99\x99\xbd\x99\x9d\x9d\xbd\x9d\xbd\x9d\xbd\x9d\xbd\x9d\x9f\x9d\x9b\xd9\x99\x9d\x9b\xd9\xf9\xfd\xd9\xdf\xdb\xdb\xdd\x9d\xd9\xd9\x9d\x9d\xbd\x9d\x9d\x9d\xbd\x9d\xbd\xf9\x9f\xff\xff\xff\xff\xff\xff\xff\xff\xff\xff\xff\xff\xff\xf9\xdb\xdf\xdd\x9d\x9d\xd9\xd9\xd9\xdd\x9d\x9d\x9d\x9d\x9d\x99\xf9\xd9\xdb\x9d\x9d\xf9\xd9\x9d\xbd\x99\xd9\xd9\xdd\xdb\xdf\x9d\x9d\x9d\xd9\xf9\xd9\xd9\xd9\xf9\xd9\x99\xd9\x99\x9b\xd9\xd9\xf9\xd9\xf9\xd9\xf9\xd9\xdb\xd9\xd9\xd9\xdf\x9d\x99\xd9\xd9\xdd\x9b\xd9\x99\xdd\x9d\x99\xf9\xdb\xdf\xd9\xd9\xd9\xf9\xf9\xd9\xdb\xdb\xd9\xdf\xdd\xff\xff\xff\xff\xff\xff\xff\xff\xff\xff\xff\xff\xff\xff\xdd\x9d\xb9\xdb\xdb\x9f\x9f\x9f\x9b\xdb\xd9\xf9\xdb\xd9\xd9\xdd\xb9\xdd\x99\x99\x9d\xbd\xd9\x99\xd9\xfd\xbd\xbd\x9d\x9d\xbd\xbd\xb9\xfd\x9d\x9f\x9d\xbd\x9d\xbd\x99\x9d\x99\xd9\xd9\xd9\xd9\xdb\xd9\xf9\xd9\xdb\xd9\xd9\xf9\xd9\x99\x99\x9d\x9d\x9f\x9b\xdd\x99\xdf\x99\xdb\xdf\x9d\xbd\x99\x9f\x9f\x9d\x99\xd9\xf9\xfd\x9d\x9f\x9d\xbf\xff\xff\xff\xff\xff\xff\xff\xff\xff\xff\xff\xff\xff\xff\x9b\xdb\xdd\x9d\x9d\xd9\xd9\xd9\xdd\x9d\x9f\x9d\x9d\x9f\x9d\x99\xd9\x9f\x9d\x9d\xdd\x99\xbd\x9d\xbd\x99\xd9\xd9\xf9\xf9\xd9\xdd\xdd\x9d\xf9\xf9\xd9\xd9\xdb\xd9\x99\xd9\x9d\x9d\xbd\xbd\x9f\x9d\x9d\x9d\xf9\xf9\xd9\xf9\xd9\xbd\x9d\x99\xd9\xbd\xbd\x9d\xd9\x99\xf9\x9f\xd9\xd9\xdb\xd9\xd9\xd9\xd9\xd9\xfd\x9f\x9d\x99\xf9\xf9\xff\xdf\xff\xff\xff\xff\xff\xff\xff\xff\xff\xff\xff\xff\xff\xff\xdd\xd9\xdb\x9f\x9d\xbd\xbd\xf9\xf9\xf9\xfd\x9d\xbd\x9d\x9f\x9d\x9d\xf9\x99\xf9\xb9\x9d\xd9\xd9\xd9\xfd\x9d\xbd\x9d\x9d\x9f\xdb\x9b\xdb\x9d\x9d\xf9\xdb\xd9\xdd\x99\x9b\x9b\x9d\x9d\x99\xd9\xf9\xd9\xf9\x9d\x9d\x9d\x99\xd9\xd9\x99\xd9\xbd\x9d\x9d\xd9\xbd\x99\xdd\xd9\x9f\x9f\x9d\x9d\xbd\xbd\xbd\xbd\x9b\xd9\xd9\xfd\x99\xdf\xd9\xff\xff\xff\xff\xff\xff\xff\xff\xff\xff\xff\xff\xff\xff\xff\xfb\x9f\xd9\xd9\xf9\xd9\xdd\x9d\x9d\x9d\xd9\xf9\xdb\xd9\xd9\xf9\xf9\x9d\x9d\x99\xdd\xf9\x9d\xb9\xd9\x99\xf9\xdb\xdb\xdb\xdd\x9d\xdd\x9d\xd9\xfd\x9d\x99\xdb\xdb\xd9\x9d\x9d\x99\xf9\xdb\xd9\x9d\xbd\xdd\xbd\x9d\xbd\xd9\xbd\x9f\x99\x9d\x99\xd9\xf9\xbd\xd9\x99\xb9\xdf\x9d\x9d\x9d\xbd\x9d\x9d\x9d\x9f\xdd\x9f\x9f\x9f\xdf\x9f\xfd\xff\xff\xff\xff\xff\xff\xff\xff\xff\xff\xff\xff\xff\xff\xff\xfd\xd9\xfd\x9d\x9d\xbd\xb9\xf9\xf9\xf9\xbd\x9d\x9d\x9f\x9d\x9d\x9d\x9f\x99\xd9\x99\xd9\xf9\xd9\xbd\xdd\x9d\x9d\x9d\x9d\xb9\xf9\xbd\xdb\xdf\x9b\xdb\xd9\xd9\x9d\xbd\x99\x99\xdf\x9d\x9d\x9d\xf9\xd9\xf9\xd9\xf9\xd9\xbd\x99\xd9\x9d\x99\x9d\xbd\x9d\xd9\xbd\x99\xdd\x99\xd9\xf9\xf9\x9d\x9b\xdb\xdb\xd9\x9b\xd9\xd9\xd9\xd9\x9d\x9f\xff\xff\xff\xff\xff\xff\xff\xff\xff\xff\xff\xff\xff\xff\xff\xff\x9f\x99\xf9\xdb\xd9\xdd\x9d\x9d\x9d\xd9\xf9\xf9\x9d\x99\x9d\x99\xdd\x9d\xbd\x9d\x9d\x9d\x9d\xd9\xb9\xdb\xdb\xdb\xd9\xdd\x9d\xdd\xbd\x99\xdd\x9d\x9f\x9d\xdb\xd9\x99\x9d\xf9\x9d\xbd\xbd\x9d\x9f\x9d\xbd\x99\xd9\xdd\x9d\x99\xd9\x9b\xd9\xdd\xbd\xbd\xd9\x99\xdb\x9d\xbd\x9d\x9d\xdb\xdd\x9d\x9d\x9f\xdd\x9f\x9f\x9f\x9b\xdf\xfd\xff\xff\xff\xff\xff\xff\xff\xff\xff\xff\xff\xff\xff\xff\xff\xff\x9d\x9d\x9d\xbd\x9d\xbd\xbd\xbd\xbd\xbd\x9d\x9d\xd9\xfd\xf9\x9f\x9b\xd9\xd9\xdb\xdb\xd9\xf9\x99\xdd\x9d\x9d\x9d\x9f\x9f\x9f\x9b\xd9\xfd\xdb\xdb\xd9\xdb\x9d\x9d\x99\xd9\x9d\xf9\xd9\xd9\xdb\xd9\xd9\xd9\xd9\xf9\x99\xdb\x9d\x99\xd9\xd9\xf9\xd9\xd9\x9d\x99\xd9\xd9\xd9\xdb\xdb\x9d\x9b\xdb\xdb\xd9\x9b\xd9\xd9\xd9\xdd\x9d\x9f\xff\xff\xff\xff\xff\xff\xff\xff\xff\xff\xff\xff\xff\xff\xff\xff\xd9\xf9\xf9\xd9\xf9\xd9\xd9\xdd\x9d\x99\xf9\xf9\xbd\x99\x99\xd9\xdd\xb9\x9f\x9d\x99\xd9\x9d\xbd\x99\xbd\x9b\xdb\xd9\xd9\xdd\xdd\xbd\x9f\x9d\xd9\xdb\xd9\xdb\xdb\xd9\xdf\x9d\x9d\xbd\x9f\x9d\xbd\x9f\x9d\xbd\x9d\xf9\x9d\x99\xf9\x9d\xbd\x9d\xbd\x9d\xb9\x99\xbd\x9d\xbd\x9d\x9d\x99\xd9\xd9\xd9\xdf\xd9\xf9\xf9\xfd\xbd\x9f\xdf\xff\xff\xff\xff\xff\xff\xff\xff\xff\xff\xff\xff\xff\xff\xff\xff\xfd\xd9\x9d\xbd\x9f\x9f\x9f\x9f\x9f\xdd\x9d\x9d\xd9\xdd\x9d\x99\x99\xd9\xd9\xd9\xdd\xbd\xd9\xd9\xfd\x99\xdd\x9d\xbd\xbd\xb9\x9f\xdb\xd9\xf9\xf9\xd9\xd9\xd9\xd9\xd9\xbd\xdb\xd9\xd9\xd9\xd9\xd9\xf9\xd9\xd9\xd9\x9d\x99\x9d\x99\xd9\xd9\xf9\xd9\xbd\x9d\x99\xd9\x99\xd9\xf9\xd9\xf9\x9d\x9f\x9f\x99\x9d\x9d\x9d\x9d\xd9\xf9\xff\xff\xff\xff\xff\xff\xff\xff\xff\xff\xff\xff\xff\xff\xff\xff\xff\xf9\xf9\xdb\xd9\xd9\xd9\xd9\xd9\xd9\xdb\xdb\xd9\x9f\x9b\xd9\xf9\xdd\xf9\x9d\xbd\xb9\xd9\xbd\x9d\x99\xdd\xb9\xd9\xd9\xd9\xdd\xf9\xd9\xdf\x9d\x9d\xbd\xbd\xbd\xfd\xbd\xdd\xbd\x9f\x9f\x9f\x9f\x9f\x9d\xbd\x9f\x9f\xd9\xf9\xd9\xd9\xf9\xd9\xd9\xf9\xd9\x99\x9d\x99\xdf\x9d\x9d\xbd\x9d\xbd\xbd\x9d\x9d\xdb\xdb\xdb\xdb\x9f\x9d\xff\xff\xff\xff\xff\xff\xff\xff\xff\xff\xff\xff\xff\xff\xff\xff\xff\xfd\x9f\x9d\x9f\x9f\x9f\x9f\x9f\x9f\x9d\x9d\x9f\xd9\x9d\x9d\x9d\xb9\x9d\x9d\x9d\x9d\x99\xd9\xdb\x9d\xb9\x9d\x9f\x9f\x9f\x9f\x9f\x9d\xf9\xf9\xdb\xd9\xd9\x9d\x99\xdb\xf9\xdf\x9d\xd9\xdd\x9d\xd9\xd9\xd9\xd9\xd9\x9d\x99\xf9\x9d\x9d\x9f\x9d\x9d\x99\xd9\x99\xbd\x99\xdb\xd9\x9d\x99\xd9\xd9\xdb\xdb\x9d\x9d\x9d\x9d\xd9\xdf\xff\xff\xff\xff\xff\xff\xff\xff\xff\xff\xff\xff\xff\xff\xff\xff\xff\xff\xd9\xdb\xd9\xd9\xd9\xd9\xd9\xd9\xf9\xf9\xd9\x99\xd9\xf9\x99\x9d\xf9\x9f\x9d\x9f\x9f\x9d\x99\xd9\xd9\xdb\xd9\xd9\xd9\xd9\xd9\xfd\x9d\x9f\xdd\x9f\x9d\xdb\xdf\xdd\xdf\x9d\xf9\x9f\x9b\xdb\x9f\x9f\x9d\xbd\x9d\x99\xd9\x9d\xbd\x9f\xd9\xf9\xd9\xdb\x9d\x99\xd9\xd9\x9d\x9f\xd9\xf9\x9f\x9f\x9d\x9d\x9f\x9f\x9f\x99\xf9\xbd\xff\xff\xff\xff\xff\xff\xff\xff\xff\xff\xff\xff\xff\xff\xff\xff\xff\xff\x9f\x9d\xbd\xbd\xbd\xbd\x9f\x9d\x9d\x9f\x9d\xdf\x9d\x9d\xfd\x99\xdf\x9d\x9b\xd9\xd9\xdb\xdd\xbd\x9d\x9d\x9d\xbd\xbd\xbd\x9f\x9b\xdb\xd9\xbd\x9d\x9b\x9d\x99\xbd\xf9\xdf\x9d\xf9\xdd\xdd\xd9\xd9\xdd\x9d\xbd\xbd\x99\xd9\xd9\xd9\x9d\x9d\xb9\x99\xd9\x99\xd9\x9b\xd9\xd9\x9d\x99\xd9\xd9\xdb\xdb\xd9\xd9\xd9\xdf\x9d\xdf\xff\xff\xff\xff\xff\xff\xff\xff\xff\xff\xff\xff\xff\xff\xff\xff\xff\xff\xd9\xd9\xd9\xd9\xd9\xd9\xf9\xdb\xd9\xd9\xdb\x99\xd9\xd9\x99\xd9\x9d\x99\xdd\x9f\x9d\x9d\x99\x9d\xb9\xd9\xf9\xd9\xdd\x9d\xbd\xdd\x9d\x9f\xdd\xf9\xdd\xdb\xdf\xd9\xdd\xf9\xdf\x9d\xbd\xb9\xbd\xbd\xb9\xf9\xd9\xd9\xd9\xf9\xdb\xd9\xfd\x99\x9d\x9d\x99\x99\xf9\x9d\x9d\xb9\xd9\x9d\xbd\xb9\xf9\xd9\xdb\xdb\xdb\xd9\x9f\x9f\xff\xff\xff\xff\xff\xff\xff\xff\xff\xff\xff\xff\xff\xff\xff\xff\xff\xff\xf9\xdb\xd9\xf9\xf9\xf9\xd9\xd9\xdb\xdb\xd9\xdd\x9f\x99\xdd\xb9\xdb\x9d\xb9\xd9\xdb\xdb\xd9\xd9\x9d\x9d\x99\xdb\xdb\xdb\xdd\xb9\xf9\xfd\x9f\x9d\xbd\xbd\x9d\x9f\x9f\x9f\x99\xfd\xd9\xdd\xd9\xd9\xdd\x9d\x9d\x9d\xbd\x9d\x9d\x9d\x99\xf9\xd9\xd9\xbd\x9d\x99\xd9\xd9\x9d\x9f\x9d\x99\xdd\x9d\xbd\x9d\x9d\x9d\x9f\xd9\xdf\xff\xff\xff\xff\xff\xff\xff\xff\xff\xff\xff\xff\xff\xff\xff\xff\xff\xff\xf9\xd9\xf9\xdd\x9d\x9f\x9f\x9f\x9d\x9d\x9d\xb9\xd9\x9d\xb9\x9d\x9d\x99\xdf\x9f\x9d\x9d\x9f\x9f\xd9\xf9\x9d\x9d\x9d\x9d\xf9\xdd\x9d\x99\xf9\xf9\xd9\xdb\xdb\xdd\xfd\xdd\xfd\x9f\x9d\xb9\xfd\xbd\xbd\xf9\xf9\xf9\xd9\xdb\xdb\xdb\xd9\x9d\x99\x9d\x99\x99\xd9\x99\xbd\xdb\xd9\x99\xd9\xbd\xbd\x9d\xb9\xdb\xdb\xd9\xbd\x9f\xff\xff\xff\xff\xff\xff\xff\xff\xff\xff\xff\xff\xff\xff\xff\xff\xff\xff\xff\x9d\x9d\xbd\xbd\x9d\x9d\xd9\xf9\xf9\xf9\xdf\x9d\xf9\xd9\xd9\x9f\xd9\x9d\x9d\x9f\x9d\x9d\x99\x9d\x9d\x9f\x9b\xdb\xd9\x9f\x9f\x9f\xd9\xdd\x9f\x9f\xd9\xdd\xbd\xdb\xdb\xdb\xd9\xdb\xdd\x9d\xd9\xd9\xdd\x9d\x9d\x9f\x9d\x9d\x9d\x9d\x99\xdb\xd9\x9d\x99\xbd\x9f\xd9\x9d\x9d\xdb\x9d\x99\xd9\xf9\xd9\xbd\x9d\x9f\xd9\xff\xff\xff\xff\xff\xff\xff\xff\xff\xff\xff\xff\xff\xff\xff\xff\xff\xff\xff\xf9\xdb\xdb\xd9\xd9\xf9\xdb\x9f\x9d\x9d\x9d\x99\xd9\x9d\x9f\x99\xd9\x9d\x99\x9f\x9d\x9f\x9d\xbd\xdb\x9f\x99\xdd\x9d\x9f\xd9\xd9\xd9\xdf\x9b\xdd\x9d\xbd\xf9\xdf\xfd\xfd\xdd\xfd\xf9\xd9\xf9\x9f\x9f\x9b\xdb\xd9\xf9\xd9\xf9\xd9\xdb\x9d\x99\xd9\xf9\x9d\xd9\xd9\x99\xf9\x9b\x99\xd9\xd9\xf9\xd9\xbd\xdd\xbd\xbd\x9d\xff\xff\xff\xff\xff\xff\xff\xff\xff\xff\xff\xff\xff\xff\xff\xff\xff\xff\xff\xff\x99\xd9\xd9\xf9\xd9\xf9\xdd\x9d\x9f\x9d\xbd\xdb\xd9\xd9\x9d\xb9\xd9\x9f\xd9\xdb\xd9\xd9\xd9\x99\xd9\x9d\x99\x9f\x9d\x9f\x9f\x9d\xb9\xdd\xdb\xdb\xdf\x9d\xbd\x9f\x9f\x9f\x9d\x9d\xf9\xdf\xd9\xd9\xdd\xd9\x9d\x9d\xbd\x9d\x9f\x9d\x99\xd9\x99\x9d\x99\x9b\x99\xdd\x9d\x9d\x9d\x9d\xbd\x99\x9d\xd9\xb9\xd9\xd9\xf9\xff\xff\xff\xff\xff\xff\xff\xff\xff\xff\xff\xff\xff\xff\xff\xff\xff\xff\xff\xff\xdf\x9d\xbd\x9f\x99\xd9\x99\xf9\xd9\xd9\xd9\x9d\x9b\x99\xd9\x9d\xb9\xd9\x9f\x9d\x9d\xbd\x9d\x9d\x9d\x99\x9f\xd9\xdb\xd9\xd9\xf9\xdd\xbd\xbd\x9d\xd9\xfd\xfd\xfd\xfd\xf9\xfd\xf9\xdf\x9d\xbd\xbd\xb9\xfd\xbd\xd9\xd9\xdb\xd9\xd9\xd9\x9f\x9d\x9b\xd9\xd9\xd9\xb9\xd9\xd9\xd9\xb9\xd9\xdd\xb9\x9d\xd9\xf9\xf9\xdd\xff\xff\xff\xff\xff\xff\xff\xff\xff\xff\xff\xff\xff\xff\xff\xff\xff\xff\xff\xff\x9d\xbd\x9d\x9d\xdf\x9d\xf9\xd9\xf9\xdb\xdf\x99\xdd\xd9\xb9\xd9\xd9\x9d\x99\xdb\xd9\xd9\xf9\xf9\xf9\xdf\x99\x9d\x9d\x9f\x9d\x9f\x99\xd9\xdb\xdb\xdf\x9d\xbd\xdb\xdb\xdf\xdb\xdd\xbd\xdb\xdd\xd9\xdd\x99\xd9\xbd\x9d\xbd\x9d\x9f\x99\xd9\xd9\x9d\x99\x9d\x99\xdd\xb9\xf9\xbd\xd9\x9d\xb9\xd9\xdb\x9f\x9d\x9d\xbf\xff\xff\xff\xff\xff\xff\xff\xff\xff\xff\xff\xff\xff\xff\xff\xff\xff\xff\xff\xff\xf9\xd9\xf9\xf9\x99\xd9\x9d\xbd\x9d\x9d\x99\xdf\x99\xbd\x9d\x99\xd9\x99\xd9\xf9\xd9\xf9\xd9\x9d\x9d\xb9\xd9\xf9\xf9\xf9\xdb\xd9\xdf\xdb\xdd\xbd\xd9\xff\xdf\xff\xdf\xdf\x9d\xdb\xd9\xf9\xdb\x9f\xdb\x9d\xf9\xdd\xbd\x9d\x9b\xd9\x9f\x99\x99\xd9\x99\xf9\x9d\x99\x9d\x99\xd9\x99\xf9\x9d\x9d\xbd\xd9\xdb\xdb\xdf\xff\xff\xff\xff\xff\xff\xff\xff\xff\xff\xff\xff\xff\xff\xff\xff\xff\xff\xff\xff\xfd\xdb\xd9\xd9\xfd\xf9\xfd\x9d\xbd\xbd\x9f\xd9\x9d\xd9\xd9\x99\xf9\x9d\xb9\xd9\xf9\xd9\xd9\xd9\x9d\x9d\x9d\x9d\x9d\x9d\xbd\x9d\xbd\x9d\xdb\xdd\xbd\xbd\x9f\x9d\xfd\xbd\xf9\xfd\xf9\xdf\x9d\xd9\x9d\xd9\x9d\xb9\xd9\xd9\xdd\x9d\x99\xd9\xdb\x9d\x99\x9d\x99\xdb\xd9\xd9\xd9\xd9\x9d\x99\x99\xd9\x9f\x9d\x9d\xdf\xff\xff\xff\xff\xff\xff\xff\xff\xff\xff\xff\xff\xff\xff\xff\xff\xff\xff\xff\xff\xff\x9d\x9d\xbd\x99\x9d\x99\xf9\xd9\xdb\xd9\x9f\xdb\x9d\x9b\xd9\xd9\x99\xd9\x9d\x9d\xbd\x9f\x9f\x9f\x99\xf9\x9d\xd9\xf9\xd9\xf9\xd9\xf9\xfd\xdb\xdf\xdf\xfd\x00\x9f\xdf\xdf\x9f\xdf\x9d\xf9\xdf\xdb\xdf\x9d\xd9\xf9\xf9\xbd\x9f\x9d\x99\x9d\x9b\xd9\xd9\xd9\x9d\x99\xf9\x9b\x9d\x9b\xd9\xf9\x9f\x9d\x9f\x99\xff\xff\xff\xff\xff\xff\xff\xff\xff\xff\xff\xff\xff\xff\xff\xff\xff\xff\xff\xff\xff\xff\x9d\xb9\xdb\xdd\xbd\x9d\x9d\x9d\x9d\x9d\x99\x9d\x9b\xd9\x9d\x9d\x99\x9d\x9b\xd9\xdb\xd9\xd9\xd9\xdd\x9d\xb9\xbd\x9f\x9d\xd9\xf9\xdf\x9f\x9d\xf9\xfd\xff\x90\x9b\xdf\x9f\xdf\x9d\xfd\x9d\xbd\x9d\x99\xdb\x9d\x9d\x9d\xd9\x9d\x99\xf9\xd9\x9d\x99\xf9\x9b\xd9\xf9\x99\xd9\xdb\x9d\x99\x99\xf9\xdb\xd9\xdf\xff\xff\xff\xff\xff\xff\xff\xff\xff\xff\xff\xff\xff\xff\xff\xff\xff\xff\xff\xff\xff\xff\xf9\xdd\x9d\x99\xd9\xfd\x9f\x9b\xd9\xf9\xdd\x99\xd9\x9d\x9b\x9f\x99\xdb\x9d\x99\xd9\xdb\xd9\x9f\x9b\xd9\xd9\xd9\xd9\xdb\xdf\x9f\xd9\xfd\xfd\x9f\xdb\xdf\t\x90\x9f\xff\xdb\xdf\xdb\xdf\xd9\xf9\xfd\xf9\xdf\x9d\xbd\x9b\xd9\x9d\x99\x99\xd9\x9d\x99\x9d\x99\x9d\x9d\x9d\x99\xd9\x9d\x9d\x9d\x9d\x9f\xd9\xff\xff\xff\xff\xff\xff\xff\xff\xff\xff\xff\xff\xff\xff\xff\xff\xff\xff\xff\xff\xff\xff\xd9\xdb\x9d\xbd\xbd\x99\x99\xd9\xd9\xd9\xdb\x9d\xb9\xd9\x99\xd9\x9d\x99\xd9\xdf\x9f\x9d\x9f\x9d\x9d\x9d\x9d\x9f\x9d\xbd\x99\xdd\x9f\x9d\xbd\xfd\xfd\xfd\x90\xd9\x99\xdd\xfd\xf9\xfd\x9d\xbd\xd9\xd9\x9d\x99\xd9\xd9\x9d\x9d\xb9\xd9\xf9\x9d\x99\x9d\x99\x9d\x99\x99\xb9\x99\x9d\x9b\x99\xf9\xbd\x99\x9f\xff\xff\xff\xff\xff\xff\xff\xff\xff\xff\xff\xff\xff\xff\xff\xff\xff\xff\xff\xff\xff\xff\xff\x99\xd9\xd9\xd9\x9d\xfd\x9d\x9b\xd9\x99\xd9\xd9\xbd\x9d\x9d\x99\x9d\x9b\x99\xd9\xf9\xd9\xdb\xd9\xdb\xdb\xd9\xf9\xdd\xfd\xf9\xfd\xdf\xdb\xdb\xfd\xff\x0b\x00\xd0\x9b\x9f\xfd\x9f\xf9\xdb\xdb\xdf\x9f\xd9\xf9\x9f\xd9\xd9\xd9\x9d\x9d\x9b\x9d\xb9\xd9\xb9\xd9\xf9\xd9\x9d\x99\xd9\xd9\x9d\xdb\xdf\x9d\xff\xff\xff\xff\xff\xff\xff\xff\xff\xff\xff\xff\xff\xff\xff\xff\xff\xff\xff\xff\xff\xff\xf9\xdd\xbd\x9d\x9f\x99\x99\xf9\xd9\x9f\x9d\xb9\x9d\x99\x99\x9f\x99\xd9\xd9\xd9\xd9\x9d\xbd\x9d\x9f\x9d\x9d\x9d\x9d\xb9\xdb\xdf\x9f\xf9\xfd\xfd\xff\xdf\xc9\xd9\t\x90\t\xdf\xfd\x9d\xf9\xdd\x99\xd9\x9d\x9d\xf9\x9f\x9d\x99\xd9\x99\x9d\x99\x9d\x99\xd9\x99\x99\x99\xdb\x99\x99\x99\xd9\x9d\x99\xdf\xff\xff\xff\xff\xff\xff\xff\xff\xff\xff\xff\xff\xff\xff\xff\xff\xff\xff\xff\xff\xff\xff\xff\x9b\xdd\xb9\xd9\xd9\xd9\x9d\xbd\x99\xd9\xd9\xd9\xd9\xd9\xbd\x9d\xb9\x99\xdb\x9d\xdb\xd9\xd9\xbd\x9d\xbd\x9f\x9f\xdd\xbd\x9d\xfd\x9f\xdf\x9f\xdf\xff\x9b\x90\x99\xc9\x00\xbd\x9f\xdf\x9d\xf9\xfd\xf9\xfd\x9d\x99\xd9\xd9\xbd\x9b\x9d\x99\x99\x99\x99\x99\x9d\x99\x99\x99\x9d\xbd\x9d\x9b\xd9\x9f\x9f\xff\xff\xff\xff\xff\xff\xff\xff\xff\xff\xff\xff\xff\xff\xff\xff\xff\xff\xff\xff\xff\xff\xff\x9d\x99\x9d\xb9\x9f\x99\xd9\x99\xd9\xd9\x9d\xb9\x9b\x99\xd9\x99\x9d\x9d\x99\xd9\x99\xd9\xf9\xd9\xdb\xd9\xf9\xd9\xdb\xdd\xfb\xdb\xfd\xbd\xfd\xff\xfd\x00\xe9\t\x90\x90\t\xf9\xfd\xf9\xd9\xd9\x9d\x99\xdb\x9d\x99\xd9\xd9\x9d\x99\xd9\x99\xd9\x99\x9d\x99\x99\xd9\x9d\x99\x99\x9b\xd9\x9f\xd9\xdf\xff\xff\xff\xff\xff\xff\xff\xff\xff\xff\xff\xff\xff\xff\xff\xff\xff\xff\xff\xff\xff\xff\xff\xd9\xd9\xf9\xd9\xd9\xd9\xbd\x9d\x99\x9b\xd9\xdd\x9d\x99\x99\xd9\xd9\xdb\x9d\x9b\xdd\xb9\xd9\xd9\xd9\xd9\xd9\xfd\xbd\xdb\xdd\xfd\xdf\xdf\xfd\xfd\xff\xb9\x90\xda\x9d\t\x00\t\x9b\x9f\xf9\xdf\xd9\xdb\xd9\xdb\xd9\xb9\x99\x99\x99\x99\xd9\x99\xd9\x99\x99\x99\x99\x99\x99\x9d\x9d\x9d\x99\xd9\x9f\xff\xff\xff\xff\xff\xff\xff\xff\xff\xff\xff\xff\xff\xff\xff\xff\xff\xff\xff\xff\xff\xff\xff\xf9\xbd\x99\x9d\x99\x99\xd9\x99\xdb\xd9\x99\x99\x99\xd9\xd9\xbd\x9b\x9d\x99\xd9\x9d\x9d\x9f\x9f\x9f\x9f\x9d\x9f\xdb\xd9\xf9\xfb\xfd\xf9\xff\xdf\xdf\x00\xcb\x99\t\x90\xdb\x00\x00\x9d\x9f\x99\x9f\x9d\x9d\x9d\x99\xd9\x99\xd9\x9d\x99\x99\x99\x99\x99\x99\x99\x99\x99\x9d\x99\x99\x9b\xd9\xb9\xdf\xff\xff\xff\xff\xff\xff\xff\xff\xff\xff\xff\xff\xff\xff\xff\xff\xff\xff\xff\xff\xff\xff\xff\xf9\xd9\xd9\xf9\x9d\xbd\x9d\xbd\x99\x99\x9b\x99\x99\x99\x9b\xd9\x9d\x99\xd9\xbd\x99\xdf\x9d\x9d\x9d\x9d\x9f\xd9\xfd\xdf\xdf\xdd\xdb\xdf\xdf\xff\xff\x9d\xb0\x00\x99\x0f\x00\x00\x9e\x90\xbd\x9f\xd9\xd9\x9f\x99\x9d\x99\xd9\x99\x99\x99\x99\x99\x99\x99\x99\x99\x99\x9d\x99\x99\xbd\x9d\x99\xdd\xff\xff\xff\xff\xff\xff\xff\xff\xff\xff\xff\xff\xff\xff\xff\xff\xff\xff\xff\xff\xff\xff\xff\xff\xfd\x99\xbd\x99\xf9\xd9\x99\x99\x99\x99\xd9\xdb\xd9\x99\xd9\x9d\x99\x9d\xb9\xd9\x9f\x99\x9d\x9f\x9f\x9f\x9d\x9f\xd9\xf9\xf9\xff\xff\xfd\xff\xdf\xdf\xda\x90\x90\x90\x99\x90\x00\t\t\t\x99\x9d\xbd\x99\x9d\x99\x99\x99\x99\x99\x99\x99\x99\x99\x99\x99\x99\x99\x99\x99\x9d\x99\x99\xf9\x99\xff\xff\xff\xff\xff\xff\xff\xff\xff\xff\xff\xff\xff\xff\xff\xff\xff\xff\xff\xff\xff\xff\xff\xff\xff\x9d\x99\xd9\x99\x99\x99\xd9\x99\xd9\x99\x99\x99\xb9\x9d\x99\xd9\xf9\x9d\x99\xd9\x9d\xdb\xd9\xd9\xdd\xf9\xf9\xdf\xdf\xdf\xdb\xdf\xdf\xdf\xff\xff\t\x00\t\t\t\x00\x99\x00\x90\x00\x99\x99\x99\xd9\x99\x99\x99\x99\x99\x99\x99\x99\x99\x90\x99\t\x99\x99\x99\x99\x99\x9d\x9d\x9d\x99\xff\xff\xff\xff\xff\xff\xff\xff\xff\xff\xff\xff\xff\xff\xff\xff\xff\xff\xff\xff\xff\xff\xff\xff\xff\x99\x99\x99\xd9\x99\xdb\x99\x99\x99\xd9\x99\x99\xd9\x99\xf9\x99\x9d\x99\x9f\x9d\x9b\x9d\xbd\xbd\xb9\xdf\x9f\x9f\xdb\xdf\xdf\xfd\xff\xfd\xff\xff\x90\x9a\x90\x90\xf0\x9d\x00\x00\x00\x90\x00\x99\x99\x99\x99\x99\x90\x99\x99\x99\t\x99\x99\x99\x90\x99\t\x99\x99\x99\xd9\x99\x99\x99\x9d\xff\xff\xff\xff\xff\xff\xff\xff\xff\xff\xff\xff\xff\xff\xff\xff\xff\xff\xff\xff\xff\xff\xff\xff\xff\xd9\xd9\xf9\x99\x9d\x99\x99\x9d\x99\x99\x9d\x99\x99\x99\x99\xd9\x99\xf9\xd9\x99\xf9\xd9\xd9\xd9\xdd\xbd\xdd\xfd\xbd\xf9\xff\xdf\xfd\xff\xff\xf9\x90\x00\x00\x0c\x99\x0b\t\x00\x90\x00\x00\x00\x99\x99\x99\x99\x99\x90\x99\x99\x99\x90\x99\t\t\t\x99\x99\x99\x99\x99\x99\xbd\x9f\x9b\xff\xff\xff\xff\xff\xff\xff\xff\xff\xff\xff\xff\xff\xff\xff\xff\xff\xff\xff\xff\xff\xff\xff\xff\xff\xf9\x99\x99\x9d\x99\x99\x9d\x99\x99\x99\x99\x9d\x99\xd9\xd9\x99\xd9\x99\x99\x9d\x9d\x9d\xbd\xbd\xdb\xdd\xbf\x9f\xdf\xdf\xfd\xff\xdf\xff\xfd\x9d\x9a\x00\t\xdb\x00\x90\x00\x00\x00\x00\x00\x00\x00\x00\x00\t\x99\x99\x90\x99\x99\x99\x90\x90\x90\x90\x90\x90\x99\x99\x99\x9d\x99\x99\x9d\xff\xff\xff\xff\xff\xff\xff\xff\xff\xff\xff\xff\xff\xff\xff\xff\xff\xff\xff\xff\xff\xff\xff\xff\xff\xf9\x99\x9d\x99\xf9\x9d\x99\x99\x99\x99\x99\x99\x99\x99\x99\x99\x99\x99\xd9\xdb\xd9\xbd\x9d\x9f\x9d\x9f\xdd\xf9\xf9\xfd\xff\xdf\xff\xf9\xb9\xbf\x9c\x90\x0e\x90\x90\x99\x00\x9a\x90\x00\x00\x00\x00\x00\x00\x00\x00\t\x99\t\t\t\x90\x00\t\t\x99\x99\x99\x99\x99\x99\x99\x9d\x9b\xff\xff\xff\xff\xff\xff\xbf\xff\xbf\xbf\xff\xff\xff\xff\xff\xff\xff\xff\xff\xff\xff\xff\xff\xff\xff\xff\x9d\x9b\x99\x99\x99\x99\x99\x99\x99\x99\x99\x99\x99\x99\x99\x99\x99\x99\x99\x9d\x9d\xbd\xd9\xff\xd9\xf9\xdf\xdf\xdf\xdf\xff\xff\x99\xdc\x9d\t\x00\xb0\x90\x00\t\x00\x00\x00\x00\x00\x00\x00\x00\x00\x00\x00\x00\x00\x90\x90\x90\x00\t\x00\x90\x90\x99\x90\x99\x99\x99\x9d\x99\x9d\xff\xff\xff\xff\xbf\xfb\xdf\x9f\xfd\xff\x9f\xbf\x9f\xfb\xff\xff\xff\xff\xff\xff\xff\xff\xff\xff\xff\xfd\x99\x99\xd9\x99\x99\x99\x99\x99\x99\x99\t\x99\x99\x99\x99\x90\x99\x99\x9d\x99\xd9\xd9\xbd\x9d\xbf\xdf\xf9\xff\xdf\xff\xf9\x99\xc9\xa9\xff\x99\t\t\n\t\x90\t\t\x00\x00\x00\x00\x00\x00\x00\x00\x00\x00\x00\x00\x00\x00\x00\x00\t\t\t\x90\x99\x99\x99\x99\x99\x99\x9f\xff\xff\xff\xbf\xff\xbf\xfb\xbf\xbf\xfb\xfb\xf9\xfb\x9b\xdb\xdb\xf9\xff\xbf\xff\xff\xff\xff\xff\xff\xff\x99\x99\x99\x99\x99\x9d\x99\x99\x90\x99\x99\x99\t\x90\x99\x99\x99\xd9\x9b\xdf\x9f\x9f\xdf\xdb\xdd\xdb\xdf\xfd\xff\xf9\t\xf0\x9f\xdf\xf9\x90\xb0\x0b\t\x00\t\x90\xa0\x00\x00\x00\x00\x00\x00\x00\x00\x00\x00\x00\x00\x00\x00\x00\t\x00\x99\x90\x99\x99\t\t\x99\x99\x99\x9f\xff\xff\xfd\xf9\xfb\xf9\xbd\xff\xfb\xbd\xbd\xbf\xbd\xbf\x9b\xbd\xbf\xbd\xfd\xbb\xdb\xff\xff\xff\xff\xff\xd9\x9d\x99\x99\x99\x99\x99\t\x99\x99\x99\x99\x90\x90\x90\x99\x99\x99\x9d\x99\xd9\xd9\xd9\xbd\xdb\xfd\xfd\xff\xb9\t\x90\x9d\xf9\xbd\xff\x9d\t\x00\x0b\t\x00\xb9\t\x00\x00\x00\x00\x00\x00\x00\x00\x00\x00\x00\x00\x00\x00\x00\x00\x90\t\t\t\t\x99\x90\x99\x99\x99\x9d\xff\xff\xbb\xff\xbd\xff\xfb\xdb\xfd\xfb\xfb\xdb\xfb\xdb\xfd\xbd\xbd\xbb\xbf\xdb\xff\x9b\xfb\xff\xff\xff\xf9\x99\x99\x99\xd9\x99\t\x99\x99\x90\x99\t\t\t\t\x90\x99\x99\x99\xd9\xf9\xf9\xfd\xdb\xdd\xff\xff\t\t\x00\t\x0b\x9c\x9b\x9d\x90\x90\x00\x90\x9e\x9b\xc0\x90\x00\x00\x00\x00\x00\x00\x00\x00\x00\x00\x00\x00\x00\x00\x00\x00\x00\x90\x99\x90\x99\t\x99\t\x90\x99\x9f\xff\xfb\x9d\xb9\xff\xbf\x9f\xbf\xdb\xbd\xbd\xbd\xbd\xbf\x9b\xfb\xfb\xdf\xdb\xff\x9f\xff\x9f\xbd\xbf\xff\xf9\x99\x99\x99\x99\x99\x99\x99\x90\x99\x90\x99\x99\x99\x99\x99\x99\x99\x9d\xbd\x9d\x9d\x99\xfd\xbf\x99\x90\x99\x00\t\x00\xb0\xdb\r\x0b\t\t\r\x00\t\x00\x99\x00\x00\x00\x00\x00\x00\x00\x00\x00\x00\x00\x00\x00\x00\x00\x00\x00\x00\x00\x90\t\x90\x99\t\x99\t\x90\x9f\xff\x99\xfb\xff\xfb\xf9\xfb\xf9\xfb\xdb\xfb\xfb\xfb\xdb\xbd\xf9\xf9\xfb\xbb\xf9\xfb\xf9\xbf\x9f\x9f\xff\xf9\x99\x99\x99\x99\x99\x99\x99\t\x99\x00\x99\t\x99\x99\x99\x99\xd9\x99\xd9\xf9\xdb\xdf\xdb\xd9\x90\t\x00\t\x00\t\t\x90\x90\xbd\x99\xc0\x9b\xda\x90\x90\x0b\x00\x00\x00\x00\x00\x00\x00\x00\x00\x00\x00\x00\x00\x00\x00\x00\x00\x00\x00\x00\x90\t\t\x90\x99\x99\x99\x0b\xff\xa9\xb9\xbd\xbd\xbf\xbd\xbf\xb9\xf9\xf9\xfd\xbd\xbd\xfb\xfb\xff\xbd\xfd\xbf\xbd\xbf\xdb\xfb\xf9\xbf\xf9\x90\x99\x99\x99\t\x99\x99\x99\t\x99\x99\x99\x99\x90\x99\x99\xb9\xd9\xf9\xdb\xd9\x99\x99\x90\x00\x00\x90\x90\x90\x90\x90\t\t\xd9\t\xb0\x00\x99\x00\x00\t\t\x00\x00\x00\x00\x00\x00\x00\x00\x00\x00\x00\x00\x00\x00\x00\x00\x00\x00\x00\t\x00\x90\x99\t\x90\x99\x9d\xf9\x99\xbd\xbb\xfb\xdb\xfb\xdb\xff\xbf\xbf\x9b\xfb\xfb\x9f\x9f\x9f\xbf\xbf\x9f\x9f\x9b\xbd\xbd\xbf\x9d\xbf\x99\x90\x99\x99\x99\x99\x90\x99\x90\x99\x99\x90\x90\x99\t\x9d\x99\x99\x99\x99\x90\t\x00\x00\x90\x00\t\x00\x00\x90\x0b\x90\xf0\xad\t\t\x99\x0c\xf9\t\t\x00\x00\x00\x00\x00\x00\x00\x00\x00\x00\x00\x00\x00\x00\x00\x00\x00\x00\x00\x00\x00\t\x00\x90\x99\x99\x90\x9f\xb0\x9b\x0b\x9f\x9f\xbf\x9f\xbf\x9b\xdb\xdb\xff\x9f\xff\xfb\xff\xbf\xdb\xdb\xfb\xfb\xfd\xbb\xf9\xf9\xbb\x90\x99\x99\x99\x99\x99\t\x99\x99\t\t\t\x99\x99\x99\x99\x99\x99\x99\x90\x90\x00\x00\x00\x00\x00\x00\x00\x90\xf9\x00\x90\x00\x99\xd9\x90\xd9\x00\x0b\x9a\x00\x00\x90\x00\x00\x00\x00\x00\x00\x00\x00\x00\x00\x00\x00\x00\x00\x00\x00\x00\x00\x00\x00\x00\t\t\x90\x99\x99\xf0\t\t\x99\xfd\xbf\xbd\xbd\xbd\xbd\xfb\xfb\xf9\xff\x9f\xbd\xf9\xfd\xbf\xbf\xdb\xdb\xdb\x9f\x9b\xf9\xf9\x90\x90\x99\x99\x99\t\x99\t\t\x99\x99\x99\x90\x99\x99\x99\x99\x99\x00\x00\x00\x00\x00\x00\x00\x00\x00\t\t\x90\t\t\x9b\x90\x90\x99\x00\x00\x90\x90\xbc\x90\x00\x00\x00\x00\x00\x00\x00\x00\x00\x00\x00\x00\x00\x00\x00\x00\x00\x00\x00\x00\x00\x00\x00\x00\t\t\t\x9f\x90\x9b\x9b\x9b\xbd\xbb\xfb\xfb\xfb\xbd\xbd\xbf\xbf\xf9\xff\xbf\xfb\xfb\xdb\xff\xfb\xfb\xf9\xfb\x9b\x9a\x99\t\x90\x99\t\x99\x99\x99\x90\t\t\x99\x99\x99\x90\x99\t\x00\x00\x00\x00\t\t\t\x00\x90\x00\x00\x9a\xd0\x90\xb0\x00\xf0\xf9\t\xdb\t\t\x0c\x90\t\t\x00\x00\x00\x00\x00\x00\x00\x00\x00\x00\x00\x00\x00\x00\x00\x00\x00\x00\x00\x00\x00\x00\x00\t\x99\x90\xdb\t\x00\x90\xbd\xbb\xdb\xdb\xdb\xdf\xbf\xbf\xff\xdb\xfb\xf9\xf9\xff\x9f\xf9\xfb\x9f\x9f\xb9\xbd\xbd\x99\xa9\x90\x99\t\x99\t\t\t\x99\x90\x99\t\x99\t\x99\x90\x90\x00\x00\x00\x00\x00\x00\x00\x00\x00\x00\t\t\x9a\x90\t\x90\x99\xcb\x90\xb0\x00\x00\xb9\x0b\x00\x00\x00\x00\x00\x00\x00\x00\x00\x00\x00\x00\x00\x00\x00\x00\x00\x00\x00\x00\x00\x00\x00\x00\x00\x00\x00\x90\x90\x00\x90\x9b\x9b\xbd\xbf\xbf\xbf\xbb\xdf\xdb\xf9\xbf\x9f\x9f\xbf\xbd\xfb\xff\xbd\xfb\xf9\xff\xdb\x9b\xb9\x99\t\t\x99\t\x99\x99\x99\t\t\x90\x99\x90\x90\x00\x00\x00\x00\x00\x00\x00\x00\t\x00\x00\x00\x00\x00\x00\t\t\x90\xad\x0f\x9d\t\t\t\t\x90\x90\t\x00\x90\x00\x00\x00\x00\x00\x00\x00\x00\x00\x00\x00\x00\x00\x00\x00\x00\x00\x00\x00\x00\x00\x00\x00\t\x00\x90\t\t\t\x9b\xdb\xdb\xdf\xbd\xbd\xfb\xbf\x9f\xf9\xfb\xfb\xdf\x9f\xbf\xdb\xdf\xbf\x9f\xb9\xb9\xf9\x9d\xb0\x90\x90\x90\x99\t\t\x90\x90\t\t\x99\t\x00\x00\x00\x00\x00\x00\x00\x00\x00\x00\x00\x90\x90\x00\x00\x90\x90\t\xa0\x99\xb9\xfb\xd0\x9a\x00\x00\t\t\x00\x90\x00\x00\x00\x00\x00\x00\x00\x00\x00\x00\x00\x00\x00\x00\x00\x00\x00\x00\x00\x00\x00\x00\x00\x00\x00\x00\x00\x00\x00\x90\xbd\xbb\xfb\xf9\xfb\xff\xbf\xdb\xf9\xbb\xb9\xbd\xbb\xfb\xdb\xff\xfb\xdb\xf9\xdb\xfb\x99\xa9\t\x00\t\t\t\x99\x90\x90\x90\x90\x90\x90\x00\x00\x00\x00\x00\x00\x00\x00\x00\x00\x00\x00\x00\x00\x00\x00\t\n\x90\x99\x00\xcf\r\xbd\x99\x00\x90\x0b\x00\x9a\t\x00\x90\x00\x00\x00\x00\x00\x00\x00\x00\x00\x00\x00\x00\x00\x00\x00\x00\x00\x00\x00\x00\x00\x00\x00\x90\x00\x00\x00\t\x0b\x9f\x9f\xbf\x9f\x9f\xb9\xbd\xbf\x9d\xbf\x9b\xdb\x9f\xbd\xb9\xfb\xf9\xfb\xbd\x9f\xb9\x9b\x9b\x99\t\t\x90\x90\x90\t\x00\x00\x90\x00\x00\x00\x00\x00\x00\x00\x00\x00\x00\x00\x00\x00\x00\x90\t\x00\x00\x90\r\xad\xb9\x99\xfb\x90\x9e\x90\xa0\x90\x90\t\x00\x00\x00\x00\x00\x00\x00\x00\x00\x00\x00\x00\x00\x00\x00\x00\x00\x00\x00\x00\x00\x00\x00\x00\x00\x00\x00\x00\x00\x00\x90\x99\xf9\xfb\xdb\xfb\xfb\xdb\xfb\x9b\xbb\x99\xbd\xbd\xbb\xdb\xff\xfd\xfb\xf9\xfb\xf9\xdb\t\t\x00\x00\x90\t\t\t\x00\t\x00\x00\x00\x00\x00\x00\x00\x00\x00\x00\x00\x00\x00\x00\t\t\x00\x00\x00\x90\t\x0b\x90\xd0\x0b\x9d\t\x99\x99\t\xa9\x00\x90\x00\x90\x90\x00\x00\x00\x00\x00\x00\x00\x00\x00\x00\x00\x00\x00\x00\x00\x00\x00\x00\x00\x00\x00\x00\x00\x00\x00\x00\x00\x00\x9b\xbf\xbd\xbf\xbd\xbd\xbd\xb9\xf9\xd9\x9f\xb9\xb9\xbd\xbb\xdb\x9b\xbb\xdb\x9f\x9b\xb9\x99\xb0\t\t\x00\x99\t\x00\x00\x90\x00\x00\x00\x00\x00\x00\x00\x00\x00\x00\x00\x00\x00\x00\x00\x00\x00\x00\t\n\x90\x99\x0f\x90\x9d\xcb\x90\x90\xc9\x00\x90\xb0\x00\x9a\x00\x00\x00\x00\x00\x00\x00\x00\x00\x00\x00\x00\x00\x00\x00\x00\x00\x00\x00\x00\x00\x00\x00\x00\x00\x00\x00\x00\x00\t\r\xbd\xbf\xbd\xbb\xdb\xb9\xf9\x9b\xb9\xb9\x99\xbd\xb9\xf9\xbf\xff\xdf\xbd\xbb\xf9\xdb\t\t\x00\x00\x90\x00\x00\x00\x90\x00\x00\x00\x00\x00\x00\x00\x00\x00\x00\x00\x00\x00\x00\x00\x00\x00\x00\t\x00\t\t\n\x90\xf9\x0b\x90\x90\x9b\x90\x90\xb0\t\x00\t\t\x00\x90\x00\x00\x00\x00\x00\x00\x00\x00\x00\x00\x00\x00\x00\x00\x00\x00\x00\x00\x00\x00\x00\x00\x00\x00\x00\x00\x00\x99\xbf\x9b\xfb\xdb\xf9\xf9\xbb\xd9\x9b\x9b\xdb\x9b\x9b\x9f\x99\xb9\xbf\x9f\x99\xfb\xbd\xb0\x90\x90\x00\x00\x90\x00\x90\x00\x00\x00\x00\x00\x00\x00\x00\x00\x00\x00\x00\x00\x00\x00\x00\x00\x00\x00\x00\t\x00\x9a\x99\t\t\r\xfb\xa9\x00\x9a\x90\x90\x90\t\x00\x00\x00\x00\x00\x00\x00\x00\x00\x00\x00\x00\x00\x00\x00\x00\x00\x00\x00\x00\x00\x00\x00\x00\x00\x00\x00\x00\x00\x00\x90\x0b\xf9\xfb\xdb\xf9\x9b\x9b\xd9\xb9\xbd\xbd\xb9\xf9\xf9\xf9\xbf\x9f\xb9\xfb\xfb\x9f\x9b\x99\t\x00\x00\x00\x00\x00\x00\x00\x00\x00\x00\x00\x00\x00\x00\x00\x00\x00\x00\x00\x00\x00\x00\x00\x00\t\x00\x00\xa9\t\xc0\xb0\xf9\xcb\x9d\x90\x0b\x00\x9c\x00\xa9\x00\x00\x90\xb0\x00\x00\x00\x00\x00\x00\x00\x00\x00\x00\x00\x00\x00\x00\x00\x00\x00\x00\x00\x00\x00\x00\x00\x00\x00\x00\x00\x00\x9b\x9f\xbd\xbb\x9b\xbb\xdb\x9b\x9b\xdb\xdb\xdf\x9b\xf9\xf9\xf9\x9b\x9f\x99\xb9\xff\x9b\x00\x90\x00\x00\x00\x00\x00\x00\x00\x00\x00\x00\x00\x00\x00\x00\x00\x00\x00\x00\x00\x00\x00\x00\x00\t\x00\t\t\t\t\xa9\t\x90\x90\xdf\t\x00\x9a\x9b\x90\x90\x90\x90\x00\t\x00\x00\x00\x00\x00\x00\x00\x00\x00\x00\x00\x00\x00\x00\x00\x00\x00\x00\x00\x00\x00\x00\x00\x00\x00\x00\x00\x00\xbd\xb9\xfb\xf9\xf9\xd9\xb9\xb9\xf9\xbd\xbd\xbb\xfd\xbf\x9f\x9f\xbd\xb9\xff\x9f\x9b\xf9\xb9\x00\x00\x00\x00\x00\x00\x00\x00\x00\x00\x00\x00\x00\x00\x00\x00\x00\x00\x00\x00\x00\x00\x00\x00\x00\x00\x00\x00\x00\t\t\x9b\xc9\xf9\xad\x90\t\t\x00\x99\t\x00\xa9\x00\x90\x00\x00\x00\x00\x00\x00\x00\x00\x00\x00\x00\x00\x00\x00\x00\x00\x00\x00\x00\x00\x00\x00\x00\x00\x00\x00\x00\x00\x0b\xfb\xdb\x9b\x9b\xb9\x9d\x9f\x9f\x9b\xff\xdf\xbf\xdb\xfb\xf9\xf9\xdb\x9b\xf9\xf9\xbf\x90\x90\x00\x00\x00\x00\x00\x00\x00\x00\x00\x00\x00\x00\x00\x00\x00\x00\x00\x00\x00\x00\x00\x00\x00\x00\x00\x00\t\t\n\x9a\xd0\x9a\xd9\x9f\xb0\x90\x9a\x9b\x00\xa0\t\x90\xb0\x00\x90\x00\x00\x00\x00\x00\x00\x00\x00\x00\x00\x00\x00\x00\x00\x00\x00\x00\x00\x00\x00\x00\x00\x00\x00\x00\x00\x00\x9b\xdb\xbd\xbd\xb9\xdb\x9b\xb9\xff\xff\xdb\xff\xff\xff\xdf\xff\xbf\xbf\x9f\x9b\xb9\xf9\xb9\x00\x00\x00\x00\x00\x00\x00\x00\x00\x00\x00\x00\x00\x00\x00\x00\x00\x00\x00\x00\x00\x00\x00\t\x00\x00\t\x00\x00\xbd\t\x0b\xd9\xfe\x9f\x9c\x90\xb9\xa9\t\x99\xf0\x00\x90\x90\x00\x00\x00\x00\x00\x00\x00\x00\x00\x00\x00\x00\x00\x00\x00\x00\x00\x00\x00\x00\x00\x00\x00\x00\x00\x00\x00\t\xbd\xbb\xdb\x9b\x99\xb9\xfb\xdf\xfb\xdf\xbf\xfb\xdb\xff\xbf\xf9\xfd\xf9\xf9\xbd\x9f\xbd\xb0\x00\x00\x00\x00\x00\x00\x00\x00\x00\x00\x00\x00\x00\x00\x00\x00\x00\x00\x00\x00\x90\x00\x00\x00\x00\x00\x00\x00\x90\x90\x0b\x9d\xaf\x99\x0f\xb9\x0b\t\t\x0f\x0b\r\x0b\x00\t\x00\x00\x00\x00\x00\x00\x00\x00\x00\x00\x00\x00\x00\x00\x00\x00\x00\x00\x00\x00\x00\x00\x00\x00\x00\x00\x00\n\xdb\xdb\xb9\xb9\xdb\x9f\x9f\xf9\xff\xbf\xff\xff\xff\xff\xff\xff\xfb\xff\xfb\xdb\xb9\xb9\xf9\x00\x00\x00\x00\x00\x00\x00\x00\x00\x00\x00\x00\x00\x00\x00\x00\x00\x00\x00\x00\x00\x00\t\x00\x00\x00\x00\t\x00\t\x90\x0f\x9d\xfd\x9d\x0b\x90\xd0\n\x90\x90\x9b\x00\t\x00\x00\x00\x00\x00\x00\x00\x00\x00\x00\x00\x00\x00\x00\x00\x00\x00\x00\x00\x00\x00\x00\x00\x00\x00\x00\x00\x00\t\xb9\xbd\xbd\xb9\xb9\xfb\xf9\xff\xff\xff\xff\xff\xff\xff\xff\xff\xff\xfb\xdf\xbd\x9b\xdb\x9b\x00\x00\x00\x00\x00\x00\x00\x00\x00\x00\x00\x00\x00\x00\x00\x00\x00\x00\x00\x00\x00\x90\x00\x00\x00\x90\t\n\x</t>
  </si>
  <si>
    <t>Anne has a BA degree in English from St. Lawrence College.  She is fluent in French and German.</t>
  </si>
  <si>
    <t>OrderID</t>
  </si>
  <si>
    <t>ProductID</t>
  </si>
  <si>
    <t>UnitPrice</t>
  </si>
  <si>
    <t>Quantity</t>
  </si>
  <si>
    <t>Discount</t>
  </si>
  <si>
    <t>OrderDate</t>
  </si>
  <si>
    <t>RequiredDate</t>
  </si>
  <si>
    <t>ShippedDate</t>
  </si>
  <si>
    <t>ShipVia</t>
  </si>
  <si>
    <t>Freight</t>
  </si>
  <si>
    <t>ShipName</t>
  </si>
  <si>
    <t>ShipAddress</t>
  </si>
  <si>
    <t>ShipCity</t>
  </si>
  <si>
    <t>ShipRegion</t>
  </si>
  <si>
    <t>ShipPostalCode</t>
  </si>
  <si>
    <t>ShipCountry</t>
  </si>
  <si>
    <t>Unknown</t>
  </si>
  <si>
    <t>Hauptstr. 31</t>
  </si>
  <si>
    <t>Starenweg 5</t>
  </si>
  <si>
    <t>1204</t>
  </si>
  <si>
    <t>1029 - 12th Ave. S.</t>
  </si>
  <si>
    <t>98124</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</si>
  <si>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</si>
  <si>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</si>
  <si>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</si>
  <si>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</si>
  <si>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</si>
  <si>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</si>
  <si>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</si>
  <si>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</si>
  <si>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</si>
  <si>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</si>
  <si>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</si>
  <si>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</si>
  <si>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</si>
  <si>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</si>
  <si>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</si>
  <si>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</si>
  <si>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Chai</t>
  </si>
  <si>
    <t>10 boxes x 20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</si>
  <si>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</si>
  <si>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</si>
  <si>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</si>
  <si>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</si>
  <si>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</si>
  <si>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</si>
  <si>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</si>
  <si>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</si>
  <si>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</si>
  <si>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</si>
  <si>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</si>
  <si>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</si>
  <si>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</si>
  <si>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</si>
  <si>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</si>
  <si>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</si>
  <si>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</si>
  <si>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</si>
  <si>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</si>
  <si>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</si>
  <si>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</si>
  <si>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</si>
  <si>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</si>
  <si>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</si>
  <si>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</si>
  <si>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</si>
  <si>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</si>
  <si>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</si>
  <si>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</si>
  <si>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</si>
  <si>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</si>
  <si>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</si>
  <si>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</si>
  <si>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</si>
  <si>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</si>
  <si>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</si>
  <si>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</si>
  <si>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</si>
  <si>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</si>
  <si>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</si>
  <si>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</si>
  <si>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</si>
  <si>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</si>
  <si>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</si>
  <si>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</si>
  <si>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</si>
  <si>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</si>
  <si>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</si>
  <si>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</si>
  <si>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</si>
  <si>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</si>
  <si>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</si>
  <si>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</si>
  <si>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</si>
  <si>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</si>
  <si>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</si>
  <si>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</si>
  <si>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</si>
  <si>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</si>
  <si>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</si>
  <si>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</si>
  <si>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</si>
  <si>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</si>
  <si>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</si>
  <si>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</si>
  <si>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</si>
  <si>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</si>
  <si>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</si>
  <si>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</si>
  <si>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</si>
  <si>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</si>
  <si>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</si>
  <si>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</si>
  <si>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</si>
  <si>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</si>
  <si>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</si>
  <si>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</si>
  <si>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</si>
  <si>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</si>
  <si>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</si>
  <si>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</si>
  <si>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</si>
  <si>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</si>
  <si>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</si>
  <si>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Røgede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</si>
  <si>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</si>
  <si>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</si>
  <si>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</si>
  <si>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</si>
  <si>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</si>
  <si>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</si>
  <si>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</si>
  <si>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</si>
  <si>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</si>
  <si>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</si>
  <si>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</si>
  <si>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</si>
  <si>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</si>
  <si>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</si>
  <si>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</si>
  <si>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</si>
  <si>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</si>
  <si>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</si>
  <si>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</si>
  <si>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</si>
  <si>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</si>
  <si>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</si>
  <si>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</si>
  <si>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</si>
  <si>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</si>
  <si>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</si>
  <si>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</si>
  <si>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</si>
  <si>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</si>
  <si>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</si>
  <si>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</si>
  <si>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</si>
  <si>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</si>
  <si>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</si>
  <si>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</si>
  <si>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</si>
  <si>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</si>
  <si>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</si>
  <si>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</si>
  <si>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</si>
  <si>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</si>
  <si>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</si>
  <si>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</si>
  <si>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</si>
  <si>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</si>
  <si>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</si>
  <si>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</si>
  <si>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</si>
  <si>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</si>
  <si>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Fløtemysost</t>
  </si>
  <si>
    <t>Mozzarella di Giovanni</t>
  </si>
  <si>
    <t>Röd Kaviar</t>
  </si>
  <si>
    <t>24 - 150 g jars</t>
  </si>
  <si>
    <t>Longlife Tofu</t>
  </si>
  <si>
    <t>Rhönbräu Klosterbier</t>
  </si>
  <si>
    <t>24 - 0.5 l bottles</t>
  </si>
  <si>
    <t>Lakkalikööri</t>
  </si>
  <si>
    <t>500 ml</t>
  </si>
  <si>
    <t>Original Frankfurter grüne Soße</t>
  </si>
  <si>
    <t>12 boxes</t>
  </si>
  <si>
    <t>ShipperID</t>
  </si>
  <si>
    <t>Speedy Express</t>
  </si>
  <si>
    <t>(503) 555-9831</t>
  </si>
  <si>
    <t>United Package</t>
  </si>
  <si>
    <t>(503) 555-3199</t>
  </si>
  <si>
    <t>Federal Shipping</t>
  </si>
  <si>
    <t>(503) 555-9931</t>
  </si>
  <si>
    <t>Exotic Liquids</t>
  </si>
  <si>
    <t>Charlotte Cooper</t>
  </si>
  <si>
    <t>Purchasing Manager</t>
  </si>
  <si>
    <t>49 Gilbert St.</t>
  </si>
  <si>
    <t>EC1 4SD</t>
  </si>
  <si>
    <t>(171) 555-2222</t>
  </si>
  <si>
    <t>New Orleans Cajun Delights</t>
  </si>
  <si>
    <t>Shelley Burke</t>
  </si>
  <si>
    <t>P.O. Box 78934</t>
  </si>
  <si>
    <t>New Orleans</t>
  </si>
  <si>
    <t>LA</t>
  </si>
  <si>
    <t>70117</t>
  </si>
  <si>
    <t>(100) 555-4822</t>
  </si>
  <si>
    <t>Grandma Kelly's Homestead</t>
  </si>
  <si>
    <t>Regina Murphy</t>
  </si>
  <si>
    <t>707 Oxford Rd.</t>
  </si>
  <si>
    <t>Ann Arbor</t>
  </si>
  <si>
    <t>MI</t>
  </si>
  <si>
    <t>48104</t>
  </si>
  <si>
    <t>(313) 555-5735</t>
  </si>
  <si>
    <t>(313) 555-3349</t>
  </si>
  <si>
    <t>Tokyo Traders</t>
  </si>
  <si>
    <t>Yoshi Nagase</t>
  </si>
  <si>
    <t>9-8 Sekimai
Musashino-shi</t>
  </si>
  <si>
    <t>Tokyo</t>
  </si>
  <si>
    <t>100</t>
  </si>
  <si>
    <t>Japan</t>
  </si>
  <si>
    <t>(03) 3555-5011</t>
  </si>
  <si>
    <t>Cooperativa de Quesos 'Las Cabras'</t>
  </si>
  <si>
    <t xml:space="preserve">Antonio del Valle Saavedra </t>
  </si>
  <si>
    <t>Export Administrator</t>
  </si>
  <si>
    <t>Calle del Rosal 4</t>
  </si>
  <si>
    <t>Oviedo</t>
  </si>
  <si>
    <t>Asturias</t>
  </si>
  <si>
    <t>33007</t>
  </si>
  <si>
    <t>(98) 598 76 54</t>
  </si>
  <si>
    <t>Mayumi's</t>
  </si>
  <si>
    <t>Mayumi Ohno</t>
  </si>
  <si>
    <t>Marketing Representative</t>
  </si>
  <si>
    <t>92 Setsuko
Chuo-ku</t>
  </si>
  <si>
    <t>Osaka</t>
  </si>
  <si>
    <t>545</t>
  </si>
  <si>
    <t>(06) 431-7877</t>
  </si>
  <si>
    <t>Pavlova, Ltd.</t>
  </si>
  <si>
    <t>Ian Devling</t>
  </si>
  <si>
    <t>74 Rose St.
Moonie Ponds</t>
  </si>
  <si>
    <t>Melbourne</t>
  </si>
  <si>
    <t>Victoria</t>
  </si>
  <si>
    <t>3058</t>
  </si>
  <si>
    <t>Australia</t>
  </si>
  <si>
    <t>(03) 444-2343</t>
  </si>
  <si>
    <t>(03) 444-6588</t>
  </si>
  <si>
    <t>Specialty Biscuits, Ltd.</t>
  </si>
  <si>
    <t>Peter Wilson</t>
  </si>
  <si>
    <t>29 King's Way</t>
  </si>
  <si>
    <t>Manchester</t>
  </si>
  <si>
    <t>M14 GSD</t>
  </si>
  <si>
    <t>(161) 555-4448</t>
  </si>
  <si>
    <t>PB Knäckebröd AB</t>
  </si>
  <si>
    <t>Lars Peterson</t>
  </si>
  <si>
    <t>Kaloadagatan 13</t>
  </si>
  <si>
    <t>Göteborg</t>
  </si>
  <si>
    <t>S-345 67</t>
  </si>
  <si>
    <t xml:space="preserve">Sweden </t>
  </si>
  <si>
    <t>031-987 65 43</t>
  </si>
  <si>
    <t>031-987 65 91</t>
  </si>
  <si>
    <t>Refrescos Americanas LTDA</t>
  </si>
  <si>
    <t>Carlos Diaz</t>
  </si>
  <si>
    <t>Av. das Americanas 12.890</t>
  </si>
  <si>
    <t>5442</t>
  </si>
  <si>
    <t>(11) 555 4640</t>
  </si>
  <si>
    <t>Heli Süßwaren GmbH &amp; Co. KG</t>
  </si>
  <si>
    <t>Petra Winkler</t>
  </si>
  <si>
    <t>Tiergartenstraße 5</t>
  </si>
  <si>
    <t>10785</t>
  </si>
  <si>
    <t>(010) 9984510</t>
  </si>
  <si>
    <t>Plutzer Lebensmittelgroßmärkte AG</t>
  </si>
  <si>
    <t>Martin Bein</t>
  </si>
  <si>
    <t>International Marketing Mgr.</t>
  </si>
  <si>
    <t>Bogenallee 51</t>
  </si>
  <si>
    <t>Frankfurt</t>
  </si>
  <si>
    <t>60439</t>
  </si>
  <si>
    <t>(069) 992755</t>
  </si>
  <si>
    <t>Nord-Ost-Fisch Handelsgesellschaft mbH</t>
  </si>
  <si>
    <t>Sven Petersen</t>
  </si>
  <si>
    <t>Coordinator Foreign Markets</t>
  </si>
  <si>
    <t>Frahmredder 112a</t>
  </si>
  <si>
    <t>Cuxhaven</t>
  </si>
  <si>
    <t>27478</t>
  </si>
  <si>
    <t>(04721) 8713</t>
  </si>
  <si>
    <t>(04721) 8714</t>
  </si>
  <si>
    <t>Formaggi Fortini s.r.l.</t>
  </si>
  <si>
    <t>Elio Rossi</t>
  </si>
  <si>
    <t>Viale Dante, 75</t>
  </si>
  <si>
    <t>Ravenna</t>
  </si>
  <si>
    <t>48100</t>
  </si>
  <si>
    <t>(0544) 60323</t>
  </si>
  <si>
    <t>(0544) 60603</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</si>
  <si>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</si>
  <si>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</si>
  <si>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</si>
  <si>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</si>
  <si>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</si>
  <si>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</si>
  <si>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</si>
  <si>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</si>
  <si>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</si>
  <si>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</si>
  <si>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</si>
  <si>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</si>
  <si>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</si>
  <si>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</si>
  <si>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</si>
  <si>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</si>
  <si>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</si>
  <si>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08-123 45 67</t>
  </si>
  <si>
    <t>Aux joyeux ecclésiastiques</t>
  </si>
  <si>
    <t>Guylène Nodier</t>
  </si>
  <si>
    <t>203, Rue des Francs-Bourgeois</t>
  </si>
  <si>
    <t>75004</t>
  </si>
  <si>
    <t>(1) 03.83.00.68</t>
  </si>
  <si>
    <t>(1) 03.83.00.62</t>
  </si>
  <si>
    <t>New England Seafood Cannery</t>
  </si>
  <si>
    <t>Robb Merchant</t>
  </si>
  <si>
    <t>Wholesale Account Agent</t>
  </si>
  <si>
    <t>Order Processing Dept.
2100 Paul Revere Blvd.</t>
  </si>
  <si>
    <t>Boston</t>
  </si>
  <si>
    <t>MA</t>
  </si>
  <si>
    <t>02134</t>
  </si>
  <si>
    <t>(617) 555-3267</t>
  </si>
  <si>
    <t>(617) 555-3389</t>
  </si>
  <si>
    <t>Leka Trading</t>
  </si>
  <si>
    <t>Chandra Leka</t>
  </si>
  <si>
    <t>471 Serangoon Loop, Suite #402</t>
  </si>
  <si>
    <t>Singapore</t>
  </si>
  <si>
    <t>0512</t>
  </si>
  <si>
    <t>555-8787</t>
  </si>
  <si>
    <t>Lyngbysild</t>
  </si>
  <si>
    <t>Niels Petersen</t>
  </si>
  <si>
    <t>Lyngbysild
Fiskebakken 10</t>
  </si>
  <si>
    <t>Lyngby</t>
  </si>
  <si>
    <t>2800</t>
  </si>
  <si>
    <t>43844108</t>
  </si>
  <si>
    <t>43844115</t>
  </si>
  <si>
    <t>Zaanse Snoepfabriek</t>
  </si>
  <si>
    <t>Dirk Luchte</t>
  </si>
  <si>
    <t>Verkoop
Rijnweg 22</t>
  </si>
  <si>
    <t>Zaandam</t>
  </si>
  <si>
    <t>9999 ZZ</t>
  </si>
  <si>
    <t>Netherlands</t>
  </si>
  <si>
    <t>(12345) 1212</t>
  </si>
  <si>
    <t>(12345) 1210</t>
  </si>
  <si>
    <t>Karkki Oy</t>
  </si>
  <si>
    <t>Anne Heikkonen</t>
  </si>
  <si>
    <t>Product Manager</t>
  </si>
  <si>
    <t>Valtakatu 12</t>
  </si>
  <si>
    <t>Lappeenranta</t>
  </si>
  <si>
    <t>53120</t>
  </si>
  <si>
    <t>(953) 10956</t>
  </si>
  <si>
    <t>G'day, Mate</t>
  </si>
  <si>
    <t>Wendy Mackenzie</t>
  </si>
  <si>
    <t>170 Prince Edward Parade
Hunter's Hill</t>
  </si>
  <si>
    <t>Sydney</t>
  </si>
  <si>
    <t>NSW</t>
  </si>
  <si>
    <t>2042</t>
  </si>
  <si>
    <t>(02) 555-5914</t>
  </si>
  <si>
    <t>(02) 555-4873</t>
  </si>
  <si>
    <t>Ma Maison</t>
  </si>
  <si>
    <t>Jean-Guy Lauzon</t>
  </si>
  <si>
    <t>2960 Rue St. Laurent</t>
  </si>
  <si>
    <t>(514) 555-9022</t>
  </si>
  <si>
    <t>Pasta Buttini s.r.l.</t>
  </si>
  <si>
    <t>Giovanni Giudici</t>
  </si>
  <si>
    <t>Via dei Gelsomini, 153</t>
  </si>
  <si>
    <t>Salerno</t>
  </si>
  <si>
    <t>84100</t>
  </si>
  <si>
    <t>(089) 6547665</t>
  </si>
  <si>
    <t>(089) 6547667</t>
  </si>
  <si>
    <t>Escargots Nouveaux</t>
  </si>
  <si>
    <t>Marie Delamare</t>
  </si>
  <si>
    <t>22, rue H. Voiron</t>
  </si>
  <si>
    <t>Montceau</t>
  </si>
  <si>
    <t>71300</t>
  </si>
  <si>
    <t>85.57.00.07</t>
  </si>
  <si>
    <t>Gai pâturage</t>
  </si>
  <si>
    <t>Eliane Noz</t>
  </si>
  <si>
    <t>Bat. B
3, rue des Alpes</t>
  </si>
  <si>
    <t>Annecy</t>
  </si>
  <si>
    <t>74000</t>
  </si>
  <si>
    <t>38.76.98.06</t>
  </si>
  <si>
    <t>38.76.98.58</t>
  </si>
  <si>
    <t>Forêts d'érables</t>
  </si>
  <si>
    <t>Chantal Goulet</t>
  </si>
  <si>
    <t>148 rue Chasseur</t>
  </si>
  <si>
    <t>Ste-Hyacinthe</t>
  </si>
  <si>
    <t>J2S 7S8</t>
  </si>
  <si>
    <t>(514) 555-2955</t>
  </si>
  <si>
    <t>(514) 555-2921</t>
  </si>
  <si>
    <t>1. What is the average number of orders per customer? Are there high-value repeat customers?</t>
  </si>
  <si>
    <t>2. How do customer order patterns vary by city or country?</t>
  </si>
  <si>
    <t>3. Can we cluster customers based on total spend, order count, and preferred categories?</t>
  </si>
  <si>
    <t>Products Supplied</t>
  </si>
  <si>
    <t>Orders Shipped</t>
  </si>
  <si>
    <t>Total Freight</t>
  </si>
  <si>
    <t>Total Orders</t>
  </si>
  <si>
    <t>Total Quantity Sold</t>
  </si>
  <si>
    <t>Total Sales</t>
  </si>
  <si>
    <t>Total sales</t>
  </si>
  <si>
    <t>Average sale per order</t>
  </si>
  <si>
    <t>Average Order Amount</t>
  </si>
  <si>
    <t>Total Amount Spent</t>
  </si>
  <si>
    <t>Total Products</t>
  </si>
  <si>
    <t>Row Labels</t>
  </si>
  <si>
    <t>Grand Total</t>
  </si>
  <si>
    <t>Number of suppliers and products supplied by Country and City</t>
  </si>
  <si>
    <t>Average Order Freight</t>
  </si>
  <si>
    <t>Total Order Freight</t>
  </si>
  <si>
    <t>Total Orders Shipped</t>
  </si>
  <si>
    <t>Total Orders, Total Freight and Average freight by Shippers</t>
  </si>
  <si>
    <t>Shipper</t>
  </si>
  <si>
    <t>Count of ProductID</t>
  </si>
  <si>
    <t>Category</t>
  </si>
  <si>
    <t>Number of Products</t>
  </si>
  <si>
    <t>Total Orders Placed</t>
  </si>
  <si>
    <t>Total Quantity</t>
  </si>
  <si>
    <t>Total Revenue</t>
  </si>
  <si>
    <t>Category wise number of products, total orders placed, total quantity and revenue</t>
  </si>
  <si>
    <t>Continued and Discontinued Products</t>
  </si>
  <si>
    <t>Employee wise Total orders and Total Sales</t>
  </si>
  <si>
    <t>(Suppliers)</t>
  </si>
  <si>
    <t>(Shippers)</t>
  </si>
  <si>
    <t>(Products)</t>
  </si>
  <si>
    <t>(Orders)</t>
  </si>
  <si>
    <t>Total orders</t>
  </si>
  <si>
    <t>Employee ID</t>
  </si>
  <si>
    <t>Customer ID</t>
  </si>
  <si>
    <t>Top 10 Customers by Total orders made</t>
  </si>
  <si>
    <t>Top 10 customers by Total amount spent</t>
  </si>
  <si>
    <t>Top 10 cities by Revenue</t>
  </si>
  <si>
    <t>1994</t>
  </si>
  <si>
    <t>1995</t>
  </si>
  <si>
    <t>1996</t>
  </si>
  <si>
    <t>Qtr3</t>
  </si>
  <si>
    <t>Qtr4</t>
  </si>
  <si>
    <t>Aug</t>
  </si>
  <si>
    <t>Sep</t>
  </si>
  <si>
    <t>Oct</t>
  </si>
  <si>
    <t>Nov</t>
  </si>
  <si>
    <t>Dec</t>
  </si>
  <si>
    <t>Qtr1</t>
  </si>
  <si>
    <t>Qtr2</t>
  </si>
  <si>
    <t>Jul</t>
  </si>
  <si>
    <t>Apr</t>
  </si>
  <si>
    <t>May</t>
  </si>
  <si>
    <t>Jun</t>
  </si>
  <si>
    <t>Jan</t>
  </si>
  <si>
    <t>Feb</t>
  </si>
  <si>
    <t>Mar</t>
  </si>
  <si>
    <t>Year, Quarter and Month wise Total Orders and Total Revenue</t>
  </si>
  <si>
    <t>Time Period</t>
  </si>
  <si>
    <t>Top 10 Orders by Total Revenue</t>
  </si>
  <si>
    <t xml:space="preserve"> </t>
  </si>
  <si>
    <t>Total Customers</t>
  </si>
  <si>
    <t>Country wise Total Customers, Orders and Revenue</t>
  </si>
  <si>
    <t>Total Suppliers</t>
  </si>
  <si>
    <t>Total Products Supplied</t>
  </si>
  <si>
    <t>Columns</t>
  </si>
  <si>
    <t>Data Type</t>
  </si>
  <si>
    <t>Products</t>
  </si>
  <si>
    <t>Orders</t>
  </si>
  <si>
    <t>Order Details</t>
  </si>
  <si>
    <t>Employees</t>
  </si>
  <si>
    <t>Customers</t>
  </si>
  <si>
    <t>Categories</t>
  </si>
  <si>
    <t>Suppliers</t>
  </si>
  <si>
    <t>Shippers</t>
  </si>
  <si>
    <t>Number</t>
  </si>
  <si>
    <t>Text</t>
  </si>
  <si>
    <t>Currency</t>
  </si>
  <si>
    <t>Date</t>
  </si>
  <si>
    <t>General</t>
  </si>
  <si>
    <t>Unique identifier for suppliers table</t>
  </si>
  <si>
    <t>Name of the company</t>
  </si>
  <si>
    <t>Name of the contact person</t>
  </si>
  <si>
    <t>Position of the contact person</t>
  </si>
  <si>
    <t>Address of the supplier</t>
  </si>
  <si>
    <t>City of the supplier</t>
  </si>
  <si>
    <t>Region of the supplier</t>
  </si>
  <si>
    <t>Country of the supplier</t>
  </si>
  <si>
    <t>Phone of the supplier</t>
  </si>
  <si>
    <t>Fax of the supplier</t>
  </si>
  <si>
    <t>Postal code of the supplier</t>
  </si>
  <si>
    <t>Unique identifier for shippers table</t>
  </si>
  <si>
    <t>Name of the shipping company</t>
  </si>
  <si>
    <t>Phone of the shipper</t>
  </si>
  <si>
    <t>Unique identifier for Products table</t>
  </si>
  <si>
    <t>Name of the product</t>
  </si>
  <si>
    <t>Reference to the CategoryID in Categories Table</t>
  </si>
  <si>
    <t>Reference to the SupplierID in Suppliers Table</t>
  </si>
  <si>
    <t>Quantity in the single unit</t>
  </si>
  <si>
    <t>Number of units in stock</t>
  </si>
  <si>
    <t>Number of units ordered in total</t>
  </si>
  <si>
    <t>0/1 - Whether the product is discontinued or not</t>
  </si>
  <si>
    <t>Inventory quantity that triggers a new order to suppliers - (Average Daily Usage × Lead Time) + Safety Stock</t>
  </si>
  <si>
    <t>Unique identifier for Orders table</t>
  </si>
  <si>
    <t>Reference to the CustomerID in Customers Table</t>
  </si>
  <si>
    <t>Reference to the EmployeeID in Employees Table</t>
  </si>
  <si>
    <t>Reference to the ShipperID in Shippers Table</t>
  </si>
  <si>
    <t>Date of the order</t>
  </si>
  <si>
    <t>Date till which the product is required</t>
  </si>
  <si>
    <t>Date of the product shipping</t>
  </si>
  <si>
    <t>Freight charged for the product</t>
  </si>
  <si>
    <t>Name of the ship</t>
  </si>
  <si>
    <t>Country of shipment</t>
  </si>
  <si>
    <t>Code of shipment</t>
  </si>
  <si>
    <t>Region of shipment</t>
  </si>
  <si>
    <t>City of shipment</t>
  </si>
  <si>
    <t>Address of shipment</t>
  </si>
  <si>
    <t>Quantity of the product ordered</t>
  </si>
  <si>
    <t>Discount on the product amount</t>
  </si>
  <si>
    <t>Reference to the OrderID in Orders Table</t>
  </si>
  <si>
    <t>Reference to the ProductID in Products Table</t>
  </si>
  <si>
    <t>Unique identifier for Employees table</t>
  </si>
  <si>
    <t>First Name of the employee</t>
  </si>
  <si>
    <t>Last Name of the employee</t>
  </si>
  <si>
    <t>Title Of Courtesy of the employee</t>
  </si>
  <si>
    <t>Birth Date of the employee</t>
  </si>
  <si>
    <t>Hire Date of the employee</t>
  </si>
  <si>
    <t>Postal Code of the employee</t>
  </si>
  <si>
    <t>Home Phone of the employee</t>
  </si>
  <si>
    <t>Position in the organisation</t>
  </si>
  <si>
    <t>Address of the employee</t>
  </si>
  <si>
    <t>City of the employee</t>
  </si>
  <si>
    <t>Region of the employee</t>
  </si>
  <si>
    <t>Country of the employee</t>
  </si>
  <si>
    <t>Photo of the employee</t>
  </si>
  <si>
    <t>Brief information about the employee</t>
  </si>
  <si>
    <t>EmployeeID to which current employee reports to. -1 indicates the employee reports to no one</t>
  </si>
  <si>
    <t>Unique identifier for Categories table</t>
  </si>
  <si>
    <t>Unique identifier for Customers table</t>
  </si>
  <si>
    <t>Name of the customer company</t>
  </si>
  <si>
    <t>Name of the contact person in the company</t>
  </si>
  <si>
    <t>Position of the contact person in the company</t>
  </si>
  <si>
    <t>Address of the customer</t>
  </si>
  <si>
    <t>City of the Customer</t>
  </si>
  <si>
    <t>Region of the customer</t>
  </si>
  <si>
    <t>Postal Code of the customer</t>
  </si>
  <si>
    <t>Country of the customer</t>
  </si>
  <si>
    <t>Phone of the customer</t>
  </si>
  <si>
    <t>Fax of the customer</t>
  </si>
  <si>
    <t>Name of the category</t>
  </si>
  <si>
    <t>Description of the category</t>
  </si>
  <si>
    <t>Picture of the category</t>
  </si>
  <si>
    <t>Average orders per customer</t>
  </si>
  <si>
    <t>Top 10 high value customers sorted by total amount spent</t>
  </si>
  <si>
    <t>Count of OrderID</t>
  </si>
  <si>
    <t>4. Which product categories or products contribute most to order revenue?</t>
  </si>
  <si>
    <t>6. How frequently do different customer segments place orders?</t>
  </si>
  <si>
    <t>7. What is the geographic and title-wise distribution of employees?</t>
  </si>
  <si>
    <t>8. What trends can we observe in hire dates across employee titles?</t>
  </si>
  <si>
    <t>9. What patterns exist in employee title and courtesy title distributions?</t>
  </si>
  <si>
    <t>10. Are there correlations between product pricing, stock levels, and sales performance?</t>
  </si>
  <si>
    <t>11. How does product demand change over months or seasons?</t>
  </si>
  <si>
    <t>12. Can we identify anomalies in product sales or revenue performance?</t>
  </si>
  <si>
    <t>13. Are there any regional trends in supplier distribution and pricing?</t>
  </si>
  <si>
    <t>14. How are suppliers distributed across different product categories?</t>
  </si>
  <si>
    <t>15. How do supplier pricing and categories relate across different regions?</t>
  </si>
  <si>
    <t>Top 10 products by revenue</t>
  </si>
  <si>
    <t>Categories sorted by revenue in descending order</t>
  </si>
  <si>
    <t>1993</t>
  </si>
  <si>
    <t>1992</t>
  </si>
  <si>
    <t>Count of Title</t>
  </si>
  <si>
    <t>Every year 2 sales representatives have been hired, with a total of 3 employees hired each year.</t>
  </si>
  <si>
    <t>Count of TitleOfCourtesy</t>
  </si>
  <si>
    <t>Product Price</t>
  </si>
  <si>
    <t>Stock level</t>
  </si>
  <si>
    <t>Sales Performance</t>
  </si>
  <si>
    <t>Correlation</t>
  </si>
  <si>
    <t>Field 1</t>
  </si>
  <si>
    <t>Field 2</t>
  </si>
  <si>
    <t>Explaination</t>
  </si>
  <si>
    <t>Higher the product price, higher the revenue per sale, and higher the sales performance</t>
  </si>
  <si>
    <t>Approx. no correlation between the product price and stock</t>
  </si>
  <si>
    <t>Approx. no correlation between the stock and sales performance</t>
  </si>
  <si>
    <t>Order Date</t>
  </si>
  <si>
    <t>Timeline</t>
  </si>
  <si>
    <t>Country &amp; City</t>
  </si>
  <si>
    <t>Northwind Sales Analytics</t>
  </si>
  <si>
    <r>
      <rPr>
        <b/>
        <sz val="11"/>
        <color rgb="FF006100"/>
        <rFont val="Aptos Narrow"/>
        <family val="2"/>
        <scheme val="minor"/>
      </rPr>
      <t xml:space="preserve">Problem Statement
</t>
    </r>
    <r>
      <rPr>
        <sz val="11"/>
        <color rgb="FF006100"/>
        <rFont val="Aptos Narrow"/>
        <family val="2"/>
        <scheme val="minor"/>
      </rPr>
      <t xml:space="preserve">
The objective of this Power BI report is to create a visually appealing and user-friendly dashboard that communicates key performance metrics for Northwind Traders effectively. The report aims to generate insights into customer behavior, sales patterns, and employee performance to aid decision-making processes. It will cover sales analysis, customer segmentation, inventory trends, and employee performance, consolidating data from multiple tables for a comprehensive view of the company's operations. The report will empower stakeholders to make data-driven decisions by offering valuable insights and facilitating data exploration through interactive visualizations and dynamic filters. The expected impact is to revolutionize how Northwind Traders interacts with its data, enabling the company to remain competitive and drive its business forward in the wholesale market landscape.
</t>
    </r>
    <r>
      <rPr>
        <b/>
        <sz val="11"/>
        <color rgb="FF006100"/>
        <rFont val="Aptos Narrow"/>
        <family val="2"/>
        <scheme val="minor"/>
      </rPr>
      <t>Dataset Description</t>
    </r>
    <r>
      <rPr>
        <sz val="11"/>
        <color rgb="FF006100"/>
        <rFont val="Aptos Narrow"/>
        <family val="2"/>
        <scheme val="minor"/>
      </rPr>
      <t xml:space="preserve">
The Northwind database contains the sales data for a fictitious company called “Northwind Traders,” which imports and exports specialty foods from around the world
</t>
    </r>
    <r>
      <rPr>
        <b/>
        <sz val="11"/>
        <color rgb="FF006100"/>
        <rFont val="Aptos Narrow"/>
        <family val="2"/>
        <scheme val="minor"/>
      </rPr>
      <t xml:space="preserve">Table Explanations
</t>
    </r>
    <r>
      <rPr>
        <sz val="11"/>
        <color rgb="FF006100"/>
        <rFont val="Aptos Narrow"/>
        <family val="2"/>
        <scheme val="minor"/>
      </rPr>
      <t xml:space="preserve">
</t>
    </r>
    <r>
      <rPr>
        <b/>
        <sz val="11"/>
        <color rgb="FF006100"/>
        <rFont val="Aptos Narrow"/>
        <family val="2"/>
        <scheme val="minor"/>
      </rPr>
      <t>Customers Table</t>
    </r>
    <r>
      <rPr>
        <sz val="11"/>
        <color rgb="FF006100"/>
        <rFont val="Aptos Narrow"/>
        <family val="2"/>
        <scheme val="minor"/>
      </rPr>
      <t xml:space="preserve">
This table stores information about the company's customers. It includes fields for customer ID, company name, contact name, contact title, address, city, region, postal code, country, phone, and fax.
</t>
    </r>
    <r>
      <rPr>
        <b/>
        <sz val="11"/>
        <color rgb="FF006100"/>
        <rFont val="Aptos Narrow"/>
        <family val="2"/>
        <scheme val="minor"/>
      </rPr>
      <t>Employees Table</t>
    </r>
    <r>
      <rPr>
        <sz val="11"/>
        <color rgb="FF006100"/>
        <rFont val="Aptos Narrow"/>
        <family val="2"/>
        <scheme val="minor"/>
      </rPr>
      <t xml:space="preserve">
This table stores information about the company's employees. It includes fields for employee ID, last name, first name, title, title of courtesy, birth date, hire date, address, city, region, postal code, country, home phone, extension, photo, notes, reports to, and photo path.
</t>
    </r>
    <r>
      <rPr>
        <b/>
        <sz val="11"/>
        <color rgb="FF006100"/>
        <rFont val="Aptos Narrow"/>
        <family val="2"/>
        <scheme val="minor"/>
      </rPr>
      <t>Orders Table</t>
    </r>
    <r>
      <rPr>
        <sz val="11"/>
        <color rgb="FF006100"/>
        <rFont val="Aptos Narrow"/>
        <family val="2"/>
        <scheme val="minor"/>
      </rPr>
      <t xml:space="preserve">
This table stores information about the company's orders. It includes fields for order ID, customer ID, employee ID, order date, required date, shipped date, ship via, freight, ship name, ship address, ship city, ship region, ship postal code, and ship country.
</t>
    </r>
    <r>
      <rPr>
        <b/>
        <sz val="11"/>
        <color rgb="FF006100"/>
        <rFont val="Aptos Narrow"/>
        <family val="2"/>
        <scheme val="minor"/>
      </rPr>
      <t>Order Details Table</t>
    </r>
    <r>
      <rPr>
        <sz val="11"/>
        <color rgb="FF006100"/>
        <rFont val="Aptos Narrow"/>
        <family val="2"/>
        <scheme val="minor"/>
      </rPr>
      <t xml:space="preserve">
This table stores detailed information about the items within each order. It includes fields for order ID, product ID, unit price, quantity, and discount.
</t>
    </r>
    <r>
      <rPr>
        <b/>
        <sz val="11"/>
        <color rgb="FF006100"/>
        <rFont val="Aptos Narrow"/>
        <family val="2"/>
        <scheme val="minor"/>
      </rPr>
      <t>Products Table</t>
    </r>
    <r>
      <rPr>
        <sz val="11"/>
        <color rgb="FF006100"/>
        <rFont val="Aptos Narrow"/>
        <family val="2"/>
        <scheme val="minor"/>
      </rPr>
      <t xml:space="preserve">
This table stores information about the company's products. It includes fields for product ID, product name, supplier ID, category ID, quantity per unit, unit price, units in stock, units on order, reorder level, and whether the product is discontinued.
</t>
    </r>
    <r>
      <rPr>
        <b/>
        <sz val="11"/>
        <color rgb="FF006100"/>
        <rFont val="Aptos Narrow"/>
        <family val="2"/>
        <scheme val="minor"/>
      </rPr>
      <t>Suppliers Table</t>
    </r>
    <r>
      <rPr>
        <sz val="11"/>
        <color rgb="FF006100"/>
        <rFont val="Aptos Narrow"/>
        <family val="2"/>
        <scheme val="minor"/>
      </rPr>
      <t xml:space="preserve">
This table stores information about the company's suppliers. It includes fields for supplier ID, company name, contact name, contact title, address, city, region, postal code, country, phone, fax, and home page.
</t>
    </r>
    <r>
      <rPr>
        <b/>
        <sz val="11"/>
        <color rgb="FF006100"/>
        <rFont val="Aptos Narrow"/>
        <family val="2"/>
        <scheme val="minor"/>
      </rPr>
      <t>Shippers Table</t>
    </r>
    <r>
      <rPr>
        <sz val="11"/>
        <color rgb="FF006100"/>
        <rFont val="Aptos Narrow"/>
        <family val="2"/>
        <scheme val="minor"/>
      </rPr>
      <t xml:space="preserve">
This table stores information about the company's shipping companies. It includes fields for shipper ID, company name, and phone.
</t>
    </r>
    <r>
      <rPr>
        <b/>
        <sz val="11"/>
        <color rgb="FF006100"/>
        <rFont val="Aptos Narrow"/>
        <family val="2"/>
        <scheme val="minor"/>
      </rPr>
      <t>Categories Table</t>
    </r>
    <r>
      <rPr>
        <sz val="11"/>
        <color rgb="FF006100"/>
        <rFont val="Aptos Narrow"/>
        <family val="2"/>
        <scheme val="minor"/>
      </rPr>
      <t xml:space="preserve">
This table stores information about the product categories. It includes fields for category ID, category name, and description.</t>
    </r>
  </si>
  <si>
    <r>
      <rPr>
        <b/>
        <sz val="11"/>
        <color rgb="FF006100"/>
        <rFont val="Aptos Narrow"/>
        <family val="2"/>
        <scheme val="minor"/>
      </rPr>
      <t xml:space="preserve">EDA questions
These are the questions that you will need to answer after doing the required analysis.
</t>
    </r>
    <r>
      <rPr>
        <sz val="11"/>
        <color rgb="FF006100"/>
        <rFont val="Aptos Narrow"/>
        <family val="2"/>
        <scheme val="minor"/>
      </rPr>
      <t>1. What is the average number of orders per customer? Are there high-value repeat customers?
2. How do customer order patterns vary by city or country?
3. Can we cluster customers based on total spend, order count, and preferred categories?
4. Which product categories or products contribute most to order revenue?
5. Are there any correlations between orders and customer location or product category?
6. How frequently do different customer segments place orders?
7. What is the geographic and title-wise distribution of employees?
8. What trends can we observe in hire dates across employee titles?
9. What patterns exist in employee title and courtesy title distributions?
10. Are there correlations between product pricing, stock levels, and sales performance?
11. How does product demand change over months or seasons?
12. Can we identify anomalies in product sales or revenue performance?
13. Are there any regional trends in supplier distribution and pricing?
14. How are suppliers distributed across different product categories?
15. How do supplier pricing and categories relate across different regions?</t>
    </r>
  </si>
  <si>
    <t>NORTHWIND SALES ANALYTICS</t>
  </si>
  <si>
    <t>Marked Price per unit</t>
  </si>
  <si>
    <t>Cost Price per Unit of the product</t>
  </si>
  <si>
    <t>Gross Profit per unit</t>
  </si>
  <si>
    <t>Total Gross Profit</t>
  </si>
  <si>
    <t>Total Cost</t>
  </si>
  <si>
    <t>Total Cost amount</t>
  </si>
  <si>
    <t>UnitPrice (Marked Price)</t>
  </si>
  <si>
    <t>Gross Profit</t>
  </si>
  <si>
    <t>Net Profit</t>
  </si>
  <si>
    <t>Revenue</t>
  </si>
  <si>
    <t>Total revenue</t>
  </si>
  <si>
    <t>Profit Margin</t>
  </si>
  <si>
    <t>Total Net Profit</t>
  </si>
  <si>
    <t>Average Discount</t>
  </si>
  <si>
    <t>AOV</t>
  </si>
  <si>
    <t>On Time Shipment Rate</t>
  </si>
  <si>
    <t>Product Status</t>
  </si>
  <si>
    <t>Number of Orders</t>
  </si>
  <si>
    <t>Amount Spent</t>
  </si>
  <si>
    <t>Product Name</t>
  </si>
  <si>
    <t>Count of Employees</t>
  </si>
  <si>
    <t>Employee Title</t>
  </si>
  <si>
    <t>Year and Title</t>
  </si>
  <si>
    <t>Employee Title and Courtesy Title</t>
  </si>
  <si>
    <t>Average of UnitPrice</t>
  </si>
  <si>
    <t>Countries</t>
  </si>
  <si>
    <t>Average UnitPrice</t>
  </si>
  <si>
    <t>Count of SupplierID</t>
  </si>
  <si>
    <t>Order year and month</t>
  </si>
  <si>
    <t>Sum of Revenue</t>
  </si>
  <si>
    <t>Category Name</t>
  </si>
  <si>
    <t>5. Are there any correlations between orders and customer location or product category?</t>
  </si>
  <si>
    <t>Product status and their sales contribution</t>
  </si>
  <si>
    <t>Ongoing</t>
  </si>
  <si>
    <t>KPI</t>
  </si>
  <si>
    <t>Symbol</t>
  </si>
  <si>
    <t>unichar codes</t>
  </si>
  <si>
    <t>top 10 products by KPIs = bar chart</t>
  </si>
  <si>
    <t>KPIs by order date - line chart</t>
  </si>
  <si>
    <t>sales vs profit</t>
  </si>
  <si>
    <t>Country wise KPIs</t>
  </si>
  <si>
    <t>Category wise KPIs - column chart</t>
  </si>
  <si>
    <t>Links</t>
  </si>
  <si>
    <t>Data Dictionary</t>
  </si>
  <si>
    <t>Dashboard</t>
  </si>
  <si>
    <t>Data Dictionary'!A1</t>
  </si>
  <si>
    <t>Dashboard!A1</t>
  </si>
  <si>
    <t>Dashboard KPIs and charts</t>
  </si>
  <si>
    <t>Dataset analysis</t>
  </si>
  <si>
    <t>EDA solutions</t>
  </si>
  <si>
    <t>Dasboard KPIs and charts'!A1</t>
  </si>
  <si>
    <t>Dataset Analysis'!A1</t>
  </si>
  <si>
    <t>EDA solutions'!A1</t>
  </si>
  <si>
    <t>Table Link</t>
  </si>
  <si>
    <t>Custom Column -&gt; Total Gross profit - Freight_charges</t>
  </si>
  <si>
    <t>Custom Column -&gt; [[Marked_price * (1-discount)] - Cost_price] * quantity</t>
  </si>
  <si>
    <t>Custom Column -&gt; Total orders of the products placed</t>
  </si>
  <si>
    <t>Custom Column -&gt; Total quantity of the products sold</t>
  </si>
  <si>
    <t>Custom Column -&gt; Total cost of the product</t>
  </si>
  <si>
    <t>Custom Column -&gt; Total sales of the product</t>
  </si>
  <si>
    <t>Custom Column -&gt; (Revenue - Sales) for each unit</t>
  </si>
  <si>
    <t>Custom Column -&gt; Total gross profit for each product</t>
  </si>
  <si>
    <t>Custom Column -&gt; Whether the product is ongoing or discontinued</t>
  </si>
  <si>
    <t>Custom column -&gt; Total number of products supplied by the supplier</t>
  </si>
  <si>
    <t>Custom Column -&gt; Total number of products shipped by the shipper</t>
  </si>
  <si>
    <t>Custom Column -&gt; Total freight charged by the shipper</t>
  </si>
  <si>
    <t>Custom Column -&gt; Marked_price * Quantity * (1-discount)</t>
  </si>
  <si>
    <t>Custom Column -&gt; Total cost amount of the product</t>
  </si>
  <si>
    <t>Custom Column -&gt; Order date from orders table</t>
  </si>
  <si>
    <t>Custom Column -&gt; Marked price from products table</t>
  </si>
  <si>
    <t>Custom Column -&gt; Category from categories table</t>
  </si>
  <si>
    <t>Custom Column -&gt; Category name from categories table</t>
  </si>
  <si>
    <t>Total cost</t>
  </si>
  <si>
    <t>Custom Column -&gt; Total orders brought by the employee</t>
  </si>
  <si>
    <t>Custom Column -&gt; Total sales made by the employee</t>
  </si>
  <si>
    <t>Custom Column -&gt; Average sale per order made by the employee</t>
  </si>
  <si>
    <t>Custom Column -&gt; Total orders placed by the customer</t>
  </si>
  <si>
    <t>Custom Column -&gt; Average order amount of the orders placed by the customer</t>
  </si>
  <si>
    <t>Custom Column -&gt; Total amount spent by the customer</t>
  </si>
  <si>
    <t>Custom Column -&gt; Total number of products in the category</t>
  </si>
  <si>
    <t>Custom Column -&gt; Total cost of products in each category</t>
  </si>
  <si>
    <t>Order ID</t>
  </si>
  <si>
    <t>Total Revenue generated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</si>
</sst>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 #,##0.00_ ;_ * \-#,##0.00_ ;_ * &quot;-&quot;??_ ;_ @_ "/>
    <numFmt numFmtId="164" formatCode="&quot;₹&quot;\ #,##0.00"/>
    <numFmt numFmtId="165" formatCode="_-[$$-409]* #,##0.00_ ;_-[$$-409]* \-#,##0.00\ ;_-[$$-409]* &quot;-&quot;??_ ;_-@_ "/>
    <numFmt numFmtId="166" formatCode="[$$-409]#,##0.00"/>
    <numFmt numFmtId="167" formatCode="_ * #,##0_ ;_ * \-#,##0_ ;_ * &quot;-&quot;??_ ;_ @_ "/>
  </numFmts>
  <fonts count="10" x14ac:knownFonts="1">
    <font>
      <sz val="11"/>
      <color theme="1"/>
      <name val="Aptos Narrow"/>
      <family val="2"/>
      <scheme val="minor"/>
    </font>
    <font>
      <sz val="11"/>
      <color theme="1"/>
      <name val="Aptos Narrow"/>
      <family val="2"/>
      <scheme val="minor"/>
    </font>
    <font>
      <sz val="11"/>
      <color rgb="FF006100"/>
      <name val="Aptos Narrow"/>
      <family val="2"/>
      <scheme val="minor"/>
    </font>
    <font>
      <sz val="11"/>
      <color theme="0"/>
      <name val="Aptos Narrow"/>
      <family val="2"/>
      <scheme val="minor"/>
    </font>
    <font>
      <b/>
      <sz val="11"/>
      <color rgb="FF006100"/>
      <name val="Aptos Narrow"/>
      <family val="2"/>
      <scheme val="minor"/>
    </font>
    <font>
      <b/>
      <sz val="20"/>
      <color rgb="FF006100"/>
      <name val="Aptos Narrow"/>
      <family val="2"/>
      <scheme val="minor"/>
    </font>
    <font>
      <b/>
      <sz val="24"/>
      <color theme="0"/>
      <name val="Aptos Narrow"/>
      <family val="2"/>
      <scheme val="minor"/>
    </font>
    <font>
      <u/>
      <sz val="11"/>
      <color theme="10"/>
      <name val="Aptos Narrow"/>
      <family val="2"/>
      <scheme val="minor"/>
    </font>
    <font>
      <u/>
      <sz val="11"/>
      <color theme="0"/>
      <name val="Aptos Narrow"/>
      <family val="2"/>
      <scheme val="minor"/>
    </font>
    <font>
      <u/>
      <sz val="11"/>
      <name val="Aptos Narrow"/>
      <family val="2"/>
      <scheme val="minor"/>
    </font>
  </fonts>
  <fills count="4">
    <fill>
      <patternFill patternType="none"/>
    </fill>
    <fill>
      <patternFill patternType="gray125"/>
    </fill>
    <fill>
      <patternFill patternType="solid">
        <fgColor rgb="FFC6EFCE"/>
      </patternFill>
    </fill>
    <fill>
      <patternFill patternType="solid">
        <fgColor theme="6"/>
      </patternFill>
    </fill>
  </fills>
  <borders count="1">
    <border>
      <left/>
      <right/>
      <top/>
      <bottom/>
      <diagonal/>
    </border>
  </borders>
  <cellStyleXfs count="5">
    <xf numFmtId="0" fontId="0" fillId="0" borderId="0"/>
    <xf numFmtId="43"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7" fillId="0" borderId="0" applyNumberFormat="0" applyFill="0" applyBorder="0" applyAlignment="0" applyProtection="0"/>
  </cellStyleXfs>
  <cellXfs count="24">
    <xf numFmtId="0" fontId="0" fillId="0" borderId="0" xfId="0"/>
    <xf numFmtId="14"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3" fillId="3" borderId="0" xfId="3"/>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left" indent="2"/>
    </xf>
    <xf numFmtId="0" fontId="2" fillId="2" borderId="0" xfId="2"/>
    <xf numFmtId="165" fontId="0" fillId="0" borderId="0" xfId="1" applyNumberFormat="1" applyFont="1"/>
    <xf numFmtId="10" fontId="0" fillId="0" borderId="0" xfId="0" applyNumberFormat="1"/>
    <xf numFmtId="167" fontId="0" fillId="0" borderId="0" xfId="0" applyNumberFormat="1"/>
    <xf numFmtId="0" fontId="1" fillId="0" borderId="0" xfId="0" applyFont="1"/>
    <xf numFmtId="0" fontId="8" fillId="3" borderId="0" xfId="4" applyFont="1" applyFill="1"/>
    <xf numFmtId="0" fontId="9" fillId="0" borderId="0" xfId="4" quotePrefix="1" applyFont="1"/>
    <xf numFmtId="0" fontId="9" fillId="0" borderId="0" xfId="4" applyFont="1"/>
    <xf numFmtId="0" fontId="3" fillId="0" borderId="0" xfId="3" applyFill="1"/>
    <xf numFmtId="0" fontId="6" fillId="0" borderId="0" xfId="0" applyFont="1" applyAlignment="1">
      <alignment horizontal="center" vertical="center"/>
    </xf>
    <xf numFmtId="0" fontId="2" fillId="2" borderId="0" xfId="2" applyAlignment="1">
      <alignment wrapText="1"/>
    </xf>
    <xf numFmtId="0" fontId="5" fillId="2" borderId="0" xfId="2" applyFont="1" applyAlignment="1">
      <alignment horizontal="center" vertical="center"/>
    </xf>
    <xf numFmtId="0" fontId="2" fillId="2" borderId="0" xfId="2" applyAlignment="1">
      <alignment horizontal="left" wrapText="1"/>
    </xf>
  </cellXfs>
  <cellStyles count="5">
    <cellStyle name="Accent3" xfId="3" builtinId="37"/>
    <cellStyle name="Comma" xfId="1" builtinId="3"/>
    <cellStyle name="Good" xfId="2" builtinId="26"/>
    <cellStyle name="Hyperlink" xfId="4" builtinId="8"/>
    <cellStyle name="Normal" xfId="0" builtinId="0"/>
  </cellStyles>
  <dxfs count="86">
    <dxf>
      <numFmt numFmtId="167" formatCode="_ * #,##0_ ;_ * \-#,##0_ ;_ * &quot;-&quot;??_ ;_ @_ "/>
    </dxf>
    <dxf>
      <numFmt numFmtId="165" formatCode="_-[$$-409]* #,##0.00_ ;_-[$$-409]* \-#,##0.00\ ;_-[$$-409]* &quot;-&quot;??_ ;_-@_ "/>
    </dxf>
    <dxf>
      <numFmt numFmtId="0" formatCode="General"/>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numFmt numFmtId="0" formatCode="General"/>
    </dxf>
    <dxf>
      <numFmt numFmtId="0" formatCode="General"/>
    </dxf>
    <dxf>
      <numFmt numFmtId="165" formatCode="_-[$$-409]* #,##0.00_ ;_-[$$-409]* \-#,##0.00\ ;_-[$$-409]* &quot;-&quot;??_ ;_-@_ "/>
    </dxf>
    <dxf>
      <numFmt numFmtId="165"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numFmt numFmtId="165" formatCode="_-[$$-409]* #,##0.00_ ;_-[$$-409]* \-#,##0.00\ ;_-[$$-409]* &quot;-&quot;??_ ;_-@_ "/>
    </dxf>
    <dxf>
      <font>
        <b val="0"/>
        <i val="0"/>
        <strike val="0"/>
        <condense val="0"/>
        <extend val="0"/>
        <outline val="0"/>
        <shadow val="0"/>
        <u val="none"/>
        <vertAlign val="baseline"/>
        <sz val="11"/>
        <color theme="1"/>
        <name val="Aptos Narrow"/>
        <family val="2"/>
        <scheme val="minor"/>
      </font>
      <numFmt numFmtId="165"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165" formatCode="_-[$$-409]* #,##0.00_ ;_-[$$-409]* \-#,##0.00\ ;_-[$$-409]* &quot;-&quot;??_ ;_-@_ "/>
    </dxf>
    <dxf>
      <numFmt numFmtId="0" formatCode="General"/>
    </dxf>
    <dxf>
      <numFmt numFmtId="165" formatCode="_-[$$-409]* #,##0.00_ ;_-[$$-409]* \-#,##0.00\ ;_-[$$-409]* &quot;-&quot;??_ ;_-@_ "/>
    </dxf>
    <dxf>
      <numFmt numFmtId="165" formatCode="_-[$$-409]* #,##0.00_ ;_-[$$-409]* \-#,##0.00\ ;_-[$$-409]* &quot;-&quot;??_ ;_-@_ "/>
    </dxf>
    <dxf>
      <numFmt numFmtId="165" formatCode="_-[$$-409]* #,##0.00_ ;_-[$$-409]* \-#,##0.00\ ;_-[$$-409]* &quot;-&quot;??_ ;_-@_ "/>
    </dxf>
    <dxf>
      <numFmt numFmtId="19" formatCode="dd/mm/yyyy"/>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_-[$$-409]* #,##0.00_ ;_-[$$-409]* \-#,##0.00\ ;_-[$$-409]* &quot;-&quot;??_ ;_-@_ "/>
    </dxf>
    <dxf>
      <numFmt numFmtId="19" formatCode="dd/mm/yyyy"/>
    </dxf>
    <dxf>
      <numFmt numFmtId="19" formatCode="dd/mm/yyyy"/>
    </dxf>
    <dxf>
      <numFmt numFmtId="19" formatCode="dd/mm/yyyy"/>
    </dxf>
    <dxf>
      <numFmt numFmtId="0" formatCode="General"/>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165" formatCode="_-[$$-409]* #,##0.00_ ;_-[$$-409]* \-#,##0.00\ ;_-[$$-409]* &quot;-&quot;??_ ;_-@_ "/>
    </dxf>
    <dxf>
      <numFmt numFmtId="0" formatCode="General"/>
    </dxf>
    <dxf>
      <numFmt numFmtId="0" formatCode="General"/>
    </dxf>
    <dxf>
      <numFmt numFmtId="165" formatCode="_-[$$-409]* #,##0.00_ ;_-[$$-409]* \-#,##0.00\ ;_-[$$-409]* &quot;-&quot;??_ ;_-@_ "/>
    </dxf>
    <dxf>
      <numFmt numFmtId="0" formatCode="General"/>
    </dxf>
    <dxf>
      <numFmt numFmtId="0" formatCode="General"/>
    </dxf>
    <dxf>
      <numFmt numFmtId="165"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sz val="11"/>
        <color theme="1"/>
      </font>
    </dxf>
    <dxf>
      <fill>
        <patternFill patternType="solid">
          <fgColor theme="0"/>
          <bgColor theme="2" tint="-0.499984740745262"/>
        </patternFill>
      </fill>
      <border>
        <left style="thin">
          <color theme="1" tint="-0.499984740745262"/>
        </left>
        <right style="thin">
          <color theme="1" tint="-0.499984740745262"/>
        </right>
        <top style="thin">
          <color theme="1" tint="-0.499984740745262"/>
        </top>
        <bottom style="thin">
          <color theme="1" tint="-0.499984740745262"/>
        </bottom>
      </border>
    </dxf>
  </dxfs>
  <tableStyles count="1" defaultTableStyle="TableStyleMedium2" defaultPivotStyle="PivotStyleLight16">
    <tableStyle name="Timeline Style 1" pivot="0" table="0" count="8" xr9:uid="{98B48322-C2E1-4B1A-BCD4-86E2CF99AF5B}">
      <tableStyleElement type="wholeTable" dxfId="85"/>
      <tableStyleElement type="headerRow" dxfId="84"/>
    </tableStyle>
  </tableStyles>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pivotCacheDefinition" Target="pivotCache/pivotCacheDefinition12.xml"/><Relationship Id="rId39" Type="http://schemas.openxmlformats.org/officeDocument/2006/relationships/pivotCacheDefinition" Target="pivotCache/pivotCacheDefinition25.xml"/><Relationship Id="rId21" Type="http://schemas.openxmlformats.org/officeDocument/2006/relationships/pivotCacheDefinition" Target="pivotCache/pivotCacheDefinition7.xml"/><Relationship Id="rId34" Type="http://schemas.openxmlformats.org/officeDocument/2006/relationships/pivotCacheDefinition" Target="pivotCache/pivotCacheDefinition20.xml"/><Relationship Id="rId42" Type="http://schemas.microsoft.com/office/2007/relationships/slicerCache" Target="slicerCaches/slicerCache2.xml"/><Relationship Id="rId47" Type="http://schemas.openxmlformats.org/officeDocument/2006/relationships/theme" Target="theme/theme1.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9" Type="http://schemas.openxmlformats.org/officeDocument/2006/relationships/pivotCacheDefinition" Target="pivotCache/pivotCacheDefinition15.xml"/><Relationship Id="rId11" Type="http://schemas.openxmlformats.org/officeDocument/2006/relationships/worksheet" Target="worksheets/sheet11.xml"/><Relationship Id="rId24" Type="http://schemas.openxmlformats.org/officeDocument/2006/relationships/pivotCacheDefinition" Target="pivotCache/pivotCacheDefinition10.xml"/><Relationship Id="rId32" Type="http://schemas.openxmlformats.org/officeDocument/2006/relationships/pivotCacheDefinition" Target="pivotCache/pivotCacheDefinition18.xml"/><Relationship Id="rId37" Type="http://schemas.openxmlformats.org/officeDocument/2006/relationships/pivotCacheDefinition" Target="pivotCache/pivotCacheDefinition23.xml"/><Relationship Id="rId40" Type="http://schemas.openxmlformats.org/officeDocument/2006/relationships/pivotCacheDefinition" Target="pivotCache/pivotCacheDefinition26.xml"/><Relationship Id="rId45" Type="http://schemas.openxmlformats.org/officeDocument/2006/relationships/pivotCacheDefinition" Target="pivotCache/pivotCacheDefinition27.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31" Type="http://schemas.openxmlformats.org/officeDocument/2006/relationships/pivotCacheDefinition" Target="pivotCache/pivotCacheDefinition17.xml"/><Relationship Id="rId44" Type="http://schemas.microsoft.com/office/2007/relationships/slicerCache" Target="slicerCaches/slicerCache4.xml"/><Relationship Id="rId52"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30" Type="http://schemas.openxmlformats.org/officeDocument/2006/relationships/pivotCacheDefinition" Target="pivotCache/pivotCacheDefinition16.xml"/><Relationship Id="rId35" Type="http://schemas.openxmlformats.org/officeDocument/2006/relationships/pivotCacheDefinition" Target="pivotCache/pivotCacheDefinition21.xml"/><Relationship Id="rId43" Type="http://schemas.microsoft.com/office/2007/relationships/slicerCache" Target="slicerCaches/slicerCache3.xml"/><Relationship Id="rId48"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openxmlformats.org/officeDocument/2006/relationships/pivotCacheDefinition" Target="pivotCache/pivotCacheDefinition19.xml"/><Relationship Id="rId38" Type="http://schemas.openxmlformats.org/officeDocument/2006/relationships/pivotCacheDefinition" Target="pivotCache/pivotCacheDefinition24.xml"/><Relationship Id="rId46" Type="http://schemas.microsoft.com/office/2011/relationships/timelineCache" Target="timelineCaches/timelineCache1.xml"/><Relationship Id="rId20" Type="http://schemas.openxmlformats.org/officeDocument/2006/relationships/pivotCacheDefinition" Target="pivotCache/pivotCacheDefinition6.xml"/><Relationship Id="rId41" Type="http://schemas.microsoft.com/office/2007/relationships/slicerCache" Target="slicerCaches/slicerCache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openxmlformats.org/officeDocument/2006/relationships/pivotCacheDefinition" Target="pivotCache/pivotCacheDefinition14.xml"/><Relationship Id="rId36" Type="http://schemas.openxmlformats.org/officeDocument/2006/relationships/pivotCacheDefinition" Target="pivotCache/pivotCacheDefinition22.xml"/><Relationship Id="rId4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[EDA Analysis.xlsx]EDA solutions!PivotTable3</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 solutions'!$C$380</c:f>
              <c:strCache>
                <c:ptCount val="1"/>
                <c:pt idx="0">
                  <c:v>Total</c:v>
                </c:pt>
              </c:strCache>
            </c:strRef>
          </c:tx>
          <c:spPr>
            <a:solidFill>
              <a:schemeClr val="accent1"/>
            </a:solidFill>
            <a:ln>
              <a:noFill/>
            </a:ln>
            <a:effectLst/>
          </c:spPr>
          <c:invertIfNegative val="0"/>
          <c:cat>
            <c:multiLvlStrRef>
              <c:f>'EDA solutions'!$B$381:$B$407</c:f>
              <c:multiLvlStrCache>
                <c:ptCount val="23"/>
                <c:lvl>
                  <c:pt idx="0">
                    <c:v>Aug</c:v>
                  </c:pt>
                  <c:pt idx="1">
                    <c:v>Sep</c:v>
                  </c:pt>
                  <c:pt idx="2">
                    <c:v>Oct</c:v>
                  </c:pt>
                  <c:pt idx="3">
                    <c:v>Nov</c:v>
                  </c:pt>
                  <c:pt idx="4">
                    <c:v>Dec</c:v>
                  </c:pt>
                  <c:pt idx="5">
                    <c:v>Jan</c:v>
                  </c:pt>
                  <c:pt idx="6">
                    <c:v>Feb</c:v>
                  </c:pt>
                  <c:pt idx="7">
                    <c:v>Mar</c:v>
                  </c:pt>
                  <c:pt idx="8">
                    <c:v>Apr</c:v>
                  </c:pt>
                  <c:pt idx="9">
                    <c:v>May</c:v>
                  </c:pt>
                  <c:pt idx="10">
                    <c:v>Jun</c:v>
                  </c:pt>
                  <c:pt idx="11">
                    <c:v>Jul</c:v>
                  </c:pt>
                  <c:pt idx="12">
                    <c:v>Aug</c:v>
                  </c:pt>
                  <c:pt idx="13">
                    <c:v>Sep</c:v>
                  </c:pt>
                  <c:pt idx="14">
                    <c:v>Oct</c:v>
                  </c:pt>
                  <c:pt idx="15">
                    <c:v>Nov</c:v>
                  </c:pt>
                  <c:pt idx="16">
                    <c:v>Dec</c:v>
                  </c:pt>
                  <c:pt idx="17">
                    <c:v>Jan</c:v>
                  </c:pt>
                  <c:pt idx="18">
                    <c:v>Feb</c:v>
                  </c:pt>
                  <c:pt idx="19">
                    <c:v>Mar</c:v>
                  </c:pt>
                  <c:pt idx="20">
                    <c:v>Apr</c:v>
                  </c:pt>
                  <c:pt idx="21">
                    <c:v>May</c:v>
                  </c:pt>
                  <c:pt idx="22">
                    <c:v>Jun</c:v>
                  </c:pt>
                </c:lvl>
                <c:lvl>
                  <c:pt idx="0">
                    <c:v>1994</c:v>
                  </c:pt>
                  <c:pt idx="5">
                    <c:v>1995</c:v>
                  </c:pt>
                  <c:pt idx="17">
                    <c:v>1996</c:v>
                  </c:pt>
                </c:lvl>
              </c:multiLvlStrCache>
            </c:multiLvlStrRef>
          </c:cat>
          <c:val>
            <c:numRef>
              <c:f>'EDA solutions'!$C$381:$C$407</c:f>
              <c:numCache>
                <c:formatCode>General</c:formatCode>
                <c:ptCount val="23"/>
                <c:pt idx="0">
                  <c:v>22</c:v>
                </c:pt>
                <c:pt idx="1">
                  <c:v>25</c:v>
                </c:pt>
                <c:pt idx="2">
                  <c:v>23</c:v>
                </c:pt>
                <c:pt idx="3">
                  <c:v>25</c:v>
                </c:pt>
                <c:pt idx="4">
                  <c:v>26</c:v>
                </c:pt>
                <c:pt idx="5">
                  <c:v>31</c:v>
                </c:pt>
                <c:pt idx="6">
                  <c:v>29</c:v>
                </c:pt>
                <c:pt idx="7">
                  <c:v>33</c:v>
                </c:pt>
                <c:pt idx="8">
                  <c:v>28</c:v>
                </c:pt>
                <c:pt idx="9">
                  <c:v>33</c:v>
                </c:pt>
                <c:pt idx="10">
                  <c:v>32</c:v>
                </c:pt>
                <c:pt idx="11">
                  <c:v>30</c:v>
                </c:pt>
                <c:pt idx="12">
                  <c:v>33</c:v>
                </c:pt>
                <c:pt idx="13">
                  <c:v>33</c:v>
                </c:pt>
                <c:pt idx="14">
                  <c:v>37</c:v>
                </c:pt>
                <c:pt idx="15">
                  <c:v>37</c:v>
                </c:pt>
                <c:pt idx="16">
                  <c:v>35</c:v>
                </c:pt>
                <c:pt idx="17">
                  <c:v>48</c:v>
                </c:pt>
                <c:pt idx="18">
                  <c:v>53</c:v>
                </c:pt>
                <c:pt idx="19">
                  <c:v>56</c:v>
                </c:pt>
                <c:pt idx="20">
                  <c:v>73</c:v>
                </c:pt>
                <c:pt idx="21">
                  <c:v>77</c:v>
                </c:pt>
                <c:pt idx="22">
                  <c:v>11</c:v>
                </c:pt>
              </c:numCache>
            </c:numRef>
          </c:val>
          <c:extLst>
            <c:ext xmlns:c16="http://schemas.microsoft.com/office/drawing/2014/chart" uri="{C3380CC4-5D6E-409C-BE32-E72D297353CC}">
              <c16:uniqueId val="{00000000-C6E7-49B9-A403-F7FA19F31C54}"/>
            </c:ext>
          </c:extLst>
        </c:ser>
        <c:dLbls>
          <c:showLegendKey val="0"/>
          <c:showVal val="0"/>
          <c:showCatName val="0"/>
          <c:showSerName val="0"/>
          <c:showPercent val="0"/>
          <c:showBubbleSize val="0"/>
        </c:dLbls>
        <c:gapWidth val="150"/>
        <c:axId val="163942096"/>
        <c:axId val="163936816"/>
      </c:barChart>
      <c:catAx>
        <c:axId val="163942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936816"/>
        <c:crosses val="autoZero"/>
        <c:auto val="1"/>
        <c:lblAlgn val="ctr"/>
        <c:lblOffset val="100"/>
        <c:noMultiLvlLbl val="0"/>
      </c:catAx>
      <c:valAx>
        <c:axId val="163936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942096"/>
        <c:crosses val="autoZero"/>
        <c:crossBetween val="between"/>
      </c:valAx>
      <c:spPr>
        <a:noFill/>
        <a:ln>
          <a:noFill/>
        </a:ln>
        <a:effectLst/>
      </c:spPr>
    </c:plotArea>
    <c:legend>
      <c:legendPos val="t"/>
      <c:layout>
        <c:manualLayout>
          <c:xMode val="edge"/>
          <c:yMode val="edge"/>
          <c:x val="0.2708127734033246"/>
          <c:y val="0.23509040536599593"/>
          <c:w val="0.46948556430446192"/>
          <c:h val="0.145391878098571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0"/>
          <c:order val="0"/>
          <c:tx>
            <c:v>Sales VS Profit</c:v>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9525" cap="rnd">
                <a:solidFill>
                  <a:schemeClr val="accent1"/>
                </a:solidFill>
              </a:ln>
              <a:effectLst/>
            </c:spPr>
            <c:trendlineType val="linear"/>
            <c:dispRSqr val="0"/>
            <c:dispEq val="0"/>
          </c:trendline>
          <c:xVal>
            <c:numRef>
              <c:f>orders!$O$2:$O$831</c:f>
              <c:numCache>
                <c:formatCode>_-[$$-409]* #,##0.00_ ;_-[$$-409]* \-#,##0.00\ ;_-[$$-409]* "-"??_ ;_-@_ </c:formatCode>
                <c:ptCount val="830"/>
                <c:pt idx="0">
                  <c:v>566</c:v>
                </c:pt>
                <c:pt idx="1">
                  <c:v>2329.25</c:v>
                </c:pt>
                <c:pt idx="2">
                  <c:v>1941.6375</c:v>
                </c:pt>
                <c:pt idx="3">
                  <c:v>818.57500000000005</c:v>
                </c:pt>
                <c:pt idx="4">
                  <c:v>4497.375</c:v>
                </c:pt>
                <c:pt idx="5">
                  <c:v>1806</c:v>
                </c:pt>
                <c:pt idx="6">
                  <c:v>695.77499999999998</c:v>
                </c:pt>
                <c:pt idx="7">
                  <c:v>3115.75</c:v>
                </c:pt>
                <c:pt idx="8">
                  <c:v>648</c:v>
                </c:pt>
                <c:pt idx="9">
                  <c:v>1400.5</c:v>
                </c:pt>
                <c:pt idx="10">
                  <c:v>2023.8000000000002</c:v>
                </c:pt>
                <c:pt idx="11">
                  <c:v>126</c:v>
                </c:pt>
                <c:pt idx="12">
                  <c:v>1881.675</c:v>
                </c:pt>
                <c:pt idx="13">
                  <c:v>560</c:v>
                </c:pt>
                <c:pt idx="14">
                  <c:v>730.96</c:v>
                </c:pt>
                <c:pt idx="15">
                  <c:v>2346.3000000000002</c:v>
                </c:pt>
                <c:pt idx="16">
                  <c:v>870.0625</c:v>
                </c:pt>
                <c:pt idx="17">
                  <c:v>1470</c:v>
                </c:pt>
                <c:pt idx="18">
                  <c:v>433.2</c:v>
                </c:pt>
                <c:pt idx="19">
                  <c:v>4422</c:v>
                </c:pt>
                <c:pt idx="20">
                  <c:v>1377.1000000000001</c:v>
                </c:pt>
                <c:pt idx="21">
                  <c:v>803.69999999999993</c:v>
                </c:pt>
                <c:pt idx="22">
                  <c:v>1720</c:v>
                </c:pt>
                <c:pt idx="23">
                  <c:v>60</c:v>
                </c:pt>
                <c:pt idx="24">
                  <c:v>1821.1999999999998</c:v>
                </c:pt>
                <c:pt idx="25">
                  <c:v>2548.0249999999996</c:v>
                </c:pt>
                <c:pt idx="26">
                  <c:v>673.59999999999991</c:v>
                </c:pt>
                <c:pt idx="27">
                  <c:v>364.8</c:v>
                </c:pt>
                <c:pt idx="28">
                  <c:v>525</c:v>
                </c:pt>
                <c:pt idx="29">
                  <c:v>1503.6</c:v>
                </c:pt>
                <c:pt idx="30">
                  <c:v>1862.4</c:v>
                </c:pt>
                <c:pt idx="31">
                  <c:v>438.75</c:v>
                </c:pt>
                <c:pt idx="32">
                  <c:v>766.5</c:v>
                </c:pt>
                <c:pt idx="33">
                  <c:v>108.2</c:v>
                </c:pt>
                <c:pt idx="34">
                  <c:v>194.34</c:v>
                </c:pt>
                <c:pt idx="35">
                  <c:v>1770</c:v>
                </c:pt>
                <c:pt idx="36">
                  <c:v>1464.825</c:v>
                </c:pt>
                <c:pt idx="37">
                  <c:v>2181.44</c:v>
                </c:pt>
                <c:pt idx="38">
                  <c:v>3772</c:v>
                </c:pt>
                <c:pt idx="39">
                  <c:v>1026.3</c:v>
                </c:pt>
                <c:pt idx="40">
                  <c:v>100.8</c:v>
                </c:pt>
                <c:pt idx="41">
                  <c:v>599.25</c:v>
                </c:pt>
                <c:pt idx="42">
                  <c:v>2713.8500000000004</c:v>
                </c:pt>
                <c:pt idx="43">
                  <c:v>623.51999999999987</c:v>
                </c:pt>
                <c:pt idx="44">
                  <c:v>1620</c:v>
                </c:pt>
                <c:pt idx="45">
                  <c:v>1061</c:v>
                </c:pt>
                <c:pt idx="46">
                  <c:v>2359.5</c:v>
                </c:pt>
                <c:pt idx="47">
                  <c:v>152</c:v>
                </c:pt>
                <c:pt idx="48">
                  <c:v>1315.5</c:v>
                </c:pt>
                <c:pt idx="49">
                  <c:v>1776</c:v>
                </c:pt>
                <c:pt idx="50">
                  <c:v>3307</c:v>
                </c:pt>
                <c:pt idx="51">
                  <c:v>438</c:v>
                </c:pt>
                <c:pt idx="52">
                  <c:v>760</c:v>
                </c:pt>
                <c:pt idx="53">
                  <c:v>944</c:v>
                </c:pt>
                <c:pt idx="54">
                  <c:v>3388.8</c:v>
                </c:pt>
                <c:pt idx="55">
                  <c:v>1399.5</c:v>
                </c:pt>
                <c:pt idx="56">
                  <c:v>1193</c:v>
                </c:pt>
                <c:pt idx="57">
                  <c:v>4677.5249999999996</c:v>
                </c:pt>
                <c:pt idx="58">
                  <c:v>624.15</c:v>
                </c:pt>
                <c:pt idx="59">
                  <c:v>530.5</c:v>
                </c:pt>
                <c:pt idx="60">
                  <c:v>111</c:v>
                </c:pt>
                <c:pt idx="61">
                  <c:v>2202.5</c:v>
                </c:pt>
                <c:pt idx="62">
                  <c:v>421</c:v>
                </c:pt>
                <c:pt idx="63">
                  <c:v>336</c:v>
                </c:pt>
                <c:pt idx="64">
                  <c:v>2019.9</c:v>
                </c:pt>
                <c:pt idx="65">
                  <c:v>228</c:v>
                </c:pt>
                <c:pt idx="66">
                  <c:v>2619</c:v>
                </c:pt>
                <c:pt idx="67">
                  <c:v>646</c:v>
                </c:pt>
                <c:pt idx="68">
                  <c:v>3547.5</c:v>
                </c:pt>
                <c:pt idx="69">
                  <c:v>360</c:v>
                </c:pt>
                <c:pt idx="70">
                  <c:v>301</c:v>
                </c:pt>
                <c:pt idx="71">
                  <c:v>1490.4</c:v>
                </c:pt>
                <c:pt idx="72">
                  <c:v>645</c:v>
                </c:pt>
                <c:pt idx="73">
                  <c:v>180</c:v>
                </c:pt>
                <c:pt idx="74">
                  <c:v>140</c:v>
                </c:pt>
                <c:pt idx="75">
                  <c:v>205.5</c:v>
                </c:pt>
                <c:pt idx="76">
                  <c:v>6597.6824999999999</c:v>
                </c:pt>
                <c:pt idx="77">
                  <c:v>1873.25</c:v>
                </c:pt>
                <c:pt idx="78">
                  <c:v>1227.5</c:v>
                </c:pt>
                <c:pt idx="79">
                  <c:v>2262.92</c:v>
                </c:pt>
                <c:pt idx="80">
                  <c:v>1462</c:v>
                </c:pt>
                <c:pt idx="81">
                  <c:v>5723.8639999999996</c:v>
                </c:pt>
                <c:pt idx="82">
                  <c:v>2066.7749999999996</c:v>
                </c:pt>
                <c:pt idx="83">
                  <c:v>111.75</c:v>
                </c:pt>
                <c:pt idx="84">
                  <c:v>2233.6</c:v>
                </c:pt>
                <c:pt idx="85">
                  <c:v>1096.5</c:v>
                </c:pt>
                <c:pt idx="86">
                  <c:v>181</c:v>
                </c:pt>
                <c:pt idx="87">
                  <c:v>2545.1999999999998</c:v>
                </c:pt>
                <c:pt idx="88">
                  <c:v>356.40000000000003</c:v>
                </c:pt>
                <c:pt idx="89">
                  <c:v>3087.52</c:v>
                </c:pt>
                <c:pt idx="90">
                  <c:v>1168.3499999999999</c:v>
                </c:pt>
                <c:pt idx="91">
                  <c:v>4193.8999999999996</c:v>
                </c:pt>
                <c:pt idx="92">
                  <c:v>3045.51</c:v>
                </c:pt>
                <c:pt idx="93">
                  <c:v>440.75</c:v>
                </c:pt>
                <c:pt idx="94">
                  <c:v>2300.8000000000002</c:v>
                </c:pt>
                <c:pt idx="95">
                  <c:v>1980</c:v>
                </c:pt>
                <c:pt idx="96">
                  <c:v>2870</c:v>
                </c:pt>
                <c:pt idx="97">
                  <c:v>3662</c:v>
                </c:pt>
                <c:pt idx="98">
                  <c:v>2023.6000000000001</c:v>
                </c:pt>
                <c:pt idx="99">
                  <c:v>1018.125</c:v>
                </c:pt>
                <c:pt idx="100">
                  <c:v>454.5</c:v>
                </c:pt>
                <c:pt idx="101">
                  <c:v>178.8</c:v>
                </c:pt>
                <c:pt idx="102">
                  <c:v>802.57500000000005</c:v>
                </c:pt>
                <c:pt idx="103">
                  <c:v>6754.6925000000001</c:v>
                </c:pt>
                <c:pt idx="104">
                  <c:v>171.64999999999998</c:v>
                </c:pt>
                <c:pt idx="105">
                  <c:v>10741.6</c:v>
                </c:pt>
                <c:pt idx="106">
                  <c:v>711.16000000000008</c:v>
                </c:pt>
                <c:pt idx="107">
                  <c:v>600</c:v>
                </c:pt>
                <c:pt idx="108">
                  <c:v>1383</c:v>
                </c:pt>
                <c:pt idx="109">
                  <c:v>1461.2800000000002</c:v>
                </c:pt>
                <c:pt idx="110">
                  <c:v>536.75</c:v>
                </c:pt>
                <c:pt idx="111">
                  <c:v>4343.59</c:v>
                </c:pt>
                <c:pt idx="112">
                  <c:v>9244.2500000000018</c:v>
                </c:pt>
                <c:pt idx="113">
                  <c:v>2557.8000000000002</c:v>
                </c:pt>
                <c:pt idx="114">
                  <c:v>1938.8</c:v>
                </c:pt>
                <c:pt idx="115">
                  <c:v>559</c:v>
                </c:pt>
                <c:pt idx="116">
                  <c:v>1187.5</c:v>
                </c:pt>
                <c:pt idx="117">
                  <c:v>504</c:v>
                </c:pt>
                <c:pt idx="118">
                  <c:v>170.25</c:v>
                </c:pt>
                <c:pt idx="119">
                  <c:v>1044.8499999999999</c:v>
                </c:pt>
                <c:pt idx="120">
                  <c:v>2113.395</c:v>
                </c:pt>
                <c:pt idx="121">
                  <c:v>2988.8</c:v>
                </c:pt>
                <c:pt idx="122">
                  <c:v>1397</c:v>
                </c:pt>
                <c:pt idx="123">
                  <c:v>91.2</c:v>
                </c:pt>
                <c:pt idx="124">
                  <c:v>11515.2</c:v>
                </c:pt>
                <c:pt idx="125">
                  <c:v>1708</c:v>
                </c:pt>
                <c:pt idx="126">
                  <c:v>573.75</c:v>
                </c:pt>
                <c:pt idx="127">
                  <c:v>423.25</c:v>
                </c:pt>
                <c:pt idx="128">
                  <c:v>498.75</c:v>
                </c:pt>
                <c:pt idx="129">
                  <c:v>1081.1999999999998</c:v>
                </c:pt>
                <c:pt idx="130">
                  <c:v>129</c:v>
                </c:pt>
                <c:pt idx="131">
                  <c:v>1080.54</c:v>
                </c:pt>
                <c:pt idx="132">
                  <c:v>1643.4179999999999</c:v>
                </c:pt>
                <c:pt idx="133">
                  <c:v>140</c:v>
                </c:pt>
                <c:pt idx="134">
                  <c:v>3628.76</c:v>
                </c:pt>
                <c:pt idx="135">
                  <c:v>1123.75</c:v>
                </c:pt>
                <c:pt idx="136">
                  <c:v>2778</c:v>
                </c:pt>
                <c:pt idx="137">
                  <c:v>864</c:v>
                </c:pt>
                <c:pt idx="138">
                  <c:v>207.5</c:v>
                </c:pt>
                <c:pt idx="139">
                  <c:v>1323.6</c:v>
                </c:pt>
                <c:pt idx="140">
                  <c:v>1538</c:v>
                </c:pt>
                <c:pt idx="141">
                  <c:v>2292</c:v>
                </c:pt>
                <c:pt idx="142">
                  <c:v>2614.6799999999998</c:v>
                </c:pt>
                <c:pt idx="143">
                  <c:v>108</c:v>
                </c:pt>
                <c:pt idx="144">
                  <c:v>1800</c:v>
                </c:pt>
                <c:pt idx="145">
                  <c:v>3201.7</c:v>
                </c:pt>
                <c:pt idx="146">
                  <c:v>553</c:v>
                </c:pt>
                <c:pt idx="147">
                  <c:v>2656.8</c:v>
                </c:pt>
                <c:pt idx="148">
                  <c:v>2380.8000000000002</c:v>
                </c:pt>
                <c:pt idx="149">
                  <c:v>895.9</c:v>
                </c:pt>
                <c:pt idx="150">
                  <c:v>3132</c:v>
                </c:pt>
                <c:pt idx="151">
                  <c:v>2207</c:v>
                </c:pt>
                <c:pt idx="152">
                  <c:v>3829.59</c:v>
                </c:pt>
                <c:pt idx="153">
                  <c:v>4837.0200000000004</c:v>
                </c:pt>
                <c:pt idx="154">
                  <c:v>3393.5</c:v>
                </c:pt>
                <c:pt idx="155">
                  <c:v>1070.1075000000001</c:v>
                </c:pt>
                <c:pt idx="156">
                  <c:v>1992.0549999999998</c:v>
                </c:pt>
                <c:pt idx="157">
                  <c:v>500</c:v>
                </c:pt>
                <c:pt idx="158">
                  <c:v>2292.3000000000002</c:v>
                </c:pt>
                <c:pt idx="159">
                  <c:v>1492.5</c:v>
                </c:pt>
                <c:pt idx="160">
                  <c:v>2030.2</c:v>
                </c:pt>
                <c:pt idx="161">
                  <c:v>399</c:v>
                </c:pt>
                <c:pt idx="162">
                  <c:v>1002.5</c:v>
                </c:pt>
                <c:pt idx="163">
                  <c:v>1211.4000000000001</c:v>
                </c:pt>
                <c:pt idx="164">
                  <c:v>418.5</c:v>
                </c:pt>
                <c:pt idx="165">
                  <c:v>2656</c:v>
                </c:pt>
                <c:pt idx="166">
                  <c:v>282.32</c:v>
                </c:pt>
                <c:pt idx="167">
                  <c:v>128</c:v>
                </c:pt>
                <c:pt idx="168">
                  <c:v>902</c:v>
                </c:pt>
                <c:pt idx="169">
                  <c:v>13985.5</c:v>
                </c:pt>
                <c:pt idx="170">
                  <c:v>2268.5</c:v>
                </c:pt>
                <c:pt idx="171">
                  <c:v>2622</c:v>
                </c:pt>
                <c:pt idx="172">
                  <c:v>2134.8000000000002</c:v>
                </c:pt>
                <c:pt idx="173">
                  <c:v>1496.8799999999999</c:v>
                </c:pt>
                <c:pt idx="174">
                  <c:v>62.46</c:v>
                </c:pt>
                <c:pt idx="175">
                  <c:v>1275</c:v>
                </c:pt>
                <c:pt idx="176">
                  <c:v>11493.2</c:v>
                </c:pt>
                <c:pt idx="177">
                  <c:v>450</c:v>
                </c:pt>
                <c:pt idx="178">
                  <c:v>422.75</c:v>
                </c:pt>
                <c:pt idx="179">
                  <c:v>813.75</c:v>
                </c:pt>
                <c:pt idx="180">
                  <c:v>240</c:v>
                </c:pt>
                <c:pt idx="181">
                  <c:v>1802.375</c:v>
                </c:pt>
                <c:pt idx="182">
                  <c:v>6124</c:v>
                </c:pt>
                <c:pt idx="183">
                  <c:v>2366.25</c:v>
                </c:pt>
                <c:pt idx="184">
                  <c:v>610.29999999999995</c:v>
                </c:pt>
                <c:pt idx="185">
                  <c:v>1064</c:v>
                </c:pt>
                <c:pt idx="186">
                  <c:v>401.4</c:v>
                </c:pt>
                <c:pt idx="187">
                  <c:v>790</c:v>
                </c:pt>
                <c:pt idx="188">
                  <c:v>2493.15</c:v>
                </c:pt>
                <c:pt idx="189">
                  <c:v>491.99999999999994</c:v>
                </c:pt>
                <c:pt idx="190">
                  <c:v>568.4</c:v>
                </c:pt>
                <c:pt idx="191">
                  <c:v>1348.7</c:v>
                </c:pt>
                <c:pt idx="192">
                  <c:v>6159.1085000000003</c:v>
                </c:pt>
                <c:pt idx="193">
                  <c:v>2195</c:v>
                </c:pt>
                <c:pt idx="194">
                  <c:v>2246</c:v>
                </c:pt>
                <c:pt idx="195">
                  <c:v>648</c:v>
                </c:pt>
                <c:pt idx="196">
                  <c:v>1291.95</c:v>
                </c:pt>
                <c:pt idx="197">
                  <c:v>219.75</c:v>
                </c:pt>
                <c:pt idx="198">
                  <c:v>308.61</c:v>
                </c:pt>
                <c:pt idx="199">
                  <c:v>1147.75</c:v>
                </c:pt>
                <c:pt idx="200">
                  <c:v>555.38</c:v>
                </c:pt>
                <c:pt idx="201">
                  <c:v>2299.5</c:v>
                </c:pt>
                <c:pt idx="202">
                  <c:v>531.76</c:v>
                </c:pt>
                <c:pt idx="203">
                  <c:v>4813.335</c:v>
                </c:pt>
                <c:pt idx="204">
                  <c:v>2531.75</c:v>
                </c:pt>
                <c:pt idx="205">
                  <c:v>509.625</c:v>
                </c:pt>
                <c:pt idx="206">
                  <c:v>415.2</c:v>
                </c:pt>
                <c:pt idx="207">
                  <c:v>3357.5</c:v>
                </c:pt>
                <c:pt idx="208">
                  <c:v>697</c:v>
                </c:pt>
                <c:pt idx="209">
                  <c:v>1980</c:v>
                </c:pt>
                <c:pt idx="210">
                  <c:v>4869.8999999999996</c:v>
                </c:pt>
                <c:pt idx="211">
                  <c:v>2076</c:v>
                </c:pt>
                <c:pt idx="212">
                  <c:v>220.125</c:v>
                </c:pt>
                <c:pt idx="213">
                  <c:v>1923.69</c:v>
                </c:pt>
                <c:pt idx="214">
                  <c:v>195</c:v>
                </c:pt>
                <c:pt idx="215">
                  <c:v>893.2</c:v>
                </c:pt>
                <c:pt idx="216">
                  <c:v>2011.6</c:v>
                </c:pt>
                <c:pt idx="217">
                  <c:v>3148.6480000000001</c:v>
                </c:pt>
                <c:pt idx="218">
                  <c:v>270</c:v>
                </c:pt>
                <c:pt idx="219">
                  <c:v>294</c:v>
                </c:pt>
                <c:pt idx="220">
                  <c:v>897.12</c:v>
                </c:pt>
                <c:pt idx="221">
                  <c:v>1198.2024999999999</c:v>
                </c:pt>
                <c:pt idx="222">
                  <c:v>2276</c:v>
                </c:pt>
                <c:pt idx="223">
                  <c:v>1660</c:v>
                </c:pt>
                <c:pt idx="224">
                  <c:v>1296</c:v>
                </c:pt>
                <c:pt idx="225">
                  <c:v>288</c:v>
                </c:pt>
                <c:pt idx="226">
                  <c:v>1563.7000000000003</c:v>
                </c:pt>
                <c:pt idx="227">
                  <c:v>1881.4749999999999</c:v>
                </c:pt>
                <c:pt idx="228">
                  <c:v>225.6</c:v>
                </c:pt>
                <c:pt idx="229">
                  <c:v>697.5</c:v>
                </c:pt>
                <c:pt idx="230">
                  <c:v>589</c:v>
                </c:pt>
                <c:pt idx="231">
                  <c:v>13120.9</c:v>
                </c:pt>
                <c:pt idx="232">
                  <c:v>945</c:v>
                </c:pt>
                <c:pt idx="233">
                  <c:v>1840</c:v>
                </c:pt>
                <c:pt idx="234">
                  <c:v>184</c:v>
                </c:pt>
                <c:pt idx="235">
                  <c:v>836</c:v>
                </c:pt>
                <c:pt idx="236">
                  <c:v>483</c:v>
                </c:pt>
                <c:pt idx="237">
                  <c:v>1980</c:v>
                </c:pt>
                <c:pt idx="238">
                  <c:v>1590</c:v>
                </c:pt>
                <c:pt idx="239">
                  <c:v>1117</c:v>
                </c:pt>
                <c:pt idx="240">
                  <c:v>1890</c:v>
                </c:pt>
                <c:pt idx="241">
                  <c:v>550.34999999999991</c:v>
                </c:pt>
                <c:pt idx="242">
                  <c:v>3954</c:v>
                </c:pt>
                <c:pt idx="243">
                  <c:v>325.33749999999998</c:v>
                </c:pt>
                <c:pt idx="244">
                  <c:v>1064</c:v>
                </c:pt>
                <c:pt idx="245">
                  <c:v>761.17499999999995</c:v>
                </c:pt>
                <c:pt idx="246">
                  <c:v>1140</c:v>
                </c:pt>
                <c:pt idx="247">
                  <c:v>348</c:v>
                </c:pt>
                <c:pt idx="248">
                  <c:v>237.5</c:v>
                </c:pt>
                <c:pt idx="249">
                  <c:v>1727</c:v>
                </c:pt>
                <c:pt idx="250">
                  <c:v>575</c:v>
                </c:pt>
                <c:pt idx="251">
                  <c:v>1412</c:v>
                </c:pt>
                <c:pt idx="252">
                  <c:v>523.26</c:v>
                </c:pt>
                <c:pt idx="253">
                  <c:v>149</c:v>
                </c:pt>
                <c:pt idx="254">
                  <c:v>816.3</c:v>
                </c:pt>
                <c:pt idx="255">
                  <c:v>2048.5</c:v>
                </c:pt>
                <c:pt idx="256">
                  <c:v>1388.5</c:v>
                </c:pt>
                <c:pt idx="257">
                  <c:v>147.89999999999998</c:v>
                </c:pt>
                <c:pt idx="258">
                  <c:v>415.8</c:v>
                </c:pt>
                <c:pt idx="259">
                  <c:v>749.0625</c:v>
                </c:pt>
                <c:pt idx="260">
                  <c:v>240</c:v>
                </c:pt>
                <c:pt idx="261">
                  <c:v>136.80000000000001</c:v>
                </c:pt>
                <c:pt idx="262">
                  <c:v>4707.5400000000009</c:v>
                </c:pt>
                <c:pt idx="263">
                  <c:v>2550</c:v>
                </c:pt>
                <c:pt idx="264">
                  <c:v>525.29999999999995</c:v>
                </c:pt>
                <c:pt idx="265">
                  <c:v>1942</c:v>
                </c:pt>
                <c:pt idx="266">
                  <c:v>8623.4500000000007</c:v>
                </c:pt>
                <c:pt idx="267">
                  <c:v>9921.2999999999993</c:v>
                </c:pt>
                <c:pt idx="268">
                  <c:v>2381.0500000000002</c:v>
                </c:pt>
                <c:pt idx="269">
                  <c:v>352</c:v>
                </c:pt>
                <c:pt idx="270">
                  <c:v>4150.05</c:v>
                </c:pt>
                <c:pt idx="271">
                  <c:v>2314.1999999999998</c:v>
                </c:pt>
                <c:pt idx="272">
                  <c:v>200</c:v>
                </c:pt>
                <c:pt idx="273">
                  <c:v>225.5</c:v>
                </c:pt>
                <c:pt idx="274">
                  <c:v>2318.2399999999998</c:v>
                </c:pt>
                <c:pt idx="275">
                  <c:v>2444.31</c:v>
                </c:pt>
                <c:pt idx="276">
                  <c:v>3192.65</c:v>
                </c:pt>
                <c:pt idx="277">
                  <c:v>818.4</c:v>
                </c:pt>
                <c:pt idx="278">
                  <c:v>1151.4000000000001</c:v>
                </c:pt>
                <c:pt idx="279">
                  <c:v>1503</c:v>
                </c:pt>
                <c:pt idx="280">
                  <c:v>392.2</c:v>
                </c:pt>
                <c:pt idx="281">
                  <c:v>946</c:v>
                </c:pt>
                <c:pt idx="282">
                  <c:v>4180</c:v>
                </c:pt>
                <c:pt idx="283">
                  <c:v>110</c:v>
                </c:pt>
                <c:pt idx="284">
                  <c:v>796.35</c:v>
                </c:pt>
                <c:pt idx="285">
                  <c:v>2222.1999999999998</c:v>
                </c:pt>
                <c:pt idx="286">
                  <c:v>465.70000000000005</c:v>
                </c:pt>
                <c:pt idx="287">
                  <c:v>1940.85</c:v>
                </c:pt>
                <c:pt idx="288">
                  <c:v>1645</c:v>
                </c:pt>
                <c:pt idx="289">
                  <c:v>1823.8</c:v>
                </c:pt>
                <c:pt idx="290">
                  <c:v>139.80000000000001</c:v>
                </c:pt>
                <c:pt idx="291">
                  <c:v>355.5</c:v>
                </c:pt>
                <c:pt idx="292">
                  <c:v>10191.700000000001</c:v>
                </c:pt>
                <c:pt idx="293">
                  <c:v>1946.52</c:v>
                </c:pt>
                <c:pt idx="294">
                  <c:v>469.11</c:v>
                </c:pt>
                <c:pt idx="295">
                  <c:v>1504.5</c:v>
                </c:pt>
                <c:pt idx="296">
                  <c:v>417.2</c:v>
                </c:pt>
                <c:pt idx="297">
                  <c:v>210</c:v>
                </c:pt>
                <c:pt idx="298">
                  <c:v>2812</c:v>
                </c:pt>
                <c:pt idx="299">
                  <c:v>1792.8</c:v>
                </c:pt>
                <c:pt idx="300">
                  <c:v>240.1</c:v>
                </c:pt>
                <c:pt idx="301">
                  <c:v>3554.2750000000001</c:v>
                </c:pt>
                <c:pt idx="302">
                  <c:v>683.3</c:v>
                </c:pt>
                <c:pt idx="303">
                  <c:v>1677.3</c:v>
                </c:pt>
                <c:pt idx="304">
                  <c:v>880.5</c:v>
                </c:pt>
                <c:pt idx="305">
                  <c:v>1546.3</c:v>
                </c:pt>
                <c:pt idx="306">
                  <c:v>1728.5250000000001</c:v>
                </c:pt>
                <c:pt idx="307">
                  <c:v>2944.4</c:v>
                </c:pt>
                <c:pt idx="308">
                  <c:v>835.19999999999993</c:v>
                </c:pt>
                <c:pt idx="309">
                  <c:v>1152.5</c:v>
                </c:pt>
                <c:pt idx="310">
                  <c:v>2142.9</c:v>
                </c:pt>
                <c:pt idx="311">
                  <c:v>520.41</c:v>
                </c:pt>
                <c:pt idx="312">
                  <c:v>1072.425</c:v>
                </c:pt>
                <c:pt idx="313">
                  <c:v>2844.5</c:v>
                </c:pt>
                <c:pt idx="314">
                  <c:v>488.7</c:v>
                </c:pt>
                <c:pt idx="315">
                  <c:v>965</c:v>
                </c:pt>
                <c:pt idx="316">
                  <c:v>1234.05</c:v>
                </c:pt>
                <c:pt idx="317">
                  <c:v>639.9</c:v>
                </c:pt>
                <c:pt idx="318">
                  <c:v>1761</c:v>
                </c:pt>
                <c:pt idx="319">
                  <c:v>2519</c:v>
                </c:pt>
                <c:pt idx="320">
                  <c:v>155</c:v>
                </c:pt>
                <c:pt idx="321">
                  <c:v>890</c:v>
                </c:pt>
                <c:pt idx="322">
                  <c:v>2465.25</c:v>
                </c:pt>
                <c:pt idx="323">
                  <c:v>550.58749999999998</c:v>
                </c:pt>
                <c:pt idx="324">
                  <c:v>1501.0849999999998</c:v>
                </c:pt>
                <c:pt idx="325">
                  <c:v>2082</c:v>
                </c:pt>
                <c:pt idx="326">
                  <c:v>764.3</c:v>
                </c:pt>
                <c:pt idx="327">
                  <c:v>2147.4</c:v>
                </c:pt>
                <c:pt idx="328">
                  <c:v>838.45</c:v>
                </c:pt>
                <c:pt idx="329">
                  <c:v>569</c:v>
                </c:pt>
                <c:pt idx="330">
                  <c:v>477</c:v>
                </c:pt>
                <c:pt idx="331">
                  <c:v>317.75</c:v>
                </c:pt>
                <c:pt idx="332">
                  <c:v>1013.7449999999999</c:v>
                </c:pt>
                <c:pt idx="333">
                  <c:v>310</c:v>
                </c:pt>
                <c:pt idx="334">
                  <c:v>330</c:v>
                </c:pt>
                <c:pt idx="335">
                  <c:v>2237.5</c:v>
                </c:pt>
                <c:pt idx="336">
                  <c:v>593.75</c:v>
                </c:pt>
                <c:pt idx="337">
                  <c:v>142.5</c:v>
                </c:pt>
                <c:pt idx="338">
                  <c:v>23.8</c:v>
                </c:pt>
                <c:pt idx="339">
                  <c:v>807.38</c:v>
                </c:pt>
                <c:pt idx="340">
                  <c:v>3120</c:v>
                </c:pt>
                <c:pt idx="341">
                  <c:v>72</c:v>
                </c:pt>
                <c:pt idx="342">
                  <c:v>1101</c:v>
                </c:pt>
                <c:pt idx="343">
                  <c:v>812.5</c:v>
                </c:pt>
                <c:pt idx="344">
                  <c:v>516.46749999999997</c:v>
                </c:pt>
                <c:pt idx="345">
                  <c:v>1994.4</c:v>
                </c:pt>
                <c:pt idx="346">
                  <c:v>565.5</c:v>
                </c:pt>
                <c:pt idx="347">
                  <c:v>4725</c:v>
                </c:pt>
                <c:pt idx="348">
                  <c:v>1180.8800000000001</c:v>
                </c:pt>
                <c:pt idx="349">
                  <c:v>718.08</c:v>
                </c:pt>
                <c:pt idx="350">
                  <c:v>2388.5</c:v>
                </c:pt>
                <c:pt idx="351">
                  <c:v>493</c:v>
                </c:pt>
                <c:pt idx="352">
                  <c:v>479.8</c:v>
                </c:pt>
                <c:pt idx="353">
                  <c:v>2285</c:v>
                </c:pt>
                <c:pt idx="354">
                  <c:v>48.75</c:v>
                </c:pt>
                <c:pt idx="355">
                  <c:v>1483</c:v>
                </c:pt>
                <c:pt idx="356">
                  <c:v>230.85000000000002</c:v>
                </c:pt>
                <c:pt idx="357">
                  <c:v>4109.7</c:v>
                </c:pt>
                <c:pt idx="358">
                  <c:v>1130.4000000000001</c:v>
                </c:pt>
                <c:pt idx="359">
                  <c:v>6475.4000000000005</c:v>
                </c:pt>
                <c:pt idx="360">
                  <c:v>1064</c:v>
                </c:pt>
                <c:pt idx="361">
                  <c:v>424</c:v>
                </c:pt>
                <c:pt idx="362">
                  <c:v>299.25</c:v>
                </c:pt>
                <c:pt idx="363">
                  <c:v>808</c:v>
                </c:pt>
                <c:pt idx="364">
                  <c:v>6375</c:v>
                </c:pt>
                <c:pt idx="365">
                  <c:v>353.2</c:v>
                </c:pt>
                <c:pt idx="366">
                  <c:v>464</c:v>
                </c:pt>
                <c:pt idx="367">
                  <c:v>120</c:v>
                </c:pt>
                <c:pt idx="368">
                  <c:v>4807</c:v>
                </c:pt>
                <c:pt idx="369">
                  <c:v>1402.5</c:v>
                </c:pt>
                <c:pt idx="370">
                  <c:v>2697.5</c:v>
                </c:pt>
                <c:pt idx="371">
                  <c:v>1260</c:v>
                </c:pt>
                <c:pt idx="372">
                  <c:v>57.5</c:v>
                </c:pt>
                <c:pt idx="373">
                  <c:v>758.5</c:v>
                </c:pt>
                <c:pt idx="374">
                  <c:v>560</c:v>
                </c:pt>
                <c:pt idx="375">
                  <c:v>1336.95</c:v>
                </c:pt>
                <c:pt idx="376">
                  <c:v>1393.24</c:v>
                </c:pt>
                <c:pt idx="377">
                  <c:v>479.75</c:v>
                </c:pt>
                <c:pt idx="378">
                  <c:v>1503.6</c:v>
                </c:pt>
                <c:pt idx="379">
                  <c:v>1185.75</c:v>
                </c:pt>
                <c:pt idx="380">
                  <c:v>450</c:v>
                </c:pt>
                <c:pt idx="381">
                  <c:v>2775.05</c:v>
                </c:pt>
                <c:pt idx="382">
                  <c:v>903.59999999999991</c:v>
                </c:pt>
                <c:pt idx="383">
                  <c:v>55.800000000000004</c:v>
                </c:pt>
                <c:pt idx="384">
                  <c:v>589</c:v>
                </c:pt>
                <c:pt idx="385">
                  <c:v>5510.5925000000007</c:v>
                </c:pt>
                <c:pt idx="386">
                  <c:v>4985.5</c:v>
                </c:pt>
                <c:pt idx="387">
                  <c:v>1326.2249999999999</c:v>
                </c:pt>
                <c:pt idx="388">
                  <c:v>629.5</c:v>
                </c:pt>
                <c:pt idx="389">
                  <c:v>2761.9375</c:v>
                </c:pt>
                <c:pt idx="390">
                  <c:v>2720.05</c:v>
                </c:pt>
                <c:pt idx="391">
                  <c:v>500</c:v>
                </c:pt>
                <c:pt idx="392">
                  <c:v>708.75</c:v>
                </c:pt>
                <c:pt idx="393">
                  <c:v>2054</c:v>
                </c:pt>
                <c:pt idx="394">
                  <c:v>696</c:v>
                </c:pt>
                <c:pt idx="395">
                  <c:v>814.5</c:v>
                </c:pt>
                <c:pt idx="396">
                  <c:v>1371.8</c:v>
                </c:pt>
                <c:pt idx="397">
                  <c:v>1535</c:v>
                </c:pt>
                <c:pt idx="398">
                  <c:v>1446</c:v>
                </c:pt>
                <c:pt idx="399">
                  <c:v>636</c:v>
                </c:pt>
                <c:pt idx="400">
                  <c:v>372.375</c:v>
                </c:pt>
                <c:pt idx="401">
                  <c:v>1434</c:v>
                </c:pt>
                <c:pt idx="402">
                  <c:v>1779.1999999999998</c:v>
                </c:pt>
                <c:pt idx="403">
                  <c:v>397.8</c:v>
                </c:pt>
                <c:pt idx="404">
                  <c:v>318.83499999999998</c:v>
                </c:pt>
                <c:pt idx="405">
                  <c:v>1083.1500000000001</c:v>
                </c:pt>
                <c:pt idx="406">
                  <c:v>601.83000000000004</c:v>
                </c:pt>
                <c:pt idx="407">
                  <c:v>154.4</c:v>
                </c:pt>
                <c:pt idx="408">
                  <c:v>604.21500000000003</c:v>
                </c:pt>
                <c:pt idx="409">
                  <c:v>4371.6000000000004</c:v>
                </c:pt>
                <c:pt idx="410">
                  <c:v>4464.6000000000004</c:v>
                </c:pt>
                <c:pt idx="411">
                  <c:v>1227.02</c:v>
                </c:pt>
                <c:pt idx="412">
                  <c:v>1701</c:v>
                </c:pt>
                <c:pt idx="413">
                  <c:v>562.6</c:v>
                </c:pt>
                <c:pt idx="414">
                  <c:v>125</c:v>
                </c:pt>
                <c:pt idx="415">
                  <c:v>1930.4</c:v>
                </c:pt>
                <c:pt idx="416">
                  <c:v>1288.3875</c:v>
                </c:pt>
                <c:pt idx="417">
                  <c:v>1295</c:v>
                </c:pt>
                <c:pt idx="418">
                  <c:v>4666.9400000000005</c:v>
                </c:pt>
                <c:pt idx="419">
                  <c:v>1536.8</c:v>
                </c:pt>
                <c:pt idx="420">
                  <c:v>625.27499999999998</c:v>
                </c:pt>
                <c:pt idx="421">
                  <c:v>570</c:v>
                </c:pt>
                <c:pt idx="422">
                  <c:v>2301.75</c:v>
                </c:pt>
                <c:pt idx="423">
                  <c:v>920.1</c:v>
                </c:pt>
                <c:pt idx="424">
                  <c:v>3815.25</c:v>
                </c:pt>
                <c:pt idx="425">
                  <c:v>412.35</c:v>
                </c:pt>
                <c:pt idx="426">
                  <c:v>45</c:v>
                </c:pt>
                <c:pt idx="427">
                  <c:v>1423</c:v>
                </c:pt>
                <c:pt idx="428">
                  <c:v>534.85</c:v>
                </c:pt>
                <c:pt idx="429">
                  <c:v>813.36500000000001</c:v>
                </c:pt>
                <c:pt idx="430">
                  <c:v>5256.5</c:v>
                </c:pt>
                <c:pt idx="431">
                  <c:v>660</c:v>
                </c:pt>
                <c:pt idx="432">
                  <c:v>1261.875</c:v>
                </c:pt>
                <c:pt idx="433">
                  <c:v>1287.4000000000001</c:v>
                </c:pt>
                <c:pt idx="434">
                  <c:v>375.5</c:v>
                </c:pt>
                <c:pt idx="435">
                  <c:v>63</c:v>
                </c:pt>
                <c:pt idx="436">
                  <c:v>1768</c:v>
                </c:pt>
                <c:pt idx="437">
                  <c:v>801.1</c:v>
                </c:pt>
                <c:pt idx="438">
                  <c:v>1404.45</c:v>
                </c:pt>
                <c:pt idx="439">
                  <c:v>4960.8999999999996</c:v>
                </c:pt>
                <c:pt idx="440">
                  <c:v>3160.6</c:v>
                </c:pt>
                <c:pt idx="441">
                  <c:v>472.5</c:v>
                </c:pt>
                <c:pt idx="442">
                  <c:v>862.5</c:v>
                </c:pt>
                <c:pt idx="443">
                  <c:v>10164.799999999999</c:v>
                </c:pt>
                <c:pt idx="444">
                  <c:v>878</c:v>
                </c:pt>
                <c:pt idx="445">
                  <c:v>2071.1999999999998</c:v>
                </c:pt>
                <c:pt idx="446">
                  <c:v>4825</c:v>
                </c:pt>
                <c:pt idx="447">
                  <c:v>642</c:v>
                </c:pt>
                <c:pt idx="448">
                  <c:v>996</c:v>
                </c:pt>
                <c:pt idx="449">
                  <c:v>805.42499999999995</c:v>
                </c:pt>
                <c:pt idx="450">
                  <c:v>3436.4434999999994</c:v>
                </c:pt>
                <c:pt idx="451">
                  <c:v>114</c:v>
                </c:pt>
                <c:pt idx="452">
                  <c:v>1638.4</c:v>
                </c:pt>
                <c:pt idx="453">
                  <c:v>2864.5</c:v>
                </c:pt>
                <c:pt idx="454">
                  <c:v>330</c:v>
                </c:pt>
                <c:pt idx="455">
                  <c:v>2545</c:v>
                </c:pt>
                <c:pt idx="456">
                  <c:v>595.5</c:v>
                </c:pt>
                <c:pt idx="457">
                  <c:v>378</c:v>
                </c:pt>
                <c:pt idx="458">
                  <c:v>1893</c:v>
                </c:pt>
                <c:pt idx="459">
                  <c:v>1641</c:v>
                </c:pt>
                <c:pt idx="460">
                  <c:v>180.4</c:v>
                </c:pt>
                <c:pt idx="461">
                  <c:v>3424</c:v>
                </c:pt>
                <c:pt idx="462">
                  <c:v>93.5</c:v>
                </c:pt>
                <c:pt idx="463">
                  <c:v>4451.7</c:v>
                </c:pt>
                <c:pt idx="464">
                  <c:v>1233.48</c:v>
                </c:pt>
                <c:pt idx="465">
                  <c:v>2827.9</c:v>
                </c:pt>
                <c:pt idx="466">
                  <c:v>2205.75</c:v>
                </c:pt>
                <c:pt idx="467">
                  <c:v>1296</c:v>
                </c:pt>
                <c:pt idx="468">
                  <c:v>706</c:v>
                </c:pt>
                <c:pt idx="469">
                  <c:v>1270.75</c:v>
                </c:pt>
                <c:pt idx="470">
                  <c:v>3463</c:v>
                </c:pt>
                <c:pt idx="471">
                  <c:v>844.25250000000005</c:v>
                </c:pt>
                <c:pt idx="472">
                  <c:v>550</c:v>
                </c:pt>
                <c:pt idx="473">
                  <c:v>923.875</c:v>
                </c:pt>
                <c:pt idx="474">
                  <c:v>1570</c:v>
                </c:pt>
                <c:pt idx="475">
                  <c:v>468.45</c:v>
                </c:pt>
                <c:pt idx="476">
                  <c:v>638.5</c:v>
                </c:pt>
                <c:pt idx="477">
                  <c:v>287.8</c:v>
                </c:pt>
                <c:pt idx="478">
                  <c:v>655</c:v>
                </c:pt>
                <c:pt idx="479">
                  <c:v>1624.5</c:v>
                </c:pt>
                <c:pt idx="480">
                  <c:v>1296.75</c:v>
                </c:pt>
                <c:pt idx="481">
                  <c:v>1850</c:v>
                </c:pt>
                <c:pt idx="482">
                  <c:v>484.26250000000005</c:v>
                </c:pt>
                <c:pt idx="483">
                  <c:v>1890.5</c:v>
                </c:pt>
                <c:pt idx="484">
                  <c:v>360</c:v>
                </c:pt>
                <c:pt idx="485">
                  <c:v>1459</c:v>
                </c:pt>
                <c:pt idx="486">
                  <c:v>1498.35</c:v>
                </c:pt>
                <c:pt idx="487">
                  <c:v>536.4</c:v>
                </c:pt>
                <c:pt idx="488">
                  <c:v>997</c:v>
                </c:pt>
                <c:pt idx="489">
                  <c:v>139.80000000000001</c:v>
                </c:pt>
                <c:pt idx="490">
                  <c:v>52.349999999999994</c:v>
                </c:pt>
                <c:pt idx="491">
                  <c:v>240</c:v>
                </c:pt>
                <c:pt idx="492">
                  <c:v>1416</c:v>
                </c:pt>
                <c:pt idx="493">
                  <c:v>228</c:v>
                </c:pt>
                <c:pt idx="494">
                  <c:v>3118</c:v>
                </c:pt>
                <c:pt idx="495">
                  <c:v>319.2</c:v>
                </c:pt>
                <c:pt idx="496">
                  <c:v>736</c:v>
                </c:pt>
                <c:pt idx="497">
                  <c:v>4529.8</c:v>
                </c:pt>
                <c:pt idx="498">
                  <c:v>2311.6999999999998</c:v>
                </c:pt>
                <c:pt idx="499">
                  <c:v>1912.85</c:v>
                </c:pt>
                <c:pt idx="500">
                  <c:v>2196</c:v>
                </c:pt>
                <c:pt idx="501">
                  <c:v>1080</c:v>
                </c:pt>
                <c:pt idx="502">
                  <c:v>1590.5625</c:v>
                </c:pt>
                <c:pt idx="503">
                  <c:v>1631.4839999999999</c:v>
                </c:pt>
                <c:pt idx="504">
                  <c:v>252</c:v>
                </c:pt>
                <c:pt idx="505">
                  <c:v>88</c:v>
                </c:pt>
                <c:pt idx="506">
                  <c:v>55.199999999999996</c:v>
                </c:pt>
                <c:pt idx="507">
                  <c:v>1948.5</c:v>
                </c:pt>
                <c:pt idx="508">
                  <c:v>1990</c:v>
                </c:pt>
                <c:pt idx="509">
                  <c:v>3082</c:v>
                </c:pt>
                <c:pt idx="510">
                  <c:v>1644.6</c:v>
                </c:pt>
                <c:pt idx="511">
                  <c:v>320</c:v>
                </c:pt>
                <c:pt idx="512">
                  <c:v>2917</c:v>
                </c:pt>
                <c:pt idx="513">
                  <c:v>507</c:v>
                </c:pt>
                <c:pt idx="514">
                  <c:v>4337</c:v>
                </c:pt>
                <c:pt idx="515">
                  <c:v>616</c:v>
                </c:pt>
                <c:pt idx="516">
                  <c:v>2286</c:v>
                </c:pt>
                <c:pt idx="517">
                  <c:v>1515.6000000000001</c:v>
                </c:pt>
                <c:pt idx="518">
                  <c:v>2310</c:v>
                </c:pt>
                <c:pt idx="519">
                  <c:v>28</c:v>
                </c:pt>
                <c:pt idx="520">
                  <c:v>1477</c:v>
                </c:pt>
                <c:pt idx="521">
                  <c:v>1684.2750000000001</c:v>
                </c:pt>
                <c:pt idx="522">
                  <c:v>236.25</c:v>
                </c:pt>
                <c:pt idx="523">
                  <c:v>344</c:v>
                </c:pt>
                <c:pt idx="524">
                  <c:v>3603.2200000000003</c:v>
                </c:pt>
                <c:pt idx="525">
                  <c:v>2030.4</c:v>
                </c:pt>
                <c:pt idx="526">
                  <c:v>868.75</c:v>
                </c:pt>
                <c:pt idx="527">
                  <c:v>228</c:v>
                </c:pt>
                <c:pt idx="528">
                  <c:v>6635.2749999999996</c:v>
                </c:pt>
                <c:pt idx="529">
                  <c:v>224</c:v>
                </c:pt>
                <c:pt idx="530">
                  <c:v>96.5</c:v>
                </c:pt>
                <c:pt idx="531">
                  <c:v>1335</c:v>
                </c:pt>
                <c:pt idx="532">
                  <c:v>720</c:v>
                </c:pt>
                <c:pt idx="533">
                  <c:v>975.88</c:v>
                </c:pt>
                <c:pt idx="534">
                  <c:v>12.5</c:v>
                </c:pt>
                <c:pt idx="535">
                  <c:v>1442.5</c:v>
                </c:pt>
                <c:pt idx="536">
                  <c:v>1488</c:v>
                </c:pt>
                <c:pt idx="537">
                  <c:v>387.5</c:v>
                </c:pt>
                <c:pt idx="538">
                  <c:v>1531.0800000000002</c:v>
                </c:pt>
                <c:pt idx="539">
                  <c:v>2622.76</c:v>
                </c:pt>
                <c:pt idx="540">
                  <c:v>731.5</c:v>
                </c:pt>
                <c:pt idx="541">
                  <c:v>3687</c:v>
                </c:pt>
                <c:pt idx="542">
                  <c:v>722.5</c:v>
                </c:pt>
                <c:pt idx="543">
                  <c:v>1829.7570000000001</c:v>
                </c:pt>
                <c:pt idx="544">
                  <c:v>399.85</c:v>
                </c:pt>
                <c:pt idx="545">
                  <c:v>191.1</c:v>
                </c:pt>
                <c:pt idx="546">
                  <c:v>314.76</c:v>
                </c:pt>
                <c:pt idx="547">
                  <c:v>2158</c:v>
                </c:pt>
                <c:pt idx="548">
                  <c:v>2341.3640000000005</c:v>
                </c:pt>
                <c:pt idx="549">
                  <c:v>420</c:v>
                </c:pt>
                <c:pt idx="550">
                  <c:v>446.6</c:v>
                </c:pt>
                <c:pt idx="551">
                  <c:v>1553.5</c:v>
                </c:pt>
                <c:pt idx="552">
                  <c:v>1468.9349999999999</c:v>
                </c:pt>
                <c:pt idx="553">
                  <c:v>3026.8500000000004</c:v>
                </c:pt>
                <c:pt idx="554">
                  <c:v>2942.8125</c:v>
                </c:pt>
                <c:pt idx="555">
                  <c:v>1193.01</c:v>
                </c:pt>
                <c:pt idx="556">
                  <c:v>2278.4</c:v>
                </c:pt>
                <c:pt idx="557">
                  <c:v>2775</c:v>
                </c:pt>
                <c:pt idx="558">
                  <c:v>439.6</c:v>
                </c:pt>
                <c:pt idx="559">
                  <c:v>18.399999999999999</c:v>
                </c:pt>
                <c:pt idx="560">
                  <c:v>1411</c:v>
                </c:pt>
                <c:pt idx="561">
                  <c:v>140</c:v>
                </c:pt>
                <c:pt idx="562">
                  <c:v>187</c:v>
                </c:pt>
                <c:pt idx="563">
                  <c:v>852</c:v>
                </c:pt>
                <c:pt idx="564">
                  <c:v>1692.8</c:v>
                </c:pt>
                <c:pt idx="565">
                  <c:v>602.4</c:v>
                </c:pt>
                <c:pt idx="566">
                  <c:v>1788.45</c:v>
                </c:pt>
                <c:pt idx="567">
                  <c:v>40</c:v>
                </c:pt>
                <c:pt idx="568">
                  <c:v>8446.4500000000007</c:v>
                </c:pt>
                <c:pt idx="569">
                  <c:v>10952.844999999999</c:v>
                </c:pt>
                <c:pt idx="570">
                  <c:v>833</c:v>
                </c:pt>
                <c:pt idx="571">
                  <c:v>477</c:v>
                </c:pt>
                <c:pt idx="572">
                  <c:v>1140</c:v>
                </c:pt>
                <c:pt idx="573">
                  <c:v>678</c:v>
                </c:pt>
                <c:pt idx="574">
                  <c:v>237.89999999999998</c:v>
                </c:pt>
                <c:pt idx="575">
                  <c:v>2826</c:v>
                </c:pt>
                <c:pt idx="576">
                  <c:v>250.8</c:v>
                </c:pt>
                <c:pt idx="577">
                  <c:v>1030.76</c:v>
                </c:pt>
                <c:pt idx="578">
                  <c:v>730</c:v>
                </c:pt>
                <c:pt idx="579">
                  <c:v>843</c:v>
                </c:pt>
                <c:pt idx="580">
                  <c:v>932</c:v>
                </c:pt>
                <c:pt idx="581">
                  <c:v>1764</c:v>
                </c:pt>
                <c:pt idx="582">
                  <c:v>1974</c:v>
                </c:pt>
                <c:pt idx="583">
                  <c:v>2684.4</c:v>
                </c:pt>
                <c:pt idx="584">
                  <c:v>475.11</c:v>
                </c:pt>
                <c:pt idx="585">
                  <c:v>906.93000000000006</c:v>
                </c:pt>
                <c:pt idx="586">
                  <c:v>1432.7139999999999</c:v>
                </c:pt>
                <c:pt idx="587">
                  <c:v>845.8</c:v>
                </c:pt>
                <c:pt idx="588">
                  <c:v>4705.5</c:v>
                </c:pt>
                <c:pt idx="589">
                  <c:v>1064.5</c:v>
                </c:pt>
                <c:pt idx="590">
                  <c:v>1938.375</c:v>
                </c:pt>
                <c:pt idx="591">
                  <c:v>827.55</c:v>
                </c:pt>
                <c:pt idx="592">
                  <c:v>211.2</c:v>
                </c:pt>
                <c:pt idx="593">
                  <c:v>4581</c:v>
                </c:pt>
                <c:pt idx="594">
                  <c:v>975</c:v>
                </c:pt>
                <c:pt idx="595">
                  <c:v>159</c:v>
                </c:pt>
                <c:pt idx="596">
                  <c:v>735</c:v>
                </c:pt>
                <c:pt idx="597">
                  <c:v>3812.7</c:v>
                </c:pt>
                <c:pt idx="598">
                  <c:v>1112</c:v>
                </c:pt>
                <c:pt idx="599">
                  <c:v>4931.92</c:v>
                </c:pt>
                <c:pt idx="600">
                  <c:v>931.5</c:v>
                </c:pt>
                <c:pt idx="601">
                  <c:v>967.81899999999996</c:v>
                </c:pt>
                <c:pt idx="602">
                  <c:v>629</c:v>
                </c:pt>
                <c:pt idx="603">
                  <c:v>2603</c:v>
                </c:pt>
                <c:pt idx="604">
                  <c:v>2984</c:v>
                </c:pt>
                <c:pt idx="605">
                  <c:v>625</c:v>
                </c:pt>
                <c:pt idx="606">
                  <c:v>2966.5</c:v>
                </c:pt>
                <c:pt idx="607">
                  <c:v>2227.8874999999998</c:v>
                </c:pt>
                <c:pt idx="608">
                  <c:v>660</c:v>
                </c:pt>
                <c:pt idx="609">
                  <c:v>2048.2125000000001</c:v>
                </c:pt>
                <c:pt idx="610">
                  <c:v>649</c:v>
                </c:pt>
                <c:pt idx="611">
                  <c:v>1078.6875</c:v>
                </c:pt>
                <c:pt idx="612">
                  <c:v>519</c:v>
                </c:pt>
                <c:pt idx="613">
                  <c:v>3523.4</c:v>
                </c:pt>
                <c:pt idx="614">
                  <c:v>581</c:v>
                </c:pt>
                <c:pt idx="615">
                  <c:v>441.15</c:v>
                </c:pt>
                <c:pt idx="616">
                  <c:v>282</c:v>
                </c:pt>
                <c:pt idx="617">
                  <c:v>16387.5</c:v>
                </c:pt>
                <c:pt idx="618">
                  <c:v>1096.1999999999998</c:v>
                </c:pt>
                <c:pt idx="619">
                  <c:v>98.399999999999991</c:v>
                </c:pt>
                <c:pt idx="620">
                  <c:v>1920.6</c:v>
                </c:pt>
                <c:pt idx="621">
                  <c:v>1630</c:v>
                </c:pt>
                <c:pt idx="622">
                  <c:v>160</c:v>
                </c:pt>
                <c:pt idx="623">
                  <c:v>1979.23</c:v>
                </c:pt>
                <c:pt idx="624">
                  <c:v>2058.46</c:v>
                </c:pt>
                <c:pt idx="625">
                  <c:v>336.8</c:v>
                </c:pt>
                <c:pt idx="626">
                  <c:v>310</c:v>
                </c:pt>
                <c:pt idx="627">
                  <c:v>709.55</c:v>
                </c:pt>
                <c:pt idx="628">
                  <c:v>917</c:v>
                </c:pt>
                <c:pt idx="629">
                  <c:v>1955.125</c:v>
                </c:pt>
                <c:pt idx="630">
                  <c:v>1539</c:v>
                </c:pt>
                <c:pt idx="631">
                  <c:v>611.29999999999995</c:v>
                </c:pt>
                <c:pt idx="632">
                  <c:v>1500</c:v>
                </c:pt>
                <c:pt idx="633">
                  <c:v>150</c:v>
                </c:pt>
                <c:pt idx="634">
                  <c:v>892.64</c:v>
                </c:pt>
                <c:pt idx="635">
                  <c:v>36</c:v>
                </c:pt>
                <c:pt idx="636">
                  <c:v>1378.07</c:v>
                </c:pt>
                <c:pt idx="637">
                  <c:v>1209</c:v>
                </c:pt>
                <c:pt idx="638">
                  <c:v>3127.5</c:v>
                </c:pt>
                <c:pt idx="639">
                  <c:v>70</c:v>
                </c:pt>
                <c:pt idx="640">
                  <c:v>605</c:v>
                </c:pt>
                <c:pt idx="641">
                  <c:v>11380</c:v>
                </c:pt>
                <c:pt idx="642">
                  <c:v>860.1</c:v>
                </c:pt>
                <c:pt idx="643">
                  <c:v>368.9325</c:v>
                </c:pt>
                <c:pt idx="644">
                  <c:v>2090</c:v>
                </c:pt>
                <c:pt idx="645">
                  <c:v>5502.11</c:v>
                </c:pt>
                <c:pt idx="646">
                  <c:v>2753.1</c:v>
                </c:pt>
                <c:pt idx="647">
                  <c:v>6379.4</c:v>
                </c:pt>
                <c:pt idx="648">
                  <c:v>750.5</c:v>
                </c:pt>
                <c:pt idx="649">
                  <c:v>10835.240000000002</c:v>
                </c:pt>
                <c:pt idx="650">
                  <c:v>30</c:v>
                </c:pt>
                <c:pt idx="651">
                  <c:v>122.39999999999999</c:v>
                </c:pt>
                <c:pt idx="652">
                  <c:v>33.75</c:v>
                </c:pt>
                <c:pt idx="653">
                  <c:v>934.5</c:v>
                </c:pt>
                <c:pt idx="654">
                  <c:v>863.43</c:v>
                </c:pt>
                <c:pt idx="655">
                  <c:v>932.05</c:v>
                </c:pt>
                <c:pt idx="656">
                  <c:v>1924.25</c:v>
                </c:pt>
                <c:pt idx="657">
                  <c:v>342</c:v>
                </c:pt>
                <c:pt idx="658">
                  <c:v>427.5</c:v>
                </c:pt>
                <c:pt idx="659">
                  <c:v>108.5</c:v>
                </c:pt>
                <c:pt idx="660">
                  <c:v>663.1</c:v>
                </c:pt>
                <c:pt idx="661">
                  <c:v>670</c:v>
                </c:pt>
                <c:pt idx="662">
                  <c:v>452.9</c:v>
                </c:pt>
                <c:pt idx="663">
                  <c:v>858</c:v>
                </c:pt>
                <c:pt idx="664">
                  <c:v>6200.55</c:v>
                </c:pt>
                <c:pt idx="665">
                  <c:v>768.75</c:v>
                </c:pt>
                <c:pt idx="666">
                  <c:v>537.5</c:v>
                </c:pt>
                <c:pt idx="667">
                  <c:v>539.5</c:v>
                </c:pt>
                <c:pt idx="668">
                  <c:v>686.7</c:v>
                </c:pt>
                <c:pt idx="669">
                  <c:v>365.89</c:v>
                </c:pt>
                <c:pt idx="670">
                  <c:v>1447.5</c:v>
                </c:pt>
                <c:pt idx="671">
                  <c:v>1122.8</c:v>
                </c:pt>
                <c:pt idx="672">
                  <c:v>390</c:v>
                </c:pt>
                <c:pt idx="673">
                  <c:v>1936</c:v>
                </c:pt>
                <c:pt idx="674">
                  <c:v>742.5</c:v>
                </c:pt>
                <c:pt idx="675">
                  <c:v>748.8</c:v>
                </c:pt>
                <c:pt idx="676">
                  <c:v>1835.7</c:v>
                </c:pt>
                <c:pt idx="677">
                  <c:v>475.15</c:v>
                </c:pt>
                <c:pt idx="678">
                  <c:v>514.4</c:v>
                </c:pt>
                <c:pt idx="679">
                  <c:v>800</c:v>
                </c:pt>
                <c:pt idx="680">
                  <c:v>137.5</c:v>
                </c:pt>
                <c:pt idx="681">
                  <c:v>1174.75</c:v>
                </c:pt>
                <c:pt idx="682">
                  <c:v>2255.5</c:v>
                </c:pt>
                <c:pt idx="683">
                  <c:v>799.2</c:v>
                </c:pt>
                <c:pt idx="684">
                  <c:v>1788.6299999999999</c:v>
                </c:pt>
                <c:pt idx="685">
                  <c:v>920.6</c:v>
                </c:pt>
                <c:pt idx="686">
                  <c:v>500</c:v>
                </c:pt>
                <c:pt idx="687">
                  <c:v>619.5</c:v>
                </c:pt>
                <c:pt idx="688">
                  <c:v>456</c:v>
                </c:pt>
                <c:pt idx="689">
                  <c:v>644.79999999999995</c:v>
                </c:pt>
                <c:pt idx="690">
                  <c:v>2731.875</c:v>
                </c:pt>
                <c:pt idx="691">
                  <c:v>637.5</c:v>
                </c:pt>
                <c:pt idx="692">
                  <c:v>360</c:v>
                </c:pt>
                <c:pt idx="693">
                  <c:v>4011.75</c:v>
                </c:pt>
                <c:pt idx="694">
                  <c:v>560</c:v>
                </c:pt>
                <c:pt idx="695">
                  <c:v>711</c:v>
                </c:pt>
                <c:pt idx="696">
                  <c:v>1025.325</c:v>
                </c:pt>
                <c:pt idx="697">
                  <c:v>245</c:v>
                </c:pt>
                <c:pt idx="698">
                  <c:v>1407.5</c:v>
                </c:pt>
                <c:pt idx="699">
                  <c:v>220</c:v>
                </c:pt>
                <c:pt idx="700">
                  <c:v>2362.25</c:v>
                </c:pt>
                <c:pt idx="701">
                  <c:v>4422</c:v>
                </c:pt>
                <c:pt idx="702">
                  <c:v>110</c:v>
                </c:pt>
                <c:pt idx="703">
                  <c:v>458.755</c:v>
                </c:pt>
                <c:pt idx="704">
                  <c:v>471.2</c:v>
                </c:pt>
                <c:pt idx="705">
                  <c:v>4441.25</c:v>
                </c:pt>
                <c:pt idx="706">
                  <c:v>1659.5349999999999</c:v>
                </c:pt>
                <c:pt idx="707">
                  <c:v>74.400000000000006</c:v>
                </c:pt>
                <c:pt idx="708">
                  <c:v>677</c:v>
                </c:pt>
                <c:pt idx="709">
                  <c:v>1762.7</c:v>
                </c:pt>
                <c:pt idx="710">
                  <c:v>781</c:v>
                </c:pt>
                <c:pt idx="711">
                  <c:v>131.75</c:v>
                </c:pt>
                <c:pt idx="712">
                  <c:v>265.35000000000002</c:v>
                </c:pt>
                <c:pt idx="713">
                  <c:v>1119.9000000000001</c:v>
                </c:pt>
                <c:pt idx="714">
                  <c:v>3584</c:v>
                </c:pt>
                <c:pt idx="715">
                  <c:v>57.8</c:v>
                </c:pt>
                <c:pt idx="716">
                  <c:v>2052.5</c:v>
                </c:pt>
                <c:pt idx="717">
                  <c:v>848</c:v>
                </c:pt>
                <c:pt idx="718">
                  <c:v>1098.4599999999998</c:v>
                </c:pt>
                <c:pt idx="719">
                  <c:v>910.4</c:v>
                </c:pt>
                <c:pt idx="720">
                  <c:v>1408</c:v>
                </c:pt>
                <c:pt idx="721">
                  <c:v>108</c:v>
                </c:pt>
                <c:pt idx="722">
                  <c:v>224</c:v>
                </c:pt>
                <c:pt idx="723">
                  <c:v>1733.0600000000002</c:v>
                </c:pt>
                <c:pt idx="724">
                  <c:v>251.5</c:v>
                </c:pt>
                <c:pt idx="725">
                  <c:v>291.55</c:v>
                </c:pt>
                <c:pt idx="726">
                  <c:v>439</c:v>
                </c:pt>
                <c:pt idx="727">
                  <c:v>717.5</c:v>
                </c:pt>
                <c:pt idx="728">
                  <c:v>912</c:v>
                </c:pt>
                <c:pt idx="729">
                  <c:v>2233</c:v>
                </c:pt>
                <c:pt idx="730">
                  <c:v>1303.1949999999999</c:v>
                </c:pt>
                <c:pt idx="731">
                  <c:v>4813.5</c:v>
                </c:pt>
                <c:pt idx="732">
                  <c:v>248</c:v>
                </c:pt>
                <c:pt idx="733">
                  <c:v>15810</c:v>
                </c:pt>
                <c:pt idx="734">
                  <c:v>1014</c:v>
                </c:pt>
                <c:pt idx="735">
                  <c:v>720.9</c:v>
                </c:pt>
                <c:pt idx="736">
                  <c:v>1809.75</c:v>
                </c:pt>
                <c:pt idx="737">
                  <c:v>2023.38</c:v>
                </c:pt>
                <c:pt idx="738">
                  <c:v>2220</c:v>
                </c:pt>
                <c:pt idx="739">
                  <c:v>2772</c:v>
                </c:pt>
                <c:pt idx="740">
                  <c:v>3574.8</c:v>
                </c:pt>
                <c:pt idx="741">
                  <c:v>1353.6</c:v>
                </c:pt>
                <c:pt idx="742">
                  <c:v>4288.8500000000004</c:v>
                </c:pt>
                <c:pt idx="743">
                  <c:v>2296</c:v>
                </c:pt>
                <c:pt idx="744">
                  <c:v>69.599999999999994</c:v>
                </c:pt>
                <c:pt idx="745">
                  <c:v>4895.4375</c:v>
                </c:pt>
                <c:pt idx="746">
                  <c:v>940.5</c:v>
                </c:pt>
                <c:pt idx="747">
                  <c:v>1196</c:v>
                </c:pt>
                <c:pt idx="748">
                  <c:v>560</c:v>
                </c:pt>
                <c:pt idx="749">
                  <c:v>1885</c:v>
                </c:pt>
                <c:pt idx="750">
                  <c:v>686</c:v>
                </c:pt>
                <c:pt idx="751">
                  <c:v>1197.95</c:v>
                </c:pt>
                <c:pt idx="752">
                  <c:v>903.75</c:v>
                </c:pt>
                <c:pt idx="753">
                  <c:v>2769</c:v>
                </c:pt>
                <c:pt idx="754">
                  <c:v>1811.1</c:v>
                </c:pt>
                <c:pt idx="755">
                  <c:v>326</c:v>
                </c:pt>
                <c:pt idx="756">
                  <c:v>295.38</c:v>
                </c:pt>
                <c:pt idx="757">
                  <c:v>586</c:v>
                </c:pt>
                <c:pt idx="758">
                  <c:v>329.685</c:v>
                </c:pt>
                <c:pt idx="759">
                  <c:v>2633.9</c:v>
                </c:pt>
                <c:pt idx="760">
                  <c:v>4680.8999999999996</c:v>
                </c:pt>
                <c:pt idx="761">
                  <c:v>616.5</c:v>
                </c:pt>
                <c:pt idx="762">
                  <c:v>645</c:v>
                </c:pt>
                <c:pt idx="763">
                  <c:v>933.5</c:v>
                </c:pt>
                <c:pt idx="764">
                  <c:v>2825.3</c:v>
                </c:pt>
                <c:pt idx="765">
                  <c:v>361</c:v>
                </c:pt>
                <c:pt idx="766">
                  <c:v>243.18</c:v>
                </c:pt>
                <c:pt idx="767">
                  <c:v>622.35</c:v>
                </c:pt>
                <c:pt idx="768">
                  <c:v>491.5</c:v>
                </c:pt>
                <c:pt idx="769">
                  <c:v>6750</c:v>
                </c:pt>
                <c:pt idx="770">
                  <c:v>1575</c:v>
                </c:pt>
                <c:pt idx="771">
                  <c:v>76</c:v>
                </c:pt>
                <c:pt idx="772">
                  <c:v>632.4</c:v>
                </c:pt>
                <c:pt idx="773">
                  <c:v>6306.24</c:v>
                </c:pt>
                <c:pt idx="774">
                  <c:v>1402</c:v>
                </c:pt>
                <c:pt idx="775">
                  <c:v>1500</c:v>
                </c:pt>
                <c:pt idx="776">
                  <c:v>1966.81</c:v>
                </c:pt>
                <c:pt idx="777">
                  <c:v>270</c:v>
                </c:pt>
                <c:pt idx="778">
                  <c:v>1030</c:v>
                </c:pt>
                <c:pt idx="779">
                  <c:v>877.72499999999991</c:v>
                </c:pt>
                <c:pt idx="780">
                  <c:v>2160</c:v>
                </c:pt>
                <c:pt idx="781">
                  <c:v>1286.8</c:v>
                </c:pt>
                <c:pt idx="782">
                  <c:v>12615.05</c:v>
                </c:pt>
                <c:pt idx="783">
                  <c:v>2393.5</c:v>
                </c:pt>
                <c:pt idx="784">
                  <c:v>8902.5</c:v>
                </c:pt>
                <c:pt idx="785">
                  <c:v>3232.8</c:v>
                </c:pt>
                <c:pt idx="786">
                  <c:v>539.4</c:v>
                </c:pt>
                <c:pt idx="787">
                  <c:v>1754.5</c:v>
                </c:pt>
                <c:pt idx="788">
                  <c:v>1692</c:v>
                </c:pt>
                <c:pt idx="789">
                  <c:v>60</c:v>
                </c:pt>
                <c:pt idx="790">
                  <c:v>732.6</c:v>
                </c:pt>
                <c:pt idx="791">
                  <c:v>3090</c:v>
                </c:pt>
                <c:pt idx="792">
                  <c:v>200</c:v>
                </c:pt>
                <c:pt idx="793">
                  <c:v>1773</c:v>
                </c:pt>
                <c:pt idx="794">
                  <c:v>405.75</c:v>
                </c:pt>
                <c:pt idx="795">
                  <c:v>210</c:v>
                </c:pt>
                <c:pt idx="796">
                  <c:v>591.59999999999991</c:v>
                </c:pt>
                <c:pt idx="797">
                  <c:v>1309.5</c:v>
                </c:pt>
                <c:pt idx="798">
                  <c:v>1485.8</c:v>
                </c:pt>
                <c:pt idx="799">
                  <c:v>817.875</c:v>
                </c:pt>
                <c:pt idx="800">
                  <c:v>525</c:v>
                </c:pt>
                <c:pt idx="801">
                  <c:v>273.60000000000002</c:v>
                </c:pt>
                <c:pt idx="802">
                  <c:v>810</c:v>
                </c:pt>
                <c:pt idx="803">
                  <c:v>36</c:v>
                </c:pt>
                <c:pt idx="804">
                  <c:v>1332</c:v>
                </c:pt>
                <c:pt idx="805">
                  <c:v>3055</c:v>
                </c:pt>
                <c:pt idx="806">
                  <c:v>305</c:v>
                </c:pt>
                <c:pt idx="807">
                  <c:v>1727.5</c:v>
                </c:pt>
                <c:pt idx="808">
                  <c:v>3740</c:v>
                </c:pt>
                <c:pt idx="809">
                  <c:v>45</c:v>
                </c:pt>
                <c:pt idx="810">
                  <c:v>858</c:v>
                </c:pt>
                <c:pt idx="811">
                  <c:v>1838</c:v>
                </c:pt>
                <c:pt idx="812">
                  <c:v>266</c:v>
                </c:pt>
                <c:pt idx="813">
                  <c:v>510</c:v>
                </c:pt>
                <c:pt idx="814">
                  <c:v>406.40000000000003</c:v>
                </c:pt>
                <c:pt idx="815">
                  <c:v>1342.95</c:v>
                </c:pt>
                <c:pt idx="816">
                  <c:v>4330.4000000000005</c:v>
                </c:pt>
                <c:pt idx="817">
                  <c:v>189.42000000000002</c:v>
                </c:pt>
                <c:pt idx="818">
                  <c:v>928.75</c:v>
                </c:pt>
                <c:pt idx="819">
                  <c:v>86.850000000000009</c:v>
                </c:pt>
                <c:pt idx="820">
                  <c:v>2027.08</c:v>
                </c:pt>
                <c:pt idx="821">
                  <c:v>360</c:v>
                </c:pt>
                <c:pt idx="822">
                  <c:v>1629.9749999999999</c:v>
                </c:pt>
                <c:pt idx="823">
                  <c:v>484.5</c:v>
                </c:pt>
                <c:pt idx="824">
                  <c:v>5218</c:v>
                </c:pt>
                <c:pt idx="825">
                  <c:v>300</c:v>
                </c:pt>
                <c:pt idx="826">
                  <c:v>232.08499999999998</c:v>
                </c:pt>
                <c:pt idx="827">
                  <c:v>498.1</c:v>
                </c:pt>
                <c:pt idx="828">
                  <c:v>792.75</c:v>
                </c:pt>
                <c:pt idx="829">
                  <c:v>1255.7205000000001</c:v>
                </c:pt>
              </c:numCache>
            </c:numRef>
          </c:xVal>
          <c:yVal>
            <c:numRef>
              <c:f>orders!$P$2:$P$831</c:f>
              <c:numCache>
                <c:formatCode>_-[$$-409]* #,##0.00_ ;_-[$$-409]* \-#,##0.00\ ;_-[$$-409]* "-"??_ ;_-@_ </c:formatCode>
                <c:ptCount val="830"/>
                <c:pt idx="0">
                  <c:v>211.39999999999998</c:v>
                </c:pt>
                <c:pt idx="1">
                  <c:v>465.85</c:v>
                </c:pt>
                <c:pt idx="2">
                  <c:v>233.63749999999996</c:v>
                </c:pt>
                <c:pt idx="3">
                  <c:v>329.77499999999998</c:v>
                </c:pt>
                <c:pt idx="4">
                  <c:v>767.37500000000023</c:v>
                </c:pt>
                <c:pt idx="5">
                  <c:v>401.2</c:v>
                </c:pt>
                <c:pt idx="6">
                  <c:v>70.574999999999989</c:v>
                </c:pt>
                <c:pt idx="7">
                  <c:v>625.25</c:v>
                </c:pt>
                <c:pt idx="8">
                  <c:v>130.19999999999996</c:v>
                </c:pt>
                <c:pt idx="9">
                  <c:v>280.59999999999991</c:v>
                </c:pt>
                <c:pt idx="10">
                  <c:v>226.20000000000022</c:v>
                </c:pt>
                <c:pt idx="11">
                  <c:v>25.2</c:v>
                </c:pt>
                <c:pt idx="12">
                  <c:v>185.87499999999997</c:v>
                </c:pt>
                <c:pt idx="13">
                  <c:v>112</c:v>
                </c:pt>
                <c:pt idx="14">
                  <c:v>218.96000000000004</c:v>
                </c:pt>
                <c:pt idx="15">
                  <c:v>-118.50000000000004</c:v>
                </c:pt>
                <c:pt idx="16">
                  <c:v>145.56250000000003</c:v>
                </c:pt>
                <c:pt idx="17">
                  <c:v>342</c:v>
                </c:pt>
                <c:pt idx="18">
                  <c:v>68.400000000000034</c:v>
                </c:pt>
                <c:pt idx="19">
                  <c:v>391</c:v>
                </c:pt>
                <c:pt idx="20">
                  <c:v>275.90000000000003</c:v>
                </c:pt>
                <c:pt idx="21">
                  <c:v>127.69999999999989</c:v>
                </c:pt>
                <c:pt idx="22">
                  <c:v>344.00000000000011</c:v>
                </c:pt>
                <c:pt idx="23">
                  <c:v>12</c:v>
                </c:pt>
                <c:pt idx="24">
                  <c:v>445.19999999999993</c:v>
                </c:pt>
                <c:pt idx="25">
                  <c:v>435.62499999999972</c:v>
                </c:pt>
                <c:pt idx="26">
                  <c:v>135</c:v>
                </c:pt>
                <c:pt idx="27">
                  <c:v>57.599999999999994</c:v>
                </c:pt>
                <c:pt idx="28">
                  <c:v>104.99999999999999</c:v>
                </c:pt>
                <c:pt idx="29">
                  <c:v>302.80000000000007</c:v>
                </c:pt>
                <c:pt idx="30">
                  <c:v>483.19999999999993</c:v>
                </c:pt>
                <c:pt idx="31">
                  <c:v>-29.249999999999989</c:v>
                </c:pt>
                <c:pt idx="32">
                  <c:v>153.30000000000001</c:v>
                </c:pt>
                <c:pt idx="33">
                  <c:v>21.699999999999996</c:v>
                </c:pt>
                <c:pt idx="34">
                  <c:v>38.940000000000012</c:v>
                </c:pt>
                <c:pt idx="35">
                  <c:v>355.20000000000005</c:v>
                </c:pt>
                <c:pt idx="36">
                  <c:v>84.92499999999994</c:v>
                </c:pt>
                <c:pt idx="37">
                  <c:v>2.2399999999999523</c:v>
                </c:pt>
                <c:pt idx="38">
                  <c:v>755.99999999999989</c:v>
                </c:pt>
                <c:pt idx="39">
                  <c:v>130.29999999999995</c:v>
                </c:pt>
                <c:pt idx="40">
                  <c:v>17.799999999999997</c:v>
                </c:pt>
                <c:pt idx="41">
                  <c:v>119.85</c:v>
                </c:pt>
                <c:pt idx="42">
                  <c:v>612.85000000000014</c:v>
                </c:pt>
                <c:pt idx="43">
                  <c:v>145.12</c:v>
                </c:pt>
                <c:pt idx="44">
                  <c:v>324.00000000000006</c:v>
                </c:pt>
                <c:pt idx="45">
                  <c:v>212.3</c:v>
                </c:pt>
                <c:pt idx="46">
                  <c:v>471.90000000000009</c:v>
                </c:pt>
                <c:pt idx="47">
                  <c:v>30.400000000000006</c:v>
                </c:pt>
                <c:pt idx="48">
                  <c:v>348.89999999999992</c:v>
                </c:pt>
                <c:pt idx="49">
                  <c:v>355.99999999999989</c:v>
                </c:pt>
                <c:pt idx="50">
                  <c:v>180.00000000000003</c:v>
                </c:pt>
                <c:pt idx="51">
                  <c:v>136.5</c:v>
                </c:pt>
                <c:pt idx="52">
                  <c:v>192</c:v>
                </c:pt>
                <c:pt idx="53">
                  <c:v>189.00000000000003</c:v>
                </c:pt>
                <c:pt idx="54">
                  <c:v>680.00000000000023</c:v>
                </c:pt>
                <c:pt idx="55">
                  <c:v>397.49999999999994</c:v>
                </c:pt>
                <c:pt idx="56">
                  <c:v>238.6</c:v>
                </c:pt>
                <c:pt idx="57">
                  <c:v>520.52499999999998</c:v>
                </c:pt>
                <c:pt idx="58">
                  <c:v>125.64999999999998</c:v>
                </c:pt>
                <c:pt idx="59">
                  <c:v>112.49999999999999</c:v>
                </c:pt>
                <c:pt idx="60">
                  <c:v>34.200000000000003</c:v>
                </c:pt>
                <c:pt idx="61">
                  <c:v>563.30000000000007</c:v>
                </c:pt>
                <c:pt idx="62">
                  <c:v>84.999999999999972</c:v>
                </c:pt>
                <c:pt idx="63">
                  <c:v>75.599999999999994</c:v>
                </c:pt>
                <c:pt idx="64">
                  <c:v>405.1</c:v>
                </c:pt>
                <c:pt idx="65">
                  <c:v>45.600000000000009</c:v>
                </c:pt>
                <c:pt idx="66">
                  <c:v>292</c:v>
                </c:pt>
                <c:pt idx="67">
                  <c:v>220.79999999999998</c:v>
                </c:pt>
                <c:pt idx="68">
                  <c:v>712.49999999999989</c:v>
                </c:pt>
                <c:pt idx="69">
                  <c:v>72</c:v>
                </c:pt>
                <c:pt idx="70">
                  <c:v>60.599999999999994</c:v>
                </c:pt>
                <c:pt idx="71">
                  <c:v>299.20000000000005</c:v>
                </c:pt>
                <c:pt idx="72">
                  <c:v>129.00000000000003</c:v>
                </c:pt>
                <c:pt idx="73">
                  <c:v>36</c:v>
                </c:pt>
                <c:pt idx="74">
                  <c:v>28.000000000000007</c:v>
                </c:pt>
                <c:pt idx="75">
                  <c:v>46.699999999999996</c:v>
                </c:pt>
                <c:pt idx="76">
                  <c:v>441.78249999999957</c:v>
                </c:pt>
                <c:pt idx="77">
                  <c:v>408.24999999999989</c:v>
                </c:pt>
                <c:pt idx="78">
                  <c:v>245.49999999999994</c:v>
                </c:pt>
                <c:pt idx="79">
                  <c:v>350.42000000000024</c:v>
                </c:pt>
                <c:pt idx="80">
                  <c:v>594</c:v>
                </c:pt>
                <c:pt idx="81">
                  <c:v>904.46399999999949</c:v>
                </c:pt>
                <c:pt idx="82">
                  <c:v>126.77500000000003</c:v>
                </c:pt>
                <c:pt idx="83">
                  <c:v>23.249999999999996</c:v>
                </c:pt>
                <c:pt idx="84">
                  <c:v>14.000000000000018</c:v>
                </c:pt>
                <c:pt idx="85">
                  <c:v>142.50000000000006</c:v>
                </c:pt>
                <c:pt idx="86">
                  <c:v>56.2</c:v>
                </c:pt>
                <c:pt idx="87">
                  <c:v>50.000000000000355</c:v>
                </c:pt>
                <c:pt idx="88">
                  <c:v>39.599999999999987</c:v>
                </c:pt>
                <c:pt idx="89">
                  <c:v>620.52</c:v>
                </c:pt>
                <c:pt idx="90">
                  <c:v>233.85000000000002</c:v>
                </c:pt>
                <c:pt idx="91">
                  <c:v>730.69999999999982</c:v>
                </c:pt>
                <c:pt idx="92">
                  <c:v>481.10999999999996</c:v>
                </c:pt>
                <c:pt idx="93">
                  <c:v>28.75</c:v>
                </c:pt>
                <c:pt idx="94">
                  <c:v>112.00000000000026</c:v>
                </c:pt>
                <c:pt idx="95">
                  <c:v>401.99999999999994</c:v>
                </c:pt>
                <c:pt idx="96">
                  <c:v>461.99999999999983</c:v>
                </c:pt>
                <c:pt idx="97">
                  <c:v>1197.7999999999997</c:v>
                </c:pt>
                <c:pt idx="98">
                  <c:v>292.40000000000009</c:v>
                </c:pt>
                <c:pt idx="99">
                  <c:v>104.12499999999991</c:v>
                </c:pt>
                <c:pt idx="100">
                  <c:v>58.499999999999972</c:v>
                </c:pt>
                <c:pt idx="101">
                  <c:v>37.199999999999996</c:v>
                </c:pt>
                <c:pt idx="102">
                  <c:v>128.17499999999995</c:v>
                </c:pt>
                <c:pt idx="103">
                  <c:v>1385.7924999999993</c:v>
                </c:pt>
                <c:pt idx="104">
                  <c:v>17.649999999999984</c:v>
                </c:pt>
                <c:pt idx="105">
                  <c:v>84</c:v>
                </c:pt>
                <c:pt idx="106">
                  <c:v>142.36000000000001</c:v>
                </c:pt>
                <c:pt idx="107">
                  <c:v>120.00000000000001</c:v>
                </c:pt>
                <c:pt idx="108">
                  <c:v>336.6</c:v>
                </c:pt>
                <c:pt idx="109">
                  <c:v>101.28000000000006</c:v>
                </c:pt>
                <c:pt idx="110">
                  <c:v>98.75</c:v>
                </c:pt>
                <c:pt idx="111">
                  <c:v>829.1899999999996</c:v>
                </c:pt>
                <c:pt idx="112">
                  <c:v>1854.0500000000002</c:v>
                </c:pt>
                <c:pt idx="113">
                  <c:v>284.20000000000005</c:v>
                </c:pt>
                <c:pt idx="114">
                  <c:v>459.2</c:v>
                </c:pt>
                <c:pt idx="115">
                  <c:v>151.79999999999998</c:v>
                </c:pt>
                <c:pt idx="116">
                  <c:v>237.49999999999997</c:v>
                </c:pt>
                <c:pt idx="117">
                  <c:v>268.79999999999995</c:v>
                </c:pt>
                <c:pt idx="118">
                  <c:v>69.25</c:v>
                </c:pt>
                <c:pt idx="119">
                  <c:v>366.05</c:v>
                </c:pt>
                <c:pt idx="120">
                  <c:v>279.19499999999999</c:v>
                </c:pt>
                <c:pt idx="121">
                  <c:v>461.60000000000014</c:v>
                </c:pt>
                <c:pt idx="122">
                  <c:v>222.99999999999991</c:v>
                </c:pt>
                <c:pt idx="123">
                  <c:v>1.0658141036401503E-14</c:v>
                </c:pt>
                <c:pt idx="124">
                  <c:v>-766.00000000000045</c:v>
                </c:pt>
                <c:pt idx="125">
                  <c:v>1.4210854715202004E-13</c:v>
                </c:pt>
                <c:pt idx="126">
                  <c:v>174.75</c:v>
                </c:pt>
                <c:pt idx="127">
                  <c:v>85.249999999999972</c:v>
                </c:pt>
                <c:pt idx="128">
                  <c:v>162.75</c:v>
                </c:pt>
                <c:pt idx="129">
                  <c:v>65.19999999999996</c:v>
                </c:pt>
                <c:pt idx="130">
                  <c:v>25.800000000000004</c:v>
                </c:pt>
                <c:pt idx="131">
                  <c:v>261.33999999999992</c:v>
                </c:pt>
                <c:pt idx="132">
                  <c:v>295.61800000000005</c:v>
                </c:pt>
                <c:pt idx="133">
                  <c:v>28</c:v>
                </c:pt>
                <c:pt idx="134">
                  <c:v>837.56000000000017</c:v>
                </c:pt>
                <c:pt idx="135">
                  <c:v>263.75</c:v>
                </c:pt>
                <c:pt idx="136">
                  <c:v>555.60000000000014</c:v>
                </c:pt>
                <c:pt idx="137">
                  <c:v>64.000000000000085</c:v>
                </c:pt>
                <c:pt idx="138">
                  <c:v>55.499999999999993</c:v>
                </c:pt>
                <c:pt idx="139">
                  <c:v>265.20000000000005</c:v>
                </c:pt>
                <c:pt idx="140">
                  <c:v>263.99999999999994</c:v>
                </c:pt>
                <c:pt idx="141">
                  <c:v>531.19999999999993</c:v>
                </c:pt>
                <c:pt idx="142">
                  <c:v>459.47999999999985</c:v>
                </c:pt>
                <c:pt idx="143">
                  <c:v>21.6</c:v>
                </c:pt>
                <c:pt idx="144">
                  <c:v>359.99999999999994</c:v>
                </c:pt>
                <c:pt idx="145">
                  <c:v>-27.099999999999994</c:v>
                </c:pt>
                <c:pt idx="146">
                  <c:v>110.99999999999999</c:v>
                </c:pt>
                <c:pt idx="147">
                  <c:v>323.60000000000002</c:v>
                </c:pt>
                <c:pt idx="148">
                  <c:v>477</c:v>
                </c:pt>
                <c:pt idx="149">
                  <c:v>52.699999999999974</c:v>
                </c:pt>
                <c:pt idx="150">
                  <c:v>396.00000000000023</c:v>
                </c:pt>
                <c:pt idx="151">
                  <c:v>561.4</c:v>
                </c:pt>
                <c:pt idx="152">
                  <c:v>766.59000000000015</c:v>
                </c:pt>
                <c:pt idx="153">
                  <c:v>1108.42</c:v>
                </c:pt>
                <c:pt idx="154">
                  <c:v>679.99999999999977</c:v>
                </c:pt>
                <c:pt idx="155">
                  <c:v>64.207500000000053</c:v>
                </c:pt>
                <c:pt idx="156">
                  <c:v>373.05499999999995</c:v>
                </c:pt>
                <c:pt idx="157">
                  <c:v>100</c:v>
                </c:pt>
                <c:pt idx="158">
                  <c:v>274.10000000000002</c:v>
                </c:pt>
                <c:pt idx="159">
                  <c:v>508.5</c:v>
                </c:pt>
                <c:pt idx="160">
                  <c:v>407.79999999999995</c:v>
                </c:pt>
                <c:pt idx="161">
                  <c:v>79.799999999999983</c:v>
                </c:pt>
                <c:pt idx="162">
                  <c:v>200.5</c:v>
                </c:pt>
                <c:pt idx="163">
                  <c:v>126.90000000000002</c:v>
                </c:pt>
                <c:pt idx="164">
                  <c:v>46.499999999999986</c:v>
                </c:pt>
                <c:pt idx="165">
                  <c:v>532.79999999999995</c:v>
                </c:pt>
                <c:pt idx="166">
                  <c:v>50.919999999999973</c:v>
                </c:pt>
                <c:pt idx="167">
                  <c:v>25.6</c:v>
                </c:pt>
                <c:pt idx="168">
                  <c:v>181.99999999999994</c:v>
                </c:pt>
                <c:pt idx="169">
                  <c:v>2774.2999999999997</c:v>
                </c:pt>
                <c:pt idx="170">
                  <c:v>453.70000000000005</c:v>
                </c:pt>
                <c:pt idx="171">
                  <c:v>413.99999999999977</c:v>
                </c:pt>
                <c:pt idx="172">
                  <c:v>304.40000000000003</c:v>
                </c:pt>
                <c:pt idx="173">
                  <c:v>223.68</c:v>
                </c:pt>
                <c:pt idx="174">
                  <c:v>12.660000000000004</c:v>
                </c:pt>
                <c:pt idx="175">
                  <c:v>283</c:v>
                </c:pt>
                <c:pt idx="176">
                  <c:v>60</c:v>
                </c:pt>
                <c:pt idx="177">
                  <c:v>-30</c:v>
                </c:pt>
                <c:pt idx="178">
                  <c:v>84.55</c:v>
                </c:pt>
                <c:pt idx="179">
                  <c:v>162.74999999999994</c:v>
                </c:pt>
                <c:pt idx="180">
                  <c:v>48.000000000000007</c:v>
                </c:pt>
                <c:pt idx="181">
                  <c:v>157.87499999999986</c:v>
                </c:pt>
                <c:pt idx="182">
                  <c:v>328.00000000000023</c:v>
                </c:pt>
                <c:pt idx="183">
                  <c:v>-156.75</c:v>
                </c:pt>
                <c:pt idx="184">
                  <c:v>125.30000000000001</c:v>
                </c:pt>
                <c:pt idx="185">
                  <c:v>212.80000000000004</c:v>
                </c:pt>
                <c:pt idx="186">
                  <c:v>83.399999999999963</c:v>
                </c:pt>
                <c:pt idx="187">
                  <c:v>242.39999999999995</c:v>
                </c:pt>
                <c:pt idx="188">
                  <c:v>282.35000000000014</c:v>
                </c:pt>
                <c:pt idx="189">
                  <c:v>98.999999999999972</c:v>
                </c:pt>
                <c:pt idx="190">
                  <c:v>28.900000000000027</c:v>
                </c:pt>
                <c:pt idx="191">
                  <c:v>270.7</c:v>
                </c:pt>
                <c:pt idx="192">
                  <c:v>366.0084999999998</c:v>
                </c:pt>
                <c:pt idx="193">
                  <c:v>439.99999999999989</c:v>
                </c:pt>
                <c:pt idx="194">
                  <c:v>664</c:v>
                </c:pt>
                <c:pt idx="195">
                  <c:v>152.40000000000003</c:v>
                </c:pt>
                <c:pt idx="196">
                  <c:v>260.25000000000006</c:v>
                </c:pt>
                <c:pt idx="197">
                  <c:v>44.849999999999994</c:v>
                </c:pt>
                <c:pt idx="198">
                  <c:v>41.009999999999991</c:v>
                </c:pt>
                <c:pt idx="199">
                  <c:v>478.35</c:v>
                </c:pt>
                <c:pt idx="200">
                  <c:v>111.97999999999999</c:v>
                </c:pt>
                <c:pt idx="201">
                  <c:v>461.29999999999995</c:v>
                </c:pt>
                <c:pt idx="202">
                  <c:v>0.36000000000000298</c:v>
                </c:pt>
                <c:pt idx="203">
                  <c:v>731.93500000000017</c:v>
                </c:pt>
                <c:pt idx="204">
                  <c:v>745.75</c:v>
                </c:pt>
                <c:pt idx="205">
                  <c:v>116.62500000000003</c:v>
                </c:pt>
                <c:pt idx="206">
                  <c:v>1.2000000000000277</c:v>
                </c:pt>
                <c:pt idx="207">
                  <c:v>673.49999999999989</c:v>
                </c:pt>
                <c:pt idx="208">
                  <c:v>41</c:v>
                </c:pt>
                <c:pt idx="209">
                  <c:v>396</c:v>
                </c:pt>
                <c:pt idx="210">
                  <c:v>978.90000000000032</c:v>
                </c:pt>
                <c:pt idx="211">
                  <c:v>464.79999999999984</c:v>
                </c:pt>
                <c:pt idx="212">
                  <c:v>27.324999999999999</c:v>
                </c:pt>
                <c:pt idx="213">
                  <c:v>-127.90999999999993</c:v>
                </c:pt>
                <c:pt idx="214">
                  <c:v>39</c:v>
                </c:pt>
                <c:pt idx="215">
                  <c:v>249.89999999999998</c:v>
                </c:pt>
                <c:pt idx="216">
                  <c:v>163.60000000000011</c:v>
                </c:pt>
                <c:pt idx="217">
                  <c:v>494.64800000000008</c:v>
                </c:pt>
                <c:pt idx="218">
                  <c:v>124</c:v>
                </c:pt>
                <c:pt idx="219">
                  <c:v>75.599999999999994</c:v>
                </c:pt>
                <c:pt idx="220">
                  <c:v>179.52000000000007</c:v>
                </c:pt>
                <c:pt idx="221">
                  <c:v>78.902499999999947</c:v>
                </c:pt>
                <c:pt idx="222">
                  <c:v>455.2</c:v>
                </c:pt>
                <c:pt idx="223">
                  <c:v>476</c:v>
                </c:pt>
                <c:pt idx="224">
                  <c:v>244.79999999999995</c:v>
                </c:pt>
                <c:pt idx="225">
                  <c:v>57.600000000000009</c:v>
                </c:pt>
                <c:pt idx="226">
                  <c:v>314.60000000000002</c:v>
                </c:pt>
                <c:pt idx="227">
                  <c:v>180.6749999999999</c:v>
                </c:pt>
                <c:pt idx="228">
                  <c:v>72</c:v>
                </c:pt>
                <c:pt idx="229">
                  <c:v>25.499999999999986</c:v>
                </c:pt>
                <c:pt idx="230">
                  <c:v>92.999999999999972</c:v>
                </c:pt>
                <c:pt idx="231">
                  <c:v>2625.2999999999993</c:v>
                </c:pt>
                <c:pt idx="232">
                  <c:v>189</c:v>
                </c:pt>
                <c:pt idx="233">
                  <c:v>368</c:v>
                </c:pt>
                <c:pt idx="234">
                  <c:v>36.999999999999993</c:v>
                </c:pt>
                <c:pt idx="235">
                  <c:v>180.99999999999991</c:v>
                </c:pt>
                <c:pt idx="236">
                  <c:v>96.800000000000011</c:v>
                </c:pt>
                <c:pt idx="237">
                  <c:v>364.00000000000011</c:v>
                </c:pt>
                <c:pt idx="238">
                  <c:v>353.00000000000006</c:v>
                </c:pt>
                <c:pt idx="239">
                  <c:v>191.90000000000006</c:v>
                </c:pt>
                <c:pt idx="240">
                  <c:v>378</c:v>
                </c:pt>
                <c:pt idx="241">
                  <c:v>153.14999999999998</c:v>
                </c:pt>
                <c:pt idx="242">
                  <c:v>850.8</c:v>
                </c:pt>
                <c:pt idx="243">
                  <c:v>66.537499999999966</c:v>
                </c:pt>
                <c:pt idx="244">
                  <c:v>279.99999999999989</c:v>
                </c:pt>
                <c:pt idx="245">
                  <c:v>190.17499999999995</c:v>
                </c:pt>
                <c:pt idx="246">
                  <c:v>228.00000000000006</c:v>
                </c:pt>
                <c:pt idx="247">
                  <c:v>70</c:v>
                </c:pt>
                <c:pt idx="248">
                  <c:v>77.5</c:v>
                </c:pt>
                <c:pt idx="249">
                  <c:v>346.39999999999992</c:v>
                </c:pt>
                <c:pt idx="250">
                  <c:v>157.09999999999997</c:v>
                </c:pt>
                <c:pt idx="251">
                  <c:v>284.00000000000006</c:v>
                </c:pt>
                <c:pt idx="252">
                  <c:v>83.26</c:v>
                </c:pt>
                <c:pt idx="253">
                  <c:v>30.999999999999996</c:v>
                </c:pt>
                <c:pt idx="254">
                  <c:v>205.49999999999997</c:v>
                </c:pt>
                <c:pt idx="255">
                  <c:v>550.49999999999989</c:v>
                </c:pt>
                <c:pt idx="256">
                  <c:v>278.09999999999991</c:v>
                </c:pt>
                <c:pt idx="257">
                  <c:v>29.699999999999996</c:v>
                </c:pt>
                <c:pt idx="258">
                  <c:v>104.99999999999999</c:v>
                </c:pt>
                <c:pt idx="259">
                  <c:v>44.062500000000078</c:v>
                </c:pt>
                <c:pt idx="260">
                  <c:v>48</c:v>
                </c:pt>
                <c:pt idx="261">
                  <c:v>27.600000000000009</c:v>
                </c:pt>
                <c:pt idx="262">
                  <c:v>920.34000000000026</c:v>
                </c:pt>
                <c:pt idx="263">
                  <c:v>453.99999999999994</c:v>
                </c:pt>
                <c:pt idx="264">
                  <c:v>30.899999999999984</c:v>
                </c:pt>
                <c:pt idx="265">
                  <c:v>0</c:v>
                </c:pt>
                <c:pt idx="266">
                  <c:v>2002.0500000000002</c:v>
                </c:pt>
                <c:pt idx="267">
                  <c:v>1455.8999999999996</c:v>
                </c:pt>
                <c:pt idx="268">
                  <c:v>319.05</c:v>
                </c:pt>
                <c:pt idx="269">
                  <c:v>84.800000000000011</c:v>
                </c:pt>
                <c:pt idx="270">
                  <c:v>858.44999999999982</c:v>
                </c:pt>
                <c:pt idx="271">
                  <c:v>429.40000000000003</c:v>
                </c:pt>
                <c:pt idx="272">
                  <c:v>40.199999999999989</c:v>
                </c:pt>
                <c:pt idx="273">
                  <c:v>57.3</c:v>
                </c:pt>
                <c:pt idx="274">
                  <c:v>346.34000000000003</c:v>
                </c:pt>
                <c:pt idx="275">
                  <c:v>271.71000000000021</c:v>
                </c:pt>
                <c:pt idx="276">
                  <c:v>639.55000000000018</c:v>
                </c:pt>
                <c:pt idx="277">
                  <c:v>141.90000000000003</c:v>
                </c:pt>
                <c:pt idx="278">
                  <c:v>76.199999999999946</c:v>
                </c:pt>
                <c:pt idx="279">
                  <c:v>167.00000000000003</c:v>
                </c:pt>
                <c:pt idx="280">
                  <c:v>96.599999999999966</c:v>
                </c:pt>
                <c:pt idx="281">
                  <c:v>229.20000000000002</c:v>
                </c:pt>
                <c:pt idx="282">
                  <c:v>836</c:v>
                </c:pt>
                <c:pt idx="283">
                  <c:v>22</c:v>
                </c:pt>
                <c:pt idx="284">
                  <c:v>159.45000000000005</c:v>
                </c:pt>
                <c:pt idx="285">
                  <c:v>444.5999999999998</c:v>
                </c:pt>
                <c:pt idx="286">
                  <c:v>52.700000000000017</c:v>
                </c:pt>
                <c:pt idx="287">
                  <c:v>565.85</c:v>
                </c:pt>
                <c:pt idx="288">
                  <c:v>17.000000000000057</c:v>
                </c:pt>
                <c:pt idx="289">
                  <c:v>447.19999999999993</c:v>
                </c:pt>
                <c:pt idx="290">
                  <c:v>44.8</c:v>
                </c:pt>
                <c:pt idx="291">
                  <c:v>71.099999999999994</c:v>
                </c:pt>
                <c:pt idx="292">
                  <c:v>2111.6999999999998</c:v>
                </c:pt>
                <c:pt idx="293">
                  <c:v>469.71999999999997</c:v>
                </c:pt>
                <c:pt idx="294">
                  <c:v>180.50999999999996</c:v>
                </c:pt>
                <c:pt idx="295">
                  <c:v>88.499999999999915</c:v>
                </c:pt>
                <c:pt idx="296">
                  <c:v>93.800000000000011</c:v>
                </c:pt>
                <c:pt idx="297">
                  <c:v>112</c:v>
                </c:pt>
                <c:pt idx="298">
                  <c:v>612</c:v>
                </c:pt>
                <c:pt idx="299">
                  <c:v>266.39999999999998</c:v>
                </c:pt>
                <c:pt idx="300">
                  <c:v>34.299999999999997</c:v>
                </c:pt>
                <c:pt idx="301">
                  <c:v>319.07499999999993</c:v>
                </c:pt>
                <c:pt idx="302">
                  <c:v>84.700000000000017</c:v>
                </c:pt>
                <c:pt idx="303">
                  <c:v>337.2999999999999</c:v>
                </c:pt>
                <c:pt idx="304">
                  <c:v>176.1</c:v>
                </c:pt>
                <c:pt idx="305">
                  <c:v>643.1</c:v>
                </c:pt>
                <c:pt idx="306">
                  <c:v>275.52499999999975</c:v>
                </c:pt>
                <c:pt idx="307">
                  <c:v>2.1000000000002705</c:v>
                </c:pt>
                <c:pt idx="308">
                  <c:v>167.99999999999991</c:v>
                </c:pt>
                <c:pt idx="309">
                  <c:v>230.49999999999994</c:v>
                </c:pt>
                <c:pt idx="310">
                  <c:v>436.5</c:v>
                </c:pt>
                <c:pt idx="311">
                  <c:v>82.409999999999954</c:v>
                </c:pt>
                <c:pt idx="312">
                  <c:v>67.424999999999955</c:v>
                </c:pt>
                <c:pt idx="313">
                  <c:v>600.50000000000011</c:v>
                </c:pt>
                <c:pt idx="314">
                  <c:v>54.699999999999989</c:v>
                </c:pt>
                <c:pt idx="315">
                  <c:v>193.00000000000006</c:v>
                </c:pt>
                <c:pt idx="316">
                  <c:v>206.84999999999991</c:v>
                </c:pt>
                <c:pt idx="317">
                  <c:v>71.09999999999998</c:v>
                </c:pt>
                <c:pt idx="318">
                  <c:v>373.99999999999989</c:v>
                </c:pt>
                <c:pt idx="319">
                  <c:v>151.80000000000001</c:v>
                </c:pt>
                <c:pt idx="320">
                  <c:v>30.999999999999996</c:v>
                </c:pt>
                <c:pt idx="321">
                  <c:v>178</c:v>
                </c:pt>
                <c:pt idx="322">
                  <c:v>494.25000000000011</c:v>
                </c:pt>
                <c:pt idx="323">
                  <c:v>71.587499999999963</c:v>
                </c:pt>
                <c:pt idx="324">
                  <c:v>250.28499999999997</c:v>
                </c:pt>
                <c:pt idx="325">
                  <c:v>473.39999999999992</c:v>
                </c:pt>
                <c:pt idx="326">
                  <c:v>153.29999999999995</c:v>
                </c:pt>
                <c:pt idx="327">
                  <c:v>430.79999999999984</c:v>
                </c:pt>
                <c:pt idx="328">
                  <c:v>274.04999999999995</c:v>
                </c:pt>
                <c:pt idx="329">
                  <c:v>113.8</c:v>
                </c:pt>
                <c:pt idx="330">
                  <c:v>95.4</c:v>
                </c:pt>
                <c:pt idx="331">
                  <c:v>63.55</c:v>
                </c:pt>
                <c:pt idx="332">
                  <c:v>371.44499999999994</c:v>
                </c:pt>
                <c:pt idx="333">
                  <c:v>0</c:v>
                </c:pt>
                <c:pt idx="334">
                  <c:v>66</c:v>
                </c:pt>
                <c:pt idx="335">
                  <c:v>306.70000000000005</c:v>
                </c:pt>
                <c:pt idx="336">
                  <c:v>193.75</c:v>
                </c:pt>
                <c:pt idx="337">
                  <c:v>28.500000000000007</c:v>
                </c:pt>
                <c:pt idx="338">
                  <c:v>1.4000000000000021</c:v>
                </c:pt>
                <c:pt idx="339">
                  <c:v>161.98000000000002</c:v>
                </c:pt>
                <c:pt idx="340">
                  <c:v>140.00000000000003</c:v>
                </c:pt>
                <c:pt idx="341">
                  <c:v>14.399999999999999</c:v>
                </c:pt>
                <c:pt idx="342">
                  <c:v>188.99999999999994</c:v>
                </c:pt>
                <c:pt idx="343">
                  <c:v>213.5</c:v>
                </c:pt>
                <c:pt idx="344">
                  <c:v>81.967499999999987</c:v>
                </c:pt>
                <c:pt idx="345">
                  <c:v>0</c:v>
                </c:pt>
                <c:pt idx="346">
                  <c:v>113.10000000000002</c:v>
                </c:pt>
                <c:pt idx="347">
                  <c:v>-315.00000000000011</c:v>
                </c:pt>
                <c:pt idx="348">
                  <c:v>0.47999999999992227</c:v>
                </c:pt>
                <c:pt idx="349">
                  <c:v>162.47999999999999</c:v>
                </c:pt>
                <c:pt idx="350">
                  <c:v>478.69999999999987</c:v>
                </c:pt>
                <c:pt idx="351">
                  <c:v>98.999999999999986</c:v>
                </c:pt>
                <c:pt idx="352">
                  <c:v>168.2</c:v>
                </c:pt>
                <c:pt idx="353">
                  <c:v>457</c:v>
                </c:pt>
                <c:pt idx="354">
                  <c:v>-3.2500000000000018</c:v>
                </c:pt>
                <c:pt idx="355">
                  <c:v>612.59999999999991</c:v>
                </c:pt>
                <c:pt idx="356">
                  <c:v>25.649999999999991</c:v>
                </c:pt>
                <c:pt idx="357">
                  <c:v>650.6999999999997</c:v>
                </c:pt>
                <c:pt idx="358">
                  <c:v>0.40000000000006253</c:v>
                </c:pt>
                <c:pt idx="359">
                  <c:v>1512.4</c:v>
                </c:pt>
                <c:pt idx="360">
                  <c:v>212.80000000000004</c:v>
                </c:pt>
                <c:pt idx="361">
                  <c:v>84.8</c:v>
                </c:pt>
                <c:pt idx="362">
                  <c:v>-19.949999999999985</c:v>
                </c:pt>
                <c:pt idx="363">
                  <c:v>161.60000000000002</c:v>
                </c:pt>
                <c:pt idx="364">
                  <c:v>1275</c:v>
                </c:pt>
                <c:pt idx="365">
                  <c:v>66.8</c:v>
                </c:pt>
                <c:pt idx="366">
                  <c:v>190.79999999999998</c:v>
                </c:pt>
                <c:pt idx="367">
                  <c:v>24.000000000000004</c:v>
                </c:pt>
                <c:pt idx="368">
                  <c:v>817.39999999999964</c:v>
                </c:pt>
                <c:pt idx="369">
                  <c:v>82.5</c:v>
                </c:pt>
                <c:pt idx="370">
                  <c:v>849.5</c:v>
                </c:pt>
                <c:pt idx="371">
                  <c:v>532</c:v>
                </c:pt>
                <c:pt idx="372">
                  <c:v>11.500000000000002</c:v>
                </c:pt>
                <c:pt idx="373">
                  <c:v>200</c:v>
                </c:pt>
                <c:pt idx="374">
                  <c:v>112.00000000000001</c:v>
                </c:pt>
                <c:pt idx="375">
                  <c:v>194.04999999999993</c:v>
                </c:pt>
                <c:pt idx="376">
                  <c:v>311.24000000000007</c:v>
                </c:pt>
                <c:pt idx="377">
                  <c:v>102.94999999999999</c:v>
                </c:pt>
                <c:pt idx="378">
                  <c:v>301.2</c:v>
                </c:pt>
                <c:pt idx="379">
                  <c:v>258.75</c:v>
                </c:pt>
                <c:pt idx="380">
                  <c:v>89.999999999999986</c:v>
                </c:pt>
                <c:pt idx="381">
                  <c:v>555.65000000000009</c:v>
                </c:pt>
                <c:pt idx="382">
                  <c:v>169.19999999999996</c:v>
                </c:pt>
                <c:pt idx="383">
                  <c:v>6.2000000000000028</c:v>
                </c:pt>
                <c:pt idx="384">
                  <c:v>93.000000000000043</c:v>
                </c:pt>
                <c:pt idx="385">
                  <c:v>330.29249999999968</c:v>
                </c:pt>
                <c:pt idx="386">
                  <c:v>1165.0999999999999</c:v>
                </c:pt>
                <c:pt idx="387">
                  <c:v>554.22500000000002</c:v>
                </c:pt>
                <c:pt idx="388">
                  <c:v>125.89999999999998</c:v>
                </c:pt>
                <c:pt idx="389">
                  <c:v>579.93750000000023</c:v>
                </c:pt>
                <c:pt idx="390">
                  <c:v>694.24999999999977</c:v>
                </c:pt>
                <c:pt idx="391">
                  <c:v>100</c:v>
                </c:pt>
                <c:pt idx="392">
                  <c:v>-11.250000000000007</c:v>
                </c:pt>
                <c:pt idx="393">
                  <c:v>412</c:v>
                </c:pt>
                <c:pt idx="394">
                  <c:v>0</c:v>
                </c:pt>
                <c:pt idx="395">
                  <c:v>-53.099999999999937</c:v>
                </c:pt>
                <c:pt idx="396">
                  <c:v>234.20000000000007</c:v>
                </c:pt>
                <c:pt idx="397">
                  <c:v>307</c:v>
                </c:pt>
                <c:pt idx="398">
                  <c:v>-96.40000000000002</c:v>
                </c:pt>
                <c:pt idx="399">
                  <c:v>129</c:v>
                </c:pt>
                <c:pt idx="400">
                  <c:v>171.375</c:v>
                </c:pt>
                <c:pt idx="401">
                  <c:v>289</c:v>
                </c:pt>
                <c:pt idx="402">
                  <c:v>326.2</c:v>
                </c:pt>
                <c:pt idx="403">
                  <c:v>114.19999999999999</c:v>
                </c:pt>
                <c:pt idx="404">
                  <c:v>81.434999999999988</c:v>
                </c:pt>
                <c:pt idx="405">
                  <c:v>122.15000000000003</c:v>
                </c:pt>
                <c:pt idx="406">
                  <c:v>67.229999999999961</c:v>
                </c:pt>
                <c:pt idx="407">
                  <c:v>0.40000000000000924</c:v>
                </c:pt>
                <c:pt idx="408">
                  <c:v>155.61499999999998</c:v>
                </c:pt>
                <c:pt idx="409">
                  <c:v>874.80000000000007</c:v>
                </c:pt>
                <c:pt idx="410">
                  <c:v>731.59999999999968</c:v>
                </c:pt>
                <c:pt idx="411">
                  <c:v>330.21999999999991</c:v>
                </c:pt>
                <c:pt idx="412">
                  <c:v>340.20000000000005</c:v>
                </c:pt>
                <c:pt idx="413">
                  <c:v>8.7041485130612273E-14</c:v>
                </c:pt>
                <c:pt idx="414">
                  <c:v>45</c:v>
                </c:pt>
                <c:pt idx="415">
                  <c:v>347.39999999999975</c:v>
                </c:pt>
                <c:pt idx="416">
                  <c:v>181.38749999999993</c:v>
                </c:pt>
                <c:pt idx="417">
                  <c:v>259</c:v>
                </c:pt>
                <c:pt idx="418">
                  <c:v>1004.9400000000003</c:v>
                </c:pt>
                <c:pt idx="419">
                  <c:v>0</c:v>
                </c:pt>
                <c:pt idx="420">
                  <c:v>85.474999999999994</c:v>
                </c:pt>
                <c:pt idx="421">
                  <c:v>114.00000000000003</c:v>
                </c:pt>
                <c:pt idx="422">
                  <c:v>615.35</c:v>
                </c:pt>
                <c:pt idx="423">
                  <c:v>269.5</c:v>
                </c:pt>
                <c:pt idx="424">
                  <c:v>446.84999999999991</c:v>
                </c:pt>
                <c:pt idx="425">
                  <c:v>91.050000000000011</c:v>
                </c:pt>
                <c:pt idx="426">
                  <c:v>9</c:v>
                </c:pt>
                <c:pt idx="427">
                  <c:v>284.99999999999994</c:v>
                </c:pt>
                <c:pt idx="428">
                  <c:v>173.74999999999997</c:v>
                </c:pt>
                <c:pt idx="429">
                  <c:v>50.365000000000059</c:v>
                </c:pt>
                <c:pt idx="430">
                  <c:v>1055.5</c:v>
                </c:pt>
                <c:pt idx="431">
                  <c:v>132</c:v>
                </c:pt>
                <c:pt idx="432">
                  <c:v>14.874999999999886</c:v>
                </c:pt>
                <c:pt idx="433">
                  <c:v>227.59999999999994</c:v>
                </c:pt>
                <c:pt idx="434">
                  <c:v>75.099999999999994</c:v>
                </c:pt>
                <c:pt idx="435">
                  <c:v>12.600000000000003</c:v>
                </c:pt>
                <c:pt idx="436">
                  <c:v>354</c:v>
                </c:pt>
                <c:pt idx="437">
                  <c:v>160.29999999999998</c:v>
                </c:pt>
                <c:pt idx="438">
                  <c:v>94.950000000000131</c:v>
                </c:pt>
                <c:pt idx="439">
                  <c:v>-0.29999999999964899</c:v>
                </c:pt>
                <c:pt idx="440">
                  <c:v>393.00000000000006</c:v>
                </c:pt>
                <c:pt idx="441">
                  <c:v>-31.500000000000014</c:v>
                </c:pt>
                <c:pt idx="442">
                  <c:v>-57.499999999999986</c:v>
                </c:pt>
                <c:pt idx="443">
                  <c:v>2112.0000000000005</c:v>
                </c:pt>
                <c:pt idx="444">
                  <c:v>175.99999999999994</c:v>
                </c:pt>
                <c:pt idx="445">
                  <c:v>243.59999999999991</c:v>
                </c:pt>
                <c:pt idx="446">
                  <c:v>1517</c:v>
                </c:pt>
                <c:pt idx="447">
                  <c:v>192.4</c:v>
                </c:pt>
                <c:pt idx="448">
                  <c:v>199.2</c:v>
                </c:pt>
                <c:pt idx="449">
                  <c:v>18.725000000000019</c:v>
                </c:pt>
                <c:pt idx="450">
                  <c:v>1138.0435</c:v>
                </c:pt>
                <c:pt idx="451">
                  <c:v>22.800000000000004</c:v>
                </c:pt>
                <c:pt idx="452">
                  <c:v>96.800000000000011</c:v>
                </c:pt>
                <c:pt idx="453">
                  <c:v>168.49999999999994</c:v>
                </c:pt>
                <c:pt idx="454">
                  <c:v>66</c:v>
                </c:pt>
                <c:pt idx="455">
                  <c:v>593</c:v>
                </c:pt>
                <c:pt idx="456">
                  <c:v>119.10000000000001</c:v>
                </c:pt>
                <c:pt idx="457">
                  <c:v>115.6</c:v>
                </c:pt>
                <c:pt idx="458">
                  <c:v>379.80000000000007</c:v>
                </c:pt>
                <c:pt idx="459">
                  <c:v>345</c:v>
                </c:pt>
                <c:pt idx="460">
                  <c:v>50.000000000000014</c:v>
                </c:pt>
                <c:pt idx="461">
                  <c:v>940.80000000000007</c:v>
                </c:pt>
                <c:pt idx="462">
                  <c:v>19</c:v>
                </c:pt>
                <c:pt idx="463">
                  <c:v>896.69999999999982</c:v>
                </c:pt>
                <c:pt idx="464">
                  <c:v>242.88000000000005</c:v>
                </c:pt>
                <c:pt idx="465">
                  <c:v>568.10000000000014</c:v>
                </c:pt>
                <c:pt idx="466">
                  <c:v>-147.0499999999999</c:v>
                </c:pt>
                <c:pt idx="467">
                  <c:v>259.20000000000005</c:v>
                </c:pt>
                <c:pt idx="468">
                  <c:v>141.20000000000002</c:v>
                </c:pt>
                <c:pt idx="469">
                  <c:v>206.24999999999989</c:v>
                </c:pt>
                <c:pt idx="470">
                  <c:v>694.6</c:v>
                </c:pt>
                <c:pt idx="471">
                  <c:v>-53.847499999999997</c:v>
                </c:pt>
                <c:pt idx="472">
                  <c:v>110</c:v>
                </c:pt>
                <c:pt idx="473">
                  <c:v>303.87499999999994</c:v>
                </c:pt>
                <c:pt idx="474">
                  <c:v>504</c:v>
                </c:pt>
                <c:pt idx="475">
                  <c:v>94.950000000000031</c:v>
                </c:pt>
                <c:pt idx="476">
                  <c:v>127.69999999999999</c:v>
                </c:pt>
                <c:pt idx="477">
                  <c:v>57.800000000000011</c:v>
                </c:pt>
                <c:pt idx="478">
                  <c:v>165.99999999999997</c:v>
                </c:pt>
                <c:pt idx="479">
                  <c:v>256.5</c:v>
                </c:pt>
                <c:pt idx="480">
                  <c:v>259.65000000000003</c:v>
                </c:pt>
                <c:pt idx="481">
                  <c:v>474</c:v>
                </c:pt>
                <c:pt idx="482">
                  <c:v>153.76249999999993</c:v>
                </c:pt>
                <c:pt idx="483">
                  <c:v>298.49999999999989</c:v>
                </c:pt>
                <c:pt idx="484">
                  <c:v>72</c:v>
                </c:pt>
                <c:pt idx="485">
                  <c:v>293.40000000000003</c:v>
                </c:pt>
                <c:pt idx="486">
                  <c:v>419.85</c:v>
                </c:pt>
                <c:pt idx="487">
                  <c:v>59.60000000000003</c:v>
                </c:pt>
                <c:pt idx="488">
                  <c:v>481</c:v>
                </c:pt>
                <c:pt idx="489">
                  <c:v>28.200000000000003</c:v>
                </c:pt>
                <c:pt idx="490">
                  <c:v>10.649999999999997</c:v>
                </c:pt>
                <c:pt idx="491">
                  <c:v>48.000000000000014</c:v>
                </c:pt>
                <c:pt idx="492">
                  <c:v>0.40000000000011227</c:v>
                </c:pt>
                <c:pt idx="493">
                  <c:v>2.6645352591003757E-14</c:v>
                </c:pt>
                <c:pt idx="494">
                  <c:v>625</c:v>
                </c:pt>
                <c:pt idx="495">
                  <c:v>50.39999999999997</c:v>
                </c:pt>
                <c:pt idx="496">
                  <c:v>0.99999999999997868</c:v>
                </c:pt>
                <c:pt idx="497">
                  <c:v>956.8</c:v>
                </c:pt>
                <c:pt idx="498">
                  <c:v>501.9</c:v>
                </c:pt>
                <c:pt idx="499">
                  <c:v>399.44999999999993</c:v>
                </c:pt>
                <c:pt idx="500">
                  <c:v>440</c:v>
                </c:pt>
                <c:pt idx="501">
                  <c:v>216.00000000000003</c:v>
                </c:pt>
                <c:pt idx="502">
                  <c:v>93.562499999999972</c:v>
                </c:pt>
                <c:pt idx="503">
                  <c:v>359.68400000000008</c:v>
                </c:pt>
                <c:pt idx="504">
                  <c:v>50.399999999999991</c:v>
                </c:pt>
                <c:pt idx="505">
                  <c:v>17.600000000000001</c:v>
                </c:pt>
                <c:pt idx="506">
                  <c:v>11.099999999999998</c:v>
                </c:pt>
                <c:pt idx="507">
                  <c:v>-129.89999999999995</c:v>
                </c:pt>
                <c:pt idx="508">
                  <c:v>12.000000000000036</c:v>
                </c:pt>
                <c:pt idx="509">
                  <c:v>659.59999999999991</c:v>
                </c:pt>
                <c:pt idx="510">
                  <c:v>426.60000000000008</c:v>
                </c:pt>
                <c:pt idx="511">
                  <c:v>63.999999999999986</c:v>
                </c:pt>
                <c:pt idx="512">
                  <c:v>291.39999999999998</c:v>
                </c:pt>
                <c:pt idx="513">
                  <c:v>52.399999999999977</c:v>
                </c:pt>
                <c:pt idx="514">
                  <c:v>867.4000000000002</c:v>
                </c:pt>
                <c:pt idx="515">
                  <c:v>165.2</c:v>
                </c:pt>
                <c:pt idx="516">
                  <c:v>253.99999999999986</c:v>
                </c:pt>
                <c:pt idx="517">
                  <c:v>731.59999999999991</c:v>
                </c:pt>
                <c:pt idx="518">
                  <c:v>710</c:v>
                </c:pt>
                <c:pt idx="519">
                  <c:v>8.3999999999999986</c:v>
                </c:pt>
                <c:pt idx="520">
                  <c:v>423.40000000000003</c:v>
                </c:pt>
                <c:pt idx="521">
                  <c:v>322.27499999999998</c:v>
                </c:pt>
                <c:pt idx="522">
                  <c:v>89.249999999999986</c:v>
                </c:pt>
                <c:pt idx="523">
                  <c:v>68.800000000000011</c:v>
                </c:pt>
                <c:pt idx="524">
                  <c:v>721.22000000000014</c:v>
                </c:pt>
                <c:pt idx="525">
                  <c:v>397.40000000000003</c:v>
                </c:pt>
                <c:pt idx="526">
                  <c:v>172.75000000000003</c:v>
                </c:pt>
                <c:pt idx="527">
                  <c:v>49.8</c:v>
                </c:pt>
                <c:pt idx="528">
                  <c:v>1096.4749999999995</c:v>
                </c:pt>
                <c:pt idx="529">
                  <c:v>28.000000000000007</c:v>
                </c:pt>
                <c:pt idx="530">
                  <c:v>19.5</c:v>
                </c:pt>
                <c:pt idx="531">
                  <c:v>268.99999999999994</c:v>
                </c:pt>
                <c:pt idx="532">
                  <c:v>228</c:v>
                </c:pt>
                <c:pt idx="533">
                  <c:v>70.180000000000078</c:v>
                </c:pt>
                <c:pt idx="534">
                  <c:v>4.5</c:v>
                </c:pt>
                <c:pt idx="535">
                  <c:v>308.49999999999994</c:v>
                </c:pt>
                <c:pt idx="536">
                  <c:v>169.19999999999996</c:v>
                </c:pt>
                <c:pt idx="537">
                  <c:v>77.499999999999986</c:v>
                </c:pt>
                <c:pt idx="538">
                  <c:v>192.18</c:v>
                </c:pt>
                <c:pt idx="539">
                  <c:v>414.75999999999993</c:v>
                </c:pt>
                <c:pt idx="540">
                  <c:v>118.49999999999991</c:v>
                </c:pt>
                <c:pt idx="541">
                  <c:v>773.99999999999989</c:v>
                </c:pt>
                <c:pt idx="542">
                  <c:v>56.899999999999977</c:v>
                </c:pt>
                <c:pt idx="543">
                  <c:v>289.75699999999995</c:v>
                </c:pt>
                <c:pt idx="544">
                  <c:v>110.15</c:v>
                </c:pt>
                <c:pt idx="545">
                  <c:v>38.500000000000007</c:v>
                </c:pt>
                <c:pt idx="546">
                  <c:v>0.36000000000000298</c:v>
                </c:pt>
                <c:pt idx="547">
                  <c:v>162.49999999999997</c:v>
                </c:pt>
                <c:pt idx="548">
                  <c:v>72.264000000000053</c:v>
                </c:pt>
                <c:pt idx="549">
                  <c:v>224</c:v>
                </c:pt>
                <c:pt idx="550">
                  <c:v>89.799999999999969</c:v>
                </c:pt>
                <c:pt idx="551">
                  <c:v>285.5</c:v>
                </c:pt>
                <c:pt idx="552">
                  <c:v>513.6350000000001</c:v>
                </c:pt>
                <c:pt idx="553">
                  <c:v>-201.14999999999995</c:v>
                </c:pt>
                <c:pt idx="554">
                  <c:v>-195.68749999999991</c:v>
                </c:pt>
                <c:pt idx="555">
                  <c:v>210.80999999999995</c:v>
                </c:pt>
                <c:pt idx="556">
                  <c:v>448.00000000000006</c:v>
                </c:pt>
                <c:pt idx="557">
                  <c:v>568.99999999999989</c:v>
                </c:pt>
                <c:pt idx="558">
                  <c:v>-3.9999999999999858</c:v>
                </c:pt>
                <c:pt idx="559">
                  <c:v>3.6999999999999993</c:v>
                </c:pt>
                <c:pt idx="560">
                  <c:v>82.999999999999901</c:v>
                </c:pt>
                <c:pt idx="561">
                  <c:v>28.000000000000007</c:v>
                </c:pt>
                <c:pt idx="562">
                  <c:v>56.4</c:v>
                </c:pt>
                <c:pt idx="563">
                  <c:v>171.89999999999998</c:v>
                </c:pt>
                <c:pt idx="564">
                  <c:v>244.79999999999984</c:v>
                </c:pt>
                <c:pt idx="565">
                  <c:v>84.000000000000028</c:v>
                </c:pt>
                <c:pt idx="566">
                  <c:v>132.85000000000002</c:v>
                </c:pt>
                <c:pt idx="567">
                  <c:v>8</c:v>
                </c:pt>
                <c:pt idx="568">
                  <c:v>1334.4499999999991</c:v>
                </c:pt>
                <c:pt idx="569">
                  <c:v>1765.8449999999993</c:v>
                </c:pt>
                <c:pt idx="570">
                  <c:v>166.99999999999997</c:v>
                </c:pt>
                <c:pt idx="571">
                  <c:v>95.40000000000002</c:v>
                </c:pt>
                <c:pt idx="572">
                  <c:v>228.00000000000006</c:v>
                </c:pt>
                <c:pt idx="573">
                  <c:v>135.60000000000002</c:v>
                </c:pt>
                <c:pt idx="574">
                  <c:v>62.1</c:v>
                </c:pt>
                <c:pt idx="575">
                  <c:v>480</c:v>
                </c:pt>
                <c:pt idx="576">
                  <c:v>72</c:v>
                </c:pt>
                <c:pt idx="577">
                  <c:v>207.95999999999998</c:v>
                </c:pt>
                <c:pt idx="578">
                  <c:v>216</c:v>
                </c:pt>
                <c:pt idx="579">
                  <c:v>168.59999999999997</c:v>
                </c:pt>
                <c:pt idx="580">
                  <c:v>186.39999999999998</c:v>
                </c:pt>
                <c:pt idx="581">
                  <c:v>480.8</c:v>
                </c:pt>
                <c:pt idx="582">
                  <c:v>466.8</c:v>
                </c:pt>
                <c:pt idx="583">
                  <c:v>537</c:v>
                </c:pt>
                <c:pt idx="584">
                  <c:v>84.509999999999991</c:v>
                </c:pt>
                <c:pt idx="585">
                  <c:v>215.13</c:v>
                </c:pt>
                <c:pt idx="586">
                  <c:v>226.71399999999994</c:v>
                </c:pt>
                <c:pt idx="587">
                  <c:v>165</c:v>
                </c:pt>
                <c:pt idx="588">
                  <c:v>1305.1000000000001</c:v>
                </c:pt>
                <c:pt idx="589">
                  <c:v>61.8</c:v>
                </c:pt>
                <c:pt idx="590">
                  <c:v>-129.22499999999997</c:v>
                </c:pt>
                <c:pt idx="591">
                  <c:v>92.549999999999969</c:v>
                </c:pt>
                <c:pt idx="592">
                  <c:v>8.4000000000000021</c:v>
                </c:pt>
                <c:pt idx="593">
                  <c:v>916.2</c:v>
                </c:pt>
                <c:pt idx="594">
                  <c:v>368.8</c:v>
                </c:pt>
                <c:pt idx="595">
                  <c:v>-10.599999999999994</c:v>
                </c:pt>
                <c:pt idx="596">
                  <c:v>392</c:v>
                </c:pt>
                <c:pt idx="597">
                  <c:v>624.29999999999995</c:v>
                </c:pt>
                <c:pt idx="598">
                  <c:v>294.39999999999998</c:v>
                </c:pt>
                <c:pt idx="599">
                  <c:v>0.72000000000018716</c:v>
                </c:pt>
                <c:pt idx="600">
                  <c:v>290.70000000000005</c:v>
                </c:pt>
                <c:pt idx="601">
                  <c:v>127.61900000000003</c:v>
                </c:pt>
                <c:pt idx="602">
                  <c:v>137</c:v>
                </c:pt>
                <c:pt idx="603">
                  <c:v>425</c:v>
                </c:pt>
                <c:pt idx="604">
                  <c:v>598.79999999999995</c:v>
                </c:pt>
                <c:pt idx="605">
                  <c:v>125</c:v>
                </c:pt>
                <c:pt idx="606">
                  <c:v>174.49999999999972</c:v>
                </c:pt>
                <c:pt idx="607">
                  <c:v>544.28750000000002</c:v>
                </c:pt>
                <c:pt idx="608">
                  <c:v>160</c:v>
                </c:pt>
                <c:pt idx="609">
                  <c:v>-53.287499999999959</c:v>
                </c:pt>
                <c:pt idx="610">
                  <c:v>163.59999999999997</c:v>
                </c:pt>
                <c:pt idx="611">
                  <c:v>-69.812500000000043</c:v>
                </c:pt>
                <c:pt idx="612">
                  <c:v>103.80000000000001</c:v>
                </c:pt>
                <c:pt idx="613">
                  <c:v>704.80000000000007</c:v>
                </c:pt>
                <c:pt idx="614">
                  <c:v>291.2</c:v>
                </c:pt>
                <c:pt idx="615">
                  <c:v>25.949999999999967</c:v>
                </c:pt>
                <c:pt idx="616">
                  <c:v>77.399999999999977</c:v>
                </c:pt>
                <c:pt idx="617">
                  <c:v>2587.4999999999986</c:v>
                </c:pt>
                <c:pt idx="618">
                  <c:v>-72.599999999999937</c:v>
                </c:pt>
                <c:pt idx="619">
                  <c:v>19.799999999999994</c:v>
                </c:pt>
                <c:pt idx="620">
                  <c:v>318.60000000000002</c:v>
                </c:pt>
                <c:pt idx="621">
                  <c:v>436</c:v>
                </c:pt>
                <c:pt idx="622">
                  <c:v>32</c:v>
                </c:pt>
                <c:pt idx="623">
                  <c:v>513.2299999999999</c:v>
                </c:pt>
                <c:pt idx="624">
                  <c:v>473.65999999999974</c:v>
                </c:pt>
                <c:pt idx="625">
                  <c:v>67.600000000000009</c:v>
                </c:pt>
                <c:pt idx="626">
                  <c:v>61.999999999999993</c:v>
                </c:pt>
                <c:pt idx="627">
                  <c:v>127.45000000000002</c:v>
                </c:pt>
                <c:pt idx="628">
                  <c:v>183.39999999999998</c:v>
                </c:pt>
                <c:pt idx="629">
                  <c:v>288.12499999999994</c:v>
                </c:pt>
                <c:pt idx="630">
                  <c:v>243.00000000000011</c:v>
                </c:pt>
                <c:pt idx="631">
                  <c:v>192.89999999999998</c:v>
                </c:pt>
                <c:pt idx="632">
                  <c:v>120.00000000000001</c:v>
                </c:pt>
                <c:pt idx="633">
                  <c:v>54</c:v>
                </c:pt>
                <c:pt idx="634">
                  <c:v>138.83999999999997</c:v>
                </c:pt>
                <c:pt idx="635">
                  <c:v>7.1999999999999993</c:v>
                </c:pt>
                <c:pt idx="636">
                  <c:v>302.07000000000005</c:v>
                </c:pt>
                <c:pt idx="637">
                  <c:v>313.8</c:v>
                </c:pt>
                <c:pt idx="638">
                  <c:v>695.5</c:v>
                </c:pt>
                <c:pt idx="639">
                  <c:v>20.999999999999996</c:v>
                </c:pt>
                <c:pt idx="640">
                  <c:v>157</c:v>
                </c:pt>
                <c:pt idx="641">
                  <c:v>2555.9999999999995</c:v>
                </c:pt>
                <c:pt idx="642">
                  <c:v>186.3</c:v>
                </c:pt>
                <c:pt idx="643">
                  <c:v>58.432499999999976</c:v>
                </c:pt>
                <c:pt idx="644">
                  <c:v>330</c:v>
                </c:pt>
                <c:pt idx="645">
                  <c:v>1293.6100000000001</c:v>
                </c:pt>
                <c:pt idx="646">
                  <c:v>434.6999999999997</c:v>
                </c:pt>
                <c:pt idx="647">
                  <c:v>1277.6999999999998</c:v>
                </c:pt>
                <c:pt idx="648">
                  <c:v>150.10000000000002</c:v>
                </c:pt>
                <c:pt idx="649">
                  <c:v>2170.0400000000004</c:v>
                </c:pt>
                <c:pt idx="650">
                  <c:v>6.0000000000000009</c:v>
                </c:pt>
                <c:pt idx="651">
                  <c:v>7.1999999999999886</c:v>
                </c:pt>
                <c:pt idx="652">
                  <c:v>4.9500000000000011</c:v>
                </c:pt>
                <c:pt idx="653">
                  <c:v>187.50000000000003</c:v>
                </c:pt>
                <c:pt idx="654">
                  <c:v>51.029999999999951</c:v>
                </c:pt>
                <c:pt idx="655">
                  <c:v>374.25</c:v>
                </c:pt>
                <c:pt idx="656">
                  <c:v>386.24999999999994</c:v>
                </c:pt>
                <c:pt idx="657">
                  <c:v>53.99999999999995</c:v>
                </c:pt>
                <c:pt idx="658">
                  <c:v>85.499999999999986</c:v>
                </c:pt>
                <c:pt idx="659">
                  <c:v>21.699999999999996</c:v>
                </c:pt>
                <c:pt idx="660">
                  <c:v>200.7</c:v>
                </c:pt>
                <c:pt idx="661">
                  <c:v>192.60000000000002</c:v>
                </c:pt>
                <c:pt idx="662">
                  <c:v>91.3</c:v>
                </c:pt>
                <c:pt idx="663">
                  <c:v>192.60000000000002</c:v>
                </c:pt>
                <c:pt idx="664">
                  <c:v>-131.44999999999996</c:v>
                </c:pt>
                <c:pt idx="665">
                  <c:v>1.7499999999999645</c:v>
                </c:pt>
                <c:pt idx="666">
                  <c:v>107.50000000000001</c:v>
                </c:pt>
                <c:pt idx="667">
                  <c:v>108.5</c:v>
                </c:pt>
                <c:pt idx="668">
                  <c:v>137.69999999999999</c:v>
                </c:pt>
                <c:pt idx="669">
                  <c:v>73.19</c:v>
                </c:pt>
                <c:pt idx="670">
                  <c:v>-96.5</c:v>
                </c:pt>
                <c:pt idx="671">
                  <c:v>259.99999999999994</c:v>
                </c:pt>
                <c:pt idx="672">
                  <c:v>140.39999999999998</c:v>
                </c:pt>
                <c:pt idx="673">
                  <c:v>387.99999999999989</c:v>
                </c:pt>
                <c:pt idx="674">
                  <c:v>148.5</c:v>
                </c:pt>
                <c:pt idx="675">
                  <c:v>47.60000000000008</c:v>
                </c:pt>
                <c:pt idx="676">
                  <c:v>210.50000000000006</c:v>
                </c:pt>
                <c:pt idx="677">
                  <c:v>27.949999999999989</c:v>
                </c:pt>
                <c:pt idx="678">
                  <c:v>117.69999999999996</c:v>
                </c:pt>
                <c:pt idx="679">
                  <c:v>160</c:v>
                </c:pt>
                <c:pt idx="680">
                  <c:v>27.5</c:v>
                </c:pt>
                <c:pt idx="681">
                  <c:v>234.95</c:v>
                </c:pt>
                <c:pt idx="682">
                  <c:v>292.00000000000011</c:v>
                </c:pt>
                <c:pt idx="683">
                  <c:v>129.6</c:v>
                </c:pt>
                <c:pt idx="684">
                  <c:v>251.2299999999999</c:v>
                </c:pt>
                <c:pt idx="685">
                  <c:v>184.19999999999996</c:v>
                </c:pt>
                <c:pt idx="686">
                  <c:v>180</c:v>
                </c:pt>
                <c:pt idx="687">
                  <c:v>59.499999999999993</c:v>
                </c:pt>
                <c:pt idx="688">
                  <c:v>5.3290705182007514E-14</c:v>
                </c:pt>
                <c:pt idx="689">
                  <c:v>157.60000000000002</c:v>
                </c:pt>
                <c:pt idx="690">
                  <c:v>-182.12499999999986</c:v>
                </c:pt>
                <c:pt idx="691">
                  <c:v>93.499999999999972</c:v>
                </c:pt>
                <c:pt idx="692">
                  <c:v>110.4</c:v>
                </c:pt>
                <c:pt idx="693">
                  <c:v>447.74999999999972</c:v>
                </c:pt>
                <c:pt idx="694">
                  <c:v>112</c:v>
                </c:pt>
                <c:pt idx="695">
                  <c:v>289.2</c:v>
                </c:pt>
                <c:pt idx="696">
                  <c:v>205.92499999999998</c:v>
                </c:pt>
                <c:pt idx="697">
                  <c:v>69</c:v>
                </c:pt>
                <c:pt idx="698">
                  <c:v>281.49999999999994</c:v>
                </c:pt>
                <c:pt idx="699">
                  <c:v>44</c:v>
                </c:pt>
                <c:pt idx="700">
                  <c:v>495.85</c:v>
                </c:pt>
                <c:pt idx="701">
                  <c:v>934.8</c:v>
                </c:pt>
                <c:pt idx="702">
                  <c:v>21.999999999999993</c:v>
                </c:pt>
                <c:pt idx="703">
                  <c:v>72.554999999999993</c:v>
                </c:pt>
                <c:pt idx="704">
                  <c:v>142.4</c:v>
                </c:pt>
                <c:pt idx="705">
                  <c:v>801.25000000000023</c:v>
                </c:pt>
                <c:pt idx="706">
                  <c:v>189.535</c:v>
                </c:pt>
                <c:pt idx="707">
                  <c:v>0</c:v>
                </c:pt>
                <c:pt idx="708">
                  <c:v>135.40000000000003</c:v>
                </c:pt>
                <c:pt idx="709">
                  <c:v>352.90000000000003</c:v>
                </c:pt>
                <c:pt idx="710">
                  <c:v>254.8</c:v>
                </c:pt>
                <c:pt idx="711">
                  <c:v>7.7499999999999858</c:v>
                </c:pt>
                <c:pt idx="712">
                  <c:v>44.550000000000004</c:v>
                </c:pt>
                <c:pt idx="713">
                  <c:v>222.29999999999998</c:v>
                </c:pt>
                <c:pt idx="714">
                  <c:v>933.6</c:v>
                </c:pt>
                <c:pt idx="715">
                  <c:v>3.3999999999999986</c:v>
                </c:pt>
                <c:pt idx="716">
                  <c:v>410.49999999999994</c:v>
                </c:pt>
                <c:pt idx="717">
                  <c:v>169.60000000000002</c:v>
                </c:pt>
                <c:pt idx="718">
                  <c:v>94.459999999999923</c:v>
                </c:pt>
                <c:pt idx="719">
                  <c:v>182.79999999999998</c:v>
                </c:pt>
                <c:pt idx="720">
                  <c:v>281.60000000000002</c:v>
                </c:pt>
                <c:pt idx="721">
                  <c:v>21.6</c:v>
                </c:pt>
                <c:pt idx="722">
                  <c:v>3.5527136788005009E-14</c:v>
                </c:pt>
                <c:pt idx="723">
                  <c:v>347.06000000000006</c:v>
                </c:pt>
                <c:pt idx="724">
                  <c:v>50.300000000000004</c:v>
                </c:pt>
                <c:pt idx="725">
                  <c:v>58.850000000000009</c:v>
                </c:pt>
                <c:pt idx="726">
                  <c:v>87.999999999999972</c:v>
                </c:pt>
                <c:pt idx="727">
                  <c:v>245.89999999999998</c:v>
                </c:pt>
                <c:pt idx="728">
                  <c:v>184.00000000000006</c:v>
                </c:pt>
                <c:pt idx="729">
                  <c:v>446.99999999999994</c:v>
                </c:pt>
                <c:pt idx="730">
                  <c:v>249.79499999999996</c:v>
                </c:pt>
                <c:pt idx="731">
                  <c:v>1098.3999999999996</c:v>
                </c:pt>
                <c:pt idx="732">
                  <c:v>0</c:v>
                </c:pt>
                <c:pt idx="733">
                  <c:v>3161.9999999999991</c:v>
                </c:pt>
                <c:pt idx="734">
                  <c:v>298.8</c:v>
                </c:pt>
                <c:pt idx="735">
                  <c:v>83.699999999999989</c:v>
                </c:pt>
                <c:pt idx="736">
                  <c:v>365.25</c:v>
                </c:pt>
                <c:pt idx="737">
                  <c:v>226.97999999999996</c:v>
                </c:pt>
                <c:pt idx="738">
                  <c:v>654</c:v>
                </c:pt>
                <c:pt idx="739">
                  <c:v>843.2</c:v>
                </c:pt>
                <c:pt idx="740">
                  <c:v>846.8</c:v>
                </c:pt>
                <c:pt idx="741">
                  <c:v>535.79999999999995</c:v>
                </c:pt>
                <c:pt idx="742">
                  <c:v>428.04999999999973</c:v>
                </c:pt>
                <c:pt idx="743">
                  <c:v>48.000000000000099</c:v>
                </c:pt>
                <c:pt idx="744">
                  <c:v>13.999999999999993</c:v>
                </c:pt>
                <c:pt idx="745">
                  <c:v>-324.06249999999994</c:v>
                </c:pt>
                <c:pt idx="746">
                  <c:v>148.5</c:v>
                </c:pt>
                <c:pt idx="747">
                  <c:v>239.20000000000005</c:v>
                </c:pt>
                <c:pt idx="748">
                  <c:v>167.99999999999997</c:v>
                </c:pt>
                <c:pt idx="749">
                  <c:v>300.99999999999994</c:v>
                </c:pt>
                <c:pt idx="750">
                  <c:v>137.19999999999999</c:v>
                </c:pt>
                <c:pt idx="751">
                  <c:v>189.54999999999993</c:v>
                </c:pt>
                <c:pt idx="752">
                  <c:v>43.74999999999995</c:v>
                </c:pt>
                <c:pt idx="753">
                  <c:v>1016.8</c:v>
                </c:pt>
                <c:pt idx="754">
                  <c:v>323.10000000000002</c:v>
                </c:pt>
                <c:pt idx="755">
                  <c:v>65.399999999999991</c:v>
                </c:pt>
                <c:pt idx="756">
                  <c:v>59.580000000000013</c:v>
                </c:pt>
                <c:pt idx="757">
                  <c:v>117.2</c:v>
                </c:pt>
                <c:pt idx="758">
                  <c:v>16.484999999999999</c:v>
                </c:pt>
                <c:pt idx="759">
                  <c:v>738.69999999999993</c:v>
                </c:pt>
                <c:pt idx="760">
                  <c:v>889.69999999999982</c:v>
                </c:pt>
                <c:pt idx="761">
                  <c:v>54.900000000000013</c:v>
                </c:pt>
                <c:pt idx="762">
                  <c:v>225</c:v>
                </c:pt>
                <c:pt idx="763">
                  <c:v>165.49999999999997</c:v>
                </c:pt>
                <c:pt idx="764">
                  <c:v>449.09999999999991</c:v>
                </c:pt>
                <c:pt idx="765">
                  <c:v>81.800000000000011</c:v>
                </c:pt>
                <c:pt idx="766">
                  <c:v>27.580000000000009</c:v>
                </c:pt>
                <c:pt idx="767">
                  <c:v>124.65000000000002</c:v>
                </c:pt>
                <c:pt idx="768">
                  <c:v>128.30000000000001</c:v>
                </c:pt>
                <c:pt idx="769">
                  <c:v>1422</c:v>
                </c:pt>
                <c:pt idx="770">
                  <c:v>315</c:v>
                </c:pt>
                <c:pt idx="771">
                  <c:v>15.200000000000001</c:v>
                </c:pt>
                <c:pt idx="772">
                  <c:v>37.199999999999932</c:v>
                </c:pt>
                <c:pt idx="773">
                  <c:v>759.74000000000012</c:v>
                </c:pt>
                <c:pt idx="774">
                  <c:v>282.49999999999994</c:v>
                </c:pt>
                <c:pt idx="775">
                  <c:v>319.2000000000001</c:v>
                </c:pt>
                <c:pt idx="776">
                  <c:v>542.21</c:v>
                </c:pt>
                <c:pt idx="777">
                  <c:v>30</c:v>
                </c:pt>
                <c:pt idx="778">
                  <c:v>206</c:v>
                </c:pt>
                <c:pt idx="779">
                  <c:v>-57.67500000000009</c:v>
                </c:pt>
                <c:pt idx="780">
                  <c:v>432</c:v>
                </c:pt>
                <c:pt idx="781">
                  <c:v>257.60000000000002</c:v>
                </c:pt>
                <c:pt idx="782">
                  <c:v>-196.94999999999976</c:v>
                </c:pt>
                <c:pt idx="783">
                  <c:v>478.7</c:v>
                </c:pt>
                <c:pt idx="784">
                  <c:v>1780.4999999999998</c:v>
                </c:pt>
                <c:pt idx="785">
                  <c:v>361.99999999999994</c:v>
                </c:pt>
                <c:pt idx="786">
                  <c:v>133.79999999999998</c:v>
                </c:pt>
                <c:pt idx="787">
                  <c:v>393.49999999999994</c:v>
                </c:pt>
                <c:pt idx="788">
                  <c:v>338.4</c:v>
                </c:pt>
                <c:pt idx="789">
                  <c:v>21.6</c:v>
                </c:pt>
                <c:pt idx="790">
                  <c:v>131.90000000000003</c:v>
                </c:pt>
                <c:pt idx="791">
                  <c:v>619.6</c:v>
                </c:pt>
                <c:pt idx="792">
                  <c:v>40</c:v>
                </c:pt>
                <c:pt idx="793">
                  <c:v>263.99999999999994</c:v>
                </c:pt>
                <c:pt idx="794">
                  <c:v>128.54999999999998</c:v>
                </c:pt>
                <c:pt idx="795">
                  <c:v>112</c:v>
                </c:pt>
                <c:pt idx="796">
                  <c:v>118.79999999999998</c:v>
                </c:pt>
                <c:pt idx="797">
                  <c:v>261.90000000000003</c:v>
                </c:pt>
                <c:pt idx="798">
                  <c:v>234.59999999999997</c:v>
                </c:pt>
                <c:pt idx="799">
                  <c:v>49.875000000000092</c:v>
                </c:pt>
                <c:pt idx="800">
                  <c:v>189</c:v>
                </c:pt>
                <c:pt idx="801">
                  <c:v>3.1974423109204508E-14</c:v>
                </c:pt>
                <c:pt idx="802">
                  <c:v>89.999999999999943</c:v>
                </c:pt>
                <c:pt idx="803">
                  <c:v>0</c:v>
                </c:pt>
                <c:pt idx="804">
                  <c:v>2.1316282072803006E-13</c:v>
                </c:pt>
                <c:pt idx="805">
                  <c:v>127.99999999999997</c:v>
                </c:pt>
                <c:pt idx="806">
                  <c:v>88.999999999999986</c:v>
                </c:pt>
                <c:pt idx="807">
                  <c:v>366.5</c:v>
                </c:pt>
                <c:pt idx="808">
                  <c:v>940</c:v>
                </c:pt>
                <c:pt idx="809">
                  <c:v>16.200000000000003</c:v>
                </c:pt>
                <c:pt idx="810">
                  <c:v>171.60000000000002</c:v>
                </c:pt>
                <c:pt idx="811">
                  <c:v>367.6</c:v>
                </c:pt>
                <c:pt idx="812">
                  <c:v>53.2</c:v>
                </c:pt>
                <c:pt idx="813">
                  <c:v>102.00000000000001</c:v>
                </c:pt>
                <c:pt idx="814">
                  <c:v>29.199999999999996</c:v>
                </c:pt>
                <c:pt idx="815">
                  <c:v>229.94999999999996</c:v>
                </c:pt>
                <c:pt idx="816">
                  <c:v>663.80000000000018</c:v>
                </c:pt>
                <c:pt idx="817">
                  <c:v>-11.379999999999995</c:v>
                </c:pt>
                <c:pt idx="818">
                  <c:v>237.44999999999993</c:v>
                </c:pt>
                <c:pt idx="819">
                  <c:v>17.55</c:v>
                </c:pt>
                <c:pt idx="820">
                  <c:v>119.88000000000011</c:v>
                </c:pt>
                <c:pt idx="821">
                  <c:v>72</c:v>
                </c:pt>
                <c:pt idx="822">
                  <c:v>172.97499999999991</c:v>
                </c:pt>
                <c:pt idx="823">
                  <c:v>148.5</c:v>
                </c:pt>
                <c:pt idx="824">
                  <c:v>1101.5999999999997</c:v>
                </c:pt>
                <c:pt idx="825">
                  <c:v>130</c:v>
                </c:pt>
                <c:pt idx="826">
                  <c:v>37.484999999999957</c:v>
                </c:pt>
                <c:pt idx="827">
                  <c:v>29.299999999999979</c:v>
                </c:pt>
                <c:pt idx="828">
                  <c:v>27.749999999999968</c:v>
                </c:pt>
                <c:pt idx="829">
                  <c:v>182.62050000000002</c:v>
                </c:pt>
              </c:numCache>
            </c:numRef>
          </c:yVal>
          <c:smooth val="0"/>
          <c:extLst>
            <c:ext xmlns:c16="http://schemas.microsoft.com/office/drawing/2014/chart" uri="{C3380CC4-5D6E-409C-BE32-E72D297353CC}">
              <c16:uniqueId val="{00000000-6094-4447-8748-99A06F57C3C1}"/>
            </c:ext>
          </c:extLst>
        </c:ser>
        <c:dLbls>
          <c:showLegendKey val="0"/>
          <c:showVal val="0"/>
          <c:showCatName val="0"/>
          <c:showSerName val="0"/>
          <c:showPercent val="0"/>
          <c:showBubbleSize val="0"/>
        </c:dLbls>
        <c:axId val="1176267423"/>
        <c:axId val="1176277503"/>
      </c:scatterChart>
      <c:valAx>
        <c:axId val="1176267423"/>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r>
                  <a:rPr lang="en-IN"/>
                  <a:t>Sales</a:t>
                </a:r>
              </a:p>
            </c:rich>
          </c:tx>
          <c:overlay val="0"/>
          <c:spPr>
            <a:noFill/>
            <a:ln>
              <a:noFill/>
            </a:ln>
            <a:effectLst/>
          </c:spPr>
        </c:title>
        <c:numFmt formatCode="_-[$$-409]* #,##0.00_ ;_-[$$-409]* \-#,##0.00\ ;_-[$$-409]* &quot;-&quot;??_ ;_-@_ " sourceLinked="1"/>
        <c:majorTickMark val="none"/>
        <c:minorTickMark val="none"/>
        <c:tickLblPos val="low"/>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76277503"/>
        <c:crosses val="autoZero"/>
        <c:crossBetween val="midCat"/>
        <c:majorUnit val="3000"/>
      </c:valAx>
      <c:valAx>
        <c:axId val="1176277503"/>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r>
                  <a:rPr lang="en-IN"/>
                  <a:t>Net Profit</a:t>
                </a:r>
              </a:p>
            </c:rich>
          </c:tx>
          <c:overlay val="0"/>
          <c:spPr>
            <a:noFill/>
            <a:ln>
              <a:noFill/>
            </a:ln>
            <a:effectLst/>
          </c:spPr>
        </c:title>
        <c:numFmt formatCode="_-[$$-409]* #,##0.00_ ;_-[$$-409]* \-#,##0.00\ ;_-[$$-409]* &quot;-&quot;??_ ;_-@_ "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176267423"/>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[EDA Analysis.xlsx]Dasboard KPIs and charts!D5</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'Dasboard KPIs and charts'!$C$82</c:f>
              <c:strCache>
                <c:ptCount val="1"/>
                <c:pt idx="0">
                  <c:v>Total Revenue</c:v>
                </c:pt>
              </c:strCache>
            </c:strRef>
          </c:tx>
          <c:spPr>
            <a:solidFill>
              <a:schemeClr val="accent1"/>
            </a:solidFill>
            <a:ln>
              <a:noFill/>
            </a:ln>
            <a:effectLst/>
          </c:spPr>
          <c:invertIfNegative val="0"/>
          <c:cat>
            <c:multiLvlStrRef>
              <c:f>'Dasboard KPIs and charts'!$B$83:$B$94</c:f>
              <c:multiLvlStrCache>
                <c:ptCount val="8"/>
                <c:lvl>
                  <c:pt idx="0">
                    <c:v>Qtr3</c:v>
                  </c:pt>
                  <c:pt idx="1">
                    <c:v>Qtr4</c:v>
                  </c:pt>
                  <c:pt idx="2">
                    <c:v>Qtr1</c:v>
                  </c:pt>
                  <c:pt idx="3">
                    <c:v>Qtr2</c:v>
                  </c:pt>
                  <c:pt idx="4">
                    <c:v>Qtr3</c:v>
                  </c:pt>
                  <c:pt idx="5">
                    <c:v>Qtr4</c:v>
                  </c:pt>
                  <c:pt idx="6">
                    <c:v>Qtr1</c:v>
                  </c:pt>
                  <c:pt idx="7">
                    <c:v>Qtr2</c:v>
                  </c:pt>
                </c:lvl>
                <c:lvl>
                  <c:pt idx="0">
                    <c:v>1994</c:v>
                  </c:pt>
                  <c:pt idx="2">
                    <c:v>1995</c:v>
                  </c:pt>
                  <c:pt idx="6">
                    <c:v>1996</c:v>
                  </c:pt>
                </c:lvl>
              </c:multiLvlStrCache>
            </c:multiLvlStrRef>
          </c:cat>
          <c:val>
            <c:numRef>
              <c:f>'Dasboard KPIs and charts'!$C$83:$C$94</c:f>
              <c:numCache>
                <c:formatCode>[$$-409]#,##0.00</c:formatCode>
                <c:ptCount val="8"/>
                <c:pt idx="0">
                  <c:v>66742.559999999998</c:v>
                </c:pt>
                <c:pt idx="1">
                  <c:v>136947.21400000001</c:v>
                </c:pt>
                <c:pt idx="2">
                  <c:v>181334.93900000001</c:v>
                </c:pt>
                <c:pt idx="3">
                  <c:v>156072.35049999997</c:v>
                </c:pt>
                <c:pt idx="4">
                  <c:v>134671.33000000005</c:v>
                </c:pt>
                <c:pt idx="5">
                  <c:v>165912.2775</c:v>
                </c:pt>
                <c:pt idx="6">
                  <c:v>265035.82649999997</c:v>
                </c:pt>
                <c:pt idx="7">
                  <c:v>246986.46799999996</c:v>
                </c:pt>
              </c:numCache>
            </c:numRef>
          </c:val>
          <c:extLst>
            <c:ext xmlns:c16="http://schemas.microsoft.com/office/drawing/2014/chart" uri="{C3380CC4-5D6E-409C-BE32-E72D297353CC}">
              <c16:uniqueId val="{00000000-7257-41B5-AF2C-4B089B7D322C}"/>
            </c:ext>
          </c:extLst>
        </c:ser>
        <c:ser>
          <c:idx val="1"/>
          <c:order val="1"/>
          <c:tx>
            <c:strRef>
              <c:f>'Dasboard KPIs and charts'!$D$82</c:f>
              <c:strCache>
                <c:ptCount val="1"/>
                <c:pt idx="0">
                  <c:v>Total Net Profit</c:v>
                </c:pt>
              </c:strCache>
            </c:strRef>
          </c:tx>
          <c:spPr>
            <a:solidFill>
              <a:schemeClr val="accent2"/>
            </a:solidFill>
            <a:ln>
              <a:noFill/>
            </a:ln>
            <a:effectLst/>
          </c:spPr>
          <c:invertIfNegative val="0"/>
          <c:cat>
            <c:multiLvlStrRef>
              <c:f>'Dasboard KPIs and charts'!$B$83:$B$94</c:f>
              <c:multiLvlStrCache>
                <c:ptCount val="8"/>
                <c:lvl>
                  <c:pt idx="0">
                    <c:v>Qtr3</c:v>
                  </c:pt>
                  <c:pt idx="1">
                    <c:v>Qtr4</c:v>
                  </c:pt>
                  <c:pt idx="2">
                    <c:v>Qtr1</c:v>
                  </c:pt>
                  <c:pt idx="3">
                    <c:v>Qtr2</c:v>
                  </c:pt>
                  <c:pt idx="4">
                    <c:v>Qtr3</c:v>
                  </c:pt>
                  <c:pt idx="5">
                    <c:v>Qtr4</c:v>
                  </c:pt>
                  <c:pt idx="6">
                    <c:v>Qtr1</c:v>
                  </c:pt>
                  <c:pt idx="7">
                    <c:v>Qtr2</c:v>
                  </c:pt>
                </c:lvl>
                <c:lvl>
                  <c:pt idx="0">
                    <c:v>1994</c:v>
                  </c:pt>
                  <c:pt idx="2">
                    <c:v>1995</c:v>
                  </c:pt>
                  <c:pt idx="6">
                    <c:v>1996</c:v>
                  </c:pt>
                </c:lvl>
              </c:multiLvlStrCache>
            </c:multiLvlStrRef>
          </c:cat>
          <c:val>
            <c:numRef>
              <c:f>'Dasboard KPIs and charts'!$D$83:$D$94</c:f>
              <c:numCache>
                <c:formatCode>[$$-409]#,##0.00</c:formatCode>
                <c:ptCount val="8"/>
                <c:pt idx="0">
                  <c:v>8568.409999999998</c:v>
                </c:pt>
                <c:pt idx="1">
                  <c:v>17188.783999999996</c:v>
                </c:pt>
                <c:pt idx="2">
                  <c:v>19013.118999999995</c:v>
                </c:pt>
                <c:pt idx="3">
                  <c:v>21011.940500000001</c:v>
                </c:pt>
                <c:pt idx="4">
                  <c:v>15550.49</c:v>
                </c:pt>
                <c:pt idx="5">
                  <c:v>20331.547500000011</c:v>
                </c:pt>
                <c:pt idx="6">
                  <c:v>31949.086499999998</c:v>
                </c:pt>
                <c:pt idx="7">
                  <c:v>28979.398000000001</c:v>
                </c:pt>
              </c:numCache>
            </c:numRef>
          </c:val>
          <c:extLst>
            <c:ext xmlns:c16="http://schemas.microsoft.com/office/drawing/2014/chart" uri="{C3380CC4-5D6E-409C-BE32-E72D297353CC}">
              <c16:uniqueId val="{00000001-7257-41B5-AF2C-4B089B7D322C}"/>
            </c:ext>
          </c:extLst>
        </c:ser>
        <c:dLbls>
          <c:showLegendKey val="0"/>
          <c:showVal val="0"/>
          <c:showCatName val="0"/>
          <c:showSerName val="0"/>
          <c:showPercent val="0"/>
          <c:showBubbleSize val="0"/>
        </c:dLbls>
        <c:gapWidth val="150"/>
        <c:axId val="914851215"/>
        <c:axId val="914868975"/>
      </c:barChart>
      <c:lineChart>
        <c:grouping val="standard"/>
        <c:varyColors val="0"/>
        <c:ser>
          <c:idx val="2"/>
          <c:order val="2"/>
          <c:tx>
            <c:strRef>
              <c:f>'Dasboard KPIs and charts'!$E$82</c:f>
              <c:strCache>
                <c:ptCount val="1"/>
                <c:pt idx="0">
                  <c:v>Total Quantity Sold</c:v>
                </c:pt>
              </c:strCache>
            </c:strRef>
          </c:tx>
          <c:spPr>
            <a:ln w="28575" cap="rnd">
              <a:solidFill>
                <a:schemeClr val="accent3"/>
              </a:solidFill>
              <a:round/>
            </a:ln>
            <a:effectLst/>
          </c:spPr>
          <c:marker>
            <c:symbol val="none"/>
          </c:marker>
          <c:cat>
            <c:multiLvlStrRef>
              <c:f>'Dasboard KPIs and charts'!$B$83:$B$94</c:f>
              <c:multiLvlStrCache>
                <c:ptCount val="8"/>
                <c:lvl>
                  <c:pt idx="0">
                    <c:v>Qtr3</c:v>
                  </c:pt>
                  <c:pt idx="1">
                    <c:v>Qtr4</c:v>
                  </c:pt>
                  <c:pt idx="2">
                    <c:v>Qtr1</c:v>
                  </c:pt>
                  <c:pt idx="3">
                    <c:v>Qtr2</c:v>
                  </c:pt>
                  <c:pt idx="4">
                    <c:v>Qtr3</c:v>
                  </c:pt>
                  <c:pt idx="5">
                    <c:v>Qtr4</c:v>
                  </c:pt>
                  <c:pt idx="6">
                    <c:v>Qtr1</c:v>
                  </c:pt>
                  <c:pt idx="7">
                    <c:v>Qtr2</c:v>
                  </c:pt>
                </c:lvl>
                <c:lvl>
                  <c:pt idx="0">
                    <c:v>1994</c:v>
                  </c:pt>
                  <c:pt idx="2">
                    <c:v>1995</c:v>
                  </c:pt>
                  <c:pt idx="6">
                    <c:v>1996</c:v>
                  </c:pt>
                </c:lvl>
              </c:multiLvlStrCache>
            </c:multiLvlStrRef>
          </c:cat>
          <c:val>
            <c:numRef>
              <c:f>'Dasboard KPIs and charts'!$E$83:$E$94</c:f>
              <c:numCache>
                <c:formatCode>General</c:formatCode>
                <c:ptCount val="8"/>
                <c:pt idx="0">
                  <c:v>2784</c:v>
                </c:pt>
                <c:pt idx="1">
                  <c:v>4597</c:v>
                </c:pt>
                <c:pt idx="2">
                  <c:v>6733</c:v>
                </c:pt>
                <c:pt idx="3">
                  <c:v>5846</c:v>
                </c:pt>
                <c:pt idx="4">
                  <c:v>5550</c:v>
                </c:pt>
                <c:pt idx="5">
                  <c:v>6878</c:v>
                </c:pt>
                <c:pt idx="6">
                  <c:v>9263</c:v>
                </c:pt>
                <c:pt idx="7">
                  <c:v>9666</c:v>
                </c:pt>
              </c:numCache>
            </c:numRef>
          </c:val>
          <c:smooth val="0"/>
          <c:extLst>
            <c:ext xmlns:c16="http://schemas.microsoft.com/office/drawing/2014/chart" uri="{C3380CC4-5D6E-409C-BE32-E72D297353CC}">
              <c16:uniqueId val="{00000002-7257-41B5-AF2C-4B089B7D322C}"/>
            </c:ext>
          </c:extLst>
        </c:ser>
        <c:dLbls>
          <c:showLegendKey val="0"/>
          <c:showVal val="0"/>
          <c:showCatName val="0"/>
          <c:showSerName val="0"/>
          <c:showPercent val="0"/>
          <c:showBubbleSize val="0"/>
        </c:dLbls>
        <c:marker val="1"/>
        <c:smooth val="0"/>
        <c:axId val="914896335"/>
        <c:axId val="914871375"/>
      </c:lineChart>
      <c:catAx>
        <c:axId val="914851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68975"/>
        <c:crosses val="autoZero"/>
        <c:auto val="1"/>
        <c:lblAlgn val="ctr"/>
        <c:lblOffset val="100"/>
        <c:noMultiLvlLbl val="0"/>
      </c:catAx>
      <c:valAx>
        <c:axId val="914868975"/>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51215"/>
        <c:crosses val="autoZero"/>
        <c:crossBetween val="between"/>
      </c:valAx>
      <c:valAx>
        <c:axId val="91487137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96335"/>
        <c:crosses val="max"/>
        <c:crossBetween val="between"/>
      </c:valAx>
      <c:catAx>
        <c:axId val="914896335"/>
        <c:scaling>
          <c:orientation val="minMax"/>
        </c:scaling>
        <c:delete val="1"/>
        <c:axPos val="b"/>
        <c:numFmt formatCode="General" sourceLinked="1"/>
        <c:majorTickMark val="out"/>
        <c:minorTickMark val="none"/>
        <c:tickLblPos val="nextTo"/>
        <c:crossAx val="91487137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'Dasboard KPIs and charts'!$J$68</c:f>
              <c:strCache>
                <c:ptCount val="1"/>
                <c:pt idx="0">
                  <c:v>Total Revenue</c:v>
                </c:pt>
              </c:strCache>
            </c:strRef>
          </c:tx>
          <c:spPr>
            <a:solidFill>
              <a:schemeClr val="accent1"/>
            </a:solidFill>
            <a:ln>
              <a:noFill/>
            </a:ln>
            <a:effectLst/>
          </c:spPr>
          <c:invertIfNegative val="0"/>
          <c:cat>
            <c:strRef>
              <c:f>'Dasboard KPIs and charts'!$I$69:$I$76</c:f>
              <c:strCache>
                <c:ptCount val="8"/>
                <c:pt idx="0">
                  <c:v>Beverages</c:v>
                </c:pt>
                <c:pt idx="1">
                  <c:v>Condiments</c:v>
                </c:pt>
                <c:pt idx="2">
                  <c:v>Confections</c:v>
                </c:pt>
                <c:pt idx="3">
                  <c:v>Dairy Products</c:v>
                </c:pt>
                <c:pt idx="4">
                  <c:v>Grains/Cereals</c:v>
                </c:pt>
                <c:pt idx="5">
                  <c:v>Meat/Poultry</c:v>
                </c:pt>
                <c:pt idx="6">
                  <c:v>Produce</c:v>
                </c:pt>
                <c:pt idx="7">
                  <c:v>Seafood</c:v>
                </c:pt>
              </c:strCache>
            </c:strRef>
          </c:cat>
          <c:val>
            <c:numRef>
              <c:f>'Dasboard KPIs and charts'!$J$69:$J$76</c:f>
              <c:numCache>
                <c:formatCode>General</c:formatCode>
                <c:ptCount val="8"/>
                <c:pt idx="0">
                  <c:v>309582.25</c:v>
                </c:pt>
                <c:pt idx="1">
                  <c:v>122343</c:v>
                </c:pt>
                <c:pt idx="2">
                  <c:v>190328.53999999998</c:v>
                </c:pt>
                <c:pt idx="3">
                  <c:v>269128.3</c:v>
                </c:pt>
                <c:pt idx="4">
                  <c:v>106848</c:v>
                </c:pt>
                <c:pt idx="5">
                  <c:v>190682.69000000003</c:v>
                </c:pt>
                <c:pt idx="6">
                  <c:v>111395</c:v>
                </c:pt>
                <c:pt idx="7">
                  <c:v>149059.52999999997</c:v>
                </c:pt>
              </c:numCache>
            </c:numRef>
          </c:val>
          <c:extLst>
            <c:ext xmlns:c16="http://schemas.microsoft.com/office/drawing/2014/chart" uri="{C3380CC4-5D6E-409C-BE32-E72D297353CC}">
              <c16:uniqueId val="{00000000-AE8A-4EFF-937F-B6EEDDBC494F}"/>
            </c:ext>
          </c:extLst>
        </c:ser>
        <c:dLbls>
          <c:showLegendKey val="0"/>
          <c:showVal val="0"/>
          <c:showCatName val="0"/>
          <c:showSerName val="0"/>
          <c:showPercent val="0"/>
          <c:showBubbleSize val="0"/>
        </c:dLbls>
        <c:gapWidth val="150"/>
        <c:overlap val="100"/>
        <c:axId val="914932335"/>
        <c:axId val="914933295"/>
      </c:barChart>
      <c:catAx>
        <c:axId val="914932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933295"/>
        <c:crosses val="autoZero"/>
        <c:auto val="1"/>
        <c:lblAlgn val="ctr"/>
        <c:lblOffset val="100"/>
        <c:noMultiLvlLbl val="0"/>
      </c:catAx>
      <c:valAx>
        <c:axId val="914933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93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'Dasboard KPIs and charts'!$J$31</c:f>
              <c:strCache>
                <c:ptCount val="1"/>
                <c:pt idx="0">
                  <c:v>Total Revenue</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6590-4421-BBCF-75DEF2D0B1C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590-4421-BBCF-75DEF2D0B1C5}"/>
              </c:ext>
            </c:extLst>
          </c:dPt>
          <c:cat>
            <c:strRef>
              <c:f>'Dasboard KPIs and charts'!$I$32:$I$33</c:f>
              <c:strCache>
                <c:ptCount val="2"/>
                <c:pt idx="0">
                  <c:v>Discontinued</c:v>
                </c:pt>
                <c:pt idx="1">
                  <c:v>Ongoing</c:v>
                </c:pt>
              </c:strCache>
            </c:strRef>
          </c:cat>
          <c:val>
            <c:numRef>
              <c:f>'Dasboard KPIs and charts'!$J$32:$J$33</c:f>
              <c:numCache>
                <c:formatCode>General</c:formatCode>
                <c:ptCount val="2"/>
                <c:pt idx="0">
                  <c:v>213752.74000000002</c:v>
                </c:pt>
                <c:pt idx="1">
                  <c:v>1235614.57</c:v>
                </c:pt>
              </c:numCache>
            </c:numRef>
          </c:val>
          <c:extLst>
            <c:ext xmlns:c16="http://schemas.microsoft.com/office/drawing/2014/chart" uri="{C3380CC4-5D6E-409C-BE32-E72D297353CC}">
              <c16:uniqueId val="{00000000-F844-46F9-A13F-3E3CE8698974}"/>
            </c:ext>
          </c:extLst>
        </c:ser>
        <c:dLbls>
          <c:showLegendKey val="0"/>
          <c:showVal val="0"/>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bar"/>
        <c:grouping val="clustered"/>
        <c:varyColors val="0"/>
        <c:ser>
          <c:idx val="0"/>
          <c:order val="0"/>
          <c:tx>
            <c:strRef>
              <c:f>'Dasboard KPIs and charts'!$S$123</c:f>
              <c:strCache>
                <c:ptCount val="1"/>
                <c:pt idx="0">
                  <c:v>Total Revenue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'Dasboard KPIs and charts'!$R$124:$R$133</c:f>
              <c:strCache>
                <c:ptCount val="10"/>
                <c:pt idx="0">
                  <c:v>Côte de Blaye</c:v>
                </c:pt>
                <c:pt idx="1">
                  <c:v>Thüringer Rostbratwurst</c:v>
                </c:pt>
                <c:pt idx="2">
                  <c:v>Raclette Courdavault</c:v>
                </c:pt>
                <c:pt idx="3">
                  <c:v>Camembert Pierrot</c:v>
                </c:pt>
                <c:pt idx="4">
                  <c:v>Tarte au sucre</c:v>
                </c:pt>
                <c:pt idx="5">
                  <c:v>Gnocchi di nonna Alice</c:v>
                </c:pt>
                <c:pt idx="6">
                  <c:v>Manjimup Dried Apples</c:v>
                </c:pt>
                <c:pt idx="7">
                  <c:v>Alice Mutton</c:v>
                </c:pt>
                <c:pt idx="8">
                  <c:v>Carnarvon Tigers</c:v>
                </c:pt>
                <c:pt idx="9">
                  <c:v>Rössle Sauerkraut</c:v>
                </c:pt>
              </c:strCache>
            </c:strRef>
          </c:cat>
          <c:val>
            <c:numRef>
              <c:f>'Dasboard KPIs and charts'!$S$124:$S$133</c:f>
              <c:numCache>
                <c:formatCode>General</c:formatCode>
                <c:ptCount val="10"/>
                <c:pt idx="0">
                  <c:v>164160.5</c:v>
                </c:pt>
                <c:pt idx="1">
                  <c:v>92347.340000000011</c:v>
                </c:pt>
                <c:pt idx="2">
                  <c:v>82280</c:v>
                </c:pt>
                <c:pt idx="3">
                  <c:v>53618</c:v>
                </c:pt>
                <c:pt idx="4">
                  <c:v>53391.899999999994</c:v>
                </c:pt>
                <c:pt idx="5">
                  <c:v>47994</c:v>
                </c:pt>
                <c:pt idx="6">
                  <c:v>46958</c:v>
                </c:pt>
                <c:pt idx="7">
                  <c:v>38142</c:v>
                </c:pt>
                <c:pt idx="8">
                  <c:v>33687.5</c:v>
                </c:pt>
                <c:pt idx="9">
                  <c:v>29184</c:v>
                </c:pt>
              </c:numCache>
            </c:numRef>
          </c:val>
          <c:extLst>
            <c:ext xmlns:c16="http://schemas.microsoft.com/office/drawing/2014/chart" uri="{C3380CC4-5D6E-409C-BE32-E72D297353CC}">
              <c16:uniqueId val="{00000000-433B-4D20-8563-6BB98E34D9AA}"/>
            </c:ext>
          </c:extLst>
        </c:ser>
        <c:dLbls>
          <c:dLblPos val="outEnd"/>
          <c:showLegendKey val="0"/>
          <c:showVal val="1"/>
          <c:showCatName val="0"/>
          <c:showSerName val="0"/>
          <c:showPercent val="0"/>
          <c:showBubbleSize val="0"/>
        </c:dLbls>
        <c:gapWidth val="100"/>
        <c:axId val="914895375"/>
        <c:axId val="914892495"/>
      </c:barChart>
      <c:catAx>
        <c:axId val="91489537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14892495"/>
        <c:crosses val="autoZero"/>
        <c:auto val="1"/>
        <c:lblAlgn val="ctr"/>
        <c:lblOffset val="100"/>
        <c:noMultiLvlLbl val="0"/>
      </c:catAx>
      <c:valAx>
        <c:axId val="914892495"/>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1489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scatterChart>
        <c:scatterStyle val="lineMarker"/>
        <c:varyColors val="0"/>
        <c:ser>
          <c:idx val="0"/>
          <c:order val="0"/>
          <c:tx>
            <c:v>Sales VS Profit</c:v>
          </c:tx>
          <c:spPr>
            <a:ln w="25400" cap="rnd">
              <a:no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cap="rnd">
                <a:solidFill>
                  <a:schemeClr val="accent4"/>
                </a:solidFill>
                <a:round/>
              </a:ln>
              <a:effectLst>
                <a:outerShdw blurRad="57150" dist="19050" dir="5400000" algn="ctr" rotWithShape="0">
                  <a:srgbClr val="000000">
                    <a:alpha val="63000"/>
                  </a:srgbClr>
                </a:outerShdw>
              </a:effectLst>
            </c:spPr>
          </c:marker>
          <c:trendline>
            <c:spPr>
              <a:ln w="19050" cap="rnd">
                <a:solidFill>
                  <a:schemeClr val="accent4"/>
                </a:solidFill>
                <a:prstDash val="sysDash"/>
              </a:ln>
              <a:effectLst/>
            </c:spPr>
            <c:trendlineType val="linear"/>
            <c:dispRSqr val="0"/>
            <c:dispEq val="0"/>
          </c:trendline>
          <c:xVal>
            <c:numRef>
              <c:f>orders!$O$2:$O$831</c:f>
              <c:numCache>
                <c:formatCode>_-[$$-409]* #,##0.00_ ;_-[$$-409]* \-#,##0.00\ ;_-[$$-409]* "-"??_ ;_-@_ </c:formatCode>
                <c:ptCount val="830"/>
                <c:pt idx="0">
                  <c:v>566</c:v>
                </c:pt>
                <c:pt idx="1">
                  <c:v>2329.25</c:v>
                </c:pt>
                <c:pt idx="2">
                  <c:v>1941.6375</c:v>
                </c:pt>
                <c:pt idx="3">
                  <c:v>818.57500000000005</c:v>
                </c:pt>
                <c:pt idx="4">
                  <c:v>4497.375</c:v>
                </c:pt>
                <c:pt idx="5">
                  <c:v>1806</c:v>
                </c:pt>
                <c:pt idx="6">
                  <c:v>695.77499999999998</c:v>
                </c:pt>
                <c:pt idx="7">
                  <c:v>3115.75</c:v>
                </c:pt>
                <c:pt idx="8">
                  <c:v>648</c:v>
                </c:pt>
                <c:pt idx="9">
                  <c:v>1400.5</c:v>
                </c:pt>
                <c:pt idx="10">
                  <c:v>2023.8000000000002</c:v>
                </c:pt>
                <c:pt idx="11">
                  <c:v>126</c:v>
                </c:pt>
                <c:pt idx="12">
                  <c:v>1881.675</c:v>
                </c:pt>
                <c:pt idx="13">
                  <c:v>560</c:v>
                </c:pt>
                <c:pt idx="14">
                  <c:v>730.96</c:v>
                </c:pt>
                <c:pt idx="15">
                  <c:v>2346.3000000000002</c:v>
                </c:pt>
                <c:pt idx="16">
                  <c:v>870.0625</c:v>
                </c:pt>
                <c:pt idx="17">
                  <c:v>1470</c:v>
                </c:pt>
                <c:pt idx="18">
                  <c:v>433.2</c:v>
                </c:pt>
                <c:pt idx="19">
                  <c:v>4422</c:v>
                </c:pt>
                <c:pt idx="20">
                  <c:v>1377.1000000000001</c:v>
                </c:pt>
                <c:pt idx="21">
                  <c:v>803.69999999999993</c:v>
                </c:pt>
                <c:pt idx="22">
                  <c:v>1720</c:v>
                </c:pt>
                <c:pt idx="23">
                  <c:v>60</c:v>
                </c:pt>
                <c:pt idx="24">
                  <c:v>1821.1999999999998</c:v>
                </c:pt>
                <c:pt idx="25">
                  <c:v>2548.0249999999996</c:v>
                </c:pt>
                <c:pt idx="26">
                  <c:v>673.59999999999991</c:v>
                </c:pt>
                <c:pt idx="27">
                  <c:v>364.8</c:v>
                </c:pt>
                <c:pt idx="28">
                  <c:v>525</c:v>
                </c:pt>
                <c:pt idx="29">
                  <c:v>1503.6</c:v>
                </c:pt>
                <c:pt idx="30">
                  <c:v>1862.4</c:v>
                </c:pt>
                <c:pt idx="31">
                  <c:v>438.75</c:v>
                </c:pt>
                <c:pt idx="32">
                  <c:v>766.5</c:v>
                </c:pt>
                <c:pt idx="33">
                  <c:v>108.2</c:v>
                </c:pt>
                <c:pt idx="34">
                  <c:v>194.34</c:v>
                </c:pt>
                <c:pt idx="35">
                  <c:v>1770</c:v>
                </c:pt>
                <c:pt idx="36">
                  <c:v>1464.825</c:v>
                </c:pt>
                <c:pt idx="37">
                  <c:v>2181.44</c:v>
                </c:pt>
                <c:pt idx="38">
                  <c:v>3772</c:v>
                </c:pt>
                <c:pt idx="39">
                  <c:v>1026.3</c:v>
                </c:pt>
                <c:pt idx="40">
                  <c:v>100.8</c:v>
                </c:pt>
                <c:pt idx="41">
                  <c:v>599.25</c:v>
                </c:pt>
                <c:pt idx="42">
                  <c:v>2713.8500000000004</c:v>
                </c:pt>
                <c:pt idx="43">
                  <c:v>623.51999999999987</c:v>
                </c:pt>
                <c:pt idx="44">
                  <c:v>1620</c:v>
                </c:pt>
                <c:pt idx="45">
                  <c:v>1061</c:v>
                </c:pt>
                <c:pt idx="46">
                  <c:v>2359.5</c:v>
                </c:pt>
                <c:pt idx="47">
                  <c:v>152</c:v>
                </c:pt>
                <c:pt idx="48">
                  <c:v>1315.5</c:v>
                </c:pt>
                <c:pt idx="49">
                  <c:v>1776</c:v>
                </c:pt>
                <c:pt idx="50">
                  <c:v>3307</c:v>
                </c:pt>
                <c:pt idx="51">
                  <c:v>438</c:v>
                </c:pt>
                <c:pt idx="52">
                  <c:v>760</c:v>
                </c:pt>
                <c:pt idx="53">
                  <c:v>944</c:v>
                </c:pt>
                <c:pt idx="54">
                  <c:v>3388.8</c:v>
                </c:pt>
                <c:pt idx="55">
                  <c:v>1399.5</c:v>
                </c:pt>
                <c:pt idx="56">
                  <c:v>1193</c:v>
                </c:pt>
                <c:pt idx="57">
                  <c:v>4677.5249999999996</c:v>
                </c:pt>
                <c:pt idx="58">
                  <c:v>624.15</c:v>
                </c:pt>
                <c:pt idx="59">
                  <c:v>530.5</c:v>
                </c:pt>
                <c:pt idx="60">
                  <c:v>111</c:v>
                </c:pt>
                <c:pt idx="61">
                  <c:v>2202.5</c:v>
                </c:pt>
                <c:pt idx="62">
                  <c:v>421</c:v>
                </c:pt>
                <c:pt idx="63">
                  <c:v>336</c:v>
                </c:pt>
                <c:pt idx="64">
                  <c:v>2019.9</c:v>
                </c:pt>
                <c:pt idx="65">
                  <c:v>228</c:v>
                </c:pt>
                <c:pt idx="66">
                  <c:v>2619</c:v>
                </c:pt>
                <c:pt idx="67">
                  <c:v>646</c:v>
                </c:pt>
                <c:pt idx="68">
                  <c:v>3547.5</c:v>
                </c:pt>
                <c:pt idx="69">
                  <c:v>360</c:v>
                </c:pt>
                <c:pt idx="70">
                  <c:v>301</c:v>
                </c:pt>
                <c:pt idx="71">
                  <c:v>1490.4</c:v>
                </c:pt>
                <c:pt idx="72">
                  <c:v>645</c:v>
                </c:pt>
                <c:pt idx="73">
                  <c:v>180</c:v>
                </c:pt>
                <c:pt idx="74">
                  <c:v>140</c:v>
                </c:pt>
                <c:pt idx="75">
                  <c:v>205.5</c:v>
                </c:pt>
                <c:pt idx="76">
                  <c:v>6597.6824999999999</c:v>
                </c:pt>
                <c:pt idx="77">
                  <c:v>1873.25</c:v>
                </c:pt>
                <c:pt idx="78">
                  <c:v>1227.5</c:v>
                </c:pt>
                <c:pt idx="79">
                  <c:v>2262.92</c:v>
                </c:pt>
                <c:pt idx="80">
                  <c:v>1462</c:v>
                </c:pt>
                <c:pt idx="81">
                  <c:v>5723.8639999999996</c:v>
                </c:pt>
                <c:pt idx="82">
                  <c:v>2066.7749999999996</c:v>
                </c:pt>
                <c:pt idx="83">
                  <c:v>111.75</c:v>
                </c:pt>
                <c:pt idx="84">
                  <c:v>2233.6</c:v>
                </c:pt>
                <c:pt idx="85">
                  <c:v>1096.5</c:v>
                </c:pt>
                <c:pt idx="86">
                  <c:v>181</c:v>
                </c:pt>
                <c:pt idx="87">
                  <c:v>2545.1999999999998</c:v>
                </c:pt>
                <c:pt idx="88">
                  <c:v>356.40000000000003</c:v>
                </c:pt>
                <c:pt idx="89">
                  <c:v>3087.52</c:v>
                </c:pt>
                <c:pt idx="90">
                  <c:v>1168.3499999999999</c:v>
                </c:pt>
                <c:pt idx="91">
                  <c:v>4193.8999999999996</c:v>
                </c:pt>
                <c:pt idx="92">
                  <c:v>3045.51</c:v>
                </c:pt>
                <c:pt idx="93">
                  <c:v>440.75</c:v>
                </c:pt>
                <c:pt idx="94">
                  <c:v>2300.8000000000002</c:v>
                </c:pt>
                <c:pt idx="95">
                  <c:v>1980</c:v>
                </c:pt>
                <c:pt idx="96">
                  <c:v>2870</c:v>
                </c:pt>
                <c:pt idx="97">
                  <c:v>3662</c:v>
                </c:pt>
                <c:pt idx="98">
                  <c:v>2023.6000000000001</c:v>
                </c:pt>
                <c:pt idx="99">
                  <c:v>1018.125</c:v>
                </c:pt>
                <c:pt idx="100">
                  <c:v>454.5</c:v>
                </c:pt>
                <c:pt idx="101">
                  <c:v>178.8</c:v>
                </c:pt>
                <c:pt idx="102">
                  <c:v>802.57500000000005</c:v>
                </c:pt>
                <c:pt idx="103">
                  <c:v>6754.6925000000001</c:v>
                </c:pt>
                <c:pt idx="104">
                  <c:v>171.64999999999998</c:v>
                </c:pt>
                <c:pt idx="105">
                  <c:v>10741.6</c:v>
                </c:pt>
                <c:pt idx="106">
                  <c:v>711.16000000000008</c:v>
                </c:pt>
                <c:pt idx="107">
                  <c:v>600</c:v>
                </c:pt>
                <c:pt idx="108">
                  <c:v>1383</c:v>
                </c:pt>
                <c:pt idx="109">
                  <c:v>1461.2800000000002</c:v>
                </c:pt>
                <c:pt idx="110">
                  <c:v>536.75</c:v>
                </c:pt>
                <c:pt idx="111">
                  <c:v>4343.59</c:v>
                </c:pt>
                <c:pt idx="112">
                  <c:v>9244.2500000000018</c:v>
                </c:pt>
                <c:pt idx="113">
                  <c:v>2557.8000000000002</c:v>
                </c:pt>
                <c:pt idx="114">
                  <c:v>1938.8</c:v>
                </c:pt>
                <c:pt idx="115">
                  <c:v>559</c:v>
                </c:pt>
                <c:pt idx="116">
                  <c:v>1187.5</c:v>
                </c:pt>
                <c:pt idx="117">
                  <c:v>504</c:v>
                </c:pt>
                <c:pt idx="118">
                  <c:v>170.25</c:v>
                </c:pt>
                <c:pt idx="119">
                  <c:v>1044.8499999999999</c:v>
                </c:pt>
                <c:pt idx="120">
                  <c:v>2113.395</c:v>
                </c:pt>
                <c:pt idx="121">
                  <c:v>2988.8</c:v>
                </c:pt>
                <c:pt idx="122">
                  <c:v>1397</c:v>
                </c:pt>
                <c:pt idx="123">
                  <c:v>91.2</c:v>
                </c:pt>
                <c:pt idx="124">
                  <c:v>11515.2</c:v>
                </c:pt>
                <c:pt idx="125">
                  <c:v>1708</c:v>
                </c:pt>
                <c:pt idx="126">
                  <c:v>573.75</c:v>
                </c:pt>
                <c:pt idx="127">
                  <c:v>423.25</c:v>
                </c:pt>
                <c:pt idx="128">
                  <c:v>498.75</c:v>
                </c:pt>
                <c:pt idx="129">
                  <c:v>1081.1999999999998</c:v>
                </c:pt>
                <c:pt idx="130">
                  <c:v>129</c:v>
                </c:pt>
                <c:pt idx="131">
                  <c:v>1080.54</c:v>
                </c:pt>
                <c:pt idx="132">
                  <c:v>1643.4179999999999</c:v>
                </c:pt>
                <c:pt idx="133">
                  <c:v>140</c:v>
                </c:pt>
                <c:pt idx="134">
                  <c:v>3628.76</c:v>
                </c:pt>
                <c:pt idx="135">
                  <c:v>1123.75</c:v>
                </c:pt>
                <c:pt idx="136">
                  <c:v>2778</c:v>
                </c:pt>
                <c:pt idx="137">
                  <c:v>864</c:v>
                </c:pt>
                <c:pt idx="138">
                  <c:v>207.5</c:v>
                </c:pt>
                <c:pt idx="139">
                  <c:v>1323.6</c:v>
                </c:pt>
                <c:pt idx="140">
                  <c:v>1538</c:v>
                </c:pt>
                <c:pt idx="141">
                  <c:v>2292</c:v>
                </c:pt>
                <c:pt idx="142">
                  <c:v>2614.6799999999998</c:v>
                </c:pt>
                <c:pt idx="143">
                  <c:v>108</c:v>
                </c:pt>
                <c:pt idx="144">
                  <c:v>1800</c:v>
                </c:pt>
                <c:pt idx="145">
                  <c:v>3201.7</c:v>
                </c:pt>
                <c:pt idx="146">
                  <c:v>553</c:v>
                </c:pt>
                <c:pt idx="147">
                  <c:v>2656.8</c:v>
                </c:pt>
                <c:pt idx="148">
                  <c:v>2380.8000000000002</c:v>
                </c:pt>
                <c:pt idx="149">
                  <c:v>895.9</c:v>
                </c:pt>
                <c:pt idx="150">
                  <c:v>3132</c:v>
                </c:pt>
                <c:pt idx="151">
                  <c:v>2207</c:v>
                </c:pt>
                <c:pt idx="152">
                  <c:v>3829.59</c:v>
                </c:pt>
                <c:pt idx="153">
                  <c:v>4837.0200000000004</c:v>
                </c:pt>
                <c:pt idx="154">
                  <c:v>3393.5</c:v>
                </c:pt>
                <c:pt idx="155">
                  <c:v>1070.1075000000001</c:v>
                </c:pt>
                <c:pt idx="156">
                  <c:v>1992.0549999999998</c:v>
                </c:pt>
                <c:pt idx="157">
                  <c:v>500</c:v>
                </c:pt>
                <c:pt idx="158">
                  <c:v>2292.3000000000002</c:v>
                </c:pt>
                <c:pt idx="159">
                  <c:v>1492.5</c:v>
                </c:pt>
                <c:pt idx="160">
                  <c:v>2030.2</c:v>
                </c:pt>
                <c:pt idx="161">
                  <c:v>399</c:v>
                </c:pt>
                <c:pt idx="162">
                  <c:v>1002.5</c:v>
                </c:pt>
                <c:pt idx="163">
                  <c:v>1211.4000000000001</c:v>
                </c:pt>
                <c:pt idx="164">
                  <c:v>418.5</c:v>
                </c:pt>
                <c:pt idx="165">
                  <c:v>2656</c:v>
                </c:pt>
                <c:pt idx="166">
                  <c:v>282.32</c:v>
                </c:pt>
                <c:pt idx="167">
                  <c:v>128</c:v>
                </c:pt>
                <c:pt idx="168">
                  <c:v>902</c:v>
                </c:pt>
                <c:pt idx="169">
                  <c:v>13985.5</c:v>
                </c:pt>
                <c:pt idx="170">
                  <c:v>2268.5</c:v>
                </c:pt>
                <c:pt idx="171">
                  <c:v>2622</c:v>
                </c:pt>
                <c:pt idx="172">
                  <c:v>2134.8000000000002</c:v>
                </c:pt>
                <c:pt idx="173">
                  <c:v>1496.8799999999999</c:v>
                </c:pt>
                <c:pt idx="174">
                  <c:v>62.46</c:v>
                </c:pt>
                <c:pt idx="175">
                  <c:v>1275</c:v>
                </c:pt>
                <c:pt idx="176">
                  <c:v>11493.2</c:v>
                </c:pt>
                <c:pt idx="177">
                  <c:v>450</c:v>
                </c:pt>
                <c:pt idx="178">
                  <c:v>422.75</c:v>
                </c:pt>
                <c:pt idx="179">
                  <c:v>813.75</c:v>
                </c:pt>
                <c:pt idx="180">
                  <c:v>240</c:v>
                </c:pt>
                <c:pt idx="181">
                  <c:v>1802.375</c:v>
                </c:pt>
                <c:pt idx="182">
                  <c:v>6124</c:v>
                </c:pt>
                <c:pt idx="183">
                  <c:v>2366.25</c:v>
                </c:pt>
                <c:pt idx="184">
                  <c:v>610.29999999999995</c:v>
                </c:pt>
                <c:pt idx="185">
                  <c:v>1064</c:v>
                </c:pt>
                <c:pt idx="186">
                  <c:v>401.4</c:v>
                </c:pt>
                <c:pt idx="187">
                  <c:v>790</c:v>
                </c:pt>
                <c:pt idx="188">
                  <c:v>2493.15</c:v>
                </c:pt>
                <c:pt idx="189">
                  <c:v>491.99999999999994</c:v>
                </c:pt>
                <c:pt idx="190">
                  <c:v>568.4</c:v>
                </c:pt>
                <c:pt idx="191">
                  <c:v>1348.7</c:v>
                </c:pt>
                <c:pt idx="192">
                  <c:v>6159.1085000000003</c:v>
                </c:pt>
                <c:pt idx="193">
                  <c:v>2195</c:v>
                </c:pt>
                <c:pt idx="194">
                  <c:v>2246</c:v>
                </c:pt>
                <c:pt idx="195">
                  <c:v>648</c:v>
                </c:pt>
                <c:pt idx="196">
                  <c:v>1291.95</c:v>
                </c:pt>
                <c:pt idx="197">
                  <c:v>219.75</c:v>
                </c:pt>
                <c:pt idx="198">
                  <c:v>308.61</c:v>
                </c:pt>
                <c:pt idx="199">
                  <c:v>1147.75</c:v>
                </c:pt>
                <c:pt idx="200">
                  <c:v>555.38</c:v>
                </c:pt>
                <c:pt idx="201">
                  <c:v>2299.5</c:v>
                </c:pt>
                <c:pt idx="202">
                  <c:v>531.76</c:v>
                </c:pt>
                <c:pt idx="203">
                  <c:v>4813.335</c:v>
                </c:pt>
                <c:pt idx="204">
                  <c:v>2531.75</c:v>
                </c:pt>
                <c:pt idx="205">
                  <c:v>509.625</c:v>
                </c:pt>
                <c:pt idx="206">
                  <c:v>415.2</c:v>
                </c:pt>
                <c:pt idx="207">
                  <c:v>3357.5</c:v>
                </c:pt>
                <c:pt idx="208">
                  <c:v>697</c:v>
                </c:pt>
                <c:pt idx="209">
                  <c:v>1980</c:v>
                </c:pt>
                <c:pt idx="210">
                  <c:v>4869.8999999999996</c:v>
                </c:pt>
                <c:pt idx="211">
                  <c:v>2076</c:v>
                </c:pt>
                <c:pt idx="212">
                  <c:v>220.125</c:v>
                </c:pt>
                <c:pt idx="213">
                  <c:v>1923.69</c:v>
                </c:pt>
                <c:pt idx="214">
                  <c:v>195</c:v>
                </c:pt>
                <c:pt idx="215">
                  <c:v>893.2</c:v>
                </c:pt>
                <c:pt idx="216">
                  <c:v>2011.6</c:v>
                </c:pt>
                <c:pt idx="217">
                  <c:v>3148.6480000000001</c:v>
                </c:pt>
                <c:pt idx="218">
                  <c:v>270</c:v>
                </c:pt>
                <c:pt idx="219">
                  <c:v>294</c:v>
                </c:pt>
                <c:pt idx="220">
                  <c:v>897.12</c:v>
                </c:pt>
                <c:pt idx="221">
                  <c:v>1198.2024999999999</c:v>
                </c:pt>
                <c:pt idx="222">
                  <c:v>2276</c:v>
                </c:pt>
                <c:pt idx="223">
                  <c:v>1660</c:v>
                </c:pt>
                <c:pt idx="224">
                  <c:v>1296</c:v>
                </c:pt>
                <c:pt idx="225">
                  <c:v>288</c:v>
                </c:pt>
                <c:pt idx="226">
                  <c:v>1563.7000000000003</c:v>
                </c:pt>
                <c:pt idx="227">
                  <c:v>1881.4749999999999</c:v>
                </c:pt>
                <c:pt idx="228">
                  <c:v>225.6</c:v>
                </c:pt>
                <c:pt idx="229">
                  <c:v>697.5</c:v>
                </c:pt>
                <c:pt idx="230">
                  <c:v>589</c:v>
                </c:pt>
                <c:pt idx="231">
                  <c:v>13120.9</c:v>
                </c:pt>
                <c:pt idx="232">
                  <c:v>945</c:v>
                </c:pt>
                <c:pt idx="233">
                  <c:v>1840</c:v>
                </c:pt>
                <c:pt idx="234">
                  <c:v>184</c:v>
                </c:pt>
                <c:pt idx="235">
                  <c:v>836</c:v>
                </c:pt>
                <c:pt idx="236">
                  <c:v>483</c:v>
                </c:pt>
                <c:pt idx="237">
                  <c:v>1980</c:v>
                </c:pt>
                <c:pt idx="238">
                  <c:v>1590</c:v>
                </c:pt>
                <c:pt idx="239">
                  <c:v>1117</c:v>
                </c:pt>
                <c:pt idx="240">
                  <c:v>1890</c:v>
                </c:pt>
                <c:pt idx="241">
                  <c:v>550.34999999999991</c:v>
                </c:pt>
                <c:pt idx="242">
                  <c:v>3954</c:v>
                </c:pt>
                <c:pt idx="243">
                  <c:v>325.33749999999998</c:v>
                </c:pt>
                <c:pt idx="244">
                  <c:v>1064</c:v>
                </c:pt>
                <c:pt idx="245">
                  <c:v>761.17499999999995</c:v>
                </c:pt>
                <c:pt idx="246">
                  <c:v>1140</c:v>
                </c:pt>
                <c:pt idx="247">
                  <c:v>348</c:v>
                </c:pt>
                <c:pt idx="248">
                  <c:v>237.5</c:v>
                </c:pt>
                <c:pt idx="249">
                  <c:v>1727</c:v>
                </c:pt>
                <c:pt idx="250">
                  <c:v>575</c:v>
                </c:pt>
                <c:pt idx="251">
                  <c:v>1412</c:v>
                </c:pt>
                <c:pt idx="252">
                  <c:v>523.26</c:v>
                </c:pt>
                <c:pt idx="253">
                  <c:v>149</c:v>
                </c:pt>
                <c:pt idx="254">
                  <c:v>816.3</c:v>
                </c:pt>
                <c:pt idx="255">
                  <c:v>2048.5</c:v>
                </c:pt>
                <c:pt idx="256">
                  <c:v>1388.5</c:v>
                </c:pt>
                <c:pt idx="257">
                  <c:v>147.89999999999998</c:v>
                </c:pt>
                <c:pt idx="258">
                  <c:v>415.8</c:v>
                </c:pt>
                <c:pt idx="259">
                  <c:v>749.0625</c:v>
                </c:pt>
                <c:pt idx="260">
                  <c:v>240</c:v>
                </c:pt>
                <c:pt idx="261">
                  <c:v>136.80000000000001</c:v>
                </c:pt>
                <c:pt idx="262">
                  <c:v>4707.5400000000009</c:v>
                </c:pt>
                <c:pt idx="263">
                  <c:v>2550</c:v>
                </c:pt>
                <c:pt idx="264">
                  <c:v>525.29999999999995</c:v>
                </c:pt>
                <c:pt idx="265">
                  <c:v>1942</c:v>
                </c:pt>
                <c:pt idx="266">
                  <c:v>8623.4500000000007</c:v>
                </c:pt>
                <c:pt idx="267">
                  <c:v>9921.2999999999993</c:v>
                </c:pt>
                <c:pt idx="268">
                  <c:v>2381.0500000000002</c:v>
                </c:pt>
                <c:pt idx="269">
                  <c:v>352</c:v>
                </c:pt>
                <c:pt idx="270">
                  <c:v>4150.05</c:v>
                </c:pt>
                <c:pt idx="271">
                  <c:v>2314.1999999999998</c:v>
                </c:pt>
                <c:pt idx="272">
                  <c:v>200</c:v>
                </c:pt>
                <c:pt idx="273">
                  <c:v>225.5</c:v>
                </c:pt>
                <c:pt idx="274">
                  <c:v>2318.2399999999998</c:v>
                </c:pt>
                <c:pt idx="275">
                  <c:v>2444.31</c:v>
                </c:pt>
                <c:pt idx="276">
                  <c:v>3192.65</c:v>
                </c:pt>
                <c:pt idx="277">
                  <c:v>818.4</c:v>
                </c:pt>
                <c:pt idx="278">
                  <c:v>1151.4000000000001</c:v>
                </c:pt>
                <c:pt idx="279">
                  <c:v>1503</c:v>
                </c:pt>
                <c:pt idx="280">
                  <c:v>392.2</c:v>
                </c:pt>
                <c:pt idx="281">
                  <c:v>946</c:v>
                </c:pt>
                <c:pt idx="282">
                  <c:v>4180</c:v>
                </c:pt>
                <c:pt idx="283">
                  <c:v>110</c:v>
                </c:pt>
                <c:pt idx="284">
                  <c:v>796.35</c:v>
                </c:pt>
                <c:pt idx="285">
                  <c:v>2222.1999999999998</c:v>
                </c:pt>
                <c:pt idx="286">
                  <c:v>465.70000000000005</c:v>
                </c:pt>
                <c:pt idx="287">
                  <c:v>1940.85</c:v>
                </c:pt>
                <c:pt idx="288">
                  <c:v>1645</c:v>
                </c:pt>
                <c:pt idx="289">
                  <c:v>1823.8</c:v>
                </c:pt>
                <c:pt idx="290">
                  <c:v>139.80000000000001</c:v>
                </c:pt>
                <c:pt idx="291">
                  <c:v>355.5</c:v>
                </c:pt>
                <c:pt idx="292">
                  <c:v>10191.700000000001</c:v>
                </c:pt>
                <c:pt idx="293">
                  <c:v>1946.52</c:v>
                </c:pt>
                <c:pt idx="294">
                  <c:v>469.11</c:v>
                </c:pt>
                <c:pt idx="295">
                  <c:v>1504.5</c:v>
                </c:pt>
                <c:pt idx="296">
                  <c:v>417.2</c:v>
                </c:pt>
                <c:pt idx="297">
                  <c:v>210</c:v>
                </c:pt>
                <c:pt idx="298">
                  <c:v>2812</c:v>
                </c:pt>
                <c:pt idx="299">
                  <c:v>1792.8</c:v>
                </c:pt>
                <c:pt idx="300">
                  <c:v>240.1</c:v>
                </c:pt>
                <c:pt idx="301">
                  <c:v>3554.2750000000001</c:v>
                </c:pt>
                <c:pt idx="302">
                  <c:v>683.3</c:v>
                </c:pt>
                <c:pt idx="303">
                  <c:v>1677.3</c:v>
                </c:pt>
                <c:pt idx="304">
                  <c:v>880.5</c:v>
                </c:pt>
                <c:pt idx="305">
                  <c:v>1546.3</c:v>
                </c:pt>
                <c:pt idx="306">
                  <c:v>1728.5250000000001</c:v>
                </c:pt>
                <c:pt idx="307">
                  <c:v>2944.4</c:v>
                </c:pt>
                <c:pt idx="308">
                  <c:v>835.19999999999993</c:v>
                </c:pt>
                <c:pt idx="309">
                  <c:v>1152.5</c:v>
                </c:pt>
                <c:pt idx="310">
                  <c:v>2142.9</c:v>
                </c:pt>
                <c:pt idx="311">
                  <c:v>520.41</c:v>
                </c:pt>
                <c:pt idx="312">
                  <c:v>1072.425</c:v>
                </c:pt>
                <c:pt idx="313">
                  <c:v>2844.5</c:v>
                </c:pt>
                <c:pt idx="314">
                  <c:v>488.7</c:v>
                </c:pt>
                <c:pt idx="315">
                  <c:v>965</c:v>
                </c:pt>
                <c:pt idx="316">
                  <c:v>1234.05</c:v>
                </c:pt>
                <c:pt idx="317">
                  <c:v>639.9</c:v>
                </c:pt>
                <c:pt idx="318">
                  <c:v>1761</c:v>
                </c:pt>
                <c:pt idx="319">
                  <c:v>2519</c:v>
                </c:pt>
                <c:pt idx="320">
                  <c:v>155</c:v>
                </c:pt>
                <c:pt idx="321">
                  <c:v>890</c:v>
                </c:pt>
                <c:pt idx="322">
                  <c:v>2465.25</c:v>
                </c:pt>
                <c:pt idx="323">
                  <c:v>550.58749999999998</c:v>
                </c:pt>
                <c:pt idx="324">
                  <c:v>1501.0849999999998</c:v>
                </c:pt>
                <c:pt idx="325">
                  <c:v>2082</c:v>
                </c:pt>
                <c:pt idx="326">
                  <c:v>764.3</c:v>
                </c:pt>
                <c:pt idx="327">
                  <c:v>2147.4</c:v>
                </c:pt>
                <c:pt idx="328">
                  <c:v>838.45</c:v>
                </c:pt>
                <c:pt idx="329">
                  <c:v>569</c:v>
                </c:pt>
                <c:pt idx="330">
                  <c:v>477</c:v>
                </c:pt>
                <c:pt idx="331">
                  <c:v>317.75</c:v>
                </c:pt>
                <c:pt idx="332">
                  <c:v>1013.7449999999999</c:v>
                </c:pt>
                <c:pt idx="333">
                  <c:v>310</c:v>
                </c:pt>
                <c:pt idx="334">
                  <c:v>330</c:v>
                </c:pt>
                <c:pt idx="335">
                  <c:v>2237.5</c:v>
                </c:pt>
                <c:pt idx="336">
                  <c:v>593.75</c:v>
                </c:pt>
                <c:pt idx="337">
                  <c:v>142.5</c:v>
                </c:pt>
                <c:pt idx="338">
                  <c:v>23.8</c:v>
                </c:pt>
                <c:pt idx="339">
                  <c:v>807.38</c:v>
                </c:pt>
                <c:pt idx="340">
                  <c:v>3120</c:v>
                </c:pt>
                <c:pt idx="341">
                  <c:v>72</c:v>
                </c:pt>
                <c:pt idx="342">
                  <c:v>1101</c:v>
                </c:pt>
                <c:pt idx="343">
                  <c:v>812.5</c:v>
                </c:pt>
                <c:pt idx="344">
                  <c:v>516.46749999999997</c:v>
                </c:pt>
                <c:pt idx="345">
                  <c:v>1994.4</c:v>
                </c:pt>
                <c:pt idx="346">
                  <c:v>565.5</c:v>
                </c:pt>
                <c:pt idx="347">
                  <c:v>4725</c:v>
                </c:pt>
                <c:pt idx="348">
                  <c:v>1180.8800000000001</c:v>
                </c:pt>
                <c:pt idx="349">
                  <c:v>718.08</c:v>
                </c:pt>
                <c:pt idx="350">
                  <c:v>2388.5</c:v>
                </c:pt>
                <c:pt idx="351">
                  <c:v>493</c:v>
                </c:pt>
                <c:pt idx="352">
                  <c:v>479.8</c:v>
                </c:pt>
                <c:pt idx="353">
                  <c:v>2285</c:v>
                </c:pt>
                <c:pt idx="354">
                  <c:v>48.75</c:v>
                </c:pt>
                <c:pt idx="355">
                  <c:v>1483</c:v>
                </c:pt>
                <c:pt idx="356">
                  <c:v>230.85000000000002</c:v>
                </c:pt>
                <c:pt idx="357">
                  <c:v>4109.7</c:v>
                </c:pt>
                <c:pt idx="358">
                  <c:v>1130.4000000000001</c:v>
                </c:pt>
                <c:pt idx="359">
                  <c:v>6475.4000000000005</c:v>
                </c:pt>
                <c:pt idx="360">
                  <c:v>1064</c:v>
                </c:pt>
                <c:pt idx="361">
                  <c:v>424</c:v>
                </c:pt>
                <c:pt idx="362">
                  <c:v>299.25</c:v>
                </c:pt>
                <c:pt idx="363">
                  <c:v>808</c:v>
                </c:pt>
                <c:pt idx="364">
                  <c:v>6375</c:v>
                </c:pt>
                <c:pt idx="365">
                  <c:v>353.2</c:v>
                </c:pt>
                <c:pt idx="366">
                  <c:v>464</c:v>
                </c:pt>
                <c:pt idx="367">
                  <c:v>120</c:v>
                </c:pt>
                <c:pt idx="368">
                  <c:v>4807</c:v>
                </c:pt>
                <c:pt idx="369">
                  <c:v>1402.5</c:v>
                </c:pt>
                <c:pt idx="370">
                  <c:v>2697.5</c:v>
                </c:pt>
                <c:pt idx="371">
                  <c:v>1260</c:v>
                </c:pt>
                <c:pt idx="372">
                  <c:v>57.5</c:v>
                </c:pt>
                <c:pt idx="373">
                  <c:v>758.5</c:v>
                </c:pt>
                <c:pt idx="374">
                  <c:v>560</c:v>
                </c:pt>
                <c:pt idx="375">
                  <c:v>1336.95</c:v>
                </c:pt>
                <c:pt idx="376">
                  <c:v>1393.24</c:v>
                </c:pt>
                <c:pt idx="377">
                  <c:v>479.75</c:v>
                </c:pt>
                <c:pt idx="378">
                  <c:v>1503.6</c:v>
                </c:pt>
                <c:pt idx="379">
                  <c:v>1185.75</c:v>
                </c:pt>
                <c:pt idx="380">
                  <c:v>450</c:v>
                </c:pt>
                <c:pt idx="381">
                  <c:v>2775.05</c:v>
                </c:pt>
                <c:pt idx="382">
                  <c:v>903.59999999999991</c:v>
                </c:pt>
                <c:pt idx="383">
                  <c:v>55.800000000000004</c:v>
                </c:pt>
                <c:pt idx="384">
                  <c:v>589</c:v>
                </c:pt>
                <c:pt idx="385">
                  <c:v>5510.5925000000007</c:v>
                </c:pt>
                <c:pt idx="386">
                  <c:v>4985.5</c:v>
                </c:pt>
                <c:pt idx="387">
                  <c:v>1326.2249999999999</c:v>
                </c:pt>
                <c:pt idx="388">
                  <c:v>629.5</c:v>
                </c:pt>
                <c:pt idx="389">
                  <c:v>2761.9375</c:v>
                </c:pt>
                <c:pt idx="390">
                  <c:v>2720.05</c:v>
                </c:pt>
                <c:pt idx="391">
                  <c:v>500</c:v>
                </c:pt>
                <c:pt idx="392">
                  <c:v>708.75</c:v>
                </c:pt>
                <c:pt idx="393">
                  <c:v>2054</c:v>
                </c:pt>
                <c:pt idx="394">
                  <c:v>696</c:v>
                </c:pt>
                <c:pt idx="395">
                  <c:v>814.5</c:v>
                </c:pt>
                <c:pt idx="396">
                  <c:v>1371.8</c:v>
                </c:pt>
                <c:pt idx="397">
                  <c:v>1535</c:v>
                </c:pt>
                <c:pt idx="398">
                  <c:v>1446</c:v>
                </c:pt>
                <c:pt idx="399">
                  <c:v>636</c:v>
                </c:pt>
                <c:pt idx="400">
                  <c:v>372.375</c:v>
                </c:pt>
                <c:pt idx="401">
                  <c:v>1434</c:v>
                </c:pt>
                <c:pt idx="402">
                  <c:v>1779.1999999999998</c:v>
                </c:pt>
                <c:pt idx="403">
                  <c:v>397.8</c:v>
                </c:pt>
                <c:pt idx="404">
                  <c:v>318.83499999999998</c:v>
                </c:pt>
                <c:pt idx="405">
                  <c:v>1083.1500000000001</c:v>
                </c:pt>
                <c:pt idx="406">
                  <c:v>601.83000000000004</c:v>
                </c:pt>
                <c:pt idx="407">
                  <c:v>154.4</c:v>
                </c:pt>
                <c:pt idx="408">
                  <c:v>604.21500000000003</c:v>
                </c:pt>
                <c:pt idx="409">
                  <c:v>4371.6000000000004</c:v>
                </c:pt>
                <c:pt idx="410">
                  <c:v>4464.6000000000004</c:v>
                </c:pt>
                <c:pt idx="411">
                  <c:v>1227.02</c:v>
                </c:pt>
                <c:pt idx="412">
                  <c:v>1701</c:v>
                </c:pt>
                <c:pt idx="413">
                  <c:v>562.6</c:v>
                </c:pt>
                <c:pt idx="414">
                  <c:v>125</c:v>
                </c:pt>
                <c:pt idx="415">
                  <c:v>1930.4</c:v>
                </c:pt>
                <c:pt idx="416">
                  <c:v>1288.3875</c:v>
                </c:pt>
                <c:pt idx="417">
                  <c:v>1295</c:v>
                </c:pt>
                <c:pt idx="418">
                  <c:v>4666.9400000000005</c:v>
                </c:pt>
                <c:pt idx="419">
                  <c:v>1536.8</c:v>
                </c:pt>
                <c:pt idx="420">
                  <c:v>625.27499999999998</c:v>
                </c:pt>
                <c:pt idx="421">
                  <c:v>570</c:v>
                </c:pt>
                <c:pt idx="422">
                  <c:v>2301.75</c:v>
                </c:pt>
                <c:pt idx="423">
                  <c:v>920.1</c:v>
                </c:pt>
                <c:pt idx="424">
                  <c:v>3815.25</c:v>
                </c:pt>
                <c:pt idx="425">
                  <c:v>412.35</c:v>
                </c:pt>
                <c:pt idx="426">
                  <c:v>45</c:v>
                </c:pt>
                <c:pt idx="427">
                  <c:v>1423</c:v>
                </c:pt>
                <c:pt idx="428">
                  <c:v>534.85</c:v>
                </c:pt>
                <c:pt idx="429">
                  <c:v>813.36500000000001</c:v>
                </c:pt>
                <c:pt idx="430">
                  <c:v>5256.5</c:v>
                </c:pt>
                <c:pt idx="431">
                  <c:v>660</c:v>
                </c:pt>
                <c:pt idx="432">
                  <c:v>1261.875</c:v>
                </c:pt>
                <c:pt idx="433">
                  <c:v>1287.4000000000001</c:v>
                </c:pt>
                <c:pt idx="434">
                  <c:v>375.5</c:v>
                </c:pt>
                <c:pt idx="435">
                  <c:v>63</c:v>
                </c:pt>
                <c:pt idx="436">
                  <c:v>1768</c:v>
                </c:pt>
                <c:pt idx="437">
                  <c:v>801.1</c:v>
                </c:pt>
                <c:pt idx="438">
                  <c:v>1404.45</c:v>
                </c:pt>
                <c:pt idx="439">
                  <c:v>4960.8999999999996</c:v>
                </c:pt>
                <c:pt idx="440">
                  <c:v>3160.6</c:v>
                </c:pt>
                <c:pt idx="441">
                  <c:v>472.5</c:v>
                </c:pt>
                <c:pt idx="442">
                  <c:v>862.5</c:v>
                </c:pt>
                <c:pt idx="443">
                  <c:v>10164.799999999999</c:v>
                </c:pt>
                <c:pt idx="444">
                  <c:v>878</c:v>
                </c:pt>
                <c:pt idx="445">
                  <c:v>2071.1999999999998</c:v>
                </c:pt>
                <c:pt idx="446">
                  <c:v>4825</c:v>
                </c:pt>
                <c:pt idx="447">
                  <c:v>642</c:v>
                </c:pt>
                <c:pt idx="448">
                  <c:v>996</c:v>
                </c:pt>
                <c:pt idx="449">
                  <c:v>805.42499999999995</c:v>
                </c:pt>
                <c:pt idx="450">
                  <c:v>3436.4434999999994</c:v>
                </c:pt>
                <c:pt idx="451">
                  <c:v>114</c:v>
                </c:pt>
                <c:pt idx="452">
                  <c:v>1638.4</c:v>
                </c:pt>
                <c:pt idx="453">
                  <c:v>2864.5</c:v>
                </c:pt>
                <c:pt idx="454">
                  <c:v>330</c:v>
                </c:pt>
                <c:pt idx="455">
                  <c:v>2545</c:v>
                </c:pt>
                <c:pt idx="456">
                  <c:v>595.5</c:v>
                </c:pt>
                <c:pt idx="457">
                  <c:v>378</c:v>
                </c:pt>
                <c:pt idx="458">
                  <c:v>1893</c:v>
                </c:pt>
                <c:pt idx="459">
                  <c:v>1641</c:v>
                </c:pt>
                <c:pt idx="460">
                  <c:v>180.4</c:v>
                </c:pt>
                <c:pt idx="461">
                  <c:v>3424</c:v>
                </c:pt>
                <c:pt idx="462">
                  <c:v>93.5</c:v>
                </c:pt>
                <c:pt idx="463">
                  <c:v>4451.7</c:v>
                </c:pt>
                <c:pt idx="464">
                  <c:v>1233.48</c:v>
                </c:pt>
                <c:pt idx="465">
                  <c:v>2827.9</c:v>
                </c:pt>
                <c:pt idx="466">
                  <c:v>2205.75</c:v>
                </c:pt>
                <c:pt idx="467">
                  <c:v>1296</c:v>
                </c:pt>
                <c:pt idx="468">
                  <c:v>706</c:v>
                </c:pt>
                <c:pt idx="469">
                  <c:v>1270.75</c:v>
                </c:pt>
                <c:pt idx="470">
                  <c:v>3463</c:v>
                </c:pt>
                <c:pt idx="471">
                  <c:v>844.25250000000005</c:v>
                </c:pt>
                <c:pt idx="472">
                  <c:v>550</c:v>
                </c:pt>
                <c:pt idx="473">
                  <c:v>923.875</c:v>
                </c:pt>
                <c:pt idx="474">
                  <c:v>1570</c:v>
                </c:pt>
                <c:pt idx="475">
                  <c:v>468.45</c:v>
                </c:pt>
                <c:pt idx="476">
                  <c:v>638.5</c:v>
                </c:pt>
                <c:pt idx="477">
                  <c:v>287.8</c:v>
                </c:pt>
                <c:pt idx="478">
                  <c:v>655</c:v>
                </c:pt>
                <c:pt idx="479">
                  <c:v>1624.5</c:v>
                </c:pt>
                <c:pt idx="480">
                  <c:v>1296.75</c:v>
                </c:pt>
                <c:pt idx="481">
                  <c:v>1850</c:v>
                </c:pt>
                <c:pt idx="482">
                  <c:v>484.26250000000005</c:v>
                </c:pt>
                <c:pt idx="483">
                  <c:v>1890.5</c:v>
                </c:pt>
                <c:pt idx="484">
                  <c:v>360</c:v>
                </c:pt>
                <c:pt idx="485">
                  <c:v>1459</c:v>
                </c:pt>
                <c:pt idx="486">
                  <c:v>1498.35</c:v>
                </c:pt>
                <c:pt idx="487">
                  <c:v>536.4</c:v>
                </c:pt>
                <c:pt idx="488">
                  <c:v>997</c:v>
                </c:pt>
                <c:pt idx="489">
                  <c:v>139.80000000000001</c:v>
                </c:pt>
                <c:pt idx="490">
                  <c:v>52.349999999999994</c:v>
                </c:pt>
                <c:pt idx="491">
                  <c:v>240</c:v>
                </c:pt>
                <c:pt idx="492">
                  <c:v>1416</c:v>
                </c:pt>
                <c:pt idx="493">
                  <c:v>228</c:v>
                </c:pt>
                <c:pt idx="494">
                  <c:v>3118</c:v>
                </c:pt>
                <c:pt idx="495">
                  <c:v>319.2</c:v>
                </c:pt>
                <c:pt idx="496">
                  <c:v>736</c:v>
                </c:pt>
                <c:pt idx="497">
                  <c:v>4529.8</c:v>
                </c:pt>
                <c:pt idx="498">
                  <c:v>2311.6999999999998</c:v>
                </c:pt>
                <c:pt idx="499">
                  <c:v>1912.85</c:v>
                </c:pt>
                <c:pt idx="500">
                  <c:v>2196</c:v>
                </c:pt>
                <c:pt idx="501">
                  <c:v>1080</c:v>
                </c:pt>
                <c:pt idx="502">
                  <c:v>1590.5625</c:v>
                </c:pt>
                <c:pt idx="503">
                  <c:v>1631.4839999999999</c:v>
                </c:pt>
                <c:pt idx="504">
                  <c:v>252</c:v>
                </c:pt>
                <c:pt idx="505">
                  <c:v>88</c:v>
                </c:pt>
                <c:pt idx="506">
                  <c:v>55.199999999999996</c:v>
                </c:pt>
                <c:pt idx="507">
                  <c:v>1948.5</c:v>
                </c:pt>
                <c:pt idx="508">
                  <c:v>1990</c:v>
                </c:pt>
                <c:pt idx="509">
                  <c:v>3082</c:v>
                </c:pt>
                <c:pt idx="510">
                  <c:v>1644.6</c:v>
                </c:pt>
                <c:pt idx="511">
                  <c:v>320</c:v>
                </c:pt>
                <c:pt idx="512">
                  <c:v>2917</c:v>
                </c:pt>
                <c:pt idx="513">
                  <c:v>507</c:v>
                </c:pt>
                <c:pt idx="514">
                  <c:v>4337</c:v>
                </c:pt>
                <c:pt idx="515">
                  <c:v>616</c:v>
                </c:pt>
                <c:pt idx="516">
                  <c:v>2286</c:v>
                </c:pt>
                <c:pt idx="517">
                  <c:v>1515.6000000000001</c:v>
                </c:pt>
                <c:pt idx="518">
                  <c:v>2310</c:v>
                </c:pt>
                <c:pt idx="519">
                  <c:v>28</c:v>
                </c:pt>
                <c:pt idx="520">
                  <c:v>1477</c:v>
                </c:pt>
                <c:pt idx="521">
                  <c:v>1684.2750000000001</c:v>
                </c:pt>
                <c:pt idx="522">
                  <c:v>236.25</c:v>
                </c:pt>
                <c:pt idx="523">
                  <c:v>344</c:v>
                </c:pt>
                <c:pt idx="524">
                  <c:v>3603.2200000000003</c:v>
                </c:pt>
                <c:pt idx="525">
                  <c:v>2030.4</c:v>
                </c:pt>
                <c:pt idx="526">
                  <c:v>868.75</c:v>
                </c:pt>
                <c:pt idx="527">
                  <c:v>228</c:v>
                </c:pt>
                <c:pt idx="528">
                  <c:v>6635.2749999999996</c:v>
                </c:pt>
                <c:pt idx="529">
                  <c:v>224</c:v>
                </c:pt>
                <c:pt idx="530">
                  <c:v>96.5</c:v>
                </c:pt>
                <c:pt idx="531">
                  <c:v>1335</c:v>
                </c:pt>
                <c:pt idx="532">
                  <c:v>720</c:v>
                </c:pt>
                <c:pt idx="533">
                  <c:v>975.88</c:v>
                </c:pt>
                <c:pt idx="534">
                  <c:v>12.5</c:v>
                </c:pt>
                <c:pt idx="535">
                  <c:v>1442.5</c:v>
                </c:pt>
                <c:pt idx="536">
                  <c:v>1488</c:v>
                </c:pt>
                <c:pt idx="537">
                  <c:v>387.5</c:v>
                </c:pt>
                <c:pt idx="538">
                  <c:v>1531.0800000000002</c:v>
                </c:pt>
                <c:pt idx="539">
                  <c:v>2622.76</c:v>
                </c:pt>
                <c:pt idx="540">
                  <c:v>731.5</c:v>
                </c:pt>
                <c:pt idx="541">
                  <c:v>3687</c:v>
                </c:pt>
                <c:pt idx="542">
                  <c:v>722.5</c:v>
                </c:pt>
                <c:pt idx="543">
                  <c:v>1829.7570000000001</c:v>
                </c:pt>
                <c:pt idx="544">
                  <c:v>399.85</c:v>
                </c:pt>
                <c:pt idx="545">
                  <c:v>191.1</c:v>
                </c:pt>
                <c:pt idx="546">
                  <c:v>314.76</c:v>
                </c:pt>
                <c:pt idx="547">
                  <c:v>2158</c:v>
                </c:pt>
                <c:pt idx="548">
                  <c:v>2341.3640000000005</c:v>
                </c:pt>
                <c:pt idx="549">
                  <c:v>420</c:v>
                </c:pt>
                <c:pt idx="550">
                  <c:v>446.6</c:v>
                </c:pt>
                <c:pt idx="551">
                  <c:v>1553.5</c:v>
                </c:pt>
                <c:pt idx="552">
                  <c:v>1468.9349999999999</c:v>
                </c:pt>
                <c:pt idx="553">
                  <c:v>3026.8500000000004</c:v>
                </c:pt>
                <c:pt idx="554">
                  <c:v>2942.8125</c:v>
                </c:pt>
                <c:pt idx="555">
                  <c:v>1193.01</c:v>
                </c:pt>
                <c:pt idx="556">
                  <c:v>2278.4</c:v>
                </c:pt>
                <c:pt idx="557">
                  <c:v>2775</c:v>
                </c:pt>
                <c:pt idx="558">
                  <c:v>439.6</c:v>
                </c:pt>
                <c:pt idx="559">
                  <c:v>18.399999999999999</c:v>
                </c:pt>
                <c:pt idx="560">
                  <c:v>1411</c:v>
                </c:pt>
                <c:pt idx="561">
                  <c:v>140</c:v>
                </c:pt>
                <c:pt idx="562">
                  <c:v>187</c:v>
                </c:pt>
                <c:pt idx="563">
                  <c:v>852</c:v>
                </c:pt>
                <c:pt idx="564">
                  <c:v>1692.8</c:v>
                </c:pt>
                <c:pt idx="565">
                  <c:v>602.4</c:v>
                </c:pt>
                <c:pt idx="566">
                  <c:v>1788.45</c:v>
                </c:pt>
                <c:pt idx="567">
                  <c:v>40</c:v>
                </c:pt>
                <c:pt idx="568">
                  <c:v>8446.4500000000007</c:v>
                </c:pt>
                <c:pt idx="569">
                  <c:v>10952.844999999999</c:v>
                </c:pt>
                <c:pt idx="570">
                  <c:v>833</c:v>
                </c:pt>
                <c:pt idx="571">
                  <c:v>477</c:v>
                </c:pt>
                <c:pt idx="572">
                  <c:v>1140</c:v>
                </c:pt>
                <c:pt idx="573">
                  <c:v>678</c:v>
                </c:pt>
                <c:pt idx="574">
                  <c:v>237.89999999999998</c:v>
                </c:pt>
                <c:pt idx="575">
                  <c:v>2826</c:v>
                </c:pt>
                <c:pt idx="576">
                  <c:v>250.8</c:v>
                </c:pt>
                <c:pt idx="577">
                  <c:v>1030.76</c:v>
                </c:pt>
                <c:pt idx="578">
                  <c:v>730</c:v>
                </c:pt>
                <c:pt idx="579">
                  <c:v>843</c:v>
                </c:pt>
                <c:pt idx="580">
                  <c:v>932</c:v>
                </c:pt>
                <c:pt idx="581">
                  <c:v>1764</c:v>
                </c:pt>
                <c:pt idx="582">
                  <c:v>1974</c:v>
                </c:pt>
                <c:pt idx="583">
                  <c:v>2684.4</c:v>
                </c:pt>
                <c:pt idx="584">
                  <c:v>475.11</c:v>
                </c:pt>
                <c:pt idx="585">
                  <c:v>906.93000000000006</c:v>
                </c:pt>
                <c:pt idx="586">
                  <c:v>1432.7139999999999</c:v>
                </c:pt>
                <c:pt idx="587">
                  <c:v>845.8</c:v>
                </c:pt>
                <c:pt idx="588">
                  <c:v>4705.5</c:v>
                </c:pt>
                <c:pt idx="589">
                  <c:v>1064.5</c:v>
                </c:pt>
                <c:pt idx="590">
                  <c:v>1938.375</c:v>
                </c:pt>
                <c:pt idx="591">
                  <c:v>827.55</c:v>
                </c:pt>
                <c:pt idx="592">
                  <c:v>211.2</c:v>
                </c:pt>
                <c:pt idx="593">
                  <c:v>4581</c:v>
                </c:pt>
                <c:pt idx="594">
                  <c:v>975</c:v>
                </c:pt>
                <c:pt idx="595">
                  <c:v>159</c:v>
                </c:pt>
                <c:pt idx="596">
                  <c:v>735</c:v>
                </c:pt>
                <c:pt idx="597">
                  <c:v>3812.7</c:v>
                </c:pt>
                <c:pt idx="598">
                  <c:v>1112</c:v>
                </c:pt>
                <c:pt idx="599">
                  <c:v>4931.92</c:v>
                </c:pt>
                <c:pt idx="600">
                  <c:v>931.5</c:v>
                </c:pt>
                <c:pt idx="601">
                  <c:v>967.81899999999996</c:v>
                </c:pt>
                <c:pt idx="602">
                  <c:v>629</c:v>
                </c:pt>
                <c:pt idx="603">
                  <c:v>2603</c:v>
                </c:pt>
                <c:pt idx="604">
                  <c:v>2984</c:v>
                </c:pt>
                <c:pt idx="605">
                  <c:v>625</c:v>
                </c:pt>
                <c:pt idx="606">
                  <c:v>2966.5</c:v>
                </c:pt>
                <c:pt idx="607">
                  <c:v>2227.8874999999998</c:v>
                </c:pt>
                <c:pt idx="608">
                  <c:v>660</c:v>
                </c:pt>
                <c:pt idx="609">
                  <c:v>2048.2125000000001</c:v>
                </c:pt>
                <c:pt idx="610">
                  <c:v>649</c:v>
                </c:pt>
                <c:pt idx="611">
                  <c:v>1078.6875</c:v>
                </c:pt>
                <c:pt idx="612">
                  <c:v>519</c:v>
                </c:pt>
                <c:pt idx="613">
                  <c:v>3523.4</c:v>
                </c:pt>
                <c:pt idx="614">
                  <c:v>581</c:v>
                </c:pt>
                <c:pt idx="615">
                  <c:v>441.15</c:v>
                </c:pt>
                <c:pt idx="616">
                  <c:v>282</c:v>
                </c:pt>
                <c:pt idx="617">
                  <c:v>16387.5</c:v>
                </c:pt>
                <c:pt idx="618">
                  <c:v>1096.1999999999998</c:v>
                </c:pt>
                <c:pt idx="619">
                  <c:v>98.399999999999991</c:v>
                </c:pt>
                <c:pt idx="620">
                  <c:v>1920.6</c:v>
                </c:pt>
                <c:pt idx="621">
                  <c:v>1630</c:v>
                </c:pt>
                <c:pt idx="622">
                  <c:v>160</c:v>
                </c:pt>
                <c:pt idx="623">
                  <c:v>1979.23</c:v>
                </c:pt>
                <c:pt idx="624">
                  <c:v>2058.46</c:v>
                </c:pt>
                <c:pt idx="625">
                  <c:v>336.8</c:v>
                </c:pt>
                <c:pt idx="626">
                  <c:v>310</c:v>
                </c:pt>
                <c:pt idx="627">
                  <c:v>709.55</c:v>
                </c:pt>
                <c:pt idx="628">
                  <c:v>917</c:v>
                </c:pt>
                <c:pt idx="629">
                  <c:v>1955.125</c:v>
                </c:pt>
                <c:pt idx="630">
                  <c:v>1539</c:v>
                </c:pt>
                <c:pt idx="631">
                  <c:v>611.29999999999995</c:v>
                </c:pt>
                <c:pt idx="632">
                  <c:v>1500</c:v>
                </c:pt>
                <c:pt idx="633">
                  <c:v>150</c:v>
                </c:pt>
                <c:pt idx="634">
                  <c:v>892.64</c:v>
                </c:pt>
                <c:pt idx="635">
                  <c:v>36</c:v>
                </c:pt>
                <c:pt idx="636">
                  <c:v>1378.07</c:v>
                </c:pt>
                <c:pt idx="637">
                  <c:v>1209</c:v>
                </c:pt>
                <c:pt idx="638">
                  <c:v>3127.5</c:v>
                </c:pt>
                <c:pt idx="639">
                  <c:v>70</c:v>
                </c:pt>
                <c:pt idx="640">
                  <c:v>605</c:v>
                </c:pt>
                <c:pt idx="641">
                  <c:v>11380</c:v>
                </c:pt>
                <c:pt idx="642">
                  <c:v>860.1</c:v>
                </c:pt>
                <c:pt idx="643">
                  <c:v>368.9325</c:v>
                </c:pt>
                <c:pt idx="644">
                  <c:v>2090</c:v>
                </c:pt>
                <c:pt idx="645">
                  <c:v>5502.11</c:v>
                </c:pt>
                <c:pt idx="646">
                  <c:v>2753.1</c:v>
                </c:pt>
                <c:pt idx="647">
                  <c:v>6379.4</c:v>
                </c:pt>
                <c:pt idx="648">
                  <c:v>750.5</c:v>
                </c:pt>
                <c:pt idx="649">
                  <c:v>10835.240000000002</c:v>
                </c:pt>
                <c:pt idx="650">
                  <c:v>30</c:v>
                </c:pt>
                <c:pt idx="651">
                  <c:v>122.39999999999999</c:v>
                </c:pt>
                <c:pt idx="652">
                  <c:v>33.75</c:v>
                </c:pt>
                <c:pt idx="653">
                  <c:v>934.5</c:v>
                </c:pt>
                <c:pt idx="654">
                  <c:v>863.43</c:v>
                </c:pt>
                <c:pt idx="655">
                  <c:v>932.05</c:v>
                </c:pt>
                <c:pt idx="656">
                  <c:v>1924.25</c:v>
                </c:pt>
                <c:pt idx="657">
                  <c:v>342</c:v>
                </c:pt>
                <c:pt idx="658">
                  <c:v>427.5</c:v>
                </c:pt>
                <c:pt idx="659">
                  <c:v>108.5</c:v>
                </c:pt>
                <c:pt idx="660">
                  <c:v>663.1</c:v>
                </c:pt>
                <c:pt idx="661">
                  <c:v>670</c:v>
                </c:pt>
                <c:pt idx="662">
                  <c:v>452.9</c:v>
                </c:pt>
                <c:pt idx="663">
                  <c:v>858</c:v>
                </c:pt>
                <c:pt idx="664">
                  <c:v>6200.55</c:v>
                </c:pt>
                <c:pt idx="665">
                  <c:v>768.75</c:v>
                </c:pt>
                <c:pt idx="666">
                  <c:v>537.5</c:v>
                </c:pt>
                <c:pt idx="667">
                  <c:v>539.5</c:v>
                </c:pt>
                <c:pt idx="668">
                  <c:v>686.7</c:v>
                </c:pt>
                <c:pt idx="669">
                  <c:v>365.89</c:v>
                </c:pt>
                <c:pt idx="670">
                  <c:v>1447.5</c:v>
                </c:pt>
                <c:pt idx="671">
                  <c:v>1122.8</c:v>
                </c:pt>
                <c:pt idx="672">
                  <c:v>390</c:v>
                </c:pt>
                <c:pt idx="673">
                  <c:v>1936</c:v>
                </c:pt>
                <c:pt idx="674">
                  <c:v>742.5</c:v>
                </c:pt>
                <c:pt idx="675">
                  <c:v>748.8</c:v>
                </c:pt>
                <c:pt idx="676">
                  <c:v>1835.7</c:v>
                </c:pt>
                <c:pt idx="677">
                  <c:v>475.15</c:v>
                </c:pt>
                <c:pt idx="678">
                  <c:v>514.4</c:v>
                </c:pt>
                <c:pt idx="679">
                  <c:v>800</c:v>
                </c:pt>
                <c:pt idx="680">
                  <c:v>137.5</c:v>
                </c:pt>
                <c:pt idx="681">
                  <c:v>1174.75</c:v>
                </c:pt>
                <c:pt idx="682">
                  <c:v>2255.5</c:v>
                </c:pt>
                <c:pt idx="683">
                  <c:v>799.2</c:v>
                </c:pt>
                <c:pt idx="684">
                  <c:v>1788.6299999999999</c:v>
                </c:pt>
                <c:pt idx="685">
                  <c:v>920.6</c:v>
                </c:pt>
                <c:pt idx="686">
                  <c:v>500</c:v>
                </c:pt>
                <c:pt idx="687">
                  <c:v>619.5</c:v>
                </c:pt>
                <c:pt idx="688">
                  <c:v>456</c:v>
                </c:pt>
                <c:pt idx="689">
                  <c:v>644.79999999999995</c:v>
                </c:pt>
                <c:pt idx="690">
                  <c:v>2731.875</c:v>
                </c:pt>
                <c:pt idx="691">
                  <c:v>637.5</c:v>
                </c:pt>
                <c:pt idx="692">
                  <c:v>360</c:v>
                </c:pt>
                <c:pt idx="693">
                  <c:v>4011.75</c:v>
                </c:pt>
                <c:pt idx="694">
                  <c:v>560</c:v>
                </c:pt>
                <c:pt idx="695">
                  <c:v>711</c:v>
                </c:pt>
                <c:pt idx="696">
                  <c:v>1025.325</c:v>
                </c:pt>
                <c:pt idx="697">
                  <c:v>245</c:v>
                </c:pt>
                <c:pt idx="698">
                  <c:v>1407.5</c:v>
                </c:pt>
                <c:pt idx="699">
                  <c:v>220</c:v>
                </c:pt>
                <c:pt idx="700">
                  <c:v>2362.25</c:v>
                </c:pt>
                <c:pt idx="701">
                  <c:v>4422</c:v>
                </c:pt>
                <c:pt idx="702">
                  <c:v>110</c:v>
                </c:pt>
                <c:pt idx="703">
                  <c:v>458.755</c:v>
                </c:pt>
                <c:pt idx="704">
                  <c:v>471.2</c:v>
                </c:pt>
                <c:pt idx="705">
                  <c:v>4441.25</c:v>
                </c:pt>
                <c:pt idx="706">
                  <c:v>1659.5349999999999</c:v>
                </c:pt>
                <c:pt idx="707">
                  <c:v>74.400000000000006</c:v>
                </c:pt>
                <c:pt idx="708">
                  <c:v>677</c:v>
                </c:pt>
                <c:pt idx="709">
                  <c:v>1762.7</c:v>
                </c:pt>
                <c:pt idx="710">
                  <c:v>781</c:v>
                </c:pt>
                <c:pt idx="711">
                  <c:v>131.75</c:v>
                </c:pt>
                <c:pt idx="712">
                  <c:v>265.35000000000002</c:v>
                </c:pt>
                <c:pt idx="713">
                  <c:v>1119.9000000000001</c:v>
                </c:pt>
                <c:pt idx="714">
                  <c:v>3584</c:v>
                </c:pt>
                <c:pt idx="715">
                  <c:v>57.8</c:v>
                </c:pt>
                <c:pt idx="716">
                  <c:v>2052.5</c:v>
                </c:pt>
                <c:pt idx="717">
                  <c:v>848</c:v>
                </c:pt>
                <c:pt idx="718">
                  <c:v>1098.4599999999998</c:v>
                </c:pt>
                <c:pt idx="719">
                  <c:v>910.4</c:v>
                </c:pt>
                <c:pt idx="720">
                  <c:v>1408</c:v>
                </c:pt>
                <c:pt idx="721">
                  <c:v>108</c:v>
                </c:pt>
                <c:pt idx="722">
                  <c:v>224</c:v>
                </c:pt>
                <c:pt idx="723">
                  <c:v>1733.0600000000002</c:v>
                </c:pt>
                <c:pt idx="724">
                  <c:v>251.5</c:v>
                </c:pt>
                <c:pt idx="725">
                  <c:v>291.55</c:v>
                </c:pt>
                <c:pt idx="726">
                  <c:v>439</c:v>
                </c:pt>
                <c:pt idx="727">
                  <c:v>717.5</c:v>
                </c:pt>
                <c:pt idx="728">
                  <c:v>912</c:v>
                </c:pt>
                <c:pt idx="729">
                  <c:v>2233</c:v>
                </c:pt>
                <c:pt idx="730">
                  <c:v>1303.1949999999999</c:v>
                </c:pt>
                <c:pt idx="731">
                  <c:v>4813.5</c:v>
                </c:pt>
                <c:pt idx="732">
                  <c:v>248</c:v>
                </c:pt>
                <c:pt idx="733">
                  <c:v>15810</c:v>
                </c:pt>
                <c:pt idx="734">
                  <c:v>1014</c:v>
                </c:pt>
                <c:pt idx="735">
                  <c:v>720.9</c:v>
                </c:pt>
                <c:pt idx="736">
                  <c:v>1809.75</c:v>
                </c:pt>
                <c:pt idx="737">
                  <c:v>2023.38</c:v>
                </c:pt>
                <c:pt idx="738">
                  <c:v>2220</c:v>
                </c:pt>
                <c:pt idx="739">
                  <c:v>2772</c:v>
                </c:pt>
                <c:pt idx="740">
                  <c:v>3574.8</c:v>
                </c:pt>
                <c:pt idx="741">
                  <c:v>1353.6</c:v>
                </c:pt>
                <c:pt idx="742">
                  <c:v>4288.8500000000004</c:v>
                </c:pt>
                <c:pt idx="743">
                  <c:v>2296</c:v>
                </c:pt>
                <c:pt idx="744">
                  <c:v>69.599999999999994</c:v>
                </c:pt>
                <c:pt idx="745">
                  <c:v>4895.4375</c:v>
                </c:pt>
                <c:pt idx="746">
                  <c:v>940.5</c:v>
                </c:pt>
                <c:pt idx="747">
                  <c:v>1196</c:v>
                </c:pt>
                <c:pt idx="748">
                  <c:v>560</c:v>
                </c:pt>
                <c:pt idx="749">
                  <c:v>1885</c:v>
                </c:pt>
                <c:pt idx="750">
                  <c:v>686</c:v>
                </c:pt>
                <c:pt idx="751">
                  <c:v>1197.95</c:v>
                </c:pt>
                <c:pt idx="752">
                  <c:v>903.75</c:v>
                </c:pt>
                <c:pt idx="753">
                  <c:v>2769</c:v>
                </c:pt>
                <c:pt idx="754">
                  <c:v>1811.1</c:v>
                </c:pt>
                <c:pt idx="755">
                  <c:v>326</c:v>
                </c:pt>
                <c:pt idx="756">
                  <c:v>295.38</c:v>
                </c:pt>
                <c:pt idx="757">
                  <c:v>586</c:v>
                </c:pt>
                <c:pt idx="758">
                  <c:v>329.685</c:v>
                </c:pt>
                <c:pt idx="759">
                  <c:v>2633.9</c:v>
                </c:pt>
                <c:pt idx="760">
                  <c:v>4680.8999999999996</c:v>
                </c:pt>
                <c:pt idx="761">
                  <c:v>616.5</c:v>
                </c:pt>
                <c:pt idx="762">
                  <c:v>645</c:v>
                </c:pt>
                <c:pt idx="763">
                  <c:v>933.5</c:v>
                </c:pt>
                <c:pt idx="764">
                  <c:v>2825.3</c:v>
                </c:pt>
                <c:pt idx="765">
                  <c:v>361</c:v>
                </c:pt>
                <c:pt idx="766">
                  <c:v>243.18</c:v>
                </c:pt>
                <c:pt idx="767">
                  <c:v>622.35</c:v>
                </c:pt>
                <c:pt idx="768">
                  <c:v>491.5</c:v>
                </c:pt>
                <c:pt idx="769">
                  <c:v>6750</c:v>
                </c:pt>
                <c:pt idx="770">
                  <c:v>1575</c:v>
                </c:pt>
                <c:pt idx="771">
                  <c:v>76</c:v>
                </c:pt>
                <c:pt idx="772">
                  <c:v>632.4</c:v>
                </c:pt>
                <c:pt idx="773">
                  <c:v>6306.24</c:v>
                </c:pt>
                <c:pt idx="774">
                  <c:v>1402</c:v>
                </c:pt>
                <c:pt idx="775">
                  <c:v>1500</c:v>
                </c:pt>
                <c:pt idx="776">
                  <c:v>1966.81</c:v>
                </c:pt>
                <c:pt idx="777">
                  <c:v>270</c:v>
                </c:pt>
                <c:pt idx="778">
                  <c:v>1030</c:v>
                </c:pt>
                <c:pt idx="779">
                  <c:v>877.72499999999991</c:v>
                </c:pt>
                <c:pt idx="780">
                  <c:v>2160</c:v>
                </c:pt>
                <c:pt idx="781">
                  <c:v>1286.8</c:v>
                </c:pt>
                <c:pt idx="782">
                  <c:v>12615.05</c:v>
                </c:pt>
                <c:pt idx="783">
                  <c:v>2393.5</c:v>
                </c:pt>
                <c:pt idx="784">
                  <c:v>8902.5</c:v>
                </c:pt>
                <c:pt idx="785">
                  <c:v>3232.8</c:v>
                </c:pt>
                <c:pt idx="786">
                  <c:v>539.4</c:v>
                </c:pt>
                <c:pt idx="787">
                  <c:v>1754.5</c:v>
                </c:pt>
                <c:pt idx="788">
                  <c:v>1692</c:v>
                </c:pt>
                <c:pt idx="789">
                  <c:v>60</c:v>
                </c:pt>
                <c:pt idx="790">
                  <c:v>732.6</c:v>
                </c:pt>
                <c:pt idx="791">
                  <c:v>3090</c:v>
                </c:pt>
                <c:pt idx="792">
                  <c:v>200</c:v>
                </c:pt>
                <c:pt idx="793">
                  <c:v>1773</c:v>
                </c:pt>
                <c:pt idx="794">
                  <c:v>405.75</c:v>
                </c:pt>
                <c:pt idx="795">
                  <c:v>210</c:v>
                </c:pt>
                <c:pt idx="796">
                  <c:v>591.59999999999991</c:v>
                </c:pt>
                <c:pt idx="797">
                  <c:v>1309.5</c:v>
                </c:pt>
                <c:pt idx="798">
                  <c:v>1485.8</c:v>
                </c:pt>
                <c:pt idx="799">
                  <c:v>817.875</c:v>
                </c:pt>
                <c:pt idx="800">
                  <c:v>525</c:v>
                </c:pt>
                <c:pt idx="801">
                  <c:v>273.60000000000002</c:v>
                </c:pt>
                <c:pt idx="802">
                  <c:v>810</c:v>
                </c:pt>
                <c:pt idx="803">
                  <c:v>36</c:v>
                </c:pt>
                <c:pt idx="804">
                  <c:v>1332</c:v>
                </c:pt>
                <c:pt idx="805">
                  <c:v>3055</c:v>
                </c:pt>
                <c:pt idx="806">
                  <c:v>305</c:v>
                </c:pt>
                <c:pt idx="807">
                  <c:v>1727.5</c:v>
                </c:pt>
                <c:pt idx="808">
                  <c:v>3740</c:v>
                </c:pt>
                <c:pt idx="809">
                  <c:v>45</c:v>
                </c:pt>
                <c:pt idx="810">
                  <c:v>858</c:v>
                </c:pt>
                <c:pt idx="811">
                  <c:v>1838</c:v>
                </c:pt>
                <c:pt idx="812">
                  <c:v>266</c:v>
                </c:pt>
                <c:pt idx="813">
                  <c:v>510</c:v>
                </c:pt>
                <c:pt idx="814">
                  <c:v>406.40000000000003</c:v>
                </c:pt>
                <c:pt idx="815">
                  <c:v>1342.95</c:v>
                </c:pt>
                <c:pt idx="816">
                  <c:v>4330.4000000000005</c:v>
                </c:pt>
                <c:pt idx="817">
                  <c:v>189.42000000000002</c:v>
                </c:pt>
                <c:pt idx="818">
                  <c:v>928.75</c:v>
                </c:pt>
                <c:pt idx="819">
                  <c:v>86.850000000000009</c:v>
                </c:pt>
                <c:pt idx="820">
                  <c:v>2027.08</c:v>
                </c:pt>
                <c:pt idx="821">
                  <c:v>360</c:v>
                </c:pt>
                <c:pt idx="822">
                  <c:v>1629.9749999999999</c:v>
                </c:pt>
                <c:pt idx="823">
                  <c:v>484.5</c:v>
                </c:pt>
                <c:pt idx="824">
                  <c:v>5218</c:v>
                </c:pt>
                <c:pt idx="825">
                  <c:v>300</c:v>
                </c:pt>
                <c:pt idx="826">
                  <c:v>232.08499999999998</c:v>
                </c:pt>
                <c:pt idx="827">
                  <c:v>498.1</c:v>
                </c:pt>
                <c:pt idx="828">
                  <c:v>792.75</c:v>
                </c:pt>
                <c:pt idx="829">
                  <c:v>1255.7205000000001</c:v>
                </c:pt>
              </c:numCache>
            </c:numRef>
          </c:xVal>
          <c:yVal>
            <c:numRef>
              <c:f>orders!$P$2:$P$831</c:f>
              <c:numCache>
                <c:formatCode>_-[$$-409]* #,##0.00_ ;_-[$$-409]* \-#,##0.00\ ;_-[$$-409]* "-"??_ ;_-@_ </c:formatCode>
                <c:ptCount val="830"/>
                <c:pt idx="0">
                  <c:v>211.39999999999998</c:v>
                </c:pt>
                <c:pt idx="1">
                  <c:v>465.85</c:v>
                </c:pt>
                <c:pt idx="2">
                  <c:v>233.63749999999996</c:v>
                </c:pt>
                <c:pt idx="3">
                  <c:v>329.77499999999998</c:v>
                </c:pt>
                <c:pt idx="4">
                  <c:v>767.37500000000023</c:v>
                </c:pt>
                <c:pt idx="5">
                  <c:v>401.2</c:v>
                </c:pt>
                <c:pt idx="6">
                  <c:v>70.574999999999989</c:v>
                </c:pt>
                <c:pt idx="7">
                  <c:v>625.25</c:v>
                </c:pt>
                <c:pt idx="8">
                  <c:v>130.19999999999996</c:v>
                </c:pt>
                <c:pt idx="9">
                  <c:v>280.59999999999991</c:v>
                </c:pt>
                <c:pt idx="10">
                  <c:v>226.20000000000022</c:v>
                </c:pt>
                <c:pt idx="11">
                  <c:v>25.2</c:v>
                </c:pt>
                <c:pt idx="12">
                  <c:v>185.87499999999997</c:v>
                </c:pt>
                <c:pt idx="13">
                  <c:v>112</c:v>
                </c:pt>
                <c:pt idx="14">
                  <c:v>218.96000000000004</c:v>
                </c:pt>
                <c:pt idx="15">
                  <c:v>-118.50000000000004</c:v>
                </c:pt>
                <c:pt idx="16">
                  <c:v>145.56250000000003</c:v>
                </c:pt>
                <c:pt idx="17">
                  <c:v>342</c:v>
                </c:pt>
                <c:pt idx="18">
                  <c:v>68.400000000000034</c:v>
                </c:pt>
                <c:pt idx="19">
                  <c:v>391</c:v>
                </c:pt>
                <c:pt idx="20">
                  <c:v>275.90000000000003</c:v>
                </c:pt>
                <c:pt idx="21">
                  <c:v>127.69999999999989</c:v>
                </c:pt>
                <c:pt idx="22">
                  <c:v>344.00000000000011</c:v>
                </c:pt>
                <c:pt idx="23">
                  <c:v>12</c:v>
                </c:pt>
                <c:pt idx="24">
                  <c:v>445.19999999999993</c:v>
                </c:pt>
                <c:pt idx="25">
                  <c:v>435.62499999999972</c:v>
                </c:pt>
                <c:pt idx="26">
                  <c:v>135</c:v>
                </c:pt>
                <c:pt idx="27">
                  <c:v>57.599999999999994</c:v>
                </c:pt>
                <c:pt idx="28">
                  <c:v>104.99999999999999</c:v>
                </c:pt>
                <c:pt idx="29">
                  <c:v>302.80000000000007</c:v>
                </c:pt>
                <c:pt idx="30">
                  <c:v>483.19999999999993</c:v>
                </c:pt>
                <c:pt idx="31">
                  <c:v>-29.249999999999989</c:v>
                </c:pt>
                <c:pt idx="32">
                  <c:v>153.30000000000001</c:v>
                </c:pt>
                <c:pt idx="33">
                  <c:v>21.699999999999996</c:v>
                </c:pt>
                <c:pt idx="34">
                  <c:v>38.940000000000012</c:v>
                </c:pt>
                <c:pt idx="35">
                  <c:v>355.20000000000005</c:v>
                </c:pt>
                <c:pt idx="36">
                  <c:v>84.92499999999994</c:v>
                </c:pt>
                <c:pt idx="37">
                  <c:v>2.2399999999999523</c:v>
                </c:pt>
                <c:pt idx="38">
                  <c:v>755.99999999999989</c:v>
                </c:pt>
                <c:pt idx="39">
                  <c:v>130.29999999999995</c:v>
                </c:pt>
                <c:pt idx="40">
                  <c:v>17.799999999999997</c:v>
                </c:pt>
                <c:pt idx="41">
                  <c:v>119.85</c:v>
                </c:pt>
                <c:pt idx="42">
                  <c:v>612.85000000000014</c:v>
                </c:pt>
                <c:pt idx="43">
                  <c:v>145.12</c:v>
                </c:pt>
                <c:pt idx="44">
                  <c:v>324.00000000000006</c:v>
                </c:pt>
                <c:pt idx="45">
                  <c:v>212.3</c:v>
                </c:pt>
                <c:pt idx="46">
                  <c:v>471.90000000000009</c:v>
                </c:pt>
                <c:pt idx="47">
                  <c:v>30.400000000000006</c:v>
                </c:pt>
                <c:pt idx="48">
                  <c:v>348.89999999999992</c:v>
                </c:pt>
                <c:pt idx="49">
                  <c:v>355.99999999999989</c:v>
                </c:pt>
                <c:pt idx="50">
                  <c:v>180.00000000000003</c:v>
                </c:pt>
                <c:pt idx="51">
                  <c:v>136.5</c:v>
                </c:pt>
                <c:pt idx="52">
                  <c:v>192</c:v>
                </c:pt>
                <c:pt idx="53">
                  <c:v>189.00000000000003</c:v>
                </c:pt>
                <c:pt idx="54">
                  <c:v>680.00000000000023</c:v>
                </c:pt>
                <c:pt idx="55">
                  <c:v>397.49999999999994</c:v>
                </c:pt>
                <c:pt idx="56">
                  <c:v>238.6</c:v>
                </c:pt>
                <c:pt idx="57">
                  <c:v>520.52499999999998</c:v>
                </c:pt>
                <c:pt idx="58">
                  <c:v>125.64999999999998</c:v>
                </c:pt>
                <c:pt idx="59">
                  <c:v>112.49999999999999</c:v>
                </c:pt>
                <c:pt idx="60">
                  <c:v>34.200000000000003</c:v>
                </c:pt>
                <c:pt idx="61">
                  <c:v>563.30000000000007</c:v>
                </c:pt>
                <c:pt idx="62">
                  <c:v>84.999999999999972</c:v>
                </c:pt>
                <c:pt idx="63">
                  <c:v>75.599999999999994</c:v>
                </c:pt>
                <c:pt idx="64">
                  <c:v>405.1</c:v>
                </c:pt>
                <c:pt idx="65">
                  <c:v>45.600000000000009</c:v>
                </c:pt>
                <c:pt idx="66">
                  <c:v>292</c:v>
                </c:pt>
                <c:pt idx="67">
                  <c:v>220.79999999999998</c:v>
                </c:pt>
                <c:pt idx="68">
                  <c:v>712.49999999999989</c:v>
                </c:pt>
                <c:pt idx="69">
                  <c:v>72</c:v>
                </c:pt>
                <c:pt idx="70">
                  <c:v>60.599999999999994</c:v>
                </c:pt>
                <c:pt idx="71">
                  <c:v>299.20000000000005</c:v>
                </c:pt>
                <c:pt idx="72">
                  <c:v>129.00000000000003</c:v>
                </c:pt>
                <c:pt idx="73">
                  <c:v>36</c:v>
                </c:pt>
                <c:pt idx="74">
                  <c:v>28.000000000000007</c:v>
                </c:pt>
                <c:pt idx="75">
                  <c:v>46.699999999999996</c:v>
                </c:pt>
                <c:pt idx="76">
                  <c:v>441.78249999999957</c:v>
                </c:pt>
                <c:pt idx="77">
                  <c:v>408.24999999999989</c:v>
                </c:pt>
                <c:pt idx="78">
                  <c:v>245.49999999999994</c:v>
                </c:pt>
                <c:pt idx="79">
                  <c:v>350.42000000000024</c:v>
                </c:pt>
                <c:pt idx="80">
                  <c:v>594</c:v>
                </c:pt>
                <c:pt idx="81">
                  <c:v>904.46399999999949</c:v>
                </c:pt>
                <c:pt idx="82">
                  <c:v>126.77500000000003</c:v>
                </c:pt>
                <c:pt idx="83">
                  <c:v>23.249999999999996</c:v>
                </c:pt>
                <c:pt idx="84">
                  <c:v>14.000000000000018</c:v>
                </c:pt>
                <c:pt idx="85">
                  <c:v>142.50000000000006</c:v>
                </c:pt>
                <c:pt idx="86">
                  <c:v>56.2</c:v>
                </c:pt>
                <c:pt idx="87">
                  <c:v>50.000000000000355</c:v>
                </c:pt>
                <c:pt idx="88">
                  <c:v>39.599999999999987</c:v>
                </c:pt>
                <c:pt idx="89">
                  <c:v>620.52</c:v>
                </c:pt>
                <c:pt idx="90">
                  <c:v>233.85000000000002</c:v>
                </c:pt>
                <c:pt idx="91">
                  <c:v>730.69999999999982</c:v>
                </c:pt>
                <c:pt idx="92">
                  <c:v>481.10999999999996</c:v>
                </c:pt>
                <c:pt idx="93">
                  <c:v>28.75</c:v>
                </c:pt>
                <c:pt idx="94">
                  <c:v>112.00000000000026</c:v>
                </c:pt>
                <c:pt idx="95">
                  <c:v>401.99999999999994</c:v>
                </c:pt>
                <c:pt idx="96">
                  <c:v>461.99999999999983</c:v>
                </c:pt>
                <c:pt idx="97">
                  <c:v>1197.7999999999997</c:v>
                </c:pt>
                <c:pt idx="98">
                  <c:v>292.40000000000009</c:v>
                </c:pt>
                <c:pt idx="99">
                  <c:v>104.12499999999991</c:v>
                </c:pt>
                <c:pt idx="100">
                  <c:v>58.499999999999972</c:v>
                </c:pt>
                <c:pt idx="101">
                  <c:v>37.199999999999996</c:v>
                </c:pt>
                <c:pt idx="102">
                  <c:v>128.17499999999995</c:v>
                </c:pt>
                <c:pt idx="103">
                  <c:v>1385.7924999999993</c:v>
                </c:pt>
                <c:pt idx="104">
                  <c:v>17.649999999999984</c:v>
                </c:pt>
                <c:pt idx="105">
                  <c:v>84</c:v>
                </c:pt>
                <c:pt idx="106">
                  <c:v>142.36000000000001</c:v>
                </c:pt>
                <c:pt idx="107">
                  <c:v>120.00000000000001</c:v>
                </c:pt>
                <c:pt idx="108">
                  <c:v>336.6</c:v>
                </c:pt>
                <c:pt idx="109">
                  <c:v>101.28000000000006</c:v>
                </c:pt>
                <c:pt idx="110">
                  <c:v>98.75</c:v>
                </c:pt>
                <c:pt idx="111">
                  <c:v>829.1899999999996</c:v>
                </c:pt>
                <c:pt idx="112">
                  <c:v>1854.0500000000002</c:v>
                </c:pt>
                <c:pt idx="113">
                  <c:v>284.20000000000005</c:v>
                </c:pt>
                <c:pt idx="114">
                  <c:v>459.2</c:v>
                </c:pt>
                <c:pt idx="115">
                  <c:v>151.79999999999998</c:v>
                </c:pt>
                <c:pt idx="116">
                  <c:v>237.49999999999997</c:v>
                </c:pt>
                <c:pt idx="117">
                  <c:v>268.79999999999995</c:v>
                </c:pt>
                <c:pt idx="118">
                  <c:v>69.25</c:v>
                </c:pt>
                <c:pt idx="119">
                  <c:v>366.05</c:v>
                </c:pt>
                <c:pt idx="120">
                  <c:v>279.19499999999999</c:v>
                </c:pt>
                <c:pt idx="121">
                  <c:v>461.60000000000014</c:v>
                </c:pt>
                <c:pt idx="122">
                  <c:v>222.99999999999991</c:v>
                </c:pt>
                <c:pt idx="123">
                  <c:v>1.0658141036401503E-14</c:v>
                </c:pt>
                <c:pt idx="124">
                  <c:v>-766.00000000000045</c:v>
                </c:pt>
                <c:pt idx="125">
                  <c:v>1.4210854715202004E-13</c:v>
                </c:pt>
                <c:pt idx="126">
                  <c:v>174.75</c:v>
                </c:pt>
                <c:pt idx="127">
                  <c:v>85.249999999999972</c:v>
                </c:pt>
                <c:pt idx="128">
                  <c:v>162.75</c:v>
                </c:pt>
                <c:pt idx="129">
                  <c:v>65.19999999999996</c:v>
                </c:pt>
                <c:pt idx="130">
                  <c:v>25.800000000000004</c:v>
                </c:pt>
                <c:pt idx="131">
                  <c:v>261.33999999999992</c:v>
                </c:pt>
                <c:pt idx="132">
                  <c:v>295.61800000000005</c:v>
                </c:pt>
                <c:pt idx="133">
                  <c:v>28</c:v>
                </c:pt>
                <c:pt idx="134">
                  <c:v>837.56000000000017</c:v>
                </c:pt>
                <c:pt idx="135">
                  <c:v>263.75</c:v>
                </c:pt>
                <c:pt idx="136">
                  <c:v>555.60000000000014</c:v>
                </c:pt>
                <c:pt idx="137">
                  <c:v>64.000000000000085</c:v>
                </c:pt>
                <c:pt idx="138">
                  <c:v>55.499999999999993</c:v>
                </c:pt>
                <c:pt idx="139">
                  <c:v>265.20000000000005</c:v>
                </c:pt>
                <c:pt idx="140">
                  <c:v>263.99999999999994</c:v>
                </c:pt>
                <c:pt idx="141">
                  <c:v>531.19999999999993</c:v>
                </c:pt>
                <c:pt idx="142">
                  <c:v>459.47999999999985</c:v>
                </c:pt>
                <c:pt idx="143">
                  <c:v>21.6</c:v>
                </c:pt>
                <c:pt idx="144">
                  <c:v>359.99999999999994</c:v>
                </c:pt>
                <c:pt idx="145">
                  <c:v>-27.099999999999994</c:v>
                </c:pt>
                <c:pt idx="146">
                  <c:v>110.99999999999999</c:v>
                </c:pt>
                <c:pt idx="147">
                  <c:v>323.60000000000002</c:v>
                </c:pt>
                <c:pt idx="148">
                  <c:v>477</c:v>
                </c:pt>
                <c:pt idx="149">
                  <c:v>52.699999999999974</c:v>
                </c:pt>
                <c:pt idx="150">
                  <c:v>396.00000000000023</c:v>
                </c:pt>
                <c:pt idx="151">
                  <c:v>561.4</c:v>
                </c:pt>
                <c:pt idx="152">
                  <c:v>766.59000000000015</c:v>
                </c:pt>
                <c:pt idx="153">
                  <c:v>1108.42</c:v>
                </c:pt>
                <c:pt idx="154">
                  <c:v>679.99999999999977</c:v>
                </c:pt>
                <c:pt idx="155">
                  <c:v>64.207500000000053</c:v>
                </c:pt>
                <c:pt idx="156">
                  <c:v>373.05499999999995</c:v>
                </c:pt>
                <c:pt idx="157">
                  <c:v>100</c:v>
                </c:pt>
                <c:pt idx="158">
                  <c:v>274.10000000000002</c:v>
                </c:pt>
                <c:pt idx="159">
                  <c:v>508.5</c:v>
                </c:pt>
                <c:pt idx="160">
                  <c:v>407.79999999999995</c:v>
                </c:pt>
                <c:pt idx="161">
                  <c:v>79.799999999999983</c:v>
                </c:pt>
                <c:pt idx="162">
                  <c:v>200.5</c:v>
                </c:pt>
                <c:pt idx="163">
                  <c:v>126.90000000000002</c:v>
                </c:pt>
                <c:pt idx="164">
                  <c:v>46.499999999999986</c:v>
                </c:pt>
                <c:pt idx="165">
                  <c:v>532.79999999999995</c:v>
                </c:pt>
                <c:pt idx="166">
                  <c:v>50.919999999999973</c:v>
                </c:pt>
                <c:pt idx="167">
                  <c:v>25.6</c:v>
                </c:pt>
                <c:pt idx="168">
                  <c:v>181.99999999999994</c:v>
                </c:pt>
                <c:pt idx="169">
                  <c:v>2774.2999999999997</c:v>
                </c:pt>
                <c:pt idx="170">
                  <c:v>453.70000000000005</c:v>
                </c:pt>
                <c:pt idx="171">
                  <c:v>413.99999999999977</c:v>
                </c:pt>
                <c:pt idx="172">
                  <c:v>304.40000000000003</c:v>
                </c:pt>
                <c:pt idx="173">
                  <c:v>223.68</c:v>
                </c:pt>
                <c:pt idx="174">
                  <c:v>12.660000000000004</c:v>
                </c:pt>
                <c:pt idx="175">
                  <c:v>283</c:v>
                </c:pt>
                <c:pt idx="176">
                  <c:v>60</c:v>
                </c:pt>
                <c:pt idx="177">
                  <c:v>-30</c:v>
                </c:pt>
                <c:pt idx="178">
                  <c:v>84.55</c:v>
                </c:pt>
                <c:pt idx="179">
                  <c:v>162.74999999999994</c:v>
                </c:pt>
                <c:pt idx="180">
                  <c:v>48.000000000000007</c:v>
                </c:pt>
                <c:pt idx="181">
                  <c:v>157.87499999999986</c:v>
                </c:pt>
                <c:pt idx="182">
                  <c:v>328.00000000000023</c:v>
                </c:pt>
                <c:pt idx="183">
                  <c:v>-156.75</c:v>
                </c:pt>
                <c:pt idx="184">
                  <c:v>125.30000000000001</c:v>
                </c:pt>
                <c:pt idx="185">
                  <c:v>212.80000000000004</c:v>
                </c:pt>
                <c:pt idx="186">
                  <c:v>83.399999999999963</c:v>
                </c:pt>
                <c:pt idx="187">
                  <c:v>242.39999999999995</c:v>
                </c:pt>
                <c:pt idx="188">
                  <c:v>282.35000000000014</c:v>
                </c:pt>
                <c:pt idx="189">
                  <c:v>98.999999999999972</c:v>
                </c:pt>
                <c:pt idx="190">
                  <c:v>28.900000000000027</c:v>
                </c:pt>
                <c:pt idx="191">
                  <c:v>270.7</c:v>
                </c:pt>
                <c:pt idx="192">
                  <c:v>366.0084999999998</c:v>
                </c:pt>
                <c:pt idx="193">
                  <c:v>439.99999999999989</c:v>
                </c:pt>
                <c:pt idx="194">
                  <c:v>664</c:v>
                </c:pt>
                <c:pt idx="195">
                  <c:v>152.40000000000003</c:v>
                </c:pt>
                <c:pt idx="196">
                  <c:v>260.25000000000006</c:v>
                </c:pt>
                <c:pt idx="197">
                  <c:v>44.849999999999994</c:v>
                </c:pt>
                <c:pt idx="198">
                  <c:v>41.009999999999991</c:v>
                </c:pt>
                <c:pt idx="199">
                  <c:v>478.35</c:v>
                </c:pt>
                <c:pt idx="200">
                  <c:v>111.97999999999999</c:v>
                </c:pt>
                <c:pt idx="201">
                  <c:v>461.29999999999995</c:v>
                </c:pt>
                <c:pt idx="202">
                  <c:v>0.36000000000000298</c:v>
                </c:pt>
                <c:pt idx="203">
                  <c:v>731.93500000000017</c:v>
                </c:pt>
                <c:pt idx="204">
                  <c:v>745.75</c:v>
                </c:pt>
                <c:pt idx="205">
                  <c:v>116.62500000000003</c:v>
                </c:pt>
                <c:pt idx="206">
                  <c:v>1.2000000000000277</c:v>
                </c:pt>
                <c:pt idx="207">
                  <c:v>673.49999999999989</c:v>
                </c:pt>
                <c:pt idx="208">
                  <c:v>41</c:v>
                </c:pt>
                <c:pt idx="209">
                  <c:v>396</c:v>
                </c:pt>
                <c:pt idx="210">
                  <c:v>978.90000000000032</c:v>
                </c:pt>
                <c:pt idx="211">
                  <c:v>464.79999999999984</c:v>
                </c:pt>
                <c:pt idx="212">
                  <c:v>27.324999999999999</c:v>
                </c:pt>
                <c:pt idx="213">
                  <c:v>-127.90999999999993</c:v>
                </c:pt>
                <c:pt idx="214">
                  <c:v>39</c:v>
                </c:pt>
                <c:pt idx="215">
                  <c:v>249.89999999999998</c:v>
                </c:pt>
                <c:pt idx="216">
                  <c:v>163.60000000000011</c:v>
                </c:pt>
                <c:pt idx="217">
                  <c:v>494.64800000000008</c:v>
                </c:pt>
                <c:pt idx="218">
                  <c:v>124</c:v>
                </c:pt>
                <c:pt idx="219">
                  <c:v>75.599999999999994</c:v>
                </c:pt>
                <c:pt idx="220">
                  <c:v>179.52000000000007</c:v>
                </c:pt>
                <c:pt idx="221">
                  <c:v>78.902499999999947</c:v>
                </c:pt>
                <c:pt idx="222">
                  <c:v>455.2</c:v>
                </c:pt>
                <c:pt idx="223">
                  <c:v>476</c:v>
                </c:pt>
                <c:pt idx="224">
                  <c:v>244.79999999999995</c:v>
                </c:pt>
                <c:pt idx="225">
                  <c:v>57.600000000000009</c:v>
                </c:pt>
                <c:pt idx="226">
                  <c:v>314.60000000000002</c:v>
                </c:pt>
                <c:pt idx="227">
                  <c:v>180.6749999999999</c:v>
                </c:pt>
                <c:pt idx="228">
                  <c:v>72</c:v>
                </c:pt>
                <c:pt idx="229">
                  <c:v>25.499999999999986</c:v>
                </c:pt>
                <c:pt idx="230">
                  <c:v>92.999999999999972</c:v>
                </c:pt>
                <c:pt idx="231">
                  <c:v>2625.2999999999993</c:v>
                </c:pt>
                <c:pt idx="232">
                  <c:v>189</c:v>
                </c:pt>
                <c:pt idx="233">
                  <c:v>368</c:v>
                </c:pt>
                <c:pt idx="234">
                  <c:v>36.999999999999993</c:v>
                </c:pt>
                <c:pt idx="235">
                  <c:v>180.99999999999991</c:v>
                </c:pt>
                <c:pt idx="236">
                  <c:v>96.800000000000011</c:v>
                </c:pt>
                <c:pt idx="237">
                  <c:v>364.00000000000011</c:v>
                </c:pt>
                <c:pt idx="238">
                  <c:v>353.00000000000006</c:v>
                </c:pt>
                <c:pt idx="239">
                  <c:v>191.90000000000006</c:v>
                </c:pt>
                <c:pt idx="240">
                  <c:v>378</c:v>
                </c:pt>
                <c:pt idx="241">
                  <c:v>153.14999999999998</c:v>
                </c:pt>
                <c:pt idx="242">
                  <c:v>850.8</c:v>
                </c:pt>
                <c:pt idx="243">
                  <c:v>66.537499999999966</c:v>
                </c:pt>
                <c:pt idx="244">
                  <c:v>279.99999999999989</c:v>
                </c:pt>
                <c:pt idx="245">
                  <c:v>190.17499999999995</c:v>
                </c:pt>
                <c:pt idx="246">
                  <c:v>228.00000000000006</c:v>
                </c:pt>
                <c:pt idx="247">
                  <c:v>70</c:v>
                </c:pt>
                <c:pt idx="248">
                  <c:v>77.5</c:v>
                </c:pt>
                <c:pt idx="249">
                  <c:v>346.39999999999992</c:v>
                </c:pt>
                <c:pt idx="250">
                  <c:v>157.09999999999997</c:v>
                </c:pt>
                <c:pt idx="251">
                  <c:v>284.00000000000006</c:v>
                </c:pt>
                <c:pt idx="252">
                  <c:v>83.26</c:v>
                </c:pt>
                <c:pt idx="253">
                  <c:v>30.999999999999996</c:v>
                </c:pt>
                <c:pt idx="254">
                  <c:v>205.49999999999997</c:v>
                </c:pt>
                <c:pt idx="255">
                  <c:v>550.49999999999989</c:v>
                </c:pt>
                <c:pt idx="256">
                  <c:v>278.09999999999991</c:v>
                </c:pt>
                <c:pt idx="257">
                  <c:v>29.699999999999996</c:v>
                </c:pt>
                <c:pt idx="258">
                  <c:v>104.99999999999999</c:v>
                </c:pt>
                <c:pt idx="259">
                  <c:v>44.062500000000078</c:v>
                </c:pt>
                <c:pt idx="260">
                  <c:v>48</c:v>
                </c:pt>
                <c:pt idx="261">
                  <c:v>27.600000000000009</c:v>
                </c:pt>
                <c:pt idx="262">
                  <c:v>920.34000000000026</c:v>
                </c:pt>
                <c:pt idx="263">
                  <c:v>453.99999999999994</c:v>
                </c:pt>
                <c:pt idx="264">
                  <c:v>30.899999999999984</c:v>
                </c:pt>
                <c:pt idx="265">
                  <c:v>0</c:v>
                </c:pt>
                <c:pt idx="266">
                  <c:v>2002.0500000000002</c:v>
                </c:pt>
                <c:pt idx="267">
                  <c:v>1455.8999999999996</c:v>
                </c:pt>
                <c:pt idx="268">
                  <c:v>319.05</c:v>
                </c:pt>
                <c:pt idx="269">
                  <c:v>84.800000000000011</c:v>
                </c:pt>
                <c:pt idx="270">
                  <c:v>858.44999999999982</c:v>
                </c:pt>
                <c:pt idx="271">
                  <c:v>429.40000000000003</c:v>
                </c:pt>
                <c:pt idx="272">
                  <c:v>40.199999999999989</c:v>
                </c:pt>
                <c:pt idx="273">
                  <c:v>57.3</c:v>
                </c:pt>
                <c:pt idx="274">
                  <c:v>346.34000000000003</c:v>
                </c:pt>
                <c:pt idx="275">
                  <c:v>271.71000000000021</c:v>
                </c:pt>
                <c:pt idx="276">
                  <c:v>639.55000000000018</c:v>
                </c:pt>
                <c:pt idx="277">
                  <c:v>141.90000000000003</c:v>
                </c:pt>
                <c:pt idx="278">
                  <c:v>76.199999999999946</c:v>
                </c:pt>
                <c:pt idx="279">
                  <c:v>167.00000000000003</c:v>
                </c:pt>
                <c:pt idx="280">
                  <c:v>96.599999999999966</c:v>
                </c:pt>
                <c:pt idx="281">
                  <c:v>229.20000000000002</c:v>
                </c:pt>
                <c:pt idx="282">
                  <c:v>836</c:v>
                </c:pt>
                <c:pt idx="283">
                  <c:v>22</c:v>
                </c:pt>
                <c:pt idx="284">
                  <c:v>159.45000000000005</c:v>
                </c:pt>
                <c:pt idx="285">
                  <c:v>444.5999999999998</c:v>
                </c:pt>
                <c:pt idx="286">
                  <c:v>52.700000000000017</c:v>
                </c:pt>
                <c:pt idx="287">
                  <c:v>565.85</c:v>
                </c:pt>
                <c:pt idx="288">
                  <c:v>17.000000000000057</c:v>
                </c:pt>
                <c:pt idx="289">
                  <c:v>447.19999999999993</c:v>
                </c:pt>
                <c:pt idx="290">
                  <c:v>44.8</c:v>
                </c:pt>
                <c:pt idx="291">
                  <c:v>71.099999999999994</c:v>
                </c:pt>
                <c:pt idx="292">
                  <c:v>2111.6999999999998</c:v>
                </c:pt>
                <c:pt idx="293">
                  <c:v>469.71999999999997</c:v>
                </c:pt>
                <c:pt idx="294">
                  <c:v>180.50999999999996</c:v>
                </c:pt>
                <c:pt idx="295">
                  <c:v>88.499999999999915</c:v>
                </c:pt>
                <c:pt idx="296">
                  <c:v>93.800000000000011</c:v>
                </c:pt>
                <c:pt idx="297">
                  <c:v>112</c:v>
                </c:pt>
                <c:pt idx="298">
                  <c:v>612</c:v>
                </c:pt>
                <c:pt idx="299">
                  <c:v>266.39999999999998</c:v>
                </c:pt>
                <c:pt idx="300">
                  <c:v>34.299999999999997</c:v>
                </c:pt>
                <c:pt idx="301">
                  <c:v>319.07499999999993</c:v>
                </c:pt>
                <c:pt idx="302">
                  <c:v>84.700000000000017</c:v>
                </c:pt>
                <c:pt idx="303">
                  <c:v>337.2999999999999</c:v>
                </c:pt>
                <c:pt idx="304">
                  <c:v>176.1</c:v>
                </c:pt>
                <c:pt idx="305">
                  <c:v>643.1</c:v>
                </c:pt>
                <c:pt idx="306">
                  <c:v>275.52499999999975</c:v>
                </c:pt>
                <c:pt idx="307">
                  <c:v>2.1000000000002705</c:v>
                </c:pt>
                <c:pt idx="308">
                  <c:v>167.99999999999991</c:v>
                </c:pt>
                <c:pt idx="309">
                  <c:v>230.49999999999994</c:v>
                </c:pt>
                <c:pt idx="310">
                  <c:v>436.5</c:v>
                </c:pt>
                <c:pt idx="311">
                  <c:v>82.409999999999954</c:v>
                </c:pt>
                <c:pt idx="312">
                  <c:v>67.424999999999955</c:v>
                </c:pt>
                <c:pt idx="313">
                  <c:v>600.50000000000011</c:v>
                </c:pt>
                <c:pt idx="314">
                  <c:v>54.699999999999989</c:v>
                </c:pt>
                <c:pt idx="315">
                  <c:v>193.00000000000006</c:v>
                </c:pt>
                <c:pt idx="316">
                  <c:v>206.84999999999991</c:v>
                </c:pt>
                <c:pt idx="317">
                  <c:v>71.09999999999998</c:v>
                </c:pt>
                <c:pt idx="318">
                  <c:v>373.99999999999989</c:v>
                </c:pt>
                <c:pt idx="319">
                  <c:v>151.80000000000001</c:v>
                </c:pt>
                <c:pt idx="320">
                  <c:v>30.999999999999996</c:v>
                </c:pt>
                <c:pt idx="321">
                  <c:v>178</c:v>
                </c:pt>
                <c:pt idx="322">
                  <c:v>494.25000000000011</c:v>
                </c:pt>
                <c:pt idx="323">
                  <c:v>71.587499999999963</c:v>
                </c:pt>
                <c:pt idx="324">
                  <c:v>250.28499999999997</c:v>
                </c:pt>
                <c:pt idx="325">
                  <c:v>473.39999999999992</c:v>
                </c:pt>
                <c:pt idx="326">
                  <c:v>153.29999999999995</c:v>
                </c:pt>
                <c:pt idx="327">
                  <c:v>430.79999999999984</c:v>
                </c:pt>
                <c:pt idx="328">
                  <c:v>274.04999999999995</c:v>
                </c:pt>
                <c:pt idx="329">
                  <c:v>113.8</c:v>
                </c:pt>
                <c:pt idx="330">
                  <c:v>95.4</c:v>
                </c:pt>
                <c:pt idx="331">
                  <c:v>63.55</c:v>
                </c:pt>
                <c:pt idx="332">
                  <c:v>371.44499999999994</c:v>
                </c:pt>
                <c:pt idx="333">
                  <c:v>0</c:v>
                </c:pt>
                <c:pt idx="334">
                  <c:v>66</c:v>
                </c:pt>
                <c:pt idx="335">
                  <c:v>306.70000000000005</c:v>
                </c:pt>
                <c:pt idx="336">
                  <c:v>193.75</c:v>
                </c:pt>
                <c:pt idx="337">
                  <c:v>28.500000000000007</c:v>
                </c:pt>
                <c:pt idx="338">
                  <c:v>1.4000000000000021</c:v>
                </c:pt>
                <c:pt idx="339">
                  <c:v>161.98000000000002</c:v>
                </c:pt>
                <c:pt idx="340">
                  <c:v>140.00000000000003</c:v>
                </c:pt>
                <c:pt idx="341">
                  <c:v>14.399999999999999</c:v>
                </c:pt>
                <c:pt idx="342">
                  <c:v>188.99999999999994</c:v>
                </c:pt>
                <c:pt idx="343">
                  <c:v>213.5</c:v>
                </c:pt>
                <c:pt idx="344">
                  <c:v>81.967499999999987</c:v>
                </c:pt>
                <c:pt idx="345">
                  <c:v>0</c:v>
                </c:pt>
                <c:pt idx="346">
                  <c:v>113.10000000000002</c:v>
                </c:pt>
                <c:pt idx="347">
                  <c:v>-315.00000000000011</c:v>
                </c:pt>
                <c:pt idx="348">
                  <c:v>0.47999999999992227</c:v>
                </c:pt>
                <c:pt idx="349">
                  <c:v>162.47999999999999</c:v>
                </c:pt>
                <c:pt idx="350">
                  <c:v>478.69999999999987</c:v>
                </c:pt>
                <c:pt idx="351">
                  <c:v>98.999999999999986</c:v>
                </c:pt>
                <c:pt idx="352">
                  <c:v>168.2</c:v>
                </c:pt>
                <c:pt idx="353">
                  <c:v>457</c:v>
                </c:pt>
                <c:pt idx="354">
                  <c:v>-3.2500000000000018</c:v>
                </c:pt>
                <c:pt idx="355">
                  <c:v>612.59999999999991</c:v>
                </c:pt>
                <c:pt idx="356">
                  <c:v>25.649999999999991</c:v>
                </c:pt>
                <c:pt idx="357">
                  <c:v>650.6999999999997</c:v>
                </c:pt>
                <c:pt idx="358">
                  <c:v>0.40000000000006253</c:v>
                </c:pt>
                <c:pt idx="359">
                  <c:v>1512.4</c:v>
                </c:pt>
                <c:pt idx="360">
                  <c:v>212.80000000000004</c:v>
                </c:pt>
                <c:pt idx="361">
                  <c:v>84.8</c:v>
                </c:pt>
                <c:pt idx="362">
                  <c:v>-19.949999999999985</c:v>
                </c:pt>
                <c:pt idx="363">
                  <c:v>161.60000000000002</c:v>
                </c:pt>
                <c:pt idx="364">
                  <c:v>1275</c:v>
                </c:pt>
                <c:pt idx="365">
                  <c:v>66.8</c:v>
                </c:pt>
                <c:pt idx="366">
                  <c:v>190.79999999999998</c:v>
                </c:pt>
                <c:pt idx="367">
                  <c:v>24.000000000000004</c:v>
                </c:pt>
                <c:pt idx="368">
                  <c:v>817.39999999999964</c:v>
                </c:pt>
                <c:pt idx="369">
                  <c:v>82.5</c:v>
                </c:pt>
                <c:pt idx="370">
                  <c:v>849.5</c:v>
                </c:pt>
                <c:pt idx="371">
                  <c:v>532</c:v>
                </c:pt>
                <c:pt idx="372">
                  <c:v>11.500000000000002</c:v>
                </c:pt>
                <c:pt idx="373">
                  <c:v>200</c:v>
                </c:pt>
                <c:pt idx="374">
                  <c:v>112.00000000000001</c:v>
                </c:pt>
                <c:pt idx="375">
                  <c:v>194.04999999999993</c:v>
                </c:pt>
                <c:pt idx="376">
                  <c:v>311.24000000000007</c:v>
                </c:pt>
                <c:pt idx="377">
                  <c:v>102.94999999999999</c:v>
                </c:pt>
                <c:pt idx="378">
                  <c:v>301.2</c:v>
                </c:pt>
                <c:pt idx="379">
                  <c:v>258.75</c:v>
                </c:pt>
                <c:pt idx="380">
                  <c:v>89.999999999999986</c:v>
                </c:pt>
                <c:pt idx="381">
                  <c:v>555.65000000000009</c:v>
                </c:pt>
                <c:pt idx="382">
                  <c:v>169.19999999999996</c:v>
                </c:pt>
                <c:pt idx="383">
                  <c:v>6.2000000000000028</c:v>
                </c:pt>
                <c:pt idx="384">
                  <c:v>93.000000000000043</c:v>
                </c:pt>
                <c:pt idx="385">
                  <c:v>330.29249999999968</c:v>
                </c:pt>
                <c:pt idx="386">
                  <c:v>1165.0999999999999</c:v>
                </c:pt>
                <c:pt idx="387">
                  <c:v>554.22500000000002</c:v>
                </c:pt>
                <c:pt idx="388">
                  <c:v>125.89999999999998</c:v>
                </c:pt>
                <c:pt idx="389">
                  <c:v>579.93750000000023</c:v>
                </c:pt>
                <c:pt idx="390">
                  <c:v>694.24999999999977</c:v>
                </c:pt>
                <c:pt idx="391">
                  <c:v>100</c:v>
                </c:pt>
                <c:pt idx="392">
                  <c:v>-11.250000000000007</c:v>
                </c:pt>
                <c:pt idx="393">
                  <c:v>412</c:v>
                </c:pt>
                <c:pt idx="394">
                  <c:v>0</c:v>
                </c:pt>
                <c:pt idx="395">
                  <c:v>-53.099999999999937</c:v>
                </c:pt>
                <c:pt idx="396">
                  <c:v>234.20000000000007</c:v>
                </c:pt>
                <c:pt idx="397">
                  <c:v>307</c:v>
                </c:pt>
                <c:pt idx="398">
                  <c:v>-96.40000000000002</c:v>
                </c:pt>
                <c:pt idx="399">
                  <c:v>129</c:v>
                </c:pt>
                <c:pt idx="400">
                  <c:v>171.375</c:v>
                </c:pt>
                <c:pt idx="401">
                  <c:v>289</c:v>
                </c:pt>
                <c:pt idx="402">
                  <c:v>326.2</c:v>
                </c:pt>
                <c:pt idx="403">
                  <c:v>114.19999999999999</c:v>
                </c:pt>
                <c:pt idx="404">
                  <c:v>81.434999999999988</c:v>
                </c:pt>
                <c:pt idx="405">
                  <c:v>122.15000000000003</c:v>
                </c:pt>
                <c:pt idx="406">
                  <c:v>67.229999999999961</c:v>
                </c:pt>
                <c:pt idx="407">
                  <c:v>0.40000000000000924</c:v>
                </c:pt>
                <c:pt idx="408">
                  <c:v>155.61499999999998</c:v>
                </c:pt>
                <c:pt idx="409">
                  <c:v>874.80000000000007</c:v>
                </c:pt>
                <c:pt idx="410">
                  <c:v>731.59999999999968</c:v>
                </c:pt>
                <c:pt idx="411">
                  <c:v>330.21999999999991</c:v>
                </c:pt>
                <c:pt idx="412">
                  <c:v>340.20000000000005</c:v>
                </c:pt>
                <c:pt idx="413">
                  <c:v>8.7041485130612273E-14</c:v>
                </c:pt>
                <c:pt idx="414">
                  <c:v>45</c:v>
                </c:pt>
                <c:pt idx="415">
                  <c:v>347.39999999999975</c:v>
                </c:pt>
                <c:pt idx="416">
                  <c:v>181.38749999999993</c:v>
                </c:pt>
                <c:pt idx="417">
                  <c:v>259</c:v>
                </c:pt>
                <c:pt idx="418">
                  <c:v>1004.9400000000003</c:v>
                </c:pt>
                <c:pt idx="419">
                  <c:v>0</c:v>
                </c:pt>
                <c:pt idx="420">
                  <c:v>85.474999999999994</c:v>
                </c:pt>
                <c:pt idx="421">
                  <c:v>114.00000000000003</c:v>
                </c:pt>
                <c:pt idx="422">
                  <c:v>615.35</c:v>
                </c:pt>
                <c:pt idx="423">
                  <c:v>269.5</c:v>
                </c:pt>
                <c:pt idx="424">
                  <c:v>446.84999999999991</c:v>
                </c:pt>
                <c:pt idx="425">
                  <c:v>91.050000000000011</c:v>
                </c:pt>
                <c:pt idx="426">
                  <c:v>9</c:v>
                </c:pt>
                <c:pt idx="427">
                  <c:v>284.99999999999994</c:v>
                </c:pt>
                <c:pt idx="428">
                  <c:v>173.74999999999997</c:v>
                </c:pt>
                <c:pt idx="429">
                  <c:v>50.365000000000059</c:v>
                </c:pt>
                <c:pt idx="430">
                  <c:v>1055.5</c:v>
                </c:pt>
                <c:pt idx="431">
                  <c:v>132</c:v>
                </c:pt>
                <c:pt idx="432">
                  <c:v>14.874999999999886</c:v>
                </c:pt>
                <c:pt idx="433">
                  <c:v>227.59999999999994</c:v>
                </c:pt>
                <c:pt idx="434">
                  <c:v>75.099999999999994</c:v>
                </c:pt>
                <c:pt idx="435">
                  <c:v>12.600000000000003</c:v>
                </c:pt>
                <c:pt idx="436">
                  <c:v>354</c:v>
                </c:pt>
                <c:pt idx="437">
                  <c:v>160.29999999999998</c:v>
                </c:pt>
                <c:pt idx="438">
                  <c:v>94.950000000000131</c:v>
                </c:pt>
                <c:pt idx="439">
                  <c:v>-0.29999999999964899</c:v>
                </c:pt>
                <c:pt idx="440">
                  <c:v>393.00000000000006</c:v>
                </c:pt>
                <c:pt idx="441">
                  <c:v>-31.500000000000014</c:v>
                </c:pt>
                <c:pt idx="442">
                  <c:v>-57.499999999999986</c:v>
                </c:pt>
                <c:pt idx="443">
                  <c:v>2112.0000000000005</c:v>
                </c:pt>
                <c:pt idx="444">
                  <c:v>175.99999999999994</c:v>
                </c:pt>
                <c:pt idx="445">
                  <c:v>243.59999999999991</c:v>
                </c:pt>
                <c:pt idx="446">
                  <c:v>1517</c:v>
                </c:pt>
                <c:pt idx="447">
                  <c:v>192.4</c:v>
                </c:pt>
                <c:pt idx="448">
                  <c:v>199.2</c:v>
                </c:pt>
                <c:pt idx="449">
                  <c:v>18.725000000000019</c:v>
                </c:pt>
                <c:pt idx="450">
                  <c:v>1138.0435</c:v>
                </c:pt>
                <c:pt idx="451">
                  <c:v>22.800000000000004</c:v>
                </c:pt>
                <c:pt idx="452">
                  <c:v>96.800000000000011</c:v>
                </c:pt>
                <c:pt idx="453">
                  <c:v>168.49999999999994</c:v>
                </c:pt>
                <c:pt idx="454">
                  <c:v>66</c:v>
                </c:pt>
                <c:pt idx="455">
                  <c:v>593</c:v>
                </c:pt>
                <c:pt idx="456">
                  <c:v>119.10000000000001</c:v>
                </c:pt>
                <c:pt idx="457">
                  <c:v>115.6</c:v>
                </c:pt>
                <c:pt idx="458">
                  <c:v>379.80000000000007</c:v>
                </c:pt>
                <c:pt idx="459">
                  <c:v>345</c:v>
                </c:pt>
                <c:pt idx="460">
                  <c:v>50.000000000000014</c:v>
                </c:pt>
                <c:pt idx="461">
                  <c:v>940.80000000000007</c:v>
                </c:pt>
                <c:pt idx="462">
                  <c:v>19</c:v>
                </c:pt>
                <c:pt idx="463">
                  <c:v>896.69999999999982</c:v>
                </c:pt>
                <c:pt idx="464">
                  <c:v>242.88000000000005</c:v>
                </c:pt>
                <c:pt idx="465">
                  <c:v>568.10000000000014</c:v>
                </c:pt>
                <c:pt idx="466">
                  <c:v>-147.0499999999999</c:v>
                </c:pt>
                <c:pt idx="467">
                  <c:v>259.20000000000005</c:v>
                </c:pt>
                <c:pt idx="468">
                  <c:v>141.20000000000002</c:v>
                </c:pt>
                <c:pt idx="469">
                  <c:v>206.24999999999989</c:v>
                </c:pt>
                <c:pt idx="470">
                  <c:v>694.6</c:v>
                </c:pt>
                <c:pt idx="471">
                  <c:v>-53.847499999999997</c:v>
                </c:pt>
                <c:pt idx="472">
                  <c:v>110</c:v>
                </c:pt>
                <c:pt idx="473">
                  <c:v>303.87499999999994</c:v>
                </c:pt>
                <c:pt idx="474">
                  <c:v>504</c:v>
                </c:pt>
                <c:pt idx="475">
                  <c:v>94.950000000000031</c:v>
                </c:pt>
                <c:pt idx="476">
                  <c:v>127.69999999999999</c:v>
                </c:pt>
                <c:pt idx="477">
                  <c:v>57.800000000000011</c:v>
                </c:pt>
                <c:pt idx="478">
                  <c:v>165.99999999999997</c:v>
                </c:pt>
                <c:pt idx="479">
                  <c:v>256.5</c:v>
                </c:pt>
                <c:pt idx="480">
                  <c:v>259.65000000000003</c:v>
                </c:pt>
                <c:pt idx="481">
                  <c:v>474</c:v>
                </c:pt>
                <c:pt idx="482">
                  <c:v>153.76249999999993</c:v>
                </c:pt>
                <c:pt idx="483">
                  <c:v>298.49999999999989</c:v>
                </c:pt>
                <c:pt idx="484">
                  <c:v>72</c:v>
                </c:pt>
                <c:pt idx="485">
                  <c:v>293.40000000000003</c:v>
                </c:pt>
                <c:pt idx="486">
                  <c:v>419.85</c:v>
                </c:pt>
                <c:pt idx="487">
                  <c:v>59.60000000000003</c:v>
                </c:pt>
                <c:pt idx="488">
                  <c:v>481</c:v>
                </c:pt>
                <c:pt idx="489">
                  <c:v>28.200000000000003</c:v>
                </c:pt>
                <c:pt idx="490">
                  <c:v>10.649999999999997</c:v>
                </c:pt>
                <c:pt idx="491">
                  <c:v>48.000000000000014</c:v>
                </c:pt>
                <c:pt idx="492">
                  <c:v>0.40000000000011227</c:v>
                </c:pt>
                <c:pt idx="493">
                  <c:v>2.6645352591003757E-14</c:v>
                </c:pt>
                <c:pt idx="494">
                  <c:v>625</c:v>
                </c:pt>
                <c:pt idx="495">
                  <c:v>50.39999999999997</c:v>
                </c:pt>
                <c:pt idx="496">
                  <c:v>0.99999999999997868</c:v>
                </c:pt>
                <c:pt idx="497">
                  <c:v>956.8</c:v>
                </c:pt>
                <c:pt idx="498">
                  <c:v>501.9</c:v>
                </c:pt>
                <c:pt idx="499">
                  <c:v>399.44999999999993</c:v>
                </c:pt>
                <c:pt idx="500">
                  <c:v>440</c:v>
                </c:pt>
                <c:pt idx="501">
                  <c:v>216.00000000000003</c:v>
                </c:pt>
                <c:pt idx="502">
                  <c:v>93.562499999999972</c:v>
                </c:pt>
                <c:pt idx="503">
                  <c:v>359.68400000000008</c:v>
                </c:pt>
                <c:pt idx="504">
                  <c:v>50.399999999999991</c:v>
                </c:pt>
                <c:pt idx="505">
                  <c:v>17.600000000000001</c:v>
                </c:pt>
                <c:pt idx="506">
                  <c:v>11.099999999999998</c:v>
                </c:pt>
                <c:pt idx="507">
                  <c:v>-129.89999999999995</c:v>
                </c:pt>
                <c:pt idx="508">
                  <c:v>12.000000000000036</c:v>
                </c:pt>
                <c:pt idx="509">
                  <c:v>659.59999999999991</c:v>
                </c:pt>
                <c:pt idx="510">
                  <c:v>426.60000000000008</c:v>
                </c:pt>
                <c:pt idx="511">
                  <c:v>63.999999999999986</c:v>
                </c:pt>
                <c:pt idx="512">
                  <c:v>291.39999999999998</c:v>
                </c:pt>
                <c:pt idx="513">
                  <c:v>52.399999999999977</c:v>
                </c:pt>
                <c:pt idx="514">
                  <c:v>867.4000000000002</c:v>
                </c:pt>
                <c:pt idx="515">
                  <c:v>165.2</c:v>
                </c:pt>
                <c:pt idx="516">
                  <c:v>253.99999999999986</c:v>
                </c:pt>
                <c:pt idx="517">
                  <c:v>731.59999999999991</c:v>
                </c:pt>
                <c:pt idx="518">
                  <c:v>710</c:v>
                </c:pt>
                <c:pt idx="519">
                  <c:v>8.3999999999999986</c:v>
                </c:pt>
                <c:pt idx="520">
                  <c:v>423.40000000000003</c:v>
                </c:pt>
                <c:pt idx="521">
                  <c:v>322.27499999999998</c:v>
                </c:pt>
                <c:pt idx="522">
                  <c:v>89.249999999999986</c:v>
                </c:pt>
                <c:pt idx="523">
                  <c:v>68.800000000000011</c:v>
                </c:pt>
                <c:pt idx="524">
                  <c:v>721.22000000000014</c:v>
                </c:pt>
                <c:pt idx="525">
                  <c:v>397.40000000000003</c:v>
                </c:pt>
                <c:pt idx="526">
                  <c:v>172.75000000000003</c:v>
                </c:pt>
                <c:pt idx="527">
                  <c:v>49.8</c:v>
                </c:pt>
                <c:pt idx="528">
                  <c:v>1096.4749999999995</c:v>
                </c:pt>
                <c:pt idx="529">
                  <c:v>28.000000000000007</c:v>
                </c:pt>
                <c:pt idx="530">
                  <c:v>19.5</c:v>
                </c:pt>
                <c:pt idx="531">
                  <c:v>268.99999999999994</c:v>
                </c:pt>
                <c:pt idx="532">
                  <c:v>228</c:v>
                </c:pt>
                <c:pt idx="533">
                  <c:v>70.180000000000078</c:v>
                </c:pt>
                <c:pt idx="534">
                  <c:v>4.5</c:v>
                </c:pt>
                <c:pt idx="535">
                  <c:v>308.49999999999994</c:v>
                </c:pt>
                <c:pt idx="536">
                  <c:v>169.19999999999996</c:v>
                </c:pt>
                <c:pt idx="537">
                  <c:v>77.499999999999986</c:v>
                </c:pt>
                <c:pt idx="538">
                  <c:v>192.18</c:v>
                </c:pt>
                <c:pt idx="539">
                  <c:v>414.75999999999993</c:v>
                </c:pt>
                <c:pt idx="540">
                  <c:v>118.49999999999991</c:v>
                </c:pt>
                <c:pt idx="541">
                  <c:v>773.99999999999989</c:v>
                </c:pt>
                <c:pt idx="542">
                  <c:v>56.899999999999977</c:v>
                </c:pt>
                <c:pt idx="543">
                  <c:v>289.75699999999995</c:v>
                </c:pt>
                <c:pt idx="544">
                  <c:v>110.15</c:v>
                </c:pt>
                <c:pt idx="545">
                  <c:v>38.500000000000007</c:v>
                </c:pt>
                <c:pt idx="546">
                  <c:v>0.36000000000000298</c:v>
                </c:pt>
                <c:pt idx="547">
                  <c:v>162.49999999999997</c:v>
                </c:pt>
                <c:pt idx="548">
                  <c:v>72.264000000000053</c:v>
                </c:pt>
                <c:pt idx="549">
                  <c:v>224</c:v>
                </c:pt>
                <c:pt idx="550">
                  <c:v>89.799999999999969</c:v>
                </c:pt>
                <c:pt idx="551">
                  <c:v>285.5</c:v>
                </c:pt>
                <c:pt idx="552">
                  <c:v>513.6350000000001</c:v>
                </c:pt>
                <c:pt idx="553">
                  <c:v>-201.14999999999995</c:v>
                </c:pt>
                <c:pt idx="554">
                  <c:v>-195.68749999999991</c:v>
                </c:pt>
                <c:pt idx="555">
                  <c:v>210.80999999999995</c:v>
                </c:pt>
                <c:pt idx="556">
                  <c:v>448.00000000000006</c:v>
                </c:pt>
                <c:pt idx="557">
                  <c:v>568.99999999999989</c:v>
                </c:pt>
                <c:pt idx="558">
                  <c:v>-3.9999999999999858</c:v>
                </c:pt>
                <c:pt idx="559">
                  <c:v>3.6999999999999993</c:v>
                </c:pt>
                <c:pt idx="560">
                  <c:v>82.999999999999901</c:v>
                </c:pt>
                <c:pt idx="561">
                  <c:v>28.000000000000007</c:v>
                </c:pt>
                <c:pt idx="562">
                  <c:v>56.4</c:v>
                </c:pt>
                <c:pt idx="563">
                  <c:v>171.89999999999998</c:v>
                </c:pt>
                <c:pt idx="564">
                  <c:v>244.79999999999984</c:v>
                </c:pt>
                <c:pt idx="565">
                  <c:v>84.000000000000028</c:v>
                </c:pt>
                <c:pt idx="566">
                  <c:v>132.85000000000002</c:v>
                </c:pt>
                <c:pt idx="567">
                  <c:v>8</c:v>
                </c:pt>
                <c:pt idx="568">
                  <c:v>1334.4499999999991</c:v>
                </c:pt>
                <c:pt idx="569">
                  <c:v>1765.8449999999993</c:v>
                </c:pt>
                <c:pt idx="570">
                  <c:v>166.99999999999997</c:v>
                </c:pt>
                <c:pt idx="571">
                  <c:v>95.40000000000002</c:v>
                </c:pt>
                <c:pt idx="572">
                  <c:v>228.00000000000006</c:v>
                </c:pt>
                <c:pt idx="573">
                  <c:v>135.60000000000002</c:v>
                </c:pt>
                <c:pt idx="574">
                  <c:v>62.1</c:v>
                </c:pt>
                <c:pt idx="575">
                  <c:v>480</c:v>
                </c:pt>
                <c:pt idx="576">
                  <c:v>72</c:v>
                </c:pt>
                <c:pt idx="577">
                  <c:v>207.95999999999998</c:v>
                </c:pt>
                <c:pt idx="578">
                  <c:v>216</c:v>
                </c:pt>
                <c:pt idx="579">
                  <c:v>168.59999999999997</c:v>
                </c:pt>
                <c:pt idx="580">
                  <c:v>186.39999999999998</c:v>
                </c:pt>
                <c:pt idx="581">
                  <c:v>480.8</c:v>
                </c:pt>
                <c:pt idx="582">
                  <c:v>466.8</c:v>
                </c:pt>
                <c:pt idx="583">
                  <c:v>537</c:v>
                </c:pt>
                <c:pt idx="584">
                  <c:v>84.509999999999991</c:v>
                </c:pt>
                <c:pt idx="585">
                  <c:v>215.13</c:v>
                </c:pt>
                <c:pt idx="586">
                  <c:v>226.71399999999994</c:v>
                </c:pt>
                <c:pt idx="587">
                  <c:v>165</c:v>
                </c:pt>
                <c:pt idx="588">
                  <c:v>1305.1000000000001</c:v>
                </c:pt>
                <c:pt idx="589">
                  <c:v>61.8</c:v>
                </c:pt>
                <c:pt idx="590">
                  <c:v>-129.22499999999997</c:v>
                </c:pt>
                <c:pt idx="591">
                  <c:v>92.549999999999969</c:v>
                </c:pt>
                <c:pt idx="592">
                  <c:v>8.4000000000000021</c:v>
                </c:pt>
                <c:pt idx="593">
                  <c:v>916.2</c:v>
                </c:pt>
                <c:pt idx="594">
                  <c:v>368.8</c:v>
                </c:pt>
                <c:pt idx="595">
                  <c:v>-10.599999999999994</c:v>
                </c:pt>
                <c:pt idx="596">
                  <c:v>392</c:v>
                </c:pt>
                <c:pt idx="597">
                  <c:v>624.29999999999995</c:v>
                </c:pt>
                <c:pt idx="598">
                  <c:v>294.39999999999998</c:v>
                </c:pt>
                <c:pt idx="599">
                  <c:v>0.72000000000018716</c:v>
                </c:pt>
                <c:pt idx="600">
                  <c:v>290.70000000000005</c:v>
                </c:pt>
                <c:pt idx="601">
                  <c:v>127.61900000000003</c:v>
                </c:pt>
                <c:pt idx="602">
                  <c:v>137</c:v>
                </c:pt>
                <c:pt idx="603">
                  <c:v>425</c:v>
                </c:pt>
                <c:pt idx="604">
                  <c:v>598.79999999999995</c:v>
                </c:pt>
                <c:pt idx="605">
                  <c:v>125</c:v>
                </c:pt>
                <c:pt idx="606">
                  <c:v>174.49999999999972</c:v>
                </c:pt>
                <c:pt idx="607">
                  <c:v>544.28750000000002</c:v>
                </c:pt>
                <c:pt idx="608">
                  <c:v>160</c:v>
                </c:pt>
                <c:pt idx="609">
                  <c:v>-53.287499999999959</c:v>
                </c:pt>
                <c:pt idx="610">
                  <c:v>163.59999999999997</c:v>
                </c:pt>
                <c:pt idx="611">
                  <c:v>-69.812500000000043</c:v>
                </c:pt>
                <c:pt idx="612">
                  <c:v>103.80000000000001</c:v>
                </c:pt>
                <c:pt idx="613">
                  <c:v>704.80000000000007</c:v>
                </c:pt>
                <c:pt idx="614">
                  <c:v>291.2</c:v>
                </c:pt>
                <c:pt idx="615">
                  <c:v>25.949999999999967</c:v>
                </c:pt>
                <c:pt idx="616">
                  <c:v>77.399999999999977</c:v>
                </c:pt>
                <c:pt idx="617">
                  <c:v>2587.4999999999986</c:v>
                </c:pt>
                <c:pt idx="618">
                  <c:v>-72.599999999999937</c:v>
                </c:pt>
                <c:pt idx="619">
                  <c:v>19.799999999999994</c:v>
                </c:pt>
                <c:pt idx="620">
                  <c:v>318.60000000000002</c:v>
                </c:pt>
                <c:pt idx="621">
                  <c:v>436</c:v>
                </c:pt>
                <c:pt idx="622">
                  <c:v>32</c:v>
                </c:pt>
                <c:pt idx="623">
                  <c:v>513.2299999999999</c:v>
                </c:pt>
                <c:pt idx="624">
                  <c:v>473.65999999999974</c:v>
                </c:pt>
                <c:pt idx="625">
                  <c:v>67.600000000000009</c:v>
                </c:pt>
                <c:pt idx="626">
                  <c:v>61.999999999999993</c:v>
                </c:pt>
                <c:pt idx="627">
                  <c:v>127.45000000000002</c:v>
                </c:pt>
                <c:pt idx="628">
                  <c:v>183.39999999999998</c:v>
                </c:pt>
                <c:pt idx="629">
                  <c:v>288.12499999999994</c:v>
                </c:pt>
                <c:pt idx="630">
                  <c:v>243.00000000000011</c:v>
                </c:pt>
                <c:pt idx="631">
                  <c:v>192.89999999999998</c:v>
                </c:pt>
                <c:pt idx="632">
                  <c:v>120.00000000000001</c:v>
                </c:pt>
                <c:pt idx="633">
                  <c:v>54</c:v>
                </c:pt>
                <c:pt idx="634">
                  <c:v>138.83999999999997</c:v>
                </c:pt>
                <c:pt idx="635">
                  <c:v>7.1999999999999993</c:v>
                </c:pt>
                <c:pt idx="636">
                  <c:v>302.07000000000005</c:v>
                </c:pt>
                <c:pt idx="637">
                  <c:v>313.8</c:v>
                </c:pt>
                <c:pt idx="638">
                  <c:v>695.5</c:v>
                </c:pt>
                <c:pt idx="639">
                  <c:v>20.999999999999996</c:v>
                </c:pt>
                <c:pt idx="640">
                  <c:v>157</c:v>
                </c:pt>
                <c:pt idx="641">
                  <c:v>2555.9999999999995</c:v>
                </c:pt>
                <c:pt idx="642">
                  <c:v>186.3</c:v>
                </c:pt>
                <c:pt idx="643">
                  <c:v>58.432499999999976</c:v>
                </c:pt>
                <c:pt idx="644">
                  <c:v>330</c:v>
                </c:pt>
                <c:pt idx="645">
                  <c:v>1293.6100000000001</c:v>
                </c:pt>
                <c:pt idx="646">
                  <c:v>434.6999999999997</c:v>
                </c:pt>
                <c:pt idx="647">
                  <c:v>1277.6999999999998</c:v>
                </c:pt>
                <c:pt idx="648">
                  <c:v>150.10000000000002</c:v>
                </c:pt>
                <c:pt idx="649">
                  <c:v>2170.0400000000004</c:v>
                </c:pt>
                <c:pt idx="650">
                  <c:v>6.0000000000000009</c:v>
                </c:pt>
                <c:pt idx="651">
                  <c:v>7.1999999999999886</c:v>
                </c:pt>
                <c:pt idx="652">
                  <c:v>4.9500000000000011</c:v>
                </c:pt>
                <c:pt idx="653">
                  <c:v>187.50000000000003</c:v>
                </c:pt>
                <c:pt idx="654">
                  <c:v>51.029999999999951</c:v>
                </c:pt>
                <c:pt idx="655">
                  <c:v>374.25</c:v>
                </c:pt>
                <c:pt idx="656">
                  <c:v>386.24999999999994</c:v>
                </c:pt>
                <c:pt idx="657">
                  <c:v>53.99999999999995</c:v>
                </c:pt>
                <c:pt idx="658">
                  <c:v>85.499999999999986</c:v>
                </c:pt>
                <c:pt idx="659">
                  <c:v>21.699999999999996</c:v>
                </c:pt>
                <c:pt idx="660">
                  <c:v>200.7</c:v>
                </c:pt>
                <c:pt idx="661">
                  <c:v>192.60000000000002</c:v>
                </c:pt>
                <c:pt idx="662">
                  <c:v>91.3</c:v>
                </c:pt>
                <c:pt idx="663">
                  <c:v>192.60000000000002</c:v>
                </c:pt>
                <c:pt idx="664">
                  <c:v>-131.44999999999996</c:v>
                </c:pt>
                <c:pt idx="665">
                  <c:v>1.7499999999999645</c:v>
                </c:pt>
                <c:pt idx="666">
                  <c:v>107.50000000000001</c:v>
                </c:pt>
                <c:pt idx="667">
                  <c:v>108.5</c:v>
                </c:pt>
                <c:pt idx="668">
                  <c:v>137.69999999999999</c:v>
                </c:pt>
                <c:pt idx="669">
                  <c:v>73.19</c:v>
                </c:pt>
                <c:pt idx="670">
                  <c:v>-96.5</c:v>
                </c:pt>
                <c:pt idx="671">
                  <c:v>259.99999999999994</c:v>
                </c:pt>
                <c:pt idx="672">
                  <c:v>140.39999999999998</c:v>
                </c:pt>
                <c:pt idx="673">
                  <c:v>387.99999999999989</c:v>
                </c:pt>
                <c:pt idx="674">
                  <c:v>148.5</c:v>
                </c:pt>
                <c:pt idx="675">
                  <c:v>47.60000000000008</c:v>
                </c:pt>
                <c:pt idx="676">
                  <c:v>210.50000000000006</c:v>
                </c:pt>
                <c:pt idx="677">
                  <c:v>27.949999999999989</c:v>
                </c:pt>
                <c:pt idx="678">
                  <c:v>117.69999999999996</c:v>
                </c:pt>
                <c:pt idx="679">
                  <c:v>160</c:v>
                </c:pt>
                <c:pt idx="680">
                  <c:v>27.5</c:v>
                </c:pt>
                <c:pt idx="681">
                  <c:v>234.95</c:v>
                </c:pt>
                <c:pt idx="682">
                  <c:v>292.00000000000011</c:v>
                </c:pt>
                <c:pt idx="683">
                  <c:v>129.6</c:v>
                </c:pt>
                <c:pt idx="684">
                  <c:v>251.2299999999999</c:v>
                </c:pt>
                <c:pt idx="685">
                  <c:v>184.19999999999996</c:v>
                </c:pt>
                <c:pt idx="686">
                  <c:v>180</c:v>
                </c:pt>
                <c:pt idx="687">
                  <c:v>59.499999999999993</c:v>
                </c:pt>
                <c:pt idx="688">
                  <c:v>5.3290705182007514E-14</c:v>
                </c:pt>
                <c:pt idx="689">
                  <c:v>157.60000000000002</c:v>
                </c:pt>
                <c:pt idx="690">
                  <c:v>-182.12499999999986</c:v>
                </c:pt>
                <c:pt idx="691">
                  <c:v>93.499999999999972</c:v>
                </c:pt>
                <c:pt idx="692">
                  <c:v>110.4</c:v>
                </c:pt>
                <c:pt idx="693">
                  <c:v>447.74999999999972</c:v>
                </c:pt>
                <c:pt idx="694">
                  <c:v>112</c:v>
                </c:pt>
                <c:pt idx="695">
                  <c:v>289.2</c:v>
                </c:pt>
                <c:pt idx="696">
                  <c:v>205.92499999999998</c:v>
                </c:pt>
                <c:pt idx="697">
                  <c:v>69</c:v>
                </c:pt>
                <c:pt idx="698">
                  <c:v>281.49999999999994</c:v>
                </c:pt>
                <c:pt idx="699">
                  <c:v>44</c:v>
                </c:pt>
                <c:pt idx="700">
                  <c:v>495.85</c:v>
                </c:pt>
                <c:pt idx="701">
                  <c:v>934.8</c:v>
                </c:pt>
                <c:pt idx="702">
                  <c:v>21.999999999999993</c:v>
                </c:pt>
                <c:pt idx="703">
                  <c:v>72.554999999999993</c:v>
                </c:pt>
                <c:pt idx="704">
                  <c:v>142.4</c:v>
                </c:pt>
                <c:pt idx="705">
                  <c:v>801.25000000000023</c:v>
                </c:pt>
                <c:pt idx="706">
                  <c:v>189.535</c:v>
                </c:pt>
                <c:pt idx="707">
                  <c:v>0</c:v>
                </c:pt>
                <c:pt idx="708">
                  <c:v>135.40000000000003</c:v>
                </c:pt>
                <c:pt idx="709">
                  <c:v>352.90000000000003</c:v>
                </c:pt>
                <c:pt idx="710">
                  <c:v>254.8</c:v>
                </c:pt>
                <c:pt idx="711">
                  <c:v>7.7499999999999858</c:v>
                </c:pt>
                <c:pt idx="712">
                  <c:v>44.550000000000004</c:v>
                </c:pt>
                <c:pt idx="713">
                  <c:v>222.29999999999998</c:v>
                </c:pt>
                <c:pt idx="714">
                  <c:v>933.6</c:v>
                </c:pt>
                <c:pt idx="715">
                  <c:v>3.3999999999999986</c:v>
                </c:pt>
                <c:pt idx="716">
                  <c:v>410.49999999999994</c:v>
                </c:pt>
                <c:pt idx="717">
                  <c:v>169.60000000000002</c:v>
                </c:pt>
                <c:pt idx="718">
                  <c:v>94.459999999999923</c:v>
                </c:pt>
                <c:pt idx="719">
                  <c:v>182.79999999999998</c:v>
                </c:pt>
                <c:pt idx="720">
                  <c:v>281.60000000000002</c:v>
                </c:pt>
                <c:pt idx="721">
                  <c:v>21.6</c:v>
                </c:pt>
                <c:pt idx="722">
                  <c:v>3.5527136788005009E-14</c:v>
                </c:pt>
                <c:pt idx="723">
                  <c:v>347.06000000000006</c:v>
                </c:pt>
                <c:pt idx="724">
                  <c:v>50.300000000000004</c:v>
                </c:pt>
                <c:pt idx="725">
                  <c:v>58.850000000000009</c:v>
                </c:pt>
                <c:pt idx="726">
                  <c:v>87.999999999999972</c:v>
                </c:pt>
                <c:pt idx="727">
                  <c:v>245.89999999999998</c:v>
                </c:pt>
                <c:pt idx="728">
                  <c:v>184.00000000000006</c:v>
                </c:pt>
                <c:pt idx="729">
                  <c:v>446.99999999999994</c:v>
                </c:pt>
                <c:pt idx="730">
                  <c:v>249.79499999999996</c:v>
                </c:pt>
                <c:pt idx="731">
                  <c:v>1098.3999999999996</c:v>
                </c:pt>
                <c:pt idx="732">
                  <c:v>0</c:v>
                </c:pt>
                <c:pt idx="733">
                  <c:v>3161.9999999999991</c:v>
                </c:pt>
                <c:pt idx="734">
                  <c:v>298.8</c:v>
                </c:pt>
                <c:pt idx="735">
                  <c:v>83.699999999999989</c:v>
                </c:pt>
                <c:pt idx="736">
                  <c:v>365.25</c:v>
                </c:pt>
                <c:pt idx="737">
                  <c:v>226.97999999999996</c:v>
                </c:pt>
                <c:pt idx="738">
                  <c:v>654</c:v>
                </c:pt>
                <c:pt idx="739">
                  <c:v>843.2</c:v>
                </c:pt>
                <c:pt idx="740">
                  <c:v>846.8</c:v>
                </c:pt>
                <c:pt idx="741">
                  <c:v>535.79999999999995</c:v>
                </c:pt>
                <c:pt idx="742">
                  <c:v>428.04999999999973</c:v>
                </c:pt>
                <c:pt idx="743">
                  <c:v>48.000000000000099</c:v>
                </c:pt>
                <c:pt idx="744">
                  <c:v>13.999999999999993</c:v>
                </c:pt>
                <c:pt idx="745">
                  <c:v>-324.06249999999994</c:v>
                </c:pt>
                <c:pt idx="746">
                  <c:v>148.5</c:v>
                </c:pt>
                <c:pt idx="747">
                  <c:v>239.20000000000005</c:v>
                </c:pt>
                <c:pt idx="748">
                  <c:v>167.99999999999997</c:v>
                </c:pt>
                <c:pt idx="749">
                  <c:v>300.99999999999994</c:v>
                </c:pt>
                <c:pt idx="750">
                  <c:v>137.19999999999999</c:v>
                </c:pt>
                <c:pt idx="751">
                  <c:v>189.54999999999993</c:v>
                </c:pt>
                <c:pt idx="752">
                  <c:v>43.74999999999995</c:v>
                </c:pt>
                <c:pt idx="753">
                  <c:v>1016.8</c:v>
                </c:pt>
                <c:pt idx="754">
                  <c:v>323.10000000000002</c:v>
                </c:pt>
                <c:pt idx="755">
                  <c:v>65.399999999999991</c:v>
                </c:pt>
                <c:pt idx="756">
                  <c:v>59.580000000000013</c:v>
                </c:pt>
                <c:pt idx="757">
                  <c:v>117.2</c:v>
                </c:pt>
                <c:pt idx="758">
                  <c:v>16.484999999999999</c:v>
                </c:pt>
                <c:pt idx="759">
                  <c:v>738.69999999999993</c:v>
                </c:pt>
                <c:pt idx="760">
                  <c:v>889.69999999999982</c:v>
                </c:pt>
                <c:pt idx="761">
                  <c:v>54.900000000000013</c:v>
                </c:pt>
                <c:pt idx="762">
                  <c:v>225</c:v>
                </c:pt>
                <c:pt idx="763">
                  <c:v>165.49999999999997</c:v>
                </c:pt>
                <c:pt idx="764">
                  <c:v>449.09999999999991</c:v>
                </c:pt>
                <c:pt idx="765">
                  <c:v>81.800000000000011</c:v>
                </c:pt>
                <c:pt idx="766">
                  <c:v>27.580000000000009</c:v>
                </c:pt>
                <c:pt idx="767">
                  <c:v>124.65000000000002</c:v>
                </c:pt>
                <c:pt idx="768">
                  <c:v>128.30000000000001</c:v>
                </c:pt>
                <c:pt idx="769">
                  <c:v>1422</c:v>
                </c:pt>
                <c:pt idx="770">
                  <c:v>315</c:v>
                </c:pt>
                <c:pt idx="771">
                  <c:v>15.200000000000001</c:v>
                </c:pt>
                <c:pt idx="772">
                  <c:v>37.199999999999932</c:v>
                </c:pt>
                <c:pt idx="773">
                  <c:v>759.74000000000012</c:v>
                </c:pt>
                <c:pt idx="774">
                  <c:v>282.49999999999994</c:v>
                </c:pt>
                <c:pt idx="775">
                  <c:v>319.2000000000001</c:v>
                </c:pt>
                <c:pt idx="776">
                  <c:v>542.21</c:v>
                </c:pt>
                <c:pt idx="777">
                  <c:v>30</c:v>
                </c:pt>
                <c:pt idx="778">
                  <c:v>206</c:v>
                </c:pt>
                <c:pt idx="779">
                  <c:v>-57.67500000000009</c:v>
                </c:pt>
                <c:pt idx="780">
                  <c:v>432</c:v>
                </c:pt>
                <c:pt idx="781">
                  <c:v>257.60000000000002</c:v>
                </c:pt>
                <c:pt idx="782">
                  <c:v>-196.94999999999976</c:v>
                </c:pt>
                <c:pt idx="783">
                  <c:v>478.7</c:v>
                </c:pt>
                <c:pt idx="784">
                  <c:v>1780.4999999999998</c:v>
                </c:pt>
                <c:pt idx="785">
                  <c:v>361.99999999999994</c:v>
                </c:pt>
                <c:pt idx="786">
                  <c:v>133.79999999999998</c:v>
                </c:pt>
                <c:pt idx="787">
                  <c:v>393.49999999999994</c:v>
                </c:pt>
                <c:pt idx="788">
                  <c:v>338.4</c:v>
                </c:pt>
                <c:pt idx="789">
                  <c:v>21.6</c:v>
                </c:pt>
                <c:pt idx="790">
                  <c:v>131.90000000000003</c:v>
                </c:pt>
                <c:pt idx="791">
                  <c:v>619.6</c:v>
                </c:pt>
                <c:pt idx="792">
                  <c:v>40</c:v>
                </c:pt>
                <c:pt idx="793">
                  <c:v>263.99999999999994</c:v>
                </c:pt>
                <c:pt idx="794">
                  <c:v>128.54999999999998</c:v>
                </c:pt>
                <c:pt idx="795">
                  <c:v>112</c:v>
                </c:pt>
                <c:pt idx="796">
                  <c:v>118.79999999999998</c:v>
                </c:pt>
                <c:pt idx="797">
                  <c:v>261.90000000000003</c:v>
                </c:pt>
                <c:pt idx="798">
                  <c:v>234.59999999999997</c:v>
                </c:pt>
                <c:pt idx="799">
                  <c:v>49.875000000000092</c:v>
                </c:pt>
                <c:pt idx="800">
                  <c:v>189</c:v>
                </c:pt>
                <c:pt idx="801">
                  <c:v>3.1974423109204508E-14</c:v>
                </c:pt>
                <c:pt idx="802">
                  <c:v>89.999999999999943</c:v>
                </c:pt>
                <c:pt idx="803">
                  <c:v>0</c:v>
                </c:pt>
                <c:pt idx="804">
                  <c:v>2.1316282072803006E-13</c:v>
                </c:pt>
                <c:pt idx="805">
                  <c:v>127.99999999999997</c:v>
                </c:pt>
                <c:pt idx="806">
                  <c:v>88.999999999999986</c:v>
                </c:pt>
                <c:pt idx="807">
                  <c:v>366.5</c:v>
                </c:pt>
                <c:pt idx="808">
                  <c:v>940</c:v>
                </c:pt>
                <c:pt idx="809">
                  <c:v>16.200000000000003</c:v>
                </c:pt>
                <c:pt idx="810">
                  <c:v>171.60000000000002</c:v>
                </c:pt>
                <c:pt idx="811">
                  <c:v>367.6</c:v>
                </c:pt>
                <c:pt idx="812">
                  <c:v>53.2</c:v>
                </c:pt>
                <c:pt idx="813">
                  <c:v>102.00000000000001</c:v>
                </c:pt>
                <c:pt idx="814">
                  <c:v>29.199999999999996</c:v>
                </c:pt>
                <c:pt idx="815">
                  <c:v>229.94999999999996</c:v>
                </c:pt>
                <c:pt idx="816">
                  <c:v>663.80000000000018</c:v>
                </c:pt>
                <c:pt idx="817">
                  <c:v>-11.379999999999995</c:v>
                </c:pt>
                <c:pt idx="818">
                  <c:v>237.44999999999993</c:v>
                </c:pt>
                <c:pt idx="819">
                  <c:v>17.55</c:v>
                </c:pt>
                <c:pt idx="820">
                  <c:v>119.88000000000011</c:v>
                </c:pt>
                <c:pt idx="821">
                  <c:v>72</c:v>
                </c:pt>
                <c:pt idx="822">
                  <c:v>172.97499999999991</c:v>
                </c:pt>
                <c:pt idx="823">
                  <c:v>148.5</c:v>
                </c:pt>
                <c:pt idx="824">
                  <c:v>1101.5999999999997</c:v>
                </c:pt>
                <c:pt idx="825">
                  <c:v>130</c:v>
                </c:pt>
                <c:pt idx="826">
                  <c:v>37.484999999999957</c:v>
                </c:pt>
                <c:pt idx="827">
                  <c:v>29.299999999999979</c:v>
                </c:pt>
                <c:pt idx="828">
                  <c:v>27.749999999999968</c:v>
                </c:pt>
                <c:pt idx="829">
                  <c:v>182.62050000000002</c:v>
                </c:pt>
              </c:numCache>
            </c:numRef>
          </c:yVal>
          <c:smooth val="0"/>
          <c:extLst>
            <c:ext xmlns:c16="http://schemas.microsoft.com/office/drawing/2014/chart" uri="{C3380CC4-5D6E-409C-BE32-E72D297353CC}">
              <c16:uniqueId val="{00000001-99DD-4759-9AF8-92FAE2D4954E}"/>
            </c:ext>
          </c:extLst>
        </c:ser>
        <c:dLbls>
          <c:showLegendKey val="0"/>
          <c:showVal val="0"/>
          <c:showCatName val="0"/>
          <c:showSerName val="0"/>
          <c:showPercent val="0"/>
          <c:showBubbleSize val="0"/>
        </c:dLbls>
        <c:axId val="1176267423"/>
        <c:axId val="1176277503"/>
      </c:scatterChart>
      <c:valAx>
        <c:axId val="1176267423"/>
        <c:scaling>
          <c:orientation val="minMax"/>
        </c:scaling>
        <c:delete val="0"/>
        <c:axPos val="b"/>
        <c:majorGridlines>
          <c:spPr>
            <a:ln w="9525" cap="flat" cmpd="sng" algn="ctr">
              <a:solidFill>
                <a:schemeClr val="lt1">
                  <a:lumMod val="95000"/>
                  <a:alpha val="10000"/>
                </a:schemeClr>
              </a:solidFill>
              <a:round/>
            </a:ln>
            <a:effectLst/>
          </c:spPr>
        </c:majorGridlines>
        <c:title>
          <c:tx>
            <c:rich>
              <a:bodyPr rot="0" spcFirstLastPara="1" vertOverflow="ellipsis" vert="horz" wrap="square" anchor="ctr" anchorCtr="1"/>
              <a:lstStyle/>
              <a:p>
                <a:pPr>
                  <a:defRPr sz="900" b="1" i="0" u="none" strike="noStrike" kern="1200" cap="all" baseline="0">
                    <a:solidFill>
                      <a:schemeClr val="lt1">
                        <a:lumMod val="75000"/>
                      </a:schemeClr>
                    </a:solidFill>
                    <a:latin typeface="+mn-lt"/>
                    <a:ea typeface="+mn-ea"/>
                    <a:cs typeface="+mn-cs"/>
                  </a:defRPr>
                </a:pPr>
                <a:r>
                  <a:rPr lang="en-IN"/>
                  <a:t>Sales</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75000"/>
                    </a:schemeClr>
                  </a:solidFill>
                  <a:latin typeface="+mn-lt"/>
                  <a:ea typeface="+mn-ea"/>
                  <a:cs typeface="+mn-cs"/>
                </a:defRPr>
              </a:pPr>
              <a:endParaRPr lang="en-US"/>
            </a:p>
          </c:txPr>
        </c:title>
        <c:numFmt formatCode="_-[$$-409]* #,##0.00_ ;_-[$$-409]* \-#,##0.00\ ;_-[$$-409]* &quot;-&quot;??_ ;_-@_ " sourceLinked="1"/>
        <c:majorTickMark val="none"/>
        <c:minorTickMark val="none"/>
        <c:tickLblPos val="low"/>
        <c:spPr>
          <a:noFill/>
          <a:ln w="9525" cap="flat" cmpd="sng" algn="ctr">
            <a:solidFill>
              <a:schemeClr val="lt1">
                <a:lumMod val="50000"/>
              </a:schemeClr>
            </a:solid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176277503"/>
        <c:crosses val="autoZero"/>
        <c:crossBetween val="midCat"/>
        <c:majorUnit val="3000"/>
      </c:valAx>
      <c:valAx>
        <c:axId val="1176277503"/>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75000"/>
                      </a:schemeClr>
                    </a:solidFill>
                    <a:latin typeface="+mn-lt"/>
                    <a:ea typeface="+mn-ea"/>
                    <a:cs typeface="+mn-cs"/>
                  </a:defRPr>
                </a:pPr>
                <a:r>
                  <a:rPr lang="en-IN"/>
                  <a:t>Net Profit</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7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17626742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strRef>
          <c:f>'Dasboard KPIs and charts'!$E$29</c:f>
          <c:strCache>
            <c:ptCount val="1"/>
            <c:pt idx="0">
              <c:v>Product Status by Total Revenue</c:v>
            </c:pt>
          </c:strCache>
        </c:strRef>
      </c:tx>
      <c:layout>
        <c:manualLayout>
          <c:xMode val="edge"/>
          <c:yMode val="edge"/>
          <c:x val="0.16058257056615124"/>
          <c:y val="1.8983724583526658E-2"/>
        </c:manualLayout>
      </c:layout>
      <c:overlay val="0"/>
      <c:spPr>
        <a:noFill/>
        <a:ln>
          <a:noFill/>
        </a:ln>
        <a:effectLst/>
      </c:spPr>
      <c:txPr>
        <a:bodyPr rot="0" spcFirstLastPara="1" vertOverflow="ellipsis" vert="horz" wrap="square" anchor="t" anchorCtr="1"/>
        <a:lstStyle/>
        <a:p>
          <a:pPr>
            <a:defRPr sz="14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2514816674529544E-2"/>
          <c:y val="0.11383241201476617"/>
          <c:w val="0.88781244003778226"/>
          <c:h val="0.88341040023402084"/>
        </c:manualLayout>
      </c:layout>
      <c:pie3DChart>
        <c:varyColors val="1"/>
        <c:ser>
          <c:idx val="0"/>
          <c:order val="0"/>
          <c:tx>
            <c:strRef>
              <c:f>'Dasboard KPIs and charts'!$J$31</c:f>
              <c:strCache>
                <c:ptCount val="1"/>
                <c:pt idx="0">
                  <c:v>Total Revenue</c:v>
                </c:pt>
              </c:strCache>
            </c:strRef>
          </c:tx>
          <c:dPt>
            <c:idx val="0"/>
            <c:bubble3D val="0"/>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D0AF-4637-BDB0-7990E814B67A}"/>
              </c:ext>
            </c:extLst>
          </c:dPt>
          <c:dPt>
            <c:idx val="1"/>
            <c:bubble3D val="0"/>
            <c:explosion val="23"/>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D0AF-4637-BDB0-7990E814B67A}"/>
              </c:ext>
            </c:extLst>
          </c:dPt>
          <c:dLbls>
            <c:dLbl>
              <c:idx val="0"/>
              <c:layout>
                <c:manualLayout>
                  <c:x val="6.0720797704465049E-2"/>
                  <c:y val="2.8657381540189947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3921557526704532"/>
                      <c:h val="0.16759223134920795"/>
                    </c:manualLayout>
                  </c15:layout>
                </c:ext>
                <c:ext xmlns:c16="http://schemas.microsoft.com/office/drawing/2014/chart" uri="{C3380CC4-5D6E-409C-BE32-E72D297353CC}">
                  <c16:uniqueId val="{00000001-D0AF-4637-BDB0-7990E814B67A}"/>
                </c:ext>
              </c:extLst>
            </c:dLbl>
            <c:dLbl>
              <c:idx val="1"/>
              <c:layout>
                <c:manualLayout>
                  <c:x val="-3.5214872552150479E-2"/>
                  <c:y val="-2.6263407121529346E-4"/>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187475994036573"/>
                      <c:h val="0.14788685791891543"/>
                    </c:manualLayout>
                  </c15:layout>
                </c:ext>
                <c:ext xmlns:c16="http://schemas.microsoft.com/office/drawing/2014/chart" uri="{C3380CC4-5D6E-409C-BE32-E72D297353CC}">
                  <c16:uniqueId val="{00000003-D0AF-4637-BDB0-7990E814B67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'Dasboard KPIs and charts'!$I$32:$I$33</c:f>
              <c:strCache>
                <c:ptCount val="2"/>
                <c:pt idx="0">
                  <c:v>Discontinued</c:v>
                </c:pt>
                <c:pt idx="1">
                  <c:v>Ongoing</c:v>
                </c:pt>
              </c:strCache>
            </c:strRef>
          </c:cat>
          <c:val>
            <c:numRef>
              <c:f>'Dasboard KPIs and charts'!$J$32:$J$33</c:f>
              <c:numCache>
                <c:formatCode>General</c:formatCode>
                <c:ptCount val="2"/>
                <c:pt idx="0">
                  <c:v>213752.74000000002</c:v>
                </c:pt>
                <c:pt idx="1">
                  <c:v>1235614.57</c:v>
                </c:pt>
              </c:numCache>
            </c:numRef>
          </c:val>
          <c:extLst>
            <c:ext xmlns:c16="http://schemas.microsoft.com/office/drawing/2014/chart" uri="{C3380CC4-5D6E-409C-BE32-E72D297353CC}">
              <c16:uniqueId val="{00000004-D0AF-4637-BDB0-7990E814B67A}"/>
            </c:ext>
          </c:extLst>
        </c:ser>
        <c:dLbls>
          <c:showLegendKey val="0"/>
          <c:showVal val="1"/>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[EDA Analysis.xlsx]Dasboard KPIs and charts!D5</c:name>
    <c:fmtId val="11"/>
  </c:pivotSource>
  <c:chart>
    <c:title>
      <c:tx>
        <c:strRef>
          <c:f>'Dasboard KPIs and charts'!$E$80</c:f>
          <c:strCache>
            <c:ptCount val="1"/>
            <c:pt idx="0">
              <c:v>Total Revenue by Order Date</c:v>
            </c:pt>
          </c:strCache>
        </c:strRef>
      </c:tx>
      <c:layout>
        <c:manualLayout>
          <c:xMode val="edge"/>
          <c:yMode val="edge"/>
          <c:x val="0.26404301399898611"/>
          <c:y val="7.954987033512056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tint val="65000"/>
                    <a:satMod val="103000"/>
                    <a:lumMod val="102000"/>
                    <a:tint val="94000"/>
                  </a:schemeClr>
                </a:gs>
                <a:gs pos="50000">
                  <a:schemeClr val="accent4">
                    <a:tint val="65000"/>
                    <a:satMod val="110000"/>
                    <a:lumMod val="100000"/>
                    <a:shade val="100000"/>
                  </a:schemeClr>
                </a:gs>
                <a:gs pos="100000">
                  <a:schemeClr val="accent4">
                    <a:tint val="65000"/>
                    <a:lumMod val="99000"/>
                    <a:satMod val="120000"/>
                    <a:shade val="78000"/>
                  </a:schemeClr>
                </a:gs>
              </a:gsLst>
              <a:lin ang="5400000" scaled="0"/>
            </a:gradFill>
            <a:ln w="9525">
              <a:solidFill>
                <a:schemeClr val="accent4">
                  <a:tint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129247707218555"/>
          <c:y val="0.22064519947535136"/>
          <c:w val="0.59342230343200686"/>
          <c:h val="0.51306566105484253"/>
        </c:manualLayout>
      </c:layout>
      <c:barChart>
        <c:barDir val="col"/>
        <c:grouping val="clustered"/>
        <c:varyColors val="0"/>
        <c:ser>
          <c:idx val="0"/>
          <c:order val="0"/>
          <c:tx>
            <c:strRef>
              <c:f>'Dasboard KPIs and charts'!$E$80</c:f>
              <c:strCache>
                <c:ptCount val="1"/>
                <c:pt idx="0">
                  <c:v>Total Revenue</c:v>
                </c:pt>
              </c:strCache>
            </c:strRef>
          </c:tx>
          <c:spPr>
            <a:gradFill rotWithShape="1">
              <a:gsLst>
                <a:gs pos="0">
                  <a:schemeClr val="accent4">
                    <a:shade val="65000"/>
                    <a:satMod val="103000"/>
                    <a:lumMod val="102000"/>
                    <a:tint val="94000"/>
                  </a:schemeClr>
                </a:gs>
                <a:gs pos="50000">
                  <a:schemeClr val="accent4">
                    <a:shade val="65000"/>
                    <a:satMod val="110000"/>
                    <a:lumMod val="100000"/>
                    <a:shade val="100000"/>
                  </a:schemeClr>
                </a:gs>
                <a:gs pos="100000">
                  <a:schemeClr val="accent4">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'Dasboard KPIs and charts'!$E$80</c:f>
              <c:multiLvlStrCache>
                <c:ptCount val="8"/>
                <c:lvl>
                  <c:pt idx="0">
                    <c:v>Qtr3</c:v>
                  </c:pt>
                  <c:pt idx="1">
                    <c:v>Qtr4</c:v>
                  </c:pt>
                  <c:pt idx="2">
                    <c:v>Qtr1</c:v>
                  </c:pt>
                  <c:pt idx="3">
                    <c:v>Qtr2</c:v>
                  </c:pt>
                  <c:pt idx="4">
                    <c:v>Qtr3</c:v>
                  </c:pt>
                  <c:pt idx="5">
                    <c:v>Qtr4</c:v>
                  </c:pt>
                  <c:pt idx="6">
                    <c:v>Qtr1</c:v>
                  </c:pt>
                  <c:pt idx="7">
                    <c:v>Qtr2</c:v>
                  </c:pt>
                </c:lvl>
                <c:lvl>
                  <c:pt idx="0">
                    <c:v>1994</c:v>
                  </c:pt>
                  <c:pt idx="2">
                    <c:v>1995</c:v>
                  </c:pt>
                  <c:pt idx="6">
                    <c:v>1996</c:v>
                  </c:pt>
                </c:lvl>
              </c:multiLvlStrCache>
            </c:multiLvlStrRef>
          </c:cat>
          <c:val>
            <c:numRef>
              <c:f>'Dasboard KPIs and charts'!$E$80</c:f>
              <c:numCache>
                <c:formatCode>[$$-409]#,##0.00</c:formatCode>
                <c:ptCount val="8"/>
                <c:pt idx="0">
                  <c:v>66742.559999999998</c:v>
                </c:pt>
                <c:pt idx="1">
                  <c:v>136947.21400000001</c:v>
                </c:pt>
                <c:pt idx="2">
                  <c:v>181334.93900000001</c:v>
                </c:pt>
                <c:pt idx="3">
                  <c:v>156072.35049999997</c:v>
                </c:pt>
                <c:pt idx="4">
                  <c:v>134671.33000000005</c:v>
                </c:pt>
                <c:pt idx="5">
                  <c:v>165912.2775</c:v>
                </c:pt>
                <c:pt idx="6">
                  <c:v>265035.82649999997</c:v>
                </c:pt>
                <c:pt idx="7">
                  <c:v>246986.46799999996</c:v>
                </c:pt>
              </c:numCache>
            </c:numRef>
          </c:val>
          <c:extLst>
            <c:ext xmlns:c16="http://schemas.microsoft.com/office/drawing/2014/chart" uri="{C3380CC4-5D6E-409C-BE32-E72D297353CC}">
              <c16:uniqueId val="{00000000-AADC-4A45-A23D-78A223132416}"/>
            </c:ext>
          </c:extLst>
        </c:ser>
        <c:ser>
          <c:idx val="1"/>
          <c:order val="1"/>
          <c:tx>
            <c:strRef>
              <c:f>'Dasboard KPIs and charts'!$E$80</c:f>
              <c:strCache>
                <c:ptCount val="1"/>
                <c:pt idx="0">
                  <c:v>Total Net Profit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'Dasboard KPIs and charts'!$E$80</c:f>
              <c:multiLvlStrCache>
                <c:ptCount val="8"/>
                <c:lvl>
                  <c:pt idx="0">
                    <c:v>Qtr3</c:v>
                  </c:pt>
                  <c:pt idx="1">
                    <c:v>Qtr4</c:v>
                  </c:pt>
                  <c:pt idx="2">
                    <c:v>Qtr1</c:v>
                  </c:pt>
                  <c:pt idx="3">
                    <c:v>Qtr2</c:v>
                  </c:pt>
                  <c:pt idx="4">
                    <c:v>Qtr3</c:v>
                  </c:pt>
                  <c:pt idx="5">
                    <c:v>Qtr4</c:v>
                  </c:pt>
                  <c:pt idx="6">
                    <c:v>Qtr1</c:v>
                  </c:pt>
                  <c:pt idx="7">
                    <c:v>Qtr2</c:v>
                  </c:pt>
                </c:lvl>
                <c:lvl>
                  <c:pt idx="0">
                    <c:v>1994</c:v>
                  </c:pt>
                  <c:pt idx="2">
                    <c:v>1995</c:v>
                  </c:pt>
                  <c:pt idx="6">
                    <c:v>1996</c:v>
                  </c:pt>
                </c:lvl>
              </c:multiLvlStrCache>
            </c:multiLvlStrRef>
          </c:cat>
          <c:val>
            <c:numRef>
              <c:f>'Dasboard KPIs and charts'!$E$80</c:f>
              <c:numCache>
                <c:formatCode>[$$-409]#,##0.00</c:formatCode>
                <c:ptCount val="8"/>
                <c:pt idx="0">
                  <c:v>8568.409999999998</c:v>
                </c:pt>
                <c:pt idx="1">
                  <c:v>17188.783999999996</c:v>
                </c:pt>
                <c:pt idx="2">
                  <c:v>19013.118999999995</c:v>
                </c:pt>
                <c:pt idx="3">
                  <c:v>21011.940500000001</c:v>
                </c:pt>
                <c:pt idx="4">
                  <c:v>15550.49</c:v>
                </c:pt>
                <c:pt idx="5">
                  <c:v>20331.547500000011</c:v>
                </c:pt>
                <c:pt idx="6">
                  <c:v>31949.086499999998</c:v>
                </c:pt>
                <c:pt idx="7">
                  <c:v>28979.398000000001</c:v>
                </c:pt>
              </c:numCache>
            </c:numRef>
          </c:val>
          <c:extLst>
            <c:ext xmlns:c16="http://schemas.microsoft.com/office/drawing/2014/chart" uri="{C3380CC4-5D6E-409C-BE32-E72D297353CC}">
              <c16:uniqueId val="{00000001-AADC-4A45-A23D-78A223132416}"/>
            </c:ext>
          </c:extLst>
        </c:ser>
        <c:dLbls>
          <c:showLegendKey val="0"/>
          <c:showVal val="0"/>
          <c:showCatName val="0"/>
          <c:showSerName val="0"/>
          <c:showPercent val="0"/>
          <c:showBubbleSize val="0"/>
        </c:dLbls>
        <c:gapWidth val="150"/>
        <c:axId val="914851215"/>
        <c:axId val="914868975"/>
      </c:barChart>
      <c:lineChart>
        <c:grouping val="standard"/>
        <c:varyColors val="0"/>
        <c:ser>
          <c:idx val="2"/>
          <c:order val="2"/>
          <c:tx>
            <c:strRef>
              <c:f>'Dasboard KPIs and charts'!$E$80</c:f>
              <c:strCache>
                <c:ptCount val="1"/>
                <c:pt idx="0">
                  <c:v>Total Quantity Sold</c:v>
                </c:pt>
              </c:strCache>
            </c:strRef>
          </c:tx>
          <c:spPr>
            <a:ln w="34925" cap="rnd">
              <a:solidFill>
                <a:schemeClr val="accent4">
                  <a:tint val="6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4">
                      <a:tint val="65000"/>
                      <a:satMod val="103000"/>
                      <a:lumMod val="102000"/>
                      <a:tint val="94000"/>
                    </a:schemeClr>
                  </a:gs>
                  <a:gs pos="50000">
                    <a:schemeClr val="accent4">
                      <a:tint val="65000"/>
                      <a:satMod val="110000"/>
                      <a:lumMod val="100000"/>
                      <a:shade val="100000"/>
                    </a:schemeClr>
                  </a:gs>
                  <a:gs pos="100000">
                    <a:schemeClr val="accent4">
                      <a:tint val="65000"/>
                      <a:lumMod val="99000"/>
                      <a:satMod val="120000"/>
                      <a:shade val="78000"/>
                    </a:schemeClr>
                  </a:gs>
                </a:gsLst>
                <a:lin ang="5400000" scaled="0"/>
              </a:gradFill>
              <a:ln w="9525">
                <a:solidFill>
                  <a:schemeClr val="accent4">
                    <a:tint val="65000"/>
                  </a:schemeClr>
                </a:solidFill>
                <a:round/>
              </a:ln>
              <a:effectLst>
                <a:outerShdw blurRad="57150" dist="19050" dir="5400000" algn="ctr" rotWithShape="0">
                  <a:srgbClr val="000000">
                    <a:alpha val="63000"/>
                  </a:srgbClr>
                </a:outerShdw>
              </a:effectLst>
            </c:spPr>
          </c:marker>
          <c:cat>
            <c:multiLvlStrRef>
              <c:f>'Dasboard KPIs and charts'!$E$80</c:f>
              <c:multiLvlStrCache>
                <c:ptCount val="8"/>
                <c:lvl>
                  <c:pt idx="0">
                    <c:v>Qtr3</c:v>
                  </c:pt>
                  <c:pt idx="1">
                    <c:v>Qtr4</c:v>
                  </c:pt>
                  <c:pt idx="2">
                    <c:v>Qtr1</c:v>
                  </c:pt>
                  <c:pt idx="3">
                    <c:v>Qtr2</c:v>
                  </c:pt>
                  <c:pt idx="4">
                    <c:v>Qtr3</c:v>
                  </c:pt>
                  <c:pt idx="5">
                    <c:v>Qtr4</c:v>
                  </c:pt>
                  <c:pt idx="6">
                    <c:v>Qtr1</c:v>
                  </c:pt>
                  <c:pt idx="7">
                    <c:v>Qtr2</c:v>
                  </c:pt>
                </c:lvl>
                <c:lvl>
                  <c:pt idx="0">
                    <c:v>1994</c:v>
                  </c:pt>
                  <c:pt idx="2">
                    <c:v>1995</c:v>
                  </c:pt>
                  <c:pt idx="6">
                    <c:v>1996</c:v>
                  </c:pt>
                </c:lvl>
              </c:multiLvlStrCache>
            </c:multiLvlStrRef>
          </c:cat>
          <c:val>
            <c:numRef>
              <c:f>'Dasboard KPIs and charts'!$E$80</c:f>
              <c:numCache>
                <c:formatCode>General</c:formatCode>
                <c:ptCount val="8"/>
                <c:pt idx="0">
                  <c:v>2784</c:v>
                </c:pt>
                <c:pt idx="1">
                  <c:v>4597</c:v>
                </c:pt>
                <c:pt idx="2">
                  <c:v>6733</c:v>
                </c:pt>
                <c:pt idx="3">
                  <c:v>5846</c:v>
                </c:pt>
                <c:pt idx="4">
                  <c:v>5550</c:v>
                </c:pt>
                <c:pt idx="5">
                  <c:v>6878</c:v>
                </c:pt>
                <c:pt idx="6">
                  <c:v>9263</c:v>
                </c:pt>
                <c:pt idx="7">
                  <c:v>9666</c:v>
                </c:pt>
              </c:numCache>
            </c:numRef>
          </c:val>
          <c:smooth val="0"/>
          <c:extLst>
            <c:ext xmlns:c16="http://schemas.microsoft.com/office/drawing/2014/chart" uri="{C3380CC4-5D6E-409C-BE32-E72D297353CC}">
              <c16:uniqueId val="{00000002-AADC-4A45-A23D-78A223132416}"/>
            </c:ext>
          </c:extLst>
        </c:ser>
        <c:dLbls>
          <c:showLegendKey val="0"/>
          <c:showVal val="0"/>
          <c:showCatName val="0"/>
          <c:showSerName val="0"/>
          <c:showPercent val="0"/>
          <c:showBubbleSize val="0"/>
        </c:dLbls>
        <c:marker val="1"/>
        <c:smooth val="0"/>
        <c:axId val="914896335"/>
        <c:axId val="914871375"/>
      </c:lineChart>
      <c:catAx>
        <c:axId val="91485121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4868975"/>
        <c:crosses val="autoZero"/>
        <c:auto val="1"/>
        <c:lblAlgn val="ctr"/>
        <c:lblOffset val="100"/>
        <c:noMultiLvlLbl val="0"/>
      </c:catAx>
      <c:valAx>
        <c:axId val="914868975"/>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4851215"/>
        <c:crosses val="autoZero"/>
        <c:crossBetween val="between"/>
      </c:valAx>
      <c:valAx>
        <c:axId val="914871375"/>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4896335"/>
        <c:crosses val="max"/>
        <c:crossBetween val="between"/>
      </c:valAx>
      <c:catAx>
        <c:axId val="914896335"/>
        <c:scaling>
          <c:orientation val="minMax"/>
        </c:scaling>
        <c:delete val="1"/>
        <c:axPos val="b"/>
        <c:numFmt formatCode="General" sourceLinked="1"/>
        <c:majorTickMark val="none"/>
        <c:minorTickMark val="none"/>
        <c:tickLblPos val="nextTo"/>
        <c:crossAx val="91487137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strRef>
          <c:f>'Dasboard KPIs and charts'!$E$66</c:f>
          <c:strCache>
            <c:ptCount val="1"/>
            <c:pt idx="0">
              <c:v>Category wise Total Revenue</c:v>
            </c:pt>
          </c:strCache>
        </c:strRef>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strRef>
              <c:f>'Dasboard KPIs and charts'!$J$68</c:f>
              <c:strCache>
                <c:ptCount val="1"/>
                <c:pt idx="0">
                  <c:v>Total Revenue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'Dasboard KPIs and charts'!$I$69:$I$76</c:f>
              <c:strCache>
                <c:ptCount val="8"/>
                <c:pt idx="0">
                  <c:v>Beverages</c:v>
                </c:pt>
                <c:pt idx="1">
                  <c:v>Condiments</c:v>
                </c:pt>
                <c:pt idx="2">
                  <c:v>Confections</c:v>
                </c:pt>
                <c:pt idx="3">
                  <c:v>Dairy Products</c:v>
                </c:pt>
                <c:pt idx="4">
                  <c:v>Grains/Cereals</c:v>
                </c:pt>
                <c:pt idx="5">
                  <c:v>Meat/Poultry</c:v>
                </c:pt>
                <c:pt idx="6">
                  <c:v>Produce</c:v>
                </c:pt>
                <c:pt idx="7">
                  <c:v>Seafood</c:v>
                </c:pt>
              </c:strCache>
            </c:strRef>
          </c:cat>
          <c:val>
            <c:numRef>
              <c:f>'Dasboard KPIs and charts'!$J$69:$J$76</c:f>
              <c:numCache>
                <c:formatCode>General</c:formatCode>
                <c:ptCount val="8"/>
                <c:pt idx="0">
                  <c:v>309582.25</c:v>
                </c:pt>
                <c:pt idx="1">
                  <c:v>122343</c:v>
                </c:pt>
                <c:pt idx="2">
                  <c:v>190328.53999999998</c:v>
                </c:pt>
                <c:pt idx="3">
                  <c:v>269128.3</c:v>
                </c:pt>
                <c:pt idx="4">
                  <c:v>106848</c:v>
                </c:pt>
                <c:pt idx="5">
                  <c:v>190682.69000000003</c:v>
                </c:pt>
                <c:pt idx="6">
                  <c:v>111395</c:v>
                </c:pt>
                <c:pt idx="7">
                  <c:v>149059.52999999997</c:v>
                </c:pt>
              </c:numCache>
            </c:numRef>
          </c:val>
          <c:extLst>
            <c:ext xmlns:c16="http://schemas.microsoft.com/office/drawing/2014/chart" uri="{C3380CC4-5D6E-409C-BE32-E72D297353CC}">
              <c16:uniqueId val="{00000000-5234-4DE8-A86E-10F81E5F0D42}"/>
            </c:ext>
          </c:extLst>
        </c:ser>
        <c:dLbls>
          <c:showLegendKey val="0"/>
          <c:showVal val="0"/>
          <c:showCatName val="0"/>
          <c:showSerName val="0"/>
          <c:showPercent val="0"/>
          <c:showBubbleSize val="0"/>
        </c:dLbls>
        <c:gapWidth val="150"/>
        <c:overlap val="100"/>
        <c:axId val="914932335"/>
        <c:axId val="914933295"/>
      </c:barChart>
      <c:catAx>
        <c:axId val="91493233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4933295"/>
        <c:crosses val="autoZero"/>
        <c:auto val="1"/>
        <c:lblAlgn val="ctr"/>
        <c:lblOffset val="100"/>
        <c:noMultiLvlLbl val="0"/>
      </c:catAx>
      <c:valAx>
        <c:axId val="91493329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493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strRef>
          <c:f>'Dasboard KPIs and charts'!$E$121</c:f>
          <c:strCache>
            <c:ptCount val="1"/>
            <c:pt idx="0">
              <c:v>Top 10 Products by Total Revenue</c:v>
            </c:pt>
          </c:strCache>
        </c:strRef>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36966499396385522"/>
          <c:y val="0.17629356383393338"/>
          <c:w val="0.58056383898808983"/>
          <c:h val="0.7206180904769629"/>
        </c:manualLayout>
      </c:layout>
      <c:barChart>
        <c:barDir val="bar"/>
        <c:grouping val="clustered"/>
        <c:varyColors val="0"/>
        <c:ser>
          <c:idx val="0"/>
          <c:order val="0"/>
          <c:tx>
            <c:strRef>
              <c:f>'Dasboard KPIs and charts'!$S$123</c:f>
              <c:strCache>
                <c:ptCount val="1"/>
                <c:pt idx="0">
                  <c:v>Total Revenue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0"/>
              <c:layout>
                <c:manualLayout>
                  <c:x val="0"/>
                  <c:y val="-3.132004108597515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AC2-41EB-B80A-C112A3A4C8E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'Dasboard KPIs and charts'!$R$124:$R$133</c:f>
              <c:strCache>
                <c:ptCount val="10"/>
                <c:pt idx="0">
                  <c:v>Côte de Blaye</c:v>
                </c:pt>
                <c:pt idx="1">
                  <c:v>Thüringer Rostbratwurst</c:v>
                </c:pt>
                <c:pt idx="2">
                  <c:v>Raclette Courdavault</c:v>
                </c:pt>
                <c:pt idx="3">
                  <c:v>Camembert Pierrot</c:v>
                </c:pt>
                <c:pt idx="4">
                  <c:v>Tarte au sucre</c:v>
                </c:pt>
                <c:pt idx="5">
                  <c:v>Gnocchi di nonna Alice</c:v>
                </c:pt>
                <c:pt idx="6">
                  <c:v>Manjimup Dried Apples</c:v>
                </c:pt>
                <c:pt idx="7">
                  <c:v>Alice Mutton</c:v>
                </c:pt>
                <c:pt idx="8">
                  <c:v>Carnarvon Tigers</c:v>
                </c:pt>
                <c:pt idx="9">
                  <c:v>Rössle Sauerkraut</c:v>
                </c:pt>
              </c:strCache>
            </c:strRef>
          </c:cat>
          <c:val>
            <c:numRef>
              <c:f>'Dasboard KPIs and charts'!$S$124:$S$133</c:f>
              <c:numCache>
                <c:formatCode>General</c:formatCode>
                <c:ptCount val="10"/>
                <c:pt idx="0">
                  <c:v>164160.5</c:v>
                </c:pt>
                <c:pt idx="1">
                  <c:v>92347.340000000011</c:v>
                </c:pt>
                <c:pt idx="2">
                  <c:v>82280</c:v>
                </c:pt>
                <c:pt idx="3">
                  <c:v>53618</c:v>
                </c:pt>
                <c:pt idx="4">
                  <c:v>53391.899999999994</c:v>
                </c:pt>
                <c:pt idx="5">
                  <c:v>47994</c:v>
                </c:pt>
                <c:pt idx="6">
                  <c:v>46958</c:v>
                </c:pt>
                <c:pt idx="7">
                  <c:v>38142</c:v>
                </c:pt>
                <c:pt idx="8">
                  <c:v>33687.5</c:v>
                </c:pt>
                <c:pt idx="9">
                  <c:v>29184</c:v>
                </c:pt>
              </c:numCache>
            </c:numRef>
          </c:val>
          <c:extLst>
            <c:ext xmlns:c16="http://schemas.microsoft.com/office/drawing/2014/chart" uri="{C3380CC4-5D6E-409C-BE32-E72D297353CC}">
              <c16:uniqueId val="{00000000-FAC2-41EB-B80A-C112A3A4C8EA}"/>
            </c:ext>
          </c:extLst>
        </c:ser>
        <c:dLbls>
          <c:dLblPos val="outEnd"/>
          <c:showLegendKey val="0"/>
          <c:showVal val="1"/>
          <c:showCatName val="0"/>
          <c:showSerName val="0"/>
          <c:showPercent val="0"/>
          <c:showBubbleSize val="0"/>
        </c:dLbls>
        <c:gapWidth val="115"/>
        <c:overlap val="-20"/>
        <c:axId val="914895375"/>
        <c:axId val="914892495"/>
      </c:barChart>
      <c:catAx>
        <c:axId val="91489537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0" spcFirstLastPara="1" vertOverflow="ellipsis"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4892495"/>
        <c:crosses val="autoZero"/>
        <c:auto val="1"/>
        <c:lblAlgn val="ctr"/>
        <c:lblOffset val="100"/>
        <c:noMultiLvlLbl val="0"/>
      </c:catAx>
      <c:valAx>
        <c:axId val="91489249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489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series layoutId="regionMap" uniqueId="{8E7ADD3E-9607-4E24-97B6-1C2F77E8AF61}">
          <cx:dataLabels>
            <cx:visibility seriesName="0" categoryName="0" value="1"/>
          </cx:dataLabels>
          <cx:dataId val="0"/>
          <cx:layoutPr>
            <cx:geography cultureLanguage="en-US" cultureRegion="IN" attribution="Powered by Bing">
              <cx:geoCache provider="{E9337A44-BEBE-4D9F-B70C-5C5E7DAFC167}">
                <cx:binary>7FzZctw4sv0Vh58v1VgIkpiYnogBWVUqrZYlb/3CkGWZBEGQIACuX3+ztLilupp2d4wj2g9XHeG2
yAIJnExknjyJ8j9vpn/c1LfX9tWk68b942b69XXpvfnHL7+4m/JWX7sDLW9s69qv/uCm1b+0X7/K
m9tfvtjrUTbFLwTh8Jeb8tr62+n1v/4JTytu25P25trLtrnob+389tb1tXd/cO/FW69u2r7xu+EF
POnX1+l1c/3l+vWr28ZLP1/N5vbX188+8vrVL/sP+j8vfVXDvHz/BcZG5IDFlCcRYujuh7x+VbdN
8XA74NFBhBKMEka+3b9/99m1hvHfn8/dbK6/fLG3zr16+P/v457N/ffL0rXp/cLTdjfN9N936/rl
ObD/+ufeBVjp3pUn2O/D8r1b+9CftXa8nn8c9IwfcEwpRSi5hxY/gx6jg5gmPOLJ4yvvEf/+NF5G
/HHcHuKPl/cRPzv/+xHf+uv6BwIe0gNGGGMoCV8EnBzgaHfjwRwI7PHU1b87m5dxfxi2B/vD1X3U
t1d/P+r/tsVu2c0PjDIBDQ84j0IOkYTf/cTPfD2I4H4Uk4TdWwAh+hz7PzWnl/F/MnTPBk/u7Nvh
329/Ajv0zlv5A60QxgcsiVGMwufo4/AAh4gnCX3IAXuO/+/vT+Q/QP84cB/4x+v/B/afwP3Xsqmv
my+P/vcDUiw9IGEUxxF7CCzPUyxhB5wgjtld7IHws4f+n5jPy+h/G7iH/rfr++ivt3+/04vbupC9
/nHoM3QQgXOzKIlfijzhQRRhiDvJY9DfCzx/Yj4vo/9t4B76367voy9Wfz/62W2jr636gejvnDuK
EvyEPj6hlwlkBZxEnO+h/ifm8TLq3wbuof7t+j7q2fHfj/qb1vq+uK5/HOyUH0QJwTxmzyN9EEOa
TQhsBXq/GTjcf8px/sxUXkb+95F70P9+Yx/7Nz9BtBf2epE/EPkAaDtw+h2tfx7mAwZp4I52xg+B
Hu4/hf77M3kZ+Mdxe7A/Xt4HXfwEzGZtr5ub28fl//cZNoQilYQJ4uS5u5ODkCU0/hb6OX98530p
9f15vAz547g9yB8v70O+/gkg39xafd38wGKK4QMgLTwBb34pr+62QQKVVPyYWPdYzZ+Yz8vYfxu4
B/636/voZz9BXt3a2x/LKRk5SCKGeURAPtj97AUbiPMxDxl/jDX7pPJPTOhl+L8N3IP/2/V9+Lc/
Afynt5O8aR/3/n8fbwg94JQyTmP2vIzFCOQ0BJoN/Pf4uvtQ8/0pvIz347g9uB8v76N9+vFnoDM/
3NcJBrDD+EWJEvMDTMOQPO6EfVd/035vOi8j/zhuD/nHy/vIvzn5+5G/NNeyefS7/97NQ4jhHGEU
4QeyCErkE/IegJzGQgr1E76PQfvIf3c6LwP/MGwP94er+7CvLn8C2MfbL7c/EHcQhqM45DFh5B74
57iDXAPVFJSsMXuwy6PJ70PN5Xen8x9wfxi3D/zD5X3kL3+CwP7+trldesitjwj8906fHIACk8Tg
0w/gPqeUQRQd7O5R/FhB7cnzf2pKLxvgydA9Gzy5s2+G9z+BGS5H6Zdb+704+9c6U0DqE4TJXQS6
iy+gETyJPskBBHyQlKPHTbBXyf7JOb1siWeD92zx7N6+NdLDvz8cvQNJ476w/O93AxStPKQJBTO8
FIoCoDsMMRDYHlLzjoc+LWrfNdLffnl1DD3SL+0fqnovG2J//J4t9m/vm2MjfgJzXP77EZP/3h4g
7DBEWRzS+D7nPt8UAecHEL1oRHl4b6/w8d33ueEBsEt/7W/d462XpvWH5ngc/rI1Hu/uG+PdT5Cq
//T6/1qs+n+zPG/M/9XW+v4+/v/wdXfq4ceEr/98IuLbwZDs2l+v7k6UPLHcH9+9CxBwyGVv6B9l
nnurbr/8+hpTKJy/nVPZPeJZ1khLK52HQzevtu4pqfg29PbaeXgKYgcxYlCFRzGmCfSPX78abx/v
MArUgSHCCUjeQNIaUNnLX1/vBNoQaEWEMJy+CBmUlq9fubZ/vLd7FuaMJzS5e+LjOqHum4u2+QbK
w++vml6/aWXj3a+vCdT85v5ju5kmUQSnDRKYHxyuCcM43r3J3Fy/hWQIn8b/w+lSKFWG+LAzjh6R
WtlRdIGOy8wYlrWSd4toci3tGle0W4e8Ftgida0HOp5oa5NWYIc+V3FltmVUvJkKOqd8IG95HQZV
OvjKnnUl4VdDkS83QzfhlBk8S9GEc7MNc3faDqM6e5ojny3zpjWzlUX5cGzp26//uusIX9fyunkl
ent73b9qv77axX0wm7xxd4dwfv/0819/P6Ozs/u3Azt7fnR/XOoR/L9y8895IAMp+A8ccDa2/5Yf
d8bcff7e6+AoA3QLGeXgRIwy6Ns+eh0lByTiBA5LYRY+9zrKDiJIyQyqaXBXkOVg0IPT7Z4H6jUc
O8Ex1B2Ih98OkD0zBuy1l3wOdNUnPgc1IwJvDxFNwMmhrcx395/4XMvDAbtcLqkeFmtFzccOC1Sp
tk+HpO4vLRuGi0BZfMJNmH8eS21L0YbYfp6qKA9EbB05jHVo3lV4GrvUB4m/bllkPro81r3oehz7
VVd5Y9N4kGWzbohawvUTuF9YBuzPvVXEsHNBQYY9npA4AprzdBXWxGOLbAD+jGedWmkjEbiKpdUS
dlkbFyunq7So+k9//bUgqEYx/EGhAt8Dj0+GNbTmOJ2LWYxhnsHSBEH6fJmWIzMMp6ON3D3nvE+I
Lyx1FwR+DxI7g8Xo6TshiD1d6jSNATV+9040bXFumMjHvBJdR37748WR3ZP23wRoglQG4sHuvMHz
NyErYxmYiqQS4vOQ6pboIZODKjtRNUNw5WceHutyjmfR9l3ViwB5MS39bFeTLKLjIGjZYcLQOIhB
ESaFKSlvxSh7tcUtwdeI6YCJiS59L/Kat28MdaQWBg+qzv54MXjXydxfDY4o1CYghWDG7oLvE0fH
fROSpq2WtKrQUqelARUrHXPUZ1C842kVsrLBIm/6eFrFmlqZBbpbPvLFxHIzjqw+XsYBn+Z5s4xr
i/tJC190w20ZzrBjwrpLLpMGY3C8OMhNVvdh2wtcm2AU+G6dZLfkUBG19crkrVj6GjBJTDsNIt9B
Ne5A48W42FUOSIYNlb2o7/B1O6jlDvROzUUn6jtbjMHYrUKU5DiLwqRAghpal9lQ6vB2rlo1pQvE
j/aI0aQd0nbqpy5L+jbI8LJMX8PJFGNawkvwqhzDcRGL5/SrMnIJxKixT4QnQVCIgeRhlxo65FM2
sTGsTlxpJ3i4nhqfamenOqNdFc0C5D9XACwLwasYhyUYd6Y+zxTBRXU58/6oK6ppVeGGDEdjU+Up
jpaJrRpEiBG609OHhsWtTBUh2q950b8tWx1ezYoOnzpmEDopcdy5N6jgI858Xuu3uvbttpyGeViz
xY3LF7ZovazGqZKJMDGfprNJ6a4QbAxkt0oGN79tk3Yp0jKaOTi383mxiWpFmajDyqp09qGOReJZ
HKR9b/GQJYWrtz3TTSh0IZUTCpFl7eQ0k7VrPFmxMhpnId3QzikFIU6lY8DGK5LP9oggqfUGRoGb
RHFfkBSK52UQ88LcZRQFxZS6vCBfy3zio4B4TG9byRjOuorQTng19NfQtxzfG9yOYdpLMHRddDoR
rmqRFBNU3FUagACVTcPQ2WMNVptSqnU9r/LSjPlGdUimLLFRl7Z92310uyA9yG7q0mgXuqNdEB/v
4nmzC+2tIxDlk13Az3eh3+2SQEyZv/wfPbNO+c6SdOEBX5nCRKupQBLWxsugFCGagiSLHOKloJHi
V7LSS/idGHjHhJ6FpgjOpUECjJIoDGFb7zb7k808hgkZyxigXEh83lD9JanmIdOJ5xCK5MnUW8hM
hHw1fZ7l3LtssdFJyCxP82J4Oy/zYVc3qz8OMZDhnwcYmFOCCGTSEKgc9DGfz+l3YKSLYcXkbvGJ
ykvB7jBhd/jUPiix6HawzTsA7+bwQMnf3ENwzym/8aW9X/91+njw/DmPuuNG3wb969zcNpfe3t76
02uz/8nd+7599OcgYBhDzv/PDOzZYds73r/7/APvTw4gN3OgTBE0hSJgT48MDM4BQF6LeQwnvhCL
Iwx+9MD74fAjnAIjKCY4pNC3iMDcjwyMHYQJFAs8QtFdX+8vMbC9vITAe0EQYyiE+TESh3scomWQ
ZTxPiCilH4+rGF1HENvS2hN6uJDKpSXD5ekTbB685GmlgTHd430QUOOYhRgKGkoIUL8do3qyg0io
lQ2xR8Lk3i3vzJhUzVYHiYkznle8z4bBVdFJm8/GnFVV0sbny5hjJlQYNt1x1QTMHtGc1HZNB5vQ
Ve5iPKUDWuQCpcRoVwaw/YILgvOsUoWt09aWvF1XdTyjT0ndInpouO3MEXJStxmjlWlWcTdMmVIq
p8dGaSdFZYj5UBT9/CUYoOhJF4dkVijEO5HHbvg4qKoc1mMoF5ISXo72TTUjcxlVlcqzYTRLdARt
ca8Fc3VOt/XCw48s6JdiEyRROcPUprGvBE/CmK4cUIEpbSqJiehUNFQpEPqAloLPaqzSSc1yhuQJ
xOi4HIbI1pmPa6sEsTYctz7Xk37ruMxJ1hYD32jc9xdVifE5KYqkTBEIo5+0RudBN5UuC5ZiPDXS
NevSRkMkIjrGH3WjXShY68L2TT7GrV7XdTsFl47Sma78SPv6BC05IiKJqqna4BKrTyNuog8TCvJV
Q2wUQlWnzafEJPYcNcn4uXehdIIxlUA0lAsstB0lNymOZ6I/o9bpcRV2DBZd07KsRBIQnACT1wQf
IhXAdUtLnvWBBrYpO6RisczFWKQ5oZdDrmK2pk1NTZpHhV8VJvSrpR9rSF6B4l3/Rs7zMFw6ncA7
80h3nxBryzTq5rlJqaOhEsUUL0eV9O2Zci4Ij5JWy6s4bLFcV4Ubm9Xs8uoGad8lYpIdkysV1CTa
THRXV3TLEiIjZt0ou1kGUi9luiQLzc9tFQzjl4TaCdMjzruqWURYLMgczajX7dqHrtdp38nKvdGo
NZ/QUMFfVRCC7YewC93ay5pIIEGxbNtzePXcVWsLLFCtgpjn9o1ymKo3He292uSznkyTkqkpq433
FPwLuB9yF1Nng8KIdm6bfsxGaE6Pb1DXN9U7bUhZnzBwe/DCSO0+LVrkeorEw8VkwXI4nDipVFZC
Wq02+TLFscqsSiJH09oUybIIPOZsWDLJm6LfMpXH0W9hERRzNhc6cmsTR2XwwUL5H22WcgBvpnIx
nwY5RHQVdKO2Yh57WHVDHdwsjEkuGtPIUvSD69ynmU1hk+WRbDPYKS3LxiT206qfC96kzRDC+KC3
Hm3aeMLq3VBb2CrITHOVhn1bV+9jX1r1ZoxCo6/gW1DarayWEDe8S8AhK86lzKqoclcy7AK57eaq
mrNuBjZ1A1V0FWfR1Du0aeKuufUukF9ri/lbT1rDPpVNsoiqb7FfM4yPlMJ2HRRL8p5WoeLrkbnw
quhkfNb2GJ12c31YFloAKRITBMq07GyVkWEORYXjDaTvbTUQ/1sfz3aDo369FOwdndVwyAowlW8G
Qbu6SP3Qx2940dZvOoaAKupEIhEtcjqmCufvhyXp7UqRQMYXEWmugKZ87dp89KKVE9ug2uNtvwwN
F43sAX1Jz0oIxnXa8XC8bDAEwlqS9gvRORZqQtFF3epDNYH8Exfsw1BxEG6aMsz6Bb83SXurwc6n
cee7bKchBdPoNnNn8m3c9J8br88p1M4r4scyQ3lwGVS8EqOL54zvDMNnoJpB0h3ZmWddML2DHt7G
eFSuXSnLNJFjfDq43IM7DJve5iKYJV5xh6WI+vYsbhoIrEkSm0n0hTzjVfk+0XQlw2VJ64L4Vdwm
uVCVNB9xgWmq1HtQnY4TUN5ShIujfkk2ESq7Ix/ZzEYq3M68W9c2P1lIkogwhFxA++W4aF291myp
RJ9zuUbdpERH/TH1NQSxvnoLGWzMbAtbtgj1ETEQRqslWUOoYh+WeL6idQSFjW7QYemIFjlZ7Bb0
kW3haydku5zk+fCbWYI2tQ0roK4OPXC5CKQ1NSYp5yCSFD3d9DISC08y2vZZQegXkvBtgOvDRhIq
jNPzJ2DOvkzzEqxUjgiJATVrg4MTUhVXlFdryPyLsHyuxDJZP4s80V2YzbIqoXpYyn6NBppcdIhD
jUx9dxoW0VGhGn7W5+wCmQFqNw3OlPP+wzDEF6gqA9E7eeI5OxySxgmuijMicwjcE9dpEVabwszV
iioyb+e5fsOCUmfYkVUUhbQ44oFiHaRJSFSBauQ2MPxzNbhpFKGXVZOGQ4QWkIYqJ2BvjRc8mbDA
EHtWbKwvsF2CKis86oT1zg/plMzN9egXCE2BiXWQmWmoV3JheS2qbuhWJqrHzYAbKHybqHo3o3zU
MNVip2LaUUoRRsVHPi8FbI3FgbqAe2mykvTqyOaTuWp8jK95p4vfeGBMlEax5WqFZ3MCkWM+t840
WVuz5GMMdflRuKjmusydxWuQLJas15Xyq9kAZpMtsgJqtsMiUrkWtqKmWvUdSa6c6YNKlNVYGpEv
YbByI29XOeSL07JQNcTGYikyNA3u01R6fGhRGf9mItKt2raWFwrYI6QJNQzraJqj8x5z0Dy6epUU
QUhFJ9tabTAu2ugzU9yDxOZhmEj6Ako8DWQBiTgZzMZEQy9G30dpsQTleYeL6SvvJMl42yoo6eZA
fmCJWaBszqso7WyriqzHzCGh8o7IVZjTaMhclJclyFP1PKZgxuQDqmp/pmUx9mlDSpSsG6TQRaH9
NGYBamDRZMyDrKhccKaXMgLKZWy86YeGCjfY8lwH2G1yMsafORrU4YJGdJQoFac8LujKOu+zuiir
Oo0mPUNarCYjall3EHqjDhgGZxexYa4Rc79QKBoD1Z1iwmVal0PciVY5s2ZWdZddNy+HBK5OaZK3
eIvkRDKDnYKsXxTDDU7YvKGuwh87g2kNIbGul7QJJ9CqmrovD4u2Cj+6PhpWSveerIsh4A4UB4ne
xyPfdJxVQurOH+ah1Vuk0VQJG0DMaV3OUlaM4SmuuvioILq9TKb4g6wtypwbcC3Q4A5Vb5ozCWeO
U99EGwdxccMKokhmaYCvrMvJClJsk3Z5Y9Klm8YNB9J+IetQHoYQQA99R6qtpG29zoG4QziUTBhI
h8dxF9hN01MOZKcett72jaBSRRcDcO2L3vajaIouOvaMfZ3QVG9NvQvCXTLkoB71tl1VOm654G2B
TyvVo6PI9ctZSWSts4BXEq2KXOubLnFOryo3NNuED83ZMvF139p8EyvbqLRcegdbm3oVv/WBBYZV
RFW+wcHis6Stgs9z7cqPyDoLBQs39RZaMDw/jAcMsoSpE8EDXadQhrfHLtYoncxY3kJOdRiUFj9u
4nGyR3MJRQUU1zyl4whay8zGCwg9vRSQhNimRGYG3lva/nDBQ70ZgqVPUuOkzTyNK6FAkTnKaxWs
K7L4d57SYEhVFcyHlUPVsS8qv9ZkpJ84FDrtbdjmEUqJj3h/PESLP1eOg8oCX90O10ZHEajhYWBA
qIlzf5kMXXJKbYyBztTDW6goUSmWIB43KB+gSEumohWu7iFYz+HSNqJGbroaER4G2NBJ+TXSCFy6
0jP5rYDWT+psVKgUzZymXWjNuO6DGst0GBHfmKZIehFNSZINnVZpR4f5sxmJqdZclUOZ2ohM59EY
JPRIFYm0h5Fn9SimqmjjY7ewi9ovO/VN8dZu7GDjoxJTfQUadpiWtXZHvaLTUaPrSrg2qVZ1XN2Y
zuMuWzweTljLgyCFV3UXwTSPRxVrcsEtrVdE+gbUL1UEoEGNeL2ELlcpSIO1aIMOt4LIuZrTPh+K
cDUA3SnOSzB/IUYTJelcQZkuGCmVoGGn5Yb0Mcly8MxDaINc7+SztzLytVqPY+VYBlTMp6E39emY
N8HWQ6Q+6cu+TPtBvs+jUh5DVMfHiV7Y2SAtFhai5oYnHVkPPctPQ4ji52xs4hVJZAAcoJDv2Ng1
adwt5aqdSXk6QImduYqGN0m/mA+ggruTydbQ88iR2jRt8q6idbdFM1UnDBTAd3bq3Hoxk1x5VLhN
EDbtYU6ILdYQg0ymmr6rhUaREQZEqlPlCSTqmaN21UoJRH8Bb+7jEYJTN71dhinasAYB0ZBtV9qs
rHPXHzMoKFfl3A0ZDTE2QkLK30ykG7aoGag/QWUerHdqx1HSRF6lsGWCw06P7ZraZhKggUcGXiqB
IRpuQE+lfcveRy4J07yBursqYNf2zBNI4ovbVZVYgQIPC1YeF2/yKYrWGvoCp3XXxO+LfF6+VjyI
rfAILeca2XMoIB1PO5jtitdDmKKhxoNQXaDSyQc9P84r4IpB5Ft0nCRNBQknCcFaRu66M8tbbyuW
+QaY/aYeA/UmituBiyAsFHzUGwhgBeMFFTHF5VFfj+2U2nhaVgQ6SaDa1/JL1y7zSvehWc+lDO16
1EHp100XUZC6Gdk5JJSZx2M8xoEwUFqeBL6Jt7PTueiiekhNC1s+JCj8HM09u5zHeTmqnYuUQL3L
xSD7cF6huSJEFFBgSFHaZChWoLmqbCK0+EAL1X1ideFFY0P6FtO+W7G5yLfwhSp51BhEwSFdra/6
0WGeRs0UzumiWv6VQSi6Qii+1cUEWXcogASXxA00BctzJhxICB/mIrFSkMrQG4t8nFEPCQ5oQA31
51ROu36uMsflAg0FZ+WwDmzZaaHqpFh1HSrSQFZyFIXz7RreXKZKYp0RELtFaHuaBax3HyC56a0b
LT3rl8kf2qBrZ4HAZ0g6jU19yatCnda0llc6mtVZOE+dGIxfAP3kOAazHOWgmK87Ok94lUeqd1AA
gcwsoC1dfald7dZD3Ut6M/dUXdc60GDYOf4M/1bFdGSYMZuqadotslyyVcxthYVTSoKUrovxwlto
IUIHJNbTth8wu1zikQyHhvjmgx/A6KBmK3oyKhRIaDQ2EopAIFPHau5QvV5qz1HWK6k2pCs7Cbq+
khcVgZpolSsS/Vbjou5T0Gx0mZHFuKISc+Xrwxi6eHgN/zhH/Hk0ydidKDYucZrMy0S3pSub67qZ
u2sU6OXdhPpFiakNuIVtBLwU0CsDezqGzVykg1I6PFZqHte6SsoPZWSA/EAORcuhBcb5FciZA0eN
S9KKQAbylDhU9Bl88dqeT1TjT6BOIeiosLE4jiXNP3Q6voL8jSBzjK79MvYxKlPT8I6BZ83uWoWc
HI1lA+V4fqdvsXqAv2tkmhvIC0O5HYMgvkgoHkwG0dK+k6qvQMEqaVWmHUguh0vZLTb10gxHQbJ0
qxKj8Ur6IF5JzSzwR47LD71J6qOqxhqnNmfFtTctCAssyDFUSvkQgNYwjdCN2vY0aT4MEdFsXS7Q
Z0sDH4MyoOZyKlY4ds4L7nddq0km8GcHQR1kijIEFctrLH+bwhoSjO1bUCJK3oAWleiSTCmxDJuj
3HFv0nYs7Q2MBtLPBqAaWNXmky+D/LhxJh+hdKiUUSuo3eAhhkGKyoKiQ8O6NnEIzH529Sp0OnyX
YLekkJngY7AnKTgvHxbYQ1RXepex4Hp1pzuxnXZCpKbbJCmOiqKB/i+vIlJvZc6QroUaLWRrEeW6
RwZapz1eDmtHJiVTkAZNe64L6JenBFcLmkW5RIs+rvkwxkSYeQTZicYmWNaxblUg2kkX7k20cJBn
Zmg6f2pCBlgZOHMwpSO0/6YUV5roY9CsUfuOksaRBMpfWr+z0A+3UJGZxB/6socsFFT1DBOEXj1V
p45x0n3WTQwSjM5BYX2QckC/ApCIr0AK6rWV9UlZBZJlTRfn7YprOlaHaAzQlEasr6aLKe/MJ/hK
IzyAsApgutd2qAG+fBwEJXPr0SGwQWQKWFxEJ/gMb8dOrRwrcLSZ2dKB5DVaDkD10HOaUu8oPN+D
nUB5NaZpz+GsDtgfhDasjzvbafephsM5EJ5NvrTvEOnr6QLCZVFtoP0UqtMgtOCUJZTr6lTPUwgH
Auak6tUZhtCjT4Ze9R+A+Dv/vomm3L6DwzOLWY9t3O4SWpH7TQ//NkKXWuiEwRPcAhO1Y8vqM363
1CThfbQFGTDo0kb7OYWU7pqzyjqIKAPMYTpOprLloGtRkO2SiOZhOgam6VcyamGJUw2nMgQh/TgB
QbLFRvashZwR6pMgmr2wdgrfyykhUKUm1aFmeK2aeNFXYT6MkfgfRMoG5LaQidbnLBYNmvMFkl3l
zHk4NrjdJq1j3zn08PyUUgxfJeDw5UnosMH3J+E8dQhHRp92DqqxIBxJCl4L7cnzZqLQ+/N6iCbB
UWzlmuJe+/SPGxZ7R6PgpTCWEwLfYQMiSODMyvOXApmGI1lAnqCD+r/snVmP3Di2rf/KxX3XgQZK
oh6vFJGRo2c7bb8ItsuleaQm6tefT+nq7ozIrAy4ng4OLlDdKJSrkklyk9x77bWWjPYL6N1kRjHR
8LOnvNvZ4+peC626LpSTUSfUPbVhXGiglnCYi+5tOVd5CxXKdPe5XY9hvZjVhXY692s3y2HeuelM
adytLY+9Hpy6pnAZ5EfhGdN7v7PSi8DqrOuhMax+F3h5X51paG6//uN+JtODQUaTnrYhPPXTNV0N
u7V4PnRIDZwR201/laRFt1OOu7zpZzHfOf5cR3mTdL9E0n9LJ3mym5unkAkvAjgBHvDGTnq8mx1H
bcpqvYZTbpNYFqV3BWqc/kzdlgIioAOVn9lLayPjHE+WpFUiNt8acpYpTmhufZ2pcaqAkfqqjF+t
YqqBnYzgeslXtw27OJC3VdH5rw13aq9r2Qch+L1KInOUyrgwhma2wjR17PHML3bKrGELoAUSazQE
abj5J0tR09QuOh70sIzt5Y2squVNnvaki72Zkxu8HNHbKTleBImJig++KWm+cZ6O1z3Qsdc0yhrD
KagortKydcYoWBJx9fI4p5OybDrlto9nBZGFecLWtX7U59PTmuecqYbDqUDbTbCict836TRGQBm8
DS8PdxrIDGcTR7ZDh5Q+wOYX8Hi4WltZzX3UQOLZHp5syeg9aA0IdJBxwaVfKr2BUDwMIMsrOdbu
5V/AEk9+BWKKpq4tIFGiRXv480czzmY7Wwr6QiH5fTfep6pcjX0uxODRgTSS1+QcYtobKmnpFqSq
+BKvZWOA8XQjgJ7fm4CDZgJiMtBUfKWStImhBfmy3Q924SWhI/Msj+LBEU0klngCZBu4P6IumTNq
jNVeLxcnn30K4lQ3AMC1X4babGzzEraEke7cceDu/9WWcaeBh5ZGwpaDCocWkw023dMSEH0eVcai
vspEi+ymJpG1X9GJ8NqdUXpaX/blYA5vynlhnQO1WM1HagseVDo3dAe7fOHRHSaTHyxrk5VXY1xX
F4uZbU/vHPP/zWQ0xb5oYvem8x3/bRJo/mnn+q4b9rPjj6HgxrMOM7xZXuI8JRuwp4pfHu5sdhic
ga3kXku+Je3SxhdZbsnrqlcAwWLwx9tcFsGfppPygLPGGTlATJvhehy8OL6vg7gkM0nT9NPaD+tb
39ADj6kt+BXcMqYrZYO/l7dZ3/Kgl3AHy9tBGst6mbpajz/dUpBFN0E6Gu+X3ImHK91MPPdqdAPA
idbJrV2zyqy6aBzJz3EykKS9vXa1DkVAShXpPiWLKhzJQoHTZAdjyVnLmG7OehmrxBiuhmrhga5g
vdLPe8hHYL8E2fXSCGO5yJwBKFXVy2JeDtZsVjeLP1deOGQd8PUY6LbbTw8/YcwEg4w0aPJdo+bO
D5cky4JLensPi+AzaZ82eE/QNPyyKzl+Hs3VlKo3wxK0X9SaDzRv2iUGaZ6DiwzS6L3t9ERNbtLn
0FDBXsXDUFf7uC1iuvqG/BYXy53Ka3oLXp3rV5YnKCBLlWvj+leWtsz51LCxkwiNbqp2AmTzT6sp
7Lc6KSwRJtIX7i6u6rW8pmyqzz17J9wH2/K4KkihYG5CyvYsiBmPb4vAK4rWgQwGcyojp0/oKb5l
jtxTUsSGGVld+iqXI1vw8iVxevla6CV5Zn3Gt0knTrMJe6Y+jOVMv7sMuN8TA2h511Ddvnl5nO1y
fXzJwywA0Nr44RtTF8bF8fzAVQWk66YPhWP4n9LAqn7mptN3l2keuFVo1z6Fa7nC9b2JV6v5PHAo
/nz5V3iyxEEgIJb7tHACHrWHx/jRbbgG2jbqyqNxM8vlTaNJ44Ga/LeWbUGKcFz9R5Vo1uDlUU+z
io0Rjw8k/++w1vJ04vTgUsw3QIBqIfMbx6K+4dba2t1l3X+Zkmyyztz7T9455gl/IjBhTUNokSc0
mpmzu1QFbeA1zYLXi47ndpcszs9A91wlL8/uNHxsRASUGrhVwD2zHhjdj8O2hrQSDEvehUlAKRJS
1RfG22Zo1/r7ywM9t3kuKwljFf6J5W+Z1KPNS8ekFr3wV1i1TfHddeOsC0Va8g+CqWnhXsvlj1+E
jpfH5eSfRK5t4kFm+a4UDrkp8rHjkXn0ak/F1kzuM5SvTVOpay3MvgkLXdbt3haN90fmF8ufbtZY
f7jGMJWRnUv1TUEoHfaG1N0fdpP39h6uintT0EHUuzYOyrc+aoWPbe1Xt8ECuhlmUC0+BTSjv1WZ
bQ67JpaSMht0j6d20gCZWdbOOzuZJhQGcqPsZMFy7RJ8zc6eA/0NcrLqIiM3uvyW25kWU+c13+ch
NrrDatnLFdyMWr5ZLJ/nSmd9kn1uAlkNQ5SKTgZO6BkQfg/+Q309khgYUUsjraKxU/nx1QAmNv4M
7IFrSMVyba/nZhU+7TT4uJcQbri1U5EPY9iPRtbQqt5wgqBv+ef1A7gEYRsstaLWl2/EpPkJSdlm
9StzaOJ3hZ9YtHHXeTCr69GLc7lXcmhhD41VRc1rq4qfWaeNzcMZrG8S5azQSqSArLK2jFTSX7zr
pr6SF9kquMjqOTdeK/gB75cHIChN+jUs6dn+kQ/1hrBlgflaudXARKDpgDlrkoQgl8vBLUqovk4N
r8eqpz/L0nFrWClTwsOvpaki5XPu4YPmINZuIYZd27ejuGzaWoNwGm58D8W/9i90NQaXy5o4n1Wb
zZ9cSWaxk4bnttdG47g3dZ+IJNJpLrN9HUh16PPtZhpg413SrpZelDUxT6DOxSAiucxTf6OKFXJa
O7s3v94EF3Sw516LjeL2FyiUi6xWX9p03rYqkOQEbZKRj/369+kEyeTGzFxf3mZDL8WtD2T5eXEb
Z+dLb2kvB70G3q4olfHFoD/zAZFOAXokzHj9Ci2muKkto6lAQI0O1Jw09+DqwL2YdTAPF2WwxFVk
QmaP7/IaAPqirwYF43jsq+oum5WeonLxhLVzIfgYEbRDgvkX/WXtNb9yXQ9Je/AqCWJdap5O4O82
NcOeM1LRgds2N+8zZ41ar2+Cm0Yvy+Hh5P8WgfRDU/HXKSf0MSX07zmm/xOZo4Jn+e+Zo3f4Iyff
1I9v/b/0rQ/00e0/+kUfxRGQu9fGkdFEA8bNb/+LPopBLNJ/6hxQmk3jv9m7/Fs2Zv0X/y6q2n8R
TylT/uKPGlg4eiZIBu+ihMEMBfN3JDzHVzUlK0aFG2+UNAaAhCL2+KqWbTxKK4U0MqXlcrXKhusi
Geoz7+vxU0StatlMRvBLe3awzflkFIFAbiGZjCa3u0nN7uM0Tveju+yboGzDXih9pho/nRZDYfSH
mpy1he1+Wo2Dfus4T2CoD9w4r1PdxofAn40zicqTUeC++szJRFeDeOg0bYCYWs00LOEQmjAytans
g4CReCYPPC5JWTzbIsdFiI0/M7DHaRKWG4Usrb5WUVEtgiY4jbQquShEdptJ9WHJ8x/jQh3wKIzf
/EozH5N8j3OwbVA7EFvlT66L8OIUU4I4kwyzMlQkvC7ZWaM3XPitNvauYevbxvTbMxFynIFt46Gg
pOgGTgIjJK8+jhBfw+CRXjdEhuN/Bib2dwxHiZwUw5mRnm6ag4MAqhWxadfJwo5HQlTRAEstQ1S7
6XKtV1FEdjuekww9N4oN6dWB+20jATo5VxOMXy+TI1kC3aPiOtddbBCMnVrOTOfJ0YJ6hnMLqCab
BQX8BHfKRTAlaxoMUVmOSTTORXEgvXNhumTORWs09p8QaarLl6Pjmd1CtIrqEEMGLqNNYPs4tTR5
+tZmpP812KLee6JeLnohDBqobXAmEE8XMjCRxvI/TD03887T6N/MVke6DU4EdJwfmkY6V0jWfq+W
BEfjoiDc4V0EeLOC+x9PqHeLtJHTWkSFjt+57iAOSD1u2znbL7V5FRRBcmbbTs7XNqDgWPtIChwP
PcDJjeiuZt0ucBvAJfUN/GiXXQv867K1m6uuSMszG/bccODfIO4P2OTpce4UopdutEizPc9Ve1PW
dRZOaVfeTOWE8nEUpV//3s4xRdvDzwkcHRmg44uTyHTg5SlJAzXyZ8+4akXwvuhc9dsTs1lA5GAs
IqjF6calVtIpVzUMAmP1KjErccWXEfJ9GnfWfpmd/sy+nYTjw6S26wnVJjpKHujjQKEg5dKv0ENz
6LOL0W/LfRkkxj+Y1QZq+MhEHEL/BHdFFprp1pKbaKApwQ+Nctf0to6aoVIwHApr//J5fmZWvGOE
IvvlbmnH8ax8gaaBI11Ea4zUlauz2JdWu/zeo8zasUUkGfy1ZQPyZJRAN+Xkag9GUpt5u2FS/Y6e
f3Px8lxO7qZtFB9ZF20k2NqBf4oeQMhSmVx1Gck+TUKbv92rBMYvhK74zISeGwo8E+2wCKjlzZMJ
UW8k/jr7ZbSsJRyMUSzv4Wogw7N1/u33Z8XKIVvjND3t8UD1Hst2DcpNJfEBYdpyM2X2uLV7x9+O
BTwELISuvCnE3mmuRl9syMYkrXgfE78IJ280ogXQ5x9MiLsdiTCZ7jat45BLncafB/gtkZcb6m41
zNV6ZY9dnLwy66C9fnn1nsY3ee722PPcY45w2qea87qTvV9QYJXQWjld053ZJPLqt0eRHqhgsGmy
+LbAyamtDHN2NUc0mvu2hwy5fhG69M+E9zNTodWLK49DroSlxMlLBfaVpzHoW2SMNYxoyEOvk6Gb
z2i8nonso1FOdocOS5FBA6miLJ7TS9mWDvrebtyX0HXfv7xqT4dCv+bRxjK3rjC52XEgIKxd4Ko5
ReTONmwYnsICya+b35dyNM7s0DNjodmDxWJaHkWXc7JDAdowexbwX6SbQ63x/fp2mJMM0RzUxpen
9XSf6G5vbxPdZ1KXzavqcYo0x7aBYIehGu7VvdtrI0TIrM6M8vRdx5OMzqvl2C6V3INQ7xHGV+f+
XMrah2GbtMl0Z49N87lMCjncTDJBU4WApJRnIvDpmBQhwO2kEziOcFOczIziyp7pM0SQpZ0wLsx+
B/nf3cFQIWF3IFK+vJLWtiv/AcK35AwbKon6ncaqRT1yMmDD7lhp05VRMgaxioA1AjTXAZyrcAi0
/GTMXlAcPO5DhDDToPRe5635xVat+jxYcvKiON+U0y24ChQzmj6vxQiLN7S8YikPAhWdcTEKw7tZ
kTKcMUJ4GnIoqB8cXrZIwLzyeLX6XCUoVniO5rVqIfauk4Jd2a3xd6OMS/dMPDw3GoB9gLsH1x1L
djya6st26VvyvDn3B31RFa79sRfd0ENDCdz0zGjPRAIdeJM+Dj2KrfF9PJodQxIcK94/4SBrhybo
5ft6KoskWpZaY9zQNv3bl4Nh+5EnsUCDVuJxQxZGzDvHQ5qJt6ZG4ZWRCsyLbPR+6tWsosJMd1nX
FsCn8/uXB3xujlv3xYa2QjoG2nJ0juHwoCnseA6zeYFIkzj3wZLddWUWR8VmwfDyaM/sH4sJUuRL
VMfchsejwdF3fKMXCG6oVbLQGFT7wdBdcQU46fz6iNLfkjeeG2t7DvE0BC2hxj8eS7ZuP+u5rNH2
q2Wfeo1xU4HVXsPwXvcvT+uZXYOssFXCuIGQrJ/cu3VaJ56MVY3sv213XVf4H22pzH0jpEU7oIZD
Tpv/zBv2dOeA37FD4vbAsYOzdzy/RkLsyTKTs+ApdafWKt5jJ2JdBXSaw2Dj6f/uJGWw5RbMFKtI
aNLH4xk2tMBUkqJByJoPcmoyZGZZP96WKLiuc/qpbwy7c3cvj/p0FyHD0G/hY1Mef+OenEEltGj8
kVH7eS0PK/K/qCu6Cgk4YqCXh5JM4PjscX8hXRekOHTJThfUyQO/nOq2ijYW1ISKV1RvuqA3kZTU
a/2pXIvyPUYVaxpmehybM5fN0xgCbiBesR9/QIlOJlpmZENZW0C/7/vhrikrF+kDyCU0ozl/Zbhl
/gE+snsux3/yjgsAKXponH+TEvPUmKGYNqFxgwqpDargatnIAIGTyjNL+9wo3KG0WWkqmxAmj2Nn
nVZbm11GfV657Q7RTB8FqDjOROiTWAH44iBsKxjQFNwMCx7nJAMSCIjQ5I5Wr9P9lpCFlh7YrnRe
/8lQYCrUil5g0qs/HqpckfNWLvJou5q9S9sblp0wdbU3c+OvrsPf3mPPrN1mrMYrhDG3xG3heCh4
vjDmbSgZS2v4kJW5bXZxX2Km8nL4PzsOzgdb+IN5naYhsw2rAjIDhZGa2yQ047T86klj1LuXx3kS
6NsuAZ2Q+HArk2Udzycxlh5aq1tFAQTvNlQSRnQkcTuIisUyrqCL23BzbN3+k/lx7/HpKAhQ6KSO
xy2c3M29enPAcgOUvLGRf3MLx87+0TCSKp3icrMpOx6GdmLe+95coTtxRheYN4NFgmCwPby8jA/Q
z9F1xTo6psVh4rsQfBHrdD5+0TTjyn4JRLdS7700+VCmdKErt7x6MJCAzFbWEDlkJ8eDH9T2mUPw
XMQ8+g38kxchKBflj55FQTga3hTJ0avvR7G6716e6blhTh46b7MSUhyuaHKW5a4K5EenaqYzkNTz
g2zXh+8RnKcOWPY0rQaGV+RasHv6C2kmbWRURmCe2bbnoh/wAVMTn/AHVzkOjxoxSjF2dhW5eeeF
s1isd0rYcMccMj6B2qGLb63NbOsfrKFF68HauDYgzsfDaqjTsN8ZVqxZPdIuzdf7Eu73mfT1uRvY
cYBXAO3Jgxz7eBhv0gaIJfkdvIYgbBstLrQ/ALOI2Yn1b8+Jw2xxkDcEncL65FGx0SBNs8ucjHbj
CDQp+iknQ93+2yeacUgiKeIdUPQnFbzTWviVcWE5qyzQBE4iObhLn53J556uHZW7ZwUwRAlDOm7H
a+c3i2htkUxEgh7DfFVQH1M/CKXVVGdmtF2xx1cHKZVN9NFBBEUUJytX6mWCQj/RvZmr+CJHnHho
e129Tj2ruSwwWTmDT1nb7340oE/1DtXKIoPbIL6Tuyp3Wxeq1bjgL2cX+eu2LN3mW0ll3FNbBf3w
Fka1eV/7AwryovVL+5Of69G/Imcw2vcvH4Un6+xLkzydhiZQCc2Qk3XuaztP2waxdIF6+CLzzepg
Ama8TR3/XEZJmJxMfKO2QeHjjnZ5V+ELHW9q3NV1PMSZH+HGbnBT6tqYgte+FkJ9rp0WkfmuQEU1
4pcgDJyBsJ3Br+R1P6VyOAiejjwqgWFxtkMd8y3Xqq93yL8aFaq1cV+VVFrvXDqL7jUmGAus8XbG
rk/3vvNZoOH3bpauwlaw6x1vkwUtXfLR4H166I5k8wD+uZLuQScdIOMhflsaONnI6xFCkqItiC9e
ZQ1w37s4WMSQR8O4xPGnyiyDS3QcAn+JJC+y+Dt2q6NX7Xml5NyG5upDRgrtRjs50nHLb53vsa0r
X0faI8l4q9PCQDvSJLhCqNCSkN0dWEG+qm6Q5xMEsIBREoRzidLoTmU5HoAhvM903HeONvzbairi
pNxUS9WCD5Lr1njWyXwd8z8WhFbLNeytMo7yGvHdDyiuVQbCl3azizvjMiHKwDhnyXa1uVb5vbM4
kJ3wzoF3/s6fmiC46mMMLt7AAAr8i057jroa2GA7GnQTWAh1hDaZuqiddDc3Qd4dhB694FWxllB9
ZjUt7W1cIMx/jWFhaXw0kspWN/E09NMHqeH47KzMMq8ntJNuCG13rX92+OH9zJvRsG+dca7qSKaZ
51/DPS7XO08UeX9l9/U8XiVJE/f7DNK2/zmIu8LFfGJGP+wncfKHIKlCjYlXrjBxkhB1cuPM0GmT
HWBgmt0bIo3RBHEpN+EkRK9/1Nqhpx86VpzmXzltOENB8q3j93FcSvyh3Fb6F6qwF/sLbN0Mi4y6
7r1vS5+aZQ0EklWYIunB7pJ9USuJyBL/Q/MdRrhjHAqjV97rurC7eV+tncl85jr4s8do+GfflGoO
Td+rkktnNNOShBBq5H4u/FhcJI0JT4uCtMAwZM6WDw6+Kjh/KeEi1NST2//sstj84jip8sPS43cL
V7sdeAi6rO4u+qKeb03tVUUInGeu970xdQOswAwrIdw00E5bFckLdhpF9tnu7bIKLdW4IlQuHhZI
I+UwRkuaNMm+FLVJbK+F72AytDg/rKmq6tANVqPG9CTB2a8OllwSh03+Wg259cO0VZHtGvhszmEu
jOVDECPWuHJN5K77FFnCAr9OIaUqVO16u6psO/cCVaz9M8mdIcdU0fanA4Qr5EvKWpf5Ip6L4Yuf
V464S7RkYL16XhpBBMGypU4M3ez7orE+tLNIJ/i6TTBf4x9BzdWnCPyuZaxNfYHwKfmBHWxu7O3K
dnAnsrzhq7/m7vAxIxkeoz4xZirewiMLAgDu3qu6MfWdX+BTE3VzuqRgr5iywYKfOr941TZmrC5q
t3B1WFYyNXeTMVXxHXY90onQiUl1nXdjIqIky50Pa2Gs6f2aeTWbkWNGElZZTX89HyzxkYs/vW+h
ir3j7raLfa08zE8MrJa4bmQH83zmzvyzN8XwxUW6udwAGuRfggl2+I025xGhtuq8ZUcOjjeHORbV
T9OOrY/pRKM6pIM1zCHWE5NxAETvkmhe4sb7OjVTZr5dmspS91WrzXe45Q6vLejnNYq0QKw33EP1
62l1x/IKn6+guXTjvlgjsKDufTvgyBo1uCb8Oek4aK70sIzdIchHO7ttEYh+MVI07AfsZUrjADMo
+enMFsJ1FDvBfFUhTx1Re+e4raRkjPLCyro8v03qOcCZBXnBvZeaCuvUUdifc5OCHfmiTI2Ow77I
7FonMKQtrav1th3hF+6Uiy5yL+fEaSJcTeYpCmKNB2c4N8p5g5IxtXZFp6opNDEblvtKzvP4Paad
393Bp/QHvITSydlzl/gzRnKoAyNkC+vbcgVS+9qbyvwqvTgpPkJ5KqwbGIGeuNQi5crvEtdRUTBa
gx1ZY2EUB+6Syb6opGptzGri1bN2iZFpPB4clJufS2spvrdTZ997JSZIF8IyKsgQTgm91sx4A/DL
HeepA49xku5dbJSq+oAfaR/cJwjmk4NfclwRGVOKhFXj2O8cezUFfNtY5DdWHDgYwiJU6iMTMmS+
8zsXXUAvC8wv677J69dJPbXlvYdHm30oglKutz6ayfFjimw3RnnY8kriK4EhSEGbUBKIeT9E+ELN
aThMuWEeek2UfzGwUvGifJjGa4Fv6XwlVjZvH2B8pfbQchAeBEGji8u6grH8Z0+3X1MzTdU33Dr9
nx1M5/7HUswWBKgJKsE+Q4BihbgtdSQJeG64n7g2SqfH3Kk0g7fcVkpdNpWToBbnjDpRpocct+Nx
GcwltBP8oe7tzuuy94YcTYtgl57eZeYi+8PW55/eIWNo0/cVxloC02GrJaQrOYoKI1i/rj5Ic0VC
gr0IHh1c33nW3PXpPBfXqu2D8jJJRACxbpVCx2FGPdPf18aQY7kQDGsV4HiwoqT+OgR09b+h6lfJ
u2xqK/XDWeTCEcri1H2FRZHczEYmHnszGNzrDNoGrlC5pdcr7U1Gto8bruVDjJcD/geLJ1nhqG5w
uvtEZtQRxq1RT/7l4pWW+CAKbVqv+wos8d4bC5W8X1jp8aCnbi5f92LtrAvai+l0yBPt4N2FZ+D9
jKe4fqcnpzZ2TD/vvtNtHRJMPrTALy6zO/PKRO89R1jU+Quoku9cuyrT6nObYtq0SZVh27p0428w
UJ7lZe3ngOeLFdRdhG0MRHguCXO67PVkOztLZlb7Wukem8C5ndnzSAko2ai4TcSZX6uqMGbcC1FN
XRgmI9wKG4+xC+rK0rorkJEhjx0W1DTdZOb2BTSUvMZ9d0Wal2AUZH/CuM541aEM928n2rnDjxYT
ovmVSNABGZFfCEu9T3F7Qf2uZnu4QMHeWm/8GuejgzmI4JsxwGv/5MczykrhtQHW08tojEhEnQFE
1DByVD5REXuIt5CRptL81iZ6Nj53TZLxlOpKf3zI23+Lffu/1L4VJR63K8Xy3zNx/9/38f/cjerb
EQ/33//dX2Rc978Q9wGTS5iG0Ck33eSvbzi4/AkdAg8m0cbngKT6bzIufFsQduikQJkP/q/US39x
cbc/4scIKE404kEOgt+h4j7Ar/8pArcSiI4PJCakj/xYiMHHtRAcnGY2mtTZdUNy7WgroI8Z79LY
WXfmZortpnmxn930fYBvlLF68+VkJgN+D8UF/uMFDtaWvlwS76pezSFSrvwLgv//EfZ/NxHX38fW
v783+p+Pimz/wa+gMvjqOGk2XDC6BFg3w2L9V1RhKYBHsKSepsEGP9jZ6NV/cbyJOMS7G/Vl4wHy
1eD/hBVfu6XJDWMF7hcBuf3Rv75N8eZXvPxybX7+Iw3HWAZFF+qt7UMRAiUV8X3K8IaipBQ3aRt1
tv0FdsR6gamPvc/XysA8yK92j1bmr+EfE4dPovjXePzm2/HasMLtOymPmwwFdzwOpoyn6iJJQiMG
gSW1wVQpsOuLwZuGQxDj9YQjOI5Fqed+zt0O88xBNFetqvX1MC/vFpeMPCtHa2eM5Ll5qepzGmrW
9xHk8vB7wmNgy1ycLiCJn8DspBpUlXmJQsjvv3a4gFynTheQI3TdGXTn6Q5sH0/0GA2Qx4cVebwi
1qgscyUliKYg7Q7zgmsTaid/P+Wy+eovVAovb8ExhLrNjHuKL8Bs7H7Ig080zHaJFtRu+sguZhsR
zIptF56MkZMW+m6cEQhnDjbrLw/6zCSBrxjNgnWAKOEEwSpz2sb40fVYwPpGZJQVFla48ez6UXeX
TmP8+fJwJ9+X+DVJQoQeCZQQWlonl+Wg+gQeFwaGYqVuR5ZUTB9xM3ZqnJtq9TmnJYW6abSM95ih
YCMX4yz0viul+4dvNmUQUijlE4V+b0Fgxq3A36fG2IImodtednEuvA+YUjk/0rk2v3aZW89ha6/y
fV41VncGW39u7QgQxycet6+zbKH6iMXTZ51VumnbRctkytu674tDpZb1tkqKZl+Ptrd/efGehv4G
CNubYwG6FKjPx+O5edPi/IP1rmtm3Y3RxP6VXebmvu+Qwr081LYN/3nTtm2CNYGUhTYW1FIQvuOh
eKkWSc3URgglnBCVaX6J6U19ZpSTXg/DcMWC3jugzwFdwFPqHTwlVLg9w5hewCciWtxprTyW35fJ
sdCoZ+SeBR+gqFMXw9GywZsFAy8EY7H364NFf9uMfHL2kMcTWoLDBwWALuHxfBPf60kCK3ojU+zg
J0KAtnXt3pTQcnY0apydkwTW1cuLzCtyvMgMihE7hqB01eBTnoCo/gzSkPWYzlKjbdbMpNpxZ9iR
GJIiVLaXHCZzkBgC0wB4eeTnFh7VwcYE23TYKDeO50sa67hGxnxTKOChST0JhJ3afJOksm8xTKCq
gkvwKvd6+2acmmUncz8JJR4ZZ+6f5xaeGAP3YNGB7E/6RtYYG0PR4NNSVJnCvqy5rTYroVQpzCaT
wLheTdmfObdP1337WAP4NXc7xAjpHE/eqwHS6w5zEd8tWyooG4f5wXSv6zzhWxF+oyLZoLdLp6Q+
s+PPrDtffdpecxgJsAsfOHOPrgxqIR+syWugF/p5FFR9ezOMVnpw6iT7tAx9sdMF8ONgFCl2QYAE
CXXbbuzt5PByBDy5SyS/yEYVhjSMZdEptQdUr4AnSqo5B30SAsAukTt1CrkGUOfLQz25SxgKRTjM
ZLoyKKG27Xg053LuMNbmCy9RUcvisitLCD2Oqc9cjk9HIYq2RtZGwmKFTx4yjRpOjPjXIeoy+wM2
Xdm7xei8M+H6dNk2eh53FXZIpIanWdlgATYkK4yotvUl4ruqOKSU5qiGa/vMhJ6eDN6Uh0+aQ49A
QnZyMmL8ktPRYSg8/sxxP7cIdYZMevsqpykdrNhtYrKtijPtuqeHgwcNDT9UfJe7UJ5kPRmm9Yov
9TSR8o3iQruGc7OUcX07WbO+VYONSTGuTKGHkfnLYUJ78/Q+hPWP7cGW/cClAVU4DpSVeh6P9bYA
lfPVdZzkOKpi68m3BDIM9naFpbJDM4IkhArL6CvPKZ3Pk7dpYrtkZA9E5eTYFcqJbsia0wsSsm6n
yDa87NrIE0/vMwzxcQ0Mav3TqTr3cwd9tLpClZzepQq/NcxTbaEOLebo12AsOX7G2qo/cf4AWFNX
psshxc4JSqtw3Tu+PNCovc+3gK5bp0/e5nEw+aHyvQxsQaYSkz8+hMG1qZv83YLT6OtWTea3TmpB
VoIJiBFq7OkWeFcqeDesLjHkDPgy7e0GU+hoMhcs3ehPdZ8Cvi7Y75u2SPiyVIPxY8d7koZejylB
uOZ0Ni7F2Bo/YlzmP5Gxt01IKtV9RnzAlw1GoNOo8zP/0u9M8XbNzTnfT3NiXqqttL3Nlqr80mBm
AKciM7vvmLTggwW+tO6qNAl2s+NAokQXP4jdgv5z3M1wCn7MTmd/EdVsYIaPl6C/S7XiC1lzU2gj
mutF4aKCSVsT0qba7nSvN10+MCfI8HrLteZ90+VWt7fatGvCGm/gO7/2Ib5WLV8XM7KJryshNMUf
lw+uFbCD9azoNOLufWfY+aLDlc+S4bhTYoZ7OaLP9neZW2T9XoAWYs0HcvoR+1yKA8B9A1x6yMQX
NZuSDzu0plaRVu3k8pWJqf9amVaqoowGJOXLEiBEmvwmvlihc8KzggDOxyXSrn3V1thR0Xmpc4Gf
7DybYVKvUBKVMwwzYL/C6DWQPi08u0XqvTMsL6sw5yaI5myeEt7RPK92AE90kfBudfh7Ydb38Cv/
m70za7LT2LLwf+nnxsGYwCtwTs2jSlKVXgiVBoZkSpL51/eHfbvbVaVWhe9zR9y4jrBlc4Akh73X
+tYGwT7sjaeqCXcm0QIYBYHeSHEu9AFeDvU4jlFglstnmqFuGLcBMRuRQ3vgaZ4IIIj6sFy+0hrx
u2huBnWbexqSAqTFDkLGGGxZfgRTsF2vOfalgwkrMUhKPKgn+bg7OFU6Ehg2Da0eEwHR9FQQmSSO
YzlrHXee2qm8hbZubYxTRHHAOAmjNM3X7DDmxYzXvZI/p62j+0B1tPpcCW8GX0jiBtvjzQnict3R
9BVMo3hlXM/HLG1rIloGVd109Gw+mjNb+cMa2ARZ1g4NrkzD5aqnOZyOoQBbk8yDL55pOmwPsnM9
jgH9qHW0ek3x3Z+gLUaZpYcnGYypBnCwtMPR6Z1iikXhFSQOGCoEERAowKIZiku+y8Vr6DgCGKLd
m5s/eeRstYah87ZkW2fr5yrzwox7ZzKGwzDSA002f4OujcBKQO7yLOMiHwKrScgBzOoE0yHJBzXY
6jCyp4avPPcK91J4cgIuOTYj+S+uWCoolztyYcxMY0jqFaYwrh1jzg44xrw50kO3PpeONzvgyFVx
S0TDsETDqJGDFLo250gErXi0jUn2USkreudNa88HvyK4IC4mFX4frZEfSw6BATJfrnf1zNHhZOpE
llOZrU9JVUvv9+/ZPREr/NyYmWl6Mtwu/AwxVBaRlcH4iMa1mYvYZ14D197V4Y8wGPKNw6E5X6jF
ggeRB6vtQmZTSN5mnCB1jHC+/VAMREaAMG5bgyFq60tZDR4EztGsRLSKXtzphi5CLJZG6rjXefvR
HjZZRyWBSd+9YRu+DJyF25N50t5wRs8jTazMzL14cCZOCYO/LrRTSKy8F00BXh3z+zIe5wkIQ1QF
/kQBel7MCXSrSm8wXbuaj74kQdHzMbJHwtunZwu41Unup86QLHTkP9tzHzx0K0F8J+g6xi/h5qvq
zBl2ZKU1G+7jCpGDfpuEiXogKGdroASP6mpAmEBtf9PyRw4E54ovsfuST2v7TZS2hjSo2930ZeH6
SCoCFS+WaTbWC05h+Y0ZqEoeTNH0dsSU7H3fPAMKGB1r+wtMzJzIOh12N+WgHLhxMEeb2KKAdWWN
QTWBkKu1PE7CIxMG9cUS/OR1zs09EgjC5FK8LkMCjnZdGVSZ/b1EXED+BOMmWbza/6gNo/qy5T74
s9ygYwWccgYWTzvIxZk85KHEtF7Oj5z9ZMoKsnk3W9PnDrM1lNLTdCoCMyrMFRAMfxePFrri5bJD
+oFYtUu9b1MQlhVdIj4GQNGCkKSis6cghkvEybye6sw/C+q291jEDJkRzbIaZwokOGxMtWw0AqyW
dl/eGXYekenRXJZiRoFOeYwOsPJzd0/p2fIt0gr64wmMGnmDqCQlRgaCqUGIU5p+XKm76HhpVEvO
kedUn1m0Bmbe2esOHSWQPC6hiT4LGv35gRG6foDgqngadc/yvYLNzY6baB0I+63pErMwVMg66VO0
QzSBLSTZZKiFStbGL87qVIst8mvpPwd+KoEuWzMWh9SdmdatvP8zG8O2L1uR232sq/0WqIn0n5Sr
WvwQlS8l0t50aePQWPkos2lPZdTt9uiIjW6q41ZmHbn0an7WU4qz1M5hEVE/2ZhOR4hLT/i2sLpK
Go/frDDL80vcjt2XyRpVnWyQ5e7djVsAWeaUl+yteiQ06WR985Vv/hBGAxnFZAMVmXpKf2YTMWDR
gCofG1ndpp97TtJE/jkO8cRzLVNwBqPz3YFlgypza7/U4+rdpPlCWNdGP/MWNL99ZbRL2bPUVU++
MJbboDByyhhFOihwgeZwYIKR4JJ7FhbYcUf4OO1Z0ZZ2FPptCWbPaaYhylpj/NESVfnkebn7YLTu
fGH7qsiokeo+PzT+qJ9AruwS87wekzqlRXTlOo2rT8FMzp/nzeKkyYMzr9rFx5hrAYn5PLFJ+rqM
xDecYfCRD2kL34ftUx8U8WzueYpuNahLEHnlo+ulVCtC1eijreTEM2wkgv1soriCy6TgwwKnOZ73
nd9lkKqpPSXB/mdiFt31Zwreh02RhfQuLqH8U8soJ+vD1q4p7YN63T6rVhhtohdvvS5beqdRL3cM
5sgQCim2LmF/vyB2QOUCbOFBzR0zs71oQVfOz/eELW1lOjyWyLOQbhdb+nWEGPddz1o+YNM3ASVZ
o42UqWz1xzrfCzvko3iPDFr/Ie/m7px1LvOjsPYXMkOXoEaVXfUqRAeObidSVVuoxAegakWmrYb8
mJZdlxLvWWWgQ/OqyM/NKsANr80Ful5pOPDMK9t+NFafBVHURkf4gYHohBXFzi/tHElWBBfbfqZA
0BGfSgZteCjCunxWwUIgQNCvDnsoMLEUfUnvuECktMCzhON2b45KhKcuFjY8w6anPwwp/yLilXz+
aG1eeTqa04q20S3rpxVC/D0nnvB7V5vrg4XTaksmsjAWGLqFZPvV+dvK4cNMn9Jqgo/HQrCjuyvD
zk6LcG7udEH4ZlL5NZD90sydG5Vr14rTIC1NoEQZ8zu4+Plj0YixjZZ8ZZ82lCNBpEThsuK3YApv
+zJjiyaU3ZxNLRklkWMY8rsrgbVF27B2d6uV2mh/LPJSIS2tBMKMUyAjdgQFgSB+uW/T6jlVB+m4
QZjgu91uSwPtPLsDv/tOdy3n6GHh84rTQm9rhMfQOgsyIU4F4qSTRQb2gZYpCR+TtYrTlhIEb2Yc
p9sFQQUTLWY3CrKLdmWC4me9McQ8TfFqU5C5o6XmbCTjoLFkJdmsHwQw0a0DgO5HpB8IQmwzRdV8
qWEIQvqapU68uc3n01bOy4GGcLEcRFXRavBHNT71vb86sTmZPNOUyfSHCjI/mdzRUlFXyq1JAr8u
jAMylkIcxTTmfpI1KT0KTzZAXAB0NoylPm2/TmyGILemkqNx6DAzx01vzX1c9bl/VSotnaM/LQvz
ADvCqEd2sJKh2i+SMvNegjNW07xzi3T1Ir9QrRNvAXFtYJmG1U1mpYYr31m3Mc7CnmVUaqQADus9
u3L+dJT23gw11HCmHwIOd8mxx7MIu7NqXuHSb/3p0s7EB+a9kxaRNyGxxKY9LQ9lUM+XAQE+TrSw
1z+TVreiYOSgfKaaiQGXVp17P07LTJydZX2eLFNxQuDTRFw4qOULURQ7WDAw1XFT7AdpHnSE1HoY
CDnAsVQfOsNd7lLf8NNoENJ/WAmPmFCXIMKl2AVF4GDRStExwZShiA32BS3pDdNyT0g8M9tWuNZt
1m7ejwFk8a1QiOqinrTZn6Ez6G8yz4LlGud09+Q15ch+0C8zilopxK24VW1X3426dh7HfkUyGri5
a0RBaA1NXMD+ZkNlar4cpHGjPOSsueDMnNJUSaq77bMeene5QONJL0qXi3ONfMkDwOFQDo8r31Cn
W79ymlsY9oI0Ft9ND5o9L4BqMniPcwDhF8nnVi4oEtf+k7Ha4ZTw8q0b0uRWDMxTPxHdrMst6Uzt
ndNFBkRvl1POjTdhfhnqrLWSvBW7rCFgQo5mq20eJAHAQUJwkvymEKxeLVA3LxHXEH2tVC+2mLJm
9TT7/XI3Z6nxowxUWUQrvDR57kCa8XfWJxkALTvXqy3b5xSUPLN1YJ+0H1Rk4FYRh87gxFa+fgr9
ptKn5kpK1+Do5XsYrs56Eqz9KBIdGEght86ipIDNPXt2R8fkhbVNE+O83Jx4UUE1xBPyI3nwyRK8
sJUF3d8tlUlYnxzQc/CbMufIikiCAoVDozyihgtOc1cRXA1/Qn5Fiz57yWqM9SVoOZ52nk/Fte1O
7s+yX90fAD37i6Dw/emUzRsnuGUOi0/25nsf7SZjvgCNn6ZxlzflDUjBLYx5cZWOG9XkZ9BlW/Iw
S+H+VFKXY+KSNZg9rY3nUn4G6eQmk+7Nc2oTXhD1bbahGLJqto6LLNezllA44KUa7s1xKhUUjLbQ
ZXXCyloR2TnLqQW5HxTBQfq9cbG4pINEHIdK5h7yELvICFgu2cJ13wY7LxXAtmy+lo7cvizDMFyi
ijG+qKU2vlRUlgMowK3Nqr6GjXOeKYVpO2TlBIQ0d706lyUhiUdOjN3XvhlS0K/9tmJlHnYD9tgh
Drp2rcb80BSlvx4mxMWUGere/D4sgUvIeLgfk1snT+9JJ2mzuLIqdGCyt8qP3jCTasVHvJwRjUno
dzFv9wrfLbqeys1LTlMZAMW2xDIWtYioqb8AcGlhBq7GhWQS5m9LMm6IBqzDkwIoR7sn2jGl5HwF
MqJdWDE23XWSZ7MzBZdhI4nVRrudnzk9JpPYdXMyOQcCqp59dM89imhXN2cIJbwJZ1BfnmsicTpm
3xbndtMSTkV5YTH9pCHEPjz6MyU3kqxLGjpVKAjjLMVYE01hqmuaX7lBO48cqBM1bPoTia/9jSoc
itOm7PKUCpBo3GOtqNBA4Lf778XKRhMdnSfKqIblfVdvaFcTopbkIx0fTqZIwkPnrOdjZo0Bykz5
Y+ykOs9LzVaSbBTOl5GnLU+xO6yLOeGfBsPNXLbec2HRpom6YTVYDJux/GznIFtpxLs9+ZR1SgRT
lq3ouHswvkS7Uej7SdcsuNzY2hM3Fhb1M0vccqmtWuxc5o5iQANzImfclymSaf7vkKGAaRJ3aOsw
YlpK/bgQbnqrMMRxPChtQhqpn5QXHChWsvhGDpSx0q7YLo1im50Y18OeQDF1Gg1fFxZs75cptCQy
MbdsjjiZ3NiafJT0g4NaTjno4eLMmfL5IFZ7emb9HQlf9+38akGC7p3Vbek3ZyVheuyAfNF6hzzb
B2Upquymasvl8T9JRrLMZjB4uVQRb1E7bvdzkA3X/9mkEhlvPdPmrRq7QrGa+7CrqZEcf180flMk
h6ZnOQ6tc4i+ti32ev3fegtCkbK2za2iU264FAvG5tIwnJFwJyS8qjaQe5dCv9PQeNvF4arIisAb
7NwQpNwvrzqJAtHfWKi4mmanjbzVgttcVqRuuao8mBACzixbFceKUnCCqM0+OpUHchi93z/tR/BL
aFma9LFcegXiVSvLwAPeOplHvNwy2ucFrKiTtQiWD8IctndapG8aLPuloA0AKaAoTMP25U1DaRBY
3JnnXKp5Fy7krUjlY/dOF+CXV0H+TRNil128ZtBq4OyW8tnpO5m1HSrSFz40rezfkXa8vQob0ZDz
hAv/gMP/q2FD7ZAq7N55HdVGUhKR1uheaDrY//j10Pvan9jO0cLk+qrN2pDs5cz50MYLf+hU7TfS
Zi4lwmEt3rnUL74EtiyOR0sTLy239vL1rBKjOq4J+tamyM63Tc+xkVVIhf2aeirC9gOYe/+dPvKv
OjbY/UyLJjI9N/fV/Tk1IZkWiwEVbg5x48QGfcb/d9J7zbNKrTXRtFhjwqKrd5pjv/oEeagoZrA8
8Rpff/jEXu9lxXLftdhEQ2TVTDKnAI5wYXWmc2ksNiUyUUKp7PrxAhU1qX9qC7pkI5P5nafwJxXw
pVqCbwOKC1+gB0bgdePK0zXtGpK4YtOX3b3US5XYBDUm87L9GKd5uqwN1OPg3CXpgcN0Nrl9dRq6
Gq8W5IGkmYruSEyAnfj4JG/R4NhnaWbR/QDG9s6E+WbkB3xZ+3cFGYOO+2sKulXNABsHXP6+vSwP
4GvzZHVMefr7aflXV9mVkCgLPOydb5Qq6aI70dVwZWo7uGpa/3Epje7u37gIqYncBUItiJ4vRzxh
f9QzxooDjCPd09lS1e20tcF7I22fC168XJ7YjkoB2grbA5XKy8uMDu570joaGqKje+3ME/VWJpdL
tthGpOkERBYwhaPQbn43mnZJWv0oFQf+0k7ysmxI8LGLC1gdxsfWm4Kvv38I1q8edbjjzzFMwzzw
XzVN7Wkp7JSzUNzV3k+zyNTT2Kl7MW/tBQ5EsCAaHicOD6ogpOKNV0EA+tHyMcCJbCUOwl2omlrl
/Pn3v+vNzMBTgz0vGG3m7kl8pW3pw3HFKpy3cd1ZNa4nIsSRi2dJWAt5vqnpR1YRTGGt4fffX/cX
b8vdh8Su0aTMGez//G8bAg4ggR1YDAop2HpOacDeMaXkOpv1e1qAV+7PXb2EYAhwCGpE0ntomr28
FsVdwkgJ9IXcUdNP7SoTw9NKqFZF43hYpRkDvQ+vW93415iqSLXDWfXO9/wnyObV8AT1ipRjlw4y
Db2a96twZac90BWYXDuNUV3aMADXOvJNOH0Vr/3MWpfwnJLO8rUzBvuLEy4/+0FYyHyoGCmbcGEZ
6OaQK+Xfojnd8FjUSnzIV0pYWdcbFv2ebrFj0tk9ShiFGVC8Mt8ToP5iwGBqskEuBeR0oaR++TCp
pa5mZ43oNyyXoI+sCPBmFvXBG7zmfvNT47NFf+VqcTjb/H7I7K/p1RPE0LRvBhBAgnp+tbHJXXPo
TIopcc2Vn4lWMzHOZvY9Yh3zXoH5fufT+MUXK5BeIR4B5sH69WpCaWi22maOv7tCQHiPlm28WRvX
eeeufvEh4ErdIVweHE/stS+fJzoOeDkh3deGF/vBbBzFjJUVN4HsrHeIRH/CXF89QdYTWGYQFQVC
6ldjcMFDygzTg6AYrDwmdBbPY7eOF9Zk0L4i9xInhWlR0Df5Vgq7I1Ct/mQVxLzrOb2wJ/WPnzBE
UZQkNt52Nl2vfeDkLWYSAxJUAMMqd7Yz8HTkHe98em/HDVAzxCrsH5kGEAW9fMKhna2VwzcUZ9VS
fG6IREymPpxJg8ej0jYUTX4/Tt++Ua7nIaRCcorw/DXIxDUkeC2b67l2Uxy1Sw+CKnx6zFtt/uPB
w6V88sn2vzBUX91aQTm0Ujvm1h9H3J27CmmTwYJlCLjp7+/q7dfANULSsPgCAaCZr8ZOKOlm+RUj
ZqqK9ujtWb75ZBnvXOWX7yokEgWdJTkw4tUNwUo3SdXkhlKai7wmr78g3ZU08sWlNUfYwenv7+qX
7+pv13s1m/mLMough3039eP2QYlgwu5qlsd8qd+T6v7qUkBt94UW6AGUj5fDsA91OhsWt8ZcHUS4
pzFdDVV/YeBNfedw9qtLsdB5HDlB3GO7eXmpzJ67xdpdoWWHs44o2jRyltq6bs3BSH7/AP8kDb2c
U9DAc6IAPEZJidS0l9eqsWpT00BPQPyn9Uy4B2pYtwxuO3LIymPb9oKQSnf8KG1ijaXu1+O+3b8V
ucIe73WqjhqVBsmAwJy+yNCRq4do/J1P8u3g3X8kg8pCuAYQ1Xn5I0nodcNuZJIVi+ySxUrTY0Z5
+Z2J5u1jh7CJ4wFe+O5lei1tpGCPQHuC1wc8qD7J07o6U4pwHVd66p1L7U/11VMHErYnM6FS4sj6
ajC1xSgq7AcVvdmtAehZpf6nhUQvmuDD0kQm2Zsk3Abre7vYt99n4NKfY13kr+gqX12XiLBtddlM
x9M6ixTfd6ap7VvD6WSlFzz49p6Xr88Z6tu1PbnTxSr99iTPdXYAq9EOcUlW2MfFkrcmjZUHS83b
O6/67UvYoygFv5LaBNXmV78wI/ynM4fddm4H4weDsLir0aSCkGd41n8/9t8+DHDLLF54TpiAOVe/
HFWEv5sc5iFwV0YYfrFtGUQTTesl6cE03KqVBJHfX/DtMA73zTqLGBOkSTXp5QXLjg4NjIKSXo2r
Pwazs94H/Sb6d+5r/90vBxcbOwdCn0lIIKlUr+6r81KvDeSC1J1S6/m21MjXRiqe6MoCgkSHjg7i
NAczgXCmiMKK9vg/vk+qMeyU4f2ZOxry5X1KwlxDm0iemG10eAjbsTxIIok//P4qvxgp7CR9uhDs
JkFY7f/8b0cQ5sgePQJQEZU60/2wTnf4H+pHsuvkv3E/IeYTC98Oi7R4NUeuCsf5vAf4SjNMj2lX
T8++GXYPv78f61c3hLcScDr7VXIlXw2Pre0w5FQE8yxGP5KlOtA5kUOwJD5pHUkBZf8gdLUmrj3Q
aKrW8bCI+dvg6eCkQ910pD2OVLBcQVPgJvk3BhXDaj+ABe5+eHj5tBGypGy6NM3bItc3GsVUjHm/
TTa90Frja+YoLtLm2IkKxR2GiHeu/+bb4bkwapiVBf7PN/MCk2Ofjp6TRmU5yY+5EcorX5MJ9M47
+MVl9mwPqhC7X4MN58vbxDddaRbkPDZRMZDtRwrjSTmnaPSaiqo+oXrBKWlOiGQs5GmHOt++uhZu
cIkS72AU43DojcrH/B/+K4Tt/92l/7FXlP5vd+lhyAvERqx0/2sv3f+Nv+ylrv8HkQ17qY32BF/O
fv76y7Ps2BhPmV/gRqHrp0bB5/Yvc6nl4lmmkoo1eYc9unux51+eZecPwiawHfwFDd1RZP/EXApl
kfHyv3MxpSJcrXRNdsa1izvj9c6FPHBkV2LJIzIfW/8c6Ih3a6PyNWje21l/3pdDhty4aloB+gZN
Fs27SW7Gk+77ni5SyUnkUeW9i3MwFJmdxyhw6f4WflU+OUh28WWCHyoSH6KYSEy6tmgo804EZKuV
VXGOhx9tXV6XlntScr5/8r0uvUXlBu7dlkggEsNbdzyGbdXfh66RX2QtLT/W7PWyE1Lotw+FshXg
h56tGd4S2U0JBWBkytUyF3eOcoZb5I65EXki85YT0+szykKwlXNYOuipkpIV58IOh8wj6GUjsLXK
zJ6uY+N11kfgTHN3pggog/+yhpXi9tmWnPXtEKbIU/osOy61mdHLNxXZao27Gv1J7fmKkJ+0yRdg
RcByY+HTdsTWZvQ0+6N5IU/npmyHzUEoj25ExDpVK2wpGt8lKJNh6PWhQzeddwkJ7Xl58OBUATnx
idhdErWwt0WWO8ps+4ASKNMPk8RctXG4pnUSPNtmsSzjRbMAOhjvaPjRgojVZBA+eT3OptDzvW2A
w1Rxjeh2rM+WafE0BTKoczX9uw3FqhxBEpqqo5+omx6x0eQUcxjrsc2syGzwBRxlW+vxAFYNGRfK
R6e76LyyHi6KsZJfLAOh5RgtPl3i23nNsb1vaKHGyAz7ZvqQVXwvKA986kveYlvNfUv/XF45etAS
7sk0z7FTlb2R4NTa8sRSoz1EREKnAlny1nqJUwB+PtuGoB2AhEu0zXE7q7A4XT17PNPNuGg0mmm4
QcXCLJH0pYc82s36xT8ibXcZVdlkOuc2Uvj2ql3nQhyWomgeQhhxFngLOdxm08S/aTmMOXSMvpto
5k99MmTk+eFOW6xEz7RhIsF/6pI3VN5gPmi603DcpXHSKZZH3y9ncFptMO/jVqCWPQqTyMqzSbep
TYN3tNCjBhqIFJmsq32yUOzKeDKFk0cLnld05V6/2F9sY1AyCci5C+gJTKO6AGE2gacKalyCER6T
rr+jCu3fhxbhN6f4UbVHsnmaAiecerO3PqIpBghno9T3SAz0q+4oK6OFulWlOd2GsJoq4Hxov8sr
b/X1DN6sQD78aFpZ2yDpF3mJ+XzA1vI4yckf0G+IoToBi1K5X4YtMzskTZVHAHsxhIaPip4MlPRm
Q+nsXHl8/NN1DhMlhTQyeO03q2y2hfTkXNyaampCTM5okMZJunlsi7q/tqCMXRvKmve2tRXcqU2N
1Wm1dJMRua1Gd487ZYpxUODsKOTYwU9eCtRMnifNOzvzKotGbL4iH8wk5hXflHUG6yoNPozB6p2G
KClH9COIJw5YSvI7ckNp3oNgXiIdbhb6KnhTTeSqWuN2AsmYH816LM58VLpomWVAu76cx3Y8EUJ0
z15WrqgWU1o+0WaGpdyzKcNzcmydLAHiNt2JNfXvc8yN4sBsWohowlUCJ7CV+JUyBJDuofaIoYj8
Nsg+IvJbv2qT1syBUPKMAnahreWo3JRvAbRX9YPSMsoLaazYZTdLuUlrKvOLGAzTSpSVBmdu7oVL
PDuWPE9TEzErip/A4Sjh4bYe1kWNcQoDxybNLbWnPVKSQ5MNlOl8y5AdRnwh9U/faKqLHgnWx6mp
VH6GyDjN288yVPMHAZ0OwYQVInjzqCOdF462dnJe2j0UaB+vO4RqaP0mihexM1vjxhGZTGKxBCwG
9mgScokBjW0iqvlSR8hw+ruN4MQ0CvJBEBTt9Lo4spLl26VkzrttpC+9g7M1fFDgriYUE1VoPQlj
oI9F9Xa9670uM7AKZVgGqIjYY3CzGnzJ0JKQH7AXNM0MmaXQIV1Z4DGLxzZWOryCvtaiQ/1dE/M5
BWIOP3dE0XVROjB5Rb5tcP61hoC2N9Fx2TLFag6RXLh5nw+ouoS4K0p0F87RFZXMWTO9LdiDl00Q
bZUxnIsV0FAk7MFG/h4GtR+HjWt9t4FyNQdaJbo576qlzJHVOqx+ZOaq6kCkdojKiCSJ7402N4yN
dFb8SC7dsKcmgCjE40KMnCA2vEkvIB01KpqBHcEAlNK5QmQKPSDSndsSf46wzImwHDsYo0J3/JBu
nr9L5iqajqSq4RUS5joALDSms7pIuW2anu3nzWZsRNmSI0WxdI1Ir0QJOl6IcZM2vLhCefInbn4/
OGNsdBsCZ8+Bb7dU0/4jQUShDA5BeMWUr6pPvtRIWNBxjtmDkXtGd20Wg6ueS22WPF1cH3WbyNQr
TfcwbL3EOjQGqi1oruBcO3YUlO2DDjrQ0Rq6mInYg2k6rhF3i6ia/dKIzC7th0ObD6CoNiTct5KH
BzGvRSYH2oKqKaq/MCcH3ZDVV/7c+smfhvCepOSNMVIt68NsTv71rCsMDiHSz0f8avZGtusCImmb
7QBuYz+HPw1kg1ki5dhch+ZcfAhXd7i1w7Tb4XXh9jkcUvcLP3V6Ko1+uypk1k47ra+7q0TePzhT
t+3y/0WOx9pleQQ9Dzd0H2KtjBobqm5U5y06cJBo+IHyUCMT1JQD2co47e7aDTGtRdVSuyAGIXBd
pnomJc9qdvygxpUWb4KWpShURu1IuMN5w60QxyFlf294yzzGhWO2l6G0MTblgdd+0sHcX09ZausI
02J5H5Sd/j5r7d1LSbp1gorcyjBqYTtE0Yf1L8ZLlp5UnL2RGGI/OdnqefbPCKDzRt5Ih8QTX2Ld
HE2naj9CLyAQts/6PsEc030fttwjjzdf+kd2aKPNhjJ3vjHBgj5cdkJOhLSPPHMzSPub3O+aHPfr
pBD41eDk6b6mKJAYTfPp0KS47WZLy8vV6QCQWEFnfhMKcVA0FXMfRj0C7N2QuZpIxZRoHjYzc5oL
iG2lH5U1iTkEsraDE414lPRJiL0JfF0/iSfTkmjoVqcVzWXOB9rt3s2Syd4Y+zyqB8vtDpsp8YIR
cJkFKB8G6heVq6en0XbLx9KxFP/ZOl+Z9DbOa6TGwhAkTnrEqkCYWzbEo78Z3/sRD2ZUunUhI49y
YEUULCC2pG505nLwW4OP+/Xng15AmRMl7qjBpFiG4h8BdgrghRVDjU40I4ILmeMcZZ2iZVzqo+w2
cbOkTm4ng704XZSXCxayHMjf1ei3vXVisBssTkS4sTfvXFfoBIOTebo06aYJsa+DA0KHNDiSpTbf
z6mrs5PVY7OInjd3eWKwGTanihEBez9absn8MC/4CenILM2n1rU2EB6p66Jjn3B76Ah61GbeW7Zp
+Q+9dsMiEa3UlymRYwYqmaG7MwYrpFUGLOFzqCpICSdFGGT6uG5Gz4xc+K2B207MXbFcKeyeVYv7
Ef0BRno++SFizd68owxUeNdvYXCT9Q1jpMjH5T4VGp9sixkDB4CF3Tsy2UbCrrGhzzGzm26Pnhse
/mkI+3lK3FqH4zGbuvUTeQJFd9FIw8o5a89NhbFB6JUI6y77ild3ZXisFXHdRZBWJ/YySyKGG2ss
ExKis+GvOtD/H8H/Y0d9/d9H8GP/tfn24+8H8P3P/3UAD//wdg70ThKlakJQ7/8cwCE/WbTtqK0G
5G4EHKU5tf833sn6A7kCEG9S6DzoTzsG6V8ncNf6AzqSL/Anc17mwxP/5AT+usbLWR7CiiNs1FN8
xX964f9WJISDmPZp15jMe8xup+yLtk/U88Pzhn3IJeuJ+V5P780V/1SFObtShFrhm7BAE+MNJjI8
C+wscCWAzmEJm2fLjNul77sjKpXt7m9v4/avcsILqNTrqhV0aLjYeOHdcP/fa4lOq0iKT03JWVBs
bFY55LC3Y96CKbMhC4+XrPMPkLBSkmSKKnuER04BghPaz8Xpq+e520EEGe5z1lFnfi8R62UNhKeO
QAguOTHAlED24t3LmhqaZ5EOGcI12a4bOxKwrCtOEMi+nsVOIdqqOUgajyT45J3nwgD7W/Vln7Vp
yRN0Tz93b7K+bkfSZfHLHP0huVcePYQWKMIJx2IU7V3LfLt3ykf2w8Lub0bOdtaFKsYQuamrCf3s
MyVktKqxqO49jqrvxSO/qffy63b+A11SPhK+Dr6Bvxew3cVtSf/At9+l7WJHhmOJ2x61WtT2EgdD
r2pIAkZvBE3iiX4Fi4XQ52dLi9ekvmLoL6M3FHf1yPQIVqHIjGQVRti9U/ym0fayoUAHnE4MMS/+
nxIc9jyvar91UIAN8ngYJa2FsyKDH83dlBcSJuWpb/bf26rcDsRZ9J/ybHafFYSXPiIzdbjpg6a6
XMvMe6KU6uJ3biZ9Z7C5w6deSTsa6d4KnKiZ9+gUBEklXZHvesbJs76OfUgtu5xxvULSlPmJykJS
2pfAGDbqHeRH3LGSWc8bEF73tLNTwKZRN/aNvN3I4GEHGraOc1eG9QbwAUF2AeSyDXA72gV7PRUN
VCqmY2VZW3mbCyjRJ5nfYESCTevqZGBy+y/KzmtHbiXd0u8y18MDuqABZm4yybSV5Y2kG6Kc6F2Q
QTL49POl+gx69waOuxF6oyVVKYvmj/Wv9S2ydtPo+eOTz4EHmGqyBB/+NV0dQaUyBspUjXHHSa9u
9iO553KbQMJkCrf8bqaigWvOWMdWHnH2DPYd8dxEH1f0woRX4GgwT0rBnsbzJ0PGDWS399TPEAKJ
w3AzeJlFi7XOxTpvnLUkUOJdN2ErUTXysObkcmgi0f8gB51GFUlkqof8Ib+44BTkpcmH1uQctvCr
sVTEFigGS+dt2lLztzHltfB+bNek3/fhMqabdoWJRlQ4L5a9NkzzI/UE+SkGB34jfSuKCmU8nhsx
p/2pwzfp7kbYYtXzhJ6E727GpjeXWaHvFAt0lDgq6V4t3x2CKEzD4KtC+oOeLIGm1pZalm0drv6H
qeVQbfyuICaeutVyz+TMc3qlAOJsTDBKN5WR2YKhdOCR1rWB+UlxaVnuijBMLkEauChNnU6hl06O
GxuiYSRsw3W7qnmc4kWnCpCukXINchDezmxXCdUVKntYsZ5/5e1M7blGJZDQZjij1Zb1wGprlKek
uCY4rILD/TOyBGcy6bRZuKuzwCKZ1vT3Il2AxfX22LwZPFmmAxOf99SJrsXBYUwAfoo6nR8CYvGc
8hcU4I0lw1zEiH0EN0XX7Y1ytE5OFbwz6KGIkEkl/TO6hv3ZeYncDWZZfGEHIxtgeOBF+Bb0AulS
NX2c14064/4/z924frE3IhWuxmGPaDd9Ckq8LyZa1LM/mvW6ZU/Y8D2sy3gYZ+ncjomAx+Kp4U1I
BXRrZA6tcquOaJHISMKPWETGiX8/CAnNDz5I43RAWEIHaaFElOjJm2tgiExTN1oItGMC6DcoeI7P
g/W5poHMyYUl9pvVZInYWODUnW07FfIgOawosNAOpGrT/4aTWzwb9HT/7o1e6O3In0cDpfr0ucVh
bG1YoucnwoPGVpeBH8HM72IBL/CpcA2NsQ709VtJkyQCNZnQeO5tGAEswGx7Q7wvNWMzDcWmHojy
8B7W68mnzeTJBVn+QTFMc4fwt2y9vic3oBqSgOSVbtqW3N6mM0WL3mrzVGl7z5noFy6LcecVjZC7
SrndTiP1fAMIkZfeX9ZYcVxZYAsn2Wl2dQbgrFXl73ZYc5qDHejDOqO+YVPORnm/yDS4pkyRWYdc
ro9kbvJrTprezZQt21IMRnbRo6HCc9UbJeocvD3YKgtKNlpGjP44hNvG5M1lmutdiRjIW41z6I/O
8blYKcJ1LvaQAd8nF3sfNFa+L8oSnZRz+RBPYrQfELc57wyDc/CHwN26qhWvPfjLHMxjzvk3aw1w
mNKeLNgsdrtTfREciozeW4LSLuhw1eu92VdivCFv5R6dxtR7tAVyz/RUDNsMCskTb/7qI/By51JY
cuJEQwPEw2itcxbBDJOE+Fa7f6wBiMmDsSr1oBFBTcJiiXdGPAjK8zQ2WTzpZb03mqXYCM7/K1nQ
imcZ2IktV/H6y0kHVxGBcr3dGvrXt09Ke95DqThzPdRc6d0RbX0NsYNbRnKkrmepo3lYsl3PFcu9
Xbq3g39NMM7eHE+2OUeFR0CKuhEVGYMYTksl7gmQHfFUPrdJYN+Uk9a72Rj3eEH3vW99ops8dmb4
PVjdo9WGsVfaHzpN7+Q67+jNuc8N3DxCDv2d60iUz2oIrpt59j8is56qzruMlonjLJ/Q66v5hIeJ
/1VeQ9k+EVTqPazY4m5+SeYQiRLvI8h/guWTHqzouiU78qbzIwNQ/nfScWKCI97vuQb9uPTm8WNy
++VMqDWHRMcVHhO8X2E3Of1rC+/ejEbTOGR6XYadKSFFbwSQJBZIQiu9lVXYnVWBK2kjTaigkmAU
R7dSvRf9urMgsuQXry7VHFng6nc+KgDNHHygSfqO+qHUNkgC4wnierrj+Zylx7zwHEYtTIzikCSp
GVzmoBRBDG9peMbp1LzZRWfxCbNmnVGlk8emB/Xrpk4yb7gIgRmGKPInzuuEOPFG3kw4kHc+secB
WFgOz0cuhL/YqSy35VxQPB2EapY3ju6WOCc30G0JHRVTFPZTT+m75U4HK5Awxb2e8V077nXf0RIm
A6Tjky0m67M+FgmfOY9BDK5bN6vFz14RTaYNIQNdRMWAtSkqJNMd8APvhXu2vym0qedtYwSQv+XU
eFGh6+5+5QG0KxxDN/E0pNUXeS7n+hn5tK/QgBM5nRYuHIy8eIaQZIZYO+vB3RLR9+x9ACTlwTco
2ayKsPyNTGS89KrLVQwloTkOWZqm8eqWdKL5EDnCtLRfFs8JfmS2W6tT34ZdA2o+hykLnCLhzYEf
aM+Spj+4DWrvMkGjavC23oEOarIDb5PqLjDCBY2l7h7dQsiTrs3gAfNnc8Eu9zYF2IbggtuX1qnS
V1uTQlWZPVq/BMfAcwh2+pAmlfW7GBz/JVVs3wgtqk8+WfETndA884PjiuGflxCmlqxitnkl5JvX
t2jd3rI6MYHYiuCo/FjsdolXznJoc6o7DHYp9QbEPcUNISvZuHINZz6otLJ+deWYs9Mqw5PVt+AA
gonvs5wpIdmVLqwLOi/wXLasETXtYCevHqa96ucymjuU3AS5460AkLpZ2aiezDrtra3fLfwkVehQ
h2EIxXBllfMNxPRznhbTqU6kR2zf4xdz9j+0iaEj6LjdVKKOJAjSvUvpOknEbJhvW8s5zwgYjwog
0brVJAWPEHDTuDc6dnpitJ7LTDRndK/+Vvudvsea5oIig161K+e2iRPL43xpLkcYJuUvNmWgKcJ5
eWCTauzJjRhJ7Nfuepc5NGaYHbvPXjiciDgz9l+N7SY3NYufswRH90LyxjoU2u1PdThml2uN8X1v
lue0GO5Y6TQ3mI1N0DJpckp949gUsvzhJe38TuVJ+6IYdvZV5T2YZb5niENJxDK7dw2z30AKqm6k
EhCuzHrYZBiKd1Zvkcc2aj8Sq13wQqvm3bW3clfJcIwL0+DA2NfdszNzRm8Dh4xxQ6ufHWRkePPS
2s+6u2HDZsVhOqrbsPSp2/Dq7Gz7RPPHPqC+0VmGOwc19Th7UGEcNeszNLLx1AEGembkwnMvGuM8
zRm1nCE/bn7uvSyiPoN+oKVrv+q0r/aB01Hi0TRz1CjxkXVZzRyi+pjNxBTXZY7/I3G+e1e24U6V
a82Cyk3O0DcKottDuGkybd8ZtW6fwZ81l7oxvYU3VO7HC1TlU6chY62qnHeBn41n3fkeHiCtD6Vv
iKijQ/FcY0N+ztbydzgHw1c9h2WUTgvVTLgIgg0FjzOb5TnZdylZ7AqfKON+1oSsdiF9ZvWXTsCs
MXs30JBW6NI2rRRQAJ1fJcVqLHA6hGY5DLc+9Ueg3pC6V9PLt5lTyI3XMHkkKyf1id35HqzwHmLF
+sAG1n72iUIfFnaLOwCUGSNI04cXxYZz0yi5sjnouQ4cWaBJ6+4zZDL89q9UB8VabmcmiX2sh8S4
QBIt93pwg5fQTTg7jWM1n42qUxDiqlegajxzhag3SQWpGfCefLPaMTLGpDiNbYjtdyZue1ytiVd/
RWqCg8uc3hiShRNTsRnnBOVvks6zdvOYPvEzWTaZkzugu2ifUeH8GiSCThy9VMdFm/cDEmrsoDpy
jGn0rqr9fabzJnbyEZgr2I0igoiooXZYPF5qPe0AePE4Kq+0K94tz3meOweDUeoYMF9woGucz8oz
612t5kdn7Gi7kWxG3szcuK/SfN0ZdvDt0Xx54qdtxbAbapp48z22Vx3LfrzVuC3OPAs4us1G/cS8
th5Kd2RpZdu8S5f8xlZC601TuwH9eXRWxOi4ej8ZbYUhgNd7yu19QPpKdgzHP2t/zvYh4c23uvDD
S6/Zc8O18TYsGxXJccVzpAw/hjB4sicwOl1SyG3XWWpLbL3debY+0G+I+5ft/A2kk+KrqSrQPzXY
xs2SLsuR7cYGjEdzf4Vfsy7wS/8p0V23m0YfS6JHFanD5JMcxLr+yEW24rWHvcV5F8gkL7A67sn6
bEnBeuoYLN7iIjLjY8QTN/EjpEi33bg+pya354iwCVKGDzqlPpKxfauWJfjq6TM58wfrO3+gW+WY
9Epc3LSj6yKT0v2RqtY9ebT33IKD0++IzPJ+tjpq0JIZKjf5z3e3M71xS7NKd5kwrb5Xrtnde4VZ
nHrXcC/Sbpx7d6hd7GIcL2aLHiAOlOKUBGWz70gMnfBpdvWGFYF1bCTEIqMJ5suYA6tos0re9vBu
LiOEwo1ShvM01ouBtOHOv6Q7WR9/8FmmwQ4SFv2MB6QcSn0IMeE4bM/N8EhqauAXTgKDg72hZ6x7
ga5jfiWGu8YhK/gv4AbDfhbBspN+S4RzwCdyrpMGCAlE7/3CEq6JQ9rGeCpglRojE6dsxluNhpSN
BCfyQiRlVtSoCIZOAq5v7XqFRfq1Kb4nY1DsU5K+fxggfL2CpxLQDrtJXSko+rRI/7rxLuVn0i/h
obQs50fbzu0pbcSXkVfNydUhPGJc98+M7U/VJPKbHtv7uvGc9WGmRvotAzgSZ92iDqZpZh+lG5Tf
XQdCOrM9xiw57tvKHLBWreHNKBtmpLHsnoOpDx5MTEFxwUWDZ880o5nWms0C2HzbqNHetzo1Hm1w
Q4sGe+oK9UDc3/qshgUjRt3OFzb1PzFR0y2XWeZoQuoxug9ymJO554kEcqVsKZjglITVCT9QcqiV
0f1YpOhpdSuNc+rRoXf9wLESmemFfihIBpXB6jgvCu/kNAurxqWuEXKYYl0MnBXX+7goEBM4yw7w
7nTy2FW6LA+TE47GbpXLsu9s7X37s7fG+DaKSwcHsHbgmH1mxCxw4U+2aKyHtPYnoq3IGndECUQS
z6KnKGaRpnWyFCxzcEerHcB3WmY3Tq1yyV4BvWGBsrzO/LDCztM7qAvg+Ri8CGPKPtwno6JEuPRX
++whSD9AuENeCnSNdqZd14CnknYgfdONryn2OzjSB4eJgsd0XGNlCc6in6gptGWpMVI2SThSx4Hg
ckMHAlJaayS4t6xe2EUkLcvAO8YScWdRoLXnzafzTTuH6p7HaVO+9+OcI3OXXg5DjYtW/Jgho1q3
GVEE7zcKXNlBvCLdAKMmp1cooyuvclWyc2pG7k3pSSJauAhY1tdqGgq4okv5NZGrerY5EBDRr9Qj
zsIlOfvuXL2OtaxeOT31FaNd7f5iZ+6pfd4EYr01p9bO97nosliI2b1V3GUczwsbOGm/ZATscD+t
lxTi3nCkxJrUcT8mw720k6Q5+baC0Nayh44Mt6lvmqozIKsG2XXcbKul2TfU+TFqTilVlwkWOh4J
1y7RLF/AfzRd9TtUaK4RDQSeeCFVgmcIrDvP9MyyqypO7Q7lkMTm2MfDDFUW9LXrtLeWubBTK33p
IcMjTJYHp8cWtJG2ze9vVnin+6EO2Z+sQ7+Q+524vb3Uc6fHLMdicbcMA78dhz2cuRIp7znpuDx3
1mTqddPNwyzjch2tcQsW1Z1AXEpkvGySDBONNtYNC1nP3LXpVR0pbGO5eMXgr9uU5OwbCw86XMqs
Eo9ea8DrSIRBEF0kWFY4JHJmBlgbXJjKswsMc6ZERy11FrXQEs3twAVhwnc0e39bpOVcErJyWSRb
QZmZbMsLVPQpJHG8Wa1yVVG1jHm3HZnAorDNZ/9hdXLXh4yc5N7RmXLWuE3nzPepSA0+mYY2wNpb
KVz3itGEaMzQhuJEPeRzkbk+U/LqAV/xJs0LZHLzxTuuzcx+ObFrnhlL232xyaXSU3Hg/jkDY7of
HKf5Gv1KvXr2HKKBd8OdO5jWgFfDZwMt1gX7M/Vf8145iXAPwkus4ZhVGH2OrZTotBhF2xlzvxhu
BmBJYEO98p5eWvrSFMaiV4f5/U3by3obtj773q5nb80LtRXYBbRJ6iJcAOAwLPvvmDfDHW7vlrf0
0gTeBtPnVL/lbP8Z6OvBz39P4YRkb2W+Kg/Y9Bj50Z/JGyPDDOFNyvt2HwqZ/VnP6mXHd+68T1MI
MMcxkoArXos8Vgv4DhoD7fkkl5UyxbWVz0HqjLeWLNM9OgOXDNVVPikj5sf0MI5iLc8ri2cKtToS
rBFsjrqKchcSIUjqmiY2+DQMVoZh2fei92vnDAepohkNAxUdfHZOibEx9T4v7iRdEoAAo6G3mVWH
56UZkOrxI/BgG8uh2oIlEyeF46g+mR5TYsxZjYsbAIMLalEo81curmNnbtbzkztmjbPNcHzKjcnB
nXtO1cYR+DGP+rnyGSloXEQYzOGZdRzBvXjIvIFxNVlkDWKrLm+HYAztO1qgTRtBwmK06iiirLaG
7/JPkNyVoHYhjY0b+8/1Dmk5+wbORBGGyzHvFnwLJWHdxJYzGCyoRouS7a8Bzu2w6WfMpLQcjtUT
em7wnvdj+UvbPcTtonOqV5uhE8pJWjqvq4kWsFHNAoo8hbOJurhMdwG3X8GRwF/egHoBXR1CxJWj
mc8NB2vMmzwNarv04qwFRbsp0qSAmeak5q1LJepHMiE8w1PiBlUpmPUosxYz2/uzwBKST4zdfMWw
NiLHTRqUbvwlmApapteiN+obdpi6i0Kq7m+pF+SfpirT3M+jhLHlJQa8Id9JnSjvOyPjireS8Wja
9jDvG/imV2/yCrgOhiXblamZ3Cpu5wqmWT11cxtX/HNoDdRr5ceqtvu7Jgx55vEShnFZN0uy44BT
Nzdw+OabwV0Dzon+6K8/PLduPzXsnCHiNW7rs+B8tDwMWZMyntYzxQcaPiDkw6DtX+bR78jn1i17
Dm0UwfT4Z4ula6uu8f3lLthXlmAf7TCHt5TgELkbADmTCuMdydY27NKnsphs+3B9eMYeN5u/MTIV
vpbASnPOo8H4GOboJsdAgrCE8Zh+DyFN9Q7datx0uRseswm5CAxiML4KkVDpIpUEN9iC3EXn7nnV
ketz5xtsRyHQjKEJ98IIEPlHVP7mMA02b4YMRhHZ9aa5SSwbW1wZgB34Upih9X0BMS+9ld7IzSvw
S4035jL1125Clo3nofSL9dBOhEqu52enOuJpStYIKn5HN7Gs5W8wT1h1jNUoXzunN/V5Bhqf/LRX
78qUtpcEYvBgyfHdzOmhfLWT63QQWLMfgI2eQj8Gb2j0Ty6BGIhbVhl31hiqrdfioIlQgHDuUQi8
wC7oeWewRMmzY8inxPFy7lQ5bmufN8WHu2Y5tu1llrW6R5UvhgfYmPbLSh2ZHw996Cw7sx1SsQ0o
4hR3CtQv01yaQ6g0z3hR7EeVAl2VSINvflWun2luJhexthbHXyHOMk/XN1e016LCYXj0cV4fOh0I
ikZxRjmjFxywjEHbtXOMXFg9Mawnq3/DMMdXsjtTRWxl/SeXysHPsvZTLp8w9/cmsOh79tjVt9XJ
6fewphQWOzx9orWa+se8ANN8nlUdnL2u92RklDMMaoNszBaMnn7z4YoeMP7FI9b9PCqz1f+1uGHy
czD98MVg9I38kUvBL7M+KoxUfNd5HbhYGX37Agx0PPpTY95RfCJ84HaCo+2caDzq2HVkBHR2hGss
xIFjlYQKtxbtR5d1Hg9wNRvLTtMdwnuoz96d1S0OBrT4TRnM4ZmM5nISuDe2noXzV2eYQ9Ol9G+z
sLNjT49jABNzTcrIXQQAxISX5L6usvUpyw3PZI/VmADsJAJXsLrLoUIhfLdHyPOWH5Z33EGdEfk4
vgB5ZIP6nJ2wQjdkFcXSeypuRopH7G2JjNKzls6bkDbVWe6msA/LuPXr7G5Fb003eTewWhXgPzeu
1U2gSfukflpFlV1x5zzsrIkTW1abgAGRlKG1yjqzaUPJxnmjXWzKzLXNaR47Z4j6ErB/X6mWH6sF
HGzKkyPEhGpTBIH66a1WFcH4lDf2uqZUcVYsx6zkTWBt590jEijFvkUNZrwW+Ls0xPUgd4vbTk0v
vsC7aUxtGQO46G/Yn+q7pcvKZWu4Mn9sR0iEvgyumFWfdZ9MIDeCx2Xt4hjqGfdx8K6rub2xsFjc
I6Zy4a9zjwVRSBP4dc+1AcfehhaK72XLtxYCJ2nt5FiRkHS2yWTMO9/rvBZkCbjNj9oZjBOLt20w
SeimRpHLfbbOmMMNvmDkBjPu05nT8bZcxBNlpDV0AyRQNtYBeFI2iQebz4xtNQf9e6zKmg4IuKiX
NenCIwfk6pWNQx2NJQ7IxWgy9vRJkDtbdw7Dc9Go9teST7zFCFS0L3MX+Lf5WuifYdfbMblh3PsI
9G+NZcwouiOvVArOESyc0syznZoRsrA4V2dh8CbXDbmBXWraMpqN7rfh29NBNN0IKBGL0PZ/ZzPF
u25J6epqhOiiyh0hxsqconORS2Y22P2nIkeUGuwCOmEwN/F/bpH5V28O1o4ArM+flLlPihLgwb96
UMC2+mbTZTxzi54ndQDn4rwmavqchc2+zaz9u2K2mSz/8y/7ryapP19W4CfB+vUn6yj+9mUbhU91
1SML7cbwKYyvtJtEFZo3j9QayCYxnCn4L76m9Qen8JcwFr1XgUng90qzIilGt8zf/rGDR5dsxfZ5
nNyrmlm0JnsoyqxprrfFKMEGzOp5AelMGp6ZGjNEUBxY+nPim0pvHeNMe+aHrgbaaUcjNzm8+sPS
vQmKd4yjZ6CYVwgzV5wh62Zm6E64xe+6rDSZX8zujOxmw3ygC2v89MOWFZCC1mLxZiYSc6B6q3mg
Hsoztn21OrcTnOaXgFPujEeTsfaBNL6FDciERHPIVD2peCxmreNyTvw+skbBeq7gYEQBraZRPvLo
Y+cpyk2HVEbC9TnMFRvUvhiNo5lo7LrjPPcAgr1pxUbceI+LU1TcWpwVPuZl5l2XLQEaLKPVzjEY
LsmSuI4bFamxMhYaQNjR4Og2i2RGPOqIpXaCdEVP4dGrTM5sixCoH5h8upNVej17E87Xb82Y903U
idb4ruFDMGvg9/b3bKzynx4kQ7HPiykYYxe22WcVLJRD4EJVPeDFBSp9MS0YA/ps9aKxQ4nmoNku
PAJQxwxwuo7qj1U9UnAjwxLhOPSlPIdryWsmWOEH4iCSGF5SnzblqOvwgUPlz5t9Wg8Y5lrPceq4
8GhWQGzIKmQBqwx5fGObERtdKXlyLQqUd/1CxXAXanPZ/7k5/kc20+cWf0P9f65/5rPtNENANv5p
ufznf/33ymz33+3te/09/P2v+pe/mcLMf//uovfx/V/+A9tRPuoH9S314/cAWfX/d21ef+d/9//8
9+jms+6+/+//+mwVJTr8bVRbNH81lV5Zev+xCXXzjQ6u6r//gX+4UL1/c81roPOfUc9/hEBt3Kmu
RWjYtAOuP/yof7WgCrLcFjIOTp9r4PqfFtTw31zGFHaFHA5cTK3u/8SC+rdHLKlI3/tjy4SxgY75
9zS86RZL1deeYIGhTVaKTUSz05uq3DOt1ePOXod/XD//YcneHwbhX55z//iKnhXYgOFwT4urXfQv
ptcc2vmMk0RsVG+/uFb5TkpoUxjF85CoJztUD0Gn8I7NzluoxCfbmcci7z50jSYoDWfHnu47E+IG
WvGWVfiP1tFVPEwekbkh+C9olyRx+Wb++s1a9pU+QjbWw76KM+z68f3lm4Xfm3jXPdBGpmxAsQMQ
DPP68jbL6Ujf8DNtdt51x8RRxX6W171TyQJKZnImz7q+6BbbVpVixJrgYG/dCbe7s4QGCSB7uK2c
7KegtwSoO2suNHLnV6BwqLt4nq57MJrq7dOKWz3nadPDLSfU4cJu9Z14Uun0wsrPiQQV9lGb5Ade
MAVL4VSzgR5vl8nl3AUDd+OzOYgcq8EuIsGRD8byaEuSchyp+v0aDjC87SW9mbvCj0wSD1uU+F/1
GnAIRUoHWYNYeD2NcBoWhfXQj5PxkCapt8O1le9CZKeDWqlT6jH2bTF6xaEx3vqWF+ySus+mqCm0
852QsfkeWrfYqdRYCB4AGBPKiFkB91sWJKyMZLXL6uYtGzkAUkz5Y3W7JzHIDXlTCpGXijIuNy/2
hTLJh/brekPXXHgk/v5qLem0MRe2Zv3CB2SGaI24Wo29ImLD+Qe5NJ2ME3LQS4ox4HHlQE3l+wQC
z5iMC6QT+4MkVLFPtENWvgyBdLbqLmXi21ZTIy557R7rrPiac6O+r8IkZxI1lQV038n2eV6w9amz
Eo0i32NVcMoICUFwaGR0w+aZuOdAV/4mr9bsiSwWWbtkkLRTFLwgcTqD7iM8MwUb7kD3JS/rfaHL
8Biu9nsTyjqivJ7le0OMb7WbOrYq516sNFwpHI4c6XE95plsb8lQUYNStj0NYcSvplLw5qhUd6n0
xMgQJL/xDKVf6SLeB81qbpoqShJyLxsPnVe3D2tSF1GdWszWHldoARUeBUE6yJ0ueveUpTuc8Z+N
v3IiCYxX3j7OnUN3682aWcMeDdc5Z1b67q9t9aP3BvOp1JSKkBm/xgEFbUydk7KVgpgY2z5vvI0o
mG8bsjwnXPAkp5LuV78k/qGwfODIAV1KQw0J38i7JjI0h2SGz3krO+8uI+z1POZ+wYdzlWxk46MW
tsVtkozXUGsoPvx8rQi7oS2aapE7d8nuW1GNsS/wGhZ1GB549qUvvbk8UppScIOm1Q62yqFqk0Oe
zQhgnkQUscYhSmSHSp1mBynrJQ76GSK3a5e3QnVibzdue2uY4fpT2/78E4y++1BpS8azzNj06ilL
aCJkzeaH9B0N6iw9jZVV6PniMgjhNsyo97T9ZD+if9KzaqiPahF3noVDv6tkTEkXopitadfyX1zt
fLnO4MLjnv390DL/kHXFuG4X44jjJSFkaXRUXgXu3vQokyCD1fcbemSHeMhdjspq6b+mxQi3qXS9
n0kyvFI+RWo6a/IozbEPDaIjkZ7ClXjFR/C+YqohiRu4B4T4twJr9UvP4f9hcFQC1tBKLzyCcibI
gbbWNGjiwRL2HYzvFh+Wtu+plA5+aaMp9jnX6gOibnfT5U11bxclmnsLMTXxhI7tnDjUlDcWPTTd
e4GhaN+Skf+dsGegHM9P7wQLz42b+2o722P7o++yX7pe+CzVCGHFtPbZINwzGpG/UYZ5N6bzs2G7
b4swX0Wpam87J116KUmwspyWtrcF7289kqPjyF7Z1lFgE4oqHpDfWMb8M1705NBZiSJ3D1TfR2Fn
2cBgnlrH2u+5EieV4wzK6BnyLVkdHL/jvh5qBHWaiJwDIoHeAw+w7E2flLlAUe6p/+sFdXLO0ndR
23fqpz9KC0p0otyVqTGDrk2Iy3xudbvwycrmt9sptNfRdnCBJX5x46fWfvSTCO2/+rJHjZrfB+3Z
Zc48LKFb1syUif8hCG0zFudwCshd2mTJLeS30ZGnVEiLulkPub9NxSVwiu6B4pDyzq0qfUgX1zim
iWM6eE7tzzXHnRAL6tSeB19Z21xBZota3c23bE2zE3T25iEtlIW6IY8WVU/lthw6Z8MZW+8Ms10j
lQG/TvGotoSbfRHhrTYAa4jwvpVJf/3EqhOyZYTQgBc2E97GCdtgN2XYhMsuTH4Ttp7uZUIcd2c1
9gZKlNqZylgnrnpEUdvFSos6qNDyMYSHNyrJfs/GEL62cghjVCP3fQQUf7aVC2QB54s621lW0uSn
vG4/V5Tx+a2FSL9SRnXXFYn7YejB3MBtXg9sLZ/svklOmfbVOaUvOe5yEgW0931ndVrdDkvdxp4/
W7sBX6T0B6KxDvCAwXZD+jfqN3mNcS4ek/TV9J8d8GqY8AIrtLIlKC6IxCnOsYmzU65norRVaD60
hj3GZNYXVoFBMOK4668/Q2P5SSXBphLmiroc7sK6v8uw8OIhnMfjRBFTwBvowmRQEL3F+b+pJl6S
qijKqJLV/NRBgt4ZY46JLJjW4TYJy8exdpctN0RyY0DIf3OYO7YdW8w7EfTuAUPyoWaVSj/WiOwQ
ky3Hc4eSedNXjnUs0XJ+K3/BwMgb42wQZz/gKpBXW97vfAicYy689tyzcXzNBy5SHtnGgr92oFxc
nkzW8csj9VMVGmVqjqfgulvWf9bMONZZcFx3z+uaFcB8vOXiYsQmn/7brqTLBqldQ/wvy73+f+yd
R3MjWZal/0vvPc21WPRi4AKCIAgS1Bu3IBl8rrX+9f15ZNVkBrM6Y2pmNWZtVbuIDAAu3nv33nO+
Y7QMrrN1hk2Q3nWzTrXtTGVOZQ5DIOXJvMpB2dWoedmSTOM0roPwbB2JM0YMdyDAy12rQ6KMprA5
Il9KngArIfuAXsTwcIiummFCl1Q7/RTYyLAO4DWqNz2LwyuMfe13CekwOI9clOgtmc+PYja3xD82
d7o53nZoVryiEBcU5ET+EH3oLpB8tw6hVm4Z5gTZjIbsMWjqdjbLj88AgoilpEyuSkXSbuzRNl27
0/SjbtrtAQtGt8W4fY5DBOmkHLrJqjwwiOkIDBiROysqdqmtxQHKDaKpyCojiGHmBVTm0uu1cXbH
oaZVnsTKSZmyp3TVNkR6eEe0m3U/5ojhWF5QQAzqR7FqIojs2ZhGrj1Ww9DdimHZZcwJcS01H3gZ
vXKBqxcOY7pBxc3xPUqQgA66H69qi97uWza2xbZP7KTJI5AYBkmaKFkd6/qqs5INaaTiCCPF/B5q
bXXdTo36GMfCebK7kB49XAXmPiO4KYaY5jlSi/EMoYyMwgFLusdwGFVIOVIVE6ZRXRkOJAHUqc9W
E3J4VAmW0eyaDCoi1k7KLDgQSmDRra48h0p+j6OKADWiODZTnRhbrTcOqjTHl7Qyr+uMKZuhNn5n
SdlR0+Znehgmszon2ydKPwS0PQhpk4fAqKwLK11Mb57sKgNWC9nAySe2lAUBtPaR9ua3POzu57K6
XajFrrPUxkmhfYN2F90jOw4hm6jXqZ3fVxyyD3kcPWf6BN2Eb+bF5Dh48gjBwZEyTpM4+d6wY8OZ
qYdxn8Rh7dLMIAwnM/odRAAjyOcZywQkF9cC43mz5MulKQs7oJgnzqidCMMUkKNi/cydpFk7N9fQ
i6u7img3d87ZQfUeh7Nehh+E58abilj7FWUJcaThY+eo9Q1ZQDhjAyOVbCa8RwsxShdtdW/qaXSE
vixtcWYFAu+3IephLzOQv86MDHtHtar4+rrYaKtCaRhs9SzHmY7nOdKRwWGrgum4Y9ROomqF6y8T
uXE3TtWHBvB2E67tuUSz3A6NNH0cPOejqR2GrJNPQFpHlGZoci1hvVqV1O7AD003mKkPyZh1gUjs
5aqo9B6BGLnKR9AfOEN0Ci5C0EjMkzwxW8ptVrJGYt7yLNRUx4qko3MUr17zThWAvrLu0DKOtgPo
AeVTR2KYW8QgKibEXXAlnlDBvsn1MnraDwWYZjFtG1V5eBPpeva1tOyiglciksVWeVAno9kVFb3s
PchlHUKK2ntz1qGS6VbhWWGIftfXWAR6aUc+DXNvS+4LolGTEdtmRYm5hN2ngDjhQypjOSZIB2dH
BylIHaTZa1r5pW4/x1X8NvzQwWGWfhnHwbmZItV5l9Jl8bqmZGrNCYng3EzeKIqYAhAuOdoR/a7N
EQvolXaLYPmtaOQL2ZDioK+yvHihjOxm6xJHTE7o5SrPU2HG25qSnITEh84BlTAa8Wue1fNJXlc6
kBYEGyXhtMWl2vvojFAGwl7PZzCTKSiCnAnhjMQuUS3s9Gr50fZLfkmFmm7awpC3ukiJIGlMj52F
2WBjEFSTE6jbxHyzuncOfKcXc37MZjEHTFjxcxbqXWNN25EuHnyKab4zGIkEpNq3LyUybdYIYW77
EDOfvMpy9GQtNSfsYgDTcGEs1Et8vyGQx/Uy2byw1Sq2VH/oLjN+gN+I5FDlaR7wAPngctItkJ6z
LU9H+tRJ0FKHIzO5cxBNXeNQZ8tyBCA31XxARLHTkQp7TOCXY7xQuYKQAXnEurgMkn7B3yUhkQj7
47CqSfMiD9+tiXrdtFHukeND9FPaPjVpj9S9mVYT6ezSxtU8or1sQFrE+oGXqlRX1yr5ASNHtQ1p
gzJ7QOfarYpXqykNBHF59H1Z9bDLqoxtVo3s/7QQfzQif9VCpLv0dy1EhrQfP5HkVrrz7y1EydR/
M3WLtU2zaVkb5gqM+72LuP4RgEndpqUCdptK7g+WHJg5zVGQl9FMtG0UVH+0EfkjlXAGQlwhkDNv
gGX6z+bpP0zd9F3/267eD8rkH40yw9BkS1awwyu2Rpcff/nPjbIaHYlZTUwp8BvsEQJvK+xDIzlf
ehFt1JFh2x2WdPBp80nYKQfKbsuX2nSoRZxIuU6sdLu6vuv5cVjwk+GcKiYyu1OH4UJLOqXt2ZJ0
qETmORTA3auDzGyq+50diacqbR76vgjC2mRzS3ZKw1I8uhyegqliUWMdlNiYBElTURc9CeyzvDfe
UtYsQKi24wwDo7YlVu6Y7hPN2TUmBhHbxKQTY940csHJoUjueceeQ2e4W8Au0gryU6e7MjkuoHft
8tTDir1RxuYXg6Gfh1F/vbCri/xPHUhmRgP5Um0TdHWJFh8dr8ngkKSB2gj+9Lj9C6P+2nj9u1v4
pTFLYQ4HteIWOupZUl/wXfzi3//rTyE6SCY5DGMt9IEV0/Dnn1JbEm4oZryBLa4ZbLm5fVnSIIXD
YwLTku+FykGqopCgwVpFV1oJrETFkZTcwEhxmy73NTJ0UZIdWpwH5vDUM3yWlcdp5RWWSGc6bJL8
9wlUp/Xf6ur56BBPjYsTEeAtwY6bvkTJ1xWcH0p/rkofxQRzTeE3zPMRc+yIGSJvHVybgQ/pV/zx
rzEdvCRcAFrKvCOr0ED9MliUFdPCPjA0QYMGNSrj7fSeCNl1aLiXA/rjgkxwJlY4sRACFVyUTIXo
ytf7+xvxL+/Dn77Gl6Z2LjNpnQX3IXHCDeMJ3EXORkELjQziF88US8+XZ+rnX/wlgKCsdHwEgv7b
hDsO5vMGohPu8F/9onVh/BefQxIHXq2VVb/++Z/eEprxFR5zrmyrEmBr7BM5XFWUdMCxMUdPjXM0
aaJ2+qGR+7sFMj/+qXZ5QlBGGca1prFUhn4YIgH7VVDYz3yC9QVeL8EfX+0LYEJv+wn5bt8EsmW4
0WQhVmk3oD2QMK2+5Xo7mJKPdvbu/+Ym//GxXxZkR5rmsBq4ybWZEWO4YnATt60gCoSt+/cf9deF
4+df+GWJKgxUefgbmmCGxdOCrxL56//bJ3xZOaK+kVOn4RPG+ZXylCbq3//7//qNIIvD4IJpzteJ
v8n4jvEHi2yv3HTze2/xdAhICeH733/Ov3wdUCmQ1aORQPA1Iyq2OmfKWz6nJqjKGbZV/ygvl7//
DP1HCNvPCzn3w7ZppSkoMDXly/vdGgIvQs4TlzcpK9wYVDM7XWzv1QUfbSp7DAMYNiNmzMcgNq9a
AwW1AOphaY+TwA9SWZ9EFd/EI/DXpkropk4PQ4fD34wZYCkxfxUQmUvCLtIn45hPDwktB1L+glX/
U0TRjZS13sqIy2iQy9WH6EYadhm+xOXUWe9y/SHp/PcWCLBKPijRacCXY5fRxgBVRuApPEZJ+2j1
B1iOS7PvDIo9Yojrxdkj24KJyttd89bQxS7jIhBLGIw5zpml2ofAG1ZOLbGzXrM81hIIgyHZZXK/
68ZtVcl+2WYntfguHyBFvsWN9Wnow6NpLBc7nO46a9upJ2gbt31mfSa9w/R9dAfa+aQ7X6KBC5dE
V3hiAtzrV4iBPX11/PXORs9lHxGyZ47nJgPvgUuGkTxC9i2dne1KxKMwcFNxUmvH5xE55116Slus
2vVHzxFi2Vm3Xf2eLtuQvXH9CWNhBCGa01m668tvhfkultde54TvsDl9M+L8HFK3m0gp9MlBNbhQ
ATQe01W/cxx/nshha5Nr2u9X/aRux+hhrOugTsuD6WzV3N6Qmw1/LLlO5jGgoX5cHxcp/qjjPJjk
ZIt57o7bQw2cuD07BWGcxPMaxzlSP2yaYLodAvYiyjSWgU/j0TgS7nFdAgzbSKSmagPdxhqnK8DU
qb6AKds4WAVV5kA1umoVn4VsXuVMDnUp5bS1k3ODGpHtIeZu09a3SsPVoGv0eG4RTPNsvNHI82aG
ZbrkxvXHxF8CNIFMZ/bsN4ijPggRBKXKvsbLbomrkrcMqOI+Sb5pRDEroxxwzQvBObS71uXfTwSZ
6SZSv7PoZDQpDs4YXEdFflOJDGtw7vPhBnGyxznEmVtoCHSu+zc18hu8h456KvtglM+yvuKEJZfW
0F2ZD4GGCmWqck/ShudE6Ox+Ov4c3rKUjkxPKSmKgOHDJuxpX4bqtcOctM7UwCizU2Pp31I5eY3x
xRZmeSqX8a4d7WPOUVbW31dXuWWQTc0htOvfe91B0Nk8alLmhdbDUHN2iSo4Km/d/H0ElyFXgwsK
Y9fgFjA71HRNe1EXkp7oIGdO40XnHolLm3woob7ROvZDRfFjvr6FtazDDzyiY6FUVMia6Jz4NEmS
S32+gbxhLrOXKJKPfPFYZemuUburvCYNQa2uJ1G8olp1e1X17fKmVCW+wSZZWbeiuwHvxnUYfZvR
qWkOQUxS65w8ZtTwcDx2vZTzQAJsq17x5J3DXvOBFgblSBsDa33XJde2fRnV0ofE4kqytR0wH8D9
9VsJRyiHSRUBpshum9zYjyvccNb2qcBY3+AERcBkyOGjpjc7eMuezdO/OHgTgbjNsa/X09GZrZtM
wgqCyt6o8mpTrQPCvN2Dm91IM9OY0gQ6QKAQvxBB88Vsp+2gvg6j8JPiYmBa4eYwIWnL4hzn8T4q
8le7kW6Jwj5MbXhUZwXbx7idpKOEXrMG+Akmgladp3EXQF7TTGn8wRgx3V9Ikw4UPojuXqDnMB5C
BpWtvtOwbE+xwys8BHrv+D9sQ5AdbPnMQZO2EzYAE6azpNLNS3YQmOigHumDYuDUt+QxXkWNeHJY
oAC9HHP1kxH6ppXPEVRPppaMgWsoXEcjFrdIA09a/Wqo4q7p6R8N15XdehqwW5pfm1ktgoZujlzs
C7XCoJtusSTjQZhOUpI8NsTmJQr9c3O4IYjyGljQrjdUN8ReoUrZPm4vjfhV9s7XOEbqYNmy+D+2
VJtAIfvLWVsC5oUpqWwC6GOHhI6diUjVUMlEtp2NrGZBXlAS4uSaZn2DhcxDaeNDNr5KB/l64qwE
sOUsRY/paP0iFugvB8Iv3+zL9mylUKc4kDWBmUNSaMIbxG4MspaN0T5m3EunzQMcxt7fHwv+cvT4
8qlfTuJanyB7aqsmkCY4Ivpjh95BV7PN33+Ks571fjp7rB8DNYyFWUXy9JccNatVcIak/Dh4BmZv
7qBBs0h25x4sTClZMHwcXxnHm/UAkNBCnlVU2QzkcEQ+C25FpvkVloSBTHbGbWpXuWs481qjR6Ox
0Xmu9F5/0GuNohFCgjF7Gv9qLX8YOOi62cRM/8g4OL7vFOyLjmAYCaZH8YedRkkII8UNG3flicqo
ihX9uQp9Ted0wkygr/RNZY/BHBnb1pxPDfB43VpgD3+PU3GOpPa8vnOmMjwaIn+W2hQ4gDgjuPQz
J78OsZk7YnzEEurbzojnVH0dc3pw0cUUS76ZGkxG83KhU+zhcNgVc/hI6/8568QdWKUDQtytpKpQ
R9AeWMnnhLCz721PkBbV0Ytucw4abCRawgsd/SpCQ/nFnftRYv2phGIJDBtMVutjeYIJEkTNRZeC
tY1jL/Zx4Bovj/2hb8sta2/o/OJkvD70Pz83QBB/NKPQ3erG1yjXtrZpgOMgItRp28Z9QFztKc6N
I/nivz+i/yNg/EX3kSShP73Lq0DyH8LHVYH5n/9xisX35s/6xR9///fuo2KQVmFCQUErqNoWruJ/
Nh/l39auIz0Cm/Yi6TA0Af+3hlHVfjMUC1+CTv2LdE6nBG151aP//A9F+Y0OCCuqqlkm2aCO/e80
Hzne/PT0WMQ12iYmO0PG3wxQWF7//E/PbtzUM6GnHAdEpg5XebKUGBYgv2buWDfGB1lXCcVvH8og
C6t5qN2yhZd7wEfNhArQJ70BfLlzeg4lZ8gOoakZ+gfY37g+4/KWTjCpl3QbJlUB42esw6essu2R
mf5UvBtTF721U2JfO12h2JveyKrINRGAHFjzSvE2qkoF7UFVloPNMXvLsTcMsiIcrKtZLmSicZRc
nkYsBo21GL4DVs3Zg/eoGhBbzdDujLjtHpqC/RMkHx5VNouiXnw2OGIyDFFEy+cMd8864udUVilw
Uu3sBLqkX9mOJQjiSSSKg4Qoenk7A0OFC2cYg/y9qDMHN0QP+F8HVd2X9g8caOHou3y2OvJLmc+E
r2gb4RXjK9S0k1n2sIXCoU+wRUIfSs3NMjQa0yjJCD/6HvFonc4jBuI5ZCI/24Uc9MMAb2s0MZPN
lsDrKtezLhAbjtE57VsSDjTm8HDNdExEk1pjxKr6OAwZ5SMmd3EeQUJhcHFXNTNboxCIU1FlEi8w
Z88z03FrgwM3OXWzZGOzxY74Xg56CqdjKqKLs4pR8il1ZJwZ6uDlupG85hoGDCyPDox0pYxXD2fV
NEAYpDp3U0eNKCJn2QT2Xob6Kc2itmICS66Vpyf9C/tX17KXLDetGo1+ilxhG5cq4lTk8XdxpVfv
uuq09CrrMSYHQime506JdgvvFwLbyVoeF1gyH4WRIq/H5WHig7OJjA80XawQiySE+K9E6iXX+kEe
N1IJC3E3kmhQUF+GHedEzRDlfTZ0WoUEVLX6V1E3U3pEfkCtUOgkM+HrN8xZC7cLci3t24g511E2
suK0y6laonRG7tZVwiWahRsrqfh01vciLQO51ct7MEDJlV43jmek5nFAjbQ43WdfVsUG7gfU0pD9
CSfSXpDaCkEKHGMDHcOTawA56PKPWTvKmwbM2ltiNPdz0zS43oTs9RUKTQw79vvYkMinTRzOnJpK
QBkGGCDjYgcNUS24wqFSR9mwg8DPUZvpV5fJ2AhDbVvqXRssI6jIjBHhVq7741Q5njLGadDxm3dz
Vm3V1noMZc0vC6xitiVtVBVIdDpTg0hyM2H9lj/aqXheZvONJtkVA1N/mbDE6Phkvi+Z/iGBgkns
8MxhUr0w8bRcfURqF5cp736Y+yGj8vUUDDsviTIP7PyHkKleSXlAm6KOwjMn2UuNCtAZnaWF4BYX
t0ILbBeL/4J34m3gfl9NobM1c3F02pqHZjTUp6IUT10pDlDEX/XauoyMxd0xzl6xJ4ceIGrbG6T+
xDFBvAD8uVVVe78kg4Z2EhLKagNY4z3crpJuBBCTJMyeyKgDdy7QjILDHVdOX/iQKrl511bVg1GN
L1Le3YwMX9K2u5ITke2Msr+ewjJ/YFVHpQvd5NOk3qMOw9uqxis7GNvVfBgr8y4ZFyjvAxIv2r2Y
jEQ9ErbQD5RJuuqrS46zIy7o44A2Q0qApcMNp0FFzZkR7mBSaDHwrnZM1V810ABBYpgfNgin6xp0
/wkd7FkUA9qhAZCnEpK83SLJAdvCCRbtj32SCyahVW/cNa3yRL55kJQa0P5IT287p9slCYkZWmns
W075yRS+UE++FVhnXIyGsofM4qnDWsM60ZDeuDBEN7U2AlOakuvchT4tZyqoYcALaGhe36BcMiqI
ZyrkQA1Y/5Wo1eTQW3QyLMpf6HrDlZ22F6tvzxW2rxMAxcgD7f5OWtwd0Qg1bJes2Y7W+JwhbUCZ
oU1uNk7AOWRihuIOBy0G4Z2qDNMJbbTmCYvORAUoJCbFF5aG3yEz8jGVJC+EAmwbXUBk6fX7YdRv
spz6moB3ynQe06RWnF1OA9CLqOR3xtg8tFP/kZvldZrGKCGIBa/n/jEvtZfWlmyXxUY6TczzCRwB
+tGR2p7FxoRSeXro5AlPqa4c5HG5piLHtJ1trZ4oG6WdCYjF7hvxRm0yBK0xdWbaK+XOjNqgKwc6
EVq5LQ3Hy2Zw/V0tnYd++Cjl/ADJ6gQcf98uskSPT79lfctPaI3FBm19vEliFQ2JUX3MxQQNoPhU
2/mA9N5HUim8qSyPQzw720aZs2AppNtMxtRoAeeHFSPt81o/VKBg36Jh9Kswh+9ajsJllAojFDWN
Gy31e1nO5zyzmR1V+J+ETlMpikFSNTFg+xECTdeqQSpzWAev5lmt6eWD8yFNyw3Vmn6LX+pgjtb1
gid+aSAzkCa9Y2tPcTWHasZyV8hGV3/Caknvu5KHcVOLrMTumcCjSEBCaXqglUsC0NMCpfs+KVOn
s6VYGpC8qFuURz3KoZ4Iq1O6FZ3BMwWusKund0AzCzb9rFMRDfuLQq9oowkL/pznLACS2cdGO7Ot
e7tP0/HY5XWyh/qcS4ZbdL0Rm7eqnQMdDmSJHaf8VBWSAPI90YKJCjk0cyJTJicGuSzQfDEmhN5o
Ov5fVMWjehUrI51JXa67yfLDBlGjsp1o2GfqViskWnrbUCtVOCFt1xE0H2Fy3TmYJNUHbp4K4QjU
jXyQ58g5T3ONNb2N5beadOwKAxRnSNRBA8kkl4Z8nNLYWVIEzCLPBy2om3oRxlMKe990NTJ+YGIV
Os/QLYLqSJWoOAG0dXt9DcmqebstgybhkuQJyWKyXlHFhbOqrT3O8kFW8jGTbtAikrKz7+1UfoE/
Mg7I6BNsuwsbn6EWEJO9udfXNlGSjGhWMHbUkX5HDHXoxTFu8k2agrZMtrTEDIHSV4yo451kScE9
OqBwPZguzXyd45SrVdrpGD5RIuaVZXN5ibUhByOMKvQjdqkVOYzNXDPc1s4s1oV0YaM5RWHTtOc2
lBsW2YbT9e2M2MtytbbOt+CSE3KAHbuNXwqleYXZUcUPimhL6wKVsBN7rDkVnW+dB9XnCHVupB42
7rCoodUEZKYIgN2SVqLTbYbRYttZxgjCQgJarhi27dDRWYrVTHTmpmig630fRnmOzyPh0N1zV+ZT
vg8HGXBFVHMscyeobT5xD3HqgfuaFvAZBiTUoZXG5AbQcTbbNOYa2wo6IuMQpA1htE1/9PMJdE2m
p4Km8V2YG8LCvmLSijeJJVMBMpDIcIoGImnwVswxHIUJ/RpinaRr4RZL5o5Iqxo4Gg11mddbVzxU
v3nuS7nDBkoOKM3jAQWsO0acaDze9Dz3Kg0DCyBaU3UESIqi7Wp4wkapRPNNM4vCCuDrpNleqQAU
PkZjh+aoGJH4kuqw0AqY4KCXXLTBxvagkSQzljQv6nnpOreRzOYZCQV6gimCkGOn2SHvVCBvBnrO
BrXCkxpq1UufMXmgbUHOhhP7U2vQvk+Be25CSdA/nwgL0aKp2yNzNFyqA+k4OVa5N81UP6ZDP+7w
jpOg2lr1HdBC8mGAJBmbFiBGx+U+mAsWfeYC6s4i8ucg2yxb/ErJd0iPw1C9tsrwqKQ7sw7ZxwBu
XKExylEuZW2gxWZ534IWd1vZzlybGe+1BAvtW5dY/SGJpOQxmSz5SPR081nMNadEizP+9yyUzc+m
WiZaLwQpvdl9jzle5S0/TWaW+EpOr7+KUzgLaUHVoOBt4NwTq0Fk5UmQai3mViPOJHJWugkSpEwB
AnvOCdcALQ2Dvm3aG0yCoSuVtX2uFTN9o2aN/KqROmClabKbpjLS3Za9co9MbAqMaH6TSmPcN2k+
74zGSaALSwt4QpyofixYGCWRmntI3jI85cGmn108s+2Qvz5P1bM+A3V2yOV08yqMHsFHTp6ddVdO
3yLZzsiXgfZFeWL1sP2cnvVmUwza8ERcd+M1c2x5ESWUa8+Yb6e6+97aBAe2RlTe4nw958WQH0XM
Y7+MSB1Tm708XbLEVbDFUJDljuqpY60/THEPdldn0CHrEsEvZqDDivdKMZi+qGSQWoIGd1LH8Xve
rIWslZdwHvHlKL2SeGnSZpdaoOJURx2Roj5UT/wSjqiz0w9bBhozlWRi7i2mUSeMGdWemYzFDx+m
rabOk8cv6dLfpQP/Vp/m/8xFelN9Ly5d8/17d/2t+v/ASsr0+r+Xgf2vjD7Mz4Gi/P1/9GEU+jAW
4ZB4J02qOpUu2j9EYPZvpokIDA+5o67OdZM/+keciWYRZ6I76/808nFVmT7QP/sw9m+EyZJ9oCAC
Q0pk/lteUuOHguePLh5lJl0iB1+Moa7RJmQff+nDUGvACIoP5SjVIr1vKCT1a7YCmCfEOM3qCOXD
rkKFHoas0R9ItsRjQXMQ68/FkF05o9RpJxXf8ks+j0LrELiaVd961oBePH8GacdK5ztA6+V6g5ta
5M23JOoV+dayhMz2n/fsBOqrAQViKF4i0ND0eicJRSwU08iI9AcrplDzcMP000VDSgpqO++NwZvA
Aw6+DaUX8aRdoEuP1JXmrGTE/s2YxC4ghVK8mShaTmbarUh03DbqptTgbbigGqMPodlZjW8pkSMO
HRFdDcWMZRPGFolmGxSphuQp0yLFO8suICvUjsIoci7gskiurhdGnbzohIxPEfjwZjF3wNfM5FEv
1Vpu/WzAZXKhgzXZ2zbVNXGN7m68h37ttDudXcs514DEZT/qCsIJuOvgy9igzGJHqhW5HPHAa6oW
HJc3WaQYPbK2NXoMok6We31J14sou7naUUwXEwaKfCnQkTa1slVm3RZeZWFX2OI/M01XmjrJRD0L
wxIVfNcQyQq/scakjZrXUGWxHGqJvRx7a1fp8iEzYrCbpsR0rOGY+ka8K/a/OrdaWJpxHvUrRhoM
R1QHWmYK5OSzpChNexAkZ8HM1YVeTJe5ki1xzhv+jJOwxHIFF2XCFGQsCgY2eyhq2tcOLuNNVzXq
GOSSM4Mn59yLBU9Telna5bTe4KUNOet5rkqcjkfJtqtdrmh0f1RTrlGlmXRpSAcnz5kNtnYGb5nb
ejyIxWxPtWG30lbuJz3dQmrKp93YmYZ9C6Frmf0swzbrhWKoa7dF127QhMwNxXXUuXgwzdm8FUaZ
vFTIB203AgnxYC7ypLoJeojzImWgx+jidEeJU941jX5QwVYcsos4rU6d0BuV2XsL7XREW1laPHb2
EOl7smLFJ4TEpNjOijXZME2ELh9DhootIG52Pk+O2szcmTALMy8KsUASRmFKN+Q61EzeE1pVTIcT
p6C0zaLnCdm96ndx3sg+wlS7d8G30c2C9dmGwbo/oFUwhOKiTi5THtdcOiuVgS1bqKLHYVDIThtM
q/3N7ZTKfOW4hYSkNoHhuY4JsBjwKBYO17bDFSWfrMYmC5e9DL+NbdEtmZzzvSKLme6Cj/5by2c+
D1MufUJ05fCpJQpAFw4T2UiG8Dhy6u06uK4NRawIalEkd04JldVL7bjUjuU0RS9ZU1sK7SaaLy4M
oVigKeydbxKEB07XBcDjQGpYMTn/lHBN5SIsfUKNs0eDlFuFhOEWxC9vKwYCWrzfErtWBXFxtMx5
pEAMrgoEOVr04ZDGSy37KfGOJE7Oi27WgalOSb+lfGRaTUR7Z3+L7CF3DlKL8YyyTy4JUgDIA2LV
XxH15n0/lIl8g2iwzW5JLCX2Ah5iWOTkyw0d5X/DuSz8Ng4jA3BXhCQypMyIRBR9TDWrBC/WUtPb
biv8A55jSs5i3FDVppPuGVkjazvRI6h/arPIpiaT1JpZaNq1zQXCc2OA1hhCLI5LX6avUZrY2oyr
rOrqSxppFjEzQ5KtS64+kOq65/1k9Wa9gCBu+xOS/dybWhgy4yHnQ7KSkyWjHUKiW9ZvPyx0yTpU
jhlWj2EymPrWpkfqnGKl6HJvYP4PsS+OqnJ+zkfwH7eEqFEeKB1IN2CToa1Xe4KDO+sJwHSn7tal
Nyc+FkBLgj9jIB/nA1HyIkPLWUDvbOZ8kJCmROqkMdwqqoKeq57CX6zoM3namCNckanzq31XFDbH
2RgR7KhK0oXyE7+6o/T6rR6a/Xiep1z5FiEYpYogRBo5yzANIJhSRY2elVyRiaYbQxg+I9ajZRNJ
Mu6vqDfG7GQDzwSRaGq0ahy7b2xfJ89jPXWN4mKqvXKfyco80XecW1hR/YRuhk+wsB7YNYKXFFzd
vIkwgB6zkIzrTZZIufB0paJKoZwescKTXV3zQpawohq9Tm8rXY3yLT2C8WEgIRqF76TX8T5lIuBw
thx4wXrsUSFxrBGheVibB1I0msaycJ8bYa3tw6x0dB6kBjnJpgsr5QXDaEHexiAZ0lbUvD0u4V11
syXuR0aa3aUEk2Q9MLANmju0ZmOVh4R0MGBRsQhlNlcFCN/dirIyPIPOP00l1ES4Mdk63LogWntX
RHpd7znrKvcMDRVCJ2tJM68V0jR0usUVgVmali2fRJ3WdIfCRnnlOaYBS+2rkrgLe1PcwHQh0ja2
cmjchHhW16OSzQ8gu8o0yLiOgJAGMuL80LLpsoDKxc3uR5HOtZZxJOEjyRtMU3VdFhg0E2D+RpEh
sZkESXH6pUhVA/dpEskNcp1Ol12TFE5uizwMF/wWVH0c0ZXP3gY0jRgjg9kA+aOdfQDM0AqSRlhA
qIkoQB/mGGlQQzO4n/NWaGDc4+JCLI35igeaGMLaICDT7ZKZGipaCu6RNWFQ9sU6j19PN2bkp5wB
77ADwfbNVEKDfc1upjdqe5xfqhRqt8pU9YymqsIufYVTlUmgSGu1V5yrpuaGkA42ck9dBkU/1A5x
yt+YEbV4WjubPGEQn4mZjw8TMu5kmzIdeV8gDJcubW/ByN2ZlStB16440Wms+/dyssZPQDncUuy8
JnbOLEXrk/WmAb1Rr7tqI3OQcdzEqI1d3GBXAunadCY+P61o3EjkSnYbYvCVdik6UyuwByKOQZab
ZnmjCA2xFa7bydqYGECJBZJq7PpxTrZlwTVwtXElRPYkxuCYKzMwjilNUuZ/tim+Kfkgl0Tk/hd3
Z7JjOY4l2F+pH1BCAyVKy36jzebmo3lsBB9FzbNE6ev7PM+obHNVeDiCQC+6gQJyUREMGR8vx3vP
4WXiKulITrgeKJ/+2LjAnx6dopHNa5fa+O6NxdN/d3a8uvseFf3aHkUFGXdHfuRi42sI0+KE6goG
gUq7mSMXLwnLHnR0kd3AaFoiZJA6KkHaL06N/Ysiz2NqWZ3/XHkwPF9Bh8nGN37G7pkyu7nsqJIg
ubFs2AqosyIFs9YYpmv+DFJHI8sbwbPtBhuPtE/J/Jp4yDI7Sg0TC04qdQ62VGdSjLgG4m0OYS0q
9uGh4UEU8W/BnePOyi6WLyfUkAgo1OcfmQuWxBvldcA5yYVNi6uuDwRWnEQBnwDXGkPBCxRVbXn+
xO6Ku3KZeCM1n0kc2tcQU71g1/YLDoQpcMXHkKrlbq99YGr73A7I29cRu2ceYZvwE2dlj8qmehD1
nip1i9pe6g2xmvj+fC+nqXscqfpFExQ70yd2LdBZU16C/D2V3y0VfUv3FgJIzpXk2CZPeTG7+lAH
MUVdgcMdDI+F9fqRGbHFRBYpmxtw6kBP0NxYiUuPfuUSQ8nndCYrlIlJCG5f+9ki1RDlynePiu/m
3JDvVe7qTHTvNVbwYa/TGheyKsrcpYChS7+riJ3CaWw9VqXg8kB+5fiSy+hVuhCqfWykO6rmlxZX
X7W8wVML7Yp7He+r5HKSA1Ay2xe4VdOl+6JOwNvYMmV9T7qiLvdKBetVUoJu3QcV3OxzbltOyhqS
d89L7VbV3nZrVKtWV1XFflQtJe6ptr9lcVyAhkrl2B2zImObKqxp5Gmmpo5kF3HQUAb5FP9/ntOd
v0U+/a8u+UbVV/VTxdblX/mzYsv3qNhi30e6k3vBNL1wj0oyI1gbyI/672qu/xzWSQP4FwuNsG0H
ChwUXZtErT9P65bv/wtZKY/E0Fo9Kmmo9NrUaP1dzdYlaf7/HNb5D13Kv9iXbmolRDuytyUd95gU
4wfSfj7H4/sXNxav/t3GS+XnL1oOLplvL9IwChLPBzHSMvmHvNhw4O7Cf4+2Xxaa/arpTfpaypTM
lbsHCDKSr2zPelU4vASaffYmIa8ZJXzYnCd3e/Z40/JRrsXg4A9mrW8SEWOqofoixXXvUDhKSnMC
uses5U3WCyeDTC8hXJxVV9PNCpLoUORL9Mas9csv8eLHdGO2ixV8d9w3ndxD5Fwh9okPZo1zJfWy
cbkoOYtA58exzIOrpBo+zXYeGvbL5hZqZffHm7ldHHkPYX2imrZLfpPD+athSLi//G4fFGA42ENB
wt856j8VqWHkbGKSn61pKO6kXCPp3Qeuy8cvXsYN9d6ou/1NYMYhp6EsHYvjSCI0eaBvc18aNr0J
TDg47aWeujhm1ATc1oBg7nGp/QbE9ovu3uLX/EGKsVvoFuV+4Z2XnG7fLOb9bVQGQaxl5vJDUjYS
NJSfCIvnCLPu3gRmOvU5GTQyh37RPsbulFz5jbZPZo1v4pJSpbpB4lccO+5xvsBkT677zI2uzVrf
BKYoYIODciqO/jMKOrQCZs1uQjIOfXdJeWY4zlxF7Dqn5d19dczi3d8EJZqFAAchoyTR2RlQH4/D
E9lPZl++icwpdwbqVbriOEmeAwuN1m7muGnW3T9KuV5MshyE4wvWhGyvqGBCge5B2Vhn9uliE5pr
Wa5z0oNB41YNJ5jPRSdZfYPhp29WTa4qxnLFtnNssrt+xId6Y9ThYhOZwhVVtiJPPabudF/GBXzC
qnk0a3sTmFh7FKA2kVEB4V2Dky8/qdr3/lGx4n/2VWITmC1cnh6HRAaeNcj/6AKbXK6IckizuBeb
yFxLO21TEWTHuE/JfashMznWn3TXf7q9uqTqvlzXCvTmTgIQ74iPpT7gkcDpEwyGa4TYBGjmCIyZ
WRkfuo7zPon/7vTV7AfdRCfcVGpn0iE79qPoIUqKr148mYWPt1k0q2HNLO5FU6r6bJI2mz+Uk82G
bW9C04GJ365ey6s39/g7qiqvSsBcB6NO8TaROUyS6qGOD89nDKQX3XWR5U9mbW+icwopZXJ5pTpm
NAvg7l1flq/Mmt4EZ6WB3vLslh07OXAV48kbsjSlWfR4m+AEcq1E19M4HE/yyLgXNfzqTVjqXiCE
YD07Apqn8o3Jm8Rrx3CYbMKyz2pKMsDIHLn4JG9B2XD3o+WdWX9vorKIraYCi5gdg6wQxRmQ2OJ/
lCR3Nma7N28TnBJvTaMGUjvUOuxD64PqPLNf092E5oLlXsceLddo3IYEBWrZr2+NumVbo934Khsn
uapjVs6fLWu8iy+36WZtbyKztiVueeUhjPY0ObO2fif8xL0za3wTmjyno3UkoR1dGpmr1sC5x557
s1X5wph5uUBELtg/wSstp8FvHSlkldmByt3EZQ/ir50S2o1ntNqRddBjbjb83E1kVmSL55yO1REv
AWB1jGWGGyt3E5aIbpxsoYT/aKcQ6dD1fuRA++e92j9din/ws19sCeMGgF44+OqYDnl1DMFY7uqy
M9sAbYu8Kji1XurQeJN+jFTDO4dtth3cFv5Z2HuzxCMhN0FOsOsaB72r5dRmY/tHteeLTiF/zwcC
R+tx0twRQE8U0rhmk+wWlzB0c2Kht1RHnXxiUc6pys4Nf0xnE5NFSG4saW6MlIJqZUqf3/dkZprF
jrOJyXninYPXZ3WUF5cVJOLacOvzA2TzorupzuXssDBM5mzY+5QL7MYAB57RPPWjEPFF4w4Xk4Oa
6O8ybG1QzLVLtqo1G47DTWxmmbayxaJA310mLtlnyvobnClns2/frJn+RL46eZPqWNvzQ5HP39qV
N2WztjfLZRZ38cQ7LWgB62IqEoJkvz426/RLBd/L+VugAZpasirInaXmmYrpgSzCVhmFZxhtOn2I
AjIvyoEQauKR0nIePbyZIh+jjrnciL/8drcjScFe6JiQooEVxW3zbNbwZjnuynClmkwqzMnkB2Rk
Hz9Ncxgatr6JfWt2myxXNXMWQj7FA1oSmm3Ct+WOlHjh221pOWvhYXRXBe/rZj2yWY4xuvJEDqP4
WFrQWJT3WY/cj5m1vVmPqdZfCuuyauZzRyb2gtIaQ+C9WeObEdi05JHXdU9gkl2zQwV6mKLQcIW4
1Li+HICXtKlSWS2ND3fpci4ns03VllolXaplp3WEqVwvEDSK+3U6mnQHIoSfv9juLtT1iIBE+QO6
sjfaPlzKdn/qiErMY68wFJI5o6mDH269WB3MvngTi1E7YJHFL3b01uCmnO+9Jf0N5Okydv/nexfV
yj9/dLF49qwFixnGhey18vp31VjlhjPfZg3WZZfkUvMT1oV404X3TRsbTR88Cf782Vp4kOEFy6RY
3ibjsVJGgy78QXB4ufwWwqJ6hDAko+bLAl5ohfNpFOKUff/8zdDQ896mHvpY11Z3XN0aSv34O4ze
r37HzfroldJb6hZMS51UzScZNs6d8lfrd7y2XzQfbkKmiALS2SKaH9s13E04RwfyE42WX3IBfu6Y
JhnsEIo9/uW8az+scT2irJKjr83GeLiJnsS2qQNM8Dt3RfaUOz/Sx66MAnMLUqkndINTzwgvS+dK
FUu1T8vc7HYdZtnP/VK3wSQ70OhHGMNSLI8UVRgtCOEWNrlknp8Kl/DxSFPLq7U9257OTmZ9slnK
8pKSicBjHlwGt1lOaDEXjOXZqA0H4yWb/+WKYzOptHptgtMw6vHJt1pUkEpqozurMNjMiCmTgvRF
BR9shCqfTUP4XIpxNOv5LcqjK1el87EITtXi4sYkVfTV1CInMep6KhZ+6hlZltHgDllwqnO33lV2
Xt7Prm8ZxtFmG9HZ5cLpmB+2s8R6mxfj16x1xWujTw83s+PYrI3nzjYzOvmMINMcbZZjEIabqXGM
Cyp3LmuFq4DmehAeA4SVZpO63EyMsq1TixQodcSkeaXSe6oXzkYdIjezIuDzgStklos87F8VISn9
AZKNg1njmxCSy+qQ9DjK4xQN091o29Vdyxue2QZLbkIosJskR3sYnMgITUiEFtX1Mre+YeubaREx
b8YiPYAznpryHHXDeh0PyWLY7dsQkriyAYqxAsXztPdksoBXy7Tht2/nRov07znqglMe9eNVl6zO
SXO9YraQyk2A2jH1HF0F6Dkcm/IBuu9KLXk2GH77JkIrP06X+OI2gwYD+s3rC+ixzu+G+2Vs/MVG
dJt4BaEAmZjF1FWi9fgiV72+yvqL17pts5ODdMlwAt4ELG5PPVAm458kGdG37JrA7qZJbBZXwSZo
a/CPel5q/oooqJ5aSFzXCLdys8km2Iweq7LQaUuWpjIbcQY0Qbve2/hLDVeP7fDpY2HhomL4uE59
aq3QOUCgNEtSC4PN8JHOgsoxZdWeW/XUWrq8awCOmZ29gs0cX3jcHELlIK4gCt54va+vqKg13HBs
M4R8it+jKiGufKHbtz76ie8AqqXZr+pvxkw6oXbXCR2jh7E8gGGqr0Z2fWaL9jZLKLJ7T9aXqC3D
ZTjpuYY/EqyB2Wy5zRQqKVEq1Rz7p2Qc1VmHhThSL5BfG61SP8hWL05jgny9rBPM9ENGXnE/ecOx
h+5i2O+bmR4uiFCjsvh2v8W6aM/lLZn3Zklrob+J1SBv2z6TVBsDk3Kv2BYASXCXP+uA/+E7CAlC
P2/09IpDMBxtgintx0flJ2RWe05tNtNvc4ZK4YUkOs3BqZur163li5uxEoHZkcnfhCq1htWlECc4
2UP9FRladO0NWW3W+DZlKCnDAnZriJy58AOUO/l4VpZllgtLjvLPvY6dOIXhAjp4qWz1RysKvAiy
SY2e5DBZ/Nx6LrLOK0ovgGcaWucyFvLGWrzR7LUl3KYOVcqKmkz0nA3acdnHl3K1QkKjMApVsdmU
xdBzC6eKfMi9pb0vqwUh15rFZtPMNnuIOlkqXlxClZJi601MounBAd9Wms0E2+yhUI5CQx5gvPO0
jUk+1XtKOCezXdk2fcgtUJfrnGhqL5ge8BjpyQqV+M2Iv3TwX+ybtulDYeamNRXFwWlUfb/TQLJu
c19P17hOQ7NNjdhELMyOco2bCzjBcZfnxrG7p6iMlvQ3vf+Lv2CbSgQHSfIyz1/QRXX10MVFtecS
i8Hfykb/5r9xmdP/opcu5QYvrwxUE4QMmsA/eY0OriNlJc8s4/MXo8G/zSmqLmJO/s8/UQicYsVM
kY9SrmnW/d7mNFVKai2xxfmI/sLsrDtRnqIJSqLZt28C1034cJY9n7IdCsj0GMszeQGF2Q3wNrMI
ZvXIQYeho4QVHEXvpphFsCyZfftmjfWVbbWDWP3TEkAarKpl3nt5Gxm2vlljfTtUAfbI4GT1SXlV
p9QYrn6zmm22vc12WF3qWIAtyNPiM1eSrRhCPaDw06xnNiHrDPGcJhm7Pnsom6+66YPbmUKrt0at
bzOMKD6OJ6dh1zcAtQdTPWMFQjhstmPd5hhNdktIW+y2MwRvxYFyvO5bk9QAr8y+frPOaom6GIp4
cKIgD75yuEp5jidhGc41W5EN4ksQPSHxSjrG8CG0+/RuLVDY/P3XX77yL2ayba4RWbRTGlxGZe/l
U7JHgrfuo6iOHksv9Q5x3mOu4DExMQuCbQrSxAtF5spcnjwebA+96JqHenayV3//x/xiWt5mIXFo
WyF9cFGUFHiY3QvH0XF42zdrfRPAgZ4hTDZskuGTzO9Y1bEhl6t4Y9b6JoB9BswiNPup3p6nW979
htPaDWbpgXBpfl6weD3qcp34wSkgQwYMagd8FJ1H58VmL13blCSHZ/EiYeo5taULuzqMxfcuCg0v
0bcpSXnlzXABJOeTSes3IAudR9FDzTTq+m1SUukiJJRWSNeDOHiFwNFBPVjUZiviNi2JcndKmqte
nqJhruPrGHPvm4GBapkNy21mkkV1V2O7ZXTyuzHaxRTAnayF/Y5Z31xC7cWZOWvFCPyhRq7cZ94D
6Bobcmoun81a36y4IvdDDDZhdAp7CuqsUUbvkq6Zze7mLkK+l9/e25REOqMXnaSAwdgs6qLb0ZPZ
ZHOpRn3ZOrCSFf5FEJ1iTCMYuL3yi0q8+ptZz2wCdqHmIELdS78H1vKehDBsZRnJm6+Nmt+mKAUS
218qlwihqtsOoPWLAFNBHC1mF2jbNCJYLr1WYR2fFp4G7ut8wANhd57ZkLc3S67vjfNAWTZkb9/R
59ae40PtZ4PZgm5vNsh16kc1+PzoRCW6hbcJilGD09mw5/2fh03ae5h3Q/bbvAcWt/OgvBvSRwaz
cLU34VoWlKwlOQX4qmFvHNjCe4DqT3m/2bDZxGuqYmCOiJlObW3baKOs7BNu1OGzWevuz13TefBM
YP5Zp3QmnTCYMiQ9E+9gZq1v4lXqqI65sLBOCt3tuwDe46GZVf/VrPVNvKKD9Ww2x9YpLhcNGMeJ
z/OAD8ukdblNMSpRJ2d9VIBL7mEEWx30fIkK84tZ6+HP/b5AZ9GXx55T4RXuvXKs9i1H9GJv1vom
WFdblUMwLtZpaif97Ookv4mlvRpdFMHE+/nbhYRVn49NfKrW1T3NTfaQxmV9Nvv0TazG5ey0fT3H
J1C2zRFSULzTCEmNZjHUDT9/ejwFVWPlk3USk98cyfnPzrPbmaUHyW3qEWjTMfFX3zoNVZGs123R
tG+8OMC2ZdY3m2BNyoEXu8SzTo7MPRI+5rlx9u6Y2kYBJbfpTZn0QqcVfH9pQ6jhCjn+4MG1NQyo
Tbjm/ljpXjHVjEvX3qplya5Fon93qLr8gv/zUMVS8fMvyzrtyiX0mYWXsbh2qZd7nwcztOK/7/rL
2P6r5jfx2jSc1Bawj6cQzFUCmEXbZ6rcRvT0Kk93QR3I1Sx4t7lOJBsD+hLaOi29nHd14rkUGNX/
TGr531WcyDB+7ifQPXaRJitTsqe9Gxvq4K7jjG60/ZPbfKeUXKoIXFdy7md/Rvnj+Zi/uRjpTn//
M/zqV97Er4pqXBSh3Z6H0YlPqFLmq6zpDWeHcLPUDpYr6lLW/bnOETGPywTRZq3T9bvZx2/CV4y+
QsnY9GcZ6e4wKB+HJNQ5s8lhm32TqcUKUrcEiDOyu4Q9Np9bqFOGg3ITvDEwoNjy/PjsL9WE8Tqz
gm9i6hKjCyO5zcGxKTpQfT4kV7lr2dWhwf9yH2B5Nxz120ycqW/rOg7BZMhG2LvJnca7ockTs1Ep
t8utF8lU2G531Y+oGw9NkeAyDFRpVhoNIOfnmM3HyitzCHZXc+5jgQj5VSt4JWYDR/o/tw7sE9lM
nvhXTQb1g/yB5in3htno+ljKTcTW+TgzLrV1lbbNh2W+gLLl3H80iqiLAerleRCFXTaXadlcT54o
/vCdrPnaDNXvkjcRddHOX8z622wcLMbuIvB2XKtl8JJbn9ui2DljDvL86m5x1QjTNyv7zL5twlqK
+3yGtHp2HW+Jv81w9y8PdFXWgRu3+7oBGqqs1RruLSGrqdpb+eLJkwwslX1uq3kpd5C1NDRXFIyB
e6PqEaYrxPw4QveRTl7+2dJeQ10YsM3Z+Sgv/4pmA5m26+sA1FlxU8VRWt5LJTMgp0nYJB/HamxH
hCR1r7s3dgu+ttnj8xlAgvFHxMlny52dJEZP7tbZVwvA5bzudTTq5F28qBlwqRAWAHIwlZj8akdk
+q4c9IqNpHemcDg4oszj180EpOIehnC4WoeMnNHstWzHHIwbzEMbKfTSLH73vuiwm5+pCqiaa+CQ
ob9LBjC19WGyi6Lk71fj2l6vnYhI67ct1T67TeFVD2HtRG26nzsRDHd1NLlwbOdZh+HXUjRO+yCV
39rP5VBMrn2YnDLl9AUONZTdvnJVkvDHDmG+jNcTbbbtAR2bcD6vhe0r+PVhm6XNfvE04Hvws9pF
/BK5bBU7rnbiqTkm8RzXD9lSDf5Tl/g9LYR4/+C5F74b+csxIXnAf8z6Ks8eItiCxVXE2QQgr4xF
vZwGpIHF7RoC0nvKdAl3FkuTrtez8pG73PejV0CRT+FjTW9W4NMDThJcZdDcfL0mzZWyHd/6WHrD
0le7lOw2qXZwYuEccwei/XnGIQJCdTyQV+d1856SPFxWt0tWYFxAabYM6y7WlcRUAVWqSPp9u6KY
5zEEU3IA5tmLRPNp8vp5fjembqjetbHfTviMGng36V4AdgWWYHmJp66DsfaDP9LeLbLvgy2tNUNZ
Za0uqoHA4l/bBwqpwVWm+auc81LGsPShKpZAEndOJfnvHquIdC1iYq7H8LvdJwp5bZq1MbWJbThW
1rO1DiPqkk6t3vrFga1ifRW2hOFMncPQ7lXWRCVg27nV1W215JcAk+2g2iP15HWkD6qqp0jfCrC4
Dhp4WwZDdbTAX3r23h89FVcHGabl/M3lvmF8HZbJkvaHoR7iYJ+PycdAd7U8Zv0Aq9jubIY5WN10
+OL09NHXNuvdBr9RVTrLTWVXpbyjiL13X4ct753OjnNj8VQGQXozO7n9KnIjXEv1PEERBvG1fnHh
ZB88sUiwP06yvhU5gpGvSRB44pzISCFhTTyt2vheF/WQ381DDjF33GuByyF5HhWDKr8Xq4rc9Aaa
jU7xwOEPVx96ZgcBNRdBAToeNw7m+qbIEoxwB1Lykqw9iGIJ5g+BZffrN211U/Mu6CNLAvJXXCKD
kvTEsD4pJ2Y5PhSsDE6Ftkfm2bpj9rB0C8WXZ8bmhICs7BAs2BOEqzOljkGPQhnqUPud8q1mmXfQ
jYOhIYUcMEu4G8QSuhOmgCxrP6bVQPbCSbOZK6I9BKF8qnd9FY0JvFZLtBAw7QXE1TMk+CV63bnV
HHz0FmtIXLTiZYcrG3HJLL4XQ+fVTylah/ZZgyB0yp3QohkfUGK4+tOcQPAF1bbYTXouYn+6CMPb
BlIUcmhVps5pTgJJmkC+dFArcUs4NiT3QlStNx26MPbIIyhcq3ee9TgvgKJFHojvo8UhrLju6ySq
i5PMueg/Obbbdw/tlI1VvctTPa0n9OVCvlGQGezP/KzjjFxbh3itdywNc/RqrAY488epJieFf0dW
ev6cAeFEqiIzbTsdnulKu+M5bxvAnxCFmiB5DJRntQfwwat9badiYL2QwYRm2mrn+OuSQ3N/ymUx
j4913CLWoG8S8aUIRYkYLANqn7xjoR8z3GJhXibTTvVlNV+HrcDfRV51ONvJjvch3sARUU8VIms5
FmPyDsp+PVzZHU6cZ5ikorL2rZ+qfD4WA3KHed/M2p6expZ55r7H43IB89hAtx1JPtkhKdYoLHd9
XTtPUgnI9xVSExcsLFzc4oMVj8FaP7G3zwo0yH4UZM3tIptVHmenb/QtL33gP3euW/XjmbRhRywA
NCOMRrvSrpfys19okfq7KlIzl5OqxTAITVxBBILBbSXqEX9Hx5Qdx1p8Aj5WgJlep2xw5h21N12D
7cWljQ+41KL+sUQzCBFXoUbMw3PlTF1oH53EsdJbt67sfnmcwyl3q33UL26y3nvrym+1a52h6Egg
GBY7tg9oocusPFQBP261b5vL4Xo3rB7CKejYPWFH7eTitsd15pKv2g0dusPwsWjn5GOMuIMtge4G
V39z+NvXGIE9Vu2vYp4jktJgT1f4cSxdDVfCDWdvj2YonoHHLsMcvrZHh9qBJOrxyOz8YuFI/z2N
12lpTw0vR9E7ZkDbTXeTSCPrZLvBOAbnLmimPNtVlXKXz0uLb/02dnMosFkr1/ltVaz9hFl8qQcb
vVWe+qhe+InsKd81xOOq3um5Z4Ds3X6QTrf3fJTb9X7RbqnfM6tn1h+jXCRGvMwtyVNIsshT37Ko
qLq3XTh6NULu2lOhs2+LoI3ufLsNk2CPdzFHsZg6TZ1eYchK7egQTU7VTLvWYnZ6PVtyYkpGWySq
V14wB+N1HOkheFrt/GLKCmTqr9neHYak6vdguqdwZ4HXJcuDLek473OV1JQVScf1ijdRVbOU70BJ
+8Mflp6n5FuTxaIHqm+D1112E6/x2ccobyDF7Ky5yLwPzhRlntq1cHZtPDbhuFro4xQMKefYr1Xz
w+XHhtDfTQWY+1s/mLrgNY+zXvQmXf22gOUqXKflEjZo04rrrzCgvQA5TXMTithHH76OfvVFumnj
LjtRedppdyjOneBLiixx0js3DYr0Q7IkcZdQjWux99npBsD1ddmrDIGh8Mhuft8XbWrDUZ9sBZS2
DYaBoRWDEE7Ofso+1sV4b4cZ8+DkW5iF4fL3IzsoHEAJQvqiia+VGnt6MF+0c8eeQ4TvvYK58dSs
zgUjVq0g4uC4enl+0q07d/lO9KUXfyzXqO6f+JSLOSoe8bjdznbdu6+ASofWLiIzz9nJElXn3ory
AWNjBnsvfo2lUnfXji6QyK+C34cN91RH7wapdEdRYp8sH+NVdvm4W5TllcPOUXaNuGclJp7Qj5F8
tmtaZBy4lJLAL1Km2GKAbNsudZIhXtZThS3JnkUq8qMX9Yn81ufQ0ZCj237EP19iShRXfskq9WFd
YilvcKLW/nPiMJ9AiabDnnIAz9OjqktvQiTPjuSGVChJuR3H5zm8Gaq+G747zVpNRxtyqT/uptFR
9VU8edn4nDdgN954JCWq19MMBrne1ZQSL+/ztM/bK95j1ezs0JzI+n1n82b6dS1Dp4LL3k06mHcu
j4Tz2zwC2R/vpmRu/OulRXsgr0qUWZSGpsoaS/SCzeh/c8Y881lf86R8jxZM0z/cyKU+faCtmF+B
eG7bW72WxfrJJnnvaeGo5d/J0eooQB5G+5WuR4of0Bmm0bs0TbMJW+siOv/eyqM8/4j7XGWPOZcQ
7qnLiMNPOMqIyX3ux5FPdZATedRQOuLbFOM3fVogBGgOT7Nl+1eVDajnmkfocHhbFy4K2iXqQv58
pvp8eZQY0dBFt8UyVPeJtWSoPhI1V8+eZhu5axqsvNdZkzTtXWcr7Z2nMc3ztwj2LqYv+NNueVU0
om6ZBXrv/Ug2VvM4xtOUn/tssKwWj2MVWm9V0ybut7wY5vHMytdqVAiQp3csi5JR6WRuf7CHKbPv
OjHG0Xuo+4Vgzg795oCAJWze6UpwH0kvrwRBv8qBqq4R/cf0ZPXzwNXzmMdVdpz81soPUzgN8jUO
LO3edFMi5FW2zkVBLZiOigdQ8Dk2k3Jl9nmro0X7+7rqxprVJon73Rpk/Xhr27MKXsPxKzF7xJXE
vo1qNRzFa67h/P6U6QnJ2h4cv5edxCp9+9z0ZSiPdtNPyLcoIsbOAKhBVXdsPuV0g2jACY5lPybJ
KfOI0Bu0KQHOSLFmHHZl6rR38ZTbFxjpWKf5bVoKcNs7fsl8uLaXAce3y3m3eJhIvuqvR7Xyxhoo
MNDJbuQLscBUqKgetB+G3l1p8yRy8AMra/hYypAkirlwtW/jLsjrLwlW+f55lE7rwDBnF80BjlKZ
4DFp+rw7dj1K4btgdoPmWsTtwJzvoJi9TkXn6DsqSCFQ7KDWi+iPvE4bfQrTdare5kQx4IVsddpz
53GoeQymXiDWhSsq1cSNkRuV99hI3PVhCujoC5Ta0rabXftLIqz1QDpfijojthYZQd10A8v7zdXz
L+485eYRzS9bx4LTnVxrVkToLWWNQLjk3fgPs0uUzdVe68bE1dSp60Lb7S3P6/ZDXtVmBQCwnbla
eZHM4JbDKNknrdd+rfrd3Dvt2wVF0pPRt2+LdaS/dm3l1fN1G6TOjauK7MNlx/ybh64fGVl/cf+z
LVNNZqdLliXNr4saJUJ2xIMEr9ERXXyN7aejhAqYY3IYAtdi2C8leYw2TO1vaZRz1kLK6D+kDKSB
C1O2XqveiyZCsGCJbvFYiELK4A5iLEP+gb4RSXx22zpCKJQ3rkQvS47rvRXJCkfQlDqKYd3zJmav
S/E7kuvlBvGv/sDNzSLJ0gs6RVx6keT4cJq6CPVcHzvz99oenPyAQLf93VvwL8bxtm5Wt7lnTf3S
X09w76ybIq0jyz94qYOkIKpXrmFQXKzCP3CbYKHjUfi+lh0pcg7kehTFoP9ZMeb+6PiD1Z10Effd
VVR6ro8YPLbyPcJCPY9HMeRWNHIhgMGjf0DkGLAhwwQ9hgO05L5vukcSBufxAZiL4vDQq7C9ueSX
1dZBxjmn6mOaIZrxjzg0MnlwO7XMzJjMO+45DxJXn8HWO/Pbsu5529gVwVQqvYuLGCAXp1nO78u5
9XyHixj0nb3a21Dy64M7Qx06loml++lGhDqaHko0DfDA8rmfkTv9CIn/G3656Vs3jN23/0Iv1//X
aay+wtKvq/8HTHMXcNPfqOawEG5Uc5d/4U/XnPyXE9jSIQ1PUklxmTn+rZqL/sVdXWRHAZI3O4og
2/8HXi+if9kO9jn7sjkL/OAyT/zJrhfBvzyOscL2HI9bWomE7h+g612otz9FpLS5AoicIHB8n/8e
/3P5/7+YN7MkHRSQkwxo3BTfkIC9j4rlqGf5HCeKXE7Z3kRdT9H/2Wvsq1SL4Sj0HzLNxv3EkN9T
yqHecjfJaYUL3PzdnNVHC2PXkuDiUW+5vMaxovyLunZPECELTv1gz5EGtYuLjyJ92y8eRhoxXE/O
dITUwSOnSvATpbswma7HKNy5+fPQ+/WdF33uuvFmccNdpWL2+hrhkOhTDI35IZU3uXp0x4j1C/uT
67r3VYUyK9eve0j0lfjAFgxLx7IvMJS0JZuTwl4fRZAXexjhCEPdds8NwR4q4tHq7mfu3DtumWEU
3NjF8lE784BlJj+3TkPFI7eGSGVFHz9Pi/W/OTqP5caRJYp+ESKAgt/C0BuR8togpFEL3rsCvv4d
vu1E98yQBKoy772ZZydyjlagVGFqsp01/qqr3kvmg9Z8DcSjmtT5sPLQgN4x6kjlvw3qXSXfQY+L
YIFEtLNdUE29oHKz+kM3qq9tUW6rHpk0p+ZP1saj1H2t14NYnIBTn1RdPkCGV4F3VfQwujyCz9zZ
qP2G5m5GI48PBA7I+2bJzpjvaM6HOankm93qfu+82O6Vc4vPaYLiLDVf1vLaZYnuV1qJDlQl3ko9
cmsZsu0SdafQwLaiPKnyC9HVvRWgz9/qxmlf0CnGsxrVb8MggGgMXzEftFfVD9Y9w+5pP2HkHga6
obp7zpLeL/sURTOeC69MBrjusVF4UVfvilqEtvtDdPJMLvk4FHIKQGTR0s4HUxhOgIexB2jrTQCW
3roRaXkmoetlaheqTv3ExqW32cjan7Ud539O8x7RgZhy+e7yLACt8jRmAHrRmIr2Bq4a7hWqVxEF
ri7joCybGvKoDeXaLteTWAsPtukLmMj+TY7V68I6Fg8dvNyl9ZJt2gdBdlDBM401hGYdJJ0OyLqa
fLN6NW0HIemcrsWN2vBoRcrks9/ZHxwDPdm9POTpCNBUz/hHmZm3xo3e6pqvlAIzzw8GQN4+L0Cu
W9sZdHQEjcqKz421j6zM11lGoDIPJJWa22sEAFi+Ojzcpv2bxaVf18fcLq99CclXb/AOjqYYN8s0
HYWF1eD2L+w1eE7Zdh4f4yV7Fc2RP3q2mH0LxWQE1vS1lj9uf7OM7KAnIzzw7eg2QYJiAbvWFcAn
RxDzkbYccXB+tMimi0PNM5JbJPjnOkHGtosQPkDNxazJVnqfdZqv7aI+dWv2vsQQ5ldjs4Kb1yBN
L8B5E9n6jn0onKo4uekKyrF5AW53a+y9LgtYqRMuhqntSiB7fiy5vUXWNh7b4Eev0eVO6ZU/mdrp
0XSyJy3vzno7/s1p+lV27ENZlwzY5Qq8OFHDdtKxTbLBG5W0DarMXP7T1jZmQ3vj3OYCGa6IqiFQ
OTfCStdeEmOCByEdVLrVHTeUgHAddY1XqwMsmSkOlGW3exK9+Yw8fM+d+Yw8vqUHrv5y9v69YUHS
So5kH6h+X0x8h8pVPH6wJu3veZxuzD45xGq/mxLlPOYqUvDqdXb/tbIg2B9AdoLK/tEKVpNFwxFY
43M0OBDMgFuWs5/BewilM8WbquhHX3EWLYxHZw4MhXR8G4dx+x3J0YtrkEr1JK6V/gdCMZgzS36M
xrFeV79oxund0WneJitOfucIvCclhYL51y3uspP5EqqR07PegPXh9ITq1zzm9knrkshPHuwrsMlD
aOequ+0rHtOWETkv7+Fz9u2V9S5LAH4QpZe9C6mntx+lcF4SrVO3mav03BSr+t/E0jEfhZvNvGu7
hJZph237Luz2I4OrjPj60ZUHhcj5vU1/m77gfQY1T8PvLbxkGRu29xHjX5UVKDbY8YMx0O+520H/
r+78IebVaDgh2+NS1HuE6C8rK5MABteOjNOBRUtsWECGqHlk9W8kfi+JKzbZLT40WC+fiyBaVL+W
xrmAEifZM496l2zV5YMVXr6wlU91zQIbcp/Xl4AszRVLp7Br21uc+Q7rK8zm7iSc9QRZ7g5b7FkH
45X6KrX+sSmdC2OhX72UsBdHeXL4eFNXeFP3nIpTbwajFXk8JEJdg9W5OUb8WaZpEM+VH6VOMPYn
w3huOV9bofqJGn8ZWR/AnfOgmG7jWvqz617RuKFE7fvu1Mcf0dB+KT0vdXuYgGGadNBj2XmTBg62
BGhpdwHcdRyGYWvXytmUxWdqs6WsfS2L7sNpFmiC9XJ0NLxTyLLw11S785yoRmG3ChKYg32xmjjx
ja7ykqlDJ35I3/08nZQ5v2Fy0DGvzeAT31l3jVz90r5U8by12bmSxsmFCK1XT/zKi/trLB3IOBEA
wXJYzTnEPnL/dpzSo8za/YjuGDcUGjoYDrOepr1bQVtOi2wJGghktVK/RHP1YxTNUXZ2DhMsCspM
+CVPsMIsST3U0/NYaeypcH6FzK2AnbS/g+W+Dxr90RwPB4M3H1y6YL9XyTKORWjKMVIMWOUmj4pb
Ob6Kj6YUn9JSOPDkqiNhZB7KxIcWL3IvWwrzVjhgYLEwIW2LQJ1eWpnta9cd/EFJSdm5D7LWBzHz
F0WLblqL3NUOzQZrzvWmtF38Zi3SrcFRlQzrRuOGz2vXR+A/NpbcRHI76plfj42fWePbYE17uzT4
8iHHeWsKclEVVCZrzX4Y7VjX1XUkEqdhiaizULd4iUcol55V5YfKnnYFSkhkzMe02lId1KOe7rnE
hJ+DK8Xl2q4lK2lleq074YGB/Tex9qxx7YAxzxtt3HOjlzc46VdhybuS1KHUo/JTN/CBRus5b4dP
Vf0rS3071n/aoh/m/qjF37FJI6ZX+1nFf1Tmnd2C6how/3ltIE/G1TlpzpPzFYmDOr1pvNFwL9mg
Fc7NwVzeK7cKW3XZwSZHe0U8q/wlmQLFffs/GXX+RnoKzU5uRH5J+YuTjH1+Tn47I5Cq+ZIBRatq
+LNawnVRfmWPAm9QK/HeFSYGJwqY7njO7HgmsLedmPHBKLaPGlFae0o9VRmfs9mxwrR7IN+zP5Du
D8jYMTbmU1qzgcPupkuW7HHqjhLjqbJK9SJlG6Sj8V8HSc+VLCV3mG7XBlwSPebUbXZN4Va+aNKg
NSsU2fpm5YLyTf5UDSGddQQBMim+5ogDkvweJB2u6QqO3apfnawHNdjetf4sOh6DRNzG9M/GIFs1
xgFq9dAn4qCv1ZOriTRA4U28DgeLbWpvbQza1RrCKI00T++isDLnTZO6b8bU7VNKp4tSpERGaOD9
PufgxG5SefZBP8VQfC3PYnGpSmpA8lsgXjubQQVA3R908zyWgATNQv+zovW1nvkImm4A2RztO8ZG
tLOWmaYiE091y/7jqbyZTfdjOeoQuGyk9S1ZH+ma70XlfmHrhqumXEWnXYcl38/1r1m3UBdoHcrE
wJJm4a7gtu3N7HlcXyvSGiy98UXd7/XcDdAHEd5q56wW/UHrujcGRHepu7ybyfyW2+JcpNqRewL6
KHVNrR5bXQ1SkZxhUO8EKGxPW8cjc9TCb4xp5syWnmLZ5aYSxiZJMqjyuWjgeiTH1lLDxiAgs1oL
3o3ml/X4kvXrzkWNpdV5WfjKlbkM+pJDJVurE8qvE/QDCow1Da9OKal1R3Zezdm6zYxmgXtnAncc
vvuULmAe1f8oXbtPq+L8z6WmXuISIsKUTtWWuYTexwAwqkCJhRVYGk6yr9i4OyjQRztq0l0s0BIa
Td85ZCn3ePlBOkTPBbbQUyGVyp/6rnnt1o4TF9thtq8K8MyrXDMJK7BRyTk/YLpmwxZE1aCWZg0+
ND/NcgKrYkhnLCj9W74McrnvkuGRJ0XQ7E3gNot1kJsl0onj6M2OXX4vUlEujtO6PPAOTyTURmfT
KbPmm6o1gdped7VD41dPY+jYCfvwHdqBrLKjL0Z2njIVDCssUfaCify6ZPa6EXPe74t8cCDAEo5g
n0LY1PUhd6O73emqV7OqP0nrxq+q6qmbImCQ1S881bDAFA0s9FkAwLniZ2X1rVlZ9gQZt//VzLXf
OYVT+ELV/DmldGt1ffVnO1O2Tq30p8E2Kt8iSu31aeq36eierIGLrIsVHHpVOZiT8fKwLwK40LXP
PoqdWREZkeJ7Er2+qQlV7di+pwTAoUgs9BZJn6l7YGTtbaN1HH5N5hM6qLyeqTN+pA3EUg0z74pp
uk/t7tarjHv+n6gJpzKffu0VHdtYR89i3Za9in86Kzyr1braI7LY42URo+2Lkupx0BS6vzq1fABm
yZU6XglSmt3twCyvF6HN+41ZQujtdOFrDw95UPuvphMfmEl3vRE7gsUnljKFg15dJU/2MU//WsP5
7NRxN7v2X5VmsKLzf91kemkffWOI70T5n+O+oYi+6Vr/3BXGiylL/K0l+U+xrW+z67/qsv+EXHBP
dT69YohrCZ4+7Fbru4l5FVQGx92EklkOewI0gY77kqa/6P3LMbFq4OYRq1ynCdCm2ZuWt8B6rjGj
155CIhvX9041402tpFTtDBVnTnNhL8iKqXITAOV3evHVaCPGp0qYJDWHa223VmiCKw+ssT8D8jUv
oi9Kv3RqCMGJv9bqvef6MIr8IGRzKNPxJ5F46na1Nhwylgxa4ikFu/XJPx3qOH4vquS5xsmIzP7C
EMQDMg1Bfv2dUgxSLl4Iwhoc2zwJWrwTT1oUbcscLo4aqAXpKyW9Fw00+dzI0TOW71mZdiNZrBMm
y19KmaPF2RFiwFOlTr/uYLVBbWQ0/XbM+1h9oFtuiBo1vmvrFO1VWHXOR5eRctcJKXlV42aesGPf
FkGcaV9pNjwxP7QzV2Dij4tEWG1YAOolx/JoVuOgEOuhMNxt15s8+dqh0vSjOo+eWoyvLElXvKRk
shpKycQmKWJKQZrm0Np136SUJCS3eLm1MDmOcx6jEI26eF+zePZSA3lD62mzoYbPwz4ZLUop+5tE
1g4d9TCm3IRDsx91JA0ZKdALxhyMuFucYkrUZYq0p65LLmY6+4OuvCFXTn6tNC03buaoZFbmaRf3
zXiy6yWhFJX7qVh6ulaAxO9UROMJG/Q/QnbegDmjzZR+JIxR0yY0+WkhlUgnLrV9wh7ey2w/ihNW
5GOiro0jb/YcF3Ewwzi9ZT1xZ9QMfFniJBkO/sfQiANUbEQpVzO9YUpY9Jz1P61lhq78zWCPszrv
JUnlZUr1f3VlPFiwc3uJ9YYF3ybi/2tMNCtHkCoRmlpuXiMEtbuMXMBdvLGztt5lSq/e26g68r89
+JnaP1cLv+DKSxIOM5PuUpfXqR7CiUBDPQB44w9fC355xSUcWbfnRE03eWnVW3VwqgCMJyMdyOD7
cS0CZwagncKBLpK3yGRzPy6EN86meTIRczDqatXXaJH1jG0hhbPvmsXYVEbfBmZDrt/q63s35ulp
XOQS2sQVZkcTW4Khh1XnUs6lLcFIZ/lL2zVdUC5sm9PmJA8YrIcogRREjkD+h4AemlozPGUjS0Yf
KkVlG3Qiu3mwA8zYjVaq8UaN4rwNU8ljP0yxdeGQz98dLGEvoxfgvP4cFyY1wc165mCV245QkjcW
w3IZzV6+LmW6fCuFGv/lFXLneGnLRxg5/k8XQ7qNGz3CgoXw7CQ0Wxymh6KBQq5Yh6l4M9nHlNaQ
50nFALs1n0cbNR+LJLctazvp+14af3qK9vEgGpdmepN1tdGzdTNFGEeeS4w9GZt3RVf3pdLdgaUT
k2yTe69O7EuPzL8h6baPGoXMShippyQ7Khq5IcvwDbPfal3x4uj/6cP0oI+HQ6Hf3WpagrLVz/Y4
/woMhg2e0Z5g2xEEeLETa3TPjPbcCm2rSqQpKAHFbhp49IvH9wKP/N6V6rlkBmGjxpNBbExP34vo
syfZK4a7W95bq9rFs7kpSXNcEaYsM0bnLLZNJk0PErr2tWLj+H1mVuGkZkHTFhejl+c0+ml0wix2
7+UrmlynfyxN2Jkf7KkkdhXItfSdiWkxqUA6LmmFEyVQqig02n6iFlk/ED0O7FHfaRoSiK1rB7vm
+isgo5N1ecbkoYFLzU9FLUmP5VbuWVToCPWekzv3tIESMVhf+OIDF7cbWp0g2zqUNspKe8zMF0Id
gclhNnDHjogJuM7HotYOjoXaQwrK69VsF6uLr1DtiXJGRhDGPqbtWVzhs/Fq8YbFeZdR1mFVOd6s
GCWtNGv8lKn1quGzV649qvQSe04jQoubZzHl9jHDZhH5NOyV84g4dxyosZw/kvhWKl/1ICC49Ggk
8d/jBbOmxlerdqt06sdAjI8OPUeuXy5z/Cxt59Db5t5KVE8xU1bbbif3Pef5Ibt8G8v6KzdU058m
UPdNsXcHjuR5eK45LqLlJbOY2V1N/5E0z+RwniZj26qPA9rdVvI/qRVfvZsEa/SBw+2N02ZenH8Z
XY6CAJqz2I7Nt761qFvLHg+5HDZJGVZjmIvnRP4T5XfhfCzAmaPkd3DKo9tNoTYK38o/+/QVVUMt
022DCq0aa4CucOkLkwl32gZNuxhE0PKpQFar+mMZ/xE39/Aez10kmYBSt85jzH6B5g0IGrx84Sfs
iNFUx4uazNkoybtt5RsaXb45I8YH/kqEvicislcmSLqoyLnFrs7S2KUKGWPTejKrZ0f/LkbdEwu4
olrcy4KmvjOU7SimwTO6/NqTZYjo27ys0kH+FoHUu6BaUalbZbxZ6/xTGvFvrXETyr5hwatAvDGe
TOb1Cc4FbZXuCwgMTAgk1aFTxXujEehq39vpUuGERPObpqebJv6T+Alt7nfivZqvM7ATt3yrGWmt
qJ+xnMunVRnVA4nLvSLv+YQdwdKKrSWHsMidg5FOJ7WrEYXjYNI/0nXYp838UoivYl4YYLfvRBm2
pNc9SyaBFh1j89NInR3pOWK/rv06mvXsLXNxqvpsm7bFsR6ukTvWLxoh4lxRdm1me1ot6RRdHNLn
NIuOQrf8SipbXSybzIzDNSdDJwQXv+MP1VOb2P6qRFyE99l4qcbVc4QozxbwpuFrFIcFwXfYK2xG
s7vBz7FXJ/WAz6N1p//vDz6WzXlV+eoQKJND7uz7dN0r8aGiQgYXllMspmwLIhJ3hV2wMdUvhWs8
OzX1QcakZqghEvliTNl5TsNCXbhEIp6dg0ukI83jgKR2wPg9hrfEHqt36fob6TJwM3kjluK18t0x
Fj8WPWm9/ozGXM8P6Xm9aCZt5Kxj88dPAqcYTPM203eJkV669mzmuFiEdXwyNAFoHCz+CTCl2Nut
eW0pmKJ3rgCmCqqQqIVZHc3ibKlvvbKrB+QislSaVzf/ZPWm9xhfD0TkRmvse1vyR7X6TG7uBajr
rmDRmbJC8SmVt07LwiHF7JjK1GsNETrrdmn0XT03vlOMGDyXTvDcxtvWnT/17AZAfqkUaOyI5llz
qqqtk44+EvGgc7CkHFNiY7hrYEjtR1ud54R0jteVTw8SOGYFFohDesu1j4ogiByXbHMURnmeiswl
52a/L8ushyxq2OW0YJRQYV6ve6FZHm5B0BNCTvgR1eTSyKjg3VAfMfg0f5kSR9AkjDb9OoVQsof0
rnmt6pR7Y+lp0IpToyHaFuOpX4d6VynNdUii79mqvwjUomaO76bhtO/ZVFQHQveUhVrenMmNfeby
Y1VXCPR9/19dpCd2ePv6mKP2jH46NqGTsDzS2ZTKNY8G7yGSu8uy7WyFU9jymuUaqXzk5UupWjph
wx/ZGf1qGCoSx84wRmUn+62EAOstuLYPyfclp79gyMIMyywNS/LmZXNaWgr+Kizdt0V7a7OLLiLG
HgYS7wwu8HwuerGJxInw4JPW/zfryj6tu71wvt0hvWeosCJ9igDbOHYXPjIG0dhuOpTkvN4nxX4Z
wyT6EPOxMp9RuS9dqVN/D6svTOK2pooI1bfDMwGWxFcG/dM156BwP52pOTWWHrgNLltLRtRm6RxR
+n1WsJl20X+r+MdAPA5GdEpXyNZLIjvdAKS9oBfoaFGN9HNjOk0q/5O9mvrVbO5Ks8+vVdTln9Ya
sdJ1EU+8W0OY4ZOEa7IlH+e5yid9Nq8Ty5uSfvzM18pP8nWjF/oNYhokTSv9F5Eq65mQd6d4PaSy
Coc83rW93iHMUaU4ShNkGU9yq6FOI4cG5K92k624GMs5Dm+n/JAtvFQrPi6EN5hGrnN00mF6mVbj
21J5wytX3jXUIel2f+PQ7skhKt6SxwO2F4q/izzpdwOeiJQ3183U78FUrF3PJpKDRYtiA/9rze8F
qx2okSaRipBY4skq97a7PIZ72pBQrBVUUSzRBJP2xujNfR3pPpgIfXVFrPsokY2fRIA447KPd1mp
6bdS20Skoymvr3PS8mwpDPqUqf7tJmuKjBoTjsH+uDI6pnvOsMw7hj+w0cncR+80hi6PkLseMy0e
ts7sKoeyHTUztJY4ZztL0QRG2e0aW77Hkl+jnQ0ZGt37PDs7JTG/Xd3cMOuAkW2It1hdacHY31rM
HlkuwnHtHod4Ezs8gX2yb4R6GlyVOazJKxgN9Woh5SFjnqQZ3eQk804NilVRty5P0pNtLUetjolg
F1Uc76vcLDZqYy+Nx7RG8c683QPUikqy7XtDJAEpO3ukTWJ9JOdJ/JKyfEB4NrhIHK2E/26QLczx
W0XYN/pwYEzVgkdW68fR4DP1uA5otEMeRazMTNnpFTX1tleru6mLigwnBqlLnvfaxKLd6hXLtnMG
aV/tvmGer9RDWs3aJzDUeVpDbzM1qgyYNMEuT9Thmc3/eoiirz3NhZrEvlysYaevBV71KMuV1IRI
l1s7tXjkhqZqm0bQG7MkhOSRrj3nUfPf6BDVv1SR0BEb4lr/nEu7/ZseIm9MiJK5CpSmIm+7v/WR
23bjdfzHOzhxkejjda07O9SZgQqXMsMMbpT2XPL3SDIsE23VqvCvwI0xJg+DQoZYmb9TA8+hSArx
1Fn22+QikRlNtMsIb2wSpk0/sdwxphlZvI5iVUJD1Tg9qlkLWMZVbMw1dT/iPKHOJRn75TjiX1K1
xrCrrNk8tf2sf3cxpndM3uFfUzGj6S0tlb2qkTmZlZ0bDWSt3bVFabOS8WTw6u9m1ahOloLoVEc7
fouBs1Gah6rt/g2T1lxNN6FzxI7kvpW233A1ofWwVZG6blb3yWMcT+2JdWnFYn5MldvWvtb37p+a
SsJ2hqpMW1GQG1PobUh41UuQ0NFsm0RB942StrfJzDsdfXCxFP86w86fxyFq7hNrCzBQ1jpI5/Vr
iKpyo7Kq45+bscwr6BGLsGKnhrB+mVbZjZys7SkrpZuGgcSP7NLdTU5OYVAK321n8alVo7i2aiQ+
B/qafZOb5VnMIDxEZ4pLSf9AhdNQUdWLbYhAzzSNvExrcCvOEf5nEbUW7zX0wSxzkQfnxNk2rUxD
w2HLGFo6hkqUN9a2Us+5s5BmHqXh/DbmVIY42moXWKRbrmpduT9Fp2hbgNRwBBqi2xGB4I1KfXBA
oaaI4i699pMi3+1JLr7ohPXUa0u/sYqpQqxsTOvYdbp7cXLdDqZmIAnD4KOnuwqajmznlnbCmn6K
OTa7baoo9CzE5PxO7yr10PWOwRhtrN21IS49ijO7DiF0pR4N2BLAZagdUheMCsX60J+JhICfresl
fhoRgMPR0KYnlvny+QZHwZXW7HnjjkNyNjXcYFYHp8hTKa1cLoZtrscsblAa9d2JorVjaVoqdwbj
Q18Tg+eTD2ljbRlETZW7yIn92Lbyy4YWicywRL/MnIFdrzCdTF3TwpQ4VYVEEbkXN0Y16Qp3DIbM
dvhZUnOv9eaTjNqSW5O1oiHMyxhpw9LoFGtbezeKSH9C4HE7ckVNoV2sPB8Zkowissmo/X5OiCRU
lMcMhqaJ+oS2gf6dmVNgk490BElFfcmcm93Ey1ZGc3ZUu2wK65nIUGxb9s6pu+EekQK/NfQXrbDL
S0YhSehjjv7SpltmL2pj58w8zZN0m2Wb5JWvVZ26GW0dIzdaUYkbwSTI1MQfc24bh2w23+e6aq/G
UMknIZgpZVuQHvKxBN91FO0QkYZjm0fax+Mo3JguPZRoquV1Vid+BJ6Je5wLc7t0DX9XpjxFRqfu
DUZkX6zRQnWRpRY6OiGaFH3ipnZivKFUNQrW+5LOjD5MrhUkc9Yx06cYZOyLoXwlb7khwmx4bEqb
j8D5hoMz9y1vRAxulez7PyNlfDEznWHD9oXE5x3CVGkNHg+NMv83m5PljCD3U4845r3TbN11wkke
cuSYQq7Vxa5d2qesp7wf8tLYJ12u7iwpeIRnfbu4JGd619lDBEbxd2zW/KntoaXPvjXE/8+YlsZG
a+UC9atfQgVy60bNuipwoXndZVRZZ+EwsLdMptwR787fnDp7jFS5whiJKcjxwpwqKlOUqhH1zpQ/
yUGmm+Shxg4iuS9lp18XftvRozjRQ+wkG6COfEszp7iZljueJsOO3sEJqyhu+YeGuuCXzDUGq5T1
rqsfC2mNeUMOvAnYBL2+uub44QrVCZv5IY7WSzG+MWOW2OAcYkt6jA0hJ6320Oy6lkkEU+binLH+
0YvjWt1Q/uAjFbgSDmnpcMUgvdqmRiyrRAXCST6yT1m/9C2D5F2+fiH0oM/Us/yJIoZ0jUKSvWCM
CwldaKFsunXyBpx0OoYlEmEjSwRPxt1wi0sYcFNlp6E9F1VAwTBwaVCIVGwm3yzjtC9R8wpvYEIT
8eVLxLlmcGBbhIZcepAgrt38W6v46SJBsEAvXcYM8/SRv2jl3BDzInMytGX0r4o157Qg+7VkawLG
+EjyZEWgurXtM3ehHnhA850rZvunhA6yVTElr4Q4dP5Dnb0t1sTC5WGW76IKZuqZp9pFBHNRYGJW
GrODEhNI6jGt8zJEV542+vK0bwuyTlF6Hwg2UmIy9xSygCndDdQfbHibnfei6PpdS7Ju8Zx04meJ
Hc2egr4XieUhC8or+5oGJCNSbBdbLdDW50ruMxFlRD7HcfUNu8/eG3oEMl/suA4aLZZ/c9mmV6NY
Lb+2JloyuBs9qoUrD+RfcXQS/n0p9fE6aSfHadqn3Fiin17afHW1NarXBw/xdxnq9S8vivrgEuHO
mQlVcAr06eHAyviLBIZ5VTjJNwIB6iCmiXnB2TWTGxsVq3CNofDNIzL5nAzabpVT/znEaxzErkk1
rRfN3R3b9IyGVYclSEo/SeRnQf/Am1grCIYDIY+XMZLrX5Fn5dmNomlTM4vKFK5QUpo9W/VHleTf
WssuXKAh3F1hko4tkmUNurUlx1rOTneVsbuTWV76DJoMe7ZRM3DAJhOiSLI6t31TBWm2LFdZE+fp
Uvse4U9upK1nn4mTt5Zv0rYeR2WsA0VaYack61cbyealZ+PPvs3Y68Ay9+GNeXgSVIw4dgh0g320
HFylbL7pVvyBAk8YQV26S9Fm+naoxHhljRj+dJqzx7GzxmZXW2x+mUqtDZV67G/si+NikFPBLWSX
nKTDupJlY2crxtniXJhiZ1I8GRSww5rx08V8mYkuYu7PuMVmr5DxHKwhovPrfFuzrOe3s1RG1Bsr
q3xpc0TkZqa9c5j8jLiKe2xhl0nMrAnZhrFsWNqanaMl4x2J4ox3YTbX+RvMu3tz4nMRYX0kR9d8
isqkPFhx3P2Wlc7tFJ3afN2iZ/+PszNblty21vSrnPA9HQTB8cLnIpPM3FONqkFVNwyVVMV5nvn0
/XGru89OJjvZWw7bYbtkIQECCwtr/QP05pYUoPbnkyWW23xWHquAOqXe5TRcHo0e1GHdHlShA6nN
HvU8at22dvDfDP0ZTu5sy6CmD+RbMKVm4096Evo3bg4fHH+XIitRWMafTqX4X7osD+9SChl0z2nR
j4e0VhUS+9h0IfbrupumsLtVvaqPqCScM1HfBUn0RaX81yGWL4L3tnyw9Pquhn16KuuB5nFRz/ep
RfE+Cmq3VPVHXG+jIyJS0CfnJ4iiX5SCP5FQCFKNSr4x/Xw9EeBTkfHPNaIfj4o/i3KqQW+1//0m
+rOGsPCrvflXnX8Wb//Ifjbrv2ihJfzfv1fz389/HPws3D/aPy7+iwf9pZ0+dD/r6ePPhi7M/0HJ
L3/l/+8f/tfP57/Lp6n8+Z9//Vl0ebv83QKagKD7n//o/q///MtCxeX/TQ44RXn6R/7X+v/wNzlA
in9Dr13g/2QvjqktamJ/swM09d+GoUmpqoKd7dg6uPycZCpkPPXfKjeio0PTRe3EWvR4G7RM+CPD
+Td8AcfBpk+VUoMk8Bp2wCLI8z9kHUulU2dJy9Qd2+Kd6KxtICSo+NAB5uaB9uroRKT28NCCEv3s
FLLdoT4tumaXY1mmjYiJ0A1UPmyxUtihtAs+o40iT4VF8aPrssY8pCBYXFJNC+9sBZT7PFtzROU+
TXZUxDYHN03TYJmFKeWKA4E4WRtz5+JsqkO7z5WkPNdOJV0dwqhbZwzd2j5BYwDt8mIvvP97gv+V
d9n7AqmJ5j//etapvZq3bWm8rxZ2yNpzR/LmqRSY6F65IE5jhSx+Aud7jotyeEtWYIGiGfX8kWAd
InJCIRuionavFQls9WwANL7zgxaW39UPciCsqBrLwS+75IMoolYTEdh4Iud+/5TqRfgwA7y8Y0uS
/s5V8StzNDAstto1vJwgXoO1IcSqpthRcnp2R1/9FAteika9l+1H5fbyp8y+oH5aFJHXTkr8Js5z
E4AoDZl7Uw2pdHZKmL1XhsYOT0h5FN+ctJt/tRLa9aGrA4eSPxfYkxkKSPyxkyB7sLNUC2Fx/fvw
kyXem2I5cStC4+iAUJnMKfYqe4g+6mo/ejN270cTWq5X52FzTpupfpRgN05NpYDiC4pmxwHmWYp4
/SMcQUVF1/ErJFhcLpJNDS30fTv2Qr0e31VRqbtyrtO3Udco92RISCIZgQPKJaiTpyRMwKCNZt7/
YZmp7d5ekOt4QRoiYWOYUmXnrB11KNl3C/428ejvaH8B3YGUH1st/q/1nrvLJY9wCU0XQxmrWUOo
8wNEQRJPU+npHqDsdA9crP53I5um910qrNPtuS0hYLXMy+oSqk24pdC5Lpc5Ek6spGUTezJ01GMD
JuZRRxphJwpe6n89T4uDgsSQJUF8mWv5uNzIkKVrVXbUUPpum0h82mcDZhWiB0s75A8r0fd8HZ9F
xK+mZvLEc5YQJORqLWOM3KIxGGPP5GF76rJkwk6PYJilSvtdrzpe2OWYnzgAzrGz55JEJuAwDYlq
vU+yQjsLbESBw3aO8Xnux6bYOWfX24oAYC3XoIFAlLrm3hKn0JHoCqqutLDPeVXSN0ij4YyAgb8z
1PW2slWAz4YtuQg01VxFnIJAN9QgofjKRk8NJ4rguljqp6BKe3e2rGBHQntrajoYKKk6MPEsY/nz
F+S7DG2uhlczjUa9DU/YMS7AERWwfak63u0NvDWUYUiduXHRkjhcDtUhGTGRAKae3TsWBfgypd4X
pqdxoMh5e6hnUf3LHWWrXB7SJkGRYDxXOoWJ3liRGlaczsThyZ6h9fdQ9MNIwzn17WM8lPQw7C6Q
bwVCWk9w3ErEFVpIGY3v/Koy0X0FFu28r6Jp+D1teMEVSstbRs86uSMSe33iOHDImpkaMUUjeF0u
izVoUNl8gMt+iZHh0Jp0oLsgPRHepKuarXri8TPsLND2oCyQ5InPpyeBe/nZ0ZT3RYGeGNyZAr4C
oov2B4NDdVcrc/6rnKzwbSKl8uP2Z9naASaclf896trctrK1Wahql3j0RvRHOsYfqMybdwoEp51j
dB0sWVTNIJbAAmG41V6zqfoKn3/zJHoCXIKO/ibWZ3tHw3MjcF0Os1rGwSijWoAE9hKf2kVYUZ8N
ZBDdiUBdyntxR8OMes9xwpnkK/I0xnyIxpHaBgoy4YMaJnTIxhysCsIOT8YwWe9vL/hWNDF1jTvR
xJFbqitBhd6K7KkPi8TrSW7vZDcGXtna5m8d8rL0vzT/7vZ4GwkTC2KYBq7TtkTDYrWZC7VszTkX
iTcblfWjVR3159RbeCj1I+Jox6Fxht8XGOF7WqdwiVq9G++xZUXgCuPRuTyEmq/+QXXIVA9mBC5s
Jz/YWg+HoLCcHVsjX7nc9gMWLsiv0hswunb4bZoHRTkA2Fe+EGyTx9ycildfpzZprGVqhFZbVdd5
PZAkaQ3WmHlxIGLwuIL7I8Ki5mtr8Z9ant810Kbc2RGJWPbdKvwJoUoUZWBe8K/VvkxCISjJtpmH
bhNSbMrke9WoFSe1tot3hojsw6yhOCQkzKUisMTONtg45wzPW+I5rOnrJEKrpiprsiLzNAw4XNOh
DZOVwEhTOY07gWxrKE1nz0khDTbc6r40CvJiOnNczVDF3Kbom8e4pb+F9CQcvNu7eyNowgSxuE6k
ptvGWlLd6nyz6CBrew7yPQeqYvYpSelSzLwc0MBZSFAAS18/QYOXL90OQ9W5iZdI9+KC7mUzI8wZ
BV4ImfRjg0zn0pybHuFq7klNL7t/tWtMAYPBcCzdNs21O19iG4EYqId5fhfL+1HotE5SrXONMGwP
Ka8cNxrb7H4Ok1+3F3ZrYGMZkLwHKNHaspbtOqDDJBVXM4Px91SEze/IsoVnSRJ0aCiJerFtJ5+X
7HfvCbUREcgUsFCWPPLAsayWN9X1WkcdJ/AU3QmRowt+UbPCn3CCOxwXcvBuz3RrOEajqEE0IJVf
BWSe2bxRfKGgEeiEbwIxWV+TeS6/VGGewtT0tZ2V3RzPUaF/CF743PWXu6cywbxqyoBS89g2TzAz
6DJSsIQkNYeemrU7b8HrD+nwHW2pMtjyPZef82KzxpYR9GHXQ3r2aVXw+m1h3jeph/5sh/92/T4J
1d9yJGx3lvXZZu1y6zIwXRXLAaeqOWhSXAwcZUk+dg6AOlBXWu+aada9S0aoiWcrHp0PhRypsNNU
tQH/2wp196RRpuSxtMzx3opJAWFoqeEjosRwutEbqP9KC0QBXKSjnC9WLJ13XTBDebIMnZ7tFLRA
nsMqBys1Job6fhqcBg66SHMIKoFUv2M4F9vHKpxsT5ROoO9Eoo3Ew0EXUpWEWMQ7pLNaaCS4DFhI
IP6qVk2hUKNTICydLuE4QmjBH+TYz20PMVaFzDvFkv9NAYZcgGTR0kogyJxBRVFQuwLaVu+ErI2K
AL+NPW5oXD1EzNWv0+gZR4MTRl4J6e+IfqcG+KRTgU0K404VtGqEBu4W2xsdrDGCY1MHUBqYs7NT
Vru+HRyTeh7FJFM6Dv34y20B7GTSQxT4PFMMFtT9LD/Sownus77cszTd+iSmtlRDmbI0qMlcjtU4
bdqKXgReM/UK1K9J1tCbS4uGRWTAZtTa+DMofdU5VFXQ/6kooWzRjB7gp5kzAKsKud90zmgoWoZ1
Qkyh2PMsvb6/KPBSTbV0Uzd4zq4OST+XSDu1QegBjNOORQWrpw+j+qk0ShtjRHQKEbrdywU2B11W
hWzcooq2GjRo7F7VBz/wOlQ8wVorZXgHVZ92bj3nye+DzWGc6YHvfPnrB8BSzP6fYVdx3VTUYUQM
hiAXDzHgZBjCXZ1Pp9vhfGtyUhfkdoDuaM+u8qxA14qwbAg7yC+b98ac1McuGWgj+aFxrOPc8MYR
jMjtQcWya1fBju0sNUw3eeHQOL/caRpqLKko9NATeUrbJQ/gzNLecU1DmT86fcTbcUntE5Tz3aQA
iE9Fw9pJ8Z7L4dc/gvK8tGgRSHX1I5wSmW1/+RFFlMl3wM+COytI67dm2rYf+LT9V6sewgeDSHNP
Qyi7L1L0c4YEvI2JEecbA3uFPcv767TX4dJRdXwDtEXaaHUEhckLs7YoHJGII9wy1vkjomLDKUIf
/VDGZfvUxll2bqPB9jrKsu7Oh1leN+s1QX1DJeZxCVK7vvwwnRiDXvEZvzGr5tTzwD5ljmM8IVg9
ABLXxscCPpZ6DEQa/2hQPX2Tz41VAxwKdQoMpdy5jrfCn86lyA9CgJmK+uXvEU5b9VVdhx7KF9Od
6LvhNAb2Fzsw9kLL5so7Jr0aKpOSe+lyJF54mZzUkYOQJMbdVOv6t55K2rl0JjiNrZL4R7Ub5B0a
nuFbvx+1b7eXfiPxoEvkQL1ymLCmrWcqoxKZRRKPVKf6N1U+rNK8+zTWQ4cRRhjfa2aEsFldB3/c
HngrzhiaSu8Ew1tUrJZP8CLjgScyWsPMEqdqOZzz3EkXNrO+s7OW5VtvLHpxNrGbLh0EgstRzIJ2
lS1wf+nKXPUiNR+OYWPUiMlZwScAZtlOYWMrrhnLSaKQLhbxsMvxlLkRUY9cnDdH2vSA9KAqD7lf
qQhsVI7ymdwGHGsWp3t2UlvjQsk2pakaBuXn1WqOiK+jQq1Eniim6Nxr1o8QHM87c4h+SSUSd5Up
f93+flsbh1tCt3k9Mtm1aGOoWL4dkPJ7ta5GLkDNlhx1AoTb0w36Ksyop8mVOu+bDLLdTiDfOp7m
kjBTE5W2sb6PI8vOwTIkEaILUNfhNEm3KGrovbh57USCrQ30cqjVdZjn6Zj1XRZ5ip31B9usoU5J
gYBHlrenRljmzobd/JA8ZRyH6hPt5fWHtPmIjqgABKbkwfVsA8AD9XvskE8/RomKgP4EeOP2t9xa
T4ZaIhDvOQqNl7tWb5pm8DUmOesBncwaCGYgEd/njT7sfLqtY09YJaZKxODttWZdgqi8Q9pEY5AS
20kL6ExOZbBncPTc01mfe8teasO48lHAW+UXCVDYVmcJPSuLalTnsF6kc00DDfWo8i61A7gIcf0N
3b/yo6UX4uRUZfurreburOHdcUcSOLgSxK6XKIL+lOZDepHZ4FmaUe6E4K1PjpEanXpLQzvcWCV6
1oyOfAtYx5ttqBFKlSMOURvSq9UIXYASDxA9M+Vvtz/5Vi4ENEAzsQoTFGfWD9xpBIiY1EDCM83J
nzSt+4oM+/xl8pX5iNUu1LmuSu9qESK6AF2sN7Vhp0m8MW9a1YAGdAnkgUbo5a5TUMgI2pz+uRZB
EdTVceET1dGdI5VFVNCKzip4q53F3npiUaTRqLABVgB3uvyqF/dOIwt0xWteG2Vv1+ewpA3m9hZc
NMqvLd2pPjnNAq6SaNv+rYJ8/nSYqyg+QZJHNfr2R9g4d/wWw5FUVYll65dPpyN5nwV64OVmgA4H
sfud1QfSlXLqd9pVy4ZfHQh6VDolZoc0Q1vX9YMgxWIExoonWrCND5nfht9kZgKmRd9EnPMgTH7G
0mrOYeAs5PC8ru9vT3brc1MC5MOR4um6vo5sehm0SNCFHq0n/RH5dnkPeBP+YyB+VYohD33Yd6fb
Y25Eb6piTJuHvqZdQTTEyPMYcwa6NSJKzjJGlBLRQ1C4qpnedWUSfrk93salCH8H5XttuRnRW7nc
XBb2K2Vu5IwHfsELQJacTLQ4jqHb/NmV+viUzFiX3R5zYxNxV3CAKIuZgC1WG9oxEGYfc1opXMbT
sdIH45xKeP1yNJIPt4e6Wk4eLCoXPh1uw0LOejUUsPNi5hWfeCCru+WFBn4VON9driuwtH212pna
9WFlq3IxCRJER5cMebmeQk2RM0kTxQ31rrmnFmF4voITBIL7SfVblIjpvlWR4ArMXpwSbFU+odOY
eVWWpTvnZ2PqNLI1letR12g4roIVFhBVr7ZUqVBpKo+62iBalZ4GmlVFnZ1uL/PVHbnMWjMs1P2X
UpC9OilxRdQKVMbKVH9RRTCzyTxO5UIfuT3Q5qTALz0PJO11uSkAqM6jrMWOK1FsinN+dVRyA3o2
ThWHcMJ7+vZ419cyLxy2KpvUAZFBufHyexaqaBGx8H1X7+rybNR26dZDHb0BGRf+rBo6uLEW64+j
Oo7fwI217/Rw1L9lammcgqbXThZEvEMZRPD7Kjv/VuVW/ZQgFfezhxC6s9mvzvLyW0mIaIfTCdLW
8coJ8B1CXklxfTiFDxrSHz/mXu2+YYcQzMjn1PW3YsohhtaZsrNOV0d6GRo5FnuJ1jySVtseOfd+
yG0aFmrbTvd9XGmfGsUxTjUEyZ37cGOvgTYkI8OEDBKWvWyRF9fhODtYoOrQsIthCh66NB6PVNmj
L7c//NYodLOee3nW8mK4HGX28U3PJUrmtg9+lcdC99iV5V5vfmMUmkw0YGCWc4DWdsyxQKiYAjMq
EpkuH6sqdw5ab+wVcLZGea5a8WpXublXc4kcEDS2hX2QE7Qw5CFunOw+r3feHRtbgKcV72OH1znT
WY2iAAKnhtUuPasouwecK0+9gTBdXXZiJwpcDUU5HPzi0uUwQDTYq6HM0rIzakKIqk+g20cdrY8k
hGhbx1nw5+19sPytLrIQrM2p+RFGeWrQMlsNNeiliqTWwFB1LB5qoftenRjgqbkAjmhyhu8m3/iU
DUh33R54Y46GYfPA4bnPoX52b3yxzeu2S9oYWKQ7JHb0LoVn6+plB1V81uydPGdjKDjBjsHrn5NF
Xn+519GxCuygEY5rqCOAmbYvShqBk/XYOTGKrLfntbGg9Pdo/C1CygZR43Kw3jSrAMaf49pYPNXH
KrbHx9oHw3NQmsb6o8ub8qsRJPGx05EYfG2YMoGK8JRbLN7oHK1zysSXeZmJBNXs1v4e+RQtsyCb
OOPgU14/TdOgUkyoEuZV7jhLxBIIUIBBRw3CT9OOk0uRLvyod3NgH2Hg6Q965uRfA8Q+diLk1vc0
KTYC9JJorK/vgcjolRjvF8dNMx4AWW1Bpe1bXAlEuIfnuwotLChgMseks09ffm0O7gM8lVgZOW4z
OOJ+VOf+oVPMPSfUq1t/aTEBO5VUGHSIzvJyz0DUCIYMsIdLop8/mOm0MJJx0AStpd0FyIa8fptY
JP2giFUe/NoamWeAKKjRPbPdLCpB9iKx5dEth+JblMbOPbM1NRD3oOToEl8j5ZIBNhV6nraLQpLz
0BZxdhfTrEVbE5qa5upD20d3t7fmdT2f5URnk+YpdSKb/3y5nF1OcWwBCbpWSzno0E8F2ubQg4UH
C7X/mAkIzwcM62Z3qqSNX2im2A+KM0PhlInuOSYKCSaiCJ9v/66NbcvPcoAu8Sig2bkKQ71Sy4b5
21zsYf5d5Yrv3SDop/Nkj/P7V48FBmBZd2rJGmNeLoFR6P405oFDx64Ad1DA80VxHTUVmWmn20Nt
BLxn1B8ZIahSDZbERb5Sh5aPx71vu3XTZ6cwFt2BGC7Q5lLzBBnauv+Cr9qHxsmKn7dH3lhQRubW
0ggCS6y9HLkrtLi0JyY5xy2iI71f3aGhqMF566u9PXXVqKIGp5KP8+l4MNvrWSaxjSJMgAKnkwGy
rPRG3NfIhp+TQRfQyqrsNMneP1c6YEzNiqdT4KD88/r58mxeMBBEJXsNcI1nEdL0FLY7TcCe+hlN
tzQXwjXyXv/99lBbHxX4DHU63nkIwq4+ajA4QztFiIpouqW866MJZwO6zydfR8xUjVHznBvMY/U4
QS379tBbXxX3DOg7Yjkma6JMrbUAzbANc/2s/Jkh4XAOJCPTaJl3yl2bI5H5ABcGfEAJ9HL/VLpT
TUHX2iQeyG/PJo3GPil+mMPg7Hy56ygICgB1HXIdeh+Q/y5HGgDmwZOMbTfOABAWkZW7Br7IBzst
zKd26tOd8a5nxnhI/iyhhoRnjVrrzCKZUFGx3HZofta+jZhcF70bK308v/Zj8fKl24BAGck3keZy
YgXvPaNFT8AVIGHu1ICYmoPUcCtr7yLZmhLhk44Yh12l03A5Uj45chxSgeBuKrQDe9G4CxBhXOpi
yj+YFHcWT36LdNFZ917h3CM+ktaQ1pGnvKfXkABvxCcvap3u1TcxbT4eSOx07mOKOJezgpS11EVL
05V+jGxXg9UAgr0NYAbN9F79qSAV8BrTSIZphy1H/kXCjcIIZec5NV3sL2vl0HW+uCu1vHjXTcbw
4/ZYG/t9KbrR0V+mBSTtcqxORWoVjpDplr31O9BZRC8D0bmz0qOhBeRkJzpfZ2mgQ8H6Ma+ldWms
9kaK1lWVi8F0HavxvRjBAXRL0+i1BScCP5/qb2QWJ2s1KYcn7EQJ2qT8QNMya/wFc1I3936MsBVw
QHoZt1dxKd5dvs0uB1xNC0pMw3dkH4pkCjEwU+D1G1gAKO2sv40GGXmNk5c7a7mc2PWgQCAs2Dnc
rVAjLz8dpHV/rB3Wsssz842DTrjX6lN6Z49hdEoppqKQNVr3sJD0+yyfhi+357y1cyBqUvcglcBP
aRWTeQZ2GLvruE+MM1rhAj+hQm+zU8ZXvQPzK3bANctHu5quDV+HwgGvYHMdmYuekycnDqBaG99Q
ukIHCVM148FGcHivurc5mAMR1IQbAatrtYMqHqiJbJjciCfvURmCEZJxMd0Bo4xf2/Zms3ImLHpo
JtNb/LBenvYcodEsnCvTHdSohX2EyDQJA76XqV1/5AKP36e41u1cO1sfD/rNcvFw71AuvRy0Rdin
sWNOSDU1yR29okVnHntKoOEo3bWx+vroyeuPKgkNRcoy6yxXt4nNWsQkyzbD3NxEw6MxdOXeUYtw
5717XfheFnQhTlEApjqzjjG5rFLqomwUU1ec8diLDouVup/9Bx1I81sUVpXPY01ipALbuBtF3Xp1
ZOrniRfGzrS3wh2bh58D+M0mqbhcZt6rCTq7kmmXGChpAZpwhRXKnexoK/rgr/SMe+TZ4qxOhoLV
BmiJ3nBTK7BdXlQJul2yx8N46k8mtuxuE+XWztV7nXcuGEe6w7RqSD7XGAa9smtg/iZvecRCzjqy
iZ4zjOZpjunZtFM5uEHS40wSIgPz+sCzvCQskHagEtc93ynjbqwriVSQHWZ47SCNxcsRK6QDXWa0
RU2qjMnOmFsfkicqTV/eatjGrYJdoU9IJuEu7YI4CnBDKZQj1q/qDitrK+q8HGUVdfCXsnD7nSnx
5Wrn4SKFKEvvzNjD4FJ1exG3hqI8D5CAREOjv3e5MweJ8uMcCYMyOaqrs+rPx5DegJeXRuTdHuq6
Xc56wWjm1Ul8g5qy7N8X+cyMrXRgt6rh1qiRqe6IlI19CFD4/T2RSHrdx0mIuHWHs87R16kGoxUE
cmOwg3Fn0ltfkUYYfPtFKIAU4fKHRDmez0JQQjUklIm+ba03YWbPX2/Pd+teXlJEmqfApElNL0ep
M98PHDUw3QIlcx2Xb9N/hGY3hIcBZXEMgqqw+zHmVZof49lvHhCIIre7/RuWMdaXJXnBQuqHYu+s
Odrci2mZzBj7pI6Su3k7zifT6ofaBXhVnhtNRL8MM0cR/PawW9cKOKG/JQ3AI68WWMZG0QY25fBx
nFEho7F0FKFTUbnqJYIdmo9S8utHBJoGrljl/gQCcrnYOUqIkRl1yD8WKtppKoYsAzYZxwC/aDRB
oH7uDLi1hxZYMSwyg+DzvNlfbGZF6f2ujlrT5ZmL/LceFG+R7PF3zIK3jqe9RBoqGVDGnu0rX4xS
pZhTT5L7ElCjPKZ6YHt9mqHvXSTOp9evIBVLrDgFlCHy2MsVlNpipz4QyM3Qh5FrKBo8XIR9bDzd
3XrMpp078Vr7gXDwckDtcsBCC8UE+8xwMevoHwWOJ67s9OxodgjaVhXK07ozJCdVNPabqky+20Nt
eqbjB0ez7aLz7dlv/RruZwrxIGmoRq49iM1aqXPH5LE1V3n1PQIli0dMXSrDMVKM7GcxIDbphWaQ
QLlCMlthF0fZE7IVCPDNiOSOd9PcNq9Gt9DgAd1DVr/koEJfr1EjO2Ej0OVOUBu9saUW2tbm0zRi
snZ7ATb288VIqwNUxbrmmzUjCUV8LeskP48z+qu3B9nYzgxCirK0g5nQ6rYRkz+rMh15kNVGeodD
A+lm6g9uE0R7KdfmUOAb0buDD8Fz4XJ3zUaOQU6n8j2RGj0kdFkeyqT6NMux3Em7NoIdAZ7WirU8
1XkmXI40xE4Bc56KgFXr7SkdNMxDgL3d2Xaue9KI453xNmI6cBxaHMQ5Wuv66kt1sWLjMUbkGSxI
N1FjyeMkcvUujO0qXHSxk8+WGoK8v/3tNqcJc8ymxALlYF27FQPOdmNOOm0Us/0EvGV6T3mCx2Uy
+2/12ph3TuTG9Um7kdb9UtGBmbf6gHE11YjMzzy9RDxQYylmz6g7hHg4EfnRRnXmjGu4jfK43hxD
1E92xt9c5hfjLxvsReiN+64tZwKiO+j4YmmJgrFrqtkPbQ2oX4IlPxoTKl23F3kjm6atC6uC7IS2
wzpnsNVgzPUxtTA1b8q70LLwnStU8ASVE2IY3qT3ErHtI1pN2s7535ouORF5PKGGC2D58xfTneKy
RhetsFzI4eGZm8g/yA4HmmhC2XxOcGLqsurVuCvCG+kJBTP6n3zsVXgDwJFwSXNIYxy+gOegsNam
efxEIN1TMNmKB5RIIIywhTWe85fzy6Y6lf1E3XM2AxjIvdEeJ/R7Tj1dhJ2l3DopL4daRbmpN0Vv
pBaJ38xS2lUs7lKByvBUoshnkAidbm+a6/Gge8B+APnK3U2p/XJqSOLp6mQhdZPN8/BWL5Bpqqkk
uJVitR86zIrc2+NdbxXG4x+wgNCDsdeZQmHLRovj0XLLoVPSo4pXEG4sBobGRzTns+BcIAisgUaN
wq//YGRojrQ4rOXfVjM1S9uYnKazXFtJ4k+T7gefSEInjKNKEyXXTKDuivjmznyvI9FzE4DIvrSU
CH6X69tXoByUmCd12TuyO+fO3LwpEy1411mRyI4ilkqFk7cMf4Z15ITHAg2Zvcfu9fblN4CVWaCY
1E/W3SxzFjn1CpPj2YjK8jSMEb45eeIgjjNW/k5qtrWhuGGoJ3KnLfTkywk3iJIOsZbYHMYwOQEb
TA7oWVRPeeD/mJWs21nfrf1ECYF8gBgAon0VBWyJGMRYwEVMCvk0+7K+y1G1hKJVnZ2Jkl7dVXt5
1faQ4KVB0mkGKluXM/RTxcyCmG5Z3SH+jmlSpR6r1p64bGbne4FF7iONXuPVJT5YNMtTbFFSWsg0
l6NqeIJRF1YtV5NlhqlEuDiQB+19MMfOD5OmzJH2dnB/+8w8854v34AXo67zE5OXUcz+sdDsb1Ts
LkPjNCJ+/X3KgRIdbV0bMDLtEH2vzMh8q2idjsV30biiHdAkTctoPGGEIz+zjM1vAYLeb6mFtu9v
/8rlNr/6kew5GragmmiBXy6NVKagKbgs3HAM5nPh5P7bphvL8+1Rtk4R5QdyCqpw+hVTG5d0NTE0
H6eiYIxc+Cc6etSm6iKn0O4E5a2hqOuJBdZgUWtbztiL+1SoNJudFuyAcHow8UgTH2Kzis5TY0c7
52dr7ShxkiLRSlm0ES+Hysym6nMEFNwmTpMTXXXllGpWv7N5NycE2AWYG9BTHvWXoyDJCq5fknaG
2fRTx6XvTqvn76rADPT1H8mma04zYUFKr8FCpSrQH658w1XqKTv6iRyOeq4Y90kw7Uk1bcyJXivT
IZVWmdbqI+VzEqd9Q0WqoNT+SGEPzaYWL+FxjvbYZVtD0XWFNstrjiLY6nmta1hGBRKF0zmKcJQt
u2Qxuyl+IAy9V6TcGooCmw1GGNolRfDLLxX0ERYWY8MuT6wSDxDUDLEx0N83MS46t7/VBnIHbjv4
atqG5I60ny7H8uGeiCSGaJ7GanEWWqUcI1By3rT40+dhIY9jYlUeROwJZ6kghm4tqnM4j/gzq910
3+RGugP73Li9KGIAxlwqGYjprq6Tyc7TWsuZvtphc9+aFMQH3KMOPTTMozEg6HF7DTbHswA+8FUp
ta17RFzZ4DyqhNCFog8IC4xREbEc5ZdJ+vLOD2vtt9sDbn7fpR60aIXykVcT7BoJm6YnC1KGcvgZ
x0VwP5AJeCDSqp1m2zOocxWX6afrKHgsjEwQWpffF/93H5QYV5Yiih6F6palhdJTNwVuLCL9AOrd
/BVpTd25CuHUP8xJlFDzL5KwOuhZPKJOaODV4dL2GajJNVb50Z5y3NbDGYM8dKGd+X05VO2IybfW
f44xpc8Pc5DqsxdoIWaB6DTQY0dELX8bp1GYHhDxapHCD+h2/FUI7KsPEHM68xQOSRQcQBL1Fr5l
Vf0hncvupzbWqXJoS7zWjtOUqzgz120xHSUCbR+GGa3zM8AdqSL23eD/YdZZ/Vsca8afaH2aH8Ms
cD7WoV/PLnZF2B/e/pLL6bhcXWQzSUKcRR9lodRfri6WRtIwRA/uzdbK35sKR+csMtpzZRj52bHS
xIXDjKZ67AuuQ/XT7dGvN+4yOrcTKZCESrCKfh2dWywTlrPb+MEbys9tcwhp370xjb7Rj0Oo2X/9
gxEBToJl4BF2JZGZTOwbYVGlXWq4b01LyY6TKYv3wgqhzKMOtrO+12kedRIeKgssSaVksZphgb65
himm6bbAVO5zP2xPSPG0x4IS5yFXBaZqVhftLOv18WRQdI0plFB6Ait9+VGdBPkMSdRzzcZMv7Sw
mM9J0htvoVLKnTt5ieTr/bMQAugam7qJvuHlUEHcKcPk47wYchiPGd7k74JYNXbaUVv75OUoy694
kcpEkxyj3Ix47+Ff8pBWOXawicQcsFeNGHOkfE9kYvOzUQQBYIua85Xysm+LVBmI8Lxg29YrNFzm
51kZz2lcN4con9V7FOCjnUfP5mdDwgGk4FL+Xb+i8wDORS+ZZdOGzUdTjzAs9fvs/VAl+j8YitoG
KDZAS6CHV7lAUXVtoxgc+07PR0zt+urYNbF58B3f3vl2W0sJ4BuRMi4MesLLrF98O14WVePgFepC
6nDcvDecI41j/zOVpvKNOQOrNW0csF5/zCVHXANpDrl8nVZFcyXrGWcpN5pmhAlGEdUfenwbPX8i
0h8rmYOkuz3k5jwBoFBYRnzDWmtuqpFgTW2MRyt8Fe4BsvYudkTVUzZ16R3eQMnZH6bi/E8G5UlO
34BG9LrppLd2ZAapbbpNqhZv6rT93jnk3aGitPB/F6vGXOxNdH0YwYKhxrakdhCNCNurvTO1aQFz
P5k9nEJzt4FI5eo+FkJlVo6uljnzTja+vqKexyNpRW2d+EnuermB/KRx1KmPZm9I2voDgGLnHCdD
9z3xp+qhkxOWSHGgfsAGyj9qkO73KqJb82XK3I5oTbOZVtHUKrsw18yR+Vrhdyuuxw8RFf2DqQ/3
mQyHn7e/6NZsKfIA6yN+A+9frW7J03QORUvu4S8t26kKH2JUL/JT2UzVb6pStp4QU/3N78b0qR1t
bafftzlbIYDvUlZbMvjL1QbBpPSgsmePAoV9nKGfunrY4l7ZCXFQpi7YCQ9XPfnl88IIQUaIQh51
3+UHvYgPtCxpZOoly9vm+H4Ms/XX8ig7N10rPH3KBrykFTygpkp91EUS/hZGw7iTFawjL7+Bs2PR
DQT5D49y9YnH3tYaPvLs6akzuUOEXktsxClu3Fh+3f6+m0Oxk5aOKs//tUrDPASZVlT2jGlH3b3V
QxyC2lwtP/cjhhOvHorjwiFdOKgs7/JTXqzs3EaGje/u7PlJYH40JVZs+pDEj9jk7KzfOvaxflRM
oGZxlwAEXKNf+yBWAhWnGE9LzdBV1HlA72pSfgSk9W9RoKLqnOtZs7N1NpaSKxi1PRoG6N7Zq60q
qYBqOagJz2pUPEdEh0+eX4VYrOzCp7Z2KUYPnAvgqSYP9tWx9FumaAhl9nonzf4XZ2ey5DaybNsv
ghn6ZgoCJDNTbak/E5ikqoO+DfRff1fks3ufiIQRljWQNCkrZwQ8PDzct+/d+LODSFqUZ/a1RMDy
x2Lkxe/VXZzLPFn6WVsbVz3DFKgeqQPsbDQNa3pg9PrgP9jGQhoYg9v1ioo65vRViU109aihBdkE
11Kyoo+y9Cgovd6PyF9lEUnO3PHI3PhRaRW6yoB/yPNEu2hxrJwTa07/giJTP7jPdqIfjyn6CGDm
qP1uoZxlReVds3MtjLTWDV3+urhaWiEiry9hazTDGw/59mBNuHnqYc4PHu4vPQoEMhPqXHC0/Ehr
b1eKINmsKlalhR0tGgZQ4+R77BVdsMTr+nD/cL6MswxSAYQHiCi769tGdFp2WbeMoxYi1gmEqyyG
x0HV18emQeve6ET/5b69lzuryRF8QKvEA1jBNx8RvUNgUVAKhHOK/3bqNF6F0/824E/4gOJw84RK
nfbIqL7qr01VBPet72wsLXCLbNM2yFO2OYMeFVFcm+MUZoy4PClp8t/SauMPjsjV831LO+skOwHU
TZUD5MIW4rXYw+IuLqFo7vQ5rD09/2sq7OUhtioK3ksvnmD8ZbBSz+rAzKYj4r1nMoM/H0Q0wIi1
NDHxVDCmW3aFobWjSlTjEiKElhgXw45y1efFp9snDemWt4JihHcCbaD/dhtNTGdrqLPslKp99rHg
6VS+7wAVop2sx14DeWRKW7KbinZ56snVm6fBLntqWLQZId0QWdTBp+hS6crh572gi1c1B5/uZcih
OQEYhzaWZFrZdt0t22wRlq05/ZFbX8zOnUOtUeXmUTcp4iYlGka1/c/9z7hvVU4ZMwNI1N3cyGVX
rCCesJqWg34pFjFdemgy3yHP1/+3m3m2l8hW/rxvdMdLwTUwFQbBCvjKLbbSnpTKW1wP5bwCdWio
DI0Hx6rmcIas7sBNd01BDyF5wnntbRP3lRptZ/cObGaiMS8NmJUTMVg5rchsH3xAGbS2HiklDsiM
JVnDdlK0V0wEdJJcDUsbcVID7bKLjT6uryqu/d6LPCW00+6J+n0Xvn47yefI7uRIIRMkt9F0Agyy
NIymhersrKGt8zWZtgWbolnxQZVw537mtMnBcK6o51nqW1vIbUlihIwMpFPNh7QSP5bV685lRa8j
V+f22nd99zgbJsGv6rL2ZCh2f7DenZDOief1rkHkKgm5b39DivZzodod7qMC1c+GckBbNUt+d/00
vKlbu7QOLuYdg8z6cE9Rz6If/kK7yI1j3WjbBYHUuf4c1xkV7jiuHlIALVCdqUds0S8PpeQVo6FE
5iLBYPL3/JFQ5jb1ODrvaujaafykVO7wwSiNyPSNxBZo7c3j50U4+uf7bvTSf0l2JObHIe+hcykj
/h9W0Ro13KRmW4fBs0+ysMUgjVJ9TSoILtHJ+1XVclbYUg4agi+PKLGALhOby+fk+Xlr12Cwt1g6
bkzdEt5HyMho0KIW+ZjmRXJwRHc29sbUJpON54GpyJpo4LlZGUxRFqEPbbnv1c6YzmvUNCfNgL7r
/r7urs9kYgakFE/rLTJXrYF1Jg1fEzLV7PvclOXfjsV9MiXla7VPdDkOSpCjFEr28YKZdGrs2OqR
YgoH8j7kIBz97Yqaqdk4yqvjKkUf3MWTVGQ0hTbOAulsaotu7bituuJUWlIDUrim7yBJ/Nf9/XuZ
aUgoBrwNnHlaL1t8X5OaTIWbKqYcfXhoJgD/igONkDZnFEPwR3+pwPiME7TL+fJ6vKjcVBN4GJUf
YDCgim79cxrQ5gKZL0J1TdsHtHrtr8noGD7FIu1drffViSRJXKuiGT5yia5naFCZEgRuUMAFTcfj
IBq99Cfm5gm+Mq8lJG0LYDDo2F1kFyIsm3XytahUv9AcoeuFRMj1/ta/PC/PjJ88aQkKdNk2/WYb
IHtprFEVxpZRnZRY/D3ZjfeYjb0Imc5a/0qW/oiX5mUYkjbJLGX+KvPL2+1WCweRE5I7uAThHQHN
rvu2Mi5vl7wYgtRQXCaYFv3sieQIGPsyzMNUYzDhRnedOL9NKVdjMeKy0uuwLhAEUIBOPzRQhFwU
xjF9BOitj6/fXZ6XxHpSBnx7c48VMKzUvWbWoYUcKiRoTo527ApP5yrMa9bl36hmHrXc99ZIUREe
C4bV8emNM+ck7aR8Kqrg9ayfMqdNwBklHCZ1zk5x7dqvDn6cnD/sbeLEZDnCq1OthimnSX29bZy3
9dJXF9Vt7IPcZHdpFLkkIzMlvS3Paa0gTxyJqQ7N1hz9eKY5O1aN8j4HPIpesPf6Ch5L4/njSD5g
kPQbR11qUSS8UdjKOY+vbg6vVl4Dpu5MxGgH62iAb+9cPKMKGHkgb95GXKHbnZG7KLQ6cWp9jen4
nzwnTYO6y+ZAtJrz1hJdfsozowzv+6lcyG1iS5MOHCWLMUhKtlg8M9acopj1KkyiRLyf9HF5gxh1
flBlegEwIM7+YQZEyO3Bj6FsW7TFqkLa+in6AX0cGGYn3rhR/DECYf2YOGUSJoUJ02tcI+KDYvzF
nIbpje3GPWn9bB7gr/c8iv4QqZ+kmHshigLhGm/t3qnCcV2msM36FmoFZjLUdp3ObtIf1Sx37Xmk
CKiTyFLpJj0Rg21MSq9WIfwv+d+lyoA2kvGTehoXUeYM1tfj7/ufdt8ijxZucFlY3IQgOxM9z3Q+
7dwKE0VgbQiHNGrPmrnEAcoz5em+vZ27S6NTJMtqqM3wzL39xv1i1iXzqVWolTDMgOV24Uv1qoem
afsDf9q7u2SZVHJYgWLd1rvdoZ7FlLp8PDfx3prTMgVtVTufIlFOb6qlIuYtA+C3+wvcscpUJm0p
2I8Ay2whTSPFSGcejTrsplGg3DwqVyYU4xPE/ahi17Z2yuhWHRjdyZCYxgZZIEGjwHU3fpOBzs1W
r2hDOHVGKhpm9BZW/r+t0UBVxy2mxwR+FEqWdv4kJq04OCU7S2balYITtwkv+i0pnuiSbp0M0cJT
FA2nqh1Kf/Li1c/1Mf/s2J12Sk09vtzf5xczv9zSzPlTBEJ4j9fgdqNhsphG20AiEaBwY4d0UtaK
+aLR+kVubD7EvREtYQl/7ftyBjf8tGR99N2r47QJZltRDu6e7R7IXyOjI3R6QAAZZLj168Wk3Vky
5BjEllgeMjEM4dpBUmz1naCfVqK/XaMVfn8PtnEZo+TeJuyQkvGASuqtUc/MFWTViyhwkqT6ym5X
35YO4eD7VrbO9WwFABKIXTn9u91oLfKogY1lFBhlabzRFQWKSc8TQYQYxMPcjcVZGI3lI2lcP1Wj
exCgtgFDWqeiKWvEsC7Tg7hdozEMCObMphfEQ7O+SSrj0YjV8bGZKFbfX+eeJTIiSaxAX5zxnltL
c4cMk+cAFIbhz5tQX6Yk5btu2/5Qq7U6gHPsGgOLwyubIjiqeRtjrWdN66oDb0fNQ5xMBrJOE53R
7GTo6/L5/sr2/ITA8H/GNn4ivHVYlAFEedc3DZBnmJwdYDIHJ3LXinwN0hwhLdq2FFC1M7RolIjb
obTOeiqsa+L2zl/317K7cXSj6FBzT+D/txvnIBebLODmg6kX5cdoir+AhxvOS9HmB+t5UeqSrgdw
AyQ+RGU0EDamUBR2ILGCnSsDpUpB1Cj+05qVd+ISGZ6aLtFObVTH17FZxQUmLfcDidJr0evPv+EZ
zwG2iZrpJrJPTVumLnQtgVJH6eOs55qvaq39MA8JnH6xsj4qvTkd3JzbpACjZF8MfABgl9iOzZnr
7cxM1BRGpNhuBmh1OzGdsopIinBYd1F40h581D2DpNCyuUjhFG6p24/KWEuU5qPDKpto8as2nxkH
MPTAXW3lUYMDP3i1E2ENGBVD4aRaW4FQVCqbDNlVNxh6rb46TTk+JuZinx2y9oO93PFXGDS5pVSA
aeANNktDWrzwqsmFMUufqkAzGtVvKUefkfQ9wlLtmiJVpYpvwlq+5agXs80roBhZVdZOD0kT/2oY
BvioCR5C9/dv50oA8OPJmgCkDOSNt9+rz5SR2abOCayusD8uo959ox+cnrzEqj7zjLWfqmiNT2o8
RdS8p/jA/N5CoSDjPpIsAzAZ3ZqPuqUFtg1StaSydtZE114mNxdBt8y/7i90J6ZRTKMES90JVtkt
SCTJQNzNMzHNK2EobGEX+YHSb3NwGey5P1A0zhxSFhJddLuexq5syJ3Ru+67qfzUd2XykMbZeDLF
4F41WncHSfje5wMFKrsUBui3bU9k0AbhrBaN10KMiKI1sfI3nNnFR1VDysl3E/Tc7dGt3kb20H6r
HBEfMTa/eOrJCCP5IaRmGgfwRakZ2TabQi8MpStwhvNkdRGDj0PxC2i5+qVLmuqcwbspgr6xTYR9
VtGHiz15n2jnlrPveKnzFWrh8V84FjzBLiQj8j20JeZZ0WgZ+mr1giVbjTPzM4vvGpH10NIR9O97
loyhf76pn3cAsBUaThQVX4CdzFh1s7XL4EdshcJYytp4H5dkcDXfiq3hXZMJIxxa68ihd3ceuBM4
52e6nC3IijhruIJ8JCjqJP2StXpydequed8msX3hZVRPvjHrwLqtRo39WLWqL2lf5yuo/3GlvKsO
9S/VKqMjDM3OfnDQKGqCD+L22VY3YD8oYD2DGMDttNrv2bfrKjCYLBQ6G61HpQ5dtfF8/yvsRBJi
s+uCr4Mqjyvo9uRZTZsz5g9rI1OVK68Fow8nC0H0xEFe476pnUNH8QR0hw2nK19f/pQ/uiuTBVpd
K7njplTpwiSmlULAbvzUyvtTzzPhwS6qL2ZbFmG52kekGTuBDDdjjJI4xsN028GqY4F0vZd4AYBF
49rpzKP18JMcBJa97eS2kxJ13OK8C27XaI72akQ59+o8pT9Rdoi/xKBAnnLXORqE2gmZAK4kTFDK
K5Co3Vpq05bx6ZI9HEGuoTGYeH6tMJHirALUCi+v6/2vt2cPclEucJ6ajKNualNq2padaggPrEpf
wuiUfxYibi9KW1enpiiOWskvJvlwEBTvZAcQ0hEKT5v1iTHO+UidB9NbUqGmko5+ETni1Op687gI
Zb0mrTv6nYVWVjdDI5uumfO2MHBbbxL2dbDsvx3+49NsU0Qv7WE62JC9Tw0rG5R+hBLK9ZsN0Qew
qZ5XeIxVpgbuHNsfu9IsfICLUXh/749Mbfai4NYUZYWpqVDLh0xzSpp2RvrB0vvXUkrLc8m8AnBm
pjEgd9+8lJI4GbJJ57XZmnl8MdeKlu+q1AfHZMeZeCNBpgVlPUP4W728GMhv35QQVyMJznetVjf2
nVhoYYPq68nqXfu/93dwWzp+XhaEL7LgBofNdll0XtfItqEej5R8/aK51KOcqHirNOnyfaH89251
yt6v1vS1nOfPhsHxUUGVdPJb2WO9ttFLmixWupAeuole+h7N9Hcm9KAHVajdNTLgIssU0NNuB0CS
ZaF0qsdRMEIT+A8DGA1zZ4patae5brPvixXr75xOiR66tj9StN7xUGxK0kDJ6QeE+TYawUMA6HUZ
PZL8TP/aLuCMFteKCt+rx6NBoj1bxD0JvoAVFyzvra06c2BEnCFYH1zolM1Ccx8h+n10V8ab7nvN
riX5ACaWyxG0zaq8CskarW2ioDLSVgkp9wBNHMayHk5JDu3wQUa0994G9AAYGqAp83xbpJ5qpQ14
zgTVgbGmXOmVVv/D1rPh5ACx8JU1Z6Qnsr+uPVIySVqapwq+/oOjuXNP8hsk5IIRdVmIv93dJIpN
BsFQPqi0KP2Wdmb7peV9cbDUnWSH6j7tYYp3z7N9t1a4OJXarlEsoa6mZqFbJjWTdUzYtIMWmIpw
rLOiCe21SjmcRoom+CglDTLOrVqeqkMYk5pqFKxaZ/2w1Mn+nE3x51d7zY0RGfz+yHO8LKnWRsPI
bIiIkRMOG+q18blsp+kgrO0ls9iSM7YG34ub+dZWLsood4whCixnKR/zePbgjHH64ouu5+tPTbHT
x0WZ80uLvvbXWEetBYhdkzwKt6tLv1cBw48w0B850U58J1GgeiKlVagbbZxImRJjMFctCoZEyy6U
cOdzKZbaj9qo9YvWOLiK97yJeQ35RpXg8+2rxV00OEggXAoGPU4iBI8ZORp8ymTr+EDHzP0wj1Sr
3gGhEEd5yk6IAMBH4i7ZTGUA3HwAGGw8JjWkUo0JMAnuyE9pW7SFr+TLkfL1ni3ZJ4d7UuJOtpU/
RXGKaTKQX1JQJT6JvFUpB6dtOGll+nDfh/c+4J+mNh9QY7jerQVy9klVGoide8M5K9Tx7ClDf6p4
pB3Y218asZyrQ2Z7m7xZ89poaq1FCaB1p1Meaebfejp/K7XB/np/ZbtHRpbSUUDh2n+BMUe7L+41
nS+2ePXyczUEMlnQ6/4cWg3WMd3WP8lnO/y3ReJDnOE8wHli+q0KOlZQSaIOaR7plu3ttkxMqMWh
6kfwv3UiI+qVwlFUJRCOxwgXk4fj+1arXb+C3+GBsd3BCu7vwp5F6LTIwXj2seHyRP0Ro5aiaRV1
qRUK4nlPJu2IX+YwNmGlT+9Wzyr/RUik2qFpQO7BhW6fRekQ0VDQ0HNiYB2JjXIw/MRl/iWN7NeO
EMgQ70hha0nTzNGUK/9jZaTkeT5lRESGxqMvRVZ/B8DinTUn/jc+CwaT4Qi6cORbm9iredlapvas
BOusO9+XMfnYmd0UpKl+NLws/0+bUgnjSlT6JCqILFKenj/WtDhJ3iwe/pHPugia3BQ+rJJHO7fn
E5KrlLIvQASIhG+t8MRcqfJwBk176S6umKZvwAMjXyn6/BznDEzf98HdVVETZgQD0DCstrf2FNUZ
limzlGCA9iuYnaz9OCwZgPT7Zl6GFh4yoAmkvqKLU2ySOHVtEaeC0ii0Erv+VnQAiE9NtdQfEa1q
xEH2tGOMrIlBKC4j/tn6xNzrs1WUdRyuWrmejN7zLqoVOafROZRDff7qf3oFd458P0Fny8OGBHvz
AHXiRBGw2EO0HEXKP+1km49e3nmh00bwkkdMrjTM/wtnOGWMfzzVEjhmw9YUB2M2daGSmt23PLas
k0Hv/BO4C+f7/Z3ffmB+IPNSlP0JbciFbVlUXGNpC32FjCcuo+ENHLG/p7htX3lzPBuh409nlK0A
/33rRabaDo0zQRARTXbmR5aSXea8Gf0mdY4eOc9dmM2OM9by/21tXCldei7CCPIxDohTn7xudbRA
savlt5544p+0nXvtPfLZThmiNp3/sCdhxqcmbnPllCc2mokOQhtOWM6DC02DYh+hFbfuxzaDgaey
KSFgJAmbI+V4igro0jMCO1P6x0np5lPRpVqYTO3RsPXLj0tvjAweqBkTKC+YQJRhzSngFlYwKpb+
boJ16aHx1v7g8Mqvd7vjzA/JiU0J5uXNt6l8gJw3klXJoGyGrvTszk39AC8pDOd5MS+hWJrqM3HK
CHS0N145oSWJhLkcbcZR4OmiC3jrWF3PfBGaNlYQ9XAiCk1vAlSi5zNTyXlw/6C8/GyYgstO9pIo
AW/zV7LiwsiK1gocryre5kmmXtdoKE9w+X79F5YItryfNSZut/gqqUw8p6Lmq3lKj4ww92SfCwhe
Z804CIXbpPx5/2AKlaPUTChsBwjVuqYQXERm4ERVdo1F+oN41p+dOcsCg4kX3gH5kY739grb2DQ3
36xdlMLLBTYnSxkD1Y3T02jr7Smdm+QMV8sRmGvvEDDM9r9r3LrnOnv9hKoJ9lqlDldHb89xYnjX
+x9td1U0GkFxSQZmZ5OMr52zGlVkIXI9TjkgidaFqWy0fZoS85XZ6SNk0a49MgFQnYCQbWMTRSam
2Maqtc0gUbPiLw0Wr7PLvea3JVz+wHuOCjq7h/y5106ZjCrSxt7Ql0U6jgaekrvlWbVEKt9u8/ui
mZOTrg/uSVHs4qJ3RnZweeyt1ObrUfCgcvWCo9fuRDYJBgUDWhDxFRgpjMxKX127We0etEX5cf9D
vijwSP+EKA1kNSFaltFvY0rbjXrLZKQV0H6IHhCeqx8jq1/9LJuKwLCKIYwoqvvc3cov16i+a7l6
RIK/t2SIC6R0PJcFoJjbn8DttnSaM8NE3Th5CJ2lE/upC+WYGJb4YVHyI8G7veBG5goihloAFYHN
muHknBK0nawA2o8soNKb+L3dLGEX1T/vb+/u0thgeNEhbWMg/XZpbZHSrm1g9c7NvgnVEYDU6MzO
abDn4qnW9EO2QXn7bG8nriUJHSV0U3u4NWjo3TzVwNuJ21KkMB7Vc1nCvURvS/d1L20eCiVmGnOZ
zPe2l4lL6SXqybAP4Rx7sZabCsSsy9T0C60wvVFFj+6OBbesE0HGHPNXr2rB2EqpuxYypis4QKU/
uLf2/Zn3CA1jalBgTW83oMiHIo91XqdD13uy7ST0vybLKB56CMN/G4Oi/G0ts3IqnNT8oDvRwNS6
Mh7R0+96GDpfjOAC/zS2PUw7FXR94gYGfi8friV0XD+iYvgUF+sR2cuuJQoUz+yo6HpvPriWjvBi
R6QjZe8af0XL4L0ZqFY+rFB9H+ztnimSenlCId6H7PB2a1vVjhdFxZQOtPKaFq5xcoasOy9pcXRT
75oim9N4NpNBqpsTGjeKCU6YqJTBR0znt9G/r3meBZE9pr/vH9G9C5NID3uDIR/nW86PoujdjnFb
M4g9r/upDyn3i5nYB3u3EwhMygCM91MSZXh3s3fdqvUgPAid2ZR0oT10zg8XnOYbxdb/6od4OVjU
zv7BOSQ1bS1JmbD1P72Y5lFTTDMolka7VDk4Q46h+1Oph+kIi7prCxJHiquYtLZM4aYQE0O2KW4x
dA3zdLrz2FvmL8Nb8y/3P9XOrUx5nucbqACp0bmJpn0F2MBxyKWKoTHM82AZ8Udbi3PESoe1M4Kp
ZOA1zT3l0bUpe9w3vhdZgHDxoqO1zZ9tDiKsXIeGhpxgUp3sDK9H91akvRkortJ/LvKivPROJjI/
Ji49VhmlK4+e9Lf7v2Jvs+WhwIvoADHpd3sG5zpaXNlbDphs7pnJ1NPmMXOtsg0MtRHn+8b2nFZy
5f4/nnvKybfGkGhiziEqeerkHmlWhsqGP1lTf+6GccwDa22Vo4bT7vr+MCld4I+60pwso9sv1DQ9
c+wfaLfMYCIS932kpUfso7veRBcfMlXoI19wOhtzrSaUxYnRUKilJ55b7WVWqj60wEYwvwgy/0s0
O91XxZ60g7RrzzYDELTUCDjUtTbLROtjqlsCRlCXqfbG86YRukXIrD3miUJY/qGQicufadwUB590
b39xHq4m4NsvQV7z2q8jSgVmUHWOenEkoeNYGOalnpcjQOKeKQN4HtGHZzlFkdtPWZkWjW0bYQa7
7v+unNz6UDIgeWH2wTpY1J6fPiPSSdVpeDyf3D+cRkHlodbc2g5KgmswCshWx5lyurKoMVw8zq/7
x+LFmAM5MyhnOXlOaJWawbcrmxHRzYoVWRi3jZKfBWHvIWkz62mO9OqX16xMgoOdpyyfKgFksNbH
ckFEKa9TcaAvtFP+4ZcQDqX4hVz8Jhyk3gj1Zkd+6fJa8JVOWd40teeQ9mg/Gjq3weTY6VNrdjH0
i8ibemqp4mR2A9t/PgbQpyENZBlHKp07yR8hkg6gxXcHZiA/2B8fJKota4gmru9cGaYz48qwwUK/
6wtY/k7jvMSP3jqLg+rIzkV+Y3QTrZqiHkXkYBTV+vFUO7q4RLTmDq6BPV+TenYGwDRSzG0FEYRI
lE5Tagdpo3+Fgd66rD0zxWB+3miRWn2872qyfLdJ52WJSWpCYJDyzu1GLoo+Md2i2YEa1ZqvprHu
M2k8vUu1sbzGajOHcQavq5FQ+5uiMv1w3/zeEYb/hAETqvxM0Wwc3fKy0UFJDibItEqCSEAvN3R6
fLLSpLr8G1Ngv2m4kbdsswioP2oBcILScZ1AymglzIhVbfs+08yj5Hz3E0pAikS6ApXaeKcV5U2Z
ecjgdFOKtEkV6+/bYdLAG/ZFYDf1vyCEllN8/2dv45hGYjViEki3eI1SnFfw9ieecGvoKe5RA2N3
adCrMVsH4I9q2q2/uO6SwjwN42ospuiJOkUx+1nbFDGIpnZ8a5npfHr9d6OY9jzPRwja4hdsYGzw
ulLyL9vCOZVDqvutbKF5wLTP903tHfA/TW2+WwuT5sCS0PxaJ9uHcnJgxLYaD4YD9o4cBSZmZagi
Syjw7RYKMWpdxoEKDMUToZF4LvxCkeY9FnqsXqyEBLBovOipTtfmp+7N4qjptfsDiOrcmACKYM7d
/IAoWkRCyzLI+8Kd/CxHeswYR++fsjaVMKs477YxKmdFiYtAc9P8IObsHXqmMJhV4CoFzLm5U2pz
YIxgQJQ0bYZKDmk35QQA3TU+AfCHnOP+R91dLeVs8OYSIbY9jF2mFRVEFXagCw0QeTQN71d6ZkHS
T8PVTtOSoWMlfuM0mv12teajXs1eIkangFI3fSsKQhufYnZQqwaLcK55SZn56lT9GNRM+aRZUX/W
Jz5uPjb9qSuFOAh4u+8J2UOl8sXjCVKF2+88O1BKdzNszB7kfb9Hc+5hzVPrq1uP3rXVZhYNTaIv
Sx0nYUHZSjWlOepm7J0pAHpUHOXkDQOLtz/CUEThQQuLnK/jvG+LSCn9GKrWI3DVXlxiIlGlrSp5
d7eV9yIbaloIKDNbqvivWQjtnDRN5s+F2YdUKo5mGXZX9XyRgGCgV7N14apw06hHJ1SYHXxhM50n
e12OSi97riszAGptniyfbm5HmDe8fB54+LZ6PBsnpe8WWGjz1Dov09qlvhB63IQcdNfyeSJrcTA4
xfwvdD2fyX5BXHtgC2go337CDDTwlGpU2iJtjb+r3DT+OE3Vo1I7RVDHs+PP9tCcVbc2oIQv6qvR
DNHBqO3e95WAyv/9DdugqWZtmgt0TNMFzSVlTbo3mij1az5oua8iDX29HzX2PjARypF8GZIVd7P1
9jADuYgpGZt1PV1rq9evXrpMn+5b2YuElBoYD6d7jp3NCZ0SqpY0HBEwWJv0d9S3Zum7ZTGmvjdG
49G0xV4oYqBIEgtLqqAtdYUGSG6BXJt3g5F1lp9Znv7YpGB+wOgawvZ7LUWNp7L7LPZ7BnheO4An
XzWSY0WXpE8SunfrRwBFxkIRHaUFa3LPDei4K+Pb2SPaYNPBu0Vu3DatxS3xVildgbbiral8Wuxq
pXcTrJZaxr6W9x6A0oVZceDSYVpkSZAv5ZGa+K7V586wZHx64TRt1cR9KTu3uV3UD7Wdf67jZb2o
U1o+KVNVPkFCfsRStudCFOEoBHO5yPh3u9La5DH6XBxL6nl428UqUO8x7a9j1B4G2b1DIRNayu4G
4/dbxDO1zXmKnQoB6i6rz3Wj5m8njWHY+4diz03liw1VQHTyGMu6XdFYdOagLXQYklo3/mvB9zgF
cG9PlyWtzAAGofSx79sV4bxiOpjJ291M8NVkx1wkFKFvTZsDkhRgWdAkHJLxQSSF7kfsxmPcxUeE
R/umwFGRAcm5zc0qPa1FwTKmDOy1TRkuTv9TzNEYptHUHyRAO5Z4T4JCgxSDm3gbZLppBqKWo3yK
FIIJYVYVPY6TaxW+aQ9HejG7trh+KUIzkfqCHUfE2gjRBSo4/RIjwGRqSsjc2fI2yXld3neTnRsB
XRKJsnfBUYEBuf1WtplFSPlQI4nrQfkn053cByGX/GfoWufUtpAv3Le3cxnT7pLxUxIb0Sq+tedo
yI+osAwGgBQr5f1UKurnBravxS8m0UyPWdoU7nl2O/P9sKwOaNh5Wr7f/w07BxBn4QjyfuDG2JY9
XCZgSJap/AymnX0Z4Y0KRWnr/9y3svcRKexL8kMJ6tr2FLuV16veIdAkgMM/Vf2U/oZFVyKZ9SN+
8j1TPF2pO/BWJoZtNrWoPWFk6WwGrpd0V8Nt7Q9VTGZjq+Nwfv2quHskyg/1TZqlt99vUakuzyAp
gd+DAI+9KHnIh465aZiVDpKVnc8k+xSMSsuDAHrq1pRtd8wPjaYRoDcxM7VQOJfUoapxf0E7B4Bk
jNBPB4vC3JamzRxcICXytuGJDG29PjTfXOjwfnuK+OXqaX9QlNz5VIhoAZ7ltuHy36K+O9cpoprS
alCUonkPaHZCKXGYQl2bjhKVvf3TCIxsHihJRkNu94/Lp7e0leYSPL7a1W3HIWzjQ5WOfStgc6Ww
GiCMjZWozWHzJh8gE6irKymJ/gYC8OJ6/yvtbhs3IxAPIIs8A2/Xknu9XRYt/ZS4UPqzko4M1Taj
+nZ0sp+vtwQcnyDP9ewxE3VrqVK7ui9KmleVMM13arXo11kOYOU2Hc77pnZiIfJbDAnRF5Yj5RtT
ZVXRyxFkkpVWaL4RN0gsRkpyVRLnu6EUCZylYlWv3TCnl9ES5LP37e9tqmQw54qmAkz79nap5FjM
ClRk51Vpqxdv7r7UZk3pMjHW5et9U3tegg3kMaBGp3q4KZCqUZWXZUvINdtOnGDAXOD5bz29OFjS
3pb+aUe/XVLe6FObrjwF7EUMP5zeSB/WxW2DwsmKc+us/WUsGytMoATx5wnepfvL3N1R+daRXJsU
JTY72meNDbcKMX+dquIN2qDKJwd5Bt+KtM+vtwTgX6aRyPDo22GrGaWfRWXuKfCGPL9Wdef9lQhe
6XqU2gd7Ks/W5hXAegx80aOVSepzu6ezN7t1Iej15UtT/O0Npvpo9Wr+MwbQ8MhITfnOmo3xXxx4
mhL0bz0aFNaW5UAAk2AOEd9cshzIf09TZKyi/uqBNAjub6W8Hbfr436RlRXJOrZtws+GhhyBMZpB
2888ZvJo6C9pXRdPieFE5663mg+NXir/9dT8qKyzd/lwu9EYAlSF3unmWHRMJI9KktDbRCbiUtY0
fCpnzZlXro1QqFV3ef1SSfOoZTBC5zABefspldTuF5vkHPlq3XoYu8Tx9TnqmFKMhewt6n7dV12Y
Jv1wcDL2AgBjgXRBuCiosm9erSPK3O3K0Quw1568eU5KX/Wq9iB675khl5W1Ogpu9IxvF9iWZoZ0
gOy756X5s+4c7dIw33WQmeydCFIGOT4vB4O3hw/StniJo55jbrYf0DG2Lo0olYvTKLDo0kY4ZZFy
RD66uzKuI/zUhYhg23jpG0PoZsrK6AoWwaR3PcyK3t/3/WNvYVxGDgGM1gT33+32jbWSeHSSYFPR
VVou9dT7zGCKE/k5kmJSVGSo0+EgvuysTF5+Eu2LPqu7hYsoCxz66qIgBG4Nw+g7mdo8dXM6v77v
iBkJJyblB1G4WVuaxJAcwH2Oqp5Q/mkWq/iiNTBX3N/B3cXQNQb3TTgBs3C7g0lp0JTIDZ6Jja1c
7VhZ5GTqYB544M49x0g4vDeyUAucbLMYsxxrNRtow1lOZr6rNOVXhPb52yYyHgsQWe/7bvyPOnvF
kw6D48H32rnkpMqMxIDLOuK2laQ1gCLKCBExp4+9p0q0bkM8gXaj02bT+TfGdKBYcJtwB207q609
MEicyjZPuXgf1KhH1dsqaRerQ1PPBx9vd2XsJl9Ppyu+DY+jiOMFjKUDuUDzD8Gx/bSStgTwCjvn
17sJ41KsB5cEKLQJxCbc8IbtRfQzyrY7M8U3rT4qcMtRT/PFzKIEYcsiE1kz+Tkl7Ft/LCaV2l3L
x1K7yQuaRU/ejE0lwnRxxmtRw2YfFNNqBKhaa8VpHmP9A2RizTmlNh+fpKhH7+e2kcXB/Q3YdWCw
xBRSUN+lpHD7uzRdtMo6MOGjc7X+J++S4ZEncjP47TxEZ/bD9d7yNDQ0vzX+h7Mv25EU57p9IiQw
YOAWgoics+bpBtVoY2wM2MbA0/+L+qRzOqNCFeqWWn3TVe0A7O09rCHs2op2ahiv5N+XPveutoIm
ADq5yfkh0mIcvewgxYU+WvwY+9Q9iIkuxwkyvddy7QuRFTh8UNaBy0Rf7DzXjtq0gQ0cHAZtyvNb
bXVwWlM3VRRb7qPn/VIRKJ//h/2MGn0HoSGTx4Z6+ZJDQQ3MQwEq7AxdPxC/5GURSfdFoaD5D+cU
/Wh04KAejVBzts8mgJxlGvQICiTHNKyBffivjkjVn9w4hcl/OD5giEOPB20/jObOjs+csFUwSCuj
uRmR7pXMhyE9JiOY7Fe2yKVwjpl5BrU2hNk/rK/dNG8BKihwxLbhOZui/PsYm+TX38/C/mvPElBo
0oOnBH+yvf989jTM0mJqGsS4EL3g+7TvoleNzGjFW+L60i/ttSrp0sZP0Ffc+w876/XsYzXwWoNa
J6GHvpjoMVaA0YnOuqPrm+7KC7y4FFo4u5wv3fsDL7cgRtNzpBD/IJ8S01tj4+5mgppTrXN+Dc10
KaRgQP3/ljrb7fGUQI1rLGC9HoOfYCnmFHSxn20KNUTY8RWl38DT5slkSyWy4cqs5NJOAViPYjdA
CAfX4ssH1VakJMW4C5LwSfq6A+PkqLyy/74sQo6Em3BvXeIT7mHmH4itBcKaqRfAVnQrm27WZp1B
N4eBp08Cf/z7rrx4dUB7cSfR/S5pzz6dYBqY+ZEBVTRGEHKbJKrYioTzVJRBvjJaziNDfF4Y2sdP
dGNtXqlF6bGkK40+A9G/nEg/+h/eJoG+8uMuvW3I6gIMAF4TKqizb21AYpIRHF2AP1XD+1UD4wGQ
738AzWTAVSGs7eU8+JEv3zbjQ5N3kaUgKURNDaOKrzocgxsWXRUKvnRMdkokEkcgkNAef7kSMvIl
hc89AGQbTI5qqqZ2qmQYaYnblxRX9H4ur4YyIoKzG6qys/NP5n4Zog5j/igd+ZcCbcIbaDSQd10j
6RWYzqV7D08FNa6cICc+T3RC8Cq4hWz5oQOTFMZHhBz63KM/TVZW+swvdwHlwfu/b91LARUXEZjD
qCZ2pNrLtxmtPU9ApMFZnCx/WNIhKxFaIWo0FiY8DGa+hoq7uCCyERROvyEiZy+0cSuG53qh8H9n
YdUGUfENwgiiniER8ZHr+NqA6OJb3aV10fuBCvJ5O3Sap6BYQ0zYmLT2ScY2fR8Fyh3nLZa0pmMb
VrYR8bVs8uKp+8eyZxEhBbPVjgPOA/chqaZWDhiEDddIfZdfJu4mwF0w1Djv+6uYBoSzDbcTCg1U
nGm0ooPGgT4BtaWdK9SGkOP6+465dCIgh4O+/F6zIaK83DHd1JkZKB+MLHlCn8yq4pr5JHvs8vya
g/allwgsKGgBSJQwmz1bioVhM8PICAKwru14qULguEqnxqt12qVNgr4WZKGQv4IMdLbQimlTHynw
282saVZqardjE/lxgFZJ35S5LPK6cKP99PdXeekahuEDoHmwf9jNH16+SgdMD+tQWx04qCwnkVv7
FWKdwGLwNr5PYWl2pMBNVATkGvBek2uiwZdQ35g6I7aBl4l+yR8VuJaR34DAwYRx3A0y50i/SvkW
inLwNpoO0zb7B5sM01ImzgN46QGN9+Xg8qSvoFmur82oL32H3WtoZ9jnmOie3VUbCANjLvdsS8v4
AXhudkTJ3B0KuFWIcsvG6BC3gf4PgRcKg9CFBi1rB5m+/Axg2c/eWSSVIg73jqKOf4puEffBbLYn
3aL9BnrlcCU9ufjyca8Amo7eBHL+s4+PSVSQxis8zTkQX8cYHneV6Sf+KqZrVnFghz8XwOg99Ljs
aujXUuQK0ArLIeN6pR65dMp2+hF2AuBOyXmCQDJO5xBqdjBz580JtQKr+zC+VkFeXgXUe8jeo536
R+tqkYDuOpTx1G/iNiZePtBdl+TvJ2oPq+f1AW5PYDyRs+fAdLz8lIsI4nja64PCS4OuC6UnsUDn
2wuy3VqX6VI3kFimYghPf1/5t9zWH0vvJCrUJoDonZetmYPLdzJAQz2znXtF8iCsGqnWD0wB91kH
YHu7U9fFBA5aae4f4hb7eln2D66W9FUyRuIa7Pbiy8DEI0GqnaKPt98e/8iANcSyN6i8ZchdmvVb
vISkBdgrd1FJhm1p7pKIkQrpd/KwTNF25X1cuppQB6I1ii42ZvtnR3na+ihm2+7k1ygnnoLBSOhc
keCZJd04fw45S6497/5xz7/AXlUQ6M/s2drZiAC5VZsaj+f1TVOkj9DtzF6TsU/D12QZyatutTB3
S8f4Sjlz4UkB8N/dFXAjAjC+7/x/vGaEx1WAU5YfoC0kniXB8Y02uO+ZKfi4pXN/ZbkLlwYEvFCO
7trWAJudtYPWTncjGlDYZy6mr2BpCA08EEu/wMssXivIQyb3UKyJ3hV9KIErD9IrgevS46I185to
gG1+rqK/yokFBO5I+ygW4vLBDNmCskMD9cs2wdERKVW+/bhytvYs9OzLovqGxAX8YyFcfn62JrVC
cGWCDutiBv7BjDM5Zb5jr8C+oT/aDlYwK7WDhspx8C1eY3toEkGuhMkLpwm/AWCcBA1P5AlnmbKh
YoUmyoqOZ9Zvp4kO0BYAH+2mgappSSmod2CjZ+rYTUpciWoXUi6Ub5jpgzeDIutcAQNGFxRAaSy9
qnZ9M9oh/wDman4bbUX+68qr3nfrH68a2GlMNPZ5zTlABv6fTcchbnKYi0E8IQ0ofmZEgWRRQFZ1
LhsREY1soJueMs8COJSHfUiOLYS8YakQCqPrFkOluJIGTurlPJHh2oe4/AuxE9A6wMV5PjmmgePK
dW1+iJtslaWarHpA9/ia3uGlZdAu2xEh+AeiYC+P9ZjCQkq32HNRw7mGZp4GWm6Um3z79zd+6Tzh
bQPhBXQBysyz7GP3i7ZFLBG1oGbEqgi2Cu9CQ5rSoliBrgt78/f1Lj4XmJpQcKBgsp2/viju+jXP
kVS3+dp/Atog/JFRl1R/X+U8SqEZgk7xTpUEVA4ohrPTMohlRk8igRidj7Nvq/Ls1A8+3NlWo7vl
mNzdAJDo0nJLk2Ipm3j17/7+C86f8/cv+B9mAxqkfxR+GPQQ1NFFcIgWL+8Xq6I70aNV+PdVzr/e
/1bZ4eoJJgcIUS93STyD2ismyWBax1QVBa36jGRKipqPQ/AuiPqWHP6+4nkw+L3i7+44chyUfGf7
slkHDKPBjYR++1Tciq1tKg0cd83RoLoS6q8tdfZw0CrxugDTsp50J9GO7+0DZNBkSRht/uWu/P1U
oOPtOSiBeOzZ3Y3GKskFd6w2Sw64fWTM25AV6j88EOADu0jiriZ+3mJ1Y1L0lCPB1e1UnDB+/s4U
m49tBhj8v/9K6IWDc7WLxqI2f7kvpibe4nhpQNaFFtwtBZHyDSjZSoPxCO+Df79WjIth774DonSO
kgZhSoSLDQJMpkJ34HCjvDGrWWoKS8wrpdKlHQFsCyD9CB37hn/5WImKB74GltfQEFc3G4sh6BON
GLKnyzW3uUvnFyER8LLfyt7nY6+QehZpR3hNDLe1NUt00pEZj//+3RVoZuwGGZhsnV93CeuzpGlH
Xvupy8qmoLaElhW7jUd2TbZw/+T/vFmxxXf/VVzk0OQCUeBsS8xLwf1kh7aGTxZ7sJglHuPAZ/Wo
lDzl2UJf/f3RLrxADJ8hAY9LEibm5w63GKJ0ER1TXqc28c8YHrInINiv6ZqcJ914KlzFaORjyL07
IJ7vCHD2xngq2lpHTVy5KZ4rCrfdqutF8IoI1tYtdGevdGUvvMoXi55FC9apkc08a2s6aQ1Xrn5+
1S3ddJ+pzX/Lh8X+S0DE74cEUAZFFHBPGFu83PbOE0MIQ1QHaW6nexfFbaKvDnr/4M/tyyCzREMI
xAps+7MdIjSo2Dk6D/UWbkHdFLmpoNbQ1BrRpILaILmd+56dbJ8md/jg4AqQztd/3zUXTjjGBIDu
Z8g2d1Tny0ct/gcKYl29pgM/yE3Pp9wGzQn1a/Hp3y8FWWrEYtzP8AE7+4rSIPOCsbaom1BNt8MS
tOUWDVtlpjy/ck2fJ+9YYQcqgBkNdhtynv2//6NGw8CCKM0lxgVzvt5hm0yvMX7pTha36fMY7prd
s5YtBFKVvsYHvbBZsfY+QtwbtX/on6FkyCKWqq4OWEDreFt0iWZaVMUjLnEy+H9bLfzvWf//evuJ
/cezjqxRa5pgvWjvKeXC6ypnyQTuNDSj/v4FLxx+VLzAOe4+q0jnyMulckztQhkXoiYbD78uCu5Y
SyLF67FNsr6UkND/gvxanf6+6qUtCoglYumuHom7/OWqDmc+FTlmP2MK01H8OXkDp7Xorhgdv/KA
l5ZC+ARxONo5kee0y9Ds+P6xwLcDsf7QMNF+IME0niYUnVeWuvQukfvEu7gIxJvO62o9KTkZ2PTU
aG/3JUF39chCDIKgH5M8b77TJ9D5kitp16W9+c9F9+f/x17JMPENMAfBucjC4Y5aFlVDK/Wddq69
y2d7TdD04kMigAJZCRgbmvov10u4sbxruKyTRT8q5XGnO35C+kVPjS5IpYv8Wh5xaUlcT0CN71cG
xH9eLjmTNaRj4dt6hU0vhgjo/wO+mjYHncwpLzVC0Kmdcn4l4lzaOfCNRKcG5C7QWs5iOe1CFhRk
bWvbG1fPE1rZQZHZB+vSH//+OKBgh1r970r1HBsfCA1DzyZs65Bs6Y1A+Q4pTgigDDq4xvC++FBo
wSB9SXARnusaEtdMczaatobgLXtOWS9vYcK83qxzfM0z68/sBfUj8D/IyXbzv3NCpRM5zKS2TNSY
EvSv0AvQD4kdrwGa/9z/eGsQd0YdDFF4AAVebg4gV+fGbU0PVYT0MIXeHWnuCjjUh9/Gtb0mN/dn
Ubzj3femGWQhdzDiy9VMtPXQKwSUPuu5Oo0b6FtwxXtOXTeWGZ/9jSmsLDGobE5xslwTovrzIADx
AQEIAJqBZfmjT8mdVy5arKm7pklLWczrHTrw+m1SOFs2dDSwHC2m1/92cxbo10ErHngnDFfOW1d5
J7KkzyE7gRJorroOogMAh0Op2f5r4gt0WzFGQxGE9aB9UJzFsqUp+BwUs6qB7wI4VoBb2ZTM9IUu
wdcVV2Clf2YUWO23iTqSB6x2dgnhS/GOTp2s1yYe7zz8Gg9bw3RFMrjtqbx/o5o4vuXZcvP3F3pp
XRy8vRcKVAtQCS/3UD8p6DgQ2LfFQmWPcyjFs6eYADMfvOWK2FMv0KAjK7by3xf+8+wXUKDcTePB
m9sl/14u3IaYBuLFyppNk7+N5m67JZlzcHLMZXhtJnXxKYFI2Eej6FJl+0n6x71k4wVwVrPI2sBw
HDYfLjJlZlR47Nz63I1+fNcXaq26mV4TWrj0mFDc+t/8CBfV2XdNlpnAtyLo6iENkQ+qOT6Nzbbc
9lOormyhi0vB0TwD+OJ3ADp7SJEiirZmf6N5DAsZ19dpMLHnZByuqS5dep+YwmBcAIIz+rrnkWcU
hRSBlnWXN1Gpc2pOQzDr2jQk+jDHAzmtJHUHeKlfY6fs1Sae46zwReaLIhvTMeRS5wJTZvaGdc2C
hi0mqnNcovaIgGgZgKEpDY+U/eKasOFVEy8rghB2w3hwbNQQIlwEOTAgAJYytttCy1EE49sIRh5N
KWg8QrzP++RWwXZ6rPpmlEOZ6Zj+mgLcv1CdS9i3NWvzvsqKpVCl0cUIglOByUw5JJkF+BI4Pl+t
7YqbhSjeYp2WL/4GLuD9gPzSxl9m2Y3qdpmb3B+IdbGt3IA/iYW6AN5fCha/pZ+G7iZMO2UqNTDy
qR2Fng7W8vWJthMTJ8dc8CVd0+Kmp6wzZbS0bX5ieOoa+pxJXlmQ6UmFbhQ3dbLHlkMBnOFhCATE
L/CDI3jt4RXehkYzVY4Q3W5KX6B5XJq5SSDbyJNfomvZVFmBhnXJxTyM2LQk4mU+BoEoZRtu93PL
A2icKiFCKCMLD6O0GRVfuWq0Lk9QYpRvZxbNEPNmLDtB4hcoR5MPxY+EBOY73Am7vRlo5Z0TNkvu
hzFveekJnX3VJMF82w3xGD3lKw0fOhr6+J5DNPYDqgHyet5a/7VXrfwM5tz0FR50MBCAuUJYwKYk
7h4KDWEISDOn8DqEwwD9GmUoKqopyz07hhPqCxOF6zOumWk44XJuX4cmaFjVNfN4k2TL6qvEtlRW
M5khHjmPfZCWoXbI+TY1Bd/HoBcO9KihITDH9NvtOMRyKot1iocqcCF5ZWNPEihENNJXVro4q5c4
62GdARghYJ/JAuC+SWWclxDvth8ibpqnaO1se5iGxH4SPFh209guY1W+zPJxRJ3ykwhkgWU7wF4b
Eglt9y10nnfVqJc4fiSOCQAOmOyHMs273h2giKE+AjfY6GottvluMswOh0EpfTvHPU3KIGyGthw2
17+XMwvH0ozNYitIeeBLMAl9S1h3h8lPdLYkzPbkFk4ldWz5SME/be4UFvsOA/pYVU4xOPShVkY2
AMu69Ztf2XbfQZT8B2ipuMW6AlDeWimBJkMH5llXx5nTr0wRB1lpwmIKS0YtPxq0ubNSNKn7RdD1
/MHDwt95iJLJUxhs5J3NFAbNge6pwTtpQmSmAJAA2QFiEF4ra9cqG2TBSueC1kDcHVKHUD5VUXtc
w7nXlUpIp6pe5Xp9DcGmjdbSM6qgPKvpwyQ9jB6SIAi/Mh/2MKYC3uXWx6TDNTh03fd5BDKxXJUK
QFOb2bemCNa30FdBTyURyxpVEq39B2PgnVXFXd4m38OsLbJXazdv9YAe/HxIstH6MkqGZay2ZotF
Dxqahtz9Kgjn+BoouauezfCOcw7Cd48b/t7nZAii5HVDlhiED2NbBA2bQfj9dibRwN/CWWTktoTN
e/pVOQyrj0MGGY9f8NqDJ+4UbzasB+T2zy4SLuyrRPImqfAjGn3Hgmjqyjaz3D+xLtrmEnZy/iGb
ugCqSoOGNyeMKSbxKQ0SOJMtUd97HKUgu2VKTXPpotCYCgTrxryblyReT3pirit9sKU/gXJkjwmX
lMcl4CDrK1Chodg0ehOwMh/8AvX0TKrua2HbdioVaZ14Bg2qz6dSjxmP3kBivjPVRkX7fnBRUJRZ
0s4dcE3RDMswqNNHmBIGHs6iZrH6wJmM4zJf+dqeinh2H9OUNbTMOpaDUrwFyOBw52f8qCAGFx23
DUIFxzXSmjyscSvUz3mLWPM2nnhv3uhGJ28h8YdroywSq59SQUj7aPPOux8yaKL+Pkfjiz9l4SLJ
J8sEyR/zeeiiAzpswZth4INEQGAJhSOqiSW0xBcSV8naifZkQtr9LGTmHlLfeQtVK4SbYzakc3ZT
ZHpEWt86PoIOMuqt6qmg+IhtYMBXpt6eYt54cUy7oTUH1WTuJ4/aMH70VKlfCyhr2yEYABxEUOsd
eRRqk++HYLHNHWVDCFIKbfM3mQsjVWOWpiBUnTj9i7qsp3Au5Ov7wLpZVg7JYPvAbbvQY4HfEx82
VwB1k6zRwO5C2sw5hKrGoL2RQbL5e5czxM2NGXMfJ23Kvq521uIw9em2HRIph6EMrenIG7OrJr7C
Bhy7Cq4hMhgrFWK7PWXIxPQJirZk+ihXSYoTHTo6lmJKYltOoEBlb2xEgnCsqHGqOWrYbiyH2a86
g6xUN63mKPEw4+NgGKxkw9Z1VlWzNT4u28nRe7RLIRBZzFtWHNtQgf4jg8Whi9YAV5TUORtb+6ON
N/bZQjzVVKwf86zWLo3fyyz004NgJAc9oMDY+i28kak49Alt4UvW9i6G8XdOuNuWSrjCbMhOco7b
FKT5QQXw6AbToGB1E/Gl+BXFkofPUkbh/BEkdMZrSKc243HBuDGNj7RXW36cDPVyd3WlUx2veUBK
Y4FnzI5eRev4KWSb34KSw8OvOwYmmN3y1Ccg2ZysEN1QJjCqFj+RNJKkxP2MrvYIGNF4gouTt+9o
EE5rZYaRIyomwxYdfNZr2EvzrcOdF0MyHUc+0vFR5C4b4XE5TQOcLGC8XWZbNoRfijYXugRnk8YV
nAOGAn3CjPQVolfvS5bHy1Aty4JDvGDKnlUh6RABbAgkwt5CseuDBcxBHda54c9upmqtuWtW/kjg
HnM/BVIKaCmM8iEqukDdKCjBhFXkJfs2C3zDqg3zTgKuASfBSrTQfK6ttK4o4ZyargfuVLHcAQsf
TeVGmN+qRS7m06rn+Hnu1wJWw1O2NJXrWxeWTcj87cKYTw6may2C20zsRzfzwh1g3QSRVrHY9bmf
bRqg+Ayhi7EipH4oPLwoSsk7+RxlHCFXgRDJ4f+BS6NMXULaV21oUdpECahtZcdsW4BSGrkU5hG5
JUk1JWRTR2tC3UG92vfkuEITHyywvptgNRGv67NZ+inGUN+1bak5XRKAJKycgc9FiwCbcZvZE2sL
xn8YJewiKz03Hcye0ZXrq1TmSIgjocC1xoHIxVHqJYUgbp6a5NYkPCY3sgf/8yY1kR1OLGgsfjs8
2dQqqmVSBX03DisdO6RAzjQF2NIjrCgSkfbF45hoaR8HwROH3zb4gpQk29YkL9ckC8ZPSFfH4WM2
Drp5blTBEAND5PEeqrxp54b72ZMNrWyyWHsTNVQ9MQC+2SEbO25vkyY3bDrgX0ELfiBTKTrfvZkP
80RZX9MAuDM4cuTIzhAcVFKyKcIAfUk3GJOshWKuXGZYd9zsWqPBoVhl7N8AOJ68j/B/204bTM1Y
uQRkmmqFczAcSbjmXzXdhqYED0FnN6Nh0IJGKQmyWFw0zXzvk8K8yza0OeskA6L+wHqmQuiSGTs9
D1YCWrnQ7LfNtaXhIUOA4CXslwwiUWDX4nFB+ixKjqtlPkRT035PlyxfcV5E+oX4Jh0rnxXstUFO
Qg670g2cY0KxlqssMHhDecPtYWujhgDckZgH7L8mOMVCQM6iwIDi2cSFXk6Q0wDuM+dJB7VhS35t
nQByb8Cs9E2b+OWz9Uo8weIEbeK2y1f50A0yQf4xNixFP9O78YaHhsGFXQOOSBreQBc56mJerxi5
yLoY5uh92vFsKm2ywgpymmX/LCdifBXIZCoqOH+TV+MCa/BSbLCRPqEEG39sm1X3hcvz4WZR0n8K
4AP4KNZCJDhy8HFC9hDhb9C5WM1N22VH08XBc5/0DiGYx/mtAwrzRwcca/869448Y2PGEwoHBu0H
NHU4UjzZ3QHy0LxPVKBM2aGaeNN0DQsPSTvpd3ishN9nHJI9Ja7C8HkJ1iKq+iCyjwUFwBEJr9ma
e6qX5KMJkcXiUZrV3oiV6vhg4tQj+1R8+wgOHk58XLg1OZkJILrbMYfca7kofJ9DrpvpWazjlJWd
E8yhMzbjbYe46+5DT8LvfcJg/+bA9f7mcDH+CDTL9Wm1hXhc7IibLXdz2JZyRvipcRSST7Cesj1U
ZcIZ3B+bprJqUfGk5doKd8Khs1sZsTa6zaFGjC6Sz9lxa2IJQvkSzqSKE6BX6y6eowfdYo+WaNA2
qhRGbqpCU7bpbwqfJP0BL5rSOiUiuEM9EbAj1RP9zl0Ag7xtnlSLenqTHW4Y4BYreB4V5gmZGNhz
rDdpdDS4AfIDCjv+0656Ab5qlqI/dWnXfLObE6gVnIjTGkbXFO5IBB5/Mepc+N0lnOzlVEDXt7HJ
I+SbkCG8H4jB/xt2kaEssRV6WnXbKk8b1LSXsm9BAn/j5ij8DigadRUbs64/qnTB+Z9QSguc35Ya
3As0+t5lhWSgvkdI8ruG9hEK+hRoCo2+5VJZKok8CPAIujLSvPUlX/o5qaSGQS+aRzOarNR7ODsH
fQL/+tHQrzN301Lj2mYGF7McoxIyVSO048FQ6+p+GcVcuzTrb4dWQ9Av6OdmxQdGm+WGC6pFGU0T
nJNowvj0tDRyeFKhzGzJhqHIH6FeLW9mqeKP4Ew1rtTeaFNurIjfCm7DAd2edjtwud8NsSNAb4bh
hLSeCPTFqsVl7g1NDOGlozwRd/2IAWNJRZK8AxYNWoZmEMXHDfkjuLgs+hIaCSWVraXTfqdu41BB
WSV+TUCfDl6Jng5fRRLI/rghq/25bLiMK4mf+EsDQIxIAsbto1eYOJXIEm17sxLt8D7joNUlpEuI
PdhRt0VpcgeaLGkTZCz9Rr8MPajQoNL3AK9RnydzBe2tFMOyJFUZtHYXWFkJUB1whVFIsz653q8Z
2jlotzxvWdy5EhB585rAv3A7+nDRP1W3gKyXp0uBbGppIKrQw7/k216R4HJDxPaggY/zD1wEUXsI
0r6Ft4F0eCE0X9pjCofArxv6AdtBMR0U94nl5BmYxOhtPxQhr8J5dbeYaHJUTVkmXkPXf4WXIaHB
XAJGCl1aiNWZ91GTtN8IuJI/7WILzKabQZ8WG+OaQsmGUjxB9QtVS1OMd12+zaa0fS7QOtGDbBDP
o/UnYn+uAbF2/kusw10qu3UMQ1/b5c8qD0E1gZey+q4TD7XBRBVmPOCdNqKkDC4qzaYJSIPLFqsy
0OsYnmKJXKDEO56+DqHoXSlm6pYSsAz9Lsu1fUjhtK3LHjvhedJCfmzXlfxsedrcIJMNfLk0SiD3
MPS289v4yc9wWC+HsUCToI9HhX458J+Y3GYWsrnw8Y7ubCvb9hQrCL+iS4AWdxmoaOlPS8EQ5oSH
4vgtBWdjqDAXAo5G2xCVQKg0ebIqW4PScjdPePAkusHL6NnBQJwdrio4nG8pDzGCEyoeuwNbYfNU
ASQDP8UltcM3NFyyELkIW94IJO/9kfsEftrC0/BHitE2K/kgJHjauTTf1AhdhXKYJtSsy7TkT9M0
6bQqlIjexkEYfSkk91G12Il8t7LQrwU2/FalI5nvwNAcsl3sNgJSCyIKBL3JVN9NAB3DFU3Y5MhX
1LWAuoaZL7soX2idDY0PkKB5tSI4De2nFPiQj2MRdZ+MCNF6MOHK0qNtBv/NzFy/KQRIb6UpqCGH
dEjp54YvIIXBlRD7tGFx+K1NuvjBAwbnq5AH0QC+y8x+5F4jH3SonRAHSBp+pjEf0NJiMzy+4Ods
HiBHoAMU6t32AOz5xqu52IDLIoWm7yIjklvSzd2nPp2YrrlJ6U+kWytOYzDStwZsygEWdGv3ES1c
8Q3M9NUdNDLtr9GGshdthQ05EAULB45ioQPKC/wN/W2NYG1cWlssHwDgVLaKfUGxS8GhJzUbdITs
qVGo3QazzCfVAEFca5kmN2PWsrCUnV7RE8ldAFnUZtojNhDEUGuGRjR6ZWn+feGj+TnrUZiyz3NI
scUWzfIqSwh7s6EkkdVqxvF7CA1LWWNbpT9XhOUPiZv1B7AACLoPbYoMAuoyCKBSjsNUZW0X+HqL
I4u9nQn86m4yYY4mBKZ1ZUCKOYC7FR33qzAfbofZIxR4F7fPRcAEr2hm/aGbZ9dUc9LiEvIoiH5G
FkkU+CZ9equcAtoZZU7ywQoAd57SDoVhhQvbQiHSWDUdVsvlUinEnuw2bNuFvOqTDHtom9cxrrj3
6TPGnhQGZo63+c2Ebi+qO00TfhejyShry4W8G+Jlno8qDGxRRipMl8rReYiqPAwGTC7ArZ5LYmj2
FeCLCZ9lbeCVlsme3eQRWsynQkQ+rhjmGr5EItjdy7iJg8dYoMqHhmABXHduoRZfFixNgHbo4ghZ
+Zxr9MSNGN/6GUITB6eh8F1aVTj+jN49+2IJJ9Dlh87dK6vSCFC6rafPqoda/63ELf9Gaz7D5psj
+a9HwrUrTb8sBn6HC9LVPtLJVG1wmj9Z44Ssx3VWbyd4EKHMWDIk8w2yjglIHVo86mLtISFkrX8a
V4E+UdErt5XEUdxrqUyzEclzDDqXMn4cygjdxrek99CMg42c+Ix8CHVg0AzZem8LNGXKjCmDgISZ
9GvWx/pzmyfNe7cunu5dZD3cW8wl8soLVDTVBpGvu6yHB26l2IihWNEXqy4XJGjqtKg0X241OnWf
JRogr1mQQZZj/D/mzqQ7buRKo3+lTu0hYx76tL3AkJkcRYoUpeIGh5QoBKbAPP76vlCV3WKSFlte
9c5lUoxEZCDixXvfdx+nvecnvPtFqE6aNqCij4eLxJid4mwh+aL5ZlyTYZOupfwxc714L1arv23G
Jb+qwLWxRbuVe8trxZdUu3F+Vk0xt/txqVz9g+opSnqS64mBPrev5XavsEd+RxnPoKQmnOqFSf66
N7kTmlwispEobqEzED3I3BHFnqmmdQa/KLP2ZjLq876QuVlxRNrVNbuHvKpkMWecCsokQmidWmRY
jTTIY43aBeHbyKsktMxyz9uaHOl5y53tlDYeSXqwaN51bU3acj/IoU9PvR6SeJgMnX4AJyqcYKKI
UQdVbLlPSmNp7xO2Gl5h8MZ5VDiz97FuSo08bCqdP5a4QWQ4eb3LAosH5ybvWoCDcW5bmS/LFgtz
6qX56Lt57Yh9OumDtlNd8gGcbvBdokZCLSSfZyUQXFtn6LYw1t0XFem7cM4a7XYwzeKjlQzm5dSo
YImMViXzC3l8waVJYhDSiszqwBsUz/J7T4jPbT/E3QE9bHKdUrL8sqQ5hohmdbgQ0YRbLXduGxdq
ZEvPei/7gZdDzBlFHDsxZxKbxJpqONqivnYoi30z9WbMfDIzBCZJQp7Vd5MSYUKxJtYjiPnsEWBM
k/hrnQ2HZJ1lfl7JgZumzhHA1cV25lNSb6Xlt4nTpdfSILvtW7Kt3hCZvhRQeEgVEVBQV0Tbeuxe
iNWmbarGphw9mIRetF7c1WqnBWsprNss6eaPP69Cv6KRZEDzuxHIsPHCHEkxu6LH/KerReSkcrk0
4o42xR1bZ9ItHrz4nHQal4qTErZTKJTR2w1lprxRCn/h3URqgJERphmCdYQN7pGmiMXeC25IJeru
uD1bWSM3g9fnX2mg4dDxt82IJAUdqVN/XAXnD1jJJgktbYpPsXKSof35pLzUykBOR1C1Maz5Ho77
LvT0nyxFkxSRnsTynCt8ddsYZfqG6PZlGZeyELJ5EEAaveq845lfzI66yFpGapJWZ1QtJzYA2zpL
5Cr2v/pAKH9wxUIfA0rwAp0rKI42ReLJyCtGHN+ins6ocqhv1N9fEcTAhKfA6CHG2XolPq+/V2W/
Gu5c8kBdyx5QOsVTtTbtrRXbc9CsSxq0SjPf/PzRXptFChwW1FRUtngSnw9KPnpCN+WW0SqaKajc
2TiYXhXvOlHJNxSFr74rmw0W9BjKjRcmBKVw7RUFvYxMkdzVA1JeYxy7gEqePO91Oz7ogDl3la11
d5WxQtEo9OpXsUDbq/LjZzh6VRJdSYyp93jeOVOp1w+FPBdKob+hM3pF4MAyQVFoITQA+mc8n1bV
KcZ8IRcSMRZpiU7NHskTN2G/juYjxRjCgSwfxR9oauw3pvm1LZAJ3rABG/nouHO0AxSb/SiTkSzM
4TzFpB7Ui2hRFdT1fa9QQP75Cnp1PAxNQHcRiRvHXPC0xlOuFK2MWrVYIjL1U0BfOns3WhTjhqJ/
iz/2gm7z/SsEgsmRwpqFSP58bh3LTlQYgDKKy6IGYr0wUlDpVnxOm5Xssp2N/kPXUZ6TSWXmkU5v
icjIldX2dXN0o6QqrVMce/qnn8/Dy12PleXQxsLQIDdAMHn+sQZpGcDrUxnRHyq/V4Z8fVDi+S2Q
x6uzDegCPTXCGe7kz0cRw9xzA9RRla3kAFJPqd7n2kRlmlveRUtU8cZe/sqmhJuYjRY/MQniY1G8
sJvGGrkS4MHXvBN9GOhNKaRF1gzNF1A/63p12mr0fz6XL56S9hHYX1jC9K6gz/KR3mptcs0kapVR
J+v4ybGy/A5T1HJZa/N6sphF/RYO4OXe9H1EByoo4mqwrkf7oChnr6W1ShU5Vp+dUNYwb83CI3Xm
rk6QovEOZMHyXpaetJ3mIKEo0cP8/KlfbBrbZzCgbaGeRRd5LLnu29HMskVhYauO7YtldU9zGheE
/Ui+XRaJvnPV2g2yphje6Pvw2nzj0GDKaZPEBzhaVZTRDKgzmGVjaRWHoW+SCCFK59fLNEUZDTai
nz/pq+NtWEMUg7AmjqMmTtCFxiBlFQHvzx5csYFRHa5Rj4AlQD3oa9u/sSu+WMfMLdQ5UrywYvAh
HSnO5tKjCIjKGxvLuPq0LezejwJxSqqY5RnSBucS/YTzxpbw4nDdBkUGv8GF0Nl6R4OmwyjdZjCr
aKhd6XveijeSyiU6weKtEOW159uOb0bZ9Are0RtDzUI3qZLIKHXUovEtpWzKAz3JNdc3VrXfc3HI
7yWTu//5N/n9xXimpuMZgcUgoedFpR340dKpRoQkyIHqSMEy9qHnGktOzBvtoMgmY8UVmnd35Pqy
qKkT9xN6ZEm1aYyTc4EWi5IEwi7IbrZ7I4QWu36hU/D8D3YTrFJbjEgZ4oX5l9jTGIUdV5FbA7pX
SKZF6I7rveuR+xHrMr6BRHhtdZNPRWu/MaU4Ep/v0YnX9KXJLT+qp2YJrKUQu1kR5plZDHkkkuwt
X+wL1gcsUsIaZh/SqgXl6WjA2i6phJZ9HcWTSdpZjdcrgotkPosBl713Fnvto3YRxh+9ojuXmSrL
K1sf2xiz+mpe1x2i91+fco3GpMQDmy8TQvbzKRj7uhk7GddRUhBbel1VH8i7iKiUhbZzUDu8cUy9
8qZpIFIBZkIDxdV0FG+RrTBkok5MeWakh6HtH63FTiLXGX+1RyJzzUgbPBe4HlaAo5FWM4ZQplMt
yQiWO99WU+PJE0iCfv5evTwLtvXjIh/fMI/cCp5PYDK5bQlProlyWas7FD7SB/BO3+21mHzDQp/R
xI5xwo2h3f185Je3yc0mgjiXnQR7mHocQIo48ypnMprIoBLJ9TlHk+E4IuzBNo1RPZj2SV/BkNEF
cY7Ze/V70QzdZ25I09PPP8rLb1Wj2QyCds2ieeGfSt4fZNf5xDVSRY8RrZobH+gnM3/zcOxcTb3V
vMWyfnUsh8SBhYOMqHv7+Q9jUXN00T8zltuovV/Mhrr7zsCZlyWPfv2xMFUSLEKCJmA+2qtph1hX
q2s1kbp0ZsgSK070uPyYa032xu78Iiblq+SBHEBSKnjX452IUomBztXjq5zztfPJCiMJFV1Sv9Xx
dfvIz0+BbSCmDnE8F/7jyzhusWYyh6yNhna563r7VsH9EK5j1kWWXc/hapB+cjbtQaM0+Rsr9rWv
jkck9QGDHAfc0YWgq5AYiZWnnJTC27VUaE4QI6WHvF3rN4Z6ecyCfaZ+xXvBzY7I+PkqwXWg1ahj
2sjJrH5X1Kp9tRA5RaoT1+hquCNZlNq89o1cx6vv5I/jHtkAdLsRau4yboU5hwrxmJyUpavtdElP
emmliE81pz2h667HCdO3N6vZug/SRrL8xsb0ymRz0SNDRExIMuTYQbOaSVuKnFYDczPYAYp09dQp
seY2rfeWVe6V1cuSZflq9Dvgqz2a7DKxOsH9vI0Wiqoh2ab+rCK9ff/Lb+NGX9iMowxE3uX5V2pT
gOF8bNpI6Tq5r8dFRBKjvz9L7S0q6cvAAHMxNxpubzjI2GKfD1VBFkzcRuctaYo2cou0xhBkyKeZ
l8p357V8i+386oAbm5hn0DEcHx3Dwp019CAOuD4D8OKEmzoscusragLcB1ZevPF2vLY22Dzp+e1u
iNLjRplxnwgNUVQHIyExghTUFf1TChUK1CLeeCNeWxsWFF2chpwOxrF3Dbm0Mxde20Uts32tTeCm
Qs/OMHX9fHW8Ng5RNfcGqC30sT3aW5YhrUWeJ20kehfoYtxfYgRpDz8f5LV5gw+mcfezNuzd0SAD
F1qFprBtNAmvDCuKBbvEGdbQkrznPx/qlQ2MNgrAlDxCCx7saCPpNKsf27nuotI0uNp5ItnFaYfG
ZUzniwIcSTCkY/3GMfTK8zHoll/cMrDOcQ/cSslFPWZTF2klN3evndoDNpWreum0/2QkR3UB07NJ
0Z/7+Rum4SqUkwcl383U8XTKXUbCNhxMLkW3n8/kKyuDaYQM5GxsAgyFz4fqNss38VMXFcvUXFGF
cnyzt8Y31vkrbzDHmkZgQtbUs7Tt5z+EJbak1fe8mqzzIl+iTFTiIKm9hYlN2Y9U8n8QBm0UK6YP
Qyi6ni0u/WE8Pe4MrViGPqoEju9BpbltIwkDs1LMfyYd/vZl/q/kqbr6Mzzo/vHf/PeXql6oh4v+
6D//8b5+kjd9+/TUXzzU/73903/96vN/+I+L9EtbddW3/vi3nv0j/v5f44cP/cOz/4hkn/bL9fDU
Lh+eOhKP3wfgk26/+X/94W9P3//K7VI//f33L9Ug++2vUWCQv//1o5Ovf/+dvO+W8f3bjyP89ePL
h5J/SdGcpNhvZ4N86ETa/va3f/3P9LeTrniQX1/5c08PXc/fNu13G+wOFRKnL8Ul3uDp6c+fWO9Y
kZupbSu/QEH4/TfaR/Xi77+b5juOUb5OYDnEL5w+v//WVUBE+ZHxjnsamzVfOU5Kkm2///NjP/sK
//cr/U0O5VWVyr77++8sfBbID5EgwQ2vOsUo2DUO7AD1aINpMPPpipa1H60x+5D3innRaLYSUQx9
rPqh5q6firAcmvqRRKa3y6VThQOGjgtbr+uHXO2WCF/1uktptXe5KAmuBUU2yIFm+4IWnwXij/XO
NGY9ahEU7rjqDbRdo49hWSbLnu6b6WHlohRZamyeLd5UnWsLXdgoHnv7VcfEl3Tm9dKt9m7S8gcM
VctJ2aWMsvLXypEyamkTzlS92YSOkhWIxdV8t3ZTF2KrG+lWjkwGWUMd1HWMYrESZ/SEcEOy4Dtn
WVH0J/K+6UiJemuaXrq51Z44bvGoLca1K8vztM2+Iup8TB0Ux9v/4cXqnSmazXxGVbZa/+hQ+OJB
aKjhFeeK6na+AVZrb8+r6o9KdS8QCEVjhbJ8tep6h3tKiVbTzmlc0+sBxJZvugtNU4LURDe1HoA4
PAo0+AE1nZvEGS/Y/nHMpGQy0xHYGVXYLhi67NExseKIBNeLK/j8datm6LW14iQtU/EeSWgv/b5a
F9IK/bK3F3SgqlldSYNuwome0UgQ+fG+hB7nt2asnc+1fUm4uuwXe76qm3sVfY6PFuy+gAkVmJPr
+jghjO//V2UX99PS3sglOYtXUhm65JctS5b+1GRWYIzKFw1lET2A1BEBXn8hlpy+uKVwohJ3gk8S
8RYB/lcUztg42+K+mad65xTLfNqBB+C7n1Xkrb2WhxVJ9GjEYhZ0cdP4M1H9hcrXo3tJ+3lWxSbc
Gr2gzbNvuAhPcyx5PhvKveflIvQSDRGqWl01tFX3UyBhu0J29T3iR+tQofSkym5o54Ysq8NEPHG5
bEtnNjqaoliK71XjcD7Hw3DuUGpvsMlIxBCdU+ofsMLVj1zoGkr2w+d6svY4mdxw9YxD1aSPNe35
fGuuboTdz5f1LO+7uL2BLFkGGMBuOj5t1nSfpVpeaZg7/HWikN+1WIczvXx0hvzrQpP4ECmBCFPT
UHzH6OZTyMbmzpQ1im9U8UEplFPR1jdkf5HsCJ63l/lXvbJuidKv4bbKvVVW+a5KuwwVrccULnl6
WallF1KCKQKbnlp3Q5rJ8ww/ESS9XKmCbCmu9NY69LOShEYib0CU1hgKxTdr0a7HwgXlPBQsu1R+
s+i+hAtCKQKqHCxCW5V7krTLLi458TrwuaFXThdZKu5Xu1ZDJZHVAZGI4s+1M8pAUKA5eP1U0bcC
rhWkyn43xpYd9cl6MVmsmdni+1RTx9jh202Yi147r3EtvE91LgBIabrQQ/QQ1FYHmc1r9SBLDCuY
wFYHKsrh0DKaKWzcbMX6BfFRiuZzP7MhDKScwlqNu31DZ+OvfeV9MVKzOY2V9FvsmnsIRpWvOUNY
mqntJ2NjXVHaeEQ+YJxg0zFDxOJy73G0+5iIulBPGLHxaPqMb/GOmbTx4qoXRaaah8rNEWiY8NWF
pa++2omvYzpdwLz55s7FeFdkdUa9Cwew2ZBWTVM+Wudh0Jmyns4uiT6fOHQB9w29/Zy7yWOrqw8u
UgB6ozfpXtpyPm3iId9pvNy+CWPdR3yjB+7ipUhhR3ZaOepw6zYnqluB5sedcTrQ2eqQG7J+jzZj
Pbg0jPs8wDmK0OjLc/JZ7WNd2YM/po3hx+Nw8X3dWL2ot5eN1usur5TXrrgzsWAdVOSCNKlY0gNd
K1TfTFNvb5nDn2X3XwpD/m1w8Swg+be/9f8xBNkIEP8+AOFoPw4ytn/wZ4ihm+80k14lKCuQHdvf
S7r/DDHeaSSDaX8Fro2Ez3b6/xViWOY7WHK0EFIhTqNE2fo+/jPE8N5RB0GpQXmLkg+/9CshxotS
nQaFhb7hLlAElbLkscZHdVatVZNRDZS1Xld8PJna7zBYQsaXaNscJGLs/z6GP+9qbQSMKzjXdDQZ
dKKEHybtr/Dnx3Dn+GLDRyHjTtl7Swdvl5vn0fJogn7ogH5ivWgXct1OTAKs/bC4yVuU2bdGOrrJ
Y7NXapnoaiA9jf1FHbHC4PX9kLXOW1fe41ze9lCboobelpuM4DgTWjiYyLtSU4OEdPseITn9BBEP
hl6KhVCKcYDM3w0hmCHvTHG9+I9fn9Mfhz+a09UkFEHyowbCEel7w2jglyTD+MEx+vmNK9z2p36I
VblWfc8uU3A1iH+5fz//+qq5QzdYsZI8JXfPK8eotMB2c4VOJ7wCnJCdaN8Sax1fwLcxHbpsbbVP
+l0ekzgtZc1NS/B4WU7vNJ/OhrSQVhQRYMZQLpVcBaMn0vWNDMP3rqvHj4q0CK0aRantPvn8UZek
WWQ+pFpQ6mP1CUP9cJ5gMM0icBg2/lfgoAaObKlroeW2Xmh6JG5OcCK54/2y0rDkYCXwgiMawrRN
WGELMH3QCK4My1EI9aJuc+RlChX08YqOvQjYf31VgK0DpENpXKMpzfPPX+RYnjhUNCTXOQCDKo9z
xMMeph3DGKo3lqD7fTqOpovG20wVS5xN67iquaxQgBF6e0GlrLjZUWTrHvsKlIfKlYKaKiXsmPO3
IE6ZEt05dzbpPlZ3i9R6usZYKRI6FU8BfhOBnBzOw7mm0HcDa2yPSHawpNEfRlaKJHPamyLI1n6+
RaejaQjRx+rjODtz+RGfQioCLxnKNCDjLF10wSZQlDium296LbESWZorrwA45TOKPjlKK3TSbAkX
w0U2jRMcLbIyxi2Rc9aMdagOqUyv2soxp0PduBMut7ahgaAi8/VeVnNd7MoMZQZikqEVAZ0ilZsW
Ccgj2G9R72JDrhbGVpoVQwycpnDjP2TcdRT3i5aocmsOrcEz6dzG/aDN7rhH0YpDtdc6ARxCNP0Q
2srWpVbXJ4WWAwMWhV5tvKvBKOEveK1Zf7QAy+L+Gcfq2sobq9wvKJ7Z14vV+ej1dTIHVlrodHXr
mj+YJpyXLqpaMBGGs+wGCA5tWILNiImrE+tpMgXQnknDyRqMRdF9sc3F+ZSWg/2ZtOmsYTbN7NPa
6tcvnZ6ti19gVf6MKG29bPGvPGmLPl2PVQvgcm3i/D7H3uLiRl9X1++Spb/uc6yJITVw627pQGX4
KMKXm6wljRzUa6XerFBJKUbG1XiDCNj9gJOCiSpgwWGBoc+K6Xd6sR4oTBeg9opyGPxJReDjL27X
u1zQnIbOXZ6Dl4ZJcb4QncXZfs2JK/vMxHSEkyo/N2NM2bBAco/Ky6I6I0S0Tj9tsnSqfVrrFh84
KZ0isvVUd7B/OZ653sEEVse9raDRPxWyMs3T1B3JAuHQncZsbxtu9lHGre5s0MZu8GU2IWWuKqf9
2IGxMqAieGZ9ILFgWifmUNrVzhk7PBom1Qo4XmlmDYYvq0Z4OGvMLtUvJxzpmH41nPW+2VJmiKge
zdfY0aUedBwwDQ1OUJcGEFztOSznqvhCZ9Z0juhGg8kN9grkFG8Z+/t6SodmpyjKStuk0dnQb92K
GiwzwV75MGH6jwYH2BJ4Bvi0YO3HvvLXdM2diACneyjwqGrnDaIBPDa5NNHHZhPIFk9XLpNSxNZB
RxYpfUzC9nSRrzWdt6Re67ijRtz5O7es6anUGDFLoSdGVTW0D44nz6zJsrKPuHRU2++x09OU3l4b
b7/ks7tcAIqflAu9HZbl04yKeYxk3VjNrpb9PD/Fncjmk2TCjY8/3pnwIS462e5HnZfMDLZWIpeV
ib3grrNjMb7Xez0X7+kSanG75kU5o8ei6MI0Tgb1um4U45Ol9twBVnup2r0CCDCYy1RKAd4wxuPU
Zy1uEh2ASn/JEvA+qfVS2yfmouDQjpW6zQJdi731pBOizQPQDemH1Y5nLOWOMG+kptPvXp9gF5AX
4X4y6huYQ+QqzpU+hUcOhcNTBlrq4uaJMFeyg7BpYpz8ZCmGuHLqZHrULNrefI7LOsWvmMs4bu4r
227XPqDUnEv1Quhjo3e+rrVWeRYbGMcPlZ3aoxOMY2/Lijt7o9ear0qyc+/LXBkWWqxjQkSH3Cap
oWsnsVKqYwjjyr4tBgsmmzdvRL8Ofm3t05JOnyDg4K3fT2bNIsTepHCLxG9L/hhSHT4F2xUHLFxz
7Rco+EEv8ccMH9pP/mmx1BWr91LjsAN7YSOANIZkXyEBLC/Mrs7xFix9V90M1gJ3W+KAvMsHe7zd
SLbnoAXEBQXjFZ95rsXOxqFPzqp2mHdw3USIbzcPZlzU6FXG+mNXGfGNKeax8pNmtEL6I3KtKuZS
PkCzjHfz1ICYmeTyoRN191EMS3WODbrHLeWOd1yMB17nJA7RQUX4rHsqp2T/RTNfZlnxUJlxUfhN
DCtCTvUaksxc/b4r0qgT3rgzdVLdoI70UNDcHTwDqNDbLh1Hqj2AXM6WpIua3M0jtW7IQmR/JBmX
T1J3rop2uidLUg7pTmk973M+eAq+suS6HXsrPWC1OgeIGV+k9IOJUkPuLGQs/jSr9pnSuhjsq3Xc
sQHlp/YAa2ld1puYPhSudLBnyHSZgN+oNmUNcLOGOUaj0+0Xz4EoBVyTteEmhW+KsdulOaIcPK8H
HCufmlVUbEX17D50ZefunKooD6R+h5Mck8Qf3qzPhwk85x6FNp9htlwu6QW7iqOtS1Sb8xegfp9y
cgYYpHC1byCwEdZPAN1sJAdlzdlFNsNUIufQneVdbaiUa+N7czI1WscDtee+78SPhDMn0lDiQy71
Ly6mvzzA3Hjf5KsS9Mh3iUezfD+ULb09qmxSfcgnn2IcQZ/ibq1vDXY9pLere60sqxHRaJrMoTN8
y0RtR9Tjz7qu+TI7NI0fm+Iaj9qJl1TZXtGzT5Q4rqgO4rFBcUGKk7nKi6KPIO3o4dpuycMYL7Cv
gbY+iUWr7lJLnHapdqsXhokdXcN9IptmN2Wdc8jM2DpdcowGkos+TfVGWErEBvSNp4b/OU6Nvg1j
OrHvNakblxRS8PU0ywriRZ8w4LajXvj4o+9N2YgbqY8AIVy1b0BiwhzTIyeprwp7sXe4buMTothb
lHHa5ZRanDh02Hnv2tppm3oH7G914HbVo5j0y8yLT/UWykmfad2JSyLztEqc96lJ2zBv6M6FXidB
7HjYKOW2rUxkQrOQ0Pe8HqX4RqToPjrrqoTlpuMTNh5vFVzNGfynzuYv6PilRzdjNwC4ZUoMq8vW
hZ0XTj8XgEnwBJtxZLYC9/a63liT8X7InCd14N/0ctGBZmR4ydRvk7R3BGn9+1pR+wAJ4X7UjQ4G
R/kldrM2NFe3gcdkvhdTMn6erU45MVdxnXPXzSHSDQmum1ShJa1SXa9bkyWtnWmouhY7o3NavD1O
uHVMYzU10WDPli8HiCZTpyOG3NwiTXySWgAjqsIdI1wt1xQ8k51wyvukG90bQ2r4i1F5K+qwJ/0K
RynGXG7BtnDqB9MbucAo3Y0yZif9lh9MxOfeiG+XoVqCsWnP6krVw1okD2XG+UYWQvP7Jr4sC4oE
ad1EtCUXZzWcOCUm6hl67UvXEII3U+UGiNnVvcgJl42YlkN1RubJS00l8DqdXx4Tk45hWYZBecHl
+LlanD5Ul+WbihKGdk9LCOwH2gtpqBKhhh7rMuxsxON1Df3FWe5NVQyRsIcIyFN/bpBoR4ZbXZgE
xJPPZo8+cU2mj9i6UxKKi9LuwamMc6ji5A8mjEcj4UoLh2/AJEWUiglnRb5btZ8TCzOWL0yxPOpD
s9Y+DBi2vSbO3MDN2/RQDsp6ndpxcgNUSn4Skw0ulBZSKAjHMik9XNXCzX0oJ+oTnC3wFpk9pE2g
seaaoEhBmPjxWpKi5yhl6mUxWSHxiS1PIMPppI4Vi7Sy1zjUEtTUaryTenX6y2xcYnOHuby6ykHZ
xViASTiXJBRPdU5gE5+5XaR+25IxVPPCQ4blAIxbv7MXJDZ7yp6eMB4TzS6KwFILcLwAA9pvTCNd
ZEQv1bATi/e1XVwNwlY8mJiWwb7gYE/MiRT11Dv33jCbMInkYo0nNe1ILzsyPEwjeLnbTC3HJCyE
o39wF2jQgUF96VKl00ketgBYH7RJahwEZKBwlXZWlwZI92jQyFNmcVS3egPr0VNxy64uSWlft9YK
DbCpa93WVki949p7U4N3cAOP1E1KVaIBSaFLqIW+mtT879EcPc2vR0V8q2NNx/ffITMK606p+31S
NYDvbGhxJ5oxVvcJqJ0I4Jx+13tWr++yQek+UaZp23BekJEHYKlIVk1e7qxB7Sb2eUpvHTVc9U2T
SUvxlpXO0eVwtxvKO9tZ0rs0KVmomi6dWwzfHGMupv3UF3ZCznaN4/a+q7uMuVrK1U9jZWiCenHk
lVgaz4ySgSZ0AQZDiD6O0xf3Tta4tAGWWn3QdOq9J/CDmqdYd9L7cpLjNSW+6d6tzAajbL0gAKxk
Y0RO4Vmf+jbu06CQzbrPO63qCbZXZw7opoPcQ89oWRFQv9AeR5F6n8zYYz8qrCRj382p5oXG0tof
u1qxCeRZmKNfGMX0wXSa6ms+liXbUoIJPRjmZjkfKi4Fgbm2YNqqwUQxl6fGNO5UY7AqrsmLea+W
sXVr2GW9uSZNswrS0QK5k7teS4pqUIA14lqkZGd5cvpqDxLCC+AfAR3BxgFsgha4TmKrTE87RvlQ
TEQHfjnFyrg3rT7nvJxgkfWiG9CKG+76GJdWdU1dsi6x0CbFXVzpzZexUNf3OR0MMDUqVm1tiMPm
tsx0amy9LcBPNL3nZaGlTMV3o+lKYruyCVr6la4loYdQ955av7vw4Hr6RelwAHDkxpCIeKCuJifU
p98kIO3rwai5BJm9Q52CGGH97K5V03HOOJRJu36kRNPpdfFx7mLN8TVZyq/KMJigZ5K2+TAWMxdU
dZUVnmq22iQqCql+beLaXIN4UScn6OinY0ZTWlVrhPqRkHRdp6UPVmtZzhEUKlNYW7PyRzG6LYSS
VamroAXdt/ojith8N+cKPQXKvKBy2fcLtyor3spQYhpmeKCFS+FlpFYEbixLnMDQC+uDUa6ZS/O2
Rv9YLIh+fA2uB1e1vhaaT8mbdtyCSlATQViqT8ZhXJLdAh5+4pJnayeltSTaLhcgq3arTWF5n4+6
t1xY4K8EQA89u1MqD/6Hk5ni2iFu1aBGTW0VWevU1fTJdgGdVEYpEzIQLVcjpc3XJ9fowMFjh5ME
+eOofHCFOlO07JyC7mpx6+Q7q26njzb8tgqoK49JhC2ba9pMY+ZNJxKpB6xwtBxQMUJft/3smcE6
o9Cmei3GlIWlkzgG1Njj+J4gVuAb9hvua+NuBTqWBFNtu5/ilCxl4FQcUbukiPVh12lx/vDzDNsL
XxVNZ5AVcD2lR8v33O/zFJtdmTSRM0q6bMhZ/UBtOTtZOn31CLNjc68YA5yUnsbihCsundVCLtAV
dUiYPppNcymdkvVFl6xC2/38g73I0vK5vqt/PdJ+kKaPUpepZ3U5EiwR6sbyxwifiAC9AhE20MyF
gEy9+uXhgMlvLi4dcZl27ATKk6YFYmKnoUeTDHBVixaOZB8OULe/oUB/qyH0sdB7a/WDRJcUpA7d
+YX2y9TJ6qeqlWINFHH3AJC0de+gZ1a4JIWy3DtQrPKHZsS6QinTfiPT+UpZYWsUhiYLJDpuxaO5
pVhckWakrLCwifsu5wglclvdKwA636iVvPga0X2pSE9UbIJIy4+1iKOd5euwDTW3y7prSiMPjQwW
JHS06YAHPol+/j2+8mjbQyF9RvaC3HL7+Q9KJmfoCtWqSe7rTsuRDt/kjPeenVhR5l9UnaF0VEku
0tQP4Y2Om/b5UIYxOa0QCB2p2NqBoxLVSIv7gbFq1n8gmvq3dchn1cqfSqv+X1YsKb/8rGKJkid5
KJ4Jo7ba3581S8V+hwmfaiAWL/p4bJ6Jf+qiFEN7R29SCgeeRbcrttt/FS1Nfat0skAs3nawB5uY
6q+ipaG+Y6UiZ0KxiKkK++OvFC239+h/6wmMgMCKPrBUCTZ5FHad5yuE8KlYTTVz4ALkzqVAz3M9
Ij7ZuWOSnpYyrahXmmaM1i5PL1QAWzc/zNUrhUp9G+DZB8AoS/3Vsy3V4WMcl7qmOgGVSrobGpam
fFS6nnhs0E1GlfPJSALWr6uF+Nzsu/TSKhWHGwopmmh1R8LMigzr2YyS/65cQAXRNKL2m9mYbvUk
G9e9UhfWuGulA6MMlPvPP/pRvXd7hzmNKNAxb5TNwLY/n7uGtCUVYW6Ptr3M5WFRU+1/mDuv7ba1
bNt+EU5DDq8ACCZRWbasFzR720bOGV9/O1R17xEpFtlUT7fC3rYlaxELK845Zh+610Ql9whwUsbr
VMld6lmjQMau9Wc52pLNkpL9NMrNNfOkdxvs4340meCYYqGUo+j5dBWrpqmBWKNQKp+Mw7yygEI2
tjp1ieiNUhj/IpqveejMY9P1k2wuPCCTvb+pLayJ1mOJkGoHJK6fPFlATeOkgghYBnw0sWE1aqJm
L4vDUF1Zeo/3GHqQamR4AlSAIA1cFsPjHhQSq0kreVxAVhQGghPqJH2jFykM1bJYoCoJm1DsAPyz
IAqFIge6K+8Q6eHx8ENFsJQrI0rUls/BvP24GBNWT3SpBSVVaSGcwLCf88Ch5harXiXtCRdXhRWH
OzR7vXAPD8pC0dV3xRi0dlfg7pjIKfLhlnwb6XzchhNbiCHsfvv6x2S4vUvll2TRaSWJaUV6RPVc
B/nOSlDGcQh9Emv0TmUnigHY2aqVnFruCnkTzxh63pbzGMbrEcCeb8viXI04RNSS4urgfls7akC4
XynVVT7NZAwaFhE1FcKwLwzWpaOuZJjLU13IhWMVWlDfpZUCSwqA3xJFpAAe1Xg5FSgZLZXj0ZSZ
II7NlKitgB58k3cld6lgiM3dXPjdrwZIsEfkMxn2lZb+ijE0gOU4JvVjobXghXRFg0KVs2eqbi0M
vriaaitQiRvFWX9HysHX1jWbvv8yds3wYhAGgvjbLXcTvcvMq7X/S4XE0fQjEskBlWLHRb5Ozc/x
wxtzKudTB26rDxA4OZQzQ2bMRJFT8yBm8BlxGU9lZxjUeDVMsvg9NHvQP21NsJusXE54Q45l48r8
In9/8rnAr7yXwywKfqQTp0ZSFYIzYmpQoNW6SI2tVAzVdminMYbEVVT5LyR4XO0NH7jzPs3aLaTg
Il5RIUtYsDXvMcf2idP147AFPY/5Wy94+LjW3zqxG54nxXq1wAtsUz8aSPhmnRQ6bVYaq6auxxur
hZEc5aNNDWx+F0kIKOxIbvNdbWYgvsU6hkhmis9Fn//Ocz93FCN9SQGp3U51DaWfAFm8Evxiid4M
meNXw4rsoQMwqn0qDWXw6nT621c6GZEyfxvFeuJYTLZzD9K98VdZqYobuQ5Tl4NWtq/Nmk8iiKKX
V+2cOAyX8HdSk0a3+4rPy1A1zFUjjoDqhajSDrB0G2+ap4CDWtftpnF8nEVLWwcI/DdzOZZPkh48
EeCW7IARsQH6NB9UeOEV59U88agIKtflqJs/BYBti1YvXFCXkivXvv7GWr5rgCa6oGqszVSIwYYK
5Hw3VkTH+wCmO5E4tI0OMYo+cymy175XOhnmxBDAthNUbBDMbVNpCtYSfDUvQ7jrVlPakRofhkeI
+C+WXyV3cklaX4q4EU8CMbs6I9UW5TcTiqTXOhuFt7oHy8lYjUmLiXE7iztt0AdtZ+lJ92fsqup3
BmJcG6ldUJpk3aRjei+Y7biqTD97KsP2LZKt0RO7/A/q56pZWdUYmID/wcjCAtTnB5JI8S+RCjXC
uaQ6NWIyfvy3aRvjd8Ud4N5SO/17Pfrmn7Ke89YharkQJkPhVo31aF02B84daAa7rW7M+SYsgJlq
Yr4XtYZgIbEn7qC8hxUluCDcRUOx3HgMycvrQfQwtO2wDWbItUpBPfh6wHLktu+51UuGXhNGtEgz
90OxBcaqu8JU5msZwNQ3ZSJkm8/KPqYCZmVBjd0FSShgapGl6hpsdr5t+yDdzFMJsl/QkEZQW/xP
T01Ox0vL65/AHOpf8qDIDNBBnT0zkvMnDfat2xJa0MnsFhMBS2BvP62cpEMXwi6MWlQLZlO231GM
yaRNsojoFUwGImtw4QuH+8pwb1odIXiEQ6YNVQ2Cv55Q5chMSvLGS4Az19uwQV3eQUG10Wi8BoKm
PJmEyFYCBL1fLKzJZoCe9RYORXpf9YSJTZFLljTFvUunV5GdoaRIWGCfK6iSNvaM2N+Fphq64izH
0LrkRH7Ron6wwzpgLdeBPtsWOcJtVnXJzZRU8wFYNTRGTUwcOYwOqSaQHg9VzF00XdwrvZHjwCaq
62rofpXi3L2Af4XBHTTyuBvgs3q9Seohy9R0l/rDPYn/H22n9t4omvWWiGioOdwftdUsS8OPYk6i
B6v3fRLRiQQ4WQ0fyQsIW7kfcnfSCT/VmWFtmiGsn0dCGTgLGIkK/1G853fRN8rP401i9Fpv5/3i
ABEpwXNqGOOvnqDgazsR4HBy8OPobUD5T700b6Sk5R9jiKyv9qf6twQ8HohuHOc/Wvgvm0kgY0Qn
TRu/HonktKlP5FrJ6/QlmceHhVMKm1mffllz0DrV1P7KVIwlqmpI7FIRwj1EtfQpq6vktpPjHu+D
SuTsq8TFjaAG1tqPAfU15qxvcBTh9SnJgP0OqTe8YdjnXrJm/k3xcPeqCm3xmEmA7VWMWXaA/UcH
bB6dMNKP/2QxRi8G/HQnQSlpgfTGOmGMCa4Fmt8su4c6rQMpDFYSxqyEZoVohMUY4bvYwGv+Jiem
cpdo4WxrRjbeKIuxhiSGyU72y59S6/cPKAjiHQHDcU3K2fB0UDwQcXQRFgF85S6vm28+TJWbdKjl
7WTGEwqQvr2v0iahaIXWBr6b8gIlshOUXeTixmllkA9eBw0qIU5gw/coydvbhPp0ba0HRa15ftro
s4cQvLozUWvgkDBgZpRpQfAHiB+FCqXIup9k0a0Oyns/6K21AoS54d+WN87pH1SI/QGXMvAVmV7f
d3GfOSF6L6fR45gU9/QNaUTuakXrA1Ma9VeVQhiP4DLxuqRCrdL5Pr6iYJbQtScT3Giz7x+CWk4O
ZJDDR2mQ6y1+toBQpSwlVkeaKtqiHBK/VVzMbnygzDdE8Q0n9EMyZjQtr1MkQqtai4yNVIzCPwgt
/8DIlrd+JJs7zs7TCFucfxg+K5rtS0PtWnkUk+bnRF3DqV8lZM69sTbl53KUhJlEm/ob7w3rBlZb
h0QGd4y7qAPTT243Fsrupclyaa31ov5cFprstWPZbeekkN8MK/Ma0yDoHLaz9Ecrgf8Yk5zfQyuv
1xxCxx8jJlG3JCe6W3wMEDFh5bXVS/L3dlUm6EbTctwr0TzdtfVUbfq2WjQpEnDZSFf2ESkWJGfl
9362rJ2goDa1BwPVQOmrIjZFKWkeM0r2Ucqta2acrJFG5RSZKP0mG3shcfy0qDl2yH9KXR3I/g2p
h8q95kWA+DWr0Xym6EwPHODu+noYZcnLTLV4YmanEOvqtnFgTeNUxAkc8KSyFIrP6moqNOFbq03i
bVQkxo8RY/YN+QEpWgEGtpzJH4kV98CDVzifmM+iX9TfqkBUXoVhZJU3lHj4I3ExvdfzmTxrk2Hp
DiW0CLCRmn/KvfqUmRG5VTah0WitJz8Z6zc8S4KnnvDgX9iyyZ/AKsOHKPITT28FfWM2pB5tRDq1
jZaLGhiCveNWh9QMKhbVPzXX24SqHz6hGCO8t0q3qMPk0C7vTAbUMpF3Ya9KojLaQEaE6R4zRZRJ
rJ6KqGi4WQAKcUZME9fxOGMp0o/Qd5U+Ch7wgitaJlYS/ZaIXexlKha4uWMt9U8pRuTAlL5VV+3g
T9+GvhQeEH+Egyug5SJ5ZU3a6+JT4GRTljyB20T5UESTRq+Yv0NZE00X9SUrALaoyFBycbrXCsrL
mygr8YNDv3EnoJtA6ZSHRKaZWKlrWcx6r8NJAHl/Ujx2CFglZDfT764AhA2/fqpljyym8QPjjMiw
RYkots3xz3xR0blQQYNfr+8yWDuwFnXcepaQjeOO3EBsfkNhmntS2lnsmIQXme0D4Uz4vGUNYcXj
YmsRMUfaikHRiMrooY/KaVIYodRwbTDlZjv3kQXpG5KY0z2jIwlurGgKBi+udN1yB3HqNU9GR5Q5
GLIUm65prRfKSLPfstKWm57L3t+g0jms4lfZHsZuDu6zWUpss+860vDoBTvWHQsIbwiZNLa7PD+E
+FJRiSJZv3HXMPF+VHqOPIFR/WDnDW9K4sAbMYqtwInHCF1JJ6r+5IpNy75BEgvzWSEq2cVwt7+J
LdjGTk297GJSiakIO0/xA8NxY1xJRu6/6LXZdABF57l0cjktBhf7IYOxL+iV7AVWn/5uB8V8SSv0
xSM1bCQvl0w1P7MQfvpsW6nDEbNIKOQwgudkVP2f4mzicTcpQrZGATMWToqc82WIkoHakSY1fuAo
spixCErbriVrsmo34lheO2IUQvmN0XegCeJEqL/pyD+QHxrtQjovmuRW6EIy4UtJP8oDhJOmp5OI
eRw5bHMmATCETEQIxdwdKlIndhnJ4U1a9MJtX2ghVTls19CWsUwbdtgSmS9SpYwaYkiKZ/ckukrM
PLvEit9yNLo3TOVc2Imi0LVrjgfdvI4nrZBXhEyyjuxLXaf7IZxbKOTDgOluV1ONhzcaogQSceST
00BgvMo5wmTO7pVWOCBLhNqmZAqRo8K5JdorYmZ8Q4HSxotD4BjBGeq0wTNAchp2DsQEUwl4/ZzK
ofE/qKUU3cLVQogJhHtw01REq1gm2mRriFcOQjeaP6COgzP3O1NZUYujPxbzuAv0UL+vRF/eldgp
/JSxKiTBps50WJzGjbDkigRcXYZw3ZPpfSLrxtaQ6dSXSbVqfS8XtwSz0KtsVYxTve+6QPk5snjf
FmnZ/7WIRapMI6FA9Aij/iEKa7WBhp5x5+xQ5pTrRG+71oG1QTZ3NhHYeXx0RfdGtS9zB98g4IJl
COf6Sih/CcMeXfsXzTyXCqyLzSU1o56kKbBw6fEVlDDdrEoEOnPI7QdzQZSCsVWuoaqTlUvRbKA0
7WJ8FHAJQRA6UJTBFi1brWPAIWzvCn8W1BV1XDCqMAjR0L1pMiKUOWq7HzjHpDqFR0O2F98J7C0W
uGSVGf6qrQuoLJ1erNLdAEdMWLO0WBM3tS4NbHyOIMVVLTKW5byQaE4E7zW+Uqzwjn/7GPsATkdo
m/Ad407T5VMUX5VHRiFyh7bnIg7+UUUry53eb4o/04CCjo8CqF0ppQd0/Rz42dCxpdBnqXVaLZEO
CKbiOymNVEZthFnClcjZaVSKD2da1FCoJA8tTT39cCJKcphPnPqarIpfAl/i4leLs4VMGRJZfzNg
SrNO1RFf6HbG5ndtpBXsT0GtuJtd/izHiaYlvEiayQDRBFGBqPdpfVBQyjLCjT7jkjWR2u3rPUjw
cRXoSuvhXaNdGZxLcufotdCcQiEnUHbyB8ppwbOKY8kQRWJm+5P6sxXG8lurN7NTtLp1JUN7tiXo
sBDsLJOBsATHPmS0FveIuAgmAOqRhan2ZIm7Kgsxh7R6dfveh18qinsuMv53Wm5/lGP6j5mo/w/z
SwvY5T+nl+z65xwdJZeW7/93bkk2/4f+1qFC0fcL+Od/c0uG8j9gskjbEpOUYLosX/q/FXH/Q/0I
mFLTJBIicrglaPjv5JKgKP9DzoliXnQcwPOguH8lu3Q6MMghL4l7MDkyeRJKk44HhkINbCwHLHaV
1mLsNIdtW6+7DlnlLpg1zlQfeub+X2P7P1e9US0FZA1ZHk3JSFooyjlurhQMKkNbTopS0kza7zHF
8ZEyWJ8y3adApX7zn8vtnSYPaE8TVWa0IRH1ZoIftyfibQC8vRq5Eoj5Y0vJ4nMV6VdZWe/B4w8z
mbA6OUCFokYArhinnXK5+CMJxyjpYb+98+42rufZtrc/eJ7regeH3x9c/um6jr3hV+5h723tLd9z
OPDbnevytY2742urHb/ku73t9s7d8NUDf3nLtzrOlp/mrW1+JD9++Rav4O9vn7277ZafZvPj7NXy
ZW/rOW98Cx/BdpY/4df8ZmXbzsbZ0C7fy0+8X9/x4/euy49640+2K3u14ie+ugd7u322tyuHv7Na
rZyV4zjLt634+/y85Yc5N/ziwJPwiR6X5tcbZ/dttVu+dbXb2ivn1nH5NU+9WRc8vMOn81abG8fx
tgdv+aB8tjV/89H5yU/d8K2726fN5mnpJjpq+dvu4ZDZS7NPDn98eWC8g3EuvLFT7FgW1w1ZVenh
4N29bb1nHmrl/HQ2O+fpSkvvScZLLZ1MsZaKUhnV5YPnPrz+ugvsO3v149YR7SvtnGZ3TsfgKTK0
qRowpEs7vKLX7eMj79mhv3klm/3B3TvOlXTSCVlM+9TgSWbOl9oqRrPzcHDfnhktvKfL74h1jul5
qeuW6f1h20KMZvh9RAsPe2+/DGjv8P5f/n335jE37hirh7eD93a4q2wmzuHtjXdp36wZWNvH9Xa9
Xq/W6xv7lhG2c/YbhvOPm5v34XhjO7cb3jczj2nhOg97x2Z+rnYPzn7P6NttrhVSXnuaZS3+8DSq
SDo3pr/cV/eZeUOPXRvV7zikSx22fIQPTcys5DklonTX212wYloy3e+WCU+3PfKfrb3mV8usDmye
cPd3g7eW/dfdbDZ/B/vh6doQeU9qX/pAJwtw1ppKnC2D8m77fOc5fzfbyPbW3tLpB481zn06LMsk
L4YXsbJZA53lt+6d9+w+bx8P7mvB2ra2X/e/PH4Aj3K3ttfP9z3d57KKPG7XjLvVjnFe2qvbn7G9
e+JVu65suw8MiDfLflndspJ4rr1xVw+sQ7vDssBcHqraMtYvPedJajUphBFnGd7tYXOwX1lze5vP
/WPt2Y//Wpl5PBbRvePuPT7EinX38ifAeuzKR1i+/vHdUxlGFQtd/cryfqAXDsu6dnhy71xnv92y
Wm/emC0s1qz47BLr1apiefU8+pytZ7PsAu4rL8d7c7d3dyzYjJu7x8C2vzOKPN4Ju8Rqxyx8ZdXe
2e9r2Xa9vds+/tkG9p/H5Yf+er57i+zn2f4V2FsWO9ahu0d+++cPo5E1f+PcPrHG8u+HzdPqafPX
YcnfPNnP7CKjbQf2mqn6/eb29vvtbrN62e42v58e2CmcB7YDZ7V6cu2fN2xEm4e9+8QUtVe73Q1r
9m5D17v06ns38+R/6W42V1pkb9kc2JcPe2ezumWqv3/jtyf+eFkUntz9w+srA9H5feWNXJ7v8qly
B1PwQjDYYtgl9/yfsbs+uGx5TH3bcXf/2uScK+PgX7zm/zwUSTwdj4OkNww8j1kDeE6e9Y75z1Rb
Wl1278pmFtm/lr2e5ZJ5sbX5RlYH73HZlXnRvHh+9chf2Nq3HAg8frX83e12fcu/N090mrtzHt4P
NnSrt+yazKhbZu72/biw2e2YkMtQ95YxeOcty2lobxhCdD+rteeyHu+X1+huXg+cdNzNncvfufwC
lt3hfzuC+lLOs6ZMjpAbL54ixvL1DxOin2cozV3eLGm5Hr8qLI4MRW1Xl1s5fsv/bgXQCtJikAfy
qYkB/oWlbyqLQVceWyu/E3Cqycf0LRjnyo0SS7hyX/78VBoIAxGopUQ9OxeE46dKpRl8wmhikFBb
KqyrgTq/tJeuhAzOtYJEyUBww9WFAO5xK1JnRnG9pBtRPcvfxajKtm05zu5X+w4ChgW5kEsIx/PT
YzO2ymKIGVVN5aJKlUFojRhpJbWmIdrHharB7GoIny+3eXzjWd6XRpwNDgiUMbR74slV2MIdsMz6
aTF4z+WdiEmT20NAQjpHcvnLTXHzW5gDBKG4Ipx0olwCe8IugqZSApm9BZusjLoSFFGW7i439XkU
4tO4EKxR4kJPW+6SH8e6RrGOKWAZBSCnibdQlFBpcX27UQvFuiNIalw5zJwZHx/bM05UiRM1cAWR
75qxLs0QuiUMv8D969GVds68LZ24HeptmceDZn38XH5m4l5TaDh/p1XYO3E8Ayhoo25+U6AgXWns
XCdqi5GDuKhyNXP5+ocFw0K+TTp7quxgkhO3I4J/G+q670DkmFx9pIL68ks7+3ALKVtmnmGdcDKV
e2zTzDYioUOeglIHK5ZXUSvDf4goFv16UzB5oDIiUePofrIpSIKmUVtBrdFEunpRN+i3TTzj250F
9ZUJthzpjpddHuVDUycTrJ+Nsm4knopaqbswNIK1mUzVt0VmezOoSfUNPMTr5ac7Nxo/NvmpIyMI
30CwbSkUM0cFzeJFgMyuTOezrUhUai/0Imj5J2OxIZlHESjJuzKyuvsE9oMjmLlyxQLgbCsMdiYz
lgNEJI8Hoa/5KsQDFEFFA9RXodbHi9CfrS/32LmhTtmBSlBKom7j9PpbU9lcR4swC6WuojumhV11
qmf+X8qhwmfMqsr2yuQ6N9jpOpZDhMzgJ0+eCxkELD1cJMg7GPo67bsfMCV/yZVsrC4/2rkOBFaD
ZwdjHanf8kE+zGJkzGEAQ6GyQ1+gFpeybFdNcam73MrJ7XfZRwjqIExFlE2FgHRqNIPOKOoWEREO
egvkL0fYq81hvCrLMljnQ4FjqK6tfT9J1orWDoJd9djcziIVqJc/yefnBUKk6kSuNdyiOPQcP68V
gSboe3YZKW9T/SHHWLzZhkqXNVfe4EmZz78eeYF6vUetFyrocUtjE5ihNJKsDyOEI2Iq915VlQqi
pvoAeg6jvgbpQp0U0oLWyZxxSiiHAhMhtda2Q9x25Sj0eaXBIIJIPXFQ0GLaKbJ3mDgfCf1IGls0
B8UeAivDqakdKIsbxEAmq173+mPTtdk1/NPnPl+sKUx2d5IEn49Hk6yMSCnZKUaF2mIMilGJKeRO
Lr/Zs8/3oZWTTX3qS0RHS4Eo17re7YJFnlr5wjpTyYJaPyjkvyb3PvtcvODFPIxU8mkMyTSGXOFE
WaEpMGtHsEYVg1gKgy8/1+fFh97TgZuZVDcQFT/ZZ/NC9pPGoMAxgRP2WJgTLgNJE6/FLo1/tVE9
e5fbO9ePJFp0Ts3I1j6tCGh3COCTIcVyHD4HDANT2Ms+qmzTzJqD3E9W644Bp8Arz3mt3ZPnpJJz
rCoqYe00y+t9PBTFtoQ5cKCqlxwqiSGgkLF0Zfk717nLaZMSFA7wiDNPJmlpZiDi0XYkkaS9tuSE
ASZZAHmG3BJLO8yF9vvl7l1+4vGGT4IcJSOJVk7W8HWOW+yUAMvgJsC/1W+gBVRV7SoZ9c9CPn79
2MlRmhMM4nERiOBp0VmiznMy6DBXJqifK5GyMG9sta8fpslDotwl97Kw29WT95ZPTVGo8lTiAl0O
ayVRM7LFxoNYJZqdQrC43H1n5txRa8so+rBfwQDT0aWxWolR6qPZiQx8nnx4E9OVkbGcT07eE2lw
SpUYHdA+pZPzC/M4SsMQgEDai80uNJFoFHkm7nC1M1elAVBmHARYABlhpOHrU2GhoVETZehcyN9V
8B8e0gBeNCctu/+M0/NTWmnyHRWNQK5krdoWtU5Vcwk06coTnxmZ5Dy5KHPCXkpZTjYs7iR6q0gD
R1HJ75BrAvMqJWihkdgLX1+rSWK/n65R/5jvkdkPD2iWDY4sQcmBCo7dXu+qbpsprbaLqAbatD7c
BeykUSpdHjtnXikhDuIOHETQN5zi/+uwkueW7LmtdLpMtTx2oy7l181OK5TudlRRFeWm1ThV1F8z
iPg0bJdNV1ehH0E7YA88GbaaP0CeqlhRgtgs0T/nikcspr/ibPrpDdIK0YfFmQyJwKe1BWqLUg/o
kxahBSXymGnPLlfcdKOURn4FmH/uiVhdOH4C5sfV42QdS1SIeVqJGC+xcjhNFViNtx558NeAhByj
lmdSFUo9FsEDJhPHEz6a49IcxK5kVCZwRcpJ3Ytpl20rCmGurC3nus9g/EM7XTbaU3Yjcr68QFNP
U1UAnKCfUNnM04+wEKcrh8NzncdZaKn/1jAjOaX/V5kZ4gFflnaN+/YKkElHkX5YXZnQZ1pZthm2
RjpPNIyTa2wTGKFVRWheU20ebVFvYGYXmXllLp/pNQ7USzyPNijaO2llkhCCxA2wg0HrOVyyUCF7
MuMHvwrmH5cn8NmmWC4waGCR4gx7PBYMOatCIUhK2Ied77UJYlac1xdsmnUlF3Ou64iH/r+Wlq9/
WKDyYqr8GXg2TIP+G8QH5GFIv6+Mt2VnPNpiACoQnlzWP9ZdUvzHjUjtWGWFRCGYpBfiTRWP1VOm
ULlhBZo628UwXqufluRzLVKCS+WUKi0VVMctzlUap0NFi4jt6cBKCt0xzxEVQxOCE6H5uF6MfbCa
Is1a52Il/xUmYddoeelRi5k8Xn6d5zqZF6lrKBxECUnF8acJ8GPvKIUvbAOvSFdYzAsJEfz5eiNU
TVCPrHH7ZCU5bkSvhjlqSjAmY1TLEYLGWG9dhKSlfmUenHuboByJ5VDFvBhRHjfkq9DzlInBCXJu
pPpK0eHbCJ6k9Zu8hYH/9ccyUUpYJh4Yi+PEcWvd2Ogj5DFYZa3m7xOKYLYlq6j7X7RCwAOYLfsW
3lDHrRipUStTwIoYN1l9U3RYn4+aEl0Jx54ZB3QblyhWRF7Uac+BnEVgHIXLOdUIb9MBdocE9+yr
oSL0PxR7EItSuNugbz1+FnPuhVZYxj5sm+yQUbXsluhaV5d77HOkY2kGfRA6VALLkC2Om8n0udDQ
qRZ23PnRjTBBYZFQMxaDZtm62N+ag/ZYgltaVaHh74l373SrLK/sL8vbP1lZmN+USxET02BenGzO
cyV2VovNASzKXpZW7Rg2+b1KGUZ/o3XDoIAhs9Joi/uCfC1Me2YacBtAiyUriz3V6dFOKEJN7DJ8
GqcshqUYivoEPie6UdRAxf3C55+Xe/zc6FkUUrxSrMk+EZc7kJ3ZTEECwMEwsgeKED0jm6/NhM9b
D45iBhEyRhAOrKfXAWLOwVgbvFY9jAJk2kaxnfLZ2FIbE14ZQp97kKZALCvcvZfS25OBylqpi7VG
DxaJBl9uKtIKFg7akReLEsTf4QA26co8X9b94/GCnAQ/TyKNLF8qKrmj7S5MKm0MKgW4Z54JrmpV
2reqG+ZfFSXArgQ98BdhkHFfhkqxyQBZXrGG+zxcKQLnYMBNh5Mkq9px81leQSEb4BCJaQ2BTDd+
p7XxhieJbmPLkNkdwMWvDpqlRS6tZNOIsionsxQlaRzJUgUfVAAyq1Rdt2Gq5Ffe5KcLB7ZV1I+x
wzE+2XtOlk85blHB4VpD+YJQz46ZR9FrNU84UACAU++rBNNIEFqw22wDYPK1PeLMmNXExZRuAXWw
sp68VVwZDWx/YJcKKQgMqGTUv1m+FD4XTa1cc4Y9s/CRKuGqbOhQJFj9Th5WkYVEHVqRia8396yL
yTMw2wR2d51KrtqE2lMC9AgQsz80rSf7PvRVrACrF+TvMDsvv98zPU8+Fo0mLHacFE5vDXK6sFRB
GVK1FjJd+679Neic53NxtOx08pNDY36TqiD88lZGJ5BGJ3KGXpMs4/FIFjMr1aqSkazhnl44beAr
89rqJWqfLj/guXfLxQsNKk6KOHsvX/9wQM3yPMbcBhxv0HT+Sz/FirGaJMvft5HaGeuvN4ZrDhf2
xdqZkr/jxlqczEKhpagP+yNxV0pFB1zaENxeL4bny02dWfzw26IZEoqU/59m+eAjauD0eC4jNvzf
cStNL2Zr9OsEnt+GhGb4/XJ7Z/pxMd5YTodkuZEKHD8aJQZUH04F63phmK6AfbVT17AOCv7O11+Z
ScqZLZFHI1p8MjYi4HlB08aFbU2APm117DqftF+ubCn5JhZ4+cHOrKkmZyrE+aysS8Dx+MHg4Opp
0IHIlDIKA/0ipFBCwKuJw77ZyL/bqe7FdcVec+XmdK5dwo00qbyLSU7GStcOUkqFCe0O+VLe1kXq
rTyRaKzzKHwB71vcmH0oXDncnXmNCBQ4AmDrSNjulAzVG72atQLcdobp5Po5s7xMKlhxRqNfWVrO
jFBsaZf6C2LGANNOOnZWhs7oh6ygNHGenbSbZXy3ehMzbD92B5xRrgRazj0a1+olfUK8mMvi8Yus
KDqpRtPKSXHiCC1jPo9Ph1Y8ziYFZZfHzDICT44BeDvg6Egf8mCnAQOVQrY2mHy4CUGU3qoU3UG8
10Lvv2iFfVeT8RHnKHWy24tZmWS6xmpSxWm1qnzR3EMKGL4cCwPEtLgxQ0ATNRgmx93WhKTe9Kmk
lVQbDQclejpt1Ji8mjtpplhdWSLPjQoiVMs9hkMFJKXj5kRx1mtgwssAbJ/6dn7Iimqwdc5TtlEB
jr3chedaI8a3SKgIE3OvO26tzLFuUUomNyXGwS6PasVrksDYiuNY7udh7q483ZmBwYpMJBpXQ9rU
TlbJxJBL6nzF3KbatSQvG4py7waF5F87RZwZ7DSxBMaI0VJadbJGjqWKhUfEPB773sjcDO2AaySF
GVHgiwvbl3uRTiQ1SaYdh9HTxvxRGvM2MHNbt0KMj/k41T95rWo+YGUCuUT+1fDrqyM7NtFSziQc
uU+37bkwM2rI5dyO+8h3ALW6qgyRpuk0YaXCVIB6Ll0DAp7rUw7VmFnKUPoIbh4PlrCl5D0T3kHU
6U4mm7hKM4V6flW+FmC/1tKyN3w4lGAT15mognK77Nqo37JUtzgZTUlfOlFS8iovv78zW41lLInR
5WzCnnLyYFlbm2nYSLgfgGFZz5Mm3OOXYLmVBnFbGK1pZ1SR//2/aHTBQS3TgdvSSaN1Zg1SZCq5
3Qx0YoQU5AVW20uo57Un6pXiDU2oXmnzzPWMhZ9TNfpUZAvqSb9SQl80sVLnNjcl6DxhvrPKMf0+
+WH8T5Ep2ZuWiTXQW7HeysOYXVlsPp+ll6wQSygnauquTic/1pPGqKQRlGhjlB46wFD4BtbBT7jh
3WE2BX8FYa85CGVzZef7vOosw5WZwjmagMLpdpS3qhW1xCdt+OHKHSmNAOJ1LD9cfqGf11JunQDv
UL2y93E8Ox60UFu6iNpnAjZ+F77BVe0xY8QhN4d7MRZvbacFPy+3+LlDl3suITUMvGXSsieLXNhm
1F3XnCCyNqISvYpymEHdDCKpJq3iaQoV20YeiL3tl358TbVwrvX3U7ykqXija8vXP0xSnE0B+6kc
Q8WyhCxg4CWCDY5GPfNieRJJIK78GfTwKJYwdSpB+nP56T8vEgp7CHV6pCWA5b1XAH1oXycjwTGZ
RUIeE2XL/38mIAbXFKib3pdbIkRKZIhUznuA/fhJuTvI1pyyS+a+ZeQuZIphAulDTt/Te20KryxH
n2epwjhCMLvI3VgYTjq2iYUkHtuG7UROq99sIG4yxIkrJT4RuDYv1kE2VT/KwSgpjlfUb5cf9vNk
oXVC6SaHbwpyzZPzzuKEknQNraMci/dSqeMSEufyl6fk0gpUFg6+7M76yUGAGQKdxMKph9C2tYsn
9RYWtbD9Lx5lqb1GsK1D8jx5lAatn4AqjY4c5vIeUbo/kYQW+2tasDMzf8EBE6o0LKSDp+kk8qca
EPYutwNRxcOmotTRkrJgi95v3JlmK3z5SIrgjNpl8mRUkn5ShDWBPEEQ5xUJQqyswHqnt8DQBnx1
R/X+cheeG4soL/G9WwKW6NKPh34WRyL3rYm4ErTrLSw01SGYkLk4YaXbsqmpaCbf/gAIpPxBHVx5
ZSqcWWM4xtGlRJ0QxJ9qg7UU9+Za5PDtj4Eg2xURxXvVTA3imKNRP8tAOXtbU6PqWY2Cqb7y8J/P
BZywKGFd0sYm0OflvX9YYbCSK0kpp+TVMAX7wcvABTaXmYxOFwZpg9QxSR4DAX+Zry84NIy+gJfM
snMa+2+jCNB7zyVgkipq7vmE296cw1cJV+ArZ9eT6c7MAzGLqpALAGs4J7vjZ/ThtWWWOkWuODSa
K2Fju5aKPr7yQKdBvX83A26bKCKT/vSuhkl7JkaKgvMZOYrWSv8PZ2eyXCfSrdEnygj6Zgqcc9Ra
jWVZ8oRwIwNJD5mQ8PR3nRr9lh3lqFujirBlBCSZu/n2t3S2FLs49JYU6RjM1gf6id1V7Yr73OTm
ONLtfMi1+o/L+bdf492O4A3Wqghuq6yapjYxfjidCAzXUx+2blbH+6HHdCDha6bwhpjx8O8f07sT
65+rI/A72y5QSaWC8+uznnALqmSoqwyWk77yx2A7WIVegDMvf2sz/Om1/u+lzt/1/yzdYIes57dL
lek4xsEBL6DMMXP/l9d6/gD+J8//54bic2EYp2bqo/H5z//nKgKfdb8EqZ3l1RSuVxYq2Dydt6Ge
Lt1NxtbHcFD5f4zmzhdFSc/XyIy5RTj7Loh1N2+c/D4usjUvi1sfeVN2rlz9JVj9w61hwcvhgXyG
/96HypphkVxQYMpijODaa203bn2hsLNyLhjXn5kBCgd2/H9fIO82nH9ujdblWanFtUlGfn2efR6C
Et28CiiNJaHjykFDug/3ebUxrzKhiVMV4XJyKjTG03+549+WDP181j5qBcT27LXvjuRpUaEn8s5L
/VEVFxa+fWmA8PUvV3m3o2M0gmjYIYyiTYvZ+3u5D9RwBlh6x04LXJ2WFJeq/k6OBn+5wIjDDAON
5GTojq6DcdO/P93fPj8uHdF8Rg+HKRNK/1+fLuY92M7KFk6h1Zf2veMDjXuulHIEPMcinNVfulF/
uh7fBWc+sRxy9XffYIktmAOOz0m32gObsu5Rhu0Drq16n7L/fGvU7mNK+Aic+A7f3drARNdUI6lJ
4QuWh3zsdgj2ymdLG6e/vMB3EcH5BZ7NbBBgBzE2P+8HHfGFHm2jV+5qtvrrEnPCk4BjlDoiLB7V
Qo8/X7VMZWvcm9X117+8xN++y/PlaY0Q1KHcYaX++hIdEcfEwKWTskijk9iVk3jBRGHaEi7xQW/9
Jav7/asAE0APmoOYniY6iV+vB7u0zmXOtuY0mGLW8NQOY1WqvzzU3+/ql6v84wb/PxtpjQm9GGs3
BxqGpyFQAhy8DMo7u8QiDee3v+wzf7oc1dmzOJtBCu7v15vywUgMVQTkj00Md8/j4E0b2NrSh+2j
wcx4OBUeNoX50PHf1+mfnqbLJCAyWASUFLB+vXBJqRENvyNSkKzBK5SOF2x9/6MciJeE2wmiaCo6
dID44n+9SNNvTRlAHEg3buc1tvoO29tu+EsF7vdbOZOGQQOgcQ+Jxd89QwyLcmy5Ma11HLo+flT1
B1FV9uV/fWBc5VwjoiVKYep9aQpu5FoOkZDZ4DlEZoy8Hitr/tt6+H2nCtgSSXEZ0aTj+p4gTqk+
B4IYYYe2bH0CHprjbbXlhclp1v/7Df12xJ0VTcRUsOBDhoXeH3FTf56yrao6GxkV+77Xun3y/WI8
jtI32Rz14qqgiPqX9f6n+0MJgdk35Vmuf/7z//m8pp0HXIw8RVmVIy1jpOwzFnEJ3uzrX77kP12K
L4rzhXyFusi7ZeE35VIx+kUHZ3chApZ9mwLCtl89BIb/+WM6T++hQaKifi7rvVvnuNdX26CjOhuw
vTyBDPg5ucHfpAe/vy/WA+0IdP/nY/P9fju7GH56TLayAMPtk+73PcOTrbxh7nW+tcqhue12aEp/
eWG/f1y/XvXdPpGDkGBkK68y1172i2Wo1KmfF+fi39fi77EITU0qaBybjKDT3/x1WfhmqzByJikR
ka7u21rvyRaaLm29wbkGDgH4oFpz98IrVf713y/9pxvkECOzhe1BDeTdDZodopowhnwoAJkcaKe+
qXFczP4fV6GoTXefai8Da+9uUGrktjmsotBZliMcshoNmf23uu7vS56cho3QPTtn0Ytzfr1KH1q4
4KpSgirfc33q12F2jruc6vZibB2l/rIlnpf1L0kHL4p7Qj1AWB6RTf56uaXovHHcPZnl++idCvy0
Hzrw4pmczrWqWC/xX5bJHz4Bqn5IcM51c8Ljd++qVJ4nlnCVWRQSbShl07MKRR9dkKio44Ku/GYJ
57k9/PvL+8NjZT9GdMNVA87Mdy9P4Uxu2eMis4LD5+h3csfJWFPS7Unm/zY0/4eHSvAf0JLjwyOr
evdQ4RlsYVyMMpuVKjBTR+fgpqgPwCNVQTyXF1BHoPL+5zskjaOMxQGHTdh7MoYXrus8a91mHc3Q
lNpS/hSsyr3Y3X75/u+X+sP3RuPqH6rKuZ37XkGldEgXoAQYgI4eArWN2X6zxz/+PxehEk2dg1Gw
9+mwZUOkDHvVZgig10PZWVbWrfH+lxP0t3VB+YRjjL4fNZuz0PXX9Q84waG5KPuM2fLxoaHsjhPt
tJ7KzQ4+//sN/bZBst79c0PszEDyyNd+vVQ3ddNZXD1msvfdpxxlFqhZDHTbOQN7ZsUZJ/fZhdVb
h7H+IleNoee//wa0UH97deRPSCUJkM9KEIbpf/0lSOdqhj7r8bBhmM8cuNjdxmnul2afizoNWm+G
oBlU7d7ECfOTs2wSK2qtoE5tWnf5iPOoZbf2x711t/JrVaPF8C7XJhrEcxl2VCg+51st8bgPxTKL
H10rRR6lAq6MwA66XrpaHqy1sHI3LbduGa1MLbR75QliweQ+YcIdiz7FcXg9//1yH93XMSxb9RP8
xLB+3p09cD9MLayNH2PtKZ06eqvsA+CWapSJxIW2vdKDrK6sUALZ1CGE1xdTdooGeaeLSYZHx4ND
km52vaxxQoctmm6t5uyWIN2yiZ4p7zjeNWTR2foRz8w+fapJCF3gKoxF2V3Kk2nDbGmE1B2/fG/y
KyDxrUrp3HbrR3sTAeOSvZJ5nrU0yesUh/t4+mQ8d5J3E5be7kUD5psCIffS+68jBFIXNOi4mtC/
mMa92N2DWqQRKm2sBqfPi6mcxXpSLVKrZCbmN+XB3qqIYdo2HmN4v9uQW1lf4hz+2Ovd7n40Qxc4
1UnhFPh5nElnl6yZ+gEP5Cns8w+qAuN8GLUNLrb0gXFlbYCy5MWGVM1Qq7t33f5xCEBoZABvou0A
tXGE+B76jXyA5D7w8QtX6PgzHKdw/jLoqSk1CBWv0x/nXlJ0xedbNlNJKpvH9kXpOso8BpVRNVlE
seuRfqW0hCeTxpn0/jkwYVN8qvxoGcURB4F1aS4bvegzsFIPy5IwNhN5D+sKn3wFcVCsG8wmunnE
2NUWmP7zFDKxT97VDbF63jd3zc0ZH7qLh2h2i+a7x4ntwF0SIirmbF8nCRdYLpavP/ZBaflvzr57
2MZ2DgxmKy2LJZQYjUbLZM/ppsd+UlkR92vB5fmQ4yeZby2adT0E0X7aCr/rXiO/tiQkA7sssRbv
Gx2uX9grF8dKgErU+/2oI2SQJzHH2+wCjO0mv0jrQrka//hod/K3eeocn6WcBzNjC2LbbOsFuM4+
M7PumX1a0kLCWHkdyni3r1YHdOknr5t08dGNc9U9Md1qmsyPc4EjrueewYaWyjsAQNVmgRkocgb+
Kcbvz41APaKyXgdcfFrH8AYWTuA9KxlpQCJ5zw6UIrubSyDGeW8X4uKMfvGLpBu9bXvtvJYP9dha
GzYNSVhbOxKRTopugrsxOe0Qp+cWeGzBQRbAbg9WGVEGTHanphdwrQWTnDEI51bvP/wSZ2yoYeWM
Ciix+83qvSMSoS5iYg56wGYnEm7r+orCUkg4pTv3ceM4hTiT5eWELBnqdVTUX/1xMkOVhoW1W49B
OWCewNTOlscSY3QkMjphg/U1NIpNnik8TgEsNz3rIeb5KrSb0QPv0Ft+M11OqikHfZoMo8FzupAU
hEE2uEHu33SuxEMb76Kq7MpL2F5aopG2Y4VXPR42fup4Qgx1Wuk1GpzL3W3Zvj7ljb9p/djV7ljH
h7mLw9X+NOU9uQ/RXeS78tyTFOGtUbsx1xGiodk5DMUOd2CNN20f5nnDFiiLxSqn+1aO23gx4ucB
zsVuVV/LJPadNf4RtQ49j6OSW/BTDdUaXttWPVtfwsqZ+6c2ZCIf1R9iJYSHDJL2PxyXPTlxFqKF
dDXVslxbAc6FTxsJsn62VD81p6YpAud6jvCjStm+rG+hajE4qvQ2XE753pwAYkGhG9exsJOgWIvb
IHfKu5jJg6PTxPUdfbWBfg+AlNl/iioIowfKTZNxEprefXkXDMvK8O7gjp54cVxq39+5p8p9UYGc
KQtoIeITvxYtB7us9ZaiQ2jcE3Jrq7mety73s2AlTE8xxnbGF1c7oJgS0bbjcCP8Om4enbpqxhub
Ezi/H73KbDfsd8PL7tlb+Vx08Zh/hxAetQ+yFlH4oEZMnF/QAo39ce7xQs9Ke1i2E7HqppLFdIhG
D6No87c+nu3pHtlq1R5NUZn4G0sWqhtkDOQuD1PgdN2POPdkwGDhxHM49PsyuW8Y4FOdTkQ/Oaxq
1ohlHny3pT0lOlikH7ttH/erUkjvDEgxeVM/50WkrO7CW+dgDo+WPxXGvjAkCrlJ9zWS088l2lbr
bam9ETZWqWBiiRTmoed8cyZjtMsEPajCPWNCY5mxk4cIUZgkjsvKZ1ajL8+q1Kl0RwjNEG3G7i3U
UMaapI/GmWnZsnBU/HX0pDU8h5XXVkQMPQsdvhPHSuCkdb+5PsoU+N0KEkARmekURUvDDDp9j/G2
gj7sJghlsAyKesN+jvRg1q8tulA8tIH8gCmXdm3DoTp3gnu7FzSSTF8hK7LqyoueTUHj9DlfRfuj
6AbstkevWWqqwYP9bAsqZqnLWnTTcCym9vus9+gRgRcndtxapXkIutVcFHxf+U1duiX27bocXyKb
xi8H7FK/wiIZH5utlz+CylftxdAb92FY1+CBwVMoOudj4bWIbAg3jj0HV906lvojkUJESbr04/Y0
YlS+njA0ydXBCnMPIGofT/7FPlvIWpD7ts+9HfKytl1cTtMGOYLaaGkl5YDjQYoQDzsCf2waeZSB
n9+Q3WB+PbTN/rUSnN+Xg3JG7zCU84oEW6n2MI02lI5os72jZ3XFieQD15BhqwcLUVs+ltnQdr2V
LojGs4nuhT6t3MerixYTCkLOGZP69cJLqWCGy3RB1Yrh/bTq+nKulnADAx2hHcMtLi5wEDLrklWb
mDHnx/ZiSwAShRd1OymDZc0a2ZklOIaw3+dSKdTAGs2HrXMvnew+EBkcL2MjsivKR7Y75/Ps9t2S
OFs8f/JkWHzyC5P/LOnsPNgT9ic8ESGsY1n19JGscLL4HnoZr0kczQSrGMcMAcCW1tQPsLu7+eR4
sxwuTc+MzlG7yjGfaibNx8wbQ1El0p9X2kA9SzOY49Y75FsE+EryM3fn90AlfKvhTqs8d5yUGKUP
MyjBpUaXuLUcIjJs4Yd12vkar357XbhQCjKUzRX3YBnlniqxj0yV75X80vNqqrRaG3F0mfwG/YCR
wZHy4dAh+2trJyXZaY/Sa/hfyrDE4EUddZjVS7t4nmop8wsPQpiThEQqSDBkFINAtJvhrobFUx5D
B+BYEs86UEe4SBYt/RgoRNLvM+jQckHZCz3MLj0+/dYCZqXb4XEN59b/2NaFtNM1EBK2iglBydfl
aMytHxYDo9aFC6ijK9bQznre5/Bh3C3noi9k60MahafODwmP6DLU9p64TAYtiQoVm9m8V15z7NpF
3DlIq/pvcKu2RETsmckYGF1kZTHyz7p1GNeHJV6I+IIQfA9K8S68jhsZeidi3AigVxN39Vu9u2Z9
CzBeeWmbgfNEllXlZt0cx9NR7YXFvdhzlxItQT7pVuQeV7mZ/GfH3+boqsuZA0hLdyke97DogGug
vL82S05wCZqMIG/Zh9jJQIFDwMN4KsZ2sTTVPYhV58vsxeVN1fQw6ZXlForNMJZV2uULG+O6296n
ybG2L6Kv8xiUu1fZj45WWBb4SBzal3oaoUpl9ax094HPctsxWzScfEFeWeK+JK592rXA2sXqneq6
t30dQ1kFFp3MdV8XWVGUkXvBq4I1u+tynVmqXfwIh6WTh9xUsKEKetTlRbWKMYAGX0D3WhhjCo+5
yikH7yJvy6Tsjf3ireIsiGKaUx4pQoKTcBfUoLkp89PuLBY+RNCr2pMgnh4+l9JdkyEK6yqdC83e
RWcjrNtkZUSyvQCE1d9Te3MaSDtqsS/HUNlMiAlyFr6vMwDlhMG5kRedF03DNbEKWRugIV9i7xfz
71hS+3M2G49xeAZYys+09ds3x96LH+XQrz+wfym/rkXd3HQ+2ryjS5Z+v0tdP3W5aExmsaBetNtZ
88mq3e5pqsHKHmVr7+4xNEFDUGDlsch8Agr3FNjQcS/dpp2f6LP7xZ6S75O97apzHydm7LYDE0hD
VuYy4CwQnFpg53z8sfLGiyqCwY4EdWnc4J6uPOYUO8NM8RGNvjUdRTiF5pPs4qi+VF5NOKwWKzzs
zcI5lMxV56rDgF9dBVJDlK+yYHI+QbRmtU8SfOmcLe2Yuye24v4WEUXOiK+7B4zd6DhIvF3iFYCQ
Iv5pTY75aSkR/5w9n8x2kWCAUm1pn6ZlNHOeIbBrQEnZrXOAShoN6F7OhpHGbsev67oy6QLHt62T
Od7d7zRLyIFUDNhnV2L6FOVh/63tNuFeuUynn2wriKqUcvY04sVBFfjI5Eo9pNLP0Z6U5Wg/L32+
8Ln0e/El6Ib1Q7AD0onVJh606+iHWMDLOw1EPMgnlc9UcdjSdDpUUo7H1Wvn6hDbJsqTUlfb7To2
xjoC2zLfQixJ68QXm/ouXXwScHrp3AD4nBOeGmtaLAo3xf51tryFUfkh6szFUs/uNxioOmSmZ+u/
Dmwe+yHUkbyFfmr9dHS7fljg8rCUxhleStHIp9I/Q/S018xXOigIkXyaKQtkScdbLhpEuFs2rlX7
04yW+NbNRjrsb9v2sQLKppO535vyTlajR9u0Xbo3u5kBzq1bXNeHTXhNg3Kz0dfAnQb4ed02/iwC
L/+yuUPxoDnC74OmVK+l8qM2WXhq38NRTdemHW1i/Y53nuDBYuB01oI4sGnK89iuNyNbsLytgUVQ
lvpDPJGGJ9LUiqxqK89pQuRX97bTmu44WJVPRd7G0ei4zNuiExDCfniic2m/Bqr2A/xJZnHnTT6f
u8PYZUihihw+M4y1g/wJTUhWipIgotsktviwuoYRjtqY/mqn5+sdV4fE/gAlmLan8mAjhZJnncSq
VUHaa0cXiZ5DFlm+eN5dDiDoGeVF87Q6mjoQiZ+eE3eIRyvJcWAIIGtG5rFuCv9t6ePmdgUQXVyZ
UrjeIY4IYo6TaSMF8OjcUbFyu7i0R1A3R2Pi+Ikzva+yxa+6a8mEt7oETRt86RdX3Bopdv9oR2X5
Gebzrq/CYoofyzgHZ8fjZcaAGoufg/oZx0Nkm7C+GG2vk2nhDd6PCOISIqAub669fdqfvVUPKp38
OQCH6GwCLjdv5tTSilyPy1LuL3lhNnCFm/TbY+zUzqH1InWGQQ8L4exQkNzl3DxPZ4u3F5Ju98mv
3eJjPTHoC6tz9J2kEMQAmVNv1s+mku01437nLZzqVXCc4H6FKVM06j5UEL0SXqHNA9jXIN0Zy7rD
182FxDjsQZcsEWSsQ0HY7qei8axLf1m5zZghCLwg2xUiG9+z950OX/7JGrz5s4ec/gttgu26aLQ0
cKOa+HO0Lv0PKoHN/aSH9pv0d/cSrpKZUrrkpL+GLhFuGWj+0cGtMVzUbm4irqs3VpTI1XrILXdx
EtvLR54sewZ1EMefHxvMPUj2HVQR7J7heA/KrV4TjHylfT1AzvqybLN/GwZy+tpUtffZDWmhJbPX
qG9wMcM6gWTkuunc9kHLticbJ5n0HH2lw0yQrMu4uNn90UzJxkO8BeZhVYxWGX0z6IIgxbK1nW15
2PSMdY0iSDbyjleBNOsVPJ/H7+0MjIQg3OhP3iBhL2/LZEiBGCsl+d+rfjzlrVhv8+gMBgloxYJH
Kp0Q6l7ZR/pA1LR1qTfv8gWZfn7v6GBdkpb8aE/b4hy1jd7SX3QBnoTJMgRhnxYuA/tX0bRNUPs2
7ynYY4+9W+zdQ9+p6LNfuPZ2GddF/TQo2X9XSKxvsY/otyNEwdgkPS4YL1CHW5U4nMAM/1ej/dgs
HUdAXmKdyRYbhA9g78LP2h1I5VARe8/lsnB0rP3G1E8w1aa5UkAmr5uZJJnY1+115na2eKmiHms6
coachDTyMHOaiVpuWji7czJ4wI4SPvHgmxBrUxzKccX8SJIRp01R13edSz5BHYie8qkZc3kz7Rgl
gIGL7UtoZOFb0XrdFfp1ophmIcSwVWSeqCyHY4YMOV9TE4mozCJ/QEDfUBDDLpO5+duKZtP3tVFx
cFSqh8QXLET0nZJ7lTrTNL9a4xrfB4j70Np3WJIktd82Uxrj/3hNK7P3Expv1ceirdWQDgrAHKas
C7FXhHGUmyi3aD/qWIRr2q6Du6fKs82NFxVbzFGoqkcIoyOE4EFV4dGNtH3kHcMnxpinvm2dWbwi
LmLcnaF3Z86Ah883gKqG9aKmS/QUinUqr3CO5HAsCavLhL1IXMSlZZaTVQxhmE1+xJS6X7DJeBTL
rnK72QGZNiP4VlPW11u3TT4JmL+5SSy2+a5aA061LixoYzZ66i6qkEbRYUd5+OLnw/51jI01ZrzD
+kYb5UAzXGcWd1Pn7Wcl6uFbDJi4SAMilO80GbZbGa6qzMiZuw/KbKK5t7BiUMVjPFAEzkzvKsg8
ua6mV9vdWsKOSnv6g5c7RZBFXTRu3+pdWHPS1YqvAOQzb8EiVCcznN3aPZ0FAIw4V1P8PfCrqTuM
07yvr2uu7Y8RjcOLbYFAlrb7ol/6do2/t7pvymNkd90z5uneZ90LOaWrK9pXq+LUTSwy7k+7kDHG
S0HcH+0pYJXGgQZKJ2YdRwejc+iUE7XuGfidZ+83RRMTs+ykxR8Db6a8aBsHZwCXAnaTQSuMTIJd
aW8OUSRhCSJBaj/WAO8gA9Z7JxIzwShVniQMdUK7Cw9twy+T9cvIpU00hjPA483cEjwD3e62ZhtT
QLoK0mdbti01tWH8KrYliIrvzX4uKWzWOD5EUkTRwcGuh2BjHbc13Su/ozIVamWlYjN7z6EyTAM8
czv46WyhhfUv76FyLvx4Hb6MucbpNA/16KbUmElrthCqG72OoB+uZs8RDTadrkt1CHM9qsTTULZp
t+/+vZZrfbNYAu6xUSupEEz1gPzKTBjJl5Ma1qPjEGOggCmQAbdDC5pYMtz3KCftWPz1pf9gu5K4
bZM7bPGdqq+XBl0VPLQNqgFo0Hqg4la34Qds6dwwUUOgfzAQb3RCMcQasoDXPGTtJEoKVkNc3C8b
xjgw3dvaOi2odtfMNzh0UoeOo4ml43i3TZ7PjzRVWnL7re8gli9T87UynmabxveMH6+IphOR28uT
s3vx3dAaZU7I9eX93BW2k/l4RDyoGANHPL0Vru9dsDq0qyBnEglYs2OLo44pGT23pSzQeMhisdO+
76r9tvZqUjWfY7BNIqV9cxhA96lMNPvaXFdTZF9Mwz/UYPr/TyWrSqGsaaKSWoUHuXXtKz6oCq0M
7HbkXiSigV+coBlGe4Y58UArM5eqAA/fRnka6Nx89bpGWaeSLPWSmqp714dr8LN0IaKzbxVqS2cW
UJj4TbNbx3ov6j2bcmd5WgGDi8S2q23GG8NrQpowVdimQwuBNNnwxjIRogt3XynzooetP6x4qPkp
fdp1JNpfo1uaRNOnHImcRcOfUgh+tutO1c9WNAIgO+8CjO2MftSuOJsaCOTfRFntFCUBnT7ldOiH
QxuKeEsF+cF9bCSRE9NFU5lY1rxTZ96a+jJ3HeZ6laEtk/g4M3RZSOQ6pZoeH8C4fO9JAIznT6kv
B+9jPNnk1dBI60daPjYljNHWBEJagx2tI3pSW6iGe10R8mZ4cteXbV0SYyyFWMZsWcvlm5NvVkO8
tw43oJ0b+9JRuXiads99QPu7t4mv8pgKq9VN06Gl23e79z4FsLLw1ad/mgxJvMTDm6Mncye6XD2L
vB+bQzyN8s13a47TYTH7t3UT0527deXb2GPhQXLg5nfD1gVsQXnvPC+Nh2fvQvXpInR653uu2fK4
VdYYfdFdZ9p005ewExTm933BcUtHZcNIMlYu+LXBA+Sc8+7ooM2PpKpQVN3C314QSYsvHZ0JDrK4
NHPSaFvIWxxL6ScValw+DhC9N/T+O+iDwQmnt8nCs4VoPXgTGDlaKclo9MFxVkmldzLzJ2FaIutS
aeu2keedxpRl/tBxfKp0VfZyTXOE6VuEzKFI8mq2g1vj715Aa6ZtHoy9Ee9yye7OMSLA2nDhvIvC
hc1qCgPrcYw6OV7PeejADHegc2dF2FCmxEY7ci706GGV5eOw4mfK7rafPKHzZkWoWacD5dRney0p
ltaabCvxPcoeBdYk/gWHIHT5ts1phDt72z/UZ6eBY9w52w3bntuRfhDeJ0Ek+p+5aD0v7UwJpjJa
3P5RmnheU/rl1XyMvQ7TF8dU9sNECGKlASqf+5nwf2I7iEqaT4yPaCbjDbxwVRYGB/i8HZakZq9j
PGmpwu3SYyLwLfKl9JLW1l6bski2l0VL8VTYcqpoBU/T167OqdYuwOTA3ZpluA+wJ/0+cfLcUWm2
7/Hs7Z37ES18TsmurcFvnDvERnb29Dmn8medpLvp+9ay5/Y6D9QOR5vPKzgyjEj/T4qz6fHZb/jQ
zjOxvBtV8J2VmkWVIrEtv3U1tVmGKCcSWjHVNW2ioS7vHaZhwYqrZToU+UyL3yDl4/luoKHTqbGC
h9qu65FHXRAr9KhBv1k1jelDN7MVp5s0rNiot8KfyrW2R2/Ty3w9RAFHzsbMjZ2Gi2++UgcPvXRG
hHwKsL4tLysPefz5mMMTcxh6l/CvL6jbYUPj5Cll3f1FmsV+3QA8Q9R2anHN0Hv/FoQrhWeMnjFc
lbSAP+smXMKksVp6+H4RjpftLPiX22kZCWm9sPHTsY78n/Q9fLodqAjOzeKWmavOm0mzMI63vlM7
oSzesaktaU370LnZptb61IADdQ4CZmGVrlUDOdmxcprxYUn9N8NLrn+sV3f7ZlByvXJDUFpINpru
EDIdEqQeRFF1WvFPv6LgY62wcAvzkWipa7LCzYWV9tEu3NNmK/fVAk/9jEq1/KKpzb5i52mXJ/rU
7fMoK/9t2vvSJAQ9FjV/enPfhn70bk0cjet08JfY/o5wHLa6k0tMAKBRePWlVTfr5w58l3/llF0+
ZQo1CAuZwc6ffI9mpHo40ieulmYjxEN5Mx6CWpTDYZ4q73rGbYJ2k+m8t9xtqQTYfZRn5bQGsISr
HTVhpX1LkDH0Yi5uC1+23DOdAZEa1ut27LV2m7Tl3V11dg/OO2cg860eVvUwdDtBrcjn3E83ytXu
AfyykelgNa51vefNlCcYE/mvwjF0hLoictRRksA+hrWwhzT2hdguq6l0npDD4gxg2SWxQdjj4dIr
m+pMcY4DkiLPh7umc4eGzX3tPoqJ9hinNMSPZLeH8MGag6U4rkK1X0JArTKtOorVSSMKn/PMaYYn
NRr/BzMX1Ge6WvdhMqmO4YsXDydD+9bdNme/qSevEolb51SblsIP79DqDnUWcQ7vtNqjkU1J+Jrx
ugV3iGMBwKU55c0YymuH7YPKczkq+wCrsnqSdbFR7vFXUR16dEke5TyHsvIAyT11No162K73+pm5
LkjLLX4WBT8+7VnQObtKOCLpcWhOmrcZE10vo+NjXwVrm9d4WMbBVVBHZ5Qz7baPJY/yedh3hoyN
jKse2jB7X7qUTonlcNePw5GSUHE/l2d/jmYN7Gdhlfoz8x58fp3OEaBs/8fZefTGjWxR+BcRYDFz
S7KDZGVLsqQNITkw58xf/z56Nm6q0Q09eDCbwbi6ilU3nnNuVo6NF2pWo7mBVALF0HxLuWhi3t87
OAEMpGbmNLoUFWObEGbxOHOlLh0RUWJA3ARwJLqJDUlsZFQts4Eyoe7SFt03vIHpb7SRJMLRksne
5n0rxVf6NPiGY43yGDlBjzKRm+YUVPfWZOi/S70Kf+SYFCakR2Z3UQhCIs8CA6U9zEnaXU2aXERX
RGfG1VDKZr7T+7yPXF3PANUQOVCtEaIXTAzvFYkCzBxweUJdL16Z181GKpXB9xlJ14+RnACKj1Qg
cDBbpf+UWEE5waacTdOl8E8bgFZv/a0sCVO2GTX1xE3Lqe6gz6r1jeiG4qeUSnr0bVQMfQ/7uvtp
9Km+kZWwq24o3dPzaiFFThilyvhj91n0a6K3+jul+vqslQbQCb9E0cdVk4Dora0Izb2oL7XbFrgH
CDF6sOgo9dNIy6HXEndSkCFHdHOo3824wAh2IdVyPElr1m6cRA2fYjC5+q1V5pqTh432bAM9eg9T
MT7LlWl1Tqbk43uOSLTw4rCX7oknZhAqFT/etLInTevq52QsZNvBVosYDhS4E5BjWk3QwiTrCMkj
I5/J3eamdSIEYCg1oCBPmas0a8sR3ai966LVnlTZ7O41iQTVaay++anIQU48QhJUej5tzYuMDRLS
+Z36LSIkNdw06psCzAq61Yh9qgjT9iUgC55+Vu7wheGHqQ16i7z0NKvoPFWR4WmSbkaezwEKF1iu
yVv1uQdupKgRsGU0w+iflwC2nMUmQ1rhAzOYnLFSV7lFuZOOXFI+IzCV/krGvi5A4c/pbZ4SeW6m
Pihpa9HezTw77rVxO8a0tavRyCp3MhONnfmwRDezj4OhN26Nb2UiJ+8kBPC4o0yaHxUxybBWpGp4
1IIpflCmXlA0EgNdONxHUbrgNehMp1Zb3PatX91kmqI+1TmZ/j1lJ1VjmLw/vk0w616DYsq+N0ZC
iA0CPAYTFvnqc6hPBQz8KVJvJNrc4b7Ig+o97IsFgUgOkjgDMm7trpPzRHL6zsZfSFMX006imfho
GIBa4hCZS2eo8vZ3D+HizSAFDYg3VN6nSpBANEGPy94UxhC1btXMwZNoBWCiko7OMlUjpF2hFwPn
HGXITztdp4j7UR3G+4zhZCWlSy1+B1FHEjK1/a8RZHHmhM1yi5tGi4r9XCb5S0FDmAttp2PENO+G
06d3ENoORSdKUbORhNdhW+amW2tKjR8e+J+2Vah1IeM9QorjqSxN6V7LfIBDTTC290HjA7GIF6C9
o2lDOIFH66QXcvP0VtUpdXPysXRb1m1wB50G8Vxf5NqFIlpqwPUCUeLB6ToCkUnRWZ5JUe2ZomL5
KgeDom9MOaUu29eRuAEzmRsuvBIKV+RrBl3pWJiTi50FvEHold9PHSNiPKlS+eBhSyvZ4wnA8ghA
7L1IoVqOnhpO8n6QaL9jw4Px3Sp1/1EniuGcDKn7EOpMlx9CfMSYGaFPJOrSED4LP9L9SyRZh9u8
QjFmy1PAsAHNw1cWOrOQ6cD2VUDkrtbUm7LSwFVMRX0ladgWx2SifeK1qVbNjmRM/i18i/6hV6z2
o9dard4LNEO+5SmteCK3wqctqenv1PEGzJ9ZB/tChWFPLTYqdvJQgewZNan8xlYboA2mEobuBOXq
d8T9YQU03LeNnBl/Si1MjY1U9/n7Yh7I0uh5oOVNJHFh+mOGrCH90tfKGgR8h1ANcjyUZFGeoUZx
k9aQC4DHGP7NbKZM9JspxIFFCOei92y/CEpCIi26nPWcCnbpg1OngAH6Y1tJU3KT2AXOk4nyg8L1
qdXLRKfnhOaNXKTkUEbyILdj/HMoZvMtBA8OIDNU5R/NXJEU6SmqO9oYgrYJFBmOYdDJPmG50as/
uIXxFVD8n6PfpJWr5iXRnhkRn5uzpaAImafyPlZK8EzjTJMTgx1X4Sa2CNmdXiITdWLadYCN7EG5
AJQTWhuU7pjNZOSS+p4DhsNaqbjhOO/lfdhUPAkK//Zdo5TqXUkFOvf8QR1eKwWvyeXThg8lZ9yQ
Eyex8a1vwH45uV1Ez8NEu4ya1KBfw8EeuOGAK8NNB7CvRhuq1MjmzYQuhlEL+ZIPV4PVSEbpMbHH
ACDbAkAsdCYO7fqqjzC4fv5aQyJ9GdSmuMnlaFT3cVrK21waW22Hca0S12yLNtRATVASZBwQ9YS0
v0xy+p9i6SSCqbMcE0Zpvx9tPaPfkEVGgwVSKPYyKAWiA1r5tLd7NeE98RH8GhxTqxs0PnrrOhki
Jpo1KuXxa0hlVA/yMTFMZsvU4HMpS1CtwG+E7aYvzVTdMimIknbcqfVLESvD7yHHB6HIRcfZi9up
+m7aQkqvAPpG32KsReaaw5JV0WPmRwCXiQLHJPZ6QYdU+gZrkTa2OQ/xuxZqw296fKxaJ01ie9St
Uuu21jIKwkw4nMkH0L+l65pbev0DHlypfwv1InoCdNC2BFx92QGZiSQwIyNUlsStSxBY+4CSWnMF
nba57gGad65FuWveMyGxjMJbeq2j8gjCYv4g8OrBw4+m5jfPbZBABdnUSHCZFxKt/HdUvoeXMVDH
bkdP3io8m6wYjEUnoQ5Jfk1xOzBn6dVGEg3ZLsuwb8IusUPQYKFFcF0U3xva+ACr5Ej+kIBH5N4c
Jbq/ARxiA40iNc08rQEjRKd7eQBaNyFWqORWX7kWPsUgwjZBmtHpsx/borLu504dZJqVM9uEoVzt
QNoO13PfzJTfZiyDR2OkewgATXf0h0RSUdO0kucIeQTV64qiRvUHFCBBZpJN1IobHZNTi4Sk3wIY
IoCMtW0LLkUKE1oMEteG/i0yjkk5m/6+orYcIVJEgOsWskLLkBZcbmyRHSvRZkJKzdpSuU/wTapC
a04DRo5mXD2TLud1r9C0UqXgO8Hj0G9CFFQvEZMRVFjkXJJIjhuu7zDKqCpUcTb5TjJh3ukjUvC5
QBWcZBrAiQm2a47Fu54oCfzhHBlN1Fb7ZPQytdd+hXOODZQiptE4kppRo7VjMMBOh7F+qNMqfQKY
qJYbsvrxuQ/CLLyQCLzpbUSlem8GCgpboyi5ka2Rt4KuoRDXA8HNexX31nfkgm3AR0wr8jepPUPp
nFWlvamtSHkLC8XUvTge5YtZD4rytraL+n6Ycl0Gu2GBYC+W0D7z1aR2NbkDFUZELsG8zo3mRx6m
5LkxsqAYeUCcvkdlXLvHHNBDgmMGJFfNU0kC/CZ1d5ipuXfVOAHjWMYoGg3VXz+gtXbvFHLRXmMa
6RODI/JfYGKk+wll1dED8EB7EJhP9TrBj2u8CsBbdcncFPlPMOaWupMlanwuZQKBK5ENJkhiXCRr
IwaV9BP18/ZXFijNQECdBM9o7Pb3U1j3eJjSCN6rdpr+BCYwu21S28mHjZOuNwYPi05EFVsVEjSx
CS50IuR0ufE0u7VQ4t3AYiDwI/VOflKjz9+L0owGRyAN/0wXlxrN0LTTdVEM9jvaL6B56BjrFV2A
OQayrErWrzTO5o+I3IpdiRRMW5eZvebGUay3SztP7105MtO3CG1XBveIGbq9RqWOrme0cDqa3gYs
mhdzBvhElvn4AW27y2aYlNaRTWXQeQeaFIIyioN6Y5U2sGt8CyOVrECbA5eGbHXD5DF58kzZkK/0
IGfYQCSGtNgRPyY/qgKrTBAH9KhTSkw/gMfsJ3DT+A5eawvOMFIyaQMi3L9rsU+hS5gvSNOiovuu
gBV/KundPOoGfQQN73iVFan6EKeqlt9X8dAhtWNH/bRXrH783oRNgwzqXKvIAJVp6++mQo0fulJt
qDwNE6SVSZ6pNhK7IJo6K1ZibciSJGMTaQXp4thURu0pLa9mE7TRiH20hzq/yLVR6aDjDpplU1vV
sQ+62vKfQ+g8P8toLiUXrbUCRYNYTPGHVQCc2CGR0fvXPTkOgC4m1T+M4OZ+a6QGfGqxiLnkAbV2
XwuBk00gYIA3tHL6MdSj/+gT6f9CFGops07joGEIiAE3UHHUV/ggID0y6EGvVTTiyOtW2LsqHRK6
rDCEsv0IvvOBXKVksHGsNMDndchBg5gr4TYpTEQnUZQ0BWFCkcTzfWgyxJGmeUdtmmhThxXwLa6B
33kRIyYtmgcd7glwjfqsTFX0MVoge900NYlyYf/VlVvJln+Xxxo4IyJ/glzarmGyLdTM+C5lCkCe
DtGQu0YS7exWlt8NDvQ30EylKRePiRlNb1ZniO8GDS15I/xZlrzQtmlOMBsqiNykzghNU0nN74XV
Wg9MbyxeZanRASwVRaC42EPKh0yHy6+gpEk5vOZafUdPHsAncNzsooZ41W8Euu+ty++RH304z5fz
PBRgRCig/mqSKHhVqKaBqK3GLKITyxVzFDWTJpCC/YK7BOAGOAAI/A8/n0LNA5E004Y3rXIHwp7/
UwVbV+D36L4RHAPJdzoVnbRNULfmTRvr0oipToVO7S+OX+oyiR5tP7HvaBtScRl8f5aWAtdYOJYh
QW0ZI41wf8KyvRM0kGoooCydtoDs4ECs8j+MkFLFtrGrWPMmsBA2OK92utRmI0PrQl48TCxXabTR
+pCybAqiQ92IzDJvl7xTx6h080VTNEHt+l1PbQ/9JuWq6WftKUiwYg4ClxETiEhLtlZdEs4g3lz/
GSD8XUVV1ipeX8v0yyMLVgEnzYV09bYKUqefJ+kFAiLfeJyQRLeiWTyqo4lUSwXuUqE0RojmDEmh
QLxJcvu+TfxZd0jWQ4IGXwgehKxIT0Okzk9+1HcCQPhSZ0YMrnvX4kat3HmgDuPOTKDwF13BiYYb
NaO7bCoDCfgsabUzqaa4hi5W31h2AODYFBmRfaCZLcOi7HIYsfS055VmotU7j8ngbwGKasE+FY19
L+UhKhq2Tcf+m9oPdDNohzeej9lvoFjg6y+UWLMlp2mZpdzmtUQu2tJ235Cs5jE0xLgo7pVJAAsA
M9ZAovFl+l1w5LpNNYZT6dXyKDTXmqFAu6Pcde+9OkjDZuhqEW/t0E54U6FtEGkBQJ2BzwVB7AlK
gtGvMaAws+lmSfRuVkCAJzCbEiAXdqVEl+iP2dn10EfWnR4laeWp/ZxC0yrA2N1C+aGp3cFT4DAq
Nfslklw02ymc/dGbRkpW2yAkMPYEp1h7M0ac2CKmS8XBpqUkqAop/kNUmcQSFaMvJICePUHIxFv9
neYjA9UjeB8PRTuh8LKMAbhmIEL7AmZWowlZNMZ1pdN3dtV5KoEWW2WMFqPmC5C3WC5HopFyI3wB
5GWkkgoSbwCW7aXwh34Vfjk9FamIbzVQ6fICGKR2TDXWJBEtyj+W35P8UdelVkj1kIgr1mnYtGYq
vxHxDa1LipITgva1dStKtRI7X7Pmt0Aa5Gsopr38DTKZ+mvQhboUZ1LgmcwSCi4oDIcz/VE5v4Vc
oAow/GoX0mZnwIELCIgXZY6xfB8y9CBxC03mg/WyrD92TU1bueoM2ruJ3NgXkxS0w27ge3+f8eDj
XqOacRFTPblv1Z4aEhpn3RWACLxkAfrkhugAd5HKTdE7c0MRY2dFVU0BS4FN8J2aZEoIUvQKeKk8
se6NrAAMi7sJbqsUJLHTc8o/QKj3t0uiBxRHTuGDSVLR3MGT9H8mJRVkt1dHMgxttFJgIoxUebXD
iccclOFkgs9KKVdksdmkG9TwtJ8pxTaUYZUyfAy1vCXzle3qFZ0hI6XIlqc/A1HVoCD8hJISbO60
BJOel4+iAAGAkQV/oeloHjtRw1Byj1c8vdmTMffE8SpYkIFSrQ4Kh7ARnLSWPmgRXAaXLpTxoVu1
eY8PatRt4Qf0ubm69UZug5oQvy7V0l2s87RVYoo7m3hsKWPr1gwwMrSy2wWDOnnhWI3XRC55Y+wD
OtrTJtSEVSEtV0nXTY/X3CdFoV5Y1EQUx0JgnhS+GEtx20AG/FX78nxrwBZtnQFgRbdvZ+pvd3DP
fLRNJbPgbEJNLzZM8WrNq7k10vKZvEB6lmwKo7SBShl8vhET5bZDKV7TfNZkYkDSo592EPeSQ/oF
RtEXkKZ2ZQVq/IfJ1FCbloud6xgJldIYONuAIjwAoGh6Al3aM2/Dhrq0VUu4PE7RTcyiPc13XrQE
/hU3YHgA0p/INciInFGFXJG7UzHpdgXwh4awprxJXeE7XVJ1OzMZxjtJShF7lfyAT9d2Xpp0Ynd6
+TXhe1meWa3Q8S1kbOmCHXKt4bDWLbCVzIF6RTqUAmXu9jIoQRV2Z3lLj8J2Zl0LvtVjCiz49OLr
qWIMmGN1RZbpOqrGop9yuDpzwgyd1l3uJD4ud1MLn4eUMRZwk5BVRMCaqKIFMLPpn0dkVHBEN0kO
2oQghoJ3ZbQvZ37Rmnu+/kUriRUAz35VZ3yOoNCww7QwvTiwFZdQ6bkiFMbw0AuvYaNt0nbQ0fey
pl2eUwFQhgBo+ETJATyJfeak1hIAf38WQwwX1VuhflIWq0YsdKeREudZQLkV7lwAsCOlGpk0hVF4
p09hrQ2xrLYofJiLuimYmJVMSjloOWPeQYIAB7Y+tMhUgcdBlyIsHPXxg0G/yhkRnWPXEMk9YejL
HRT6SvoCgGRTJA19eOiAyp0BzIQwV4DFbeXxAvScvStzuNuFanxt/MMy4tAAaWwsN5D1xeoGWgUM
RPAvtPsQwoNyRfk3Kp8yDV9wQSWI1vbpo/280cP1VvdrMiSIKWUJ8TCXBzLaYbqeWPcbeAwVrHjV
epVVVQ+2ngbb0yt/vtmsjPiMjqixyTyq5Zf9I4nUTHohIo2bzYQk+TIA24rjLYsvarX8PU+GBHJt
YGRQxDlchaUj1a540eog2kt9gb5ZmbikKT98N8Fbn7k3n98F6tuYD7rHNAT5mofLWZrt25nETa1b
vFlLadil4vgDco3Ynz6+z29CQ2fDZBo57R70fZfj/ef4oHLV9RjhG/xKqS6IYOBiQR+OXACesJJr
yrlnxq4fXVFFiAkGPNSEtXqhIMOuso43X4bS8NOfKHTZbbxUEuswuUOt0TqjM3LshjA6wYIIYSH/
tFYXH5gIodG5xRrXHfmKPZdN6ZVm0+f/x1VkBBGa8ELT+Gqrs4wAkxNRcJZzZVZgnVsbzNFYnVnl
2PkhVy4ATzEFBUz84RcbTHC6ScgqLQgBA2qhPe/jUKk3IzVWOvjUwk5fkWOX0ZZt0AOEZViz1Qsz
iloPJmu5IqK374ccYRB3DAJT2nQpQc0ZS7IWKVpemq2aMqeooRqxHlNS2F1KDAzzuBZB9h7R0AMf
mgBdmcsrq8mXkcRS2z+f3uIR84VjQIRMYCsZ/KYcnunsW7OqAxJ10BSA0SlMf9dM1FvVLN5WqW9R
hVC1naYCeDyz3SNfExFYus1oMmFctFWg0itREVoVL73xO+tVgXgd44tFv2dYWbcN4EdvTm/1yGtY
AjJGs6gCl7Q2Lc1gt2DsUnpZwEM9HWXLbSep56aSH/mKpoKimyFQKUL6ebUt5GqCOF/enK8kYgT1
njTxTm0aIW9FLoNGjmJ5uhXgf8MzBu3oyjgCKGwMC0Qv/fBT+uD+x5ZpYE5sdeTRkGF8z294GxRJ
GvGBbQfsOkDl9M8sfOSZsJ5MdIHYNfi25Yf9Y0lrKO8mDFMONinHyyaX+w1KsNK9TQXljEU7skfk
/1QGmPBUlnHhh0tVqazMg57Bzof750k10LJRryHeRjSQ7ktgyi+JsM/pFR/ZoL1owzM/SKeCIq++
KYRpNJh7HkkkENCRa+BIUFv8XSDDUvjyJbXBfNhM2WDsDSKYhxuMIZ1TT2KDPoJAnt2CYxoq/Zze
2+ensExckBmyqqP4ZqwlAeXeYopHxRwYCQGB22RIwPOFcX8mFDuyyqKNxx+sJxL6K/PZwVfJct2m
GW2CES1FroPWCY0vP2uiaJ6cgoaiIqN+dnhioxz2I+E7IAtAI9ltjbhO4RW11J57X0e2g2EWqNnL
ODluwuFCdJS0IKd+6swDyqRRptQugMUzisOfreLfkaLoZTEinvBntRuFgGUYc4qcbDe5xHhG0yZq
wH+UI6z/DQzrcnr96pVDjJdhjUDU9WW0yspuRMC6qR8QMatqScoWWuW2nMbRO73KkY2ZFnZRk3Fu
Bnne4ekN6LcGdVKRitsVLcM0NK8YJtNsLbML3XIMzg3nOb4eKQCDTInv1qr4vSJ3pkldBwiC1ND/
Y5wo3VU/gGkTy3Fx3421+vP0Fo9cELbIGDO8DJr/n1Jv9PFhrXCQU5hHMHcLugtFO3/9vqPJQ2FM
Vxera69Evu3GgOMO6cDpUtm/s0YIT02cTGemV36OCyhF6bgSE18JJX71dn0jRG5qkc9UGW0HUhtV
Flgzw3cg+/bOHiw4uEkw0sJr2mx3+hiPfDnCLfQCdWYVCmophzelj+SoqhhY4hSGFrxAAdJfoOZp
zTYtkO1wjARI0fb0kp/dCoMpOMqlk4P3XDvtcFBye2CKtuOr+bzTQWW9pRIdyStJIT2/82HwCqeo
Quq5pxc+cmUsZD0tHqDF+1trzTL3kgAWvUGnR63qJta1zGnKcvhyHMv2bHQvFQhXSH6v/FdRjnD5
LYBfdmrlO3iNPiJvUm7yFNI0089c0GNXB9dMNXA5UUBzh9+vUxmJBU6VvNQaox3aXmDr0khCld43
42v0CKdrnaLdTiW4fvz6cZocI9NGLK6PvlytfyIRM6J2HRg66H/ATHcCzadNgabimRz12AU1FXJi
YkidVHUVM6P5VKoozoNMNhLTaQAsvKkjqp7gb6s9PJFm/3/silQaoVvSHkz14a5m5FQKKILcTq0o
Iw+We2kA80Ik68xtPLoxsvwl+ODf1irXR5kKWCgKDSi4+HAImAxMw6Qp7DHdJ5kuNw8zzJ9zlbAj
iy5DUsh7OExc+MoxzAow5XKGZzMxsY0eFRSuCRx8ga5NkGXe6aP8HMlxOchQdfJUvIK6si3ZkMCy
RVYHSlQLuciN5rFKX+B+mdUIQ3walHNZ3d+5KIf14GVkCpmVxbkSPay+3pjZYWDQmnBsnl22ifpW
vh5GFMTsqM33vkXrSERVswtBRjIDUKI95QSTSUMwQyPvzNU9Ym9shE8w6aqBbV+Hl+EAMpPpUAXY
mjrYMEgXCF+AUvzpUz6+53+WWT7DP+8wNtq0l32m3/jzPBpO3S3iWoyK1HQ3U+32Vs9C6UIe6K9Z
KYq1ZUorGuFyi6k8sXxmTtWx+8UX/2+wApZh9VoLxOR8U2PLAdhxVwOt+lutqwRImBxc9g052unN
Hztiit/4EjznMtTtcO+aMTObAllGx9TVCt01GETmlA1ndnXsIpsMEheI46t8y2XX/5wwyGAtHTvy
BCT0qlc/DugjVkrwzuDtc6HA0Q2Rcy0K5WB75dUBoo4MQEAQcNQMEff8GkQgjZrwTMBxdBVIJRge
ah/Y78MNwWvyS4WxqYwJDiJri0yR1nlkWjCgT3+fYyfH+B5cK4V3ig+rML4muLcgtbKQ1MpbCWS6
Zxa9eV/CGP7+/yyF8LO9BNbMAD/cU9aMTWtLfKRybMtby29DOpwWMF7QREP89H8sxrQrSnCE2GKd
hSNnE6IOTcDb04DZdl3L4EsQ4l7fptn29FLHvhUhGg4QOWY8/GpfYJg0o8ko3aiqnt0jZWHdGFZv
nbFVy9+yNpyIJJtLeQgPsdZiztPemKKZe5c34CadDqzoBcZxeA6pUG3LDrbP6W0duxkU+4Aoglai
h7Vyf2oLaTwzaJ2hp5W78Qw9ro4ZEkZcH575WJ/3RrVE41Lg+KhkrPc2aMJOGzDVC5u63oV+dV9Y
9SVQOWMv11F/ZmNHVrPQXWZ8AjNfFrjZ4T0cOlVi2jjtdX2QjMsgs6VHRjtB3RHdfIdEn38m3vx8
P6isCwbnEEcoMF1XbzmSDQD7UgGpnR77aynmiZqbMjyc/lxHV2HKIc+YUgY9z8NdSVJvjDPqTCDa
UGDV+qC+AcJ5bqbSkbNbYiEaLSQHFJ2X//6PoaVcDzvKAlef91N/J4S/QCZg/V5q2WD8UCo//fPl
bXEFKTIpqNXT4VltSzXSOgpCUgIUxgjWM+VXlJtfnFFNYYF8QMMsYdBxHuuQUpEQm8jnnvSuUFHR
bdCOobqs5S5QDAhqMt/szGv+/LWw6zrjN8kpCTHXDcGqL2Hg9DZ4vrTqrsw59q/lblCHL1t3KBWy
yeRyE+uuWCvrbmXgfQCAJChjtMUmS7Lf8wI1q4343BisTxsyVEEGbsqkyArTy1ePCqXfWupkiIii
mqLXrJDKTdKGX67PswqpKeHEMiyBDR1eP4CgoL1N5IZraLiVk+QWUjjDNCTqdd+VwPbixgZEB0+e
x4/SZXW2T3Zsn4vZICPHgtBxPPwFKZnOQvgFvVSnYGWiWg2vtEjPvur/cSfLjC0cM54Z03i4jIw8
fKctZTxoYZZnq8PvHJDx/vTbWmLtA5dCxXMZF7L0wu3ln8NF6ihv6rYx3jo4wmUh3RvRPpPNbSEU
h4k3BDiQvpjXcOZOfqouLKtCNqKsqy2CQatvCJYQtd7ReBu7Szu0rrJ+oxS+mxqxN88vpze4Xora
sUz3gSE5VFxhQK+MR4SuxAw0FFawMQY3qJ34bjdk/TcJvfWNbMBTo7IXbk4vur4hfxelx09PUyHE
WJf2YlSH9KEYQwf9juQefkC6ma3J8k6vsvbO/61iEfOq6jJYb/XeaEIHyAGztRCa0wCoRFpKsago
ufDKzwEmjiy2DAuBh0bHmxEZK6tfFwVjyvQFjRj6rDWU1gMODY85tv4XLz77OlhqdfF1w/fNuWIp
uIkDJIbM3yGu8tWQbVmFyg+zMairYUlWdrHrRAjyHnVGjIy+G+ga02ybze3pb/T5JtCdhQWBnaLa
RH3k8H3BOJhj3YCc6EdlSRbbhCgspl+1vHR+DlZZvWISEjQBRpJHBEF9B92sVzkRr6d38vkCUI5A
mpXhHEu3yVx9lTGVWiWYkVJjaJHxS4zoOaQQdBddCfPcqKS/V/dfs0SAwWKUCOiW0F9aT6gb0EjQ
pp4uFl10VGSIGSXI2mZzVUtZdQP4tti2RtftEX9V3DGKlQtUctMztvHTtyNHZuaJAL1lLRzO1Y6z
CoX1LDRf7AgGQIXMojsayblo6ugiIDw4Uzo2hrxeBNkXZISD12SqMnujVqp+mTOrzt596estiBiN
RIgWCgsx/2RlK7o0He3QGAeHYXghyOXSekI3BQqpFodncrzVjv5biiiXUa30sBlneHjlVd+Mkpzg
1jEyyN8NG/S6VBJfMxJ/V6H183czjMBcIxHmokBGKg9h2oQKCmwwoq9UeT7XsFvD9/5bhu7CMnyP
dFVfnRu6OT39MwkYfa/X+3ispitU5LobvQv0XUjCDLNr1CFiwt8aEoaoQJTuggsd3RaXT3ruoa8e
4d+fY9AKWJ4gAfGneqSVK0joIRVRTGPqNFqSfhuRM9hGcNvODOT+iwv75w3+XQuYnMLFoXlPbHz4
HTUtQ/p54juGcf3YQe5BOkvdzX6yR7J4rxf1WxcNb51gfI7mf8/17mWkAz0R9VVtcoEu/bk6xWIr
Vz8IR27h0O1lVu4aLQTFAlauhUS+LGpb/Z2h/5pc5g1dzju0M/Nkm0RzpjygCRf9nCPUqM+glY4c
/jLGVgaqBGAC8b3DA/HrWemQ/+wdoGFo+BpF4YEfLr0qjFPv9HM98oYOllp+yj85ViUmJZyWaxe2
hnSRcCGuCEa7r79UVrF5oyDZFl94uEoNrdXPU95QNwfhVrFHaVsqaE39H3shrRK0AGlCGKt7ZDNl
IUV6jXtUxPEbrOjmRuol4+H0KscuB1APngT1EXq3K6sD4CIo+wxWdRKJeMfI1tCEESKCTaAF7ZVc
ouqgdGV5qfZx//T1pfFRoMrAenx+KFCrczFkUAtVinPXo9CHd+YiSBdQvfW7DFU5pNMM4w7bfw4b
+PmaAJwn3wKuRDCNSTj8gNJAa0eqY/Q7LK26jpO82Id2c67b8vloLTqAfDrZkknw1vX6UK56Qy6z
yYGW9yAb+nuvWY/+bFz2KLig2druTa3+GqwF40NFUkEtgDKrAkR35RbhHw2k3fkE8xSxghe7RBh8
Xwo1MlwkZssQzcYmoAmDRGf8fPpzLjfl0MxYAr8FnoH2C5Ca1dKAZyCTJSxtGQCy1dGPN0UZVhtm
HUF2aOtzlYfl7/u8nkYrBEwy4NXVzZ3E7GuBgh5OMyB3oIxZ/CMNAn8LzjqG3GiWe7SIz83/+2zL
lnYgECVgpdycdbU8ZNYgxGj0FRE0ktxELiQv0Rp7W6KvdcaWHV2KnB0SKFqGeOzDS4pQ28y8RkRm
UA4cFByInMgb347ybCviWRhfi9qYMmPhqwFUcGWXXv3KY0sj3GlLh4Ghj2h3SDX6VmXC4LQvXpIF
qc4SWE9QimSWh5uyfQBnMxpUCOVlVrOZhjDOvdQI9V9wwyy00Mr43JzhT+e4WnJ9jikEQIuJBi5U
z9ITWvI7NkXrZVXan9ncJ7PyF4YPxIHoir61sfIL4TyFMpJIaIlOVXeBVknmwg3Kz9yLz6tQ16AL
T6MTl4p2++ERoirax2YFS9lOGn1Thf2MYpMx705/qPXrInbhVfGuuOWKhRLp4SowswQzn0C6dL4v
P4x2z9CkoLuYVLN3GEA0PvTFufbQpyU5MRKXBba9oLbXOV8qTHVUG4gUUVMLb0S/XHftopXuBMpK
t7bVLnp1U7s5vdHl8/9rRiiKKYRpC+yQRQFbHm40HYeulxMGQbXbyOncYVPs1GvFO1faWHcyMRqH
66x8DtFiZ1Qp65Te23PuMXvD+XV59356M3/zkVO7UQ93MxpNCPOPVZQdgAKHWR4bcYPMi8f8E1ff
0HpzvtXOJfL5zvTj9Nrr5PPTDpeL+0/wRfqcavUyUkvaa+7gAoJ3fprX5uVX/er6JJcH/886Y5qj
B5Gzjnbv7ypo9c8Ami/9M/di7b3Xq6zcC3T8OJWW3cxbZoO4CAe6uVueecuf8qT1Ksub+GcvalQL
LV6+13W1+Ujcx9/67v35+7nJmX+H+566FiuzC5A5nUTEMtUG2KmL/oDzjNjm7eyaT+h3Xpy5Cctd
PrXcyuTaTKzEfLDc4H4g+ur8zJ3LP+73MwGHOGIw/n266+Q8a/LGRAp02RUKWC7FIpeZQa7lGd77
7rXxntAKOvfBzpiLNQGqtdTSDpc1e4/EjgcWbX7Mzs+nm9C5a7x3cgIHsc0zjuXc91uD61VEOpR0
+X6T+zFv5R0TsTbNNryJLnwn3XXOme+3+PoT309ZWZFEg0MJvXDZZOhm/NEcFD9dxNnOHOfaN6+u
/xqyo0mMIgrpXDoLot3pfagQRd1d9ol5bk/n7srKaFhm3Fj58tAs/aXz9xFayaXCsLM8QYrkXMP5
b53t1AGujEdsSYqO4Nh/B5jeMqfBM7fMgHOfIi/y/kC6xxDLzp9zu/wbf55aeGVPhiBjlkDFwup3
5bJ5Lm6qS/XDv6PciOx2+T495pfRrXqnP565MeeOd2VggnaMjGK5MSp3BuUF7me/J8pzfed/lJ3Z
ctxGtrVfxeF79ME8/HG6L2oii4NEihLd9g1CcssYE2MiMTz9/yULPq0qdpDtK5siq5DIYece1l4r
2Db7ap/swm24fQ+y/SrZcrmBLizNbFdF2euDQQHykF1bu89iu2y+x5uG6a0P9ubde/w/GQAKgoD4
dbccOO5zi90XoahMvWURId5bnA9nF+E5uNvoVmyR8HvsH2C0vuqu3Lvo+M4s/ye7+uOzL2YZPpm5
pECCr7Ib9/5zeUgP42HeFYf+aF+/lzP7T0tKPYGiBaA6iuIXAUEOUXU+d02/6WB/Ny26b6Gncufv
Q9Xt8uXx7Ve7NAS4/eQ9SXY4DiB/QAvns+rLzI7T0l22hiOdA/xIsCpbXYbG2ry8Y3PcC+PGo0B2
UuinBykM4MU6f1QZ2v5kK5SzYrrUb+uoqsADO+U7NvRy9vRTXCpYRAO6W/Yyr+KiUo0eJHRHkq7c
j5BOBjedKvutOdviY94I8YVWJuvhL88iGRzCKpx2iqC+3j8/eBM1RAld36DViOBks4eXFZvqSvEI
XX353l7UJuxHS8MLEsORuAGI79F+dXEOUOPpligw5m1QqSrawn3Rf4H8DQ6lzqud4nNpKQnhqwia
cUNmuzc2cCOKhzKf42dPVrKGQEApdWyFbz+CJmnRGOqyJtw0JrpJb8/LK+ebmiu1Md8i1QQujNrV
+cS4iGhUMggQsbSUQnPEKJMZawhnbbqbenReoYH21JQfUDhVXzsqj78nfZSEO4vq4HLIG8d/r8P9
0r/UQ3LYH5S3oHpFx+h8SAYkTRkq8dMWiYUComHH3iBGIX4l8Q8Zwdio8GZubK7dTE3vuLavD5vD
ogFPIx9Mht65uJ1gcjXGme6QbSfD31rAG18k5EMfYdx8DyX6H56kO2l8yvBkFcDynL9k0mvJu8he
oNPLfaAU9Drt6jmHLZQ61fe3F/n1uSaFSc4L2gB6NczLknwSmJOoobLaBlDh7GU3IfDUJu+UT14F
OSwbXZUOkEwKyFwB+o1/OGIJxQknXwa1jY003kwoim5ykTgbNpS4yYal3gdlXO5tM3fvqeaX3z0x
W+9YsNdHjzGAu9HdSsDMLjNt86LGpG45XSFczv4+qWPjyS1MMIGRhAvnCH0xVC5/eXa1HaPBB6iP
Rab+/L2FlwqnLmMa7fsaBpzZLQ5CBM71X38K4GZdLABzQKfs+VOSUVGbmnMFzQt6njAhwTKMmPZf
nj/XdHgRi8watcqXNf5hDYvZKQIJMGSbjU11X7q9tcsM2GdG2EN3Ypjiw199K43ZAFFJBYSd417s
GXs2+xItWvjhlyy5yWtjOcZosrwTJLw2KKHt0bPJS1FyewU6pOuXkt4c9lv0YaudacJ/U0LSfm2G
nrEPhTfCDDv16hgb/QrJ+p/fp/+XfK8fTma//8f/8vPvNWRPGjZ28eM/7rPfO9b+D/m/+mP/92fn
H/rHR/W9k0P3/af7r03/02Go/vVVZnV1+Zmzr+BJ60h2X+XXsx/2lczk/Dh87+ZP3/uhlC+PY8z6
L//bX/70/eVbPs/N97///Hs9VFJ/W8Kwfl5/dfzX33/WrTz/8+PXr7/78FXwse3X6uu/SNacvurP
v//+tZd//9nw7L+RWwqphlN+DH1HY6/G7y+/wpP5+aeq7mT6959D528gbsnCOhH5Xo30//knDpP+
lWv9zQ/4DjoTff0L7+c/R3K2OP9erJ+qQTzUGQJlfFhfLf++ut1QN2K59PFTCAWjwZ45P2VhA/Mb
4KgE2oVoWeZvfYqMg7tTfYWg0xeE3NGQ3NDHMMJfTauU1VQPeZJGMFBAbtD06AJiF2e6522V5z3i
VaIf3aObGNjgK5j3nfxrCdysz66WbJRN/TFSbpfY1w5owKg/jl2G/MG9k8BYBCcVZFel/ejbS5g9
mag/8xivMOZmeYorpAgPcTfYHXzPIzUsQmvIlfkpUemEous6rH7W5Gxc3lbnwF6FznrXPYWzgabP
dmqHtoZPuuppl950VdS7yHDHFl3OwT5foARzNxwYs4vfKQS/pHt/mGZ6Iqj6gA8n3Q2dAV2R59Ms
OEfwwofJL5afoCkEayIIEBPCetwBeNOrNgGSbAxj3H4z0IqZaAVNbUi9DrBEDdmzgry5xhPwspAp
kcIC0bMbpE03xD5hcfL5qAyZRHDOOIuHsC96TGHUbYswdphsXxQ9KwBYBFXJDeH8CFsTlAPQhXJZ
DW0LuWo6lowrwb9jXPBy2Wl0hRCC45PYaEVsqxsxwdtX73U0FDw6o0h0v95sKXiZ6sKqvwAT06Or
DFN/od+hLm5fT2lCSXEz07zBnyMWALHTNdKUcfBkYHr7fgdBnTSt28VZqiG4KiAadD1EzyKvEfcJ
pP3Nvzqcp2E8LBI8GFKeLtSGASLfoeL7YaI3lLoLyQQyCYWUaCDfuajZ8rTWcyteu4X9kSF0bQsx
9hXodctot/5g6vFn0JDz2mlue+23Hw79etR+PFo6djhfcrpeQW+EuukQiN7FkncFpMhlPnbPi0Nn
ZXDk+omX8cbMR+XTV5HWqObsgQMV83is0S5mkxuyGGV+bYnY84t3rtPzKwGaiZc2c+B0tGD6UEld
DAeFZEl1eoq/9MCe2RqwpiVTurN8dJnEvkGuhKlCEIqq7yMCso2v7uivqaAueXtaLjJ1eiBYP/oJ
6FBEePoVjnsJxywfmj74EtRF7YkPCl0XlV910P767mPEgsQ+3PPsxxJZlgIwdkdHubLYWtkc0oly
iJdB/wf6sGhMuaQbT1ofg1zNjvFRTKUKv8HgPyTFPWAKp7gP0dL234lRz90uXgKnkqILx9nEFsO9
dn6ePSvCNnmQ4k12C0n9xlcL7Fx7dxghgr5Knb511E1kVH1N1/U7E/jCjnO2s0Ca4qlTqKdXgrrP
hc0W5ImRn3CSL77whzn+PChRBO0BDGrLGsZOqR9O26I+A27dCfBdUHeqqL2vFq+vnA+NvUycCOQN
9UlVykoXkpV9bel9kRhI3u261Ary6GM9CMqtV/5QaXOCtELNd/pdOwf2Bl3rACtcq0VFv8aiyKfm
U1NFOafYTbsS5ZMINms3QuaafR3Rg5rHfnuY7drTB7fvS4Y5T3PAN0dOM2B3ILAYGJHoQ30qjSzT
NimGL5vFh3gAnZdtp1AF7rdZEKYd6aR20Geb2tjM70jI6m9Rra+/2pQISozoMvXasEzI/fGPYUXH
OK83Vfqd8yzi3JPBafmYi7Kgm/4eZ+Uwzrc9VesR8QQf+rFvGFHg8oeqX7DU+8XsU62kUQJ821lN
ZqLlha6FgJRxI4k7m+w4JyOY5McczARLUjVBouLHphgq3/hanwwkPMktiweZUzk1vyoLrctkjz4a
8/2LWYQyt+5KOhaL4jqP7TpH5XUxOA0Y2EVB+Lkfm1KPOnRhYWOvIcyH56+ktmriNM7WgMDyqWp6
fY/WaGGl+dae7U5Yh7kczR76xwFRcRDeZjz05p7r3Gm/+bkkAj+sXwUvr5z9j97Jok4yodwnhNmP
+zYpepVceVkJV+fnoW714maeb+XlLwQdYYh4ZDBaeXyDMpTeZ6NE+3u4tc25x8ZU6GYype+cDW3F
/n00PAc4aqC9Jq5YD7SoeXEuDSPE2Ioqva4gXQzdY+pU0k9uohj+vnGHatIQhAjDu52FEhzi832J
fm02g2FA9Vaozr4rhoxJkKYIqwJ5un4Ym4e3B/mSof9xkDaOHT1I4DOJGkOQhOfGYx5K2nIb5Vyt
pniOmPBvE5oVbOW6y3FvNiQ+mhLtxcUFhZNv4gn43tMkacNqrupyyvtsY0PqYTx1dWYgpkh7INiY
DapttoMdOu2DNhU0Y0L6rDXUN4PXlVOIoGWMrNle1PnIosAi6xX3HozExtPbr/kCSvj3a2IjST9h
B3EHcHswVBdmKvVjZA2XUD7Xg5stxZa2zQhBp/Wljbab2L6+Khbeelxfvmr1oNY/cbKsb2FRzYWE
98UOtePk0GjLiZJj0I1PCkJI0QON7ApOeJTa2uI1HRjOK0/kSQ+TaeF0nvuEWKeXQc9pRrBeeE/w
+dpy+WQyjcmnEY2Vyb9DQg6sE3SvdtMGw61zcmZO04NKW8IDTj9YjqltTX2yPJaatQ+KNoG+Pz1X
0e4L4EYozmQ3e+iLP6DNXJo0V1e9gmz9l9XzAGKHGuDGSGDUj7atEaHdsTXQQ+Rs4KroPQCbYUJT
PfhSQOqHKk8HO7hLhrDrfzc9gEv2tSU9G38HFuShMRDelG2PZlrhJnG0F5qAfLoSsKs5/gHhGm0a
vcZY0Pd8e6UvEiGED/T9AGriLuKgcCterHQjXJrzI694CvzFrc2DiNWMR25XGAp7u7rpMWhItFXl
FNGdi2xmnlrerTOjU4O8TN2amfsXPY2QvI/OqAHOAwT12ulessb2sjnrvgBlGXl5ZFr1f8q+jfvo
HhEDr/nERRjW3J3S7Kfx96iMgma+muxwTI3fZxONaHEfWdPg+Fc2TPRtuEUtXXHTI0Qv82nTdnHu
BvdGCCPBsUsoBmZ/CcVFgEbKDKg4GSY6TDTVybmxmOiuGxq7tZ+suWsTmsuRSUxQHy2IM4hzqjj3
Wgd97xFC06sOAmfX/vz28l54jjqvC/reh3qXriQOs/79DymSpeuA4y3t+JTUVRF4v4zmNHnzAU1r
wZYvAgeppw2NAJK1hmhAr24QCGd+L1X5ehwgoj3aljCZAK4uZ6JobVf4bds8ne4pFNb15cjJxwU7
yNicWJaxtCN9IDj1uIa0xuoY5O3puHD9CNxhEiSJQxOdBvNfbnbYC2SX+k7PgvS0I3Yb3CbDIQ9G
NsEO//BlLvriFp2FIEjeCSNfzQAP1pwGLgULPQsXFwdktxANFEvzlBqZTySOsQi42lUcoVmyW42P
Uw3dXB+dVKn5GVpvr6zfmQHCmLNrlkHAXudxquBas8F6XM7BWIbo9YqoeapTKG+sD87pgAHgYvWu
Sykx51chHOAct9WhFGKuRnWX1nGOxkhReaQGDlaRapNdGCZ+evZy86YS1RjurMZ7eafTFzs49SnZ
AniTe4SDU+i5uMha5E6nzxmUykP+UcZC1sbeDIAz2ke0uNzCv7UrpZ2+MXa5YD24k/E4umCuoWqD
CSvJuk9Q9+hd3JjdkM83RKulglXKiAkADnlq2gwlO4XGMuq0np7hj3APw9vy4njmit33re8W7XD2
aE/l/R26nU4WXxWoKXJpWHYGF8WGLnjfiw42Wir1l2paOu4YC/Zh/K3TDVib3SxpA0WRWfK7oioF
g3Vrj7D3dll0yH4wLfwY6xcDUaziQxXX0pru0Zq1uY5knvCOB3QSiC/vukYssGNJ9MTM7BCjqq1Q
8nKLBtFfNyQBr+BIGPxZbpfcN5ovzAvSEvDo68U+ENtTdL9dPC9lCPXJfxw7YXvGJltkkM5bDH7G
78hk6tTOWLv6vmrUYjIUMt8uAytDbyEk98Mu5cs8MFz8iX1KGxicLv5y/YDFsWajVNy5BPb4z3qC
Y2dO+GoisQx/XaQImTwp6eqkjqkF4cQ1F732xqsRd4G4oJmAq2/t047qK187vRKlHe7TsuGGR+YA
qRA+gEOg72oU6A0eh4SR3XWHJWOu0oMjqjnxCgh06QtQ/5wClCuS22GoMzlsbcD8cbvPBoBoj6aM
qHAdoL2U4x9tHLxEUpZEUUYzqeNcbcK8iE1H6yJJAlsjqdjjvpPlOi17OhoQVC/YJwgonUaaqFEK
FRp3AuXRjApJ0s+tqUhH52H6hyA2s9FRhYMj6h/dUi6IBndRpH3ovEL3NbnGYwXUINEzyLAdz4ZL
L0d7g2R8AtF7WZk5AU839Y45HOJeJMutj0xd1nyABHyK5idODOLSJL1jN47SK7OEwYtQwkaXDOG0
mLSCOFqn82QGUjKfImmEp3Y5+sC8J26aY/s7tPAKHhQknQ7a1khzXW/LT7V7VJ3cKejQ9Lest7Ix
GNpyRwFE7fb1KZx523C/sp6Q7NmgrzXXGnQ+l2FzW7YWlMV1+ul0f5C9wfN1eKPp0Rsnxe2FvoCO
Cl2jSInp60Bxtt8ew6vLg+oe1wZKGrAB+ADCz+9S1NlqumEM9WjaQzk9pmbtF/czILbl2agc4s5D
FaFg/F7y5+XdfvDFSZfR8gtAFD8t4v9fFfB9Qe4wkt2nNIujMLmilplFOeknu5mM/ehOI3pW8Oj1
KEdZVtoG9Z6ziD7SLXIIaCZ/iVKjG5JrlBtYbZR20DpoDlYC9Ut03VNiZ61TVJPw+rBqsUT/E2lw
9SkBgU0Cuc3NNB+v7MbtCgudg6AZCEUJu63yKsN0Nc6udGInfY8386Wc8uN703emu6jhIwTSSa/4
hfdk+TAKJ345fIqqxbe6r/nkdvh5WdcPrLdTWzx0Y4XjgEGoMhQ+yCPX7oKKacZ5Q2drSlz+jYya
zhpYZs9CUbA3+QMIsEZE1c0ZlcGCfAR8CGKfn74YEZ88725gA5rccR8ZHcluOMZMztctfAC+yFA4
TfBfjn4czbgvQvUtk43EsL6NLMcoMvd7i1TO5N1aS8ZIkqaZ0m7XZ6S7xpupGVF43psGCroof47c
QvG2SW1rQv0GxYtoyB6nhrbX5ppsS6SMQ8DtS0dy20eDFSYIRnLjQbYxzbNe5UbGy8u7ywxOUc6u
8N9jJTtHQeAx0caG24TzAIsNpdML5yXvpyyK5yF6dNxMqeafZFeK6XFBWJCzpn0WrDd0kR6zMdmu
zuj/taNHVppKnwa1azf6lftYt9hagBjhI8n+cnn2Tmd9dsqALWCnpeKJOPDYhL/8XPovrJdOe1gE
LhOvXjP62egu7qPpGjzXbXqdUx/tWtvHfkJQ4IDYtsW/vf3cC6AgE65LDpF+Y4rLpFwvbE0JqfHU
jcvyqOhqRMrClq1A4mx1VzFQkMTd1ALAirGficYbD2EKYjYU2HL0NHpCXDcPuiN8lK01bxAYGst/
ku4JkWPcvzNWfQ7Pzim9PxQWkGSjNZpGp4u8TTSZYsjQ+nic4nAgSgyLVG8Et/P78Dd8ANj1d3Yu
4u5LrnryZ9sqmdGHJP4b8HXXUCRu0E5rtmkmSzoJIJ5E+nUHv5Ce6LfHe5HbB45DHERdldkFyk2H
37kZ71szD6dKeA/ePE8YEj9L9S6aXGfmp+bl4sjGNkLz0h5sMV/Bv5JwsxS2ExOXvD2YyzuFwdCv
QROa3tUkeS4Go90ERB1j9Vj5Q8ZZMgeQSN3W8fqAZ/XhwgXXV4h/Pr/93AtkIxsMcAWEr46GAtDQ
fmlckbxICA5dLE3QGvKIAp9OhVfV1MaoCkpPp3JpMh0U8rZukdbF4+pzJb2jLwwZ9THuwBjCZBVt
PCtbGPaaHRVN62uVLGvSSWlbzcmQfbCSdEFFKADcgePgauWr7I+3X+qFof1sJwKC4aLUJXrtL1we
18hF1sSjwe1xzY5HTR35HwerncN0nwWL3zTXisTyUu2qwm+L5Dqr7F42W98sdVk06VHKizayAyeF
5C9xS1mzj0lXfVoaN4ihZ88H3zG2puwJXTeOO0V2cWj9ySyNTSBSJCSPgXRBAV250sD5/aKALZgG
gobaWUAlTifMMzfVVZyOpM7LfwiG+1/TJfQ98sRBT0ftPpjNBkY4+BlQ5tMagKaq9mWR2mF0M7RK
Gk9Ljeys/LYuxzIrnZFahlkvXA85uEP44lpouW79pLTK7oBItF4OMmyC3bzm9UtEQHnxgYId2mWN
gfzUfFc6tR5fC3hlHq+I80KByHpThG5lHBPaSWoLL5i283AbKCtL34NUvbptKI3TlkWSnfbb13vT
99JkcYNCPqrK0Sd0qcmCfyvTOOKckpbXc4jydCyPPaKZ7xrf14/XhwJiPsgRuM/DC78DXyvLKbk0
j2sq07Urk/ulGEKf59NsT9nB9QqHUZRJzqK/Y/xfGuvPtjFgMsdHKANCQgiGLs9mKt08R39OPSR+
oqMqGhg6nSN1kiFHTHeMlynaMZyF2Kwl5cAC2ovLHtkbUVsTVKyxGXqUOm84YJD5x7gxdEmlOtVn
Vnd+rmGUfop7rzODjawSNeTQ6L88dd1ZAlo5dlaXDFJ413OgKuCjkSkHNIikNQdaojKMsRpIQmdV
Kox3LOQrc+2TC6Sjh9o1kAmgN+fmeir9woYBdXhYTRThiMuSr8ABh3C1/VbMKTbM9yuH3TL7aTU9
jqJ7NwDQ+J4f1wUgE/27AMZ8eHZhZLq4lGNrKmEoLafPopJIDaFeJXjGiIAmpjqCze34tj07vxw0
U7apGcbBOvp0fb+6qYbRoslTjOU95SmDrRdC2cHFaqJ51Ba3yqCfMN1VItDB4dtPvgBavpB0c6ND
OIXbjRNxWYtBkzgh0RAbdykscnx9GcTC8vfoLTed3Mg2ps5CAGox39Pc6QM5hK1OGE+10PAONw6S
+LOFcB9JtrfHdr4h9NAgIiWXSO8hqEfgq+cbwu8X3UwXm3e9JjhLN94p4qNAxR44Xd9jleCeZk6v
N7zwfR0feqn5vl960fejBwN/p8ZfIplAtHIJwexo36U/0u5QcC7chYTBaU6IA5X5aYZgEs7CwZKB
+bUsfF2st6CDtr62A+nYZBu1ZOe5NhMUIPJrT5WpY7/nnZ1bM04NzbFc9rRq4sYCFNKb7IcMsBmb
5Lzbxb0bRYhe4S+O18kGfoK4cI2nsIVMmZsLxI/4p80McXlMCs1GdSOTaTSiD1MArdm4rxKh6OVY
ixvw/XkYHeLIMPwN4g6nPy6sFseSWlKM4OzbK34e/PMKEGlAGqdhkkzmKweTbndFJjQK7v+s/Fqd
dsgao9MRYB0itPccgrYt7kFi4JJbi/CY6rcH8cJH9u/TzyjA40FfrNny8OhfueTSM9WI9z/f512N
ButBtehtd/eRisr4OZmg+U2R2JqpVT8up3L3iuDJfJJy5aZAptT9IANvboqrZmnN+o8mRlv6a2pY
lImcjd9bClchHLyJONKdDW3R6yQkeTZaSF7SE9VDCv3kEnKwa1LiYdapFZMuu4F10Nm8tRZfJ5PS
CckK5a/2m6bz5hpZ/Y00a3Rlni2BXO5mGIEjjCjeK28stiHMTWOtBYrsdKQtGtTRwp4OUaNC+PPl
/vBfyo0JJaMMmnZHBZ2C09RwaMtB7iHX+ANVoKsYXJmqNZB+rpN0GMRV4dT6qk7CXp/GEmn71NwH
HpKEzQ4UfC/lTdemRFv7Bboq8/nt1XtpOj1bPd3qQQsE+RsuddpEz48BFGCpO8Lmde+ckozN6fVL
v8TRvgEoYsYhYIexRALeQwaIOYFwR+e4CthcmO72hLso0DvnJxPdGWZvcaUOfU/FxfW1xZJN9Rdz
shPkn9o29GPwhv+HSHw4DfpHcNJFyY6dGNBjQY8yvbUQzRHOnL+LA66KiqDZ3aFg2HjV7wDQqJUf
qLDgJq1Ag/WkLpWhs7vgFUBCnMx2qgLtgf+lMWnqZB2sQj2hwTWamet8TCNy4OCXhwRtwzhznC1c
w+QWobCi0EJ2A1FO9XV0A+iZZC/jFuwabnk5scdIp3ebFEUN/vP2oF4BJKljc1vr1AVl7NfRVT+V
cq5rkX5GG1g7vQCGHS7QAugNZ+WUSxjBlkyPDfyH8igmMM1UNF9CIiIwl+p6Oo/sV3zSgBvfXzwS
wX3Gdre3J58e0LhYnmlLs/PmaqGXxP7EQQe1hnqw0CitU66kJc3DTun9mZtphcOsFxTqs9xcJRxa
udikvZpB7QkffM+mCWAqvmujSprzNjGCxtv1GHqMXhtkA6nWasgECUc1ti8p+S7SV5zlCn0vh4Oh
T9p0qjO9PbPnngmrjUcGQ4VmG6ZGC6/z+WoP0srMiJL205oEFV0g1aHOTBWj3wBjRb7xGjzR92J3
7Xr/cIo1IoF2GPgiqanC/HF599sc4DAO6ulhNsxoar4j39C35TN1fFG8d8ocvWV/eBh7BvIfmKkw
9vDtvKqduhOq1zXR30Na16AvNwVFOsfcpF7TdBiJ1FVTfS1sqUsrhWeyf5KksXJvC1JF/6cp45o/
jIFDsWJIP0/G0yk3riwH3b0tJM3Ydi8GA+pt4bcD7soqu77/m28jhextcxxiLjIqZ/qiGyRaaOkt
7SBD7tzI0ZlMezeoSH8VUdzCMEIqucaT1YMh6LboCQ7qebSyfJn2CqH7XG6FQRUm3mSngRrpoF8s
mOByMDZxYgblh7Qky2wfxdhRRNwhcwpcYVNwR0woLE9OH/HME16oogbPPeh1SRSVX2Bm0hMxYkmn
+RcxYY7drW3JwXQ+AvhS2Xwj8t73h4OMJs9tb/2pB+v0mFCZ4wUqt217F+RpkTJnWS+0s5RG5PbQ
x24VNvV6NnNtehWpJl9cc0k2bgoowgcIstUcTgg3O96kGHVqx+1Q3CUAUliwRdehzGNKxLrED6UL
rUl+qGFXi5etJMNC9S8tR+pXjzEgKv+3uAz1UDKn8oAaFGT0iZ7WNSiWgiLMBjejreJP6zmOzMKn
flcVY5/C/uQ4i+N8GEwZ0hUUCTsBK+0UFtfaldElenwLBSXgu1D+jiIm9yL1khuTfmUqTGPebnqT
epyzS/vi5PhD7oif6NVgwk5byCCoZ7rtyooGY4/EsjuLXQ2Oo0v3Te22TKJrNT07FLg9stzX6G8m
/ONaa5860zLjmwxqimC65t4GfLBLBiPok3uT5o0KTdY4oTx5VcyoSQcfGrOFJ/JzGtui755tv/B4
OnLuktlogsEb5yOAF3bmMWtavd/L0NW/U84cuVuZNdK6W+NpgIJE9/eTzFvv2sijCZIi2+397GPe
pgVjHDKv4aNvmywW/PI8QyIOlElfm9xVVJLPjRZPB906lfWDImh1kWkGcGvA8Sm8BBWatqonshyO
9CkEb0/gwhWFiHqWRubN6WB5grJabWucpO03SRs8G6Atw+SfY6ydww2KagZgtbW4V8geOFNrzqWI
t10Edr3ekYxDaGNTuilYxePU9MjSfFDEO7oU37fa8Vjx3JGZkjOaPChq7rWODPZ+OSHQPb6Cv0tV
j5bIxoqzyWpR48UNE3RDK5B9yWgUAE4ohke4bqS4HMq5YTyXfEwYSlceS9nrEuwKgmrzqgSwBISN
EhRlyaxq4mAP0Gds5G1pWY6I/vzgbJetEW5jpKhmsW1bFcztDiU+l/94jivR+FwslK5/WT3GxIGZ
qjlMUIOraVMb7HqAoSdvMrUL7cqfqumr82qHsQaLeguS6h+XpgB8vQnjogFwWeUoTzLK1YnDH85q
cdtpS5wS+M86z7GmO/oliY1Mbg0x6PIPthOR548+SEH4ajdNpCR17jXVsYIcc693l/YhdxfPaq+L
udeFfrudNZiBfJzTxTtPUXxBw4S6Kx9fsZrxKc/SVpPDIq4giBUxaze4S9z7JmXmZuukMWDzjUQV
N/+1tyieVXu795ayPlYFDkywXWuvEVtudmg1MPD03ul9u4wILaBedshzQH7BUfgqZtVJjCKJlg9J
WWsUzilmNssBzyTk5dnGa0kn+G9i5sv4XVPEo5VCfYMSFmDJi2OoyFvUwg2nD3bl6qTr0CLLkW7W
vA7mPJsek0yYDCOqiLgZzSnF8d/kwS/xnNRZSCtBBaVVW0ySjReeDFXDoKCIlbNs7oDsegmSlIBq
l2ENTGM7iN7Jx71q4FtM9tEoSfisARQ5Od3Psu5W0AqI2TxQSgARsUn5HMc1igsNo8hfIDJJ8AI+
GQy25dehRuZDfVpjixWlknEB+wLGNquZ38slUau7NH9UkjCK8A0DBEOI58JDd6HSw+GWyccqqYHf
7HFHwqo+4Iqw7fdrMgU0jr5plhLwxYfVhEd12ohwM/fcYOJoI9Ho5ZvGHIbhTsbInx1iH77HdMNx
mejEcZTWhk27dHnugTHib1MwpjI3lJlunhhP6SINu5keAxcUM0DSCGEegORurGNRK851RqupZSbc
bW8QOsx7uK315R8Onf4Sf2hIoqOMnFrkYm2JBy5cUfBVLZeHzoqFSIkBXyQvD9aKzgjdggC828E/
bsdcF1eQr6dQRZb/BUFP9oIx5iYm/iPmEYDapiKPP9/BAU9Xz21oGB0XeKnKF5z+lDjzsO2TKUbH
pJgUKcAD9HC6Dml6PQlic0wpRjw6oJiKp2akw+d48v0nUWjMW6aRnXprA3JdDkOXiFrs1/4qeDS1
Hw+stwduNbEMze0pWGlcU7++NxkaPxiKzs/qGzVy39W7TgnynrVRhCldoyaUhstwmyyk7epNnxMV
d1sfJsXi3jWbmX/zSxPfEaTXS7VuraV2rSowCb1VJn5wzP1WRzBysk1ck2Bqq3RHib2MrqsotqL5
Jj9lYtYBBy168MD5ulD3EsEDps24aRa9nji7R3RlI1CY6Yhb0nqO0X9Ki8GwN3UOc+Dw0TMrGo6u
wtHMS/tgt6lLcXssXF2bz4IpYVzzafKGKlK4a0VWTMmwDWikyIyDnZUzUV1VBzNlRYk14wTmyTBG
yWOmxibpjnZe++kxpb0Kx65ZhoEHsCknptQ0YITLrrjxdQPGCdWtGs6yWW8zMzG67rnzgZTbmPKX
HpzQURVZ2DmIKwZm1Vyq9vU6mSA63aUjk2PB23fApIcY+G4xtAu4ftw2hx7VIWgbKcJtBUil+mMc
dGDiohLp02yL9HLDuKZQ6CSEnHQNfDtJP2g+zRnk4f7uFLkGVazBk1ySbLH1h7pcej5LOl6vunQn
TOqKfV2BHoVlhIl5jRbyIqfNMFtaIgQRyNB8aij2FfjQnt3p3j3f1tC/2qjbyrn1EqtK5RaLqS33
ehjNrApUsGlaSB8b2sJNfV6S04JNvqs32SlTHjXgVorrDllb6qqb/rTXBrW4x3HOexHe2tw+Kpl3
dZG8eCOrl1CqUSMcLEkLzEGV4OWbA4XoDPK0Ps2d+AmAhTWaNy0V8NnfGw04v3q3vrE3dk0lUZGZ
aOH4gLKtNklkAAppb2t/GKpv5YsZGTmW2APu/maaHnDEgmAo4UhLkMS9LRu8lukqSBPaETeZiazE
TQMRftug6GcmKvogCULZk1J5er3y0G9JBI6nApYxtxp3HHnsRcoGcFUDFjJGlunZlItV+Ol2xZIo
Zeqi+Aq7tmEzx7BycekyuIVBAQZTRa1Oe8/gXljjtZGq6AZte4yCflAaw3hHBrHO3iKNnldOmtYc
jig+hw9AGL1kq8ZKD8fKXV15Hl/8TBFTu6WOFIwDlOppULU2OUirpFGFJiOaDxK8QFjzC8h37TBv
noKEJSNJhp8xV/sC8t9guPmzsk71knHHoaFPZBF3jT7QJ/BEG6faMEGIZM2HTPhT9NUtOlK4rl3Q
Ub6RPlrVapP3fcCsWlOqfJVv12M2GmNsON4mG7uFcthmyrvMKh8a/ow8xMY6nWUVZj4Q8AztFnaw
AxrBC47ZFOoXpAfIpHOnswndzD97FoIF8JldIBCZdvxro6JMb/3c5CY6BBk5joQcLNovw7H1UHr4
FhaTruAWpMAxBQlviwk5pXPQbIma4tbHD2+rhzhatMFqrSZmRBMBM79b3fEVVGL4ZqHElpReXobP
M60y8pjiv7NC63jE6U6zX4BMU2y4jfNpXS+6UnSuxxpyl7iYNIChDfaaIRbwHLjyMIqUutX9irIu
E6fVZvIEvUaLQ2/Qsepwcz/VEcwS3iFr6fr4nowmPk+caXBNqhx8xOmltJZ2iQbajafUU0/Gmz2N
eX6ZZEw/P4V5Uv9/zs5rx25ja7dPRIA53HKlzgqWWt66IdS2NjOLOT39P4pV2rBlQMY5V4ZtqXst
ssKcX5rz8lTX094Xd+1Kn4vBK/BBAE/egL9yuflZLTddO+c2qyGVtuG3Cjyge9uiXYQJJotjm+gv
OIboYVg1Zn14FKpGHgsDesHuTR8xEOxsACcqJEGnr8ukWuRvRmvr8vT1iV1Pi89XVlq+UpHKXRvK
XWTnhsnHn/19oniY3abgEpwVsUWYjWxYqsqRv4cZrLJpn9QF2TeksnJB7ELWL1pZl0NSsAlShp3x
/zRi0JWtBHa8ZpYiitQb5b8Jn8KBbV6AiefwaYO8BrTUqVQn4H5wm/0BIm5KfbW707HqgmDDZtZN
DkKCq22EI4eDNy0jv1RX84WdZqzPcnUBPO3lUE3W6yp/S9GNcotWVdZy7Qd+NbNTa5fsK6BP1If7
a74mOLDuB05Nc32wkcci+NTfWy8i/TD0zvZcIRV5g5LwhCsjS5wfgIk+hKOAbejEI4UYoy/SBZ0B
ZYyF2yc4ZTYK7Ht7rnh+10UVf83k7VzcmwdQKh6ZoGUE1ZPX1+UyYVfskuU7bDGH5blKkpGa1h6g
t766/EdqWYWhdXPiOMOFoX9jwvRXSB1gjJTKn7/lcXmARBEELPELNJ4hfy2Z5KuxU0jhr4OUn3Tx
Xvce/5jDYOGXsKp7wApXJM0YPS9kO0n8qnEcfmLvVfIfkUtCjAS+3WT95sy4P75KTwZfzAlXuVF7
pnVWLyhp+LijM9Fgn9GZVp0d+4Vdtp+rKZc4ndOHEqcbmKDHX1KwEQXEwL9ooChVMGDbt/Lin/Jc
QnKjm0jI+Ndwys/dBNQ0KgX4cJomurmj2/gLrZhVfd8Q/uO8LDnXjGBDBGsxnp2SR/OGlVaunMFe
dpEjU58Lp3hU6+7Xn+IfvSSKRAgQpAEIJdBM/CTVCMzM8F1jsJ9Dp2a56K1TZqwG2o5DylWss6xA
GrVhayXiylRl9OsP83dQHJkgejK4BvhBAqm4KH5qJQs0/d3gJfNz5q0L5806U2Vxwhz9wL7kx1Zs
Fmkq/fUv/se7IPTXJ5I9gO8gaPggqf/yLuwxxHIdudOzpy7coAdOKx+12mhyO6R3uhaY8wki7Huq
6vZff4y/yyNo5VGq+PiNCLRhhpn/s2xl3tAvBeCXzHIyxh62hSFSTno2CNdh+f1/PXLGcAWOR9YY
zjU83T/HOANEddx5Xv2kUVq9Qzq1/gkbyNmMnY/Q2f4XbcbPIAo0MCNRCc7yUJw5/1j/5dxJNmxp
n/KsCHjLNZeb//XH768ChKLvg2iQcGZizTjJ7379sP/x+5GEh8wqlMiFy2AauRj/8s4b5t6MG4KQ
R63ZXyCF5Z31NztRbXmwSfedjX3431RK//gAvGYET1gWsBiZUPR//wA+7ZlP7sHwgJLuYJDd4xLT
AojUGGXlikyg7rBW9vkQfPn1A/h5t5GPjiYcOghinpy0n0nQcl1cPJLp9lhAMO+fwnAawmtGBhhF
FB+6N4arb+Ni/Rei8wgG/SsrxPaCS49QIrHdWHM/fe/Sc2Znr0X/iOUl66aXwG3F9hrVfbHfa4ai
IVHD+TJavaQK2DfyOkEvL1GuPLEL2V92xcTFMAQI9Qiw4+bOm2tv17Ka1BQIoNHRsqdNzRrCIWRy
is0O8oI+LlzpRAKqljTTrx/rTwwb+gwWkxMgcWI7YRn86URlr2yWV2T5HelrSAf0xx5FBNDy69/0
89mNBJUthJwVlR+H98/IW+Il7Spsq3gco9k59BF2XgZMSQiZCn+ZmnL2ih/2J28D8Hib8JHNprwt
kTL8y3L6+fAKeassqFB+KpDJn2+SpRqj1Bm34jE42Ng8RfZG+yZ1RKqg//WX/+ev44wEh8MLiPwW
AdHfd0+Rex4Q9O49kJISUPIWtuzb3GpGLjW63b8rlQjF+gn/Q+LB3cRxSfw7EfA//8phSNYuSsfu
QUuNi8Oyt6Z1u79OwyJRM2nrn6vHbBsxk536xh/c9sWexr2trviEE7N/dFtorvlJ9x3aU+Sl6OOp
kqKe1mitEupFTQyLZIlwnAnMTe+9fRqrJPb5qdTw3gathjks2SQY1S6DJLrQlMhdUvm1hLmyxJB9
r7b8HMr/SjH03jRLYCrIa8mDjFna88dDRXiLZpFgYoE2kSZLkEWLFEzdd03ZCVDJuZZOpnq26b8D
K5fc6g9tTD/nu3mqkg6w7oSTCFKXoSqy55gbQ3rU9qCRHxQPjWwweuxh/BItQRNp49FgzO0kv5IM
rfjhEhoKX7bauiZOvF1ubZGEO1USQ7hkEzAe+rVK3uBvG1NHh2vYG8zuiJfe6Df/NtR4f6L7otvx
XKsyyzSXhe9dgHbsztVLcZm/Vw9Lo7n64C+UzVaXwLrtFyuT7V81BUCHIrWE9lG9qS6PMll2fIfa
1Ww8cytuCQa5zTopxYMG5ZnUKh9m0M3SratRTeEuMnIkP9rFv8oktIDLbdzc/VCFrCTcFPQqLhoa
GpL2v0DvIcMZdwJJvo3uUmCt8tIqH+OUx42Fqc74lnQ5B8ibNJbNAzQmW3oCoXf65tqyrSL/obbb
JXrMp2CYPhVEVkDfgRR4e3RWIhiMRw2SGTOphxpkE4d86pyK3nUp+TvM7t/grfPgNAKd+N1lNlvZ
66Y51szXaRszsGfwCyNFto8EdI4ZT0aLchFVifkn5j/Ri4xlYXq3Pm1kv9hQEUZMLLIwBf2+K3yi
8o3ReZeWPtbYs26nNf9iKwhcN5TJhKrkra7cmWoeL1DpvvRmt5TZqduncv+89Bufy+kMa/leI8Ih
vSMr9sx7Xfk5+yso+TT9QS1qua/A2/P0jrSeurWvhtEa22vg7qsxvsPAJuNvvN2VAHCJa3xAjcKA
iqE6DwrR1b0+Bnspn8G8dOBGYS5b4IDOk8WKMtO30Am2hQCXCUAQ96uG9TkNOQtuex35/fwhCMvR
AEVSvTInryyVe3UK6FIx2nw3/1KHrlV8UMt68le2bHls3NmkW07P+xzag7jMoymXoaIdEgPk4q41
bGMuT7MiZlUzUOKLZGEqSU5Bqp7H1LuAaIf93HaJR7dPfphEIrR3zC/KJe0vZld7E81YlaXkBBeE
cLwEpZMu8PRajtOsGde6/qZqiYWbj+HMrEClcSeuzk4UjeqL1FYvwyg0vsxePzsXOHyJHGgUz/G8
Rh5/h2dgPGRI5mE51I9J2+YZRSwNKSVXFb9b4R80bcDAugWvQpOTWCuPXHTK9OOk66Tm6zpSx4CC
aeN/mnbjb21tB9lFON5c04wruEJhTX64SkBjWvaKF4g2WD6hfcXRAc/Ak4nSs8LDdtsUAAeusmcx
QE7SzQx88PnzUuXRvencoXEBo/WY5r0c3OqxTAOaZniTzJJwSWdlXvbs5cLfib9RB2XeJCGHaL0K
j81YEppSFqcmMkifiCPDhW/q1GZb1M87cIve2bbwM5FlvN04IbRWeDGuYctkFSgKWr2aH2v7OPUG
ngKHfIAKn0emTkosIXw8K+wlm8wlK2+BYswkeqWAeE0PKLLLbXp5aaSrxHjnyT8uNyVU1qi5c6j1
9PGgesSpsOQWdElL4L36iuTpISRZl003JFWVnto2551GnREUWDMb5JbTqTGI8EXvA3XD81aHOHZg
l34As78U+2Xhobr84fI8cPT/LbbDarRs+8C+n5tS/nlHSUxJsZMPoFG1a1qZrC39gkxzlfJUe6+y
Pf9YDFsB66evOTcYqWmWcJf3mlbplmI8QDFF9m67I5fGzOAfLkyHMgPYqVSJSaM6V1qrQohxnSSW
bFyQlHimgK8YJWpJRwA093ubTJKGIJFnk2WC+jdLscqr+u2qdoMZlC2KZpVLshFYRyUHKl8umRrO
SNyvkhpk1ov8ifS2tfVcGOFmPnX+AZq1Yxt+7fFxZV9SYOImnhC0Gt+rwg+12biqZnmra3iR+TfS
Hq4RicVNKSdlogFETDFJc/xsz6xYbfSKwNoMDGdY/pCFJ2nUlM7V8JFwiJOrFIiDSyIZsuB2kfcJ
Lb9bhSdMP0nanH3k5tNwmUyTPJoL491lcaSWbaSs+LoS0Nc9+U2cAPd5Z08IOYit20l+TjuBwRrw
s3aISq56Id8vb4gPrg9kXTjqhY46XEIu5SbpTI20Nj0X9wfdi1ZE5koUWBGMkYGvH+NXi+PKhpM6
atxJFVWarcUMJInDaGFOKNyMYv3Bvth3XmN7FFpECspz1inGiQUDyZWtv40gyaM458oe1Ct2LrHp
G0VcWECYJEQ4aZ2dNYsEnSurSlf/ROpDfiI3ulTi19ko1Rqa5W27ma4jVHycyVXApxpAm9n56j6K
7AjK1UDShSpAnU6qeOpVeQjPI08LjeGmCjEnvQgWS2G4enkSJyslKt0iUwZUQaokxYOqbJGN+YT5
zZlV2/DjcIs8SQ55FMr3Rc33gkIxQhmMo1bzlKLqgUVSe47J7pjdYpApB2lOP8ACB/fh2HQiv+Zm
4rtvtXrZwkcq+DoWBANg5s9QC3xwfFNC586cpsP8KUnnxhNISqXnnUxISezSAkjqQHFzRpFL6amn
wGWwoLpCEsAztcnZcKmmUe8daPo2eNUMC57gNMtO0+BKwE7bagpFf1uUF6z0bqi8Trw3l5wU7rjO
caHCXZcIosBoj9Na7zFUj3s/ncMw3yv/XsMiRrqMpXVKyWbI/Lgr5sPawC1ZNqdx5jBaTpsJJAve
ruQJTuVJVQC/hyyEONjSikFG+kPr6rVcDbkWLa5kVo5+yNrsyA2N8/YkieNsfRkUGYj1tRnDC03I
KtoziV7pUPzn1/3kz2gIWYxkduFHIaGRSJef0ZDd81eRp031UFct2jp0dKqe3yXyuykgUquE/59+
MUJvWniAIAwaHtjjz6BfVTpjF4o9eyiqrAvfNjqFAI1mSwgJYQydQaDbpeGq4Jj/9S8mxejvDS2w
s8XMQHSKRHRi1vu5ZTchhnges30dvWw3Qq7rtHGJKovAKkgPGzHsdwT85NSbp32J1iS9EOubiXe2
iu/yHao8epagt4w3a2Ihkwd02C10GpmWcIHeIeCI6wDpWHY2Sdk1xlOW7aJ/7hH1bOapDrLMLXCF
mlIq2izVFJC4S8gI3cRCMDApfVTLG5uvO8LBIN+kBs6d2xn7XITo0eZCkefSm45jEVXbdMYJhna3
5ltLksmQ4/gYvPZZUHqU9Q1Ic7C/kbGJiOuyebUTvJZ74mEhDVxjGspLMu/oSR47O6GWu+0TDv4X
uLytpmiG52mruPHKXBS3aoua5NmSnR6qDS8ylv4MvdNG28vWD6HTYvbNZafqGeGeIsKYyfzc7s0B
ufx6dpYkZ968vt+9YQhX48u2kdoiToPTE04aC2y0xid3MU2PtDgR9Vt1LYkdsYNbHnoV58uyoR/E
RryPW5Ve8nkY8CYdYqta+S0SxNHBH6ScZMUtpeztAIqYUeiU574bF5LxdpVFqb02CwqZAh+zsaGD
Os/rEHTpaXQ2uscTuxHNwH1NWszUf4J12lFTm11EVMMHupEi7wipEYE5kHg7teW3KVsX842Kyw7v
p7a3rPRUrokcI9yi/UKypwMsVaGeh9nEC+nLZNrKpzlsZWqNkjfqVE99/xi8Uq4m1SvMu5D23bFs
ZQU3ox2eGDBmLN5UxzZVxfynOurSokExngX+gjLR3wib6s+LI2bSw4rQ+LdJkBYDJ/6+x0A4gTg5
Tgi8dmEZfuY0UPk3UA+tdz+LLHfmGB1EKopPFqQ80ZCENSZ3TLnDqwJoI5oq6ltSKewkuFsq0kDP
q7XmYDAjhohzSyrN07KMLXjQZKWfqmoidDpy63R5toN6GE7Z6voPJs9gYjNzRqflA1IJsKPyVEXj
YJ6nnv+X3Wq7NMS7oiS0+sFoCRu6TSgpGTIi8vlbMpRbcXW8fEE4b1v9R0z+ubh07WhWp34PPebn
IOdf7n0UANVVOEnECNskDcZTPq7IGc7WWK7WYxQ17YsRbMzJMxEIM0CvzpbzQgeyx00WtmcQARE9
pB4iXBKrm+AJS3wTXRa0KCFftgx+q5rJep56d14Qszr2V8uP8odq9QY/BpkoXvo6ms79mFuva72m
cTn23/ws614Nyy5fKtdYrXgfXXijGC9RUs+kLGVkcz4BkeCUO6Oi3/PoVDh9PZhPyHaNP6M5dW7E
ytXnDSndBVVMegq8Ibzju1oX08g4gwQ99yefyJB4gDMiHynan0Y5gzOOqmD7bDK95Ypv0RWn2aqG
d3Pete8Tp+2fU6S613IbvY9jaDi3JDLFRRStDJCjYX3EUdjcTKrVswVeKINTgmdyvdO7lhzJT2br
ef/Z7DD7nAxj/2HDu/eUkvrEEPV+LGM4bPcscmFxRy/7xV8LF/nnXqz3pjNOjwJR6DthD9ZlX/ri
UhauTVrU3KYxCtftzzZcyt+6yV3e1645PpANlb0sgVmXzL8smFxa9/sjIuzoN8KOqgcrTbz3Idoa
Ny4INI3RGoWPJtKJz5U39Z8j0sRukHTGid48ufP6qeU2Aeg5AVEYLkBd6N65s9/81o5LI05SwXV1
mFb8LbVz8RSJli6bRuU3dD02Iq3euS2BsJ9tJzXOyz7v38s+EW+pn5M8syXGWcxlDxCSWG8Mtazu
ArGVdwwPYaqbbYzPfjq0Nytjwkq2MEvBSfYNNVIeFqe8F+57wnrD9ULUb8NvsZKLQb/02LaunIkb
9sE1rMrkv+hUXiNfTG8W19sNljuKS2IM0IV7nId5aX5yOYAvxlqG77w0CO6cPRekQg18AaBI71NI
AYkxfMGacxahaL5NdeHlMWYq8cTSpDSN2oV9YjfowcmCIgK1tJ5S4lO+rblrIMzqEYxTYt97HCcf
hMhxnZBW/0qCyh6LfS6+ZU2ZV6fFbtBeeUtDd55Y+KBI4EJjMjtYV5aqeeNArZ3Y5h9FzMVTgmeg
4o+ZANP9vhnBdPWwudyXUztxZmR7+YFkuPHDwmWDV29obhMh8nEI9PmbD1Vvx0ktLGbaG/mc0ZWB
2a7ztUrr4T9WMDYvGb3HxViwvp6TOTDzOAUOumAZeV0KYtjWSXzJdnu8J9T9j3lwXn2wZuKvy/Vq
TEF52iO7u1Jst8a9NXZl9AQ+VN/xxSrnRMhY+0JFkUVXiLtkxilocyVnBpgCaveW47VBQRFDkJjf
EPavpyXyGEbgtsZ/jHS0aUH63G1iPlX1p7833l2RGe6j2LfuK0p346GkjGZzuetz6jrLw5QPDCQH
VqrP5DZ0/1m4Ox6tzfM/kw7WfaiTznTPTVaOV39b/FfbGur+nCRG/xCMXkBgPX6w70ZWZxvi8HYk
R8Impv+SeUP+3K3ORGRLMrTntvSCJo4CjErh7ziHw5M99BuZbDzhh2mu7bMpFoRNuz98FGRnXSYb
sulK52x+TEGf57gJ64QvJDhLkIJ8xMFnfLCI3vounI3jJ8qdJ1I8izzmwZsPC9MGLqEz1Z9wdIDs
rHv4LXFE+rnE8DjEAsJ6j3kK7W9WVHjXYrUIJs+TvrqlIsy/uhgB7xh+lL25AyZmNxkD8j4WOhJ/
t6t4TZqErYlL50quWveQ20zkIEIK5MUtk3ORt/mfIbORT2Tzhh960BuGL7jpXRXuK03kMCLLtNPH
ep/bxy7fXvjgf+CBqv/odqshl4NwNlE6nN2dM14Qd+T8LXihh9Idoxckr+5ly73+6nTMg4u9JW/P
hWd4T267+nHQml9JjnEf13LFNlA5422JLCmYYu+e876tft9dOyP+2mPQWF2O0V3rzv0nn4QdcsLK
Mn8xUsM+cQmLj02/znc+I5LuTU6z27JtyZ3L7y7OwewaH7NwnslUA2urrmtR5s2tTMOs+K60WSBT
Uo+y5yE5COVuyUSMfO8k+KMExwzzkeBKTsg2VaQdpTlqX92iqNwE1WnrUA1tixwW6V7+qHVQJQcK
PYSC2sKxzACrUHWTS3kZCV2rotPKgOo9fw3w2lDHFoxB4I94KrGJ4ko2QsHBIe2koUxNbLYTstuY
xhVOaM3HtPuSeFG9zj+a+71BuEDZj6b5Pmq8xv1D433A5SQwnoaaMNHzNs3z/oz3Nu3v+gRIneyl
tN3amF3nNy9FPY3zFKeRNxaXiVEZ2cUYGO91NoyGJtpImi38bpJ0mTyQ2m7VSGBLSjyDiP/l2kEu
Nx/cpUuK30cvFWNLOMcg8o9kKCaWBRhYVrb5CNG4ev4Nx2TaMfuWJE8yZhcy5LfLSIZDSKBLV4oY
r2iKyjdZCi6uGL+uFNMOKyyPZtWKqELgPVlUOmeFUkRHzle37+0WoefI6/E7Oa/lRAQEcjbvzx8R
a3Ybls8LnGb6sJk+WywMRHtLygRiF6yn3P1vFGRBfpmKZTJuqDbK5r0Opq936FjB60jhoxQyz7jz
LqQHyXiMQTZbw38xMUsRibktsl1YvVq2/6j2sCu9qNI4Nw0J3WhIG00YZoIYjXM3fNABaVoPHDFY
1/cvicPl179QS4HQLloKq8B6Z7L3ujjtoTFs6Y38qpbfqcgsYycg715hUhJ4J53pwOe1vAghKBfl
lXUufVzkokljgoLBM/XfNAWgZbtisWUUdGYukoRUFhzVR2gxnbJJzEpG3OWNhHXogiRcai5oHQnC
UQpKzVuoT1M6Ie+2UVonjVhpNmG2JFuD3SBpKnn4hKt1nwWzNxv38EtOTrZLwKMRN7rvrbffJbPo
GRbETKm+eKQvRsgcz7COZvuwp0yhmE82NoIWDSTx32xyNbahISF7IH8gU2rbUEDFIpI3XQmXJwH6
CoDSxDJIYe7tGRUAQdMlhoKb1hyKLpRa/i5bgBg17aYwIt8MeehagD7adQbSmdp0B+MlzAko/E5u
diqgyZKw8QJWjy8hrYNblex3Ft7TrJPwGAuGZuBk3Jcdr/bNYlzpRr65Qvc6115XhAaBMduEvh2I
5ax8IrNt7wioDFECGcaNQ02E2lvJJzVw6SjsvxGt5D00FcvcLfndf0CBEKSAdnUidmiQOYvkC00o
WCrvqSjdFsxJI13BIWzTRgw6CwlV+WtmrcWtXnDrUPskZb9RDRJ6yEdxbdTCiLob6Ce41cGAdMGZ
IJdjJxn3t03l8007IL1Aj7pkaS096p37maA7mYo4otkws1Ne0DmgVfbWcCKW8JBra+5TS8b9bp7p
UVY3ysw2rkgNW19XUq+GN20CEFGO30Sz+QNesJxPsQzdxhByxYFH+RZtZ3INt/VrwbFgfjIJTm05
nZnOW18xJszzV7q2/Fsjw10XONrIKj+aWTWR9Lo6Pdjw0HeF+5rtaVE95T6Z2teefsz/oM6SkfmG
PDNxYLljWmO+MjwsB1kMZ/g/9FZtOk1taUfarETV9ZzLJ2pXIweFtslow8t85OAwC4ol2bST5Ihx
fqKIhqCvfXz8KpWkZ9d6X5dgtaI/REYp/VZ6o2z0eyXM0pv2cIkpFGhITKkkwLAlyYexxeL0sd5E
Un9rbQK4ppgQjnUz480lxzY/qfNIpxcoXQfJsfLjYH+a99tWh6gwkqBxW/rBI7WojRaEBuoR9WXZ
1hIgDreEtUD7uP6u2DhrEClPylWR3PsRgqgwa3Vjl4h7OLia1ZW3vR0e/ioHQIX/uCSmZCqUhkad
0fqa3wJIgjZiftv3wUMrUGMSIpD9g3a+oCuV2gpFPdhbIHPcK3JH7fWcEr3ifVJHGXmwUpetGVjF
dQ4KQDEJ/4PSXpTVrB4H+QenA15PmFuDkkhZtcC95Ee01k3u1HYmO216p/36fY1zUDC84VAvAvxI
xblaJsBm8voRXSu/vEqAJWheXj9a5ikaexUA8LNdrwz9UAexD0XNbsdgImVeJApJi2A+497NzhGZ
J7wutV5GRfUU+SIJc4f5U/urP29EiN+vGxQLWZclGSc19bwoCz+4aKalWwupvp/9Sp4EQIOy5lGs
3dZG0lDZQECLLrYqkXPS62QklTL4I0V0SySXOOPB4CJbFLmv3pt2g+qXrWThgoxxfm7Xp/K48ZdE
Xs95fWRGBSI4QOiD9cJ7N3HiNUTYGaSAY4eIKH4PY2B/WAHdvZyn/i7Jm8GZLvjMRVU9AH+GXX+z
BgzYcKCRv67kMfrM9ttuBH6UJp6HADRnfijrTGrWZ4Iz8d1MsOAkEMSlU+EBudM8zK4yihy3lxwC
qSmyKsXg5WTtiQmM7fjHUFmCVAund2s3P3vmvAXL1bI2mRpiEnzIk1G8rZgjKef/oduigJeMbUX5
+ME/rhyjGuRFqzx/KQ2oFNQfKSxaEU9JLH8qWXvyAWKtkxVAezAwCdI3npWpsiDV5QUz42O+caQb
A/JKRdLNYm8CrLPYPkV7h4aAqLQHQW4tH20/ZFjuaO7SKVNDdlbn2aClPEN1M4bohVEEtKbn1MnW
oDzrOHptao1CXI/254J4hCpCVHrsZL2M1YZusnl0kuc0N9YdHQqBk6L7Oljody6CGRzzdoaydfkW
utJx1PvPayNwxjcGTRzL65BIpakQLO0yQt5SX/xgyHlWptvLU1c7YLSNTJmDc8W646iWmjX9AMu+
kPIsb6mkKEVMvdyhRZJJMidfA3nNtv2RcTkw4IVH2BtMMn0mZ3Eo0KQRm8ByYSA81fDkRgtmHU3N
a+5TS1Mg2yTJayuSWXsHdUaMwaRZtrJmSbUWpCVXiNfsuCaty4eyJOXCeREUfcyHawpyk4gw5grm
76Wi3knoKItqAqJfiYKXpYGZpJBMIyI9HlHjk+HA3IiR6oiAlxWjinHaS4REIM4o4WomLR1ltJaz
YRFgiMv9bDh5MJx/hOAwD4r3YqkJSx1FCx9MhWipG3GOsGh7j4YH/uOdteXGG2pJkG6MYIH7Kja3
tPtvZekdbjVV2gLC9LxApQIU/TawyPSa6Vtbkr8ISKRDfkx6QstvYZTAMdxycl4Oa1FDOUZVJreN
Ei6FlSk3mX6uBFvLnQKhLbfhmoxy95oLx4kXRwMmUPO89u1S1yd1twGlS35/A4xcLoFj7o1AKucU
pH7qNaM7DzLWjwZkIOPwXh/7uQp71MI+4vylTUO3SRshtYwabbCmwH+ojjQVhFJzUxeZ9N2oS17v
aUaiqe9OT1xcO5XRs1kBUz+44xI8w1flKdMHtqHcSnx56T7TA7RqRXxrhUigKPVwc+Spq3k9d2Oa
So/pgp+IffQIRsShIa8cfWSjfpFn+2QS+4JsUFmKqgJTrHdWqYmQ6G57Q+jjLNZ9e1TfWpFmtA4D
ax6z3OLku0yEnPBl1INWSy5CFcczUv/JVlIU5Ri2lVvrx9tUar20H+TLN90VvClG3kwJtQ/4DjFv
TdKRz4hHruoNFG8y/HjbI9SCsUn0S9MygRpLeNwCOZnklOAg51up9+CMoXzpSk/Th6kMM1CK3lSV
3Poij+id+FWRMvDpfwM+kK9I64IQbMoL2hq8LCTpPnRTD2Ok2hTdQK5acf0RgK1UA9jA5XJtlKUq
U5LTnqxwKii0gga/74dyS33ksV2BALTIT0nXMmzVfBmtL1KyEcLl5VJX94CvAA0wymOU0r5Lkczg
dPLZm9sqzYbyYUqRhPIWoV2TR22EiJ/nndpCdmJ6jttsBRJHISJEOjP3Hkse4aHAGwTkztMqX8bG
Ec0PEyDY/BQdta2diLrp3T0Yej6ESpKflFdrYr4DP1O2a/KzHDWMrhbnaEEgdpaRtYixxmRJBwx1
SthL/4WWgjke8vBXgggF2qROCIJ58kAHA4aact3wbmhGpXtNm+Nqg2WLJ++I8lpWW+qNVLGrr27G
U1JluirdrcsY20MZpsSM6Jep7jtQDRaMf0AjSvumLbiqihoORWqtKv3UbaX8rlAnRVlMcws2SnmT
GA+Wmp5EVg79j1Zj6HsBqu1Ay9Ra18/OyJxVnm0H3KJ3nKo1V2QIfA9t9tMKBFQGUi6pyqeEkInu
DWkzLX/AQSZfr4K7zLw9YDLlItUp92Zbzg0FXjkY+0BGWTaVLxidzX05deYaWVQ9sp0RRS9FUqrU
hlOQUg+di+fsYbvJUAcTAztyU3mbkm0hy1gLSbW8mRQ+5zmFrInLxGKZK10cF/kmU4tTRuG8apem
9kSiRZTnu2oFQnXK60eNdl9e5xkoFm898A8BebAmmb0+h8CJvnvy1RBHy6aW987aYq1VeFqWqA8g
gvxlXaLwL9UAGSvCgWdGi1geGPHkLCLUl0g92DJr9Yen8a+jBBBKHZtOCeHQtshHNDgl8YwN/B5S
yeZCSLZ0ff1IIlXiFXoxWevrBl/mvvJHfmhLlAaObUqXqJaDhjCZaLgRQkAIPgmX9aGz0pBLmxZj
YF9XezWvmW/I+1BrxtRCVlHJzM8aeXjY9+U7Aa+k/aNO9JBpO8YwaIt+T6bs8FxzfAt8D3O9vas6
csvDWKkk976Xgk3tCtG3oxrDoeP/deRH3tGmWBe0c3s/P1htTa1yxctFSMU9Z6GUGupzL1iE1LXp
nINOBVz80FIeNVpKbhe7XOMpgqZOlpX9LLeqbpUcf5Flg1DzN/RhpcMQtL6+UZWb8EKZJ5HV4D3i
3jZH6Z5kHJITDlykuKfaG5IF+YmI6ZCSdssLM2Z8e35SgjHpTztEOWmz77REE2ZZfqHU31azv5Fc
H1rbGYxOpkZXVuCwL5WS1JfNP49PxTMw7YhVBzbGq3YI+uFbsYnlRAkl6FawgFYIqk0UFED/NKWd
K8uM3vSlPRyLpvypQd1A75y1tLbrOMq4qIfD2KFdWeClO1/X23u5FHRhMiuj8a4qKYSfUrgqzaXy
Z5rhxF8YVFmjJf8GwzMDGLGxIObwpKwIyU5ug323eGNA6ah7Sa1jVvWBdbT404SELb1kneWO5W8c
d7IwJ6ZRPvDQdOUrtTaIEcBQ5miGCSqPgAxNfY5nFYYQ/uCIMQ1UQrkdVc8sXFcW0W3J8C8RI7GS
h7uWPutNEaSkwLxFYLrsPi2yJVld1n6DkiP2DK0P2JmlM4CXawBCZTBoTXO0Dul0qcMRRxu801GK
ashZK71xF0W8wkxVfaHyPS8KPGyU0E9nJC8o5l3zJJZm2OZXIwPkpaMMG8taH3aLoSWMUvDratqf
W6Tmq/eCRYngEomV7klbZd9X3PrRdg3Kxi4+jiXqGv+W2f7shdhqrHQyb2NACmPsgSJP06nwx637
ntqtmNcz/ry9fKHVtqqz3zJld/oykNvkhmcbkwUJdN6+O8GlTQCHbvsctP5ZolHW81AQCvE4d4ii
sltU0Ym/37J5cu6brRHVa8My+q9nQOu+Vv4UzVfi+XZ4zaLefOB4pFMPYumm382268ULTqykviUz
nw8VlYOKWLDvyIvwLsQ8uzcwv2x6v/asrWttJ5t5a4W57I82nuJzKQobFbewA+qClOMXuYkbiS0e
yYCdzuayov9yhmx56L3ZFyA19HfWU7M3zYKpqC38K9boCO+4vS/iMcyr3eyv7hCNI2RJyNip/OpW
i8HsslwY07MRlGu1ndCDoiKPcyjA1Yi9JllKh/FSZuMEsLUGCTOnae+XDalTWAwzs6AQlrnrSeTM
sSninKntaIYzzgf/bLINHOJ2XdN7SpC22iI2snIOogdyBvLRj53ZMtf9PMNZLe8q4df9N+E1qFqi
OfOWRzySk7iS/Wc3DACrzLucwG3CIHFYvGvJrGvvOxBP9zmqBmE8eoIUpT9CDuX2j9b0/QIM1CDB
9mu9o3cqL9m0zu4cD0ibW5BhspDf/GqBcyKz9AvWB+irWOPYSlHLEpEybo+LOxvBGv09j5cpcMRX
b6e8kraqFbRNj4RRwGFgpanxhDLG9t8jkuHJxL0bbcJh+kJJ902QPSRUvtWee5fKgLQtrvFKku2s
jmUDEQvnqhYc60JZlfhK+Z5jF5i/hCDtNAeqRBKptKHdVA6XrQYHqShXpeBdidAun5WEVf2QQvGX
nH7Sl6F+imXtAd+JiUGwOprLKGpnCdlh7INkOythrL5wFOSpKNKE3IDjbCadgcUaoN42TxOmSr5J
QLg7Y1Dsffc+J3PXm+G71d0bI7yUowV5keeBbJF2C6Xf94EZSALp6lGI/q9nk8XRanWcbgN6f/Fp
bMOkecvH0k/+XP6PujNbjtvosvWrdPgePonE3NH+LwBUFYuzSEqidIMgKQrzjMT09OeD5NO/SKnF
9uWJcDjCpkQUUEAi995rfYuQdEx5YhTlu6EYTKjT/RYV/P1sl7/7Tt/+13dFd7pMKR1mqxCDZBjU
Fx8c3mTLrqa7qFwgQVo8GyEku60/kX+31affdiUxJynRcBDPnFbnlsoa97DMA9LMSEiCzq5aXcUF
Llam0WS9KItyoicVVp96thQ4Pq9so4rWe8XGQyLtQEg5BriR6BfsjCHHjfAgC5np2qHuixS2yI3T
8+ud9gSpj+6NZ0mnWP40/HtLUnvwM9M0JiswaJsRoOVcCqvZqa7tWh/RlNSwT5ECednMXov4aZni
jC2A5eZ7sAnd3hqmpDh4w4I8Cbe74yGWTuRtLrRWXPa4esLRamdGRkXxKccw+QHeZ35SS1c98fIZ
mtBZxbKLPCvCL7IkHLRwkuGMJiKQ3G5spucxpQd3Ql1X3yR0MS/LbDRO3Wwcd2ryeBAH+svml4bQ
2CrsyQPsDslYzE+diaTMd1c5pcHUq+axjRsI9AsaoBDPsnPbYZA9g6JlnoP4Nip/nbJk2UurbC9t
a84ekSi3V6xuBd9yZibgd0rjfdJ02okTsc7jUlzGE1noE05jimzxmaQiVrWiqYeP7OXj054vv+j8
qFaGE8ZoPY+S7vcX1P7zKSivBNVH5+GRYATBxcubXj4ygsitC0mZV8ELnTI9SBhot37XpXTIdXu0
D7HDTs9PGWvZR8ta0xxjhRtniMFk/7hWJQqkWNoGrA3md+goChDli8T8IzPRXkBbZlpcOYXMw4wC
ibldWx+dMjXCTDem8yyK9XtX1M5nchXSpzTJ1SnKR+NqmnXuMs+O9l4jBfqlwjyVU5+7wUDffval
iLpTQNz1J95tvBlGjDKfNN2s9knMc0ep916h9r6PqIcIAZ6y60p45X6Qg3ewLDHvDUC9n2Upkw9R
atmB5eXpftLW6CbJ0O44kyyYxCo5BwDf28vKNFhSUy0ZQxR2ZXswSif9Mteaftu7fTLv8lF0T2hf
ZydE2UgD0Ey0sfGbPGZliWAgBW2H945kISCChZY3l+4wd/1OKFmW4ehVBkJTkY4HrMnTQ+ZRi4VV
3ItAmtGIMGQ2zzKwfhcW7/izNVboBpPFutWrttirLCI7HbjvEVhKjCZymKboiHZTxTvWpfrWVUt8
Diqsd3cNO7h3U5xOX2QzxFRvo8tE3siavgs5EePW2MImr8VM6A6T6MwVQQNP74LDYpSMo3XfjkP5
VGgACu8ydyRomb+xd7f5wNeUd+ZDpYkqOhHaaKv33oKYybpwp9nBxUb5vXr2neXyDc15sP2RND7A
XEXQSz4pA1SMNZpKpKJfU0e6sVsXWsF4+4ZyvsKDkw+E9WBbOCLPafQjfbRcf1wW0MVZ4HqTa32I
0fZnynd0njbWFknLeAhnUovLKyFkSR4EilEov2WYL5rtrQa2MwLisqsUhjBKooGKhv3gKdEAvN+L
bpnCsoqUczGLTDCJroUQ59MSM9qtRryTB7mk63UNWMPxRW7112nm4auGfCwTr0OgiCTNzwRD5pMF
C1cNfppZUQgefcCkoeJWHLkNCuM6U4W1/h3W93+e5v+Mn+u/ofT9v/6L/36qG7o1cTK8+s9/HZ7r
y4fyuf+v7W/99596+Xf+dVeX/PPbP3KRPnV1j6jg9Z968Xs5+t+fLnwYHl78x67agu3fqeduuXkG
bzx8+wycx/Yn/7c//I/nb7/lbmme//rjifzfYfttcVpXf/z9o+OXv/4gIegH28L2+//+4XYl/vrj
AnHE01P90994fuiHv/7Q9D/5Em0SJU0gFnDUDf2P/0DD9+1Hzp8bWgeAPYQLyDKbsaKquyH56w/D
+pPpHhmUUIzpeziwBfoaF8Fff0jxp+OgoicgD5ABpArrj/936i++wn9/pT/mDMDvf6n+hkhv62w9
DdvSiUQi/46f/wAZcVcv1tiCP3TM09YzmFuyvGzMbMmDslJtizKjAh7nx0NpYhIA8MukiQLV64E6
rm5mFemhSLfOf0CpU6nlepqHronOc8n4xwtEZ6jWN0XZfS3nZc0BEVYxWuFsMjSPYVht1GZ0REs7
I/QtjcpRpm8Tgth+jGVeF4YJWsVK5i5sZTrjm8vIH5t7KphyJGn9ztTimhdlgjphqC48c5Yw6hUd
N3WLA0AV1+SSKeue6KFCwsyejfradtKo9G2XXulDWhK7c2oC/qcJXanZ3jHdqwk8duK84J0ZC3Ea
S9IN/Jm5SbubF7P7GiWouw74tcfu1jI6r7nx1CSGq4ZC7pPW1hp0rQlJJDuWUbDuunb8kJWTavEk
b/pPohszVCsxvVsqMIov/n8nQ8LE2j60ADbvXa1Y2HAqtxpR+ECov3LGWkCnH5vMwWu95NrJwBSj
oIWHEiVwx1bZ2MsHqzkATLROemZ1HjvIFjVZEit79IHnaAmkSSu/7918uTCo65nRDt38tbGjXj2Z
aFqryyaiR3ump318p4G3qYPcNaInaMN9djDmtJneN5bAZeLTkFowoKQCReNDKRLDPDVKdMrPbUMJ
du+xve2unIZi9kwgm7XpUtRevUtGh/1PubTmu3EqGlT1bjc/lry14t1QRfnArs0UN1ptscKb+mhK
XysGGe1SpqA5Lw+Wer+jFJmDtNW7yF+RQX22qrS6XcHxGmE3x+MdAwIz37PVgjOQ49+5dmQ0A9E2
7X7ZLSiljZAfFaXPVFJ+HaU7MJMT43ibGgzNgcnjcIIMIbor+lBuHtPqq3BQ7py86Jt2b1d4a4Io
Nzpk8S2Wyi2a1N3ryHS9U+jBS+fnIpX9rie4YL0YKlfrdqvgYfbxuerWjgG2l19mSm/yPQL85X2j
RHORkJyRnZZWM69+lrppfMWYVMYhY/G0Z6No658LV7W2vwp9/SrGxjUOojd5YESrGfZFYVLbhwud
qpuymXT3OJHYYR2QuPBNi9jcdG5m2u3TIs0AhyZ1cUMwirP66Ac9iXO20+o9u+B19WfbiVafXTFa
U0IYREF/Yei6A2nXLtmOVuNoB9UstXui2I18YkjWjHxRtWeugbSi1jj2HRnzIXk9I1+b9KK5D4EJ
Z9FOTKPW+QVWMgDhs9mmxwmvNzV5t07vEWUl2J4Aor1LkrrRQkS2bRu0XJPRN5VdZvAq7Sqm9zFP
hJGVhXZeILpffNdtNzRentIo0Ks4IYuHAaobzHOzzj6Jafody218a5JBMpNmpjp3J6NoMu9y4J7T
IVWMlS+BAiqmtBHVHzvqiJ2DLHXR7zMNq/r9OM4jOyU6Win3IxDecJ1L/YGrPE3Xc22b77JhgPk/
0R+B4Y9yCjo0xmZVVe6DPrV1c0QIA/hyjGBJhhljLAeFfwUgPE7lbOzRANoO1XXFvjhr6KhDBunn
qjshbWbs96kz6MUee3ThkIEOAJqUgdKVDRvPumKaDkPqGiZGX+97ndqafu5QEQKEXOsBGKj1Do07
K7mcbcj2pChNhm9mcfvVAfOJKTwzm48AE/Vk5+psvQ40Pyz9PB+Q6iBJwBKFsF569zD26juTcU5x
meHwn89xZ6y4OZxxBJs/Vm6272Zr4oYvkQDCB0Glm/merRb8GiMqpwui7hwAq31jyw+qcZwHut05
rSnNsYY9vSJ4q9HMUGNLzfBg96OZSk8IadWtI5NExPtWbFHSVXMtbnPHQAJuVZmd4e8dhNinriMf
x8SwKPdyTBk7ne6WcQXNddrcMQ14/g7lFiAecu0ky9K6IlhXsBGDvmVj/NwuiVkiq4NrPTJDoRaa
F5+MXgYivkjydrlOMhOEdgBXJMWCQEMkwsk1sLuc0fJjdwUjASRHG09dMnkI88hX+jzM8O3BOUfy
pXWPbhwz8w+8qOsKFoWim4xAs5DufpHDDNoDxUJtPtkY6N73Lsq/2l/IvIyImtDKiIWFzWLrXDHL
XsyTeqIqokHYDiKcMnNMTrKl6uOQNx8GWLh8pbqmXegwhaegkAhLOhIAY78gxosACUtm40K6US5v
SttVA443DOq7mQmnHsaIBNbLrEeLeDTx/S7+4pgqPuBFmYAyw6B/h5PfgUWdl0YboyzXVv1g6SD/
ka9lvXVuGJjlDmscu/l9Xo+rZAMbZ+lIF9SrDVeCUQdc0ARehi/7OY21pT7raXM6zq4GHlVAHseS
ODxgyKiwADIGGapQH1OTKCpEhrL6kBXZbMiwJFszMeEnGnlzLCgHRUFnc5mieUezL1kuqhlAxM5K
CHE/M3vVu6c9OBH7YMoy5Ytbk06YC50aIMI7k7dcHwUsEK65M2whI3wGQsdxQu60UFXhw4CfLYU9
pMK7iSpiXjB3bSO2I7duzNokF9CXFxjPNftzO1hLf0Gbr1FX8FcnnNqGhkPhYyONxjofSDrFO6Q6
zT7bzCH5NcO1ugo9ettO4dsd5pnrxq605Q7Mnxg/UakQToXxqV0HzPzzkh4XGbcOL7S07LobK3KY
IVMox8bXGqFkdFb0k1btTKsrok+0K+p2Vyauc6dL3bvgwjlruDpm9dg4irlDsKIyGz9P8FtxtSYR
ADZYtrZ5mrIbyO/ocyTjQ07h9thWQ9ScFPVYjOeM/fr8GIlsSneouDBq5WUzWsHIJtc+yUnDA2QX
G2Z5ilx9qk5oaa/Dfcmdzl0ocMd/nDEc3Xalqj7Z5LTJ93apZ0WAyhW7Ah3VJj3BPrKMwTRXY8uS
QkM2lOPUQShwp1TDbVjU083k1VZJSA1Quu7ENRNK4XFIdD4Us+abRLDof+fF/aPC6H8saF7USVfN
c3U7dM/Pw8VD8/9B6WNTrPx3bNlPlU/4XJUPXf5j5bP9he+Fj279ySTVsykvEIgCQYNV9r3ucf9k
mCgNzwRnhx3VdmFd/l32WM6fm8F9SzOkMAGZBjPt77rHMv/k10nqKNvlX+Ta/pO65yWbDZEM2Rjc
IJIdkUNf71uU3A9VD8mMuC8QTAdT3Rm+1yJUjIamxYvTvkVxfMnA+3YoCJJbcJrQdZa7Vxg4diTR
aqp+Zo3VEJR2htynbJ3PZ2eszhMRN4epK4v3WdO5hwaP2vGHr+Tviu/HCs94WeB9P/4G0JS2BW2I
q/6ywFOEFERlzEKRmmhurmklsPOZ3dTFwgDe3tfScgSuw2svC2LdbuHyJrF+6xD79xRnTnQtQfw7
YVcsovSz3GqJxNM7PPBRrpX6njENvkRHz6av7dQiLa/spEUt6HJJO60oE15BNUQLmqPV1xkxPAWQ
zBzdZ96V3HH/uHHQmW30GDvL+HEcLfle9Bq13LhoA7TqInn/+wvCfORFyfv3FYFoQNW3fSP2dnP8
8OUv6PU6e0GHN7GYk7klTPlA0BWbKtqcZekzkTY/CozFDwXuSAOlgY6ovakbhg32arRf1nKSkgif
yNprCSkKYU/Y1hPKyMbxvbEhCIgdCSODIo4tvPelMp4wS1j6Ibby4S4aNvRPkhXFo6UgcOy1kSLo
xB2a+n5WrkEYgR0tN2A1O2odN5l5zdhaVoSe2w1PGTL6uz53+nKncRbTpb6o5BL7eytP8cAl1lUS
qSzfixK/9VG08Kc5oZkNbYkDQYWzLYdul0+evfgdvI4uTHj/OYGXV8ODKDZDLRJEvT72iuQ0Xg61
o4V9b7ifI711aX47xAVRx3X6uk87OnGhjszXCSvIf7c2hu742kC0LYOodZMHpyOi5kTW0poPiOPL
EfSl00uf9Oq1ZfiB6RgrFsVFKNbUbIOkSwU7Yyt1TcycIC/8dh1NpYDIe8oMlnEWbTisjOPOR3KP
nLM+inoKa9MublKs18RNzlqlh1LFkwpNt+gcgHUkeD9xwrZ1tkQenQo66HH6Lo+gO19EseZFe4xt
DaSUjGpsX3BXlNSDlSyOkKTp3EYoaeRuaEDBXGXMa+halxk7KSuZCiNks9FdSbta69CgoPICXpyV
vbFY+uiR9ifeRyaADjD+uV8o7TQAnOFK9x+4YY7U0RdV6U7o1LKu2ZmqmPZaHs3pXiyuGMPf3/y/
WoxcllwUCSCMCTl9eev3GUjGkd1uENeOB5ldN8Pe7turXJfjCv1rmHfrSBk4CpykGOCir78//kue
x7dHzwPoiiyBHYDtbC+FHx898LFxCnN7DBpAHrsBd/OZ7FV6Ks1SP9T4N89/fzz9Fwv9lmDoSNeW
vDks4+UBQdjqdaObionVtElJ7GGT4XRnGKvdB0XNeBLJ1QwHZiYhCQ7iWLSN8Uhyfb3s50W3/TKL
iv1qacaZoWW0w9/4fNvq/2/U7HZB4NoSkgIyxRNwWV8l9mw4WCrcYghaLaJH6y3WgVhAczeRFFDA
FkuRAiB6OEFg7xBMMGOjMgbc+zV5kodeaeIN5vDPbwve1cKyTBJUPRSzG4f6h7WxguAEFpdJfV+a
rQzGbCIPwVmYOL9x4j8vwhb7A5P3ET1O17JeLcK0PqxJAN8Kknoar5Mi65kCLZOR+aXZO8/aXC8p
oQ+WLXzRJR2YhCXlVW3a9C18XU3ZEuKJmu5bsAv6XtldK0JHM4tDqcGkJr+wtPo3PvPPNy+6GGZ3
Dj1b1GjfQBo/XBt8F5YDzJ+PPK7No27U/SGao5K6vEpuaQiYhzeu0cs0O7q8EHfoGoNhl8Ta8sC+
/DIQI9QK/64IRq0wP7REpkGV6GxKL1SvBmINxrCHkhyfq8zL8w/T1Bm2P7W9tv/9B3l5U7BvYeci
DJ0gUN0irfr1U5usVqM3etYGpqtNMD0p2wRJuHe/P4r+q8MgfaUJ7dqYD7xX954+TTSeYVEENQs/
kZBJ5d2WSFtvUNotTwot5n5A5vK+bCg3YKJJkk9FlTEsROaf7zXdrfWTem4fYrVW6RtP6suVc7sG
AIjYNoLhdAEwea8WksbNJGx/fODdlufYWq62mws9OcAwfk+lne1cc9TDqM0TMBRjf/v7a/Oro+vu
lm1s28JmZvnyTkg72ZNgYDeBsw46rVIKHb/OU40mXRL39KFq7SIfkfWEeiMUrsZ1+vz7T/Dyef1+
/lD4Bbc+C7dlb5/wx5sfDj+bPO4BOkUVoZqgG0DUZe18jQeyALtYpCdy6cfd7w/7Kn19O64lwM1L
z2KVBLf+6o1htFh/kPw3AfHZdbqLaHu9L2Kkh8ROxvkFezUHt3WtX1mlvWWMzsk071MrzRm4WsXa
7In6Tubw95/q5Urw7UMxOd1qFzK1TOm9WrW5R4RRGJoKVuz+wJji4ajErD6YgFXwJ3Xux98fb7vz
//2W+HY8l/2h43zbw0ODf3nxDWJq6TfyFtMrwwtzTbNI42HKqXXucFs2jrvTa8b/Ue3Zb1z/n59J
liAkCN+PLJ1XSxCapAqGr6ECgpO6MLYioFPOXLyxsr56TX8/QUokFjmP64o77uUJwr0A8tF2IwKE
pDyBBhxdbJ2coAXZdacKp9vedY+q12E3lL3mJ6kTv/eGWFyYi+6d9mWdH0H7Vg8Wra43nj2mYT9f
fl0HPoZ/Tgf/6L66BxUdvX7xbJKomuk6bg33HZaoHiUCbm6f7XcXOjjLfLkOIxu4S4hOOy+n+51p
BzfJGU7bWQYiqXMgd8WUiMI3mB3AVlkjWkF6MdhPpSSAiKQrU6tDZitoLpJcT+5t0r2yXdGzfW7Q
Ax648ddrM/Y+ZhizzxHtgIPJNTcxqGJSUowLC1sx21711WImdg9fqMuIQEnSlYyKhhBdMEIQlKu5
WZ40AoWT3TC58jgpQtppJg+oBqNcRmGHzJQlzV2aT2Y7iSut0eEKlolN42WoOPhZPtKSC0xPB5wi
hii9khoSFL9vdHnEqUYeLnvmpvYJN7cn380b6xYs2BQFCjeD7ncmIPKgWha85iQijhUb99LomKTo
Q38KD3TYl6CCipDts/t1jV3BVGIavPe2rjwcxhRuWEX7nCQka2i7ZxkxPsFTUVpgfiFsn1YgoXcm
s80VKKQa7mbLqO/xy/XPCAZaYtassiI9p++yZyjPXnTk3jRdtIQLGIylm6dHtm1p56/siO6gLpTz
3l69ojvhwZ9cpvBRHu8zV0aar9f6clWpQn9W7jw/ktiQXFIcj8YdJ+N9GHuwN3sz7c0LpekVZXEt
E0QwaV1PbEalURLZrLzUjwaCvgMk3kNOP72udKZsrGH+RJC9i63cbt3LojHSe6T/OKqlvvCFDvSk
GxwWqgPFhUzgsNpOhRe6aTatZLUQPQDV9liBq1z9blEFv4867ssCVfqDGbGeboKo6Di3ZJWC/1kG
Pcgb8nuZumge31/RZx/celEP2TgQ82tkQnyS7Eu/bE3zFpREuX61GZje48OjN5uLmWbxUiyWAemm
Mu46LW8/1UxI38EA8N5hfRJFKBaDUVeN9s/PK645IyLoffQO1pmUtbXuUdkYi0N2lXKegN3TiCQ/
kvGgrE3j1MpdOzpQs1C9d7Whup1srHg8i82R8lAjBUwe+lmLY5RsOq44ktzsKByHPB9ppEMKy8F/
zcfMTRrs04tmcBoKkPKpgUmQFu+YK+7NTYHNAp9QliKXbh9sJG0A49BPTQEdAaAzM0pVHRDi3H7F
25Q8uDUMrcCaV+UGC83ScYePu8bLNNKC4kqqDoge4mL3dOlsswjaPNeO4yITjWkj/XJ/4D3/SOoX
Iytnbe3mlDNv5ku1EMp3yJOFjZcyaI6HXQM8hKBnHYDSuBrU7j7vg6w/mA2J2z4774YJ5kBLNlSR
WKpD2nOf+LnGjHRfSPh8YMdqeU/BPqF2gY9/iZafmMBODARvS3sU2CeHzG520SoiptOVa9x5qhww
5uBMvqz5jtyQOhoqwMjD3fANpsN5CzQBF6JdjYaPY9/lF5axvI9TF2Y6AfZMT1crsz9MPcb70B4U
raICmNm9aRSoeh0NNeYxJ0/iM0I0DfyOV+tPsz00EFjbvg6Utjj2QUuJUd8h0a3OOjIwiY6MG+em
tjvoUgSe8igVg+F9kprhgrXwovvSqlYkKyg4ua7z9tgZXn+3LKvkc6+NW+30WfNAN6Qxb5jecbVP
iLPZbmFABOkOhdW4jnVSAvZbfuBwsrWnLzB9Ne7ORszq7qymcIKpGVuaCM1o3oCFnLGodG6/AulF
qA+yWU23zcLrxa+hnSw7c8mU8CUyxM3sNpbnKROuhjt2SBqf8xZnhmjX63FOi1shJjSyTWEwj82H
DuXzDKe8PvEyVDIB0llj3rlWo50YQzUmQT/b+mWDNmDe0wWKT0Bcc+dXfRZ/sXRov8GMJ45g8CT3
wrLodPNCX9AZ+d4ArS5wolHT9u5gs9HqsRRDxCLDXQPb9SxWI/vIbzC/oolQU5jhf/zklh2gywL/
RhqmUbppAg1cSeHiklhKvnW8RcUyw/PTvrJuJtQWxhk2OjLmDWlUVwwwhwh2g0GrUHSefTNH7fIh
q2bmiZT188exQId+uvTcLCcMbpZ8Z42ovXEgUfiHfbMUxcmsrzb9GIh2Cq/ttH5l5dQvPdwLdJB6
d4p9NSZxGoItGDpfoYw+KmRkbKi6NqpLX+DXUHtGpzkyFCvGYnClJlNN50li99dFEvV2uOq1PQZ9
VvRl0HUzUsWmasrP1bo62yy6wGEYLPMK43nUO5NxG7ps40JvK08ngLFm5k56oKPtDLmOM0njljuj
3GiiCG+oGofAbHRUlYue9Kc8ObYRQtEf32GQVHs0xPaHVi7azVrr63BcizK/kHPPmzCRCSCPzGC6
ftAY3BVTrZ1PjOXTEzPKiTnvuxtcIEhE2zEuGe1g/fGq/rksiuaj3k7XHZg7nz3NaUM+bfrWxu7n
wsXWhWsIwl8M3aBAfbmxKwjuKdOugI4ocx0c6VCDp8Dl1NSgN7v8Cf6UsgNJGvBVhsC09Gdn2xg0
ySLho2hS9cGy4BcGeTQpeD1Ooj7DvWK6NbSaWYVgTFKUdERXpFjB4U2+sdP/Rf1BAb599C0HjQTp
VxvgdsbYRFIyo9dWIGR2jezQLKXnharRhy/CaW/N1FK1n+h5d6SpJJ4ay5zvUgShsT/iGJjfuqTC
+Gk7ShfCpDlguCaJXK83y0NCqUAgrQrgV7rGKVrR7QmYauMBiC+d1y2DlcxSqaUfMPcAlW5I23ED
fUqzD6UwFJJiVx/feVXNpmqKBf1SHmQMC/RkUveqJ/To2ZLENoZeMQDM9RJm0FR4kkExh1zY7qLQ
/zINdjbuogRIR4DIcpPuGk3x2HbkBp9CG2+nILUc7QRtS8FLQtc0zNDjEt2qUh9rJi9LfEfEevLQ
iwhFzhAr4ytdWvGpWGN0CrnXQkbNqwj+opjMeg6T1RySwIxcL/cjlJviZJ3Idjmz4Re+L9IZXCvZ
692nhOnRraHnpYWGDbU9vWlwZoUbS/Z3w+C0DELbUjszagDuoRUTOYj6G5lPMS/5Vyyore03KXsB
f2I/YYUmQ0vkqpGwz0ElO59dvCwPkLeyAkFsh1YASLbQQmkOMW1f9nZYpA0nW1hnSAfEnzDVe7S0
JWhrUUe7IlbtR+V1ehwqy2mMoBzoyULg94rPsaZiNoJWXew0aY36wXX6/KvNPs08KdRo7gc2jSxF
q9Ggs+XYDQyfvImCwl6GK2910gb53FSc8wpze9yeTdOHc54ge6eMbS7Yn5L6E5EgzYTUQ0D/Rpfk
58IYgZBpW47J5ceC86pL0MW6q5icj8HcueSOLyVaDnLDQU9seeJVZ79xvJ8rM3oRdE8lg0QpyVt6
ubwglhJoTVyWZVlZZ96gpR/xQJZ7HVV8/Maxfl7KLIZoHINupXR+atWqWvPSggDAICcvZceZzvQ/
VnbgqKHO6GlXOwl2LwRZKy7tapBvNOF+vrSINJmk0nBgPmoa26rwQwNGJzESQKzWB10CtXlNouag
MRkPbaUEsq00e6MTvF26Vz0H8qdJGxToOIgJe1WSo0KDuNqzvajmNr5H/WIGla7mvcuG5b3XZRM7
w6h49/tGx6+usctEziLszbPM12F/jIUAeIw2pmUvbc4Lb9Y+Zr0YT9dUEO8caeqoJSp6jxBS7ipK
/39+zt/SJiGVoNVliX15jbUKvmEaJRy+zjRa4AOCUMikJ6MJpcBJdCxTSy6Ovz9n4xcnzT0svzWT
XAjvr14xuTk6hVONfWAU/fgF7aFlEvQBZSqcUmKt94NGzhD80q6ODpU9D+DVvGR5SNBFGvRlBoCV
ayO7ajcPa7xvdSu1AuDV6sJDl1sE0umoSjY0wrDPyaT9hJqTfTFS1Lt1afIwRs+EnQ37T157xoVn
jTXkiwE4KmDErsbN0I/1yATOnRt/Kc1it1YSDR7R0B3emHaJ7DBmctgfPK3uGcMJDQ2cIE12Vw+A
5t54DH/RkcKkKGymjyRwMjt4+R1l5ZgIyokpUF0VfeS9n1tBUSBteuM4v+i5OTRbHZe2LxJu49XS
onHkISNwBGS0btBndU3qCN3Wd7C/30XmxNLLNr5D6YN6641j//ys2+wk0N1sKm+CT1/dEWsMgRED
A9NSmegHz5qnXWxmm2HdXU61zJve2OX84ngIvaRJaxsQODCzl9dUjEiMzK4ctliS9ZLXeJsyep+j
q4Ennuh6ZjHaG6f489e4pYhyhQl14d9yeyh+WM7wNPL/G4S3k22AdBxcpAjcz077xnF+frho2zjb
hknfdB76q+Poqu77zmTVdqANXvPMkzeDopb1u9NwodHhsNiIH+lLjjuj1LLr3z/cv3hBWfixOL8t
QYG68OVpCgGjW4yoL8Z5cPdKGd61rpo5KIWo739/qF98icjiPAYovKXo2W4//+GKCrePC5ZlztRZ
l1ucnDIi6wAFpOtR81hJ3n/45wd0mapyckypUOe8PGAxaELran0IsH1le5fByElE9+CuxcxIps70
Fqtebq+cl68kjBQ2wU0MdLep4atHsq4WuyeshBFuSVEVAEIxKBKg/IctXLqD3uveesgntdyRPKX1
ftF65gctx8zgW04rssDOs6RBUTiqy36GHxeSJ0EuHT5gdZMNGixc0Sz01Zfaa1BTxr3+1jzjF7cj
XhBufVYKh0SPV9esVAnaXPw6QUwH+BTvbH5Vlil9gNYSxDpYcXw6T5qx6yvyCwo5r/8s03WrFljU
TNQv1jZQYLry8kuLaaWpCghy4PRREnRuaRxmsTRfhyi3aR/Es28L5Bi/v1N+8bCzkkpsJmhpLBzm
Lw/aeM6i+s4bgllyU65Mrk4NcufeiAv51VFQWjGk5VnfZgkvj4KkYQBOwlHs2lnfdeyQCApxmrPf
n4v+i/KLOFeSNm12Kui5Xj3SPFdI2+NyIhTC+EwruTtr+pYmOLXGMW2GNjB0zbmm/0vDfGiXXZYm
8nIkeHyfbzAHuoFFJ95Y5b7VfK8eDZeEZM+jokPXZMmX5z6undem+ayCIdaiK9esmhMX3fCHQW8W
FdhisnduE5XCb7I0+8RNUFGpAAx449psh3n9MVgQts0M9xkm55cfoxow46VjSWmqCN4B32TK931e
ytt2iXuHeVWvfXLyFOiDqOf52e1Gb7kG56Y/sXcGeF4DhIh3v/9QP29k0X0IRtcMEAl+/SkUlfCG
EkAHEhAteqjMeDkCPTNOxTivOy+lMpzQPLxxIbbzfH0dLINREf07Rmfmq826W2gAdnDTByY8gCNi
7yIE/E/6yby2gcO7YAfdQJwn49g//eOz9fDV88Jj684neLXAxITNb5g8VLKIhK8TpqtXmiQSIp7s
+GSxuuGxqLL64fcHlT9fY7ifjs6ZYrp3GVG//N5rrFJbj+z/sncey3Eja5u+lYnZ4wRsAtiWoy/R
iDLcIEhJDW8y4XH182SVen6xqCHj7KcXzSBFFoBEms+8hqUnamwADK+3uz1xDXLmLecrVNW865d1
IhHXgClOrr7NzHaxrqVddV8BzmcDLQs3qdYzBGzYIDF0OfBbfTGtqG6PGeXMxtoDO4MTmAfur6Tz
2L4cC/fnFfK13m6RLqhfAOECgYwROgVnXzvflEvUfnDOvj3SAThwqJsAYVjqp+UXoyiCpkbqEHLp
gPknfg4o8iItE0ZpffH+uL651CHd9InNQh/Eq0bK/nmk58i0ZpglL+vS7j4vOC2dRWr0qI4lH3lC
v5mwnOIcDrpzTdvkjXNwGpRzaY2Uuajop5vRktFFRa0HWq3VwEG2oo10mvbewYZ19/4zvoV9MFkD
uFf0fR3P5R5ePyT1AceLEGldh6IwHyoL7o4zUw9XgajPl3kRt1DzejTvaeXRSHH2LXL2dxhzu3CT
Y+0pKNt9i1FU8sGm+uY8EdwZtXPWsAYei5NJDcPbqXn0ZZ1NIrpJgl5ceXHuXL7//PaJyRWjToQP
HFrjkX3q/+5JWIPWul3KGnI4jBZ4ZKkVGgkytA2URZ/27LfOL+pvJnQDUFke/N5NVGUjrVI8EFAN
o+Q3r0balMU6xK8dUb0uUU8hPh8vdVZjCZNUYxXcYBEVVdsxN80Hw5DDpzJoO7nzUhMqCBGSXHCG
zuqIsqGJLYwlDZHAVpI2OsR1jBeEAYyZjhOVp2Q7taVUO2vog5swk1FFWZYqN5TlhILi7GppiXZU
JKf5AhHcT/P+e2tZwD7tUoFmcv2yVyt6isuvHptfscY8KjGv4My49WWMAFi5GlXfDqS5pokyS45y
wAprXQypmtCIaNmx1xsbCEw4O/S0Rf37EpJAtIHJ3sX/YKXgPYZyGn56uJZVWAiUWYhavdOAM1Rq
RnconRpnR+JKw0yBSa425TB0L5g02090ktoQzZS4JLRELKVbY5Yqb7sShYoVLyoC7Iwv9C/Pj7WY
uClTGgZCuj/gSyHtMney/57XkfsPDWf7apnsA1Ejb8KtqMMKK5a5qKCC0Gy9XLK8gokK9goED866
DzT+PNzHyPIoicMK0totmehXppgLB5hoS3bkp0IYm2l0fK7uNuqhQkVIa+YAPN54QweMdexQ2YdV
Zj7WnQsFMpw02GBhMgQrujpzBZWukNEG4ajmU+xO448AqVIT1oaan7AJSu2VlE35aPQImmzxCwkM
NPeRsl3lpHS4VIToJQCCGyvKxyB8k3N/sZAQ6u24OoclY6pzigcBBmCywUzGRboB12CDgHsDNBxA
gsxnnMPArtj/YH2kUAonle9JkdjiVhN4BkRITUutKtzLEhTz7PoGUF4ZrgTBjUXEj0XLGmcq3S7A
BwUFnK5psOCCBoLxVNb3sIaTyoTxGcW+c5YU4/TS0O11rhM7CndmL1p3289KZte1IQYfuqWrvil2
uVukfYIaQUrZ3wA4qr5mibQ/459E07gtpqjfoFRJpXhE/OI+RO/hcxZOoViP1GBfTNqJL+0yjDZ1
6FB8Q1E0QNZSWgvAecCl4HXSEZMFGUgPK3Najki6tLgDKYuyL0hTw35EObDZopYsf5AA9BfIVDnl
qi2x98OMqg9/UFE10lU7yG5XoSBD599zGZih7YCJqxFRvB2maZRu3NlAOaCinAgmPQAOvarwJKIn
X8rwp1cL+a3ATy3H5MFxQbLYVnNloX3wax6HmL1AJAMLGvPNHN2KQParIa0S2suugJXpgIiqNl3g
DeaujUFrXxUEn3vC/6iDr1cDzKM2HNsfBFVv92OdvtgAVAVgHD88CbzRuimLdKTYiwcG0lDM7bPG
aJaPzqO3R6HPpg+8kziGbPp0O+4gOIZ0LWkS9yNtU8V0eSqsxVrhVR9cMpfaW7sIhqvGbeazIqnl
d7AGzJkas1bscwGFLbY8n2YAMzbwmzM6yd+b2jAea16D+uCM+tvpifeHBZ0F7TRgtCfxXkvdDSU/
+gdos/rVLrYr/7ESAQ2LjDbbFY2/bFn5iGrfs/FE95L28kUFT/ZOazz3qEuBK6FFYamvtEEQu3j/
cPtLAEOSa/qYLtIC5Jx/fbYTgxYVpJARHm3mvEBHBZniVu33uk4+CEHfZkBUywh4wS0HZIA0HV9f
ChRFXRhRO64T2r0bqHuoc6Dwkv2iKiI+9QgAQVucAyx5yvgmgVF7NdDh/SA51CHBq7ifm6BsTBGX
UAaO4ckU9dAz4NCk3VmWtnE2zpG9gpj83fE6dz/0jfVBavPXy9H+oBlhMWNPn3kaqEIGPrXQIRmc
fWyW5QvE+/wCMgLUpjCNPlgbejKdPh69Fkg5hGvwfk56AjmnDFbclK9sA12fAIKfWhmYLN5UZhKj
gxRhChgtwX1LJ2qrAm1A9/58epNnML4kt0RKNuYkVBNev+Q6iOdxmSBTIfKDA1Jf+peOWvxnL8t+
wXQdv02J6319/5pv5zDXJCyjXoNWEAnT62uaRpGU+M9Pa7zIMjpoaXMxAQsBihr7H+xw3l9eqGXZ
nO9IVDq+rXU//gz4o3A2Epem65qmVoqdEuAVFDOUK76PY4gfJE457XfqDkV85uK1nm6FmabXSxRx
tLOy3fsGuYevKQz6BwwWQAXBOFn6s8FrrEdhWBEud6m3h/4U3Zl02nEKhHUsNk6tKAgYS2MiwuS4
KOaDMTxDHax7rJoweUbbKwadRZ58NQ4VlNF0CJKd7eIpQ8STlbcBtuvDSkxt5W8aSy5nkxcW6SbD
iT7YSpVVz7NvJem2NJzmxWsJcGm2ji4JGyqCm87IoJukRonW/4iDoXfmO/HwD7XncV7ZyIvSZBtD
Fd8MIHjk3QB3FT+JtkOvS4gh5USFTPhR2eBvr4JZJkhrbV7GaVpC66ET2MGTEU3F97IU9vVU8nTG
MALFAuFRfTC1/3I99gwKmyR6NKEOXaI/yrcoFacL2CQCmNDqoKK5kQEwy2/KtcHOtmFimx9tmX+Z
2Q60GGpYfDoMmZPdCt6WhySp9jFrlmU/caCt4sap9yBl2ue6S/JdUqOC7gsLgnnoKFDGgM3RNP3W
hOZ8Dm4t2A4ZGmyZUWbqg73trzfHQW+R/TIuwcnBZsgxCCuXrEhaU/rVSWj6Z93gU8ESYvkgz/7L
tgLqlrUNzIPe6inzoIPOnhiOz7VCPP9SKeV10y/mFShTybd1chaBr/7gAe2/vXEybYeeH3GGH5xs
LH2NLZ7h8YSYA0GJkrMQ0VWFj727QydhEAToUZzu/LGwvybSgD6Jmr65sjqAkJsEd4/5mhXJMQfT
XiCUEJf5jyaInIJGYCYRVIi6B48S3LJWWvx0t5Qy+MRnuv6Wuly/Hbwsl2dNk2m9wJgeIZoFXfDB
lvYWQENib9tWAO3LFQ6v8vWWNrBwp4gK3zoQvfqSUpHaUcAtsWCzsFKNI1XCx3MM/LtBriWFA1Ag
NzoXao1or5UM1fn72/lfokjuJ0CilZzbNE/JLMpqohDwNLjNCiEPolj6MytaR/EHeT2E5NPDUjO6
iH3o+sB1Pm3iKfinITqMI9orc3reW2bdbbFniu9mvxqtlagAcdL9ypJnuPeeFsjDWQM4eYlc0ASA
YVVgF3KRqsjDaA5Z0HuT2MK/lMi8ALdjYcp178/THZWj6WtaGCbWNOmIyazbJkYK4Arm/jqiyXiF
1tniaum5+ieZr/UrtyefZNz0qnsovNm1P4fJbV4AJV4Jo2ujXWCaYLSzMZJfMXoFt5X74NjWwIjE
P0WEqM1uTmTM0rAz76PG4KF+/irIANVHK5Iznk4WQkXO6wkTd36QRWnjrUEzW/VGGPBikdJzRiAx
ywDy0Le+Upyz7wPDCwH95YMqL8ETl58zdA/uc5zc4ztCj9bdRXTZ+msjmspnnKC1cHzuU6hAnFv2
W7+VYf3g+5n0t5yoqTpyD/+/LMD/tjUB5f+tC/BYpd2vn//roXvufrV/qgMc/u63LpoQ/4FfCNSD
MjWePFBC/9UHsHz7Px5BEFVI1KMhbRLJ/9YH8K3/cEbCXXWOymf/igNYwX9CthbIYxYUFWoB/n8j
DnCA0vzPDNRXpAaKcAHlXYEq+KkjdmFlqrLG3PsVWFHXh6DL3cYo1mYz4NLkeQgMPruG0vZ72JzN
sEftCY7R2qgj8yXGBr4y1pTzcv8yTLy53+ShUcnzMSyL9gYbp8aY6XNMHoFQjiVWDWBdFJmzjn1Q
Vb98QoD+vsCwp3iGiNZEPxykVcQeL2GYqasSbS5uBYESVX5KENweq01cgKRsVvUIef3a8mfJLccl
xplXNopq2T8G+A3+5o9XenscjT91BV4fmdR5TH1QalIM7R6G62Rb960y7ROKJb8ixN0zeY4+XAFG
zR1Qfjpf2rhLR7ajpkj/AbaU2h9lIifHioYO0HBAvgGcBG+Km3m9SwDkDVr6EOnPzMoP1hk1GggU
i0JsgrUE0RgrEOxHZw4Dabumuh1dR3vqWO4iRueyE0nVwuQGeYxfDfQzyb+9P0avD3g6BA6wg4Ap
RBCj6bQn9zhxvNuJcoyfwlAa8BwvfoxwQhHABzcP+uviKfdM3Cbfv+7Ju9HX1Vw56tYmuQR5xOux
aZC992vA7z9jXCJwIh9AYLbfEig3SOSOWdqnn6oo6bpuhcoWIfAHkezrLFE/Nr15YliCbshjrKHX
l8cuHR2tKXF+GuCapLOG6Cu8ZxaS0V3US+prnS04MzcOYkr9Q96aJlrwbZIWDMr7A/E6huROSBU1
uZh8iuOEguvrO+kE5e0ZCOmPKMQ+Gf0yyprRvDWQbkIrekZ2gbfy/iXfPnxAZ5g6ewBsSEcYry+Z
+ElEodpUP1GTZ5Xv4JBTHN15auwpOtL5dMWT6hl1uWqJnMQTNX+wXtshrc1m/GAinPSq9QCQuLJK
WKgO2+lpiAmaJ4N00RkvSar80jifukRb1SBymGg2BXpRBAZp2c52s0IlweGuaAkkPaRCkc3ryiDP
eQjLpESeWHq1QiSKQmD78v6Y6dLMH/utjwoHkATKVxbgN1bLyV7Sj1Gg4DpML5PqFJPA7HOE7bYm
VW7Ci0k5uOU2di71ounAOfMlbTByev8u3gyWRQOdEBUOYgCkl63t9asLpI0Ccyvql6rwDPbwjN0L
nd5hNjtsbhzisPwZ9o7KnxEqqthRVYPJmnceGBm2bCuZsNvqnX9O+KsqXQqEpiZqJh9y50/nmKUH
CYQiMjq8YSFOSl2TM5KVV4vz0ka2NprJurYp+lvUoMALrkc5S27O8MuBf6tnCXxrE+TLbDyMTRNd
tCEmQDABl8Wcr8pEazitKqiPYEJ6j2rHvSjDGG4fNdKJLdE2stmqLhHbLfjUPI1GJPc/GPnXoTI7
lbBQpQDbbVHfpjR8smMwMys5VEPz5Hu1B4u3MXFMkasI4xnt37P42kMtmo+7Z4H0plxRk2c7aaxI
a9DDDHSE3PUjqPuPFrR7uotTAiAYoa5okarpyvPraQF/sy0j1AifGsUqkluMIwL3xrYSZ74CVjAz
HCFa2bgAJ9OMbid8UKRt1mz4o7iP5RIZ56p0UXlXRt+KfZAKHSBM7lAW4VkO85LXU7dIhpPIDb43
3Dcqg5u3FCIfcwyDkSHHXobR5wXVVZjwQ+fgtRSU08S7I2Oa+dIuZtwFm8ZrMSMRfq/fXT7FFDo3
8nB5lHYQPKPvhu8c5x7BA3eeGpWODTqEb/LnqcXRqdmFiLsMD65TL921Ujl9r6IolU0hIkYX+lx3
jOLvVVBF7pfBBNdfbtHwJs4YJP4tH0EhT7dwXYAhSbNAtfjUW04RwU40V7EVNsUTpuO4t6HCDGyw
XY30NosLB8NPNor3Z+PpbgSmFE0Oi3ObpnT45oqtMvGTQPP/u7P0ejKOvau3P7v18SnZwYD1xBNN
a4r8tIH6ro1vAEZot+P3b8M+fXLQ1/TkObg8FCBcouTX825xhl4aoSi/lG5Vds6qq3vP+FXLRJtu
gearrK2K/Dq9BeASs+Og/VPH25iu2oArrU/ZAHl5ZOGuCpLAB3x0i2CmL4sO+z0dPTNdI51BFZxJ
RN6XmS4518qNaEey2MnSh/uaukTgXERZ3umVDwja+UTFzEcI0cmVMw1n7z/xAYv5xzlAlQ1ErwYv
6pyApPnk7ISkSa9atv7j0FcmQaynlE0QOyx63gKpc93zxDpYfkwI5zB74+4Q2Rqi0VPawXncjh4o
HOgpbUv4ekhnNuhusUXiA2BaO1kMDTY0CzI4rLoIkTgmrEWrhtVJissyev+RTpJZQCoeYBFSE42M
QUHjtEIvnQrjjayyH6nOOqytron1DXSG0+ule1jHSBrQ7txFyaSXOHul3lJUg8bBs5FYhPFIDeof
1TJv8+cizHz3PB0LaIUrOaOkv49gKc1XKfbjfMwMG6bd5YavnF0DwMqBQcV5weN+8GgnUSaPRgXe
tdEIDECkE++9np/dlFt+0dfzI7VavVN1SjK1lmJJ6x+dGeR2RW24lssX3670+VgatcULmZBJjmfk
QYXVxbsQFYXxkShVMRw4UzvMPmdY2E0qSJ5MMReZYL27gRPgqe1mZFvriEi4YNqB/qHX6s0WQ1HG
FEn20Hvwn1kjAK2t4ZLQzvjuOD56K8w/KKGerFHaII6WkLM9XU+iJHyyRimeumIW0viMPE/N7nAM
b5FYm4Z8TWaZxNVH28LJcaQv6YKZBgGvUfBvOAomIA2asJP/uaVplz/jXdExoTj7GR83a9za20aj
AXBlJQpnZsCLIaoIWdj0GKVR4cR064uWiv0uooXKZsCCHO5VgSje81RinH3fYY4l9r9fWyzp84+r
Cdci1gqrSL+OOJ/0izDQBOVLOGfhcG/WZc2deHlOlozYqc5T359ybugwp/7cIWg7cQiwSVhUyd9m
VISDrRGb0/w5SWZRRKvu4GMTjWaU7QVCTmregjAQTYDhjx2iR6CUTOUlOg3OhG450Y5xRZ0Uu5yo
THzYE2M9xT8QbjZpXPWu2FAfqoufblYs6r48ePGMB18exF20SU+QVSFcZ2pwMFF34+gFw17JJJpw
FCzN0rp2TGWFm6rCwhzYUNcjUQ3sQmIKlBwtguIpH1gMADa1fdAE5tjFudG2evdBFN3sItU8Wf3Y
n+GymaDuUM8R6iJd4hOZof5SjMtCWstUpAuVzxG27QeXoyFE7HOD8OW0fB5FbadfereIow1QY9uC
VHowTRIHB6Uwtcd8DRA4PkfpqNtI9I+XqyisTPPMQv/X3sVGGyTmtgGJ4z7O3hDnxiOE5Gn6PKEA
390YbVcZ95wYfv/TU0Kox8Uf4gp77bqGvnoXTkuRn0Up1Y3dUrsBFLkwrx07WftqaWXwYpVZUP1M
7INNFVMFz6qw78YRznoxAo0576IKiZ0NeYA2vIL2lIs9YpIGKJNBNDa+IL+SAPQ3ozxZTqDcm8Wp
B6Y00oQtXrcOMHGs0arKbRr/ogealxTXlTflMt5mQ9zhuoroQZymu8hFyta7j3CxlRcic5M42DFX
hJNjFr5o19GiDVIIzrHhCuzSkkgtAJHAhhtJejamJacN1iIQFOfN0CAj/Q0fKeEBWxo9AKfr0SFs
sfZg/jM+pJux7BSftLkaXzAH1T800rTgy2+PRIj1rnxZehlieZ0J1cQY1E2G4cMuzsCK+WdTlVn0
9z130Oei6YEqGa5jesyG84xFEagG7MMSABif5rEZG/82i4xsLNAIdgy7ucj7OQyGTyJzPN06C0Nd
k/BVB0Pgix9HETYArlu0jJQxS7bsG3ZtmWAW7ETKL64Rh06t4jbLxiyItmPGRhBv65SGllqzZelb
QtSjMO2tGSfoaYJnQtkugFFkGl71zdYIBYk4exGGjzAxkPdW5MGMLK46KScIYguJ/hDun5AFJBL6
4+gPJBiHaeQjCjhilyG8x4g5RYeQ4apuk854+O1c5w4dpljrEBN0JgBMJVucdaEq+b3m+KhARxeG
T2Y+/3GWtNrXHtszkszKSvXrsUCi2t5Xq4CQDGfZDTNqSUZvKF6FUeVBgko0ApdkHDh4EWlpPu3s
y3UaJF6PW3Ptgmv70mVVj0eSlRrJUp8lPW69002Q0a4PVymams3yIJhZXOFo5PvbBlgo1NiHS282
LFxSUb1gaIbB4lc5YgOJrTRi3S2XhQ10eHVKOY58oeCGou/aQ5NCPOQepmfO2sURi49vYK4xFr9n
T7S0BzfPzNAPF3XzYTB6Zg2e18cYN/QWT3/ntJh1OSbC8A+/h9o4/vq/g3z8PSoFNjbbdoNnLApF
RjK8wFdvUoXitDPz0NJGKB0dAZTaU/OBBDyGeOodXxTaxh1Tjcy7V/FFZYUzAD8rx+ldfApL1DOW
h8EuC37FbqixQdYInQhsUm7OOuiNS7CzrNGD7XpoTHqJ1g0riH3t+EyJnZKjrZu6EqN1PveBzs7N
46s9Tg9sH7WlPeL4/MXWwx6RT5zEnDBPoQnpyyRucrDGrqXpJ48LroR9d8mTOnp4jxNp6eeeu+Qh
9adYqWr5O8fzHWZXiwDx/x1QYxkXvsHcoqYTZ9CFybOLBRz51JzFuqKFiXbao4p3HWaxrny0I+83
HXwbRy/UFJg+rUfEysOrgWD3U0stW38gLUO+uEMc8KWoTB0BlYun77/qRZyMj30RF3QUceDgcxPp
WLFznre05vGsOs6VNMMbzz/7PeR0QxW3Mx0NajkBai6eNSm80LOBNr/QEhEK455NI40O2RkTUx8u
7oFaJmXqiobaZkHBgJLN0TPcr0GoI/3A+crP8rkXWbDLCRan+RJNjmKqz/EvA8iCPrhb0CWM2pg8
3wothE9WSYe1uok/uOEV+1L2/H8uR4ponjlalIoktfxiP2hd0YRQJ+PqFjoZwxdRIcRfbiM8ppkZ
aG9qv+TJkTY7TKCSog+2vw3AkQ+NEC8CNqeW6bsppoz9Ji5q7bn7u5ycdQUoxl2fFOS7P0AwQNY9
x7yb4ThzDmtG1oE2zWujMY+WLw6QwrF7lDgXj+K8Oz76FMYtQ+TAs815IjTDWw8xEdNil+sgrPFv
6MnqWUO9Sk/xY/00aPOREbB6Wz9vl2JjZmDBN0t+X6aUQg2MMRchnsCy5LS6KFnMorxxGkvxG2K2
dA47eH3LvDoWWRbLK1S0w2hWRTZUBYnY5Wo5lt4i0nKqhtKDuzCf4QtG6lviEaPt6VDbJg8taVfz
pJ07pvjcxXnQsVU66Ndy5rUzOw3EMHxEGLw+hReDdXyPFhQG1kUV8+dqLnjK7yPhGZbKY9TiFbYP
HVhZcEF6jrsbP48c0d25lLHmaDtFmTEnOzE2XtFuKF3QSl75FIHEkxsjyqLljEdtlYca48JTCWg3
DGjpRXq6KVuBL9wcRzLrairRTmqmmFePi4fp9F2+9KPxoGXVqSosjQzFE/st88tAg0m7CwJf19Oo
qTAppZ+udJWqSIlXiazDsh6bJ5SZEmm9uFMhij3Y5GaOdgCD2874Z0ytDFIsJ5pTeKu2oP4NxKOw
fPWFiuSINLAZyyymaevNeFrdjz6xjfwZDukg7e9tFFCaOFN5P5ThmlZom39BWNqmUdxzOmCQ0VlW
TUwJzj7srZ5ZDu4ZCU9+aPio1KE872IKenyS47uUTUaBGCUOR1vrRoftpjia6IZzrHcTon+9eFMg
qPwGQgqMGUoQ+meouCHDs8a+Sv9i5FCdKLdk7rq3AVG+YSnjIthF+6WbrWYLOsvXqzIs9b/8nrLE
lOxEKKfofzrWw/V2aqAJPc0Kt03LVmZw2yd+jHzraFZUz915iXDtGo+2hjgO6HJgS5+ILxhTsFvI
BQnpB9ek/7CnbqnvPE/pND79vpCnQo40yVQxHo4ZW5Vmiw/ApGp69y4/blj5sdAo0QVhNhgFJivc
oxLKdTfwv2SNc60UvfHQp6AszFU30sUbsP2KOdzXiTtxDX8o9G31hwWHNhLnCOoOvV7kja3bjJtq
nPScBF1vI5HkJS1CEVvEoVmNu+OAUAfWmx6aVzrEclvLyK4SGtao/r2fXp0k9NRy2B+YwdAdgPS8
KSsnHT0E6tX2Q1IjugjUPI4nVsOIBtkesRW9goqBwguw9FTqe3//8rqO+kdupy+PeIQA3utpAOdp
nRUuZG2MrU+p6rg1ZtSAuQvyAFbS+5c6KaCzmtAzQFYSsiBqlhRnXpcu8PSRGNVZ1b9zxMynul7L
JnLdTzBP9ewORaJfap9mvOHaxUXBW//eHN+/l9clBM+EmabJaZrtDeSPlubre4kGx6Z8m8UPmvEq
nlLP0vF420JY2MKU/Hic315Qk1louIM9orh4KsmTY3RhFaUJFniCLPWEulPYXfggU3RZ87Cy33/A
E2SufkJqt6iSgaODu+ueFjKnInOBIhbi/veOMSaLLtrPAtc/bze5bTDsYNov6q4fnTnb4ACh93OM
xI0Ho11czqMP7uj1TOeOQvqyAIVBTaMJRavu9ZjPyLWM/uzI++K4qEbiOtb41OcIMmIhM6S8gsTt
Z1Zm6HA4EFoAzORL1jgSIhuGW6xPD4KQZ64mtpZ5zVYv+XXWR2Tt09khnwTFeehnAbHS2+z7D3H6
Gnlx7gGyBkQOZsNp6YlzV3b2ZAz7pM31zoQoPW+wab2qv5vRUXM/kNL+2/U8yEloIWBoB4n49Zj5
OCnxgs1+//vYg96I5I8Jl9erVwoF/P+qtAb5H7J+QGWRjZul+mY7cMaISvSQZhw3OgomSNZvAwsu
1kUF4ZZHfn9AX+8/1GdD2k9w9QGl0Lbl+9cPOM7LlKrFy8/9ylCISvgltNEnoVgw/91Wpy/Fqwto
e2kBJ5q8+lb+wHri4VPOfQwh8xiKDB7VEeaRLUu+vP9U1uveGp8OQgMug80oauLEaQOlMrskyqYm
/GFmlKl/Lytb5DpUVA7qfOcDnIoKQG3pKhtjOlWQBaLnZlot+nfV5D9mo8km+MF9HSEi/7Pha40X
hiAEuHMADECnfj0Kpkm/yE9hlagFJcd2i0nAQRYODnlf/9Pi+AYPqgaZOMLIKqOFLBa6S9xZ5RVR
BL4h8Rq9NipS17ZLTcS8LSP48/X5TMzi1Xs09HNrmtcRQmmET1KWpGcqs90K9xss1+0OFLkp2nIT
KEztimtnsmpH3IbHPmMuSJKcT1FVWnK6wTpjCIHy9LiMWtRqMiAk5yRAflpuCiNrmCK/Ayff4M8S
DJFGPUXJHAIOMXHYXo8pUH4YzRFQOXsCKasOT8bBNgi0awQ6in1l9ww3oR9GXXunLXSQCaJbn0rg
dKn3rMwmsPDhztsOlyqE/UBvpxvR+AUEjn9LMZLjHKrbMcA6LCE6fiNLaIF/xObly4GKF2XFXGCN
GNRcsszJdoZLky5KGq+LCdNX3B0niVvbo0M4Hjp7ZKZCt7nIhGnoIkU7KOq/8zE/DMe5RUoT192S
cjCVIZ/uBzYZXVBHkGVhK+IgIoHDevYtliuNj6qJFK4nP3tziOjnZ/ogutNGbGraYl93Lc2Nzyli
fW68YZ4Dc9glSlpWti4tguF/ZlJifJw8gJP2k+VNcxfsKedFzR3c1Sy3t1nVGpjXNWxoE6oRXUKP
f1vVM+92M0LNQ9YMsRqqkNhEm5AK17M7R+N1HrZdi1pqgZcRWT6+G/RrQa7CfzKLbnwRuGTMySZy
SQS0SE5Vqm8VFSGjXx1I+gAxj6mBpE8fi+ug5DzJdlVSCLsnuj/EfxTkdZY6V50+DI9TozhEqRgc
56SSKgSpg3CaMjFCYodF34DbsPPcXo2oC4SfOVzq4KGpQqNALBdXNLwe4/HBmxHV28zpGJ2l7uCc
p6azXJRqGs6psNT3vhLopodesvdT9KqoZQ/qc8SkPndjr25XrL7kJUNj7xtM4HozhRaik0HhdGck
4ZS6tNBW0JhPuOWKVTU24logU7TxXZy1VhL2+S7zJ3eb1Wn/ackAlW6Zud0WqX+cmPJWlD+Spn+w
Lbe5Uth3XpVw17Ze605rADLx+VD34SbBfvfOb1Bbz9Mm/Zm2sBXxXIxBxVdo/kWhvMQbu9yhAEp3
ukJx7+D3V0H+q/zdyEdeBOSJL2qqe0x1k+inDPPiLJ+sAoJqmHm7JDPrh8alZ4BLi4mHnAGb9nFE
9Oq5MCqPEkNffkYaOd2admdeYmWEZC8kLufapXy4U11b/Wpxx7mjqJmCo+qc8KdFC4o8y2qs+8EG
271r5srYWm3Z3beDSyGErWDTzlN/6bRKa5KUY7CO/DBKgm/pYIfzBciI/kdru5m1rfsG1m2clsm8
Ghwv+BV0Ho6KRmSoyxIHL2TprC67mwZUsj0wBFde24EIjoKkfjaztsFfyDWvWmHpGRp5urcbD+Pl
RJh9Y/r5cEFV3sDRy0nsDdK3xU9kM7WP+IJ8Mel8Y3wfGzn+koYB2ye1lue2zWrM4qMGWOOytMzc
pMDNFCSX6jcNlizTpcCCOF6ZVpPuZ8tnIybVWw8jismXyHUUzSWqmWpnN7195RXlhNen98Ub5x9m
H0V7FxIkPMa+21DyNHGcxS3G33hz7Wxd6KT7JnHV9xkjyF1m0naP21Wfg83I134ag5A2esd9pmNe
rxxM5M9qChggnMvuDhHk/K5NMLNEELeLH2Uyy29qakpYrni9IY+sGkzpuD86wegK5yy8KVnW7hSM
t6HdJrAolyHDwrVZVjSfyi9VncpV0wzWXUhz46KxUTzolRldumnlPrcQsq8z+hAg3CkEc1FIkVFv
SDLlPr4WgVGjFmrl4bMyCLY2AXFjhkl7K2/FKPIdG70Qa8gg/nmHqvst+CEwJ2OiHu26as6GfrLO
smYQz8qJHkcCy8dFlktwJht3XmWyjH/NDMhZ0vl9vyU8nTEkw6AexW1JJzmPO1wMh+FChHlzJomP
cWKC8fwYVl344sCL/pypqH4ZlgF2NhN8M/i1feMCeDgzOSk2cpJIzju1sfLGarhG0SN/Wkw8UJ3C
ikCMUebeJ7OJL6E9sSOZOJlSp/IQl4E5F60bhG3Ocq9Xj2DOHO5/sC8ts3J2mXDa79QL5W1YJerc
movwoSzVchWjx7idfG1MlFVlinm62V2q3h1vqzZSnxWSVj+cfGBzsOU87F10DLZgOsdPltP1V5Py
xwtQ8U5NPSmoziJRurCQBchPyjHhxWKo6DqKEnW32EHyGLBvf5dL0H3mwI/PWWz+zWIZHdgqke6K
MPKu6bxbzrorwwJ30rmClw1GbrfERn2b0xq4jae6kWhwFuZOjZn83nS9G5P0L8u1CiEcAqDKaSaV
9efYWWBTJ0iLbx0/D84tepHrAbHvT8EQQ1vulfHTiGywcdez5y5puJ7LiRh84/eU2oPr3HMGv9ua
tQK7vypCXJdx5Ixvqf4Ue8Odqy9Fp575m5gCdGp9aVH33WS9n+2nMAMWCiksvQzrxn7qtZovrOfR
vAGC1D+m9jDIs8TGfxlRAcu/ciNkPXb4IlXhJeyrBlHj1sU5lj78JgiXEgr10oXDqnSial8b4BCu
ZkP6jLUwx05dyxC73501KWu8qFxZfnIm17gDi582azGpBGfgsFH3WYx4zPb/UHcmy3Uj2Zb9lbIc
F8LQN2Yv3wDAbdh3IkVqAhMboQccDji6b6tZ/VgtKMLqiVQ8qWJYZjmJlETw4gLux8/Ze21G0Ut2
Vudlm8eabByUmkliaAdv7Pv1dvEbqbLDVnroRCTObdWW3DV4j+VpSa9AVpHhUblETq2S8YIuTgFZ
Txnpp8lbsVe1euWeIyNMDDAXlIhnAw2C4cHJOZVK1hEpBvKFQz1tkDsdx8H1TvHokDPyabXwc2J4
mzs9UKdETJG3TsDguBy67znsePMcdRdoaVmgDEorINtSA/1SRpodzIQLo+YJTfx9N+1iaOsB8hnJ
7yBkTVLgg2IGoyqZL1wQJrBOMcI92NFbfHyxBcmDkypPB22ZiZcHWf49bX78M3ye/tH3LPpFmCTT
DwOkuCFe3MKtTBr/ZGPsQIiQkqVgSNY721BVdl5moiDcqKH9HK0DGOfQqhcGUh7ZYccmt512l07O
dAGrx3LjYs7no5VCKIkB/2QerbpCGidlKgVjUiim2PQmpvLuAPYFV8bsReQm2X3o2SV0t4Ve4oMh
NPk6BpQmlhSLeWjbxLB26ZiZxOxSwmV4qNEMIJGbQi9zbxfNbj0KM+UvYL1ZSQf+Qqtr+Zy/sAh1
vrvLNrCsk3YEfO3K2jPIjBbm3DrOhaGNrrpnyFwnx6Lz7a/pOH5Z1yy9TzPxJQ0ELiOOCfXdhOZk
l/iJPOhsHrC5SRJiLOetZxXAzUtp5WpPoEcQiU6sIgQ0B/C8rp36TjaVG0tJjJryc5v1lUDMlyFN
1r3XAtnv0jm5YPLp65Ex9xOJX2w29nXQZ9YdORBSgpmnB8XzwAMTotObXkmqKm9E1/T+rve89Jxk
zPZOdf2Q7hSx1sSkNzUJVFo9Byew87vYbEiPK7vE4XSsG7tgyNqzkrzUC7OcCdYSDFMx7DFUDzgW
xaC3xq/EHxPHOpsmwc4em3CsB4DVdwLC/SW6xglJpZySMOgnHTdcmRaR7fajCAOjxo9I6lSjTnqX
D7dbaL7fEV+ev5JIW3UHMpLHWPJSTkQ1lfKSXZ7NP3cJYskL6gt+heSWXSffK4JVItWI7KGAt/6F
juC8R0wUHFqQK3tPeMW1VuBmGms3eyQc7b4qUKilHNz2npkUT+1kDmD7rLZ9sojyO1WmhUs2kTOE
xJym7WkioIyUqU7nPZ8BhWPrvSo4lpyOk5G/lJnlfSmT1HgsDWs6H5kox47o2hOLVvYDQwGz3NY0
YJdkHXQXbgI1oURxMG0Pof1iE3WrU7bX2649w+tvR1/Ld5WbM6Clyd26Jw2B5G3Uy3wemIGtWKU7
bypI7qpYR7BY5YVzAcLafM6ybCgJBuB3CIvKA/8NEYSAbRAfaZiRRnhSu8r0Yo7wQMOotcr0tIaM
/1lwasvIabAs/Qsb7wSkmVDV8Qgp1I0HUWjHvHPM+03PsDdW8gzCfNHElUPM2bMafcH2wMlz36oE
lVabONY5I0VAZgtiF4yElDTnc6/Ec0keMbEktD+xRY7V/DIMC+8KLyXnNCXorr5i8OMPmRSOu6YY
rVOa5ylSrnxeKeaRs77ZSFuTfe1lw5lNdixnWcqRIcZHRoyN1tVokfV1dB6GvqqePAEbveytPgal
0OmXavKMO6Z+foBaiRoudIcpqw4TRdUpq18z7eYuy0CK4O9PQ9QlJENbRD1rkUo2heBS6w5ADTHi
fEApw0MU2VkN8bQc9+noMuKpy6goKdIk4Z/UEVGydLlJTW01yfrY9Kopr8zWmEiRIM+vZEkLXMKz
I2motFoOmm4WjX3lKivxw9LocutrhZxVa6JR8+cCtrtsgO1flFkL/wWcEm+mCNWa1QDJiFLUnSUG
He74FTAjdvklbkBk1+XZ4ie0dKIecIEhrquRrpUFLSRVgdpLBaDzMU1Lu03JfNYl4x1cQlYjw3Em
MGnYp9RqzYnKlFZ/67t+HjeOS5nXzc7pmAHeYehmJgQ+o8jJ7JCLrenFdaFEyfdABA3B1gUKa2YT
I/J7Pv5brQWezn3si2aJA5HNzqMjsRje/dlE1sQ2CBmqYGvZmkYyizMsr5ukAB3DNp/hPVy919RO
9Nk9oPdeed86A8rvkxJ4b7Ow8WnAAaWGeQXg2pIsx8MDtESr88+Jb9bnS73AdAypNu1VVx4gAhMu
zxTFAa3/bPmKhLyY9Bu1NGeW4uOtYd6i/ugjxDhWndxZgyNyFwpPl+XQ35TqFnBHVj5Q43B2SLu9
IOSL9Vgb2rhEHXVhIjKjdBcBK+ZCqEQ/+PYhH7x6WQTd4ZEObx4h9SKy0d6lzWznRE5PKIECegdN
65+vlH7+LtEqN2E6NyaBIJ3ABkq585bVsg/MI+sHAeTsXkP1s4WbYIoDzsO7s0MFU7/qTUmVhSo/
Izmkdfsgi0eJfmYOV7NjKLq6Cr4g6v/TIE/HawfV7pH+dH7e6ht9yXTVRWEsy8YjrxGRjQEDaqFV
d0BrJu+ko4Tz4PqKxQ7nZiqbgxxw4A+zL6YG09BYvhK7nABbl3adwBX3bRUP1rrc9rk2zRQIWrWj
AuWEmBTCgYXm2kMdJ7U/P2PYnBcRGqS8GreEf5QOMOOmeZEA1GXYF4Ts6M2K3zjUZUHmPOWEBOaU
4eZ8TbV567hQUZugpYCX7/GPjYm2r5XhIxoyO8BkCZiqlhANvT8afes9VWNl07Dc0gNAC61m7nBC
hfl6WYN5UTFmVzU8IslAzhFKSIhZhNakIxVDGSZ6J5pblykn7zq0O+rwi5lBIBRjq/R2+N2rUy3t
WyT2ysH0geZP1EhKTKCWsd84AaMybcgO+Cn4Yrw51UILzd+xExX5C4qG2TO0P8mzkQQ3RDa2fM4t
mMwQ8/XClx3bAUz7XYHm401DVEXzsBDpucYy3H/hcDllN15Ry63qskxCsDPhnkrbc/JnlkhrOVij
Xdy2k5VcIN9MX1NpcOd9fP3I6BJFZ2Rd8xmivT7d+1DEridZZXwE7HVMrb26ZTX1akwU5K7cGrQP
vTgo2unEoGkBCg7NzufJsvE3Olhqj41dFMgmpXPXJWm7H8xGf3RBJ4WBhz4yk9WKc6BflxBf1nKJ
19PMY1P1I2azqkG4H+RjMJ6krkQ1RwgsMtU0IT/en4Jqk2xwGo5E4y3mnskV81/dwvAYp6NFBCuV
T0IXBt46skcr7UlVSRuC1S0l1HlqGqMf62R3eHsEGuLTNHsDauih4VOiUvC+2DLzoSxRgF9B0qPi
7f0tRZ6aGjqWWybBhkjq8ixmQy9QhNEuuV5rOgDh6grh7soR4V9s6XW+W7uZf5M6yPyQswC5Hy3x
beozEPAJcJJpcJYnj9ViPJsHbN5x1Y1AUYAvKi7nOB0HgpwuEKFfFxbQsTM/q0rvGbYZoEZJnu4Z
+Qrm81Ll5emsif4aDWERoU0zv+LWUQ3zDy9YSFfoCxl5k50vsZqWAuAtTK1kp4jMqlh/pVWdFYa5
OPvBnZwHLcnEfEnnqoQVYLf1ElaiNp7yACVGWCMQuWxRvpCgOzmkRq2BiduiS3Sn3uERzz6VoOem
iH2Tqo76PM4s2fnbfXOvJmuiDW2ZbXLpk3j/2KH+IPxCVU8WyWyPktCCMMsbeo8oPRFwpSOPfCWf
Um0iJKMEnxRpVB4XUmE76um7fGlScoBkwUsdy7z0rgY1tKeD0+FBkV55Tl/AO2qJ7j/QMc49HoPU
fRbmau1mW+9vR7mYxI+1g0n4tD9t1ZpeI+lpaPF4fe8feytrSFEINAqnOg/mQ+OYY3WLi5d0Lppb
seRRt6POctSO8sU4a5Y2Q7M4GY9ZssyPQTIQztUrHUunU+5qv0rwpQP/tx17uPcp9w+GnRjPLcr4
R51/4oTazI3DivCIF8i/mBEfHAS59OHsq68Ip4drofQlAeJCpBTvwXodpBqgMWnY9YH9ANyI8nsr
hjx0RheNiJfOlJ8Lmh2xP3NQ6docGttM2u0D6FH7rgDrRTwbXf0TIRqDER0KUGBiLws0L0kAtKAf
JJ/ZoMp6JFkan433yIm2rcWttPvWdq4G2Ges8j1oDjRTEp4rfWpW9aLumDUwCG2v7AWJz3KYTDwk
JhQZfYYupausLtaTDQkz3Cf5PDkvTmO35bFo/XqwCWuW+qDF/ujYUAx5sVHZMGtDt1EERu7qMYJA
Y6Vs9PUlhzngSn0+IfWaLmbomqA+bbuZ/C9u0wwsKp0oq5lMM8/JdCemzkM/EWuLm6YIbWy0X8ik
KeNRey14tHlpkNfbJLyNmWjf9I48qT5m0IqAcEe631JmTFLztETFJNJkE7fzDHaMQdIiXXXYM5Y/
cITJrdmV8qH1p2QsYgbEsI72WJnyubgsirZXbdxPgFKNnS4s1XfPpK2NxhLyU0S+wGa1KcnCVWSs
DEdyXZ0iiOhYb5/EdlM9qA5ZSgASOSFauppOmCd+yZ+h0QfldQajgQPzWbH0SeVGsx743rj/9Xju
/YScqSEKEJ3R4ebkZQC7Gf5/nFDSKvPBQaTNGxEjm7dp/FPjYjkNLBGOp5mtkKSN+qxhwMgLRnS/
+QXej5u3XwChAObdgAEwMvSP6NPcWfBGpbn3Wv75C9R/Kk9q8rh44rSWudifk9J/xGs4vLWXX+u3
/j+2f/XSCvw3aTb853+8+y+SwvjfL//KRf4i2779Nnz8W+9+bv+f3/84fWvjr8PXd/+xa0juWm7U
m1xu33pV/fk7/PU3/1//8H+8ff8pnxbx9u9/vbRIr7afllL3/khlQBz2w7Ox/SZ//bvtTvz7Xxft
+rV+zjv19tM/+hPlYOt/bB5zZLsMmQlG3oB501s//Ptflv7HZg/C2IlFZvPA8Sd/kRw0Q/8DLQEm
6QAGhImlhV+Cke2Q/ftfmun+wTTYMHV8rpuT3Hb+Cc7h/ZPEj0FVo+MBB3VEdArXev8o617haKlT
YmFBvEfntXXOa+UXNzSB2f5/uDV/Q0V4b87581rUNHhYMeb4+sc8mnL0grGvBC5LzrycJYmmob8+
W9lL3ybjmeWXJB7++pLvZQvfL+lbDmYYTMvwpj8i9shCrAtmBlOouRNKcZR8uwbV52/M0X/zwYBo
EzsBDReN0kfoMaILmz4TUuYspT9/4qEziFwEpGqfmY3vhJPTNL+zOv3NF4cmY8uBARyCeuiD4iQj
ocxzBm9iegI1M6WzT85RRikdMttID7++jX/3AQPSPkzXwOcOrej9U1LQLTBMGmCMoBpxaWHzeSVD
iCJeG8WpymXwu6ikTd3wX+oHAF8OnQIXAYTDY8L7s2nUftCA8EDqY1u2czhO2ZneL88zwPozpZyH
Hs/+ed24ZxmduV9/yo8Py3ZRn6mS4bFbEyb04V3IBpxKSJrncOZcGOq1S4AL4MrfPCw/XwVAELsH
XmmTF/8jumvsBAd8JPZhZ4jxEoZZfoGr8/nXH+Xj02HRy0cAwpHH1zlFfJTrzEvjr4JOcigcQ94H
U7lcc+BtT3pD1cd/fCnPRPuEYM5zfv48jKWLrKAqDou01NeoQujLloyw/5G5nFp/8x1tT9r7B8P3
XdYrHcm/zSLy4cGY8hbHPkcjNB8+3WsMEZ8zMarP4GrTC6guxEO6xfw7Yv3H55/buZFKAHUCgnNB
db1/HNPB7TqBN4LRpDvc5MlKfQGA7dwSgMGI4NN/F0TxNw+JD43F4etDFEhh/P6CNGs7X69b2jRJ
5wPit5KjD87qN6/1318FrZzF+khi74fXOneIQM63ya1lCpO8LkLXZhR6v9Hi/c3N28RjBrsYLU+e
xvefJanIJURzDA5ZmmBGS0fDk5t7pya6j28Z0vrrXz+QP68dqBc3FSdbK8cP/8O9WyQyCqaMK03w
9chdHkMfY0PYDuqRI91V4VO+DtL4DdHsb944mD/Q2G1DR5f3EYtElQy/u5lXDikLeE/ltPsWgBJT
0lXd//oD/vS1bWsUcrQND/WdH/v+hnZQhhXuVbT9vtVfTGtaHJqGhvs/vAqJEER6U2AyG/KBtby/
ykqDubCNmvb+knPyRoE1x2IYjN9I3X76MNsqRaOCp5wdmnye95dh/pQHnBosFK8EYrtT4LND01b4
hx8G9Y0JvdDYNmgwqR9eYPiOcAFtHnI8F4QRjsQjMEDy4l9f5adngDcWGaHubCsh8RIfrrI4hjn6
PlGGHBy0U0lr6dr30O4Ubl/sf32pn27b90shXdyEkpvj9/1t05mJLRPN9VCSGItsp1a6fbKI3DN3
v77QtqC+W3A32b9DcgxrLerPj2EdcvQVrQJaoUq4icGavgzeMd9y5slOgzcbDeZSbgJfjzG7BtIF
mRfmx/kff16X4oPnHhk0X+FHQS/vK76X3GOUTqsgPV1oPOsH02Le85vP+/N3CGEBVhq+bszU3kfd
pUaqRCo3Ljhuq2afBZ0XrmpVx9QS5qdf39qfv0PwHUj4dBiIVDnfc0N+KHLc1XA6WQOn7cdVXHkk
th6JeMl+s/z+zVXgXXHI8LgKa/32gX+4CoQQ1JjVQiq73+BFLa2etu6U/ea2BcbHG7eJ93TOEB6V
LZWN/+GJdHJiakcP9nzBoXHeVexf/U6fsu7Vo+8mn7Q+Z7AUeh31aQyLJ3G9EKmlnR5Iqs+aO/qk
Xr03GV6zfGqahm4aBbcBrLou9fO8rNdXBmaWYBjIBPUtSaqW+Stz9Dpc8l6Xd6nVj94eJIouCZBh
9FLTYSd49lSfiXewgWhZXZWf9gFd+SRcjHFxPFApWWkHlyzS6eKfdGYR5DdFNtvjfgIcQs4w+1k3
3jhYh8ew4I+xPjW0xW88BIJlaIhCoWoTZRAQNugs3gHWoszOkFWIBydrGSm0Y1lHHZ9OXNHL0Lwn
CDhLdaH3tbeG9M88JxpHN9EjfWmH4FjmgdFcr4jYlpMZQHF5oyV23u2NXpvnc+rtpa7DBoKNg76w
EMFhbKZ6BmlvmAl7aum03m6Y6fDftv2cZPtsG8xEFip9vDu1I/O4NJPupoDZHoR2vrImOpgoVzqN
FFfIxnzh7JXTm5sbOUn10xZ9knWP8TIjzlPMxIh/rTLbRU2AxxzmQWrRFSJKS9UxuQbdcGQc6iF2
NNrWC6U7pV/KYvLTKJfIM2M0Ovm9DvuNHlggNLzLC2PYiGEPrBZvydx7H2XNcmxXv5pORulZ39Z+
nPW4sjCZkULrtfT6p3FBI9Cj/xMRuQPZTapKr40Yo9Lyw1BXNdSh/PSbTBvznL2LvDWGgE5Fyk6F
IDZ0VV0Nl0RyuMFpI8zqGk+y5X5abL9fTvrebtCEaahlAwQ3Y4pFI170Kh3wjc3wQ5/9Ao2VFa2W
PveXsgCBczZBq7V2zAxH+ZqjFjmRFlPKiNBfejGNW3Mws1mr25Dpi2ta+7nGDXgnBgZSz4vEI2Ux
LdN9YGeOJQarP5ZuoJlp3CetzhiayXfqjbu0q4LJi80u1cfXgJ7icG77XdW/KTxH4K2CcgiIubQX
y7jUa7/JThnrZvMOp6rRHfkl+pdSZypzIPsrv/ZrvQOA6G4DijYftLMUjjZRCRTYdXvdGZox2Bz5
LGt8WYuk4FtFdRVoJyAM3PFZn2qzOTBzrbCnBx3KW610amSvbTFMTElkQdyKvqZ+JBtXm0/kmJMD
v2ZEf9/MleXloYEqKrigLSp6Wnp1++rzUo2HbOAdfqnpQ9v0/brmjOROfTknYQIt7+SL0T+xstLA
tM3LM6F9dcbLgVFMejYrf6hu/ap17b2sC9PcZVqHqtmw6BjGK8bUltyUBNSPkaCK25UFCMddZ5W1
f8iKpBYRKyk72AyRgFCdJVgpSVqa+HM5GQ9L1erjAYRKZ+9sCAcY3rwsK3c+/UqcuWZugeK2dNVG
di+6JPKBKTAfxDDwtg5eTgGcbTk8om5t4+ioqZmenNLu+pOME09wzDVZW2eiRyh7rQIiqT63rVL5
7aQHjThx/cpfD2Y7EYaxop9y9pso8XPnDPmFTvILFvCqoGlrKJhLmegWXs3BbvJdmZAOtZtS26/u
Oon1NmTIZmxfkJq+2iOGZiZAbfapnaAORI30goLhk9lclow9wR4bfr4cvbS1GLL0BNiFhcuB/ziV
meFAPc9Icgt4Gx8RYPfbPavqm15JQsPoyWqX5VJ2dyz8Hr1iy9fSg2UyrSe8pCd2MatF+UmUnTAi
M/VneUAWBDh09UlPvUJOpmd8fwPAnj6XTh2hEfP9HeokkUdDQ4jy3jZEh7d7RpX5mFLVcHRngm2c
W8GgyUsDyP9Jy3qB3tIAgh8hic+bJ7K0s2KHFjN4cis2zghfweR+67ol05GoG81w5vUZCtVkySY0
ncqvtXMX1a1knllV7uk6Gb1DZpiugohNfIHJNzQwc3FmDMteh0fArC8Z0GeJ3tLItw8WZjyp3g7r
KTBrBm8SCU8fMZafh1OS58lJnV0gY+jAe6s46QjGJJOsqgrzfhikzGLkymlwqrOVL+Dc6m2YQVOI
GsVdgm5vNTRudqUpvGeWtU6/IOIv3avUsXH2o2fR9yJPnDLKPDz1X0YGR0GE4VsvT/HZpAxUGYzQ
78i2PDFELnySKSXHNUYzmxcRibcOWXDSTh+XxKCVtswEJaEMHidyc4RnQdObplbSyTNxeq2GoCgU
gSvfWuSjcscAjsgHHigkGktgTcd57GUNODBD+dACkk33A3vAl3yR011h5MQ/1prLq1hVUrsSWuIZ
oSmKkaEjcwgRk4YWFKdVaWoyXgIUb6xdNo5z6P+dGY/dXNoxrcbim1mjIABhYUweSpF6efZF149R
YVuTvyslAeo76aYIcCfd6H10G0avdqZemdWRqaWyATij82xhYjWRMqfKjFh0g4QVeXQ/+0OTNSdo
RjS16zMgIGHbTIkbgRxbbuj6EX/k9gJ7hTQ14e9bt6jOBsiJRGy4vf3grWNjhjWZnLhz00pH9zdi
qIvqMpnW2EPFdJOtK/N13gFEyE5JjkxIdOh3nS9288ir1hrRBcLyFciJ2z6abH288oAPUSd0EoT1
5HTWa+bJhg1wsmhr9aAxypC5S2fiwBnxV8uVzSCWgHuqKF9LggiYfaYh0yvj08gokq2gMrtTiQwh
i7DWTtXObQqm/unYb+4bY4UHE/izT4FUdRFNEggHSDJMACei88piby6bajlN9A7gCpr4gAxGBl0M
WdFETWcdASzWTmN9zyNPb9rsomRiZRJOikPmzlzr0YlaYFvFpQ2NczyUNtic44oNg7k1lCPjLBnK
oDwT1BLDpwZLNzidFMVhfupainF3qGW97flEOSSzvu5rLfftE7hb7ZCemxZmkBc5USqwv5qdl8aB
ZCOFCQt9zi4joVm2+ELZYrZMPvu+Q0I+JUlsa7U65myI/WF0U9c55sADiXCvahBlKYdDRExoSxmc
tw2DTZuT4CPDtFSdgpnLBi4mDbrCrbfcbFiXIM5VgLSM4Ie83MsE3Uq8+kwqYho/DMgpuqwRO3Vh
cvs7bsGOb8Y5HRCC9QdlD9WNrrXjGrrSWT+3mYPGo0g71cWplPYtdJcRL1Jp5RFgcbQAiWUXUbpI
d4is1NXYodqeoSeqsWBkymlajwtnWx43E630HgBvQ0gSCvNhP+YLckv+3mqCpR9Cq0vdV3r9LiE5
M3oPgqms7posBi+h+SIFagXUVS32g0a71KXuIartm4RfD42viwgMRcauN/LiMdFhYoQa7FkUoxZF
Ymj1OcpKhuvqq2RTJ9G608wihL2BV0FWyfS5K3z0P+lkoscRhnA/9cVaVbvGMBS501U5uIwEiY+N
KFzluFvQio+4LoyqwL/XNZ8cjYnzhuNxhj1ln3ft6qmrw80hnDKy8qx4RJ4hCwJwx9kK8Z41R7cR
yPglMXBG2KnZvzUm0h1iG2APGlY9rSFZZd34Vg2mS5bpIngNi64g500hLef/sbzhASpm9tKWkpYp
fpIAnbbrTN8afxGfCap3j3aSUEvpJZmYKEubtkfsU/bniyd5Vx2pzdt+M8wM5wuaoCgJiMEIXY5D
Xydt8M7Wxp4hSaRF5e7mysmuZ1Y6cR9A52Qcmnk9j5LCcRcjtTL2tYPJbS9JMHP3ernWTeQ1zqTC
AnkYucxwAmVcLsV6o5oCd0TAZnqOiY8k3qxotPvOTT39XvhmMoXQMMertbOta9SRuhVBAtJu8yLI
tJ2rj+4+yJQ67/TRRucBss9nVRPtMzz69npUHBkpscuKw7DpdhhMFMIAvn5UCdt2kCQHExnSjLeO
g8YNPY/pLe2a5lslRuLCaq1n98yd0pRxYMzN1xm3uM2Wa8u5j5pkXIwEzaszcAz2lgbsS4gpkWWa
x6ct+jMEqHPwhMyiljelzlSZXxFJLMEeua+X9zj1mqEOhbnAZ4oCS5rDVQbjlrdSE3oPpYkCiD/x
9MR7qOW83k8er9eO5HVn3CtBdH2M7MV5xK4xfrI5CkLq4RRqxcaKFI5HCTVA1KIt8/eQjRDGrBTt
AM1WjiG8rTkPna7cbJl3pj1kb7LTehsDjb9+nbtevRbdQBw6CXqk1/n+ZrAUWqd6Tjz415Gmlc2Z
Az4SkUbg+xD/mtpNdpVEugxp0LQe2tzSH8aC1ZvFttLrQwC78Fg0jVXuOmS52EqsquZ7EGj/PSr1
11SRA3bw/Kx8BDZiZfEwNKithZ1bEbax4JHQaE1cm6U7JZy8XMsRzyrnIPepqhmSfeHeLsau1MDx
7rKZ0jsknte9z4QMyFQbGYKGOCSGPE6sekSMaq+rfVZ7yvmEK03Nh5lSsKlYp7shuNFoZxRnjaf5
Xux6pWbvzLHXDzRkuxcD2Shrm4tZMfQGhUrCNsp53NFsoiAnAjBFrdoJTgpjPztHZ4IsixYWQBGC
YnBx66qpL6kb9BZYet149BfHvWgWfkjUgXBzw3xyx4cph4vKy6F3zo4njtqB9qnDXqsEsYekm6h2
i3cUcJdkkVYHxLa4iN1qbF5wg66sfExpCZd2ENGgifP6U6tpFTLyLPBERAGKx3FSrfqqYXXKobMR
LE4bxPfkgfFnAgFS6OpW9jXKagNp7WWDsQ40fwsjlU2+m2+hHxvoQpuxRNY2aghsNqwIH1X5nuAx
nLAgoW0a6UXQeA4dTTe6yzbPA8puv3K987E20sdG4laNcxRfZBY6tflJgwIIyXKk2A372d1qt6qQ
ZznhkHPsrVrxQMm3UIBm7KERaR28/N3klSBM4LaCacOvvNE7AuVFo7LlCwikqQ/hpY30eTwDX+LM
Xo2lBt0OXF7oF8aO+Mkgjau00HGtqbz60k0sM2G/IHoMV31FMdr56xXW+PlN1t3KW455fTidxDi+
8lym1s7CxZB/Q4rfdAed2lg7TYwc2ZIa1oz59CiN6uhLNTQHn2wfaLCGr6w9p15dh/FDiljYWOTD
7KQ+rM8zmmhW+Dozrqskn9qTUlvlE2wNSdE05tKXQMzKRUsutAU9Un2XLcrm/erUUhwmIgt9dYlp
eYGP0K2mEbd4MeQLjYOi/oKXejQiVIv9cMDsTZsKNhtn9U8lZRwyPTEBuX6sbD3P7hgqenaBJndF
/x5mjl71txU0nWBzkDBw6Uq8qBd+4k7fJoIkl2hp5pJ12kw4LcPvHaPcc/PzcvWTN6cb628Ut+pJ
jEFmfh4ToapvxZZFDD+ZEjrEFGEaJwuAxfYuy1LRHczKHzJsLgyr6QJ0xechHW6bEpI8h4gB56TD
o4GilmK30BqOReR5JsIxj9znLz18yK6RV01rf+O8S6Kj8F4bQt6fisDvUZGlwcH1ptN+Kzk1YRwA
PA9RaUym/ZL6aOfP/qfgVUrgOjVhJjWjiUeUuNea21j9zjELxSYJALSICgiNT7QlHI4yHi3Yg9lP
ztX/BP2cSMnxjwN6Q9J72hb6yKCoUFeBsow7TmZGzhudUZ4uk99fi6Cd2WM6Vd7/ui/8UyfVI+6I
Zi20GUOHZvphLNcEo8OT6QKr4m5HREhk0UwuT9xjx/6HzWEOhsxdTEb7TCsC5mbvm8PObM3DivQ2
NLS8vEjZBmN7WOZ/OPLmKoxEdEbejEVQ1HyYi/Quwr82K7RQ2Z485RDUnCNssX5zlQ8oFaRYphsE
HNApzhk0mt8Jyj90uonVkLaJS4pQVK1K9rJk1wmTcUMaeH25XOYQXS8nT+dMUaaddo+cNv2mA7N0
fzOs+Lsv0NBB1kCuIdnJ+zCkHp0Ev67GF0ihTLL64IGk0nvA/J3217jiH+my/ls91Tth1pV4a3Cz
vr0NF1/F/wfKK9Pitv73OTqf/vf/kmW+vP2ou/r+T/7SXdl/+DwIiAQApPMybQDxP3VXpvMH3wyj
im2iz8zb5Wn8S3dlm398n7Z7oJ5M04bq+H9lV5bDz3O877MwekI+mr/vwjdEZ38pn9Crcb//679/
zIfZHvj/Gqp5zIlhxFjb1XnruOQH8Y4XYOQTNt6KUhRPKsNnVQVndcd5Z56+/nBX/rr0u0t9Z898
vNiW2QCFmieSzJP373ipepP2FFv70Gr1elcXHJZOe2ieGdtdyx5iitk0LjInKL5JtLT+oaa8HvHm
K/+o97WGDbfmFaY3pqBHaD5oQdyNadFfm/CnGhyRxOHtHfoHGrYJZDNnZpcM3ZHl2ruw8qprr8ps
MM+dPh/SyyYrkGRvwWfdWeYsWEtW26zwbrDEL7E5rHQADU2no2IUct2V8DGbmGDv7R/hNc3BsDtW
eUD0PFznGFCNPS7/xjrF9tuVkB27uj7ak51UkTDHKw7d/CSYzWMRuaIWTwGoMPpO5UqqGrobctLl
mHErCtVb10Wb+kUkygl/hCvXQMAQT3mDzWqExt2uuhGPOttCOGD01C4mlL0nYPJb9X8IO48lyZFr
iX4RzKDFFiK1qizdG1hXdTe0BgJAfP07Ody8GZpxNjSSxmFlZUHE9et+POzHec6qAGWC1ji6xLTq
BPAWa29YTjx9SQBTIbHXvTqPA/A2lufP8HCLwEUC6rcwUOEkaDPNMMGQ8Ef0XQI9jm8NU/I2r5Os
97IR5jsDn+nDsFS+kryKNE15YvyxQ0vnkxIYWYJUFwqATHqg9UFC3zMVpgBEfWatuA7xDZAGdp1t
NqNWKrUWlJwrQl5piW+P1gXqyD0B7RXS7PTmKVB+V5VspOzZ7Kb6Rzo5L/aa35V6LFjR6deH/+g8
tLrLQF0/MeBuRGwiYqmDF3Dp77vVtfYefEE/A0VKQsRLgoLPQKV0d8js6eCt6D5i0TfYmVmmGeOW
PD82disLcke5imXeCUHcN5tpTxpqRtFiftKN9JjpmNF5o2z+kga6sULPZicZdvyxqyz+Fc8j6xYO
r5rWHWZVIJvGw65i2jljkr6btc7vpic/00E/QLQ5t27ZhsVgi5BKimqr1cPG7Kybi8U+ZxkQ5ppy
EdqENN3fVy25FLJXdu0wHoTGgcvlVKY6qN8Ayc5KPIeLbp0HBSjfUq9bZ153ZOGvmuQTAKA9NTZp
JD39jdcuSNKemP4knollRVa9XlaDqAfh7FdjFEegADuFdoxo8kaImTLeL7aMw1UZP5jTyMc6WSjZ
v/uqLR+fjQLhcUbnGVfawJd6nzhsl+tRUhPiKraPnZ2eOu6TsKzTd7Mni6N401W4axOQVCInCXLB
Y68B1uWXpnhIad4CCaXLt6k1/B7w0iNqTCLEvh7hhQwJtGxiqSEbF8O51aoXm02Cb3XecdbliXj2
rdHJTxigUcBFX5aYoGG1cvDy1MLcVHVOVKltlk1sUGsPH+1NbyEHZO6IqCuHrVtOPvHzDz7oSUdl
9L1R/fYUhlLkopvM0j/gmO5EqiSHSbFF4DjW5fRhG8tuNMBQmEBofYIgX2SUxSPzOG0mMzMDsm1K
CEHxDEz46Kz80npJT3jcDV+G4rDWieU+N7PhNGIjeoTFbwa0iq3XtjcPiY+Nn0CJ6uRuUpjejdT5
rcFBrRq3Oa5Fcm+1kTtxsWegTRY73g5pa+rhYBBYP0Hi7AOyLTIwjOJPkhXU0ArvjfkgGFEDjuAL
PhHi4iiuiVOV7e+GhTD5XgURTrE2DFAROVUFugDKd+96YZkR+xkc/SqkwX8zZschVdttptgbo8pS
lh4ufbKTdwWOeEhXA4ppcVRzxrbCg48g4qeheAysHXeo7lRPLPqI5mcWvclWyQkbDEniagRxHSoo
W0WgCcd6CiHJ/qFZ4qjjsb3FmG+isa2BCjXOy9LZzh6ldMcIvB+6eUHz7XZ52kfu3O1XyU8ziIYH
ekGZLiUO8l7wmvYbszovdRdT+5IHfVM4O23J93bl/JphIMCCxNmOk4ihPykiJ52MwIhTJeRh8S1L
LWzZgvigBNqgLqaRTalOFsJbTugzVmCaIt/XQjksLu6sMR1BICRdob6lpKZ2xL43cdJGZLMyKDnx
E4uGi13135SAbOKGbvomS63Ic2FjDQjxjvvXuj57qVQvZHpw8C2NLLEtVAN9SC4Dnr117Z3Irti9
8pKoL1zrTQRiqtfOSym9gMysclWJLoXelCaIjnnnG23H31UUm9IeDg4R5KiPESyoDzg2XXnoWtoq
es/5Y0BDZf4qCt6LCZpw5mp02xDA2Lu1cuhyiogtojJwtGPIss2S7vQ6e6Lp+5Os97mptJeRdJVf
Nc62x7hOFZ103muvM4D2VAqELZwBci5BLTTnOp0oz8M+EJTWikzafZFvfdHJaPyGnq2Glt1dHQTr
J+rKmNUN+Ml0REmn+Rxbot1e1a37XFF3sV4usInaHYY/NNG6daOeSZnFsOrHTvy1Lslu7qw/okmN
QBetu8MW0N4EsaKjZrdGVJDE4BVZVy8PiPJ2wh0aTCXwHCgtclOry2vtUMs5iTQin7+wGmvvOqjY
0My0s2zKP2zNho03tXR5rcYlowPEr+gpCKysJnImq9HPaovXbD9dJ29IdJ50xLiTqn6vOasFbTu4
3PgF5wVvemOJzIKncFjtpyDHICmsB6fHoZx4/V7l4Bp4VXbMuTb8OlFhMzv5Zz2CB2hVCw2p9QCT
yB9JWz0pPJ4YFwx/7r3+rEPsJnZbmCfVKGSgL0jZwuyUkJKinUyLg9tkT1SNnV2nfrbczIg08BGP
d98cWalu3gG6IhlWahmQyCmfXVt+IsUxsQpKY5uSTmuQ5TslUbpQE9X0hBKVH01dObdD64WkQT8T
7gg/09TpZHv5ytPcdiJvrpRfuIi+kXWaC2CQO1wnFgcORx7PVbQ3y3U29WxlW7NtICFI+1PWVbth
JHQ2Y4oGplX82dmBGFejR8mQC1sQWcyRUON9MRqRW6V7thNXnFk/ZxOk3DibJ1sQv0LZ3oDmxoFo
eRfWeNwnq0s+cuTlUBUaR2YWoWORhIiEIHyY/lm6/AJkEnmGdgQahvriFT/twrjK3rvmY/bSCjPU
1PJMVUROqXP5XbCGe8BIGPqJWGVS3cnMumHTeBpltV1184PSBn5dThcc5NJgxJ5L6Yf6c3TxzFA9
9MZvS69Qt3yJWX9VHZbbmTMf2fO8eFyIla72B3MCOYGrRQlBjWXXqmLttHg9wu0ACCdX6DKXsX5p
+DDo3H3Cocxs13La0sRHa0Pm5hWvFVehiVnYc/07m3Wn2D/2DXRZsXa/J4S+lzOdC4iIZIqrlKWV
ZR3brFLtLf3mteI3OXmQnYmTq/5Z9LJ4nwnWCkgAOGlFwJLZOKNeqhwJDZWODhTFNDQdtvVXFaLS
v7n8/27mfoxBHrZYBmXVYXDnP/99Mklqna+vTNWggU/CU0GwZ2u46E61eNTz4jtdetoa4uH6v2ei
f7RHPX6wQ74eSyMXoE7awPj7D277ka2JYU+BqTUKy6KWyKk/5yP52tJ1MaMqneegFLFgJCVpV/zd
a86MeBpWbwgNEGHPTP5iq3Sl8VE8XoezqdWq71RjEspidMEfrUqDsplL6qhUXtUVaekce0RtsNvp
LfVl6hu050QRy7/4n//7W2WytY1H8RB7Otf6h9+6q53UKYUzgWHqy7eBrvk3oZY7paLuaqeAu/5g
I+Cq0f/+Tv9ynP59zPQoG7VseonxXBMo+vt3iuY5GolKS4mdC9rtTQpxXomNmMOmX4gnsggX7Egb
i+o/GDELU8ayUlL8eL7QnwXy8N9Atn/3gf/n6iIlgBXXw7VDf+HfP5BIPItFQq8GE1czy4PaPS7F
oJyJK2Q3pW2Vc9c45JCUWfk37/R/zfd/iQ749gmyuBa6wd9/tEb3++Rh46J6YU6+6Bygc2epZc9e
USfkGPSOBLL4v/8ACBp/0xQIRRD6xoCMCIYL+Z/V3bMOzcvBTvmoDzhUzq6Op2hqPv7lh/zz4qLb
xYFMSvLQfsSprH/cOdZsSIyLTRVqz96mDOX+WtnhdvC/fohDvWk+TF974qWh0WyiB4G746G/+d8f
gZ/2kEf+/6XGBkK1Sda6oLjRfP75IYqcEQ9HUhyMaXekPOcFtw1nU/ijoeE08fOSzj3gUeuwpMW1
rax9O/Lordxs2K3gox675cd7Oa39buQx1zjecFic9I+tTPs4mWBSVSMEfN6VxZPeyzTUBpbGRp++
E69nq9OZ7da0y9Dx0kAO9mZANIDF99yU1sHJ7BuFa6Gt9aENb2XsdVoNyPbbSo/xANRam/+1gluB
Xri8rw0jw9SsIonaQDkZ4kn6V/MNZsoH2LzIg6ZEmPJbGtXRFW4aMrxcSnt+763lYNEkw08W7xDK
PvWBSgbRvseGfsiN+qjwdA3zMY+clpFy0bq9qJTOXxTvhaU5lHb+RrG6oY1kS+J2z8Ln6gnTOZJp
/s51ZSNHaGFzgiolIaT5osyftbS6tKa9gZ+5HRz3UBkwrxZmb0/9QR/6czraP7MO0lqR7NbZuGdQ
XSY2INzkwyftzJva6N/5Vl4aMU0QCN0NNWrbfM0OVGt9cEJjak4uabWGq87/WElGcBTTu3AYVnKU
eeYxdoHK1kqV74L3q65lMCla8bsxmxee0zSfjKDDsvkQU1oZcHeG9E6/1m7CAr8dI5kOQDOde2ro
H1aR0l5YvUmvOUz0M/u2WsCQXYaN43YBGAk/j4s9ra6haL3PerH2ieQxkncXfc3f5yR7nI13hZg3
GegorKIC50JzN7L5uWSfCa04Ugfth2I7O3cAwaXxh6UI8zoM5UuaaIfK7MpwFEMgTbxNfJNNs0lk
zSyT1592hpiT5CgPNsc0FsvpMwfK13kcuhBFrguwDI0BcCgNZgaKwjxeoRG/JNM6b7oObkQW9+V3
3RjOple1U5w3W6nXR7uCeqjil4DSBItEyU5ATg6LJzG7VfyNyQDIiDJAjpruVunXBujDuG1LCWOP
ze5kDCxbjfFSLwon3zG/GO5wZBC+Kt3AJb9W7gYSOMVM7ZHRFBQm99m0OvmGXUnua0I626kvMfwk
oDpSOLFXAswnkdOHFU8SgSIXME/mnFo2JswJa7cCUWVv9sqriTq2N7tJeUKc+YOHDc74qLyP5fij
MUd8pWzvA7WC5DJxt0VZk32O3vhiV3EVLKu9hAPfherILc+DkcxWAxCWhwZG15NS28EYF1e+V1oz
oLymxCBx9sH30ddG+F2z2NiXOfepOmY/AA6RWWZnZ4h3ZSP1t3WReAvX6cVrecN1axxWmObeAcU8
ALJKfepnLw4wc/Kya8cyhJLrgtMEwDgs3Z9Ytw41cAFElyaNCPfjke/Ns5d693mY3pVhvrP0DZIB
7KYT48KETFKhbQ4Lg7j5AS+gOyhdupNuTaVOagV65Z3bfMX06gINNqJSB1riNFKB3qT6trCuqi0u
1pJ8DvhMJq0DtbPstMratjEn6eE/S5N32bAxmbRr7FkbnSsFg/bPph0PuPIiXZlCgT6hdMsG2nJQ
r8V1WrOvitpNTO+7rDRvi60GvSuPwwrpUivLjeo1W/oiPif5U0u190m2+cHLR7PfmlWppO8DWKPt
ODtQpNhKMQ+BCagnJWrmv5xEesKHy7pocrytVtm/bQUqCgM/9saSgikfjprcx9Zj22dPrfLTqbEL
xX0yB3af18+lgyV+mvMeSZgv3ePZmOjtERZe/dQRR7g84HlbHL8s9ikPMZkNufjX4s0DRAXOYlkC
gEn5i+YV3Q0R+deoaHspFJwLnhZas/Ln0WyGFigWK4R1MM57WcR0gPXjDT+fG2iLof5ZJCLJIR0n
BM64RH9bXPXcFEwKbkFXF5xikH0CawzuvzNQmlfQG9pdhVkbo2s6r1OG3zAfzAF35Kzf6DrDswuL
ZD66fcNxFn/RV4Kn+JDn7YoUqeKyLpMiDh7UmDBxxyvZgxok4wDjNDvWQjUD5cFgxUsC1gS8F7tN
+5wJ0UVzqZzc2b2NM1ywmPEoBPA3BPhyQMtM+YHqWRO+c6OhfnC0TYseSpnx0S2wGMa+AOHrQIjo
7U45GG53GZb5CaPACfSmMtHDMjbfdDv8gr00bzWaVakNUBCBq44WG1/L4vHTIwMcLE5dKl8kDlxy
HlAXKAccyTs13ac6t+1BZKbUfKCb7XAH950hdVRldkWrMn9TlDVuBg0UDg2npoZDwa4tFMUi7eRx
xUlohLB4oFG4rlG+6Vl87RkalD2P1hRmGI1aVTiUroXPhIYkCnxic/mRpeb3lAB+2XnOrF1o25w2
i5vWoQOAh3JABIsQm306bDLCAYNfFG16Rj/BjMa/gs8wntZ27jdNHDN39XPbwHYflizCwYd2Wrp6
c13lMH1g9e8uQJ3oKexcZQhzsqJo5Y37hZnVAbhTtveFxvZ9kuUni3JYnzTCxU1FpuyFZQiq45bF
uwvOFy+jkvSHXi/lFHhjVj1hv+FCzrWQbug0dNu4OHExjpiilo05pLdVLM4WFi+moP68uNjkXKnH
oa7iJ89hhQRibbduqhRBA+zqPbX6u+bhe08B7YDCm+0ngPJlQB7H+wD+ZCBwZbH5h7yI+YLHylyj
1XhAhPNrpccBna2R2XYQ1HKb/8fOfeuaVvOhZOFz7WsaJaEX7jzQXkD5x6Z85ihCkw8k2n06W+Xd
q+r0VV2xFL1gBU7Ie4pkj69tOc9ZZ77XE6hsBtF4o1dmEnkoXVucokWIRXF+uB+WW67N1raQ3rwz
vakYdxYBii3jA4QqXkk80DWTGInB/bwTXttF8YhGCnXyVLvL/MFezA4XOT2DcJDHfsTbAGLsgQYr
PPeF5/61d2ag3JbaUtzEAQ9uSzebG47Y+dZt0PsM9VhY7U++ms8l9S75pG/Yfe172W5zuWy1ZMCu
h0ltg9kgwaKo9WTw2G7+FlZan+JEghWv4VCqFjSYnvaNbcJ1+Xh7CmlusNyXx0XHjlk/qDmSjRhx
lbjz0wFzVpaLJjRnQSDHtZ7iwsb5hAkq6LCx3rCobt04G55qCxeVrLSdIzwKDUso9yzp/Nksm+M0
yzN3yBrQQ9YDLZyRtClf5e1f7SZ1xsXUuZuMetkx4Y8zeqUVdvp8G0BDpS4spIqndzJPv3HS3m1d
GRhd+oNe56dZn+cAxfuGQei7yz0ZKvnkr2gzobBG4EgSRj2UTKw0edjDZw4UvIpwqOezWlNels/e
IQf6y/ZqPHeue0sKBZ/zUOzIPXQBScLtYmYiWjB2A7SXvA2zfpfU2YOYLeWrq8WvZgIRnrXdBLVu
fimp3owMq+G9W5f1w9rPGUJDafCHYdJ/zBzCCv9xojSAT+8aljDqnhrYGTe0Sc1p5lnZbaKciV0O
wHernQGQWe4NP6txdibF3CrCUj+QK8dDPJQBHikH26FXRmPH+RVXZsII3ZX1xDJg6XAI9paz51uo
fc/s1mCond28uKTwJ6l+kxxIReKzO/qV5UO5VZArriC/nsrSXC5F7RrP6oz/t1vcWzuUFZUtZv3D
noezWCiXW710OxuKfOogqYZAQl47L38brWz1rTif0EzpA4pBkdaPVEBhrIcEIuwmmfsfrj1i2VFH
j2CD6wzXZlrFH/hhbciT5TPPhXMgjcgDWRUfNbTRHTm37FQl3Ec4xdedhR6w6fq1DeKBI+ucsOca
9CwPQS27m8qYpF+J5LbiRCYh5FwalV7aoa2WJ13H2ao5bWT8pTbEzV7i8AHu+MQpmzV0NW7qXHmj
PuOpET1fd7tJvCmwk1VD/x3cAAdee88GGVDKEw0wmyofAva4XZTJ/Rqhx6Bixh6nucehJFntfVqK
PAst3npZUFLG8ExcqnxeTWt+s8UIlPxhR59uwqYlz2/HWgmXsYxJEXKcn1a0QhIoJUo6D3r2pLws
9TkmupJHk/C2nK/bnTSyJ9aXftoMV1t216XPsU629wkfd4uss1UbNlu9w0qlH7w/PRE+/Kv1+G7O
ighAvQXIeCpkLCiBqwZUOm9aEKBrUm4gVsaB3hCqTCWW/WSutsmoZDs7lwGPlp9CG3LaJPVzo5tH
bWoOKEvfrDIIQGVZlCWOGbk27+sZcdK3nRZD7EzyPl36Gx0/xwmGpd+I/JkywJPBprNy6RTwSH2Q
W4bo3LJHc5L+0o16f1tM7wj/sLibj8icXnN2iJ1yL7r5VtoQ7R+jV8cqgsYwzKJB1arv+NF5SibG
/tGNAn+r1sJehwNX6q+WElt3Nu8cqMxx/nTAO/sOGUS+GNyH+Vy9xxVhJuLMn42Suj4LCnOfZfKF
1Ffz5CVkgbAyu9FsuY0/rnW84fbZW4PXBJSYtRsjRxLAVNuxeyWeiM6oXRwe7kGewuVtOC5iYWRV
ZOUnyNhVNFmcsefpzItP97kmMRjUsX3UbWFsSARyQ2f6UzJ491jha++cP73+IDbm3pOz2EkEsZaz
0KPVxVQY0a36gttX3+K4K6JSnbHyjbdUevh8m2pPhobzmMdAlBuJPJRtBgiTGOOBexfEbj96vw2s
cRUn8UlauPO0+qcx2Edws/2taNAGhPM28gpmpDD2PVvofTkYB9oSlINmJC43b//WrXrrj+xu7qab
3wr2TGeRVC4i8twExjydhDJZW2BhvT8jo+rB5EnnCBwRvTttDytlAr65tpDBqnWAB1yXu2TS110s
kme2G4pvjujwHEI2cWtThq7myhMxsP2kiOqDljQYejndJKti8PvWMb3PbDJbbL6jKoDi9ngrkuFS
UlD8IqycpXghkxBfRhZBn9d4N5Dt68zhDbvuspvcyT54RcpMNaz1rrfwiKV1vNOb7MuU9fKrgVzq
z+AsD0shv9Red4HDrxB38k9IashATvtZGf1Nqm0djcQq9k5FWqaYU9i4RfuC6+Z3nBWPJioTRGFl
/LSyog5ad6SkmdX4kM5O5II5Dxdg5LLNDulATIeagFuZ1YQQCv5Mo6JsKIm7QAIRwUN50E3x7C7T
lW8oC4Vdka2adsPEvie17COd0mtgxfBgOx7HCM/XXMQNJ+zWuyLU/lBX2fvSdF/XSfvDvpH0XtPs
Vd28pZowd1TufZTogFvmXyXKpp5ASWXXwWLp9naey9sKsC1MSunuqJznPZWxCDXU7qsdUM3HsSBc
Qe5jMM0bSjXg5ra4DtBv/BzjIw5j68tycn4E5Sh7aRMu7tr2XsCQg1PNC0eb1GNdEfkp0wlD55If
IBfXv/DU69uRf0TY+cekc3Mms3NquFWhRi/PRYrW3rlM7dPQXvTF5JMA+AxTvX3tOvWVyOiNTgF/
yRqDD6IvIUjwPsBO+KJZ2XWiVoV8ZPnE2vuHRfSQpuX82Bqw8WajW/1+yo7aQqsSbMey54ahttta
tKvVFvB7uXMyS6Hjx2i5ejgiVp2K+YgOzYBKmsUnc8OY41pKsM7C5HweR6vkjbL23kgQehZ+Ga+n
YW1f0658lg72CHAVL4Mo3xsz3fEtAoa1+DdreVva+oPD7x6y8xwweyAn9ksRrtg4uEa8JewoaQmQ
0dhxjApk4/ZZzP1ruSLzKAMB8KzkmNr2x7xLzoY67yaSy7uYDKmfqtONToEj1Iyz6w33Oock3w/W
mzlUFAUpaRXkavUO9QaltbzmMn11IMlwAYgNTd/7JS5/mu7ymufq1iYYTHCz+qB6IH/7Kyo0C3WT
8sWc2BYMSHoktmze2n4y5qdlqsnmIjPyFzfzvWqZ393S5kE65htjrG/Z5PBzxQfF58GQF4wYVa76
SdEEekfVuKKbaGgoSou1ZW1+pdc3IJeEfSYhOm4uP0VP8YoiOHnkbbOZQTLzHxFnm1Z9FjDXu1T+
5uY2j2ZT5iFbqDKi1zAClxmjkLlPRSmeHa5cT2PXPDua2Lhi3GlTfrVhbGNcotLeWhTmQHYKnL/Y
5zPYbzDt3xgMgYVj0uDE4t5WE5S5Lctmw8Y0qka7+PByffY7o2zCmUeQ+UjIlCQM8KrTcbIquMgx
Efwsk+GEeU9sGXM3LfHAsKrnNKwXcevsrvLLwbogIdxn1/roPLx8D988dxfhfC+UdrUpF/S9JuMf
zD0kOt01ODoDqmmgrO5ms+9/wDL9LlPP2jJhSZ6KEEhNmSDJUNcZ62FaW3jpeRSHurEUHPVVguQP
xGlMUlGJ4+tqladVFSdWXmdqILqD0U8VDinyUo610iM095FRTp9wHYDJM2mpdnzA00dhHsxmv9E4
0McTeNvKTS+ppM86n+yf7qTRTzHwY6u4jSN3mp80ywJbBO7Mt8puJBPZHCibf1Ob5KUheQvspTrZ
qpGFmVq8mKsZc0HUu7KyH3ms2ArYviKLzudE7S7t7F7a2DiqjWKEaZkBmZTieyQcT1yqfE5rdVua
7AGlcDkwdWI/mxJH/cAZKmUHLGISOSXB+VA26tto8lZPXZ0Tu56Nwbx2SOV6GRKZJZHoFkqYAI4g
oYnZwWTPu6DQqN6wo7GQQq5OedJlA0KDDdJZNepnyhgIk5iJu0s0BgLjQTNVpW7RzbBwT5UBlJmf
wE/HD7VDODObigeacUu81PTXoVbvg8mbzi/0TDmsS/xL9Jgf9E5WX0ulKWdnbMtgUr1Im2MofFhs
Urte7xrUDL/zpmPTU80hmMmDZVC9Y0o597ZulTaY++w65CryWGyhO2Y8Z1ZnehlipISynBR8hK22
UcBVs98Ff8HVCnLCtsN1cMh3pJSVhOAU2jecssOLTQ7xtpZqfJvpTYoIaE3LKbaxUGhaMVElY09g
CuH4pMdE5WXJk3NLlzWLGXD1mZfx7OEY13Rflj1BvGDfdzJSz9v0jWH6rFxlFTqi709rn94zwqBB
V5k/y9xdd4LEw44jH2O++lEv8TegfHvfWdYr0ZnMx43V+Zpb/iqqJAvSHsGJXNOnhGTly9S+gbBf
Q02f3rA1vGeeDSiEAwRkjMct07YQkYfqV5W0WqRN3bW1OYyoZq7vWMgnW01ZqDCA8usvq/6jTKAw
kilvInscdzM9x72SGXuVJWdkG/pvr6DfTeikf6heOipEhwCRYbtScYpQrtW9dynEfpZgkZq4R3o2
5aFVkleTGX6D5TDqCgmGecHQaWqc2GmhyLfdXxYXdLEhxoAcOwZThHKuZTk/Ai8MoQJvTOlpe2gb
b2yxeTgaeRZNKDq49DjP9bbqhvCH8A061hfBvYtpwoFBkHWA53bWZdTG9qxa3swXswI4J5RI29ih
dbv0oiCDhQZJ1SAxVoErs6gL0qVWz7sBMx5QjGTArdF2126uX+3GmnnwlrQKhny2kris7GDUGsB5
A9umLzHQyJ9UW0s8eP70L/Hg1/rHIslmLK847lj2YbAcMjVah+vroWCn2sDEWrS7Tm8vtSTEacV2
E8mux7xXsvcYbePWtWyseODsBSVqbcoB3BBgbT2QJx6Vv1a1MUgbtxqKCoUVMGEYCMNJWSO9mg+s
H9+FYn8RK+dydRpy+Y33qncknVzvWUE9L5NX9AeSJhWt7Zhsw4lk/45nfIFF09wttabiyVI4xqZm
8/hlKN70dckxMNdixCeFzLTs9qPXomZUn7TAbZHCkZus8lxbJqiAzLF8B45wJXGpefGC4Xve9g1N
eQZzSiH1T2UWb95cn4XNUGEzJiFYrFMcrHxfI3ao5D1OxYeYJWMc0jsEE5X+DO/VMYbnmevWaQku
I72j3nrRUnN3phwnk+FHlQqVNVdtRvHs0HxvMmab7hp0cfOGWSUaRb1f8/g8CfV7MfR7v2in1oh1
JIYhDj1Cx8AjxKXGX+Q5MpxNI5ranpaTpriX1QCwecRdySf+g1mWKgRaM8tYUFU969SFFGooq6Xk
R5YR7eK7RLrHuMecZlEOgT4rfhoVGbFUaKGBZzbuDBZuC8JTK25G+qMyujRAmzkotRe5Shnyyd7Z
N7/Ew+8ZKJDCzJQq4KT77yQfeWt5+hooWbprHPOD7M69cTqWbokR8no+0usOC2E4MFDupqX/oUkZ
NYOMSHYhIY0sXd07EXRiluN4Logjgxi5LigDXDV7RpYtPQ0/HDm0vo6XZE/iazdaGi7NZZ9q5h4C
Trr1UudZLvieBr05jgCRNh32K6ZHiS0jy3+XcfIH2sQfpZM3EnlXzuPvRVYetTZ5yNjGW6KW+EoB
yeMiMzm1SwXTikPW6uQ6NuZdi8Oeqc+vebU+cf6imyHVNgwbR68qQ7ND5VQdWrI3+Wy7fDGovgFo
yKsO1/2sjSvyWiXEZ6fbDATT1N3h0sfPPKPYThNRKwLilQcY3GzmR+zVmdESsc4VZH6qD8JacaYy
KpXR/jOUevLqJX2yKWSHQKePY1BPajXvY5VyBIt2PH2tX/VMPtq4NGxyrHt7mt+mWSX1aMDDCWsi
2KEOgIoof6uGj+k9c9M4iGPnO6ag4bmhuAUuUmoD8ynJhwbkTqZISCsiN8Cvm7dEXlO5H3uB4duy
nKwOcMcQ34XWEZSEDreGqf5AKIURweHd5d16lQ7ZYadVtS1nuu+hdLyra7Qf0mSbo8bZZaTq3Oc1
Cq7Hc/ONOk5RQq7+niW6FRqrfZLYDHBBUDSEz8d08Fi3ffucdTbR/rTizjNnIuTYn41W+aW3mRvW
NsZ0b8Cmtlhtc0lbjYyt622xRm/VRYrI0WWKpRYiAsPSRSTmixOnT7HDIa6X34iYVqQ13f9xdyZb
diL7d36VegFqBQEEMPHgtNn3nTRhKTOV9D0BAU/vD+n+bUlVt+RrT2xP7qorKZtzDgQR+7f3t639
4iY+rzhG+FuPP44fv2ts7Dur9+PTOSEWkMVP/uyeUrp23zceuUuK/rx6XSZF+aWiXWLJ+3NpRHEs
WJ82eOnTTeN2yw589Rt7EwIgJHBx1wbvcWFFrxm5dHR7SQtJCyV40wKIx0qnyn4zkyfco5LdusXM
rxAP1TlkmhP6cfIdg6oLwg8tOfAGKDYO2yxS+UkykDCpOQxudRa8QBp7XFRzLWZ/okCUKR/ZVYaP
ytt6tbF5s8BdkMdkEBD2xC3zbudJThhLeMsuYcdkhfqgxLkvATMxnhl3sVU9x1X/1uYl27Wa0aB/
US7uJoo9CDo596w73JDllXu/8K1DX+h9sfBUR3jXINBVtwk8Rp3sQ8+zhpSHE88+iJqSR7rbnS3W
tE+W6mADq93TL8HeawmXQ9/q0zlwyj2f+1k2t+1pB+GC12tddWN2ZrnOM6FGteutUBzSPr5ZHD0S
R80+denwWE/+fDr04KqagMKhRIMmaLzhzs+rA80T9bboiaNT9sOdIsiKNoBJPNQSZn4uj9QIv4Ee
23Nh65clW7jU+DaAlnh5u8Auuu3klhTxwss4zwbr0OhKbbCtRvd24Os1Z/OCmUZv2XPfZIV9mHIV
4epxzbvQ1vPca35jDaPfZsyymSN6LzhOJUfejS4j7p69UGvwNemc4d4dK4IMFYQDK5cLI3ncIRTS
XcH4p0quKc+9DGuzQ13Pds6XmzSJnTtJBmAAfubxtGF8ve3w7G9Nl4abIW6ecJ5feMu6C+nZd9fB
U192mjEZx1WwI0zRCalvWhQMZk6z3iF3UmSaSMxe7ZmyFnU6p+xUtM4f/EnCX1PlLg0LedQDXVfD
lCOU4C1a/e66Kjjc9wnEHD3SybtVlu3KI25MCbCB1xSf89kv4SFtfBzNgd31/rWTtARZpjleS6Va
ymzOR9ePUVcDQKXnRbKqXULneufgeJ+3eV528loWwssvZ7hW3Z6OEVIzVuzCKmq1SB+MRKDcEwse
xjOm/aG/t71q2KYjrfHcNDD8jzlxqGTHdmj+4kt/rvdDDX1jTydPke69aaRqQ89K70GY1Pn1mFvl
11Gzt7HahuW7HfimF6lH+8ze99jcEbTJuSGpSgCqNEZZ9lVRFFA9VYa7HMgL3qLdYKdafy2Lnoc+
SHPvZLbdpXvukFsLBoJPiKO8+7Ee1v+NaYnYVA5USvRncJLELm3LOTFlSEce2t+7qx3JFAeMFI9e
xr/RWJflhUmCsTtjMMQHY8dz+CmmXbE/GDUufFO87q+tPWTz2yTHMXgzmE+ekikS6d7lTuDXcoU6
WWI2qXfjZNfuDnhNfunYoz9v7ayoj4aoxXwJM6pwdwHb9eoIG89p9ziCQfbgxsKyEXBeyrd2V+Ti
3rPH4SgjX3cH8BhBdsLT0/C+L2KKDnmnZv8Gqm8YnudAfPQndn1rrRr+znobFSydG1Cqk/WS9WlD
e7pitsjtOiiB2JAgwln9UjvsnpkJ71Ic9nsKl2n26hgGszvrnOUYzwWW/qif7AfXj8J0T8DDXo5j
UVlDCxZOp5eN8q3kNNQTrJuAGGD5jiaTmGOCNoPLKFOaLW4y6YYe3iCvxuiM0XqebU0xtd21R26q
vO8tpdhcMS82t3XJZPoMpHRJY3gL+fyMUqxUXk4+OTm0EQYeUQMydpN3jiXoRRHG2xt7Gt9QsaqJ
LRe0q8sELIQ5CJFn6NYil+LOVrP3MsTdNO+dVuNYcHoGwLeys4oKM102HWA9dgxEkx4UWQfsfKdX
7+iZ0JDACBEXc8QRTzc1dFN3lD45D84a8trG0T7eqWJR7kkf0yp9YFyM2VU3Qe1f+BznThfcuN2W
t1Jy9DfNPO5IBtcBM64is65TkMHWRS59xffq/Pm8pvlJnnoWDK+rRRU8RFjWMUeHdj1OJ/kCBGAr
xh5xlUpBQ8ijjlg+sBEm926+IMNQbtY8Vl2ceIzM6Ne7bEUTnGf4e96tudE8NwEEnTBYmC5w7F9m
ICMDyDsWrpORyqnbsin7ZFsbmq+2vUdLyWLVtNY2NPvtkfosDP1xvxDFQLs+G5tyJBgXxdkBss9K
b1nHloFJeSjSYZdTujIwm8UfUbEh8uIspTNN2eUrjhH7Nc14sGwccvrYMdlbWTuXIjL3qfFG0R04
qYUNbY1ZamBjrhV/ccO7c1OylK0yZPPhVP1SHSsYLWI7CYNVjU7e0TkNeiWfLY8kwyZdfDIeyWQw
6sR9oLNTXKUc4DNZFjj7smH0TpogJdmgYRTeeYoun9RgzjVysuZpA9hGNmfwG6ePmJ+bX1XIJsht
ScG5BVgWxZNlwriKdKb70KN3tDi1cm/Yy2a2FsIRaYdy4bnJm29o5dxUGU8WXdnBlzIvmhszhv2N
B0+Kh5rMmMqhYaExmXh+9DPDrRz2+SCvDeCFacugqzgFERLQOZq5w1stJZ7zzuhCXo5Y/U7coiSo
swDWJwDnlcMZ24aciUwvWDxBBudnOunyiS2bg4GLzbPVb/HJM391U8n7i4GEpdPGV0XO4ZvrXaWY
8WEm4VMA3MTso1tN7XNk9A5Rqr0i28wSyWgFUF1P6sWRvdr3dZu3J+ls87GEjVk/3GCwHjxCQ/Eu
cxznBKpLcjEg+t7UggiUyzHB39qYENoDbVv2g5xDPfLLipSYilWc9tE03+uktm+QNBDMKaTEpNtR
f7kLirSJT2vb4dakjGYFVrbIbEelK1Y2Gp/Ha4xZ9QtmW5YQlCUQaOHi9vOJI5Zk2C1TzPrIOSpq
tmU5O19Jn8CzcTpygkOa2+Mui2YrRKLAzq1TxnnoPlV3aISqL7qUNuRNCN/vtLTV+KKApnH89Wye
Q51BXK7rmgduHfA50S0wfe5UnZVb5ZYBcC92GtOGVF5/CclMvOJzYvffUDDIW5HE1/hr+DKXVYK0
ixGwTSr2xwm1U6P4KPEdb8OUaDmACJukbkCXNDSKBU1zz/JiukNaER/bzMQqAV7pcFT7pmI3cibg
GWIh4W6A/NdbXwpKIz71mVnraydDm2IcBDt2+sUTI8Ni3kM7xO0pKFcnIxHE7lWuFWu4LYwb7Zq+
Dj5E3wxXY0hkjA1wgyeq58Hp2NSLEaoog09jbZoHLFD6MvXJLnctF8KWhALXUikLwqpp3Kv7vlIY
PjEAEuNz5+BLtKTuCw47/m0l2UHcBJy3kh3lCjmTl8hK7sKuAVzo9X7xECU95fNFP0CMLNmt94N5
qIY5eQn7FrVL0LaM0yRPiupLD0/11lhCvHoFroNi1DS8KLtFtvOIbVu5zXEKKgbqT6HLO6YnuO2E
1Tg7nE2i3kA5Gk9BXKqPtGnYSM2CXQkJZHlAhSuesKYm5JC8JOaTWbDmlGIUzlqn7N3rou2tE0BW
4xUqDBSiqWl5RU4y3XHefQAQCC+CLTxG5sGbs4e5i6qveiy+aB+1V6HELftlvGPbH99Inka3AXPD
/DzzO8zhJoWPq5KQIG6num3LZBSHyZrU9dvkpk1qfUErbLjLCz+DzDtYw9VCIyx288RO3tI4jPCN
0G71mBYpB8wFb8+WUV9OAHgkYSvspbvFJhG887LjW9eJMBgNcW1dwA8Wj53207cax4lFrE6HwWFk
LMyYD1XaheJU69M0QDZnN2ClB7qTNHwgBbdumxUrg0k6aya36GZFyRlJiauMYwUcZ3zQ5kg3FwvO
99DEEuhRHx2H0hPo9PaNVAvXJbs9rnub3guFQbTMtk5QMHKggCuWZ9ZQeR8M6K1rOy4yRH0xIn9/
+7oxDRneEghpd7gplnPcXeFnDQnoTSxE0nbIc81dkuiwIyDvdIgoeI7g+wjWjNSUrDBFBYUXqKyf
HJ3IwW7T+xj6qWXn4VPzhMZz5PHPxHo/FXG11ttTOncqBdP9qR8RD/E74rsCDEXZn2HDndBjyndH
K8D1XtseVpQsy187TDU7z868c9EqVt3RpetpkyCMncEVCdi14th6M/Po9IdBeyCQSzIDXzleRJc1
yeOdnxropLGf72iX0Fu2DYwC/QXJkfKfPCCVY5n1IM6euUUnpYqefr+x3/SEc6s9uczidaJALNkx
VyBXNAO2PQAOtcARInrDEZ6konnQVk8TNzJLmQ3F8VjZvttsOSgk5r6XvmSE51QdftKWjEg4iVG+
D9/erAH00vKEmlI8cQN7mBE5isQbsPIG8TUilFUttubZyf5ZgcIjpFjwjgw24hb/GUBXchZrJ6aA
3tEwNDedSOcsg7FXkULgdwMzkJc1uTJKdavwUQVxfCRl7t7LmsEpBdTeU6JoVN2U7LrEJuNE9+IC
kyPY6FLqPqshuU16s1zhsJK306LibieGanWskx5NbxU+2WgD7h08MDxetkjdnNBOCdvROXOGcjno
tmteCmZGT0noEytIu8euxqVMsWP+bi9tzNMYFzUKr7pkBsCOPRV4VkmNdZKvVkR1W/L0xaGCqYBW
JkYul2ouuH8AH/HP65qJ4KZean1nl3N31nRuesWU882G/KG3IqYoiVZxqBtPtcxntSe0wQdalDnP
kbwbpHsi4PV1++9P/wku5ZFypfXWSjG47xp3NjeLTsBu0wrOFT6is4znbsxVugmNx4nS/5Z7C9dH
zWXVW71zKLlSOvotE2Tmb98AJZw7oiadi+UgA1N+Q2c2Wy4nXE9uSns8pCZZ8yeuMdz4eQ7mlfGX
Y4utUXViDVt8WeI1X68VXPZEHD0h5sOglkxeKj9080tIfyY6LLbrnXt6CBVRmZE3KI9avgmxTx5Q
E6Cj/MTpijbcQxDxsGVQYZpfymEa8xNafPn331cBhjKROgsgCcAtC/LWbPGw5uQ9vy1gxAx8Ogw5
CKTBNhomHHM6cSMkkiIlMphgkcUQU9f8SOV7+UKD+8IIR2+DSteuOMHDiZ8ev4I1YEKbUNbyM4oT
OUuM2OsEiURVUu1L+hd1fxt82xD2LD7isRyWvDlHInDKG/xpgJsHjSNxSz5W5ofY893wJEzU0B1t
tfoh4SGHxyWqWLzmhfsCp3ORP1ll2vZbtF/FMBd3D1c1Ps2vEH8HRH68HBBCxkH5gOnYSNEMHy1i
WwF0E/QFpnySs2iK6qKZjZ2d6IKfvemsvEp2MPy7Z64hhbBZGy8GR2k0ylTU4UJxFFISRNIwvh96
mKcYk4f4rEmrlGiE6gU5a5j/A0h+OReMjPBFb5al8qxjYqdk0TcYA+Xw6HECCfZsiwgR6lbhlPKt
dfue+WPx9P0z7BDi+0PRx7k+GemC9zYt/7recl4N35hSjs4RJYiZsICnegM5v6CfwA6GYCsSITCx
aEMwqEgiLzhkTkhXryC/fst5IfKPgNUEmNOpLN8chcjJmk+l8FYuM5KrNw3iIa46t703uHOiM072
XH5uZ5jDYIrKn3on5JJPUV6qXennEa6hbJLX+CyignNiApgDcRF8JLtrcvyhNlV40hvb+cwuP3ih
3n6fBRYeqpR4zermteL4zmq49qa4eopTaXiEFFfj5BL0cDj2IEWA6y7juzhjik3SbMCtNHzILvxE
fJAV0fN4WB8GYZ6/xfb+I1DVw/9BN+BPLKvjv2kiXH+bt/8qJvy/pEDQI7347zFWl18gclTprwWC
6xd9B1lZSkCegmEFsUrKNUxK2PQ7ycpS9p9SwmTxfUkwwZc/oKxs+FcUgIWhIyS4K4doNe7ztUCQ
vyF2zV8FAlOUdEhd/0Ku+ieS1beqyf+ZxfTI53nKBli3Sk3SFb923hTIs3VWk39IqpaEG7lUarkA
CyLszjOTwjFxTx3aGQ6G6OguifX0rHjofi1VEn1pLP9Eu/NY7WSThUT5jGyfbcc60gsMFRbnyb2L
Ln2xZF34kGaYyHwo9Uctp3Bn8qb63OpeQK5P9VcGDbdx7LdIxA7cPoBP7TmB8oR7yYvOEstLtgoU
vLORc+9ekZaJSGuHnFDMGNjvBOO8F4qDuhv2Twmlxqa/j8lYsQAOJTAoYhvDPdBC7ievKT7mpmes
QFn8QNVZ5YonW8LaXrLSH1lkvey2MyViPv4NjKzGdbEnFdiCmf+QYinQHOoDqkeAVmzP+wiP5otS
UboRNBdc1q0YP0dlC++lmwyaMGvbgRAdHJ186JPTOszle1GP8bHFWZRpcdNwAnxUVd+8O+kyPDlW
nZdsxIQ48WUF6p2jjNxRFwgY3GQtAkhWYG7Fvn0WjPQIbmeDsYIig/Tthyv55vtF8CN67OfmmfXS
gKC2XrV0ItFjEv4S76+Qo6D7hkCLVQ/jmkTGqcDH9D33/B8tLP/ItvtxTfhv1+NXiqS7r38Awev/
OOjq/ctq2v5/gIe3Ni/9+3Xk7mujX4v07Y/64w8IwH/AEorrH9l465d/X1Hs4E/lOgr1hbvVFs4K
CPi+oNj2nzDifIpFA9zZ1Nuy1PwLjef86Qu2M+AVQ9eW0rH/54JieX8iM0gbjK1DRWTohf/JguL/
ku4OREB4XfgykHzLFZO3Bt1/wDhKlj2VdVTAq9kgu9RzfMlI3XEuTAu2+wLzEjGxgBRHsZ/CJTFn
TO26l8SFL7zFI4O5ItQWnTfLTBppN0VaZ2sTNdd8Ndaqxvo1zyHEgbq8n0uuYow3WVvj8ZvTJ1no
KdxCGzHzvpZTUu6cPIk+Ki9HkJxtjcbnC3ptdOLry4Ezaw3yzVkcDMR09R597I/j3sWkBM3CX2JI
YGFsnmi7C8tTPfb2/Bz4XTufoY1QXzBaNTO5NrUx29p1gSbiGZVuYYGsvKWliz67Aw09O3oUC4Z5
DQRh9kBdjRqT0p7NbLJcnZL4Ii5Da/awdiMKIB/a84LxUFv5a8nB6zNxT/ZqxvHmBgNOAGwKa85L
y8hpPsQmpAcngGtOK2thf9TDENlwUbt6IjOFCwq3HoPEGk7HDfpbUO8dkMbB1mmI8DIKtup5H0/2
sB5Y08hsvSVoWKlN1/GS0pmjmsPhFC93vtxPaUomtKJb57CAMK7JRvJidrZdWLgc0YyDo2h0d0wr
Z/gM/h1aTagquOyR6q4qrWS6a/sFHKHRXdjgdJxyIo+icSGlqiL7AkCnu6sVzWgbSIPYQbuCoiAw
xL5zUZGE0kexMNam0iSt5M5OAm22ThV29HEIvy2PWEg5+aLSZtmd6djy3i0laOEThl9jfzpry2/Q
fbI23ZYujoF9HNoaPFjFnm5fhl0UAxIZGSH2TY9bW3W4QcEpS9McPZWSefPiYbGO8Kpo7cmLUA8X
KdmJ8pAo1ZidrTpsVDywGR0SzLVeWuan2WswQxHaUza+ShRW2GQbaavW3rd2PiYnMc/EbFcavIHb
qnWWel8MjKm2peMIfTFnCYi5PnVQGVpTzM2+bTrTgQKZatjm5K7tzdiMqR1slqGNLbJqk/IOsU1t
ONNTq8/OkIut57RsB2xSOIjYlTPdTy/SBqbbXcp4Rz96hcyoKGmGefpUphnNHURioOyQ6Z2yy7yK
gCtM/liep+kgx6vYMCm/JoNAQralTik4NAsRPa7XHOTBIJn8fvB7W/UxZA9t73ouIO/QwwtPSTGT
VbllxkidLpVAMAKSdiY7aebJ43SaxEN6amcB462upnt0V6q5La68rvSD66KivJ6bxVicxpcYIYyE
CAYMchLeB5NIOovcPK3yvfBWfBLTo97Zd2mJRbcdVQKt3JvK5MQ4g8iOIZS+ehvgK+ouY/RY+qYi
AJQYzmNWrii2B/leZ5XB6SIiPdzQ3e7hNzCmApRJsWJMi8IM86wVtJZvGSCI4bTG0kKrVrX+LXJY
np44rtuWl7KY+uxkEl1fX3FsTPwTw2KRUFM1Fc1JMVQp3kuuo+isS8YxOFYAfWH39F7r4luyu2iX
p3ZpEXdMEuDSvWs4jddF6t67mc4R01PXMCuCxvLEKJNfh0+fL6r8PjiL1n0UKb06+8SMqvsg3O59
zJj3Gqp/5voZlgA/naom/oB5FHE8A1MCUgCNKJQ3uTh1Wd8EfzsqSlG4hga8bpXLkbuNAkLh+MaH
a+kNpHNDymSuEjiB743r1ZjfZjRR1m/AcRscCulXNlk+hUK8r2houn5O2NB9DGIR0Unvut3HbCzv
I5N2BQairTMK0uwewlyZFITx7T4AlQFJ4z2qJZdPgWUfBwvgMMbVUYP65ixe6mGnmD8hS+HgS2BB
zZgtjXEBdCCFs4VZqNQVjg6CU0my0cVV53XpaYcLATYkIeGnCRtke8HcPX9oYB7nxwknI4HcLjX1
lgeGhe0ocp0Xjxm8Y53EsvYwNHSpbWXbEj3ggmoGgamZDTQB2YyLDbWiHB9LO3AgPrmY2VSo57vR
R9fe0GmC+z+OtHhIEryJCpgAhIyahNqJy3nwcgSF9N7pgpzhzBAUqckecBYNESneXeTS8gPkpBgu
UFvIY9mcDOk87IP6Sk9aot4CUHuoIcdB6XTkEG4q6ZKoIJbYXZRNxMCZso75ljSM6x6HNNQhsdyI
kVM1G4ccnnHgkLRRmORMWIR8aPnxuNHLyksOi57leRQb4BcVfP10q+O8YA+MUvXQ2EROg8IoiKeg
PjdO2PlncZRiREVjTV7yynZYzDoTf6bRSfJ5A4ilgGVqsVz5ISO6jXKG4mEBxYYDvMVCZXVZ92lw
gvhyCsmRHJwiyq/aua2eG7T7Z4Yv8gX8KtP/yJXljVYtYo+qyYBvKNBAzRmjmFC8TLvy0Wam6TBC
yR2eMYyu+l3OOOK0yzL8UUd3toTlYpvNqP+RnEhY29AyYzx+pWfvcpVJ0rXS8d9lVNWCg5Eab0Gc
9A9N5pHiZQNEShcMKwbdLJiCazYBQ3eCNwTQV1y1PN6aAP/nhhgTHEKMx/6VNgREQKGl3d0go/o1
14HDkUyBF8A/55DBCAkz8w4hgK6ZZtypuBxSm4hghdm/Wj9KF7HwhniRlZMBrPtyO9apufMxr70i
OqaPBR7rFL9c2jpbpnrNuGeSKp0jHbz1FZ5w3lmi9v2ukTnGrKj1yIGmInxFVCseZFx753ZiKJsI
C52j7BX1u+dLhFZMrklIm4VxWh6ghq5DFRa1tSk6z31uWYdberfi9UNWJAPqTuAn14HsSywWPDi2
mU2rXerT2bWVpg4xV1cNYRuc3QzlITlTMTEo7HcbXwzm3iK7LHHyrd4/3KKkJiSjW2AZTfzV82iB
PCvmMflUEUjGJOELiTOGnRQbwXmGGbFmgtKNFgGl9WOJmp90lgsiwQgu/ZgOKIK5bZ4fFscEK/HE
BdMiYlD+eGoWEmfE7UqMNRYZcTM1eKVsUed7G4HbJXwTZjeYbuR0IAA18QxaH6cbUXmNYapbTZ/Q
ptS5zqRD28pafUW3w5wFx26CSLS1/DozSNyjwS0axa1/8GiqyXcOJ9ZLi9FDfrDderpzw8ov9nOe
RzeY1pIeZ90SQ3euFXAZm51KxlqRxjjjYuejE+igzNwyU3JhZvw6BsbBIxu/6ZpOwoEkTT7Ml2FD
cxQxSQfHlYxWQzGhb3y07bjQC9Kv/WNApOfYwjs1VV8YO7XlKT6cqd2NJPTIvcCH+9xExn3K6ozk
gKBehgA376jeASCgAzup6gJoUcH8uh/6MGApM/PXbNDTVZlpbMoFw+o7/IT9m1OE1QAjwowvPmHD
buOGAC+3c5hCb2LTzD6VDkYDCwk/dr3ze1Xe4HlP3wK39D7ZxPCA7bJnoEiMBZZ9diwyfNWRhzLA
5e/KNRLBMKwsc0r9VmLFRpObIMfrtIoQZ+J/kvNIbqUVKnkXieuHuzYbl0cbbu0jFo6JkVjn4fIV
SY8eKaKueYdLhK+VTRQPoXCkwxLAYAwnJps1ykEa5PNn9AVCW8QmyCLC76bExfMquH+axxomRzFS
cuqL/IoSbwWIRiSkTDtsWZRSzyUb+iiO3bfGeIzKY68eX4a2d5gQZ3bzNg3IsnjIcnqLmAPUCxXW
Aqs99ScTYQPC8ySpDM0I24gZHXY3T1iE0oZI3THsTV67sBw/zwzTb4IBb90tR34i5NUyTWqTRDWf
KAETzXbdG6rbORyiGnBtRfFfIrpQbD0ypkzT6wp9Ritxht47AgWi5I/SAAfP7i7wZHzrKOGR2aXq
j/nzNGVvaWPw/qEQY2kPycnuClIXF4OlWVf6fDIzJX7OdDkEShYH5eT9fabm9C2tbA4lc1SQ0W46
/Yxy3b7K0VgWlkmXNUp3st0KPeQwHQrmomHFo2LjtGP+nC0VByIr49LBQJqEt24VyqvZdwICTcr0
W4caau8oh2D85DOXJLPC7A8soBWn2KawHz237WLyrd84yWtYc2bYWBgcHdLkSEeb0XOHL2Wfpq9W
4mSvfR8OL6RoFwaHlh3kW71Giu0u5kTIH1d3kGOazxxvinFbBZO+9jq3J0uWUVK1q0JujRcIXDF0
U0rdyMd4JYFcqk3zx9yE6pHONetVhKOzThZS72WRQWxxAJZc9jMkgQzeVqLvwPGSrK3Y7lzOaN0f
C+jzZzPGy6tvGDDuOdHTQZp47XTgwirPQEYSfmmJxg84E6IOYgxjxIyJJ+E9Bi71ZyGk52MJ+ubw
thMdHAIbVzi58IK0YWl43O4hyqvHQYLpuIIRogiuN0UYnGmmbf1untiKTtA04r1ILfs9tWdiTIsT
uxndeSnREVmP3rqAleMhqRb2g2Wq+IMKEwNHT1nYVybB3MKGYaifXU+zWye/EVJJJpz4rc9HGzRR
D0KOTbGUVxpNnjoOncJUivKhXu7didPUJoyHtmD1GTCQOaiLcocav4K204UbN1EN0f2m9m2CVMDx
9xGpOmaXusaBHrRsFPclaa/oMlwqSobanHTEnb1uV/lHJhGfjBwI9OysXtMMtY2HghLbqaOHZ+8s
SyyfU8+kN3FDfQx1q14+lBf/uXD//2nDhKTf4d9LahA48/6PL9X7H9svWBf6P077gv/X/6iqIb//
l6xm+ahnSPAubRNhIL/3j/xLqPflny7tJNQecvN7fmAjuf1LWJP2n6HiX4dr9tURMBz/h1LPX8H0
CSW3QkBpiied/0RY+xmH6SFkcTy3fRIaAaMh2Lc/y2ozzlA4FpQDS/DRTzMoHJxetHzSgcrcb0g/
xi4j32XXvymg+JlL+a+fGypenyR37Cpe349y3jL71dRYIiaVLHDc9U53l8E926ai0uPmhw/of0Fx
Xl+jR/OKSxk5b7b3S9UFb6Uex3GOD0UQ4zgt0/iAFXD5rjijE/99e8f6G/848lh/CnMMkEFq/UCD
FU/5g0BJPbRfKgzsB0qkyv3Ql9PBj+z8pGf7fkZmDw8Rd6d0j10/laf//Ap/5m9+ezeVwC9ILBeo
M1rtzz/bo/53CQp+tgGLCQXdveis5bIWOj1ITpH7rmHY8M8/8m8+QHCbCIUeUr7Ng/3nH0m/GCxM
2q8PmAVSyuOEw9u78kFaL/kNmPdv3lm16sjcDjhesf///KPCkAK4CS/q3mLLeAOZiToCQClg3fz8
3Ornz+iw58EyFsgeKvzN61wl7F8/V+7AdWBhuzhRVsX8x89VWbhqLcuz9s2Iwpk0wALF3DqElZLg
pJwAepKn9DE6z/qQ0lu6kcNIxpXdK/VeICkkXyRS7zfvyd+9/Y6Nqx213pWe/AXnu9jsOuvasfYu
hp+DahdcWaHd0HKqf4dW/bt3AD1e4aCnLYaCnF/uH7slo164aXIAnlufY271XhOa1z4jAnmPLTIo
XZXTtmH+farzCzzbYutoHGZpa6hxGYflNrcjPMj/fAHKn3G63y76MAxt21tHlrh+f73oS9FgvnVZ
uowDEL0raCInc4uHMgXSBsaDbuyHIp5tMplsANAB5mRbRtF8FdbOhJcEDVMrw1fNNg7C3lULB+mq
aS8kpC2QzH60G0q61rvAvaDL9bXMjbNNkoSRmWXS4iRTk3cfmYEmhn9+afZf72cGHr7PfExCeuW6
//mao7U+UbbHp9slfn7wEKnP/TDj/NzXwuDtrBOggVGt2MHjhNs57Lghy8wjqCoc2ihHJpkvS4Sv
YduMTfhclr2ady21zglnWsIZ//z7On+9Q3l4CYwjkqcY4O5frhDTRh7nKg9+EbOPb+1oLaMooFcl
B9vzjBHBXU/uBG0UNetyIeZ5k0k94a2cI1BTdhuVG+rjBoffX7KPnvJ+2LpTwR8g/QI2NdIaqeGG
o9TUy3STcoq5RVpnOmrVxj9Pk9y7SU1Y3GEC2cZFdYhTEQw7RFb3iPogz8Ake3ecjQJDtIYDACNW
ynYoRn7MHd99zIQTvg3uoA/AyrLfLCF/XUFWxBoPap/oxbpK//xpOiPcmNhxKe9w0vGxaGZxJB/s
/eb58/c/JWCsH7KXCH99yjULfZnkuNh1xwHFonL+Wjcq+M1L+et2gZfi81rs1SvAPfjzS7HqNl1a
b4qAAqy+w2zxXzrpUEseVwihdHBsNBhDik8r+ZtH3N/8ZNtGVZI4y3gGBOtq8MPjNesHhH8JMnf0
6FjcJDPN5RMH7blDuYz9xynukicMj/5vXrH860q7rjFc3uwgUF2/Ec5/+MFdolIrweGzx9EJpxkF
J3pyxq7/IomzkHXvYLuUNnW5eTqVOZkEAeLNlI3HOVACEQF11lwkuZjfwXVetBPOdhmxamzyquge
IjT68zHxnQdOgkwoVFUld/ikyjdVWO41uMnsxug8Ov7zHfvXG/b7wukD7HfWi/Pnd9M0YGuaBrhD
Qj3iwZ3Imzdee4dqwwLvG30IQuwQoIKOEOXy/623lBtOMdVlOLx6V378LPPFdS2XE/6+zht9HDrM
tvCt0N3xKB0p0ByvCwv+S8NhDrZfzRPW9hDPCuHcQIac920VPOU+djGTRMvOlYtBxfOrE+p41J6e
jxYnHizrRjRfY3SuDWjDLwQCoitOjb/jyX/7/H/e93Fyx+zKOk1Bo892/KcXExtjj2SL/H0bS/9u
YTlBK4aiClQOIMPMkfK/U3cmy5ErW3b9lbKaQ3I4+kFNIgLRB8lgl8mcwMgkE33n6PH1tZDvqZTN
1U09k8lMmpQ9q2vMiAAcjuPn7L32WjJcP8RtQOyXVXsHJITlXaCa8Pnvb+pffhWDndihsOYGOb98
lZFYZFJCSp4RxRSjEp16RSFP19jomoM769qtE80LwYzcjLpRPZ4N56wTvXH/hy+y7Gi/XhNKYNNa
gPDGb8vL424ynor4IrU6F508zLMlDrpBjigVGtwIk5EvveHz1Gjm3qgaBKUJjbwqltYfFttfrHSm
muxUiAaol74rlX54fCPgNLlGYefXTWk8hVHqXmye1FOjFwRemaGzc0L91Yvb6YTFuD79/ZX4i03Z
4I6wW3KGM+1fj1cliXdOUvPpoxcEl4AG5dbITfWPeuFfErv8bx7G/78VungQDzmt/nD5N6/t6799
FIw5ppvX/OM//n1Tpu/lv/33f3t8TT/A6+QcSf/xnw/v//Hv//X3/5S7GDpSOM7knD3lEnPKEv6n
3GX5LzZyFkFcxbKIuaf/Q+7i/Dfqf048ED0kIw6Dl9Q/9XMG/8ngK7q8JqRFwob9r5zKl5P/Dw8Q
khnTojVgUtqyoVhskz9vKmin5lKzspJu8rfEfBpBUtCW2HD0wyWJ7J7MiBK5NR7CVRRCWKFL+8OV
u/tdpaUve8X/fIR//wa/VNdkJ6TM1/gGDCGAiIyrpgCU5yKduUwHS4Foqq9x9yW3W0AoOvON9+9f
4P/Cmv4/0Y/+PygNXQRx/+v20+5DAUOYflrZ/ME/FzWaKwNFqMfoQy47Ly/Wfyxqckpty5Ye1aEQ
pk7j/L8WtcUf2Wy95KGani71H+JNTRa1QzHpGDDkUHRSG/0LotCfDzXO8mDYrk66GicEyu1FfPrj
W392grwywO4BnA9CKkU8DEO4as1AJJtFbKAuVJzjV7wVzeGHS/QXi/nn2vH7Jy86WaJvltcA56mf
P9kZmjTRwgjQWpNjT3AQcL/VNpRKHzEmBgZv4KV06KBmfqAfp/L4+4//JYJ4+XyDLpfFbkL/whPG
L09za6L9AfCEb9NxEHbPmJvgvdlNucPm4D0h8M8+TJgkcqOhjlzHQDbLXYva/Q9V38+l7Pfv4dCr
WTT0lsHyWK7TD+/CXpRZjQGMCKOEACKBiO2zaXQDlsrF4vP3P3qp4X7YP5bfTOuOo6tJCCyy/V+u
eTVUAy69BoJFHpj9oxtMKN9TXE0I5CTXvC+tfzHiaPlIR0qLUyioSAMfw88/D5T82HYiSWE7Zswl
qmYkaRBdLRLiFsfYTi2q/BswOeLt73/rX11X+rR8AdoQHNh/qaaxKMLRXzz6GhuxfWOPpCUeDdIw
mKng+/3Dlf19NSOotgwiezmCLWrtn39mD78C7wEpLGmWWacmb94TExPGdh6Bvfd6uiXzAqduhi3r
D8/R708wWU4OTy7urCVP6JdPrjqUElPKADcdbevUJ2OKbUgXmyxM3gk18w7fg63+/touN+2XdYRI
GPWa6XJHze+60B/WLBTUzmaASrYFx5g363syV8JO9YdC7fdbaIol/9ki+Zmt89cOKvkQSE8reFCD
xfYAKYShblB08/tcRDh+/v43/fp6Z6Fw+fgYy6JbjEbnlw3BQclZYGEp131iJs+o4Gz8Z4TrYauK
AVOOlW2mmzZDfQ3k0NCm1dC2OE8mB+RqXRYW8oioGOo/fK3frwHCBXZJjtiCF8j3PuAPlzp1ifVF
gIZ8hyn9dBJBPsG79tLhEqPF+Jf3Il44Ojui4I3gmL9+2DwhiRpDDDfeYtVqaxHvaJJExKyaQ/Xy
99f79zW0vNx0U1BSLb1C7+cnBo+NiTWeJILv1jUjwWy6yrGrVn84a/z+ZDp05cBi6jp3lU7Pz5+D
RnYsYxTYa9QM/SWZtGzHqNti/Mx8d2VbXvhVaGP+mAcawdN//xt/328dneVrkn/F3k6p/MtnFwTd
I1wgbQFbyFvdxfOEWNiOkStJaA6XDoGu+MOC+YvrSkOcwxO7Aqf4Xx+aWnfDBVedryOO4HfkA2TP
7Lx/ijD7bdexqcTZApis0Hjif/78yzonAR/EL14VStfuXJJYL0Htmsc0Rt4xYsJ80Hl4/9Bf/7X+
FTp7KwYWWrA8qHzqcr1/eBhKpfXkJEAUd1HDeCfsGC6MUIbBKZE77l7L5inc9RhkB79AyIC0BRz5
e1zkxZ5p9uwdEvIAjX3aJfr8h1v9S0Oe9zg32uZAswjyOVT+Ws+gAvXaqdcmYGZVuXOlSPpdYlsc
BHQJsMMh8/REuHl0F+QhUCO0CYcG0jeP8Zx+oDqve/DEFup2l8b5n57r3x4C2r8uCUJSLnscyrCf
L1w/Qj9IYOetmeG7n1Tb519mDAS2b09ZfJ2TQhOXONNYmNSJlIH6rEYJ8RgQCnGZxifLGYo96rUe
TGTYyyPWoWHwTUWQOLkrCoViNaN5X6W40MnCTboe9Ls3oE/iNpLoNFUFx0TFYkKlmfbzFsFCO2yH
IpdY8tA44MatJjJYRDiKy4AY7gMKXDHumwCJ93aRZQzbCkZGsJKTxEorRZodUWEwTAuXZ0shxUUz
990JilwbUbge3wkjKGCWLyxvMYzZV0fPprUYBvJO3DHH9Y9qk38x1vB+EzOPsxPVm3uSoUnsA2pr
KiJCRd30JbGT8QYxwdj6f79B/Hpf2NWp4xmjcUT1aKD+8s4ZM6yCeY+QV7vJ+i1KBCPzzU1pd3/Y
FJa3Bbf4h3e2aRIz6TIr+z5Qtr6foH98dhKU+K2nwOfD9rOjVw2allqhy4JhIUUMNw/MAfJHxEr+
jIaqJY/OuAtiFa4CESze8lYZZ3sMrRu7CCvidm0vupubeZulsNuYBayYKuNLReuDmFnIgLZbPgMM
5cGL/Cif2zVBs9lODjmEwiCYFbbe+Msse6Q8+QzToxli2y8J2vDjsRKvA+CPcqyTzyhDQ1BrQTo8
xHDDwhUFjwtOzBVEHFUwt5pJn4GM1vV12RLjbU3a1h4qYHVXI5Lpz3EMBAPMj612SSsC9JRuxN4f
EjN+ZD9wMMSZaiQ01ingKsTpIKBfus51qJR1gZIEkF4T9raLNKE2AaMPGHVpZe+iaCKEx7EW1FWn
z5+MMD5UZmXMr9x0HZgLQoFNHY1Zs9PoVCL54s2jtlqW94/sJ/AE5g6ePoy2VddOyVXv0RlBSS5m
IsFqW7P33uxqR5HP5SZBLXcNxFTd1yaZplJG+QeZyGA4vKhuHGK7LIBIsIrHXdCF5CLD39upzMWH
IhAmfVOgJmBqMTT9HPQFkPRSh/qF1IjMidZoDJiMtJjvBGEzwJr77IASIj6T8W0BZTC2tqJLpozR
gDo8iZtiMullmlqyi92uMdaabrXKR/FqtnuhWx8kT33RkmjiKIlL57NiRd1j7COfGohkikcF/iJY
HuOlFbW+B38FdC4Lnq1ikMAA9IboKPmuY/73YaUwtXVnTR/WOHamLf0PD444HsvLlNvJKccYdM9s
ccBN04V2S9YAjBU+TH0bJ4fpcKlRmu56oNTpTRZUX53IfiBkxV2hHCOonAAV5sMmdK0MFpv+DDew
CHdBKOW2SipxlQnyi0RYI+y1ymCWO39VA2lXnQV/r+njeVWlRnfvZIQWZoSh7AIvn9MNx7dyZ5YJ
sFMWYktKIqiVddpxBRMNE02jae2RwW6b+0VAWtE6jpXzqIfJYyQD7NUcWrJDqgSAm7yIm530Kivx
53bKPjUjyJNVmVoZO0YY8hrR4H+g0u3u8lkDfj0OxAKDXbuEnT0eOWbbPNzxC3ZJOPKJegjQka/a
DClnB/tazM8qsZ4TTo4rrirSJA3G6wi0cIEprAY2LqihA/mGWk4AUt3pFmQTz3qXxPzQ1Yf8mWH9
KMZbArL6AM4y/kewdKRwweD04wz15ozq2+/N0Lz2Ix1vqaI7gnPIjJGhgZUqeioQixwcHOZV3dbX
bqrj9wgf9gEl6Tlpm0ePvLWNnUuWqfVajfNr6iwy8qZI+y9UO+8e3MI1TO43Ndbm52Ri+K84uRzG
GVJa3+f3uLtutaksToKcv09JMN9aIxjJNIxf9PldEfHiht47uQXod93pOInwwiYF1KIDt9k2ANYX
CIZdF/7YmC9hSAYzCBhIYMjhW6vaJkwtDaeFNyDGU2iPlyIMMt6m5VOo6cbOmtJv3WRtKle+eFb1
JqL4ybMGa2Xbpb3Ou9pdN+H4it8O7HBaTV+p7+5HY350ibrcag39D6kzlbWqqmCKmwPIbMJzxRrD
7b7qlX5fBxiLIl685zI3UNySQSR70hBVSfQDk+vbzJy4Q3M/AlEJz5SfxGRnJW2eypYbXEbaTd6C
Iu0Iw1jRO0fOiuD1ONqR2Eh3QFuRlyamHG1dh0Z5UxBKtjgIhlVrMNweWmOvFaDOCiMhs9TeUerM
FAhW7Y88J12Mpy+rwgdp8AyB+bhNJ4hT7QBhScYfboT1mOrNcjeqlvDPE90C4V0ZuOBAnbxD22k/
W61eHImZqc5mOVc4GxBJM5vYAAzz9lrV36aNrq1hwY0PpqbaNSBdosb60+wo5ZMET0QPQow1tgvE
xPOBauIyN2CsvZp23YzvJRs8089kfur1Zsk6OjaEPe1i8MioMDu/NWkW0e3w1pY1GpsQsiXyE7e5
yZzsyQlB6pHfILgxufNYz/BNChxXSQtV3QqvRG8kK7oUiN2t4Zom7tfQnnqgCnGIOAMIWaUhU5ch
2SCSHbEonGnlqDBn/NZY8KfS8JJU1VcZqSPccBJNMKigOi6+uRqGLD47/sbxMFqbWSB8dyqj9zaY
i5PKoF3jB88eUPNmTzOKRt+UaPj7Spt9UeFhgEMRbdKQUV7KCLzsdhVj6hVr4oN0yplVR1Ojw3B5
gdLtHlQ13UMvJh+nf8iL6tx21X3RjJA9R1rPIQ4jLQKjKCv3qw7tBBZNZpC9qCT9rCnx7ZgoGb1W
fpAhx4za+GZmd75XdX8vLDL1vGHcYSZdm0TUGDWaaKsyn8qUw4ULMcmtw7skjY64zM7z2F8l2RSb
rutvpJnepE71GMykFFl0Lfbp0H8r5yUYuJrOUQiNRhUYUmW3aJJhQJqa+IbVGY8QQc3GKTYKgMBy
OKVlY6/KnAwcvFxnt8G6nS8UM9k7h6AZr1j+QgOUNkyXbLnhefvihD1DgJFAMDYcIkngbdzg9cHX
LeyV9IriyWuZHHsLUR+ZmQbcvwSRROOPtTibCLyd6aZupmOriHQ1Ou+FDdxaV/H8JejjGPA4RjUg
HAl1ihae9ViKC54M3CfIKgiD7K5DzqKkdYFoJs0ADcVMYSE4otCdWzJOyolQySDZ9oAhMWnsIgTi
hrkkxrbxfSo93uQW+aeqyl8HzXPWgOff0ekCyzEjb+t26IJNGD65iTy/6Y3bgjp6PQzBo13UZ9yc
NGUktJHcq17xl54QJI23aQDCwwpNHYocXgUUjZ96km8uGQly646pb1nmCBZoMEC0OQioYE64Bx1H
6hh8y1o/kXpxcaLEF67ibVwU3XoINMak2MU2RAn4fVa/x3301XbiQ7hc28ieHy2hiGiZTeeAlytd
N7niL3LacIuEeJNGlbuqZ3tXRfFOG7IE14W8c3VWmXioLTPYjnWzsw3tOeDUNpCbpkvzjkqDPFRi
d820gjtivsusPzZxeZqFtlNLlpXWpd6qsYgSSSdAMO4dXeUnkQfvSUFyYGv5dI58PM9+WToPg5Xf
zs2CUs7TFweQcm0MTyUgpGhJEG5K3TcxuWxbqdItZKw7+qfZduz60pe5AVTIyGx6YHFAxcnt8HAp
Qb1ubpIlyxLDy6oA/xsZwbD30CJBPDB2kdVPJO+oh7pufKVp1daln7ZCwETBQ3CkaIEdOqM4Z5q4
J7r1xsxpN9mjdtJLIqnBcrZHeyIDr+gxLuF9PmlmXOxKC0wRxLUC743tfYnp9qC1JjOAV4GFmXq6
m6bkBLrmjNQe8mRRfoW9AzZxSJJz6VKRU01/cvP6znGH4pZM4WhvSfhgAr+IA4VYSdLNCOTSnmJO
JY+h673ZHUkWsXPoRX3v2nAKA23dNjQIR9v8FjtuzzEUQiuD/y/CI9QntlFvDE6tL86ES+xKgsx4
CVBi9y+011+71kUYoMigswv30R500ph0uS2LbN6NMzlGbm48pqH7ACuNIZ9ZXxlKXp1wLG8YOKr1
XM5fSG47qhajUmR38JkM536Ey7cicjjwSZK40+C1r5uApNXEdsBIdLspgS/kjQrIf2RlG5rmt+RS
E/1W2ouhyrqWdfKWqg4+hhbdllVGvdUC5Fm5Tf3N1LNr3qCkG+kjEbRRPQPJw70zVe8I6K565ZkH
FObGk6aThyeH1sLvGk7rDoXVkUCA2xYh/0bDNLCF8ZlD6J4gWrpR/Zrk3Vlm1QVFvHOsZy3YAG61
UUcMsVjRC0wvrLv5NMb9S1sQ6lPkE/sc5QhEU3l2PPCmaG7sYh9E5VetTcdji3N47UTxbd0Gt0UT
H4eeZIYqT7xdVZJmitIB/ag5LBzdaljpbiTXJbEZKyFnwFaGHWwShfEZld1zTRSO445sZ+wsK1E7
/pST15whd1rR99jMXfFU5toHeW3uHUkG0UW4uPch+sttHnObx1LXfNLYiVCCXSkA+ESD3DEY0l76
gg9G2rPzMAiusGYEO0yGd4lbbN1meg77FiscyIJhCg+OQxThhOupJS+vGY1z2TZXEOH4BxEpGvMS
Aw/zNJ2KJUKaIifNo/vOcx5xfJl47tVdLazPU+ERIAGLIBc6nlQuk+a64wakgZ+EzZM5a086eroT
8VhXPBD3tV7e58Q2E/4Qv4i+3hng3XComec+K8d1iZhOEXg2z6Pv1tWF0TTHEk4wvKq3UQvsRSud
rYlhHzOITx/jkM0tkZhhU9y4Vin1tY1U9iyV1ft1jywmD64LEGTdOwiNoBgfvIrUjHx4zrPcJUhM
B+XLoXZMXU7K+re2Gpdnt4L7Lxx7oaVX3iqDRVOuVCAFZ9ayN1zOqDItsVfhNNpqg1ILa37wnjgw
tg+I5KJsXQMpyzewd4ElYGELqgzvpphvLDBS6b0dK17TE7GkDUzePrqAaEyvY1jW35qyZ/PTVEPJ
CPrauJGZKulmxa2pYY2m57PG1ijf6eRYz8TSjXtNRMNNa9hhu9NHZ3wGv1jdQt8X5PvosZZtY6uT
d0GlBbys9T6wD9hvcX1ZMnU3PFJuvRHN0PlVpz+WfdTp585qnUe7aqM7SVd5g0HxlijeR8+drmhg
xBuENHNTu6/sd/hjpjdDzbeDA3Q2rmVyJNcSa5QeYQfaggNpXwAzEDQx4jTxFlUp5p7+akkyjInV
gQnNYSGJLoEWPo4m5q+C702OyX3A4RlQ9J0MvSuN4ALZ30ACo2fdEgBG6wNP9kWOGilGYdAEb1aU
pLcRlrkycYijKdGxzokLMdZ8q5XrYHgJhkPGkJi9vRxM/ghsrdBYu2sCtIa9GsLjbGCDL+yxvC0L
deq7nogKXG5NLbpH5ciXwq2eHSemCUe2JB2byHlLRgR6Qwm/gjHVfIq9lkrfiT4hGa3pPhIvvs/Z
S5aIrOdscrOHvAo/E88iWXNVaZE9gT9NK40NzEFjRdVXz+QJFS1g5Fnn4BnWEdFQvRqwIRZ7p+kP
mlEDQTBu27mMN9EogxPj9bcyTUpSP6fxISKesz93wL5fOZeFb3Wh3LusSuvtGLvZPYQhOrvYOMmx
1CxmCcP9ElMxkbAYDfYMHbgh00yF064EuQpGXOcklUTJWRSh9cAD/tqo8S6mmr8FYwFy3/Uwk4Id
0J44CNNxDRjsPEwtUcK8FhGW8GJ9BO8cnrN5Tu4cB9g2AMhPsyDYkViLu9BIPpnch1NpFqUfOd78
rNk5C4GirfGbxhVPGcg68CfgL4aozZ+8mQaCHefWgx6G/ARbjwjNMdzD2NYwmix7uKtmL/rq4kv5
ijq2f+4yy4CBZD7XunBPiHtIkAs16nBrTC5gHElkdZmir+IEBmONT9nDJ+6qvluPFeY/d2h8EekM
8Zvxa+I0F24LE7RBvTLZzjbKqq5DXQ6vVUT3iSdmmy/BbDI1oxPjESKBSCAkw6ftDm6Z5bA9gmpf
Apx+MsYJazRRV5+l3kq/poheU0rpW9PLdaQEsvNTL099x/P8RXa+MutJ7o0C5W0/TnZPoKq7EdP8
YPdxtC6lAcVPNP2WBzBdxZZH3odFIaPc5vMwDd8So9iS2BD4GbXiOuuk9CG9GZusnJpkN/XE2T2E
SsBtyKWtLi1eYXwGRi+eTCvgvUCmBx4AL3mhSQLXZbDFuGZAr58k2VY7DEr0z7QJmmzbAU2mks4s
mzDVNCB/xxLE99Rq7Le9qJr9VFnOZlwMDmzvmXYoJzu5UbldHeMQn++CtCu3JRlL6wlm5gMOU+tC
IPKZ6NkcvouVvWRtjGUa/8sIhW6YGLk54lWSCL9FvWh8oMrSGRIYI6mMYaxePS/BuIJI1vSZo2cR
VJpG/1otnWbOSwBNYJpTqPDsQGsZZZSwICcLy+9ELUi5OE6VbYAN6XoaSC5J8gACR3JRryUcPegP
ncmC3E9K0anQ6FrzfMMHwTuXeK+z6CfouIioPSpul+SZox7Fqjz0ZPoUdKnp7R7JkIrNj7Ydep7e
ljxtmAVzob4k/JvDZ9RSvAv0tDXCN1LJ4/Es5taOD0PeNZgRF9IrAL/vUwkcQn7X8HgBHHcriPU9
1Rv5NimNFL2DPlLXgWEdeFfYJUcg2DUPIjfttzAP7TtsonMIqX0ZJyii5pID5elkUlAUzR5kYOVe
s54i72h6vWNsAxiBIPDbvP1U2hmLqkht/h9jPxq4MKeRKT+NEJgyx0iOk1pHU2cY0boBUDYeBzVl
+Y1RmwCgpy5RW6MTxh6eCDYbZUUB5yv6jvSzVT6Jt3xxfuSEDJQfrdQa83bqbTP3EwKkLUZllgix
IAzauFVE1tZ72vJ5vx4jcJk+w0voxry5CEh0cCykR6LhW9dP6KpulCY3HLd3+qxdJ3OkI+vWMIyc
nSGHnTdU9+OQDp/LhPazp3/VBpgZZCKrtNoi08a53FZsN55e73tazFfckXIDIVk/cbdfMGI+R333
4UIM8VNnmF+ajDwkl27kBPGCIojeHScu+g3+NHDyaceBpLqEhstyiI+Il6scjppfVDQgyhPgH1cy
bAg+AtOZr3o8QOtQvceeu++14YsetvZNaeNlSL1xG/ZhfcufmA+0zNNHw+usZ6go8DKt8c1tce8n
0ezsa6ptnyNU1K0ytKTHku+6SlLH5RbTpvQbZRDhvkp7z8t2pmhL+0oWmutsCLtkNxiVPe0as8c6
Cr1/5BEhcso4d44o3kIi2WrSwuLePNb40gx6Dcu4dasPMhn2xERwoDetVBHfErWcC0og8Q4UC5O8
JFNm3q4s3Ql7DDkVpV9XGBmJwoPX6RtQN5wTvNcFg1/IIt+yYFwA4H0/ipOTN5p1G3S9Yy9puprj
mxoSg6AAcXrR+1DYp6FCbn/g9sbzXu8lfj1E83xvx6mRjaEZYQqLmiMcCCABGn+lYh7Dx5ZIBeOM
QZ+twO41/i/RpkyihChJU0VpLIi6L3CVm17QbuFmNtE2skwynsrADd1VqdLSOBNcORkPqTEo8k4J
Bsr2Is7mYe/mVlrV0GCWbaIH75J/6W27ju/MxkjyS1oz1tmIoWsAMoGOaMDf2rnQLp5dyXjPv4zp
F9szoVqta9HNVPVtaCpOWNJJp6NV5rwSzbS5ZQ3P7Vb1BtmJBkKF4bnzyBkz1FgRPKhFzT7XOAaS
plgFd6moFPRPDzrBPDzXbbMYupFUb9TA9DKk7ryZSa8/MIv7RlDaJ16pHLIowE+1MqZbNu/2FJv2
qejdbE+yir1DrrAoPwZ6OYbV7vLF+B/NoI0aDX6PXnvURoU5HODEgxJYhu8TnmmOHHZnvHduom2Z
mQefg0I20GIqM/qMcz0atqCJhoJTPhE9e1rQ1Ja9aqczWMeIoi5mLVhwnU6ZY9AIijLbu4G4Nu5l
jKFlBmRrcQwpsNGUKQg31jKVO/kSzeMyVtl2Hi/pUaWw8AvDLb7WWjr5nbLOYZCmb2OoT1dN9+R1
yZWId8MSnexoc3iYhXjolsgEzRLxFnmGTSMnc2J6Xg0pd7XXbElzkseYLaI+jhzIdrLLPrKQCJ/U
C+oHqbAOrmnImfwSYAcc/9QXj5v2EDE++QI9atgQnQattTAhDDlWpq/IceKaknlGNYvL4XFWwtzP
jREfCz0Y7xxOqncO627tSeOTSfZHvGZSK98yuggMzpxWbphwTE8pg9ZnkoVLLHbOZ4NMlc2gg75d
nPLXAPjU6KfudJerQLAzlNka9mN1cZVyaNa37m1KSgusB9rZK+KDU6aTGNwPBA9nO7IPvbehy9pd
RYTZWR+K5sYIBIGSdCg5fROyakfLbldHz7ogI5WgvzeVysxH6ndwwL6dSVmyITwY7Q0wZOOIvKhi
wqSqVydO42Cj13LygRUsPdLE6In07kLDxyIRQFRBfv3WaZBB1xqYBd1v0pwVlg729Fo7aUJoZKBJ
jv1JfOcxuIP0N7Wfh8zlNWGIq8a/RMzObN92BpMhCoxiPgomx95mYmR2M1CKbBut6N9Nq26uxRw1
d5rqjonu0DfS7YEAPQ8Z4cpSBo0i+Op4VNJyNl4ijPogTVyigsqpIMc6FHvloANYuYgr5zWpv+mO
+LvMtxHqhGw8c/QlCmx3q0WlCFYtc21GsFXFvupCdM8hb8DaJ22KdKoTsHN7hwFK0ibJCfcYKkvQ
3R9CkGzwpDbScJ0HQ5BoP6Go3DGQ9BjqRYHcRQDkAbdrmViHQzFvZ1PUl1Dr1ZszJcZNkvYfnSi8
mrPSfOBME66dMmjjDblX4lDk5XiAkqRWVupB5InpZcFztnYmhDmN2IPAvI7SGV6qppIe0Uj1dMG7
bt0DxKHyUFXmQ2F2b2jgEB9RBvvemvec3+JtQ9DUqhLjPZoQ7XGyi/aqmIpRvsbllvWPPMITybYm
UPNTo1vLyS2wjEMI5h7r1Fg690GMAgDUGKHWqvf2JOSSkZg4dOhiD2a9KI88sgfI0vMLajq62iG9
R5HY6qqZQbOJKPs50eLVegAso38eIIbcWCmJM7CrIvo4tryVo/ec4upGP5Pnya6zgMrBr2Wr0yna
PQp8znaN3KewG3ZBlHZ3c9UBG8kzojQYcXwYQ9C852nxkSUFiSx11732iXRuiLSowTx0KFCdpuNz
mOkx7Ca5hpH42h1kRGGTZMeJcDs3g3bGcJvkK20/BkV/sOxwpltqHaXE0mQ4cbUmXf6lkQneWg36
V55+tVpkJiX0Q32qzJVViHNpeaDm+xm9YCA1aqKaXA6EQXm7hfBHfaORVllMBbm99OnOKafxhWwb
3dMKL07E7933VM49NnkbLBzHCa1jHIk32DuWo2CxWqQ478Ncm6JTo+p46/WkkKHzaLkR7Ine4PEC
zulhZf38MIuh3KRson7PIib4sEFKhe8s7MxHRyRvOXqxreXqJFGbg0/tpT+1mOZptSfH3Ju+VI3e
+C7X5kMreR/FxkACi21MT7NbDfqKdHkkg3kzT9D+Rzc6anPufQryIKdh6Uwxf6En7JV93pA3FHAw
6AbeZKvaKrQTJjNa2v2gPY5ElRxlN0yncKGSqKhL9x7dNJrwY3O7cG5W+pLXxJg4OrmpA5wPoeaN
m5Hea9J2nvCF7Ogpcgjh2AVxxUD55/ViTYYB4EuhIVdiU/WLLLe2JW/BrTnLhPju3NlU9F4u5CPQ
Cyb1ZlXEREDojeOd2oKIksgKrXsRONN5nrr6yQo4xOZ0Kj8TF3UAxngk4mwBKCRleaaLvRat+gI2
BlRZZ3knO8njI9wZfV8rrXkKXFM/qVq45zKs63eax+IUa3V40pdsWtypHXrlRNyi8NLI0s7AlinG
ZAx9wmJttUm+ryZEhJ671IzkhvKAGqk/ZYW3lRKzMXMLq73r7EK7cWPGFiEH/8dKq9y7AMWpn+n0
wiRhNPO6n7LyXsjq1TWa4twA9iqBOfYkUFWl7cfmBLR+nNo3r2XKnyGqXnG4Y3vO5ckeOXpdJtrc
9+EQMRmeSUnT1z2t3iNJVbRwKRmZAJU9UBWdvEfhjDt6JvrRGTJtwQ6BfFUIsBIS1optmjXN0R5H
0KEKltexTMm/YMhdfpnYacY9T7X3AOgGDmtS5eMmcpqGIJhOIzIeQNA6j7PWn5Cr7XNnan20CTxt
8P/Up0BRYtL7cD2YrqJPl8hwXZyAFxFgRk8F3lhXO09mKMW3yJ28fauoyfopMsVTZdnNdTBN7amI
O3lRhUPIYzt/IuUsvwD5d69GYqljHtjlvZZPebSqwtw42E7dKdrocs7XA8OxjVFA0W7FOF1o7Wc+
+ceBWPW08ctDZheL37QPdfrXoerNjUYW2tq2W9GtS6sqvpKiGXW+J+fgKarb9JuRBh4zFY13gUs4
1rolrhBFlNcnLPm4hHVWlXHyKKsJIiiqOOlu4rKGW2XrzaltmnTHhkbNllkzGjDOjQOSX0ffNu3s
0E+YEXLadJjTqSvvtIjTwmMO6pqBEMo4DKKGe0uIrJMgoNGV/myiqaB4Suzw6BZFsOZEbht7QnBg
MVZ53GIOBfsFUg6u9irqK3LidbMLP0SbYHyUYIeqKkqP0ij0NwPP6LEltrraWAbpgYExnyuPGWCY
9cWlHLTgk5znt2gsXCbyzL7JJjwFkGvPaeqMNwZJKVun0oaK0eBySjbLd9MdDq3AO1V7yaV0upeY
RU43cYzlOiYCBmGS5fr1SDzbJqiqPF+juipuLRRToY8IjV2PanuvL/G3sYzpLP0ne+e1Gzm2pelX
acw9a+gN0JgLujBSyEUo3Q2RTvTe8+nno7LOOVIoj6Kz+2qAQQGFlIvNze3WXus3vZJgI4aO30YK
8zq2ddS76JMu4BKGsrE96MZ30nix39TFpsVFyov6oj3gbYMZN96BlK9WG0Eg/rYogW5JGs3yo7nJ
dzKXBgdi83fLCAE5AKbc5OjFIrMohTsLc5TWRUC22ZKOwg0P6z2Xyy4WCPUU3vG+wRGBx7tK8SMD
ezqWg79AxPHTaCZ5vDBIQtRV7kIVQ7iycEU5DSV3T1fPR1Pih8VhUSV8nCyMOyguhcKyZ1+lRmtQ
PSaCIulFfVSlGGTnTD7Tm+Iu2bVhQYzOz0SvZZOmgJzXcEp7ICpcSMLtoCsKpqziOHghwBKf9J/Q
O5i2PIyUGX0oFNSHDBUQ1qR9GRRNw6GLKMhJUerZcsPqPiExMm4lpcoIHEwk/PAtqT4pvUZBFaIx
xHdNACtoNHN+6AItuRrFiecg6IO0zNQv8OtBTHBo7yOFlGabzeRA+6JcdjEJ2IugyzeQS1A6uohq
hGJy9zXP4N9l2Xfq0JR/w+kXs5knZ8x1BN9IzAPqwUzOZs9ab52dEezm0ey+Uqw3KARjtAFBxuIW
vB2DIGPGTgUAV3bD6c6iIkk0lkxoOSyd0kOqzrpI+Jl3M8WZtC/z8Rd++I94f/8TRt8rXff/lxwh
VmbLv+f93fwcEZzKfv4oi/gVrxUs+D/pfwhKifC+EVnWAV9rK9v4F/0PjRToqfrK6oBLKiLS8U/6
H+pwf8EJFGFi4DhkQkYBsP03qVWQ5b8QPAB8D21QBj0NN/APCICv+SXPXhDGs57VKrZhwhxgDr+E
1JOTDXH1Ch7y6tsIiFb8GJW/ZMn+rQjTa67A303QT54YyQYuSq+b4ArHMlOn4EGJRS+pPrHneKr1
VSIxhAziiwEAEzgjI/nSyOCMbv+rMeh06krWRXPpWTniRX+CmFAXGKfwwJGDDuKNBQCt3piSbaxa
4NtiQ+L6/SZ/1z0YbqB5VIYX5f3X3ROBeKHkpAoP/VP5pXxUjxHq4pcaWd/Rv9Dbv7oFa8/UJVGU
oK6fNaJVyYhMrBY8VAk1LupFOWGBqiX+Apzhj/tDyQEKkL46BIBLet2fADZNCI8weCCScAT1sco+
6RVoIzy19fiSqs5rtspzv6Blo4xgqgZA0nORGoOsc0WqMD5G5uDpza0CSPn97pxPcPykoJdio2BC
4GYtnc2+scMwHuUdkKWBeG3KQBY0F6XMPwLym0htvW5lnSQvpp1aU4uYwyU8BkS4AuIOH4Nb3R9M
zqLiQofOX9naFKo+kImtlVZ8LtQh4Tm3ouGiY1sRRCBgW1OSvtDG81t5Od+eG9FhbHJyydozE/9l
f6ZRUQpC6+jY/DBTl3Nrrvym2E3fyp38LSLgoJA72fLHkdwAWCnLf3/Qzqf7c/Pw7GGhccrL56xR
ueIWgLRpdByyxxlPpmgst6WUfh/r6sLAnfEifo3cqhHyj6bW+fNi5JDTSwxprKMjZT8uocaD6Oe3
tS9fT4f8Ap/xtyP3oqmzqYi4h2bg4BURUpPPi1C26uQ/XLy8OHhImg6nWZVZUvLr3oh6L/V4wtIb
curmjKUaKNXEzKnpSduouLQtvV1c6/isRUE2QLJ/ZyS+ttXgaityeJwimZorm2vnWor7/mT4XSOs
Ww3mkiWxx56pHvSUWywRb6YjIu1Pgryljv0Yj+OFKf92cBBpkqHp8+JwcTpXLgPsAwczkqNj3WnJ
SZUitIwMtMIvDNBvm1FFiHO8LRT0zuYAt75GoSITHcnlAFUE9y0ZRLh//sYsTV1DC4icbziArcX9
YlgrlFwJvD67we79boiSX1Hhvz3Xf9MVFfUWEeMqeJzEua/nWg6UkjvFGB+Bg0pDKjmNCv3t/Z6c
Ccqty5N4/0UjZ4PfkauZcEePj+7h9sRVEnGnj8Ot4gJF2X57uFuc2aVM5FZ79YqSZ3mUr2b7/v1n
+G0/ibREzJHglj2HHC92CAzcS/B/bXxUVvBDl5Y3YXGJCHapjbN1i61EbAVizYip2dac4dCN+/9Z
L5TXozXDfO248sXHsTMbL8KEg9RG4v53GtGIV9GtZqc7m91jO5SjmffxsUibbRLjhFhs/2ctnB20
3ZSU1J8GWmCDo3DoRMWFF3UmLvb3lJP/1YmVtPdivMHaWIgrTvGx8eXN5FN6c2P7lDtkTn4GFSdE
/Hj33diM7s1sz99GLGUfcO6++W/0U5FX3iZcPbRlXz+EFo1D14hLfOzTfhdCKAqFSxIYv51z/2ri
+WR80U80rkshiuf4aN2SOtq0heC/3wf5Nb3x7zepKvB2IV4jC3l2tqp1ZSTBqLB4v2VuvyFV6beb
8pAetJvgZHjfP++3BhaWtv6QHVJf3pZ+s4m82f7x/nP8tqMvHuNsVkY5XBn8weOjqR+Lfg1jL+n8
yes29DpeYpt60cTZtMwkaRmL1IiPsxNsgv38s029WneWzsbm0iFT6lJj9aoNhpX4uOTUtG9D/xLd
/Lf9hPKtEwOskdtZP5cuwWhg1OJjqNebEd1+WJ518PP9l7l+yJueGsgyICGiwl1dH+LFrOmqPiKO
1+NjXN4ESuJkwhXoFKekgvZ+Q7/tzYuGziaPVAgWaSteqTnjVg/2I7/YxG8nqIzrHXx5UUUr6mxT
pECeofwdJcfDt3yf+dKV9DGc7GGLMpm7OIqTuxSHHdPrr9Crd3B+te/HbbQXr7b/jTOGgB6pYJR4
eJqzzvZFTEyw5MlRLanoJvkNxkHe++/zWW3g9chBTSeViIgp9FOinNcjp5foD4DyxC6xGAwoT8Jw
lJKpw7JHIdfqaOo4fR5qbXmqpjH7NC8aoMVUyR4r/FEOOhTfhzhM4z34hBDnATzLVzbhEHw3pxop
EHMpc9XOk64+oDOLFCrF/e/UZkSSolUWHUZRC3oiHklZHJClSYAfx0ACLJNb9QSEpsR4JhOKex0l
jYOsgyegzrsoFiwO6N92mlUmYHURrJFjWcBibSuWipugmfAe65RFfVjwRz6Qn0X4apnMSfGmTlud
f7PGgAo3DuT34kYeARKlUY21ao826qp0hAONjITJp9kUJ0AfrC/QjFTSEtvE8urp/UF4k5/QWDIG
FxrJJGeAzNnZ8pkNPa6DYbROPYbnltvBFWkPrRWAIWmzfjhhKjRjnhataJWl5+6KV24LLm4ZGyzU
UGnqP7z/ROvO9GpWUOUhOWUiJqyRERbPNg0K+BhAx8lwlLXgBnpxqWpPFiyiMbrhdPrTUw3VTq4n
EnYxa3RwLhuxwMSORjw6aEy0DaQYhebC9qSukdKr/iBLwzpipnNXUJEWeT3LxUqVQ5iK8cnMFGbM
3GXVZx3+4g8yq2TUoTKJD4KCkoQNi6+RbD3TjH0DVPcJoYDwrrdqgjy5S+XGLoQ5ax77cEAxKZ5U
40PQBdx9wR1iTWViPYTOb/VEiUP8IbdL/2UGHQCpOxiwle+0qYUM2ptV7YmQEyq7SDQg7LUF/1Aq
FQnnO2kKr0Ig3fcmwLNHMzLB+KFMGBe2FilF5gmAdQo05qriEDYFBqVZLqXaBkMfaks9IeMl7ZAz
DRwObPZCpKiYpOgyrjnG1y/PEOo26uohPglmNR9Ek/K1KPUNhk8Z/lMx4r9fdKMFgUzBzumCUHkI
i/B7ONbUNSy9vHDBeJZUfj2W3C7w/eGqpBmS+OZxqtLq67pMT6kIcLDOqUhPQYDQxyyCWO+k8ApF
QMoniCyA1oOG2s9K+aiICYyfSUW0hyrxcNNowbQPWjCdS5kJR1BAkW+ZKUzeejSOZNchI8zlQQnk
3henWvKzWZv37JGlC8B/OQwZpjDRqEIBSzrl0q683pJe9xHNEPaCVecfeq9+Nl/Hjjqf1UniyTKw
ErItnFqeBnMIQWiUknwVl4L6Oa+GZadIzYrwBY99PypzMmwbLO1vQ67fp8Kcm6+9vsx3+HBEHzjp
pFM7V2gAzxSxZ2cux+quy3PO6ZkgRcEoaSil05yM9b0Wp0SWRt6nB11ENcNe6gCvqh7F4p+SYkyf
oqZtDJuETPxzKCMwsTrqCXidCXWd3WKANawGAQL8JtZA+LMKSuujkCbWXdSChLeRQQFGM+CY/Uke
4vo7zm9whqWqEj/U5FSPo5B0Bznt+7VWZglukKWGeiml+TbJw66LVA2BNHnoVTjv9bwe2iCrpimx
TimFS79dmXB1L2aKLdSWcOgbQ70lUhKu8ihZDpSu0LltwSy8v9O+CWhkzHXJY8iER6hcamcx4pKq
VdCrQ3rCmdLaclxpoM8M4+79Vs6EaNY1bCEXRUBDnpD/n9/BxBD2igZZ9xQEEHLqsdevUXiDGgco
KqXTkEE8/J30TSDHHcd2N92OeVA4cTsj3R2N2l3LuvPff6rf9B0FOEOl5zg1cp9/PQBlF0Ya/MXi
hKULQhJdCadtgeT3fitv47lVSRHsPL6zZJNp6XUzOZi5SJeq8pTlTXsFijm4MYVQ35rrpb2a02NX
1vm1FBqqB+6AE1aIFVh6Wg5mGuG0ue8m6ENLgZoCVdUxEPOtJAqKC1nzwQTjY/fjlG9xgNa2fVtE
wIeH6qrT6toxk7R1FpT+PCINRA3RWLiQClnn6KuNYu0bpzSC21SN2Cpe9y00Q61GDLc8jWjGu61u
CE6LYLNtpFp0YeNdt/nzpnh5pPSYRdQ0zo6BbmGaqvVSnky9S66sIIHTVQElmODk+UOGnnc+ZOnJ
woKHgv3c7N4fxjeThZ5qFmVTWZPJlGlnUbmuZ2Uw6111IjAV4HZOwQ16Cf2FspT8JlKgGcobazSi
r0KaZ5FPVcViW1ldfaoWvOnGLoLRlwLo8FKMADfoBnU++nfiQwiig1NdOjRKAqZFUoWtnGXzHkJe
bldTKu2zbpLRuIiNp1iwUFdc6glY90RyPMvz2EHDTfanqpjc99/TOuJnw7SKmpHjg0onIzH9ekYI
Qk6hPh7qk7VaUErYSdkkEkJHa7VjV+GFLgvdhZf25kbPZZ7b/K9mTcM8GxqYxRFn9VKfUgFukBxL
wdbsFsUbpYl3JPTQaauY626aSRem/+86ayA0RiQgorN4vq1hOTDIYb00JzBgEmpAnQmoYFnQS2qK
yk1FtT+WqAVeaPU3U5F3S9KP4hu9PT84xCZXxVZSmlPSlh22aoDX1DnSLuxbb5c21+lnKwJNIXLV
z7YtqQ/VrmJyncIpSdASiL51MFycfkyDP54ygFEZQ5QEVzOLczW8PmyHSo805RQWLC3YPYHH+b5s
QL3pwIwM2dUEJMDfn6dnum0cSYgbEY5z8BJVctE+m6hyCKhWH0vhlOCtCqtA27VAw+A1tiAdRkA+
JoaTkAXl2u8CE32OQXtAmb2yA8hr7z/L2wHldk1SXH6ex6qybgov0heNgs+sArn9FHUUtqTEeMLN
urzwlted4/XChIyCjrWqoblF/n19iBeNZAqgwQ6VlcfGwD5XR+/BLldtD6U0c29IgnDzfqfexu3E
N8+QAKIbgCvnMr6wPUxBXOmnbax/KVF+AjKJTKUa3U/BURtxjSLrVIw9ggDwqSNN9tO0vrBU3nYa
ZXkWKIJXMErU80CWtBTXTEU3Thh1a04hz8t+JjyhKlDOmwR00YVT4rdXad2i6s6JvyoJn+3fOWYw
LCXFPEWxOEtutMhwTcFS3LXyApysoaTzoM6LBUNHmbTFEeQSblCAbc6PjnP/j9OpnMqIzSJFjumA
hk7e60HP62waDK2yTvoUWwjZCYKzYNP+/khrbw8titkyYApdowLM2fy6lbkRmywO1PwxDip0HUZY
arFrJt22ggCJ0xN+3jtxhve96dReReCoNmYsX9qipJYaJzqsMHP4JkK9QqAsQu3TNdXRypAbkal1
cV29xeda87khp58W+FzIovQVOe5I0rAEDTFrueNCVnysomacANAiDOaO8oTJnzalUObn5hav10ZE
KXXuufQK8bCTYcLCSsZ59wPXZkQYkri1PseqoODBKhmropGGUgNCy7XwoDaL/FhaAEjtxipEwW6j
APURjJ/70MVxG+2ENokVJGpSy7qd4SBOwNV1QYdZXD5kYi3+eP+V/2aeGehtM5lA4SEAf66wGylQ
y4e6qx5DS+v92hKBfC+KkEEjMBU0BC1ggigpQf9L9towD36YVOkjLgOXynpv9y5olaCC1jol+rQr
yOjltlLWVW5UUNEeRQMVjlkPAZKriNpd6O+bGyllQ27bOmJfqz3eeVwkaq0oNahCP46hkWzxBDev
QkMHLS8h44xMSroNzLj1YpggD1I/GjYTrf3jHRTTHIgTSFWSiUDw/6yrQaarS6nHj6LVWAeK2dPj
ODXiTV5aJ2WGGn/hBH67eZEAkywFiilHFJ4yr9urEBoGPD3Fj3kqCfijh8MW6UBOIk2cEMqILlXj
3gIsOIdFk4sQW+UK4zrbLbjWCxNA/uRxKvNuO7cdrGR4Kx46srrTFnVNqhSRPM2C+j/hsuxDhVNc
IRhkWzXLyJmMuDiird3uIhyk3IRLw4U62NtQb31C9nFuUtzbzl9JoRpRTzYseTQlhkBrLOBUNO8Q
6qnbLl0mZxpAv0Oq/ePMP++GQQfpxGUZ5NzZxi7WWp0oCGY9kqaKtiNBpk828VLB/zeHJs1gYGdy
AyDuOq9OIWw2QcDUARNA6d3oIlJdVElnJHv0ZBP2MaRMyLp2murN9az16R7BFAPKpai4I8iNCzN+
HfDXMQP3HQPwBul/MDfG2cZeS1ON8F6RPsa5dTul85Nulic9CD8HRnKDvMW391f525CTOFDVCAFX
zes3xXuTRIgRl2X6OKJXe6ULMBoEc/lE2lK60LG3l0ngj1xd4YQDX+Owfr20uhAj27yVi0dtsb6k
odjdWaOR3SSjOjuN1I6eFCjjDmOe1o1NFED/uJ/cGMgFmJYEbVo/m0tmb5bw2ury0VgMcZ83pP0q
Ua89IwcP/35TirjuEq/H0BJlWDfASFa8gLEe3i/iPgilZbJYQfNYsUSrrTjEiosMjWorZdLmXqUi
G4p6nzJ+WbRZETeBQBrSrnG2/orQIdx5I8iyfDPGA3T9aqmQ55GRuzhKq/LZLMGM9HRlkX1EAjBJ
l+OxOY2yUHqD2EcKSjpFdqPHjIQrN7r4VRpG9SnJyFUMUtWoKIz00dcpDdDaiEWDOy3emHNnF0YP
Un8aiAgQtTPjz1bZz/1m5RQ8jtyKv5lyj5Cv2ccqrlez+q0IU6zbZxaol+tK0zhdZozXSlXAdiXQ
mB+CiN+zB674D1aRKCfM0in9WFlQP7ahONuIPaLOseLY9kjQITSm0bXWrlVt6G1FqzrdGcbMwNBZ
qw+G1mumHyUt8Pypx7H8gAhjLtgaKQj0EBgGey0rkLkig7czelihIdnNU1kLwRMXYEzI46kXDZvg
Yvi0SD01p0VLM68ve3EBP2dMuRNjuZ55IpCZEWLcCi0Q+yUSN6lUodWCAnvUO+IMkxPA9RwRYJaj
gQsXxSZGgZJAIqXzctuEqfC5hpLaOYUqIYMRGbWCxsGkoTcxlolMdUVTMJmj3hbJNhGjKrqkoFLk
p4Lq46IFOqLLAxdMZ2Lc9DuhLqmRVG0iy3ZhiZiwAshPC7dVIrSR0kiH/B0MTfGRnbor3V6eMrSc
BknovJJcFJzIsZ6vgiK0vsUkcb8Fg5of5jmMsO2zGkg9oOWLGnHkfFGxPpPhePaqFu9iq8d0e8jV
+JEzAl25IYPsB797UG4sgsvCNjJU+VwmRvEZtZnE70oy1CvW3mML0PZhI8SnxZI6NEDjyZUXVQtR
FQiW2ZXH6YbFJ1a3epsifoPFoFrASTHg/i55Ez9YlPSOMq7ynVvoS7iPkA0+AHWavyakUHVHXqbc
3CZav2AcLhhKgpDvDGFFKvKfJo7xiT2RUz9B9EEyUDTD6L5j4X3Gr834XPVmfScgovqz77MMwjlG
9Jj1qCUcuxoSpaC3SL90bfiRkqWgu2ZViHcLoGbkbNr4UR3VdCNlNa5YjQKUD3kIM/9glGp/Vetz
tEF7CT0AFQkCk9yEGKPL1Vbzh3LmNs8rShfkOCMVkZFQLvT9bK0cIQTemo9JW9UPZSqLX+q2sRrO
/rh5qGEEt1C5CdLtJRi0g9XF6Fom5hL5laoLiON2qtfMXfo4y+pwU0kx6oJCEXbVbSwt6GhpQMto
QR/jL4Vg6rfhUoTfilhHscMQdCXbZ2m8DrR1OxSmDjc8WxpCHkEiCSEs0xeqqNzZF3NaVUtgR7lN
BgGcVJZU1i4mkQMkzqmcf9QI3FwNUyJvzXbkNcw1bJw2Dd1xiMXrdBT1H1EDIQjYaK98FJVlvGU4
mHkhSTfNQ7cV6ekyLJUPMT9rXQthANOJM70/Yb9ukbYfF/R/W9hAPyYplW5708p+hLJVCnamV9XR
CjPjJAYtJufapFJlg1/ndMWQbebQCL1QRbfRYXSWp0HT7TYXbobE2lliPm9TCKk/dGoVLk7rVP5A
A3wM1VSvHSa2jLdgZyoHGHjmDH48qPd5qnYi17u4ochnSsgoTiGaAI6MLvKTjJrFHdHaeAwDYf6Q
S0iQWQXRui2MgU44SX6ONFJUzz8T01p4fXWvBrxydv2qRJfJMSQYsPYUZLFqI2xViwhwoDTsqgtz
jz0ulkObfTK5L8w0vhbHpJRcxq4wbbjw6sdG0oL5QvrmbSBo4U3EIUra7ZmR8PpU65JOkOp0rh8D
vc33Yauh0gb702XoAixNoG/jGjpv+1C7FJU/Z2PODlTcVLizU5XUJeRTXzfdTLqSoovVP6ZcrhMn
4NjdRgiTeWkvazD4S8OEFB10WYrSzMyRVo3JPDqCkldOVrTQRAN062Q1QZ9t1Eg1iamxfOWsa3ez
0RqDX4xSqNrkVhuUdHOtu7XYphG518QeWMHYxI9Z2BUImkK0dlrJiNHGDaws2kTmpCNhNbRZ6kBV
7mobp4nwHl8U9IXejyveAtJ466SnuREB6OUCenZXUNU0ka1eah5lGe5an8z6/dipX3NLaW4gFotY
jyEhr9RFvEmUsXObPF+JRkbmEY+wDnSjA0XQKdfqOHB8osaxrSCz2vAI5Bu4LMOmAji/GfDG9EZ1
MXfdFFYP5G3CvUp++UI8+DbyXHM1iqVamDngHndWXEg45abZ0prHYeFtpnNpOXEEDazP9Us+g2to
eTZ9XjT1Jsi15FIEs2k0j3MfhZ4SY/thLYt1Ie77TYcUatSUKsj3UU44C3AnFLfmQtSKx0Covo6D
1d+Gpgk3HK31C9mf3/QHgBAsBmp8AJXPS0AVsHhUmdCUbjoEcCbSu2gDqNmFBMBvWiGCXS9EBLPk
fM9uInGQmDUU1OoxmjjiuiwgdtKlP6UxQN3XMRvVyVCwg7HCXy/tWRQCKtRD/SHlpHBKhKCcqgN0
8f7aeb7EvZwCtMDLUhUSZlSUqBu8bmYpO9j4cjB8KO0vLkIL9mKXjuFU9hPyJs5FAMX5XDhv7uzd
6XqFxoZOc6Kj2bJDqObEHobgNjJEduLtRTv23+/heoE57yAJfYASWI+wT5/VDggEwNKoqNHolXXb
KUTmSpV8y9L+p9CWF1Ku5zNj7d3Lts7uN0GC8qKsCsOHIb9Wte/wit/vyzP66b3OnKVhZGkkizjx
+q4su7Ytu3N7b3B331QHrVpbch4iZ8PW5qJsaaeuaF8gaJynBLi9iZR64MGt71N8g0+CClLqhaxM
j2ldIISG5uFMmm82TcmpUrndS2kFpKwqkk700jKWK8Bks4GAMBINqsedQbvNxHYpLlxipbMj+Pm5
2F+IhSlUwiY9u8WKaI0H+DzPj2goTJ96qeuxWuEqawjRsutrFVEgdIwejDJWqOLgm9eVcmCHQjve
IiqBdYXVNLd1PdyPUptdd3ODIUGN9FespunD+2N4NkeeHxVL6LXChLkg0JuzBcf9kqhOn9AbNAR3
VfIHjsfV8v1WzmY9S1kiMbmiJbEhYyc8m4mtOihozvXG40ysfR+jl+KkVYugKKmlbaCP1a995I8Y
sP9FN9fqZ3Hsmp8/u8PX6j9feVn+n9dftr++Dn+Wq2vqqy+8ZwfV+/5nMz/8bNHz+QfDc/3N/+oP
/zZaPc0VPqzfy77o1k9DiL546VRJlf/Fq18//++/++Xfevg6l133881f/DK3VLW/OImoeVCNwGGL
NOE/2K38ZJ0DUEPIJivAURihvx1bBUn+iyLGeoaRJaE4uBY5/sFu5WfPHBxK8xQKAb7/kb3l2TSh
YVYLtT6mCfU+nvP1ZBRqRMqUdAJurVjRJtEkJNb0KPW1VPlOBTnfvng1d782qpfs07O5T3M4eoIi
JloiZ81m+bo56PAjIFe0b7s2kNFM0KlganFzIR48RzP9akYj2IBTDs9CPWsmyoSlFrLOslH9Apkx
1OE+DRCVVOjW1ZyE6SZokeACXIlMUjMCgSsn9VK+8rmVF3v181PomroCENYU/TkltZnQd50qAI95
1ZTfkkwM75d0s2Cz+FSWpfaj7WH3CmXW7pHzKexFigY/wVG88QogjXe6kcpftBiRKylXcnmTBDE+
yUOe3fdaAw5WQzKQ0zu9jlvUUGyxzEBnC6SMHYMLtBlZgen3U6PuwgHZRKcRysSpIzFAVVXESKlG
SfF7j25whOYpAltcYFu/DOX+S1QU5N+a+U610KEHmyxhJxaVQALz8WQIlKckAWJMjtoOoApjbKJf
4/f/95L/BcGbHPa7+8nxZ5F+Tfv/2LXZ1+JH+7/dGEmDvvsa/8d9X/z4Wr7caP75cX876crqX8B0
wCtTnlpRoZySf1PpZeUvLqi4/IGch0i/3qD+3mxk7S+qZUBHgR3jHAct4p97DT/isF/BcmDiwbRQ
sf7HNvv3WmeH/vdsuGey478WhIA3I/gUjr6zw1njZm7EuA4dkl18Ve/bG+FW2Cp25QLhNg/yfv1S
vTFvVhCVPfitY2znvXQk9yXdBvfxzeAHXnGYP87bwJt8tDlvxw0KQU7jtvvkOv2a4YJjk0eUqXnu
1E1/lXjgYH3dkfzASV3ZxcZtP+xSb9iqTs+/SbhtgMQ8BHvEcTfTFYUbp97WV62nOoI3XJF83Qlb
9IxdaRtvm93sdT5SdPt6k24Sd/YEv9zq++oY7hUX24SbFhMUuz9IbrWr/MrX/PwmvEEtRvIVt9ui
UXOgUsU5b16nB5Qxb/CHu9U39c18iFx9p7poh9zEuwH2T75tN5mPluy23yPrcx/cYXx2TPfWTXnI
t8i9bBsvdpCQ2kVO6AkHbWM4wQ45XcOw80N0m6GiONoIaKSPwR3lbXuCt9HtVI9Vz8cqfmv/3Hmt
G/gnNBkdaaO7sSd7wRMeO/xGtdWfH0P1pC2f4KKj7i5b1S53re+Jd8H1tI835Sb1gNbRs35TuIiU
+PUOBbNNc9W70qbZ6p+bq9ZFDt3RXWWfXhve6BubdCdtxrtiO/BX40N+H/nLxrrvQfXvyF7fjy6+
Gpt835Nn3eD05xSb2R0cfJdtRF73OA34ypO0T+/SH/J360u3xYZ407qN3Z+ckIC3sw1n8LR9ez36
+m25U31cf7x0Q5HBz91o218b98HtfD27yJL7oqs41BVc/TZ5EK/zH8uHWrbLwQ5xnJFtnAabG9Ft
PO2GdO6h3aXH6rHw6t30JPqdo+0MN+dD4rvoatjI22Sj7RKv8yQv9ZODesA6cxMou6h3QYfHR+PO
2DW0xi1+ozirjcxdsUcr0MUbzBU/qttqL1+NH4Vd7pL85WFNr/se82+Im1v1Ib9Sdv0WxaiZbfhG
fZDumImbwIv9zKtZJyLf+9FfZY/SXfyN9cNvJvfGbt5gjKLv0Qv249v0mBySa3mfXeuH8sp8SA4G
K6C5TnbRvoAY2l64JijGGjf8bqmfnbwjQv+lXtbSYXZQf41YhZ1buYHTbtGtsSueoXGfnrpN7Bus
ymxX7RaXe4E3O3gunJSdYrde/jW6G2EVIW7pdv7oyQ6xq/0hdmO/t0cH5xkP/eR4K7nNjhXmp1tp
a3R28j32DLhk0JLd2pFcxTf81DMZb4VZ3l2p4T7fpA5VWaezwRy6+WbalvcIB24FT3fDTbiJN/FP
nKMyY69hO/dz+ZY/DtvuKt2kj7gTTdt4M99WW4vZn+KCe/VANtIRPqhuw/e6bfA58vVddqXuUidw
y0fzc3iQd9JNGF9DKNUO+i0Tchfu5NPyoD0YXusPe+OQG9twN+zRMb9abgK/9dVbbaOUdya/zQ3F
QQXvMG00B2Clh7q6E/iDs970EvsJ3I7z9XNmfy/YFUbWwmxrLjKCezRj7R9PCX8/uqxJfjdwTCdx
ULN2+SSv3Wn78TrZYsDJxmre1FtUZV3NH3a45kju6PX8cuwXqj1vLeajcBV+ZMa5lfMVGaYdtFUY
e+vD/WAPv1Y3DMpBuCquF3/gPooPHXww6y5zNL5Kbxa/803PfFANO9tYTAd5I28013BjN3UzWH/I
tNnFTrid92u72WH+Ft6igBwWdkiTiVf6kccS2NVbsHGbcCt6kwv635Hd5qZzYohnute4o4P04VXq
iQ6GAX7qj/ZoN/686TlqWg8LRchpTyEnwuCy69uTW+zIdrk42WB7ym/VW/Gh3iaOcTI+h27D9Is/
NXw61aidwAkE9J6nw37UMVxukjsqcTaSstuKD4n2gF/c/lIc+4uM87t1tAbSLwqlI1qjMlG0eKg9
/bBwlCFju0HT0q23OW5bjEnjLn7jmg494FWi734dMRIY0/FyRr4ruEecpPzeQ82DlTPaH2pb82cv
t38UDtBJG30xqJgDbxI5vw1yjtv+qmcZdv7gr0u2p7XJ/WJu9M3gczTbCH/7oQeImznW+Ks7HtNm
PST5gYuTldNyuKLDDiFY8puduQ/YqBrfZCtHGp4lLH7p99lu/cB2qzPH0N2+mfyaf0VsmrUHHcXr
vWa6Mje9hwuas36LGfR1nc84WrglX+PDtEsfVD6o9sqtxZSQaSbZjc5EZ9cPrz1plzBZOvdXR1DC
dwdmd+pFLs4U7sKsTHb81cF0Rsew6w89vZOZPvBR6XJ6w0vjEFd8di96ztrwy6/Jic/nvcp24wSe
7ombzsem1ZPc3Iv5T3eIKvZ8Hq+bOSXcZY+oEXo1jzQ/MSxO5bIAv4nIsx2xzYse26uauQNxzQXP
4mSu4Oi7nHGObZW9c/ILhhNEuYvcGWsWPr/smJuOscX9i69F8j4zC2d2KGnx9L/eGVVkBjP0Q86O
zFsPRtwoWAjYjrIaWXS7giPo/3J3Hs15I12W/i+zRwW8Wcxi4F5HK5IiVRuEREnw3iZ+/Txg1XSL
r9hkKHrTMfFFxadSUUogkXnvue6c7SjXgcOfg0qSRSreoSxd4wK5CT/yo8P2OhtUGsLxJPZYAr7e
NrjLBvETkrsdvXq/bV51WJ/sy/ko2A40wEObbw+e2EW75iI59Md2O6i+uZOuty9t+QKGIYcDawdx
2O2KoPPuGC/kHVDgcSvvZ85DOTzulnykLe9lLwyXlvEQSa2XTR54eAgSOT0qjoMeFDrLObA8zl49
DTtzb+4HvHLqozSzl07YoJN0M+/RBuAcb2uhNcW3mr3Yz4Lk5WAquIqZB4Vdb9fBs39gpJXV1MDi
5m1HorrANu2L7SRjXWSOWILxiIJuN7DF4A6PcorXB+vT+pQc6sAUfrLDXEEYjQ2C03xncb5pOUzd
gpMn45Xbb87BOGwT9BW/k+zmPcmgl5OaXtk79TiF0r4L95E3n5xDv6doyHUg3cfdTVwNCzwFAhiS
AHUx0Z60Tw7Ds44Zdi42W1XsmCXlyGzHcmZrU+arKYFwDDqfzDgm0PREwI7uuFK39sN8q19h0/jW
pa9clv623w3XBvbiPfDX528joUj/AlYv8sBIIaz7brUrtv3wUn5G8P41FsHezXyX+UrhT2+GH2FE
4OrITYiwRRpPNeEouBfAaHlnXxrPJtdXvhU7GxfTwVfRfJV2NWYNbnauf/155jqWwIAFwzNjg22O
dMd+I/ziWiENVwAJ8KsHbNtHfuU3ocN7xqytHOzAgf0CMOcVbPIQsrG+fNRebBtDXC+XW8FibZ5n
u61wE25mSOZTc1OZcI5cSPV5he6iNzgkcHGyp603uVBBu2qghAPyIfyxF6/Ho0wXCdiCVgxXcfNP
yff6atvq9mjwoAXbgPXkvzeBAyS3d9l9BMRurstdC1BJfEQzAN3raTUvq+vyVvxYGLXuwwFkkwJX
uj2Wg6se7RR+zLmConc6EZUEBfc4v4yPRYWRVvb867EKy2N+jI/U7cQFI5vJ9XJqL5ml/ZGAlkXo
7Ew39wBB0Dk/FCEh1Z5nCSXS/ww1hhwwN/HnXestbnpJVOQW7ghKqndNmO5XEBTgFpyTEVKkbul1
oKINdknEJ62XbP8LUcj7LnkxMQNjMMGGW5DJ8RELuRyvlgvTy0LbH4I1cHYDQG3ZN3QF8NergUZU
Eh20yHOumr22WwMEqXyElg7NaWNGMGAZ4RfynfXQmg+iC8wLgFiQIJDiljubUMJAps4jCnBTtsX2
ncC8nzAmh+EUHeoH9peDovvq9UgUUp3UG/oCGKCngeGgguC0v/Xv9r1+k+7YHn42u4t5HPNL+sO5
6k7mTbmLA7Rl0UKhUyGIYy++Racr6PblDhcJzNxwqLK6RhDvpKDlPUuQYsxvR8RLJbl6mhn9yH0e
9jlIytjxG27r9e4N2PRr9RVxoAGS8Yv0Imby0BtDbTeHTQDM25M10Nt9hXTbwfkbDZmEP/ak3kWy
b3BO+EV9zw+D+bbPK21BHzAMHWtOss0e1octDnNevpvDX9iH2Vd9OUl/A085gFJ/Ee1733bjezgs
1UPaHdZdEtbUabIv9MX7z/QSu9Hz7M/hEnxNXowC0tN0y7gQfoSWhyaCa7omp6v3G87uwL8Jf4Oh
E7Bbf0GNiK+wBPROSIe7xFyEl7IPN1KoKDt+Fx4Wd/jZY1aHlslMd055HPW5PKQHeFmuViNcfooQ
iUyW29AtQ3kL4VfLCii2uirX1mYlnsJ1djHDsLdqaIZtuD3GAE5GjzH+XnwqrkS808Ma57bBOkAQ
Zg2xc6/ZE4heInbix5h1WCgCpGG4DyMxn8LPwBu7w+fw4Ti73tfB03C0PLy3XRqkK/hn+wAQ6oYb
2N4O93pcvYefNE2yyLZdWwgyuITQLCJw0Y0nP0rYKNOdjgXPjUggPg8Y7fH/GCCVjc4wSKBzAgGV
31PwO/zN+EWK8b5wa5D0huqkU+bh1AhGK4ydn+FTSQZu78GmE4buqoBWjHCEvQGJHC/CyG9w0AFE
p/hDO2zvob4OnUOxW3Ydj78G8Cnzk7hfb7lGoNfT95BqH/L79sB+4ZTmoP+8hjnwuvNsfG8WTDt7
jzSMiyPdbfmXAdISzHCw7TIhAEYZWHAxpW79E4rtUAobFsoCRIFA/DR0+AMPDJAKk4N8TK+yw4ax
bYsNVV0iEN2Hbg0ghrzsD0JtPMwWLkqgig+y1Sq5rzfD2O33f4HftrSkaDw2yiUgFaRJnrMisYRf
D76DUwKThBE+pNI8AgA+gAWymokrCDq531CMYgF1z8HVGe4Gc1c/3hc3G95aDqRzyXAkGDjyU+SS
QKbueh09IOF62V04191BDabDvFPIcDggVjhufQVQPR8Nckb95+JeBPF+OERg5Nkzsdgy1p9Ezb48
wpsbTqduX/GP6WOEgvRyOJmHzSKOoX03bWEbTzg9Lo+Le2PhhMpd/4C2+HV/md31PzY3oNxv/g3d
YT8PjL3i1riA/tY6Le7zxOUu8QebqXJcSNVx/dh5vJ3OcU58Yw9B3Mp/nrhGm1UrvcxPPPop8Qv4
FVRxThLWUPHto/lTAfiSP/KbAaOdhRWbR2KJJN3mUlYCyxmIyvoemRNPhAVLZD5Je6KazSnBRx/O
PmaCn9kwWnS7hBu6QTVyQ82u+nn1N2ywpe/UYCPW2T4NYu6BtZN2Zlj7SP3yhAngU/VazBRfpMeN
6Hjn+rAeK+22N7nubk0qa8KiD+4MksaSL15W7VC9w+Kad7w6ZgBZ72D6LN3CWYc9WALtiOzqwcBr
T3sc805gL7WAy0GclUJsA1My1Eky8dGGIx2/AiFuGJtogXdAVQzq8mvnprmUH7PbstmnMlAvu5y5
3psRUeE89zzkabgo0CGkHMHO387kzK+ZbJJPsMKHDwi6eOMBIWGwm3CLW0SkkmO3GZD9FtoSXHNn
Z74jwJzq+3y9QUS0eYIN4mmI4YZIVDVHOj95oA0YLmzceMC1YkuY8uDRsQjAMjI5gLpGu9iCEtSu
Mamb5cKOXUTPxVV8M/sLNmlLOZSYGUhjwLPv39aXutybt/Ws1lnmDe2qiW1dRj+Ua/3o1C5piA3v
Pcif1jtm7NVL2J39DcjamMYNWiphdSNdz2SZhy/GIb0zbuoTWbXb9bm44Pd/5ldWqO3x8YF9tIEk
yXVE/nhDD9EN2vN306k5KTvtuP6syW/GYJ41UMlyijA9mADD4YIAGhhDaHyYgMQEcWG3F9cFWMO8
6U7WA8NfwNL+gNMM8mPNEUkvygsqtM7lF5wjpt+Xr+B84lwFFUkX9Ub9MhzLC7wQgBbCa3K4I0nO
ltSEue8Pzq0d+/MzI0/toQ31U3tyrosD9h0rTvqczJt2rV71J+tA6B1sAX62c/4p7/1R4ea/Q4P8
qhj8P6P6S/PVf81v/H+quC6+vqrI8C9f++F//y9KMcyP0nFiozFh08PDX/RvLUb5i8kdum1gtzH4
mW14/P8VfvW/tpEDZ6v7bozIyNH8RzFmozymiRfSAiaPKJ8aOKuz6st71ZiXUut/ZpZsJq9YhsoO
zyjTsnLe91Mn8sBQqhVamTpghorVKbHXzZiOXE2tkG9KOmrvRJ9mZKqXdTigIo/KjNo64nssmRaB
aGKXX1tBZxFcK/ny1K0J3RTGJP09pLrKGZ2T+bHLrFanMTWbr/TBTOxTMQ4duuAOKmsUNjvpeUJE
C6FmKXOooZRVRZVSYiiD8URRADvy0blDjG9kjh/KHOAn05JTMNkU3XcR0q/OI1Lc8HbSuK7f10Yu
dyH8RdHPOJdjwtgYMrxAQTfW8WQIYT6judzWCJGgYgjjcZPdW0Y1W54jGUbt10VRyPSWjmPmT528
ZKg+5jYSUZpa0x7btDIViUoZPutzGi/HZs6rEilJknVui3qqQxECJdX4Usq7Ygdb/FQTfAu7gUFp
ltQsDUqGmKufvxy5f+ts79TUZXrdKPrRFwuRJa0C53xjc9OsqjDNQypX1nXOGNBjFCEM8YF13RL3
vx4XCukW8ym0MECNhdYJh/ZXROQUyExOqnI9TznKjhISMeW+q8ceioeY8YKb99/J1M9m7GgT5Gxy
KlmQqVmoX16vV6F3FEXp+I1mnQ54o+XFU+VY5dcUbqt6v6ZSnWDoK5WcEk4a2WozQSZoEWsH0w4E
QKc6XuDfWodk/pJ1tp74CR+tBeIMow2ZVRwLp9pR245vFhjhSXbGA3Io9iAi+6QJZaCK1vcCCl8z
4uzFi0M5UkNdXECStSxHrVsqxY3KIgFiI4R46SiJNNxog1I/2rpISV9Ogzb7aK3bMHnEOjIyUrvQ
CryicI7ceKrY91D/NSTFO10rg9VatS6EUajzkUJHhG1phq7ZF502o2yamlPjS02pKaGR1eN3uUys
J8HZYuCws5F4roQ+Jfs+lc39SO2+YSzRkOwdvP/Gj8FOyPcbzUw8n4/5JsPH1CnKLm2PiDdIum2W
ZkI/Q0UiEPU+xbjuLCHRGrEyuMoc6Vp+yxFwpEkPJurS7ensJTOkNQszHnJp3CxV1TvH1EToxtVW
tsDNEuTLBqQCKwTtzNT2VsTiZJ+x4Kj1DL2myhJRxv6qJDHtyGNeUt0ypS7VmWaVohKGIaYtPq2r
ojtb84FFIbOpx6teK3vjwhzKqffkaY6OvRHFDqprKMyf0LC3VcS29fEx0ZA3dUX3Mjpr85xHvdHW
zDO4/RfrnBTlIeskBuoLNBKBUo6uhmuRa4/rpPYEuN0IUauawe4RJGVv1V6ulwh+ZQkCbO7St/Nw
HCSbrYCUd7lr4khFnz5uoLWSx0GmbKJVNvotip4ik8U8e++1djtv/Gq02x81iBCRxS5K0K+mLdIh
GfIs8eMVHdRdBrcGwQ9TdKkH/ZBcBaOSyZnb1qnyOY+n9scci/xHgg7X6k7SiEw4qmxme2xiRDE6
VRoNL0d1lopWuaz7QTasC9tJp9lFro0c5WpcqZlaVccm7TIltLUMcdd20WWvh9HuUbNXJklhtzqW
8jwEzTLMPxZLHR9TdlH1Lb1DN4URvRQUNWu5ipZyOZZeAxciKFCduhvTzgXZ02KtqmBG6kRFHdSm
FDgwOHw9KKv+bLLHj4XESN3JbhwaMtVOyW1PCDFJuzXuEoaX2nEwiOxjvkaBlJ7ly2ndoXaDVMqd
kHtUnmnJZjqE9sJ09NK4qtDMGWfSfLAh5uEwW3Rpm2v7s8DAkBSraWT324Gu6pXojuhYU7t7OIyX
H8Y4a6o7ayZVsUWR4h3jcp3hCfzhD75iTrVHxDMBTy4lTWCj94NItTCj27pItGyfrc1ECalcpd6j
GXJZmQFPByoOam1vk2HFpYQmhXIa18b+uWiGeT0jCv8jWeuGlFmrGWgvMjXC6HhLE6NbzEVFakHT
8odkRTLIatbl51hi9NxFKqOnppxa1EarJEVmXGkwUwx+qHeO3jefRCP4MS7RlrsZnZQSctpY17Gc
q7AzxnNnhUgpS4i2iyZ+rmK9edSSHL2TwVqHnA4hpDH91dYGagVTxPlb7TLd99o6Kcg81c6nCA7o
knm4VGbDpmXkcQWKbX4FM+9DhHske8+4yA9ojzcNj637zK2dQqZiUUz2xaDC7zA+V+hyoOfethmj
CRxXfmbuS/siUc36Vu43tcikZdhz7xSlPJISiFe9piRa5ep6itQVjbCEaa7aRetNmo7tqKCVU8Dk
Kfm01KHwh3mgHUIvHeuUF2KlXKF3za0qmpnwBjMw+XalpterZTC7ZtZSfLlkaWwFDVzy2wAm01MQ
21U/UjPWjNCME/HQMSxnuootVaqX2F26HxieqFwNlbLKr+NMtbtd1WsN0180XfpmX6VyAQekUHZF
HjcIG7U1IsSJBhbwEWOrwepRuiKql9jy57kflB9d1NrfjdJgVwcm0K7pCpSeGOpg2kWPpPRnBpMZ
It5m0Y7HOUewnD6vVgfu2z1d6Ko9GsiY18n4s0LZUYcOF9qO0IaepXN1sTDmVETq0gaF3vaji9JV
W6EFHjFWOC/tQkKJgXLVRcY9YjLRcbD+qVir+6SJpecuc/QvzjoM16uZWI9118nPVRRFdCDDwwjq
YRiZ8FK1K4qxvTIPntLJE5FhLLeCxCoqjOhPR9ljZkkSZTaHoTdfn1Bo9OCiQ9xJrUujRUFL174l
ZkkLhqGiKx3nsBe4rSQP1xHmt/JievpIIiaZLp+MsjY+Myyb3g2cd2IcYeS3Xa5i95tCjq6XgSkj
3xkYU3RhfZXgv8gLtADjyYCoVEIY1EfDck2YamrKo7Fwu8hiJnq86eTmN3PWjzgd4dSGByfjcKOs
YEkfxvLiudSqhpQqMOlnO43VUz7FESoAMvL0ZhbbT/YEi5gLP6ts+klUxrBr0jb9vUiMHhS5NIJ5
V2eo1KDIFxMVzcL8OsRj/KUcuHQo9gyMWcl53w6hIWeoB6A+llD6lySZyjazxCRcpmp6KqvIfKKl
lYSok+QOA2lQSLRLccrnuaHhKE3jGngwyfXPUhGWghPr1auFW/Y38r/as2HNw+rC3B2h522uCfUw
pHRzv4RhbrpobLTj8Olz0t30tpM9TQQBFdp1ebbflGYRqZrbsT1YU1LRVdFORR9a0ciUqJPb0wrB
F4pzQRLZTPRGRluMTOqmq3KBVNVq7ayhkIaTs/ZN8yhiLaIiJ6EO+AnCWWdCC3Ku7uDZidSrWeqX
dt9JK4wkbqWrC1R7Y4204+JNhj4oMPWZnaF8q6I2njKoJ2NhkM4EXgLMzFZUxrjL20wVrTsiRgRl
jtrI8fqYp0DKY2s0pWC8rLdjdF3RhTTmcGQqjk9f5t2afkuNJNH3IoYgxavrKDIuigbVO3SVStXK
KEPE0KbeSKaYGwqxwAj00QoDHUi4WnMEP70S1CrRCVVAH3Ij1nHNL+zRkSKmPemDT76jaFtIISSj
mXWTd4lhfqdLmfexI0hH9aAQWMaDbE+yU7lKsuTInEGk7NAE4zC4HTaR2lH7bBF8d43UFoQyqEQK
a9dbY5s+9M6aICeGAFs2fl4FjGUP6YhGZ4iQuxzdj1kJI5Gba2tqhkARlfqS02ctKtFlZ6u3qLgj
pICKoNGZn5CRNODOSpMF7O3OmYUXZR4fV7fka54guYiuW081ZoAUwevhlsM+ootlBYoc6/0lSqJJ
dVG13TRf9laL1LnbMN6NNFqyEPgeIh2Rv2t69Q2qUiR/5tummSL1Tu0b27wsu7hQPaGJ6bMjrdg0
JY90CliiBN7YM1prSpTpGnobi/jZK11fenLeTTZBXqsW+yrW5qdeaUYSVotDzcwUKcWmPJqBJ1qH
N6xgxr2XwNYwk2Xyip5fVGawnxqDGl9kptVTRie8kL3ayeddqdCe4TX2rD5Bq9O0ftePOoKFsNOv
gV1DGXBwjMRRjwrKGTJ9t8iyBxZahQnnKyIl1QxWT9AK/Q7t/xD4jtftUGhJMETZBM9eByT36drX
myOa6ch4Z04T/6zp4ibtbVc0edVV332SjRKhadEbpRroTPKtdIkVw81iazxZfcogv6HCwSw7LyJN
KWEC42sE2FFSaj5UH8WnWTHGZzVztO8rcW/8JMGx/1Q0XXyL0FBEeauecmo4Wt8t3jot83dVntTs
JoIFtw0MlQFulyM+Cl69Hhl3V/DeFUf7R8eRSFyFTPre7tYV9brONggmUOwl8raNbjlMiTU+LLo2
fEY2D4iL2kNFgXxKTQuhuX6+teu6RzlvYVRql/RaQZmbaDd1Z7kyrqGmym0fOrf4Xu7M8ssKXKLi
g4eQ/CVDli1sEynhCiXx+m21MjuGiy4pWrdm5hHrIS8p1T4js5/byIpvIzNdqGY2ay5cs8tL4jJ0
HXBKWWlFXBFlGcKXIPePsmX/n45MbDJF/3XazOvqr8OZINj2J/7tYnb+Iu+EFJgOnRBU0Bsjxb+Z
M5qYbRIRDHJhlqC1Iinwb+ZMN/8incYAqGYxF8EvyU/8OzGhq38h9MEoALR8UNgokE78Qd7s9QQD
s/yawtzCltnbyH/Uc4JmuWidBU5Bqh4NoMbs0fSO1f6jEVBta4n+z3TLP8u8qAs55jZg+JK9+6UA
Vcwq0tKRHntWqoyfCJhggzVltB1Tve0+RdiLBzWb5tNo1A3KoExyw8ouO0i2ZvYiJC+FzOMx6QUs
uQKJdNlVRGfWQHLY6I3KLO/B/UV5yg2TAJ9zblw5M4PdaPEW+FmMYFYHmjrRWEyaUvpSRopyN0OP
9XnK82Xc4WdaKjvl4MByv/GB67EhQ01bZac2V3LJY4bfvrZHzfmoJ+6NjdkGO0GwsgJnnnrWGCei
vDKKGglToKvXVc6Vtdp3evUQG+Rp/+NIvpFW2xJaZ1/g1UJnnawrCQxl7lmojcdH0dRXLb3VJozB
zqwFiupAfr4ch+4jEtPXjbOcqU2/B35uZuzo0ifl9jrvFafpOGkVktu9YEhjqp05iLOCSnBkRaE+
leAXaOzc99/1jMHrn1UZzoWcjoFWUNBZdq+F6ypy5oUiljY6eLgpDfICYa4Zxu6bNoe0xO0tk55K
QjDEqYd6twi98Qsuywetw2eJPx4FpiGVq8/UGtk/lAFfb0BfVsZM5oJeR7M26EAaE+OS/KtKF4q2
tADgWp4qV/S6c2XH8bz4el+Uly1p6nQfT4VThvIwyhfIBw+Rq0WdeEzRYP6kt/l4K421I45NpyhU
a/O4jlwEeSSx07MR+a62M2k4yFahXaI8KS4NAOvJQgX9ZpE08iellpkDI0WW8W2zNnSRl4oyuRok
GSLo6kx8IrhgDBgu1ZJ4xxC0DdZGj7ebCnkJHKPP/m5FTrz8/td7nZr9Z8eYFN5U1Lcx4U0m8dfU
LPOQ8coICR2ujT02rm22nwXkCt+aRf1IbUj57XjydZhJZ56T6gH8NGdrlUPTm3GGuvpIIORBDmub
nt2Pw4UmNekNU58DxFsm0wEQ515JudQEZdF2t+Qs13031RVl+lkaCQKS+ijkjt5eDULPBcqI7IMz
fWYoXs4R3JKbgp5FOeWcDtW28oXR+Z62h0oCr2VOPpH8klIfg9l8KnQipOD97/DW5jBeo8twwsFC
DCnD6w8xJl3TDmKKKSZbziejsOwfkVpW098CPIWoSSYthLNyUuxLoTlQBupb2lOreuUJ7AcBzMTI
96Fd05x6QZXn5A4h8YF9Sx1p+kunXt29/8RnzmzbI4pTBhKsJJQwO2cj5quYhizS+Zpcjk+t1oNL
yUdx2d9f5o1Dg66laaOExsyi8WJ9fnFmZMxys1iho111XVwP4zIEjlDvWoK6G9QtwGWkGT8w32cz
gC+3YiuLYNIg1YYTYjsfvyyKRrMmqSM8SDLclyb8MGJlUMNpjdoD5Ddf9Easqzv3VrxR7KAqvuuF
POBTTO2jqe03thlOXp0ZK/jaIA04exRdTCugAioWDTTtLWNJPTldP5pzV95cRgX6bKUTmSP2+o1L
o9AhHm0kOJonGaXsvA7yfIa5GVJii161WNf/nuaForDawFeV2/A6TejFPzd1k17VhY0G+GhHixtb
ifpHuhb/fA0qndSQ+PzQPp55U1GPuZZoAyetSAbfGGXpAMSJ/3wV9D9VJmcV8CHO7PUOkAFnBtzp
yKVmynBj1WTc1UbVHt8/ziDTX5HBdmu43XDVQ8LNTNz5NbfswVTWhX1WtKQMYUTKd+2glPsIYvSr
xczjvaaPFCKIGw7vr7x9wV8wycvKG8A1qPYREmtn91VN4f3NBg6SnvU2IzDo/aUu5026zXRBy/+w
1JfIcEpPlpjpmpubOLt9/wmUN5wNUqEwJkAhz+U6l93qY4ZaKT3gbGZG6am8wvQEjS6dkGb2CdlQ
mFO6Id71ozYddKvpTnmmjPtcMRd/LazhqBQznjUWkTfYPVHh+4/3htHnhm0QgjlXZiDPjtmo1Omm
FBR7cJoo17lpjrcxJGmUkZ11urALaN7C91d86zDgBzfDBnT7zc0s1ZJqlabEHna2dNuyX0/6LNVw
wMEZS4oQzj7moS9Fb4un91d+w6qi2wrSYOATNoYXIPWLgXNQ6i6NWqPdaGyBYp3GgWzmyXdiHeal
vDejoOnb6P6PV+UAMgsqW4BTRkpfX7FFjbupWEZ8nFxS7YJq/wsUu60SUKckdWIo6ZjClbeWH7mq
7S8+O/sb9Sg0P8DULQJ8vXC3dCVKDS0JKLFC4JdJ3IS9aVbtMa7qiE5bU26kgHyccmzGTJuOWjlK
P8UgJMmdS32N9+0kyz9TNcriPURWMFbEeakibGBAR+unjli/pSXkgXskVXqyafFE2t4iXV4EhGLr
HCqFbd/bsV5OVEABPXtFHw1x6NWShO5Srn3l9ZrZ1ac+JyMTijot91h8h5FDyAEeVMjCRk+VVOvK
pmDp7JSo3gQTqsyk+gzHoHAXiJPQz4PRi1muZTSWYCzn/vL9L6i8cUkIhJEf5B7r6BefuSPNkYrR
kCmLlI5KRxPJ1iBTionydlcnuzGu6IUvKdamUzFfSBRrT45Y5Cu40MmE5m19sCEuPmTUWK/aQVav
J20mwHz/Id/wZZhvdLg2Uiv40M8suVCNuK+mhL5auTK/Q1nF2IvUTn+/v8ob9hQ6bjwFnMHQb58j
Zx0mPcHXB3glDaFGaSclXStm3Lr2IKc+Ij7iYuNwgOdusMnA55b8QVvFm+/JiDX8m7AwwCb7+lQP
1ONTIUwEkTNJeVJU0XuZQ8Lx/fd8C5kSSiEVaiF4YmAiXy9DAFeSMitIJzSGSUs41QFFHg0I5vUy
hLqVCqYoG+dQ62TaDLVLQ7td0hu1X50DGX+VSRzRVZ+TGotNclT26HbQY1dkH6oY/G5PNyJ8kh7k
aTAv8tmGCEfO0yHHuZaVhY+oSIlWjZw9NvUcX63CUQ4izh6XQTY/8K1n1DYbRNlaWzbgzsoo3J5Z
tkruHKdOeon0b2vsCzU2rqvJoTVdxMbeWZmgYIjd/AmtIBMtcczouUxTEz0wtW9USVv+8Q3gceDh
x4tt8PzlcX8x70IRkSqXLaBRMjq/pETqlUIdP1jljDjnn7dGcgaedDYdroqzi5b0ajNbM+MPCBQP
gZbPvd92gmqh0k4qae5qvZkJ+L+sihzRu57NsElSM/HpNKn1sJC1KoCVzim9PjNKOsSz5JsKk+yu
aunlGEvd/uDK/o4/EHd5CT1VxPq4uK9P8pynJXQspAfmuf6mow3XuIUsMQUKL9Lwweb87mF1snxQ
Hm0MHvQ8ne1NXOq1pAj2ZoXx65q2moKWjEJ7aIVsPqT1RqFnCPPbB3d1+1tfOzqIGzZjoNvYFus3
hFWSdusWmXPoJA8WjIqhHBlYZzVHbp6+mDUJpDJRPImQKkdKRafM0tNg4eULtPopRPEf8Fy/teVb
Q+ILCxm348zzVlq9jDPRlLvUvRzG7UISSmrmbpvMWKIP8NRbB1In90OljDzQponw+gNriUlewGHT
1UrSPiEnJFJXy5YWtOHIiZPva1XSch+6FWfex2lEta8sq6zwksIemNpVjaXwbVVPd1tNc3lyirhh
vNJMhuzaaSsnDYd105wRhpko+/e/3RvGC4VAUjBbByfFvjMzW0qxYuUjz25Nynw7ZVm2r23hoEk2
dbu604tLNRpp4IbUu//grP7uyjbNDiqYW8qcjTtbOlNWCnYkgIngtJ7RSCDY5yErh8yTKfxIt1TD
+4suiw3jh6zN6/0yKVnnv//6b0SgPAR0tJAwEh/ha15/OyrwEY1kCg8BLeL93NI6Wjex5XaL8WD3
Xb+fVptQQdaYe0Fd86kpWlgKckVkD+3c01VvOICzqEnkDzDPG7tjwMBDimxreSU+eP1gqWjkwowZ
1OpjZf0yzkNmhn2tKpfpJCHuMjdOFwdL2k6HyBFaemgILpqH93fnd1ev8123zDUiaxTqzq6RkKLe
oVU0JnOtty4HpPIXEX8Uj7xxWWGA4QNYqDZtx/D1myJ0Jwa7xnrMlhM39FFlCX19mVXCNGR+pLfw
5mI4TjIOyA6Z+hmSrEqY1OCvkohEYTuhn8z+OlTl06wuyuc/3jwSnOwaklT4aOfsA+ZWnhpKvN0s
Cv2HpBqhUpCL9IPks/LGOYENUN1UaSguEJi93j2roHauj5upc0zaH5t1/pyMU68d0rTu/6YzJVEP
0DIxcFUoDJLHSsa8lxR/V+eRJtFpKL7aI+pyrm1YqGXGyBUiBExLP52RsTvVdAnWwpKLuz/fHPId
UFHyxNDfbm/1C1Qgq2jYQpug+l1sJUgHB9ltudE/MG7bxzzzS2QJyRfSPoQgo3GGzIqyJe0Rs4pU
jQzKYFF3qdorD1qdWBfg2P4DT6C+bgF+gSb0BcPna1EC01Eqff1abZJLPWBYcokDaDxZWulRVRPo
PNZ+3MUdpM9pGS0X1ANzOoNypo3zZWXqjnY+v8lTeP9mOv9o4EaQjgaPsLU71XUIjw+1BNUrHTj9
RTb03Qdg+417DuMYV53+H0To5LMzpK71ojRWxLwTwRJhKc1iyHGK4M+/OVVSfAzVIgutk9ebkwy0
r9I5wiprbxy7FTEzS+mGD1Z564LT7k1CzSZ3+5tDW+M81ecItNXXkePDNtxA2+TAc10opZJ677/S
W4uhZwJvoUKFzzwv7S2rIZddISS3ScrkIp0ZPq17cknQ7DqH95d66xtxxSGKxKDgGM6+Ua/l7Vy1
HK3VsCH4p13kUAyl/kGy7A38aKJOr5CAJltHceb1N8oTYXVQr3GAU2vwgPpdWNOQ7lX9p6Vnoha5
zw++1+/vRW2G62Jvcn1EemenwujTrtFG4ryYgNbN9aW5NgZp+eCE//6hYCV+4dgFExO0ntkbRakU
Mhx4sq3PLZQlK0rcclVo9LGSj5S73nojZMKo9m6SToRCr/dwzBTagTvWInqT/daW4ERv+/UD2/YG
6iSDhyyV9sK7iG7U62VoghVpjQ6AF009/Y6FyXyhUsZHGqvn/ZghuNpnBf02eZxdzWXSnoxMjLSl
1Tqlb9j38sxsfaUbn3Oas+4WKCYvdUS2PvdyFf0ZnfJmF/m4DkV5U0ObhSjh9bMWU60hgcKxQkKN
hLpUU1mxhpkRXhrmvrx/UX4/wmQLVBXJFW4/i51tv25E5EQUMiS9bDVo3FLpE5L5f9k7jyW5sa07
v4vGwg14E6HQACZ9lnfkBFGGBXPgPfD0+sC+v9RV5GWpZxpo0oYVLGQCB8fsvdb6cq/A/7AufU10
m9hj9xXv7zc7yY/X/fQdnS7sp7JkIAMnRbLVaM9pVWHHU9LFJ9LcuMs0jdgIfZH21tyZl84gnnPh
LKU7S6LcDN0q/xdj+fzn28E6x839uArywbDZUD2jS03b5uPNBwhCS9lZEs+U47q6RjMvSfdytWTZ
oYlyI71dikHNPDWKlHcbJELjNUloggtourS6NqqhcLymkeSLgmBFY5PGfc35QIvsW9p8pr7jwWfW
Noki9SE1mrmgMjg1dKuHyJTYGQMDcKq0nL1ShrqAxLOMcZpU8Gs92xaoRNPWacRhIMXb8GlnoZ+F
3AWu18BLkfrdJDQOB6Mp/2iN0rhBqcdRaBnH/poiFVL9Ao72K+jjpD12vYGWi4YSsfrhBCDO41PO
hlePDO9TBhWEEIhxbdySpVuQQFen86Nmphle74YgeC8KlxJLu6xWR2qHNYYKB/20j1hwfJ3UmjfZ
RmiCr6t28HRwiCcuLgM94crSmF2jUhl/4FhAV9JOXT2fjETu2yACvGW58xCmPXHCPdsquWznR4PN
wk2o9MRYTpaGGzrWu4hJqdQrr2s1Fe+/PDik+0ZJFsR1WWpeO7DnV+zRMnB2cZh25W5YNB9PkfbN
qgv9rW2rTMUBNuiHKBzKyM2MYdgWAFn8SZEx7lAjbNh6tJaA6tl2y2ut9dWj2ZlukjaaZ8SoM7HG
TRwFVXasJI1qLZl7OWSMjVGkMd2ptOnwICMhwOmshPbNGNP74bwUV+Rx2LE+eFISx9o2bpLsJh/T
6alFqPE0zfm1BhZn3yRmowR2mDc/6lZVXoFNl48hCsmrJUtR/85pZ7zZ40QAKCCXtL6o6CjkfoGK
T/YIqi7bQ6hxdPRy1cxpkEdRd6egYO8IQWuVhyJrItb9wlqBF2nlIIINBbb4LhnFMTQHDIH63Ngo
3ZUkGnciH+drUwmlZxR5M1oNBPOPXTLbryl8HdSHwEZutWLtes9T2yyeHI46SUNitL7PhW01vuSU
y5VlkrOTS7PwRiwcRSAnSf4ETBtYENS1YvAsO+oUl5EeEZhgmOHtPGYqVpQhUk6jCfvHTSe5uxjm
JHsRaT5eZLrVvYhmLtO9NSqEQ2VsBZdiMhmfitLelimuJxcDBn4d6rEzE7qGZ2Muy8YKDLOHjlBp
ZUW+mzLJZhA7cpoGJkoQkjHCUJrc2enR/OpdIuOxqquQUI0FXCCWwH72oiWkTcP4y904r+LtJE0C
paK1GLe4JaPOWwqroZpqjRkci8nGPJj26fBWtCmKkbpVhL9UMpT5EoQLYReiqx6yPC3IfKjboXYl
GpUvvSWwhFdF0vReFek2Cuxc083tRCeIAJ7RKZpgguaSHxO5roijdJQl30mDIdb3cNYeRdOWBLko
MxG5cHYQO6nZ8C4Uq7hTes6b6KeNkZyxrh0PeEsty1/UGIJvOubJj9JRxsy1yKx/MjHNnorZTmEX
jqHzXS7RquulTWAYNhNQm1S3RuwZpVQLwOhQlj3Z6fNLKctL4jcpQ95B+Fue+rVM0Tem0iKUKIAg
zJ2aYePrlu5BrkfMfQOC+stFMWbCeBZD/YYUPbxKmLUJFGuT/oaCwHLtIN4G7YlMBOdevWjzFokC
K3ao4Zg71LaekPsyN0oNwbFwLou2zF47KNmDP6YLyUNVqmOlSqTxemkS42XVuV/KY9ngi9cH+QUN
fEZShTMK4uvlWsbZz0rlYRER731jyI9zKuPgQHofXaPmSlJeaKM1IXWMBre4smXy9vFvEUZDX+Zm
tFcyhzLBilkhkNZhqhYU1nqt92ecs6HpG/pQj0d8M/nky2mS3aFsru0tVS79TlE7Zj2zFumNbNfx
C0c2iuhhqNvPaJnEY0LQ7K2uouTfyZamklNiUdp0UVR1j3JchD+nH1xqIxNFY5mEc0JCWhgfGqio
EkrTY4dcQtzC2MqemLwd+yTrHJXdrKrK186ERruzemyO7jDOOCU7M7u3s3rJN3iJzenKjBIDugsK
N/VSGTANbiR1XL1tMhpnN9Vw2njpRBfERU2Sn7QubE41Y/k0RpPUsBeoF5upRk8KXpm+kPdSnmZI
Y0LT4uGSPflMPRhqTp6O0RHAKzQWkB0NK5Fkmn7qJMpFlzWsVZ2htcoO22zIVKGF4pJ+ddj4KInQ
hDl1qZNmQW2SwLaCqdPvE8M695IA3NzV6IZdIc2Qb5xcBcsz0UG6zes6vKEPGpIsZYo23sQ2NsjA
arT4frSXRiVxmsRNnICwVqP4EI28a7PU0M9kSstbynZJpdI2lzCqlIy+eRfZi3TRmk5M0mtfmC91
bOUdP1PrS6Xi4wdKH8c7o4spqdmMGLA3k1J37hI3y7iV07i+EdBeCfTS9IQdhFXg+MlrbSBsKLPC
14gJ9mHh4P6mS3gzdyV5/7QdzVG96iDypp6u9yUBVzg2Tbegu5R4hZMhqms7bFcex7XF3uajbj+p
1vptJJOFA/35bF0RZ08vdpKB9FAtqGOyVUNLPjXVVEp+JUvlZTTr+P6SycB7rs7NGO16ZXCeBmxM
yT6tm+lsMwQat4iz0rnICiX3c7XLHcwpq2CoNQr9chrL2aCJWaHNi9C/lZ5aIdyHR7j0th9CvMNn
C3gm3NS6lGCaiyl6BjgKs/4UJpbzZjTW+I0qpp7RyQqtW8desbhZk2YYdOo6f2YfmIEhG52WET3o
MlEjxqg9z1PGWhmzzyPcKp/w7JjWZChuCkIKS1vvgD0wnVS9gJrkXEpp191UYRxfYEeMLuNYseZD
0fK6qthE8dwjLb9pigYYF24vXXj2gI7RS+d2/s6Gj1gq4i3UFHvjyCIhK4kY3ArDh+yxNWmvof+o
3wTWO2apZRa6L3rTusha8Ng4YUe62bHs91XtvKetKT2Tzzqf5GVFdOu4D8kSZtEMXbnAqasmbJI2
Gu7nnZE2uD9jVULcQkg60Rb0pusbs11N8UanDtEN7wdG1Ql8YemVBjORKyLJ/jbOIs4OVZoW2THT
MXnhNevn9GjlcYNOJZMzYpvjLBV7AZbj3Bd5CTvCqrGtSmwialdFXdCcjb4Oa9a3XORBbSDF9zEb
FQT7SXNvb8krT6rDZKdCpQ6YNtFGCmWDQIuhIepY9FD7HKmf7rNGSm/BUDhTgHMUIm3WSjppJ1HR
3MulJtgDLcagsFER4LbrzolEMBmpmP1+cMQjiig8caFTyg9GbkV3Rjnl6kGFP34oJ0tZfENU+aYT
DirwjqFy1VgiblCd2unOUbSR1OKhH88FZTLaVBNSAhfFRl/44zIknTtMVkbYitkC0bT02kExkyzT
rhA2WzTNmRjXsyFZJzHJSh5YWYvXJSOonzlQX3r2K7GEIWccW+dGya3R3pCMEL4NQxdZm2XKoszD
36wWO7U30DEXpR2/Dxbx8zuH3ck5K2b5wsBPuV4cIYMfjzbRynM0PfAyGaTlIxG/LrXRoDZS5VeV
EsfhvlLD5ptcOcUl2mwRBriE621JKgC6BTWnP9lWyjB5Ebv5oOkjuuj0A9oTc0lHqjPuj/zULL0U
BYscKk1QdRMpYSb0R+xk7AJceTbUBXsS9KkNrg6h+iWaNIM3rBdMSSJSemxqM7v/Kiwmr6EKZxqu
6DOmfX2Mlwe08vWFgXJd28XLLFVu57QivxZjLHDvylk44JsdavznSp3nWLo1fd4Z2szf/+/R0ggt
6lHzECRBw5ddYe1F3SDVHh2XVv2iwvmbljMlDYsIEBQ1yFp+pij/rXArsgy7qDqyBsxGhQq5e+tj
oJ/lHCOUsqG6Zq1N2jR8uJe26ZtDLA/tIasmHLbmFP/zqo5Jw92C4Ey8hrkaMv5eRZ5RdhUNNiua
mmq8rSTR/rAE4Muk0Mkz/eIc/btTtE3IA40QAlI+yzsMLWQ7rXV8cY5ibgxuzB/btH0vJBUqkJyr
X5zbfyNbM2C4oglDKLVKdD8VxrA1qqLSKSPpJm1iTnoFC6W04Ca1s+kNO9R4ZxoFU6CS1/cC+/tl
PTt60BsqwXzhkhITFToV0dDSNG3FYtHc/vMd+V2hhfiOtZyLHEX5LMpBoimXZlshV474lNMQcyB1
sDFhurKlq65Cc9EX5fzFCFyf6adqBlUFdFzAkehKfU71sCJWR94orqqVxKROymi7oksdPwUwvmkt
UpgTW+sXry4n8UXN7ddrM/hXnaoFE37NFfk43tTICYVdcO1mSedDKUZ71w55+w0S7jPb4PBqyikO
tJL0jy0WQH2pkGp0yGhq0xf8eOEpkRythEPC7x77A+ed/KDJYR0sFD0xgc7ZE83w9Is7bf5yp5G+
osChNYswFWL0x4tKjeJky/JTA5wSil+sJ4OFzU9pJPGJH3zFKPvNiGdiWRkrmoxSgirLpwvKST/V
FVLIVirLTdmlxAHrYeYtE3tM1jQzVHxr0lkpbc7fOgeSmjMNUs74xpHrYrMg0j0oU482SU9AW4+q
zq74z4P+NzeFZZAZEPEJVf/Pmr4xHewqVqeITUhluqOgQC6Xpzgl065W3v58rfWpfhzqP7NkGOhI
XRAJr4Xmv821oyRn+VRYSKCGsjw5pdVIu1SX4MNosWWoXufo0WO/TARAaLHsEKFm24X9RX3+V6MN
5Rv8HzQwFXT3OG0+fgq0dYZJ4gnqhnDu8kOpLqYN8jTRb3OlGW8IRVC+g/daMr9g2dH9WVPZWOGt
sN+wf5Ns9ueb8ps6K2Bw5E7EQZG9grjy4+dJNFuqfloWhrQhFT0j42VZNxjYIO1rPPcUtfOYQOmy
tt20hk6b9Vq9qftw2DVpOnwbqP8FfdWG/p8/2K8jY/1ctJwQQeFo+ayxbtTJ0WYoi+ht8syfFiQN
VjLjhYpsaZct9Vd6w18nIySt9BlwjCBvpZn68T500iDXDER65cVoP860p9yk61rB7mE9EkQzu+tU
UF7UDBv395+/7PrLPw5NviETEV0VpkSq+x8vbvZpqlWEjHjJODdbrL+j13FE+2Ls/eaWMvJ4CTDF
YJX8RVlnmumirFLDWF/0O1Kc5KtGXZRNWywgODJz/sqB82ubiBWFBhgvCgplFt2PX0tQl4DwyJLW
1010aeSy7RdpYXl6h8jsz3fwN5ey6LHh8Fw9bLL2aUofcrVROh3nDcLaxV+6Ng0m1DLuUofT9s+X
+o1GgCswWNjf0pPmi338WpGF12yIZRbpKc6PZl9Ujxh5ACcsRmGf4yGaRmJNxvaUO5K8Gxf1XR1I
y0FUKXtVR8G4t8ryoDeIKmtyKAJKNOHG7HVgOJRoRyKch/iLz/zb20PUG4pfhKa0Vz9+5MGBnxtF
vE0Uq9IfdIyGo1KOyiaRl2X/xe35ZTDTjOZZgyZiqrPYSX66Fv44kdlFTNyVJOeXTS9aQp5JKHhL
4wbmlm0O2bfCRH10SCc9oosEIHx4rtVYdEGzNHXu2TkqMF+jZaFeV7ET/Tum8D+SiH4KIj68cMgk
bCZhzu/4RVDffvyMWie3YSYvsbfQDpwfo2SKyNPFvuF4GeXqifCUYc62MD3jcdtNqjPfIyBqkQgL
K/Qny8A/jgiioVXBFL+pq7rE5VfVxEbYGfZyl86PdEFaidpsBlET0gOBMFFdFUNS5U59WIwHkhea
c58nLbGSWTQFgN/jaS/1oUzPQRLTfNFOaq9+8aL8XOY+fXXMQWvPmzugW5/nmjDMOa6WxE80bOu2
o1RLk5/JtvhO7UEjEtXuc7ghvGTCF7OeVRtMFmPpowqczxh7pvlUJ6VEZPNoWrdtb6Xa94z+wq2W
pPOrZaVUCwmLWUrP7Hj0Lruv/nuar7BFGW57FqRTEsNWkZP49s8D7zfjjgApvhcQDRnQ1KftZB2F
mWC/SZqrzEHPaQwYps08fqGF/HVbhWaA8xHhO6sJnAnu49DhTtmJEnYIQfuwOqV570zbtpjb2M9y
vdkmpEstZGCEZKIkSUFGnp2S6Zn0VekPFR1NLy4MB0LERADKkUpHSNqvPaXLF0qmX+8GpjcEsvQp
iTwyPot1TGrbykQbz6NzM22jvqW9xQEv+Kf3nBedaZCQS/Y06LI+3gxqIsQn5GsRKbYiiuBwxrxh
SZPqi1G73tSPgxZViIUzmhnMWg8sH68j8edqm5uJR9ghKcOJSfIelZJgzrui3KbRZB6HRtEQIU96
e2iMRBibP3/TX/YH2AS4n1iyET/Jv4h6CJwYtHrhExBsKW1aXSaXHafZie4s+eW51k2BLilkmNMX
vPrzpX9Zt7k0fDaFcxKKWHrwH7/8RKu9J+KSfupYL96I8+Sc1GV4w6SjXE+hyL0/X+83Q2c9hYLS
Rq/I8fzTzQ55y5HTUmzpKiHvp0x/m/HYf/FEfyrpPj7S1bTNSWj1Zq478o/fKuQk3GUzyPLEzI1H
YTe4y2Nnrew37BqIOm5FJPxWinHb0PgthmDBOkpuGR1eaksIMEptuCQlpH+VdDJPXJ0G4tHq9bLf
0VnIHlGTTC+hFPfMA2VLVb1Vx+UG/Zp6kVlWBzdiTKzenZZSa13qztb3qVIcKeiFGCCy8U4BUlSg
0uN0anOqbYZFSEs5V2QsZAgi6fEXknSboAEMf9iZVpNbnQsz2uTjpDkBfdgQFy8q4cwXEqIAv9Pz
bgkoPOe674iIYBYW+olsKFaqRzXEV+03VaVecyYZy7uS8s98nFSxoDKfhq4OkF1PHFPaKVPcourA
AJE71T4tyLHItooqY/LTOMZgmpjU7bedWEiJEYtWXkpSaAHDmVs6VS0vyzURZ6RZYtuuXh3sL+Eu
VrHCfKtoNe8Nq4JSwjFwaf6aLf5/3sl/c9ja/u9siV8IsdvkpXnOuufmQ1Awf+WvvBPJ+Nfqqefg
QVmKXBMWmP8KPFl/tHr8HOz9qxPh57zz78QTzfwXBwY8oPhAWdCBOv7vxJP1R8z++FPpcazUWeWf
JJ6se/UP8y8BAhpNU3Relk6VUv2llhAuUZwaVfmugIDYL/vqLr/Bsk4DrCPODI4jsfjikB/YT52U
XV8TGT9uxc46Osf5h3Ea3rp9ddVeFHcZkK/sLX1TSIrP7jAyWK/jAx2l+vkncQVIUg2zR/WqfbTT
A+e47Ie3mLYxuBkoIsTAXtcHEzqc/p7syrNxUp+d2O+zHSkM6kNz153aA5NzAObbz8iTZw+6Fw/s
IUmSD6/TvbYpb1Z6XHY1B/U11Y6y9+078E07glacTXFZXo/3I0Xl2G2vl5O9nU79Q7evb6RL7VU9
6BBN2A6ezK24MDb1NoSACG7sYG1AwrynV+WBT3mhHeErP+Q3kuM6r/a7VLqR7cdkmu16yAWZW9Mt
hbBxqA9swqg/NpfOxtjJ99F0SYanc/XSn5NDzq+NLuKr+eBczg/cwhPf4V0Nik24R3VzMD05MI7F
peUC1dtkt+Gdui+3fEAC7O9wLQZ5UJ3A3JyIiiMmP74gaxYgjADSpQN/ybfjjyLcNH0QPxm78qBs
nA3eyV1/Dq+btAQiEX63oGDotxQipuuY6H3DDTc081qOMEwwvpDhS+z6+ExLI3qBPKsRFnI09j1w
nGIzHcmErqYT0a7s5r91tzPh/lCtQJ08Lad8l1xXK7WG6juYLgMMQMr3QnLCbQFJuLfAYJbb6Kge
irv2u3SRn+0rrvDobNZOFeglmVBBbrsA2Afm4Ebb1a2bvkWOJz2K4wAd1H6fzw0Nlkfnhq7ao3bs
bptLmwDHeIuDTZfpinm0DaSdfJFslECGmdVDC+2f7cN86AqPnL8gPyqX0i3jkxk1Li4xc1obxS3P
/H2fvEU32pjHjIbFxuKJbDO/+tZCIqivh6sELUHnahfcNDJcTMA2MWwM2VfusMvExUYiowTMyAmo
g0fLI38xwBfUMCFwa0Tnq9yDelXepBvy/DbWLnvbdHcRbf0HtaAIcR5tbtP3MkDxa5PT34MSUGHv
DOAxtvX3/Lwci013iVwpypn+Xd43hhHNwv2E6EK5xELriuJEZB9oqn6jmE+9Rfx2944xFRnLexYe
jTXX1pu03aSdO/fqlWA/DrsBZENgNCid/A7G3v1wPd8a97TNbMTZ+ZE/MwR5oB573Pa192mM32cB
LltiooMFYAcsKsZidsrJC6VRzMpXGG47uKNzIHS7m3fyK7s3j5Bs8FGg4+hFP9eH5bFAWOEcIvgu
MFXSQ/ha3vVkNrtxEZgDX+NQ74tAWM/ZIbk07mocvuZutm7Di5UwCaDusILUuo0m/zDu60Bt/fay
v4V6AqEHHOrlcCbvUrjL2XjQYbgkkNgQf9IZLDYllACUUCkLPrmBCRxXpHCp5Wrxnt4aKZeGOJvL
nV5Z/rDV7poDr7Br3suqp/So/a+Hwbc6qkeZi3omPZdXUIVU14SS1raeeqiTDSc+Kztnz8mttDe3
jrqB7QeQ9l2CokD22GMJ/MJFoSHgC/FS72MkRW3Qac/cX/mpbXxVfzR9J/TyH1XzKAVr+3dbzdDe
Uhduqxmo9lkDDPNCxTExdxbn2yR0m+NEiPM3SJhuHow3ZFLSEvPN+KgpGB2RW7mMiI7bR2ib8jjn
BAqX32NogrBkRj8LX8Mkg46n3fbLLo/p9rvdAElXPJAfonzTj5Z6Lu7rfJ8/Ehu8GG4VufBgRk8G
B7GVzw2ZMd8tc2shqn0QaKrMhw7ijPxIYx+KW0x7xpOToM18ufDRATm+sWxL0xP72XnmXs+3GiKi
3Xg73loPjCmvYHRfdDeEs+MGlKDnHLpr4d9ae6RFPTIvr7Q38/gW26fIuY4kf3xsH+Vr2YA1LKtB
L22QMG57ydtpvV/cS1f2Tbt7c/xVLiH7GR3Ns6Q/W2dZ6r3+qb7sRem2GyMcz0p0U2y0S3oYEwTL
71Z/j18blZG1VdGOlIPkTa9oSLbgiXPX2hOOCl8xuQEXFhCz6lnn1K8ZyHf8nidOhtcUojlYb3g5
4KUA6qCyelads/nCThKuB2AdJ2MFZt5wUY0V5qOWYI7b1uYQKNAQiWBFsHnG7e4zvxGxbQ2+9JCZ
bv7NgYfEVjM/J09y8aRcNt13JdqjSu+jU/vO8cWtq1ejuXcuDXHsD7lz0uWtD37N5aWC3TR590MQ
jK95G5gpaWKAQ8iy0R+j5W04r9tvdq7gkhKQPOcBUh2gVYb9tJIlaeFG1/2mS4EYDejekkS+YsUq
XPOVcOfFLh70RN+YIoeAFNMs731xGyKTAmU7BMVWgiNy6PcjsJL6xb6xLwiMTPzujHiMoBr1hX90
Z+iVp/DSAFFSv4Az2XMpHirhvkF2soXbNkz11d5kddG/x/v+hU4e2WkvGlxA/Wjo7givDeHIVXmy
4bA9jcaVAkCnB8fLdx09Utetact/xJDRduBVwpiBBjkq3jFWK4Qs0G3HnWEHFlkgeOOTQwhlEhqe
8TiqXvTW71EXTYtnSUGRH0LVF2RDWVvAxgwyRvNw1sEvEgYAtvDZ3sXA48qNaW9G8xB2V3J5yEaU
Fv6bjMFR/6s4+I+25f8X0I7tj/LiOf/R/o8PkI7/+fF//99gdihrZOB/3o+ff0zJ6weO+s+/8O/d
uG3+C4k9224bY//qr6EY8Vf8oESk07/YqdOfxUGPIUaniftfu3EVVPrqVqLiuSI91lLIv/MHFaDs
+KbIrGM/jmKfLv8/yB/8WIjAZ6fhi2VnbxKMsLZtPlUDGm1QkgK7+TkencTyazL7CToh3Ux9lZqQ
vO1M0iz92NFcAVqLlml5+Nu9uvrriP533MSnFhafgO9Nz27tVNjO6pf4eHLHl5NRqq2GU9nWteqr
Q2M6t3qE6nI/G06MLIemlXEVNs3Ugr9JJxNYKxWSMvcipYmWFayQh3Rav/hca4Hv/1QU+Fy0sKgA
YnpZ/YG/fC5V1owOEapyUsdu3WGXJo30BnfC4ImU4Hw3TpfGpKqq6e1G5BNHB8SWuIuzdkjSK5LZ
BAhhPZasg1G2vfJFrezzIUrGtI4rjOL7WnSmivTpyQkt09VKM6oTnIQFik8pa/NRIwL3SprkvHqf
BFLPoyI0AzA03QLSp3WrsF/QU/WNHzlGc+MI1R6OEUI4JDLG4CRXYzEkxhcFp0/RWWQgIMRHz6fR
LMDpRwrnxyeslLOiS5OqHBd5yohpLboqRDINGQDvzdSpARndxY+SrPFrIRrEUulYt8au1qfuK0fm
eqm/PVRMP1iZ6MrhnmLg8R8fPwpBm+GUmcp4VENr6LxaydvsPI5EEbuL6NPqW2LWXRx98aw+1hu5
Abi1+NproW/NEPvpTPxbr7igT28W6dwdS87KsKToSoA7M4UMsbhbjPpuMRpWQanQk2lbqjl/Pkup
Pdz8eUh/rMStH4Pn8LOySpGVStynWrM2V1mMySQ/qk0pBOC5CuwKCXJOEX/V1fp0wl8vtXKKeNq8
OYTCfBqc5E8XQ1uM9RF9nyodUIma/V7PAf+wMSjxe/z5mzFRfnis5M6t7wAxBzzYdWr8+FgRnZgE
6ajTQaTo+fzqr1uoxKZ2zK1Wyu+bgsie/dyVxlc21l8uTdeOcrHOl6TwyL8+Xloy9Uxz5pZCgrSW
xlFsjj7aINWkmEhewFZKcfgEhH5K/65//ce20+d7TJoHtnG+OaqTtdVOBejvCgSJIJG2ITr+QIiW
QiZ0l/Om/zUdxSZRCn+t6//xcj+JUB9vM2uYoqA1oVmhk9X4Mxbmb+O4TZCKlVJFtF0pzWUQSe38
3mnE/pFLRDM84L0mVT8FXuE1TmoGaTboxxxxsBFAc5gvNavD1Sx0Zw9aIvMhObGXTEobbXWiBiOu
H6/p2DgR+QW3Us+1x9oxx10tS+bNiOnZm5pCCbS+u5iMML4dQmusdKqnYe0AQE6mROgHWVqmTvox
ZBltoabu3/F+NS9V3w6bSFKyfaxBLGE4vOR9JW0NWXRnZaogWhpshhw1BHa7YAhz1Vq1j41Quq29
OPadNEEbSUqHdIgIkx70GGsjxxXqwwlRQyLR/XORqApuCvQgFtV7ooiam9iiLTsPudiUvZEezKKM
tkWY349AcK4HjO2BiakJTWMfbhEWmjvixeLnqu/erW4xiQjXRe1hBgDUMEqLn5ud2DrOpHu10QzO
ltsANjLWq4vO5k4oUqrgI6iUXaelbEkNuXoIlRHWsTkJVJ5V0Tw3okc8PhvWpjCAu2J+hCckh4XP
8kxM/KjC75iJbAnmMprPhKdftWQdXeNrJVXK7JRrerHiZkDj/z7A0fJsQhaKA5ZilF6zMRbXGmoI
1+KToG6OQKt4OK+ADvS0Q74boRLRypOd+oRu2MCNQEKiEYfdluATZ9ub1W2aF9qhjM0pYHKiVlfW
oRdj0qBB2lK1NhFbSUc1apdTSrfsDh5A/C0digx8MlSBS9HN5q1ih9qlFMXDQ66DzS0RBAZ1L6Rj
bep48cm1x/1BR7Nx69xWtqg3yUDJciqQjZCxZzjDnL6KyTiqSpu1pDVZcpQ6G0sigSK/rSOJwXUx
6ZPRH8pwfjWUivKG2UI7R2W9l4poOg6Obj0NI6QIN27ydBdLUk+8P8bdXSk3D2okZ2/abCj7ym7H
bYqgEIdANlzUFnnJ1ZhuZCIKvF6uz/2MJpqHahT3s74k/uLwhAZ9Ab6CkNrLjUpsUtw6dINbiNXj
vJz1sCR4Slc4xqkqbYPKiG+tRjmlKqyK2SrfTLoJa5zfXqnm/FYx4sdZESRn2Gm3wWOAThhf0jcl
sbeDkWseNInqNEc98uakvwzLYdyqJf0yjbbOboqmIUhUITyFuFFGnW6Pm1Wk641DulyMnUUbS02r
nZpX5VWhze2tuYT5RVIn0VUSRvMpjTT4rfWEYrAyORS31mBAJB8bSr8dwbigIVUMi4Fh5SH2PjBu
g4f+ffqhVYlqeGRBklOjTNlZIZRFHO14zLKnWISZ9C0Z5jzkl9ijgSjfsdL4XDlVQck4TJX3micH
1pOO2E0B2cH0MXF33QXGRdN8xF6dhA9NxXKOhWVJOIQNlLLFu10OwK0ksrXMW6KQ5DcMazlMzLRv
lqtBt6NpqyZ2K/ta1Cr4mX9uzAoJZQcoXrsb9P2EwGNNZE4he46yoHgnTaOekHw7EJU1S4QUs8eE
1+O3fT9lGyct1Xg/tlloI+bN+Q2DtkLuJNBE51iJdMsbpqqnHlHIC3S8qUjEwZi5BdQqxFQ2p0nJ
9OHCYibW9aDGPMW2GYGYWB56mEXEcYUkB+HK6J0F4EQetbQfF+ieJaGX+snAWirOtVPWy5Uu16yw
qjQu4Y9l5v0455XQn9WGjeMBYNByXzgMMZRWSsP22DQjViU0LqHxNNUK96YlToTKipR1h0UtKy3y
tdAkehCNmDa0Zb5C17Il3GhKZw03eV5H4tDHZrVcdcVkm3e5aZfwiDUHfbfH6BwMtx5tUN882BCb
Wc1KX/wolozwtZrAuvKoYpulyOsM5Fd6OZytEfyyzBOiYVAkTtNsEiyCZ7MbVW1TtLV2o3EYSpMT
CuYZP6GUrWwhyhIt7J2j0eeaY622Vagka7Sn7JGWMUJo4QkjdCQxDRIccVYDLo94oOMSFNAIJn+o
hUCWuMQLklRfEbL15uQpfmi3xOQC/IO23P9i7ryW5Ea2LPtDgzYIh3qZhwiESJ1MwST5AksqwCEd
gMMhvn4WWN0zxWQ1OTVPY9esrlmVkREB4X78nL3XXujLFYMJTz6wj2Mr8ywsEmFEOZ4Y6aCmtbw8
aq/9yimzy3gGc/E+nqOp/1Y3E7fFimxlhoQyr9im2/xjPnH8LCLAEa2WxTVBXeX4SZOHIln8WhtI
62Z+bcU3UdsaGoO3pr72koJTUfad6qNX+NRAtF2wSIrhIUtZMPdNQ9l+bsnykc9Ku0NwazAuc6Vy
p/PSjw0+Y5asFDVK+tCBm1yIYQs6TJO7iUMVgKlqybviu6Rs6RvS1hrTWfsajE2LIWkgpKfbYZQa
iyeri/OXEPrqwZKAZKso7sxpHsruIusrUtAwdYhb7fnzJzDD6bOzmPhSNXmwn6SjEvicwXvK8pdu
yOQFP685Tg1nIAD1jA7aqrwCUz6R6zDaxJ0oQGD38Ti/dkYTbtRDfMJ3Ed1Yuk73E9BdagI1XARz
aj3aePtP5HSwt8wCz6cg0o2Ky36nWFeSeIjDOxkabx/LmPRWkONAzjtn129kfrSy4XjoVtMeS8uP
Lxci1g4qzlZSXWYWlghpdAJxV1cPfpQxw7DWkXhejqI09eOiuswjxsO70e/am9AHVHIRr4I819Wk
Z1mXztlzDPPuemLAkk/vnaWW4Y6IpGEfN0G3s2vhX5m5Xy5F4XdXbk0GMfekusJJTs695lrnqg2i
XdMo/7ObqerkFRgmgHSuOwbXzYVuou5duzozPr52uSDWZjhgLf0m1rp/6DIYKYMTjgmhOsxA5jZ/
aAv+usHJwme/Gp1o34hIXfd2A/huyVV4V0x9TJWwEatHbOj7uNfk8PjWaJ7XSfUM1HQ7s+cZDz+f
BzXPPvR6cr7HqRVdF4vw3rsph+Fd1WyzAmWh5sRQK4/EHtIu52zVdwe8Jv77EiugfwRkVEcfBQap
4hZfIfHtEYsvp06A6pSAQ54njU+i1041EaM7IHnwT1fKA6RI1ageJZv1ZZZJ9zM0zvQKXaJ74c4V
k3ITZzTuFaoifO7uci51thDD3sbFuCtMP17OmZ5eWt2399on12bHr48eNMIL9vwgLJ+auiDic8mM
+yKBT4HqLubLHCPtg5apd0GwTa0S0reGCxvHFkShfpCHtTTzpg7yxdEOlAoOi5k0gxzsNF+xC8fv
gah20T4YlbZ3BBHy52jwkP/TQ/ppyPsiibAaoZ/yFxNq0hlbVsmgxciQJtRMsfDd0MH1YjzLHvuW
KRb0267s5bgXoxqvF9n3n0wky0enmtPN8DiuL56HmbqxVVUcwxb17W2kLZuJFgxC0tXB29/4mMut
yyhahmfNgf8dC3oFJ9Cuirt+TquzHieVzLNdLcdhMpMkuKDzip1V4WYTIPPGY1wv803mBdlwLuJ8
mri+i0WiwlzCkEqhSV65S2YdnHydX7cMt8PcS+fRjLjmjUcfPy/97Dj0s3/q06w9Dmktn8qmenXa
EnKC7H2zbzlivXBpOz9ZVjUkLrGJhAeucYDXNF9OWT40Vx3nppMXjBnBotACdnNf5eYWleR430l7
eg5kSFTcVKTTMyGi+jIquvKa5Mz6RjX1jdUt+svU6fSGLLbozjW5PiKM88+iTfH/eVPYnxaZXaLD
JdUxKoW7j8uiv17tgkdscOlGs1rQkA7q/s5vV+s14qAyI5hc1y+8rG6d2F7QfKzAlr36oplOYoy+
ug0FJj9njMaDtXpipFyZOFzJuDgLyXGs7oGjJFjovpH2FFxaE+9F30jnVAzVelqM03O+aoYbFwvs
wfHV51HjuTjOkV8mFia4x4BTMBDUOodXNKpDs/jf/NnKE2eor7JwBKCEnfudDZbySXMGuLSpYvcu
rL5bPWViv0YtXrlg1QdpivCDP6TDrVWQSxJZOj+1gqzIkFHZhW8bdarF4B+cmlRzqH3d3hIdoFXH
pfohIq2bgV0CleCPAo6/JL6Bd6RrGC1NhX1UIoNu3hBYqSVARhMN5zQNEKFFBjTREdko34UvdCSf
M01Wu/zSe2GOkNxClWMsIukdho0N1t9kQXZLw7TMDnWcaQZvePa+LJN4VgKIBsb57JLkAkL64vUh
qLzwO2es9tFwjrwtOHkMhyUgp/QwRdb0AEe/Axk7jOrOhfoS3iw1b9fOcrPoKt9MottULfLHneXj
PmZ6sAT3svGtJ8A0cXSKTCoJk2zCAndnpNNP1D4O2NmYjMAlqB9sbB4fiIUaTq1UjHIILONQ5jjl
+2iuvAT3YZ/g1vJB1PhkQpZxdSFb9+M4GYWrGzc53mRz36huulzWGOVBHzoQHBa9T6kTHlM7MnDx
SSSVcG92M5Ktly6AC0HqknUnC2gk2nHPQb7QBLQr5Ll4gW9GlMDHqNfhFcFXfAmIyV9YygZs49b8
0o6K+ayYwupibbYwSk0VxNQqsA5VZObbuQ+Xa97taucZEV/PXc6AJiU2NlLFu5JjCJlwnfuuEZpn
nR3qPDducMxIz6QYwGNNA6IrL+p2Lg6LW8lHIrLMLe42W52NzbiZ7O36k+gs9UF1XXeLYNLbO6ru
zpXsrFcapyzia9WA1ySb9hy51nqkZb3Ca/BS53s/CcAMYVgdlBDZoaKPdYA4gQXcKRFPseSEpFkp
VsaDgHDAw5ijPyzbF9Bc5b1bQgtC2lPuc4/pcg4BDAiBVd7EaK4v7GYazkqZr1KUvd6bbghaVKQS
uFZYqk+EVTFn8iUH1IZ9m+dvHrsD1fArOfeEZ8tFYja2nXtnQEmebnst7oXhyhNddDMbV9zS6/Pe
DQR1kYBch+4ZMMJVTeBnt2+hsO851YCNmQvHO2nIBvPBpwB8zIuouRs9R75i8+YFlKv9PaehQWW/
5QdMs8oSGnXpo7C1fdsGxnX3MBOda2L59LGXCqQIbKjgUqV2eAAdPJ0yYV0YWzm7rLJAhyqCyrCP
kwHLRNzW32BV+ttp0iTNbNpT1cIIWUURfCKdzn1d6cUMuxCXe0K9zwWLhvDYU7IeuADfKhG/qIyo
obIW8YNYHXVwJkbKC5nMZ1LXnL3TlcNp6vriAiI60pxsnpddPzjLtVWhgKSO9v0X2+30u9mEhpaI
7/MVwiuOtP6zBQT3NSDj80gHuBaH2etXTlGh+lhn03IfdQSd7yyr9uddPGywHdqNuN91WX2q1moa
Pi4LbznVUWyOTlNu8JO+FV/iOpu/sVmiKeHGXg/GKhIP532086dFPI5CeoQxEhZxXVkh2XShOxq1
96JsSmAslvKKllGaXadBlCZDSefosz1lKjx7LHZjwrHLf8HsNz2TZdxPucPhJbaaeFc4ge6uRx7s
Ub/MGPUnZEhSGNfr5F47Ef5eL5nlkCPzaADW3CxO7rwUhpgjQIIvPTvtjU0o2jd6JVuOGvp4cV9q
p5vbNHGjtmyZtRIUVVyaH2cYmF0quG3KjrNkDhZRnOjA6GAXrHPM1oBOfL7qXMl/dZVSDcPcqO92
65Lyb9BSp41F3eivyHqUDUMNvkxrx7frGMo1aTojzBPGfnFTaasJbtTU28GnkUTf8madpiU9EJJK
YjAxtbo5NVVkbfoOSB/maekqmoi57Mr4Ogbf4j8sLnQkeFZ2XXBP+GKcEaQCH3RSP47PLNzp/MUC
PKv1jvzHLn3uy2Dwjg6DgOEYTVlUf5Mx9J+HcLUrmnpqxQ6zLwOFl2cd6z6/itZsLa4ysZrw3rMw
BewxOEga+u2C64FwXKdbOELZWdSxGM61HWYw1uVYnHHO4eX3kR7fr4Wfyk9rS/goR6+Vw+O4eEOI
iM0dwuhSF5Y737newMEfTLnnXnXKmUvW1iq3aubhQ0t7QnWZy/E3Tr36flotZTOFFgNdkJJa+gJ3
CHiYyMpofUPXDcV5ZKVhtmHSbH4BcwFFZQ+3Y2gPTCVScYoc7eoTpSnNgqzEpX5BqiIHBqZCWOl3
wl/qS5v2wpgIfBLlzdTMbfHdAlLHIchQoV8op+mc4zragcW8fgH/9J2slB6OF6FGUfAdwWQBimIe
B54nx8m3kdkWqnT0rJ5/prEJzANiXJdzKawgJntBKgZ5XeV2V1zVjsdnNyGl7QcW48K9pxYqeipk
p3vntpXzWuZe4AMM4bTWc4b3+vkgM47GvDmgF+J0q2Vs4p06qc3W2O39kVSp2Aq+d2iKzdNUxpAi
IA9FNv+H3WJ7WPxF+JBCfKeleCIFhNOISlFjYSGe/afBSTPaw/MSYZlfYQQAEQnFkXhcFikQjqv3
biTQqT12qXKbI2XyUhzE7KKWAoa2Nvdghfmd+dBu0c2rW+TNZYUM+UNahJrA+oEUU2R/nBPJkebR
OLMFTvH1SqlrHbbBl7jB8SUwwHcCg00uEFlDcu4ZkKZ1wGFwieIjDIVaHzt75VfT7IivYNvNEfpF
s3XOyoybifPAaQ6ppiI4Si+YaoZjRZNi5HZK7KKdorZi4Zu7y8YI/pQITRhR8zFzuxxgokSXfjo2
qP0KY8x6+GsqKn7c1t6be+fRJSSh3ncmDDrkE77d7ZfSMuu1BXsUA0qttDkuYx25B8I9puZ2Gjo0
QwX+1iseLiu+HXvRXqx8Yv8gCqdUr/HgWEirSDI70cgu1CVHTXe5YjA2hscCXVID932s7QcCmpEs
shD6a4KLyxS3iP/9mLaCMzQ3s2jQJA21So8rxT41bBMH8TUHow79jV3OqC/pHxeXgDIkzV1yBl6A
PzWIF8OAp5Y2jY7Bda/t8EUUJQpxB6jP52X0zX1Wc4vOi+v0w1cYgKKkKG253TAxoK57+FJewqrm
fWuV4jDlrpn66nGrX+kRld5ZxzMm8WAmHDZxIRp6pBlbbnrY3jCW6IhD/blqtkcDQ/Dy+a+XU/cO
z2hk93GHnmUNkXr17jCt58Y4FVyIwKUxWJO6O1y6JMZOx4pCMTjqnk4iQyFFknFZDMUVKJEGwZDn
abS3djYvl8HiYv3DXd12VwVZMWRezQUYo92QtwXnSg0hzDhJM630H4M2JOeUBzc8hjoux33WWsWV
WeIOpZLtqO/hYE/5d6/1nZXOs7th9YAt09npLMxvlwxF6vqD6Efeeel2TPHKvi5pnGYtIJJgv3r8
uHvXNdwCFYqqPLlrnZ0mtycefaiMjlbA/mVXnUjYa5fLjbHCe+yy4hbfC3o75SXbQFDe+CYq2iXB
7D1D9HRrOuuWr4LmqIp4eU/m8HLtLoT/dgwietZPzMCsXnPZUHcX/bQxf+IwIHR6LezuqAngWkAS
KUxS72WY+90ptvzIcmiUU2mzTtfpdFcBkJJ3Me4pQr1xWLFzai29E8FVzLNyfx5HKOcDVoMdedYW
2tpStkAJiQ+2wmSyIZKsbiz9s5NXurjguBE/C9GS3MMbrJYki2xIdE0B2CohyqT7bBvJsVsP0vGP
Di2xD30XpVMiyoIc3r/2iL9GpXMNzeXQysJ5xJnTZjdcJL9914oFjVfPMFW/VwAtgtu/Vsywc0vn
2fR2Wxxnx5Y+XC/H9dadJTyMj9YwcuO2HClxFrlwthXYRmflrrB9L1xu5YUyuUBVN3p6+Br0boq1
gR2P1Seo+uC0UIc9l6KPBPLBavionNA2B7NEEKP2YasmV+9zbO1Uytxkm5ot6wrrjNCTx4LQBWpi
yxlbdT8Jxhd0PvVsnexGzpB86HymcKayMfpUYfavbgQgty+0GcATDpYWIinYFs0TFZFv8JrAhbxP
XeOZpzAbO17fuYXxUliBua6azF4fesT95ilAWoQOOOZJkhep1efiS9GAwd8MmmySV95KdPM39pOq
ZEOxZY0lnP71Ch4K+YA6TVB17LMvhq0hbI2u8OOEI3Q6I1gzWRd8AQ+YIZmE44HArSc5HemwXcKv
sWyyivOknV34OYkTM1CYrpoOl4vZ+VE7kS5fe7VBaMtO/6mvjT8lKQEpvFQMB2JGBDJGh7JzaJtT
D/dh3pjHoa+MesdhYpEn5rF+dA3mBsJAUbh1fVbEKn8ExecUPKJj1G897Jkpx7mpu8i5pf9U43Vp
XO1dZgxNabb3BWOP/6yRfHv0qLqWDFTmIMuGrQtVRqh5i+t6vc3s0nx1IPjRWg+cnFyIiKJSfep9
V2PqsSdT3WSFpebHSCmZJTIbec6aqOGm2UXstxe0LpQ6W5ZFpHxFpsT4uNrUNGe74tQDvz603jNo
Gs7TZC9qj/u9Ka6Bm5ml3WeBIfLRuFb2LQyZfb5yZrWaDxnGjs+h5RbdF5LoYs6B0wxcTO9Ihp6p
AZhZ5jZG89rNPsdmmPIPUzx36au/pDwbKe3N+DsDFlLQF52n5qJfCgkD2yoxWU45owi096VX3gww
ERGEGxhNjwv9LPCs24U9e4O09DXQxa65TdFiqONaa7d8IZ+QfOe+rIxPGkyeBwOi3o16yviQoutr
nsuA/Ow2bdHrNkvHSLEqBk5UwPEyrmt97wHu5PUN19icFr4ykWOjVxbrO0Ws9nLVSh0Mn+tmxIa5
F9kk0ewwhRqveuWq9tyjsXO2IYtcr9deu+6tolOOADqszLKgg+V4RmSg1erlQ+uTFEB3hGzQm7rT
jXgwDpvjue4d1uaOE3p5U8RTsF4aUzXogZSto3DeWxun+EIOaRvfQ/gSRC+tOgXDTngZfvh9rZzt
rdeetVxxZhhhijr0RF5C35LxgTZwDXIUkKY9uPtxAkNLqZfVaZeMmtYLsvmuDbLqQGwUpKE7zzLa
iW8s+LxE6UqSdHFYrHys/FOi4hsV4HZ8911qf7HZcbC8vpHr+NTUfWD6+WTaOvAeNelvw0tTCFW+
zrnP0C52mLjDAOUOkYARs/38EPD8K9Ho/1129X+nG0XH8qXlDCSzXP/Pf9af/qQ0/f9EWroxmv57
aelt20+vy999Xtg2/8vo5Tk4tuBY49fC6uWiPfovZan4D5zJGHUjIo/4L/h2/7ewNOQPhRi8AA4E
iEt//KH/FJb64X8g08AUC1EkZHAdRv9GWPqzLmoLjfRBGpC7S7Qg+qQfqWF/0wql8K3aSbc0OebS
/oI4St0TwIsRwHIVVhFd6/q6m+PpX7lNt49FabtJSjnKCjQWb+RYqxcuttuvQSIqq3lWvhOccrcZ
Lv52F/5BtPrGbvrXxyDADD0uI2K6twHHcQOVknWBoUBajy8O+b6PPvhFNF/VWO2oi9wnT0/QYToW
DgqEWotHqGcDQR3dgAW1zW0tT3WHIS/xhiBekYUTTn/oRzf7Yv+4QuAAFnxnMwLJPQPsiiF9IxFz
0FogZ2SpVp1kS9+uh3po7fkYTiZ/KvsO7IaoNCQ9xzUbeMwu23VHOQcIMIwrdnrjAei7nbGRf91A
uMwApnYccEG3ziuag+IJwh+Ldjsgcr2aEPE95n1uukOXS/u9ZrSgd6AosSCAWSOMuPYmOvFFQLLs
ZTqF5aNXFZOzc9KpwAZRE+V0Dw22qk+kC+XhmaOwHezjvHQue0DHCJmYZrHimdJb946ssoulU7I9
ED3Y31oL4xVUZD5zvTrTDAX+R1Mpv47TPkiIThf3DQxNiIrd1F6VbGnYaXTOlZKM/wqmHlLOye/v
/M8C0h83fhNyb7oO6vFYvBGQ0ghu6Wha4AMBjpGibTl4m3pE/mJz6Nsy/MOT9sO4/H8Uqz8+kBcI
dTi+e17Xt+8R0/6UtBLADdWqGg3xpK3C67CH6HXwPVXcDZnrdge9CushNnrD2dPWy096TIN8P4Lq
zHco4zKRNOVSfPD9Mf/sragKSBIZp+kckmH2vVwiLY/MoapjD6vM0KQz7oMZcFFzqwjcacph8Hbr
PPUXGSd25uFOusHU06LF91sxpj+mhcovqlDGDr1YaIF0NTjJ7Tyntd4PZlBYEOo4HpOu0/1lWXdF
s/fDhe4HVHb6UE1Lb/lf36oYlStuV/6J9vYNwSFenBYhX+gk9UQ/IK9EdpLVbB3R8+izVLHzh1Ag
d/OYv71V6CKRgeJspbJ5o691ypAIDRvrU5Z64eea0yYHKa/dW7Gabgda/QgfoP4cYJJmT62A2wo5
leo0krF6Dwe3ScISzwwD62kGJxj0/c637ak6EQ7TffBSTtL7uG7t4xTxpxBcNn94uN/QPLaHLWSK
4aARFj4YJ+/NJcsaSNgNdOmkhu5YYO4eJH3+ClviOAOwpNe+pPeVrE1wAJ++NnCSV6BWBEzznjKD
gyGMlpgZdZE6JWh30ilmcMRjJkh5y7t013TDOOx8ZcarIEMotjOKFjKCjN69qxFQ5DtiXEmnpstQ
BYffPw8/62V//DgH4MJmqeD4zknmZ71sMIjGERAsE8VPv9Gpjc3PH5vzWjb2Hy7kG8n79lnETVJM
0VwBCBO/hSOVfA0aXKtFix+bV4LGaqX2LEN6j/4wdLyZKL6++rmnPpHPLa+iAFwlkPCmdP6wIf66
DyOsZA+Gb8uW+MNI8neVcEtEVtd7ADLDjklHNgBEXOlvsGYyGN7EuDTsFdDj31/rHxvgz+/CpvlH
z4LjBZrHW1iTbmh81KHOD8IsPTa1WiztsdBK3XqcSNWOrMOyTPw6QtEWltFAcnROSqkufXFNwjse
qNGFkJwUpPpuY4cKInMftybcl1uSIi2hAomKQ4oukoamTK8FfAgm0i5z06SGuvliOoafu9x2iytP
ZihmItgWfBpg4LsxQntwRNrp15c95fWLn7MM7VS7FushtJfATtxQIj/MYqhDuznyxPvQiZr2QgA/
wOKxhrZ8R2SHPDuc0OcDpHVM5hnTcmDRRX1XK6aye1bU9TTEjRh3AWAXgd5jXNUfHutfdiQM9oI6
hhsMp8YRb9wVOl+zNO7z6uDWJv4mdVecu9WRV0Qnpke7FH+Kpf/nz/MxL1EhBqR5/PwazWwLLnD/
6iDBS6IWjZZ1FyDA3htkRId8qfzuDw/TLy8uDhKbDB+gZqSvM77++RMXQoIDdMPVwRNzzeuaOyeG
OssV9tnp6ffP7Rs3Ei/u9lkBSZA+xWPgv60fmbHTB6cOYfg3T9cYULzTKIqlpbfAqEvFxqYZCM32
mta0elzzIBp2Gmw9flgzut//8G3E2x2Fb8MRnl0ftl9ARPjPv1znAT37XuF7dmtHX1Sxu9xOClcm
0pTymrEZqGS6GV/naNwiK/vh2YXgc1h1wJF+YSDY9rJDcN79iXn5JuDmr+vkEhbNIxey4/0oW/5W
3lsOftWu9MuDN8u0PDGodt5FBO9xTl00zsO0XACQdRP7A717ma575VT1p5XsnXRnqXgFWU9zrD/g
KwsLuvJG3tu5VNGZEARmG12FQPSqWkKrP/3+ov7D08TtxcBAsiIwwB9L99++eTp3a+FNMgajsgRn
FcruinfYfrCtrv3X2wBGmICLI3BpCcrFNxaNQA+Ba89YhKGMD88WakcYkVn9CpTVuY2IFPmUB2tw
oepxPZrBjT7LphV/8Mb8w/u6nQ95iLhd1JBv3p41FDNhL0GaFOy48jjbAsN7UBcISocYaQdc+D96
57a/86fVf1t4t2hgTCJkEUdv1ojCRiJnMdJLKpkr/6SJCybjyxbIzRomy8+NV+s7CFvVmFTo/BDd
IanYjwF3DWJiPbu4+JnTJHQ5Wy+ZqqVjMuOySylPhs/FOqLJ6YjxfTZkBqrj7x8QZ6ty3n57DsKU
3UB+GTNv//1vTwh9pmVbccKk1SmqU8mQtN4HaQ+ODelQMe7XXoUw2JpQmISMjrTd2TZGSg5oNSZk
kQFkCO3J65EkT675w9cLt4v35utRnLE88Zd6G374568nVIbgTpkwYX9c08up7xEZlvTI7iZaZgAB
eBrv0Xn58OXsybqaxkhU1GJe2Z/mYkvlyfElFGgv4+F6LsxQ7HzT1T0jqKioEos+57SXule3Fd0u
ZPxl03+D5bu5ECzCWxPtrn4N7cDHYGDHA8bsAU39+Oxl/TwnIwKLJxwfCg07n2A+Tpmc8xu5BhwS
JDD0W8bp0xNuDveLqKPqe6zs3N7R/g1GShGXbKwR+YBLGDCIW9zy5CRQN2O/odu5PtL/nr81NCGH
Gz/LOdeYkBE4juvCZu/NJEIEhSuK9caT/b0odfpxLRCSDwV6oH0Dnv08FPhwCOHN6o9SWcFXslmG
b47fpPbBtvMBCMo6Vq/5UBFrsgwNWxspFUCM0r6ueJh1tAQ7zyo860RS2fwhw3b0EIgRPN3vH8R/
eHNhTEc2L9BG9Ane3Ogs83xBt8RKWMaAdKWehSi2wVeO5vBiCaY/wfx+rVo5e0NadJzY9dhx30YN
YsItEFbVVmJSv3/ESiKSUUl9zBdQEmuPDp1ghBDsTRUOXxhqjUfUM/4fdvt/WDvwIjvUFtvKQVXz
8+NNNbNNNHoLF6hDIrRi1Ns3xkdi68nEWeKvCF/zB2fwGSZsWt3fX/NfymUuwbbRUgiwuXk/XLd/
e/ejZq03V2ya9MTQIO1j7pk2DjpKHx4OfqYLz5LTH1Zo3oxfX2lmpRFgJP63wVt//s1+b0Het7jw
OToUs3eFCcsWQDcd/aRfK45MHK1G8l2majJnRh3oQmtb9E+mqOtwF80p/Iulsa0rLDwbXqelRMMt
Fs3iYK9SPMEtK8kUWGf7c1tWeE0baxmGs0/7nC1A9KwBXl7Y+Z4JZzwT5ZAHZy4u/qLUj+VD2RWw
bN0iRkiDZWoQu7iySRnx67VrcFmUUDm63BmeHJ+G064hOPRuwh74DOdXfNOlrt+hEi3uh1KmNgAj
Yjh3uoA8dlJ9m75DO02MUYhe9avP6lntfX8qb8Vo5Z/HykOu4JRzTmyKU1BJ48aemVSkBXkzaNJx
/Uw2+xry427cU9dFbkKMmyGfg9Cy+NJM+fSppwFP8nkt7E/pFBU289xS07TJ2+mz3aUE08xLHz0s
m+tgNw/FyiUM1Piwoj3o9rPXdg8tOfLxzu0G+UkFgoyJpVBTw4AikDfhPJGyFRQl/fxQSf8Ov3dX
4HOzV5zWOJ+93VQ1I82yZZzDndta4Pc6HTggW00qLLTZHmCJtidrqfRD64NMZf61w+9U4i2wg9ty
adQH30xo9XO71d9sM9fEoQeEHfQEVXx3yuhHPoeo77fR6LMaGVD0YuweB2Rf75fYgxMqdEo0QJGX
DaKOGJsWODlr2oYWVob/yy0bROpWDAfD14QVVLS6aFfKtn/JrT4YjlI7YHxQkGLt8mQTPTFUxDqE
7sHCJzhCbkKIF7sIy1r7pOoiLi8Dpo72uWhrjHkh3E84cI1zIaIWSj9BUfQqs2nKxtffv8O/rpuO
izWWCmQ7g//iN48knS1mj5BdTJEf2BmD3TK2y62fC1pb8TQdfv95v7695COzZDicw2gKviUYgLUW
EpMxG3KtYE853nrvs92+Gxw00r//qF9/mr0dumAl0J8nQu/NllCbilm4LFmeyj56L6OqvI0mRvtZ
b7oT/bl/lw35o8zfugfA37Z5AoX+zwuTYzzowv4Qk7sdB4B0++ayyTJCZprAOv7+p/3T7sM+R80I
P9yHpvxmEXRlRtSiT1gAht2U1xAq4g2OL+tiKhbnEEotnleRESDTTHK6oqod3pE2BH7q99/jH3YA
hstcXPAaUDHeosK9VqD4LkycRO68xOehd6b14JIdTNMm1yY9OBpt4KHusGn8P3w0bnJwFjxEHl/h
56tNUBthfnGfJvlS1pdTjcVhoPd3MXemuVyZuGIjncs/nId+nv39dYsJ/QR1bdO1/OU8ZPXDRA4N
/tl+dr3plDNDYONbi7lgHOmzGcSqD+5qMxI1GGv5h73vHx5onmd+K1+AL/FjZ/zbfuu2uKSRe0Kw
DUPxReLr4aCoNxdUEUAzU4P6+Pvby/nj182WyRRoFc5ekYfj6uer7JIZI0tI3kmbBSW4tn61X7Ny
HKYdBs5+OZsYH0wSgLhukniOUueIeNUP3hnCt3QSi5bGXbm0IQiysX1dOXIN+5y8yfiI5IkFvLEk
e2C5rFm9r7AUQlrN1vw+TPviM7GNnBN6WqQ3lcc2lchIZx8IFKJNM4mMQKZ2mrdc37gLPtghKhV4
njM7HbFmg8faEgc3NVU65Iy1LV/aWE+I2VmbvL2F+XXB1IuPm/ipOrtChOzrQwBtl+Q8mRIB03kL
WVcjnrHLAOvDebGcdkbRPdGnk7R7vjTDkkKFku70aWqCiPlZWmlUAY6v+UE5+x0J8e1rGJoZZaQ7
EqOFes7vEWmNbG9zVpbQFxFWt0mQRdPzmi/dXZPnZPXFMoLCJDwwGzs88tZTFZeAvPJmLjrMBBoj
+zDm1is7CD5slS811MR5dQWan3IFCGX3gcUQI9fftlE+Uhen+E4hK1uED1lGbmxh6yKZ8lR9R+ya
hqiXqpGAARKHHgMtSwLEZrV0e/QGiBXrvBzBlWnCMHeFqqVF0il5WNdqsu13NdksKD7SEV0GPUJa
FbQKOQ72RFEB/AuHb7F00ObZ7Wy/NIxMaF+SfKERN0zRZdoRqb6Du6MAMa3pZsDuPNW9zFU3fWHl
QYwP0hyKc53P6sJT1CwcrJaeGSCVRr9z51Z8ZdUZeZZEM4M4a9u6uvMWNBggFnCRJKkmRhB0QtqL
a+Y/q3PhZMRx7XUKAPpYY86ediJuyQu3dUa3lfFjhFHaJcNjh7PUfJrqqm5OQyjJWUK9FCK8sQLi
rMgyYc+nBO927KyVv3fs/8XZmey4rWzb9lceXp8A66LxOqIopbJypu2007tDuEgH6yJYBr/+Dfp2
LCkhwXfv09iAD0yRDEax1pxjVvbziFh9vnEnbf6RChnPeBKN+Sd8ceenCPiaiC7UyAOzB8e79XME
tWSNoq2+KRC8tbcpZR5t49Z+/Rvl0dxRiCize9A2UCwdue70ZRWjya4WW30bzW6+axwEUg9JaplD
WCPO+tqjqPlpLHEThFmrMROl7kybD7mEHDBqtQ5cPh93/NbTBmVsrMZZRDSrUYuQ/Chra8dS5766
CcwZ7c6aABrX0JzQETHZAatby4GhW1Wf+SXFqnRMiiI0cEBbBwMdW3onMyrnWIV68e8HDsMMDFoS
HOkJUQhOZiOVBbJAUu5uU7kG6rU9hs2woc8qNpauskMn6mSfQxy+sty+Nwvi8eGAha4WvPlJaUpg
QJnRPVGaYgdFty6BFeeNNvyZHvO25tAs8Fp3ftYRaSWka1KovzwRrzd2UsYIoPHg36fEyQ7j5Ad4
vZ71xMHxTadOdeuMtfFAwq+9IRzmv8tXOl/ROdQBoGBN5ThpBOuf/7XG9E3fCaJp/G1QJuvBY6za
yEgn8UtzFlTajWPtRiWuZU6f3x+7UFRDBg0gA9z2yf3VbVfb+kCs6eTHy4GlQVE6mOvnBanclUd5
voRzqXXrhLIY9cZp207NVqG3IwUrc9HrB6DR89asqPb0vZV/8EqeKBtvd3glc/zKavrOTeJw9+H4
kvDluX/K6X892iyV8KolSRyBOxmPek3CyZLY/peFB3rlZH6SLbNuVAwOx/CjQBE4q6rk+DU61Sj0
we6DrUbAwfitUbj9BsLpFD3qon/zJLHq+7TyXOgznJO3bCviKeJ39wnyMjjbodWIsQ5VYtvdIU+A
oVweZ+88DGqeJpwUx1g5yicNRg+C1ej4JDpMiHUfTCNH8Vxo/dYO2mv9tXeGtP0H3o7Khv3i6ZAG
n9xn42LHWyAV04YQQ+IV6oEU3nbSHqveHCP+oLeu7E/P5wzDpo5Nh8TmCEJP/fgNKMstEKbZwdai
3yX2SOWpZ+PxMDhPazYpfb5WH2j3GsyyZq8/o2VPmytj/b2HzPGHHhOjgfCl9c//GnE0C0p4PXpM
WG1b/q4opnzTlUL3UNIofL78Qt95yjTCLfIZ8GYwuE/uV1L2I9+thrdcqxaLxBy0apMwWWc7w54L
7jrRvzh93F7ZFL9zXcrLzFUu+kn+Y20L/XWPjcBvPCvT30JRqqPe1bPfNUcfvBTAhzatmPp9ip3u
3w97rEM6Z9i1PY7QbN2r/3XZ2SXWFqBCyqKJlnLvofAM2WtV5M6yKbuilnhnzuIOKbaxZSXE7DQ4
pNI9rWv4UKKMwnrkEwiL9gTSVjQKVfxSqrcPljN5cEYDqaXR5Rf7ziDyAr5TnamZh3waNOHlY4IL
wkoioXzxqRq74UB1X3/Qii64cql33iXHdNY5VJWcNk7bs7nv4/1AiR4Zi6qNe8smyTbGr0rUJYXk
Kir13IvsrIv/+TsxuT34hdRzaRToJ99J62BUcyzatEaH0djTyXHXfT87GKiLby4/zXU4Hq/kx5c6
GTfW1PbZRK4YVifO9iFR4lDKHcRXVz6L87OiSVPJXsseVMXZNhyPT8qUg4nnPY+yKqnugfx1Hyo6
XvdatSBuQ2R2ZYv0h2d2emNEhlEJ8G0EsqeKEbxAaMxRNEfB2GI8r7MyIN0bB6jdRN4CdStO5fQJ
Rkkw74ivhhJM1fArzTW5R7FMgrKj4WHcVdSMEgRjGZYrsBz1FmNadnDIta+vvHTzfLQht2B95Cjv
IEw8zWnhyJP5tk/eRTLKtEJeKoqXZGqS/kNLnY3mbDyMaRgbdtBHEzvL3wMh0OSNy7LKNtCAq3wv
zMR71RHw9MQsZRNl37b2/pNFQ7/Dyrv404jb8D/d7NrnGa1QhuS7KvHwkGH8Ui6+7W3L0vbTDbYB
fIJjGihIGiZGoiuL0fk3TIkIsafB4COY0DkZ4IZXWpyFknT1skG0MEv/cfbz76STm58vj+93dh4I
eVh06AmywAen+6tsUF7prbZ+i4Lxbio7Y5dbo//U+5n1SC17ear1dvqI9t96tGtkLLmTQqch6Q4o
c46rLckqAsn72KOZc/m3vfPCCV8jgoktJhLBU/zg0oyosVM4yYkhq71MIHkGDXZHCXvrg9Gz80wd
gqkuX/SP6PDkw7DBANKDDNj+IYY8/hJ9sFrZ3JA7ZIzKdmgG5OYD3pKl3TbVNOsA4Y3WDnGbgUQv
cmV6nx0hul+mPrTBQzySOQIgcKKEEkNHAGdett6rb1hpuS8HVwT7yz/3fNvC4YqpYy1igto9LSwi
0RJiqKlxdB7VDbtXJQbglkDjrQ4lAd+gBSTBqHCCRDjx8OaxZr1d/gnvTJH8BOqKaLH5358R9tfS
yhJP0JMh0GwuSbmTlTa+gURYvl6+yjsTJGlpqFLxlpuovE8myFZ1aAqWOIlqgVR/U0yGBh1GpVvP
G3qNjQOn/ctXPP80VokbcTuU0tDm6KcBlKVqzLqVqRPpAzALTs5N8dlZvBbuthbvtDoxnhLUQfD9
GnkIKLhJUBMYbDcd6ZyfpkTo9/2SkryArfLKbzt77dCWKWcikaSZCSXTOh6kbTboYytdJ/KXjtLR
wN7/damUFJHeWa2xr2fQN7jFbPF71uwJ43npol+5/IDOvk9+BFJhE/AqnyeH3eMfoUSvlWU9+lE9
Q7fsMRUdkFMj1um1eFOOCpJQNmbR5Yv+ySc8+j45DrIO8GWCfPXpph5ftTfFpOGgi6OhszvqaLa9
tDv2rdWyMeFH1BEoKFJRRRFbH808Tt5QW3Y/XWKLf+Dzaqi2WX77W81Ly/RuaQEuNd+n4LWoIv5u
1nqjo21boEkROzb99iYk8sz3hfR3IovH52m05TOb2BSpeKYmeEolyubQZY7e++mMU6uYrfmH4+KE
ibpeGE/FqMORwFAlII3ZmWdi8FEOaAxSlEOL35k8sVMenVtMRpZ7Zf/yzjvC3IMmiK9w3ZKeviNb
G9vGkjICt0SQgwKj07uW2BENd8f5Ldlxoib76PI7OpsR2MhQe4YMvp5rWV2OX5HqZke1ddNFrZF0
NzVV42nTzB66ksvXOW+rrDsmXD2+rfMva9jxhYbJBYlgkL5E8rLxMLCoQht0BPHgZNu3ftVus6BT
N0EiMRQ4wxxS1zO+XP4R7z1hNsDU9/kCmARPbhaJmNXiPpKRxG5IwScFL9pIGPSqsyJi9tobJMWA
8C5f9eyIwZen05qjZsDUT//g+M4NdEKINucO+19nHaAwA1DVtfTgJnERJdgX9kp232EY6VdS/c5v
d9WVIdigCxngszlZHhMwM9WQG12E/Dv4ZtJNCvNBteDOgqxctnFnZqE0Ms2+si6fzf/c8DqgmJD5
JzitChB8TYJe3CLFNmT+OAdBsB8tQtfGvjTupjIbflx+wOdqyfWC7D94vCvd+lQtIW0thh0O/y0N
cl1tJW7uLX5MDG2IJvzfnsCF4Way9ICCWC2GYogCjys5kZ2oKTHLXv4957ac9fe4VMB06nxw0dcX
89cyW2teMrOmdBGUs7pKtzLGYkcofAmay8q0jLSLRaKg6XGRBNGUrCwIBzQ0oCh4Rm3oURm602U9
Frd+a1l5hEelA0LL6uCypXYLbcPMiUVWFhPdbBA/ydtSoCe6ReydfZjYKf6n2Uj92WKbGrWnQuob
KajmblvYbeYmr1N7ue+GJfumDSgxACV4xLr4MfLA3JwUuS5kAWZhMaTuh2QoYhAjlvVqWXPeg3Rp
ky86WZ4NjPllNGgPGDXkWaG3h65GYrhvRJu84rhwHpepVGpr0L4igkUnEsJt0WvC2aiseOu0RU1K
vaRGGE1Ieffg69oq3aAbpuuX5W2QfpZBl+490EbgHlN8oTdxaqn2wO5Y7Iy0m8sDCP7spZqgbq0m
oMW6wVWAOGi0+tbc5+Pg3dDQ1X0UJKX6rcBstpFN1u1wZdCvH9PxWofniyMAEzi1QTQ7x++8EXST
prSpI6kBoka05IW6nS03DtX6K+sqtYHzi1Hho1DP8ZOGmH6ysMIuh5oozDLCJez3r0Rqw1XzK+g/
Y7dq5bRJ835wRI3xBs0pEXhmbZmfKminasfWSP8JZHAe0TsWtQ47aZS/DbOPta0PtlrdDbHoX3IK
qt5BrtrEWyhHs3k/VRWZOZrMCP1EeT5+DiAIGlvpKheHuL6QPGP0efUJ2zZ5pU2LQmkzzxxLtyOK
vJegc6fVcGcr/0k2SN6j2XGtchsj+JHbVrew6Qwe7p0RKsoQjjoGrDCok6Ijn6tAAGVPg+PcOzKR
7Q0H3uDDDInnV5FWxDDl5pDrmwK547OhlO5tg8IUIpx6G/mhEwzap5qZQI+81StOn1Og7msDcOle
i204tArKS+HMuHNCgZH8v1zrUZkNvVvjIyqTwQ2dyfVugroT4y6f6UQz5ziCbW0CI7JCZWgTyqCT
I6QKRCFbt+RcuAM9yuK2LK1Hcbiaqpu0dAUEr7I3foFEaME6iNEiJqvXKQtTTtYP7ugOiHpmJyN5
2aUZtMm1RPvFdqYxI0cJ8TAWvf916qlU8Xcaqf1oE95phTYqHChswGniZ7z/wKmmPveMEI1D/w39
vT3Sw7HSt87MW//TnMf9vE+gTrpIeaaYlDKwInir6IPBz7VA4oWF4BdBpurwUw+in4rPDO0u/yDH
fnouhGcUkYqxN5DvFSw0CefG3nVZOo1beLza9IBZN/8yWyIlp4o4aQLRNFdtvUlWdsgesCM5CaqA
DM2c6tzGKFzq5oGjZctG6arL9tCZxiSMGxWzdeQf8IgBrah9ALQcb51RDvm2TG35m55j5u+wYbaS
mC7H+Z7mcwBEBKHMBmmkhYE+9paPXavrrxIRRxeSqZ2l6I6C9NXR6kxsnbnrPufGjLnIyAd+VBfT
awrxvKlH5C3ih4t7QmyCIS4pwHSj+CW8MSMdeUR+tamxUgUb2zX6+rkThSyercFdTKJvRrTUgNMg
2RaTeh3Swfl8ea15ZyZYDS5roMvaRTPM42nHaiUrgdkNERXG6eMUxMkBQMUvH8PdMzWEaxqjd/Yy
aylvbRKyt2exPb6ccNoKE741RFVs5mJDl4OzHDy7nPpDPkSIatodfs/iUKFY+3D5Vt/ZzqyMB1SR
3lrIXPMk/15VldnPEPirMlpIiqHQlcA9RhdwU7UmyqN+Nl+LDODG5Yu+83w5J1OF5qeznTFPLuq0
nENGeGCR5pfo7urGiXIUlDufcs+XpJ2c/eXrvXOTXI99OFYLlpPTCIlhsOehEiwjVSWWfeNanHlc
NURW1vUHDwwCxb3ymvbmvQ2U5dAjXMtYbNlOxfkaAGTd6qkQab3WexF7u+m3sltMal4+aTnyuCq/
Vc1CRQeFeV+8+CAx2ht0X+5rl9uT/F88dU4K/5PyCUji5Kl3OsQm5aYy8rQg+dIupGEFqH+3fdot
kazna1/RO4v3WkLCJ07zkpbZybDOu7HSMs8eIggO2ce2RRCB+Ca4R3GTXnnB59VcOnNrm51mA9tu
rNvHwzhtEm+yhmyKOL5aN6gSQL/w/93CRHej0Sn7CCiEtutXBLJfQV62CgMBZedAm8i83NrUQFR2
rWtO1qb1fGJKlSR50YRIsr08Ft85sxFNwxYWyJ9HH2bNjPr7ixtc4nScwR6jpOuKL/joxAc8eopo
wHTxNtokpm8tFvIo0SznU0AT9CYfCFG48ivOCyhriiyvBhk0PbDTwYCFP3ArcMsok4qc9M7eFeXn
UiBLiAo0nt22zVX7KTG6wd0SeWTouLbz8mWwFuOrYNlcTdJl8zgh2P6ZNal+u2T25KH0LyhO1VM9
fkURDf4xNpYrk/M7HzMSdk4CSNkpAJ0WwupUpJXbgY6Fg+vdDShZo35Mxzu9qZqIjAbUdEteXtkd
rsfJk40opWFOQ5yzHZpKJ9+OBrlP+j3NLI+M9q3pVPJL3Qjraslt/SbOrkORnwO9FRApdjI40E1k
oB1WaVc9WOTSzX71TXameCRJwkZn6yl5U7ZNvysSu2126wb9Pjbi6n/xjOkGo2NizvRppx2PUfhj
Q+74DSjzAGmDPenGnVwSuaVCmd1X3fLLYOW+stc/XxQ43NFep7RF9YTq3vE1EWkEgSi4Zkqk+KEY
EvUjxa7sh5z2kqhIYutK7v07EzTnWqZdbMNUEXX/ZNLICtcF4LawzM9pYWxt1dp7sqxJ+uWRJk9G
4qN4W3ITiV7dOyS1znZigKby4v+0fDDernyS5+8egwZHblbE1cV8OjFQRYAWA9878kWSYCNjirCm
vrzRJh+BVgcmoKr08SHL9dVcG6SYl2zx7fKPOPe54zRlK0KAlk97LThVtgTBKDulOVM0GFZnRMSM
5TT8y4p45sAl9GyRQKNAF3etxtFZyud2UQrwkvLtZ084ptqYvRih10kpv8Xu3BZRZjTavJ2pW3xT
WowxnihWecjToZhuRpmnOWfdxLyG8TjvYzDH0tYLqLXTGMBRdTyeRgoRqRjbKcJwVNLlX7qb0qc5
x/7K4tmRgsIUC/A1p2oZ1VpqWGgX0eJv8EtR6wSUvmn6tD54XVPeponeRPpoNTeXn/f5NOyidVg7
kOu0Qkrf8Y9s+hmeRzlA1WXvTosHSHpf1UjbkM1+xCkwP43VoB9K9I+ROWbyynf+7uUpDeom2DDm
1JNvjjpZNiMJI2IU8uoM/R2o5UZ5gxffl16tgXSWtLbRuBbOtKkIxSFoF2yZdmUT+qfZejztuexC
6fTpbBcs4/QxLI5fUOxD2cIq1PgPXbVkyX1qDIPxATUqNqQ1guopppj7rdGSRHt0zGms2bmUwW1Q
9VUObdqyQDLU06Ag4PtAIQpjAcACLXVONyNY3Xaz4m1lONNiNQ9WjAAB92Fitfi+UxjPVkZJu9Jb
dqRzZZfIbYnOgAw8aZiuy9yH/g29PTLnAZWvkk5yJ6ZicGDn4TLfZqIVgOe8Lt6R1gEWhiSC7CCL
KqM4m+hxAIaacJDbEc7Vd7+fmy8yHu2Pwk3y/GWK7fzQcjwgElixLfZNQoT3sDXte290qyCkrq1f
Ec6d787Q1+BH0jl6IJI43TGNqqeCNdp86K5KwTJzdCvqjkFu1tXu8iD/c146eb3shGmUrKIeFpV1
df2rdDcFS6CP+irYCswWjKBucBTdNki2BhKLbVNGCdWN8tHQBGEGrAJDgelxXryfRidb/VC5Q5d8
ZijSsrj8095ZdOgZYsxi20jp+rSMjDxxaLvO7KNhSbVvkOqrLa4EgmHH7iugmGV7+XLv7FM9mmr2
KnGjaA2A5fhJjG2sD3211piEhSd5g3+SARtPOlEwtRiLYecVem2R5ApmmbDmVhEgVkKf3QHpG8to
xSWOYTmOKGHrycWaTrIOVrFcduPTGM/xE0xM8HWXf/b5WPHYJrJW0gqk3m6flOG8gFQd/Jo5bYaY
flHWDyNc3Gm6a+Avu/9+MS7FpGSiyvDZgBw/oo61RShzARNktN5tsCgZ+V5Z3wnaalcu9c5enEWO
TfA6AVL2c0+2dYHk5IYTa4lqJxnvF8NovmpUoXd24YqGWOuSjGm2mTsWTUCcSZq8IJb0r4zB8w0t
xXrEUmvLnZOSv/75X1+HFwNzHMBERQ6765+ISLzPc1CD8ZBEiEQa6lyI8bFTe1fWnj+f+NFnaVHp
RGqDCg47N46J4wsn0I7GuIWKIWecZbeD0PVH2S051FJCCJod4SRNtk8ox3zLktH6Vo1V9tkhTCzf
68Xkv9HgTZ6anK3czslpDLPGo8fcZEPTkucj045kc0/BK7VjJnINezfGZPJ6CO3KVd9s1FI6ZJnU
Nup0Nx6cn7bW+6+1VAL6NMq75TYt9fmjnFOdLDp3aNDn8MveXCr3hDDH4wD/nLZifuiAW79cHvPn
Y2M9GeF157y85nue9hswXc0Y5Hw7GhMOrVIEpP2leiONuy5L0jgiD7a60X1sYMZkN7dZOujJnY0g
5/XyDzkbHrwlXhBteAzhoK9PPj4UmIltinQB19hWOcSdsjnIvjPqKJ8Gw9v0kyZ2/qjBNbl84XXw
nw4P9OEmTmSeBN/B8fBQZAhycrf1aDYnuNFzbJI/4OGcQdQ/OPlLk7iZgAziGxMS81ldue+zSYf7
RuKGMpP+LXGuJ1NlLrClJ3nHwbMoWHB9Z8aUmAEAJzjp8M93SgGMb52PAZ/fmUXXFgijKrlEAOsZ
WYmkF74R7jxFiZzce2VzKlGA0KmXxGJ/+dp/xPgnjxnZLRg9mEzUik57HGlKak4jGiOCnISxFHNI
TXE+KNr7OjYqfwsLWKtI/4odwijGUgvtqaJ4CwAnS25YaBwKyaTKzgfI61jndLWoLQV+M4uS2Y7H
Daw5+5PGz/e3CgRcD/0mi3elZ9T6ttdrU0V+PZlNuPR182EhROm/lNRJVFdGK3438ZgHYctzQf8h
y+7aR/bOS7ZtVCb6qsE1KUAejzFnMhpriB0jAqs9NQR8GsavmQgW+Tgkgs4GSKxa7GLHW36QYbWA
dsI4P4WB7s1NJFvl7ctO2iBGa7pCM/vTOJSQfK/hxt75BlfprI6gHJwwavXjn4lRvoqVtTYLugRY
APSBZWXk+P78QHHWJbwCCx2gXHOJ0ytf4fnmic/edSDk8Hw829VPjgjT7FXM0iQpG1OlLSERT/7L
OAK/H4yBeTFPqYH7NsV7JELeI8Xcrgmd0c2/ESw3h9h90ytfyzszI14W3AgeygNEevrJxOATjZX5
OiPWopn4kUATdVhYKcytV2XBDQfH+rZnx7BdqiZ/DsbF3C4du7wry+a5PAnhK+4W9JBrkdE5VRnD
VPV5GEqPckS+2m2jg10MkVCNzZZOevyz8aCQhKScLjdjJZ38JulRoG50jIf1RouT/okpDSKERaqg
Hkr6w/aVn3i2u7Q420HdJCnZ872zwr45uKlfkpoQkfRrP9ZYckI+W+Pj0C7VS1E0xY/Lc8k71wOx
SM4BtSomktOKMwb8AVXnaEV+C+o8FHYXg1LX8m+eGBO18SqqW1du8XyRQLZLwWp9DxaKC/P4y5hq
hxzDObcjORhx2HVBmhNDl4O3sxRmjSxTNCOzeAFEPi7Lv5aMmDB5KwhB1vM96dvHF2/zoXF8Aryi
ZsAq2WOC/95xhiYNdCnIoZxTc7GuDP7zCQsjPEUFOiYeHvSzDTxJNZZNEB5xY5m6xZM0VNu6kNqd
dAnouXJweud9UuJ0VjLkKns4DfXOobyn1lxyMX+gLk0yM1DBQjyotPyFIKS5Its/vZzHw1zrbyyC
/sqSOnmcgSdmY0hbscscC+IkHMhbHCGq2xpT7NwmqNqujZ7TefXPFUHX4UlYl3iotEdbXxKTmT0d
nZCnrnLvccf3kAja+pkUBR1bulmHnT9ck4xSaeev/XvJXS/r0uCnMQPKEcH58WVHs4q9ORM+UR2z
CQg8AXRdzO38agyI4DZN0Fu/bD3WYFc1NcUZCH/GbUAbuN90McEcmGEM/QneB0Y+GNoW0Xt9nR8q
8jWeAfLOHONJPGxC1SnxsU2s6pOLPgAsp54PvyYYiNMursVqIa2S7nuf6sPXcu4h5+rO4nob5s5B
hCA2dBJ9+xRDSE0V8pHQtPZtIXK72ogh8XYTGhP9tiPE4tasWiJe3TFN/ktSBAU0T5tRbfSu9pow
UBM1+lqTbB38TmSErDXLiCDEwYHha934XSDol2vDXIwEg2kVfxWy9zdGyRCHEP5hU6aEyexUjeks
TOy+fssTiWolYxZtNzJW5GrlScaNS6nF9hadkvYU0PhNolh52b1yRrEA0q76Q6DzriOSLMjrcDUr
+8kBAVZGxUCLN3PgypeYXV8dxa0JrNRwlDFsaG9Tt5sAhj9oeoq1A99vgom3MDHjpl2JmrAzpFiT
a7RueYT+ky3hYLYjpwSb9JeNoFR5L/mz57gUkGQDc9REOFfVutsr01ZxwGqt52VCnLAb62Z8czuf
zdhMesprTT/2rR9rTi8cen30bL2oX82SJFQC/FR7h6uSgDi0KmS4uqR0/+ZQYVSki7gNKPBhDhSS
8hiYnCK+toFMEkNDyhASfPUG3RCwyvXshmAxcgSVgYptwy6jQUEq9RU9Z8N2DZ267quQVZ5YKvqz
yS2dEWFxNVqGG7AumvNF0RFH7DHSm8HrOxNIHIiA3mJmDr04WIPhCshbmvSQOY2zF8LaVb9IB8eX
PuFnJ9CBrICHAak2CLFh+Z2RYPTLRyRSkI5mU3LDUD9vmRnH5J4qbv5f5uR8uUY5uSocOByv8ReN
+5Ps71QnZW307lvSMX/w4PAdO1rKvHx5uTsr8QLxo2pKbr2HH4JF6KRUMKwNjGwKyh1m/RmhjHI7
dKzJyGklHc2GQCoMzfQEHbf5DaptTliKVPkTw4fwtnY3lU9rUHWyVU3tk7G2SlPByi8gRcbK1K78
2vO5Ds0aZ+H1MMV5/7QJ7eRdmVpx0+xoAJLX0aLRJUNq+j4U6VdSKl65Sf3z5Qf0x9V1PNExjcN7
gohAzYkDzvFEV/vgCoZGNoSHDjBhLAD9N3Pe6nXUZB2HdBLS3Co0OeqVka1VIzo0rZzVlkiFzgnX
tF4SfIRXfEZrQmiqO/Vu/MFtR3c/xTPTo09nFz2gVxBnika43Lqz0TacM1w6iD5StKcUhXj/YKlg
oY8x13LbAT9ZPg51YqUfzMQiYI3YXtSiSYrFptRmCGx6nIM/scWbGIRD9sAqsUvNgIyY3Cya7wvt
KLCrgkhH4s96Crv6mNC/8TNRPaba3P8ol1FoOwoLFPp1Ihw/IwS3i33FIyabca1XBEZedoe4q7yv
LPbTSKK20mFS0H5dcxCpoHnZlD4ENqpGPsey+i2TRKeQDMYZAq5YE3/aqqZuiNNnXyIc0tCHLQlV
PAIs6rBoEfeEfMXjazMb87RNrHyQB0O6Q4IevgDpIAjweukXCBn7CREZcehGXF47w58POpc2nk5R
Cg/xyt06HgCkS6lqolO7dgr1HflGtLI6WuIOqQ6hhK20Lwg5/sc9Essrj2Htla7tZeMP5O6vgpbd
YUszYQHudKtu9n5HZ8FXmsIMoM/fLo/wdQAfD3AYlVRw6Riyc4GCe3x/Uoi8EImOjLuVGg0b2xnv
tcZt/yfCgFwB8VY//c9f+H+qAVw5S1D3//7v+WO0aUtC2cVstxbrguPL+DSLFrfoxc5CxUBgtcjj
DygevDZ0C7Qzo2rTD9IgKury3b2zT8HCzxmCQydy/9NjJ/wajd5Nmux60pIiXSzGDZQp65FCTPdo
xgm595cveCay5dWB1icxB4ktfchTjxkBt4roRytG3mp63Y9hmftvVN8aYnZSLQvu/FYkN4QcweOT
QB9eYeZgC9cNiB1h38Zx8cXrXASNJc2bR0KMzP7GgXfShqCwAmdrik5rwo5AjBcjKEnX6egn/kwR
XNS7qpmRPSkkCMCrUoz7mziF/ktaeG7daXwa4wZ+tfpAedgmTSM2rYpwF0e/T/KG7BESge1+o+HV
0tA9ltWOvf+SbcoyHolA9lCwsfzqhhtaWWG9DJrJiRlr+fDVzdUMqbzVPG1LL7GhYaiPfU8bUORm
VIBXb8NMNc2nwVHLsJ9BhS07bPcGzBzVGD+a2iNJei5MdkmZIhIG+qCVdluImMbEAajy2AoImC1k
ARqgVroEVjgBTiSsGGIeSR6iubySMZcsovUxqT0LZvBLBnRGCLimCxIuIsh/Kr2oHoom0Iebyy/d
PB/dFDrBRLCSUovhqHo8ur3WmWNDH/PdYiUmIS3VRFCA7xLbLhywJIVDipMEh78biJA5dMughcGQ
x0Q91z44WFdOOmHpxN69Efut8BY3EzB66g5ln6pPVmx7d4EvFaUovU63s1r8TSCFFUKbqkLp2vMj
CMhKbYHP49aph93l+/ujCDmeJFgF6SkgrKHlxTnx+P5kuVh+PwbZjlQ/oIK5MC1OGLrdEUFM0pI3
zq0HKWcsbpgvLXNjzK7zwkyxVHszcWcrbBH9/9cXhDzcj5Y0y8d5XRJQbbHN50Q21s4DntBchgw8
9jqWAmu8MfMS6yTva2Q7Td5Y/SEYRf9APIKatn5jZSosZ5jsfNea99bLQnsqA+n+stwSNuXlR3A+
kUAVha7DJEm5xD+tIc3YOr3KVvnOmeuKUF/QbpmgglzpbrCnrieurADn0zLXWx3uOBYwSZyW9UYS
EsexafOdWSaJAdXIIEw6KMiWvnxfp6fxleJMZ5EdDgdkhwrd8Zt1DDHBqHey3Qg96SHzZA1ZVHYf
lDTV9p8vRXfaWhUjdIowix5fCmkr5TlnLnYdIs49cEUU753rP1GH0a5YTM5KwtwWtou1kEPNn4b4
yXITmwJTqp+mu9hOhuauGtzkVtD9Dx6ncabv4jKncrDo0dv72eByiivSBsqR7ij8mYub3ZDi0xaP
cUac6FZ3euspyIuBWXhACrdlpMjktu9bCYVAM8TBdkfn92gGAwY+Y4ABRB1n+NI69mpsLRc6O4qG
dB/qTidfVN1ZLiYvCp/3cedeTcU4H6suH86fpixqTRqAxw+61Wr0tk1f7qDrz1U4TsEQfIo9TbvT
CskJXPPHybnycs+Q1xTn1n7jH2INapFTwVNaFobeTVO1y7Q8CDZd75j7Luucu3LQ9Fus0c5NmdbV
BqzY8GZrQqlQ+qkkrq9ybgI4bhsHqueDrBaSfam+ctgLygJltKEP1cbsLHFl0j6fszG8glBle+ex
NTjdYyWEf7jL6Bc73p23n3oLZBRRik3r0BL2ZHnXe0TN/+snQEaXsYZHGOu/pyeYuPHzki2u3OHD
kNkGXKHzUnkFirCGVtjla61rzvGcjaES0xFKMJ9J+xROaOMZBBvU1btlaYKIHWUU1MUO077DbqsM
HmuhqxArhn5lQ3k2o9AH5s6IVHAM9lanSAflMms189TupPJfqC9kVPXt3N6p0Wo/Xr7Fs4HOpej2
Op4LrZyJ9uQr1/wZm9hskLEGEvDNKjt7TzGp/EHvn+oMmbbX9G6nAjNkXWDl6DOZ0CoCDobHX5bN
lOzLrm52PfTPTyS4dqsUGUNg07XTvnSMlbaT9Pw5C8YtLcdqBzzNvzK7nbUP+BkOW2gSNBCacYA/
aaaUJP5BJkjkLslS7WdGHmCI5sKNlIPBixrZZN/ZdaZZOAj9YjPoyKGUXzVXPvnzp0+nj+8G6Z/P
5udUHqZo9uiLsww7vTDUwyCDZcvD8w9GISadXwGc+coifDakGc4cClZyAysig/v48Rsjrpg4TUki
JrbphvDYYI9ZJtsT8708OEFJvsoA25oWXXEFrnE+qKEW0UhF6kMNAPXx8ZXHwbLlAilrl7pDbuCQ
M4fb2uFwzQYoi6/c5tnMxG2ufHi+Hd40Zd3ji/HNagr/MMmLnWV9R15g3HSdXm9b25y2AY7Mw4w1
+spF371DhJyg7hDYsNM7vqgcLVrkZGPtfAo4W93Ejd82gXlTNHl/ZW/z3qVYnQJ6JZQX0ekeX6rK
YT8KMyBWWk/czTCM30HvjV/tzhNP/zpBUKH2oG+Bmfz/nJ1Xb9xWmIZ/EQH2cjvkzEiyLNmW+w1h
xzF7Oezkr9/neBdYD4cYQkGQ5MJIzvDUr7yF4G2tiQINJS/wICWIjBXnYR6n7j28959xGrsdKD0K
H7fHu96gYJPkI8iNa6BSurqQ4AcrcDg7oA3KmP+D42PsO0vo2gcXb832oE+F0cBMa9CRny335fbg
1+cRIi/EN5WgR+rWreKrOG29DsQhIaqWu+eYY/8ZPfriQeGmeAcl8j8Mx6nH89eTwK819oVECJst
rchPS7uYb82lnXEppXdlRU72bURb4Hj7865PBeUAlhEQ3J+QdbVrZEQ3xLXN57XwbOzennA778NA
9H190PCaflNOxh6USi7YxSOKMB6JjwSPAASAWnS5VXG8VCdgh7yb/WyfomIqDvOoQJptRO1TjbPI
42iRtmaVP9r1EO188/VJYXg2E91BqSK39lOrndlzaxOrUCvTs2eldtEEYYMFHk2Undt8a3oRLSHJ
s8nRgdZdfmnUOPpI3S4/jZM2PJYZ+VeYF+ipxoX7E7WkESDlroDyVWseAB9gAMIv+q30w9fILUA4
zqIsVn6yo7F6j+e9PZ2Xgi4IYCj93loM/BQQLaWBgaLY2yRP+0NdeNZPF5sjf0Gr/MftTXZ9gMGy
UexFjcSEQyCtIf9GkgHnwlQb+c+TV6jVu3KGfNobpASaWSBG5bbx0WkNJfCqxn31UjPxaF1qcBbY
4t5qe8dKWbozViAntc6yz0NLRdfSq/4+Sdw9x6Ar2D6CZCwyoCB6+X/21eVXWh0efSSUuLB3jndn
IeDzRO9oeSeFuu/ywTKaQ1r17mlMDUgiFs7SXqbln/NS3YOvXN1Z/BL2gCclUghq1i868j9OXViD
A1ocLE6lTx/pcifv5zbCv6owrZ1n/Gp5PQhskpcIBIV4cY27yNPSGCPDnvCIm8QHEBqP86CZX7Mx
K+5QJQjfmVXf/OwdXbm7va+uvxN8MSUUnXyMLq0lf9hfBV0mG5+kdFFPoq8s4G8kQiZyzs9OFv3I
Sn0PJbs1nAaCgZCF64sjdjlcgtyrXqW1dupQkTtUsI7P2HPQlhpp8gx9rfxz+/OuI1KqmRCIeQmQ
QweDtbonE7ysZ1tZtJNKAead6Y3pcx/ZybmKiYcPcz6IQ+jZ5MlpVnyd42LyW9VEre/2z7jiXkgb
KBMsA/gNmYCsr+uoVqwCX0b11OI1WH5qUYC2n9Q61b5CCwGC5o1WPAZkXLivQ/Z3TzgzzfUjjcCO
ODk3ls+6w6E/itDQ8EgX6mj5uMYIANczhJtDWwq780vEeQt0n0OspsoIqhZOCyna77c/5nqvUiAG
/gADULag1nqZaMB0udWO2qkCXz6DWnKcTzMQr+dMscM7Q8EGPkFYK8jtaQ8VIiOFv189nEVgnRNj
0w4Am7LmHXYgBnrcqhY/Gw3dj7CkfkjrodoBS6xfHDmKFI9jxUAhXS0Wxk+62cTq4peavvyTOsn3
crLzpy7xlLcUm2nWxs2e9s/Vg/O/g9LthAsFV3etXz+6JhSEwVz8iDhe0IcAlVuFrggmM9I/ag2K
aXkNA9IHFJa8VB1Y5cWbyyezrJpzkwxi52LYnASCJyJv3lxUoi5PqjnZWYyHiApOouSedf744TJf
MzgJF1mJYjDOAhDLzkn5Uz9cLTFdOmTeiVbJZf9IOfx1IVlF2FRl2C2+gq/kITQK76w0mfexNKvo
VyqAbKQ14gbtoE5nmL4lDUAR3ec6+SWiQ/MTkC9x8kKQw6ZTFnfoJoLMKrr86xRhoBHlbrzzPl75
TrFyoOU44VzLPM9rt7C0aidU3sHrNWbnPNoGzfAIdT600pQIkondOPAvck9FliEeT42Z2QF2rs7R
0VPlI+BJApou3Ss0XtER5K+SmEIQdFw7XICX66cpFUWjSJcwwW78ruftgAfLPHifx6VyH6okVNQA
6VUtCmKlp5RoouyiHIpa7e8n6p60VEjUsVtSFfVZQWDwc20nxjtKg8lwKC16bafbt8o6opS/l6NN
lkf6TOy+uqgHoD5lN2QzMLqkfYfid/LQ444S9La9F7xePQp/xoKRhRKAJCOsncLG3CZKy4GGoLvX
fdQVp/yoKICvonzof4pINQ9As1K2d50cZ8VpT0tv7wnirl9C+RtINCVMSYYYa+KMHbVcXB3qu5Wx
/FK0hIZfgzey34D9/WaVmbq3TWUNYnWwZFRF6Uu+QXACLjdEQ+YM5Zm701h62vvtHPsKZYU7+p44
dWFThHlClTn3HDn9XAC4PWTTNItDbYTj+9trvfHtUudMkuIA211FAYOH1GQVicUvaLzwxd0SRKlZ
PqhqOyNquRg7KcQfktn621ErJxTQ4ELQB738dgURsZDxFr9D5OheH8FUP1nV1NLvhwjaH9w2BGWY
Ky0Bfl/2qe1HQNd/9BY0woOJqxFyV0baIDQSKvPPIVXQQyn7GHFRx1iU88R1o5wRBGm+Y4Btvo/y
qWDTRHV3b9mdNe5czVvTB26QzUshk7t5FURFc+tZKAHNICtK5dCOdvY0u057GMHA+0sWmq9skbNV
QRrQIYfLSAS1jhFFjxUPCuWzL5zsR++N6glXSwsghCgQ38u5JHKx3N/eIlfXAfUXwlGbriXRN/pQ
lysmlghcGDI9eAma7pthKWAAulmEooy+58R69dLJoWRR2KIrQ763CoFFtIxLqLgMpbfKI74dI3Lk
5QxxzbIRWavs41K13c6cbn4fyZRUX5TeZfLP/3rmQsyjTSPzygAgi/hBazoO2kZFHldKnd+eyqug
ie9DKE+iTcG4s4yXQzUp239CHStwKrv6mqIz69sJoLi9l3tzHCD/6EJztmlfXI5T4+yDeC7czSIM
lweKIdRdPCY2yJYk/GiEWemjglJ/t4dieI61GeQa9mh+aRfoo4SdY/3TicE8ZSiz7MzA1YHBhB0+
FEhm6gc81atYptHFqIfoylM9NLwXkr7pCNVlhuo5I7WG0tFOOX5jcQESuzaGQCZ9xTWvZ8B8yU4q
gESichwUgTRwaHjw+NHi7S3u1qexaf98Hkd0fatnSToDmuKc4McNGD0Fs9lGce13VZuf61lTdqZy
69PIz6X4B1R2wO2Xi6yHapZb8BaCnrbkS1zgWlc6tXjTO+5e4Xdd4uJpsBBZ4ZvA2NMDXhXVXRr0
qomESgANCTHUEeF4VMcn4yeHxXhscWF5QsVqUE5CsdKjmnVdcPvgrBMd+QP4TK48SISA+1YXQ9Wp
oROW2KLbjpjegutQnsumEHfStPNpmafkYUTWLaYdOBWn20Nfh29ybEJgWYbiOK2Fg8hlq06z4ayO
aVdVR9vs0+EMXwOzbCLv8E6o5F4PVCJo7MboPDnn0CxGbJaB35q/s6UUJ0dDdf+tWHLzk5gpzR7a
RYm/R0guomMK5WbnVdq4Ri9+8Wq5oqJUoobcPsBUpn1x7Hm4h1uWwno1AQwiMf0ymITmt+dpa1Aa
TRw0UgY2pTwef12jtoPfFblwFQxemPyemwbtLS1Db6dox2fwPP0pArFwvD3oFT1Fbgy2JW1lLlVo
Mqv7BDUHSoFKUQWx0Lz4W+IhyOqrbRemb6wSTVCwqIC5groZzPs8brPv7WJ1yRGS+zS9G9HLR1iy
E3j4GXMJztyFHPZy+ydubV3mg1CH7J9TulqMKk9BtcXEN8NYOCec+6ajO6A3qNH+/j30QONVYRYn
t873bHi3LiSAEVLFETdQFuZyRbQ0Uc18zmucwYwO/UIVlRkWwvrsUgnHC1b8ePWXSgN11t9FWeUK
JyIw8spjwNBBmwk9aF0zxT+wCn3sN9VjMcW/KtVIv6LGuOcQsPGhdDRQ+aEMIXVGVjchGjtJalGM
DYoIjz3N7Ir7Ps/6QFcU8xxp5p5w+sbzavOSy3ABPg5/XU7s6JgirMKIiSXg00+9a5XxPXoru9op
coUugmUIk4TnJOC0qACWrgaqkYcJ3ZGubGhIpOsyp/Z56MP2cWzaEd2aSTkLpc78MKahehjLvntr
Tz3c/zIq7AOVivgwanr6/vY6b5x0ABEyReRfbOlV+pLOHpJ6vYasIeD/p17vMl8BGntXNmH7AZyv
8dik1afbY25NOdEADC7ZZuG5W035kuV6iRcKnrZtGeRRbr91lFjs1NOuNhIgbjJRhArkhUIGfDlK
WpvaWCBV6vdRmj5pWpCiFZVKSLI+aP3OxbAxGPIzaPuBh2SJ/1Tg/7owk5SyoEJnh2UtEx9YOPay
YQUVderVhx540s4bujUeN5CU+4fQRVXt8uOcWm91dXBcv8KoHRzp4J3pi9pvVbcUvkjGXcTj1e4F
WCWZeWxgsPjgnS4HXGhQOPqkM6CuQOdR8tj5B6DJFB1bzGSxIh6bKg6spUa9WY+QB4thYei+Bs/A
O1KPpr5U6Y1xVDCmBQLMXXaykj4uT7i6xr8nIJ0eXmSROAoDUetDndTZ45gk9XDGHbX1Dkrk1Hsq
G1d7n28iEUIUBMy1Zq67AwYi/GVZF67vWgrkNx3IPnI9MA2P5VzrZw1Zy5Nh7WrrXcV6DEvwQ4WC
lhMX5OqGy43edpUeDIc2Gy0IyMnG0qwrDeAU+ujtJHxXZ00OhqSeRfwBXnh9vRWzioC4xWCmdC67
c1MHD4u2nKI9Ze2tgZADocCIpRjv+OrxrhWSd6EUnj+U4FzNzh4/VJVVfL59dWztezo50hyae5Rp
vNyGo10Zaj7PAIl1p/ugjfiwVX1e+QuCavedQPvq9ngbawVZEoYf1WPuqnW+3MT9APusgNNVZtQb
+7KtHjukj7VDpVfNz9uDbexH7g/m7s+e9NY6HiMMoCTFpgs9Sa19qxnz78UY04NZZ/29V+bFY86W
3QkvNyZUKqHjCwqsh0RudRfPCKSR3FieX7kDhLkJw/gMsKuv4NT5cxn0PWjxdUGefieIBfq/tDsk
K/RyBScrw5CDoq+/oCAFKaYosL0gORd9QYCXIYEf5Ti2dA0NgalxBMzcxTvbYzPcIYW4J4q++fkE
c/LncHGvUTAIGIVVr8ehhG3052KoIM3Jwm4RO1+J5ZPT7RW+ih/5eBnDUfgh+aDQdPnxDo4f+RJz
iyplaOkPxNnOU+aNw2OKnMbPxVzUO9EaLi4lWm/sjL21uyBYmpjLynBnHbuaCKZ0gwMGPw2xSLbQ
X34UCSy8smjal75Ixw8YCU97hO4/LbiLsIdPhjHKDgNETad9ddu1dBBwRstDv2wia36DJE3Wf4M6
hMB2XylTW/lwZ2d0Alwvf++2wM79cdC6f5SlxXm3NRVnglQIRfPsOghv+foUuh/CUB8bPyH7Kc9J
THv74HVRJ3xMWLwiYG7h+IlwivWfS6HGH9OhKymvAyEZfHOwkds1UQU61naFEjCADq98kylTkx/S
BWLhqdPdNnmP6NlwVyZqNR6atig+2aGF+vdsuGG+0xjbPBOE2FLFj5yC1+hyW8xqmLRVOqFa1cw2
mhmoNf62w6p4EEB5g1Zfiu/o26Dp1Xv1vbak7SGtvfElV2jNHPJorvfMQjaOBZgB+NqEFyiKXGF9
endO+3bS/SQs+y+LGG35JKbDmxRhYymxHEU7tZ2rqgTVrf8DMROKwmy+nAJR1qIavVT3u6k1/X6x
Jx/AuHaeC6CWh0HpqDKntYCjSRDSUN9L4NXePpwbH03KQRRMdI71syf//K8YLkNauhkiofsFs3JX
G9HMkG2uekckqfunvpih1dwe8vp5ARqPGQvHju4k0IjLISv8V2gu14ZfpdXyOJqiOOB/kcMZ7fcq
v9dfBzCeUjOD4PV25Yagx3pPZkOjM09H8iq1nE9On/5M3TQ56lr6WgEsLlTo99x1mH6axKira95W
RtVI+NsHNoq6wjTE59rNq8+zRsH79ZMoY9P/BcfiTXg5ifOgN1FV27qPiY6XHaYq6X/2fWk7J9pU
kBhvj3a9UUkSETahAchzQUd7NZozJ+QVsUHQmFFBr9L8p917WDhkqaaelyT22qDLFDjCWlZXP/V8
VPYeretQS/ITUUyngYD95zp/8hrT6SNzBO5bN+qbJV+MFzZNv/OhWxtGmgECO4bAYemr4zBauJnW
OaSjdKrQpbLn0AgyA/5ySdXp0+Jx6d6e2SuYktwzUlDBkH1KODCrEdVGoJeVFLCHas+tTtqk98eu
b7GkQvz9HfAFKKO5nRW+KAbxJaTRQdpRht+iXOjvbv+WrYMJQxqRFHp1pHOr7dvO3SCmEdJpZ8dY
MVZFfJd0tnqWlgs787wxlIZmEwUBSKBM+CqVm2bDUBwoKX6YavmzmbovZOLhYxtNH29/0x//kcun
mDxH1j7JG6GZrsU/cHPDXCltTN+ZmvIDpbb6Y0j8UxMRzAnyRUCh3wFOMOdjJqJ2OkxJ42BP3kJb
OsR2i0VT7JT9MepFZR8sG26frwlY+q8/z9JYlSiRgrhOc/HyhLm6orb5AJqdxqrAjxyIwgntiWJE
OUKvgp1JkW/relLYc3QxqIZL6OXlaKmFJkrX9oZf4EhioANRa/2CwZO2xB/cbDbhTKRR823KPXoA
aPiM/xYuDcnF5L/zVXOsor1jIBd8/YvYCEj5AXmnZLT6RfSvGrVoUhXHvDg/IqBg/Oox2ThhjaT8
08G9bCFYFNhCgIZI8Loo1dO8dO3OxMinZ/UrAPRzdROuA3lYy7bE5SI1KCN8OcYBIuJEGnmPPFEq
DpGnJDFhx5B/oytb7HTwtnapjIRA7QEQhbq6igQSlD2V0ClUPyzz8UE1u/RNnqrNJ6uL5geqoHhp
FVPlx2IhBMyVSP8+qGp1l0/JcC6bNn8B6VN9Hys1f7AqK/339n7ZuHvRxWd3Uu4gLVwDGF0TAdSi
ylTfrjGRMpAhR4OkseMdfddrLIVU/QSlQq4LAZOTd7ktZzesxBzhLFYL3UbFbwQp0XSwOg7RVAv4
8+b0sSZz06W+hPqcLlD6kICNdkLTjUeAhhQuYFKLVNaDL3/GaJuD4ySNSjBWxB/1LBFfTD1JPiPW
YL+ZwKvubP6tXcd7g/ATzw7P7Op11aSfcu1iPWJBln4uXSc69mNePOjeWN93RgNuiz7n/e013dxy
MNg4dGA1UQ6Sv+qvyG/ka+qFjMm3efJ+yD7YQz3m80eg2OW5dJc8QaogDH/b9tx8LegLmID6pXkL
+bn6ZEaTPR+6SC1ACbjd+7GoMFi6/RO31gEEGxwRevdgFOS2/OsXVgvtJt4OTI4UNTr1c+29gyGH
5h4CE+K9Yy7Nzj7fGpDNR+cLhDh34yolSTKvH3Ey1fxBryL8ZMWcvM9g7BlIVtqJ8PVhQIPm9kdu
nS0QiJIqYpN3/Gne/fWRSuuotSlmzVdnc3nBau4znpnjt9uDbDy3hMD/P8jqesnK2K0n+l7+3ECh
CiC0LWjpeVFZoIzZTf9lGgHIYvVGp5Vq4+W6hUvDq19iToXyrFEcSQL78cj+n9EkFLTX2nhPd/+6
xCDrONDWYA/A1VqTiZTF1JSyToiGE724r3s8FaestU49Xjz3mBv9ouRRP5Tgu+9eP7HwNaAvUeAA
EyEn/q/V87p0yZwWoRYQwRBADZxQu6wZniDQtTsbZfMbOQc8S9JMcq2zmQKSUGxufr/1oqn5phVa
OD5OKYbSNJZLAx0sZKROkYEhla9rU/RaN2kCVeIF2AtAzIB5r6uQaZXkY+ySrOqoXZ2iGf2XRl3K
dwJZh+PtWb1uijIWjBQs3JD1wgd9dSPW9MoqLJp0f7HtaXpjD+k4PaPYNkY+KjBMMh7lgJlLNWuU
t9lkon3etCVJbD7rCgh/Q/kZmrPWnZ0u7j/HamPu6S1uXRUIAtOxpZ9O5r66KgAxJZgnh3g8RdDJ
ai3BK2SJ20cMi35Bd1t2AoStJ0JSu5AXUWV8tDpSXQ/kxJooYSF6Dc+xMD4PuLjdhX2en91ROAEU
8G5nb2+lJtQIaXuwEOSZ3uobS8dKjEHjaiqXpi+/uNkUP5iNJ6YjwNQa3GeKcvo8LEp/6JNSMR7G
NhvLgxIDUzyQKcfVf9gXJKKALMnoyX7X7C+AB1rF7lP9WJkq5axGltadgDeL7CuAZsc7NcJp82NX
G8t4jqMEAhxRfcr0DLn5NdUKfSA3Bx99UCc8foC9a9He5t240LkHeEXwZ4Hus+atdrpSkC23KmU8
gVtEEuoYY7vz6fYRkRfLKlLl/47EKKoGuLuvnW1pq/YDNu4YeZJM3E/VYn0u+v69mgrl/NqRuFjZ
AbL7jwXU+hX2vLBpuqi20Q0Yi3MSuUgQUSj/kYqhfLk91PUuZyh6UiyjHHH9FsYAGIzWaG2/cHjw
3URRT2wmrBgU6Aezoo2nyZqnnZncHBRkoOzzAaBbqyiIxXQgSeIyx7PUUcCwKcRTA3BPHgrWj0lh
TveeUPdkSa/vDwIX6hggyXglueIuH44cexpDFw7edgn8U95gxKAm1TqjNFacnQpHvNtTuxFbQ0Sl
0y8Bgprs7FwOiCbO2GfUd/xmnpdPcVHTZAfslb/AN26PIIjDtxrKfse00Y234eTMH9tq3nsur7gr
EjtIPVxa8sgi4DrPifGOHNGis4mwas3JUPCRejhROg2IEsDsFgdN74yHqHem710V68/5IjWDrBAe
0UFPbfFbrWz3u1WmdffWKkbxBeUEBDVja5qrQzso0y8hXOGdvNx0HxLTaowHKCbKp9uzKSfr8vTx
GVRMmU5As1edaC2ezc5A0cd3NDGqZ7vQEhf/P72iJh/jtwfSe5pOPVdYdsx6I6n8ihqFeX/7V1zf
NJQL6D1S2kAYGdGWyyVtdLtVQwOOoJ42ECetNHnfIvexE3dc3zQyH4bTLsFzlCdWoyxYTNbK4pq+
Oo1a9UEMda4EpjRvrhfS6J1HZ3M0qmBkXVIVxlptU9xL+yyyPdP38CptHugcjenbRUeHzXfsFj3C
21O4NRxFKMQOkGuVclaXU4jSmCR14RyydIn73XbT8tiHcfK10nc9JDZWC+Vu6cIMVZt7dFXy6nCS
k4YWDkl0E/+jIRD2uY6SnThh41qR8uAE3WwM+uyrawXwsQuqkkEWtVYM3Beq7ERRL4bgMzWLfV+g
JvH99hRu3SwXY8rA9e8YWAcI4g6lgyMHHCpQDfERcaLp1EG2/0BlM3pZZs1NcZwcp3M6xeqboZ3G
L7d/xcZCXvyI1b6xwmYxh5kTOSNKecxwmcVavW6Q7Yv2pNi3hkLwnv4pcAYy09VQYAfbgpqi68Nf
aXSUZ5bwQVkEF5QyLXu1Afk/W9004J+B3xHxyBxxNbk1TcPay2twE8qQG+c6zo13ptUuxtnTCpEF
XqKjIGt32TLe6fYIoRZYbVi8umVDZU4DhkxeDJ7CXG0rNYzMhr40ezdr7V8QPYsfJO3TcEgNfdzL
iLf2MAeE9BvMLnWR1WADbfsSKgWD5QgPDotRPmkjUW+cqa2vu3O/w5fdWk8c9hiLtJRnaTXFZpQk
6aClDtAUR9ECVA3c8aAlahICARyqH7c36p8i1npFHbqMFLjIV0GPXB4XxNIA5/ccUdJ1/mmOY9/5
okt6MFp5rr8kSzKbB+4rrHZg05TnoTEovZQAMPNuiN8r4TgEt3/T1gzg+EgcCXEBnpdckb9O8IIK
WxSj8wuJx+w/FVEz+DXNdGjZlna+PdTWLYgcEVPNbja9NV3KRZw/yamB+kk6Nt9TquoPNQpq8c69
LidxNcmU/WV7lSwSXO1qkkNnxreyBBkTWxae21gmq79Q9EXMslMM49Aohfo9xe97563cOK0A8IAt
kKLJmtrqOTErYy4IA1x/rE23RDQiFqeYuNI84Ya3RId5tnGR0dU6+tg1U46J99g52s6P2AqyuC48
GHtwsSUR+3I5xTJVPbJbnl+HqYM496BoS9A4wIYPdb8oH2KlKBJ/sp0I22aQKREy99YyBlbSJR/V
cVn+nfO8+gbGlgnsbQ0vaLN3nOiAI6/R+q7aQjBz5rS+V0Q8Alsxaux40waI5+uPpkXAKiV4pBXm
uiuiJInRDkIq/0yGF9D+x+shV5dfdiq0neLz9RnAO4SRgGzQ4iSeupy0djSmagi7OKAz0D06CSo0
SLfmPCVxubM5ry84hnK52SDLOxAUV5tT65ysnqMG5ODQi3NmS7Fm1yjP2Yx7MUiNPRDM9ZmjiiqD
baqlwELXAByFnAp/pFTxSw+1xgiz+oPbp3sgp+sJlF6b0sCWNBEZD/kr/rpExJKUedtBElFQdaVU
nPHiU6J6MurOe/W2YCiqAPDwZQq1Bqh50+BigzbRGK1AtDR13wNikQolrlGdbt9Xm18lB2L6wGqs
4fnhYGAg7s3QnEI7POVFJXzE8tSjXiNtdnuo622Bot2fvBfWE30Q43IC0x5aZRpniq/rOYp6qWfN
x0QJZxBLznOhmr9vD3cli03aqQIUJlikvg61aHVNqAipol4GzG/JuE4OtFVQSu5C/FjxEECgEo13
tZNtwRj6L+S1xusPXWep31yEoHE3cYy5O3htYwnIT2k/PtFSGPUzOmi44RyWSmA5s/OTr7uEdAFI
vGjMy17hukAfEkj2NEQUfwor+8Vupuklq5LpIHoMCflpQxB5TnVnp8aDjhjr2yhBMPn2b7i+4iVF
AA0i3i/S2DWiLJ6t0aS6hOrpaGNMWUmEeiz0U9oUFWWwWr93uHaPyPymj3kLmer28BttG8antMT3
Ex+BTL7cJU6MmT0wUET6M1dCwGDn+Cmy+L90Q8HyAc3o9lBEafUtnrXmQ2wuyYmy7vALT4EGlLvR
ny00aU9VPgzhMfUw0rv9A69fXn4fYBsU5MgbrzqZf0pyqeoo9PA892hmYUZeoMWYA8X9GbGJOdDa
otkZVIZol889vTMNSWKWhSO07tjlSdtgFo5EO1mW9SWsq4r3qRkCvXa6YFbt5b5PktlPlSHeAdxv
3Q9SuwJ1RRpVhKyXyyEgA4PXzJGL1TSUDVLdCbwidB8Mq9wrnmwMJRvTBKrobsnddzmUEutJOZvM
LCRnYjVnzIBqTdU4BWPVFHv7bOOoMRgRGixMPG281T7DoTnhbx6NSHdm91tSV11Am7IP1H5W02Ou
59FvVHO88DSaaFPBCLe8QzyVe5JNW18thQhhM/D13PaXX+1pS4azGTxTbOiSyPe0ScMNMg6dN61r
Fefbm3drMDYvrSREbMjSV4NVraOFfV9EgZf3DlZ+Kj45hwF/VdB4CFvvoR62hpNXGWdZ4lPXLZWh
0lVRNbA1hDcChVHy6muhAslFpKL78vov484guKfsRoyzSnIo4faRB/DFV0xy1tx0iru0TbDgmFB9
/w9D0f6TWlcSYaxfrljYjjUKV0boR1PqYTWxGJHfpkPxr5Lae2/m1gzSf7Hh8SJphbTX5ViQ2rsC
U9jQN81o6IMSQnlzRlYZW8TCLbrXJ0pUakEyI9AGCI19cjlcZggWbFRCX8c47W1sj5lf5XgeEBkb
0c40br3POkBUidejRAVr6HKwREeUp2+T0E9NKhlveA+7z6FlKy9GrZW/lzATLYo9wnwiVXWolKMx
i4Gb5tYo2izTPz166SE3YDRh4EAwgUmMbWTPPcYXv24v+OYvldxkF6Etbn1zdWywU5tjFEjksSlq
dAxyFy62EtbdMRWO+YEIrtcO0RLXz7VQ4zmYUWE8Kr02HJKw7Z+sBGXLBNNnbmhsC494Py53DmWM
PUDBxtvNseYvYHPI/qwJS1GLylk5WwRzkaMcWy9zHuE/eIhljMaR8qcZoCWIv7MYWuuQt5BGbk/U
RoQH/xbhNQ48M7WmAURJMXpmCqCvbIv+1PTKAPKdZzGcpidoI6/V4yLAA43KswTXD27hOs9orJm6
rcfViUXxg45WlI8pOCFSm49nbXq9KIgcTg6ELwDjrh/hYlH1dlRxHky7Ljk11M+OcB7ie2/CMEUY
WV1ivWL1H5chr79Ejlfex+1g3zfD4uzkB/IYrsIBQJWIAlMeB/F3hatGO6BHf1rxjUFfHqTfLQq1
Znt3ezU3dhNJPvc2oTMHda1RQOyjeFGox0GPbeJdtsTROyUdPaQoi9ovAAqeOn70Ye5QDEu0/rVG
MawuMpxEPPKtokW+uh5KQ+ldYwZ0g+GgdioQ/8dSWkNRronNwBKWenCRHNkJCzbuW7hb9Lv/wNT4
7Ms7qdMmqepD6iq00DmCDs0C/OmcYzju338bEQhiBFQ+wShyWtalooZL3OMkxoG2NEvig/2wP5ti
nB4aU42PupdNj+aULAdkiikLjBm0hi5K9vQeNr6YjN8mdXYJLCmBXn5x0noCxT47CpJl1M5dRUBJ
4ST/2ROo7d34MsNb7VtTqmoAYaHXr67VrBMsoBw6+jGcuLy6r+kjf2xspTuXSZbfDUUrvuZZ58mH
tcSaHALvvdnUMEVyK/zRCyjRUwfdZCfh2bi04LJInIP8SRTTLiegAeRgGikACsVLfhst6BIjit2j
XQzpufLaaeeO3Jpv8hsyU0qysEJWAfUiTBCQtY4BxFTS+h2xQuJ+FpBgYlqj/+HbKHmCvKLuS3Nm
NRg11Rbx+J7BqlYlc528Ry9P3fuqhF/rN0a37Ay4lb5RHQFhbtHj4m5abSdgNUphoegRjEasnYfO
cM4OrNYgtMIzJifPYGBtaSqU30cEIIcao8/nthm0oEWW7SE10KocohrxvtH8dvs625p48hhIS/Q0
CUlXj3iKcensZkYSVGrlntLF/tKgyRa0fRjtLLH8xvU2R6+YaA2nKwDs8hj8VSmiqqgujsUlQk36
2Y674meHsS4Fhap79ErNfm85sP09R8nfvfoTaWBQAYPmw6qvz3Ko2GYYhmUUKCWyeNO0oNTfJrDu
jeE/RIqg6AGp0JyV5OjVbAI78vquFlFQDeVytjBnf2PHEJeyttwTD9h47ahPGRzNP22/dfV+DlHj
L+RXuZEWvjXiyHhbVUv8+tQIvW4pmUj5BWDs6oNgB8W5sOYoKJMhwvym6T1xTEfs59tE3esSbNw5
HEuWnxmkS7AOfY2hA6WTELlQubYevWLgRZvLKTkkwhuaIFTMbmf3b41IzCANYiVzfk0Zzsqp0EuD
a34WVXh26kUE0Bl/x7YRvQE3tEf72BqOpA9VDek0g1vw5RFoInUZhGNFQSuEEnRCM4/cQ90hXmL3
U9a6yX9YPZlFoHoAHQrSw+V4C2I+YVuZUWCPRLlZSAXGnnGsx1roPyS1oDAxPVUJBEnZVxulFHgY
Dqa0BRL1EiRh1fhOkVjvQx6n10cj7JE/VrZcWVB6L7/KWTooV6WRI1+sL4co7JU7NcL/Ica65/V1
HspLDCZdZMBarIYSSeI55WLmwTyK9tnQC/sBw/fxMV2UceeN2LiIaQvYJLXQAXibVk9EIdwCbH2S
BXpcoxuQdUgwmaIpxSEbhmlnCuXvXt3FknEh7XHhH1whLY2hdxeHxliQWar4DKpFvGmjXX0T+Y5e
jYJ+FVVthFWueHiAmmhIJU0WtBA8z3PqYpchkLMaFxdDPljlB6fRUGLNpuIlbpzXGqQRKkP+kxQ2
ufe1tS+bYDlrLx2zYLbj8Qxq9X0fJsVHBEC7+2pKw529cq3iifoAVXXTYTgSvjUAeqIXkRuaSIOs
aAgu7C40qQ3b4RhMoVe87agn3ild6Rx7MxHPYAjLlxYA3mNUmmbiV4UwfpjWmPxz+/XbWGqqefg6
AZSgoLd+/bRS9xqjqNJgSQYVTKICvSTO9qgsG48724juNjB6RCbWLbtwJojqsSxhqWfgoUD3sd3T
SUrQt1gy+zyNjv3GHolo3MkRe4XgjbNDHY3LgNSIavA6tIARMgORyPIgz+f039JRosdoFPZD4pY7
BbWt76RlDuqKQgKSJKtrTu+doWShQWCUjf1AXpLdEwuoR2r2xnFEr/8xtLr0TBBg3t1ex423g/eX
vo1GuQUAmpyDv8Knvo3V2kr5RvqYye/OstrjOBsDHsOWaO/6YtxDgG19KhVnyjt8AWR6+ed/DdjF
iw3vCIRz1qvDib7vcGjTBHpcnOOomAr3fTgs9UFH6/r9/3B2XrtyG9kafiICzOGW7LSjkmWFG2Js
2cy5GJ/+fLXPjZpNNLGNmYEHEKzqKlZY4Q//Yapw1DSiUuBMa8w7yU6CEg+LbCIS4SNjPX7t3Pnn
rE7T2S095+H+cFu7h7IBXWBya8klWE10BvJjphPyAINVfp9aKwooN2ONFQv93/tDbX1E6dZNqCEj
nLWKaF0iF1guan7Qx9KGY1Zq/ytFXnwcNDqohp17Oyit28NPlY3yDMQqCvo8YNdTS9ql7YZMwXo1
WbIAZ53qtRuWPXXP2wW8HmUVZuBkl5VVjhpBq+fa16Esqa1ppfg4jbQM3ruAXDGg3HhR+FCky9cT
0pR27uJ8kbDR2PmCUutPZansiwdq/Skvhz287u0LJrv1NF7I3gAJr0uH5mhpTaZG5cGVRhkVSWrn
Z5DUXtVpaVF+wbfYt0aZu03Y0fKcZUm7Exfcbhl+gkdtgD4+wMo3HN5vx7AOsfxREQQ6gHBzu4Ne
mvUf1tT1j6HhKecchZp3CzRikSNFM2TvBcrHOkodSpM+i8uIKt20Y1Yn2nlxY48GlLknhbC1cxgM
c1Ya30Aw5OR/m1xn1i31naY8ID4j6DPTr3iBedf2fh5a3g7WY+swoHYgkxmEtkmcrgcDCSbcyBsR
RDQhvNIPKn1sn5O9MEA+AddRj5yRjOO4vWjbrU5DhpQi2j2ofSVNZ1Kbsgc/tweb9vSiH1Jj8k7z
rOfHWhfz2Y1Duv2hHv5z/5jc3t28AvTxADBQqLzRXVKdLHYrVy8OQzV4vjGSSZVAQR4wpU+D0Jzm
Bzb9fFDnYtgpwm5tV6mITXBF0gGE53qR8Y1fnLDmLhCZO79a6fxvbulD4SMzagcYn4zH+zOVKdN6
tdFBkBI7PP6A667HS3MwypHKeKqz/Bq1xez9qhzL5ykWToAQc+33sYh3qKJbyysxKG9md9CWV4NW
iJM0uUjKg2fSFepCwikkERBcKazspe+17JwlXvKnpvTR++u/DqIBUmcYVShZjr2eb5nUghYRwrBK
3ceBoZTd6xzjDSRQijrkpVUFtp3OO2nyBieIx5hOO90QthT10OtRldKt7cFDJJPiLIpJpafkZpDk
tvGTKyISxwgASfmgoBwq/NYJsRLCkbcFjzxIsdVu1PfATXIbrT47cBCM0iRDGcDfehkIAvtURctv
sVrNbzJneURWH+0qXYT/3t9hm5P3THp/CDXAvFlDuK066iwTX5NDntnjoU6LrPZjhAtqn0iWB9VK
hudqjJdvIM6JwkgYh0+zFfXnxky9YOfHbNwusrfDy+fRfcBz9PpLzJkoKKOhZV04MQKKYil+DPJX
TFqYXFwM7Ym63eLBQoHkUHl6dmptc49VsnGRygwHeDJFLhk3Xf8GTYRIliv8BtACI4YIA27MXXV5
/0zxT2KgNw9XpOuuR+G2LJQwI82PCP7Ulya2xhfTnT10C9qMdSZOjivfIhBtnxU7if8M87QdkV4x
yTPv/5aNMIBWs/TzYOHhQqwWfUqVGaPoKDssWlc/9qPuXjKtGB/LCoiYYoTGYyWGPEDpof86wVXe
uW5uNzvIRBrCNEQIASjnXK/EnJhaUw/IWS1zARYaS8BgMpTYH3qlPdyf6e11+kYqofOCQxTKc/LP
f3+Q876eEhxuA5B8Hkxerf5zqLP5EDZT8aDg2vLNnGw1f/+upp6DAgZEaFJ2/u/1sKJqtQnTBg+/
FKFfOrg9hwxC+gvkrfGAtypX22LrX+BXXObRrZ60qSt2fsPNN2ZhbdlW4+UEDPIm7vXbzJW863Jh
aGMwawmwsiwBFIoeQJXDlxoUx9fcxfocV3MiKNS3U3mk/Jo/vHP1+Q20qWldkoaQ0K4+9KgAr9DB
9iBBYEWP2Syqs2M26TFOFefT2Oee7827Zqo3L/bboPRlET+QMoOr9KfTOhENdY2QoVLVaJ3E/SWs
zf7YzcU3JQqH8/053pZJ5HhSaQdaIaiKdQgPQ3swkHYeEdYsvD+r3K4fWy/uHutlmQ8GalAX4dnj
IwGD87Ht0/ATPqjWpRde/1xNqvGzicRs7Xz8mwdd1hMB1tGil3HLGhTJdZKhtthK03LFPZVVrftx
VIrAbPPJt7xsDDIHUTJ9wIb1/nLcnG05MvIPb/UZgvXVzrdw/fR6EAKByL3o2LRNe4A+nwaz0+5h
GDcnKQu00pNHjnl9yAo6xCbmekPg2K3yivyi6kPm1S5tkdan0fOUU6s3ra/S7d2JiTdHZkiZzxPl
r4VnPHspFa9mkq41QNtrp0Z7KUGN/TXrS3WuNLf9hIllG+Kzrho7Uf/WAstvC0aBfi5vyfWs9a4W
rV0xNvHL0AZVYhh/93NK97oyvWyv03dzf5KU8kDgFAZpB3Di6gQjrTCV3QSTwi3q4rwMMUDMBGPd
L+PYjefKKJpPztxjknl/F20OS2xC5kGb/kZOEw15w2unbIBCWyzn0Bjti15OmLmmS3L03oxaiqTd
2bobXxVhR3SAQSMAw1rfmOCvSSRtRAy7rE2xW277Ay7yht9Ay4JVMIS/DGeMHsSSDqf70934ptBI
0LN9U2qBF379TWmRawMMAnRsS7V8gPGffXCNMf9HqzV9Z+tu3I7UcnkPYa/IDtHq0GRzYwii3SEg
BESbZsB2CZuNunvOe8N8Kauo/Xp/blufErlcCr/EtxLYej03XY/Qw+maATfM2DxG6Zw/5IaHnoZa
tsekDVEMnJLyvUwvtu0b2oESGDfE+k7mPnY1YPwDSKx4OoXIzD2OdRc9wfiO/8O3oxMLSweNWZo3
qwqOynLaHMQhaJFBPSdpq764Y1sEiduHP+4v5dtaXWUJclrQyWwqtbRK11Vp0VmYOzjRECip1n/o
lSwFNcubYgWQWr3YR1gxaU+zqfW23yhe+MOLhuxzbnrh6KdR2sNAazJoKKGhzwdENvOPhqIrVlCO
auw8irxzvIOSh+Z3j5D8JS3z6GeD5j8OgIIugz9TBn43mIx6LEEoJw6+Jw/V6jrTsq5W48HjKu1T
87k3RHfuvCE7dprXPQEL3+vav1lUrNZQSirLTSFP+hpraWtztBgNIWcLmsLFGgTv+H8omuWWn+bh
GD0uYsx+OKzkchnKoig+pc2cjweKp4hq9k6YfHSHsPB8Sy+R9qAEK+ZvUz5N6FhYSBn7S78MX/JB
G3ei5o2TC45Ecig5v9zEq5WiDZvbcahMAQkbnHOc6KJfbW81OFMmXhz5aHkkzk6icJMZ8XXY19To
yRWJ2eVv+i2I1PAba8dOwzKtnutPkef9JfRK39nWW4Ng5UpFXioIUGu5HqTolkQTnU7IEOe9H5em
DRmmzI73D8/GPUTVE3wbSAZATWug2VLXbqIKhVhUG5YLn3R4MBch1QOi+bIUaJhnseftPCkbF7tB
A4dyoHTrJR24nlpqzsIrFuKwrG3Lf4d5iZdTqDgG/QYU4HaCvq0ZAqJD24Z9QvS7quKow9IZaUTE
X9cJtmnFbNafBMJz31qkH9G9SNuT20b2p/vruvFqUk8G005DGcXQNdor7UZtrKCTBFOlChFEpZ18
SmfkHwfMeZE4y63sWTWz5CUXo7LzTbeWFxQf8EUIvVT4VtsTtF6ilR6Xh+wKHvt2VqMzPY9ukYRA
Zdx5VLb2KRtUsuzB8d/QM0rVm8AsxVPglKX9g2+u676a2nsVx61JSedZmDHAe2FnX++ZxfOa1qIf
H+CGN2O2XHdPw1Qbj4htIOl4/+NtjSVl3x16vNQ21036iddZnXtgzj01roMVT4Q7naa2z2nWdv/h
LEh1eR4uYh1nLd1RIhkJrhEDglZDPTxkewQznd7HWdXSnZOw8aVIx7i06d5K7OXq2PXjMqJDykkw
VATIu9oMn7KyrXf2w8aFTAERRxD4dBJ2J3/Fb5ejYZbCKOaR3dfEdDLGWnPoHlqi8K0hrprHObft
neD/tnaHUx94YCJUFAypha8eAUonDU+SO6CzVifKkdOt/gNlynxBx2n+Fy8/8BVa2tWgLLypUA9Z
EhVntVE6HTZchdjUu/ePzH4hmsiblcDyegniIgJoVaZc3ZRR/HSaHbABfXUe0UPZmfrGVgW5xctH
0kVhfE1KTsdJT6lzDFj6VvbZ6oT9tW9SA6pclu8MtXGlWVTpTDqbHHYgF9ezsim79W2PJREQfvPk
9cUvoVnjq+Lo0wdrydSL2+BbgMau8fHdy0mHWgqGYCko5TyuB04EyxgazNGy5vg1ymuDcCIZ69xX
C2PeEdnYWlDyGakoz6OBMuH1YL0DLbmfkVoonS77mqWQn1XFsJ6B6aYP9+e1cVKkrh1BK2UZ8Gmr
oczGsmsVQwI4msr4OneafnpDj3bs8IPRjnu4tI2XkPEc2bBCGBY06PXUMk/vvFqz0Lgt++EUUSHz
laH5amuxcXFyb3oo1V3fLXnyVnEl1xrfjnAJ08Q18NRWVARMk6EPZsvMCj+iR9j55uzZrxGaHrVf
GUPxLefftf2obqo/dDer9nwbNz4p1TagI5wUSJ2O3Ni/3Ui9F2pQ91jnyMqKv2NTyT7Pqje/2K5I
9gL3rTWm6EWPk94q8k+rNbZby00iMyavw8D8oTcm6whFanhJceU+SLE5AN35nl741iL/PuhqIwkt
1ZbIJgGq7RLHsMWZH/IlgmUcZw6u5WnypNjlr4LkV6q9/YcXjEYo/VY61wjT3KSymWp1sRwdcR/z
UI1afYJur+AUW3an+ydm60vC+qArQdbM07L6kq0ZRdSSWN0pHuaLVpJ35bBQDiK1tZ2h3gg0650r
1bToWcMRuAk48PwpW4H6YOAMdndc2jp9WhQ9fWq1OPtZOWgX+F7aNJ+bXg+stL/0dWE3fmG2CRyG
3DrL4J0IerF/4YSwpOTcvfW/uEdT9f6ayI+7/p1Q8STjSPI57dXb506LbgPjRvtuLpVfzhRPuo8r
cPO5q6F/oz2ifbk/4MZHgC3BlcWHYGnWYQSY8VJkKccJZhpWlW7evRTUlE9OGy3f/sNQcJskNImW
zNrAwBip97WD2qNY3SqfjTIDB5XNBfdWMxg7ieTG88bjAnKfVSRAWqfctAuaorTmPmhc9KcVg4Zj
xzn/oy9TBUXMsr7UgCn9dsKg7/4sN+IyRiYqkyo81C9XcZk+dxS8rakPcsNWLtif2oEHgWBnn9xK
OQGKoKYg4R6eZP3Kq+u3a7CpyTQWkw2tFHrxaLfZR8dpxuPoRsrRjJTw8zh4qT+p8J2i2kTq0Sn3
vJs2t470qJLqmrKCev0TvNkwOxaC10Dl1JqRax4UlxQX3OB8uL+om0PJGj+SGhC411ZYXaRCk0pd
dqk3uxfcBDI0PDPtxK3ybnCCXFja9LCIpID2GknjqlEeLzQFA692wmMyUC4SsR6do1j0gSB/Rlq8
2qPS3PIy30YFGI24oXSYXO2aJbbVIi6NPhjQUj8thZMdkR1cXl3U6C40j535VFdmc8rc1MBescor
wLjh8Byq+Xgy9HQ8D8qIMp8T9fExB8dxKEEX7AnLbryHMjCXHSf+wcG6/uJN60ZplGucqi4aPvTJ
nPJMVN4jvMD0C0KM3sGm03i5/+033kO6fCRURHCcpzVaxEQnASgV26ztp+EBvkn7I0uX+UVdlvQ8
9EVm+XrYh89pi4yAEvf6no/41qw5ZRK1blDnXL9TUyoo68REPYYyuee8c6enNiLHi8ykPzQKXhuL
ruQ7mJyta0TuA5QKqEmxF6+XOhF6p1eU54PBqtyXCL8Sv4/GPbeQrXNFz51qkbxJqE9ejzKZeo1w
OJeV2TTdUavL8u+m6P4J00bsJJK3YloSxUW2QcdDKrSsAQh9yJ6BmNcHdRe6PuKSyoe6FN9tW5Sv
uhKV9C5N/aBGyozWawlmX606XOEb87nMivjH/T21OW+JEZSFMvovq9CjGsZ4yHT5PFihOBlC+QvV
2eEPGiDVTi9iY/PwBFkobVBpBYS8OjJll+nE5qEIMq9SI78re+Wh1NPO9NEwXz4kbWV8wuRiD0y2
MUGJoqcGiMcNYjirCS6p1w/V0vTBRHnupxY2rj9Zwv4wFdMu+31rimjKg1il3oxowSpmiZH1D7mH
yXx61TzVdTx9RcyEwoQ+2r0kuToHpym70B9FJzC+QvnwlCVO8wD+vDx7ZjVPvlumqXkczN578BI6
UIdIqZTjaDXTf9jywOugzUlsPZm7nM1vD2eda22djB5myDFF2NyLk0OehumzPbR73Kitj2ByX1Dl
emvSyz//bahJmateaWoWpoE0l0x1+Ffc18mT7VTOzjbbuC5kjisjAjb1jfxWmyRKETEcXRNWzOvs
4qiFQv/j/rHZiE6BOkiFYcDswPfkn/82oWYeccbsMZIWqj4j9jsW3nMObP5HPQn3NVWy9t/7A26t
IMmXZJgRNMEsvh7QnK12nCuD04Mu3MU0xR+aouB1k3R7UmybU6NCCJ8He2eKLKuR4rxumpGR0Fcj
OIS8FiRRiF5Rrk4PfVrGO6/aVpVLRocyDqZigLPD9YBzbEa607CWdFhCAI9q/G1CwfLRMAecG1qg
NUecHdTvam8Zz1kfKq8Kr+9lyJpefX+Fi9ifYFXSi0jHVp+1a8Z2wNMRbcOxbT7kYWEcGpzsY9/u
0z0/460v6oLNJjaHk4Eg//W0Ac0bpLSsc11EcRGgPWA9dhXCib6hZNPn+9tn62aiRkDNHtAKePdV
kWtS2lxZaF4FFUJQP5Ksz743gFI+VXC2xGG0l7n0dbpwO6/L1mH0NBTgZdkABubq05pOx99smSIo
phAfWZGFJ6Wv1NP9yW3ERdKUDegL06M7sDobRtI7dtIySuqJ8RCOqepD54OIPBdWAME0ew5FnjyP
Fe7UoTXs1WG2h6cxQfZOm3Ed/SvRpIRIe3EXFDCjy8mqIb3NxtFYhHhYHLE8CssQZ2/yFPq0Zrhz
fm4/LaBOTg2BOiC7GyGTdpyaVJjACTJtWX5MQ+4eQ9T60kM1eVSGi9AZFX+oHHXnCrzdv2Q7/Jdy
MFEZeN7r/Vu6dlWVcTwGmOxQopkL9WNntx9ai6N6//u+RUTXtQAahpxKEiyQhFT6roealXwy0o76
CJa1rXUcUbH4qCXYrfrx3GY/1NbWz6HuKD+nJS0/0MbUH70kjZ9kDfx7rQ3KM9K37pdSDfek9rYW
n9YD8qOkY7I+dv3LwJCURuaEPaWSELZPp2K41GL3XOFA1cUYRLqWn3TLHuLrdstxmCmtSqgdN8ja
gFZgbu2YeH4FnpcVjV8t7gxIvbO7H2AONTtAZiE9G0M9/IwXtDJPmbFgRnX/q9y+E/wG5KYokHFb
3jTIlqKrHdhwQxBXQ3Pu1Hx4TSJR/6nTuP6DPs27ZTxkkZN/D3oeuDso+NdLvThxpbsJZd6xoOyE
wVF2iFuczUC22DtHamNrMyPwHaC+2G1rhE6PWrLT5vzdOc9x0MRDBJ7FtZFqKvcIMptDIY4G757c
jgr99ayUVJR2Y1IKUr34tXKlo1LhaeWTrfe7doSbY3FNgQdCj5jQ5XosfXDyqKxJramUaO3TZI21
d6kyTO1Vr5z/fPf2gJkrGaWAoOnXrk5GHHuJOngMVjd4IISx+ZoaS5gc4tEpDto8ZnsU5Nu3BjU9
ylkEmfh08hhcz45XIDEwI6awCYDjFZYjCO+am+D+tDYOvNzwUk+AribgjOtRzDZTLDGRTsyIAk+H
2EX3wq/jJrvMk+P9kditfkzrsNpr92/OzgbTQHxCzH5T7I90e8bImosmVNwx8JIqOYPhUPdgllt7
hCuWkh2XGnhH+Tt+C2zVHjoOlWMKPEYLirYDxFsg+xEklN4O95dycyj5t6HpKeO/1VBZnYfpSFcq
MGo1CoiStMdiGP42+9LdqYFu1AjRqqNLQsLNSSNgv56Vgj6ELCJyWbhdE7RmV/2qysU95I2ZPVSL
Yj+bwvwcDaP2V5okyzeckfbIeFsfkCCFM4HqBffzaraoYlvCQ6kviGFRBZG9LCeUutOdNd14GGjx
0UFw0F6jMbU64jiiFVWbFyA453jhGRjDh8Gai6NRuf2LaLwOsz5BHRbV7nNjeHsOQ1ufFOQorWEw
6JS3V/GeUbdGbA00a/olSU+TkjUHdAFordqTOL5/9wDcBDQvYw+eoOtP2sWT4hZlhQl1mVpB18zp
YbCw+5vM5t2UQv52og/6QNDQuc9Wny4SdJ4bFdAfquvdX+rQ1V+9OC0eYqBhOzt1YwHZHZDeTGxd
oCutrpdiFmapLDV9NrKQg1nEzVGZnNEvxs57//uNyppNcI76KHfaaquMajggj0I1UV14ARJdDOhr
S/1bl3pbFNQZJjL3P9lG5UvSflArQXANYOMaz9AWVj6o8l0tU2zN/CJfKutjr4yjdqy6qfnbFmYi
AI/3pQXtL3U+NYWjQa/sQufDlGEbcozsUuv/t/OzNo4mYFUYeJ7kxdOsuN5K6WRFiu1yO+Tl1JyU
0c6aUy9GXNm4NOp/bAs4SQABMdb/7OLRfsmwZOqDNI/LVzPF4eB5smKH5mBeqF+EMWX1Tjiycahl
3QRReHocxCOrU4VQzmSpSUr1BDD0waZAFKALbx69JvuQNLgs8kxpl2FuegrghrnTYNnakrpuYtlE
5dcAYnu9OpVjkZHbTLiO8Z4Fh648JZH2l9rb2k6ld2skQyJdgFtBKfBW5yz18khpSNLYe9jFVxVl
T1A3cWAt07hzT2484zJZZFkldxdAxPWkDKKtGKEngsm4mZ/qNpoJY1sX6EViROdGn3Hebqii399p
8m9d5TG475g8rjx45AyrmMihqNpBcBtQI0vGYNSn/IdtVeUOoGVjuzCKIzGBXIwQNK7nhj2Rlg4m
gBYNg9xDsQj9Ke4y439emjonRZjxCdEq+5B4ke5Xamd+vj/JNwzgepaax80CGkPW4VYbJhk8M4dU
PwRiwAH7oocQcgJjDsMZop0Wh0HYQIw5On2tmMcwrsTk4zrR/ZPC7IVv26s/mzJuzhUeRKchDOOH
EeXXr52SJfYxykazOxljrCt+kscd9aGRa/SYVJ1dn2aqYfAIrXzMHx1LKY+5EXnVzvxus1FCCIlx
l+UGyinrckOG25ewiYywMfP+TOrh7IW2bODKdNRTPDpTBSZR8wwdqQCJpcmrDr3870VifyoF+neW
+HR/yW92s9xRqKq98fwJplavRmoNWULLkFJSNFtPAjWozFcbV32KqDudHOFCpSbg29PYkB/y6kO/
DUsLjGiG4vpaGrR28CHLeTiCaPY8cnOvO5kdQNclnB0AoVm3837c3A9vBwcwCWMBk1gf2oKyVY2W
OQXrxvHOdTOMlzzsi0C4+rQT5m8NBV1NCoi4xNxr8AfJbQownWaFtG4+CMtsSSb6Ge9pbQ91LW/v
9SoCBaCvRwIoQaDXx7UvdatLigG6ltuGFVQtYf6vyLTwG6TM7oBXJqqKaTq99vNi7kQbm0Ojfioh
LkAR1q1zwxqrVDVHPuBix+je6qbv1ulwdqcxep6kdHXRtLnfTfW7/Yj4lBDs+R9VX+a9uqMypcPk
pANBnEKc80WuL2iD2+MxzNs9aeetXaqDDIWfiYIQ3PPr9c2M1kotbxa4Xna5TyFxPkweEpyFZeWH
ZbD1nf7e5niUdG1GIwhfd9SoRPKRaQMEqqqoxyIF296YJkY4LlabNPn26Pyb45ERspZwRLiPrudH
xJVO45JIi/ds/Cz6xjvAiqweWjsCYNLOe04gtx16vp3hgMoBmUM+s15QXakayuEFEZBAXeOkKpjS
nGIFTlNg9I71oUjtwj0YntPz7nhK9KFSTTF+VON+Yf3TeBz9sjNK13ez3sUCoYSqyR/qX+DfW+/O
SOSPRez+zdSXfHi1OuSek4ZOBX0TnvujN7npa5iQNZPY5t/v38K3WSZjARwiQUfdm0RzdZKjMSmL
pVbonCiq8p0zW3/PzMW8OP2s/SXaEgasVrR0vbgEPpuKu/yjqW3v7sRrW/uBpJrdQPkF0ZxVrhvO
8BBSZNMDNQ+XQxYn84spdPubGibJ99pV8z/vT3trPPxZQCdLDyFUtK73H9KNOWS2lvJ3b/QfpjAT
aN0vQ4frTZhmB5HUezCEmzCKdebCgixoUHGl1Hk9YhNltea0DTdmVyl/QIPUPsVxuBNFbU0LZVMw
nnxR2bS+HgS/lmUZnVoEozfbj11TfEk7IGhWppAATIN+ub+KWw/O78PJn/Nb3UXTwJOqbiUClPuL
Q5zoXhAj63routQ+3h9qc2YUPCRayaB7uYoW3L4YnIIGdKC47fxMTVL9VBGOf6+J5ypfmbmC/feP
SDVAKlBwIQKXuZ6cGnp2SB4vAtdtxovnis6nRmH7ZWTZRx1Y4c4RuKXOsUMQVyTyAzNChruaInw2
y5oM3tR4mIz4aInO+KRT07FPdLnbL8pYixTrtGZKjpgyz8mRCCdyfKstxVdM62bHR3dCy4OYBrz1
wPUBY77U9SH2q7y2DT9Rc+1jGncAoaxczx5SvN5MfzCK9Ndo4iHsD0hX6jvfbWuLUCfjDkPPX4qx
X69ix4exK4tV9JwF22jKuSdhZOrZo928k6hsbRFqtpRyVFQWqUZcD+W4Ze2UFi2tcsrmYzsU1l8U
yLJgtC0FFWB9L8Pdmpok9tDZ5h4hA7weL1YXI9HChfF0ipul0huBQCbkbJrh3l7cGgrhFcBzKODB
cV4NpUW5SdGRFq+Thwn6zGPznM4zRJiuTHby2Y3wiqICuSSkZkCl6076YCn2YM5xH/QYnP8TomZf
+bU5D4GtKs0j2MviONZqdRitvol2jtzGNMnZAcQbdEs4e6s7su3cLKnqkpqBXtS+3VjikgGT9B1t
zE73T/fmUBIlCC6cZtTa48XR5tZoSoKNJIn+HURlnPS6H2hHjenOSPLbrEJlWMy41tD5QhZzXV6s
sxg6tsoDG5VKdUwl89+06j1TgK35WNwblFF5zW7SDO5fD2Y28xEW2qV+3LTj90bo40CuWed/vX/x
eMbo24I6Axy1+k6z16kWlnF9gMZdEij92D3m+CO8Iu6tfb0/lPyrblZPshO5Q+AjrGnSE5aJdppT
XtE8bCJ1vfLOxjL0pywbrQD9aY3S9PjuKqOUJqbESDxCRYJU6vpkI+HbLnXPoGBbwueeZwDh21E/
zSE80wHg2U7itjVJUjZyGfa+zGuux9NjSC4OMlNBb4vmOJr9+Bk3cPPCdnJKeFRt9ZCgv7uTSG3c
l1KdmzuFB042J69HXSazsyjE8d40rXPMy9F98BCeweIZRT2AqMPx/qfc2qJ0TmhC8XxTFlztmixN
ogpZ6S6o+qU8Zk6vXipl/Bsg915DYWM9YWzTcMXFiBrgmvAuuwyic5SOdw5UcxzW+rfMzBF/r1QV
qoCjtgqWn0I3f96f4cbdKbVvJX+I0Wm1Xa8ol2nYtDLGm1pjOripYvnalFcvVWEu0jzA8NPKimng
FM1O/nYr8YLaKWmpfIYo8dw4GrSY43htj8Gp3YrqcwYFuqHiMIwfxEAFGhcUI3BStTilvagO+tKK
T503InaPfvTf9ay2x0hJq/9Qa+FK4mehCSCfk9V61MZk9FZFwgz8ZTwqVqM/RIYR+qUn5gc7stTz
/fW/RWXJVfD4D0EUJIV1lGi0bkzNmdqAplCmDzqlIkDK9CJxL8rQL5+1uezMU5960SP12Uo7jEo2
pIFZz+2/gzsQO9z/QRtbnt/DqUa9VoYI8s9/D5CbxI10ld8TTz3hY11aOL/qPyhV/If4WGoG0CKX
5rJgDq5HMkBzU2tJKRggWhGfl4bs0p8dQwDptIr4NfWMfA/2vnGB0JWkaAAxnvh43bx2tMKqIcl1
AUTZ5jT0eA/NUnu54KH6vOQIo91fzc3xeENlI4Zne016RHjTjmZX7wJnquyfQkx1IJRcp+ER0VOY
incr8bObpMgh5WjEQW5QuK6Imz4XVofEixn65tipgUGt56wL5b8MxWXu4cMimQvrZ05ZnDy2Gq2D
mWTQAk2b5GWavV+mN0af37+IhMcIxvPIUeeWi/zbltTDJR9b7NERGbDji9Uh3Igb9XfF7nCVEuQC
94fbOgFchJKTDjATHMf1cAm6jXNHXhFMkdX7sGu8wKwS4dvjbnluI9DiU0mEAwEQckCrI9C3ngWf
Oaag7Jodds+JdkHdvd25abc2oQRbgugCPcULcz2heknwxNPo+OmlbnxoFOxLdABlvlNXqk9Xt9yJ
xzfvNOJHsOBg/CU39XpAL7G6NHc5ZZBZSu4QioJJJbyj0mrJYcnG/jQLVzlAeSulxort93rRnaPW
MXd+ydbMJSULyTaayuD2rn+IcFvYEjrvt+aWWdAseJPrtdP6E12pQ9Ogjn1/62x9T+wvOHosNK5n
q++Z0OgVScL3bPJIO2WRYwWt59kf74+ytUElHA1TQDQpCPquZ5WQW2iuyETQ4n9+pBz2q3aj5nMN
ymNn/baiA9kMxUpUWh6ucaWUFdvRMIi3bPSngwRz+x/h2FbPlDsKik/J8uRliMkQO0Rf7s9xcyU5
9FydErW17sXaU4a4sKBOEw+F9q2skhosBzyY+6PI77EK1UmFJcWH/AOpjVU8KQZQTnZNiQY2gXKh
95/8SIyyRh5ynI7G2KEIgODTRS0GNdCmPtkJvjY/pMTa/f/wa534th4Tu/CYZGHUNp3vyfqIeEMb
QHNLLvdnuvklbVothOoIVb0J+Px2h2p6rOiaws5syR0OlRapZ/YoWpVuSnATLkZAt609CXfZ4+Fs
nkHmSBwt7YTXaauSJv3C/PEGV6IUgNqsHsxYtYKYCC+YG2j4/2GmcjTwhPL+XmUmqdVIXhbjVUWc
v3pxEZ7nQVI/3SKfsmPYmcrndOnF50Vzq52n4w3CsN5QBHIANinYA4OSX/y3ZbaFALTgRpQXabXM
D2NjDBp6dUv2J8gHVX8gA3UQXNOV+OOY9rHNO51nx3yIQ6Qk8ASyA5E2qgfRATCkH2ZeV/nTNKmj
3zWOrhxns1O/uekwtviyD4a5s3ZbG9KmBilxi4iIr0k8yqwbXYrBaIB6f38kItdif1IXhM1qdPHf
zVYhWPl9tNVtOVepVqa63JPIb52mPFNpMydF8pgsjrlXj9rahqT/KE9gsYi11OoRHMG9daNHtUEX
zRKQhRUXFX3UwM3n6uR1dbxzSW9dLXxRmDE87jyGq50QLUVazApNWwDSypOBRqTqm/Y8q7A556EO
GlTwxkOv9fGfaW65f0+zCaf1/lHYukSh2MnqM5B5WPbXuzFL4lixs5bCWB6rT0vdWl9su9jjr94C
EfiOpHESwAsZC8779TA6Xy8NOxfSQxUv2TnB//RX1I6o4CvsfGR/7fCPosQnCe3lvDgkWh7/44Ru
k9AswuiSCmFEG2WcpuJFKY1QHNDPHWZ/VIyl9922WH7WfS2KwDWK2vHTTglRFbOtKfZ1RSvq16TT
NZjkeVPmh9EVzbuROewNeqjUOigdoZO+Cgidps7aQjIjp76wPwxuWEPVVbOTEOrOe7tx/njWJU+M
pi2UJ/lBf7s+mqXBb6emqpI1lukjaGFdCLFCX09BRd/fG7cCBRLpifsn34ya2A2ZGjVRAhmXzN8L
07QMnLqGvbsgj/IzSXXlE83V1PGjFPnVB/hCvfVF1JXNHraisfATy8bUYJlT7cWlCNb6qVr3yXPb
teOnbmYpT/X/cXZlzXXi3PYXqYoZ8QqcyWPsOHGSF1XSSRCjBoQQ+vV30U9txxXXd7tfk3AQSOy9
9hoaJEK/05u+AZLsFQFIzvvYDTqFl8vjwQre5g5AbwLOwLHdUnmgJJqqzEfzz01w2ZZyFFn6zqn4
Vj0LZwSgefsMf6d/vLyuzIdMtRytto6H5I7Ma1pjvsHHUgAWgUwYptBQ9q+2r2gPSbzdSFFmmooD
tvh74SBvvCJoJiNANQDe9njol78F/Hbjc1+oCrYQ8Y+W2+gQKgq+62y3/r1v6RsLDnU4CHv4dkO4
+JpiRAkgh5BafEuZmm5ob+LKzrY5ouWDzeUQjd+QZb6885TfuENcFBg3zhNUgK8Hq4h4greL9qDQ
rgr25MsSXZIlCBDvbf4fo549QRlIAD7XAO/3j8Z/9xvc3aKZ6rmaEzseqMQI1Q4uOsAb9T1c5a2l
3Hc1KMkgoPxBbvWUunQc0OXZCIYQ4L0M1QzR0imToAhLeA1e5wl/r/Z6ayn3JUS3gP4ZksaX9+dX
mjURQsngA6nCKuk6c0xMDi5AO5t3Csw3L4UCD//ha/CHHnRYgza17TRXfIz4qSmm+GQKudbTMr1H
73uLAICpKvQpkMNAiPCaZt62gcDkH9DD1GKn9ZAJV5j/8IOLNoTYDPCVTBeBgOlWurooMCEP1n5+
p3X419LyVakH1AP0u3/NysAXfbm2SS4DaWHCWu1+6+oo8FifAFQ0n7yWOQz+e4pzUvZkaM50ttA2
ukBKWY7GDBQnVt5c56HDrA9QX3ZZJ42yXMPr69Pfj/k3yh4kkqMQ/XeWD5T15a+0XAnYgkS6onBS
xjyH+0O8xJ9mHQ5XrEibdwD6N94CqOQQaAJkDzXBa2qpCDaQVjLgT2DnDEj0ZgIqS9bcSOmD9z5g
+wK/egC7LA5GILsMHJHyL28NxZ5lsQPKIJVj2SHe8qXGkDuG0ZdV09lNiGMvQ8YQaB1v5NQhD3ks
M5KS4/+8xJDN7TUCVA8I3Xj1IkjgN3nrAK8EdkMgMRLuax612yEtFn0tJtV8/vv13lxj8OV2CU6A
scSrQ0sGaBCcR1MeF0sGShkiAAFzmCsLSOB/rkfQyxQxzi04NuD8eFU0C7eFkclihBg1Q3FGqAhy
vkIeHEdl3gs4/vOu9kvhIru/ILCaVy/qjHB4RDdnulqCyR1TqIPLwLLlOLB3tWB/7glA7SCBYOqI
Lymoai9fnE3lfcJEs+OJHk7mieUXDMH5wWeRKjEWUJe/P7B/odCXbyoWcDcRRdG0D3n2e//PZwbm
q7nAhAz3BjA/riZLU3G0BK14abFH7rspAf0a8bY9CpjUJNeiTwpkByS0mWExv6J1iFckaJQsn8b+
AKeo+Kobmf3Z0TE6MtaavtbOhTdYOyQZSvgxf2jg4MEPf7+RNw5eoJT4eIFXjdE++uuXN8IE2bKg
J7rqk2T9BQB/vAj43F2mEZqzMifGHHpHipNCjO+loCx4Btyum3d2/lvPb08V2bXOeFVeq8dbeDr1
ivc4ZEgWHUiTk2MwL+nJsihCnv27gQtv1H+wmQCuB1IjBD8oul7edqF5HJP9VEOOeHo7uRVoQmw6
cpYDwiqH7sizZL3pcfJVpnF5bfDehum79kd/lhD4GTDei0A3x72/1k8kG9JTF4NPbNwkK8Jl8uXk
Bm5hVj2jcgfyeO6T7j2Y/43FRrUJKjYAQMxNXtvCSDRGbphTXRWaQvWTi+2Gxe18txZ9v0D6beEu
/Pe37E+oCmaN4FdCQost80fRsubBJNienKYGAi6ACrZqWCPYmivMvVpCUuTUrUGd20g9/f3Ke+38
ap/u3jQINcHsJERZ+PI5Aw50cpUA4DbukkpOorul/n0jhjcvA00V/kdbAVOYl5dRy9x75gpdBYmC
rQTLNnGh87aVhkX9XBoYo/EDgbXhodkAu3Yt6Z7WsQ3roOj5g6F2EEfNOD96HtN3zqq3Hjf0uDtc
DtIpxjsvfxuZ4VMZtdhbvhPRU5xA/qLXvD/mDVgudciA8dV/X/S33urd4QniEDguIVvx5RUVywKg
ZLgiCcx0GHmSVNzQ/N4UPfznCD7fKdCxdy761m3+96KvWvpUCT9mAce4fekzDCc6VRcElUOSseje
Mvc/u8NhRfcyDKPOPXz0dWMfBGu3Nj2SJbKt2C4gl+lSMU0OCCny5ZK79QDQMjkh+vm9BPA/7hRz
CMhvgAIBC0Vt/upOZZtvGQb80MKQNp/PSaIbmGDsERgw9xuC/jR517wX37K/wS82EvpSFERo4qCS
BP3rFa7OPO+GDdOzaoG6ejxFSzzfpJqF11MWsvdc4f7YTvvFIIHZ3T2Avf5bqP/n67rNvZGREOiA
Gx/dj4uLjoWa8qe/v6Z/nEq4CsTwMPDZEfQ/RzsBFEwo6ECwWS1/aCUGBKBaSiDYuS9RR0AgCQSz
nsX2niT5T6IELo1zEAgeWtQUZnQvd8huJCkEAUS2aRp+XyLBf6GqzTYYoYIagFIs3gOn4/Ynorv9
Z3geNUXZOFncsU6n20EOCMsEFZzpx78vyR87d/9d+CIAXARtCWv/8nfldAwdMfC00p0p4kpJFh7z
1bZ1Y1Gz6VmmgEJCpCT8/bJvPG94I2OWCQ0B2sDX1VS+M5+LnWqejax/nibKQ2CFybv05zduD7jH
PnQGcgqS2r6z/vNeofpUGi8DruOC7jQknPZlSF0bV6va6CfgxmjqCFnsj7/f3xtv2j4RjqC/QZ4Z
JIUvr9vDcBAyFVzXNxjSTrM2R9qKpBQ89IfChwWyrmhSApN8j2L+58rCtBdtG1CKvQJ/PShWDhQo
fHvgdNvly23IyPZRtWZ+B9/580RC8YhKH/waFBR/VMML7zbcOLr3uWuKqpttckY63nfvjT1zB5z3
78v552MEWwwvC0hc8LkGW//lciIhtFjiBOP8FjrmoUKwznzsI9OcuzhljyxdoytNOvm/NsI7Rw1o
yL9RgHhPX31HR2nRmabgc3n4sR0bMbpajHFbtb2T7+yHPw9bXAon0s5ZQh/8mtpoEpt2LQWPZoHN
9w8uHPvpuiG87wD/Pv8/1nJXX/wLQaJWermWJOQrlhoDyxQm2vmnMWoafsiaFs3KFPRrDuLf0J6Q
xzO9F2n45k2iAN1nKXCffz3V20isNOBfbMZAsZPMkv6ajmN+igHOvvPC/Ln/0BiC74c9D4YhCv6X
NwnXtJSQCMAOVP30JBOI/k6F9vYUx4r+yptA0HLb0vw2mXj2zkT4zw4L7w1EavuLGmAE8JoUhUoE
GfcEe67ROurLkQamx9xoUXD4b6R/bpNsHY+Nt/oppZP/XYCsAgPhYXHhx78/6zcOA4CiO2yI2mE/
al8uA2G8Xx3DHLUf5xGxOBCWVuEw0fid5X7rOvATgfxv7zL+iGVvQjBJwcvGO5WM+rqJiDpuUfue
9fNbh85/r7L/iv8c5kDwOyvhmwMi1tJDsYuEWzoz0MGFkeYIj2/76+/L96cIf2e+g7nwL7CMqU78
8ooCACCZYKpZYQQdPSEDM+E1G6L8bsKQ/avFGXwFwCaEZS5d4wtsR8zNUMTt48im8SrnMUR0f/9F
by4B3A6Q3IDWBifiqx8EI4e238kcoh/mzxkRw9XW5+FXRce8poiMfg/yfmvPogbaoSrwm+A88vKC
6WJGbTyAMdaT9rximl0zufWH3VbpnbblzUvtoCNIKjid/pgMmdyvGQVFTEEXdvT5NFxANDB1F67p
+e/L+NbxgGEnZIfAxYBBv9oX2UiWzjR0BlCVD3md0m75ZThbDFylk90uFmnJgW6DI8QW3env137j
Nv9VcuKMQJMGzu7LFfW7gmKCx0dl4VZ5u2wqeGjWHMpRCGeOf78UvHXf2JnArVAKoPhEe/Ya2Exm
ZGIoDc58jsgmfU1cTxGUrDCzRRJMLB41J7jNJuORP+lwWZ4ggXdAsakmpkx43rfHEFTaj6TPyPdt
c+yj0IxlJbwJxrDeAqbWeqYqLEqkaW7baQvTxtbtkLfBSS6p/Kl0nMij1ov5J5sm50rtdcbL2bbz
wxZAnFa1mUx+UuX6n6FxnTgjCygZSjVL9wGxMosogaTtRXoXD/+gpg8/T1TrDDMCSb+sc27n0+ZF
92XP0RVgGydzBuUq6x/bJEbdqiPkUiFmfuZdCblwcDt3tpBnQK4QVaHkBAujC7z+aa3OhrshAxAF
Nim6c1StSPYqEHLNaje0OjshlxPuKTGSao+88LQ9s4IV6O3plNsa3pYTrzaxzcMBc5TJ10SErTvC
IGQ4F3JYAatJQuNyHDfVPGjbiC+gyzbfJz0tX5DFmQqQNUY5Q/YJ9706sT69RRQt4jOh9rV3wIZC
UhO2LK4iReTCa9aNMilxSHT/TKnh5JbmPHwEn0whfKvN2cdQSxSaCyyW4EjJB5DP52DKu0eLEJju
QC3ofOWQTtszZAC8LaPILBv+iOo+e+dtjI4IzqwpfEeAlFk+306eIN3DhxN+05KGzO3qqvZXMeUN
otOg3W+qxPVuvpcGckA4gMFB69jAOAtYI2mjO4Lsl/YKDm/TXZvnDHfKi/6qScmYHkeK17/CByr5
ImzHv68Qwn4BAbFAijmc/QPMA7rtNOKDGh/aMMVsYHAdXORY0qALHqYOc4IJcYS3SZBs66ERuYI5
ZBu6qWy4RsYqSLXbeDIyRlrX1LBnO/owBdUA5ji1XsMuOeaLKAYIcybZ38KWIATpYbT8SoUBiGu4
i/DYmJQnVyRxgLhBEEr6co5HLktqYcNyTm0ekNosc4RcVWBBV4Qz+gsWSUi5khxoERbUFOsFspIO
oThNkH9P1kKlx4xB/lMOSE2iZRTCGvtxcVO/ndpicPQybWnY1XCrFOkpZgz/GCFuu1qTNiUwjOjE
A42UuEcmsjTlEOj5pmM8flzXNoC/+jKu37IMo/4qWsEEPiGNa+hByDNZehVSxmJQk9BiIpoeNP6j
n6kPEdKTzmCxtRS3OeTWDZcgg53qNWrtKS5zJIg8pqQh8IsMGiOOw6YVzE4Wxf5Zsnzrz4li5h/B
ounZpYhqANt9TQCMIW9YHLdmC3/zLututsC1OIoyrmyZuFxDT583SV5OShcf54bgdRWbApaGNe7P
Du8iBJfZMjywRsLS2qEluHJwDM5PSAxGJzmJaPo9d5hvgA5uDfwHEDjbl2RR8yXPhzgtNQrv6TgA
jgJew4dxOa9DzuoC9Pzk0HPKogu4CaLfN4X9BzBxvJQr8LrHAtEatLZ6XC9NStdP2hKwbrekZ18z
h1elnpDkqi+2cfwX2u3ta5qoTNV2jFd8KbfUwdIfTzqoJS3IWA10KR5NZtfpEDW8by6E+9XBEpPA
xyiapGoOMV2DsI7TJfAl+BhJcO5jDLkPRvdMlUJAFl2tG6y3DzqcCJI4feCRHsxkQ+s5EFNQ6ol3
YMcHYunuOF/g9T63y2brrZ9Ge25Z59h1MYlVX7UB1P4lz5GLWDXGWXsRlAxIhzIzEL3NwbHiTDYn
VZnzgLhvvG3c8IQON/kZ0pUjZERyLW7BYIgApfdeaP8w4+esBxpvAMTgO+/Gm1DFuTshxbyh11h8
GNRnG5jnpCrU0Jn7jbq4vWaeWHZQMIoTP7PYZuOXhg8TzsRtU6RBDnZG4flwylJd5D+ytpnpjybc
TNQCdrV6g5sn7HHz56hPYa1ZrqlfyEeVpF3xa0O5KGvab5Mmp4AzF5Iy3RgGoKULoxkqKyJpLzfo
bPW6BZUI+qw/wUJ/5t9hkRwMpYk99T9JaK1KEWySSXVmTQqf7mtGC5xZVdgWJngybgndZ9ASGazD
QhGud/BNbM3Pfol49EySbh6uCb4qcQUvxob91jES5ZejpDuD54T+aOsewJyN1lvn+JYo9AUFiNbl
PIZEdLUG4ih+tYWPpgl+6EYsH+F03orr3q0qx2iPeuR369E0X+DalgYSr0+wNHfdqmSCcL/GiZsG
iD0INsuYzvETjeB3CyA+WSxIpGssu0cyZHPfHETUxx2+V8owKuHLAPrpR6xbENegI0XzPcX8siGl
n+FuCbsanzTJVqG9TIV9HmIInw5dMNFNVg6AtGvLraErO5usN/zOjIWVv8bW7y6Ra4xX/y5R65Ye
Q+wNEHEC+N/C8SYAYtP9wshkbnRtY0RyXzg66KaOWDbe2cgZc9aI1xMY1SdWXlMBh9mmLEb49cRV
pqRg97AClLAYDHO/JbSc5FrAyqfjyYI5XSIGc5v4TRa3fMjzptzGZWYg/sQbDKNKpJUW2dM4t3go
4KaRte9L44pFnlxfdO7cj0sSnQVN5+TSC5dCIR6IojvKDPS4Mhn2YlaQeJgqPy5L0CBooGj4T5p7
29xJcByj0qcjHOgaZbekDJYFrlEz4ZgvRvG23c+7DUft2YDCVA6xQDhUtEqkWMChdjwuTsRJpVY4
XimEmJq2qBEnOGI+3rdhAIX1hHyPCclO+1fSM14jegxm8mm4DPdggMOk2S9h95kbML8rYU1KTjEY
jffFlDVxGQlSLLW1kXkOfGhsOUALiKyOoFkvmNHBTnrSucPMqkXyTN32WXy/DW7+gmn+6qslIaEu
0QsxdzXJIttqSFoW8DxaFbUHeF7A2ijLzQD+GYvw54N1aH6MKSxWKlnYZjpvqR9uEDU6dnXspLg2
JAz4LYMGYDt4y/i9xbmHhQOl9lO6U+t46aM+o/hgYf5XmUkNmEbk+LvV2C0oDvIuB8vMcmCqVadh
yAcDIMRQlFMwz8E32c8jxnGm0LJEqUhVWbBcxkck6dniRGGAkZbrPEla50bgZNZSwYdahcuM4IFg
2cyTHM2qTm07+vUHSscoKTHhG7pfnKwdGCOISlhPbIYczN01K4/7o2/86km5FtOqvtBpMEF+9IjP
juD1xlJ9UHO2DgcVNgX5EVodfJUa+v0IpvdquwSrXmmZgX+NfdV2bX4IkFRPyg1ynhFzHxqZ62lO
u3PA0na6sshto2UId7TlIQzWIED9nW6ybgI2+UOGjk5fb8Zt7uScigwK23wZ8ap3JqmRk4cA3XAs
AM5mo/MQ0YR2hVlySv0F+U7c14WY0vBgW426rEQ3rZs7HMZhfxetGe8fWjOF0/0m4A906GKhBfRT
1H2EYR8bzmDq5ZdWDVxWkrXSn5IWINtNged4Sgaf4t1IUPUeYCbq+geRbXF84FLRq7kj/lcuQXN0
aq9Lp6Gd7vp01M8DornmMlcBShTlMHAAUXcds5LGLciouY+HH9g15kcKDUZQRsrL7EZ6I5eDCMbs
d0aXZj7E2arGq7gX+W9rk5nXDQ7PG6Fh8VY3WQ/a9ogCd6zCVAxt7VQxflxxTDwmszIQOII6iO/0
2E7sDnkFsS7npYfTCzyAI17D3SR6dLLtRInyWHzwI75ul5lH+NLKqfPsCt9hDSdDPqGKNbrZ3cfy
DT+Cply52wIBY7e93E2ktCa2L3GkKlFxoiaEX7Tj/I3KsX/AWU49htzT+Nn1PUA97AT+kckU/+iS
QZJZOTB6UZlZsunD2rWwCLMNYgYPmdlw+RmOyWdIDta8xGgZWru+L6ap1jNBOwZvtqKaVTpACu1Y
8MDbLu1QVoXIrDN0FteNs8H4DHhu/s6YEmAd2lDqK+zJ/EQWUI++ZnxoOObdY9eVyA5hn63trCpB
svNzXTSDDkoUeO03kylzJKqYZBlZMN6ffEZHfzMnkrQVUGBjrga3yB82Ljx+MESDIL3GnK5nk+AU
GDtRLEeVaztcZW3uL73G03oUjPKb0OJkPGw68uEVtiabLkA7xFgmCpkiN+vi1XyiCUYIx15NiHog
RZspFA7GxgeTI+n+yxyt/fQlXINsKmHFNnWf15FkRUW8SLqy7yYFi5IpLhgoTsp8b8gAfgc6n65N
qnFdZF65AvUd8OsIBS7MJCJ/tN2w0iuu476vRskD/QWmmhstm7xlXyKcrfDcGBr7KekM/xr0fn2m
PlGf1ZZPd9so/XeMt7rhQnF0uLK1eJPraEzteGKCT59ybhgg0BaLN8Hvx3wnSx6vZaxB8V4zRT8r
nhX23Ji5+EGZ8fMpbZhNHgvdJelBbVHyDyOhy+qim1J6wTGOIzVtUalq3w/hTZoLccMzFFUlPhQU
LFclg0c7omE/w/4mjO/4qs18XhF/jkMmZ2K6HWa/9Oc1kV34afSL1B/6EPXujbStO3Wj6yQIA5Zc
4Um6fxKvrDwlRKzThxGFaXyTLMnym4OaqWs9QBJcJnT3IuupmEW1iA4ZeCYF8eWWtwNE5yHsEsN7
FlHSw2EupT+DwBVPA3LlzAVgRhuVazdMwe2C4KjL2vaU1SlJqD3ZOWYoxUw6nMZ4WptzK4L2A7Hj
6q6zKTLreaYhO3JAMuZmWrv0ktlQpFWzRj64HrE6iBvf3fZgfR9OFwxfs+7STHH8FDdqQHERmx6M
ek3j5zDwCFQzAsBtSQyQxF31MwAjmOOox9VBRC2hykZTIRBo+mVZmeoQTIN3tJMBiw4qCuUjeKPx
VOGbSa6VVrqr1zxGaEKicOESdh76VzQShqqNmTYBH3poF5S2JvmaOtePl0hLeBWxTMdXkHh0eWXR
+8Yf3LzQo45yyk6pH6Oh1Np35mARsriWdsTLVOMExeGG+s/9Eya8nWqhLAlK2tD2l+j01hyWLHNX
7QofN1cOYRMDO0Zkq7sZBBO6TBYDqChu2xQfFNFN4hhsoFSc0OQZOE9S4vkqynBC4hDid6i4i1LS
uzNyU4CkBbB7x2ECWZbes5WH68h36fXWjXlQBsCqw4dOzMofAXpF6dFitP4cuyLaKtXBtvMYAClo
rqJuMr4G9xZGJCxqu18TgyV+CcNAEp6wraPwZFGjjGeXwAn2kjR+a6+7ze2JNdBjJeVgYJaMHpBw
WlE8I3VWMc9PyxZDQIlTJ4S0As5J6bFhC1cVWPyhv4W5pjWHqRDR8tkQ1IkHj59zQM0K/XoDDoWo
rIx7DvwNjQ72aNGkMDMLgJ3MuLQqW5LnH5uQTXnZ8mbkZSMWIC2UNwpyo35ipIpgg3/fEmTYlz3k
2vo+4Vt+7oOh0zVwq/ADDvHhC0gOPCkjl0w/OEnGK7pEIOGSsQ36i1xRJ8KsMV2zuut98thBM/UN
v3ZPk+iRT3/qgFF8hQVI/DRi99nTECk1HOCLkz5PxdaqMo5XfWsSfJx+ryZIPsHgOpwPYOJ3d0tj
qUdHkgH7AYS2fYPQJ0FiqHURr9YuCtoborFYJbdivUgRzwLWmFH4sHR9QM5cI4LtJsU0YKnh8Jxd
T1Cf9LWY2kIewWeLH+lIdAHecdTpMssI02j6/n22fi3IT6B0Un70NJTzfZ4g2fKglqRZD0ky06Fe
dDh/THFI/PIWlWoFU7ExvcTDbD8FGi7nBwnme3Gg+NyEOP2pvXHQJuLNxz459a4YyCcx9csPH+Wr
qM3AY3UMk3XY5VqJvzdKzsPFQuloSnw/489jmPqmpuPC2TneEvbgI+GwnQKCGnklgaqF5TBRgkso
VDp85lAVxMY1rly8UTEea4PHtjCf34PRDOwQr4+JykGByFJvoFeeVwuzmjKSoMsf3BQEuk56iFZQ
jS0T3Bt6sX23INzKqmPD2pdtLlrAhqPhjzCmZz1MuFBAn+FADBynT+f+wUiI2o5Aa/WTTntQy0BG
NLqCjgnzzZZr+hO9jbvkBP1jCSxBnsY2AvZQmEEsP0wRqfko5iCW11PaaPLdIzPwd6Fbw6p54MkN
04P8SQEM94duW5NPy8Lai49YMxxQMqRtma4cObMUEOLvuAd4duCLhvm1VvMKd4qJYRpf4un3y6MW
kfNHAwGTrT1OikuCYno4QFmYPBVMOAzsOJk/F/HkHl2GT8+wASeqVKPDJ7Fxm1yNTg4PbltZ8Jih
KFiOJFgx3NygFdAnTDzn+wHqhKHE0TrdE4/m8ZAoPV0ohoBR5TxqyNvUjf60wgQQfYIPh/EQ8c48
R+A+zxfYsw53cpjZVOZNauwpJPNwpk5E7dW4E0jQ5KSjANg1CJRO+EZAGc3W8ecGMH0D5KzHqLIm
Rjm/shVyqzHzhtVbRN0zRVjrUPY0jz+QrOXoBx0NbhViKM0hjwr3HbXp0FWBQetW56jxhwqWRu6L
LFj6Ac6G3Xhq+jz5pGkCsM5mWeeR/bAVgIEF7b4vtt0fdeTTQ0bc9HUfe/BK+qlLoBZc/MOUjGjh
4GEB610fMG7L2TfqAySuSC0d13zBRpBjfqRrwtY7m6miAZXCm4Pvlmy+WyhBxdRQ1d+irNnaem7b
yNYuz9awLACdP4kGYWafe9WPWCbEIs0fAzRgX2H8Sn0lY6Qv38mtXW4SGMKk2A0Ql3c48mQSlz3y
Mn4PAmO207ZpeQfFWOYxDUCsxn3cZnjhADbLsou6vZhuViVOzTTPB5RyoNtF8Yjg2wjO3R8NGGXT
ddq07Dzji/JR+Cm6EdEeXxbRRYAhPBbMP5CCR5DkINapdMAzYTwUEBndNgtJfwAcTOUFfXx665XI
mvPqFWSWUH/F30CT738wnFhAsaFxu9nCoRUlCq758xC3A8EMh6y32SoItj6COeA0vKkkrpKRtnNN
WRN0UFaM2J/YqsV6yAnuBcCry2822uTJIYTZOMjNyE2+D9MU+MRWLIMCT2GmQQnEKSFlxKl/kjpF
ZaG2DTwCRmLMY2ayMpjbJz6smlDKpgTqgc2DTgsYKGpOmP7mMeJYUD5gkHFJu00GwFB91J0BUtuP
+EaTsO430FUPGfe2vcnCGd8dh7pN3QGh3LobKwq0P/AdjuRlDBse12kXbfes8+O3TuWQytgUMaox
RRTiXTJ3WDZ407Wk6qUZ/K0b4/HZpqjAPg9jZr4Ptk3TxyGOZ4QKmnQJbygSYa82l7T2sCIpBjuK
xW0CLHXKfg590YQlhmaC33IZrLdmnjFHmXWxfImaNu+AQMJMDynwPi81BCbXMgNcW48jd3eCdXb5
qK1p6QEGEnoqk7iRmNwgjuaqcT0fPhVbES37Y83g17+u4mucq5FfLDphcojh4P+knLN4YxHvU/yI
NcA45CsFzed1HegzxKj40e0I38ASnoKO1Ytwi6gzFzN5VqPL3fVA++lhwwu6XcVSsk8UOXfJ0yTG
XFUcI2j3NZOdvoLrIAgwPohHUo06csDnrC6QLYkz36Bewq3gRBlgxQ/lCCnODDAxOU8zicnt0IKD
cLtDid+zLs4cLCIylCVWzpGvtynQa73a1G4HQrr4W7yYmZQhKaa5ZM6q9qhWTNNqn8T6MyCdgpxN
v+kf4YRxxp2MR/0zM0F3bwYbQ7kHamtUmWiDsLMP3SqrvC3UAwbxUGrlDS8uG5zDoqc+bTFMCmNY
atWwt8iLZ4cpWn8GouzsDW2z+eMwYmr2Y06WpatkaAQO+mzc6gFdwIb+Dw14ab3L0uuowH46NxaR
3zetl6kE7Ahh4WWDQ/fwNHOu2xJFjOIY8HjAqTMavKLquY1brGK+AczO+rs1XZPpoViN+I308ASp
WCB44TQdG6LPBnNCeUZaKW4I3/0ZSwMaWXoG/STfKqHT9rwRloi6gLvVPkJi7BojnxT9QDsVt7DQ
yVrwzYoOVgiFUr/jBB1HHU8zUl8zv2R+V6GIBwhx3L3qBu0qCcNDhi+oROpFhhEV0G8cqkvdUBGd
d+YX/P9lvrQfMHKFXxmG5uyfAB07TDrGnGC6azLtK5qF+q5FVKcuedj67xj/YkSI4NCUlXAjRaUC
Pilq1t2A8lpkVsTnWfbdc0YLnBz/x9F5bceJbGH4iViLHG5p6CiplS3phmVZNlBAUaQiPP18Pbdn
fGx1C6r2/mMjtvzP0LRZk7Jz84dnhL0E4eLN22I1gZ7vRRNmP5vf9H/dsmPYniurZE6X3pNL2mP3
0BGaMu0H5Rgp46RR7Luyk+OTp2d1tJjvNtDH2mvjomBj2oO9e+rAZwlsoK9mfXE0Sunnjv27O+hl
Nt6jelwJG9JdZB3I8u7UqSIjfogrs1geQ1gXkY721qK0LrN1JqtkY2UBTRpNCs4szsFtGKz1w1mX
DjIxkgvLaVhjBlioFl92W7CYz1OxBL+nrrDEbvv/+ZCYQOpkQVgNB77NVkU+uR19mP1WWDAZQ/1H
Whlx0K3RYu0sGtM/6HAQZcJfKV7yzuisl0hSNBLP9lAP+6jvnIEwoWAF4ZkcaISKHjZ/D13mCmB+
E2PEjExri702U/IM/UQqIl1iS78PVemaSZW3+XqfEbt53ZwVKQ6Hk/lPDkF9VyP2ng61KWiPq/zF
TwVHyg2KbLoazQqveRFhttqpfrYF2WQOEJaaxvCu8kJlnBxltSKlEkiqe1bPfIrZ91nkncavEti8
RZ2jKoR+tllN4apDW7ep5hIAQM4NgDly5X73jlPB+oZyVGkh7Y5NZbJVE0utlk9SFwbuvcWpD8g+
843jtXHLY1TmYji78Jt8D9btga3Vkid+zuh18lDfljsnmMHHhjYjsQgchRQCMsWkS7aa7bdkYhTR
EldtEdGnxgWFksTZeOkNifMnrbtJPXRVCR+JtqQIYxYT9cn8LNaYRb32YytgJEsketRnWdJ1exFz
wBZkDB59DkRwO3tMOE2fbDKYxZ3ndapJozwLAVC8Jb9EkVGtdwYlkHftMOOI6kcbCs9dChz8Q95N
7ZFrynxr7cb869krFRXFTaEKktM2NIHXVsXzZmRLtfs/XysdcmfYZ7qS8nORNUO8rjzzYRjzBv37
IrHbunZvga8a69DHIb7tNQ6okzmRFAKz4M5e7cZoNouXqnRraz9OGVwW4810gcqei8NgudB2m5Xz
p/MBHc5pQcRrIK53RxVvJED3MJyrfs4ho4Zd3eQT/0Om4eKdjSjEtQlEuWdmnsnGNem6i9mz5lO0
Vl6wg2arultmx/asK0T9SY4jKDzWBQ6MU0km1HsHP3met3Ftdy1cfc7INM31flXSMOKaZeJWamGp
twZc5V1u60aE2nyTKOjQr8ckKwciiHCRi+5sQFC/dIxN7hvb4KAeXWfpgr/g7gUygaCEvGkAhJak
ngsLjActIlNvPrff1dQPCp/tgGcNP0t2yhpBctywVm55cqxlWBN0nJzVsObZ+s83Nv6gZgl6QalR
M687w+bEiH9MVqMuivZlWHgB52mz2se6VtWLyLvyK5/gkclqaXMEC1akN5ydUvyF07AgGDa4uJLj
fAmH/bqp0U7AChBCMI8jW4Sr8sn1jMboIteeYryAEhAUUo2Hpki3Sn2zKTAKbGFQ/2nhzXS8lKBQ
qdVYerusVeWkK/3uGqOL3SUeond1YteYhrTOcRYkdBH6Z9u9qQ90wVm+Q36xcsN5xQJTrjxp7urW
3fpruxIOATZGz1zcKo62rkZzcNRTy3kd9r58RM3TuU+mze/py1dbvR0nzvIwHkxd+C8iVHaA00xA
YS+ktRQP8B6cdTDLgHD24NoRVl+C1uIcmIu31a8lMEtjzSBvtfMOc8TV34wi79/9mWP/V+2WNSvo
7c7nfnfW3RSNwytS/6xKb5FYRcLXrH518xRM96U0bXECZYH1b/7/KJsZ1i6/YGadp7x0EBssahO/
VrUWXVw1C567SOWCzN2yFA4m7E2dloWR5ya1rsKd3WVEuwwEr3y4QBk8WYhDmt1C7YfcW43LVRXw
H393s+fNoOqh+eq3S/ljroXIY0Qn5nc7BH5xyfqOnjnIO3/cW6tSr3O/Nn9DVfdbSqqTmO/U1EwR
vWZhR06oUxDLu00kA58ta8j/NcYQFjuyowlyxMxoPrMDoT8fwbtzvnuWLG2HKLGEZ43c3wNH+k5S
dDKnRMLlfyakUa8jSvqZDyAsPwndDhiyd13DTvpI5vOXCob2har6CJHSNuT1nn5qG11BUfpJ0xJP
T4pI1xFKZFo9+oGti0bK89ytKO+GOrCXWFRkbSVOPgDed0CTdxtCAJRF6+L96wJNzC/R690bPW49
4SR9uL40vrKsmLvHgbmuiFO82xRHYhJso09JKfBwdt/1AxD/0C1GkCoSLeevSUvT3WnRT+Y99LvV
pa4kui21jay+hoO0F5CqmlssG6ZNP/mz4ftJ369zdxaLwcjQV71772fOtKZEXY1Fsi0iMlOON2XG
RejRRdNB16RtqPotGQskbjd8dr2T4WD5e71qy8UK1ak1lYbwfXi+tX43NPJAIIKJ77yaUQA+ZWUQ
cWBPyr9kzAkvmeMi+HIiZKsanAbDSdb58z6K+uDKGNJ+Qng5/UM4VOI4mvYyH9uOv5pwjLp6sNxW
k2HWKXU1ZBX887eaKQHCNZR7eHj32jP6fkIWtF6MPwaBDUHgBIV2agnC2CsQQJwyF4TJyIm0/ls5
xbbGAnUI7OisliphykT6MmxQIKoZ3DLtOqlNEmNJ8/LMXIQQHiYrU4zuhhnUVEi/U4puua9p0hmZ
RGvImlR6TY4CDDr/ucNs5O3G2Rl+spVj7CJG5BlJZtWWTtRtk2SVFRODdZaX12lYmv61rND73Rk0
8L3eRKVbHLrrdvRBlYdP1tnhG6q2cR7GOluaBNVM5qUGk+vd1sKj7qzZ2O7KYVncGD1E5MUF+P50
RzBU/1J4Hl1iPMkcQevocfxRyase2s2nqhT9xVrHel6bL7+ZvOrMfeZ9z9lUPqwE6LxGQ+eTNr56
qN2RS1Rv5PvrbOeaIK4omczwEYzfHe8Ln4snVn0RkdU3+fpnK10geRJ68u1Y20V1v5qiRCUFlw+w
0Q/IIcKuDs8M6U6RFBYMSLL6efM6awqx9yiie/MqCs3Jwy7Z/8h1EdemzwweSclpvxuzutpbI40s
EIggsb9W2YxDrA26nNHDZ+tDO29z/8drt+U62Y4ODwz3mZWO2agjNIxG9LWpymMhJO8fVAlVkfUn
cNAKppV22sOtKwN/WuMUjH5zFBU7jqJ5uAgnX0bYA2LudtovnasyvOk31+680hnjtEtqj1b7Kxdb
hf5oIN/zKCNzyc+qmgYYz66JHiw1+e5uzUKoZYLAavuYR6N8Y/duoKSXMr9yCHRBUqDx/VZrID4d
nQPG38CxX27TFa8ia51gl4MZ8ZnJ7uFhrKpwn4X0TKTBZuZvtVm0pEWOSI5QD9VZjkiu5UDNl6F7
hvqI4mymOBgl6eAAPg2oWhkfwuKjnsp6SKswUq9ZmXEooBjwHhHHIuSy+HxPzeBFHkdFLpp46jt3
uJ8aI/8EYKV01yzLlmDRSHHM+nk1nB13W9bd0pakOhKYt/wF1cO4SWT/Vu8mAcGdEolGeKzV+VF/
20UC87ma6tZGrrZYBcHpRvOwRZXzMeGvsM86tOYzS5vNncatog+2uznbUwX49VuE62Ls1BSwVbBm
5v6+nHTwvpEYLR6WcrNzNthafnqrEUzp4vOVcMaWG1tJObRmGqzBCPBT1GI6iilqsdDmTn4CixZy
Ly1fXHwH5TGceM2VWq8rKP+21fZvY3Ej45DXdc7HiTr7XgAyGzylc6+SrQgd/p3Vtj/Wwan9A7r+
+WizBNzW/b57DGfDLtLB83gyQ0RYn6TEAYvOuSORjtfFc9kHeb7rpsn70/gBiqOGar43q5HWS1kZ
2kAl5xPuM0dUy+66gNFjbzSj9xnosf5TlpZ+JyMD97nf8vUypxkbCJaIdDx5wfZPIzWZDrbfGWxt
cnLuajSDHyUqvm4/Q+MEqDtutDOk3ISXke5shcCbqa2Urlp3iLNyxmKp6suYBbPc9YMt3tzMsdbd
TJqMcdiaG+VP949+atBGwZ1kQf2OgsdtUSNYfFF26XtQxuwRj6U35lS5ltH8W5uC04YEp/AuM1FY
7ud1DucYrDb/zKrJREVreBZpU07drLEhYN4ZHomVUnmpRApG2nw0CBmRZo1WTd+Q25I4M9xydY4A
pAOnvDXYoIYif8p4rBGXlwZAxdDLEEmL60syrifHPhaTZcpjZ3nL1YfSELsRsU8Qk52yiJigmb6/
xYkEOs69FdLFdAFeH4MqM56RSyHKyIdRvGkNRydjzdZ6Jimhkuir5hLRM4ZuViZGRYgjQ7kHoqzd
NRn7IOr4C3PkdOgf2i1uERGPcdFnag/430MYRmvhskvoXH9FZFD9EW4W/EUPFFyc3gNItmbmenQ6
pR8lYTQVY5o7i20fAr6D1yAqbTdFBDedJtJyxgeatqo/c2cU5gNiDE+fh3app2thqfAJvrOVO6V7
+1HMZJCddWs1XxLRN5Ir16Q7rjHm6YECQ3+Oq8kp7xCZjB0F8I3xDkNYoDtGqL6zlc9NYc9N/dQq
I/ieSc6N/iA2dMa9QHXuwmfO4h7BPOCjmtzop9UhsJKDsiztsZRS/WFXbbkL9egax2rVYkO/um7y
7I3ZshyawWqapEdd6N5BhmSPUwj/v196qYDhnTwz98sgIPeNrquoLXBK4CC21hcT/Wu9Z7Hw9/1a
mMv+1kWCQ2RToUaxNkEsVpBuMl1CpCDPupuWz3xo9XXyw1ztp2zqIAj8vstwEpqw6ZXnuiAB2nB6
AgRt75LPSP9ic4hawv5rTp/3WbpV/02sO/fc2nTCSDZkbdW9E66ye/aacl5iUzEsINzXlRVP1TIl
fseSeyvAKa3YH2G0Sf9Gd7HHXhvAxCivfsjDW7snojhzT1uKjQ9iGtdLLjVHPYkQSMP6tsl/SozR
PkM38MyF58JJ5Sw5CyFglY3uuOMKJ/y9Xknd9rrv2Q7xHGXt3Ls7H8M6oE+op4Jbo6u6N2u0gXVY
VGEX55vXACl5NzYHKuva6pjReP2c071b3fVuOUlmajFf0Lio95UQ9cta544FYFVyrJkdlkgoqXVe
rMR15tBKDRUF7n04zaY8jNY0y6NqS3NN5MgkDNIEEBxbtCJxYeOeO3YeMm4Mxk6FMKu1qm+WIhdz
UW/NQ2qVaF+Q4hf0rKK0LC5ebcAJFUEheBJCZ7lvJDluKUI0mZql37asu6HiR6mX/tMdVvQ+Sjft
KbIVrDJPBHz4zG9jeBpUjhCzr111Hyluizg31sKPEY722TXUVolgKFvd6LGIqLlJq4legvtAswvt
KO+InNNY541k3PBrnRSLzzZaIV66g25u2wMb7PTkTS76tNzFcB1bWWj3J46tYWRVa9u/YQCwheh+
HDnItyiUOw81U7b3KDRCd1KbrXWaQCdofQg5STRNYK99WVc/QQBPllKWxssbdMP0YQCzO5yGLHwx
Ksx83bdIzWikU4Isq8rS9ZtdFnOxbyrHtMhZ5HJNjUJ5ENOdnrlpZE47vC9U+L6hnGAgj/wC9EMs
SPtndAPsEy3C3BJ5LpBZNsH/F6FZJavOGm83e6u+kvKglhR3etnvtm1aIQj0KOt7CXmk4jKyRZtU
G7Ww8cb3vvBeV+uSQL6ixRgN3zhoTjW9HyjKKfbF5t40BsucPbiLVqDThiqyuDNn/YuI6/5pbvuR
tZGi03KnkN57UJYYZWKvqcpl51RTs51mnmbA3GbNPjz+yUfHCcaXZqArKpV8ETCGgUZo3NdBr84O
SMk9SNZEpqh7S1iwuTqu/bxVYh8WKiDGfy0XLDioH/tdvpimSG4+fmhTTs3vANOAk/pqnCuCnG3B
Oj4t9OWELaWzcem2iGcjl0MBkWGXsWJrRFEdGpyJuJlGvBi6DPrTlHnmnbSnEGjNwsk4oHsEO/Ba
x7+YASYsvA2zeKazfYBhC+RwWSod8FKDUn1Xmdn6ewBo/ltWcanuACfGl5G5I4udMSqvAApemJaL
51TXwFPTyywdc/klnCK3TyPVk9G31P5yqgenNyDrs8L8WWHK+gfZE4mVoH53iby3qno8ZPZSHWzE
+uKvRT+V/89U5tLGCAMISBX2YNEYHnbmI5UIAHVqG7yXrXea5t1nTe6BY8v+9qhvt0dGrQ3Qu9GH
B35KZz3ihJjOtdPk/tF3ahuRbbA1qQUitqS4dJsa7ol8xlOOzWnh8/Sw7Rmg3UeeS84WA2X9P5m7
5g+Zg4iPyOf1rxkeJqD2NcfBKICaosM0A2vvJjJoRmjaekJGbgr3F+iZ1aeKOPUFGlZ7P9GosJMg
m0Q9bSGI/hyVMr+yvo/8+77W2/Rr5qL74BrZosT1ia3boebIFaRO43/jjAGm7WevLx80G2ueCqur
1x2V30bIr6Waj66CLkIRVVR+IrsO3EMOynzpCzjOAz8MSkgWFvWrRhI8JKC59pDatDGJlEWg/jtg
VxT/DD+TP5VEwXEQQ+CMSUth8LNXwraJfmP/d4BNvBGquVjfTR5rCoNLKpx3UbRtV4HMdz3zdnfq
vVwCRFzxrFv9BUzSjQcXgnxhQXVHqggx9oxv9ZTb4nlUHpn6k+ejrXe3qPmdNa515/QzEFEVMLgm
TUgyfJbPoMnWalrrBQlive3EVk/PYyAxenB3zmfpakk4v9EgkYQx5F3tI5cT2Zlqzp5+Gv3Hwq8X
pOxGHt4PTjuGtwdmhOkx/U1Uu9zpo+KjEWsuYkZI2hhgbyzyhUp+G2RB5ZcSSWF/GnXQoWUffBaC
LJTMoZRl9YzJqlnnxHBxqMThZPUrE4vDbMEPYT8usEvjQZfm8srL1eujEKMwDzkX3xGmDCHV2I32
PTGn1vqtoQ+ylC8ZoahLOjVap2lSd1FFsEliBexDpwWroYvih1rbeGkXG7WYsLbt9+hSQni1qbjK
DhqWzr1TSxPua6Fta28Tlfoz41a/B2pCjL2AAKWeuDE9fL0mpHEw/38UC12ANbfTv9EMt7eqR8oa
W/1UvrjkXc2JWQ/91VjdtT1Ivwb+k8bckMbr5WB0zsaLTos3eoGELvp22VWW68lvGQwdGKTVZf8A
WSrMJXanq3034BjZVSUPGRNOlX8UtQmJxsw6R7tGbuAtIgB33uUtgpXzvIITTc0ASrtYwoRmUODy
7IWiqY8CLst57I15u2KywF02j/56qdnRuZLNseDWHsxijDdc1kxrboOZsgRN9B8WjckDtx0HQtjZ
5jPCiKVOLG7n4F6rXnanlQZLrGUuj2TKfrVcmUlFFYsS3JjFGjci2C85x2i4ImdK0N+abkJyW2An
1Zjr11AwMp+tqmBRcmYjuyjuy5Pp+NMvNWRwcg6tI/j4RYMAbQw5KfaZYZu/5p4RLW5EN714uPIe
ccKDn0id1Z/GqLNXEwgZHG4dq3bXdX3+A7bHNlWNxJC8mcwEf0wHdBXojkkeyrVeH7tt1Tz0FeaY
Q2hK008q7qYnYBcPeHvCvnsIw8x7Wx0hjbdIOBnjcBOEv9pWbR8tcyMqi61k6tLeQmiHKQlYNrSJ
tLC3muGh5kGt0yDHAsleNvvlXZ4PK5wRPxOgBIWlZ1ASz9y7U2hOb7XXBPnJrMf89vtpCiwjxeIw
wDLZQYp4DiXOXVC+AEZm5ZFUieITe4y5gMPJHv7Qw7K054yQ8iob03ugO6dEP0pU4WtTSeODX41c
d8jkmrf2xunuWicP/mpqkv+1vcl4PznK8ZJxC/v6Z5Kj8G4nqD23kMbKfOttSvjOaJs3+QL/7uWc
PGMIdiOIp/rpeTNh6jK/Y/wVhcWgVpn2jjgyjSBrNWiM12FVXbJAO8sz0lvnPPWkNRIch7LgKKUy
uqM9AMQzvYaTuwdFKFGMzyiGoFJFBCPdu9+j6dTcM6RlEelWzOMjAUi4PAW29NehNM0/zpCv5yG3
KkDNGu4cieC2PGL9VU/I1fIWWIN8mSe3cLu3srWN96mpe2c3MXdcrcE0sqMaDOMejWc2vtkS311C
UKk+0nsPiG00WjwzJTodv75c2zEGb/MSdm2ALDfiCYpt0CciA7zFPAbNFLQHp8zX7uCunV7SXEzI
Q0M1euIxoqe0/HTaqI+uAAOLvu97hstELf4hMkjzGCf7y92E/QKtYw7M3MPqHYrMtMvjgLGhvZFd
9j9KNTIwVCXGJ+Cxqjgiaiyv1brp4hHwISzicvPnv+T7czwVuNUXIyamr5z2bmkFLTidLLfdkAXc
0FLiDtspt3SDw7oANB29xgtUWq+Oe2hGytL3RU6fxqdNdGRBSJbo4ZwF2jHwLaCAZFpDXN4oHFgR
k3Vui+pUq6n7y9Gdv27OaOjUqgVUlXIGfDKCduZ/BlP4Bdn8Ol/agK1355YzIW+TtTnpbCuvSrom
FOF+IwISN8UCYl9XfK80pnADe97aaGjexsLoamWWc8KpXv5CQxJWmCxDuEIGoKx7NVZDfuPZgP5R
AKMEA6yTcjCK9Pg8y7ZtL3XeWaQ0jRQaHuYBr/Y7ad3zCBUGhg1335Y+Q7znMijXK/KgxqU9BcHd
+CcHPV9Y2WWFvhzTMvC4bSBOxGOAJLezbH6UfgnLPcUEykN5raMcrMzEp8U4On1ALNZfDpeAxQPG
Qo0IWeR7ryMW96YQCF6hIYqHBVNOEcu6c9tD6CnEt9rfHKjvULl3FpP5P1sGq7XfQviFuCMo5s/A
el+cIOeqv3bpoUrMtdbfHCJqQWPPGLrHJtf+Lq0yCPG5cOjEeNzsPl43DLFJzV6Ik8eTGcSyGwVf
2GQbckHKJrRgkpr2OwjwTPfgrcFOMPBdsnwMqUTr3f4PowAasnZ2vYiUC9nKk4NS4llSUs9LWS+L
B05Ztf/0ZIaf7oTlgWAkSF07X3jvI8PlZlTDoMJDv5pIWnNfLt/Q2qI7Ip7zH/Cfl+t1G5GeHFnm
IRgJnd8mXJSj+YPvDHAMn0J+bky8JAghrbreLYWzWCkGVkyZweiHFwv0rd7XW4TVkAQCNH6uFdp/
1WYFv6ZeTQ/wtEDkMpT6beQ9bnjL/eaCGQaxm5xwSYnGgbMw16q8zoPjmvt1yF2OkrxHaV8g7j4b
HjdOQltYfyUhXH2HpeX+W1VXXbYVPwB0mdvC6GF6/Eexm/PqsJfCllJ7ZOzLYKR8q9KgjLYjtybR
E/nf6BVzxDf8gOy2SCa2R97q/g+KR+L/BwkTdaws5R8ZAAhSkK2BG8kYJDpE0iJFUnSO7X1GrFFT
InJP2jtXRsV6dMbN1qe5ruRZemZZ7HJDBu4R7rttdjlRg8RHtOY2fHi0YVgn5OTw7qQbNIiXEMwN
SEF48OM5kMsdW14ZnS1WpOFeI0F+ahe38UkiaEru85DZNg1NIvliIfR678w3CMYScxQk8+C6/CVG
IKuvcsPHcgAY5zEPK8von8kkctudm4noUhjGDXDLfHH16FP8ayIiMfm/l8HFLML8i00g2uJgzmr/
RFSbrC+qBs1+tsrOKE9y68styVD0I3CV0gIiwuYSCKGqx76ahRUD07RfTRRBO7lSwiLOFg2E6Zhb
ukgq3OYPmECxK7JWupi1/Xm5w2MJ9x4weNixspsJSeoUEEw5VI27JLa1VB6XJmWlOzVM+s7OhvLH
Dke3/QyKxfq9wAtJkZhNl8kU71HxEAJv1Ye5XSNUfRQgRLuRg/qKGMOx//A+NdmlKVr7gXOy4HBu
vXm8azkQMDTWfD7rrgZac84VQVTi5MEJXudi1L8D1Eg/Jrvk80i2opsumxg+wqHMdVq4o5yfJYLv
pMB2i2u/o3VRhlMQnSnLzI9m28ywnnlfpKVNVnASoKjO907mhs0JzFV2tG5HnL78/P3CuDVXb1M0
mOO1rkpxCXh2VnirDqwh09ReHCZAYAKj6qreWSjq8eQRCP9uzTfhI0r06E2G+Hhjfw66r1wX7o2D
FpSOtT41eLsIFrmMXa/Kf7cSSgb1BNgnfRrQFQmXyvLSCp/3qxTYMWODc60/ZSLTHx7z6mNu1S3T
g2vPP57Vz6+LoHyDIXNy9hEWrS/Rl0OTIB4zjqYcqt9hP7KQV44cY9gsmwx1pMtOUkBi633mlkWb
UN5sfqB4an8bnhguPBEdN2IhgudGlWZ2sSk+uBBrsjinPCSNe49yFkskMUHTM2nIaksw7mFIUeSJ
ZBe2JyQ3QQPhH68QD0Pc2/7ksAe13iekXFQcLR57rsAqaN6BkQZ9lyPPq/c+RaOauEdT/mNw9xyK
CiLb5JaySZ3H7RC6x54NCBvd0LVYQuwlt3dC3NRqbSms5o70OT3vq2h0YHBl3T41sJBAQ5YIkfUv
mbfdS8EIzTwz+c5JdnbUMrXYVbZfPYCKdA4se09mV8heDAeBOC5rul2F3ZfWzmpccXmutnGaZwaU
dB6hp2ITfARFAYUVBE3ouWXbIimpv4z6Jgi3bW4bkqSHADlVhg0Mfaa4UioLl+WIpSeKZtY0pTU0
dO7J5d64a2tyX2Ii5/qveR7q12yQa3OuV7lehyqbHpiDISsd116RTQ5ud5ehG8VibWQDQ7hjTFcb
p7+Nr8rTl0G20faO+397CMxRFaz+NspphtkewG0LMZLzSjwvAUFIe8PfyALmWwkDIl44hc4i5LY/
eGNTz3sDqpHLFiGdSMkxaK50/vLScvW5z+zKrjxmilQTMrg6+dHXWXDZLI77mMG2ee8c0dxrYpfb
JK+zcc8WFmJkA+Q5MeiiYKraliR92svCvccY7rPgtj60dRB0249qXVQTavO6ZCyz7IFAkzG/Ayr0
CrHrGzPiY3X63ahy76wwefOtQqEdlnp1dTogIpziFrgUYL4M7ObHnikYuEwCw5uOjdJd2l81ESt/
ms5BPWaM1mLjaSfyftaut8Syddpgz0jH8CMIEahisgk76LJqRZcIQW/laaMz89Ja/s0qhNFPIKg3
HGQIN9XjrlqQneOBs11Q2pGkwbhXy+olwQ2GAZhxM/xz+NS3uEOJND4YK1qRq6oC/1uNykGjz4DQ
p5u7ROYvbjgVnheK9zaocw7fuFjaHnvY4hvoITyxnf0KPkbGxqxHY686JsJkNDtOcImmc2fi7c93
EfJF7MPcjbulDPUDeHnEi9Ux1+37Cp/qLcF8cS7IqSgXBxzokByWov/J/GnM31COFsPe4znKdmPb
kS4Uwm5h7q+mHuctBsLiccps9YyMSOOHZRcMd2R1RH/ceQqrU9AW+qdZ1uJ+CrVPqI9qvKvheJ79
uyIHCXV0gVIlVrAbU3Ib2lkKigrjYa9XfyYxYL65yNbcf/JNqgC41A0FEGpPw/DUVLjn+ccktrHQ
X8ohDcvOfc5uVlgmbtNtUnZYF3fygDQDB1PRmk+IK5DGaTNvH26+o9PSIPUAWmlAOJq+wN7URWU3
sHrLoDwwNuFrcPz1xVfko36tOQ4wraOweVxbt5CnIit6+Xc2QP1jLBSQ+y089XBEnxvco2cfYcY6
G29DBKwGDJRFvPkN0sEn2H8Gm96eyP3xCeT51Qe4R2Jn9dZXsHD3qZ/65buEBf30s005D04lNsJs
2IABZ5RsmAKC+p+V5+tfEw4ni8dtGl4qfqAbKgL7m1QF7kR2sdL8GNogs52YipaQV1PwaTWUmWoi
iNKx9RDtMydB3xJ3vBNEZsBIgGSkVk55UIFod9zjHDLP+eZbZXvgzOiLM0fJrREOEbOf2ugIuTVN
Z/tGU6S3hALmMDxXFRDkznX75dI13F9pZVd5RziV3Tovft0V/TmU2fS7hfnAC0WgyvvN0VoSpVAu
D5yIzFtByeW874sG2Lkf2NZJ20BnkaK2KpqvwlCcuZMp+ugkhtn6j7MzWW5bWbP1q5yo8UbcBBJI
ABV174A9JVqNZVm2Jwg3Evq+x9PXh30nmxSDDO0TNTqnwqkkgGz+f61vPQYj2MWdznfjL/wx7u60
1h3bpQt6gUuGVXPyr8uq7Zbc67GO0hPosW7qwIfR+ufZqx6AHFykbmw1a5mRVQXK28cXxkw8yl+G
8g8Noq/vNg0NmgJhAHncbOzAXfmwUsJlFEfDQ05iwIuWjlP9pZG8IbylfPGoQou0feYCH7UvtkKa
jgV2ap41MD0vlHpm734Z5A+eHzMb2qTtATJHSYgOUWXFws0a6wkuIQyCPowmdgUu9+ghMR44SzcS
zr2rNxUG8AG1b0ffIMzrg2lLB6WG7jcP0rNVtdFhVLwQRql+8nNLa2d6k+DCXuNb3YgqHtQOiW10
o5M+mi9lbekUzSgOAIZqUPsuJ2LmaYBz7XU+ucnAdbjLHf7ZUanRuS3zsT/kvl/WN33o2XTQHDAx
S4pIDqURKg9YYPlvKBHRo883+ABwCXVkT4VLLCAtLq5YTP2KEyzojmA0+NrGzvfMVVwHCHTbykcC
QCmVI2sBNhmtALw0fT3gB9qitijVWsPKx6GAKp9YYbA00sWUmZjJZW6Ix7L2cGKzROZrvK+Btmxb
NArLsJ4mAx+RE1W7vlesL1GS+9HvlLtVA3OHyNlFN/bF92Cc3HyHts9UC9GU/pdQdf5zhwme3qXl
NtbaD7PqJ6Uqfi8niOvvdSIE3SFMJfYCH1F1oC1PV6CpRkBchhwCZ4u3sPwdt2CqgXk4o7dowwzf
h4dTdNy0edc/TmTMeguRodiFeZLGT1BlJn0Lnh1Dmqd4DDeJ1xl9wromZrwx9LkEXZJm3Ti4g4ub
MLFBEGSc5ustt/boaaxZ3pc+GraGf4BS8trGyt9vkgzoysIJgcGtZOB6T20qIv1ez1O1Rw3Qhks4
O/4GAnOc7MYsaMJbRHdsaDVKVnHjArXNF3TOGvwZLvxARElqSzeyqg46gDV96VRd/qXuTfeLjona
3FR8OLPpPde2bRGW/pbXc17lW61ilW6LeENXt0U9NBj2S61SZIb1oCFg6ky+Sbc1zG1ftug1ktBI
nW2X161a9VhKN3O7Fp8L9tO5QmlSCsXgKIrN0PTOZ63KEX2EZtYkKxet/vcRcpe9StAKf0aJTrfJ
w3GMFJ3oxmrRFoaVAkQJ0DAPVYWnR6NT4iIyxZbF8SvkojZYKAixFw1w2WYxYVDqZbRowLH96dhT
n4d8gjWAAMko73vGutMn/BNr4Bmaz7hJvRuxTGm3lGilWg640HukubG19zCotqskCyiYsnL07gL3
2t9rcOmED2lkUPgs6U4tdHqN3m0/tpnYtIkBEwE+jjRfa9t07pyyqXra8dBz0MxFdaEvcC/bYhl6
bvvIw+sSmhlZ/sslB/hbgaDHvrGlF4md7orR5dhsGNlBDu2k+Nos4wf2LvsrO3ysr1sUn9x2Q939
pVea/gQcgNtvnffUOVKUvRXGxT9uWU/GMgUn095Mnq/7W4rY7muhiiLY61L4gM8pwmvLXrbFtC4J
IBoOQCdkuOJAxTk4zbvqZao8M1hUmpNjYNYCHQGLY3Fmj9FgdHtdpQ2fj5ukw0bmmAhWhU91f60s
qB7w9gjepfvvafYTpAbMF8pHfbuZKC1S1LMGc69TAi5oxJiA1yxYijctid/WEt4YnINhqAdC/YTp
sIQgWHyMyiEy6Ue31LkDZMK30sHYDg+WT3QV0TEC3Gdow08IK96zVFoW7nCTGb9oFgHm5HjWg+Fs
DWM9UnvTl8qp65w+l4V5OO5ieHMBPhn2ctEROGV1M4Ma4TAHPhu9d7YAAZy9mdi78hvb4my2jFK2
/jVpX/ZM8QvwafJduVz64Y+0zxy2eEo5gY3TyhxtPfouSlUPiNYKgCh+MKUP0iUScjtwCuYNpy6Q
fobRmVOrnExqCTHLwjctQXO+Qx5bw5NMbQqKpI9k6LAzQ3l4jW3BQ+91fur7pKI1sedgQnI6t6kh
vkG0I+bE6C4GPWolgYOv1wGcgCmb9t+UluzkLBbTdGsnbYZXJJ0S5w7rbJPdUYBW3+2SltwXDQqM
sx6p2zGghqwLsMVUYI2SSTRtFQ5VamVt6Je/XGSPNynmrfGAzE1MW9njG952TlV19/RTvfs2V/Ev
kTV1+BkROLpF3sGREiVOY24RpSTGRLSdZf+QlPyjGxxzYbSqU58TRcwDzDF4GkjByjpvtJvA8MTX
eCS+cxe3Q/RF5A2Igy7Pe2wEsY9PyHHC5JYfpntw6zwP12w/eforqjnzrGstnMpta4XjJ/TkoMdH
vVLfghh54cD3zWfrV3WABNb2h/tsVldSgXI+C/BU2H0NGW1Kqv09LRcaCJ8zXyG+wEcQt4fYlYO9
EVqabSfBDQiPrihBUvA0bnW96MolPDRXrbvI7JxNB0sVvb4FrR/bRdRm+1461XfonwUtCkn/apcN
kCHXfc3FZhcBhViPkdvk967VZN+scIpfHJCB3IF0b/wyTlGUH4wBOd2aY41jrH0D/fLKHybfWzXO
iAozAMjEt+Gj1aKyrNMp4iJIf39wDGSEKWHVAfig6XYAINRuc9ePzSW/X9zh7fUHXta8yj4nWtRr
z8iLSd91I7LaDjaZmN4a9XHg0jMTXJL0vs+SHXe4uPpUa2X9IAZZdOuu6bsQlUIUWGsd/OW3GGVW
uLFrt2m3NFcCwm1dLlxDYaDyoEmSshFOWtStW7csDlLmhQlHxp6Sbe0NBl+xhYqXe4eWtj8bd0B9
VVgwALGgu852Qs4YLLhPGNwnJz2VwB/jJn8Z2JOQe+haky4wCGV0z6jJD7iszCgFe2G3xQJJqxwe
OA8axRImJIVcJ86tGyNC4L3vqrwP9wXPgjIB0tfigBK079cTKqZPsdP51n3fxG78qR/CgWZ0XA9b
5KPhn17TbEFoV8RD043J2FM9A/ZkqGz+wGvNesuCrhzu6P3a1aZO0tq9GTScgDQPekzgtNYaf62D
+wSEVZviq5ZbLZWQSTVs//ZIsQduToRtVIUObgUrnT1qGtFETpMJeIET3Ugqb4av39eF6/dwypRt
rQs43ywJDaeujV5QM4JYBJhvklr/B7WG9RbnFf5rJ42wHcs8Hz/hewv+cAop0tn23qzcfkD/N6/l
K64+A13ZYPA/51VEfRfxBhVBUQkZ0WTLqld4ZeEvLlk0kDzOe1ubGkBwwC1WE76N+qwllaNJ2qew
z7nXNYH0HuNSz//0Df5jSA4YC9exXhP9GqQTRQ3d0WHC21Q7XVgOBpgth0WDjQh7w9cgLXPnxvPz
9uuUTdMTEA34C5zGXzFL5Sw+NvnGQBhqdydr1FvAeqbxi4hLaxYzjCgCFW/XYy2DaEeklv/AtYkG
lGowzt8kVs09aaaO5UvwYGAUzErXooXTdLq9L5q4+tOWPRZJo8JWD4+2xLvkUH0YdwI3QvG1SIDQ
buaAsJ9WPDTtTca3u8Wt7DW3Q5PFb1QUa4G4jNwzC5lGA34UD8qb2+GWopKH0pfv1+fg3TmpLNdA
6XJ3UUkv3bqR6xMTlVIIuRmiKNFp+k0GdVsLpwKqmSK+g1XmJ3dAaliK8y7mlKskJd9VmXBlnC+x
nXfjCBqLa2FMdr4WlQuz1srw0S1McLLoM3G3N3c5X9oPs3KbP6WdewfAPwJVc9+gB6mLUp858txs
ONureFpPTqA/woFG+lS5SfGIOoIWd81j3tWgwGjgc0f8IdC/xytkvICdIceCX5+8Qo/XWizVGw+r
0pcZDO5gb4aDQbWmAIO49Kwktm7Z6lp/C4/IDLa4KHkE/H92OyfKEnYmS9r1wUMSXdOWHz1ewTpz
XgLOKNXOF2Cs9SzTXi3hxdNuytrQ2AxRO+WzmyZ9RPFKLdbsteangBAkkWk001uagtn7BL6lkpug
E81vQPbBK/eZ4S5E2vho9jm2vyzRi6+xo8tnFj33LmzT5puLT7Jd+5rrYJFPTdxavfHic5D8ak1T
3y98OAgN17QpIt0cDvY+RtWEIi4UJtu5GJt6FXPPwNXuOKj+m6IFy+yZnnWfILPXWEKj9jf3ZbqX
SR/qP0M0mj+6VtrfRdGRF6FHwI64bPvWU2K0CKNyMnzZpmLV38LHUnKZUJjIxXdaYqm3z3Pf6dcp
ZS9zGWFerjZUubSnyQunH4aoqmpFQLX1nTI5rzmhRNyUAM9WDyMcAxAGAFtofSNHujd9CuELDjEG
R6VMD++0Ej3mwm38vF+7mkqonNELWtVV6LQ01OlAIFc1+ldzjJIHwn09VM5sYZCqPLNGOOeRuLy0
7H6IDrA4xXPTcS7QusQjSLYbKF0Khz5bb9mZtvRc6ao7Z3J1qJu1Jb4rfA6PqHeCYBkjRyWANCNF
HhaW1+7oiGDjz0rNeSFJ1dZXGmfADcVMWERt0gEbIeRpCDYZOx66AbR4S9xRVbTGE0Yd00pBsX1G
bi/wykETwX1WtHSuh7kVkdHkxWqR4C/qJ0NvtgGygpkIUCfcuUJ6wIvaojcIOQzx2A34QmMrCXAt
72s7AviAPEcztok+kK/kUYCUqMMLlX5tFegsNM2M/VipekbnpvxFY1k1f/wQgA6Nu14vbjhL5Yeo
b3QAG0NfvI5KEweDGg2lfBrkn2RsFO3GGV2U1TEfrDxQJpyilSULl1VXsmPf6SOSifWUhlq6KZLW
eeFuQCybqMAtLmgssZeG4wTCr4yqBlgMJ8B+kzoTx25POnk195b9cGX1OBpWZmTMbV7N8p5HNSZv
TcYp/c3SOe9tIJHq7W1aArhZAPmDkd+VdBEXZjTlap0RG9nTY6B0sghC03rugyKn3+AY1PajMsRC
Tj+o+DOqKR2gM8Z1vwoxu3YLaGSlRQ69oV5TNH631ViLt1lY5C/0jjsBqw/Vh0ULXXD2HCHZBwk7
uk966nfxQ685bXAb1oXCyIeJn8+xwvRa5nmELarym21K7CtAUdNNuH9q0/QrpKQD/C6v9E3uq8ak
pOOY6AMbQMqfvBKOzoL09jrZ9bZFRQs/mqgWXqNZTyG44D+NgokMwsXt72O38vylJWtWWC/k+91Y
AVKFTVJZo7UYZZHfQdulf6/BZ4EfO4gXVcv6VwOGHEWNwTF066hOvEakGSV37Lb5HWYmortrT+jt
Wqs8gVA6waDIBPyI+ieU7hunb6Iv4E/oR4HMq54LsySgEztQ9xtCV5kvOgIaXyszF94K7ASNDIhn
zkOTqIDTAastLLvSjN5cPkHov0YX0XUye3XoOQDjUQpa+3cKwraDNwU7Z5FwFbQXUJhYBLJE9D2O
+wo/nUvb9WYqOW5w9Ro4GcDmUX9UjcS7jqrKWxqJx+6Ry8r+hPocgwtKJPcFTXmwM6oQGk+V9liR
Iwsg95rngSQEYHmDYGdw7LnNFqC20GUZZ/ciLYzfOZqAYu8CjExhlNfiD8kemlyOfiaxjGaqibYC
tfqd6Qxps3UNb+qWSUVvcz2SpCO2qO7GO+UMLbaVwdeHVRpbxc/E98PvHkLGZ1O5A6C3oeJj+kOa
oUi3sJ/aeqFS4QvENm37GJIX4e2iKo7DPVoHztSI7Jq9Y+Y6ECnk4y9DFjovDmh9zi9dNyB7STso
0/rU/QxTyWl9amrUe4nJlRNBpPVlckybYiZYLmyIFlEr9GCaOLjXNN161twEL7AWm8mc5kmNu4Vg
oNBKpJVCT0zJaT4GkO+cP1nNxKJYFDjt6HbWXb1RXWZ9b/1CYS83JvlFTQgKSUzwxTqiT41SA7aG
Qe/Z5HbKNxRY8EYxWqyQI9uYLgv8gQtBQzRc66NNmcnsQN4u/JSldRVQA1v38JlaVhs69cvORvR9
hw6kgVdGEwiytcAEYYRLxnLLtWj7OPniQxrxwFwPNB/RTrrdGt4uvgNPxQPtOM8Z0x0bcuivKIeY
yU5K1HTrwujkL9i/VbgrRIAYO7AbeYBm38WrFgU/q7tJHgQvmya/6ZWvvnjcbZ21TPUpQaKEvW0l
bbQcK1Q7HFNxMOaHgbiUryl6iF9tXmkZrT/HfE7rsYOSgfea8oRf6N9gzyefna4amT4qr08uKIqK
HOXbOBlvSqHmEB2K8G8Za+uI4i0PHGCKXUHNHQQ2uRq2MzynXTt8KyfE7poTxUiQ66m7rcKBGrM0
RQgLF333c4IOz7gdyCDAF8YZa8YKYLPakslUPeidwQvSI6n7MhYyJ64w51dCM4R9GUhjj54KtjgW
DIWSU9sgMIIr1RCC+AR+zjd+WKqmZt4T/XUXsIr/NnXfGDcqAk79ScNdQq14dJ2I5RXCO8XAVDoP
ZhJgP2gxcJTryQiwVUbBKMeVjwRzz47SJgBJc5TTtWZan9vUatnJEjanAg9puwiNUos5T6rqRnWh
666iLLA5pECIkWt7aLofkz3Kr3owZsaqpitLRldXOrzWPoF2K37pkepxhqlGIjtKb0dLSEGRxfWa
70GPffvAeWW8wb9sNJtKUtP3WRKw2NO+hweOnTd/QPvJFZXWbfDckRWK4rv1ZbSiHeRQmPeoeay4
UsXfNHgf5RJk5WhvCnq837KgVgPwGW24+avkYsJtiC6TnVjsMiIH1NFVJRDzv8rA7fsyS0iicWQq
DhU5Ir+kHkRUgVNB76Tz8CaA5i7lb7/BdIoNDfkanILe/1xYdHRIdYko92UpjAbKMKJB6NLCBfxB
abx1HsoqyNpPtLINzvB55Xtf9HYQ08oIJ3OP1yhMcdqUQbb4y+2lHDPOdiu0NdEtfQUXbjiverz5
Sy+oWBQUCFeB7ak/9Oqa50xG4XyAQoYlcCa//DVNmBlFJ3H/qtrwONYKxIoa6lZqIUWqNn9hnmxc
YXvJOldGIJeCzfNGxITw7CI0zOOVWKgzeUbGnKvGv2ILQBVz5tA/krF04QN3kUWzRJM0QpqyELls
hr4Z5G5o/eQwobH7MXrxuHcoHKz+6z//5//9z+/hv/3X/OH/R4L+J2vThzyk8vV//+tcxJBJ75vD
vGkKVz/JOuw509isdVx9cHcgXQJJSznPvb08yrnYJFB5JqJGFCaucxIB6EdjRWQQtyfNoLkKhfFN
a5vqjnvGcHN5pDlD6yj4lHUC1bkpJHcfix/0+Mfso8DPYWoRKVtp4W0/tcaWzbRfmhq5EFYqf1aq
B3BOwMZtbbW/Lw8+T+Nk8PkZ6rZJ1KuiK308eBl0fowPn+yIrIr2hQjJqwTVsan9Boeg2QUweOJk
fXnQd78tXT86fwwnENQZ7skTnMaibwIL1dtUt8VXIQFjZ0Wp3YPDDz+aqcjEXMuUjoTvQ37ZyWOk
WTY05BtgMCuKepPZbrbCqtqsBo9UpY/OytSpqeiWbUImVOIk5Mv0jK6AgQ9s0lZPlRslnwZZvplp
l959fCDukiYp9Do/ozgJZUt0ZSFsghYAJ7deDFQE7g1W1Q09cNyZl8d6FwDHZEyHEEiXnD0Hq+7x
+4HDlsCV1DWXNrRRWNKjsYhlTsMClfCCQIzuox/3PJ47Py7WFQOv3PF4UdH4gM4Yr0KNv4X5qK3N
dkofPzwrcj0NlyaFoLRhnjyqtPQndnOHAydxZEsvj9wNhlHIuI0AfiJ7dSUX8f0LD1rbxtvrGjYd
odNPXNfwwaYCDV4i2nppWIpmbgmeyOyd6euHp4a70rB4321+Q/PkgXVzaSANiZuYskQ9R0VLw8Eu
zLcGQOEWvWrw0XXSNkk+R8tHeYAPzJin/o+tQCMPgA0SFZ0GjHc3+TknciRUS3bva3mMZ35FXgsi
7EA0mbhjTp4ajINmNi4AnIEDuiPQhS+A6swS71p7JWDy/FCQaOf/c3nzj2dleDhT8BDN37JZLjQj
FHsPAWGlReaVBerMByZZM1gLkdqy+p88r8JAZDgETKVCx4BDlwt27w/RNrB6iGtTGX18lWI8V5hK
WS4/5cnaS9ZHn3Qur2JGCvJ26KW/MskM2zZ19Hb5TTz7GxquBDXiCJsN+/g3xORPdo6NMTyuaMtP
re+tq5yA+mjwq38zKYmdUvATKkueDOVzpDf1cGCV6g04eZAC9paH7QLwg30lNfL9bk2+M1hP+moI
FMm0PZ4VUnJENx5IYVg4GWLmHmrOxuc8TkOeuNC3vqqQ6zWGRhdkQpd8M7qSC++/+Gkd4bim7jjS
OQ1oz7m8Z9UA58HwtJIMJNzmFCurnXD66MqC/Pe/dXxCwL8sCLFQgu6voZ8cT4SfNjkNMbnMpiz4
plV0cBbNQLRRgcrsXgRJ/BBWlXlLc6w+EIYn7tlypzWtdmePFMd+HeOie0WWnTnc79Fm0d2Pd1Go
U9zVsL9c2bDmL/PSn3vyfDQNmWqsHLmM6Vf4WUAH1huIPiDoYg2uXSzTsQlhDQMKufxM/j53XhrZ
OH4zIKNgcekZuQbeiOABslzq3CsKZ8tSV92tO0sCKBK8eZWsDiJMg13Zelf+inMfHYs/z0vNC5cz
/+//WI4xD5mRRN2D0w+2pBfCGK+R+++BhJdXhpo/qnfzBaDAF44MWKmTj46SS9Ri3TOXXvPDQqO5
pSmT0daFI1sAEbr8654bTM7Boig9sD8YJ2cet4gbc+bf0nbMfH2Z62Zx0Oyo2lr9kFCLN3GdXZmf
fu63dKgUcCIxlG2cphm7eKw5RZDBCcClhu1LFgEKbK/Y2xzX9yNpX4hRDLUBF9g/FOwUdLjIBFhT
GomeNcNVtyOq73KFf0ZsSorl28u/ybw1nDwATMU6+BSHWh9byPGzzuafPwehhSoOY6VTorc3ab2t
L49y5ldgW3I50LJBGUKcvNbeNNB9BXuwrEcBUtcEkGJbxgLv/bi5PNKZpZXlW2djN/jFpTp5d5Ne
dqjtOPvRHar2U5B5+4LuzpIyytyCUNm2q/UAFqSrHUgOqT6+qHKgZq1T1LxZVU9esXTA+Rn2gbV0
tVx7bJTAWyHGIj9guU6+XZ7qmdfZIuLY5KbAi6WfXqBRSOIBLhkLofCcAiDJqaVOh5p6KjGWEX12
5bc98xQVOyOPkIBui27e8btCiA4wT4uSPqK1+qbsY9h/ReMcKsNxrww1/1MnryVDubrBsYab82mE
Myk9NcFAHptxYtMCSuqwBVEaBkDACVVb96YwPpGMpV1ZIc7O0DEcZaG5sSx9/lr+sfIh4qwi6EwQ
0TBdbKhzoiIpYKLj6sh3H356dCbgkfMNOza40eOhlAZLHnsph9zJE09mWUT0DdAd73BVxi46vK40
rixGZ2fnKm6V7Pm67ZzMzpKNzhrICyN8vynXGlCxT5BNrGgVYi3/+HWFX5FHqBxlSE7Ax/NruDhB
g+OnhKyiUBpxzrHJ615XBfLOyz/luXmxcjmuYRIHa8uTecVgtHP0x9YSw5lFwBD0YS0ho7ZFfHjl
BTm3Qc9fAJcHSjp4PU+mhVdfqLZlWoQ82f6ycPLOQiZg5zvA+hoM4wDkcNK7Wc89bexfq6rs9mT5
VDdTq3M4//jMFXsZzXMWVcs6WW7qhFQou4eTSeiuvWtxQG0Gt35ue0yx/2Ik14WHhb6H3WJejP7x
ZXB7I6CUv4DTokGgAPYwUEcGulcS8a78xue+fXu+n5GqRt/XOdks6qFColUjpyiQ++7hMdJlI71q
VdHDuQEcre2xJjr/4nPkfoH/lpWbGoU8np9vw3kcAWejKE58nLbIMNJA6d9HM90Vk+tdufGenSPt
I9vkiAXP8uTB5XgcHGOE2+SFeftoh2a0JINn2kHUiA+4BImcgFX48Wsia7ecpVU6xzp1MscJBB36
OtDtCVpVfT2bRtEJNrZx5zL2LysMwu+X35pz03Rsh3eTN1Sx2h3/qpDQTG+A47FUo1U/DxOg8SpH
zhqRSPq1D5zk0Pba+OfyoOeWA+rKEEVdrnOmdbIciCqzS7OHlIAVZljlozYuVaJhEKBbvP3wUNQ9
qclQFZyLQCe/KCnbs9OM3gH2X30VUK08UFaON0npdVd2xDOzokyOzUnY3Bk54xz/lC32JUxZNaRY
V4hNjLKSXkiiwF87b5cnNf9LJ3svNj9eSs5PVGPEyUMbhOfVcaHXS4ms5K4itHrA65mR0Xl5nPkd
fzeO5BKMVU4wpZOl1LHLLI5A26J3qdwd30q+VUOtyB2XAKcmZT/LDs1CwXZICIId/7o8/LxinQ5v
C4WwhEaZoih0/IM6VdZavi354oXVP9memD6j6gZZ6nTZphwz7UrF9cy3YJN1SoWcGpd0TlfQFm2i
HcS0FJ3Jx3mU5vZrLmp/GdLeB2Ayx1Migfz84UmyZoN/kVIKwUXieJKgj4H2o9Vedi5wuhxKxL2i
O72BBwnThBvllWf696928quyKfJ+OtLiG7RPFm836UfapDVgtTaOf1lBav+el/hfwsbSiXeqgs+u
B0OAhWnC9IGay/+SUoFUq8sTf/9rW7ZyOVFITlkki598Lpg5wDeFFEqF0oxHQhOTN1oSJKBiQLgF
lWDZixGDjbm4POz7l8qy+UyZP7YQoA3zV/yPbVLBFw4dQpXILyRxLM5mlAkxk3v8LK+8hOGVWZ4d
TnfmHpOru2yax8OBLNSxLiFymhmAX9DxmPsqwRc/aAOm7CAHM/fh+c2/KDlfmOB15ng8oKNmKnHe
19h/NNqSkUybp6k11T6yvJ4Azby5MsMzz5FAN8a02Uc4tp5slLLswpSUJayfblrvQllAryfaYaV5
XrwLAs3bT5pm3F+e5bzyHL/E1PRZz7nicIvjenU8Swq0OW0kPlUyPVA3VQMhgzEnHlsvij8qKMs/
UVOTH4DJ6Mr3836Vn0dWnAy4jyvkV8cjm5CFxqq02DDhl65pPdv7SjrGAc5PfqVleObdoYKrS6py
lHJZBI+H0jwjKgLTROJQwGyshnFa461G7DwVT7lHkvfl3/TszHiC1JVQ15nWya4Sp3agTSHSEyzO
2SbnBInM39M2oHOSKz/iucenU+BxlUvbSdgnL2lkDHg80pkfM2EA7CrNX5twdyB8y680fo0tQKM5
JmHQrpzq5kXl+L3hfMWQjssxkl/05GWN+5FkorRqsIBQX9JIKdqEFD6ufBLvHxz3D8rHvJcsNe++
wU6HSYLxu1nWdQRSB1PACghNsYHUCXGIZJgrP6c+vwmn07LnyxmdJ4PT8cnnUIkCSHIjG5pOpXkX
Jdwggygj1MyUZUhqi1dtRVFjFlAi3ZVlCqo0dJt10/kSrEdffhJA1Z4vv07vn7GC32dQyqPzzA5y
8jqhvPax4PGM6zSBDtGxyH7z42bYwglSL02DE3MXDbgLV+i4EVleHv3MI3C5Z3Lq4z/4Nk6WeddW
A77cksZ+Pf3wwR/TeCFkesTSxBK4uTzY+3MSq5BOm5bvxpLGaft5DsUFiEg6hUDavSOQC8iOPfU7
LyUyl8Kavc/9FJhk2zTR2kKK8PF6sM1HxPj8FQog+8n3lFAiFQCe2qUTR3+4ENWfSGj3AMnG5uPl
qb7/gBiJAxkWUvZu5nu8JrUl0Xyxhd7GGDIcx2XQbEPanVde6DOjcALjgjkfDehJnDy9UnPBaAuP
H3Rysf0S/nOjGaBSL8/l/YJnzyXIeTbYW3hdjueSw6yFJD2AZ51xXmMgu73So2+yn6btvxhJccKT
3Oyomp2cZDugZbhXeoJdESOTZ+rbNynwYXgfMtlfHurMu0jtnEuIDqWazvrpAwocYmnUzI4h97HG
JdFaG3Mw+k+6Qb1+kco6/pKO+PZquytf6l59vJIMfQ7JkIFAQdHpPPnuAfRS30mRURFemB1oh0/r
vIdLGYvBXF+e67kH+Ldowf378Z02BGHAdK3dGj04nhKbVIyZDO979ADt8FpnYv7ZjldY0nGZ0Sxk
EQClT95IxyOkSh9xW5Zykk/w7oqXQlPGi6Gh7110jeOu0jzLP7xdMSrKNS6UOrWz04cJrmcYEt/s
lgNSyluClYqV3rvWv/gOCLijDjjrCWjkHn8H/UgwtDBBtOM4hAs6SVitcqqWZPl9vEjFVLhPsn7Q
WKUieDyUbuBYRmSN7MkmssQG0romCc9a+BIcy8dfjrmWMosI6IBbJ9+cUdWEAnWyW5ZePW4nFzJ2
QKN4k3TDr8sjnVutaMSxzczyKprTx5NSjUzdKSFto6yKdt9U3JAzB6X/5VHOvexsqNLCWwsV0zpZ
rQrpUfqL8F6WDrEhUPlBQVdWuZuavLuyeb4biklwquYmTMgXCpOTU9IEZ6lWLdmuwursLfEo467s
W2oMuJDWl2f17ruah+KXUxRJOemaJzuXRpA3viJwR3GW+jvkzz4IoiZ4IJOt/u52JpbUiMSO/MoM
zwyrOOUSL0QXgW3mdJWklc17UJCFyRbAqbr5Rmyivk3S2HgFuerkQKCs8qPfGReGfw568vJboHBS
PxgmWHY55jSDgB2oHM1mDPtud/lnPfME6eS5zFAioRHvpEghVyADZsKyALx5g2IZMqdNnhsCcPPK
d/bunDfPCukk7Vp+SwQTx2+/h7gklEM8B3MmA9FsoF1NCYAH+YK2LTpD/eAcFj8Ndn3ls3u3050M
fPLqwHRBVm8G07Jp9H7DPRB6UWhh1dSnqLiBth6sIHnhwCd8+EBjOb3yQZ59h9gM+PDpoFCZPp44
kL2pqVyiTkRACNUiFGAtV36QZAcPRECERaOEDDKCuLiyxZ8fWFpwp+iiceI8HriydRCsJG3R5Yu7
r1A/yp8GMURbrDD2qhT2tI0Jgfz4hzr3yKkGsv0hBDv5tftCc/XMy+fZIuJfUrKq00PbZFn/e+oy
7aEL6kijgptXvy+/yu9WV2RF3IKp3lJAkcjrjmer8sksRwg4S/AL2oSbpEUVT2Kx/eXj43DolBw3
XcSkp703tgujdCr804oy1JyoM1bebRDgW7ny+M5NiKWVygWfHAGMJxMKm8k2Ey8WMxOZ8Nac/IWp
7q71Z8+sAPY/Rzn5LIMYRjvgD7EEB9JsbeVBcQ/cmUJkf7gkwhPisE6PBHMmDZqT7QKOVJl2gYHo
RuXG90Ab9Uejtel2oSdaXX5IZ159m0MtqfVq7j2f6ugIynHcLPHEEuIbtD2YlVDB+3FfdcLZ+STr
Ljrg7Fce2JkVjvOKUrQPdOCb6uQkIezA1gjZ0kHMpdVvKi8/ISJOdz1rwi0W/GxlTXO2nGsDlb88
3XMPUc0VLqoJ1PtPXxXC7vwmjXlL2lSNW2zpBDFGuPwMWDtXNqdzbyWndmRvVEbUO7GsS6+n8i0Q
IRTA820u8nJlU1S4smbOq8TRMZpXhWIhEj4b96Jz2jm0TZCf5USKG/LqEXqkXe7nvNtNOcdd9uVo
XGmonfsB54rILO60uR2frNHuQGQcMV/GsrKydJ0H7bgh+Wvc4mu8Vgc9O5TNAiI4rltcJ4/XKVHi
hKLZZCxLTIlrVkvAhASUwZ20r0lkz/6K7H7UFSkN0qo4HioOUeundmIsazIx95gYzH1BesrNgHPx
vrekv738Gp776nhkrIwGJzXaW8fjkZwQNY1ialJWrzF2xV3Y4JqLSchdNQRGEF495VfGPDdHrjx/
l82pqZxKBgoE7342sOyPbiOWk17G0Wos+zTDQ08OIxDq7HB5lu87I7ycLlsb6hkWF/yyx9O0ckUg
wOiyMEduGy6S8G/k9eDqmxh8MuA6qGGsc84mDCxodPgN9Y2XC2xml/+Qc+sN8+YKj+yLJs3Jehrb
OjlRQYj+LXKMB41AFoFGQ/Vbymn97yxvLKxLYOm7upLX5HDvx/5f5s6kyW0ky9Z/pSz3qMY8mHX1
AgTJGJURCilD0gYmKUOYJ4dj/PXvg7JeWxJEk0+9eos0S8Xk9On6Hc49h/uPgUXIj3Q+uaTTNaiV
yB77KUSuq0qboDPNMYMnz9e9A71JbdCY8bCXRavsL0/53PowrKVxls0Fk7UOdGnYJ6+1POxoq5t7
Z0rDxwzuu5vLo5xf0WUA0N5E0rwU6npymTtPCMmNYGlDC8MTIaYF3cthrJvXXx7JMbECS0yNj7Z2
JtBFJ0k3OjrdiYa+97I5Pg6u1xy1ebCvTOr8clJIX4C7rg0Y4wxkFtmJpZRtAjTfg1bdKCvYw1UF
WqrSDQ8AYhWoBtprQKXz20ndGVAo8S7BKGWQ02PSOTRzdxYgPno3kxuzQdtWIDN3M0o6b9sEHPGv
rueSTiKcJ06k1rRez7LPshb9KWiy4rmj13cUWIaKwOOhAF9z5TCe34HTwZZj9LcSYd2F8TAsCCJH
SIio3RauiKgzAnW2BqR66dt3Kkx8gar3lXzPhgnSgX1BpgD2fHF0Vpa2Ui1pRdQ+qbinziMyhv1O
ic1PpWKhVlRDewoxKfKxIxSmjUDx2Cr0/ooZPN9amweThqqluwQDsJy3v82+Sjw3lqo2BZNQvDtl
mKLjlDvhTVY0MwxD0zWX7vxSMh51aNpYGJAMzOl4ORSOUAB5E0o6uvdIxnlEDC02gsjsriUbzjfW
UTEyuqbbhMU0YpwOBZvMOMOVMQRWLXpYDftWfkw8ONu1TmYdLcOj9QXhFXEfocZ+5VCdLytjs6kg
m00yK+sWq3zS4FMdqyFwkQp/HOiguSlJyMJ7pbfHWNW6K57y+bIufiOFYNwfFwyjcTpXFHNGxU6c
AUHEBuPtpaMPnQZCp6r4dPlu/ix5njp1zgJw5emktLbUvE6HymPhkbGPpgDpWGgahwI8kS9MpFKB
+hndHz2cWU82TDu/g8qd4PpPKY74C0E0GgUI7PpDXthXaqfnD4qjY4BVnOblKVujACGP6lRgxLCo
hCqig9D5xDtjKKcfl+e+PMWrqdPHZS2OCimAMztInziqW5oJu0LUwiBEq7u6A/TTJEcN3VGwaQYA
Bzql3AC6Tmn4xQRv3uWPsLHRJF2W0UnWQQaxHPq/3VfTC+GOzVwOtaVmD7gI8kYVlnoHYN64Eght
DkU9jRYcbD7I39Oh2tTAC2m1IdBnRaKFVsaauYvbFsZnxxi6K8HPhjEkWUzAZYCEW+K91czinp1Q
oSyBCWlQyl2na/RLw6lzZ9CyuuulRt+6MSVHuoTdd+0soqdo1q71e27tMG2sVIhcYNx0BK3nDIeg
rlUj+kKa9jDpBjoxCZm7spjhK0QNFqZLXQnynP5+vJjuw+Xd3Ryee4XxsDjP64DXzNswzjAcgaZl
FhyUGgXlrKct2k2tEb5E8PGArDtYHmpkYhXnl/HWLntAYXlpClqiw9UeSBtoRzeKMYj6ov5Wo1h4
NMLO8oeu6a5c2Q0LycPDWaYnlKzIuqkl0jpX6vMwQpOSQaWBgvLNMALyhuomgfVGl8fLS7t1mgEe
UbmlkqnhPJ3ubIooZmY6HK+m98YPNgMEdDjK+7ROriE5tqzRkhxZ3CWwXuuTLDsV4cgErGNm1Hp1
G5cudEsIoSE8cHlOi6ld2SNyFLzb9LzSYbtueXXyqa+jiheuagz3HnFUax9W0BBVnZxfpAXpNXRb
3v7yoBsLycO95GMWZIX+E53wNwsEz6kzRBmEenZUD4iIoRUU1MYiEiRayL+umIWfiLj1HKmxAzei
i2TpPzjdtwngcVGqE5LNoI8HDb7z0kPwby5V5zA3vTbvhzCRFbzLxfQNUgYLbnnoViH8bRY6moEM
6eBLNYUONEPV4h34bDkdqYlq0WHooJKf4dr40qkOArNQt7FHyMbY87OiRUroWyLq3T1M7aO8S/Wk
emTiUQ4zs/7LPaOcFQN/B/fIo9NBX6WdyrgSuWN1kPLBivmiVsNdNEC3iIaWc5ebSCn88i7SDke0
CUjWImGy7PLfdhFiv77N89wkxO28T650oocKgoLPht7PV9zcjQNDB71LxyhgAtpHVkO1QwPPUtyZ
QWMU7gs0McW9VK3yxh4hOrw8q40LsRSyyMrYOCdn3mzXxvSTdQxFIXy8x7l2A03O8V2aU6Cj71J/
0BE/ujK/DUuGc0mdk5WkhGauds6YdeGEUJIFRWmXz4mT3CJjgRMmBpDxUl7DGG7N8e/DrS5EmS8h
NXmNYEbvyruRbgThmjojluh7LU9VT4UUJRqzVveXF3drH6HIhDOA6JMU6crHTKBOhW6QJO8wjern
jGzNp0aNmo95VsxPl4da3pnVpafCQoRgAqsC1bOaY6vBehJRoguaaVb3JBER8+6MH4jsIOI1Kvqu
QgDmR9NSoLg88MbiMrADdJPN1GjKOb0WVgqPVh+2WpBJBx6eQVc+gJr6UXVq/26U4CrtSSuvrOvG
+fFI/JDxpe6OjVtNdnBrqJMdxuxD4fJQQFDyWAACTP1WR6WpnFzncHmWGztJm7i6AEaotpCgPZ1l
Cy2Y180QmA5wIX3WVNm+m8wUCV9KeVfiy60FXZq42U2MOGmu06GUnPawAsoHaEelCjuoFIMrnx1Z
OtRBpK7vdOG6T0NNt9Cvz5HWRsOAgwlPylpW/W8GLmlI/Rg4kYEIQySEJCypH5pcEdCreYW44sxs
LSiHlYTi4i1jCU4HE44us4TielCWoftqVFOFsESCaITtJtMVH3HrbljLcwhCH7DIGnGTId8nkYDR
AscLRYsOnNbf97lrwdZFIEo6ZrEEFL30PawA3RXQ/IaD6gH4wdcgO8zoKwcR2zqnjTCRNrBqpb+d
nDy6cUK45nfNFIETk7luvi9Cw/5Q9Fb3o2zJT13e163pk6lcUPRUJvkgp0uNLqhjDW1jBHZWQNOe
t1Y6Hs0qt77mmVBvLUTH9zHIv6CdCNKuDL41ffI1oJ2WjtIz/IKhj91Y2YMBWVhc5vvJMaIGsku9
eck8oLRmFWb3CAbYAeFqv6cV/hrea+ugEd7CwLCwCvGYns4+o+ouFFiHQHQaJUS4UvWT2jNvFOg5
/hdGgg7hBT2Pf3DmoMdalsYOfOVBMcTwOcZudyzQeL0tapROLu/plgVkCEBPBPB4lqvro0elBs1Z
agTo1RvRbiB98lYOQJJ9tF2G+x655l8fEqoF7g85RnDJcNOcLmRkVTVcYWLGLg39U0fP5B7dTsRr
+Or4tQ7hLbs8x3ND6MJrBbvEwpO0UPycDgjBuLAhCpyDXNPTT+A1YLkKFc3PVOScCvQSfWiYxyvW
9+fbcfqQ0mxsUMVZyB5Ijaxuy6iraEBn/QQDaKRWwdiP2v1gWuHXga7ylzyc4gcZtTBiT3Vp38gi
HR4zFI+PU++pf15egPOjixeI20BNn3a3s7pqD8spJBEKmT/EAD6otBF/K8ELPtZlU75eHur8muIF
LmAmnlSiorX7oBvUhlORzkEH2/Z+LHRvH6NXu6+L1vrghV2xV4dE+Lyuzk1bjOH+8vDnx3lxQrEQ
VFjxldaw84hOaZt0GKwYkCiWsDZkUOSloBpwznTRPPS9J65s9Mbp0owFOUEaDBS6u3rtXLqkewQL
p0Bb2jL63BZ7o1O8PTIt8zc0kJpjpjvPl6d5bolhcCZL7/LK4mmuU8eIlGlj10BRKNok+ZgX+lMb
utV7LKFyow0xnKME/4GLM3zFXGydJIwfWGFQ2MSgq8lGBaKdXpypSK/CfyRHPbpXcrD9mcyiKw/7
OdbedfFcgFag98NJWidWW9mJfLAQuDAAhQKoHVIY5jOEBF0RVu84PIOfIzEbpPow3jpaNL1P8Ls+
QLeKFqrMs0e9caKbywu/tdkULcnWA8PCA1hdatTFUsQMMCXJTLMBoqAuYHSEm6JdiLwF4koQDd+W
ngXv2+WBt3YcV4psDf1yIKj1UxuWVoh5peMwB21dDw8IBul/oNaa37qtUfw5jUI9VBAeHLTMHK6c
760rhfkCIa4TH5PiPh1Zq+DHCht4k8n3y3djq1XMVVNe4cWSdyKOwisWZOuIcYm5UxZYXCpfp+MV
AHUHJ0GekvbR7jDCSr3D9UMoYnSrKw/DslsrE42tYjWpuGOv1hndqkCId1HIhCJ3lM8UKEwI5+Xw
8Ze3jnzNElORl8IfXt2ZBhLAyW3TCfXOYmx26BU6t00JYY6mZPUByk2ySG0iURely0O5cm42Diye
Gt2/+MiEVmscMOncpm/JVgVzNNeoZzXNrVUP+rsOabJ70uWdP2pj9etWGHeCt30BK3F2VltoUfK3
kqRcGFRbNF1NE8kNdKEPam99dLNEP15e4J94gfU+gtbFf4H2wOLVPT0yBmy2eoa4Y0ChNNtB/pzt
kaqcDvNg2c+10VVfNJifgwnNlP2oooq4F0K1j2hoZh+Sroa3HkZJc+c1BEVXPtrGaabcjrUli48a
+zohiStHHbOVU2BXjv6Uecp86/Rd8wL0rfwWoQq3VyfoVLNBxJ9qosbvKZI/KqSRZnVA8TLZz+gH
PEhs0Y2apcOV07GR+Sd5Qt1qiYJNsv8re0ZDeD07Rj8Gg1W1UOvUw5AHCTQ7n1vVUJyDo6CTemfD
kvF9APsf7aqoVB/gZoaJ4MpKbdgZbqCmUrijKAuI6HQTi5TkcFyR/7d6VCpR18uiQwfD8/1SaZ/3
sLkYdxNyazc2GskQnnvl926a6mRfwVUWNI5SPoKLNY+JUxcPmRgQ4esyxbpytDf8G6wgjhSclEux
YPn+32PbvnHo91LHIA2rkRT9bCb3+lQV97yV3heo3aHXrWB7ZynLqfZVOYV/XF6ojRu9NA9QLABt
b2CRTz+BBVkfipEqlyuxkPaLkMu+Q9eg/2jnLsWbXkK8vUetz/31d4COK4Zc2hYBrqzegVQ2ek/F
Hq0+pauRGxXIRL/FwlBoodaBPyD07hT67S9Plvq4ZtJuBYrNWAe9VqghjpUMaoDikKi/RMoU36RU
PZuji1ZA4kctalF3KN1Mv5xZJJuI2SZzghHjup2uMiBEE1mkksyQyOoGHRwPpRYja3K6mENlvkGx
3qiuGYvFLq7sGCizhcmVGj1uz+qRp/1Tp2U6g7++smG908IhQ2Kwq++9fvpmgEE6pGr3NHpZfxzh
WdlRAO5eLi/4ub0iPUGDHe88qBPo8E7nbRrpPMRkagOQZvorySKLbjoLAqe2hMv78lgb1gdci4ob
u6AwKO6urnzsEe+oM5dl1oe2ui8wUGVg5LHz2exEKx6LeZrcg2eKyUQXnibHXRvCwY1mTVFda+c+
9wUAgzg/G7rwb+HFPJ34kBhQm9CMgTQ7ZsVvGy0+zkjmXLm951budJjl+3+zH3Ko6S1xjS4A3uZG
KJO63X1bo2yApkf71Ut783B5kbcG5MKSOQI3QEFsdaZkanfWWGQ9WnS0TLoVikFImdJEhQKiHwK3
ueIhb60jiPllO0kowGZ3OkFENjUACW0fGL2IHqu5LT/o1njtyT83w6QqYMswoG7CS9RWywhmzhvK
ouuREmjaA82Yme17SNA8UakST7PlhU9NphiPVR0Vgd2r5tPlVd24JoyNd4ODai14k9NZktqIzSFl
/LhoywDtLZTGZds+TvPU7C8Pde75k/UygHxgiPCc1t0PkFl3+kwTTYCsU4ZESp0qr2mhO3eRpiHt
TTkeJZBSD9+IDLJrWbdz0r4l50ZqCP4h6lVn5YBGQWog0iUTTRC32KEIEt47Q5vdl6q0G4iPYKz9
Kan4KUYreReadfeHbLrvRSyND20y5/usjkcIBnvngRqRfH95cbbOAc24QGaX/lK6zU/3oYpHE0mh
oqeU3dVktCEZeq/YVXyclNow0I12Hfju+gEKo9RQXyB1t644n1vnHT8AllSMGGHS6hOEbmmGwuMT
DBYKrH4cFgB2U7e9kv3dusb0eAL9p9+UfvqVecqQ1ut1VOYCRVH7j02lZihNIsI6Hb15bg49ZePb
y0u7OTESZ/bPHo3zqn3SmigJlFxkHuZXddTDd4ZNkHJ5lK2LBEEIHEwYDTp8VuaCdu6yqmLsYZlL
dS+V0AmSokccrFJ+Hb9D0gJUPBkTuOYI30/PSpjEWNvYgTCjd9NjNQxeYMdqvA8jr77iK23NCuIg
ciSkohh0dSi6SqvyxPC6AEQpTK9dJ/d6rCNsHsfXMjJbB8PBri8kizoJqPUCSinc2sK+Twic3euq
TAOEv0vEnlN7UbkYfhnoj1cA1mvBqQC+X7+TFDbKukOPKAhpIoLruxBHMTZRoCHjdrh8NjYsn67i
ZIOxIEDBCTzdMABQRko+rQ+k40I5G87eLiqVFPBI397okUeQoJjANYcsvHKpNyJKmIkweWCRlvzT
mrA61sE3UQbqAlOJ249lNjlJgCin42sJwLybpva0z9BMo4CtoqE27eKBdCpRqFkuAuuIUnGaO9TK
eMFuoppmxODy0mwcsAW/SoaTrO7CW3K6NNXk1i3FtCEwUTo4zk3+uUYeCL5w+4qB3bACJwOt7E4b
EsIPMWjKGdzAGMAigmSJIa32SrbvPKohBKW3EbcBHBQVidMJdQhwD53CMdbnWT16fS+IfDVlL0yY
BF21VN8p8AleGXTrdaOX0qYyQDxFy93qhOmUBTqjRai0S+242s3KhBCwAWfozh1K/ZtSFyo8Fqo0
gpRIc0DqxTCfS6Ou39fNBCM1lqPL8KLC6D4l7DxyY8bXyzu9tTCg6JeqGxbFXBPwZMgR2mYNc0qq
KfaHHFHWvZF0yj7KPFIr6egEiGnbV6zy1qALDpCqKvmbM0ZOWPXRX3XCPnA5zDdpXH3JgTntJfKk
t4iHofca0v55eaKLTTwNfqhM8ApYmBcNE706aWHaznTbKHgaXlR+tqv+UwZB5jGpZfmgyD68TTQH
qqxJVPdZmL1dHnyjWoN3zHUE/7jooKyba2t3CKVmL+8rLQVtULSiepdMTuT5UzVZx6SS+a4I1eEw
Jlo93IgcuNDQloBdKaJf63DasOlLDEa9Bsjrgsk8vQzoXOZRn2vsedHmt5jY8d0Q6V+lI6Y7e2za
4+XJb9lZuDmQflk8PCBQq+EylBOVBu2JebbkD5R+6F+WRW3traFBlx0F0+Q+giLu3WzV3pXnZGuq
LnkfStoUjPBSTseeDTWtkNSWgdZM3tGLVZSiLXhOfM8TxV40w5XKyTKX9SmDC5jHZHla6Pw5HS8r
6ljzOsbDNR33eYHmsWKL6pBZTnclRthaVpppSfsCg+d/Vv5GWs5TViCmGiSOPiT71rXQoSMZinxX
294QqMg3WJ/RMAWmrb9e3tKNC7z0MS6gXkCK5zotelRlRcTYXanYh06RiwIZ8sGPLl9tdmaZyrvR
btz95WE37jDgHYqeGI8lg7Dazdhqcq62oAM2SuzyJlPVAckyhRxCEirj+9ExhubY64rxMoFlh1eh
Na9FLBurDhqEJLC9FOWg8T7dYBsxP3dWwjZQXJkdvCl/ceoeeetZ7w5q7dW3kO/HQcvjfeUWbZws
cBELxBUrD0fQKukdJo7wBpnLQEkT9wvatOYxn/SaIlV5jcpQ35wkbbK4ADAK0/Z0OslSnd1wVtHd
GUbH+iYQML6jMqUfRZ/3t7Ps4iCO7HjnaEn5R4ckok0zBDCNWTXRQMrcsI982hOG234cjaCMgCNi
WEvYnUGet5+a2ojRTCrt34dwTgwI1+f+S0E398B6zsNdlyfNDjNhuT5JKVT3Uru5iafkmrbG5izh
TVySf3SxrnGZrhsjadsOEj0qpfqgjMNdDivbRIupLnxq65OCbuU4P5Jzba4EPxtmCfQSoQ+mCejy
+iDrqBvGwmllIJGr+ozlfGmMKmoBv4JOsGL94+V7s+FlkQFbejsWe39GOdI1qRvjR8rAbmuiaPoV
O90vymv8KVtHFAAR86KPDba01RF1mjbsy1iRgdp0CGyUWZEgIFe3013tou55eU5btgBI7fKKwfBJ
lfr0jKL6mlp5PxPZKeb0UbimKJ9nGdJS3g2t8TiQj5qQPJI92pZE1/shQ6Lv8kfYaJgBdwGRApVL
CMZJap5+BgWthb43NPorNasZIfaHORa+iLoNH+y5BO8iIkP8AUuIWTw68aQvkuB9BGOI1L5n9ZS9
aUkxfL/8oTZMMz4u5SAcd7COawMVt17e5AYqxkAth4ciRb66l5Y8FFE57RPR6rEPm8414rKNUekn
XtBLHr4V9ajTlYj1zEN7UmmCvm7tV48eMzQHm9B8UWvdnHyKJt59FnfVr0+WujGQVRJYBm/u6rkV
rujBrcKL3aeu2u4yuoUesooCzs5DCWUPtzRQDV6qK9d3a7YLHSCwZ9KDPEmnszXURIvtcEavvLS8
V6vRRwIJM0xpCxBRfVBl2R3sMRqvDPsz7bjyLkCd4EMttVZkGldRjFpqInN1BVR+xt16NLQWTfre
8PJvEzn096knjMzPafO+6SaztH0to6IQhEPa6CDdY4RmXahxAw3Wb1gZaVuAw0wiTebPlRK9XT6H
G8bgZ+y4FL/ZmrUnpFlZPNTeANGVKHUUiM3cS6Yn24CZo0C2sRPXDMLWgJhxyowE1pjW1csMgq0m
qQ6zlurUYP1xo/N7kdfJXSEhRNhdnt3GCeBykadYjgBHfnUCutFt3ZjnPgjD1Hpthf2xqufi0UVR
OBibvj4kTXTNA9h4NOC5w9P7mf3mwJ+euolCpZnVThNMlYI8TJq3Dnriag7/rN0Mr403/C/S4LQk
00a+BApLKuB0RNSRzVnKQpDIioeM/ol0ljexO1LEzRIPvrRZU+JHJzKH4m6YG1NJ/VLo+tfLa72x
sXR5Q5BNnXvxqVdrnVB9CAvRNIFWADCeHGH4SuRgx2IE7Q6Xx9paY+h4KILDf4KLtzpEXk5CgOvc
BHEq+veRlk8fM7UvfIZ2j+Vcx1cyeRvniNZJdCJgXMINWLPQOiapDjAoRIS51jxD94dS6Kim8Qi9
pUx/b+oQD8/t+2vNNxsewcJYQ6MhjjQ8ZKvX08i11NJbSmMJ6Jt9DCdEoLkEx5dXc2PnoJYkfU1t
wYDOdGWeE9VLHC+r2yDPuooWc3O6S1F938Ve1vz6QlL5ooiAT7WMuZrQXE2y6I1OBl5pNY0fZQC7
sipy37MCb/QUOQc6HKL9L8/PQ9qRNi3qi7CereYHYFqtdBcm5rAU81M/oXILVagCFlBLr9j+jYMJ
RcjClPXX074ays0y6PybGheuk/GPoSjEXktV9YEWIOd9WenXmoG3xqPaQHi3eBFkzk+vfpeXQkB5
LYNmNB2552FN5xvW2LvHpdJfxrazrtm384Ywig80n9F4TLcUJdLVHGmMTPJ+6knS6Tl0B4MDycNh
IA9epH7Sa1UaNK1qfNQSZ85utZ6k7iGaGnmMehVH02zU0ICsq7L0b8IaHXGMVCt9c0NLTIcCDkv8
gUGkxfPMfVwII4zwKWrL6M9Y1hI5OMWrwG/O7mteuUWx88JSj45uTiHwitt4due5CbzgIInAmZN9
XllVQrexsxLBNMG9PKc8UcFoCNXPa3O+Sa3+O+vw8fJBPR+ShnzSEgu7G70oa0aUeAYBmZWVFTRp
6/b3gJII38wc7XqfHIGYD0qGm3PXAeW55hmeWRqqp9ReCF15QSikrax3m6JyN02RFbQpHBP7aFG6
T0IOwK/exWUcDCnxAIV2NDBOD2zrhmgoNMjQwGwyTP4ElfhuUHLjYRrd4tvl5Ty7HIxFxwuIxKWZ
11uTq8DTUTod/OxBaoTh0TVq55MQxlOnxOG+KjqewV8eb/E0wQATL6qkak/npjuFQNSSNSShVCid
39ih9yOOkx7x7Zwj/OIZJbwHlwc9C48XDC6lfarPIGTPMh0IVQsNcSgGVSO40dW0DeY6LQIhki6Y
gOvsLLSGftcj45pCzHIkTtxcRqYTZelH48DBHHw63QqF4a5NUjto40b52EcA1W5SqDN2elRfFaP8
6aqtR2MvoTPFteJ8rha31btcRQ+ethMPXla/lbH50CBQPvh4Hemz6tLk6Id6pBOeNzo011acKr9r
leW+R0ym+KE3BdQHjFgYAT0y8wLyLLv4NksFbq+HdNijmsUaNBVhPN51KU1Tvi5V4JJOKKvUVxWI
+HbsX/rFrrLp8+VdPM88U/BQbeA+5M0WaNkqRjVjC4cNjbSgjhL1gVYBffC90SoqPqZIhT+Mbmft
Ce3q+84ScGU6kyVSXxkTR6JLYjjFzeVPdJ5dWj7R0gpPNotQdV1UV1szFqQnK2jDzGTYs6lZe0iM
aFb2sDDqFDzmmZikbEEm+OjD528m8Q70kBHyebs5Ve12J9BqF74KBr70bUi5q2AeVVM9JLQhZLuk
TdOnslFzONMNe/pMvtuqfQlbfbavEDn5MOkOLFh5ZqKOgUCzvE3mwUuQGbA0mnto1P9+ec7nJxri
DijU6V+FkoVM9OmJnvKGjquprAO6/+zdVOn5jSgkeId5uFbpOrdNdCBRziEUopR/1rPaCPpCIhhJ
At0V3ee4N20auGwNYR64/XyVYPCKndg8YVS5iBEWVwFCltPJoUkXFQsKNtBlOux54cHI5iLb4xjR
09mXIlAaV/XjdLb2MwCOm3IKw13sVMlfgK//ONGab39qz3+v6kkk8L2v/vlfv9dv5YsUb2/y8Wv9
n8uv/vePnv7ifz0m30XVVj/k+qdOfom//+/xg6/y68k/9qVM5PTcvYnp/RuC0/LnANFbtfzk/+s3
//H28698mOq3f/32vepKufy1KKnK3/79rds///Xbckf+4+9//t/fe/e14NeO8dfy6/rH37628l+/
af8kO08cQ4qKBwTvWP/tH8Pb8h3F+Ce9D4CbAKlgYnlfcLfKSsiY3+LXYDmgtwiM1dJlxG+1UAvw
LfOfRIT0hQA+4K9x0Kzf/u/nevrLqv61IyzDv//9j7Irnip6+Ft+e2V9ybvikPAfIAbcIfJWK/Nk
ZXWfx97XuK5caF9rMsjcZ1vfpZqRKB9FoysPcMCojj/GYx3SQquitDJ5jRX501TVt0VsQOYkgc2S
uK1V47OeKWl6I+LCbO40wEvKLo3tsvK7aRGSl6iAGU9h0Vj9XavMXp2A3OlGzTdkkpb3bTqO2cOE
V5n4ZZNl/X3Y63kS1HjdASovlbfrvJq/Rg0+VW9zAGr9nRGhIjLyFflBgR7pOY5tQwatVN90u66j
B6q+nbYLmzFOj94om9csNTrV501y5L0eV3V2A9FtS5sj8C713dzMeo1IU6+0PkQMRR2MGrdrl+pa
/8MVKt3LXpr06i3WsDVuILkaa3rdCPJ8uOjt7FaQETtWXgymy/GEeaydvkdwdHagemnw69ubtI3L
aG/leY0kMjysDXrEvf0wJoPR+lYfWm+lBieWZZW27uNDTfbO8NJmIKs/A7FvC1P351ar7yq7ST3f
rXuvurGyZlT3fRc3XyBnKr6qqd7nO9dt7GMUKjA7WNFUvPfmYRZ+knux4k+xmX00Ui19M6MiqgKl
qpPHWnWLZ8epIbtQKSjk8PFasXgY50hpDuQww7cOcVxll7e28lEJFyHZJF+Sf96gCs4NlJrWMa4a
9B5V2miPiq1l2qEMvbDZ2xTFvpmpSZKYFJHzomqoW/sqQH0lQIGytHcwqPcF0IACoqx+4iHzYTaQ
gQXon3c9MsU3WRi69Gf2BZUOT8k+T3NVfKkdJe79xpCq4jfJZOx6JOAGv1QhnvWLSMSVX5Zefyjh
cr0Nx3SYAqO0zA61m1L5XbfErOzGJImB5nOy7ocsSvTcV+MEPwJBFcO3+46PmqKCIVB1QojHb7qK
tIAt20wh81wWyS5yu/hpnr30m9EDp7uNTM15I0yCvHKydPnNDqfyEw9it9BaKnERDCrCbfsxbob7
up2rb4VTpTRUl0n1rCZu6uyUyUreOru23xmwigK204oR9azCJLqeerKvgSmi4k9Fkt3e9ZODj7So
tGUQTA7ORyc0s9HPcwD3uzBzZXVvVVJ7zS0nfwel7Fz5Ehg06hNUfzO/CrvspRYt7DgJ8kaA37vw
3u6t9psx0Oy3i1C4+6SmEZ0WrrSn2R8heKGlVArjh6q26YKkAH7lZ3gVpj+StEt9pIQ6GPsAd/+Z
eH3Gp/NED4XClIcIdWVSOjs4AaKahogu+iHUTMl3Ua+n0u/mgg1NqP08hKEFZiQyvDm+HRLAATtE
4Ak17QjcdOBlqE4cK9GLl7nChvr0FEAtGfammviNtGW2N7M5nPzMS/7M09IuFkqtoToIWbs5auvm
QB26Glt/6EPljk6S8kcYJSGEcVmp/xk6Rpq9JLEz/HCcZPgRN2oLDDBTwMzQjhImu650tU8uDDif
rG7oq53INPcPQXxp7QfVyb+YVlo92RUC5P48aOmPJIbu5BDOuvd1smUZ+05RxhTECXge7SiM3ozW
rMf3YY1j5tscyXynGFZxVzTqPO+7iAxVqLAttzoNELeiEPUk/cHylC+zYinPqEZ40x9RYbqfxJSr
VP17Ye+K0ozTXTuH9s6JnGgwIPv24uSYe+NY3JRFbYv3EgDN9Dnvw6y5I3nl3GI1YAyy6DyzdxY0
5K5fzZXz6oS6m78zHJhdDgqsDj+yVjK5spNg6Gs5G49alig9EP7E+6bpg1seqFZO1D3EIH7Xag+U
oUD39hDGNYhXPp/hcxxjbBr8346fzJRweV0U+eSiU2fsHGtuMz+y5CR3WTfSga5SBR5vWtHX9FaN
jv3BqsZFAEk20e9JHw7uzhhD8b5U8snxZ9FY8x6636rYzRCzPNdpSXmsT6CY28Vyblw/tdoSZCKA
mXoHI6rOfRl0khBpKSRiY07mwcreZqY/wQ3+LkcB7Oe+Vw+d7bYJR6lo/uQxcMog0ayoYLXSbMLg
iqyFpL605gMU5FO3r22Mmi9r6Ij9ahKxHRAZhNxoI9FaPGGgAp90V2mwko6pyEcgoAPEtJzPAWHy
aua6VSBdd1nj2HlA9cH8owkVvd53KUKo9B9P/aujj0a3i3s1dw+ZRkbeJ75Kv9tDElUagRTX7aEP
afT7Y8woKiOJAUW/v1AFzs+1CFM1qHhgmiBPevk6p2h1HAsPRznywcdCzuUoQ1j7hhr1D1HWYJbh
/4y/pPDQVMyg1p8jOUw/RjdDi8+MC2Jlv5+bAkJA5BY0jej1XakpWvZp5GMZH3INdQ5OBU0pQWmN
3bQna2i8NfVo+Q4NXsfEHtNne3YI7NzBIlXLXXsoXktpmIRwpdZ9aJ0Jo2JwJJIHgc2tA2pwaLaF
0g2JDLV5/BHmBh/dTCGzZ7HDMfehZHU9+ivTMN9ByB6/VmqUf2tjAsI8Vr447lQ+CSkcdJjTXLyE
cVMrD0qtLSYPVPCnJhrGudpNfQRIPtDCtht+pPo8fUap2vqzICQqj6AG7YcI8U6Vaq+HXnVnilDb
/fQ1f8nr/h996RP/+6Jv/v+h1w0y8ZLb/VJ/TU689J8//5ffbf6TAsL/Ye68luNGsjT8RNkBb26B
8kVPUTQ3CBkKmfAu4Z5+v1LP7rY4va2Yu42Zi25Fq8iqApDn/JbW4gDvCVBmeFHn/GvuNgOGa3IX
LjGZF9zhsk/9a+527D+Q4l08OuFlOSYx5n/mbsv/A1r9kiBO+jUTOdzgfzB3/yzz+1/QA0ki+BXQ
MGASSYPYyj+AHlMA/yZbrgg4dJqMqlSgVMLj5tmxBvnZr2neG4xUl/JTn1lGb2bvQraniLm67aCT
AonEXPInVuKG3dYpyrTf6lIF3ZbuBp9AWWL3m01t+AywKEll8PCXz/pvVgfWhMtu8MubIETokpmL
DPqCi310cDeL0au8GH9oNH/jPT90bOIekQx2LppPmFbL1ZSRt9C3Zwp7vUqUu+6DyXLek9Aq0tek
Ij9m73Ulz6uaSOH8OfXb1dz0VlXKTb4Ay5ijbesvGjhXR11rEsLU2QuFem7jd3M8Fq72dqYiJ+qx
EdzrmVPY9Z3wU9Pez6XyKDOaHbffr2NSJNGM8nOMLA9gIq7W0gNkLoTvbjMPfb8qV5RTqP/aO2HJ
MIgllUQmUgqIqEga2czQmSWXrK2kEU/SWzDfU0bGhDsEbvWDjh9pD5FnZe2NMlX7GmBZNc/kyYT7
RHYU53pTFZbYSIq6YOihkTDSWq16q3rfKjZNLciV4UWuki51LHK5p+VhItcniey5WV6FxfNpMyNo
FY9ri/xrB1Ideicez9OyLfJMfVKm12xJXFXTnvVi4VANOj7HjjkGRdQwt/Mbf1uoSDfzOH2SYe2J
+7CdG73rEtdQNFLUxkNWtqZ7Paq0XHb20E/5ZlxDkUaIS9pX8mwtHYuxr5JILmP3nf6IxH+UVWWX
SKXdZj0EBDrNxO7O06tbqaLYyYDI1riZU7neacQa+S5AYgoB0JppCuRjhip2BlOe3GkcdKQr379J
Dbu1H3xS6NSGWE7exZBZzWuNrTk85lNi3U8gplBaIBQnRo6V3sNxlPNuoW3Cidt0nNubQaLkjZKp
JyE/SMO23CIXMVq2Ro8QIdso15Nvtcz25KwGL7oHad6Mo5MUl4xR+SwrPyHSCOzL2XLgV/1RpD07
xZhVZfs6qTL7UaPmSaO6clLze+12850/yDWL9VgD3xHr6XwxW/RHJyRlU7Kj+qoMYpweatn2vSYW
vOOekls6A1P5hMh/+orxCcyNFqmBO6lYDYII8oRFxyVpybpdO4j3UzqbvJij6n4xI+J4uO9bbDrl
BZYGwNwF4+ol5xodqRG3zhSwfNFrfFeFLSlKrT+N4rGgdts5BsLkZsN7vI5RXZa8qF7MQiIYmOe7
2TJybHl/3oqYEEZq97Js5CUat+rnt7lOXOdAR8WaZREOj7lO48GuZfndye2CWFp6CWe03eKSqpRF
jSvD8DMGYG92MCDP/OA1nJvXoM8H65acM9wFf16uK7IV90Wbmi+9FDmPhj8vum7C37Fj1WWktfq1
qq5kPqGjsb0iHyjnCL74OIGgH5RouejH1H0hAKv2jhVOLisiOsSOGzfr7/lMbMWKszivRMLnV27h
UxVsTqKNikw6X2cxOUNERcv3LC+MA7hidiYGoduOBCYedU8HrVc1Q7FJA2s8pGX1IyXYc7NWlpfu
PFHmNzQKQLI6uaHkDtJFowBKBjZ7NPbTtsoS43keTfbxApNPxoT1OjeBT3yiUT2FY4DJq0rT+m0q
jPBcLIpEcioJqfrSubbYNhIogLouPhtJEx5b8uuvXRyNE1tuk93Z09DoeMGCeEhNIwC2WXz5VMzu
YyDnzuSbUgwwjoGN+D6wJq03Ia/gRV3qMwo2LqMUP0KTme+50NFWXdDF0yeWWpE6sBNHGPLaTWP6
y0MOnSQ31jK6d55Z1ldm0PAd2EJ/QnzWXqyc7mnxZ1wxXcBo2AyTu0ndTj0sjcxnPsNguV0r3V6l
rJdbugTo4SmGp9wfspvFWn4Y2dQ9B2Zdg1q6ichifCSVOI5lnTxTpfqoCaolD1B3V7z7gsQmrV/n
cAKwGFVyzMMpj5tC1/sm59Idh8buNz4Y02l1uKHVKOkxE3NA+jkyEjsGp+POzcyxnbZrztBskFf7
Q9dL+cgTu0yjJgk9aoAbvMkGkUP8gV/K2ylsw3w7tW23c9OekKPC8daWrSJwwULaMrtaQyeVMUup
/hbIQmXRSvqF2ITtmHyp19A+mGVlvemyq2XkCL/9iufOM7YI6ZbHdgK8gVulqaSAXMg3/jIMQRw6
mcWU7Hk3rDP50ejLYM+TRF+VU+4D0TnpCetzeyiIgnsbl2qIU42LbtfKxrOjFEn2V45GuIe8HdQh
q7PhQHd2t0lXaRbRgOXNOhE97/qHosxEHY1kKOTRPOTjd1HPzrsnxx+UiHfXaVGnm4Fp6mkhPvk1
MHL/TSBPUfj1mq9DNVXNJZ0niTsjCcoo9UcT7rF3+VFk2ZyzjIKIs1GM7YPjLMkGpHRWG2S2zftC
ct6PgKT6O57w6AkC7r0bCM7hm2kO/iPponrTTaYogC1WrIeVgxqMQugiRgIY3DfW4n8pu6W9zwjv
fuCBWZJ1mK7PuTm55yGQJk+bJrkOinz91lPM9qyZuHZW3w/3cKkhdV9Q0oSj1puSiNLxFdyy4vkB
ntfflJZcP61A7pSZI7ZlHCOyejzkeB/C15qhkpoH/BVym+VmRQe4QiYXGdm4XMs68V6hUrjZrXUM
oxUL+rQVCMy7OEx18SMYJgTk2dT0n4PO4+zncQBIodS6cp4kIDZSDdaukuVIc+jgcBiz0oR2RD6m
7e8mBX5Kg7zIn3MPYdluQNp7dtxq9DeNERb7fujJQWz90a3iuiU38H6pg/6Axsh9L7O0Pq2Sh3sE
jTJ7McRMse4lLKWMV2tR5RZmVDuXSBFzCJ5GyKI+CkCfDfxQfs1jLs3c4MVq+aXjGe6f9C1qIZxD
YjlpsRE91VZbhqB8UzvcXATOVE24qZNKvFu+lsZuCsBdNmmxhGPsCgtVIXDtbprpqqcEc1Qhx13D
s9sUwL4RGtrSYCxBcti4tVabnNA+velbyxMPRMyY/aYeQz8Fee1YrkvPLMy3Wjnmm7b9Zb7TIWJp
0mqdZu8qRiHOAGM0omoaW7ntVsIQ7jwmJXVlJrOZc/8v1nBKXR3OfBODnV+FWdi/qMVp7jmRg/EE
mUaDYMLUAX2HP5DncEeLNs10brE3atIN9/ns6HrnzzbHR4EF+mBn5G7ss5G0OUeGoA8IIAA/psn1
aBa1DaZWdI2eeV+0TmECn43jnTv5ZRtdKM29tvPwTGxcGGwtBrweP8BkHJbL3sHDRHnnJWlIUicx
OTvYSZo9WHrmXHUax/3BcHTjlZnZ8hkSpXQy7X5OIh/hLKxpE/Yzl6QS5U4AlwKI1vaZtMnG2Rsa
oDAuUuCQc03EV7cVRjDmUSimTkWSOePVb9IkiJx1am9yzlA3Huf63klkmW0MbaBbsxuDoWMe7Rnt
jmAUiy4qYpv8p4WbvWB127LPMKyvjAFfuiodHtG+cSyvfZdfd6b23lOTOqBFgHsmoBJqO2eeuMmL
snkLzTRkO5KAXxHJRp6JKKWZykgNY5ZH+VLpPurhtyyITuUtkezpXz1UVa1HMEAFzOWWU5XvSmNt
273lp5YNHOmKK6PKgnazaleYJxafwYuh3dTncMywTqdhFbxMZZdulOss8LpSBZ9b25AgXD3Pnnjw
cCdko7RPVhMEDf3VPrdv51X8mtKurc8BuNRVWM18/os9uHnsU0l3BQLLfpca2nkiIr9+dYpm3OdD
mL0BSzPMm0U9f0fQ3N4HLfQ171gmzlELzz5Wlt1PR6Mwqjx2tTbegFppFMCIx9+ThTlbV0uefyZe
I0i26ELbdTeuUx0choAcAy4gR6KlSpKJmHIz+QHRo86GMuYj539wNO1guAr7Cq1nKwoNtwqCZG90
KDDVMf31sVwte32W6Fs+a3PRzhaUd330R5T3pMaV9rlwc/UdOKYeIpxIhJWi6myiqnDM2Lg8LFyz
s0mkdfCDdlbaPTJ+j5Hg9o+CZVKHJrkshLJOM7oSuC5QptXHXopu2/i+PMpGfne94cJjKBLEZpv+
ryJICX/vjJIveRDeQaok34mgkfeOQqzUOaXzQ4+ueChD1b2RWBM+pkuSbuGU7Y1Fz6qI3WqFKjO6
ykdNm03vyTQLGTWsLC+DhvmNa7lSu0GsSdHu227xX82utke0/8YSictHH0wmrlevDtrldrRCEClJ
lXaQ+4BpYYEouJhHAYZf2eNhtJzqtAxq3nNYThFM8jkofKQBiZ0K8GFjvjOYPCh6756V76dPprC8
swUMBnhuWwdi/w9Mb8vtRVf5gqqCePuyneTZrPvV3jKcdHtvsao7XDsdwX0+o81+dmZ9nJei38nF
HJ9muu72eOXCz61h7+rSHW/7wdKoMno7vFoL/3s9g+IRlyYNblEExuegUtlhGFfukSTVSFdDZQUn
Vc/WkdPnXU5p+t0T7XhYpGlvAx6q1SashXdlZOhLN9TWqToe3Cw0Yzw38oGnZHFdkkm2nRoy9y5a
LeFw1odVCv4YhrtpybwXOlfSWPdptrGh1TboTYK4ZPGL22zs7koyq7bSnsbraS3e3YG/NS6DOHae
XZydTFiHEXhccaA529YU5XuQNfZW+X17G8J2geES1uDuso4A1r3Mq+HGqfv+vkqSfO83pjh1IoWj
IUKByVJTdhexhRhu1A1tk5KNu9q7gmyOWFOLSBtrUGcnY0jGe3SgX9a0mU+MF8MhX7zuqtC+EREV
59xaWAQ/j3Ah7XYOOsXZzEH/PGXzspduAixOatuASTEkhtsmpz4moW49Jg0ppoe5msKvDmzSA7Tt
wJdvJ2PUdLIYzuZERGY0Ef8cbgcrG38UXcviYjLV8JwMcxl1jcr3k/CWrz6Jlrd90zT65HrueNf7
gpsIDzWPe7Fm3Xdjlh0Dcz6sDLOD/dwN7IROp81qn/v+/DXJoUiijKmDu3dJa4GxmwWFy3hlJu+c
1EAFo/SjE5TiyDDeo1A13CS2ieCfOBENd9vYFX1WvXbGXZtYr07bmucqqxXEBv1wbjtl3m4W4s2Y
DX9vjbT6mVk2n2Ui0uPM/oHOXjRbZhTO1i4bxijIzeTYLhB8kTlUy6EjUeBpHnxVxDwX3Byukt95
JsrnuaEhdYiHOZyBo8L8jvjs9s1NKxB4lff1p2VOPnV9OtwWs+d3x6kT3Dh+7ujsU1eNJTA2HSpD
rL1suqNwQyS3izsG8diN4efKKLotQoBpv/Rpvu7mdHLoXhzIf2rnrHhgHlx35mRbbeSbbvc1d6vu
i87TDsSsHb/N05B3G21T56lEsR/LwtkzeYogCsLJOc1j22z7chQ3HIDtV00i3Z100zbukrFmBSOF
+9pi9a/3ArTwOBXFdKxZku7Lcdz5PvpEUvqW4uuqhmaJOXrDoynLc24HS2R2iTyYTsmDQq/y4Ndg
KBPDuo4rTwfv3WQsfYz+IHA3g79oZgBPdMN+Nrz13l9H/UIo63KotdUPd0uXL7taDm8cx+VjFlTz
FvqguCsXedS8270Wmhs98HL97kx4AE9rNqzGKfWDftq25Ja/rUinXoJyuGkyi4JC8FskAb56UQSa
PXTITmN3zS0ANEO9hnnfHESqwQt98VgnhLpnQGVEjw0jbbCDLZi22ZPrSExeeTVq5K6sk9Xe7hLv
TZSKEPPUltcZ3xKl0V62GbwEBkKupEOC9eDb663lqKUjHmB0eA/I3rgV7AfT1/oE6JfGkmNq1wnh
XCfOsFzVCgJ7a60DhpIQIimP1sBESeW7Wt0YtOO+JprJjhilLqGgXdTnsB5nsLmmevOlzQxXLD8g
h6ddi17is4UJhcEqUZshdLPTHMqOfoXVu7H84gmasIqrsfru14Hxye177qCenJtbtLaRM83958Gp
pLoSQTV87h1XnNoqGF6DyriwgXZeW3cZc8T8VrlBCggLEVj8rC/UG/YhD7gLqsmk46rE3I+ydara
O7WWgKl+wcmzkUbbf8LpxwRod6wvyElAghJHGe1e2iPAZWunTKnhUMPmq0IYT0sLVU8KWlNEKZKq
s6gM/gMWe+9uwfzwiRO3G3depZil6qlOXfSAKfDAyDJSbsyma5vzMNQJTcaSoSqSQY5l1yUbsbli
MglRNg8djxm01ixdfKcB4JMkVuk3Wq2/Q8zphUeqdYk9gwT4VarV1g68oh2+4wlfTkGpDfewEL2f
I0lLB0KudYKKK+mWGz8Xzcs/A/YXjduvaD35OdYlgcG8WMU+ZioF3ti3Zr1+Ceq+ulahrffpYmbQ
wwMqCLPVh9ou9AMFrQ68pxbG7p9//L9THpdMdX4Dum84uP7NzCJ9V4qZDmlgMFPKLdELPgBiqNTy
LSkdd/zUkO5s8OQP+QpmYRhfsyxz+l3ng25up4589JiZv6W+0lVzfky0WIqzrtPE2mPZLMXGyft2
vqtXkm0jc8ls8RuPw4fYEFgb5g70zbBKpELB7n9gbYT0TMBsNDGWmeTeXnYSHBwxMpW94wg6t6XD
yiwYleA+2YQCyJi0MC9UDe7Wz9TxlOV+7QRWfHoTmepFK7ziN7b0v/slUZVBl5LrcPGcfhB82zYP
Wz9pkaY0XTbuE5vApHNJmOze5+C+H+Sk3kNsZ02c5Ssf8k8WKazR6mytNrW8rcxS8m1nv5ML8KGL
Rv03V8KvanjXw7JHtAw2EXJgsdMFHwSLANuySdpcRYMuwvHhz5uutxB/7c0GjOqG5wZlM54Cr0dZ
1S3eMZ37tbgJKzlD3ZLNYbId05WOs6WtuFz62eZKQeJlLudStTZk9TANXvAb58BPY+Ff7yF+Yb51
l7vIQnxnGR9slk3mriinWipwHPJjDnZO8vZbkbbNuBULN/aXEod8sZnoGsyvU8tKSSGvLZndpAup
VWcywFL3gOwLDUtnSVXsoMD6lGyp3lkjt5M8NLMLGwQSIF2kNYv12XUTr0M6UXgNKFiWO7uWuZlM
25JVg1m6DfYiqEt0J9wCP9iYsgeirMBaVQtnEs9rIL40cgqm+6mX3qdwtt0CtR3tvb+5Oz7YRy5f
68UXj+KV0DT+6WOUyQoxUfqQOhEm5FneCBWw2uhBrUmsmJnqLeoOx77uO4pYt51S1nJeQy/NT65R
8c8OS9st6H+v9mEFRRtXpus0Bx6ieXY2vCVwdiXuHIHMyLFoUM011A15B/xVi+xgRHR+ZYT0AnY6
C740XpmvR1CX7AWA31g+/fM1/OvD9KLoJlCGPNXLxYBy82OhtJzMZXFyyulLkmQuE3Qa52oujqVR
NidPdeABRo2XfXAGgrwE0eG/uYl+qnr/91LkN+BDvmQ0kRHqYRT6GGG0ytldqqwHT5aqr3deinJp
v9DpC2Hyk9LhY/adI6HH8kUJii0i+gUvT1Yztb650m2quGhc5WwswNkktgqwyl1J+9xblXEIsn0m
yVGME7I9rC3O3tU53s6WZRdppruKciTDNRFb1wGo3P/zp/tTj/3XNwfDToBXYJoXTTOdFNav56Qr
vdRIvOE7m0l7DdJSFTE2AX57EILwmi1SJ5EiBOyU+Ln8grcIONH3u5y43SBIMJuH1WBGteGFtwvI
6GZcsuzRmmeCekthuo+hXrKzpyueKUbiVlkMe4NOmjwL85o2Hj8GEgY2DxbEXxTAVroBy3OpKg2b
7oHu7ab5U8Txi3L6r0LcDyJufKXsopeYTFKneGgjW/j1HRei9gu3Lr4P9oVXs2E92CHq/oKdoUqo
qKkL2nHHNVZfF2M6q71bg7syk7PWDK0t59/YeT6Q+5dfCKEYqcvYB01CKD7GWpeOoxgiaJkcJo7z
I+Vn4jHLwsqPUk1gOJYpb3kaqQmDyR2KhD4wdwmSqzCslAJtGnodTRDVWWQigPlRySAbtllpeDe+
ndvmTiP9+tEpF6rSbdryWo9VWzwaUzCzX10ITh40zauFLPeTS0ywGS2GAXr3809RvzWA9cYoaFdI
RzVuUkFe7K5PBJdIjQgsMsae9c3t69wmAaFkWFxKs79UoxN5FSerrag7RPTHFT1WoHUFQ7nkJVFQ
xSVPkeElJJY4iYqfDCSCSzs94DlqD7h0zV0A7c8i6SYav1HARgvNSV7w1qaxst5Ufhk6x2rJuFO0
sNAzF4351IcLiDD6NsZerCl+EY1leI00C29AZZlFuLWHkvEVVbAHW8ani0DX1NBNP++t/0gu9Kku
+f9H3f0vWqH/U1H0/1EnZDFh/N/y/E/yiyq+VN//qtBHsMK//inRN9w/cK55NGZbBNvgcv5vqVDo
/3Fpub60adMhxZH/P0Ihy/iDtINLCA6WScrQLsPuvwT6vBheJgICTG4aMsE96z8RCv1qXLnEv6DJ
JzMbyyLskf0xTcLtizYr4cEOY4kcEAl6aSGw9dwos2l++81D6Ffrys8fdul8YMbh+cPR8mG8VZVQ
FsH97aFENb0RlO8chJrTzTqs6WFyBF3uf/ke/kZD9Hc/kODTyyiIQ5kYtF8fepmpEZUilT0g5DZr
YHolbjDvoLs3iupu9ib7Nz/w1/3r5zvEMIwR+rKFkEv8YfIkt1GSqVbwDqkjZBPJPf9syKC668d0
idkPySS3dPM9JXHxNx/u5aX/cqRxiHExYAC75LMwNXwMZ0FvnzDVtHykGcRh5qUWaKD83U/5t+vl
cmwSioDZCWsHetVfP1ECjZGGQ9EfyPsaTspv3c9lKqxd15KM8JsP8/JaH98Rqeeo4i6pSMTo/Pqz
kqYGahym9jBRDKULFNTD2D9qm6lI5snDVCW3/3y5/N2bQ/KPMg9GFDvt5dv9S7iyDbKG0qdsD36I
CTORUh6MeRL7xXe//fNPYpK8HLi/vDtSTShgYbRCJMj/PlwqUK5D6gGy7PMAxNjKC/EKclChg0Ay
fA+zX4zIOnybfPo5gAmmyWlAKWxFIYlY3+mQF2/VRSFFWU59gfVzxLuio8Fld1E8dXFJAfu0c6mm
YIXEGIlGoV/GR2n1CisCOpx165it+Zi2/XxjrZaBhQZnwwsq9YVWQpZ1oPbaNu/zts90NChSt4xB
OS41EwVikyVtLR9tEpBuVKqiajc+yPa4IVewSq5gD/v0UGS2z7g+9GhrAWKse1OmFoRV55OZhrCJ
yYvfy1LCSWZkFWUgTwxKQvlgVMtYxbCHF743qaeDMFp/3hGdMeTPFnE0hONj8vPxc9qrHIsNZS/1
UKHTWTt5S5p/uJSxrOAjnvXkta4LF54nFFJlF58AGewB9gi8czCGIg9DtSExBU2dr9SwpRxlrMrI
bttQboop18VrlRVpJrDONMRFL1VHo7uVlb5/NRlOL26NbDHGq9oOZb+zE+mrk7boH2yLxMFG0JR6
jUaSsx2I9VrfWXyWajOtaTpsCf8L5NbNmgZ9WpN1b21iuDAfKe6JuuIzKax1p4biYpuCCyvPwlpK
kHgjW1WM0CNrd4vbmP2ZrPdyiqmLAHvuZmpUGTYr9HrkqbVwJDZDR6yMtDMeDQB+/PbBErAShhfy
EdlVrl+s2VRPBGb5+nNaYVHagfvNJC00S0tLuFFW41m2pRtc69JmXs9lW6lN1Ql6bNB/VkiQPYl7
109TY/kK5tSSLr0QH6dOvLBzN4pUqg37i7Vs6hJrM0YGOa/3YYDS62lJkThsQAWLcUvnUl6eTXdd
fJgb9t0pQvXph2/UhFsCKq+zx/BKToat0N2x6ser67R6T7eCDE9GEkIDyDlMUkp+bKB5KsFcDV6C
wyyAlkw6ErelOcNUSqsiVZdATpWxE6O3QkfRlo2KLTGufOKe6sP7XNaBvqJNdjI+V66pBf+NFd6Q
iwbYj4Zz7R4KrG/9nb1wecZ56lZPkBsp3EFb2s1Oq2nCdFM0+pkktNDbmJVFG7VT5Z18Di6LfDOD
OkWUivnVwWkrIR9GP0WbN3N7lLFt6Mk5OqVtX0tWrGZrl13f7hSUYbEJZq9oP3G1h08pvIIdNbkx
PNUqNcwtvmO8wHXoztMcJej4PAxG2AV9XBmG/N4GeJJjJDWWedN3oPHnxPGzOiYSBsy0LFq3uve8
xp4i8Ac6LofZRJdvLFig4TQgwOaDPZYIIeISNNGOljnvN7irnGLnaGx1mzF1lhvsS1mzyax8yuIO
xU4ZubkpskNiTsDlWEZxN2VlWSZs76WvY8pYJn1DKbHhRC7ihfdlkDPEA2652OyC7CvNY8g1nNTv
kthl4YQD9YW+a7q0qXeKIpxvle0lX41M6GDD3r6Qh2aVqR35PpzhpveD4aK0RXKxya1e3zfiwq6b
iSne3TqZLpoHuT43Miv1CY3aqiHPU6vapOaiTks+0R5f80DC47Zma48CRgT3QTlLCwvU0iBccCp9
14uhI2s9Tw1/axsrrHIh0yYg/w0VJta2xD4S5aDYN23Us/HMtitjZSfYqRzOJvvar1oJJ1TJ5MnQ
w4xvSgJDkp7bFTs9ykrcVFihiZylkOxWhkPATENiTx65iOOmuKl89YypMPXi2lLmN9xP3Zdx7aZ0
Z9SL36EVddpHzcjkRKMvKTlDHV1WZPkhIrhO8chvZ6vMUT8KaRMEOC69E7VsTEd1Sdfcy7VHZtMv
K/IGf0UK4BeQcHEN1ouWavCdL60RyJzLocLrYvcGrmTcXI3GWGcjHmchca47a6qoh7eK9apaPRa/
VYj5SYmsfF+zuvhaN1a2q5xhfg29udlz9pUv1MysLyYZaCQOhnOGnqRQweU7mzi0yp6u9aNde4UD
yaInn9vT5Ns2+1XuRho3xkM7TOLHbPTBLbN32sfKn9Urq27weslU+0QjJ9RTXiPKjmuhEiPqk9y2
95ZaBhpsRIJNrcS0GfclLBaUWJLxUdbwI6XVZu8WS30SNUEKfGDXffNZJakL0SoD93Htp+ZtMVLi
d4d6o5sh2KIaTyG6Mrv7ipwnvyIaepeTShGz7CFvn8omeKJjL/8kCrc6lxP8YFG9Nv28swZMq0mJ
pSkbLPsVSFI8w+J4z8PqXnkIdq5Fk+Ejc6a8vxp6t0Tolc0bbeV9F3cVsshobiUNgqLBnSZ0+UDd
wXounfXasmpNfq1VX5tgqy7IoLXeqdYbDm6xFmQaCNRrpIztMOvYz1ZpbidbPjRB49+VwYJQyEYN
+qNdrOx2SMzyZNTm7MKSFzIKfCIK9RqWG/phavbg/ImLAkDPw4T5icwif0Ol4n0ZTvrkmKODPFhU
56z2zryF9GR36vLEXf1XsTbude2UvOaA8+wk0EWjBIR7aSKidbv3lsbjb0LkzrulwdJ3GHgCzrP5
WU3+DxJjEVNBl9/1FQLc0h+rDSms7bu7SOMSy5stYezNGB9jy+9o2Wg02zheWc2lvZg4u8QAa5s0
xk3WAAyRqjCcRADrFqlpDdKtBj4+FNSKbhHgIRFXLvigjVpB7iV34rtCNppjXwu9e5/P5YZEG+8B
kvtbmRkuDxYnHc5lMafXDXKJ9a5ruvDKqddhZ8GYMii1g1Vhu1zsm7ZjGuc8StUpNPJ0mygzqQ6A
sbYZtRrHwW4xrTrB2mA5OIw1Nelnx8DGiFOobYz9MGUF40fjNtzBKPfkJGEZprXCqjUqblTE/qW5
AzKAk1yHZSGvWC/eiLETvUyc1xASEZ2xLkaz3L9FfZtD7qjQfWlI6Y6WqarHK6ea9UuTZ32AetFH
c1vXU/WY0z7wtQQm7g59jslgNxTW3NxIM62RaUFe36deK9BXrGuR3fqt3617pLWhOgpn1COiF1J6
v0th9fYR1d780lEsXb/US6hPc2uafVzNwlSRn2M7QDQyrHPcjGnmRQkT9g4ad3h0oGGilMDVLhpt
K/f3ufCZuiajVC+B2eAzyC23t2PXFuG8SQbeVGzNqnxNGrtbEToV5qYEoxro8LPaH+WQjteZtO0T
s07zYGvZ/Rd159EcN5Km4b+yMXdMIOFx2D2gDKpoRFKUREoXhCy8S3j8+n2g7phVgRxW1Nw2xkRM
d4+yEuk+8xrxXjFdHvdYN7JfI5BpDdhFpBc7l0uSEnSZ5PdqM7nPGvDnEFhJUT0FQV7umtqK4OrQ
5f8oTXLxjWbUJD4N3Stlk/ZjTuw9tMAikIpxaV2zuYpFlgH6KeSP+Dt6Pd1D3RT9wQX8HtEARKwh
qPP8OmhgHuMOyeggSzj+ed1/So1k+t4Mjk1/M7OzG1Xpgru50vDpagyXpQZ9HYxY7ASEhDDKg+Qr
4lLIVcWmtMDm0em7c5JE+WDJiZ4tQS134jjB37vLgjxtfaXXw2dOLNEuyhjd09gqzjbKtPQrBEOS
hK6RwX0ZCO4VdX6EYQTUESqfflO7PehKBKbd96UzNq6X2kH1cXK6WngtXeZ9GhjddWtJdyOMtsLK
Nx2Gw1SKwY8pWx4hxiEJRdbOkbZCxALNcasq9DbimNqglSZPKTU3z9WS6VMd99Lj9kxvuphAs4So
A3J9ycQgB2gflQQ88GQRXYAsAU4tYE7Drm4otWmD9UnmLsAGLdsj1NcAEZP1r7FAyMSjt2QcOkHI
W4xV7XUiap9y0GMf9TnzC7eoj7MsPyPUdg01t7hzsMFKgniPxlXOPQ7EV3HbGxo3xday0usQU6tf
WaoeRWwRzzqFHwQkfRl1PwVjCjMUd9SduXaWWqpdhE9pkWG81mr0iqpW7qNARYe39syotN8pLW2t
EQ6WZ0zJNrTCzTzanW9p+ScidWPbKwKZLT3ahw5wi9AJ9mqi3s8dF5AZGiVB0JB8rZEE8YSdX5up
8UGATPoY9XPjiQrFW8DHmQ+ReunLJvURlNb9pHJfe1lZOoAQlMLDo8v91PWTCS+B6BrdzbtIpvRu
aGrUcTMeQNwWXkh4f4tegbnTCnjA3aC3NBhAHsLFGd6nrYCkUUcHGdjmkfbe4Ctd+lgTdkGNjK4c
UEl7NM66TT8M2sFohpoaaP1JL7S9k/D/hb8FctGWxb6tstGbUv2xiTjYCbpo/IxczJ9du34njJrU
LRvC7/zx005kTbmdIj0DjlT9FGpyPTZBdw8g021pJqc30nZperRiU2sltPmsca9SlzGRkaFVUkbf
QCloR9usTeB0U7wvMshHLGq8g4ZmbtWqeVCL4TGkRb0fbft2ckR7u3BpH9tshPSFqJlyNCoN0IZM
1Q8ZVQ3MBjLToHNUlYOxUzr9qHZhh30hdIrWo6tFNFqqoJKBeg9P0NJqlBadJnoCz55xw2SwpgJX
f5eiRv1BL2ysaQiL0NGo5m+OSH+qRg7fSmma8AjsipND2A+X2vKcINg3vUGy2Dj1l84109uRtHo7
x32zB0kMRTow9xnor2SzuAkb7qd0Hp65ozrPiEd3Z8QwjQHzkMQhzrpBExICR654HbJgtzbYtpsA
piAAfqPY1cqg/NR5HDzwOtU7FB1+cdRuynx6n+gljKYyvxUFYayoj61lHykOPpJ9f4CbZ9+4Zf4R
Pabe6/SKpkcL8juEZEgKQlWwUp7aJtplSdd9AkFRJrsgjatjpgyk0ZX+lHR0V7nNfoUZjhal4+7J
MTQPyVD3LlDq8lEMWnaVwmn2coCP/MmZTrO+T/dWIFNoxPK9VWusAV2I3hP5UP5YnDru7a4nkguV
p96IgusMrvkHOzXVfReGB3BgXIw1+tzAHY3iYQSbv7FIWD3TDh8BiT3WUap/Utzoo2vFzhYXLf3K
rsdrs+OxpivkeGPROA92ZBSfqRgV34sU3ncgq3dZ3XLBCHZdGajXoRK+77LwSzmnIMhFiVgT1ISj
Ynfiiwhy97nUElt4ij5mXxjjKIs03PZNp35vaNjuB4LewZOimg7s2MZP43kkRRLpnhcZ3HmPPtHH
NM77I7zq4luqmrl+a7Xwm5CXLwNsxSBy2FiWo52kW7NAVz9PNQ/hN7FLVerDMfnTnWjTBrg3kKkt
ugLVJnCc/IuZ8EeNXW0eQK+lD12f5LfE/RDi2uyxa4EOexF6h1gq0yMSbmvxUZPiQ1a6nbUZKpn5
QbgUiScC/rsKb4aWqAnWOVmFxpxGO5h21OTFPnQHGA2WPn63B3jh2y5kpQvbuio0KQ9RpWM6kQE/
R5e/ba6mrAfFlTXJ8NTXUhs94jTzvsaHY9x0XZTfp/P0GFKE84YJLFhHO7/eWJoI5/2QKaL3GvBg
/tRhARNNcLwBxodxvpkmpMd3qizlFoBCtNfnWH1oy5HimhUm+UfqbObnXLTduzCf1XqjlhH4rWkx
AJ6n7pESy2BuLKuoedlds9vzstWYm1a1021sSwWtE7Y0wGia1+1X8Pvl51xtJ+whLdt80I1x6X6K
OU83GDd3kGQ0LCBg3EEvtcuwk5tKSeFa9lOtvofemQYbg2rufAXJyCWqofsa79Qkzx4RtzMGr7P1
xuZxG91yo8wWpuYoMhgaF7ZjQMTAfp4CGsFrBRgGBGyMHIrhtXOg2XuzoqrvRV3TzIDuEZvxaATA
igqAT6JGFbXudkrbwr22Tbi7nIk8Pw5NA87TNO0m8owqlr9G4O6ckHhoLL8wESzymnDQyGFH4W6A
t4i7akR2FC+PfqCtPcLL0BoZfalDQTwpkqkAshPkI8VZkq+QLEbL38dlXxZkwANcVK4LMcJ8olDl
JR0ccK9Wa2QElSowFrof5fatqTbQe/JEmuz3YXxSAqvLDgb4hgdU3cHNmiHgba8x+9b2Os1U5BF5
6sT1IhCZ1h4ej0l3YSDq3+PwklqLb12GIsWC7Ng1XVTe60Y+fxcVKrSYxkdOdoyHCk019HdSP7NH
gHGoKiS3UxoEgqZvZH5BCm9QNqG05+xIGXdo4TVKsKJF3agYTE4DTGcTIZl+56gwqfm7dvVtaszq
1mhGWW5CvrS9QVaXO0YHlYKCQ1O139I4oBblLDqY81RZ7tawOqKbUe2L5WuYxqIRRxXHo+8LDmCs
kLfcDpg2aiQewVRv2rruH8wccASRd02Nhh+RzBt7yOy7EtXsfFfUYUNUSb2VGESnbviRUqJ8GHRA
quwIKtZs3bia9vacxH5AEb2iBkwBwrOE3j3ViJpgV+SqY7uEH+W8L1s5hps4r4t+jytGEx8goikf
ramIgZanaTJ76FrMzyXKEoVHFq9DjeAC/z47Y5TtMgkPtaIe8JNDZyie0ld4gc6Ad67STsoJIKzB
DJwc6uy2HZAFUQLDuEKuSNzkduPwcmPbnnnzXDlPtZT2NTw8kDZug3QHYJTyi0v9bxNUzdMwxQ38
ndpGA2egLmIjygHDG1hrdQitlp4QkuCR2GKDnlnexMotmoc29aakRzxjNrRWeeeoAgXDcVhKUkUX
WuaOqI0SrYltqkH7O7ZQFLac+Zuua9Et9bDgR9VUmkUMV46dB9LLFV4mWjKXaZwo7yMWNX02Hb3/
pnc1DD4xFg7PeDPXLOq89BXSeYzVzQg4UnotanIpz4WCXinKSI6674dRiF3lZvZ3IkSr9dTWzh8s
gqxqQ/20Kj2s5Yf3llqacFWNusfRUbX6fa/bfXmY6PqxKYcqQbIqdBOi09BQrXtrubP8AOvUbBPF
KalyDYsIdAokw8SDH5ZThBCl4KEdrdTZNaqSPHUSDPAVguvJM1ir7n1tGVWyNWpTuzOpMcMKCque
Y4M8ckVZd5ZEqoEbufs46hANSjtQ4CRHbfPd1Ud0voJkGRepAPRGnI5jGEz2lHhapcTlobSSQsCM
6xEDaQIrvuFJJ4rsunqRixl4XwAH5PPPxrQBWko6/eSHMfpKh6FPxHEWjfbLrkDcepoYuu6n3QWW
eZTAexAzRr/5AIDWnbfsepNUPhm7XxJ/3G7fF9UYbUZEErAg0dX6Xspaxduj6b5xsgNctabU/NEm
Aa2yzgYTRWY0xcjjxFZ8m4wOZs8uDxDXFizFD06hlM9YYszQRuJ8xPqqUvMflLODCZnRiioCs0qv
U4RQkT3oUgIlai+55YWFzQbpu7y8AwGuZ1tNqShuBJ0NObBQq/GbZY9msc3jCuG4lk57tQkNMb8v
iC2SrZaNqLnVs27X1HhVZN9APde/Uj1pP0VBKD+mjpGj46RGJvVDDQBbGQc8ijHH/EkmMW715WDF
OAVriqFt2p5Snmej+vYZDjbvnK4klBDQODA0v9VC885MQnYeyMiGmyzPOgS/5Ox8NmjcfldqROS2
aLnOw6YsKEeBTCac8uQ8RR18vb7RfXtKrXxvguMlSTPCr1kymXJfgGm9QfRDBr6dVM6RCemMYur9
Tx0a0GOYQrvf4Pet/CSm69WNNmVxjgSQ43yltu/eWJRiCg9lO9femv04qZ6Lb11xIBAJKepjc5p5
Tu3W+8wZhG+jqYTmE6IaGgFqWdNzASr9NI88eFsaHyZ15qX/42uZSTZRiNKik9BD7+eJRJZpa1HR
17dK23Fw46JqGs+eEFDd6I4Stx48/gKY+GDI594Ize/srmLaTKKVTwW5zPsiqHlphricOXxONVyP
agwDPrLpKcLbS0fryqx1QrEce7k72TpcOKnZipmapEPBaQxbdpiLvXF2HzvjUlfp2/A7Nrn1cz+0
S2A+asO8t0RN0ox2WwXrCqrgk5HYCEPwoHfJPVrSyvAV8+bwE2VBPoTVRdMEScZwv4cZacFjYzRO
wssKQscbJNieHZRVh+ZSI6S2L4uqb/wwsY1obzeZru9hZNfomwr0rTxp9DysJR4i+t6RjfGZ9HBU
tjgF9tYtwi1iIUnGY9zAFI2wG8hTW6lALGYTkYZFhZKgO2GSEsR7dj1NSa97oic7unNr0XzrkWUy
965dlM+0E+pFjKybAsSZdXg+4N5beeSRmGz2eaZZiNZ2hUk1hmFJFnhD6Hboc75r2R1f6kir5u0i
i0fO0oS0KGutIXyKa23A9cScwy0hMUjUOaLYSrhsauX9BPgNeTVofe0uzMfsw1AL+zlv7cHaD3lA
xkc/mO4EX7MuDp3htE9ujmraTYpogLMrtFIQblVlkS+c/h7tt0FHfGFOuEiPZKJasJ2xXhTbZJKC
TQGuq7wLwEr+aPW+H97nFuKP+8buUc8qrVj5bGmRM+6xuyJUo+YK1IvCzaTsLbbWtygrjSfBQwjq
t5RW+J4GAOccRWvb/YD8EpLW3agRJ8RqNN/l6oTSKjhAO+Li0LXOy9sAsZAe+Gm+NdqgI4JXJQIY
Bp1gBBrE5Gns7qsgcudvoHbxA6Q5YmJqUyfVvqhyAGJdIikNkRyqSEe1LhaQSC9khkf3FTs1YL3R
tayiJrnj85pio7cUhoeSriiQRSG+5DWUA1CGI/WIcpT6V4JPlfZo3i6fOlQQlVDHPrmvB5MKIZal
JM5oYYX0tB1jAqqdaQEXCn3WIzFAM29cQYC4NdMmwEkE0RcNPpGlXSeZqoxbZlTdFBmyr2xG5OtC
3hDbS3IgemgoN8JBGG8SYg+vJPBJDVwLNZfYeq+7VejscsSFPvYKMo3bem6074sFfUC2PxdnKAEv
4D/AKkiDUMYER4ufxgqsYgrFhGFdkq11g/nZUrvpCUWC8Qk2Gw3OGK3BMxicFWoXsIoGlhTuj2Zr
NtqpK0xHTsNK2orSHoxAdF8hKwKG92i7KtVWkaCibnqnH2O+LamPD+GfKk0B7FQ5M+8XOBZ+hqFi
noRLCpiuta2HvqjQ0mzvDmol+g/scmVbdU69o453Tuv+BeoI0XkVeVmNvA+fnt8OmX9AZnIJjpDo
oj3Y+NE0XtgGyQO1v+zwNl7m5UoiIYurPPVx0jJbXUGBrLrMlUGoLXRV3qga4RQvLN2IlC2ofLQw
ozN2yS+/IOPBcQCsR6ALaO0UCcQ129JIjduD2hbFltar9rGJC+lZWB59entqa2Qum0ano8umcTGe
E9p6bqlZI/yoTTAz3RSnSCRifThSDTB8XCc8a3CDHRW04hrd7okyvDlvNdE3V1Kr7Me3f8prXxnh
DnQB+D1Ev8tX+WMxswqoAF3g7pDnyVE1y58Yt34OsjjcV+oZpsNr+wa7AHTgdcBdaLOvhiLhQibS
afHhDZLDiIrAQclNcYYy8Nooi1mQISxMA1AJOx1FGkRkbSJbilHApzhp3bWNx9KZubz22ezfyDvT
xtxi7RYVJQmBTxe1B4iaeuDL1FWa+8mlQHsdUp5D99Yc6Pa+vVbrHQpqE8tysNOoP5tIK6/w3BaY
dKWpRtUnp2l/2aaF4QM1pSjdVZMSfH57MKHzof4Eqy2jgTiFCwA9yQSPf/ohnS5M8SltRp+uX/61
QG+Ax91WEyxdVfXoqkiEjbqqfdSaxvxehQPRXG7ph6BIk12BvtiNRvz4/syPWg79ix9FmMpliz8L
rKnVj8IuS6UeM8IzcyzkrKR81Htg2i4qiRsyiWpXRUZ/B+vNgRlIbx3y46JBFZ87wq+sBV47y1XL
jUvXcf3OzHNim3Ez++bYhL6Ig/JXniTDAxb31v3bk17vaBZCh3oF8herYMHUT+eM2lIxgHFD5o4W
x6ZsOu2IOLJ2xtj4tQmx0CiLcwGqSO+djgIvSFUM9LPQxlQpR/Z9DMt2zt0p9Cfyg+gM0PO14ZbB
uN5tA/jlarhUm8Ejin7yZxT8QKKEANn0+dZBrc+/+PNZFjRBCFbLvbOGO+OTUCj2rLa+5vQAWnSV
OgCs1v3bo7wyHwveMYVTsMcAv1eXWy6I/UlHW99os+GXtBLn4Ibq+MMq6R++PdQr+8Fyba4dTOp4
GNdeM/ow0CUz6K+qhjpvqJA96zlMqIsHwQoVShCWNsDE10DctpzRj0Sxxa/n6mcSF+5uMtru8qXB
s5g/nA0HJ2fteW+22gQe0EZLUaHKic9tdFVkrjwTSLzyvcCzoYjJ2Vm4Vctd/scT51AiCuzO6H3A
cXBTMc25EhRHLt8ADvgGFPR1SzDM6mbKeL8r/MYnv8EK4iEWuYw3jWYpNwnggXOc3/Xzw5UA4RUt
fw3OmAP99nRKeoFVvB7L0Sea76kjAUJUt1oxaeNV2E39Y1rLYjjz5L3yGUleeHU4RIbNVj8dk92d
SrAniIYk1vQOzv7gJxPyCpfvbsd0NYEyEuQEY22rMcdlTuWXXm4P6r1+qOhAWfu+wc79QuT38g35
jwYzaiFPr8HzZe5SvUBXw7etsf8yqGb7Q5Aefo97e/7LxOLfMrFeXg7CNNE1ZWfo6MZaq+Wiwk0l
kIqonzum7us6IlF90VZ+WVGiuvTckolgl0icgDmMaq4ei9oNxp6OmOu7g5UgoAGEFnZp+fPtUV5O
CJ6qST0bOgAeRmveN2op6ETbk/CDTk0gPRXjtVZb1gaed/P0nwzFJcGVBzlyMbv48/S2KEGkVWAK
31Aq5FfinCbxkMLh1dNzBpDLET0NLpgVVlP4IrH/KPucDkX1AsUwIxF+icSv1/WiG2HNZtpXGQFE
3/Vl+6GYAS/ApkvP3B4vDxdJAKd5UQomEF+7QQGgt5JAC4Qv4Xs9umjLU79StYtvQjCWPITukrdR
LFvtQ9qeqjmK0PZzKkGHYraDG03Dj/7tFXtlLsuFDs3o9zjrUYzRAjqRRYxiBsg9pmm7U2ESXBwV
8fyB1TIIBIlQ17Rp8KUs16LMIsHUgvcdLMQe+yiZLqW/2CYKAxxaWO/sCWdtQgaoN2toy6p+1KDp
IKHobg1kQOCjpMXF68PDQeECS2d9eRbXV+xQojJjTObS+w230oiLvdqh8HTp+hjgbeHYcEHYmrY+
UbTfK/QcpOkbS2synFqQHRGaWJePAoEHIpa27DR7FeAJNQdu57am3wkchMhbfgQROvBvD/LyHqLi
AsWVbM9eCGarR1dJ6Ywjkmb6oFbbu1AvnBvdLRHJy7O+uvyzGbSdSYi49jiiq8UpxriiI2MjVrfA
QDcWkQvCkrreX7yxDQwv2QbkXtwFzipcWawGQGgOhq/l04SypwmQC6DpmeV5GUEQ2IExoZJj066z
Vu8EYijoJotFem9yzOvGUEJq1REeKk1VHEokj86M9/JSMBY3VEjuSzhJ5nZ6t+pSGhBVVKSEeCVh
6TjzgS7+OWPCl7MyqcVBUqM8RcyzTmK41nj/3ARQpyzK+DiUAfwgEDiYwwC3n/od0NM2PZM5LT/9
9Nmg3GYaCzKaO4KY4nRqudb1iIjNpq+NnZDv02buFo+4Dpc1IwFv4jmhbEo/C/A82TkU1Y37fC77
c+z9ZcXWP4MATTOgdS50xNWKdpnlANmpTB+Tv+YKvJa4MzGC2E/pOD4Yoh/vah2h7LcP4MtlpRAB
64RDjmETFa3TudepQ181zUw/gYa4McGjY3wwdLu3R/mt+n46N8fSuRKpzi0qJMbyM/4I4eeiUZI6
Vhs/lgPATWmb1bgHQrxQfAoneOdAynY2SmwEKEHHNJF8QA7p90miR3207B4MDfrKWrVBpKCXKNiX
9bStWns0jlM+tp/aNh4Xr3fDwkJJX0gzbjgU2kbaCYSN3pyt/igowJ7zY3y5ZjACebz4N/VUMuHT
eaVtU5tJb7QQAhu5hVtwHeZE1KM9qUdSb2fThdPfjmr/Nhh9eUYYEyUXIvmFsGqsAqopHmurgsnp
u3kyvyeWVzaI0rpfsUPufyB0oZ/JG14ZjyCRZaNOQkXuxXjlnETapDR+R86/7aCH7fsSkYdJNc0r
Bwzl49ub5eWbwEPADJkclTkapKffNB6NPMWRpfEbmeRHEOOTl4FPBlcZnCvIvZwaNGPeH0J7G2eI
tVU9IT00UZTZ/LiW7a+sQHQOQmL4Dg1JdRuHKIC+PbWXp426MVEVD52wDOoZp1Pr7J4mcKBKP0aG
AqOuzPItM8TK8vJhNGpOxMDI/diLY8Wfpy2jlj/H8SB9sx2zpxFSzSZ1wuTMtfliMpZG+iAEoQhP
N9t/NUoVjakGcNtXmzK8JmShYiKFdXx7Li92A6MQ8lJmsOBI0yE5HQVGztL8bXqfLmp2gCQXHVwn
BkmT9Zb/9lCvTYh2BfcAyasF/+F0qGwOpSUirfdHrHA/prmtHpUaF8vLR8FHFXg2IkfE8us90ACT
heWJCJMKxsvpeuPTWOeyvXQP8N1o71DcRPKEKsMqfAPR0tmV4iDoxUnbjWEML2QMiguL9SQJqIBQ
x6DzgEiAWO2Bvkw7pGmz3rfCklptUPf4gIFyuPyT2SQJBuNoWIusFwZ4eGLh9gFovgwfgesvAiRT
8u3yUdjGJmEbi8MNdLr8k4G++AR+nGJwhFLWLBvtLkS/Z3/xMMsLby4RDrJvvzV8/ngKg1khqhvj
3p9qBJCuiiK3xpswxpLl8oFQieAOICOlwrTupJZtMAuQiZ0/6054qwDg2SejPZ6JdpcI/eRlp4pP
243qHBBTboL1+VQhCjl52fkKEXeyRwJRJLsIHaridgxRBcxCtbdvh6ZXrY2WmlV4+aFdsn3qTNBB
TMNaDvUfn7PoYSMN0Mj9TlblO4ROeyrs47lq6u9y9nqaQM8stNMWdYO1zAAc6nG0JqZZZnpypYVG
/AmTQNHtERmMHiINBbLQdKLnEvWInZSBu0PG2D3zrZdvufoR1O6xG6J+hhbSuuaOnBz1GQsrFxPV
93dRg8QTwLngqI0QkQA31MO9DellOBP6v3IFLyUpYlLqNzySq4PBvANOptv7RdGHNykkq61q9spt
C3XpPxgKXRPSWxYVLMgqyzBz14FUpPbo2NK/AukyNN8neKw3DVq/52Lf1z4nVUok8Zad88KVt5jS
ihaT6P3adZLDzEN8U8gJkQKtFdW+imsWulGzHxeff7bRIjuy5KC8n6cb1gHXSXu57ylb5uIB9yDs
PxBWv/xiXpLqxa6K0gqTPB3FTkM03WQ4+G2KrWVfqc11BEn6zHItK7/ekBwHnhgixOXaPB2Fs9DF
qZRc/2M9HYgUHMTcQU3gY12BEt8WShH/uvzzgd5BT44eP2pUq4mNOn7fSI31vloH6Uc6lhoG37X1
/J+MQpTNAOTWaxGalnYDegc80hNc46M7Y30XZll4Ji1aPs/689Fs+tcoq+pHnMtChxjW+1WAdWVJ
mLPpBs3dXjoXXUXIyFyuLpoO660wAkkCgxl3Pt3WcjcvZgmp6LQzo7y8JGiishUINkyYwOt+U8br
oMla733phntwu852KlAySMP04joObUCDvq1KZYp+5xrxgEZYW6vpyNq0i1N41rVHHJPNM6H6y3dN
FyanBzE9G2E/fRU/ZXIyGztIkXoZZ8sA4impXkOIrWErx13x7AQqlsV9AEEjK4eLAx6dEJTIyuGW
J65aPvYfj5qT54YIImIEu4E9HSooNXTTUJ3Zfi9QLKgBnQyzutiTSaM5aIa4ckKlphGZTJDKqO50
+VhuQ4w7dnnq4log2xwdYwSdWwtg8Yx6xueLt6hY8E9cWECTiI5O5xvLkM0bB52PsRUkOBc/Tjww
rY9vj/Lyvif5gnZGXkQwSfPjdBSnGl3cZKfOp54zpO+0UkHhYKqd4TOvy3idTErv7KQJePnMu/3y
nFNwpE6gLcnmsqdOB25kkbeO3rV+P4T1ndXibKzrqX1mxy4f6fQ2AT9Mf4/ZgUniPj4dZYiSIFfL
ZomExtJPsHIj4s8LH3yrPLNzXhuKjgYYPSpnNJBWQ7XZbAx9yr2PghV8BaXNKRCD/Ze9cM603l4+
MUj10yRwyJRs8Hmrcxi4su+oufU+ptK3cQrQXhnFz5JQE+kx7cy8XlkoivdgDQh1DFBOy9//49wN
QCYp3WidP6Zltc9wWcNArYuaT29vxFfuFvqVRFJLnrFIKZ4OA5kLrWyD3GyaNZQAElwtQNBaW3Tg
jadoCkkLK7u/Qt88PtMzfWWCaLI6DhVjiiu0aU9HptJuFS6UAh+xjmrX58X0WU8SZJ3enuAr+4Oc
EPAmn5FW2zqVyrIZHBxKbj4c/yk+agqI6p0G87relvB6vrw92itbhF4fuDSujt9n+3RSZi7dHj+I
3m9CPUf9cpb1xrbrKUWNcUHKj3h/2Wdm+HJMiuBLH447i37wGgtXIEyMXXeFgJEELkqxR/qB4uB5
0QxXxpj+7ef6b2t+L9eNeBgABDpuAgDZojr458aMssqRdU2dEY1WqlWzXV6V1K62b3/IV7IcRMiX
VplBpE+rezVMjCS1VHFt8l0n9VE7+6qOEpuOMPwZhtbOGOJvhttDRyTlW6joF6dyy+hUUpedAwZn
NbqpKOFAjML9DAfyl3S15gYVpunp7Um+9ilpRiMyTU5Da3B5Jf4444g5QbnoOQIJDduN1SbjrjFA
vF8+CgK8XFm6RtF73YoumrZsJFJFvqPo4TWiEu4hG8SZu3H5IKc3PoeZOAiZPSqYtE1OpzJIN07a
Ipc+iAEcvJLS/NEk2bgPEiN5eHs+r+x3hiJrIX5kedblpLhVcYhPOukXOHw0eJyN+QfbqVT9YGq9
/T6vZfX17RFfnZzLPUnIiji1udoNcaOOJS1h6YeVnTy6MWodkAu6qdpCgmjaM1v/ldG4PuhrOVTx
qc6uRhNQeOdcbRpfGqbcjeokt1ZS4pzU6MnF7zRd20UneukR6wQ8p6tWIVjhID4n/aTtDNB6IvkI
JnQ8ooBdn5nVy4gHMBsvtE13lXO17uF2tcRIbaR039NCqTYyL1p5L1Ktw5686uvkrsDS88egBtl8
Boz9ylVCWZAmqErcz74xVh+0rkVSh9ib+8Ku5L2q1t3NkGxN5VPcp+EGEpS1RasJtfKmx81VCS/O
fxne4QMz9BJYLk/wH6dci4Qm8Upl+K6MdlMTqH4cJWcenpebZhkEBwXK4HSB1ojzlt581Fgd0hsR
XcIWQg2e6y6c6vpcX/TlpcVI1EVQfuW/0ZI9nY5YvLdKa0bEC7msfdhQa68rGCiXHjkqExRDSN+A
0JjrWh60Sj1PK8KfSRMLkXKhKSaNu3GTPjlzdb0yIRDA9EIoG2Nssa4cSF1Z/OV4PwFWpV/iuDOP
/ZDlu98TukjX+N+KFvP4fsfRTdIyaP/n/5sNOlqnf6zt9mv79b9+Fm3cTu++5j//+x/XP4uJ+/av
v3T88d//+P3P/22DLv5JJZOuzYJAXXAX3Bp/2aDrOn8HDTveLZALtMN5UP52QTf/qZIDg9embcF9
wh78l7ixYvzT5pgvf53oy+DCcS9RN17j1jmzVADB9LHZiXdAZJ7u9SBS4gkHp2/mWCAd8jyKZLRi
T4/adnh2R/Tp37sBinDo0HfJT3dCwNFDj2dUboJSCYZtZziz4vrgxKBKocom2ulMtro69r9/4ILZ
XPYt19s60dJCu4QW3/0YI0uUOx3ON0ZCeUblWYxdZft/LNz9X8/5nyrwpydl6a8BlKd5TimArFV3
Vke/n0egF7ilefjnhFsDy4tP1ZhWD5ePQtZDqEJNjVhi9dGjCPEclDUT4ESQgNM8aY44xfZnXoXl
t/5fwPLXXJbiDYUbyuigk0+X1lFLN7QR3fMqOhP7vhrUd9jpdYeCLuh1GinuTo2qn0YTTmemd7pk
fw9MDAEaB4igunYXqRGkagYDz+lpwPNkQgThKBsl3RNfnANwnkZKfw9F6RojhgXsv25YQuerzHqW
iWeKpNh07dxSO6m/Dsr8S9VzcdGVzWio9fzWPTZ4hiABrXaHiyaCSPDOwcIyfGqNWt05RvNzssR8
ptS7bICTpVusLZwF1ASnZMFPnS5doqapNOoo9gKBGAO8SuQaDLSKaqsYwI0MxbULL/yidPX37Cgp
mnBCyQy4D1YBbmD0mNdmMLnTQdr5bh6q7pfoEsp+F+7+xRyHcIXeHxEDaeTp5HrgzK6VMA7iI+Wz
GeilF6LT++3tUX7n9atvSHWGtj//IsZc92/MhIpbqzkImBD6eVGFplvi9sSAYfqhksZtBu8IFWCA
D8GmruWB7XJIQa7ManmLRF4OLb18h8TOReWpv74yHgka3WIMJ4CGr2Yfm0UZufhVouxaHIVJGTDt
g3Mb6MUR5BvT8rC51Cm9sVVPR1FnNOt7g2+cD3JwPFXgGo0ZQ1NRptKn9Bwy58UxXIZbsKV0wXlO
1m12rKcReU2CiAgmVPaD4XxBJvS6cUzsestzTcjXB1uYm6R7cPFWXxADB0o9NYMNRl4cEO9pH0Rc
Gtai/6Ht0Myvz22ll8cR0X1QK/AUwDsz6OnXDMwxkZB6YqI0DHWTyHmGwXvllsOwQRoPd1NfaZ9j
F7OmRtvOAWRwfIk24E/qTdYqjWeE/Fq8Yj5FCt6ib+/zFy8WtTpWegHBAnN4oZL+O97jN0ceEmYo
VA0D0gZ6Ph3fHuXlfmIUmEc0G36jylb7SQRxRL9yoXM3qjVdj4itj9servngh0GMxM7bw62K5csp
YTziY5Z3gcOuL0B9QImiMMPYq1TZ5Fd9b1nZppyj9JchS/SQTD0MnxMzTJINKlpQpmuEE57UKEEG
RwZDeQaV9dpHBpe7BFwqdV9j2ZJ/JDgt3odOLpk+JfquQTdk7sYDckChdmbi5wZaRQZl0kXmgNIM
+kEJABzChJ1AHuPM87Ls19OrcQETLYnaYqP0AiCotQMFm56vS495kbkpdBXtJVRKPw1j0sWHVouH
6WhADEUWu0Y09swsX9tN5OIUNsQCrVuvbikye4pb7kA0G+btxH24z0O73bqIwhze3klwKNeTXV4B
1oxSHmPyP07XTm10pfhf9s5jWW5jW9Pv0nOcgDfTAlDb0RuJ5AQhURQ8kPDm6e+Xm7p9dqHQhaDG
rYFCCoaUlUi3zG/w6oBITsGruYdGF6Gm13pdyeUICC0YsMn6pJszWiqoCjsjAqYLkruoJ2jeX8he
u5/TkszePRmoMSPrlYh6RUu5poFR/0l831Tf2yQenDceXStp0JggC38i3kIFGdGjJvrai2XQHoG+
1RobOp8iv5uAEbyHsY3+FML8i/oBfDQPTzU1HbrYMdJd1Z3aCgCJp9idciXQ8IHDqrtW1zeJmGPT
HzJ+E2JgY9tD6ByaPhxnu0eLsJ0NqDOeovhiyNK/EKzz+gBMaGw/GbWHGIWLR2zCT+jz/K7zhIHe
SFnV9klHn3301RTtmqBH16mkvUgl9JFzbn2TqP/yVd4WrQ5m1kkH5P9Ly1lOpkEuaZ/mwkkGPxlL
Uor4lMSpPkWv2044cfE+Ucal9Z7UOjbb7GsmKlgVp6lI8hGp4KQcPfN+8TRMnP2kbZHdD1wlbocH
B0DyH2Zj9O9EWaTvqYDhutx1ZT0GWQtGwm9SUyxBXmjrR6jhTXynZgLbsgHRy29jX5Z/ta0i8LjM
c1AU3eLgQYqdloeinBN9TfFO4PUf6ggVLE5b+qjjfOc+4Bbo5qE7t6kdpLOBJL85eWPyaEdG+nVU
0K14WvHd1FCM7Rej9UfiwPaLOpko1NFpUL52BiLETuDy2aTWLCrQfODEbB6jKcZkXQpEm+9iL62c
R6BoMUKfSP1lwSAwUA8yNyruVrqcqDVXPfAI8PXxH01edpTHzAgRmjpXtCT04iIVTwifLL+ZFrbM
KNeaeEsMc2Tex03aRhgk1CWym1o9NRzxvNRU9DzRpD8Nrl3XuLMP84ekrZDKU7TFfYu7FeKsHlJB
5zVX1xx5GRPPv6CddAHd0MH1eX6dOTVqvUhsKS0SXkjlx9Lzr6gKdpwztb/Hg+aVftX34r1SFwju
LAZeykic4R9BPKQ5nypjnVXMpLO2O5Xo/3pgjzUs/U4e0sDVbyh20vjV4l79mKPcjzOvDvDnjkzU
duJH06yVyn2qRrtT0oeMpyp9IKOp7PtSadGtQpu5KO/mzFXfOYqa/TlpWY/01px6LYKPBZpSuVK4
KCh3OCY4JAkxIgmVk/lc/U3hd/FaiZO1TBgzp4DTflgL0rynPOmQ3iwqcqzTPFudilh/phUnUGer
B5BgNCLMAxQ7CnLMYC3f0+EbnpNmddaTXcGEQHDQlf9LcFUTGtwZnw5tXnTQdWM250BM5Zzf226P
mqzeuesrGgMdkkxAW5NgRIG5DQTVorfkcrUXQoLDxwTNFBShGuyikXlX4wJJ82rFNxWxQBFEohBo
z1cGeujouMH0iRLYjsj7pi7Oz2m//oFeoPV7gZPmhDzviM5dLAX2ULTCbU1TFfE1mabJ+5rjSN/9
bkZoYAe9HuXfm8LVOAUrSiegEJGlfarb2jJQj3WEE0IrLfHURacqQ3enNL6NUV9o50asvDWGNzdK
ENlq9j1xqXZBq0rUe52sowrx9YjRc3Fy20LsVp+9E3DkpjkTBTjwHyis2CeHA72gQznQpMePqTR8
YafNG7THzC8FwrV/13gAu/7UDdA/4qZxkLMstfJLjlxyiVS8LhK/NFC9u0NeGvnSYRrHDMf0CNVZ
pa/L/q5GcuZDPFSF7Re2JMzZq8iwJp6y2vDHJU4KgLB9s3zsbcq6GlJ0fQPxRE8q3OiUPmk1UPat
2obDWGT1aZrm9K2yOmjBxpyzNf9tsrHQyO8J+gliwyYFRccqto4x9P0PJ4us9iuqx1aPwNLYasnC
Xmw5YQOx/PBuHmP9gcZv/W2KM8S7wc2ileVYTZ4/JrVlVtw4xbyEuI2rKeVnKILK7LdGOdlWQCIy
xeadpy9q3vyMDf9/3e//6BKj/v+2Nfs4/fjrR/Wy8Pf8H/ws/Onmf8AGyAAWMCjdX8lM+ln409T/
0MIkK4P9AkPzOfz6p/Bne/+h7AcPTAK8/jE8+19XM+s/xGyoaGAuZUgws/srdb/LCFDaptEPl8hr
/meykrjJaBDcTSB6e6avCLZMLwbnfZE7XWDiiHJftlr0t46rAGJ+Fg4SL77RTontMvj7OTQmxET4
8KnAafCJX8bSOI00XpcLy8c5QENRzhSvkT9GiUlo1QFofn8oqIGurGnwQS+HUnVEHHUea9/ldQ4w
eloBOdIWV0bl10BEP2dFOVf6RwLMpll9OZQGYLI1OmYFntl8nAYL9eYGd5fb325v2YibTQon0LWe
i8kvv91QghOSrl++WG3vvjeW6DwuqkDrEIn0SHfHmhS0NcJqyOaj4tdlEvzPDB0wvxIADF5Dpi4v
cqCh0e0iyxrLb5BE5wUz2wqz1aI+j6WBUNuUOn40IY57e8Z7S4jjDmk3dDj0Ija7xSsmMbU2o2Lx
tCAYucx+M6TVvWjz7iDHlUv036zoeYJ0j0H1gKeT+f6mLuX2WrpopW36jb6gEgy3xzgjGuO8t9t8
Dkwdl0sUv6KQmHh+jQScEd6e6mXu93N8mcvzcSWreqtcUtEy09yCxR3BATzpNQrM4CuM3joY57J+
8r/j0KuDiCahipscc1QxwCFxRj96LdYH0Rsqsvh290pUSRu0deIepGA7S6iTT4LygVbC9bX9rsqc
Rxi3mX6uasa9HaOHuKCE+dnq1+zX7xZgXyqsBaoR9LI3ZYoCw2hDuKXlz1PzvWhpD8Ru0b9PLCSy
by/W3mZB0kZi8Gm5smCXpyEaM69rrZSPuLgidJBVhjRXxtprQGndp5IWM6GIJZLfVJoir5pRLYPb
P2DnOIKZoiCDchNJ/JaS6iiVluG+YPlUNpVPXjTgduYky0PTl/PnYexIoiLvSGVs5/5hh0qmE4Vb
nqHNHVDPC6mnzvetUyKyJq4JqVyDHilCv4+5UAbgcJ51FgOS0benu7eJKD5xBQB/pii0uV/LMZ2R
1XRNH0OyFdncwbpbi5zApqEFfHuo3UnS+JVQdTpw2/2qdeCKeAFxSMJ9MEABM3uY7Vn7U3QoT5ao
I70bCwUjqVSYVKJuj70zTSl7QXUcbQNa6pttlaZmFqtk/X6VUP/pdOnHpXl5iMxqcnAsNzW253uA
2jjcPwSraKxv77sOJGAOSsMkOnWTwGuKAfHwdTjzlK4ndSleoS2t31EzsT8imaOGWub8pWAVc3Dt
bsAL//wOvjPG7twOxra4prrg89eE30HZhO0cJZ/h9XthmmCzsIqGdCuxSt/0sm+4nTUgEdUftz/6
zoVIiMYPQecBxvUW70V1b43VRJopVT22yoqVPxk5ZsS2OWOeYhxKPuwtsqRAo45AaEID+PLuENVK
H8Ka2GD13JwJ1g0oHnEaxog5H+zlnWuK3IjzCjtNBnzyp7x4tNdRaVUrQqK5iKTFiTNiiGDSkPto
T0P7EJWWfd84o/jhiKl4246l9ev72dQIc3lO6VmrzmY/L6OudpWC21hsDVS6TMW+X7ilfEVdjpSr
dqZKA5u4GNQxuOYtZ16IfqxUJTF91HjUt4uJ96EToWuQTXhOFjHaxKDP4zBHPhwPwKQJb28iefVt
ooeXw28FckS7KnG9KAZPttyysYqjA+JGB+t5uVWfI3Us5ylEwwTk37asSWrvk0gWQ4RVgXOToZf2
744TG0GNWwouHJjf3J7V7ngGKycFO/mq261aVD22754I7artAq/tpqAVFcs5pX94iRsfTO9yDZ+n
BxxYAt+AX3rmFi6oonWoZs6ABIro1BOeiPF5XXU0hk1pnKJqT6Yn6gAQUBwkxNkHN+Llk/rP6Lxu
oDFsEq0tQVkZNLVLC7MPEdDpuY2AP+e63T2iA9OGKYhC8OrdkTLL3qAySZT0VNDQWyECbYgVCQBq
Q4pVJTCAqQjVzsxCqhb5346b5e+ddZgOlvXyiXueKW06gJK8pKoEOlxeC9RzMjfPRRsqjbWe8rS2
7lH6t32VolV66p0aF45YH84xBJaDj7yzo1Cxk9qMBE7gH+RPe3EjUSDvEREYsTNBgdXvgaG+6oXn
+RAXtRCKhHrwvOxNFWVUGQ9KoYctZRHR/izT9akNNXVABz+NnUfHmhpfzLb9qqhx98YJUWk/iLw/
EnXZnSpSbRL3Q/C71SYpEqV0kHFpw8WZMnQ1G+sErmb+beBHhNkyH33aZ2rDf++gn8sq2aFIgoHl
dLZ0LXXEBooKYBsKYXhnuK5WKOwERfnYWsXn2rEb1xe6g8L+anrJD8QgvHd0besHIzKwahon5yhg
3AQZP38SVRGJTudhpeZxudy5AqJgXbs2dMrpM+fLPQNKQT07szDv9HREplvdfpXFhoFBBu2mDBDy
2TVRe799kV2+uT9/B/poCEfwPsjo9fJ3OClCIiM6B+E8mHiyeMv6mE+xG2h2fSQZcfkS/BzKArWF
hKJJk3qroKd4lZrgLNAjxO54OCro9d0IueHL7QntbS7ERGhLS/LmFRVY46VLFrvuQ2QAykBPveJc
qIv2WR3sAZ+QKvu10PSfadEAR60RRixVgMsv2EfIeqUqbaa5LarzsKrzI+i26WEysuTu1+eGAAF/
QTpE/UY+Ey/uiMaIqyUbWKyiaJqQlk51v9IMoY8+eAESTM359nh7mwMsJpJiTA9M3uZO6loco2vD
7sKmHafz4Fj9vcDm1UdjLD+oZ+xdR0R90JNMcCmUUS6nZs4q1ZMk6cO+hkzZWWv1qe7c/G1h0ksG
TGD4tBZiXDvn6Ah381zU214PwOTRQUTGijR5cxZXgdTJgmNz6Jb0uTqIluGc6ug/OSPOmYoyfKLr
EX1f0qS7TwqsXe77OM3PFMdpSEsJ8rd9onZ+OceO+wR7p4R5qiTRg4kvgW/T0z2iI+2EAyRhIBTB
46KRpsqT9mIfRHoXNToN93Cqcu21586vZrCU77yqSt7O8Ty8lUppf4BQr85GNXv3t3fFznUKHoqC
F1KYYLDYi5fDF2BzKGRG3F1JruBPjC9ICI7bitGeAS3v4/GLOIISdd4folXsoBuGvju5ZubeeUXV
fs6s1fjt9m+6/iI8nuTdMqKXeIzNNWYK0Yw9hi5h5EY9fq1QQ5LM6R9XC6JPoy7G5xwL1Pdl2y3v
F5HaX28Pf7175dsN5Q2gt4QVbUo5oymMCeIsBQ8LLUZaD57PF8L9txuUxwa/wvu1wFQIoN+RUv0m
S5TXD0ABbm+IqLByiNAuF2OljuKYg8LQnmPfCwsxYR4s1bhrRCz+BkdgP3T2FD9hay6SEMS7/hYj
s+nz7Q9wfVMAIAB+i4qaxDdu8YaJE2lrXS0SiCqcwCywjMT1G/fVpf41yM3PCcvLiEkTi15BUTnF
NaoSDJWvZv9ni2NjGHUthlycRvuX40GmRSVJ6tOjhbUFiE95bhmZMYoQBVBswrJoqgrf6G0Hszd3
/b6WKxYuDXoWRGgezjO3P+repua55AaWWFViwsulnTOa27mXiBC/e/0psrGkS9VYxUywrPCXjZR7
sljlPneV5MmsjiTQrx9SCZIjBmZR5WO6OVJ03Rqn1wsRZoNbvYnFOBEeJTg5rJZa32tF/uthoUfQ
TTOHL81w20QVYbUeYKBShpndYlzYKCOulzOWFb0zr08Aj+f64ANf5xiMCJNIErgpFW4BuZgyOlMa
eWU4UlwKBh7s10tWOtTpuugpExSAR/y5Dh7VvRML8phnDr03j5xu89yMtchcfczr0On76M7AEwe3
yy4+z5bXvlesAfgDVEItmOKxCzKMkt9gvTX9dXtv7RxYXjrAKVIBCITw5kd04Ae8Lu7rsDVH7c9F
G8s7w5nLs2617efbQ+1sJN5nOkD01igdbvmsq6rJbdo24ZhjYd3pXvVYRfgZGr3aBlaXrc3Bsu59
YRljktfIGs+VUm5X6HW8uFUTUgPG+0Vp+qik7Jt/iiwlWk5qYY7fGu5SEabUgO46y476wIgjpwhv
T33nKyMriaikLAwjyrk5Q/zJiAN72oTc3d7so0pND2w2tcCIGmqLtwfb2c1MVaoIInEBo3fzLK84
pDX1gE1PjgfF6wEfpXerPeFq6XnvufzjcFRS9SAWuI7p6eIiNyqtbKijbSUqLEvRpnRhgnHeaO+m
0YoCbu7y++2Z7TyvlHUYQ6bl1Lg3M8N2XUmtxRLh4LUG8CIjf8RZtfNXh3DMNzCPsU74jxXibnWT
7F9sX8JfSQUlXXOv2k8gdbD4coi3jah7VYoUF7xkjGa/MmcN0lW9HilN7SwkUYTsZFJrZwdvp9uP
Tt0aEQRspxxOAvMB302c6Wshor/UbkxB54zKEet8Z6tyNFFqQ8SI2v5WYA+z0VUFecI0nRTv69xz
3/TYuX8QsAy+3F7OnQuB3Slxh3Kf8m0v3zVDdBounw7xo4ELs2jAelRRqTxpKaqFsV1XD7fH23lH
IQQhnq0hSUApfXMKWSsnc90CfnuWYFhkcjBIRqWHlZHYQW/X06sWUDsPTR/N4Qql+QDbvv8DALfT
opb7aDNha3SASln8gAH44rc2KoZXOsIxJ7caylfPNqTW7IK2q5z6S9bqv9+e/t7nll40qG8BiCae
uPzc2VBk6jR0XUiEgdFd5GLb3Ana0uOI0jsXfnl3e8DrBEH2NWFKSCAD/7AVUHJKKmyWVXiBuyIw
keYi8+N51lDlmT9VWWU8jIDs/GVVlNOslNlvy6CkfjZ7ImgUd/wl+gbxIj+Gnq7zbDcE3GQTmwMr
bQbPxM0VHaf+dTtnVrC40ZFw/9VFyCikiVyD4OHJmDd7LPJylJwm2w0Mp1jPWY+pZwMr//72l706
pLpO1AsdjY4wjfjte1IzR33FByyYK+wxcf8qH5Bgnk51YsS/PBRMLCooPCRS3ndLgBOxw9UGrTZA
Sqf6OnEyPrtL5/hTk9oHuf/1rIgvPWgSMtJWgYlcblCsMntKboseNFG8LifMK4f+ZGRx1ePpibt8
ePsjXp0HCva0fWTPFPozferL4azWdad0Mo2gXew/FSzlQmtaxLkd8boW5XSEtL46/IxE90xm62Qt
3ECXw2lwoozVmXW6LkkSpJUNUwII61t1ssbXSKV0jwB/yiSIumS9H0HmmkfHUY5wUd+Qc2UZUTLD
ooDW7eUvcEQtrNREbAk3lrLzYy2yYWFEMzIfaA5nfmm2Bg6Gq0knrGzGHDBQthAUzxom1hjL4RZ4
ewXkA3b1g0ipEOt6pn9uFnwSzZqD8MbMrlPMby7mZ6e2j5t3elx8QON1/QiKpP+RzNqRNv/O0hOK
wjaVelcUCeVavSiclB0A2b6hD4UX7fI4FYYdNGrcP2W2oZyztbMP7p7rMi9XPio/aMmh4UVfczOg
N6zGMA/2iuIIHu5hq4GW8cu15fSiGdVlJxyPSS/naNLHYKHH02G1aWLEqmZR+/eo6lT3bn/7ncPG
LwIJgpwp4nZbyyH8pvSy4oYOdLwfH2roz75QFw/gNMadt4e6jsMl1YpnnmWm/M77d/m5dR3LrFh1
cSGgOxdmbjKGU52PT8toVufSo5w3KmMVrivqcOnYZ360YH56+0fsLDnRqSd5iQCIrlZgVFQYpJWx
BIOjNTjmahjBRmYaiobEesKx/uB22TnuVBJp2aOrCXp0iyJKgVCndm6pgYGF+Mmxkua1pjTKY4eR
7Q+tM4wmNBWvwdvFnicfBW+Q7788Y0mdJtyhIk15blNKzaKUaurKJqcmlj/qaq+f5qhbPyOzsP6Y
EHhLDz7xznGGyU1FGpl++MHbUwWEOF88nL+DXFEnXKmR33w0SgWgsGJbWOLSCHJx/q7LPAUeh9bg
wYR3Pjmph5R5IMZhyvL3vTjVSWaBEnATNVDcNTurxdqvpwXz8jtho2SO0YbTfiyEHt01+rj6xZL8
i7eSAAPeC+kBsILtBzCLrAWZ2K7BNME1ywYtx+M+nkPoZ9NBkrcTWyFzKcVB6DQQA2xjyTkei9wT
rhnMQ9XGQS5WI5zY+69cLJFPcZY7X0G4t/iEKu59XqBiRoylWW+W1mmDyQL3f3u3XS8+T5rkpGGB
Q7TwfAe8+PgLZT5tpIUXWGYsXsepPUtJfmxJx7VAV7YTProzaHRV1dGnuA65qExR7uVxo4uGYMTl
sucGMfXszVYwd2Z67xQWYlUcyQOs7PX9QQgkYcfPermIs1yOkqLAZwhMxgOOlf7RjRv9LmsSM8iM
xgzynAvkYDdfX9AMR8gqHUhBO24bs0rSgXbGODUY17wMqmheQ8PoYB+L9Uicd3coGXsBRYGSvn0L
pmJwFRcCR8BjDGx/cDk3XeL47uwcXYu7n5HogwsJ3UziysvPiKp1Cj0nsgK4e69mpMfOqVEY4ehG
oy/SLD24hfd2JbEdUGCaZbJqcDmcqivTioy2zSvXiE8AgoszR1f4PZJZH8QKxa7UcFys7So7uAx3
J+pIpTj6j7J6fDnySje1MsaJb5pqkKCEkQO6TNTXVY+3Kf2So27M7nj0Y57146+b6ZpbR0tMHSzA
+Xe6d+yp/OTFOLTrRVQ92Klo/7p93q8vWwpr8rCD6kHFYKtpk5UxZP+c8SabD6jHCHkmi9W+mtbS
PMdebp+UQWDP3Hr5Q69ZR3nW3nRpfFLm4r6nRrI5jv0sSiMv+Ly6WLz7KMIJC0hTTFHeMx/XOT7q
j8vlugxVpXgQMnlSSAH0zWbfimXKzXhs7SCPsvZ1QQ/7o9LZBrFjHwVG1zvn2I6P4uPdQUnlpKo1
LfltvctYParCbm1jyNyZjx6MNT/JCJ6Eu0T3CEQ2d5Po9fOvL6wUVSBnJ/PTt3KK2pxB2Zxw8+7c
qG79QUvbcwcmxTxpyWj/natxCQlSS3PAMWmlQhV1kk+3f8Le4gIApFTKK8pbvomW+2SZ1j7RrUCN
euuxno0xXDUlCoQCxXMY+qPMaG886lBkZTwjFMM3t4Q3uwUeyikVYt1YvqsQH8+gPeuvGsh649Tl
df7n7QnuXLiUvagUyBoBmsXyB714LPNCFTWWOUYwdZrBw7ikZ4uQN4yd4fvtkXamRqkAOxXOicFD
stm3WZ+XhVZDtxTArLOu+qNerTRMU6ieWWMfde93RgNzLb1ypQLIlahpnRfKvKaqE6iDQR3LoCTh
DIYWNPncBh2qiAdBx/V43ECSuswMqRtsJTlaVA7waU/jEEZycXZ4oP0pg9grzVMhgI3jQRDwjAe9
vAZs0Dp0eIntSWW2SnqiGN3VUEkWWgiD32czdb+7a1e+L6dRfaOuhvmtLMT4Lkmy+CEVQ5PfRY6X
nNUynV7RilBpNFSdX7iR+zsBLPnu7dWWq7n9eWQ3CHlitIFKwKbG4BkKPfEqiQJbL+x7Tqbw9aWY
Hm6PsvfVOSkIylCzlfH+5e7taizIsUaLgjSb6jvR4Y3klM6n0vG6h17pD3bw9SVIS44HxgMzpIEZ
kr/mxVkx6P0ROXawR+cO7jnQct+LauOkxtV8TiyUWOBqHeFIrw8oJSHiBlaZB47TczmoaWRdlthr
HJpqofraWiZ+lsfmmTDjl9s1hHZEzYQoIOFkoe1yqHr0Vs0VEC4hkc6Pfew4JxO78nCFpIrUjNo8
rTW6x7eXcGd+Frkh1w/kCAkIvhw0m5OZrpudArOzwLaoJZTQyRk+ln3fH4jf7Q1FbxGVQb4lIJHN
UE3pxkke6QkFdc34W0R2U51suAIcBbRJ727Pa++Awivm1UBtQ/7D5gSQ+dkwc6s0dKq5/iHssX07
TetQ+CM9qjsVtzoeanNJ/NnV2+/qUNUh2vB1FUz1Alah56nxJnP4jIVw8roBXxPe/oHPEefmiKLs
QzNfnlKUzzY/sC4KI4qh8ofzCIv91GpG+pjqQnmbpZaaoTpQiFM6l/q7ddLFm6id0tedWaV3TdPp
rxujXt56mReDrwCTOqttBKm+aoe3upJUX3ULhZcTUQO9zEaZD/bMVguNCjr3HpEIUQFP15WQrjBB
9ZRRDzVYrT7WQi0etCZPJE0q8SsHCFBSIvicD0I/TQ6OwgqPKuSEwX1TVHocghk5Eg2/uom46+AS
0gukk87fNxm/xIhVU7KafjY5yUNc5d14gpbfvMtRD/xgqVF5vr18ewNyXHgAaFzJws7lucEArlaG
WTF9SvDmvZ50xqMY9Bl38Kp+EGNytJ+vDg9cN4YBn0vxzOa+vRwPLvtgWnha+2Y6TecGugrwBPAI
6+TOwe2pXaVKsuEnR4GOAJl9635I0KtkowV2fZwaqz11VIn+hvZv+RRGB3r2uXrvlcoUVLXXHQy9
M0u0vKQWGr+BZ3xzBSokY10pGtOflcENoWkVgUHf2jfNYfhwe5ZXaQsjcP4oAzqyP77t4hpotlCK
gnCBc8kaKlHjUKGIEBkoUSOY3KkLinKpPyS6gnlQXB4By68LwYz/LCpMUO/QJ9psoIQRwQ1ljA+l
J0AJdEhPXjdm98KxMxQo6J+nAeco6s6pNmmfvG5aXueOaO7jPDryUpGDXdxF8scA6oFSSWGDtvbl
7hKgIDQnhv0S68hSNEJz0EGpuoMrb+fMECywrRD6ptq85WypTTLqkVObPlj+8Tx4aEgogBZPrhi9
IK+No9Rwd1bkatJGkD21JeIuEEScGRizb9BReEDCpno1NGPh395IV2GJ/HYkDRLkxo24DT21qQQm
MnWmz50b/WXUBF1Gald/5jRNFB+wvPluAXF0QHDe+5aSxKNRWYCjjrjlRTCUEfxp5uIYfqr19pdO
r8r5ZNlCPWMKgtVRb7RHtaH9ETks1PYoZm9Bnq3ejBjIwNtpxnU6lWadh2qMI1VprCDUs6g/+K7X
q2fwLJKLUUSG9rFtbZa6k69omhi+PujKnZW5/QPtRuv8q6vHKNJ7ATQJcdeWSIMgW5xQnoYMtcb5
W711s9BoveXNJIYC4OaieNmpVjvrAEd4/TEJuvAtNDkJXEBbLB1ZEGd64CiY0Anvh6jN7k11csMU
A48ny0Ut+/Y0r+90xjOp0DiYk9AJ2DwfdN1LT3QeoOnerELTmauHwdOdEDEhIqSImmltud2pLs0j
YtvORcfQkEpQ8MQd2t3Wh5bYVCZw1IZv6XkUxD22f3Nv6WHbOWWAYfRyihHxOJfDPAVWqc9nxVaM
D6oFdvf2N7h+XNC8QpfSofvEWd3euP0I5snOuOQUbczDqGkSX9V659FGPOQgQtpbXvYVZXmiOwQc
Npd7l8aTokeoRsRDbwWOMNAX0RblHk3q8aR1/XQQ7e6Oh7gn3H8KnM/iGi9To64wtAnMKNuJjRXG
SskHHOzi1cCqwpDtloP0d+9TAhzhZGIaiRDA5r0Y7MkmXUDEIXfV4aSpWREsiTuGg6YfNef3rgHJ
26b0Lc1wt5Fdih6qbVQM1TrxEHoEdgF+zEcIq70PCHaBAiIhLdXhzfmIJ0Rroqa1/AmO7ylK0OlK
zCXy2yj70xmdI+OE6zeD+IoeDOefY6Fvezbo7uW6QPXT77uuIcLCHL7AuA22Jx67Hcxuv9OqIyPJ
64iHMh5z4xRAFaErdflkaGKh+ev0ph/FGuhoJfPQylnm4V51sKqjHTe371ysJX8zc0U8zrk6f7l9
APcuIYjDhBi8l7C35Vd5kcCj5rJ4ORgwf0mXJChU3AHKoUnvNMXzPpHvCpKZygsUW0zvb4+8t7zU
aglweC4xJ98srzF3yLZNfG+3EM25MxEOws43vfPivj8NnTEGt8d7ZtlfBlSAcUzoB3RSeMW2jtFV
Yam5rSI+Z3belJz0uLJhS8aD+9fkkvgGelnoFQIhkV0GthFb6mkp0+qNOo/1Fw2TkvlklkKYJ2NG
Ai6sZ+GQVKV9N53moR7xgU4KNDVdkHm/d2j1/11QdO79qtHL7h7Ef97BUKwEVRLbzn4YTj//kdtz
1Z7oAQDhsLJ1qE5iHcUBvGFni0luEJg27gXCLrkOL1a4rxP61ysE8WaGH5Tktn0yvKIPpdi5nzRD
5S+e3fg61bpT0VdHuKHrnJqASIp+4/UlccXbY+wZqPRZkYvi1aqmXxfD7Onr2K36fSq0LkYJsB0+
9hqg1JNp5XyOMjX0T4222N1p7VPzS+2a6ByKpG2su7wfondWOqCar1Penk/pNBB4g+Yq0aPGQw/u
Ea6GRwHJztVKaxjM07O4AanB5SfMlrW0EpSufEdB8kzzluLjNCMUSEK+hLd36d5QFh1jUAn0/CAd
Xg5lFIMQGgeSfQPskqWjVaN1K69G0R/UZ3cuPMkN+r9DbR7EypS3XcqsLGvQnkaU8r6sVBfsE1lg
UiDH1iATatXr+fYMd4fFYO7ZOwah5s3HNM0YOZWUGbqNPVYn0+xQKcumoU5PqhjEF89LlTAyW/dg
3J0vS/eUQhfVJ6KNbSc6cbtqTvg9voqs2H1epw2oXbd5Fenq99sz3B0J0SxSGW5v7prLNSxKrLXm
JSdjTpwKQPDsnD2zafVT6djNt9tj7TzFvIz/HWtTsZqreqzigVg56Qr144gWzjch+9K3R9mdEfpQ
1FQIGvHbvpyRqdbuVOgCZQ8tbkBxN96HodarR9Q2j7hSe0Ohd01vCzYC7IvNrkxrz84jEIW+IUwI
Wi10B6A6+b0+lMnD7Vnt7ETiChohtPBIE7eg07F05klPIrKZpQX0hJbFWUGulCb+GN/h36d9WObS
+np70L0FA9smNwZNrWt7HHfwnHpkwYoFFUAVh5cA7vG/iKupEpFCSaoXi7ZZMMqng700TK1rW/0r
Cn4/RKU7H+wm/xd7nakQpCA+RYVrs1yGMwJQHWfDr5MxfV1bDa+IHsciWNdIOVivva1BOC01d9kh
6JBf7kIhFSMKbzL8RJ/6wFKB3fUDRU38rY5IvHurRDCNrAvWqyRdm6GSRZusZuJu1LpsPq91nNw5
ffTLSEdqeZKzC9Oar8Sm30wIJdbJRhHDd/r2T6K+BhdFfT3rTMgf7TG6//WtB7OefYcMH2nnZlK2
4i2mcAfqE5RKX1VDR7YVFU6kBrfH2TtXL8eR6/gi4pAvjm4ojGNM8LQ0zcIn12wG0D/eiiSGVzwW
nO2D2uFOOEniQxpNa0FHoWEzKKyW2C6qlUE7iKanKOrS38d06c9N4jivi95FlPb2NPf2CPkJ1R4L
dzdSrstpZlreZYPK1m8tUT30q/gDQWb9IKvbH4RNItktkP83r+XijuWk2x0VnnLsH70mA6qv57N/
eyp7KyYJZiplM+pWV20u/CdQVtUNHyBT+grlmcLvixTd2QXdeCVynyYv+vv2kNcTo9KiU9wB/yjF
vGXY+mKTZFqvC21i7xfkB4FnCfuDNhrup9ujXKc3sp6DPx3kTFli2dyDHQ7wSQLRFhaJU9xNWbc+
YUjhvqkaDKXKiRigRnfCr9AuD2+PfP1JGRmRTArKXFYwxy7nh1qEmICVs3BuVb4zFCP9HVDz8FT3
TftgmFEVWjOg5tuDXh8CCkmy8igxtBCx5Ed/8VGpbnZFwuGDfjXJVMbCPaFwlMC0+i8Vr+j53wwH
nBOG0HPd7HI4LY1tVHvkcLXd+oaXen7EAxrMWf99UaIjvNje7LgtMbbisgReJP/8xex6K6MrunLE
83GAbQUsL7CTPDlpEP0/50OpHNRz97aovE2eFdgx4NQvx0s1B05OTOZCbhX7dDSnezVxzYMW7N5G
AY9BYeq5cLMtgWUtYnhQEEGaeF36hsR3usNtNvPVder9NG3cAOpcFdxeuZ2pyfiA9B7CI0iJze4E
Run1ELJZOZwUnwq9QJR75Ja5Pcr1gw32i9QTlLPFGNtA2GwwLu8LRhnKBaCtUyWn1LS7twh+5b+c
zBDnyBIK/y3V1G0vbqIQNdolB13P1ChQjDk7uf9D2nnsyo0sW/SLCNCbKYtVdYz8kVpqTQi1ufTe
Jfn1b6UG94osooijB3T3RGhFJTMzMsyOvWN3CbwF1RDNLIeTsKKj0eSdA2nTppfdKoLVmwZg2SyJ
WZc8dLE5/KllkftEU6v8qiiT4rthkR3EP3JT1gUMOS8L0oIeFT3OLYrXsQqatgtc2Lo7Tx/MdBJn
ho6dE8ww0Slv6umkFErxJKK4+OTG+hFp4+1uMhxB7IBCNm1APvf6OuRQbave7ADNL6Lpu2vDbx2U
DMedl2qOXqeywEAYqATElzwuOk1PGttrY8UE0/qwlEwEN1l7bZLZfNMus30lS9Wu90/p7QQEDDQm
CoCM0FM+haZhbatUHD2vhrkI4ikfGf4ZxVnlSpy9dJifo15kbywBB5KILQaDFfHGHN32w/3fcHsf
sUu3Sr5ScMdsgQegaBTbWODCgYtXPKqJVp+jZIkP/PWuFfnWEnAS/m2VFil7ckZztwgmfegfEqJc
kBXU/u6v5fZWyECFURpZ3GNVG7dp9K1QspIimtFR7jaSZXzU+zF6SuxpRpio6ruDDdxbFj4MxnwG
hqwb9HdkdhAlAydATdFoP/VaZr8da7c7iJ73luVINTz46yS/5SbALFIHftslLsHLZeZDLKAAyJdK
wHUmCr/XoiN7t+8CX/AXe/L3/PLazRU9ZSZTysCZlbc5eKivELPOD4lVpYxsut979BAPItqbJTJS
/FNPF6k60rntq6CG5VAXEWyvQm9Nf0wH7zSZTvtgSuS5lCk6CG5vPAr2GAmgCoVWvEz510t04nLp
+nTkpChxconbmsaPAbyBX3mk2vqzvbNyntIWepg/Dwmz05tIUOAeK4h8i6Brx9k7mZOIvnGWxHtn
GUao65KipOk256e5GLxzU3vGDzVJdaiUMzV90y+x/mXRDXhF5xRK3AzpExi/RvrKZln8gPWD318U
1VeS+u5Bs9v5IxXsEco2oxE+wkkHgd7ul8Nn0YDhhaVbuv5yZQ3Ns+A6BUkh7DeT6gxnayTZcbtO
OTgUN+dQfjjMAMiQLKNbHMIgHENMpN5Bbs/frcktf0xhMV9L1ClAzTddOp7MPDlivtuzKhFigNL4
92YIsPRiYkpDFEGFwMfZW0TN/IOloOhTR5eiV1Rg+rp2vu+59r4qxRK47RkTBuy38VxLlg5hYyt5
kFvwkLWpPgcdBJzUCcsjIPeuKRo+YM3gEiS/W2/gtHSzE4EQCHoQYajuWM0pS6YwiKl8v9Yfs4Ew
6kHwDkZAFp7WpiC6nMzJNfOgnwr36tBVC0arH89KFscXwyvCP+5/xdv3VBoEtmgyggAlxBZ9oQhK
bTrQlUATUdr6mlkhkZRr+dPQKtWbKVq6Z0WkHZy8WfUP8ib62VHT6uBF3TlAWAH6wdwajYctgYtX
gB6sShcpkTFxgjYxqmARJgopUGG880Kv8e3CLA+M7uwqrpOYkLI6D98W3dIVPcOKrpkFcBgm5xAq
os+L5nS0XkBK3P/Ku6aoT0E6zHwHcdl6V5uS5HKeMBW1anTtujy6jK4+vOusNn+9swGxI1lF5bjT
TZMe9sHRNEoFU2ODZky4uBcFQqVTVbZH5Y6bEJfoR3LZAeuF3JkUbr2qqEglTCnMIIIpvECNMuta
w1V+skbP+9u2GnEeNahTW4lYgFTqKC3a+6gAsyVVF6kEhYm1+YaIyFbDKA/aGI2ccVBgbq1V/aTV
4XDw9u28tcBMAT7IDgFOYOPBFyeNkaAa8mAxRpUJsrZ+yUOYqtCvKh80xI+u98/L3n2gcEr0ZwNt
ofSyXpoxUCSxM5EHWaTXT4VjNeeq1ssLvD/LKdOKAlGl9EjhVC5i8+hCCP4/o5tHF3XeZWxh0QxE
aIxQKBf5/MJQt32tysx5zAwjvniZoyH8YOrZn/cXvGubchbYC3DUwCbXC3Y1MfejvpCuiN5A9Urt
fSJDEJOdEZ/acviReaX2NAj7CLi3d4ioHEs6XBhbwZusDXtzWbpKkuSB2i/Rw0zu+yVVKSDgro5g
obumGHf4+UxK2qa1KSpbeVmrZc5IgfYRVXrnpRodBpYHNTyoUuxZQoGO0RHGj6CA2CyKjyZMpvUQ
WJqK5LR0i3KeRJmfU+G0l9dvHLkYY+8EeyASNzejpC6Y2iruBorQ8nFGbavxvbz4hM6pcjVqJpZ5
JBWaAK34ct/y3stFLZJ+C+YdJueke/ol5gZ2CkHhZOHpFkULdC81Lk2rdo/ubMdI3QnUm5zE/To2
MVKYumylj9TYgvu/Yu+m0ixnwgq3IFW21z9iDpNM1k2yoDdT73HQY7j6zDI+IVX2Q3Phy6aVc0Tr
dpNC4Xcl0kQSA5KHbkcx60QvxqiesZkw/inMbvgI7497UFDbu5IMpUBdJOsYzHyuV9YX0Szizstw
r4N4X5rspzuL8MJr+d0JrXo5Nb1Tv5tt6CwOPurewyJlH5ibAyzpbFHMiB9CY9QWeWCOelufzD5B
PKzLogfLytqvaV+7P1wvErHfugh1dYurHikz7Dl8OYEPDgN6D6KSzeKHrIkhH80Cm0fuRPoMNiRG
Om9Sqd6kpXk08L93Y+ULSvQOoJrK/tpektso0SnYQ7ArP7mztwRaY6eX2Gvzgxu7tzTGf0j6qQ5x
bTemUNp0uqQyCHu8RPe9yrUZ5Q+7h9wu5/PULebBObpdGv5VknjSNaO6uG3l22arLWEUZcEopk9R
2w1PvUqgmYPieXVABwSDkoz0RfRGtvFILkm+PLPLgiKth+uEGH0AVH68FO1oHpzQW9IACffgH7rR
8sXc+j2vK02KwQURq5KIP/UuGxvfHBIz8WGuX15mmnr/TCIXp84bEpri1vBxrEqUL2HruBTTVB14
w1s/xI+RPKm4RKYvt4DCXFUcs18y/LCS5J+r0pqyU2515oM9Ua7yw6LuvkTIVUYH+cquXSosMA27
YA22bd5Bj4q2H9Hygwf1b6EoyRnogfNmsCiFk23PQTFYxst9n7t3opjmQJRAkgDegO09el9m0VRZ
YKJqyqzglF2cdFLfzgZ6Gr9hilcNrjy8AHnS+l4u0xDxl7LNLejGi+UmCzemsREyaY/0p27vpQ5W
gwPMiy3B/RuX03Vxbw0mpiZTr/wxY9a9J8YNmihSH8Cb6Y+vX5p8tUDYAAsFurleGqKjg17mDbel
tN7HbludeMvLi9vHy4GlvZWRKHA6JFjz5r2aywTJ5ImV5XYiuYkYW1iaIvJFknQvfT6VByC62/dR
QkSImhnIIKvcbpqpz5HiVE4a2BrKjqOjdO8bt9UPIJF7pxDYi6T7l7Ps2wa9plfU+IsaOdUuHNHo
1eyzldHqGvA55/tbtbegX03Jn/JLpFMmZl/GPabcKtPeZ32YXiHwHn/jKpNH0YgEz8/E+iYGFzyF
WoT4DaRhmXj2yt59G7ZQi1qjCP9y6Eie6v6wL79zNqTMiGRfwW9xnddLi7qyUHnuk4Au2j9hSOmm
WAwHDQzmz2Zmel7/JX9ybAMpJemHXmZtLoSVyq0gN4EHoOkuXWyLD8xIvU73jH4IYLKfhTCifZoV
2wPYenphxg1WhqIeW4DCYXVq2jr9LmJFvANeetSR2DmLzCVQVyAS5aZta2Ew8LlYNORZFO2JETAU
ReMYTuX0kHZkzxQPHoUF6pm8fhs3NQxqLWh/JIFqJLUfhSizjJHW44spHN0/9nuPrKxjMlFFrEK0
u8mYjBhN2QmnG+SotPtIl2h/a0gal36YSHaVHD00F3GCIBaeeo1gTTrBgJJfy6EsT1NhDz/u/569
pUtYgsoxJbXatp5MZs0nS2kTSNmV5D1awuFbnB4cRWp0hH/ceVYdWqR0K2lVSh7E9TntEL+yi6VO
ArRSct9wmvaS1Wi3gmFuRyiKtPBcZd7y8NoF8voADgBuBPMAjGZrq7FOG89VM4au2sQ762Jo/Uzg
EKw0SQ9S1Nt7bzBaDDyM2Xc6wVuNByD9Tq1mSRIUYsr9pGvGM4A1tFoqpvo9DW7d+0u7daGg92Rl
lWIfi9zmaUwKgxLrIdRfoIr7Sq23ODM3qFzvW7k9IVAnOeRKXA5azFtIx5AJO2euPQ5EPxlB0aQN
XFkdEjuIv/j3Te0tiFlWEjM4q25J26cSsrlSU6KAiF0B9Mak8kSZP7hvRd7mdU0IC1SF0f/gFHKa
1ycCzlHagmMsghJKqo9q66UX24J3qiU3vGb8b74TKeXHrpnd1x8QHnGqi0RDsuW0SVOYPHeEh3Js
wAuMlEvvDZfO6OZ/yyVFLaLM5oOzv3MgiYbkdIPsoDB0sF4pokthZ/XYC9tiBkJV5adCHaJHT2/m
q50z03uwgbdXnOSBSI/+qyZZYjY1vrzu4RcqiJC7tAmvNUO7kJwu+ilMWuuJZpX5ZCRDehC07Bll
RhUfRmYPyZg8wL9EEmNmEJkLIQIm58uzng3O2enQuNLsQXlj61H1MUHb7CCw2LkVgIP/Z1R++l+M
qnoLRgIABJ1QOzxVzeI+04SaTm2fR5/un9fd9RGmQ/LPzbgZSu6zvJ3GmvOKOO78l6ZNyGa4iVJe
En1Wgq7gKJWV8+rpMfJABhG58tSioXjdbKUJqVAl4lwEmcWUCl23ORBwkj8Rg3rU9yz39W4Ge4Ro
iAnIRH6zi/WweIhmlSJInbk5Eer0ZxMGytPkpM7BG7zjAEjtfhIB0vfiLVrvXRgq3VgNtQg6ejfP
C3wL5zY0GDJK01TTHuDCUa6hppZvK2MKD2zvuDjae7IbRhmGosjm3GS6SIfGWybeu+mlQ0npvWjM
9PP9E7NzONFRZvIYfiZijW05hKhJK9FwnYIhNiS94pBced7rIEvm5iAv2TmcDPvRs5SODRqCTTjj
JVk2Vx7e0y3pzrfZuFCRVMunwqLfl9dp94dSjPmB0Z31QXpACU/6UY0Hd72Bs6oslGaSKbA9xO7j
MlcDuNa7h9SZOv/+p5T7sX4smORmTJwBdcovMC2sTdlWF2rexLg/JzL5rgCEO5mMSH2iilcEKYX/
g8rSrj1QmyBxAB9R/Vjbm0Fc1FNLPGTOlvtU5CJ5G+dRzbyxiIq/Gm8oDgzeHkgWSG9W8rSRNG87
Tp0bN5PQljHQWjRSombsn5NO9Acv0Y4VA1I/AEaSEgiKjPWy4njJDL1RhoADy2gzMIgn9InKA6e8
8/Eo2jDKCBSHU7ktGC2j0Q0ar2owxsZkEFFP4zWcouyr0g7J86K14UEVYGdZckxKMkVQn+KdXS+r
sqYqoak7BF5lqtfaGZVzfDxkf3vHCFtpREBLLu1skcqLq2eNZy9D0Ftd8iFq+/BJaecEzzxplJMH
5wPUJu3Bju19SxgoCFMgc5Kp5XppSaIMxCvWAKapcP+C9zc/RakQD/EM7XY6iiPqm9s7TQZG3VGS
dDIesIVqdl7DzFddjOhAFQjlxEnz1JocGKq3RzDenV2jvwKyiXobo5hb1M88pN7S9SVHvhybpyY1
tGsWk5Lc9xw7C+IWAweT3M6saXPkFytVWldjQSLM8w962vbn1KxQF4yPyFVvLYEXAW/NQD0wGXPr
M2hWxU6fVsQirtq+NzvV+uwVxaIznNh48cGyfup4rj0i1n7uEkTJuODN6wnd1pggmieCIYmrES7w
UkL0l8R1fHgtSK8WuiwPQ1TM49UipoH9Z04sGKTKVCWFrVUr90OUif/uF8XqTpnXV1+maZ7/Vtwu
+TzH5vg3casHUK+BCe1hpsRs+PmkG0twf4NurxUzgBQYoMqQnBlblMjIYENmREkfJBH1Gj8WRfUl
o20UMSbnGj4k6wxhedPBvbqlPiAkpzrEUAEErRz5zePl4XG7Iq77YGTA66sIFwXW49FatHM9DHN/
TYbJvphSY/fSTgyf23No/Edx2tr2lyw2vQMXdnvPod0md5QQDkNWoNf3XMRR3k10GOAe75Lnjkz5
PEc5+lVj1j9niRMdvDd79uhJgxqhNc6ZlZfzl8DZROo909Ke4Kuw9FMBN+7Za5i9jcFO+gP6WQdv
wu1lp8yNHjlZCQ7m5kHtRtoqeUVcmThJA9ah5QaW2VG0vGdFuko6tvTccdXrVSEACkwbMGYwlql3
rZDAvdCSag9O7O1Fl7REktSQB5t4ZBMcjEurVRHyskGku8mZulv70QybzFe5g69Gh0hTxKgMg9MI
3mII0hkwe+41hP/Ii/nWUkzfCwcxVkJy8WCHVfTH/cu4tzRoKqBfgu9SMqOvP2AN9xqTTMTFtSnc
UwspeerrZQV/mWHnf7/elgxEOH4U7ynZrG11Sj1wYCCrmjszfub1C88Un7K3ozKXRypTO06GA0Gs
KrWbCBQ262qFKPEEEcmbOqgPivAcH7a7yq8BIT02syVOOmn6+f4C5QLWLhoyE2Jj6Kh5FwCWrxcY
ao3welW6aNEMgBWT+KXIpkGKCbgvM4xhj3U4OpduHrVv9y3Lv3lrGeZmcEUA/Wj6bk6o8CJvWXK2
cWgoqsK2BvUI/n9y/7pvZ++4EB3D1SVH0iDLW6/QzR1ngKKLtGOhQlzQR/Tz2q3Ri63Fwcfcc1gQ
DWGHt5XcdGOKBsI8KXMItRmXz09hlbvUKfQFqds+29k0/nl/ZTt7RygJT4yM9gzwg+uVLSJL0IqV
yWlpaeiEgtAcEq9u/HFZtIe5R484jgfPH43liGht56zKwIu0g2vPijchH+gMTS/ajDgiWjLmJI0c
aYIErICh98o3WoSlL5xaXO8veGcrV1Y339fIo3lZJgoNBuQ/yBTm87MWReJUe8MRocv+AmX5WVKG
cmzW35ZFK40649SEGiUXYdozUJaKmsbAG4xm+vTsZtqRvoX8SzdXQjYVICsG/MFzv4mXnLASEHFo
sABmKgTRURu9C6fl9XhsnlQ6kTKiIkPYUpLmYlIhkE145rzoW5+nzqd8ccJLawz60djpz8nB7Yqo
71HsJoBCEFF+5l+ecIgLwqWvQMjYnVu8t+J8eByj0AQ6nFTvNCGUf/q57QO9c7on+KCrT8aU9csJ
55B9WiwLz97ntoXAhv1PFJvhiUij+w+9VqqvuTUHnhsNR93GvVvFJB0pGo1vRL42UU4YTUuV17yc
erxIgimowfMWcGUFyCiAx7k6R0O5nOnrKwcP6e2Zo8SMS1Rxx3Q+tmdusnurzxwHGiu1Tma/cbP6
o1qqzeRTsE8+aMvsao8D4z7RgeHbe0U5Rk4wURJFCWKLYhhHA8jITPG3n237svSN90x2n/vLGIav
dpGYknN8kDrTRdoSVtu9GtpC4LPSWSmZ4XXGOlDayX5vKVXT+VlnHNEW7S5O5omAQwDHbGnIVaVp
oWwZeFZ7awqSxLMvBTIafqK32sN9/3R7dFgcfVWYe4CUc3g2pz0c9NSEBykoese89PqS/Zsppfse
wd7uXI8M+1k9g6Cqmh1B9G9fHizjqWjOUTyhdrK2bERG09ged3quF3HyMhG+qQpeujicIDkos7p9
ub/UXYOILdG6puIFZHVtkNC1mb1Exsqu0zw7jPD5eZVWp6IV+iVOAAfftyffsrUjceESpYNFk0Jm
sJtPG5kaQi81/rhABv0paY3pydNg4JlRfgrgZ8pfKsAc12qsF99c2h+vtm46sp5u8APokGwcc6Tn
zUBPkPzPNukrRwlFW98oXHyY1/anjPmOCyNm5ds0GfqzpjdHqLWdQ7z6Adv3dmoUrZicPugbmni0
R8CQ9MX4prPE0aDT7SNEUEHrit8LoJXu83pnhZY5XuGVQ4DedRdAB2meVBfi1vtfdG9BeDsuJJVE
uGK3B3aaLLsemyFobFr24YyjmcMBJfjUe7WABkUIqui0JghXJNn6ekEJf1hr5jAEaoZkaqiZmV9O
8BTWc6GeYuWQRWpvaYwSEjiwMmK+TVg2lq2orVodAiuLygdXwZHGfbW8rUFqnu5/RW3nGsqaG9wc
9AERpdqeC0N2QVt9APPHyDLRFz1sP5sV5y9aWt7iowVsXVBdnsvrrDPmf47h3nnvDrFV0GkbYBgC
LaENZyrM1Us2h/Ybp0rSGAoCaz6ifd79LlLBERI+gxq5/PNfYgH6blSD8n4I9KRvH4YReirRxp+T
KPcOnNNO4YQ4EakwCAbABFKqXpsSoxt5jcZnUau6u7RdhUidQkm3btP63LTxS8q81BXZHMHdVd2T
6y39EyNb7cH+7GwPv4MggnobCcH27WlmxnAHiOqCasg9VFaTxfIhbrNPpLYG84qR8+pkh3fO5gOT
DRC6bruqMWpwdZFGUyDiZHh03JF65ThSdLNC5WBtOx6ZwQHw57gL8sZtu0MtKkB58zQGpW2gRMCM
2OOSFmmA1EgfMFoIRKZXx4dmiZfAKJIj5OXOaaLOTTUO2zKr25z8wWaUNqlcui1JpD65ufFXgfjO
H2N7eMl2HCLpHCBIbhmV4C0cu4GipVSTEBrnsjbOQ5/Vn5ewSQ5IAXbXA9CcIjP6SXSE10fWanIz
JjcdA1iklqd0maZznCcaRVOlPti5nTCFWg1UGMy7APLexmCN45UFHZgxsOy4+DIsXfmUh57xSdMz
3R9rpKnKRBN+0Zuvr0oB8qaUQl1KA2rnbVyAo3CiQJyPQZE3WsDIDbFuU6XnOe6Ng4Bh1wdINj96
ccB58PzrDwq5MXxLFp2/tveai6oV0bUo0+ossvilr6zsw2jp/Rt8URGM9pL5g+dW14Hc6OBr7/kA
wmoGzCG9Byu58UXa4LqNW+VTUM2w4/n50tFvUrVcfI1LE8B0PEOVfv9Z2EkkQEMzP8wUJb1dY3M3
zFm38yWlqes1fULHfzQQprKdZ3dGZkegQHZSQvii7hvduyZyY2mEQ7dK4rz+3jOjhINuDXxv8ic/
t4XyyZir9MN9K3vXhMhaHiBCMSbJ11ac1Egss0UFz+gj6xyGY+Uvc9a8E3p1NGG++xU5NzwjFI4A
NqxNedGcDih7jQEKxxAoaiEjtskwVme4IP/tRTF+yVXzqASwtz7eK5AUnBiXt2tt1Cw0a7Cragog
5hAcyqGrAnWw9XdDbh09yHsLpNCtcjpll2Hbt8vbJdSneMblaGPsPtpWnySfGhikrS+GkK9UVMGW
a+lTftQZ2rsToE8pC+DSeD02Mea0zKbZQ7QQ1Cr89BFBfFCP3XAZEm06gyk8Yug4sreJ30MtFEad
Yi+p+zRQmzE+501bXdTZcy/RaByxiu3tooWyvOyUg+zdkldIPqFxmKsxUMCwfUVyD4XsITSHM6rg
yUGX5MjW5pgagvH/TAcGAARFP0+z5T2VM/Wwao6PMPq7pigW01qGpIoW4vpwRr3RwBAJAMCoC+tL
P/TJKR4L9Qwi9vUzfHR4QWzQdpM59bYkkY2eMlU6Z7NSWu8Ku5171VtQAB7X43Lfpew5LvhwEEiU
2DcaC+tV8QC5paWPY8AglamdS77nKKcQjrzy3iEkG+C0Q88E+HrjuuIsodRuugSlpp18NJXcpqtg
pU+1Y0YdLMLL0f3e2y4p3MosJLkrA0/rhbmIxENYEwGYJUK7qPZgXpoSPbZQDPpB5WPXlMQ3INi6
MyhCZzcq9SUk0FXn8pwhGvqZgzFQE7DSA1N72yW18ygg4R/BHaxX1YaujgZwMgZeOHaPJbndi6Ic
qhXsLggsuc0zStd3C1aCoWtxY2iEgoopimtqFwhg2eNQ+UlVZwdv2p4fBmX2X1ubfeqNynBTBwAD
bAP5lVEm99lRhPujzxnsVNTYCVJGy37j1NOvg2UBeDn1Thkk/pKN5WndN0OKi6K0Uf1baC0TXFHv
hgdRwe53/DmGKwebgduszVh5ng7lxKFnwjlNH7U8Mp/iqOvaq5qBMb1/k3eNMYclsRoSg7x5Vlog
XlU01+QEY2eGvlFb8dPctwqpnoaX93/DGoAA+CnhKEKSe700DQIrdczSnzCU6p0dTqiDCOMpyg+5
u/bWxbdDVgfMkxwJWFsKtdTRFGbswA7lUaAuYfuIJMiXeKyUA9jxXmpA7kEKSZaOiM8m/LCXprXL
hC9YI3X1VREwCziVnknm6+Q89r3ql0LJT4vIv97/mHuVDGQaYaGGv4US5rb3EdmekhUTWRY82suz
PSHyXVlzdU2HEYb3QbGueWGKD009Jt/gTwqfW8gRlxNs3dm5iqvuaqeR8V0Nh8J+k9tx+e9gjPN/
7v/I3X2QvQF8OFQh28MM/3idah7vn6dO1ksaT6BrcyX6xxvTI/WSvceCHg0oCwCTshex3nKrZDC1
cXiUytCDoBb/cLG7GYZ/HewDql5HQ9V7S5PQFiJdkAlATtf2+lJLeEoET3s2wyZW2ulXU3KgV737
O0kgE4W00GTuCeXl2hRXN6ZVydLsJkWSARmo9iuU2qN9SmrkRH7DJ8inwoUOiPGubfpVSYFBpjAI
/bQ0fICEoH8o9cQ4IWwYn+8fj709AwUn8y5QK+BN1wsbRyeOzIkq8Sgb+JGOhrUoTepoRZQhrO2N
+ff7Bvc2jcomVQPgWiQMG383mk3vGkk6wF5mKo9RrkMIXY7xwiXtw4NHau/ZhXoOlgMKBzI1WS+O
ZN6pZhNb1WiOn7LM7pWAdHB0DvZrx47suDI6xggjPanNu+To3VwWkNUG1mTEj1YxN+c8bIo/73+5
XStgAoDhkGfddFqZ6ClGhIepRRZdV13GKtYfo0SfvOv/z87mrFPBAZnIExgAzRL+7Ioa6FacHPTv
buUiQABAg/bzjNPQ3eYbluklo4YQbFDrRjw/2XklNL+qc9zS2OTZN7VPqh/TXLXDg1HlGsnIEDNt
b4Iq+YGulW6c1dnqHjU1UuKgoOc8+GWSO7g33em/t6WmKb5qxMlLn5S5HoR1SXGh1SA0fTe2WSnd
4GyM/hiWxnIamKPNKDOk5qPbkUqc2ypbPrdz3h6RRO9cODnuB0sMCQlVs02JZ7InoGMmUr6R60Ib
UCTzi2FX44NZpSU0/fPRfNPeqSEc5Nz8hJNvOwlZWJpeDR9EADluWvjTpLa+09f1UXq8ExBSmmOy
llCagti28qB3TZGOtUq3p20ZRNNB/ROtqUFVF9p1aUs4/EiLDo7qjjORUxU0oClAkt9tXoCFzuJi
9HxMFU6PhykV2acOez7zAebrQ3jK4Z5s/MCIQBS69iVDTlUFFeye45pZFMCK7KtBX/ggltnbLdkC
kLyccppPnp5fItxa0UddiUqado2qfANZOqX+RHU8uH/F9wqNMmyhdS/5vHlE13Ysr8/MTnd7GKiT
QQ1sV0QfxhxV81NZJvbfTTcxC9O0XTS9ndqyf0G8ff4rtW1FO5tahs7J/d+zt4+Eb5R1UDtiDmFz
KUAs1imwUVyOQe1qiTT9AUTsf0qtPwJH71mCDw7wlpytYEZuvfBmUoUaLiiku1TE/hw1ul1QzGbC
DxEaPQi2966E3EtyCEpjTBevbWUiyvLOULpA6xRHe6tHjgOYcUyV6mRCbZt98lLFzX3I/8Rf97/n
npOhhIqXoaPCY7HJzuYubzsNldsgtlSkRuY+R3IHfZ73mhfZJybT59/YQBqiDNk6NEcZl18vNbYU
11SUkTAi1zNfcRQHamWY/Wtbrw/O7u7aCDDlAD/VuC3pQo7mtZlNVh9Uvdk/IuNkn0IrHq+jXQ+P
luRAvv8td08MQF6Y4EAO0OpYL62lKkxki48xuzF8jivFQELH056MWDtqcuwtjQazFEeniAScZm1q
hKuoH2EOYIS4s67DOKenuHaSi9OF/R8K9g/ilp/3aoNQYKKXWoEsGRBRyh/0i7sh+ptgOWUKoqDJ
cyrGwfX8XojnWpRL5E9FJ76Uizn/bSgNDyuN2/iTbWTl0UXZ+8S//ozNpaQ+15kRdfhg5LPAjM/g
JnzBFmwocfQbLwbuDqTLT9qELQYkjo0RWRxmaCBsG06JWWqgONPu0rTCPN8/OHu+HCpgef+k8Nf2
pdfUKYUjjQw4npXslOn69IbSq/rtvpWfHmu7h4gAUxWhoCIRUZs9dM22E4oYmIKtHPucTtp8MRK3
CUD9M2psu9Mby0irN3EJPq8qhPloZFF/ZdC0LXzKX6K/tNngMNNA0eUK9rv6XIaW9diTPx/E4z/R
7ze/1ZL08rB/ctA377UOi2IJ3djAaFnb/5tFznjtllJT6ff0JgO1HZrJReZ041XXs/Yz+HzvW2wa
2QVt3vRHUhtagT6l29VBW0/lwX7tnUKamKSTGttFUrn+kGUNb5BGDRxoauskp2YK3Qcwm9b3jnHb
A6eyU7PAACAkOgrQP2zp1Ctqml0Uzlw8xyBBFkV0ztAqOS0J0BwIk/7pmc9+qEVy5D13Fsm4E7Bi
CAoYjLu58W21LARwFHTHNqrOfSO46FZKUBdohnCzAw+zs06Yoxn3xsPQtt3OoprwvU6jyyxSGrqm
bw+Qq5fm5PhTU5dvgf3qlyRT/9TF1B2kF7vrlBRv1OF57bdYHaermB/NGU+iTDmBNLGKcwO15VUd
3SMKhj0vShVeYqhJziA4l7/lFy9aMrk0G1rDRS+N5KGZB90vnXrwvRSpY6V3nZMWdtPHSMHFKFOC
9IAxv1rWCcu0MJn6hfyNBGLryUMQUHFP6wsxuvp5cfvmjU7n2i+Hw3bf/npJ2UBsSFmKrQ6v46YN
qHzKsOOiKe+tMrI+MQPmPnkT6ilq3Gb+ssxOUEAl7zvG7JzdNDx6MnZiK6Kq//6GLeLVZYCDdAQ6
+Vrv2m9CpSltoznyAt9B+TSJxPvYpUX2+hyA2JTmNPeGPGd7a7vQi5WiAD4yduPkw7ihP4eErQdW
dqIAOdpAy4pigtRwWR+nCJJWAMRY0VB1+BzFaZWeGrN33i3TrJ7DmErNgTfaeamY/ZVtVWpbst+/
tqiqSTeEncrHNON58QuvVStfjz3z3/tv1d6l/NXOJr5hZDBGUJlaJB2Q+jKJIjw3NcibqZiaAxaw
3SXpoHwQMyE53AakuRYtkWoN3AdYEYMUCYUTM9dHFci9Uwj/KuwyHEVERjYFJtuAvbJO2arBJMyP
9FDGvqY4D3PbBDG+9qGY7aNhrN2vCJOP5Djjv9s2j2tXsHUOPyu6VfmkzhBa9xZSZIgoxAfue/co
ysIBuGfIK7f5tbYAm+h7+lZ2BRd6iZqy5i8u/o2BuzyIyq57+Y0TIimKDOZRAPxvTuLkwiMdCWIm
ozEKmGVH85QWov9kIJ/5+DumiM9IWIAgb0eytHlxlVn25LQO+bt4nqugcVP37FTG0eD23o4hYAXT
Ov9Sqpav5C8PhNnCJK8p0lk1VfPH0CzRdyQ9rDdTqYWf769q79zLSF7OiENQsn1wyeN7Z5hkO0lN
3c+MUOd/KHAXHJyL3QVRBiOrhRyOvH29oF5VGDXpefGo4ikX1D0af8ra+mEq1fDAN+0dQaZLQDHD
9QB/4+ZERKiUCM3lIa/zIbrAta485G2afV6Mob1A0xUeOI69Kw1MgEVJDhs+43ppLaPoEWoFJAim
aIJ6UL33cSSE71L1OCexEaPVu4R/3d+1ve/JflENBYVExLKJi+1UqWuBRkoQFZn7mTH/CYHwoX4O
JxjV75vai8h+MbXNSsidsyarKbWoblyISxInyru8cpTat6fYOzm9VbwVTgk8EnfnBfeN720m7yZU
psQOlMw352ap08SsFXDaUjvoLdnm+9xq1UDV5+VtosdHOux7lwFQF1MGstIDvn29lzpqibDCTsDC
TZVhIdMSF6VTX0/rhMga6Z2cLcNTbsO/PhwJ3SelD4Yo1h41t0bUJjukddo7l5xHSU1HGQIo2Xot
cQiHE9pfnMtlmMHozPM5zSkZ962lX4zMQNUjhpr6/n7tfkCAa3RKgD0Bml0bzfRCT6OOMiHQvexa
98hQMBJy1Fzbs4IL5thTkgT1sTkVIQQghp3kNDZEUQMjQF9m7sPifH8te3eMcBXOEtDnpMrybP7i
hMXCDK41cvBTODq/JmkpfIZ65sh3Mvt3Aio5psakKC+LdgOMhXw/H2wKGk7tWpf0/zj7rt66cbbb
XyRAvdxK2nu7x3Zix8kNkZkkFClKYhFFSr/+LM3NeV2QjXzAYDBAMqYptqeskk0DmDXlOdbXR6cJ
sShuxgQ0ZgQgr2e0u7rzzoYgCAXzDKX1dA8EsuEkh364LIqJnjm9H1WNEQUAMbODFTDmm3cM7bwQ
wAswKGGbDIwm26qTCFh+kwZbd3AEMP5kk9lRbTyo5z4f4VaXktMWr+e85D+aOTrNu70HJOLQQno9
89ktLhaFcy3aSvZnkgreDIC6wP0MNhQR5em3v9870DPbnUTgcAw+wOvxfAGLDTtjvDGep4si7aZD
nkr9dUlWdwZT/dFhQGd0h05AQeG9izoja1k58No6r6sjrUz/5GCievr7CUGEClEWhAMRSL6ZUCRE
l0QeVChJ4qAeI07bNSgRvQbV/4HLBmoOuGzYObv4yZs7ZNKuA/IO+l48n0nNMzLVKiLLF7G69Uz3
5IM7Ei0E9M0B24GM59uCu+kNymPVLiXWZfkx4WasVyHdESppGnSGomzQlj0nU/jBg7pbeyJ9gmr/
bkvwem8sxDJRRrOD+ELAv8e8TC4mvdgmMbr/vSZ6A1OUPVTEJmd2ygcXGtp6QBqiu43U/20nXQL+
gG4e+IFLwOIjOvc/zaKzi5DTM9HJuy2JYtFOftzZOulO1Xs9w3yBaTpjHYpunTDNagAUmNB0ffzz
lnx3pvdR8Lph4QBNQjPo9Shdr0ZU7wVGWay7yoGsuRthFXJEcPjYLcFfa5zvw0GQARx07Bekb6+H
oyJxepGor01dWZ6C0Oo2WFIOc9Yo+dvDhsYhQgOIUOECwZvwNgxZ0cEk0yxbVXl7lVbD1pqVD9dQ
2zoXmO8/6lWBFUMh9kejEsK8u5fM61mFMx2KgUoFmIPbvSRkVhc674/rGFQXBAjfGuot6lKi+F27
yv+1lt8+PHJCiKCCTIYC4+vhB8h7TcwA/DNA8OiASpl6lMPOLUUo1upRofGl13NByrtzsA+KZumO
38dT8HbOMtSwFRuoane/o8aAkX6cAnh7JozQ45/36IdDIecGoA2FcGyf1/PLNzy5JktkW2zFdjI8
xt2SI1iXuljPPLbv7jLMCsEDtCZRKt9NeV4PtftX5QB3yDas6N6yT4j5Fnej9TWVafAwJXP2AFpG
9/TnGX5w1gE62vECexYJZOzrYRV+Fe1oJFsfTZArWBdEF3Sa/w/fcZ8Wkh0834BLvx7FwZoXqS/2
ybjM4ynJgrgtWRnVs6PV4f8woR0jgCsMJdK3prZ0LYIqJZhQHBbyMRlwSFFNyyE39OdxPtoaqDcB
w4nHDrrpb6c0o9TdiVRC4IsNh1Lx395WAKYs1bm+0kcj7eQ8iPZhQqjlv/540BmuApRJpjaPtvKi
BGilVrwKbxaeyb99YrAJ0b/CGgH3sINGXw9FsUkCV6AykknmYOXswlO5ebylJhWXf/5+H1z/aIiA
8I5NAY7MW6YltgBbIGI+tnTKrarNKkJ+GyPGu+zRwmSNLEr57e+HRHMAiK9dAvhdfx4GcQnDBOGB
ahw7gD6a1tz4rY7gnX0ay/Jck/yjI/2/472JFLwgWMwF9qCZjdJmknPQcB+vl6UlCfQauu4kVX9O
6WhforcvAkoZ2PwRXrx3NiUjnuvMhGps42AcD6iJh41AReVai01D6DSWNxSKFE3i8/jMyXs/XfBI
d/sQpI9gwRdvpluwTOdS4wYbITV2KeiWtG4G52OhYv4c9k5dFjGOyp/X9P3h2MmrKDEgRQaP7q34
XRUDuKIWCDTg3wn6EGNw5ZFH1DEUIv76EsNuxT8oZ0BkCcO9Phx2QmSGvYxGq/DZs1n8WvuMDJ8H
Xcgzh+M/kfvXqwghUHBL0LcDyAJU5Ndj8SwXwYaZAZG5zQxWE6bk9RhM/TfhxwmMQBgFN8oMdG6s
j8wt4OZ4bHtQz2K8VZR9y0kPUYUyBTT2zMX3/sVAUo2wEBcFqC/l24OrlkkNfZrjMwQJ/8xRnGtC
WK08/Xld318P6DQBGwFha5QIoCn1+gPAL3IWXYnAhocx2OIsyGp0j6svtpcvsZvLM+3DjyaFAZGn
o1IA2PS+zf6nWLCtuU4VKpxtmc/pUYMCrj7Bmzw/p2340bR2Ai24nhAxeVfdRH173LBxFMjHCsJj
cyf6GjhTWo+VoXfGBucq+u/1DcHiQRIPjW5gg7B13+xayDqFKLlh15a8o5ee+ukundbpIsf2Oqxp
FvR17OPgFuyR9EuxErAIIaZlbomt7Lc+r0xL+mr6yscyvzYzLa9nw/Pf6TBlT1J1Kdx0OX0UMmJo
X6mzYJz3txl+e5hz78VZyDy8ZYAUBClzkjINHu48FnVQ9eGD2mJxlcB8864q5vBmzNbkZY2C6kxy
+dFSAbiwo9MQ/EHm9fWWWKG/5cslQWg9p7+tp9VdtanxwMr0WQP/e66q+NFwgByBfouO4w5gfj1c
MrKKhJqZdoVT0c8xyPyFhQsGtCCSsrZDeq6488HF+Z+oWYFbE0HM25I+G/N0nJdAQ6gjXu66WUc1
qqfppSzdOdHhDx4GDLVnecgAkHu9OVxh2s1hD7Oc1mR62Y6lsvIwhsgRrijA4VciMWVrKGNnKvsf
7B3Aa1DFxC2KmubbLkzkUHFAt9a0XFDyZFIw9U4g6hl/nSVrKVE/Nf03pvl8iiQQgsc/X2D7er25
wRFhoka8N4DwLrwpco6GiNJMsW5DZ+0LtynE1MvB3+jIdVBcs8kzNAlGeETEjj2uY39u/I9mD94C
oHkos6K3tu+3/7nRKrMREK+NaTVd+xcJv4266Fh3qYqANiXj25dVWnchp+Jcx+GDnbW7riMdxafH
y/wmpQCBMItmb00ry6BoVe7ofRzS7hqQBfHw54/84VCoxqCJvVco30J4ZjCj0TeZIAEzwsF42Gha
W8D3moEB4/3noT44n6j17Hoz5V4SfdsanWwEjj7UN1obwo7mtAXazXiRM0A8o3kdDibuziW6fx4S
AKrXS1jyBG5MkPiEc3KB7mheEoZsMMuDhm3BerOYzP8tTxdKef9/kkAjvB5RFfnKg4BogNW3raW5
RldoXrebrE/OXQofTm4/m+j6/qd89XooF5iIkbSHUGu/JF9ZZcXNtsgA1tQrA0JKVPn9nxfwowMB
YxEUs5GE4iZ6MzfZ5TLcGERMu9iymkzjdFkt7BeLmb4HBXq9KkxW3UEF4Ry754PYAqUKIEl3fw50
p97ExdA4MCZhWrfE9jkohYNuIK7191kiWGmowOxooL2V/uaSXdVgkxxpdktD+WMaxXabRBEBXXOd
D3/+kB8cOrj3oVWKChfkOd4WQI2R00YXpFE5gcMktPlU6xy8IiB7ew7188EliugH00IvD5Tktz37
dI1iA1Tl0OoksabxEVfX2oL+B2GgwFyVUNJ67hY3Xo3p2N9wC4Ddn+f6Hvu0t6gwPgpcyIhx+F9v
060slmLcsQn44R6Wvu7nsqCKp4IpPekEhZqoy8sDRfxTj3NenRCtnzMy/OCkgE6JlBVBCH6Hd7Ji
PFz9zGDdng5OHHOeuk9OVYAn+wMbKnHx5xl/sFv/q1qCbI6jAmzk6wlDDt140mPCEK/orsWUd0+L
NezMKB8cRozyX9EpzJBov3kjhI26AiEH5gQL4W9L2Od1lQzqtiqkvO5hfPCImEUi6tvO3TsfbSmE
dOCb4zKA9NXbsM6Xa+d0iCIAjbKLTsuyHTlaSZRxd2GYCdBTi+LWb8l0LEovnv/8eT9aTFCN0cza
+2koYL7+vDHvBZEpagI8SjZcOcWLQlhxhJLt7zDo4jO52kdHFe0e3HcAKyKMfbOYQPKk3chwKWzY
Nr6ezGiu4rFndxuq/meOyvslRdcdo6DjEiPuekuOncpK80VBjq1yZH3o8ow0A6w0aqD2shOk22VL
GQEDiuAX+fM3jd5Pc8+okNanEAsC7vTNmipCje2oNG2RURj99V3GDrENNC5a+ICLOlzj9KLYXHYo
gqVUh7BY+5NZRtIf+6lL63BWmtdBPiRQCAzA+VlSN/8480vu3/p1QAjcLwoUMEJHxRDh0euVL3PK
J+YgJKo9Xa/jbX+JbD/VdvYjBLDK+WbLH9HSbyuauq4OfZ5dsET/NYQNCQZwPJA42jnoaIW8/jUg
LZFLSi3kr6Ykv5yD5Rs1sPJal1QcI8igHjjZztVK3296ULV3tsiuTwUizv7n/xOL0i2eGCUGLCc4
0vBDsPklqgV0NMMT0OtQhKxmvfLTnz/4+02B2DdFmw6wHnTN3uZvAJUVibBItS0cSBo0H2njl5x8
MlxkZ6oH/yEWXq9tgeQ0xXWJBxidkDdra1cciWqAFBUJ5hRORooMW21IUsV1JDt3NTOokp/gD6mm
OnHAwjTLmPt/Nh0syaFKOMRdwi0rb0ur9dAEhV2+uVjDmSIo1/IZarhyPcJ8mM61GUPzaVoEPP3+
/LnerxHWJsMHg5DE3tl8E6UA2TsRwbEpLRdhk7q8aICKCn7TqROgSy7Dlz+P98HyIDtBCIEiF+ou
b7MzOCfjxxe9bgue0hx6mLJ62CB5+EVnDp/tzGDvLyeA1pALooeDixf/8XoHyp7zbNUFXM5FOKnb
Pk5I9s31Dv71kNAYyjugXjJXB/DjndtABHCezAbLybFA35wfhduFqlct5NcY/UNTT1Med3UZTt0t
HRgq5HbpCMolwXaX2GGB/UIlqyclweKuUUeDCQNxZXHPt7H7stlNxnVYQID+SHjWfSpIaW9cGYS0
nSbEQ7USHdrIvUgglwgEoZkOQBllcC8mwPY1LrBZBvdy2P5dLGB+rY2XbmXHrRs57B5BoKVXQy9s
UvcTxMubSvgQnDDowVXX8HehHGbZjC/HOVClvV4Q4XUvGnhPOBfEM42hPVhB+zahIblPfB/JC6iU
wRNjjIQuUBTLy++bhAjSX+dXAEGg1AK0NapV6D+8XiEATOMuzlG3pgWragpf9iZb6AD55Ko6iLUr
Dme2BH7e6yMLBhKUhP8DROyUhdfjwTAljwzg3QAMi+7FpEoeZggv3Y8OyvJ/Hur90UJuihwVOkpI
AJARvx4KPgBUgeSp2tip4UTKqLsuVvhxIndcr0E7OZeA/9fjej03NPKwq3Dx7S/N29pOMq8JsE9A
8K4kg5vpGuvta8wts6ce/8PNmCTkHwMlXtoigiX0XqxTOjQTCjNbU+SkIk9T6d0Tnmo21T26v+Q6
1Tr6OUmlVY3HRX21c8rvmZ9QR+kY3co7SD4j0VcLdZdDwCEfh2wr9o3ucxXWc8yqDqp2VfZcmIS+
ZPDZ/qIiPZI6y4dMHgYqPK03y7Nn3Q12agCKkf+OiRs+h3wMvs0LEHLQlHDlc4f641BrRs0lOrdi
a9lo9QPlQfgLWHPIeMuK8K0u1hEB+74aX2Ob2mcIv+VXwvTxr3WBZUmbpxv7B/GdlofIw+OllgLW
vZ+2rhzQHeGqeOgWYZ5hUbShjh4QMzTSgFp+PfRR+bSBYEfvRtOFWT1gn8rPm+1cd1+QJJ0hcGD4
JtqYhmN2TwboiDcVwi4cPOgFXImy8s/J3GVzEyRqeQn0wAyYWZqtxwlHABqckA+CLgOsKvvWAkw2
oKpB+gfR77bTaUTsnYNOU1jbEep1dbSgRnqcUJv4YgOO9HWEb8jc5CRdeW1B+7nebDW5e+u34EAp
umBn9vfbq3wXTkckiy45zi5IGm/2t8MxAxoYoC+fa3kVzZW4ATOEF41e8QdnBtvvgf/d2/tgBZ5a
BC+gvgAa+fowzTP4EqvNIhighqLxwhbHkthzIJ930Le9s7H79uFl2gt4WfJ6GLTfUwU2X9hEfOyC
w1hSf41KEzlkFPdurePKfyY0s9f5ogzEc0WZulqUYcCbaIzUOWQrvF33EV9PHGEbnFLwNXeN8LfY
TCgIxsyvBfwnRoR1XworggV4sazS0CnPWfbVUXjcpibdqYCRgowCddm4XUBJhUPidFR+BpQgDuD3
Lmctnz2s3xPgpVwHEAUdXdfGle6L2kir+QWBbQMqW3IO4waAkpk8yIz3yWEy8dDVxDMSHfohh+uG
AeHiEHXE3uvFUPxt0e1XTiVMXbpyokcAFbelgZ3kOtY2W4rfLmRqPFXJwsSBB1X0gJuiGA9i9tUn
HRv/fSA03WrFSMZOaqLzS8akvC+tqn4saYAj3hGDj+5obnzT5VP6Q8kFoE6mjL0jAoz6mpoksl/0
0m9fSCyDb/1E87sComIhWGmauibKKERL1SD7m6CqIEPXixH+4KmKp2vedX65SUNbvkxapSscafRw
abrN0KbfOhUeQ136b2j8zZer9hyAkJ5EX2xazlkd2AlSjz2dPqGJNPHW0w32cKose1JbW05JQ+OC
34IKjt2FZtr6BWT44grWAQjvoC+NHsowEVvWME2Co8MMQos9IbWCAmcv1u2aimEEZByGKE0BzZ3v
OA/4DWOAAa5saDMKPu0A2yEpgskdFU1XENNKzz/n4MdE7dJnCjlZB9vGWhe6ly1Zhu6ejohaHm2p
9PeOh1CDpnAkfEKHbyxrT2L3bYTUZAA4pB9/hqHZ8osJ0sVb0wdD+eIZ1QEiHkP7BvCH7AXF2vXz
IubyrivhA9uswVz9u+GX/+y1hIEDNDjyb/MU8aEJg7R6Cv1GuoPJOyLbddyiArAhEkOmlyUSfgaO
krlZC0I/2Wjs4sbPYBHVcC6mHJicxLN6yNfKPE9DaX4ugQjXAxDx8g74MjQdEhZlN8Om4r6trBqS
WiuQfwFMDMKgrczEj3oIoBeloQWRHNFbLH6Os1h/IYkv8KNVbJP5UpQZyNmbiOxvJBWjPnSl354y
sFbWpyKhsDCFGXtgGjZqF9y4VWeqKbqS83ZhRf4A/Rb22YINmV1nPb5ejfx5p81pwyBDOuZsOOEc
0UedLCX8xEa9zRxv4rzcQJt5qK4ymk6uWZjP/WHn2nW1m7kYD6PK8Zt347okl6Px4wvscI2vVVEE
p47PcBCATk33D/MjuZtcqQSsj2T4kgHWWtRDktAH6+C2DLJDnLY4EEgLA5eZ+zTIRNzk3Zr8WrQo
5jq1YOrUHmotd3FXamzRfhGfKajI8QlCU+K6X0iZ3RQRATCSrqkML+GUkWYN5z3LeE3HYoybDBaz
N0mlYL4U+Bjn1ff8cSR7ec33m/9C4KBGAOqluawH0rulqTxwVz6JpUIcEqUwyJnAKbvLkRDRC7Iw
+Qms/PyHHF2h63mDnUuzu1XpI7Rs7FInGpvqKuVJf0+DlCIsT6wsvpqexqfBMSRRGR2SpmM5tZ8s
iQV7iGHwqxrD9SQgTYsWbo3UKCrbYF78Y5HEumyhQFPOkHSV/nOBxsPYzElHAMqhpZjqHKbmSx15
zsQx0GMHQlNJuu3apE6Lq2FL+b8BQdp6KTid1gMMf7rwqErolzYAMhdVS/DJtrr0nsItag3cI/xP
d+Zuyvo7aJMDSRJD00ZdgXKaS3biRE5dPdGtGm4XmtPf6FQUxQFA/jU5BqmFsEAh1vCHd+jq1lA0
cVmroz75iYwbsdC08uS0WZQdm13I8B6KJANplCQzMDmFKwDxjrlApTHN5vAqCKaK4ihuiWv4BprO
bYxtJ/GnZfUou7j4tBRR+p2yyrGLTUqX34MObMVRTVU3HEehwoe1z7Z1164cPxWuw5rAHaiDTQoT
G7Z1LOQlj7PhR7jLyzRwKLUP6TKU3QlutqO/Whc/2jqYhuh5G/SMqzn23dUCic8M/Yp4ekHNLl0g
LjW6536FuHnttmKeYQIHo2inExyXCRwUdRzSvnxYdAT7Fh/NRdYCSLyVB2EBzKkFyzwGN2P5W3ub
aWAP1PiMYxkuNXxfAnHpYhL+y9NNyavNDtEDXDUSe+Bmyq96KOzJkxTClPhIk34keY7oMdRxvj04
zel1gBAVkQXBslADLe3LgkrxJWBBaPAgmuEH88sU11LJ8B/wa1lcE7LOt5pgm7fOQ9/rCqJWZgLy
P83YMeuq6iL3ywbCEtxqdW1ECLOczs1L1UgAf1o7gj/SAhen0+uq0zMk5bn0Cggv1e/lsWr9rpYd
D15F8/wV+ID5k+iiFW+l1tB37C0J5dUUSbyYcBpj3xBlpjCej6ppaooFYOUrx5aONSn8wCWigyi4
QpiagUaFXb+JEyz4ph6EXWZT6AOuExTmMy5TWEDPybPWCnch2yz7CdwujetApYJeKsvWuJ6SRYz3
RBnwAadtidUtLyFv8rQh9GY3EzoqXY3uylbB+HLkO/iliz71WzRUdZ4MxB5WHOuloUskEmQGcwke
r9hWXefLiuaPdfF0ABRtM6h2GLNekJSvXSuKaXgOBeek7tUkP5mgL37YdMBf4znNoAfk9fpJcrAj
GkpxUx0lq3hVA0fAv7KAywd0lNP5sPRR4Y/QU3UxLGv6mTd4nAhE7wsJssiUu5g3SMX1UUi6oghB
4y6sl9Jjd2iTuVsZqW0BisdH7iaKPDLFnX6SNplU5BGm3SibR1SSxyCI7NhQIGp+eMqrpF1USKAD
L0Ms0xpqfRepKSxOjmmmr2QG8sRXxhgiuYLb7KvhYTA38LYsXsoN1Y82zgS0o4rYEui0MUFvofVO
yhpFZOtusy61Rb3hpwIiOKF+Uc1xIGo/xQkKH5QF6draqXR4VmTIkbzDvRPvqMbMGzrE/lNhVw7b
LxLm90isyksTWxc0I0b7CfdSCtljCoUOk4hEHFMe4yQqBgvoU09tzI4hKudVTaQm/wJCALIvQriw
+1z00iQHmSfyK48KMdQ8XaKbKl82LMsQJc8dCgyQNwv64AKSREHZ2nhJkxPucnVT7CIJtVqj8BcK
Bhn8Kb1FKOBK0iovEDaFCenIhS8dCxuusk43MnMZb6FdEf0EQyHYV4NG2LpR0rc9SUp7hKbL+JhM
GYWH6Bqvsk4qprY6BmP9OxixeDd6kwIdHQm4H+CVGKeumSgv3XWCC4pflwv3E86yAdYEEnrF1TYA
iV2vTmlyxJHUqhnyebtNRxOTtrRUrDUDSA7vapFqFDYAMHONWKzsThY0ZQsehkKvnJsMPsLUlssF
i4OoOEbTGH/NRpSBTxD8wSFQPgwfkB6x/lBEY1nddD08GeuQCHcrkqzvL0WEx6qWCYP6LEHX5HNo
dDQfOruFP+C5psMjobHWJy6c+lqEHq0k5BD0PnNIpBrVQQiuzionYaxqVrQM5hBGSzQfyytE1gnI
6CiVDicUroK8VeiYhhBrT3B2xw7vzRH9mqCr812sDQY/8MxGMjfl8FZUsalT5ByoVsEPQSPIAwml
gbWG+UKqDN/HQGLoxVAo/GBzdmvZhLYrEVCO2ffexLNqBFyCcBlhW+MpR/nkRnsF7TQTGoC0YjSr
AlQpCrXWfTyb29GLfqnVUGzA6OVGyKbU2LdNvoksOaYUFYSaZBUQ41h7ELcwMl1q6aT9x3CWj7h6
huqZ57aMEEHqlLAavjk5P5HcAfCHzo4sEYbBj7PuAWt+QuCcIlBL86WslaPJv3KEflgdwz/KHMtA
Sf6lHH2FjgYU0Yo6yxa/gMEnUdofqkIcbJH05jABW5jVAKJL2Qyg8eA6qyrYj+gtGMxJMJZebYnn
mAb0pqLTkPVD2iQTh23Rloz91oCZ6KMmGe1yn22dg8oc8Ba/FKW5QEbAihs9KTinxGM5FngCIUl1
T3CNf7PZjBeEY19udb/l2w1uBoTVyaQRmsDhN/419h150MOoXsw2BMNN0i9rAHW5zB9cl0C6Zmes
kIZXRf8ULuuqmoW4OEdXqayuOV2zB6xIlDQaacARnIu4OLBx8c+Ur8C59ECsRU26kIQ3PqPFdQzB
lRyHK5S3mVvxuGtWjgxcNnRGW+LyVCDYkkHLdWDXpjI6/51nW1ZdZ3LunjsYj2D17eJfrEV3qu3n
QP+c0gplrWhJi8toSpe4KU2S3PskWkdU/JS48X1oAObsO/klnSjCzIVyLLObYZ7U5Aoe9LVO4mFu
Ri/JdawgRNc4EEyTlvluEM1CVfd5gY6wAt5VA/LCKma7a9lZR+Bbk7upRl1z/qwnn22HxXTpdAVt
+exXV7C0b9kskY7nkaPFxQoi2NQals+u1n0VPG1jrKcmQ8FwOsWDtMc8tkNZZ2MOGi3+BqpiQ4hM
wCzDZOutWDzHsaska7E903/w9JEfXcAhHqW9tLAPx30+wOydzD8zNdv4thg2YQ5JNee/PLokcA7d
pEAmjcC0Nj1nvHUVR8WthzOQxLM94K9sCWzJfkbBFv9rFcU2DjnfhQnAATDokLD110pYd0X5nEvI
k0AGpllQE/uqgxTwSrjBDzho4RjgYjQ2fYJIZPm7iNYMvhbRXHYtX7wpbtyQzg+jzbtvEGvLRcuW
0PQ1Crdmu9rgtfcLXgDzZYmIq4LzaCj+jcI+dHh/GWoKVpf2cywdoxdzCLLdRUkShwMY+vH34GLH
Dz0Csx6F0DF58aNYftiCT0EDi5NQoggzVCjCCKf9xc51k3Umt1TV2ZIuqrGlLR4CnaFLAsXoFEBY
AjE7vNxkuhGIq3C5TDo+gcUCN9ZR0aSooUHEfgtYCnQ1WALQ5R6BPv85w9joH8tN1yON6kfRAjRl
e6QzHG8Rtj/857zbM57Od4tqEZUJjrqiVXeuIClWA0Z4qAkVS4x2Aj65O4ZqyV5CuaBJkFd8meuE
TcVUc9wz40H7MPut8hz5xML2lic0F5B3cwZYM/YXfu9hNO4ZxBPKGooA6nPgZTAjMPDBhUKDpqzB
edN4nBeL7mwP0Yo6IQ6etgYh/rMaVALrdr/Yn8FI1Z1QjP479BP56lfGvltEy6hVQwX6SUWQa27I
SLenFR7mmF8agMkq0nKtE+iG0CYWwAYWyM1YHTEa3+oVOQ7IpqBtHlYf0dMCz+VHvU7z41oylFuM
NLxHMq3wLGoUoG0bdHghGih7yy9lAYvVOqWTf8B9jRoC94H7IYN0+q2kmyToSqzQzbKl/VhvkO57
gKBX8plY0l8iG7C/s21OHjucoF9eTgDuCZROJqT8IUq3VZfkoAepMHc1gYZuWYfIQeFrn67lk0Jm
uNQdyg0/oshMXQtUS8EPSuYIv6F3bNBZyTZ9jzrOKhBbz3xp0JQZ9UOGFJRdJdUGbgCPh+Sb7vLx
3sbx8qPqZb/cqFWUDq1JV2R1qHIqb5juyvGA9Bt62L5yU8uMqqbLHq2Dnwyl/usKXpDjFUQliwdo
le0Cc2g7ygbSX6U5IH4Z7jYvlwfSL/wfsMzdNbTvSNekc5c8sbmv1nocRxSQLVq5t4XZJgr3phzS
wQBw9aY2dsy+DoO3BDdojivHrfnyaa0Eqv9RGoz6AlexPM7p0AV1HhNc5h7vGVpk4RSEzYA7+2GL
8GyD2TyjNglkXAZNpzCaUCjldHyMcm3XK1Q30s8bomV0/RYkzgcfwVmppijBb6g4Cn+5DKiZNoKF
BttHByjjDwMs8Gqu1zFqujKoxGGdEz802gronsUA2X0SOoHiF62qvrxL0UL8LeCI+zQpJLw4i3sk
3a19eUnJ4DhCtlC5B5wGFIdgl2PvDOWjhhZ17oZGVNDJbfpeJ09ZOqF7McMrYu+/BGN0o7pkvupQ
yCC106DrnlZNN3UgbCwEUurIo+npNvmvWz17Aih3Ui30+ChvSZfBScBomyIwQB/9N3HO36xq2X6K
HnfqbThFDicU3O/5hFB4ucq2KTYXqxLBRb6G1KIxlFtyHFxVjSeD+OVH5T1y2URu8VGSRA3tkCr+
AB/Z4FNayPSzQS+V1VblxQMYy8M3xVzADmNfZLI2QYwf6Vf4kjd5toxIDV1KUArwK54OjbwxaxJc
5H3bzWTHGpt5d5Uc1/k7glr+tbMlHsaCBJLi/JfoYwH6ay9QG9ksOK4JDkjfc2RbxRpKyDCGIwQy
eoVAocrYvyRZMlPPCwBa0BXzVKAjE5uhBmd98jWg9PETwpP8MRW+MI0V/4+z81qOW0uz9KtUnHvU
wJuJrr4AEmmY9EakdIOQoeA2/IZ9+vmgrpk+TDGYo66LE6WgAYHc2Ob/1/qWO13EVa15fu1YykEM
szSPo92Mh6Ev+nQvZj15KhYKSZcJnMdmG4PoTdnrDxxRTKO2Pi8cXJLQotDN8pBRsNpLx428YKb1
/wQOyMq2uM8qa9OLuUm2NHHjOxRTglwVjeJUXWneDu18/9lqJueqnZScJluuqwfE/VlFh6nlRcgL
L7/U6GdJXx/y9FbRNdb2th+6LCxlGX2N0f/VfjO0TIwkOeMJc8ViFr7KduohmgeNbaQocxnaQ9Q9
L6JEA9vWzBo+yMX2CeOi8j1jAHyXKBuSgJ5F9GLmenbTSXYQwTI2Bv1xoC67fmmp8SVpXfbhYMcd
qYdDIS5E2SvxVlM75cJl4rNDCClmuekGJyr3eSeWIrAJTyj8OrVZeLrO0i5NU/ZOCJ2AvRenYCzM
upMmW6/V4ypI2kY7LBTq6S9UTb/L6IxZfp9MbF3tYhhdiuyNLKmf2SYLNbMtu40YdZ/H9DPTLPay
K6etPLZH1qL/KNBkfKtMwK9BrgmNPYGEaOHFKZN2Dzk+oP3WOb5XRe3NWCyptuHNKBwoHjNRf6bX
z+bO1oQac4hIlmdpWKMa5LNdGRupUPNhN6H1WeBUk/lcCTTdx4T4Jd1vEZpczcrsaUHjFdrNsKzH
TCYfKzmiNa0eI6JBVlGJrt1bbKQ7n5Yabd1C5BfDuukJgI4pD04DSARQVqbfCE475V2kF8uPAtGD
e6jMsn9y0zS+tRt3m8a12u0nRUtaqu2tTl3AnHMTuYHnXUlvHl9oWbj1Ho9UceRA1PxQRMzM0E46
P5EXin67jEvnsbccJFpRjgM3NUsRSVXuQu02YhNBUccxBUfO3EjC9cA9bOI6dzdMrLFH8Wbsm32F
2IvqUS2AX8xkwovLVhgJk6U5ZtezGU2fG5bte4MPJ0XLJfWflZuw611peZfS8Kppxz1WN2aW1Wxj
symiUm7wNTUlPMsHRYz8axGe4DjqMMx9oi5MfLHFgCaQD/bOGCNq+5T2rS/25LCD0Nso/Y42AtyT
hPyZ+Q6IDu+KBi9FP7c0KVCRb2Opm5kRajF9CwVDEzqT9iYp40L1KxtmGMnvtozDqmzko+mRGXbs
aWx04Sywz3EctnHn1vZSkxhCMvZX1CR5vZ0VztihOmYsNnqbxMvOo+j+hD3aWMvGFieXeaDltJ+p
WvW+7HK8ZEmrxWiMYqcw/TxzXWpACmsHy4Mdl6G5lEAF2fRpYpsuOVLIUHV7T218oxlnazsYslCu
C2rPBNvWuZD1a520bXI9xe5IdkGX5mx4yLE0ZmbRVM/1UIhJQYAyxEg62+s+pT09B3ZnNP1T0zfN
smMDU8eKn0UG2iZvQrwJmE5PlAddTqYLjV7PkUj5cWEzD4ZOo5XZvRHbzRD5KnhRAUJ0boxHk/Dd
8roplUmlEMOiY+471cZWRaymzi67VBXlWU2KsThk09g4688VaXVM4FX0D7Y2LGy1FHdxq1cCRnW2
NrT9uIasPZwMfl8p1sgxfxlVbW9NuT5eNSZFdDoG9VD+BGQ9LFVAO5mD2Lat7Tj6GXmLQ360mXXi
2JXE4z7nJK/IH67G2nmtulVkBxPg+ekT7ZZWfSwGm71QEHl2oX2ulNpS7a0Q9Aj3kTYMNJU7Y3GX
H8pUrYIetnPJ1xLpbL7jMi3dxHiN455ZEgkneDFMReXl1pxYp16WgxQGkO+2ZgfqqUKgQAWGjgqU
h5yng3mi6x1rP1hLrzwUll6x0+jH2qJZEg3tjMRZqg2vlIXuwv1mN4btfOttN3fkLqVPGie+OdlZ
3VGBSs3ipXZZZX54HF2jcHInIz1OaSrkjTU3wLEDfG8gvxNnipzj1GLZ2KXGMBSXKid0c+eSsDGG
gtL5cmfX/P2Vr7q0CkD4k+D3I07jSTzaiapMX6J5YtmgVzJ7+5bxza3ZWu7tKIv3w0GTA0tmouq0
Uiivje3FrPRAne3OyYd9V4xkichSpCNLZd9l1wiikmZbjU5fXbSLumThYBVG/gWyR9Rwzu3cNqTq
aar7FqnJ4mflvGgbQ5kLh14GxZZgtszSfcl5Y+5hAmbTZTdbnGYWlfU1lJMEiwDvef7cx1Py2k6L
1h5sJoF8M5l59FmJ20r1Y2UYn6Bsxvp2Ur38Pq0Ko/dxzwtCllj+zBCKWV59ibs8cjhrGd60j2u+
KWDdmKNDzOvyo7eazNqoaJ3nHcJM7QkDEjUmi5q95/cedTgfU41ySyc1FpvczZYvc+NU9/ihtcfZ
jVWHA1OXhl2TpCVNBPaIftJgt/VpoSRXJWfvWxd6B0JmsyssP7Kj5Ivs4k4LBquVg1/U9fxS6Ms8
spEdVHWj9XrzfQZK/jL2+XShsNkXyGIq+9B3AO85pNmhYvBeEHKZH4wsa9AMyOWSNtAgwioezGPF
2zP6i97TvqnniIBeMx3zS+EQkjlybOAYadR14Q+JXpMRQGOczjxFoG/Fok2PdVU7lE8dMZSbRiBv
3ywJnd/7jBnxUVXajpo0DFPCISwnmelrGIgQhGYj+kh4uo9pYyGazquhfUF35N5HeaHl27iMHOe+
Ivn7uSHQEsGOOVk/vGrIZ4oxVjdvotkqysAapzxsY29a2Q65A6kZaJgIxokU3MtOaiO4DtEUh0Ed
k/2ImLm6srAypRypLZZvry2pZYCTo18DbJLaz6irySWmdUsEdR9lMbXnjvxeFv6SxmcTOabfWE77
pYlZm8JpLtBzZBzdWY1zj+TbfonmPWWt2Nx0blckR9RUSkGyYVqIMI2W/mlBJtCFHCPnb4WtJd8B
2buuPybWdCwAPw3buWnSL60ckSu7SZLdytpMaV3qboVucV4kXRapt0fOSxxfwfB7V6u9IQ60wk5k
gNKHPgzNVbq9cihJPqgLcld9Akc7FqtBmIrfRIt8SBJOxj5ZXMDzHXY67cac5ulWZsZQ80gmS/UT
ZqDFj1tHMONpHoKreOiYzj0PtPpOo6T5TGMf5cOQA6UOGJYUrrMlrY/xxBYrHLDuDExuayihtaTN
57wxzEfVmyLhM+0zbvRulvqlUrdt6qt0gl7iuLMFZ7wOSXfVtZm7ZTJyky1hqsm2V2ulDxyaV9pW
aF53Z3Xxsmr/LP2qilv7FrQOmNeiYhL3lSV35zBJ5/k2RZr7YKRNUxxbz66SMDKHLA4aRAcyjKwo
dun1sMnYui1d8bWEQFl/sPq4ppapWc1W04us2Pa16VH/4QBIEVZOQ9DPWv+lZO01A6HBwXnGYlEu
m0ZF+0bdLXHiUE28FEq6Y3RHOilz9aJli5uGi6m4X52qc42gacppCHm5oSdkRVmQ7z51nnlo1Epe
DRMpVwEkJKrsblGUF3qlUMJONE5yWzYI+qfGGtpX5lCaW3mqrsUiKtsqx89Jc4M2Iwz6KcvaZZ8h
pRDUYBVas8iD8qc2aa1HbQJMfNRY7+6WQrPZD3ws0vxNV4ZaHKySC/VIZU93Cj0qhZx7NlXUYeus
3RZTYh2G7OxVTq2wQH7BHUEAh0znwTw6UcJzSGnsYindoK6pQTuCT9+qNLRPOZqOaTbiIIVGfubW
ftPnrRf9JQfFkUlFcf363+T3fayxEkVgqU1Sho9wkquHioiBXUEL/88vRWoyYl3oUawqp4YtCDya
mPPaCWoNXYHhpnIX23m/S7SmPMMqOVXVrrzkNaX9VygEJLoThV4y1iWv3eAGUVaXfh6RlpA7Rbqb
s8z26345Z2J4Z4CsgmEyqcGboQw8+ejyuV4iJCQe+oFZP4hlmA4uE+mZB/jeXaFoxtOqgz/9bYBg
Zi+cfMq8AAkfgbMjCnAj0vKNGCzavllrnZFTvjM2NHLcdTbyuCXo1L8dGzoK8a7D4R94dvMtNdV8
E49ozNO+OocHee/5gUaEVsXEzmg8UYlikWvqRkm9gApI+4AgwLkSbHvPPL/fDHvrsPDw6TEibPgK
pz7d2motTod8TIqkiF/ltX6FakPbtK5i3AyNOwSZSKL7xp60T3QW+1BHI/Pwx3MJHh803yZrJo6a
9VH87YXjaOdg0+Chdi3S+SD1kKqg0jKMP80q0TB3rUPSpXJH+rNxciE9S3ByE3iKS9cZTJ+IAfRk
o1rrz8tYn8N2/j5UDCCQ9LSQ3jJPeicvnJJoHa0TjvBKkk/f6J/Q3JxhIrxgtEvPZUyfGjbWO1u9
uraxYue5w7ePMMs6LaLNQcHL0dyr2im/NnSpt+xqvlP9KgL8FeYmj4fxjJXn9wma666EDt6/VdJ8
cl17cluFDT3vgzVY25q4rqDpTWdbeHW9UWJ7DlSt0LYfj5d3b5bEYsYMYmMMOG9vFjHJZDY5fSVJ
MQMvO1J3NH7zdiJw0Jdm3oS61qAkBe7/x68/t7sGiaz+WgcH0Nsrl2ZDQFAxeUFkLMUnoRTl/WwI
SqnjNBY3H9/l7xMAFl6Ix+v6x3p0Co5JjS6rh8bjWmXs7tRxbnbaQh/h46u8N0otTrRYi3j/tVP6
AMfyiDKqwwQ6WS2O4Yq+VV8Wxxl9/JkV6L2xYuk4vzCTOmsv6O3DW3KvaxwITIGHWut6knN0baL9
+azBY1DDpTSj0WcTkFnhx7f43oOEf0cKGomK2GjXR/C36UXJVOqfPSfbZdSLL0KPrWIjPGmMm4+v
c2qVXd9BjJUOhk4L9phxsjZ0ikb2wWx7WAmwCoKA5Y3LpLahI4F9EgED4TO99aNFBHk9Gu6fRlWu
l2catxw6l3BRT6Pf+0GnPUtzOYiAZAcmsHY/0x0C58YMtqEqzxH43hs5MBtXFqtB3f6Ur5kA4chm
bKyB26vDlgyYu4jQoA35aO6ZRerclU4eLATRJZ0bHmxsV1YoCo3AhyyPNkVTm4ePP8N3L7VmtOpg
K8CNnbzglLOiuI1MLzCV1PwGqIIkdCOtP9Vpci6j/Petyxqt/d+XOlmM2GDYPY0mLxgSD1i1Tp5o
TP0sJOPbQpBJtuTHt3Y6a+oWG5eV6KD+IjxbJ9fjcAPMrc/7cFRGbYf7aEKaNXvbfM0OMIxp2Dox
JRxjFt2Zmez0of66MmAgPIXrqnvqXcz0Hk+jrveh2+Xuz6KqvENO9xcwvladeQffuxTERJW5Gdqg
ZZ7MMTbgfTFLtcc0O7g/kdSbAbaIRzm0yrljwunnt94VdrGVD7ymMZy+b0L0rZ7GqFgVY7qi46J9
aoux9WlO2PfCFedccaezJ5dbzbmQYtAsArw8uTNN9gSfuN4QTkqKRtJ2d9Yv0wQeCpqmVcXfQffu
zCd3OqWtF2U6YV9mrgc972QTmlpDI50KZaZLk3NNzMn3AyiSpxav8JYdhxVS5Kkukr5xvybzND78
8ZBlS8OnyPHI4J5PXvwhponWzoUMi7mVO5lvq+reKOL+tkhcK6TVWiEZqc7d9DtjCGe+B9rMg3uI
a+rtejH0bOa5iAzzNqNPY+vKErBDtX/GbYqW4ONbfO9jXd34prsCcBlMby/W9AhD2JtJjFJGGniF
PV5XbdLdRtqcbGWD2EypK/XMx6q9M3axTIFpBT9IuMcpqVykTqzGeS1Rorf6tU7Zlq6La8tvQlbe
vhnG8dFJlvwik51+xwlPPFMUNsIGx25D/g2tssgrUipT2DXCqIoMXyNc/NwO+t2/EoXaChBEY3o6
5CcO6aRKZ4iSVQx6jXQXn1Fi7VuhdPvWtsT3jz+L90a7g9UFQzraBfV0d4fZsywMe+xDA1W0ggZR
EVFooGhCLDOVR7JU0w3upeiYp6LbRzAvhu3Hf8Ev6sPfXWvrC8feyCbpHigyEoq3w6GlyKmvCUZh
XtvFkbJbsXXIP987cZpv6m5egqqT1lWnLnVoiQoZN59w2PR9TisFgdPHf857g5OoGZd9NrAI8xTF
g4A/jiqdFvMyJsWxmOV8N6iYK5TE+pbXsUOPaWrOjM33rgnygb0vkFhWq5NlahSquihjLEOcQVlg
zvqwtqKkc5fN7pD7NO+oJhSR6ZxZOd69LmEBK6kSWcJpIppGF3xJKLMRXm7Y9A9kuYJje3JI6aYk
2GYVNdlmeWOe+cjfvS5ww3WWw8h9+olXMpnS3iplqOrC2DtZbtvIimV2jHB9b4Zq1miKYCY7M++s
j/F0oPFqsYQBxAbguL4Lf9sUj8h7e93A6QEwc3hK06nb6L1tPX08gN55owj2wTbOCwwv8pQjgJZU
WNJbutBuqyz0oA4dsAUgoujin9iWh6DTJz1ga2DA8++Nw8dXf+fR4tZUCfA0NVR7p/sO9glzm2sJ
Q0lk9jGzUc27ZDLt2KF2oSx1+AFNdw6Y886kxUWpprArWF3sJ+OXlQzSrMea1ff0kCGnsDrPFNVz
J0oDxxqHP39HQR3p6yJN6rJ6uka63Qpctl0ZmmJWjp3dtXcJyt5qq+KNTANVyHg7e858++fPlpM/
WzoerE4U89vxI3FMWKjpZaj0i9zNlVbspVWrIS5b91ZHr45BsJ3v/gcXNSlv6KBR1r3z24vWRZeq
wmJltvOkOk4mde/WtZTvcV1PO7XUrwnWnfMzb8o72wG2AQxhneeoQ+B/e9E5yhxbmJEMq6joKHIb
/YMkY1OwPrRYUD++w3c26QRb4KZm1HKx00P/IFEQ9sPIhmvGW2xgH7uwxsV4UOhj+hL3dmDA6N7K
fGlfPr7yb+GjLD00QkmQXcFZa+Tt2/tUy4UlfvbQE1EpoD8xN9cNTcifGDDmbVIbxKMadWt9d+uo
xruORhkxh6KrF4Lg7ye6MQgS9bFMNqia8At8/Ne991axLvNiUaTkEHHyIVjDqCrM3KyLLmI1l6x0
zEOxfUVnXPWjePhTst+vh0HtmgosezKyMt4+jDlxNadpOLIkPTVrS0Iv0ClO7lJd6n++AKx8YHSj
1kovPg3DoVdkdAl+sDBCY75jy/up5C3fMcFwdvFa68bTizz888dJIC7cOxD65O+cvEhY2iobEXcf
WkVFrUAr+5sxLefQixCWmGS93X98vfdmYhh7rmewmXNJgXr7ON1SJXdzLodwMCN1PyW9hoe+k0+4
HzXY00V0bVdVfq5u8N6gAWRKjgvIy5Wa+PaqQ5p4Y4ynICx7ywhsr0FZJlJlgzBQWZEExplP8p2Z
wkAhbBp8noSBnF6vdpmBaTuPoTXH+VVtpe1zq5vzjnpa/vnjB/rOrVEpBwXH/VHytdev/235thZq
ncuSjbQhkV86buNgI7YxICo94m9Q8cuZbdk7FzRxWbOI0+tb2X5vL1hWJg4UzBJh3sTRtrTH18JM
9T1RaTX0o6o+M0DfeZTgNOH60uGFKXF6LKKR3tP3VcewY9IKUfblO3QNJupy+xw8/BfV7WQrtO6D
SEAD80U1+WTisxOkY3Y6TaHMknlvGVALmlTp77I+0zb2KDuOn2p5m/adetHV+Guszltu1LGPv6SQ
sL/h6jYhHBjtflgDWRzDih7iqO2vXQ59F4yHbF9iYtnHcS7P4cneOzDgU+CQStHR+j3katEMIjTR
v4VW21VIhCKMWJY+WUci6srnCiUHu9h5il881uND1aRwR5AKKa/SqFJMIQABus3HY/OdNYxuAG0y
jb2OQwPr7VBRlQowastQ0WypIDYq3JW+NEBlQdFVa2a+XxSvw1xZGWcOcO9dmdo8hWx6EZCKTqcZ
qycPPomnMFOdHwROmGzYF3mNo9wKNamLZ7sbUn/svP7MTvOd4UoLhL4SRzaGq66/veUY91cpa20K
gaInyMvs3Ccj0AitZjgXw/3OVAple70OtXD4Jif3aEgRGyyHE8yGaBXnm2OxQ6kz0cOdEDfOS7t3
Gn04c4PvvP7rTEMEBRsDVT+toc+a1bd5hbG9niGcqChi0WqD69gv41QyA4D2qIOPh9Fvz5TRzAbT
WnsTlPNOTyi0/ittcvuZty/trjstKXd6ZY47pJR/2hfUuRQDFkIFuxj3tzy6OhODnTlwMFbR5QXe
u9TPBxedERXtMxuZ9+4K0pTBJ+gCrTld7UutnjPXVuYQKzAV+qI1+8BCtJIgUxpF+PEjXJfxNzMb
EEEKk1DSKbAivD15E11sMihhwSakyKWvUWDT6l+WCgDLx9d556aYezjw6Dw//ue9Hf5aDPQgbow5
FAMcBBPPF/4Xcn5jr2q+fnyp34b/ykW02RozY3P0+MW2/NvCZ+ceCIK1YI5ttdnLvqvDDnflRvbK
vKX0PT+rmhi3H1/0vfujPGesOFlOAqdhWAmMPMyqGqIj5GtwM/T0vpyp2TkScez/5FIGEQTrzbFX
evsobXxvGqrFVd8kSam1OlRL8OeQxHvOf/Xj/tf36X/Hr9Xtfw2E7j//g39/r+oZxFciT/75nzf1
a/kg29dXefW1/o/1R//ft779wf+8Sr+3VVf9lKff9eaH+P3/vv7mq/z65h9YIPAF3fWv7Xz/2uHc
+XUB/tL1O/9/v/iP11+/Bdj667/++l71pVx/W5xW5V///tLhx7/+gh//t6e+/v5/f/H6a8HPPYyp
XF5b8bX88dtPvX7t5L/+0tR/rklddHlp4zEBmcyH4+v6FeufBHkwGSFoYSTqqE7++kdZtTL511+m
808X8pXKwXQtWlOx/OsfXdX/+pL1T85ywKjYzjChrbqR/3v3bz6n//7c/gFB6LZKS9n96y+2zScv
Nqc04mHXIjV1eX7dyXHISLsYASi+Ed1ckpfc9HJwBBmOR83M2ACojdoFHmdExo6M0XfCnNZGxbkt
GhEdkqVRwzrxVN/UqG16nawfcON8qdlzHWTUazfFVHnHHEfCpcem/SrmvAWeDQ30VZmShJsutnk1
eG1ogaI+1LFnY28YuuFiShcXlU9MvUeBZYBLRhtJD1D6XR/ZVJNbKbf47JbPk8PWahowpB7whhAI
OxjWUcumh9Kr0quJn94ZTosOuxxGlOxd3L5I+BiYk2W3xYd9J6jV+t5UwsMEB+AGSpHEO3yEWSiw
D29yk9RBv8Xv4bdJau0a3QBiXqRiusuAPPjrwhowO+nIBVBQg6GoL8CejDsRl8YWG/TwfRQwDVrD
fAU6hKi/gmRQYaYO9NzLLmxRzP6oCMofRjtcUc4aLjRBcDDYR805jIPuFDiwAW7D8yV0ZhJd8qKW
s/KNZoLcaLWX+/h1mPq1dL6YOry0vqNNyuel1ZDf9pmzl9LARVTZjfc51mR+Ae6ufuh6gyRKcxCQ
LHPxc4KktM/LYTtFFMi7pJ/3AwbIQ1JFkbMpS2MnW7Xcu4iLn8YWylWPLfYqNhbn2CVWY/kA5Yd9
hQESk2AqrCNuVC3o63Y5COzN10aqApe0i2rnVWoGAjdbTcFGUcIeJNgU8ObK0pkhCfeW9ZMJ2T4O
bY/kOKqWu2UwrTu9RARv1wX+GITXO7dR2p3ndd1xWFJ8REZuX6DhB+gMp2bvjHinYz7UJ10oI6AE
9ML0BvRdA2whwDGRbSy2cpvGULRHyA1C35gwmnQ6Eb5tLZFfTw6GPTzrCP/psRf1rpO58w09Kt/F
gsujE+rGmZxnztTNdmRxRAQXdRi0GucC1o95RRCFFXAQAmrjpMXGiQSAZFz/h8JdikNSNHJfexCa
7NHbFcOgfqKc4j6adiS3o6dpSuCpsLmELdxQ9vaAFDozXyrRJ+jtlRiPcqyXx8grk8xXO7yLnL+x
QZhdpr0kIlmQ4w3Dd8TbcxCxqjYw4XR909WTdnA7i8VVLdNkh0Q54j+WDMfSgd0MfFtAsQAh7c2g
vgwU7WFf9fzfmc9y8Gdb15DTj9S1LTF9wa6uBvj9pm+lnliPWDS+5IrWInUVxjVy16PASI5rUNN2
hmJpN/hQorDjcLsb8XyFVQ2CqSx4RBIa6lXTkCBRIm/d25OXABACxTL5nZUkjl/Pov/UjN6S+xGt
VCS5/YtC2fBJH9oVpWaO247wX3Waqn1JxMFGV1oVs33+UrmdGo6mEz3zqvaXWeaKuyKZPjmR5+x7
SzFCW19HI1Ix42Yys3uRIvie5ZRulTTPb6Men6uZSxcS1jj112jxTYitVUYPoaya/JOtT9MeRkZ/
I43BeW2mRDvOLooh1LKdgalXpgGy8BHO1KTKy8JUJyUcY0W/0ntZINiPx67Z4JAtr8nmzLDFFBYG
m7zdVXCD/KhfviljO18l4P9/YBVgT2nCXdvVdZcEk2lP285V8MNjnnrVIiAyHr9vp+SzvChFMR71
XJrI6edtLfKnXDEt8O5j1mKSV/pivHD7dPBu0momuUNp+vy54VW/rti8ZAH+9OWuUsorN27NjeHG
+oGlLIl8HYYAGnok6qFwzPJxqojpPahqXO6SKO/qTaZPIetN4qeFcqE78bjBHC59Qs9nXzTEB2Dz
10XopsonFNb2ccmL7JG+AXqv0b2MR7h2uP30DWVMnnuVZLvJjjY0CONuMyhefDDMpL+MQSCtMY3m
Dt8BhKN8+G40khWrz4qDAR16q2ngziYotnjrrTxA94sTThBjjAmVKHQIjeEABK6iILylq/DdztvP
ogMM5Q0vjhDXJoQbG/Ek9q04g8pQ2nbqo37CYBhP9V7m9VeoFvOVMlfxpaWtg4Rgx71KXy/sDWkg
gppibV8vzJTZ0l1TFjVelEiLw1iYxQVGbny58IUe89SZv7C7dkOgkpBa8l4ggBs6EHBL9VkXzYs3
zNf56N1goYz8dmh/yLZpibumy8zEGDJbjJxSnel6ocaL9iodDlCVj9LRk2A23TtDaCgllPFbOSrR
s+zqZGPkZbqJy2Vh2fbKgHS+bJO6HnClPCGSCEgyxiwDxFgc6fGNQLa36QlhvxMidf2uzy97fFVN
YLEAV7Bax2Jvpp76UA9O/rXgeJD58LKdAAtSdCAtotl18L2Y7XrxPJNBeAEUYNm5NjQRLNwRKdZO
9dLjvDeh9PdwuBxMKppeG984oNZbzS5TpO/ScEh07awfALL1G08U6l1bJw6kAv7UGyyhM47S7kJ3
s/lidOLoUzVMVnZMq0bcTlH0XRtHcdFGLGI2oIDY0SiK03najdNSbaklYhV0aufg5SnmQGkln5s5
tYAU1QY0SyWuD6UVTWUIYvbgNKwuzMsu/7GsHQNT3WQVNg0KJ/ZNPqtQhmKh1XfxtDhfS13cDhDA
B/ANKgrwpOjKKz5iLE4Sau7tuMz9JyNXn7uKN2pyKR+l8A9c1P542sEMbasWYrxG4MiTHinVPm4G
KwlKtp4OgDl1JUewifBr2s0bxLj2S53iG4lro6UH2ERXNpC36wSk5T3m2OmgdXmzSZRmCebCxTVY
GRj44asq3/kbhelrKqfmoBhc5zpuIu0Y46jfgqMEhm7KQLdaPQQyEl0uiW3sEoGHyAcjl09+7hVJ
0GMh2Xp9slO6utxXQ3EFWUfzySKiFQGkpQqUAc8/qD0U43lvgjySOGVw+eQRGee9+UVSByYkzVUm
v8y0HLusDSJSX1kdpTdfVxF8pYXAnIup1drHDN4dS4gGu2zQ3CkYNbW5HRqllnuBkncz8bKTO5HZ
RhOkIDq+YJfJAQ642hjo0DR3oPJjeuSu8pAnExMXJkHS1Ue7/rS0WfO5pb2tXsJiiF6F0fTaQwIF
AoJP7SzbilJKFCyp86VNh0VAIUxNfVuC5CImF+SqZWfuk1l1P1tD+VlJ23gYvcjduBgrMWoYLkwm
WRdfPaOWeIdF1sCLlt51azo9O5DC/QSzR8k2fFW5QIa901ySkFh3qwfT7Nqdw5Fh24Bcvbcyhkrj
YgYiuj3IetluVexwLnstOkxVoRP8YUHzkXzgN5ZiP5vsJbcYecAFxE4SLtOUvbrF4mxcMlkO/cxK
Sg0q34NrqkM+iWYP7m55KicadkPxpTF1go8jUKMOhTK2EPll6bETKxb8+8RPaMVnh9gL30nTS9Na
HnDg4JEn/OBrJq3rLJftbSfy+MA+5a41m62w62s8K6965dG4Ku8b1XslUuc+nczvRq7vFGBq+7Fa
9EsY3I+jOx6EcG4jjtQYrbQDPOmOehmwlK4BaGIm9qGN8fjiU6Qo6+h50Frs6Ud1I8wEHIRYvk1Z
tHbjR6DdjiczyPCJ3d3PU6OhdUyrESpiXxXkADvSggaTp98ddrB3OgWRR5oOlHUSaUMV0uf4DoEH
9FFVjEHl6GKzTEbxEBVG5i/eBAsQ3ckF1vk4HHFk33jWPFNm99qBbW4a2UeMyIrNqhevcExlvBth
is5bT6jKJrHb7D7u+ZZV2dpq85U61sq+87J079YLp4VEsLoWJL4dlFgot85S2W7AkXK5NgVhS+Do
Yo5cUAMJC62uExpdgUFw6K25GpmdOoXYAFuC1FnOi7ueXc6UTpBaOnwyDiIZulcUfvwBmEBomIJZ
uKiTfT5GOGiijFJoyQdspcw/rL1Gc8ykDl/NjaerQppkQKQvwIJ5EF05KYdyFuwgCnvXRv0UgO0n
ygs/r3Zbg1NGaurei0WWm7J/KYFqsJj0D0W6qKHTL8XeNqJ267qQFGLLuSgLOV4khgEJAx/4XdLo
l8JsMM73C1jbuHnGXmjcN9iUfUCR3aaE/3BlNxAezLEpAycTxY6Qr/hg6Uq0q1RvIZqRrAondfWr
RJv0bVPY5g6JQwMNwmnusoLhvUCoW82TIzuL6Wqw0jsAJvAP5Kgc/g93Z7YbN7J16Rf6Wc15uCWZ
g1JSarZk3xDyIAbnmQzy6fuj6xy0lXYr4btGA4VCocqlEMlgMGLvtdY31Ut+HUGFImq29NINWa5F
tu2Tsbhfevl9SCttPw1EkkFOxF+L80iw4x6U8sritSNapuusIEHK8eToE69sHHv32jxlzwMBW/qm
j8bY3ICj7x5bF5oAZyrPXH9A4VzFicnfsiS+SyK9lIG0y3ozt94SCo0VQVk0O4jF6ogwy5eY1KKj
RjZrTIiLQt5tmbgdtn8FJIFLBm6R87SiXD3gmSaHaVw4sCIrydy6vCWXwuEYmca3pBN6GMPL4t6y
ln4rWnUJGqzDQbFiNtpRW0LiDph2ZHs037GIVs9Wb+WT30vWIT+mxGBWCfl7kxUZn2TjarsqtbOH
sZnVkMQba9svbX5BGG12naTmI5OBzc/Qz+phUbqm2LT1GqAvleYCLnSyofRa8X1Oeb6i6Qaf84e5
XovwlUjKG4RH7kNLGPfAKbVzX1b/+mU3uT31jrq+HhBLBhi650d3sWiGDVL5Gi3zHIDvSd603nZf
KLimF+SIycf/qayiIZbC1f3E0nDmJiS5CeJV9uTraUHiqK+am06X/0Pg1JJS6CC+x/DGvdrA5pnx
ox7r1D6myRAFju3F7BaSO46d6VGT2n80Fn9VoHusCv46rbm9q9P9Xytz7/7U7ke1Vr+60x/1/2D5
jkLyR+W7y2F6TfpfK3c//4d/K3em+4+JhA8WN6VaGHKUcv8t3Jn2P5TCqb7Q4aOEpxo0Tv5TuDPU
fwhJoDyHFtKxUbJTv/5P4U53/6GXxY9D1c+OGf7B3xTusOS8L9whFDYpilFDRr9CL+W08Y6oA/1T
q8Nfnsif9uOx8jiTqJQTgS+R3121fkuSAfFbVikJhxnsSaIAVRtWwqhVcYvLOCmCMs6qGRdTFZm+
nYgI9+g8QDIYo4aDO6bpiGKXIN2ZjpgGVSLV4uia8Fd2jjpvRQkpqZLfWmL+jECJVCUJ2mzQoGyT
2nyoVLGmqI6udkfdIL53E7eeCPkAtBqQmTNiWSaYHfSTxnffr2vyVRS1ylAgOiMhIQgnyouehqrC
29mq10SW2u6+7HJx1SaFWfoRYRVxaEozuaXStpSEAy+OwJeIPTGcysqdQ7dEb0N8e3Kj0r9bekKf
ZKUq1zr2G4sLbM30Lo3m5HMsFSvekCsxjXvFMXRJcEtyK6QXfaLbo+IjX/jHsicHLhgbkt/vl0ja
t3PWrAliNrGe3zl1KrgK4jJ3DoJDlrWunVPMpqa1CRRZRkJN5yohUpJUNzIVxNzWZGSsqbzWCBWB
wIRK144QbRbCJ4nxDqiKePtymTglZQNpKXel8AbpE0dG8chM+uiWMyDC8cko+oMRO265T42qvpQ4
hs2vdjyT+mTSr3zD+EN4i+Oltzl4NNInucthQhv+IcInfIWLGsMTsQgz/3Ykc8CvXaPcCmLCvomM
yB4kUY75Qslp2udR24D5nuujZcyvpl06IaUTk9DM3iLB0DxE2N6fHXBrY5Bb1RKksUGsvTqoCK1T
cgyihHiBgKZ9stFmedNDnOx84tCJM+OUUsaB50wVcc9Zl3i7tJLtGTytdtL54dVBr6IjBMdMqqqU
/d53RsxKACrpliGsYd9uY+qPO11dQ+uQVfJNz1ybLVlS8Yjwoo/QTzqV+nFZ2ntrMurLMq2cO46m
pr8QZXodlVr5NK93Tp+FPNMB/ykR/6Xx9u/vitOWE4qOlOsnAOuXLpWJt0nN8myALomHkxA/I6Ik
xbfL5UmnnLVSD50xge5q3u5rvfsil0WVlwbRLd7GaIiUydq8NH2vM4mbl5OY3uyesHJPImSpFa/c
Y/Q2H0g2X5N7Cw5SbIpSsln00kZ/Vb5xcrkmUbE6YkOS25KgBgLxOPqHMZ21H95spXd1vfRfCsRe
DXX6ciZ2EnayQxVZiz4VlqL8mBH/3jWmmx8L26scn+D5eqBqyY8ISP2O+cWiKN4NZNuTKEAxvAh+
Wdb/0/f4tc+hnfTzf95GXDgOjUU6mJzU3j9y4taccRL6EK6p+PcV8TIvpJ09ZQTl7MnI7i8sVOxB
2Yp507DX3ipZ77zm6tDdOnhcLuwx6Z8iTSiwocb50hWK2DoNNgKCgMYzj/wPv+rasdNpSvLcEea8
/1W9sRS1rZQEC7b68ExdI91MJMBuq0El8r+0my1yCbr0vErVudv0hzcDcT6CQb54yI+8k9vkeSQL
FnPHbJOWfVFmrbvX0taDhTHXj64yakej0PvtmHTFFkIk0tQK6e3iVduiWpaNmnk/ooJsNcTWxQaT
gn6QmZmdcf+dymx4mHgZUfLgwkNjY/yO5y1lAR5zCHP2V9ymnK5B3EUPNeL1LFjmLg3o5JJATz1F
D3ObMPJopLrZONmLF3fTfoQK90JDjlj+RleOZHp1G80dOVwk7ryXTj7s4lLX7oCriPjfDvdfbcX+
/+yV2sym//XfZuRvrdINCZzvtlrrH/93p2XY/6waNwSS4KsNA3XIf7dauvkPhigc1tALUZSiQfg/
Wy3tHyYpShlmgabzp/if/rvV0v5ZvR58liEeWmzpnL/Zap28j7rJz2C3hjCZL4bOluv9++jyfdZa
k4jRyTWhQxj7osoP5Bn7aVP7Zt5tm+Txlxvzh9XK5Cf+sub/OyJqytU+QNPnlDtb40kCQ+eAvHHc
S0OtdgWC74+HWDeifxiD76C6isjBF7+/Kltf1ogmMkcp1V8QxEgHzH6LDsk+8W+k/4Mr9Qf7W+sf
6sA7I0w4TQpYr49dMIcanp6JXI4n96vkcKYgmkMgi4Oo/Sa6mxzTj7DrS6gaHOqV0FSPhV4Fxfx2
5prXXva7+7pKuZhEq3cXc617cs0JHBiRqYxbEumcRdVOabVjFbuXNvoq4u8l+ACdopVrf/l45JNl
lQgbpGR88rDT8gXCJfH+gntXIcJwpvpUmVVE0Hhb+oZTo3EZHysD9zD0lnPxEr/NWoZEJICUj5cK
0PeJuCuhI47zjCHRGX7tpBwPTkrapBiU21F1nmDuePekP52TuP9h2FU+SI6GhdGPlur7K1UlINoq
ScnTB3dIOZgedBYNHaGQ2QXUx9DwDubkKN8+vr+/vTBYnNBZo31Gz48B7uT+NmAAKPHAV8zJ9DSC
QevpL+RuIbcfj8Ph8WQC8UlksQHrhpsQ5tr7q7NjdvJdUxIUh2gfUdlWEllfqeUljNO/E0IxZSxk
UGihHJfDJrbo06FGOIMNlIrS6ZFJHKXOYrOcGeT3+7YO4qGOw+i6LgPvB6FSlVeagjkKOsU26Z2I
DhBBQx/ftHW/8v6tYxDLRkkDKZj9zMkghSxSgk0J3WkRE2yVUda+XOpXI1VF+PcjYV7hS7IadtHV
v7+cOPUwCIO4CHKhBqzbAWKTgJfvzAX96a5x9uZTZRKpggTv/TBOlbqmXhMiFevi0bHahyY/J1o+
tVD8fPwmb5HOR3H1EZ5cCnvOoaZNnAZjx44crIV+m0dNtR/b6mGBoQ02zssoIQ4jKXhetsdZ0Qb4
69R7naLbSuqipS+juTpz7X94mOSvMmGwTqDePiUOFgoilA75RLAQkKYTPtgBIAFReWZi/v55wrDH
B5zvrketxDv9BPZqrfUdUdSBIaevrQfLJe5TYsFyovUyCzCBWv3w6A5+hkNCei1nk9bXm6E7JJaa
XTVxk+zNVFoXDenpgzMYb/1gtP5EYmm4cBL9/vHEW5/GyRRH3AVanEmO9+40wooIbDP3yPtm7/mQ
y+9OdCTp7G42nj4e5ueH8bdxcG7bJg54CvEni4LmLaOXSSMLrNE+gAaetlNTyCNxlikYl7Yjs54w
vTVrT0eiQV+ZoL4M60mrxPEOAEtlb9S8ObMo/r7ks2dzPHpvWON0uk/vX4ei7nR1HqjoVEoMhWOO
b6U3vmY92ooLyArKvmwQs3x8J/4wDRG+esxBBDTc9pMbYROXwnJPS7AxnQ18NTiQSXmIqv5MKM0f
XnW+KawmdBqxvp2uKDKpu0VVG0K+l5Kc876IJk46bnT/8eWcDoP+j280SyRfTjTDpxuilE6ARgE/
DYCrKTdEH0fhMOndmYs5/XqdjrL+Fr+UEhYS+hFcCS6mavQQtpkT5NViX+qj0ZCF0Q5nJsbpQzod
b/3vv4wnqELG48hVWe21qV0uzSft3I374xCcAPFvs9u3zdN5UKlD23sMAfnULhe/cBG6EZP98eP5
aSr69b3jSsguxhRJrhrevVM3gJ5lQ5YSgBdYVjxddYZi7/Kolp9HR4xHVW27167rVGJ7SUQt5G2n
sTgu1bCcc4SerjM/fw9NpY7B64Z35uRyZT5rZYefL4g7sRtL8GgQWFn+qKz1ujpuyNQ+M2dOa2Xo
2bl0NiIsxgjN1dM3wKXiZanlmAW0ouXOrIvorhioN0c2Rb0lGdOHqPOQw2WRiZpuDG1DIT01E7cZ
fKxATY9L2ewNYuU1u3nsm+j48aP5wwRAjo79heWVqIVTN4FFJjrlRFAFRP503xTXINkBWkygRxRn
z0yDc2Ot79cv8xkkYWXpEA2DuUnoZxnfYV9uZVKduaT1If422X65pJNPv2oXFOkWdu5T7KGEKutD
hjRmsk0IC8k9/UukptXwijoqDz++mX9Yhqj5rCdn9mrs3U9GxqDeI4drmeaYv3wJffay1d1za+rv
bxNfLx1PD4eh9TKdk/vIN1jtYbewrUGGhz6soAKHWdCq1MCq7S2cvieq5nsvKg8j8hEoC2cWpt8O
oGzdmdg2CVH0TvCAnqyEsVJQ6nZplMg4/u705hHg2YNaqSAQCnGjtf2jSuGoI5KfjPGLj2/yb7Po
ZOz1v/8yi/pq9FS0sm3QGt8meK86VV2JSufjUU7dXPrpJZ7cZA3cSTNRRggID984DrwFJXntKbH4
tl6jz4g3AJ4umny4MBzF9McSu63WjbuPf43fFqz1Yh2iPWl9uUQDnMyozGk6Nel41H2W3jZiPCSK
slG09MEgDyNCdHfmsv803roO0Jhj4aKl+v7muk40Z8YaPybwTbFk7KQsQ5s5ZVtbyI5nRvvjTXYI
eMLsR+2Kg9T74QTJ4x2C7fUme3tRJwdhjXedlxyId7vTUu+6tlt024tzVdORR8NKr2tuz63Rpxuw
9VGT9LGmI+Bu0k83YAgHp2HqtSZYRGkOjwStsEbRHXduFEIm2k+lQZ74Q24aVbOV+Vhb9x8/5NMZ
TSEWdxV3ndFpSp6WGnoxzkY1cRfK4kaZL+k0QE47x+Fe5+uvq+I6CI90tUyQuUhJ4/2tHs2i5Mix
HnKSiyJLQrJKvNHwHZme2Vr+aSByDjyeqMnG9rSvWue6WejrJ8SUzSZGFJJSBj9mQ9ncJ1F6ZjH4
w2AWSy1PD4ejSRXz/VWBJ8JrnPcMNqpbamAEFyNjboMCOsfHD+m3VXftJfBGmMRnUHtj6/x+KNVJ
Z6RuKkaOF++mjLZ2+xQVmDcGoMeXOWJn17qwtXMdhd8+KRRJflo3ORswOU7dtzADcSkQ8cAGerri
DcRCYou/rK6thRg2J3TDKXZRKj45gFRpUlS65MpqmX+2rCGIa3Hr9t69rVaYPeYzE+SPl/TLcPr7
GzllglCfOG0RRyeoxrPmIMfh4eOndTovTi/JeD+GdE1BIQrXDbsuy7enlm62sxkjVmq+F2cu6HSw
tZFCmBoFSopAq1Xp/WBJ68UxDlBU+50oQ9E16vNKHg/KLK9QXKfKmUl/egPX8by1lL5am9Yy/fvx
hDHpbT7zKnsZKEt3Uen+mtrm4zv450FQ9JMWw5Q/dUdaauGgZp7oZmoVXEFCPkNDwA/7eJQ/3Doa
UWwkOIliozrtDUCPXLrJ4NaV7g0Y93L6bor7Nv/08Sin3UudO8YwnglpEwoqUVvv75hqE8RYp7JZ
FVjbIc0+dcn0Ch2cXWF+ILD/li0jlkUg2PkQoSB091lqX+mIRxHTP+klt1npMIJg/bt1pu7M/KEJ
vb5iv67ONkU3Y/UYMnGp6J/+gpGlIEhdaV+t3aiB7GZdCyGZKO0bcdAAz7RccZWwsxWkvV4fEYNN
Wcvye3uw4GUtUT0T+N+lFjxJN61v3DgaxLNAs5Afk1QrnUM9kwle+f2MhhSNhzzmk6a8zORbEKal
LtmXrmsiEdq9Wd1MFQURP6kjLEVkUqcM37nDPkMtfwshrqh/lG6i30QqSuMnjyRUjS3JsFxN0run
2+puOkdxnsirKe4mXeBGSHQkYvt58pTPJNxDf+4wPty1amUEmtbZEbA7SJfqpI8cdxaEtaZaFBcS
O+1GbfToDZyyeIGgUF/rleYcUweqFg3mem9m2ZtldYt50WWA3Px61LQZid4S4wehwxn0LcHQoGgA
fO5miA0Ic6gVNLuoRPGNsi97zTO33SYkMx1K+i7TBt6NoLHSiRE8oKcj1Y7Kq0i3Y1iSKEXbw9gn
xi1A5G2u9+IS2V10aLRs3OaZ2VFCa20kkxnWb2vW1CtopuadJwsjnNPlwc6q/tjgnLuYFtHpKAvc
bTeIbQQBOkJN7oGu0HGETGS39Huliqrpawf8tQj6oZq242D2YQFP96Ylnea2j7J62BRwPrYDTzTU
ZmUZiDso9Serl91EuTupkW27lgecwS2XSy2rAfg0Oi6DrNiQ3DKswJtG+kanitupQO5vpn2wwClv
XLXZwSd20J3myK7V3tjMY7v66/TAwX0i1Lm5LSTMCmYmDOVcvrk2tORKZAU5XaJUIh8Qbm3NB10F
Krjkpv29LmaRBnBD4Pcseagkk71xFqcGdGXGxrEp9OxWcxT1jufV3+B6ULVrr1m+WuqChIaHFvsJ
tg9QuaVdoZKvDrgu3gwScjgpu7fVWrOuAELHKQS1qTL1oGxU8znrlq+OkdjQv42SxKup3kTl+gsm
WX0xVuRYAH9cNCRDyoVe62+1YRJXnk2ChL0s2dSx9AfH8xXsP8jDc9+uqwt3VGa6QeZ9JBBxdC6Q
YaLBXqRV3cxkO4BHzDTiHozHxYBLijMBW2NdwPOeFWVf4I88tOthQlki97Lmj1pRPeg3idfNVD5Q
lC2DqDalVLVtqo03NrvooLNnpK8F5cl8YsfRbJZcfURKP3bIWuhEWvFaUh8BuwJg+lJ2HIw6qxgC
GTXfDLWFppjk9TXWuOXAsSy7yXnDvuPIQnIK0ADdUftlydNLiv4o+r2+jL0XR2KujIobcCZPhfVS
YywYtAnYn6uWd7orZLXBt1VuQdEMexK2dewuWZk9TArNYF/VGv1hUN/MBTE3MKbQFl7o5uIzwNzX
GIkGiFMVqojSqSGPvn/MqCMS89/lT11kJiHR0faG/pvIDj1LW0OMDMkVzXZQbP1blyj2Nmk676KI
WRU2sUQxnGnXCFqxBvU+ABlUU571wxmTyy63DqWIt9Ncb5a+4wXKzI1wbVls1ly02Fd10LLGGpaF
lO8T+OM6RHGn+xpmDQ2z1yYpgGJ5OVAntOc7U4j9yoIsFw8noumTKPfFGnTAvTn4s4Rcj2Q7mmUw
psOzdCCVEjkMeStEqNd/H4q4WwW9+06zN71Zb2w57OsBPZL0NXxAE3DWDq0bHwJ/rKqp34+1bTw3
kyZxknYvrGOhZ+fqeFDn+EAhraWCtbyRPBaYSY0OMHc+9bUcj6nNshDbeCSbJZP4f+gTfNXUaWIT
qd8ozIuD2ZoAETMDVQx57JPOdoKizBgP3bcubb65sXW3gIXdu3C4Cr+PiuaGiMxoMyqp1m7AXj8Y
MU+6s0xxkw6LgotpWpYtDNPmXiJ843kbmB+rWVdvdYAagTmb2VfMXPiZ5ui72xGKUsSj/Ukt43y/
GAIoeHTVC+VTaZkvKeKYGhsSJhP31jZKuXE6Yx/PS3NrZWNz3yA0hJQiWV5LZQKi08iG+RQPnnZh
NVpbHNpZmneFR48DCH0r4EU3JhHlfB+WHA9XWemYpoY030BunuQhomiy88Z4B8l1hkijDG8mMGEV
T1kyi0fQgvOtoWZypyiFcgU1OrJ3S1c4lz1UZJhlMLjgYBTmdW7qAMHTGM5NpYRti04AeksvUulP
PXaVRdO+dYN8VkdidA4xxJ7NME7RN8/BOeGDAFx2i2UhNixqqoFglqasPiIVnXccmUNFypBaROhm
84FTmJ+3NSl6JWc7eNfjjHeo7uQ+ga7R43bA6rlpgakFRNarz+SjVOZBzcvWvO9iw/jRatiP7Zqw
Tc7HG7W1rw1VXFN+3XVRt0FSHwBAjZpjMh6Tjq5E7dkriaDCOULeDsJzVI1+ajf37dwOh1y0YAlV
A0OENrnpC3ibOT90AneJb1oNCMtCAmSePYk9b+QVtaJGby9a6wKZY/vJk5l1WDXD/oBksiElsMy9
Swn7ldTRhp2ClWKr7DsV7+jKQabVY/tCLHsxxcujOw4VF1g3/dPSTshji5bRgs4FWO7FzrJHZeqE
bH2+xapRfsP/PsLd0uoXVqpX+mjgfLBbQHWX3nwXY/XbL3YBoBegixN2kSqToItm46gYOXRnLZZg
gGIvm/KwnTPdl6lbAb3UIgw7UqmupYMIv7KM9AlOXQU1eEzlPveIjqsoUgJ4Vq022euNM0Aqjb34
mC6N+6Vp62kHu3Px+KRYMkYn7E4dUoBSG8Ix8RprlYU+exgUAIa8dE5NHFwO3xbxoLzqdeXCqpsH
iXT2C0bkfpebS7NFEac53L1p2vTJNKEjLOZbUTqFn6jes5H2DagCZS9hjYkQhEyxc+pMByw5xzea
rCoCE1mpAQykvjZGBTa3aqm3alk8dVZKJ7WZajiBDYzJHjKdn8Zx/AL+jA1KhCQMZ02zr/vVak30
yWdizY6l7Nx0b8fGXrh1oBgxKQEuB9zbHjfBFd7G9FsxG2WIBwS0pR5BJDajnTNWlxrm6/tKxEk4
UwgEXUiMUTEIcVXiZuoFcnPaGPFmWYrPbTpcTCUKSfJy74rIfSzrElBf5DwXCk71NWEAn0K3ctgs
xDQ0PhQzG4uXeOGuXObdmO1AeFkBa1p07DLT2ZvLeIM578HNrCos5oH94biKLuvSLu4NWHfk1fAu
+RVbYIWMM/M+bYBOK7aiHsy5ai9dXXQv+SzvsTXeGZF8VmZjNzlkQ+6BJfsRQQaWUXLkqsvYfs1I
HCSOriVq0M+II7k1Ej42fXTRLuZ4m/RVF/mppURg8tyy/TqJsnnuI7e9r9n43jRdyRGnW+rHYakv
Z2Us2hBD1n2SeGOo9/3OyHonrKo6eyNwlWSIVr7UtVMAq0poBDW5+UlgiKNWpL86Q/KjKBZ5JXQZ
1xsvsaJD6wyYSvRppwEA2kG5oAaTJZ8Mo6pCVOxFOEFv9Qnxif1hyi9jq7Ju4jyF+G1lg2+ObMe7
OTnGqnrV44X08NeEHsfOB/xFTZgSBJahuIcdVyWvNhRWe6ydt9axKUT2dXxTDO7BTrJN7dpbihuB
jU7GHCpl16fsB/LGqK4mzSgJYvDGre2Kbo9ys+Q77LahpziAxyaWgXDV+PM+BpVAjS69FbTVXDvk
BtCNxk7uW7Lod15GfWSqcz7cOrKS8dKwRlw3yPt3trR1DPv9m0wrmknYBRuAy1ItdpnRz3HgcCj5
NsQOHGNr0gOzEdOXNmInBJHwK973ET8BhECyH+49r/pSNrPYkO27FFdN207klqozZtFIgNgeNBya
NZss0ffyBrJaHLpWLastImbp24M6Ij/P1JgeP70I34vEuKk1e9uYdLIJicNcJ9u2CeQSlW+6IZQL
UN3eZkyblCQO/Iv9JjVYVQsCQ3ElJdVGz+B84lVMN1rSfQXRSyk6Sp4zLxr9FLLhdk4aFvFMjPU2
bwdzj1U9Q/ecJaNfZfJTSSAKDiXlSJriW6UP7V1qAy7cGpOX3wBWNPV9zzIKamaY2IdqPSVekt6a
Kg55ccrXBQZzc+DUHMUEVeh1eSVxCpLTUDZGWewzK/HuPXDxFsob3HLhgAw1J2i+L7I92NUWexwm
iDVukG9mf50VvUOnPZJeH3p1xu82a15m37dUho0t3Vx4O8msehdSAhM51LU5q7eQzcoIdgzM9z11
VIwALZ6sUGBg2QAxNubnpKVQE8SQ8kIsDF7n0xuOsWm62Ir70iv82FaN6FmvijHZ4TGcAIgIhME+
1LL6tbGjFn9yBtg+IEM6f5q70ck3k5znJ3qHmbFr6tn7AR1x7EOMv/UV0afi1uny/sEDj/p50C18
hDEZ1fKqTiHL8Cc15csUu3GxAxLofhLFMoKdJTbM+JoktXfLsaNiVa5Tw7hhQ+JMn8QAODSKE0/H
YKDM7qdRIWLpRtRjt1qgpZNcpQOWwGNlzKoVsjyBYVZBqfFJ6q/qSmh72U73uEaWC6VsgPuZ7Y+2
z2QgLLJiQORx0PLR1bTGocjKxnuuynEYLml15WWg1GSSZJBkdgn7sX4vl6QPKRACN6+tONvw8Y5s
ZqMHKrefrtH3vE5aelkqWh/iPNA7X1NIKPJZ2bJvUxu3T4k2iau6xcse0/VlGRxMQY+sN+VTQsbN
NO7q6FHxHpKkPSR2xUE8ZVVZgtqOqEZNWz589SiOFTkaqfkjiZsHZO1GdKCUo19xNI8PfE3h/IKn
mNSdpt5ZGcdiGatEs5GE4RR7oqotK4iTiQPbmqgRCR2uoDWoYacn7lU0L26zLXsYfi4hKSE3+pgn
ERRka1Or86XRPpvOl3mBltJqyZaQhOoYJ62R37Wtbkf7tAimIVgW5t2xF1YFZd0KneWWAauXSdfq
7TSmX7KU7X68YMLQrpfouXVDhTK5KS9RqUehSC0qvGnbbEVqfqXgoQSAU0zsqG15VXfJlWjU/rrn
VAdKpFa4S/bUD74WtUmgyB6vR6LuRrmoPzo6ktgoyH5Zg3Hd9jHnLGCRnEtuEZ+A9nJFfNzDvWk+
TXrzVF9SEGyv4JXmfC1rfnpLWgbnbaU3r0jDrnNCfkr8lGA/Mjw9dgPXnuXc9hQI7JMATqhm0U1i
20TfJoMIObGn/sBmT5Dss5KLS9n75JsEKotsuQwgT+tgzkq/17TNNJY2q3tekw9AMPPE7pA7BElB
gz9uFheWtzSgJFu7UGjZJx4LXIw3NyhtcQe72VC2ZluJ/hpzxkHo+hdvmeU3J86zsNIVzNPxBFQm
YEJyuAFX8FpmCkUXqG+T39LrK6/cLMFZrshcbHTeuXAEJ4oQMp+7Y5w1EQUdI0JMKFR+YTZu+WZo
HPOxn+VlNpAisFq0PxNkeeG00cQWzhzkBGiUGX9UZm32m0E8NghY683kmD8609hRzX3uG05h+6Lo
hUPJStihgxTiqBFO5Jd8mzcZ78kje9L4vvfqrZXbZryBZW1d6BolqGVSjRt37rp2mxOf4/pGU4yS
vB18PJS+yATQ3GgKMTxv1Lh/XL2z9tdBU6OrNIPgN5EyFBh8mUFYWmRo+0XHeodFyikj5YIYmess
67RtJdoD5qXj2M5r5c07DEpdHwfVJAxehUE+AC4JrX4Z6zgcSMSJ0Y9OBk2YAiLGFXVgMp16zN8U
RUvrum7agVbmWL9q0ZQCuWWnfXDKQqeekKHmpZggFXjtubwZy4xVEeM/5zCnestzkad3JcX1By+i
5xxo3dLBz8yV5ypLxZVUsLTdZKVKHLzXy+hicJtWJ1YExCvJK2SOLofR6tQrA/kmaTtR1ZXsFgSz
LI+XMBvZ4G4zqhcVfPasfBSZN12QAyGeK2Gk5VUnoFAGLkh3fRPDTp1uZozL6W7RZ2c+aHX8yPaJ
AFRPmRZ8+lKabyqsb1JaM86Ho6Kn4UDB9MIr9f5bZNrTI3zc6HuutpmyG12luFuof7MxHSMtzOqs
4fTQmXJdagoE+QtyOBHnOzz28bds6tVLT0vjfbSMFM2jrCeY388R813QGNE2s6vRvtqmnSObckvt
ui6s+7p3RCTZNC0e3zufDCROo5+nxDA5eSmm7PBBaZ3DGu/j00fIqG1FtPAj0IRkCkFlC74TuRN1
TWEAc7W4ZQ9lPlETvzW6pdxn9PguZ7WzbmTBwUgbDAVzEhGvh7jPc9IsmFnUJTRMxYU6uibnswKg
ld7MVOH3MlfrCTYrCOmlUV6nCQGgopoRJq5RThYBRqwA8/7jPsQfuh0/RZk2RAukn6cUDYKRFyGA
OZP41IYJ5a+ZNdz2HiN5pqO8doB+bScwzw0EAzadm9Xeaq6/yC8aCcKFes8caX/RVejxo+kYFrX0
ORP2M4dWLD+Cg4E1mn/brfw5roUXha4UDt5T9p3AbBJD/aFHimV8p8LQOBZzVZ/RVJ2KFNZRwHpB
+ILGyN9OVANxr/RC5NxGYdqBUWpBXOjNdnFcorDs8aIf1b/MPP+3f+SiS6VF6iA1POmQir7omoE3
mzMi6fp1SVltnOvyokWlExjojM5MlLVj+P75keSPIJR4bgTzdN/ePz9tcoxKrzlxuF26IzAmyF33
iI+M/eK8n+Z+O4v2a5/lL387P4nVRDS82h3om5/mvCa8oU3mtLTP6wL2thvKXgRWZ99HvXumvfj7
q8BQpoXJgb6ph/Xg/RXKssn0cT1NFJRuMiq36E20lq3wmbny+5uArAJlKJMRRiFP7/04JSVpr6tR
IxhgCGmlkE5a0wNaNlMrwrnX1q/YmZ7mbypjMipV0tVXzY6FdOfUBOhOttEqDm/fQLyJP0tt1wuN
HJ5koJ2lPpGl97mrun1M7bFR2VNmnKyN/j5N6Td8/EB/u/qVxIrWHAG8jqz69C6PitbN2drZtxKu
1rirJjWgnO8bLVupfF+eM838Nm/X8cBikd7NeYk14P3dtqhFq4SOUdnb5Lf95eI3IWq/53738WX9
tgAwzNr/XvXtHpmgJ69jabPJt/m2B5SsSh+bhxMgXLqvLeWRD0USuGc9pedG1N9fmEdEVKFTaA/s
/DsIk2DMFWqcFAqVfpsWZ7Um63365f1HPmiusg8kuSzidODX5/rL+o1Uqenj/83cmSzJjZxL94lC
hnnYJjKRQ81zFTewIovEGAACgfnp/5NsyS67bov99+4u1DKJzUJlAggEPnc/HuBjaZvhZHrJta3l
tmUfyStMkx6sNYwBjVAF4fxxwfyjcOV/w1P8iWHx1zCM/4sEC67R/x6q3DS9nt7r9z8hLPgbf+Qq
rfBfNmgIWo1ZP36SKv6TqzRDEpJ4WAB/+zy2jTPl9t8IC7bj/8ITacGCP3cXsUyy9v07WCks718Y
EQws6ojJuG1YYv8T+Lz94wL4Awv81/RZ0/5Z7vI/VwoZqjN5lsX67II6t4Z8WkeZlaZG1/MW7nbr
PG47u9PlV2puIQI5yHhG5HhAYLd+ws2EucxovHATusj5t7SF59jAFC8M28ZMEa5SvgTjCt7ggPcv
nSgXGOlNdHeZtCpQgUNahiej11VwHtTq/omtmmcc7bVLX/LBnBmvrUufXNH0UL0b0wr/oh4zM2Rr
PgbvTDAlperhcJvgznn3mWDsqL4uX3O/cWNv4pVNlVn55mDLrrduIr+GIYrOOudgvvyquBZpmL8m
c8IO2gTy5Vah/SJqt/qS66reOWqobrsqB0lkmjTwGDMqtLN0IDgpaL8NlpEI6MIpzUFwChFx1oA+
GT7b92EQzqM1t+qmkyKhkJTh090A4/RCMuVkG7rO137NK4BeC3bMDEH8nZmN8DmnnuruQM3eh6H0
W2ilJlPyut8kU2fe6pTQ/8afkiZunLXe0V7TAOsZ1Lxf+xIlGDnDPBnu0AOc85rgRlNL9JWaeHOT
+NWj29bZsc7m9DGkU4eNugrSg+1NwW5Z8oARhsHf66QudoBYf3RB+yY7wtvLsE4bTu1wQlx0omlh
vGhnoXsUnlntZdqWT549xWJqthkIdyZV2DfiRkC9zLzajRv88Bc9OKs9J0xsV1vrp7JX5k2WmFd5
Uz7ltltiIwkItVtznj6vS5dcyLR3LKgFo/zoxizfiq5aD6YtZ/wF0Eau6HuaIQZRPcVm1Cdswu8m
6SP22hut4Zxon7M1V+vqbJo2zI5MonmtcizBfGvMolCbzhaeMqNedP89aNM1VgC1ooFJFLgMXBpF
MAIdh+8ErCvkePraAxkI1jZDiimLfeq35lHbC1y20b6iTk1sAZgvl6Hyrl1V2xdGdp5oQlaNMt1Z
+55y2itMXO1jXfjymmRM8bE6K/A15ibyWMGj2s/2ku8SOEnPXl0Z9xj120iFQfZNa6m2erWLfV2D
uu1rbPzKM7kAhYUjfM5vcxvesoa5wrhiVad6KfO4k/ISimd7qFMTdDuqpMEgoWX8RCEpPEur5SRI
HxCtRfC+cJdh53UMV7Iw04/nnQhy6GTtC/jveytfnqw8TJHceFPziiZbCPvXp0G6BElE1m6J53+Z
oC0TMbLT+6QIJ1RWB62jaT3Uxqqdb4J6BlbG6+jWECOiU2jsYWPIm164dTyqwr5KTBHeaPiX17VQ
aUQdgr5AOlkzpn2h89GkUJp5RZuOGhzahcozPzZ9/Wp24DshvwYosUt9BRKHlxTbewZn4c0XALsq
wuJh0QfxzKk/pYawwa6rpT0uqfNYJ6pjgco6P06GdH7tV9xK1NLSTqA45VmeVF+CmU1IUvDX+g4y
tenM/TlRy701U0mfGO4N3gUGJ2U2bevOwvCTEgzBDNMVxwQP1hYeTfUCpdc+Ibs7FyVCBiOA0j41
ZrIz/O7DGsuvudn6t2rBwcP0AS2jXdwUQlujn3npX5e9z/QsiVPcpKWBH0QexFSnKSOoUkzDV/aB
2bjnHS6d1bZL5wt/qnkZT8HYhgOj641KXfMABqh5Lx10hKqnDJdBvXeVjCPw5KKi1JyPq8x7oKw+
uj/fYVfiS/fNy9VNWX0sW2OWSSUn8m7W6RygWSLG2BNtrxTCxXYzXM1jdtCN0R6srkXSLW9wEVWb
syh+sJicQiAk650vzy1gbUUy0uMYlwYlSchoXx2nPRVOFrc+BR89fRTKWQ5GlV2nlkyisakeeruf
oZMgsVRqa8CI5k/32jRiOeFwIJFZoVwE/vLNyR+MhHUucN8UXhwGqTEA5H0zWleB1cV1sUZBJXf2
2WNU4Jkp9EY61cUo7YtkbgDQ8kuv3R7l6LgU7T7T9XXQWZj5SIWN4U6mdlzTxcO4flczNw1DVPJl
tCIB/Y2sZAOyuiVwo/VJuC52AbtFyhPJvV3MLA706/AgGvAmTJg6hbPc9tTYzr3hPLLAATcXyKIb
nmIOsoiVZxHURjRFf/CWO1tCTk+G1t5ZMrtTU10z8a1vlG1fNmnxgLofd1W370TRbZU0rAMaAJGK
ys0+BCOD9ZSXk3lndjxsM4HiWQeJ96SstAt3pVk+IV1kh6qbWATZk2M88tCLRhbTuJtyGbthJXZg
dkE3pr67A4v5w6pxZo0yNLB6mZe1k35rPZYUr4FbNGbJ2UKwDseQ5GgyF/1VksGwn4fOPpYqS268
uam3yrcZh1I4Owdwb+esxz2AXzUOC+fEssj8dVJw3Vo9bQ340maTHdI2vGn8bomGnnltKYKGwBNS
YpP4ancWb14xOn8ka3Nl5vPRD8rh61rb264Jb6S9WodkCjtupuYB2OaDK6SO2Ly89xhTkPlHeN6V
BxXLs4nFtHFGTJOZDiw4Y72qfH/BsjDdYcc5hW5tR3PNYlLN6Usxjin4e/8EqfOUJvoONNSlmiwW
SdDuwWAnm6Az5Mskm3zLLmI6YIWtr1S9+O8TfX+nKgRPmvSJ7s5GlDy2iYRg8RjMtwykU+uxiGs7
T4edL0O2QmMb/NBma116Usqdq/LyNRsM8Tb56xVPEtDUA2zWTQLg/nvOr+TVhnXs1VCDt8+xFDPx
BJnvfElGK9jBhDJ37gQvE39aVe+nLHgz8UpEwk8epgolpyhY/aiRcRC6xrHdNp1G9XQaeetZUI+N
gdcXmwdT3q4v9Mhi++qqmxKzXTu64ku/atZAu9tw7i/HaS1Ole6O1A6/mXCfcAgyXA10nM2qigpt
37mrtK5lYV/KAZlaUnK9F8XKSmGJH7oF6Z6u0/1qlPe0ULfsUkyu3/air7xYDA2ug7D8URCdjsQq
vC0cfQbp+bovxrA5lAQhoTBixIXiTDKX1CKmZGN50rnCCYhUT/aTsW9v2m+BKX+4SXFGTxbYTtv2
wvPbMJqkevEKptCg3lrkBv8svMou9tqSNtnRMRSfKevaqzaZq9NaUWXir9OjdVZoPem8J4FJ2krp
9YjgP299TPkAfe4zHdwUBTAolcDOvewyX99q3+/ikrf+HTviaqsSAo9lUDYfqQVtJzKNbHkyjT6c
Iq9L0ndX191mDCp7xd4oNeN4sVw26JV3Dd/YJswdTMFiNp6xQYTYUCd7W6zWekTR538Pk1rFwYQZ
3GxEihki0a5gztH47S7nnBobeOHwHitPLZGS1DPgjVP4Jwv6Ve9qbVdfHJFyQGsNbpKi7K5612k3
apqT69Sb11vEmBVqS63WKWorr77Cnqy+GLCwMiLs5rH0DbhQ9EodFYIF2enE3bAzCC6F8NFKsRuv
V75AxpRBq2I23v4JTONrIXvcEpa5mns9km/VZuq86uUMhqkqb5P3LnEbbHe7IMtvqQFGTprnrzMG
RNzZ5JJu056Y+9ZF3xyfzTkQxb7tExRXIbzptHadpolyLJrrbhmWi8E0hQulcl6MMY0ARPt6X8zN
an7M7qqBeIEMvTJ70/C2BJTvsR/K6RDmmG+3qCvdUxYY3DBuX5vvY6iy58pmGB6JanYvKboSaHzO
SGuF9NO0+7AF3bGbqRSc/MW0smpHSU1hn4xB5t5V09AMccFa3QnqMGAcY4Stkeu7vOH9Ygko04zW
sTd6JuOLkfT7znMKI7Z8jVGryemheKkhfep7vFackmzuZnE/66LDEE0At9QbNPJ84Gb3PLWbUy38
0zow3XvFBGg6B9Q2uMqdm/judkDV/jLPbQCmVsq8Q5ko0uzo89ixbkdnxRopAUIxq3YW3s8wEnq0
QK8YKVpu2BRORFK67lfHSOQjKKhuPKLIjeODGmViXfOiyWPaV145XdbLgPsrpBVUjTxmu/G9Hppa
ZDwZnfwuk6FsTzgS3Oa4duiHMKZQ49ZlzOcTakk7XExQBnd2J/lctgk7rjszYqEyp9uOwoKNjUvk
Ox0pkO17s/xaZXW4zVZrvEtE7x5hIXu3mQxQFSkSBk/miajwdRAl5GngOjYhTsVZZLezNVaPeRps
K0CIXJZHWk3Ra7LV2xRnn2rpi6e6Eje2HGOrNL1jYmv/wNh0axe6ueGx0W6AjGUbmXWvxdkv6g1K
7Ro6djEsD7GvTXU/5Fh3IqcJ4dFjN2qa4D3ROjg43vhcz/C1pfC77eA05q2VqOwhMbwH4gHzpmvl
009nsEx6qBbqFMo0BFM93fa5s53a1oyxgmH0BjtZCPtRW2ZUEDpGaameJw8G/JLP5W4NlRkZjXO3
NPZbJ8MTbwlJxFwfQ3Lb7LHifqeWcjc3y/M0hdfTUrwkw+I4CIuoqpRuPHOq33qV3WaNy+ueUO8V
NUh9eUTq/1YYzYF+hUscWO5hLPQb3PBjMIeR7Netk/lQGScTS4E6QoBiGcLsadXGPVHHOBvNmwE+
Mz48cATh9N0IW29Dr01zbQn94FRrvakMeUvX2n25qisMxnOkR9FFaztezYm+SHzrtp8Ffhqj/xEC
fXFVeSqTebm07Yxd6MhmvqG+RmAZSNV4tzbV6xIGX3g7nw52mRw92rMi3+MNidvQM1r8nS9TnR+k
+lEwOvW85LYKeJTRKVf1AwAJloHJ8L5gkb7IhmreKMxVCFlOLBL0Ol430ir42i98H+5yJAX5toTZ
uU0nf1syPUfJlB+XNXmDxfbNwUN1YRr1F+YfR3xEm5RFEptZuu6sRj5TMmPsBmfcD4b/LpIMB/1K
Q0Tn5YQDjAljq90curP4mfbXfuuMczRa63vvcDnmNehKEG3RVFNMMMwW97LhRYO32ttGn/1g/CSI
pG+mYUNV5sV1EwQMO3MRU4xtbGwW9MjCcoFydhn4aG0t1l2xtjjfpTnioLbvJ794qkv3ThfjXrlu
d0dFBW/8Ad9y4B39MD9a7G4DaFkr/3/Zki8N+uqhpUO+z3GI+PU+LawHg627MeOGxD80qyl5qga5
wxmx9a312g7LJ9sYQbkHJ+rZj00r9jlxC3/1DlibcGJCLYZAt0snXe8Na7oY++TQJRhlh553+/Kp
sug1Caqd6aTHOqwfrKDVjGyqk9lhOR+d/BJV59S35t7InaOtxVNC+1XUYoCbHe1Qu7namHj6U7Jg
urHCe3tJ9CFbuMF5zquNnzk7EiF4aplQIIbdBqsIbkZP3TBHOTKyeS10/pGwMVx5RNOQUCY4e53h
0phgZfIUf4OiaF+E+LwOBKe2iMbqvhhrc0sp5rQtOhHekhDBeFMQpGgNDZRENc/zbNrRuRB1k09z
ubWxQN1VGdbcwGov8o7Hb9djMCyN6obGhwdPq11QCIy7+irIk0e3dOOz2eoefwFzC1HSVdPiQDcV
c45zwY4d+Ux5TmvrnEzQau5Y7ih1EQcGPMamqawdashDTzPPAjKGZ1u6VUJdYGh1YsjMcs/Y444S
vxPDLd7CmVDSPclsJhG7vBgReGW9V4YfW5Ok161xv65O9qpFePJLvM0LfQRJ7puRU9bXdmFHHR4t
lbJclZoKAs8/+dW6C2R4tnkciyDcpUF1cGZDXInuumvUpZwUlfUL73R9yVjEDLZlGEa1k3zUudoY
LX6Gdg7YTWA7SpbxGcj1NlQpVRI2V6zeax7ZDe+MgJNuWa83tSJT6BZbv2cfL30bIq5b3idJGFe1
t1v6+4oKjE4FTyQLtuMq7y2+cIfiz8HibQ3lRZhsSa0y9vwBlOdqMCtsqNkaE9fh3XydYl7ByQKU
GJOzFThg+thNvIrnFKjHZgpfwBVlG2lD4W+0vtdSHFZz/RFgzKkG/MdF51EUZiTnAzQDuPDxMfcp
EMOsX2v4s3bl3Wct/uXgHNiqXWaCBqVGua8+RlWfYI1hHcquqimJe3IHXrW+dG1Ffgu6QdKyWWk9
BjN1Ew1iug1Se1e7/cVSq6uJPYc/yLOR5hnLQb8pzfylkOXNiNrnDPqiVg6hNOFfuZK1A2w5K1jp
oeMk6c5b3Lelc25Kt7sGNU8eAgQBKz4qdtebRzYSz20TxAZ9lJuheWOeRkxM7pNzx1hJTdMxSaZL
I9RGpDxGvZbglXAerCf4qdtekmAI+DEbr5yvinXwN0GdPwSGfAvobduCgI0Jpi0bMzdkVNouJpHa
jE26uPeFku+VKVM4w4QtZ6DLRzMrGK2azpszs6FUbTrFFNJQZJDzKriMbXdqpcPXktW0x5T514FT
sM3DiZ4UTx/YD76VWhiRmRGjqFSyZUvaQqsK72RRPdXJEE6vIa9RbGVzZwlhwwMbmyrFTz0Xa2zp
jFacTBrFUNyNB6kzWZHDC9p5GUTk4xOD4zZmdRmvSFft1mrLbo0nAUJGZ8Fix3kAN/7CKdYSRERS
OE+rJA3K+UDiA+7vmY+yrTIZARsW2S5PXP/Havojj05WWMCfXBkfjZ9MY1yCvfhBqs2/xz85UTkR
lCVTSTFzn7N78jc6wM61Ibg1MOFsxUopXdq1bxPRkTLCoifOVSZBzZMOV/x17rVoC+FoPbFzDh1C
DQE9TbCBl9fZbxdeHNNEUO6L55u3+ox1gt8xyJ+smWY7TEPaxsYPcRdW/1yvyaGE5WzG4QyABle1
43ZqX2err4/QXjzzTP61591Q6oGBfh2I/bw08otVOP3dFHQr7vcypSPGZM/7R+7zH4lt/3/E+N/y
Tv8vim5n3tp/V90u3tf3MtP9+5+qIs3zX/pDeAv8fwGG8wA2/9TsQQb+R3iDHY/kC1oFaI3l/QGI
/7fw5rr/chw2EIHhMGn6c+mjAXEeXwNa+E9yvOP8E9ntkxh8xmMQinZw1lAHifZ3/vNf1Nk6c+TA
qAqicNplHmJYUn43W1z7XF0M+Knocq+dfMrzv1HzP3Ei/jjuT5Aq+ETA9Z9cPTk2qmRKjBUTJlqF
0TpJTHqLwe1U/Z1t4pM94+ehQgMcmwPcJSDV/uePKNeM9bE3lnhsJ4qz7eE57FmCrBUcfW2J21/O
/r91zV/p0p9sCn8czfRgjqDqIzJ+UtcnhS5X9PMSC38M4tI3qdQwKm+rwj6P22miA4opdyS95uH3
B/6Lj0khL0Aow8YHYp7puL+eyZx4QFM0gjNJcdYm057xYyDywo5kNanZo8b7nx8PTRTUnQHtzvpJ
7fvlyiG179HuNqyxJO1Ne0chyBWl9ALeeQwxwtiRoLv/5qr5FOTnyz1jEAF7csFy43xGvWmPdp1g
crt4JLS8L6gA2wSNGex//8k+H+UsdBsOgTKHG9eEePXnb1J0zuw5nT/FblB5u6Dts4MinfQ3SfnP
d8AZEQCn9Kx4exRF/3Te/PL9ZY4WUOSnOSaCVJNaBbvxUpBYoUncWY3j7z/SXx0Mc4ljcqDQ/V9X
JdO71k4QZ2IjafM9U4Inpnd+bOfW2+8P9BffnQ8S0uLdDwZg8LlIucXvWec+sFUR+jdl63Z7lYXz
31x6f3kQDFesWy43mfPJmsMVjeFE9zM+cpqgnBKdjQzA37it/uorAyDKt8WqaDBX/vNVYGdJRVCe
TwIhHX/9Su+UFTaXVZp78e+/MzwZvzpkrPMNy4rhcB34/POnL+KXK8GzlikQ9BBeGDuS139zy3z6
4TaAY54sODfgoAac+08L/JSN62JKZJnM5z0ebdFIunvbK0wGsrLS+WHuLSp62FwU7mZsm7F9bir6
ce5//xk/PWfOvwZEQ5jH/Ic76jMrVAhtByt6ZdwbU7m+AmXAdQ1wnwwSQ5ygPfh1Zn+Zx5aWrt8f
+dN5/Hlkln2ITHwRlJV/WpDddbGrDhkwJrxX7ZccY8BSBEtEqMx9/P2h/upDsmzgzIPIaWF3/PMl
42RjbdehUSLoA42gAKz7BippOI6JQwTWksN9qYLhbxBxf3XQ8y3tnfH3Fk+4Px8UbcDgZaijDzDH
/r4b/L5/gQxKM6HXzx0hDmtgAD429vd/+GFZf8/kfaDEnE82EZ+OaxlNXRqtjAl79g/C89WRAWz9
pisSQSRUmlsqDp2X3x/0050PVgQjngXNCz4NcMzPFiFnwopUh2db92IGd4R9iKva+LDHv7lr/tdF
cz4Ouyw8edz5bLX+/OHQ3elN1YIO2YGKG/LZzm1r+e5dli7N39z9n88fsHrqPAyQT3yXXKHn5/ov
d7+TIRqX6WAesz7qv+Q3v//CLAyS/ID/sVX5Nsx8i5XFpEbCg7YXnj/rLwew4enkHrOU/UiyhlD0
ssLSg32e44wQ56KPcuQdOGR0qrbwjK1yW5EZGjYssCiwk5kycau0YEsIHlU88dpCe/NcQFRwEFdE
NGZ6zTcdES7GOIFLh5h0u5SlplH+W+NU5KipFUojO5jn7yYuHHM72GP+3NZ271M7QvStgGiEkFES
pxrWTrtXlcWcidSyVBHVNnawl+ggL6T6CPQx/M/uSTh4ryXi0BvjUOfaLHr3m7+4/oeBY/quEsVg
b33d+2956aY9b922CqMyXV2akNY2JMil09WJWsVvsvX6ZjlQoKjdbZJSAM0MxPQeuImT60F3q95q
N+jHGGGjvusYMsporEcMDNpmQu/22nV3tsnUb+sQl54pjmgLRPQy9B+rUQ/Wbj77qiLkTr5+fL2z
c6i5QWGPhGL5ameL9ZoBHQyZVJoo/yGcjiVyUkudyH6ayy4xATiTCB2aNhZ1ipTiTymlbXmi5S4R
RnWnmPH2EftKm2CqmtJNVRBeOiQ9meSNIvHLyEFpqpUpd6ug3+ASSjGIOE23HSdfPybQnW7pfKOr
KVwyjCdVB0chckuPkHfCHyD8hn24R9VDp5jY2h39VGTWVnm9KOMJaeAjke564+arYcX20tn9kZFO
ddXmIgEx06XT7VLV1FBOdEz1l0O+EvnOEcBcBlldXR/wCJkfK+E1vbPJyb/Ni2V/scwcK0CQBZOk
OhXtZ9vTiKKjFMNCixSZmpL8Y1XJq9I913X3FLswaA7ssYm9rLfvx7KEZu6sc/0jHAsGY1VCCp+U
TNm/JX7eWEe/SdvitivoyVGAm8Uesh57PYuk7BubPpMssJkXGtIvz7BDlTpqosIwk/WGyhB+w9me
ut2IQUocerblw3bQy1LE6Tk6Y/dr5u6akpkI0r8Sxk7kLkP+Qqrhm03xLw5mtYx4DuzRovLAwlPU
mkNpRvUwGHf8OgVFTIbG5p0kZEII/ikTf7C3hsamU6RJIkxVyA6z7003+B9KsAmevXwJUws7rZX6
MynihMTiZZksfbsXuSI2ImZhME1efL2VpqubXVq0UiK2pISxfVIW/VnJ1FRYDjSBbRfMaye+iaXY
lexScah0YRMxR4YyGGRu9WQmIc2zotYGOoe5cMmtA37TiM7fXuxYoCaWFDvzl31CGkdusmml/lz8
1EayXiusXXiJEt4hqEyTO0f7FFIyeYUZu0IH/drRiulupapcJ6Yy2MKZU9lTtpcz8dvH0GmGYDu2
Jb5+h1otOlP7wJy2WdcR980qf3qdcDiskUu06sVUa+c+TW7rP+d5aqRxaZfLhwh719qsjtFDX1op
s6Hyam70ZrVzfZoV7lc8AQDGEzkn/ZFYJAyMxve6l4r1rSSipKcPpko4PBacG4IkYekNrFzwcSJf
DbD6/YGkXxzgZHlx2PlfwvIhluzSlB7s2rBOcVOuRurEkyGbnmyeqvZUDzKsIpq9AMXwKGeMQwh9
P6ZxFmaEaaG8TiwXe4irq/V7i4vD3TjW4D63JhmiKGAE52xa+MT91vf7DKU3a+5HP8fYaVZJ2G2q
psytC6aVTb1ppE8VWe14hLT7Frl+33rZ6B7TJBTjbi5zqslphmaN8shLQrprAQCdKG9XBxnM2MgE
b9OYllDdqqi0PKrapp+XGu7Bs2W0b45pOYzW1iroaYugMNBpxEQuYdSeOcmt5+jqGzmy7KpffP41
sgSjiCC9VDrKhdPbPKV69/tgeIJWS9flys/TLAx3QlHAtwEL0dIg76ARRPlCvgr2+Gh7UTUNXr5L
83F2odGkvXcwVVi6+4X9r7GRzeQ2m5olHqTTwnoke4tLUYtlSwE5raT+TPc6wb76te3cblcVkusc
k6vY5m5YXwnwWV+Zi37wrjBFuZ8YN3KicrfOp3ZvrxUSc8MOgwGhurcblp9tUxk0FbF1ad9+Dlmi
ukpAN9HGMfHNljq80mwV+J0Ap1zQUze2+1DqYYUkPZ4SuzAvUcsCFoZmh+3kvRbWDVSkcFdL+VGL
mnq9Bqoip/zDHfT6wEj+B5y2OEOpsvPgoVJDg4BhvC4oGtgbXntZHJzWundTWjnx/WoU+6K4sn3g
1dnqPtHSRXjMWmZ8z+pSZd1yAVNVHJqcW2vhKYeEQGoBv9bJ6dHcsEPsQw89rBpld9mNfvds9z2B
1lLeuv6cotLkyabUeGfbMR+ixSU30vlMmsln61OxcJ6GOo3BGCxHkDfZTSb98RLSEXNWTUh9jbAG
YAPCahzgHWvUd1uZ7Yen4VDviqBrHjtjVCeYVHB8JG93pA6qZa89U6BwhO43vWIN4bNzreFJBOlE
225/70ibfWweLo+52SXwulsGXgUfZA/IhkB0WBc3jkrXZ0ebX8Iy8S9tDMI3M3dQGjFfyV9TZub+
xqyD6kYFCQTjEIUjj6a+dz4U/iim/3JIjMcu1Hip+EK88Il08jte9mOyuPce7bwbMvFPq3Cpgc6s
hz4w0BX1bN1TYUw9ap4s6uiNtn/v55P9Yxi1h8s9XXaGxtnKnJ+KYZ5KFCw3A5qVmZu7rjO6r8g4
E9gYC9gLGczZgIk2dsbOLW1AADX/JdDXJuuLrW0D34wo6H4MSfgqX3M3NJO+JZtnbf2lV9eCzc/X
IhHr9NzLZbIhSRH33yUkn3EmGmr5vlp6Pi3z+r1x/WHXTALLHROA7dhI92VMjfyjyhf3ux6Dfqua
ko0FbLDnGQ/13RwwDjnfIlxuhYFWALmprTeqs6231hgx8U2O8SNI8y8zGZY7a7Xrh6VfDmyPEECF
KX6IUg6XTZgoRArzNSPF+gKDYMQm0Z9MZaREvKf0bAhN1+56Kms0+zCI/EWrO9VPtOIGA5wrInDy
QJ7lB25VY6MWhHKsg9YOvgg9wj7Fwe2AVoxXyVoey9BptyUwtx0xmGmfq77AC54t3wtczLdA9qir
NJTFgc36Hm37EBrrTSBgk0E5Mckuuw0x9jTxvO86W5BXRCMwULWiGt6npKoAeXXNtGNXCqy5k6Tl
PAygEz65bW7Z8YSUwaqfW7tikhW+/A4LQ0BB7tFgMwfTw53bU7IiqEEGmmM12IwjBy/clkMCGbnV
hoXvNfGiMJufk8ErH9qG5ggMDeFyUmcZPkwMypDodn6z6fJ8pOLWvIRixWa1nL3bYqjtxxqz/71R
WKPmSREk6PO9CSSe3e1NvupiJbjCRSWDqaQLjpCC37XDqdVWtu9sZ9p6K6Ih0BWWFLfnllsK0z0I
kVyUAq08GIE98JmzeAa7t8krrdmvUAYSYrSPzK5GBh3kUJ+MVOsbNoEExCR+yqR1PU6c9MQFm2uh
SRNU7m3hyPHZAShlb4iqKUKQHhbepFXzW76ihOKKhKomQRxMMa6h9IZpLtCC0V4k6f9ihFNpwf96
WHua5ifOUoxfNhPkJruW+2jx435kF7jpamhXG8jtWXUGqCcrlskp4z1kSq27wmVDfqDs1/0mzQai
mwTnYx9tj8fpVdKwYkLGhSd1acvAozN5Hhp2LGZNMRXXEh4y1bD/CEoeeXkjzEcnEzV+NDa2G+Vn
KVVhTo6XKjCNVcZrrpyz8cmlpJOFTTUZn2EovKK/GVj1u90i8WUep1ANSJK65FIIuuzR61Uz3CnD
AcCpxfe2BZOxLMrc2RqrrR5cEYPGoZE7SPunkD3Od0XnrNyryvLvU3Z1uybXxg0MxrcBYXHbzeVN
LjAR0Ctr8pBmW4YGH3SE6XOPl80OsW/POlTgviuyNNykAxuun9XIb2s5AIs0tF3v52kp45mHbBUt
Hc1ZYwAFUireX2to4tuxPi+0HgOPLDV9IifmVb0WLylWwlOWJhHhCEq42fyA9mr9K99Q6eUIu+/B
E1lQ7zGKDZH8f+ydyXLcSNplX6Wt9ihzAO4YFv8mZjKCIilSIsUNTCJFjA7HDAeevk9U9SIzq7vK
/u5tryrTlKWYAPg33Hsu4qRTmvg+Q+auZoscNPl2qPK8f2iqpbnkoyz33DzeQ6e7KNgHTdDKQyfI
v0mgbl1y2WPDsG6zcxTKL4fSbi1SeDBjnqYPdFQEmyFd3TCeaU+O5WfZiLkq7gvtvHQNQFE/XNz3
1tXLd+WXGV0J2gka72uku25AafB8wvkho+bAN/CdXYNod1dwXYgQB9L7YY1LKH4zjFb/uqeMaSAb
Vd9QGoZHv2tR8hpl0mOA878rondvTeMbWhdgdYuG+1VNcAiANk2nMHde0BYP4Eec6UuURALVWV/v
e1P6m2q1vwLb6vvGVfq+a4394Mr6zqQNsf/ikuUdoiVEaUtEum79YySy6SvbkZtwzoEKLiblux3T
Wdy4NabgvDY/shS2ZtwJe3Qr8hVw1rjrYxIyXkL8v4pzkUbxyU/HAGkIFUQN++CF4iF/HqqxvuJm
maaTGDqgwy66pJqPcY/lKCJmdLze2OmXKk1wn1wr+zdORlat9YBmhWcplRTazD5E71a56b0VIEwj
rBOvc9OKbFvYof7mVEbwtXqDtx1J/gVOKqdLH6E1E3Gow2DfIPW+ZD6AumAqnW9uvQiLRCWJ8quF
HIXFKF4l//5UmQCWz1xNP5fe/caESR7SMlk3C3zlDRmgrNbrDpMtyOLmgF/skhPATIk+JdSWBi4B
voOI8yfQ4tkZ2vk34I/8lOrmpVfjDGnBSUCbiWbiIC1DOKM1NcfvJu54sPtZufR3kOQa+010XfWR
qSY5MAeuf6RhJ1+GNEZA7A9+vm/J//wV2iXZ113Q8desg3CHDaXwckgnZDqQO7S4T3yeybsoN7+D
ImUpjZ7jLgidSN8GZMk/IgOnd5i8cfmByVhTjVNEfEk00KUjc7Uawcm8qG955qB14rTo3kSUyl2h
l+o3MpPyrk0ilHtqEk8+FpXNyMAIPgjSf9ilJq+gRnlmOgqH2GhuNNjL3VLUmHYGvBSZPyYHHFa4
zUNCi2sE6SN/VOCYamqHsPV4JVN14/B1QArqByQkju09HBYZv/5W5yI6F/7g2YNUqw/kdsLRt1nG
YPg+IvJPNxaH0W3fh8GLRAWUbzFykVxc2Gjs9j0hx/yeLO5rRDMhHC7bDemBC6Sad3Gl9Z0XlMLZ
NB7AxW1nxvzn6FNRImDvzEOyRAHAp8pzBcWT6xY7tKsLSdbuKt7znoc6ZL8mgBo4M0bZwCzVz0Us
KorQRpBta2tsi7tgXhyCrJUD1zi8ymxnW1Rw83s0iduwmTwYoSRnfjqR0ANf/4AkX6HGCDatvcad
Au0QyEAsykfqO+qvXdtKA3IYEwZHQRGIPYaE5jNhTzzv8MyBoUmZN90ZlrGXYllog4si5KmOp216
iH1IsruEy/7BmWL4kSoes2kzt0SJb6nl7HCJbWo73Nw+OzFmvXSFHl7DLY42+TxVJS0KqM8V0dRU
8Nxb5Li+MrABJoXcZbhU/OL1ziTKToewzBTf66TS+5YDfD3CMeMH1o7NqNw7tDhFAbuY1cd45S5U
IYaFSC7JuJU9PqgNt5bPUwW7ElnienThRxaMYageXXUxs+5i5lDhCN937B0GMSRG7iSPWrupw7DC
vlhWoXOGvBEW+7AbgJkSetc9V1V/5ZtZh0lVaKv41wQ4wd0gHKbxYPQ3MdH2q1ztUHQ096IQHJqm
uUKVMcUbvWlzphU76LJoRVCW6LfcHxHD53bChwl9Xn36Tape21im1aZv4sLZu5WaACY6ZgRb44vl
Du1WA8Ky99v7EEU7CiF3TH/xNwafJiMmG8hRn/5Q3oDBw7fIhQW2q4Pv6FZuC8Lol+MSlxmN39IH
clOzdSTLIvdaDDAB1oRtKhi+gZcs4/wAItJ/XfIyJWIacqA6BS3Rypt8cYJiRxzhNQJdjMtFoSgc
rkMwphtJs6bQ3thG3ZOVaaOtEwGeRnHkONGu7Qw6uVhpJG4dVRG3PY49WrXejdubGmW2YuJXyces
DHL/BlNatW5S5ENHjBQAN1fbEjjtGqcMH0JV4P3BT7pU+2IABYw1L+dOYBQX4DXwg+UtDHP1jc8M
XQvEECWW56fB1uZx193W48THiq55nszgmlKe21mX9qYqB/kqgONh7KCNfZ0Gqow91C8v2Hl2DJ6i
wsPt2KZIK1BtQ4q7T+sCEwY+l/F7LjpH7wKoxfLXFfDif4kcLI13VL1+uyl03vy27ojTpQHx5m1m
ASb+MjSMyLce/UQEA5vRFxFMMJf6Y2Ja77y4k89LGNe7wc1npf9JleogGRd5AXN8GyQ2dNuHtCTW
Mie1wx00ZybRU7PZi6lPkKRNijXicMJmiB+AyL+QiLeTMaqqeUA1FZjnuTSZeYg4jAHwMHanm25K
WnZP1GhZK5Y6iAkhBImbaIxQfdQ+tf2uFj6ssaYT/nSQptf6BZxpN2yMS39+hCA1hdsRwmqyY2XY
A7ZmroduqhIRceZlO1Jx87Dmk+N3uJK3qjy87Sfa3+1U4lBkFL6GBbbekvJ1n7QV3qypad31xhvK
qGDySKu5y2zIhBpIapHttbNOaP46EAnxToImOmb+7JuXQRYku/g5rTWXf1F7Nxl5vNmPTs3ZehbS
Hat927iN+ck5MvpnrzTmY3JTsItLlNOnLbPD0oWRMAIGv09p721DVXssA5DbSNFKP31hdtAlJIxE
SEiRrMd2X/uEvWMRZx2F+5c9PmOCKW1/w6lCLgzfvwaxZrUfQwRHnIZEzO2pr5QkxKfkE2X4riA3
w76PuNJliKJVcixele7FoM/Osqz+LQ4HCeoPefO03K9QoJHapkk0MLtS8tlXTXX9siv7e5iU+NrI
DsvNlKPOuyQV3E9v6QZ5nqdR5MfEtXV8kQWDGx5q4Lkc5dtwn2N6wnZOMHzwMJYm/crcN+dxnNne
cQ6iARbPWRmBnzFmBGKWZgbP1+QimXlNakekFwnkZ3yQzBTKYxAm4NF9R2Lgxke9/MStC+WTS0kE
jMxQCOxlWoSfxTy6TJyZbcQCESrHxcaOUyB3E9eJuL2incPHNghLOMU9HDPWXQHbcDEUcOKMj4Ru
zzwbJ36VpBZaDrfkcEisburTHLb2k7I7l5wxSBwfkSr79i2HJZjs08bFVoWuowZFBlwOXWhb0s5v
iaLwqw8vTaqFQmfx4z2zTBwfQmfTAsGKTdiW/TlQ1pXyaRe5y7rQSMyAbDK/bbLf6ItwAjvG74F5
ZQsE1SV0n1ZZmhDRrXGeVoyuWEjrAMX8gHO2P3qrhnTVhnYoMC8KfGeraov8Bvwd/uHai1v8Sle/
ei9W/0HLRj7BSwsxCQs9fsQpIqbzyuYM3EDROg+NP82cv1oHT5Jm+KfyMlPcLQQVfPqkwxHeVaaN
8zWJouCrU6OY3SxDH8c/Fh9E7APj1PlpiT3oOLBO2/UcA4FMT9NCD3kZnUyWh2oQJsazD1CPY6Va
52IPpyRS922ZV082DSf3gP1dDJSVXfad4Or8jWZ6UHToyfjBjIwOfO2yNTrCNFVYq3la1l+SbMRf
MnGlTVtVrVIfMmKE5Lbn6r5f+6T7Qh2GLFb3UYd+u6mj8piLJZgvIwZdZ4tWSP3I/dwhmSelld27
SUv3GdHKck+2RfJO6TKeteFw3axRlSLT77psOthUZk9pG3Myx7WgfnQGzZS8daTBWU91uq/btPzW
9kWeHS2uOooUfJRMfWtsEZRn2u5LtG0fwPv7aySEgP+gkIDlZieDxKnPPFNL7wtdMVsRwah24EZ3
/YMarP4UaUy4bjTECh8BJDn/0Hli0jvCWjV+Nyjv1UGNjW62AZkKDbYmkenpRB4wbzVogFWqi19j
0ccUPYX2vnQEGANr2iI7hDmOxad6dKt53yUrSdrLgi5+a+K5A3Lt1emrrqMah7tmSQ0+MXSns6k1
bXbIBALYHkJzCDvM4AGdQl9+i4kDdnddW8dvWsMf3YtyACw4dOxLKM8yX1fcdEk+f0ldvME77oZM
nAewDt5GyTX4rVahmq3h3wu88d0IJ3UYbQgbwm/FXmShvh0WdqY7H6nsL6nX4swir2SH1pfirDEY
ccvPtv0hAhPSQE/MrSkL5wyTIzfnlzhjb81+oFyO/CRsbxIu2mDvMjkMQej06ynHBMoqPzFq2Wbt
Gjv7UWOlu2BZoKJGH9MXG4phHDGsE5rstrXK10eM/3WxKRY3GI6IsDP8rqvL1H8WDR10z5mIMZbo
8DdMBWyA2X0wZmfawxyFFacjNtNYrd8MXmFxi3E5mm9lQgN6s0Yh1WFqhqbbp8oZEchHWVPcXvff
iD4LxqNgD5n2WRFO60n0GvNBNoiG1ZOce5c0uFyc5mquf4veQ82YIedcKZOukvG4aWzC0VuY06xS
KuSuWewloX8m3GIZ+cWmKFrMSeVWMkpVFNk4cBymHzGj13CT1HIp91UVw+rkISdekzYxKw+Qek1v
NavuX0sMbHdvYmUYaPXDtf5iCqP3eQNS7S7ncGwOKFixUnWcvV+9ANnzRpPtG+ycpa2DYxSCDAGl
ysOc07/x5wdSz7gicVO27g92td5zN3Ic+SJxYqgvKiImPc3wmefTChd7KODsfu2ocNibJdr5vS5B
LU8lb+mmAtb6naKEPKGKY13vbKGSb9J4C0Yp5Vwb0rXk4bC4uRy3g5/IZR+V3pKcRjtJKBa5dfUN
U3rDsDBy86zHG6zCl5Dt+7IpeoZIe0Qdk90MuAaCDar4rHzKw9BjxR/U3pzv8kCtHWaXQFU/5yFI
hkfVivxCDmbSXEY/Yta2whOjn3O83J4ZIKk33PyQZq/FZHLTNpIVQksNiQVQGhU8Kdhs91B4p3lP
/Fn/NSqLZWSYUzWKMViD8YF9Y+OzuQ7m59IVy3zMxKDUbefIKDk5qAPj09jOvEXKmwWqgz+v02Gk
gV5uQnedm/uyzQveNKkZ85ep0ovdxeXsUOYlgmjwPBmBfY5I7hm5LgrW/5rW4aWoki48hmPSt29N
Wwov2OqaicS+kAx0XpEEYP7MpnDc8j2ysC9IhCZWBNjoXYkl4D1t0+J55dez2CsWz5EXFXDP7uE2
hl8WQJbQKwOowocMXARiGWxr4zGfmATemJIOn82+YgK095d5Nhx/IvyFH6i8gnarNIS6rj1YP1Vh
fqYEz5tTjeIn3sJlHYvjxEna3nqw9wnja5FF3q5pJsVb4ma9e3EyNSqySaLED7eyWdr+e7h6DImB
xwrSEWST6PR7mIF9AB0yp/ZK7okmovXmUNN/uUQlzOdsXbAMTbbS42EMg7a/AabtTbe2pM3DxbJm
84mMC5DwCG2k9ztRPCh3c+bDDlJT5RY3/cA4buuRuvTuVzML0qaD2rFlzd4F55li7aNUcwXtsa1Y
NVZtp8JHDKireoJzDjh7CTpgCawFyt8TEglCdtC9Vbfl9dWGzvE/WHAyg+nmdm5PqFTG5sgwC6pp
QIkebHOlCJKxUEe/zt5kf7D6w2wcST8xm36aWkb4IpOffYkp+gu3FMEqdhLfMhXMb+GQK2j71zBA
ZxqbX4iZiHqa/bCbt7NS+nHyqQd2gWxBLapwbbJd2DCe2CQJq7NN7rn2M+iKJD3yG1/tFKnyZiJr
2IvfFfTr/IemSjijBle+UYYxbzDYvMCaLy6FE3KbFv8XDdKrtzj8o0PXh/S6i/C/LnluM1YRXTuK
bVl5xKe4fOHBZQmdIjoYVGHdHfLIDOqC8sF8uHxLTOosjsMDgugeR44ee55/bUn6AXq+Yjw6Rslq
3zD1f22t7yFRcjWrPez0BOcEjufX1NQhj+El44w4iTQF20ILxkGXZ62NL6i2AwAtcGvdE0Vz8sqg
ATBbXzoABQMEhR+B0g770jkwtMZdIvZ+qfv8ECDr+tlrtyVzYcEAvXGcWnREj8yqXU4kQnjruc9M
OezDaKCccCAlsSRdJp1eFg9qCNv68AqlqBLJxH5uzDllxK53Qk7ya+wIlrZaxpjKodbGoMpTzu0y
mYePvIQtsIXvFTIEauu12VZ53GikowYPeH0l2MBApgrfrlWreddUc4ywVn6ncyGvvAWs5NiNMP62
9U22ToU6OjXLzG3ljc19MIg1gN2DK4O/vqzcnVtAnd6QKAyUz+ki9vkERbaXGT8Q/Jeoyt6jsAe9
s6qxfAn75er+qnrczH3BVnNbdIV3l2at857ypX1DG6HWTSLL6tOVqGUOQxsxqJvtNeuoV+RIZPi8
vXskuMyheVv5kdB74GcoAnr8X8oJHuxEBUhwjpnfRsYR3jaicvo6NHOFmz6M4BbhgoaQqli3gguj
4XmY0jr4MrC7/M5ljC5mLmZgfE5qcbC3rGYZIID4fpayMy5rYi5JHu3DTIsdmPrBBwjM4KqKriVN
hWhwgxltek3o/iE0xE1KaEoa9/fZhCcMfVjJBeYNAEvyQC7vQnnqMfRL/wcMddY1hZNQ/OCm6gFz
2Gu4UVr/ZKIZ3pTzaJeXKYvUzxlW8++QGSiGOhDnl2QUo9g1VeV9FZhhs/u6aR1GhyM3F/7GRr07
UpfAVSIiqFkp6OBdQWp1HrrYxyBXuqihTrJIgs9IF2QjOL7uDxUKKURQ62QowxYvvwuAs4E94tEQ
00BiLbsd87Fs34Ie6Bp5XUUN+b4pl3lTgD9Othrg27xx22Fhebw6Iry3ZcIxnva8x02iIJAgMEFD
cGFxEq47F4ccTt+y7rhX5USMfJo16o7sDSlQqISUd6iKKTK6dcg/PW7hacMTEC4jKpmhOaDriog4
MF7Ab9znjGd0KqdoJ6tFnArab6AhmsnWnbLsgCZEe/HWK0LvkhXwsA74tL0Ho13xGbslvJF+WojQ
8whvulNSrjwJVrt+Kl2W3xxEzODDmOp/cJyNqCkcLAybQc7zuh/U6tbIDYaiex4xHBCr16vU/+hk
VbSX9TqB/szzQuTvbQQQZg+ioyRmQRpbbisYdL9Yj2rN7nw09sakVMBApCfEV1lsl7vrjAbn3DgX
dy3ipwKZqTC44cYAp/3YZ2o9hg0+4HfUBdO4z5nPrS/8jUtwqIWlzUkM5HIIJ4LghBUE1bzF36rR
q4yDPtT5GqmdU1XDNYVO94s88TmYBU6qicyNjoEA7nWfMNLXKqXVAHPatb63ReGMRq2XSZHunS7j
hmC+x/6NrU02bhWYUELmuiR4gbev1Y84ysv10oOeYdg4wSkKC3Q+G6Xq2W5r3Vy94wr11VPv1cO5
TyZCtYg8kYyMmxFFlRgd+NSs/RRhW2GwlLhh26H8EufWqXYYuRCuygC+90YJH1ITpC5RUfTXmXNo
fepQOrXCw+gHXTdEO4iUuk2TTZVS8L21VbiupykGtfh9Eo3x7qlw8GEVnGT6vVilMre6c1V3Bw9k
zvK7pcoNG1AX0kCT0JmZiCiAdMJS7JRV4+0jevboolvDe0aoZ+qLk0YDoxTVLybZkVM6QEEaB2SD
lEoRZpomEI7YzQQ3E0ToU/iNSGGzOuWQLBVu4fzAnq6A3DTgcVZUEU5tEFkE/GTvmWyL4bbx175v
Nr3F2rtJO1u/U4tM3aGzqvjR2gKfwdis7BEsF8iznpCK7AZWUEzsHdv9FCsBXQ8uyphwPyPW0efY
yQh5qswMTUsG0qbQJOZufs1zV4x3S+2Z8YTer8rhba0JSlOi3oV3XEqhXskH8j97rmK9bX2VkFIG
Nfa6lJwGMBkRskj4qpyHHQ8rp62+AgX0iq2Hqnbe2ZWg3ovg0H7h8rXdMWHJ8rsKNNkJbj9MaDMB
ljD6hcsV3yQFyTEHPmMQcUshqdkWs7zikCRd5k8N5lFCOcQcA4mPE+iayCdY+jua9INNPnGdfIHV
mhR0tcnwgpAN4ZtflKzDJUpbkOiejhjLOvy6nB2FHn+pURcZ0qUVckWioSpeBx31dFuz9SalD2db
2J9Wr7k6Y+2U1+EjqhTNWGKV/nvC3LfYi0JKwXyn5gtmlJGCGczqHhUsaSAKCWmFqqvZFQKN10GG
U/ia5T4ShUIjBji0ZWclg+igmW6hZNbLIUhNaA4DoxJ9m7rsRU6J5OPsGl1Cg4scMiJ2rl36mAHd
WORgl+wS93vg72DYwwHDwBlZITSAbB2UwYcHZmVLmAuryyHt5viYxMirfjhYZQcwAP3SnbxFiww/
uFt7u2xpodPJPl8JTYcRvu5RO5Lr4MPE4YGf0ajfj2KA3FUxHBIIvYauv4N5ii6Sn1rAnPDmQSJt
HK+LcXye8xN3Q+k+C89eF5SV08FHgun4mHhNE1xcJxHyfurWFh9qxGF20zrdiO+bEx3gzAq0vldn
NBtAOBhoab9+TYIubc+G7pQBTqud8rHx4M3QyfnMgIzXOPql71fm9Ojf0/6nU7AlfCjJSO2/dwaB
6CX2igXzYtzYBsKTkXn0kXcrOyIAJwzEYV0Bm0q+eLO07PuAwNWP/Wzc8WVM/dAD3tVLB10O+RnD
undJNu1/BIwVKfJY2kf+FldsVUB3o8jh6p9dN3zFn5wFFIGNSfqdB594fOb6F0RaJKKK4YOWsfX0
F4l7oTpOS4UgyMnGBWyCYvw47eIc4OFNUTY6vV2qEDUHsKyOGQV7/OjDXB3iL6FbCfIZAvqwx3Xo
FuQrbVJm7v06u+OMQqRfxx+QX1zvrhF5FIE+gSGwXuXiqOSpYVN2wBVxn8NyNmmQluVZmrSvvfsp
rqY1QhnvJN2uxoZO2JbUTvWFKVtnLqwsVf4ShMhozjnhSMv93BsUe7Umhfd69HkXDUuMjMueDMg8
qNnzBAxJESHGBYSIPGrCEw0wi8OcKg4lSIdYEVcDasGNoCt6r4YG3SBsIcgQIHumczxKmuBh4g/O
o6DBcsITpWEKxcpTSAOS4wDzSNpjMlOtNk9xkTN6uinGolY1cMfC093PSOSGO7KsUC0u56hxsQas
aurGx0mIEWob6tMqHIjXWVqfFZEui2Z51z3Ba6SRAb4Xwy1IgayNDrMdGJNxgCmZ7nx3xYp/mCqP
EIklAQ5X7Se9BAhBmyYBVcHgTKEHgCOUtjw9PfaBnMZpFziocDO99Dtj14w9ZDZMsHT35Hn0oN2T
JLsGEfki8vsbBGLKkjroCY6KifcWP/lBnsynjsXKukthDjAXrWrdbea5j46D8YvvbTmyBs5FKh5n
f9WfOa4Y8BTFrH5zrE2SkrSNXsK1Tt5iRLrjpkFW/FyMUXy0gpDuk/ac8s3tWvVSOyp+Bd2YTRhi
gNuaQ0eQNyOxQdlqj5PIxcWSmxZwIdvt/+/Hz4fl5uO//uZJHHz/Zz/+tzoffn/8jzN7lg+j/8jC
/sf/8Z+efPfvYRBHmG+xS7vYiK821fl3P/zX35zo73i+PIEvNyBC1ItifG3/y5QfiL9fpa5hpHw/
5mF9NWr2aEez//qbjPkjPyQGAEt07Ifqv+PJvwK3/+DYUlccgKTYDz1MtCJi3/5nx9aqE+QTudbb
Q/Gk75rNl+3p/Hjefca70/wfjG4Yzf7lxShoXMVULuCr4MP95cVA+/FkdyETe+EVWBeYjvSJeQFD
uKkbB0cMQob43GFnNKQ8Z+53V1/pgk4jbyqBiebLOqfRZ1Ia99MCjL118iC9WZA9HCyuguconZu9
7U3VPa3rao/MNpoH4UTBOVg8+Voj/jiauKGMUUNDUBBjc/GW2yF/C9wCSQ0qy+DFH6o6QfRGLN/G
s7addm1VEqvT5iCQj8HsyKe5LMb4voxrU+wG6NYcL6G1CRpp+umbmLbQPfB8il69MXLQiAze1F0j
z9bxQNUe/+bgCSBipmjhibhxwJ3Ei3DtsStFEdJy4YHfdm7ParKeWth/aautunFCmrCvXpxRYSW5
a+2NTHR4nUP0urwVoYPllJijdgfvxh5rPUfxt0QqvGKYgtLTwMiRl0Dc8CMza3U/t5ECfYUfeDqh
Je+BS0ULxU3E9JaEs2UipilKCoJoCGiioapseNS+TPYJmzCkLHPKoJQBjdkyHg8r4pJJxz2wOCUo
jgDH5WNgPUIr0ACnOTYTCNOHbEZADWZWDPOOeSjGkNxZqieDcO/e8xqb7wnSLO+Ya+HQURkoyYPX
4grZBLmsf0xE7DW3XdzMarusK4s5xiC/kA8E0WOFaKE7kBPLG1Z9D8l8FZ53gPU7X7nBWYP4RNbj
82osknUdN3W7R0oX9zdDM4hfwh2Xo6BYpM9ZCFTd1nAu53NXdBE80pT9JPO6mR6+X9ITz3z/2wr1
qsVdZYZH5ko+1DlS0p/jIQTCFnpO/T43av6YMoR9ZpnFnUTyc2IrEZ5HpOPQ09MpDGlMpgiTkgjW
m7hqHCTevf4a26llVrPksPF01p7lmJK5iIzVe2oqwJsEvy50x4tB8tXjcftuOAMeOgOaCFno3BM6
PCF279NiZgyFTeknhjX7btqrCCOO+vU4GiOSDRNLfRWQxcyuxyJsM2Z/Ljg7Z6l/sqsqT0Hh+N9b
d4zZOUSJ+c2Ck0FwU5AkuckMVcS2m8OfaaY8mAJuYh7zTjXHDu0dC8ssDO9bYpQW0qXFyhqKsHiz
GQUJf3hIECdvgcQWPyPH9cZjVjj1oZvtfAeuHw9fgK7jMKvsGnnr5vVd1Cti6on5GlGOibRRNwFq
kDvH4jA51Ny2v8j4hk8FH95t/gM84S8+YImhmxox5gGNTTfEVP7nh5ZmhgG1DOIN42gjxImK97/H
GPjnK/hAPKjNpfyXuJG+L5lMl7wCIczdep2gFv+Pr/CXB2/cjDOJyLwCgqmczxAO/f/NK8grvsAD
yBCqq/X4D85fd017LheFuCxEQyChWHT/4RX+Yi6OPJfxVAQkwUVOzDDvH3/+h5dIG5G1fpFwHQxG
2rtsbMTT2uvoJSdM0D0LtnI1nwwoukcrfFejctvDG6jusGOplkBtNISH1o76xbauDFm94U9+7dxJ
4ECxyGCPicqFvdAjFXrnVlfb7B/Kg4d/GqH/CGz5MzeFT8DVw0Sd8AkWMlEc/sXHjgnFtkEbQqtb
3YsYPqK4vJVG7M0s/8MrXX/Qf77+tW755yt5GB9BFOOZ5x/+/HOwkkeQVTnuBs33M8G2xXkK18ea
PMvdv/9I//sXAngQgErBr/qXF1qhtum8ZoUsRwiwOYFBs/kOruv137/Mv35zAEyIOwrxLCvvX25C
G1QmWtzFI/CIdfqEngnj+A9bB7QP5X94rT+75K/fXciyMgQ1c3Ww+/5fbvg8ZOImWPei4LU3NYMB
ppeWhEuvP2Oa/fef6x9EoD//UCEfSiAT8UP+1/2LJR9LZC8jC/4cWdW2Cr4TrMsZETPxbqOf4fS1
S28jffH7/xTN5cbAm/56jVD3QekI5BWuoP56Nc6SnVtTd7i2PTU+I5fAAbx0cUXMdjSm9/VMQPzW
0OB+sE2siIer16/+zJxo6G0rSY7McjD0csnvCyPJ8iVbCFNRZhL4xoEandcGnxDLzQYsnMeReC7c
sflGq8nVosZieGZQ4P4A+Rm/JRGE6U0fYa+gZWxRjKGkHNn36DFFrkZ+x7KTadMBn42Ffymadbgx
EdUdK4J5+kUWZh0cwtSbvwVNZEMc6Oj/KnRaX5kqzf1XxLO4rdIWd/atFqx+z2kzi18IZfOHiun6
unH8BCz3HDjrLcss6CV+Hudf/TH9zfmQLmSO1yNOERtj7E7xN6+7K5bjae4DjK1j1HjBLXLi9gnY
c2duLDSaw9I4/Ue+pMODqol9115WnxBnVHs5sNLaZMWSIcpBGN0d8Un5dxiUwHG3FCdMjMIIQ1g0
GUfuBsJ0xMHiqvpV5A4t40osNYXnUmp736wtJrHEa/Wd7pYJ2vZozqgZ/V3WtuIx9vvowe08szOg
wS7RmmD7IkCa1F0kL8UOpIm5hzUz6cM0DWJ8Sm0FFqho2967ukSNvesdIlnYm4GLTZEl9OAFCtQR
xNx7GZZ6XUKJB+Jr5icC3pgE93lU/ojX+LbgeXdSxiKLjzr/kcIwfpprnuFHl4wcrC+I30YHHCfd
zncHs+/F6WL0RJp4ikuTl/WMbMt6hx452c6i4rxFPLGQedZd5fCSedzzzF2DL7cM7KEGgCQvY1yS
cu3hblcXVszVEYKq873xVtZc8UjQ9QSHWXJVM918oHgIt0ihGBkERdCwXs9NdzeCKNsjFCzIa/E7
5udNgpt5HBbkHzZZYmRXfJX3cRa1N3MSc3jU9TJjz+PaIZKcvw6yfubqklqlIk00fh5kThKpl67n
bqivCMJmXk6Y4bmWWQfDZYT0EUNaqODR9oMIK8IzJmiiCmNWRT5MDr3tfiaPqHifBIFGe+J8IIgu
RBTMTwHK/5+9cWJz9m0SIhRZ63JnY1MFW7b06jlgD5RfBr8mqwEZpFaQFLrirV3ZRwxAuvuYyTmn
+lHSk6HjI6yHdYTbhc5N3Qm0CIb68gUIRocl3iOYwAcx/z9JO88euY0uC/+hJcBi5leSnaZ7clD4
QowSc2YVw6/fh36xC2nG0GCxhizZsCx2MxRv3XvOc/aoafxHiG7F3l4s4I6OboyvRkmmhaXJ6agt
U383Q5KhfLbaX4aYrGOuV8YegqXHDKmXrx6ev52dZJAj5xnEbiSAEDDxzzo5BZmM1XFYPO15gDpj
BPWECCLIE5n+aKQPZzxWzGHJBQGvaZoIAhCNrK9+mqNUsmkG791J2VfD1szh0SXKG2Hx+NkxU+91
s5ZBzZyledCccbxTMudzEESyBkbfVYQa90J7dYfUFId6yJBUJZpPNrcF/SFqjTnRdo6lpwDEWeTU
oVjL4WKtC7HMbfpa9VV9EYRufM8zJ/YOU0XbbcdWGGGUVaX6dJjJGE3Dvo2z5yXrExMNoNYf7CrW
sBqziGc7HVLzr4mJLQGj5uQ/KHoGzkH329I+67KejdvUzQax26I2sI/b/bhebCvTDYQ3yaKHlT37
2L3oouLjjOsZkrc1dde9yEv5Ukkbg2XUEZXRZdGYtVak1xkieckSvY/zVN9YGcb8xOeuI+Bb06ue
z6r9MrJbCmVlsXTgnU0d+n35op3N3EWilGoUY0FfATCuOzEdjHgCgOu6efPDwSq/YDs3erxZvTaF
ctGwKJbQ+QOlD9pDqrtVstf9OnteGWk913JmEAOP9spvRZpEjQTz0nnj8uK1prNekBzr19qyzvKp
Q7xkhFlW13ejlqcHiZDzGzJcOl8SgIGxdwrkQzuU0575XDIpCus5ac8gFXo6lMzVQKPGAqgG0JjV
h52/Lu30yN4vX69KPcuaPU1lw7pzR2uoCHxGTLInDl5m947uVDskq+h62QOKr6VMRY0zye6sO6TX
+aUTpbpnB7Yy+CMXIz6io0qjRBnJjbBqB6O1JPp8ddptsC5ixaQkG3Gm77pldpJXwmJAubqWRLpP
42AmJVauIjnOQDyMl7FoWjZaeNDObq+QxuO9SK4XJcxk24b3JzRHzWPVKuIi6mnMSlAtEq8XNm//
rkwmXEczk4b2apkrMoMI2lnyQIyJrNBF9UMH11mjSUsCuFPuc0DF5G/r3lqcNRvUQJDTv3ggermH
oVs4hnPk3dAfbRov1Q28jgEpa2J/qhKDKVtO0wEmr1Djkc53hT9yWj+vLAAumSRZvR80b8k3fTgp
CKhEeEoce0DZQ7f2wNxQ3o1M2t1L1aYzFGO1kLqFUR1BI4J188FCjceZnadDO/D0JWPWYyihy/to
FoPOliA2d05uxGizvGpBHOeUBxAAzAtEzugOL6iNrclObVYwd0XLnK5rNmM4dM1Tr+OWucD+mUhh
F0gmH6wG/fAOtgTc2BQYwWHwue5ImTH43NjmkjxobFLq/dSuYGHT9IFlGjMVBACJCCmeZf65KBJ/
uqFbn4fuUHc3XYuS7ZIlg06bqC97ecYWb9P2cPBoBmNt8qlX8B28THUPVV5L3m685POV0hGzNsRK
hQyPyuormdi4EA3l4aNehqkgOsHMyD8TxYyOjCCU8Ru4eYEDbiWqIUG8jtET4vFlm33Zx8wjeyES
eKMmKs/E11CFkBxFy0bYaA/i+JWdfIdj0Zryl2mE8hTNfel7N45Y8+rcz1ucDfMhg6j6uE5Oeazz
R/TIGj+vvk4fAu9us2nTjIK1ti/EkVlGBvRjlUV9hc4qj7xuGqELkG+dPIh4lSqiw1fAfVkxNFbA
iPa+7axUUO3y5A31oB51WCnASfIrOveMQujNRFNiHjvdTm9Say2YNzC6IdYY7zVxUfuEpx9Tk8Rb
iaV0Ps5QGXelZ/drxIjFuxTMbIZfnYaBCYM5fbSOHLuhRHTEu7bIR1DLQ6XuVQUTe0eSTIH40HbH
mxSp9Zeqm1tCpMhrBlCilnM1tNs4kUBhpnGuDqVzcgarxOaZuyj0m8oYgqFZxMUYB0TcRobFU1/G
xrj2EbFNeAf88htSaELlXc1PTnXhIABsisk5z2py7nKs9nfz4pKBMBUqSV58vQZXPKx+zivNcb/E
SdzvUwwvu23WTDGh6V+0Ga8csjt/uEfJhTQV+7pzNiqAyAzI82bn+1MFDCVPPWPvxZoZpojt51Or
KBf3TdPO9ZW1avG3astWE8gQtS9soyT+uYwcmUfIeps3eM3IVOHcL69jHsO8wQ4Zd98Eqp8MvWCl
yUgvs756tIuUJWQkzSCUvZ9Sa9HGjUA1iCqi1+fvDLNBEErUHSpwYzCf5FKxT6jQel7h7o9Pmsiw
qXlWTGoKbwwVMrtGe+VaXfcLkQMVNJ1NlB3FaWGAJrHa1EttEoruO+kQLWuvoUrvir3bpMmR+Vd8
O2d6+dRugqnHbqAzhJxX8QDoszlWtysALsUj5S8r4XByXSNiAGO2G8Xq3k9G3pn48AfvxmNwvWOX
YZPAvrCHsir5C5td+cwj5yErKbzz4LfGXsPv/kskPFkhS/NyQhobT1d2nHb6Gc2SSdW41Ml35pny
0K0goJ8lAieQFY0XG2GTi5rEB7Mn8YsctxnYS26rl9a3BLswP/fQR4Kr6G0NIRTbrD7qx6K4DID8
vR0zAZyIOO+NQ9yTM3bK0KsmJ5jVFgKModIP1VSTODKVaspJQZxc49TnXVJfAJU2JoqLvv2c9bgm
Q8Ib2mk3rsSSXIC0Tmd8fehvWRbTE5sqpIzlYOrZDonb8p23QV6HxVqhL52BxVwl3bbvygYAC0M9
pnunVMwfkxE5jd5C/G7JVZkevNlyaY45Rn6Hi6D71rmDgh3j2YfYLXy0OL6cAwPfS4OxI5s+62pU
feDWUL+MqJagw4iqG/EGwYNCPNTQRXevxrjNq6eRtHpKf66nu+vMtvhssilGOxtX6mFWpXmvkY/x
FTuYPu/S2VnPmCLGs7JL6xUdLgyIxKr0+nqdJkJ8jGzs0wcnRjLMa9LKmsCU2nLWVLJMu87S55vC
Hesjqqx+2vYmoGGSzrGDrFX997bO5K2m9fVwoutYfLMggGE8iSOA6n67B64ZF9d2l65fbEF9Hhlj
b+ZsVMkDIGsm/5SPAr+JyWu3DBU9+hIW45qyjeH9Q7omZuNIc3qCrVAr8woY3PZi5tPkQPSmjh8H
m5rBl0TvlAX/6iPTzgoFBgQf70MrQOroeufuUHrD58PL5h18lSZfc7prT/DFFQ9XTN5AB8DgHuqA
/tILtqw1w+ZbJAlMU2dngJIFhv2L0YNEqC3RnT10Tzfp2nDYuU1wdVrppD4BN8h+lU1JsJox+/PB
t9LlxlEL+/LR6ecDlMgebaKTjbdLYxmHwnbE8NxY9oLZgCDNVXjGuueRs8n/A4YaVpPz3UFxeF3Q
W8/Rs0HuoyRtvkgliPrL+PIE9gwUQGiAE8kykbTLP+NToiI0xziZtmUfHDWDN8uK8sIdLaKpsfI9
H727N41GPE1W+RjXlAk23Y2AEEUdDRBpskM06936i4VGXKGP86197KTTaaF+R+Oy1vWnoZdteuBP
s26KTSQdVSAO8d415ndPd4vdhBTqNK2uIMmsHSZBSgF7kdi1/C8eoosjcil6VEgdZRqag8YrY4tZ
mneulWIFFmMzRB3rwYsGKJCkiCL57KTo5E7GQPwkMhunvsqM1sMpHmNfV4lT3GuZN3/R+qR6cDqE
/TYiznPJsOYy9Rs6wBSuuGk8pzqqxSwe+niE9shAKazdsrkdhwx/Q+GTU+WxeQ8G9nu4TEfU01Li
XRhdY3CO+cz1gmPY2RLjvF64u1bXNjOWJ7RgQiPJTqSr4+fOmb3DKgyiR/tYMP1bqL/x3JzTDAtM
wpDg1M++jIMGEWZUT2q4qhZrfkKHk9+nQjBhmWwg97ssq1r8TlswkaIP/4g53jmsapih4jkKl3qX
IYBrjJiORWN1CDbk4ATA56a9mDRePC4qM1SpsVRFhKgZ/VavL2BFsGiyTSe+JQPhJeZ7zfBStsld
f7Ek8m2vZXyIgS472BPrmi0WnJWMHPifBhSKL+UCCfNQsH4QomCX+PbbxY8mTgTEIMdQl1r4/YBG
rbd/JviHdrzp66/SHsIx8/KHeBCmum5XaWPRsodnrMPuI7lJ6DZF48ri++r57acFz4Taa6unl3ec
Dh6fGWkGFn64AuEoPdz0pJBotwD7HYZ+W2+QOmD29APOO3c5ZvmoLxcyVu3XJrMEizF90agHMWDv
MwQxU0D9aux0dGp+5IvOzcO0J0ajSxWvo7FT31XsyJ1vOXeWIGs1HFp2UoHQJnWRikfH1cjBRNRn
3RGr4f10CF2+hRKC/2800vWzX8fW53hYpgeaYOwl/dyuz4hYsek23iC3ZJGCLXQqDYZxKwObHZSl
7DH213zfm5m780Udg0VnLo3Ws+Qm2GEplyaKLwQgoZYJ94J1XStDz+yTeyJiQQBhGzSpfrnzAGai
OnskKjNoX7QLg7y8Ouii1U9Dw5CfMAc2asNFL9tsh6b3x7hIMBs9+/GfsI40IibiCtaimNK9Hffr
eepdRMejgFVynBDqvrpWZR10t8FLLZtsOS6j4NAT5kOebF3194bWitu55ML5hS535NaREVnByw8q
McY3VpP5HSpri5gevR5WGx7m8NS08tVFsHW9esbyYCk/u6xI+FhlSSHqr+xDel9w+x2XeNyyQizq
8YPb2/LzisDOvdLHCj6f1XTNNT35hfIQ5VUwI/g8AeS2MFjYnfPC3nC6mjxYGUYxzeoI92r80VJU
Isz0vQrLNrcG8Aji7jy6U9EaC4tMIadQLyN18DcgJVyH3mHrCPnKxIiYeo1Pua2zJ7sGvVb7RxJm
Mxmk7SwVCYnkpaSTx+pLyUbwYb4u9bNfiVREGWOSW7w5fhP00mThgF4Bpy738XbfADto9p4aEVg1
kGU6RAf29M2QZA4cysGVJxhKA7I8av3XAnDRIW1V8aqZCHAjfAQCvFVO2gmbB5xIWeff8ljeFymd
g9S0yADJgPid/F5a9t4fshJCGnWyv3eph66BRsI4S+LWj/I26T+3mcLNiwYLOqJfxZ/wNEpk1NID
LIO8vn9xaMLiSlpJiATpx7A4Vrl1cpBNjnt90ioEsrlH2QTPE51+BhdwCMbSojFoTk5/HSeL94OG
5s/GqO7jtMhsNKyecbtg5RR7HDoxHk03Lh/N0cJ81BvZL7MsIATFQ0zh6WmAfWq3YeIcLItfXZa8
gNod45FYg26wMSbiNFhek9arsJo0cn6xYvQWJOAW+Vkg66alJEthnoy11eVBrpok9HsaeqiblUNU
urTkiCEvqfp8n2sp5rweU0sXjrqm4qeZyExoklmCn4sBc7wEDATja0zbuBQGzP7DAT+JeYFVZJh4
PpPFP+IlX+ebVDjo1ZLeBl4zeEv2XdAcV2GhVdkltxAqRqg4F/dowk7VDuhUnFckDoL0LyonJ/KT
Uh7aBmHdfSI676ndFN6h5M6+SBxhtLLaRC8AxBUAN3ugmAhYq5TA0jsid6DG0rOXtP45ZUQaD930
ilBzAiNqdt2rok23/hjZaJV3irr3VLMGzscawcAYDK1h3IukIUY6LmrxpG3V7jGxTDEcsRTG4TjC
3LY0DQRS7AyPkqws+uadLn6umYlWtxYzTCOsQvTgZ7OVoe6k+aXkvO9ns3foQBMfTG2SXRO5GK+H
Ukv6+wGPz3FCSrBl/Pjr7Rjr2R1l3XRTmwPmW1cgQV8G3eV3OTOpT4vUsXTkwPwIvrOTAf5Ybs8H
vakm62za9RaIPsQvNVkOURXXvXdBNtMs7ITpwj9Igwc7zLiJX6q1pmRM1nQDUIikeunlUizEhElM
uKuCJoBIgv5pILUkfyFicWCvQTefJDsADatjDRcgsizMOOrBWGIbYRs3v3KwIt4h+ukeyUPtn8uq
JWS05I31k5ih/K4k3BQxpEjHg3I8b1c6DoGplUcQ0LmhXfg4LquFTQfwlHHJbOn/Kkd2rtgysPdH
KXmD0wER+wJtxE0AXKVri5A5Gf3yONcF2pdmdkmgrwoLoEutmkMBV+JLZS/2Nfbd9qT7IzJcEzhI
l5cbx/QnzlbtvtKGfp/7PzLYDb7di4hBJ50DoHrwx6CmNRrjGKH/HAT4tFDNuZcGdU1U97lIq/RT
HqeYbjNZsjXTe+5nZsr+M13BW5WWT7GwiyYyCdHoSAEaWq5ig4JknCUbjTY/V+kyEmbtuMhU4NGg
P6YRctHhNCR7oF4dmUzjNLYnBJukDVlc6htr7Gq1A0oCc8+PC2UEBJZqyVlHpNTsoBGMFyuOafBx
xcmoY5pelLd6jS6lrRkMRWha0pgPCUMOIB9TKxQlfXvUmRk+dNtLNxk97jzHJ39po574Xxn0CcxL
tYHVlzvVwvImZgrMejWehiqvb5VbUwlixNomV+ze9jO90eKQ4+MRUd15bM+mDGLTlRAITUVhZGdt
wppx2zcjKmd7NjsjhON2lfg5dtdqgmYCXjfrvhWiqwma79dy+tSiwqQG9PErHPrW5GXbZ26zU1o8
Maqja3PfTopIQ5BDxX3NeI5v5o2bB2C0vfssg8B0VeZLo4FscLXndWj1WyxzUFD1iraRXRBlvasJ
NmNTZzgGhY7vzNdVu7qfTPhdSZRoo2PszBpXH/dSvKeO0vf+MsIlnLEMfqPi5AzZtmj7I7Ou5wao
K/Oc0hxJlKpwHR2Q3oPExEuQG08dpZgIDSCecJYRqHE87LAhg6ME95rueEvgeBrLdeko7aWJ5+6Y
u7xSg4qM129cOJzR7pAXXwu+dgB0y9AeGYqWDFcU6Z807lzzcRo9kokTE7l1IQYaAhh/J8ikclCn
sYL6cFyTtu0PyWCvT7m9cYnKaZ6fxwVAWIsUGjffUt0zRc+/1mPXHzOM/f3Jrca2OKZ9jQpstqFm
ltyrQRUvbr+zyiF/rMUCZmdqi2aNaEz4j5VOOXBdjtqEk40A7SSs4CSzN1bQL/ZIGNpyX/aDTyMR
2wZewNF1fmmIXkogw2C+6JexPoamXw6nVFJDfINQ3y/PmlOL9GGIKzwijp+YIAMXLDyB7fXTs1Jw
dKJ4zurnYZp9auRhY90yXdc0WIK0zferwhVyP2K+YvSF9/CLmSTVqdXX9GilDXw6Ky/Xl2wwLXSP
c/EISY2+kkWskca1c7bAO2noAHu6bO5BvUytfhmnRGQ3ha2l+kNKzCK7Ru4t92zzyj5VFa7Wq5wp
M3tScBqs8RgEX5GLjjeimBCiA190cFiwDm8everOS9zh0WTbD7OVsNbsCuJ7C5BKzPIyGUa9h7yf
fHEohNCGzzG9RpxZJhucYXntCkTloUyGTIVJz8slNHhvz2dtTSDzEig5byJrmd2ZCdj3U2nHXfOp
W/Pppswcnd14UpSfah0FQqCLYXwabad/WpyNN2c5rUazP2uuvLXr0wh3ilEFvikL4Bcre4iw6gqD
ZlJLiBoNvfKez66JCPDJaH0vAAecVW33dwLiKR6Mbn1puyW9bmzDi0xG7pEAIH7l0DYBTmYzOXAC
u9eW5LA4kO0DAj8geARdmbvzQ56PTD5dvTfu81oaPywd/02Ex4SsN3g5BgEBOIMibOyg9xk9useB
5+XU27m8MHNzv4pWemfTs2za6j3IMb/GM3CYej2r2Ahm5t4g0PheYbU+GBncbh7CxXqOh5IVVkkW
JHfsZHokipJkNhKxxdGQFpusrPZH/Om4J3c2w4lfvLIEwtUWHGxs5+XrIPv+Gmlheod3DlUhtxU5
pg79vyaqyVqaAlIKW/nQGZ1xN2Qy2wPam290Xzc+i34UF2cW9q5r+aM6pvewfjPU+juAHXVUGpAF
l6FZuEssjI1Ajh21MxXmzytGP/MnOkX1nspZX3FHtuO5N9Pk2rVb90WXYLvm3pA37ST9Y5YQVgDI
wBjYr4iEBj6DMRh5MYN/oqO1eKfawb/Le0mnqoz5QIlj7hOMiLdmJpFQtuXobamw5idcCttEdVhA
idhArMY4NapfcULtd8kwxzdXiWcMePxK1uMjRToK2HTK9RPpfdVjLobpq1lnSY3jeCIZPkn83rwj
yaOFquCI+greiHOcfercwC7nhjta16qHBX0D48y8y3/qRrx+MQabyYjOpK0/0q5cnrtVH/XrlAkg
58Kq2vg0EakR7yY/M3+aPIZ4tixcHyaWSDCkmOIeEpwC2InaVjzAZMippOi6BUNhqHqfaow9/Wos
sRUSbPFcrYBCdo6SbrcDAIPIDVikjEieX+tT7JOygB/SbbU9FUXbhyUzwmMNraB8WrJ1DpRWTReD
um4D8rLK7RteaWd0f1IcyrWq72yPImeJhenReRV4ybm0MXXLduH28UBRfUuf00u+qrUzeFCgOzLc
YooQJZVKrmVGTBVg23pUL2QzwNTEkDYHcafZ8wmrt0XX2aORxiPesYnUcJKSGs64YhgcTJ2MdNdy
VDtnaUF5lcUdnLEiuyqSsXhIZc1YnktxtnHkPzNtT4abTBdxTv/QTI7MP5OnVst4riaZb7wXmtQI
9RIUJdTp+d6tNbawbOp5LlZOmAw1qmc8dVo3B8uc9t97jDtV6DSj+mrnNosWLOrqbmhGfwZnVeRl
SOO7gTFQ6PWD5KgP1lJX55hl7IYtjHMridC5F9mS5biwayYWCu+wH2vsV7yxUOEqW3+r6Utrjy3Y
cnepYVdH6GajE3qurj8wOKPxCzMOYBYorfi08LJRV6PjyNupU+gb4SiYyb63vaqAQQNoGNK3Uxgo
L4jQMXPLuJ5rLTXPaOuwzOJgocXl9Xpzp4ErYrijeFSY9GfsNbr+Nuktm2djqg859c1ZxOn6GvfF
9NiPCCkDudrTpfclOHWMUrEPC4ECa9/6iDwBR5bqROfaeHGovD8hOV/o0NsmYwerE6+EQawQBelH
NnfgQ4nMhd/pUaItFhGrWe9/Kme9v9T2OhOZyWWBNGRVXRX2o9bCOpRAuUg/LW5zxQnaUyYIj95S
PTjMTD2nvmcKkS6PKAnK/jNlD5QYgIPp0e7T4teg68RZVr6p0ju28h650dQzkTnglQx1ZfkupEas
vtDbgDEEnePNdOmR4TywDBQol/SG98fSVgf81cazK+DFxzS2dpxx/QvSPnLFlc37D4NXSTovlxuF
AEkWNu0IZqYly3Kl8pj50LCRZRvGNeY8gtzrRgqAgkbfJc8M64JboMsBGCTtMxxG68UiXoigdSP9
4Rl8lCPhci0B77LxcnaLgs4Un3jGXugN8yfgeKSLZb4DoJ0V10eIxcsw+YS9z/uRLKtRnOqpoY2E
OrGv4ToW2KrtthHXi99T2ghvWj7DKMu/ZXNtvnaeAhpXFbX3NUXZNIYQxCqCa8k1g/ta+z5LPPMX
WqjAzEINTTVLl9YzJkrz6jYfF6wQAl3GFBB1365H3BP+PS1MZCBG4mWPQP719qbAs0pqxJLbFCzW
1KrbykrXq1So+bvOe/Wn2XTpAo3PYN0B6rbd57k3fzZaYT0uHeBWpuxZFh+38sxlWkhraU8/2wGJ
YtQiv6BFq8GzVh4o1Mzwx889u8lzTu5yf4JWHruRZKEGmAPqYMZoYWwrdaLoHlTgbEEHWOC1QsMy
bdLi8SRCxQW59mLK2fqGYxK+uFkSZYjnTDXjFXkAjXNidj7fjxDIm8N/jfNay7pXLOFZYTYQRiz1
C/CCOUIbzrOHQtbeAep0flnmZHo18rGjB6vrX/4uS32v6iXVDmGqL0hzQkP8RqjcTEINOB7NwBge
gG1eVzy4vrt+EJf2L0JbZpG6xyDUgyFqvfEe6S0m5WXjtePNC3XtISPgncR6Zrmtdff3L/QvWlff
MlwfjT3OV8N784XQZ7UluCmSolJ2bHr8VDTx/d8P8S/nzCe8jy6PyffR35qbbLPVZllwCLO9b92n
egVA+YHY+r0K2tOh75voy2z8X/+YuX5TwBcpqGy61aDp/YmYcDPIioOOTHZNzQ+8Wt47bbCn25bg
be4T5Qdt7k/9eN25ph9nDVqSNiYbnLZBRgqHd3Tm75V3lfkfypH/TA7bRNecMsPw0YigInc2K9zv
/oGmXYsenS1gwHINFc1DsuTr/pD513l2nSQ7xbj3ozDE91dskz2jYTOILHT0t9p1A3Li7KONCxr1
sLnuVT3uTbn7+23xj1z8T4W3r9MBd7hcAqvf26S+2dUahCTU0BCQwmHnHFQ0R1pAWEOQ7aANR3Hk
h/Qdwy5S4biD1h1BpQ0oDIM2JEokiHduZEfyA4fA+yeCj0V0q0D97TrW29u1hZ2a9Q4fS/i3s3wZ
vcsH3xur5BsLAgfgzBqGwNmI5eHPK6qVCV1qD9tOt9u+t4pUZIRGSC8oIKbhf783/rWQCWmIPib6
z7dGaxkmURzSSw3bD56gf6Ji/7gam9gex43r6Kb3H1/l7/eZmFpiuSpi0L3lBGkWyBwTT4jTzuOw
FzcwxaqzE0iuwHMaPP746KQb757gN4ffnrvfnmBF1lAT5xwePz0eN+PeIw/z9PW2CccA2xnB7tkp
3rfH70hZAoKRg5sl+AUHJsw/uPxiczH8eSI8wUKFIQUBu8NK/+cnGWi7uzMcewADMuyIB1PNp9x2
wn5JAQABfNZaiA3q1RheBvoptKRPWe5e//0mebfMYE7BycM7xnA8YbyNhBZNhRvAX+l5mvZtk7aR
1MeHJXcg/WjiDtgfAVvVByGW/1gq3nxznnkdV6Juezz4b6IzndJHspsKZiu5f9N3n9qJInKwpvtB
ay7wN3Zycm6Y49LatnvksdZ4NwMSGMyCKK31OCTJNXTMh7+fiX+7Hnwq0+YdwsnAdvLn9ejBA1YG
7q8gHr81rXXWKd3t3OoC1Vx7oM2T2QuIjwDtVN5q9jZaMr8ZlvjA+/KvFwQStuOBRDEN742NyzUY
8iYzUuuuQqlra0AvYZt1JLl44ghVFpZI8f3v3/xdFbDdA78d8s0jYfQLuo+aQ/bc+ETKxIQ7Tcxo
ZT8dm/QDv827Ve/Nwd5ce/hXCOMnDgaYl1EXSSsYjpYPXp7v3ischCfLtYkBNw0u5p+XEh3tsoXV
uIG+2LCBl0NboM1mC/H3E/d+LcH97WIAZ/32PSzVfx4mcbVx1EYzZrPn3S21/svxbFpq1fC8rm7z
8veDvTtxnoXvzqeVAvLRo7Hz58EMu1eDDb+FVIgvpnXOnQ++zL/9+VRO3P6cNlaEN7d/6yMtTRo0
a8vafBtpaayT+8FXeHe++Aq/H2L7CL+tvVquKfQsHEJHUsVWNMgnAg5lNCKU+PvJen8D+JZOYUv1
5FgOJeefR2ors9NG240DLSPRiw1JYqoXHvkPitr3DyuH8bEbG6bp4IzbvvBvX6gZE0ONq0+om3gZ
832FHqVGhYMDQH52QWj+/Uu9f04p1gVGtc0Wh0PuzZeaNJWO4DJoWXPUwMq2rGG1K+bqvvDXnSJD
4e/He3e5XI4HSMFgnebXt0tRlnm004URB1bzDQ7MTTmPD/VSBladnP+PR6L85AHiS/mcRNKN/zyP
2jYJrnPHJcneved3NscECE7Q5aYXgaf94E7flpg/Xj9URIbpbkU8bAdsoH8eTQc7KVG7st7JcLAe
hf1rwmtV60zY3V2lPtfQUP/+/d7djtsRLZdbxKfisd+uR7IjkzshOSZoIF3ZGSgC+2e8FP/Xmx6S
BPsS7nfWPfygb74XrdzFAAeDkGO+mdsvdh/T9/qgXnh3T/xzDI9rZbFT0K03qwTD4tbDjs/GR7t4
NMqs/sotPy3y5e8nTGyr2ZtrxBdhCku5bniO/WZnqkZz8QRIWmjumrjg9ydBDgb7qZzN/LyQexGb
hMV2Cf3cVtXHYsHS2DMh3ZE5OX9wd7577jy2qw7ziG3VpVh/s2xNQ1f6syvAVBnWhDgHTYtHEuST
aanyRIOJZp8l6w+qd56v96cAB+Nm5Uadzn365lR3qCGV2WEJjaLoHEXX0fmaf9pvP/b7YH86BQG/
XO/3e/4pOAWHMTgdDsHDgZ/+5y8H+8m34CE48J9P/PrA7+P37rb/zk/h9iPkr2j7KQyDKLy/j478
OB85VrT9xN8hP7bfsv3W7V+iH+eX+5fzj3Mbtfzb+cyPH+ftf+Fznj94Wt/fcaalA1uxXZgkHjiW
P59WS9I6ZqyKwgeSYdF/N+DXxcUldp7+fsu9v8qmZTo8O7iPkS2/NWwni01a7IhquOGuU63Ci2if
K8Rd8PBa/9ffD/ZvX4qH1NIdMhg47psvVZkAvIRP5xGq3h1G8RP+akTG00UZ2vHvh3p/G5kWS6qh
88UcKojte//2jiKKJVcbUxmgdEFYzsvQdRENwhD7w64ev6NA+Pvx3q91oJ64Wo7tMLPmwfnzeKko
zNbMUzdYldWf9bgqIyQKzdWsVeqDZfX9Qs6hfN/WfeoVmxL2z0Nlg5NY9lBgS1RecRIMGzbwHWTu
xQFVyfTTuUrcRZ2R4by4qHA+WG//OXV/LlJo+bYyg0Xd3N5gfx5f2SkgyrKiLR40wdf/7KrNW0RT
ATjgIDuoPT7UqAp/Tnv8BeYufsTVdpjOwN2DlzbSg18/vDDZu9FypX3w1Gxr0tuPZrLRpuWxPTPG
dpV+u+orCs3cHQg5lObAnAIqgPlRjfX+EKbNg7IhIVzDevfAzGopEIRJaPuKPFsNW3B39fdbSbzr
SbEd+/0Qb+6lVnjSFSTLMmYV9bGBPBbZSyNPPQLbkDDtZmeK+kehqS6c6vLWlHoX/v0j/MuDui08
7FZBM7E/fvMJqhLKmKX4BIKRXAjc5NI4DVXe8rl0uw+u2b8dC8UWGCj6sWzF32wncGQsjE3YGpWk
6ArtSvevq4pqa/h/Hmd79/52b/SawhMuOA4KAyLGrmMURBlkmv/m7Dx35EaWbf1EBOjNX7J8+1ar
u6U/hCy993z6+1EH56iaxVuEBoPZ2DMbW1GZjIyMjFixVhGvJAtLHmJJsqYgnMn1Kc7OR+HGkddI
oF6KTHoqcu9HaKz5+UK0YbCZdEeihDK5+se1dH4EpjimlFAC/LUrBbUPuUdTVytWDrs07f7HE8WH
ObM084QeCgHThy/cblQmHIPHEcfzf9UClOwaPMMlNeHmWwXOH0nw6z4oLYRwTGvcfzQC+C+zRYYN
fAdAGAkr0kvgPQC1gGSzqB47eS8CZFCD26w9oaSYMxNcPvvlLcCqxtohlzNm31Z+y/KG//0ts21Q
wxrpssl5+C1Dtvfq+wxqezhhFO2WgW9d2wf9p9i9ccMWQMpWj3bDsJIaLbgVmaEug+ilvKnMMwKp
1RVEFdmOvBQlums59zV4tesLXTiMOkzH0kQCR4luXhhrAOTDPUG/jFnD33Km7ZiV+MWQ8rbQ/X83
NVHJKYQZmbfPRHl3fh4LryvUPELajIb8WxsMTzkkn2Brf7hRvha0Lz8fLwQo52j2cCsY876S0MlF
AYcSXqwI+6IwfyiRDKuD9eVfdw8zPIhlxOAMSfqT3p+FmKEFlDlomDHq9tZHzY0RIPRrhy21h5Vq
4tItPL30aV8ACeLJOrnLmS1LFaoih0zchtoUvXR0evujJytC9wYdZhHuIL3lxUUn0nxTlboPAVeM
3FZCEHWDQ8cjODIUr7/GkGAYd26Zd79gurNGFNBHWC4MgBDJBoZ1Hjv1SPN2B3Ih/j24jJGiZhxo
rzJD6Y9iGVsnXKaveY907Uvul4wM9oqeUt/NYTFVlbAHBOgH5Wc4cL2XKqjDLzSOYeFM++aXa4T1
kfmwPvznYD+1Pf4mArPzWo9t1zFIiNqxB580enXQ82didxihj0DcVexfrn/5P42pj3GSLrcskZhR
pzLokn38HFkKcLsxU8sGNmnrSn7Ko8im5AfrCYgmaKLAVcH2Kj6rYe+YPrNJWQrBKhoNTL1Icvh0
/fdcpvU6DUeIBAwGtSxDm12qVjlOInGCi1y7+qxCR5pWJXwE1SEc/XdzlFay38vYxLoZ8qGpxbsN
l/y4ei/KIXNvIIEuYB+9DSvjdzfW44rLXxxi+jrTQ8W0FFIvfb6mAoXaJlTgxONJtJGa04jms2EO
/+o5MyuzsIR4n4RqAlZalNtK+hEN3CQoekPctBIA5+uhSj49uyxZogCkXwSlNkGFxkTqx3HTR0Z6
o+KpWTNx0Xb6YwP+uOlZQv953k8FlyfkrYjylP61hy7JLsjOd9T2D97esOh/jdtttwFW4CSbtZi7
bJvArkuKCs/nvDBjMjApBWaNDBh4YLv/lO4sB8L2bcUHdBj23li/EKMY7zxkz+3qZq3ndXEk/6z9
r31j9k4SwyBXVCaRncZxn4yjXtqqY25GJ9t32+PodGSbzqfrx06an7u5zdm5Q6EUUnKV/UYcOjwG
dnQy3uHU+h45xQ+GyVFh3ALKecvvVvtqk1+eByBKNMCUqJJSM4EGT589eHMaybk5AAKZSKARbA6O
RXvoEXsxPRuhiLaJNgXYPSQ/GWG5vup50jA3PYt9ed1LdaBM+BOjP/bStoMEq2+fx3rlaF70quaG
ppfx2Z1Xo2HjIpsVOQwQ/0Rd6T05qUflroR7cwtJEJNwh+srk+dPsZnFuQ+FdQUCWsSiCEPI1+zQ
b0Du3XnP7QEQ7F3vSA6jp0/iLvgsMaFzyld2dsGfPnzV+eMoDSVw37BwO/5ReLA+ea/xsXgNN9Gt
+TJ42/HAUBKAwRf5flxLvy+j00fLszgoxTV01mhxOcj8Mdfw5qf5rhZW1jcvZcy3d1YQKhG5Cycq
UYcxWxuFPLuS8+fKYhKtFl89aSIB7+yqs1aetxet2Lnd6T47c6SedaFkMn3WPewX4cGy4af8NVg2
FFBQXm36k3xj7qyN8nLdnxY3FUo8jinUd+YcSJN3CPCNyGg7LkT+crgvs1dXW9nTxdMIGoi+AjAT
ax525cJrQW9ho7D0Fs0661c0Sg+1MDDlYki7/7Cgv8bm56O1FOQhdIz5yi9N3I4Q2XrqyoIu6iF/
vtaZkVlQNXxNIzHAiIoWK7qm+m1oMAOUTDKPJwipxvyHLLxfX9jKLhoz9/fD0YL2AJtWgOYZ2px3
WgtKKLIyYQvHfLsS2hYd42yJs4MAN2DaG1mIQypPvvsIAUaTrZSV1kzMfJ7BIH80vIBPZX436TCg
J2isMcouH6ypBwmpJGN98w6khraK2tGvdTTrDpHrsUAl3a65/ZWDGx+14MWAzA9BA+DAhfagxhsK
/XK9kiheFC3+OMzZr5g+7tnxtlIG2Y2OX9GXRxEwIem2XG6N6JvfP0BExpzBRve3VruWbi06zZld
46Ndv+RZnTOU5AzhJ7T7ZOaL8mADP/N131w8EJihq0a+Abnr9KnP1leNTagxgxchgdoEtso6GCM5
uG62YWC1t320fxjP3AiVcvLLx+vGJzeZ5xlwBfPEmThKEW77aBsm3EBHExo38oZ7RSiYfnJXwvO0
TRcmqK/yhp5gedbsmi8CVxt4EkXox5onleJZjOxb1ytf9cw4emt3/KK3TOXc/zEHzvHjinpI8rJB
juAa9yvH+JX3KEXR/a2ec7Szy5TZ/myXpN2RhPH6Vi65y7nh2VbqgVgNMgobThpSQFP0oxeUO0OG
48xbK7ZcdBanI0FbG4CDBDPaRXoYN1XfpAG2GN32KByNttmMjNfAugKrtpb32+nfl5VyDxvVAefb
jOZKXXR5o89+wyxPhF+xTuOO3yCgVv5SGkJ3k+gM7tInaZ1URBS3E7xxD+JoODGgXD4kqAXVptmt
VNL+P5sxNVEkhXfkvE0g+cgCa+i4MdUQOm69aRuGC38I9S7SYIezMx2INZtUguJei5CL31wTJwSY
AefV/KUsDxb8CTrSaELwFfHlSPmJeG68hplYivU03C1UQGQKp/Mmaigw45flsAkxSHRq9OzgwwzT
Dd+v+6+0FAv0CSRByYtQMI8FBqQTkhmSRsktIbZ3zVdGS5NJ5EB03CaWP7uKglBX4jqu2X3v8+y9
AulQqAxlSIny2a3VNWjKYmjUJxSMIvKjACp9PMxtLHAxlQmxo0q2ruI+B8Z4qEeg/129idzgSW2S
rdYnWy9eyRgWc/WpDAK0wgKwcvFpo6RrFYGJrSh/LPUebgP1ewzcAW3dETFayfN/mUgHhtbntkOQ
DWrLkFuoK+VjpUUkaowPrxUkpxM1j6R8F1SaAQSRCs4izGDQ9oSwP4JaMzxF7RO9ln2sKfDq9fdZ
2tJR/tfO0RRnzi3O8qYclaABKBVPtJDRYuSAN5UYfwm0GiqfbCV+Lnn5ua1Z0iQJ9djLHbYmWSyL
nrWRv+bd4bqTL11G50amM3B218Ji5leShRGklOwwLOzA2wvWyeUh/6+N3fneza71LK6R1PRzxJlr
8MrpFgikEXx1I28j884boIfKm5WYvPQAo72CQBBFNZCXs6s27OA7bnVWJ7oFlkIo5eTjAD9wo1v3
sD3YWoIa+vhwfU+VpWc1cD6Esowpd5+XpeKJmkaOiU/qPnhTncHmGXub3Sl27NygTe7AZnKLKLCD
UOJdvkFR9OW9cNRjfwpe3Pfip7ryjZfimEG9lH46gBRaBB+/sZAwEehLBGXqRbZomPeBt5qzLTor
IFvaHbSnqRJ/tDEpwmtaDE+D+6Q+SzsmPbetBf4c6ZK9t4s2TGA78X9IpKaPiviNSXfjTz3lzHcz
FL6o49ckGDrDTY/J0HbJJiJqapsA7nIHujvtuaqQSLGvf+ClxQKZYhwFjCBFqdliyxx9y1pECToZ
HiJlV6dAa9eyxKWblLEa7lGaHzQKZ64r1n0Hk2cXOU3zTRjvPf9zYH3Wzd1/WAnMcnwytBP4j4+f
bTT6IeY65YAwDNY07WsIZ7GJSuh1M4spCThRA2IiPITX00c7teW6HmSdJKHWnebTQLzp0t1Q7mGi
FbVtJm1plMn6rdS+XDe8+KXO7M7iNey2jd/54xRDqc9G4VEpnrNEWNnFpXvofHWzAxZ6aAkmwN3h
l1dzp1SMX5PRA1zMqSND374L8kbaFGn69frqlu1qvJRMogwg0o+7qkElqVQ1q4MZdGJ/uWkNHfpN
4YFBczuVhJ2u/75ucSmUEEH+1+J8tsytk6BVUpFQgiK0Gd5bzdqI1GKKc25i5iq88FSo3jFhmq5D
q7RzUVp79KAI0Z1UPshpRU67cqCX7gmLBM+QVKrLF/eEqyG9N0K+40AOuDW1L12aQQAMJ3tb3wdl
f6rVBJHD4Xh9M1eszjcTluU+alusmv3DmD+EzaPsv5bCY6UeSmjy1BVvWToLZ4ucd4ktxWoigQlK
JqY/ZfENlBJ2szYIsOSR5zZm5y3ry0z3ZGyoEbO/aO2pvi1D/ga92lBvEZe6voNrS5odvCExoX8U
MWf43+IUWaZ+W65B35bK8gjJcY/j9nQB5xh6hVH3AjYYIvEQx8EOMlDvC9IB+o9ghIUM6rb0U5+Z
0b3R1+XoDKUnPCQp6DQHRsju1i/i+AaOGtrS/7x2rvOpGc8zS6Qx8vHw04wNcrjPOPzF0fVOFUOx
JlLC140snUbgGGA1dZr4ZNizEFPGIwpYLYXCriu0W+if5Eckn28QFuZRWVr7oZUZMIu8O1pDA+Ib
2RpefeETAxQ2J1bGCeo4L8GWhlHlgBxJLMxPpvqYmQfoOlcWueC1H2zMQo7S5mNqUTOH+DF0ogge
P5h4YPTeGG65rQFFy8Cd/BYme9RuI8VyEMSyRViCo7A/wOq06RXZrsWvBjXB6z9N5yPOXjgfftns
PJmQcLnMfUdO6W0t5bVrOEMnb63DtRDVcW5mKZkYY15sXnDT27iijMCrUi5/R+WLX36+voqlP19h
VpEXAC17CjUfXVXPeMPrBn/+yD4NXepw4V+3sOinDIJOaC4S3YuUDKInt4aCh/6gfmPVh77amogZ
GV9UBpOBL/WIngQrCPKl+gD1pr82J7c6yz9LX9Ol1kq5DD9ZiKDuNWYw1S/Z3rof6Tm/VrfWRl2p
/S6dBmafDDBSMpPXc2QccJYEhtnpuSbcxvpe4NEGddj1vVy4lvRzG5NPni9LQskHUjyWVWwkkRrR
Zkzu0NUA+MPAVbOWgl4A4fAK7DHagG8wxzlP4+FYMySkj4ivTrsRP0M+1tq0QRwminbBrfkg0sEX
buodINuV6La4mwpAmkk9c4JdfFwpQoee3ii80wLppPqnvP9qBitvwcXbQzmzMXOSLI0YI4Bell6c
YQcHbyt/cW+bnbVHzenZ20gr9evlJelEbOpWxsVYdFKoge+PLMmUuBV+dMndUK+YUJZKQfr0np4G
lnjuzcf+6xCe2ygQQicWguIzTATad02EdlQ1k/zQIJv0Na5SxM5RpbmHPa4+hYmUbEPIng9uJvpH
D56dLypsVt8gu3UPouShXi9oHtUHPVP2WYuQUQ+D4gkFRwR7RyMdv0QDmts6Okq4Rw8FlC0UJgIG
jATeocSBj1R67gRVI99VgyE8lAhD1LZoDuO+kAoPSgcpvtOTJn+CTai/VcOgfoyR4aYq5eeoBEWJ
1e+CpoIITpS/I8rRhNtUrVwZ7vG8fmmaIOBWaIN7DX6dahOAHBudXAEFYqe+UZmAMofqtdYjdc/G
dc9cKd5R0pCGgHveHyHtNNFzyWEFpjUFg3GgKNMvc8NjC3p4IyMlAe2V6oeb1MpAlusoXYlohSV7
pEebA62C7ojIaeA5sJcpn714NE+djmQHHPpIUmxd5GBQNU9E9VbORffgITOGFHMlVhWUMa26gxxL
2aDJIHzpJR1y6xaVZKcxtNbahXob7BOUWt6TGk12WgjCS8gV93V0TfcBWSV1K0g+5DwBpZYYVm9j
UDdK7KntdkD3/E0ZoUDvvV6/iZMGlpm4lH/Bmys+dkYcbjOkJnlTujIzA/BfxW9JpHeFM02M/kxd
rT+FipC8hlLbHrNUGhG/HJI7/u/NnW+aqVPHhnIHoYVEA1bxjyhXhXcygjCbMhsDhMpoC71Zhaw/
QS1nhahRlUpu56oZI4+SwDy1hwNcPmZyVT9FoVLsoBSAKjNUFOD5Xdp9NVpf3BpQpiRIdGbevpNU
dFlUZAUezRg6o9gtwnwiPSHNQYrskxcl6TM8pnoG4awPeWNWFF88Vfdpsktl901tQwHuWWkYtRO8
t/V7GBnCLhzj/OQ2ovKSNrniHlXodg5NJI9PUqekqNoOcCW7gvGkGYV7rKVKo3Wv0sPfFg1aOpCG
0Txx1DAaWih1q/4phmW6hXDZcm87TUgOuis0BzfI0SY0+iL7ngLUeWEaE1xr4ZfCJwimq3STGm38
wrha/0n2aumrlVuh48WWWMOqj+5XqrTFNy2m8mjLqV6bto+SxFvWxdYTPFaQdqe5ouwbQU1uzA7i
etRE+l0Mp9SLjH5OacM8k/3u267fSiAeXmQ9SConNmkqQy4Mm/o2gYsEWjk3vE0CzYeNkvfri4ys
zi5zGwV2ikyE3td3++4Vtuju6MKexmxsp+s3XS67955Sc4AzUes5RYN69OGJvem6SPwC8xOqjBE8
hCjdMeK4YY7AuEe7DXlyCS9DkWgi9G9RABr2QT6WJ7UUIlQP0Few4cEvjgWyATsI2aira6NfUqXU
+luB3OunjDzL59ywoPU0YwtAG82Ch5QyRuoht7zJy6z85pmuf080bDZCmQzfjUQudlBrCTwh0x4x
G2Oikh+HwbsJ2oDXnTXoLiTKYfKpJ1zvxLCS4XlkWPeIknKxYwY2ulPzLHwW3ME/wP+ncRyinIME
x/zWU1J44wdIfLNRj74guCvY6uA324QZigOD2G1v657WbspymHiBJLkqdkZDW1odDPOhVYtuG4Sp
us3aSEPlByI+y2H8TYN1FGJcy+6yoKg3sl/FPnWLEviKloMMtVtVSbeNEdSKY6Dfu9WlKH4xQ4VS
alr1wkgI08rBGSt1zB1LrKLfvp5acJFmRf1aZJa7HZQy/2Kobn2AQhUcOYyS0DIK9aHQEF0uhabe
lkaZbyBY6D77qTC+qVIj/u7UCPozI8qegIkZUNRa1Q2DZeNRwhE/N4kAIu16GrSYek+FMVFXJoTf
PDnQxModKm7SxNoWhV1DVDYgd5oKKyn+0o3NMAW1WehSyENm7zj0TXhbRmSuinuShV9FuzfXRjbW
TEz5+VlGJ2pDEXbo6DiN+WlSD2jQRFvD76/ZmP73MxtZVLaIs5KZmtlvdHyi7KHPn//LF/m7UxeJ
KYxNObSj3LtENe3NzL66idOVa+XdpefK+ReZfflAkn1P17CTNidN+Ry2/16IgYni7zpmKSHiEJ3l
qmxVkWwLP3Yq7VUyX6/v1drnmL3bw0hW2jhnDXV1Cpu30voUrTEzrWzTnyfZ2Re33NSAFhETsvru
xwVe9e+QHhJZpFSpbwCInvcUBrFBShKeUSeRTkG/hWkcuui1R9x0vC5e2GdGZh+jVeLOEGuM6E/J
t+Leux8PArxBzQ7e3cbJv4mH6x9m8dV4vqrZl4liIKvytKrOkbjbHsfDY3sD9OpR2X+2NuLt2iNn
8taLBRIUp6lUuqTzZjmke3Jh1cQxRJ6Ypn40hadGu/PMB9DJ15f2Z25ubur8XTCrVihq3JcQuINX
tYGw7sr3+vjQbT3T0ffho74xHLRzuvf6pNvWPv+dOlwRn1XJPsDOu1oQmGoK137LLKz6gTBEiolu
fas8j8FOBA4iGV9k600ENcjS0VGL4CZud9f3YOlQAFG2QL7THbp4zJYNmrTShBgUqn3BbEhcliu7
vPg8P7MwC+Zek8NCOMEFrWb4mks/Y5BuFrrzukLHK/hhxfGjWvcrl+FifYXpH+bVQERo0rzlVSGX
UEnhn08rOzGQGgoPB+jFa4fRte/X93DV2OxMFpURNj3ihU5kUlsLjlq7azj8JpIo/qEP3lz1Z1j8
XjE6OefcYc5XODuXWRlS/E8wClGTcih/JifKyo76Q9yE236ffl4xN63h0hyPjYnRhj7f7JJRxaLw
XGEClzyVt8omPn4PHO8OdQ7YQx35EQLyI00I8957WOtWLTkQuKz/szzbXYZnfA+pJGqK8S4/xr+9
W/FH+RrujRUckrx0BM8NzXY0taLARS+LZoBmW5+y1924R1XFhl3a1n8md9qz/53n3j18v/p9+dlc
OSeLVQrgGiYFx2kuTplVHSsedbKa80Hvsuf6wXxUcxvdEtIsx3KYl/qaPQ43PKqtTfL2X77tmeVZ
HNQsdOL8yZXqd1OzH0iLpb2+gbko+4G+wLAr7WBT3QTfw32bOmvDSku9Vljx/q57FvkCQRFSEmeU
EF473mSHB4nh49duk5+EPUKBK9u8dL0AsIDVchp1pIqGn59lAUHlx7I+IYkz9z4I7I5p1Ry55jt3
rbW0lNGcG5rFPeaVBqudAL5C+dKU74p3bMSVtSwF73MTsxw2LHBXND+oUxvHPgG4ICn/IaWhzU4/
CZIa05iz1GQMVqvyhFO0IAwYGFLaWtpKiXjKgueB5axhMgfIIzJYiYjOs0+jeduZ8akOkCDNoNcP
5c11R1/69lDd/V9qMfskBc9QP/Wn1AI5K//glSbE8U8ohGZrFJ2LVwJYGlWdSAngZprFkjBONLTE
MOU+hQ+GhMK1DQezEyDZ8NN9vr6sJU87szVPbGUpd4s0xFYrbUz1flR3bfd03cSSp0HMTBWfBgJk
kbPllL0uxxKT9E6d32mIKtXJyhoWveCvgTnVTpxCgWv6U0un/Zx2O92/ydy9rqwks4s7BYSZ2dBp
hn2OhzfEIC2qZmoVGPvO2yEZD/vXyqFcWgm0R6Y8oRysC/QSFKYm0gZAR3w/hRR4F8EqHMNqHG6v
f5LFuHluaObNohCWalJPhqo6v6UgHJ1SCpJbo66qR6Nk6qxE8ZESEsOGIvKD+qjtYuQDnEZF3Pj6
j1k6WX/oG/FDEFl/rtazqBrXypiNCG86RrQTZQax/GdPvKmZvOullQ7Fkiuem5pdVmkuFyQLmJqG
dgLlqfPXoEzLFnTA9CQ6DN9Piz1bjBLHiRFObZa6QgLqXmlXDtOih9Cg/t8/f57QpJYpQf/Fezr9
GTbhxkupdFrGVgnWeE6XBuboU5HWTzPQKif441JwRCAbJabMVt8wuEM2Kuw05I9z6s31aIC1hnjc
C7ZelN0ylHQ/ULcfoQIteU6GSkLZUrSDDoVj6b5xLYrWK3uxlNyd/8CZE9fIZI3NtBeN8Gbqj75+
Svytn8Fxfiryg7IGsFzc+rP9mN2Y9AtIdgK6WxF4D6bfbT0fHBmmN4q710/EUqg5X9j0S86cKLVC
TYgHFhYysaB8roV7UVyJAIt+OpHTkI5PnMkzP+2EFPYDETxhKN/6kUTPfRXctLxff03MXHXQM5UG
BvvVMP3h+AjD36c7b4tE7gapgqOwSX8HL80ncyUnWCw66GdLm9037Wj4AsKFlLSgMLqvH2XBpvFi
/xRv5Y3AoHDurPHWLUawvxYvaJzS2IJUB4txIKJU/FIZuzR+j6tbGKM2111j2rTzjAfk4kSpLVsg
OyXSg5lraHk8KEWAJFFSfA/oaITmzyKowMXch+HRkFcwxfOF/bGmmoRlGQQ+LIofHZGiMwA4leaI
YI4HRXGfUI2wpaa9U+H1Uca14Dn3mMmcMY22Ux2GudGcHWiRRiDtIIteTCXZVPg1pdsZo8Ok8Mo9
Oz9gxGUYJeBIo4nHiZ5PWMPS7WYegkkMXH0LMhEBRmMnKNnL9W91uXtY0YGBcsIwOG/2RznNyj7w
PSevpB91nu5ddOd7wUAftwQYIlXm/rrBpWUpkJYwtUA5hgm1j59rbNKhFSRk1Y3sJc1RlQ8MR9LX
Nu9iMnAi4zbUiUkQ/kTyrulnnIWnWO7LJBNi37l5T4B7ezb0fD/enK3ztFawnEcpLDHhRIQy0NGj
MTG/guC1cVF+8B15X24gCtzvb6tNbMPhd33j/uzMx2P10dDM8zpF7tEEdn1CA/cbLOslf4eOvlX4
J4VFTn8n/HXz/r65s7Z3Dzv72E8L3z/+UO1b1S422jbfatsf9iNjkjz7Y/ttv/3kHJ5+/rxZCziX
B+Xjz519AbSBI6/02BfBaEMnYBxsn0p5tgUi92xonbRS3bh05MmcCXRF16FiV2aRvJc0WeoYoXUo
VZ0Qq9qJhXEyu+Ku72ua7d3KZ790Y0iCoaNj5MmE7EKemcsbOUXG3A8ctPBOVSEicT10N7ksrIA7
5vnD/3jX32VNyz73Y3rQtVmwLN90mW95R+RuG1UwyzT9QYGnWKc9DGRC21x3tovlMcs9sfqiIkEo
1+bNttFTK8WcMEAeAEIdUj8t0m1TWUl1l6xYfDaeXUBXeLd8XJzs+hZ0oj2l9+pWK3NbBjotBCvn
5uJ80jCU6BfSzCMcXEDqi6jIRSUFuG80zUFDi45QePjn3WIJzKFO0VpHLPnjOprRa5S4ZB2j276i
8b2rIPIVY+PffY7rjbIOLZipvjMLnaqrVUAa4IgJzcjW0H9uxNtoba7s8vKe7tC/RmbPD6TDhyGG
fsvpA/ZM8kBU8MpRO+5vyKxi97ffl5+ub9/FpCZOzngiwzmE0YmlZrZ/bZB3SNT1AbRywZPfyTsV
We2+FH9IkvdEgo+GpPiGdCNUtMUmUKMVD7kIHRZOzkQHXgKs8sINm4YafeurgdOJLY3lzvhhpYb2
rVAayZEgod/ERTp8vr7mBdfnYIncUMAvJ9//6DJ9hyxwqFMFKkO52OpaFh3gS+Kd0nGor5u6eCRJ
rG+q0oBMBjWMGsJHW35oagjdSIEzeLtRgi0zRXpzfHXj9lBFr00My4h32xrCjR9PW+0kKKH1ez0J
d3kkHoXmvnR/GcZR644rP2zhaCLLAISbgRqNHznbhLEcOhAieuCMqWTKMJiGZFFWWqEE6QGKuouG
LNAdwBCIowaC3tSHLJO1RyqcwlYMysY9JIHp+aeSm2Gwyf1AVEWF/NShmgfWoh1ycScJvXBjUhhR
HbARteBkHQgFiP8L5R3gBPpuqA+EzUr8vHRpAujElyiJIhRcHKiPe15qLjL3KYXFEHlSRdpIvjPq
RzF12pGZ63RTNLltlVs/XTG84FfYpcBOPowAyHywZyz81BVyClkotztKpG2ySth4FOhWPt0Uaz4k
I6yPuwHiU3JhuBdmPgXSzdKSkkpTG/OxwMEIwZNlflbLLXDtElLEOtgW7knx9m32ysBBb34qRcdv
v+X5jTrpw2375gHKuus/a8GhyMtRPpkOFWTxs11Har3QggmREGV7ZH1tibB13cJF4ZPD9MHE9BPO
LuSmL6gZV5jIf0AzzkBRkFH5HN4ZOP6yhhNZCEyUm0T8BzQKjdxZLLbGoi/iDFtmgzw5AqTVQy0z
MF5tqjXK8SW/gekMlofpzQE2/OOyPEPXvcDiwkck9YBs9saLtKOZrVX0L5JC/nhyJoaDcU/u5It0
Rm57QYRBKYeI9RZqxJFJRDcHRNmKBynw9JWbedEePS8uNOiLLy7/qBxbqdKRj7P8+CTXX7xA3nnk
hurKI3Rh+wBATUMZoMBxgNm6ghhpaC+oWNdQ3HNj/ajdYu8J5st171taDokMeS69HQ3hso9fiTg4
+qTOAH3Dr5L2s213uvIz99//ixWayoyWgyueV5GDQJT8JpCBIorHevw54nxe/xi0P6+bWdozQhUz
qnQs2LVZCAnjmuTWtQInJJPeC4GWnCa4dGBbQZitFFwuep+TX0+qG2TrPN0v7sAQ4vHMCJg4lv1O
fO0Tw2oBCofSUz+IiF0OaG3KtijI4vcq7SiNILb4OQ688TZBD9V4LPs4T4jdvJT39I5FxBeBo/2s
3LJ/oX0b/2AsRjsYZooc6NCaxhc1zKRv/75f8JeKpCpUVlF2+vjxi4Z7qhNdUMLqsHF92rZWdrDc
tdbOko+dm5llmansRtTLMINs4G7oD14tOloUbUb39fp6Fg1N/SOmiIjXcwiDpRZyPqrk+01iIIaT
9qr6JplR8UzRRvkx6j6JwXWLCx5HQ4FaCvEHuYP5eyMXE2kw8yBGZTg6CiiWqmO4c+tgf93MRQrN
iwMyjClyszwc7+OHUkrZVesaIJmrlkhDN2iCyvJpsBoLrgqkFEByNs3v/2ITCQNmwniOzu/92i3d
wTOwaQXQore47TGXnsqMR2PyGK0xDy1cTFQvp2cCYPiJH/jjCiE91xgMiGIHwP2NSJKYtMZGb34H
Nf0YYw3Ds/TZqKyQndNwgmhs5pEFbB4JIrCx4wGyFzVYRk1tK1crIWLBHWFvnMgjmXvhdTVbU8Ns
t2AJaeyIGfAoighhkttd4oOk7VZui4Xtm4iUJrkAJOkuHKSy6L70cR86sLjCLCa2wh1B5HufVgC/
Ec7ddrAVr9RHFpb3P5pGkMaCDP6TsJ7lLYJrCgVsBFBvdsptWHROIgpIHSYHt0tWahZrpmZpiznC
wltEFH6j7DUHYIF2LorB7766ue7zC37xYUmzcxaIYq0pNCIcZGg3XlXRGQTEP6r/HjV4pPAXBW2Z
9+HsbhcDsVRLJkPYOXPTSOW9m+XU7cvd9dVMieMso1Yt3go6GqEEjjm6UmnLLAwbCvRZ+NYxxqIp
n64bWNiuiUXLpHDA/CaM/x8Pbe7mka9nDchKv+OkJrtMCW30d//duSdRGXqU3LLiheKeqFWmL0wc
kkac3ULdDOu9eGrSn2hI2EHwr1O33OsfTu3ki2duHahCSP7MqVVK6yUuc+Zhcm0cNqU+lCsw4YUP
hCnCg8Ki2MPZ/gVtFhA/MKUVwtEcjIdBWutHrZmYrWbQ/NbLXUyUeW89j14ZUlb0vOfrjrBwPj8s
ZObQ/sDk32hhxewEeyT2qHQwnhVh7a20EOawM6lOGYyzoo/y8dt0pSGOKYq0TlConyZ5h9ZyD6Ps
b4shulMEc62Os3TvntmbjyYPpuLHnptxBzJSZlclbVZG1wzbk4svrmvuPLh0/CxaObeLVgEQTYVn
HjbzN2cXe1rlBUXsjFl8oi+Ux79klC/R9k0UCYT/irmlByjJy197kw+debzcpUYlFNjzWpnpdmYx
KwZdVdHxhk+d9pBQJ9aGrfXPcIw/J+3M7sz9VSn3RJHpeVpd417xd2rxNCgvnbqvWS0iBVnFnEmQ
7prqqK+VGxY96cz27FwwTJU0XoJtukp4jq4xZSc8DrF3J2kdiuLJvxemP+zx7ISovcXFn01rlW89
KbGLyt/pXbhSmFs8h2ermjzr7EuOeeg15eQ5sLRte63+2lUNIr0ec4LBuLl+5i8bYlOgpMKK/i/1
CwgEPhqL69hrq4kqutaAWvtNaeeF8SOdan2B+xIesoaJpdu0BGwrHkVt74ffXF13Wu+9zVbizwWy
BxEfXst0GCZOJnoMs8AgmlkTxm4HM2ZpKc/pKMESPXTaTa+NJTJQVm032QiRtytzi6QAJprGbWyg
JLB5K4H5Xz62CZKJIilaSvN7sZWl2mhyiLv7oPqVmAHzGZVnx6a3cjEufu4zOzMnVsyCDoTFFxBk
qAdH2RHg3UrHr8zBrWQsi9cIhLx0qGCupw3/8Vt7BZle3jccFwGSYSWzCjuxshUjC+kEb6kJLgeI
aEEgRBH7RPQ7+M57eipefqvFDFLXa4MzS7vGkwY2FCBtlMBmazHyVvDp5uMNoZ6+6OIQH0vXa259
eKVetSR6WzknC4VNOPKhXcAVwILPfdNvA1ogwRAzSx1t2vpIGSRrv+g85oZTI8R2YdzF3aZyd9ft
Ti4/y/4m/sTpVcU3g5r34yfLulRvG0/krhSYsa9zdR9Vg2iLmVY9mvXJj1/7JittY1VqZvqDPxpG
dUmiSA2R3lSnnhkurHGATR2WWq+yKEmPtXEr+P07ZK7yNqLSbieN+SagbvZWd/mwqcNBdaooePYU
5Wsnea+KWUb3gs5cd4Tss+2h17rS9rr0Zn7flOXRX4NbZV5biwWxEiZlXbtQXur8rUvf/x9pX9rc
Ng5s+4tYxZ3EV26SLMm2vNtfWElsc993/vp7oLkvliBeoWZeJpPJ1NSkCaDRaDROn3N96i8P8PM/
nwnDedaEahZKqKtKq0R4MeSnMT2kGajsnTLgwbMvd825MSb0qWjynEuUwyw/dUTwrqa0B1SXObDm
pQiL3kX8xA0dJUkWPILu6h4PXqgVQx7PUo0XLflQlGchHy2wxiTyczVsm94T/b2ccKEXC+tFa7yA
oFM9dBT2zl0ZPc1FWimthvbZdylxUh+bpncN9dvQbABm6mawNW1wyfDsJ43nkz33XfkI12WcGp8A
mAle5/G4xrqMoANsO/ZwavDQuVIJJs7KqiLQRkGlDUKDwl0XJlYfYxvr9lhJdl54o4z2aVeYnUG9
l0u7CdcVMvDJB8fGYLfoDDCe8vFxqB1FDG1RALhRC73BBJug70Nx9FGtwTwTWaMJAoLmF9RbnUTY
t+VHpn419SMx71SyioHLDoB8QYExzR47A3hW3iVvIT2kIeRn6Iw3R5Hhz3mKoVdB4oR6ao24ggWg
AlLvxs5RutKZ4get48GiFjbRmVlm0eMR/UHpALP95HUDHm8xj4+owcHZgh1KbJzU6TJcno3yyPh4
mjqhx9xsApgrptxqp8kS05tkHK22t2UJTB7Tp2jywKYLW/d0iOzzO2gnel3Ie83SRt0OyhlEWugN
mgPO0GT5MiLDDqjPKJKAikme7x9/mnw96WBnmkfw82VQDH/M0y+i3UjdwTAEsMI7Mxgcp9ehThxd
8mTlE2ULa9DA2ZcNoPkiVqnsh3HViIklCKV7PV4ej9zL3fXzgTQAnEw+aBxUrZAw+RpahVrzJp7h
82oGc9jzBqApX+kkWXUqu0ZwP0cfRQmhrcxqRcCAR2JPUM4QyQGaiRAzvDN78EAbt3Kjc8rlF4Is
bJbJnGyoQ4rT1GAegxmgSsMmyXMUbioAtYBHikngqMaDiSdYVNJJ9Yr32G78VAuTM1uLXnOS6zL7
UQbviZH4+AoRnFWq/1kBNph3GScZW0jvsSHAOUhMgHIhd8oOViRzmUujZqXVIZO9sN6g+9MKo8wy
iNORN6N4FzHhuBnj71/aWLgieR9q4EeeON6xkFCcfQkzYIBMQb/T4Euafrbiat0Bjpkn1daUb4iP
pLd2JIXmwHdi8yCKXjDfjtOzKvhOEK87PEDG4C0D1UyN9+vGdDNQ+caRYo0gksjSN0OPcNfk6p5c
Jn109qDpjExWhaAq3ZInHi0kaDomw6QB1PnmyyvDeBfQ0l436moEbsDvZ7sFngB6bhKP6XDRPbBk
hggVYmDUmHULgFsv+mjWrC4dCqtrm8LJhP5TbfFmfn1hLhNpOsYfS8y6gBDDV5UalvDih4sB1BRD
D5QaG73TORGMZ4k5C+QMi+YnsBQoouPjqJxzPEOgDbbjJM1HlN1FJPoZE3sMqHllGlOIsBNVvmOC
mUjGb9ObspudLDp0QuzKiE0BlCGEW0lcycpNEG1V6EJ1Lyl5U8oXw5zxLx/DtEfZHVLldznJ7Lhy
C/kFqeZEDtfXYDkm0QoiJF1R6j1u4xNH05XUx0shPlgX/NsxhIptbRwCycC1fFS8RFa9UZxRyTGc
jJCPxP9T11CwKP1oNZPeKVoeB/QCTgVecfJBjP/NoVqNgNBqkGqavWIqbQDurZDsmlC2iVCiorNt
QBzU6uCGdq5PxoLrA0KCBiJaBQDVJ+MmmZwJQ5QhUOQt1DFiYe/3qdumJefhY2mIsAOKNjAWApDD
ooyEJqFcBojAo4YmTIG2QsRTWIKrqgVm1m8ED/+vv/IhomwDsYqmJrD6WHmPXuf/MGAKeEINBmGa
fWHyQa5DcrxEg7Ep3qTG4EVz7hYtDwRz0VyAQ0BDMeOvHSaBSBV/isMMduK6+TUGioM2xxel1R15
LGxSaI8+qHxMMdkRsbczNTzog3QXqaqn9QnnUW158k++hckVuoSkEDXGIne02KGtekik6PtiNiwS
3KFDvhazG0PbdRlnp9E/l4kM4Nems4DwACwQ49cpnjqkiNpN4htdCmzScl4Dlkd2YoGJp1KvTpGY
Y5YzchsYr6OyabJ1Mrwq4yErboBeU+XdwOOgX0rvz8bFbBq8zQehamJcmvEsza++4K9S8UbI7+vo
O22BogC2hVdOWtyo4GyXcUYZ9An2/HTUWtxa9QkjVaHdkfvqOgMhVZETzqWVTtjFkp2YYSa0Futw
MqiZMcjscliFievnrjI+FIoO9BOnqnDc9tfMMTOJLFtuhRKnVFLcS5knxHuAxqPgK6XMYYqb5TgZ
7SL/lMCIkQ2r/xAK/o4VhP/nU5rGWSq1KcKu0kCTgYh3vVLs+9Tk7ILrK3ehnjOnCWpcKcZYgni9
vYv1t5nXnLu40U5GwqROoJULxW7EqiXQhBNBJNcLD/9/c8WEswTibBrQDQghYbhSRlwux+CGFI17
3Qz1YtYfgEoD1g60GhSLfL4kQTUKGShEkLfWihtVseWbe6lqAWzcCjoPB3fM6xhryAEo0gBFEvRK
0ZU7SQQC1QTFdYyVqaSbfvrWQnmdg3OrGG09jnEA34lzZ1cjchIjhWTxSjSalTk+km7daZ9EvRWV
z8L4FBRHle9JmztNUTjqsBWMX6BAtJNW5uR0S+Hu7INp0nfywUWMl8+SuhKojJo7OUZfblW0fxQC
SnD8ByiNVFn0EgRxvg2nOYIAinhnhl3K+w662hcTBw7e4+0YUExmmYyukHw1lDSrHcvMDU1SObJS
izvJL0Kr1wJipfkw2CqJH8M0y2x9mNExE2kyjnoA2SSDtwGWQjJgZUTE1YuCU44zdzIzAhatNlpF
s+b0naSipeVvQQItjQryAJtqhMiT8Siowr9317P1YOYBJTbcbwusR1ihBCLrrYjLVtdvkgyPxoCU
lFbQQufp+h6hMfFi8k+8lgnRQSabUSvAaDa7OUpoQz5ZdZS7wIfZXaxaovJsGjlvyRduZzh2cLul
1TxZYlGPajEquT5iZ2rgzwB9VmoiyADR6Zi3qXGXT/W3qmcPtS5sro92qYp6athkonQAMqoUs0wv
1U/d8C7J3wERndJ8KupNe2R0OJTGtupGq9M4h+FC5IbpHzdnZjqUuwYFTJjWoXuf9e8DWmP6nBNZ
F1CR5pkV5gwEMr/q/QlWwBho9VBqjaYXyK/jtHUU8xfoIyT0+KNGahTQchXtOQmdGbTuxfRYxtA3
iryifZMJKqWpNc9vnNlfXnb6oE91x8FzeB5xmjwvs3LCTi+653HapspGSb0ebS/jvA4mYC+3mWon
OWfRl8pvmJMfs/K52WRGnwvJcZEcCIqJlDkvxJ0yclu0DtWNY0omqFV+9fFKCmtIbuM1yLCBHoVg
zioVHjIZ6jlo3bdjlCFbc9vwvo8u/MUWRMsZUjGRHlfsvockdRUKmBVdHZx4AlNu24Nl9d43Nk3y
Ps0cF7lgg8ZlgoJm/9pjHBEUrGkRNZiOOBrXqOFI0WCFkleCqUi4icrn3nzUtH07rMOxQ+lxP0E7
KA6+4tGJpINeVrxgQKf/2vgZl9VnPQObCl0e7S3v5g0Y8T0JIa+LnmXBTrqXSQUpdvpUTfgiTsz9
P0L938lgESYqQNmjpMC4gAy41HapX3q6v/fx8JXh+lR+kvBPbHCqHOyKo8lQR0aCngYAy5GcMPlP
Lw5oYxRM4FjEjRZP9gBMgrZTpJe6fyh4sp0Xl0egdWTas4LmP5D8XbyGU7RuPwtFaL95v73N1/0f
9/YxcHjPYBduRc2YNKgDMAP5To3Z3IFQKl04Z5H9ollomrWsHdpULdtdc9J8whajqKGj7h70EiQD
hCXn21n25bSQgzKynT26c9/2//zwvL23t2AWP/HD/d+/8ZuVtbHwE62z//vfLNe13Nza7WxnfTis
vw9rZ3t4Obx8vqw5AY+67qlr41PRgIGuFfoTIHLGtbOq1VS/6NCHZje253mRffyxDjl76KIh7GgI
hEeAoCKGwK/O50QciizJJky+s3Ucz/EwaNeyOaO5dFv6ng2YB+VXQprLBKpaIVkGFoAI7crb7cvW
2X94q9c/qvXqcpb4IjU9DufEEhOixDyQfBLC0na/x7KhyZszlKWFwYsmGvYAnlRNNueMClLETYSk
drt3nLe992Wt4A72mpNdHRsrWAc4tcMMROqzIkxAo23vPz5+Pz09BdZsPaGDe7YKe8bv8W8w7e5c
e/34XdqP34+DRf/6niw88NF/HK6P/PhWe/lFCmAQJiDRCG/nnlID/ZGD6ACeQrfL5m6D6aWt7fZ6
bduc4R//sGvGmCvGYOTiCIZ2GHPg/Zb3sMLOhCVn7XBMXfTSU5eRwKsAKPSxa58JP+LYBBMoi6mp
Pd0B3oZuexoIMDyMz6E//8tcntikJ9vJPSEgydg1VQub4KWw8EuCvv3MesFooXhgf61eV/e7+93O
5SziRdGZHSxzgHRVL4diAsOIgIXleU+rd/uWF1SWIvrZlKrnwzMCSQZwhg7P2aO6h+h5v4KnPvPc
5CIrZ4fD+KQepbUkHg29Od5mZd3yLCh0Qi4cEdxmyDuBAkKf1flQlLjIBegbHFdqa1hvoLt0HQ8s
CqX75xgq7TXdA5yUf3n7n5hltn+i+FkG6c7Ipv6RWG+d/fbSuAOOgwnShI3bO46BXWHhpKT0DS3o
G6zVK1747dbFS7EFPnj8hflfX/fcIzfMtflgzgszDwFXU/9ZWnqMOvvjL9g4dPPQExXHKN2s9Bf8
ih87/PO4mbCd8MOh2/j6V+lsJnj0g5/pYinVhMqvOhC//LOH//kg+qvn/HN606+g34KfOBHoD94X
KNSl2XkBxSKANmi4QR7DzEtRoLit1kCU0ClBRnH8gRD5YL1i9Lf2DQ2TzsHjJTUXOQ1qsVDvMQDm
R6520cym1E2o9Cbs9t1UQzsTD6aks0iiuVCBeLg+zcfOobNBMsaYqNzGoK4MTQWHX2HdBVZg4T5q
99YXfjdbI34NaObmYrwWhr3a3dsPm4fVxnUx/O/vwyemZeMhzm1fDtv1wTm8vGwP6876DpzB+uSR
jtCdyXws0K2U9hLoUvS7MztXS4Ysx1MTaPZy0a/tYkqKChJNCkTqqtHvjNVszNEmqPOUE2QXlkQH
c4GMeyNoyC66h0xfqKYZKhLgg8M7JG4QnQMM65s2aVDCBWE/J4VbNKcjR4fopSqpLB9d3UFEs4dc
HQohH2qF7mviyoQ2RvFuPIuGDCDvaKkNvG1MsA2GSFR8akiqgTLX7Q7kdxH0NWegehQvFN4C/7nJ
vTF/lY0VcDGT/JgKrqmvrnvh5bUEjw/YYn+/g/XCZCRi5+M79Ni3TNn3UuIZ2T3uwGq5B9WUn+8M
BE7JrfLeMqMdETgvWTT4Mp519gGMZzUzuuonMPDYqgS2pMEMLLTHQ9Ec7d/QX3SzwHdrWeNM/4I7
nxllTgRfKTsNSgFg6htDNy5vaspgHXpCvxbG9+szvGgKdQ8AAtEee6E51vikAy85dg4RCjySrkrZ
TevIkXvH9zkHHfWZi6lEHyvaJRA3ddZ5oUptqEENbPdI7uYWvYOvM+91btkEmiFxiwV4lJUKj0W1
zytKJxNOlT2NziR9p8Hb9Rm7TESoT6LP8/8ZYRK6sA79GX1GkJJq0A0McI/YuIISdG8ZZKld3YzV
dZDM4mM+prEH8v9h1wJz34P5QIg2SRppvIvQxXnEfBCT6FWhPJeRKmLUsmOIdh0CZmo6mr81+kc/
PJBoUxGIKhFHN/aRZtcS7wMuEqfjB0D5VwauH0QqTFott4k6Gxk+wIgbu5XsTHAVdaOLe61Bk15k
FYJDauAfAbr8o2obznrQcuylX/1YZ9ZDmNQJyhpw4UJche3tbPiWHP02J2cYXkXTS2uvqTkjXvaz
H5PMjBPwl/R5jQEr/keaPEzlPlO/rw9rcWOSHxNMXl1U4iyV1ASQdGL9B/0JGRRjZgBSeV29vMHQ
/35yQVGzQjTTAvOnxNNt0X0IRPRkLkPJYiA9GQ8TyUmiKEndUystavil3aqrwbQNlLmN2jUIJ2zT
FOyaTzBhu4AcoKbR2Rvn+2GwVHKr67sxh+SQk7Q3QAZdX6xLknNmBzARu0JvUtwJsJcTa37zvxtw
18+/09/QEdrED6VVr5InOOTvf0vYhcIg+KcoFwt4uwgaSM/XTleqtPYLAlqS8hANv4IYiBreG+CS
f5zYOFZHT/yjkxMpG3rYqBIfcMYEMD1IN+Tu9SlcyjhOrVzEEG0c9ApWIJD2JA+K27WO2A+JJSmc
zbvkiXi5BjwcJOPoYmc2L9Czak1C4NMAUA1qLwMIZnrrog6vOdvBX10f1uLknRhjtrGUavrYSzA2
+IOrB4cYJA51//u6kcW5OzHC7GAfERBZIYwYOPbkfp/pXooGANHnhdrF0QAoCa4usPlfYLfMNg/m
qcERXgJ0XPyBxpg1aZmjSW5dya4ZPqaA/kkFrgi5DXWjSbkLx19cKeDF4f58xbHOeeKQQOD3kVDi
K3IImA2/Ru1GSR99wfn3k4qCLO4ToJFCMZ5xE0JwhusJ2krb+VZNHGLeCqNj8hABSzOK9Jo+6QCD
qhF2A5d92AwZusOaYESj7HuDXqMh5rS6XZbYECbA9AnmGNxWMBTGQSZwx4iEWpFAr213aZWqQGZC
xDeRK+BPEf8TQHvmtAZhstntIehVumI8TMV+1I2mBt9DalZfg4BaKfonioDI9hyHnWMGqfwlNqkG
SRs/QC9FoeVi5TUTwLouZCjbdtf3yiiuwBs/IjOp1VJ1oF0WiP9hsUx0pOFWjNIeCAzP42Cay5LQ
RWjmqyTZyX03kwAdNq2OJ69Ftyt7ruBVjHKtg1AGSuXndspSUirBwERWddB5ZWx8p6Wmcm55i0bQ
ngVQAYULsn18fqeGApricOkpIE+BbqEgDzkxcGkLgX1PpFyzYGFhH1n1PuyqeQYlStTKiTOOH7VU
W/oIQoWxmjhrszQccqQeAGkI3rGYOfPx7lBNE6JTMmWWWRz6lEM8sWgAFTvw9wNUCqKX80UxSQ9O
6hSD0Wj3UbeJ2z/XQ8GyAeAKRXTTgm+YMUCCeAwgTohe78H4BNbDNoFZ4yz65XMG9igBMy7+wq0b
rZXnoyhqqFHVcYx+1MZfSZFLoERoZo4AxRLtJYgHpxJ2uSlaoAb+L6P7MUxHfxJO+zKAqEcKVhej
yn+hX99WA5kDxl1yt9OxMdtTalITTaMYWyC/g6/LUSAjBhmhSeOctktpH9reAK/SDZCnsZ4AhJBh
xjMAvbUh+XZY/RlrXNqH17qP76EaqoO4Ld2JoMe7PoOLwwOwG5TKIFyEkMT5DGZ4fmz9HmanHgya
UqU4SWz8TgvlJRc+r5tadhOcEyhQ63jHYx+lRBSLc532qPelYuv+zijuJh10yhtZ+SqqtaYdBPnJ
6NfXzdI9ysY9UB3g1IekMdQ/mD2sRgVYLygXj16H9zLgxPlnhUYjM1mpg3fd1OKJeJTkoNz+gMqd
T2YVqjI0fBHKhYrcDpFsQ5p11waJe93M0pqh0A/lj3/MMBl72qhd0eqI5JOv9JYyjHZmFBaIIe/i
LuXMHs8Wc8irUECThR62+vzdTLd5sk/L247X0HoBU6CXAZxMoPUGeAbwfsZMkEVTo+A0tnEZ+erA
SleJnWWkIUrFqpWF9X2Sp04Bcvaa1/y5GCB14OBEQK/RN8BsgELtQ6OCsjD0DXC9a6R67QcxDwPI
MyKfOwb42HJ4BoyAofZl8MUnI+OZWHRznFWqDJ0qCd3g5yaEySDjLOAkmYTuqwqiTTlMNhrr1ubw
UdU8gquliwjo0P9aYwakiLjkDwWiYifNSKTFzkXJ1QqGX2DSefV7citpr9edfrGeCoYANPEB0o2W
ZGZzQXMB8o0CTBZheRjmzJbK6Nkwi5dcnKwBzclaLjltXpaWr7wpZHLkTnU6s3SNmifsujzXP5/C
bEC/j6c0rXDsEG2wKwFb77at3E5r3ZQn47Iw0QBBg+eBAm9xU2aWtanlucqOfR4jmrubVWxANGSt
G5kTmB8CTymHZ41Z1qgz237OwLOj476sz89V8AYVdbzT4MpEbvR8fX1NF4IL2D0AtQCEBBKdLN1O
U9baLA9gfQC2eYW6Xyd8au2DOVecQ27hbDWQxeECoeMiobD0dupYC1GdUUYGILDqJ30Aq/ZNrq6l
tLFqGbfnklMvXppHCbVimTayQ+iFCWdm1qG70cdJl873I1Q6oLUsuxsIwvdtw+HoWPBFg/qHYiiU
1p/tFRIFvQ5EygXSdOZ2RF5hjR3aqLUssPzEuNfVf9tbgVANg2A/VxTUb0Cndx5o5qAY/URAqI4H
GUreptXiSWPAPvv3vnFihlX/qBu51Fpqxse1KG72ZWP7pYymd86ZvZSVGOj6B0wNXEhojWB2WEW0
ri1nsILMZY0OskBIQQWcy9V2StWDMDbRwYwm5Y9f6a035SBjCmO9Cy0VstSVfX3MS8cgnmWhVIUb
lExxVedzK4SmnLWmhG+Jd6XZAD7cgqGd5u7givYEEQEN7ymk+nXd7qK7npilx9dJGg3Mezb2oYz8
fRQOVYGNGOovRWiuBDLfV0YM1DS3LYgOhUnLzobK5NWaP/pKkyupXcpf0HUf+5WsbgKyM8jGUO9I
+9xlXqWllhZvBp5k71I8OJ1mZslFIZOMacB4o/EjEj9A304lUGtoNYOTijTQkuUsLG+Cmbg6N34V
FRBsw/OuAKjnazU/Z35gyUVsD9mHFHLi6mJMMMHoSanhqcLH+Xp2QzsXQQE3asUAZFvr1lC83rRF
NK4PPBLKi66kYzxATQHiwGBrAjPLubEkGP1eiDA2RS9F1MYjAECGCejjTM3Qfuz/UYO4BDHLIN+A
JfZR8CXFGYxWt1EAJjjEw2xz3ZuXRg+QgUpBiRqu1kyAIkNZxVquwrN80zU0sHfHq7jxTCFZVdm8
um7sAnxNh39ija3oFbEStGWkoT6V33VSbglVDSHr9oDgZYeF6gxZ7OS1vK9Cr5Qc2TY2evRUxjsE
aSF7EA0rvh+pgFLM+bCFlBPfRd+fUT5DdyUbSpQGkjg6ZmHEu2hSlXc4GjgTvXR8o+8IpCyoL5hg
zDtfeZL4YS20NFolkZE4U58AXz4Zw0au5yryopG0j9dne8kiwLcANYIkBSUZxtf6Ci9mZg6s+hzV
8V0XNKiTiXOyr3opcvygbazr9ugI2CCF2wigK8BIoNeemURcPjQBSGZcysFJ73ebGR4bfl23sXgA
nRphoq86zo04hDDSC4RYYwkhiUBwU00BddEAdrVxNaOSksfkMBoksubok/MBC6+QIHD6WUc66yfh
X+3aREY+j2SeMpNWv/ruWZ/dQQJY4nWU91mIi8T7dZuL3onABA/EJoXY9blJMLkGSVzDddKBWH7W
7Aaf14+y5Cugh8WlH9Bk0IIzQVDypWQGsCalUi1iujXGB0FeEZ4M52KwQfFLAyhAgoATMxCzUOoK
kmwINkF+nyjCTRVWj5MJWYyuuw2D2vkP82YgqwTtr4LrKmNObIOhzdAgaStd1WwbvSA7feYRmNE/
hPV6uMNfI4w/lDGu6GEPI5o2OiSpLCFOnErmJB2LyY4MilpgHRBC4QjnPgDRXymPE/CU9Wp2qAcJ
DCflJhrCtQB6/TlR111JtoP2ZZD/lGeh3ApWYYolV1jCGh0QYeJHBBePDrssepcE3Qpr2euhXDl2
2SrTPoZihHov703tEnMKxr6jTdSTUehjIYDS2IE+R5tp6kHWRZ5aZDScIHpRJnktCPpNUz7VQbjF
04pDVN/2ZXA/TI1qxUhQWuNZjcO12kHFQfpz3bGOalNni378MMprQGu4eCE4X406iPsCcGYw8BVC
4whdkNyEWiFCqh3k9i+yL87vJknJJlK6YY2nwMSpuxbv0yUgFHbQzr5VodnqNa9L8T735dh3xKHV
0rXfJB2IyoaxvclHZQSiYtIVx5DD8rOL+2BwwEk0fqZ5rH6Ffh15jTpOozVEuvzb6Gttk0O4dTsF
ZjfaflDPDx2ppaeyFZN3v6koMC5sPPRxNtlOyDsCUoy+4NToL5I3zIyE6iE4dBGwLgFlgGz2WQM/
NSYhWgn6LLt47d2UZQ3KGqXInMkEg+mEShLnFnkRJCnRJKWbpFpQeFShcfskLo9maMTzjNbytnzy
c5QZFB748GKnMxaY83QwdHWKM4hIClWJrHendzc+j2frIkJSGyreq1FkA3c4S0KcTcCzkyHGKKSd
ODpd/94bnpJspuHlugsfXZRxYVjCI5qMNkQonTEBpVNiIwC3Gc4xe/zTOhSqbngIX5b8GG1muzyM
dsN5jLqsSh1H92OTOs/JGpm5DI4t3Bnt0VO/k+3gms68KnbpbbVp7cDTNrwlo9nrtUEy2W2qtbVu
9DAIYraH7DnaJZvRhRzJw/XJXHD607lk01qtjEJ9qGlS4hleF1uNp2E4PScN4Flh/C/OQ9TmaX41
/oF+y8HfyYUlOMrm+lg4U3ZM4U/XKJD9Nh1gJd75q8IOXxundyPP4LwUXR5o577AojM6SW3x3AY7
6kHy+nW7rV3Ehbd0xUs6Frftj6PLNHCcDGiWjQz5AQzp4noGDVW98eXn63N2mZUi4cWrIVUXQ9TD
Fj63gReGXmznCGXW9L0UbhB7naJ3J/3BNzyTrBL52xC9wuBUsy6StqNVepmk+xcMn+dWtbDzwTiU
ZrZPW1mhBhz56wqHQMHbt9SzmG2E4YHGAqSSyOzZsr+Udmkjo6fMbvTOLZQKsMPXQnzDqW8ZvuSa
vQ8VAKFbAeHgBHPymzO7CyuIpIeKyBl4xQFG43ycperHRC2QYsWdPbill6+LnQItnq2/pvXWlVZa
+Up6DF6v212Y3jOzTB0ijVtJDUt6WW1u5t4WlE/gJNASyrk2XWLK6JGJdl+0MWJwUGk9Hx6Kvn2L
1zAUyPsaXdhhGPZ7pAcg8e9QjhDVDmBkPSnH32auQr94HErFEvsEZYIxaW4GY6wfwM/QBBZa97Pn
GgJ691UqdL9LIsyc0/2yfoFvRR0TlO8E/ckXDycgz9Uo+iS15UP3QqzMVWQrdMTNfFN4RW+JT836
+iIsHOtnBplF0AqNlo1hkDQHBawdhu5eN7C0yqcjYm6trRq0poBkzZYUNxYBYcWTCCSU43+rZoF7
P24hUDOnPLx4dWJChFD1VRdJyE9MHa8fXXKbK6il9zUHArQwX7geI01HMyyw0WxbZp71UBFCm4Td
mYMTgeO4Hu3rE7aUoqCzl+o/0N5P9hI3gEp36GsMRJ4AMXbl3O072WqAy68lhWNrYXFQK6GoKQmv
Wajbn2+NXlTLtPcRu0OosOUf9XjXFm6c8Lx6cUgnZpgjoh+Gaown5ELTijwGqSXbxYOxTe/8ewjA
fueBlUSW7MU4bStOaL2siOEYNPGeCmgO7vZQrzofoaok4NJLMELpUXtUb1RXcOPf6uG3dov6Y28n
GzO3ujUANXa0UexpHa8GHiPpgsucfQKzxRKNRLI50UnO33VzH8+8ALdwfJwZYFYxFqNeiwgMaH+U
yGp9K7J6S3UiKHKB+/23zsEEL10bz+wxyxlGadjHITw03HT7Am1zjr+bV2pnzTe5JR2E1fTaWbH9
Ar7p9+t7YzHDPV1O5kgGSa6SqjKGWr/Fm3wTmU7/CmbrwpKoI9ntQ+L9+wB5Nli6hU7SmxCI0B5K
ZogrYBMSBTcY//WjP+OizE0hFmO9zeiYcjnZ6D20BErOGJa3+c8moJnvyRiqMkyrecIYqjzwiAJ6
5vFVRwek5F1fnkU7IMymHX0SqrCMI2o9Cuh9BjuZdJg1PMGbv1rllsQhJ2wtJCwaqBX+2mEcUCcg
dycSbooBVCz6fTO8Ch3P0xY31YkNxtMS3ZdBIQMbc/AQ+3iFy9wcj0/BsG7nvVwfonwjkl/Tfzgu
z4bGuBvK50SITBosVLtD20dXiXZZbBXeUvGmkHW6sEADd4fh+SAgKe9qoGaVxLnuDjwbjNtNxexn
cgsbdfAwm+tigPQet296MbqimROED7i6XxQhO/RxQm0bE1aRADPmkGjtg1UpzW1DfAaztRq91Olj
44OIBwrIYDYReJnH4lULXQPAC4F+QhfZq1bRVFnTF3D7rvIU49BnXi4FHp7a/YyAqnmA2souLTh7
bbnAgOZSdAodNeSYFWy1UK8nWjYEo4/jb8rfM1riK4ugkzm40+xyLz5AWYLH4r2UodL36b9mmUWN
BSXGLJi47q0M3CtHL7Csejva3Vv1WG1519iliHJqjcnqIDQ4TzXld42ydanu0ZNqNsD9u9cdlX4z
c/86HRMrDVmTzAxbakWr3/ISsoZ7EwRgSYM46fnZ23VjiynJyZiO5Aon0VgSqnGuZFhrrGA1OqDP
tuM74xYpEGhwVrj/yG8B6kXhw6NyU0Oq1Blqu+eJ5ywe4qdfwWQlxQjNFgjI4/Xq7gMsSPt53djh
I3G/5A1UBdBoU+LlcLvl9UkuxQTsVsrOjjo7it7nR9FcSklhikgF09qp6xplZNvgMR7+Hz76Y4Tx
0WEG6LueMLbW6x1t3d2ipvgr2w2Ob/WrYd3xMryl+gQc6Mcg46ZdDRadRoJBeSWlnr8an4JD8TbO
tqRbosUrYi7OITD6ElJ3EMOw5QK0E6ikovlelCN53rXxeuBdc5ZN/K32shDIYqjjIaJEomoGOkWU
xJLAanrOMb4Qus/KHowL9kkiCmaEskcRjVZu3kq87H8heqD8Sh/fIeMDj2OSf5DPNe1gooDTIAgn
wveIZ7dw/6+FFHH1PDPDjKMNlTaqCcwowS6Id3241nj6NotTdTISJrOaZcGEIAX4GEcZEhuNaJXB
0/WwtLDiZ4OgX3ASlYQ6qFGPwCDw7gJ83XfYt5ZWflw3srQzwbyGGzru6ODnOx5qJ1ZmIJ3RcQQr
caBCpgu1gDC1csXK81uUZmBv1Jy5ccvieeyefV6HJt2GTJw/s84kV4mg9DGaCykjYLxqiPEo9kBW
gXExUHQIq6RODEBTbjar66OmMe2aWSbmRWkc4PaNQc/KQ+PvUm0/Su9K/aHMnA11uYYoHBggHlNV
oO8uFAOzZqj0RgTzf1RAETjpqttMF6xUDDmF0ct5BI4DmDBICsH3L14stbar2nzS0WOYo2+725dQ
dqnArKZsxBaNtff5wHl8WhoYOt5pUwC0MaH5eu6coCrV0QBuJHYKOLv0nIQPQvN+fZE4JliIn9bp
OfELmCi1blWrb0qnOw2vhWfh/goCaNBryHjwpUJV9CtO/N+XSIsrElqSZrAif5ulnX1DbWTbKFYL
daoPYa8/Jk6xvj60y+BxbpRx+0kojWEYYbQy0DsJVtOBF8kXchqYMClkUQHICeXy83FVbRuEEBGA
CTd/6r3Uzrx4lW/ILt00gOva+VrJX4xVaR8Gi+ziFdnx2tcvY/35FzBBOFMFPRcjfIHRW6Ww0WS3
V3qcWS/X53LBDJhqaIHRxCMiQtn5QLG9wE7QRRhg96yRrTJ6hvjU8SB6x2rlecgAVRo8hGgy5EjQ
k3VuRmxkUmXp/5B2ZUuS4sryizBDIBC8ArnVvndVvWC9IvZdLF9/nbJzz2QqsZT1nLGZeaxIiVAo
FOHhniMj9fKn9I0IL9okxEdZx4uv4l0YZJ4Z+cmt2ETb/NlVZocrp+HEvnTg6mw2Whe9D7+/Aj9k
kG3pB7mbtoaXvTq3v9ju+6/L27pyMZwsWG7xATjV5IkDg+GnRbxB99M3cU08d2Pd9uOW/AHs01OY
PA/LaHhAuA2JFIImWDtO9zjRJ62xAB/GA0p7Th7qO/EMQLt9Y1con80795P4QJqEvmkpG5prXuQs
FA9o5S+VXikMWNpkkzSM4EWLvNdch0+Z3t8Ns9YeiB5qivO/ttBja8uvOQo6KbOSWTMxOFjEderR
6vtYZC9G9OHMxn7q/lze1hXPgWQtZjFwQViYiJR3Nal4CHlVNBTKyB/17+PUe3b1fNnISkRzliNI
QMBoEEuukY9k7Erm9shLFzSUh+Yge0QK6Ci8cs2MbSJbASMR8OVnnyl28oRpA57YKPTHSFicv0/l
HRQuADsCOSJGFWWUQOzGWm6kALrMRRsY7A3DxR5XjdWtfRJQhAKFutjCKNjp96csi6vBQaNNcx5F
u836AHC+yx9kJSNwoLOHVABAovMG7cTdnNSiAywl3KbzO28gEoKpH7RpyRazY2gu5Krj+zUoIcVI
3DjokmBYC6uS+3p81nKXR5gPMYFOnz2dhpOfh3r4MILjN/UYRyUNm1lRnzmiD9wByiU1cYBdQelL
A5AMRdfWp4OGin88t8NhGDT6loctXiMxGMD3SWWmcyBMJFR6bnd81w+ZSQKB5OqmbYb+Bu3G5q4m
U9RfVyymD2DXxc0zT/PW6CZ+bRu5/mlMJUYhYqc99DiIsU8IJjg9OlNSY7Al1Roozbn2n1wvx+1M
nelHrE3WY9mG+TOH9sq3CoPk0NxJR/DjsvixciL7uioKgwf56Iormtn2uwDOb2ekE1/mLYZuCkik
FXfQ2xbBrGdtBJ1jXXxH3g3ksRGR8tDb8DevGUABNRRNN18DmzaED66mm/fJ6DrCH6Ao2nljwcsD
s/j0VvUN37JYuBF0HjsMQQypveOxOcdoVpdQtoz6CQBRyFNr9xnYw97Teg4fy66NgRtjVg2aIi0J
WDUNzZWg4BNDOZoX10WVllf4jGa0Md10+m3URpl785DmL3FvVCifWRC5Kto2/tN2dWZsNdYUKAIx
BiH2vgZZkEGH7qOcIwH6eu4kP0gE/QEMldMRGhuZeUN5i6p6Bw1khQMuV7DsfjAO9R+GQT1MkJ6e
qhi5Kgd5Pd78+ezTEWUbrdvNib6LuwqaV/nvRFPVGb6wFGc2kRWwJcFHwJBsiryuedQh7mnPKFAV
N++lz2YPWikgO70T17FvP1t36aYO+of8B984SMOMyPtbmXUcNmgvYDwXPClfA7SnK7fCiNEix2E3
060dmRB+U+YfKxfkiQnpyjKHcCydDibccGv1nnE7+T9QR2Ye5BqKwHysD/FN47kHFdJoLeIfL01K
76oiA1f7ALuRCfBPhlk+FQG5yoKU2XUT6cEyskRKnK82vhuNx8uheC2VQkqBvAIA4C9g+unn6fD+
KItuQu5YGtonE4x9FDxCEbF2CnR93LnNtnnogg+B5jZE5joexkYA2HX+q4nMBP4bt9dVPAjV5Nva
0o+vUyk1gLj8OEQU1+nQv2pIaW2uaM6vec2xgeUHHCU6TtOlpVGP6AUMxltqFLvabX1rqq4K419Y
Or5SpdeGmxeIKAlgmO34mVp2kEAYtCkGgFhUVIWqy1vaNL3sy2rQcHm30540Vy2e2oZ/2WNW8kMM
TED1cBmbsM7G7mMxGQLRDNloWmxzq9zmO/sZ7OIbGpLd/2ZK2rex1KEOpqH2HVbxfogORQZYYhd0
+i3/67kjRKnjVUkbNxIWiTREowIjgkFnx8FEg6x8o3odFJqt2MK1ywB6IiaKLphxgSTNqefVUSn6
1sUWDpUft7FXcd+ke7cxPUgEDonKKdYc/dic5OgtSelUaDA35ej2i2DS/4TCE9nb5a+10iRwoBmO
xpa9oIAseWxBuFbDh0rgGbjpN2zvPv9GD/knrpwGvSZI3e/0/XDt7qv3wQ1U2NI1x0eSj7Kt8TVG
Lj1B7X7srcyCbQ6xAGC7HeBEyFxuLi9RYUV+d06g0LHjCTdqAqkOh2NE9cnut5dtrH2to5XIxZF8
xgQSNPEQkCvL3g3gb0ODkNyCV5WgrRwmz/+bOemMxROtszaDOdP8mbGfBTLkKhw9nny7bOerWCtn
I8frkpw+qXOHaMsrLP7uvuioNXrzDYpmuDxv2AYNLfCu3Dnb+IfC7II0PzML3g6kQUBHnUkYQfIu
bcIeszQCN2huYe79qTeeCWR8ojjg5bab1MiGtfO9ACStpVKASWppqS4nfIiWyRqzLCq/ms3rsu+f
+wEaSqS5E2gya64CNbUWlaG9YGOJussA0ToNKciEB5Mtc6HaQKGsbT5YaQ/u1rjQD5VTv0MBQdVL
X7W4YPvRSqeQY5IWafcdbesUV005ZQx4ABLPUOSLyaeRhhr3a1qH2S7HSIqiK7CSF2D+BBOSoCnB
s0JG9+ITF6kN0gS/4Nah7G9ZWO8u+8zKKXchf4RgAm6jha/udC8hra05tAd+WE/TfGPNOg/sph2B
RGS/L1s620OwJwFBi/rHQiWAf08tYUBuIoPbFz7tOs8Y96T/1dBHK/5pq8htz6LKYgmVVgvvX0wP
yV+rT/qOkVIUvgCFaqJ3gRnvbVTMQsUlcOb6kh1pRUnr9qiIYkUmy7Z4dv10MFkLIrRtmrkfVkiv
qlQFGFSZXD7nUR7HigEVqxkm8cgAIVrA+VM7Rb4owZnwkwsVg8b6TgInCCIgqAjLJ23C5GZmsKFA
UwrdEnFXDYkn4kcr/etEa9lKiBSDog4AVZB4nq5rDpFp6TkMtdk3K7/Vsu0i01y4m3pQKbyvbuGR
KekSKKrRZaMJU5MGoiYDyub9JsuuInAOpemN9dcYNmll0gEzY5PrbrNsIWjrUh5eR8Owv3yyzpMR
yYbkiHns5jHtl92bPgv7aSIgXxk9Z7rqkqtm3qYDaJy8rNqjH65Zk2/Hr4P7ZHcPaFQBPf+i+DXL
Bp7cQtKvkXw0Mfqy1Cl+TSNA0XhNLeGhIukJ4MQr+9oNG8/QtxiL5MWm51uF8cVRzoyjJonZR0y5
o5l66kiaXaeR004F0FvGR4o0AvSDdxqIIByS7ia3BG8kUEHNZ+FmyEXDXPUpVu2D0BH1XQMqR/J1
iNfCNMTaQk5JbIydAZoMusWif9WhcEpzc68B5yXy8Du1m3eqKy7G8yYath5axKi84KoyMOp6uvrS
7IWdOVi9GL4NhR2EBigyndy3ovotdI0DK9mmGlO4xriJrPR9GIpNaHc3TV6qxPXWQsfxT5GOmRVa
5ph12Ajw1VYR3+jub5Pf6nX0b3b82JB0wDrwvuFJDkM1q/wsfTOdnaFXXlu+2KhtanjqitZLqgeT
qyTWz+FtX9u9XJ3g69ZRUjjdbhdUtaJ2sd1LTcSsNpb9y9QfwRWfjNYmTe75dJcbm8sevr6v/9hc
wtvRDTBTnKweyow+qCrmemOA9CQL7ARCsk0Wjx/CrYanyxbXLm4s9D+rPKO8E3PTZxRJJOjOoVsb
1ri52W0RP+du4aOkG1y2dk5+/rWpGECEAAWyHllDKgPhStnrOv42dzw++7r+aNHMq9iLY/9IBj8r
Jy+m72V43/810dGpaXnqtx01K3UmmO7qcQu6kbzvg9xEDTxVxcizTH2xBJiAY+s4qWfdDdaM2twY
sJSXbzzcNpNvRLeoNIOL+Aq4Njb7s4pg7xyKJdmUPIfNc1aQEjbtFBAIts106mvhjZNsNevarndz
uLE1iOt9V3zQ5QDKIfl4rdJzNRaO1mcEdjEi4jfuoenuLBuB0O+Gm7wHcrwLwmyL5wmGOUJbNQOw
el7wFkOPCsStIEA5PS+khaCsm9MCftO89kMCEmsI3/C3TFPdPctfOlvnkaXllxydzG4UmT4OsFSC
5aziPDBFvK20v6axxmdcUnYQBi+iIGcANCJG8LgQLEhDiZ0lSeQ5EWJOQelnSnrFSMPa9qHGYdqA
ZgBfIrfhnLrJiaZrha8ZhQ8uIM/tONj368eQqqT71vbv2JTknya6MJGJ9gzKGnkTpCaoVjMnsYPK
VpF4nr/Plz08WpXkkgzEAkLkMFUW163xabgPNugS6xte/URfy5w/dfJGwr0hvpXpExkB1Fc8u9Zi
6tEPkIsrxQg4Eqa/kCaUv/L8SnduCE18x3jIoYJ5+fwt2ya75bEpKScQdUhbN4pKv53Zn5S/pQWG
+20RVGjCOBXfCpopFrdmERv832tR2l0+x1UulgvDor8S7TqtPC0sPT76pn6bZKoDvuY2/1hDPD09
diGpp8SocP+zoryKy3ZftSESzt+Xd3HNiruQ/1IMo1rAnZxa0RJbS1sRwjkL6+C2/Wtf8QAat5vL
ZlaP25EZKWsyHZ7FhMIMssjrrqTbGSbi0do3uaGAqq18JYzfYzYQ4EUb4uTyiuLsPy7I3KHdZCF1
g0HPG4wksIek0/TAakbuASjaKPKJ5TUiOaQFESVwXBuwb8ukMkXV2zzPeYkuTKw9mX3OQIzqCIUT
Lk4mW6EoEgG9wlA+MSUnnGszLHMTD+O8foNmkh7fQH64DT8dd/IwuewRFTD4vAUJzgnUuQHxB2/u
QrJ16iJ1KUDyV+ulHzuVZ2KILuuF18/Mn3qU4gZr7xrzJjaol1raweyJx1i0sbp4180gN4+Gu7gA
DtseNrPNXvSSeI6T7TI33SZuGlSF66cg0r7sbis+YOMbmPBqJCHIR05/8pyinpBpBLo8DGly5tXO
xg43df8RmTX0BBTW1vJldINBwgPOGgMznNI3aRwUFIzFHMsxV/NjwDw32lG29cjmPRk2Q7/TLP/y
ClcCLeIQAwkomnuYc5ReB1bpODSbaemDkSGIIzT52KaM7hrnpqaxYn0rhxcO4OKaBJvRgr453c1p
HLJ6rLA8dOWDKkS+mnhZ8ivvHi+vaeWrWRiGR9cBY9uYeV7WfJRoMFFocSqwprHbWQZqdfwQDS9G
ihdmt2eI9P+bueXnHJkrSTPrbNnCMXotXe4R9y4R9zx8LQbh5f/mUYXVYSh9Ycg1iUxXlld1PLa6
Xfognckcr0EpO0lJ0BpvseO11mEub8tQcUeufTmGz4YzgKMA2trTJUZGb408G0pfNEEHssMi+11M
L4PeKLZyxRtBZvCPHSm8R7kLBRKCoGQ5ewGmVtuzNIrejZ9VShTQ4tlyAMQ9BV4tAyAgdN5O1zRF
Y9PQGLYYeRjpgzb6BsoR0PbrO+FZ7paRoKy2DYBbiblzxO/LTrN21uGcMG1j/stFg+DUfG6zxM6n
8ctJO/1nWn8ya2uIfeX6ugUgS7/LRsW5WKLV2YqPTEqOyrtwLFobX9GGoMQ8u8+5qRqgWf2ARyak
CMZtcxosARNazW9qq9lqUb0VTXxrpdk3wScFunvtzXa8izL22rCztnI67CKrh18Nv2eZDp226B4V
xSsIXT9rkbN1Ufbt6HvrqDKrtaf4iXXpWLil202Vi9Xy9pDWmzoB41P1pPW/wujN4Tdl9QxdwMZ8
qaji1XGO1MBdeuQ9rnRQYs0wismB5aZOAq1B/6zjN5ad3Dd2+dpW2XYaniaT77RIgAn/eTIBBM4U
4Vy5+dLdkZr2VA4VNj+tf2XhY18PQef6eXIvaj8Th2LGa/1bqwI+rsaipauMUAQQlZy4TFOkjwWF
VU6Contm7UM4bJNCkYSt3SFgYPp/K1TKmtMk7EvNghWLIkPqkatsZ7I3rE9jQb+9XA4GK7kYykZQ
TllIXDB+IZ2amE0FJWD88l3nVSvSnV29Ta723Ojg4Sztm8QCetpSCZAojMrFHEwmEW3oYFSUoMR5
hVhdgpIDh36HfsOi2LMLhb8sAVUKPxhxRSMUbHngIZOfCBiyciOjQf6HGe+qMzyjOUzA3l3eyhXv
ODEiHQwrt/OwA6+7P48PHeo4YLqE9Am2T3FTqRYj+X6sOaRk1WLH+QHMKjoL6LCqeDtXoinST0yu
oIqBAWXZ1Ysak4gpWnU+Oqs0e3PLjTNvIGyKcq3q46zu21GmK63HNTAAUeowVYX3s/hdD88serY6
xZtqzedApIOPD4jNgmA/vfSclpdG6CBVKnPulenBJa+8fHfG0bO6nzPQl4gZf+8PSN0B6MEVD8ih
dLSm2s6g3AKLQNx6WhdCSyC6IWCbMrK/htYAVH5kSq5ZoOeQWnW6mAKhPRiA9prxDRyJ3lw6qj7G
2tcCUTpQegBSoicoJQ8tqMCqMbJKf+qa7FcRRuUPpyLa+2C01XPLjNDaTGUWgXaSZzfZPLMbewIl
944Qlx/SnpWl54wx7R6Arib9Jp55LQLdzIUi41iJomhkQy96GfVCu0na/coax7afWImcCqJaxtZu
HyyQEWWYCTVL7g3Nx+WvvXZggHoAFMBAloqG/al/RXZfiaqFPd7VXloCGfwxIoG09Qcn5opwtro2
tH3RtEcl/qy5odGm7M1lbXPdEBDM8mljsOq2iSrMWc7VXZqV8R6LV0Ae1p7R0KREC2+R+jx/sfHM
rGMUNSuMnNvhmwPZiCcWUfI8x6NBfFNk3cdgm+neoLn1p7Z697s7crFpBYgFvRE9nwNA1NY7HizR
5IE/xHlyktRKd1pJhyGwa8H5phF2+s3ikFvLbbMNEq0hf6LZRL2DkIgoU/GVaj8YnjHTBr0tqEfJ
gOiwAo/KkAL8XJUfBr01XKhg2I+V8WgYY8DHq5Zu0JK87Corn+/E5nLEjl5tlM2NoE5b+VqGpmc2
B/n0famrWlnmdYDvdmjnX7a41n08MSmd2nEaopHRxWSz0cHKRXfg8V56sITtKwKSuOrgRreoM3X1
tqgeK/ft8g9YXzLIzKCShJghpxm4bMHZlPVgWdRvqzJouyenQ18OHMnoPcAZLltby1Gx3P+akxOM
FCNDVUjwVRMdmEZjX7p3kzj0ta9hOm0RAAjttwrMf2jy2L/GRqXhtvbCOrEvXTbQVAU7Q4TlRvMh
gXx0/A2c1JHuT/ErN/ej9V5FiWLNK1nBiUkp/kCzG02JZYcN45GL3zp0C/s/l7d15Qo9MSFd1JUQ
2Tzq2FUOkeES+AydbC20V918n89Bs3zZzWWLK0EV7FegCjHBkAY6PGkftYG4w2zOIDN2ryYHkqCO
5zY/4nDHlN9szRTe/xA4oaBaRQ/i9FC6TY5RnAhI2FH7LIvAghiPk4LJLvfGWQWpWblDMfmD2Sbk
VcQ9q2nQDmw6IOqBDm6OLmZxg9x0kyQ/Rb2/vH1rfoipErwlENsWZLF07InQ7VBkpPJpbwG/XDDa
Zx7NKA+Gtitnb2p1g3uQWS9ubM3phiBPMC4U1NGYK7Dna+5JQF4LgQJIXZ6NoIqIh04xJfCdGkM+
EfhdMUAfOkyRG698RWhiEOg2YNyVwOVPv6JOdacjc1qhkeplYFTWjWc0Tt30h6liEF07DCDIMHVM
jqFEL/PniAJTRhTUh74D5svirZoST2+vQKyXa+MuL/kBF5/iay7eLr1iFso7sHq6EG5E6eZ0cY7W
NFVNSly/+h893SGl9Ugfe5jRF2O6Td2PsnyLzLekUNGyru7qP4aZ9CIdqz7VOxOGqSb8ugfZgRYk
7oMVfjcy4dXDNg6v3HpnzfvY9Vv60LD3OPqYy7tWyeRDL++BHBHGbspFb+OnaFrjW3DegQBIBBVa
/XvCWt9s9kZ+E81BMXmRBuyyHxbjv4i0eClTjKvgMjubPGBmaEbUrPGnHXeTWPecgy+l/FB87LXE
BLi+hcaVIQeR2QMM1hl5aMOKQDdi2GbG9zDfOYsjN9tkumoS4dusVyztvK6yCF6Qf+QalmN8lJqU
kE7WshwsLZGWb2mxY/NHFN7Rade10aZvHg39xTH/QCP88mrPvqpkdgmYR2bbpjOd3ASY1krKrYaa
pz3+bcq8WADuClIJYFUFGPrUQhORyGxbzBct8EKTbIh4TbQd1fZ9mvhZrJo2O4vwMIdWA6Z3cViB
P5IuLmsG7bzDAfcm5AZ3mJ901G+Tz1KLFUFhbeeODUnXfltZRdQyzOLSqnju5+LFVL5jz0L3shaQ
2jP0IhexASmmxjTMTEcA0827dwcCqzWoMhRh+yw9lEwsqzz6/pbeZXX+JSc0vEI1g8WgZKSW30eA
+zzUKtjL6sc5WpDk5G7q6nUc4uNM6RUBElJjlTc4eKGooAQqQ5JbjxoAlyLFziXhFXFeRXbbtE+M
Hy4fnrXvA91UzM4tkYLKSOAxmZ3ZXmaGoswBI6r2UVU1xpSKx8tm1jxtgZqAQ9bAf3INLeS6NVOG
0OCkCb3WQ9J7UUeS18tWzl8qcAUA0aE3iv/bZywDepewAnhZzGf02mdfmztDMz0N5LuTlXrDyG+G
FjHQCeqp2bp9tIlwpJwq8rPe+TfBEAPiJlokSFrOKPLMyh4wZYQXQzN31CtiMXoppkYbWkKCofQH
zQUJFMjrqthrk9kvZ1vxC5agdHLhf+3FPz9AOha2W2c5W0ZhbMiHFP02ZdcFeEogvx7l+gZYXohR
KU7imsser1k6G1Y44H0fAb3kNuM27n608a4czGDufii+8xKYLq1NOhtW4U4xI1jbZEHSogBPaTWA
yII1VxE44D08IQPW/TDndLcgYRMDeY6pAsKuXnfHq5XyY5oKwxmWDW4xkpYZOzrkHnV+z9bP2v4x
8dsOsMqU7tpe0Txai3eoEaEwBZZfoCCkXXbMiadQQkdIJck+Yq7nlmDuT547J0iApBTB5c0+y9++
/Ogfc9Je1yXUWTSoH/sRn78VU70R1L6qerQTFpFD4v65bG7VhyzkLQvdNOZ55QujixMX5Q2IRfZO
MNXoZd7N+i6ZVMng6rIwLglCkgXVLSf7PJ7LnsawU+fPy6EQ9W4kUeDUt45Ko23VlAsqJ6BydMAH
pPu8anJuN0mNUKATX4/2phbk5XYKv8emosC65hqLvrNlGei0I2c5vQrjyRm7HpLcPuk2nRXY5FGk
97o9oFd803aK0752dRwbW37M0b1L4hT4bwZjhWiLnUiI7mHmqDsYvdkpfFBlSkrA0nSuaU5gyhzu
2PQz0x4gO6awseZ4IHBBhge8DCaDpa9EWgDOywQOUfWowfboNoPFozI0ICMVllZXc2RpiW5HG5dA
e2h2S1iKMDGlmcAshXdCfFw+R2vh/3g50jlKakF1TO4hK6axV4OGrY49YqGS/pJPtdeO93W9uWxx
dQNdCoAgKGjwWJecD5dN1BcT5vxHfkfLbaUfYpDuJAqvU1mRvA4vOLcfa1gBJYjrgfbjE0XQq5gY
9xlXwUfOG+VQAsWJxWNtQXVjVvz0S3HgBkniYH4/R7LQFKBkcivPrjOvp39Yph1Atm7g+rGuol5A
BIQA/9EorvGVI72MnegLvATNVvlIjxXagNXyExj9Y7ANgCyVdRBl4+nsJ4jsFa65EqqWcTCA66Ba
iBaNdNBQVyoBJ9WxYEug4KhtUYB6ofa4d7XyOo8wbXfZZyg2ULrIl42luM8gZ302pjiTZuxNE19z
1u3NYDsbyHJetrBy2BzDoNA0WeqAIA89/YSAbGVTg+4C0MefVXQH6IqXZArOfZUNySdpFussB84O
SrEN2BQ/U6bdEGfcXl7JiuefrET6NkOcWmZUwROaBNXv1s9ACWI+k44pduyyHYxrnO4YiGVQHwMF
vK9T4ZX6PY8hnYxqtIry7Yu7Rf74qAkANoj/uUwmTzcg4VybDZ7VcwPaV69vpir1OCVuEJIRfS/X
KXm5yfva3YSgejrwYRwOYwtOiCg2iz2Ne2AnJxu1yWzgaTA79bCbOU+2sNb/LvRUj70GJcMHp3PD
fJM2CYQI43GOmJdPaThsOpw6tu8hg6tDd601N2lWGYBuzeO3cJj1jyRqoxs3rqbPMcpY+Jj2hvlB
0RsLSq5BbHPQWbRzMmL/CuN0fmCZkRuB5ohiV1VVMXj2GA0JOvpNH+6asGPixm1SDZTZbUr4jkQR
/9YAdfRNa2rT9Iuy5B/V5JDY06IwL3ynA64KqsvFdkiaxFUc9bXAAhTtQuEACANGD6TPXOEazAkG
vMMCdBTWrkH6WtH9WN9UdIPu2mXnXTsix9aMU2tR0seAc8MaAE8eMNboaWN2D8WNy2bWfPfYjHTr
tSlYptwJZoj5i+SPafgk+p+1Uj152RvZc9GJAuMbclQX+dbpaprQ4q7JbaT+9c/KDIx8Z9L7lCcg
5rrWkh0r7936wbYfLy9u7cUBCtl/zC6rP0ocho5HGd4D4AEwfwlheWX+lLWpZ4uNhWFMnd632qaL
fa0/KAyvfD13qYsjfIJaGEDoU8NOPXeaSzvwvbP4Jy0/ZwFyLusxEq89BIPsaNo4eBBEqXUYu7s5
BfDXBqCTl1eTyXaXf8vKDXXyU6Q96Bong+gtfgodiI1uvBVoFgjMzQ5c+EBmgExLcU5WEiksHDcU
AQJcx6jR6dpDOyximg85Bo3s5zIDlsWpUt/Kw7teK/9AZ3TfTu1zRVVUfF/MqJKTHRuW9QetnKQD
SINQoC/nQ6hnSHYcYOo7jXa3GDsdB6RAaXKdzAAOXKVcC6918N7FPpAE/E84mbrmd6lNILKZiwfd
mJJ9AvqK0qNamhne1IfdB0+t8U1EEOP2EsrrKz4I62rS9exBT3AhF5FKzHHNhZGVossCSlGwGMro
1SSa246LEbpmmhAogve3utNaiAr0A1j/dNM06QsqMg9WtgOFiOlBsfPPZQc6n6rGhBWezWCt0fE5
QcNw+kFZZLF2dPvct6dXq9K3nORv7lB4IsmeXbRFIkfHDJbwSdt4hI8PMSD/nRU/d8Yz7ZPbkLyM
mEjVTBWf68reQK8LrIsM5wyshfLeQFnZpI1eQ+SjAOlcbXaGH7P5HrUlLyz5ppp1L5l+jFBbyNqf
YW09X96YtUMO5hsobYIeVMeD/3RfKGfgzIx1iNxo+TcTIEy3ZW82yf4+vQDJx1IVQxkGbwX53hmS
0bZquPU0zJ4N0ddF84PvcsxyX17PyodeKo4gmgQrBYYE5HZPS9ABJs4EAh/jY8TLm74DMtiQIJ+v
hP5K+23YeyBhMuvRy6AGAibALD7waK+bPji1FL/mfHeXSj7KGhB3xaVrSzminoGRFAcL5TgL9O8c
CBtM+qmUtFZiBr4cgitafQ5KuvaSbx/dEFrmIsHl0LcNtrf3L8s/TzvP86/858nbc2+/V2S+5/ct
tNQszGCAFRDnWmZ37rlg5ljjRoogkAsR8BFAU+Nt7BSgl/NnwqkZKegjfTTrdtHrAxeLN9C7yVVx
L51fK4sFvHsWKisd3e7TjbOyKSa5BQuYtd9M+msxB2mBMZ15E/41H95X/MGzEh1AILDkbpJtzyFc
AfEndZPuoStiyG93+d+Dk2DmOJpIewZmD0vYXQPh19rdihqt1kmbQHHD7+bwT9PG2wmQQm/Ge2JU
1fDWNhP9K1yXuDQR5KUrsyxDYoJuExEWT+ZY3KLFuiRH4Xg9p38NlFyW+Y8tGb0YD0CbcegP++bc
gZzBAfnZtRlfO6rXyuqaLBOVNWDmqCHXJVNuo7YN2BkYWjqP6KUHbph+usu6z0LbKQLXeXqJNR3Z
kk7xKGgL6lTYwuMVOflvnSAn39th6VP2Y0aBO6bb0tyK8eWy4ZU14inmgmMD+hFYopTmGa4Tt4yW
hT/kfyKwxhoFbmbq6ckVc5PNv7CFMsNCMAX43NdleByphiYvwCFY+C6Q6YTuDGOnVxYmEnqv+/uG
KsFsB3rTyDkAjZfT16qbaiOaathqdzZoyFIXBTCCWRXF/q30n04NSWeuMqfGzkYY6vPrlN/O1W40
fxnOBgSNBfrtorhGz0U33sry4LSbPlU8EM5TVZin6OXh1sOgmlwrKiw3i5CMgiTFGgItb/0utv1h
6Yey5wL4PcP8lapmrldugBOb0r1mIpoZOYXNmWZbN9mSPNwz88rqVB011eKkoFLVnZVUY4MGPPCg
YMbHoiYP5EzEAtkhFX6sb2Pn47KTnr+RTzZUnqbAXQ5xcQOLKxhqblddG8z0c24pHvn+mDSHv7eG
tFQHIRieWGC4Or2DplEXDcroePiX8cacaj9tbjRU+lKwVtT94AFKo0hK1g78sUXp41lWj9lUBgoH
jVS7dgSQNPUHx97GPAcXrCo7WbVm4AWLdgsBsYqU+QGokvC0wfow+BRMBfMsaHXEUxkY0VuhqR7p
Z98O8DjoX2JQbUkykXSd7mY4GIPoe6Kh3eqD9ZqA7ZDbBkCdt07yiBfb5W93lqEs1iDvAkkIpHdn
1wOPraLNQljT3O9tHvkDVaRAXxfZyXNQsiBdCiGnXV0m6EfYu/lnvM8O23n/29xpV9Vb7P8QXuoD
SRRgc7d/LX4CyzZDSAHmEMnRlxTGUagWZcviOmOaV+h4CaH60N215VsC0FqKCYgck/nDX+vWSCal
j5floC4XBtwjmj4zdDkxUVQmXpFtK/JdOBi7DhVn7yw9lwxKu2v0cycK1G29cbxzjK0JJXQS7y77
yFmolGxI12s4R3POOGxwhOQQupRD7wGqXlPFWtZ8EY8rVGpQ6IQ3SnEEsP+WGzHsNNVLZoJEWiVq
tL5Z/xiQwoaddtOcl4uB8RkVCUIe+ahID1RrcE9Pb2dNZpJ2MOFw8OWCBnKmKh9TmJBnMEsCcqV8
2aYWGDwavemu4jusbxMYA8CHAOE3KmUD4WjYAkO0WEPSLjC8pnky7KfLPvUVxuSwYGO4GdURBySW
cm4z2NzWbIFV2K/G7h1Tk28ZaP13ZJceil27V6KCV534yJ60qLqwet2oYE9syTN5F++G/5T6IbQc
Hm6GG+OGBfqOBYpFGvjalxYpeTTt5pQDYIadjNIgqi2/aYLZvRY9VLWZZ7N7vqgKAM6atoGuotJc
9RPgrAHGs1AHlCmBSZTaKWuwYhbe1vm90/7tG3oJC0d/XzpNkRAiAVkGro7J9qkpNpPj6fNtphLF
UK1DOlK1bUbWtIS4ssm8nOxDXYUIIOvO8d+tkrG+De21ZIhgAnUOFgWf8eP8f6Rd147cOrD8IgGK
lPSqNHk279p+EZxWEpVz+PpbWtzr1XB0h7DPefEBFpgSyWazye6uOnbbnyDIDd+zQ2IRL/WKF57o
HReWCSwi34ymoQesKdvj40P6LtqRlSIiPPRf30Yn3b2YTqpxYqePW+yVUWLpJAghIsxgbzCt2Aoi
ckmCNZlWudd+yptxY5zK98Z5vqeJNd6F2AuBU1n0RTzwVHOvq/Nnq1mgz1tmcSiD5x01ET62xKhZ
U+jmr1A3rqzBd4WN/BZyTq4POqjrsYLeBU89qGBha47yNJLyaQ4B6LF8L19lG8/hB7KTNsMjVB/3
lYU6mkMsWjybXR3mXFEMLXX8BxWGy2EadBqmfsAwhzi3iOYUSDPQc6XYyrgrNIf655KX/1wdLHhm
4eRAMYL3WAazjv2uLQQMNk1BAi66WWuVm+ygPaIX8Dh66Mx/6LfDhrp/XduANV0CM76V1GVTdiKA
Y/PciNYoPauoWyy17W13uuYIljCMN8VaIk8gA0aUv6J/Dfmj37cBVmPVJQLj0gTd92Uf9Z5oULNL
S94XnnrfWFZwrAOHWIb1Um+zzYOy0+55+2LFAylIZ4oquGHwkME2rchDEWpTNQpWWb9IyNWUIMHf
DbyOtJWTHSg4DOZSCfSkMQ5HoampJdUEP6e6GZInYRUjfc0T/V5ZJzxaoC1cxKskqlAYhy36la60
GSSNqfli6g9iyGns+2hbvtjVeIEEBzB696GVNCsLXW6uTio1dDanoX0YHMMOtuadYhkb6vheaTVe
dIjd5pA+qHbgDnZjT6/3/UY7E9w0Miu9r+/gaw6+q57P0waMazvZCpyXxL5tSlczzXziPEcLNxca
USOgoDdE98g57g8xcRX/b7cDILCGuHCDSghN68w0dwG6i0HkG9oFPYrJo6pwfn/eTuwsE+R0CArz
iI4ylMshCJ0YRGmfh3ajvEvVU9/s+9ADJVQYcYCubH8eyAKImavA9LEvAggxyOjO6v19pH9TE5dL
diPPu5cd0EcspCiIaq/2WDLhWVLJWwzIIa+DBerZI5rdzt8KB4UVdrBpjtG+s9NdaNGz9pA8mrvU
QQSwEZ5zl5c0u9ojKFkXkQHDqz2685GFuJxcJc3AbZb1oS3J703ktGh4uW2AK5N6ATBPxsIA04ZK
ZIwAoOl3k++F6a5ARSqvbmHFRpB1g+1pSAtA0p2xwdhPJV9rZpTylPi1lcnbmeLCSJBRcW4PaGVH
LaFY6W9pMHNFGgA1TPdqvmnrfWdwItq10eA15EMxEq3e7KGd5KHat42CRVF/qgV0LA5+DfUxpFRj
jsmvLf8SiTkxM5lMqC8CUg5NPJohi81tx726e8DClhCMhZmZIYp5oWK+PF22otqSXd8p3DrYjGBm
gN+cft1eoOsrHYPImFxgosYpGYBYCd4ss2Cpdmlnh+BYItRSf2qGzSuGvn64ZiAZ+2uECUeECsh2
nwmnAilT+7dpD7b4BRIC2mhJqSM44+b2QFcsES/VsHdUNaK4hE0eNn3fxWqtgXcUL3Txi0pcWnEK
oj+SaYyvAgY6j8A7oGrwWpfbVxHI1GUDCe3OKc+BpVvGXr9LH6F3Z4N95504UHezGys+Zud3xe2t
M8reIOKRWt97K/hxe7zXNwZ0kC4/hrFWo0prDTKOoT3aFDqnZuioaNh3pqNqhz8a1/cyayjt3PFt
2SK55XPO+xVXdgHPWDL6s3yj8TEXifLbUK2g0KySPubgb789zussNDNOxoDprElVTwAaXcVKrfpc
ebKbPINB57HZSttp89LZqgdBV1d1mrO5MfftFskZTufp6nAV8DLgloRIXmfOXcPoTVDdmCG6PR2q
QOrAIcbdxOO6WfFAyBaj3hnEQGBFY1t520iRIzK1ka01qGl5jtKX25N5fRvBZC4B5g9YHEBVgPe8
qAFA87OGkzOtZBcdAtfYhT+ms3inbQI7DV3X3Ek7DvLa/lwiX+2dqJTLDsi1mydW90V9bzfTHeQ6
Ued8Er6VxzrCuc6L4HkTymySTm6zEOQukV3EXp3eN8X77WFdm8Xc3I3U9Mdj9lW4F4UQeqyrAFWn
VG62pt+cDXWqd02OQtpyCHnlY9d3ISQE5pwAcsbwQKg3uly/JJmKuO3wIBIqdu+i2h9dcI3Tf58s
w2lSt7JGj1qv8TOeDAL7l4gsD2c7zr770gXiA9DEA/+NHlZVZZZRNQYBOpz4gC6Cs5m9nXoX3PcW
95HgeuUugZiRlipNEjkCkPaUHFGVO1molC8O0S613+SfsmeYFo9U7aMm6tbgGJ8Wp9mk1QSYKF59
FveirX5tMZ+/jbvIRoGulf7gCX+sTeeHtCzEmLD1WNKXTpchkTv3nmmlZqnUzUJnMO9RAilSB0qK
ls8r1F21IByTJgjIULF2Rawrjh2hwhSiE/SoOHSXur1rujg5kB2BIBl9D571U2fYo6U7w88WnEUc
A1o5ROdyvc8PYBY2Mgn6q3V8QGopnrCFAqp0NN6b45dfhjfuByc4DAd0J7io4c6t7BA/q6gntMX9
uZns0rdQl8H5otU9vPggZtVxBxomk0Z4XBhdUoNFsfIihMpo2r/tK+bfYa0L5XjIVRqIYmU2k1In
U+u3LQSzo+FOCmuU+3p9cd/KtVf0329DrZkVOGZBzISrKJibmdMqLjVUYKqAMvLWfIgzcXjok/ow
jXG1zbs6suWx/6HU43CIo+HnbezVjSsSUwcDNrRN2DaXPlAGoTIwnRp8k69nbs3rmp5PfHYiQQU4
X+bRyoLyy0snGFDwmWWEorxKg6yegNhHb0AgHr01+mh3qNzRwV7+D4Na+F3G7VGljcKigWeIynsK
5ubmryuR0S49kytgtWAfqC+8HFOu+HI3FBD2Ja3v5e1XrKBdi9Eua4O9TGPOaXw1gwwaE1NBMpCS
tgRaV+4E6YVWe60PH6aqd3JkRhWDl6y8Mn0Gb7bXRdiRpVNHowp4ST14qa7cF6RGe2viRg09D7n8
12Whl3hstTN6HRJdB8273UkNKsWeq/q91H8NPKLX6yJbBod5umsMPwILIXAaU/5WxzS0KpoJBylA
8ipNOxQcDyh8NsCgKRZ4/23k7l1oir9uNmS+Qr6c3ToyRkmaR4srnmw4hS7bLfi8Bp13eKwu43xy
oL8GV3G2CsKUSSpDyaa2w+KUlt4QP0hosiHVW8h7Rls10AUSE6f2gm5mE4h6UdD1isdrafDwbg5V
JtToGFbQ82i6ro6AeQZNRDRIRsz8Tsz2ViFS34AFGeuI6pgsQlVvhuKEST6RpOc8Z/CgmOOPVnEh
FgqgCl16MuT+K4XYVtaTXaWZHKc1f/WFn2RGxfiUmgoQOm8wiWpgPkDqooS8+Q/QvXFGtL4LFrPH
eBOqBpnfh0UN/jRXAeENeE3ksHAgTo6Y7bkxUOV4Pxm40zi3nTJvKhmvEuvh0OYVprJUVKuRoduV
VK0V97nTZxrPpVwHhx+ziUrzOasym8vlLivTvMDlEGgaHX4nBUrA5eDOGIJdk0Zf/Azt63LdvlNN
QsIlO4aGCMlQsAaWPugDkzdIeXHCiRnvenX/fA/79NYJelb07cesoyYPD7MGOuySkLhQIBaIk5hu
Uff/MOPoG0UGDVcP9EEyFgUtGU0ZsgorLea9JWa6q+ajMxWVgyOFQ5N6na3DhC/BGLNKOiE3uqGs
QT18ULqDiHx2dOxTJ9dfIgJO27cw4j5drU3qEpNZ5BS9SbogAlOV9ll0lzaYyMJp6BO6RyAQoean
QNzG1K0ry29OowFFgn3YPOqRW5FDFPBuW2s7ePE5bMmgIIC+WknwObUWfOvj+heR400x+BwSiKuQ
7WOmQSmAPNRclsW4Pwk0G0qUA4bq7WYg2VfJmB5u79W1owMVRH8gGLdnBgrxWzzk2CrKV2r1AM1I
dxLupfjVFznBLw+KMVJiNobeSNgYVS1ZYfpQo0my0A8ahHTqnDNz6wv0OSzGRps69NPEwLDgiGwR
lxcBzVAq5+1pHQTsILNQyfz+dOl54mEupRaw6+IauiAUT5yBfygUHq3O2pkL+e0/MMxYqiiBbhvS
MfaUnYbqmQj1lxoMeUnjERH6x+i/4ZxPqwfHEpHZbZOiZiJtgIjEpB3mW/M3Bqecx8LaR4I9jXbb
Zd4/2KGMLmEkR/Byw1beN4hDm3bAXIpBc6RtYAl67yZ4N5SeG4XzRHr9ED7vqwUYE8UUSZAFWoTx
RYXiDhApDVPBLosK8u0eMoWW1Lmq9JqbD2W1FdtXqL0kEme863O8+AZmbwfZlAxmhQETAnHbb4P6
GMY4kF1VwAlWuD6azA30eupfb88zF5fZ8IWO4sS+Bm41gQARD+HdA6qPS9kryhivVnhhIYXVqY6E
yOA29Op2WYyY2S4QkBNoNgK5gGar2O0nMmw63o1m1WWCgmxmAZjJAJjIX0BHdy4EbW3LkwgSWdCR
K0375fZArnM3H/bzCcIE9r1ZNbo5NKg3Nu98XDrlN9PcVMIxVc9dBHHHN1Pe1HhyzH9CcuA29qoz
WIyPuWML4PAWIBAOHsMELy6aaE3RsxAqhVWJNoFkvaDzSqBWj14F75ogTEErJcvzrhUZFYMJiELx
PHanxrT0yPOLHmxLpdU2W4NH6boeYHwisqdrZ8gJRGCB2OmbRnZJfj+io8hHX18GGVAFt426sMTE
cG9P7ap9KqDnnonSQN7IeD1aGXGmDVpl58KxHtBWfsqC3W2IVev8hGBL50CdUkJgHRAl2CdDvXAg
OsRx3pxRsP2QSDH3KOoHhEZFq4pzJxgPYfj79jjWlwg5bKTckNODQtfl0ScGUgKVAaAkcfgV/7+R
KmNb6YVL/emUacqmJw8Zql0Q+OYc7726AxbQjPOeqjSdog5heyK9FiD9NkEw2kftrvW/Kv23upy2
t8e6av8LvHnCF28kZShpFB3TmFBz2ijTsJF70S1y2UrN7i4oyUYElVCUSM5tWN4wGT+dDt2giDOs
bAqvgv+jS8oQTVMjesK+oV/c7eWCd19cNR11fptEuRPqYZhFbUM1NZsJMxvJowd28xdpKk4RmkYM
YzpT6SWSxu0Q4DP0MSoQZzeBZQpvIhqtjNrf5KTnnJGruwVsBCDEAcMe8rqXM68O0dhSkO2AxH7Y
JHL7OIQKZ0OuxqR/IK70B7sCF9IpBISCllPtjMsLBW2u6ikDJyCdl4u9FSK4+d+x4O5wORYB7Mqp
OegIMYhvR/4AzxlaRTxtszB2b1vO+jJ+QjGnk2yA21+cl7Frth15MPq3RuIdCv+PA/gEYWwlI80k
jg3Go6MPppMU8AwGVpzsI7+xaeY2uisHuP7WPFF7LjCz/TNfALGIBOBORDIdTEJQ5kDfZEdLuxqs
kaDTG9WinFsSb0rnvy98gNHlsUEFgGayo0OzwQ82et39i+eGitncwwjyZva2B7K/dABPJ0BiYztE
xUYdiYuqFfu2eaya/AKGcSylTEYIswLGFAlIWn5UeWwFuWGL1PN9XjfYqtkvwJiYTzIbPa9GgEH0
2hqTc9Gp9hh8r/OJ4y55QLM7XawQCaQKdyQARdk9RWcEBqUjWxb9NUn5nN34XCPGJWkFDoCYwhBE
UEmnQfoUiqOXlrxGs1V709DhjwJlsBcqjLcoizxM6wluSVIiq1dGvGM/QUDjnwzuE4VxFFlcVAFS
HxWkCLUtxFeexzLa0IxXorF6ki0Gw7iKNtKToDVM+Fjc+6dwA4VUV4u2UCezygC9lv9xVIyDMCq/
V9sccEF+DmW7kDuLRjwmAd6YGIeAx5rQJAOmLgVFg1PJZoh+7Sn9HiUQQWrEGI8poCtWXAXJxed/
2L8zWd3cpD7rL11aelXWSUNMH9DaAdHxIFUOqBhRHSdK//KUCYLdP1DMKOsEZMJZAShJaY9KgIIm
9XFIkcQT2+BHVyU7JYA+R+HL/7KEC1zGRaliPHQ0Bn27DOtoY3cgwUsw9JyHzNU1XKAwvkmJzd5X
5tEZKFBKHgs1siWQ9jaaV1SmG/AUxlc91AKO8VBT27WmlGJQSeB2eAjuio1Sf1PJX6fN58vpAodx
UVLSd0aJsnLQmzTWMEeNZYTH5/ipzSkvYpz90FVU8wcLzaOXtpgZQupHBrDM8CXqdyEo62KoLLfg
yANbbvw0me+D+JxD2fT2Hriul7oY5FWX8SCQhEwpgKMaoh/0vfbNwDMG0WrgyspY2KTFU9eNltkZ
To9gteh86FdGlqyEltzpj4Na3o+pyMvs3DYpSWQ9agMFnS7BGjf0pekOmvHQ5OGeJq+EfIurvyZ/
/piEuasMfA6zVujl7CvSWBRVAidUQVgygg5AjopHBXXF0m7Ivo9JhOJDTvCwasS6CIrvudwSQcol
5BD7shxVcK64oFt66NbN11r5XRJOtLz+wrLAYTyA0I6U1j6Gppe7ItulKE8TfibVFiJgo7SR5N1Q
/KralzJ5GFWfE0qsP5HhLgAVW/QGgWXncpDobwtRtgrjqhpXqw5T687Kg0p+LvI9eGKpbrVlZQUD
71CZPff1bvqD+1EitIhhsmAqxy7GoCcJmoo9tcClwtk384a8BcEEFmMnoFhCAoSRRY6AURT6liCS
BYMrROEgdu2R0YMoHceh80bG7AswlBdi0sFsNEHH0rWvU8XTrV8NmT4XjS3R1EjU1mI9u6L8BNYR
O8qfdRz/t+dvXvlb08ecvdA+MoRxxDiQ4wPF2q5GmFnJilVjwcjw2MT7SeC4Ot7UMTsugax71sqA
zHwfKbZk7+fZt9ujWt3Ui6ljNhtB2ZceGQhqS/SMZtUp89ExQE4RWm3/BegznmAcFiVh76sK3KOq
9/dSSgNbzgy3A7N7bqhvt7FWXfHCgzCnu2qUckNmk1PKbUIiy49fa2SgW8NrA0dseb0dq3O4gJs/
Z7F3SVFLVGoAF6S/y+isFnZp3GW8to5VY1igMJ6pNilJCgUoXTztQOzxS2plTlLr9kCQdrwcSCJS
s8giQERl5YSITiCuUAn3SendXp/V/Ypm9rkrTYUYImPXhtnJDU0DPNQP+UlQlRNJxVdS6Y+3Ydad
+QKHMe4mRGGur8AvKP0bUlmS4tLIg6xdowXomnKEFpRLVtjyeAfWT7AFLmN/8ijUdTvNhwhKqqqu
3PuTYuHy6MxyQ1lcuSE4RLLwZ0Ebq0B7a9bWR10fefx4q8u5+AzGLhV/ypS+mSOSpN0XanGoUdSV
gtFDFngkXfOIrpzjAooxTnRLFj1uXxV4kX5pMJyK4nJXeHX/pukGxytyhqUwVhqjfTdDVwC2W+UF
IaqAqWOOIP/jeMZVJzJHWaDLRvc3WxqqqgOheg8jLceNWv9GpU4B6tFIdLTmpRJr57atrp4uCzRm
rcxWBxkGijRtsf8mVy+kO8jma++HICY6ZIU3Ni1nD/IAmRWLa19Q83weHijcAmKjK0iqZKvKz6ni
aujC5D0HrfqvzxGybBxaGEILSUaNLVIK1oiXhok2z7cn8br/Zv79BQYT4vg1yn2yAYMSE/HBjHrQ
gCWQdc1TuXPQcXUue3onNvXPSuknEJ9NL7U/7QTDx/thdBdVEjqyqoSiGULxIXqgmlY/5im6c31e
3fE18Ty+EsRMaCkxoBF21fae+EIjpnqE6ksFaX30monI6WlJXmxlKqK6Jt6HXbNRQURbwBeDdAHE
uybvEeiD2IfdtlBDmNtWTVFDE8Olww+K1BTaeU1G9IPpOvrQ9C/4B4Vi+lmrrcb9Kv5obPFROGab
5kWFFtaDcPzrLrF5KhYfMRvO4vhsoCcrFwKmAup11gCBp1y1waHKiT/Wz5w/25lV4PVN0O+HJUyD
itNeQN4oKdRzUMb/lINbmCAzpRBbpgXVsZHxirtV/Nwt9Zn+jvcIv+6dQLCKkm7k0kRm+yZEzVHW
huHo5KUjk1WnTtt0yM640vAgkr/XwpmHhE4rBfRQyMaw+aGg1wc/VmEpSWwn4GXL22OKHPAQPg/h
qc+2JmqUBYi2glDw9p5edRsLYMY6gsiEDi4KNuxRLzfC0G96niTC6nmyQGCikSRMNYRSmMrBQAg8
eQXxnVjf5iCeuT2U1UPSBOEEGtFnuR3WNCg1h7yHaWTho1a6EQouRESlqhtx1eZXrX0BxcwamIk6
MctmqPJBlUBUX4tWGlDOGcJDYWYuDWYu//mtTojAou/5Eao9Mx7P6epBheJmEbaugKWMAQl71Iop
NZZHkpCsiI4jtXPQlCn1nZm4NE7Ao8w5+aU1i0C2DhWlqKAFpy+zuSBGHKexDsgms+KT9jjek+f6
LN/7nuiIX9DQhaBuF7wjqLttIGubeoHLRjZyFWdU+rgjTTtDdzUUztJ7OTi0kjPSh9tY8tr73RKM
OSujjMQdAmGclRvTClw9QLORipYucp/u001xMCfrTbSSl9ILnBgtZVCo51w31vbD8gvkS8ePJLIS
ERXmMw1eSw/jiLflZ6OCqtH322NdTRwukZidp6VmJvcBkGR6gEtux9ZRxIOmobJE2VbEK1Nil7xH
32t66o8z/o8ZKcwmNIwukDsBM1xb+WlCmP8kQkYwsJD8CN+aF//x0Cjg1Ymc774b8LLbCs+YmH0j
T3EkdhQe27RCz38m9/StdnQ3cpGF2wRY0AfqGI5qVzvtsXSEb41Fdpv6SwHrLuwaLUmWid53utsq
XytPfBAOEe+etObaoXozU2agQxzNi5frn5BximlKcYYNZz8a7JF7bK05qGWUxax7laVNIo44PDLf
AjWWJaQbn9uosHrdW6Iw61wlWqRO8xEFjmfRAF9GMjfYq+EvpUUtRQKNHcktxReonPWmp42ie9u6
eYOcvdkiflKR1UXhIuCl/KEXSpugfBBdk85tlNXL9HKUzGpBHAJKVjHsCc8PleHV9XHqX0FNZ0fJ
lxoMWPlWK3fl9Hgbdt0Vf8bJzL1IKAbUe6cYnFoK+3jSD33yLkjJWz0Kv24j8aaRcfpVBzWtzMD4
9PFek17G7qnx3/8TBHsFom3SZnqAwcjxZMuRbPvK5E1J9h+XymRc+2SYodb286SpnoDXBwQarbGr
5LtOc3vpF5UOueSIJN39t+Ex/jwIh04SQdVtB9qXCk/YnfSgyW+3Mda92h97YONQDUyLRVpglaIe
xaRdiacd4QuYAA6VJv+gxlNt8Eh35t17dUf6vKmxOVcw0VeJ6gOxKk9g1MutlFS8GGcVA9zVUGFH
kH1VfZXVBrQMZg8it+E5N3s8BZlq3v78h7mTICwJrZOZgobxhiKqnXr0bwOlJA4YtEbx5CejAwlV
pyR3AR7O/xvePOqFY0oD9LbSHv49Lh8r9c6HCvl4pMbX1H8YCE9GbXX7LgY3/30BposRjUUCsLGb
UBi/q2LwGMSc+sNVb7QAYVxtHHQ90vsA8fvSNYlui5A0RzXqHYpatv9t8hh3S4KMyrEIKPBKKSbK
c9xm+jEOT4p8EBpONnx17j5v4GwyUW/qsUh8BCqgdNTGHmrETlTmnAGtB5wLFMYcMhW3fJSM1rZx
Cu+q7bRFvn2XnooMGSjrgw8lcpQdqKpPqSemVnIyXJmzfh+ZoKvNvPgGxkqaVhXUKsYW6H7eKYh4
X1G/+OvLs6zZ0Ax2Olvb6PZkj2+G29rKftJAtqxyvuHjwnLrGxgjwjvwkNYB5qEdrcxJe1t7HA71
ptvSH+XP8AEiZYWLxL3k3jao9XB0MXbGopJMHkFACFyoyxkgCbWGQ7OVf/m/WsVCNlz0ZKv8gbqO
uwKF87qb8vKPq5tngc8c5b6qxrEZAV97OpkpQmD/2FMXay96o2U8tgf/UT77E5eVh4fLHOyUQAad
QITDpj3IyF1JPU2CW/PS1hyUjyvI0v/E6EcYFIwuqn5Q/wChkZh21lRy7qbzx94wno8obQEja7Wv
UHOexAAMnaH+W8EdwpRCS1Tep1DEtUbEGzWvPHj11P1cuo/XzAWqmk1V2I1AbYtfgq86Sbz1QzCg
Gs8Eb6RR7f2tqc7i3rP+sQJZTmgJMQGM3/tNHEJKz05201E54HyyzbNpF260q3+KP2VLP45bDcRj
j9P9beirk5hBZmIY3yRVj+xhbKORcZvT6EjUhOMIr7wtA8Ecw7UijwP169g2SbvJlR6pwsxK9ISz
3+ftfGEpDAzjbssurlTJxxyOIJgEvbqeQSEmdtTuqaeJc3vWeEOa/76wj7GA+hi0aGJbblSH5C8p
QQs6L+9z7TiZEc1bcIFC616tRYIRxa/mUX0YHByLO+XUf20Ovpfsu8fR4pnD1XZjIBmf6YtSpJs1
1iqgWxEcoFV9GvtTSaDzTpxM2pgKx/TXAUFICDlpcIKyWSepJdGgJW1sT1/6MwQijvH9tFfs6O32
gl3nH+aB4c1bhR4yKMrZguOCjnGvqsDRo2OU7v3hLjFwCktvpN+2ENpQLVWylRjvbAYv67BqLGjP
gialqOBZjzGWbMCtv6CADut9BpJJ0aRoy95wBrhq/gsUxlg6qsdaOKNAhsWdnsCh7EX74i0rXCS7
qsO4K5/oi9Bb6iOPVos3PsZmOjUbBSJiM5igWtU34ISz5OZf3NRidMxZWmbRpE0aMAaU4Gcze3LL
2dKrjnCBwJyaQV8UkSAAActo+UJud7yX/etg7MMGUfEOHfNZC54xhNQ35SlrUHok2v0mekwczSvt
aUtevdw27e5EvkQeKugsPDYcX0ar3nLuJ9fvvMwHMDYyaJGRE9Ry2YNz8h3zZ3Sodr/jI9nRswLm
RzxH7XkNbqv7Gw/Z/zdmxjhyVNWSPO3BsGvQZ2pSDRzUPZ5SwpzYOiRhIL8xPkLk57vY8QhmuMNl
jAY8dkNDSmCTU4hUUeCYd9Qjm+ghe9NOIC0UNsh4Sm7k/T29PyZal/SZo1FGDT3bzVPGfU2NeaUj
LXhIDcUuzee+RgqEFseu1u1sEB+q4cfUvBYGRRssjyhiXkj2LISqKiQXZzJKFNFcnhy9kPZyJWHk
KZViyAfro7hVO0H7ZSZFfDSMXHq57X7WfAAWmUCTEMk58apWMuqlWQUTPiC0pBiS4tndFPAYUtZc
3BKEMV9gI8eoAiRUfka6l+TbBDFRWz3X7evt4azO32I4jNUOQzkGXTsiGT2g8xRSmiHFAxb0p5Tm
620k3sQxNopwiCQVxJvR9fA9CLZ6/KTr7m2I65fM2RoV0DmiZA+PIWxXq0oCrRbmbV/qMzWnS5z0
KPzW9v1ze+Bx5q3t95kgF4KfBIk/FkuWy7KO+gn73f+O3tkYwqJRgeYHEUrz3xXBK3kcpOsT+AeQ
baA1kraAYCwA5VxxCaqiB9J4KcqgOZM4B8JXW+pzYB/U44tgLB4iWRrLGWdfdfZzTR35V2XY3Qa0
qtDPo07l3UZct8HPgTGReZFrqE/JZhuMPZK5qupkyZOi/sOxt1gvtrlVy6Av3JZAUaovKd10Bef2
v3asLn9//vti2nRQiQ5BKkJQZbApmih7yguvVi1uDutQGQ99LI0pj+ponUB7TELgoz9VDfo2htdK
VPGeaAXCLhrfRJTC316ZVT+Ep0uNQClbQi7nckwBGG99NQeiKR0jv7Mz6mVBb/XgToAK5W2s1flb
YDFWgAZHQdMqzF9Y9ZZAHlLl9TbANUHE7B0WCMxZkRljplYDEOZHUrovqqc8wPMlMumblh5TCfVm
eynwoNxsSSib4j2arkbmuvYhAo6qs6vI3O9TIrU+LFAIJTyip3o3vqiRUJkoqjNyMFD6GeTBh/Ix
0Ul6R4I4zm2QoYQnSZtUCBqrKIu7PSWrLkWfiQcMSBVcSTrrctCXeHbAF3VPVHbrft+YHJ/Mg5g3
/2JbKKmJ/rNERShI9XPcQj0ro+eM+86+ujcWI2HOMRwunRFNgEGnRnPQ9B4czIK0p0NEnFqje8NM
QlB+Bge1BJfS7VlcDb/0BThztPVVIY2yjml8TExLuwPL+FeUWGVb8aA8pE7lyo9wnlveDXZ1cy5Q
5ylZzGwPYmGtK+YhKzn0QLwqfsrDDR6Vp5ITTq9uzU8ktoUBTRudEVRAChvNqlT048j/zRBZR6Mr
ua5XORASFXeqwpOHylJTzmM4bxiMhzEHqSChiWXqpFfdAMbTbTtYXZBZTojoaOLT2NAwozQbtJIi
Fk4CS9SgeOzQ5CT493TY3ka6TkzDleF6hns2/BnahJihxIlEE4XkODKNEZUOh657T3zo7J2FChTF
udsrWz39OvqnQruXeOZw3ac1o8+nEEjJQDvKhj6ZGocTGKwgOPlgeuomf8SLf2ypu8Y9jg6oSgrr
iHphcIv8bVnJB64K8RbU7yD4ZjY5JJMyKvionMRR+L0KBY8M38LCvBu0ZyWuOY5rzaNAhcZAGGko
IF+bHdtie+U53jeMCW9SKCaC4MIhpT8GxbC03A6zQxeDhub37UVdBQQZOTQxIHwJZsRLQKFAiFLg
edSOjfww1l9rMJ8awzk0envyg+cpHZ0g5ukWzT/KBnsIGgykQVXdRP3aJag+lzRmUgdQFdJl8U7u
DiNXiGMVBFo16DuAPir0fC9BTGNoqVLhra1Sa28uzC1DcVMHPPrx1fAfqsQmhoNWNjR0X+JUvTzr
vc2XwSg5jdXdBCHWsKrPIMZw00b1wjK8R2fY44jkm5l8v718a94FirLIvprQ8gPdxiU4MaeMlOZ8
90DnizAcu/zXbYDVWQQZqCJhv2vgBbwEiGW1HEQF4YPuTxsNu6AQRC8IDI6znw/kK4tYwDAHtqgk
Rq7PcZisi1Yry1aboobrSQ2d28Ph4TCbWcoliLwauGb4iGGjIbXi9HsJAlmNcAa0uq8WA2JOZ3Sy
krZAwtrOZREV398ha6ImT4161+pOlkfb2tjfHtnqQpnzpRpJf7D8MXsKPJGmWJVwj0G8H6cvItlK
FSdZtAZhSqICqSwNuubseSkoYGWmAt5ATUpRZOVmKc5mXtHimkUvQZhDhsQTeK0zgKTEuBdJ+2Bm
j7dniofAOAZFydJ8TOF9Sm2m773TEs5SrMbcKMPXdBPi2jMRHbNpUCMW9BV2ZW28ifnZbA+j/CS0
LzR8gJpxeBJOeAWfeHfoNdteoLI3tRCxdqLN7zc9yoF847WpdKswHK7c/Gy67F5d4jAOL6jEfgDd
eGxLJck2IPh56Ia3ajLvyfQzFWWQesU/bq/YquF9zqfG2kQWK3mcYzPFGqjJ6hQUO49x6d4G4U0f
YxapXMtB5WNYnbmBfKg1EQu9VApPRI0HM1vn8oTX614ZdMAUuHEmw4j6nx9Nvy1EXn58vpjfWqZ5
UhdA6iglutwDSMObfjB+n3ws2MkvHquhtYIY6u4aKC0MnsLCyu5Cugn0/8gGmXgfZabRpAGt5fk4
TDpx32T6ueOxVqxtrzmjNcuvoSgGYieXI/O1vB/M/yHtunbl1pXsFwlQpvgqqePO0dt+EbztYypn
UZS+fpY8uONutqYJnwsY8IONLhVZLBYrrBUtIggAepa0QD37STz4RWr509ggHXYkVhmOzodgH2bN
FIHwyhai+9f1XBPnGyBX0sq6fDCKBA2xgQ78irHapfZHrH9zVPiDK1Z/Jmb5jJMNRIWD2RmBmL4f
9lEvHnobZKGlHl63+5XjfCZGWs1+mBuegDAXwO3pnT2kwOTzsycgi9+1VQQ8SVVGYuVmJHj3m9Sj
y+C/vHupAfDdtMNVn7rNu21Wm3j4FQMFSRtfYFK+qD4xabX7FzqeyJRuYw3o307Tm4vLCtv5pc2e
fN+qEz/t/xbUB/R2YC0AhAIYhBAzSYtZd23BkkUQJr12gxdv+Vwcm5kp3iSrpnEiRtLHEi0jow4x
ot81aMXutnmsMPLlSyX3gfZcsByaSP1BEekc91FTAzzKhTvE2FuZbGiLrJXPETL1quLqqjYUZDfL
LAsIhKQLhYLOEkEZRIl4DAfAbokhyFX5knUhIG1E/II9ktkXusIqCXc8ZJ2AXZ6bb5Nl+g5T3Pxr
Z8nAiCeYRPHiMDxp0RgTJhBDtQwQyMYuilHZSO0sbOwppJxiblYgcZqoOuHWNDPAoQwiDoR+eAuc
+4kUlN5zUoOgKO49PaBt0YSE8nGbWLNCvTXHdypJ8kjzTNzZzaBeTG1Ar9q3JacHBkIb3DSH6yd2
TSlA9aMdYKmrXDyEgXwS5TRDErgGvcKop7s2dTdTSxX58zUrN128Q2HrLl5x0oY1ZKCAuEMKiGYl
url2NlbRu3GJP6mGm9bW7lSSdO/HWjFHk4BCpbadBfoTySenG269XF+3tev3VIxkDIZm6gzqQowz
P5CR7qqqDq6LWNdkIX7BUUKPseTj8gLEGwABR4Re/poEkrdfyLAZVUSdqwaAWY7/SJFcXJIZVhMv
WeKhfqyGwxRvhNhdV8Rc08TCoOpCT+9i86XFqgUv0BPrQBMfHudnfZs8T8dXDVTVYu9sWzBRkSPq
uQ+mX96zrXbzpIeI175c/4o1RU8/QjpUSVHQYVw+op/uhfOugclM7xRbppIhbVkrxhY3LmQAj9Jm
H6MBsG8V5Mya70NBnoJhwyKYvpEWU+RmJoiHOylJ58+6iG+5VdxkVrrNF4avxvM9MCL519duLZYA
oCcgdhc+vQtGSKdq07Fn0CvhdWjo9ymuDbA4+OBrC9x6M5goiCmWclkq+V48FSltF6/NnNU6PEZT
kHt0xAXmWPzgtbEBfNuWk0JxDas0lHbObklqRaAECKaqRoOzLb5HtdYdct59VFz/qlNWbaKE3heO
7ikWd610hRFJTFTpqBwZ+Eu6WHicNvWE1UUL2dZKkoPhmoHByw0n/R6XDbKRwGVoomfOrW2s1RuP
fdc19pjHisvg8pxaDsg4wS0AMFkbF935h4yYqa0TgSRzPlAAih+S+lvqfbhke92a1i34jzVJLkfT
h0zkNfSdiSF2eo18oePpPCyI9l1U0Ve9Mu7AFq7ovbpUDlUaGyu8pHYpSqnnyrG5MKdaW66g8Qav
NQtYUDNQKFTDQmt5SshB34wLYchMSOfTFk0l3AraFaZ7p2duMOVuSE26a7T0psi+9l5xcATbOGza
M0c1LLJ6bJb8IRLXgJSTCb1cznkLNjO8mYBknhU4KcnWZByRxPdCU2FErS7piTDprrUcPYm6jiAX
ZkbPtfuezdmBdmy78ENcN5nV43kiSVpUp2r61G2h1hQDZUD3bkhJEI6T/SCqh7TXwxYw496cbq6L
XSv+oeXkz3IuK3DyNizxT5hSgtw4BcRD3gYppnudpvE5ze/ENAVxZjwyDpaeVN9HQ/9S1O4DScYe
U/X5rskGEBOo5i9Xt/iPu5B7QLOJ5+04LMcHBYM83lIQqNphhOrdpMgHrR7UE0mS9iNpaWXE0N4W
32wwxub7HMUvNIlEAAp2+Y/ri73s4YXHP5EmueBq0oF0seiVgINInz6AW+cbSlwzlRTJ+cRj5mhO
vliS4yfjxnZaH0GwwqWvmuuJKpIjtXpniI3Fo89D/2HR/jYegB4ZvUdtvLHdZJPE38tSNT+o0MyV
HFzfaG4kCgiNdDO0AaTmdcmu1nrFUVyLfMEhjleQhZE3Ijf5kxxzGTTDA48RZzum7j6d/xoYDi/H
UxHm+anjbZuAMxJ+pePsmJIY3fzxezTPu+sGt+q+TjSxzsVUVl95/QRN7Ikd2q6+M/izUXro8VHB
Pq6VdNEtC7ZXG0zEaCqT9sYG/YNmxRTBJxt8QDnNznPe+Y71TuwPMW+H6MEZ/dLm/jBsOuVE+6LI
xck6kS6tZ4ywvLPBlQDstsSv7Cc3PsZeMNY3ZrvJh08XXwJYQRDRmmgRHBU+dNWJnAiXVrkjYzO0
S0KgSlq8LoPZ3bFkCFnxVoJBXYnQs5KOPVtp6U5iLK7jAk/aIJ7vHb6p0fPv8N2ctAjfni3tOTdD
kSp6D1YNaemFXg4EWDCWk3lyS2gUkH+0gsw6ig9ly30XBWsgre4GqHjdZledv2cjCDcAwXYxYsMn
p5giE6kBJ+ZoSTQ22mDvcjxkZvsDseXhurQ1xZZpHgrQI1cHy8+5YlPFbAd4U3hXWASQaFn+s28o
D0wGdD4w079dl7aacEb46S58pw6YkSVTYRX1Ot2BODQ+2rsuq2/7rqmA3MXEgaeTC4hD60efNJ0v
vKEKLeExv47ml8KtHYVvuFxnhMLgZfMQRKHWLDvTsWqtAR2FeWB748YU+cGlWRiDNCq3vjJhB9c1
v3Td59KkAzpzk6dpC2n9bISNCVJ28tiIv05mLkKoheaDJR8sd7CYcSYYoWCTFcX4YxSuePQIf6vS
XkX3saINjAWV+t8ww8A5Orcax9ZigTA4D6j2raPMH5KNqytW7PKGtZY2CrqUPwiS28v+nRw5YxAj
hlKXY+5+5tFhzsMRPpyAbDi7qaov4v2vN2jp+7GXLAnymjK+rN7rSMOxCdOB00bz9o73Mv99lxRg
cv6IkPuwanMEQ28NERhYz9nXxt1oKsauy40xCaISdBaBF8hBGvh80cyitwQCdhBW5/RoDw3QGchd
rsxQXOK22KhdL0u19A8BeUoKf/qUcdOzOMoAybNXfq/BVyXCceIBOi9jsBhr2lLyu75Dl64KMpHc
xryCBUp1uYFC88w4qSLITIvA6F4Sr/Ur91AB1Pq/k7N8x4nhEXNImV6iKDaRoB9epnJL5odWBYWq
0kYy7zodHTf2oI0DyLPYK/3CeLF19La8Xtfm0iKWVYPPxdSBDipKySKaJK56vV+0yV9G/lTqD439
9570TIR0IcdOPVO6iBDkk5EDsO9ZhYakX7OqjncZmOJ86iZBp5ODBly5gawHdZg2LcMbon5iLX3W
vUFRdVqVAL5xG5nyhS1bsmvLSOMoiVBSGxa48C9AQL2+G2u77qG2AFQ/JClQPDm3rSGup078Lp+R
t87aAobOz6KHMlERx6vkSG8gU5ToGh6RvHaLkOW5z8gbA6tVo+IdXVsvFI9RvkXm10GVWtKnx2uk
dpFbbumDWf2Tjypw59+Z4/PIFq9zJCZdgCFaeJNI9utqpNYFx2uuvsVM1OGbyXwSNpvoW7ebNoD1
8d/vzKO1dTaYOAUwVoFpB35kIXIFPrIh6NNeMJzQKTLtVG+YlT5KfBo20TYIEqbIIpwr32I+spxK
PMcGp/Y78aoPAK0lhY8xFsB13lH6y3bTp94atln6pPNuj+rp62Ba4UIK4bIK7qtRJWwWA7pYLrR0
GrhqdPhKabnaIY86YuJhFbn5TTQPN21i7KzG2U44ltOsao1YE2egdg+E2eXekePiqsqzbCSws7ab
668TicA4XcweMYMqz7vcTyfDHoN0aJx9qRWYWrVtToC4S8Yjaxjf0GHOPT9zp6r0+8FD27Ce8u4t
Qm740am4rcJqXvGGuIIBa4U2TaTX5bLiVFlzb4HAOkjm/WR/0dPbVtUUtSoC7gPQj2Cnp450xGNu
Gu1McMtz8YJi3pTdIp6+7kXWrl8MSv2RIR3vyTEAmNlBBm0/5m82dhfdus4/ZvJt4E85a31nKBQy
19UCBZJLMTNlycbe1IDoqJCYCpz2wNivxNnY1vfral2+I2G01h8R0sUbGbpXYNPzoIs2o7bPfnVO
mJb3M92YnaJaqdJG2iQ6sTy2B4iigJZkxn5MvqHKd12dlbNxpo60SdkwjZ2hQ0aTTOCi823yPnkF
MCFuLJWXXHH3Z6Kka8sgTRsZNUSN1Q9DO+bdr1oEI9tdV+hCCprjdZxdVBAsXL8yCmLWCW3OSNEH
It+mWlhGj1kXjlThU1RSpCvFc4Qdi7zs0X65d6ZfPX1My5AB9PC/U0Z6kHk1KSfDALZvbfL+oHfJ
D42XzZcyS/8xuBVv/jtpklsu8t6jWYSli7Jf7rShCaCFjznbXpdycRsvG4TXNeo76O1HEf78QnJI
B4CxKe3BZhNbG7t2WWhP4Jm5LmV1g06kLP9+Eh8ngsa8zrM+SCYvLAZvZ5ZBASBmp8gU+lw4hN/6
2AZaQPDSxBV7LqnKi8RCc3sfuJjOtM1AG4Ko+N7DNOiDFifhdb1U0qTzOttDTDwbFiHa/saKONii
6i4BS43Rbz1Ln3x3RFKkoFRFn7e+oH/UlE7vkOEapwxqttNLXRh+gtpcOYNcUcUyt/zQWXCA9QQf
EDBubYS2eAycr6dN+NCXCY5W6UW+CzrAqkr8ydQ2mQGIz7kLC48Go6XCVVlb2IVPAEiSC2K7Kxl/
k9gsM1oYfy/uKTqd2xdmHFjxiWAYo3NEcVFdXo6/tfwjbjklJ/ZZlT0wdjnEkVjfZM49AY56hdqN
9eiMb0myLQaQ+f0L2zlVUTp5vMZQQZ5DJmYugV+OFGHuC+feBZ0BefJahSO+rED+VpF46A7xlnEl
SZwQNpLeTtUHNHlDI6/V7zrtkJXMT61bwywCzJQKLySMKZzmCo77YkF/BMtnf2wwxVNDMI/KW71F
8fh7Vb81GsKPfA69BufD0g5Tn/mDW++A2RNWzrDjhbXrwENF6QCS4jTUS2vran+dYpMWRbLuvulY
aWmw7hn9wChXlu5HqsLKX37j4gQtfVTIGWKCV+5KbNvWjVrQIGMGtAfcMC01v4tH7nM3HzbTUN4D
M31UZPVW8MGw6CdCJcfECzLrgtU9EhLVWwqkbRIPYV0CNCuptshVBxwYwGnztdaTm9T5ZWXznW28
5boGtDAels4U2tZ820blvzLDkw+THJfuskEAzrpHqR30z9oXc9hzvsunH7aT+OW4YfUdKY58OFx3
1It1X24CShrAnwcvtAxPW6aNiFNjWQ9R7h10UJge23dlrVLvotCwGNTvLj2E2svz89yR0HkoDNvD
oebtFESIrmaUG3pCAqcHHIdtvtpxFXKSPU0gULyu4tpNfipa8mH2uKR0Fh82uPyYNM0BKWyFn1xf
xaXb8X+1k3xIiWmroc6webQXW9EiG69lfm2rpt7XXcbJKkouY3RL3UwnqNK0fh9m+243/Er2WlDc
tvtyj2Lco/ni+RQt/MGwn56vr6NKyeU8n9wFddmzMY+gZJKJEEw9m9ztNuOkgtBbvVhPdJROKIm6
gXTLxeolB2feetUzxdWT3aZD2Or7IXv677SSz11PrRaDN4jzjLAb71z31hU/r4tQGOBFx1IajbRe
wmOtehXWgzKIXP19vMIdlBGW5mjJ+qzORrA6LyqUD3370tD99e9fjTmA1OXiGW6heCBtvFtw0HJ1
8BHg/bwdM9dHau/FqV9duwaueH7DRfd5XeLyixde6USiZANAKtcbakKiOx3cKpi0x0bbO9XPqFc8
kFZt+kSQtPsj1RlGeCAo9h6GzgnsAfN3qn7AVW0cNCCimQrwt/JFl42zltpWs4DK4HorcnHQp7zy
Y/1Dx1QmeKYV+7UWA6PL20aaD3VIT5fsAeSwUVQV7aLUvrO/gL/VpdueK26OVatAezJCX4LKqtz+
plVRwTwXS8fcPGz70U+RFOUuELoZOL9bX6u2/8Io/gikUuNf3Fd1UowQ2FQ7z7xv201f/aN7r4ar
0Gx1v04ESa9mpnkNE0jSBExrENqHU+tn2adpBFSV1vjdYCYbugWjMHC2lrSnZH8FmRib4h4hH3oJ
Av3oHt1AgKLQT/aJz/3s4NyN2/v0+PUR0F3B8PHS3QxhfuPsmm3pY8mDOlD53xW+HARWf77Jlta5
1se2tdwORfKHD23Djta+v6me8i/WXX0z36dfksO8ecp033lsblg4MQTniuv0sscT0YIFVBDQHCEj
ekEPnbV1CbQMjM1PcWAfrZ0I43CsfR70m9TPHi3f3MWKasLviuHFVpzIlJIYUx7x1vUg85PNgXEr
vuiP06P+0YRfy4CEU2D4oIs72jdY9b2qrfyyc05SWAqPRgq8U1pyKHys9oAR2ERTkO20YNyOj84O
z9jb/N7bquabV+OJ03WWQiOG5y0wBCBW288oBDh+dcwynwbdj9vm1X5A2j9070ioh+auUTgpc+3W
OpUteal+akZ9srDe1oOxnf138iC2n89gbN+6oXHUH/UHGlg7G73t2ZeXYYsIXdU0vfoYOP0EKZzi
Zd+OboRPMO8sAybWb55nX2y14PfRK7fFR70jR2tDw+uebH3diYk3PLK0hi5Hw4LbU8c41p34KUyr
AxTy4PMPa9uHZJsE9U0K1GQ/bYJiGwWd6uW5uvIn0uVd73LaEA/SIxMImHxjUhVo25oEG+zASNwD
Dw9RgxQqankCcxYgUsrRwoReqVRV/19dQnQ44sGO5UMbuGQ+Rgn+2ESHiA5wQGGzh5PuP2E5Nz/K
99r/hx3Y6+THB0xQvKPv5fr+rV2wp7Ilu7E7w5qNCLJpxgM2BqwMY6QOALR5Xc7/oyQsBJVa4E5d
9ie3bdbMEGQN/vwDRG+B81B8Zz4q3U852tCCJOBB9RUJktGfdkqvtBYdoSD3f+IlQxmbJClcsazx
5Ds/xEd2l7aYUAwYR63QC7LvC7NL8fBTofXaW5EAG8qF6we4iivFm2nP06gZLSwvwGly38v+cckt
z14z8z11wjg7clux0Kt33qlIKeAkiTXGPIXIdhkz5XvDJw9lWN7Uh2w/Or5r+ca9k+ECSv3kRbyn
G7T0xm+2qtS8XPfSHYR+IyD2GcjR4jEpRR5R2xWxaIo6EO5bBXzQ4gGdXcgpeh4cRPPgqSLTlQ1G
ZttFxwGwE7yL7lTTnLzSNRoQMjYF3wkKDg07SjkeQrlq0mzFJXhLf4uzIFM66IA7dwl5Uifc1juw
E1F969WY/LZ1RZFoVZsTEdImlglHqO1AhNEBYrSaw3584Coiv5Wz7+Gy1jEQikOJlqpzPdwG+C0J
JmqD2UIqlGUbAAl72baIvv79KYAgJMYA34J8tvyqY0ZhddrQt8FoHAXCQ4BscntnRUC4WwjQPfDv
xC/XZa7tkYe+ANsyMIvhyubHLEDgZBztGp1XbMuoPuREBbO2lm6FWn9kSGHW7MRumWeQkdVtUOgb
PL+DCmTTvbVt+3CefDaHcb+NVUOwa8YBRhBURAHWhAeLfCXRsk6oN4Imd7qPon8S8VINv64v36pp
oM3OwJ45AMKUROiimsoJEyVBX7821PCZ9YPkKW7Y9+ty1lX5I0dyy3GZOEXRQw6GKDPr3h7ugRVz
XcRlcyn2CL07mD7FLY4bfPmGk2SPRpJcgAgG1ldUT3Ma1fsoq97b2RoCR7fZfmJoMG/1urzFzMOh
pdZXELrkYTmz4vn6p/weAZKc4gK7iEE6lFlw00vLatilFRmZACd0Lljud5R072MVs0eSi/rHZJfC
BOtBjWYRtDplIe9K7z7OYheXppahay9Kyz1+vNqVGRFg0kNcciu8biQ+Zn/QOZLM8yOjrPMTEDHt
kqpvbuuY9W+OCxx20NTXo+7rzEkeS2E7P5mX0S/9ZKLOKSbyntDRqMPYToanJMoMGHDrC1OkGHs2
04dqWFJWUT15vgk8g22VTdWvMdbwaAJ+kr5h6A54NMpmaScCPePRHAZPBVz5u4FUWj9qAHJ5od1B
o6EjvTFHrZ8nr51Ak+hqgVe9YYk3lSi2M50B+GP41mQdEUt9MueX3vQv3mT6sZl+wYURFk7ux0UM
zvRvGZqF7A6QIJWBahpX5OVXTBqQmoD7QgIV9iZXW3MDGGeNgz02++RmHG2/qsRRkC/XTWnlej2T
shzgE6NOZq8cHB1SaFeP93ZstzHaBTOr83U3mQ962WXPmU53jEQFRrzHx+viV5SEIVMsHAhNL6M5
jDtUmILGucUs2m1utDtdK28jxv7FNYitRi+2hw5PKt+0mJZDh3c6t0E8kIcak4LTAvjo2LEid7ZW
HESXGipmwD3xCJ7p58s5N4CtIsXi7+jkov0oR3VqcpuwIbx5aRmCxplVZmDmCzen15UbcyjZ6/U1
XfG5SD4hVMJNbKJ1TLqOGz6lTV8vfgrxEh9+tQv6nrMRqkFFlRzp2mqrsqgt0iK2MPMtdZtb3Yne
09w7jnSOFc53Jf8EZXDno+sceCpE0imORJ2ni5m24CcsrJe0zgDWteXjm2DT9u/X71SWpBc4v/AW
nSBLo0fa7py4v9PZbU60w7+Qg/oSAnqkC01Zp5TDw88MtpLEpvc0mQidHa0zfoEeZAE1csq36/JW
QhnAnSzg154JRy03OJciS+ZiuTQocIZGa3wuRlWibOU4n4mQvAkH8A2dKPzq2FRBahlgQJzCnnf/
wjUuLej4QxGZyQEnSzyjmpbjbLefLejLRPSSav9cX63LiSsPP3wiRDIDkNw6XbqYQUN+1130zBfZ
R6kfDOPNyjFwLNC7EYz9/UB3VGUbK5lkCMebB33VGAKWUbbnWMvLLIeGM2ariL0fgaU1svsMydA4
7JS0wWu3gIG42oG/WLhvpfuw4I3WT+1i8vV4iFJ7ZwjxDT0VNxXjt7ZdBvpsHxxrfL++xmsWuTCA
AoIFKDxwl+feso6YlrkdtExFt+vN6h4NsX/v+XG//REhBYY5TwvLXUwFo8ZPXC+e03gM+kTFkrlm
+NgtA94J8RiGes81Qe4KHJVDCV/Y0nCu5q1ZzwcKTM7rC0bW7GJhkMbbFOPZmEY/l9MQZGRNuwJ+
amw0YF2m2DC/jZwx1IusdbY8dtytxxvx4g01v6/zPAtzs4nwnzR8pJ/oST/5RI87009FjyGKXrRV
qDutNgVtnGaPjpZbdxoSoJt8Nutd3Y2s9iNdF7cRJ/PRTqPii5jNlPkNjZovfUSLjRcbRe/3bp/c
jl07P1F7rIEMT+cjAAfikPf17PnIm5DYr2YMdyBhUgOZEM+FwvEZkhs/LCdHu25lVtVeKw0aMhFH
j95oNrgrTTJuc1uUgVPbHM3GArwxZuehvBvHjy23kq1uNNFBK6NDVmnmgWjOxqhna1vWZNrOY03R
pkanB2rq824ZR7t1MFfd+nE+VMXGKjP9yRJuWQGR17b2E0D036fWNQp/BP7pozWjPg78t7iPgDVT
5hsPg3OvIhfGbmgwja+xxAimIXHRc6RFaHy6vuOrEYW3ALTB0WEiSn6AmlTrypzgYagTmwBmvanv
h7HtDzayme9obYtASVQOIqw14d0b3pCWvkgnrjhGq3c9nnB49uAextPg3O7Ar5HqpYav6FPdR59u
YI8vlreZOkU8uHbPY5bk/+RI9o0FtCZRIPvitaCmnreYiQxn5OHHF85VsBkqnSTXUKLLkPcZ4he9
SPyBAmmlDvJi03SKoHBVDlq1wbuEoRIMT52v3cBob5kddLL6OKzKsHXuasDpEmN/3VTWvOmppUh7
lKN+VY8O9gjx163IyHNWDrvrItbuiQW5ChklywASxuIGT14LI55xnY3panT4GRhNj5HuqRneC/VW
y6vPSq+CKPUOtasq366Zxe9xMAOmt8wdnMuldNS4tSxhadyaSVBpzDeRbkxzwDGqMsxr23UqS0qZ
FUMqgL2PZaxJM/jDkBdb0Dq99nnTPndUs/7NyTqJ1iWLZ0UzdTlB8syh0aeL1y9oNNDt1GJuYazI
8/X9W9Pt9GkgmfwEILymQy0ToW0WFswHIMamNl8BgKZwWxcbBmeF5iaUcNHNjSyFZCjRzCOgdWFO
ZAIMjR9leqjN4ugl1a3Q+p9lMgTXFbt0k78FIlGM5x3SpbKbnEhMBPOWCXUN+WrwxYWjNdwuHYJk
nsK2oUBtwUY24w5I9YoDfpnAW4Qv0SLKEQ4emNIJB7EZ0pIzZqoFp2E76ntNp1uC04DGlK02WG9z
MmLWGlUZ85XXTOEzL879Ip3ibYQvAPyz3K1ZIskxg1MLBRD2OcZIq3Qq9IELs4EEAIWikYt4AMmV
kW9yjtq/xSOgUkUbOz40xo0oN0P58S/28FSM5MDw7tF0rcUy6u+1uWFv1qf+FTTF7p3NUMq5Luwi
YJNUko6dKGOjdxB+BpwcWsH8pHmg3ua6jMsnxG8hS3s1ppfgMqVTgFAomdsOgH+lI7YZGHp8xqgR
kN6Ydj1FWbl0RsRnVcYAKYDuZYCHo1/EGJ1jVwxPHEkq1RctS3iW+MJrE6G2uQCpOe4FDPmcjhi9
GDDZMzUZiIxdHwhKfjTwG9K4qH22e0Lre6QWdpMT3cWEPcWNApt6zTPAXoHhhggF/T/SwltJNNrI
qWNK2fwFfDq/8O4jXXsc6AgEPBEqdmA5eZK+kETRGA7oDMQtsjTeASx1wY6ojQgtEkV3SyNw3MZN
1XzliZtuMb360LOZ3JuWfpd6GgnTOVMc0N/7fPEVwFuDW4J/Qkf1+fUVOR4o0kGcisFSd0QXHxqW
dfQIFfarRlMz7BGNMh/g8GV80zYNDhk4rQF+aZTGfCAkbdEilw2z32vE/u5xZoWZZs0Dxi2L7Kg3
Uxlvshm/5He9271WNDHCOqpj1CzKftqw2S3eTLfHRFVfGa96b2u/mrJrdjTVzHcnipp93k9FmMb2
fBsndgFkuyiKfVZ4+ePAWqGCv748eiimYMYHK7G07MtvGD0hOp+MBEfPnEMN89V4a0azKserkiJd
dREtC6fOISWxbuL0ZRhRxZwUt86lX4QmuOeQiUVqGvH3+b7WbVFFM4WMxsFEBQgLUVYHynEcqwaw
Lg/NuSApJslo2UcGgSBhgqdG+8GaO2pt5tZv+Pb6ibmI8ICTjEwAikImamyWPOCpRUNOZwKXBWgj
p3zgSdiTF17d46hkVUgKRSZn+XD5ZKArAimHZe4aBd7zFcwE0G5MXuaBZ4Ig0CSPpfOjB0QgBjr8
wbO2QkWTsHpX27C+ZaJ0Qf6VJKbctceBACJkwJyU92SxsBy+lOQ15t8H+pQA+Aj3jbK/5NIa4e9g
KRhtMNDzKFcux9ycHJKj62OM+70wIkQo2YPb2orlXNfOQ1HItgEuirLe+XqmQKBuxwVvpcKTPys+
kXCm0c2MoFIAUnJjkiMHLWlt/LXVQD30yoNzYJn+kTkNPLsnkVsAsMPt3+bhRdRHlt72mp9pb3q7
N1SD+pelOFysDuhtTACs4DUiI5sO1VAXAIEHuEr/VvBQWIGehVGywWAIST+sPGCQ6t57qp79tVDr
VK50DlMzLrXRg55e1+8SIvbjpGpovzzqUA0AAVhMF+dPzm2ia7Q38xI7CObhujs0435qioX2onJV
M4prRnkqSoq3sooBtB0z1oHHemQX3b2H2pZe5ArjUGkk3cEsBV1gG0NMBEbZWjwii0oLvBSnn/Gg
mnVb8ycoJgGkhsKhXLRALahpXTn2uGkthDLPNKU+dZ7a6GXQMROvAky7bNiDHaLkufSKAE0GKczz
42Y0Gm9aawnwkLHvDZ/WL+aMndtozVMXvYMIWLPvBvZ9QnLJ21sYOa7vY1IDAW/n8Rvd/tminbao
X/J5X7phUqoKxWtLf/p9kr26TWdlDkPgkYDsTPf5tG3Jk9V99okixLmsqC4rgd4z1FPRoIqxsfOV
sFqvM2IHK9HihioTTOkAXdRv0PTcZ0+NO4WxYflZX27yCp49/1ZbN1UU5M0Pxzpm4r1ENt0VqAI+
Caa4pFej8NNPk8x8MGsLBUAsQlPcTHqBxd8AF6VNQ4u+psXWTUOe7SstzFkRlqqmvLUzhrzP72SJ
a14A3zYNED8Aw4LhnlgPgIblR3aA4vnfXtpY/BMhS5xykpbJupqW4APE7WJ87VFF6nek2Frx6+js
i+jBVDWJLj8nX9qn4iSrb5rJYckEca6TBp7r29a9AMkcVT0716wXYBI6xiwQXV0k1YdJg8lV8LYW
egr19NDOzzGeLbbxPVcR2a/4DVyXyLKimoTrRM5XgMcyLRIbopL0xQXAQUFan1UPzPAzKwCR2l/v
15k0ab/G1GS5tuBbZelhRhp/RCNTEtu+a/qF/c0CySQYQq+LXLHDM5HSnqXgDS0dDpFma230fgjH
6k5XGcbKhp0JkdzNPKZp1C4oZGws/CY/Ig7GsvpeG/JGEemYqzuG8wT0FuDcADbv3OaLMrVze1rW
MH9JxGFM7vvSArld6LCNXb4mqR3E/GdX/kzc22jeE6sNRxtzOmhNGwJAJPds20Z5aAwbEIMBcmDw
Y75FRJGh0SJ+GOnfX4IYZ/jzudLSwD8OpZng91tgvVKgXqPXgTSfo+ZtyM/rW33Zw41H/qksqZrX
eqCYmpcoJWo+KyfE5GQCLCDa+1mMMZtNm2xr65YaG7N67N1jMZVBYz5T5yMv4l2tuoLW3O/J15i6
fr5RnZ5Ho67jayiWGVCZ7M7hgYNhiY4fXMwUR+PH0Iqd4zyWRTgKVQFlxVktcyT/wZL73U984hs1
5AQ6VBSWxXgU9BXM82BIPopYcQGunq8/YmTwNW2ONNolEFN2H0k7hqzel02pOMSXj7Pz7I3kN2qA
XnfcQ/bG8g58+sflr5jhn8gRZNKVt030ncKQVrIn6GPBYxCYUh5Ceyly4+jjEKPh4K3UJqg4+nny
RqpNHh2FjaEA+sVCSqVHiKNQ87LHG4Ev+rt/T45iIkAuM5BCm9qoctFI7Xfvw/9wdmW7cevK9osE
iBqpVw09uNuzHTt5EbzjWPNASdT09XcpwD3pZgtNJAf7PAVwdVFksVi1aq0PNOn+0/34swLjqJvs
m8yNPtFJfOtu6UEG01/5jjANXQSoLELBUgTPZE3HQhs0gAuDDwXaq9v2Y3B9WVe+IpCyxEYH1wYm
SRWOZ13Y9cgSBdcnS7yObix1G+su5tZcM/ERi1IZneLKETg1+Lt2fnIELK1sSD2G2DZG6uZpDdry
/cyPqS6pg6+t3Yljvx+nJ3Z6FXKDRuHgPaFEHrVRTBrdVnYGZEa083Bi19wsS0RuL4bcjRN6uvM2
NBL5lJV7DAhjUFwu9IPYCcLdklnKXOgZ9h+asse24p7O0kM3JEG1KHT1qWTdVq6yM3PC3QCNZz1S
VOy5XPvMwHGQaMTNlYDRG4q1lOl+yawJ268xOUgkS1jTLL9JP1KASYxmN2a+qT1mMvzvyjWNytXS
3lrACuCAFZbSNjFY03VR5h1AsLbtN/lLtZ1umn0b0L3jKa+JZ9xHR7Ty7pQfIFwM6m169BFw3DaI
JMXgy51z/lOEZVbV0Cq5rUAREVh4C3ooYEsuZROZl2cNRtCgREEQJGlQGj3fnuZcoBM0wl8N9GQG
95kCzgr7SQoeuwwisKODxxfiRRj4EdOfFDBCtU5gh5CvzA5QxprZmwYqkt56LOzBi03JBacvB+s8
6z+3KCwf3tUpCUNY1O9/JJ7+3gbP6T7Z8uAFUzjze/L0s2iDxGu9HqQ2nWv4ybF285vqOdrMgR6g
tLeVNVguz+n5TxK2cq4OFZmKZbHDoCl3vXPTdt8d0y87ydZZaS+eWtLFJAZ8i/WAYX/wsQOMjSJv
GCYbuwujW6Kn6SZxChOZU1N9GrEVPcWExluLO9nL9YvjciQSYME/Hx3s6eebS51INAxQfvcG4CDd
IYg9J+j+y1X3YfJrl/kJjs1B2dkS71eX2YBOAchg8BgTi5dh4zR6oaL63LHbFqzzufZI7e+j6bNG
EglXd/WJJSHBKcxUbcqlzp0Nte9gBpNZrgq288rYxcNbbzwanYSpbfW8nlgU4hM1Qugv6rCo29tq
CGbNRjviPqz/oROFb/en6yGONRtjXI7T0o9QbS+xPJO0bt9HLmoBDf8KjSc1eRmdO0gjXN8z69/u
T7NFyL7DSE0jq1z8I5AbdwADe7CcoHQCVcYjsxpe/zgoNsFJ1EDws4IlxQjM/HaYH8j0ft2Z9WN4
YkO4/Imi1DaPY/D6L4qwVVCgmN3NbeCECUjaX/vUVaZ9L1PoXPHMItj2IE2HXO+FjlYa61FPswS5
fXq0yUNuvhd/n3GgenhiQgiuCUZn0mFCjSorHzoNqLZXAGjn6V7jkjC+UrI8tyTEzJGBVRItQjxE
37MPw2tKN3f7bwAEb6KjfueywTPc+OMGOc99e4N5rq8v9UcuqX/8hhoLdwmKpWgA4p4ESbrYGJ8w
ErCofiPBwqwFd40tvVE/WO5m36ptfihjb74Zv8Z2o0leFiun4cyuEF8YR5HS7mGXhg+5+oxpYko9
AwE9nXZ/v1XPTAmBBTyk1K4trDPNvzrl3foF3GkFRrKW3xL2jaS3Ucgl3q3EsjOTwibKFSB1aQrv
UE4ayPusbhvnWMp6PctfufbthA3UT1mL4Rk45pDPqf/QFT90nlj8lCe7UJNUeVY9ogAlg091qaEK
D1CVD6C/GlBpNFAo6NGVS1ovyo86l3yt1RN+Ysc4v1izodf0rIOdaL7XTD+sX3pZrrL8CXHZsOER
QZY6uSkmbGVH40oLQZ0eamDmVb90WaV53QDF3AmIw0AvLXwXnaI6YM+QcIuIHliZ9jybleRdtGoC
rLZLZwrALhFklcXEHOD0EqU+q/oJ/Fz/sIMX2tz/NyDE97gj2jiXBVhgi0cVzXQtu7fzp1iWzq19
7lMzwrZqUtbjpoIfcbufy282c9NQsqPWIs2pCWFHxVEbxWMGT2j1TUm+O1VAFRTgpszNmSSarn4V
y0R+BniWRsRhQJoZA2lV9NfM5Gh0tdcWTPJZZBYEZzIkK1W1dJU7XAmoA9WmJAtb/SAnLiz/flI5
aDpARjUHMAAlfk2MF2CAMb4o+SKrNqBcsSjooOgnsiNE4VyyDGNEXjXeK4pPq6NefF0P+ivp6yLr
+j8TwvWSY8ArM2qYqKe7jgJT7BvAc9W3YGriNfNL25F8mLVYjJEoSLVh8gCE8sK6Ad1A0JZH1TGe
Nsxqfa3Ck2vyFeuI+MzATn7dv9VNfWJO8K8zndgellIubY4D2SX2N1sHFdCuliEq17/VH7+Ey3Po
KUZDZxji4w8r3TLQJxuSLbfqC3pmiw7O0ikWwiVlTgEgOgryev0y1K9JvDciQPGe01SScUkM2UIG
zvjAi4Ih8KvTri9ekLXmtdcDl2VJ6HpWF+2PR+I8WaRRAAsBePOs+A1wbBciWBgll2yBtRsZQ8eQ
YgW6F5Fa2HEqmNNTaHhii+uu4QBBTH2VQ5bsX2LaiRlhp5EuTUkcwYymPirKO1P86zt57SWxgNjx
iSmQK0jszyNOlVppGS5AATYD8q/EB5pmvp5oOxIPB3W4G8sSWBKtZG7ptBLI90pLBFUCExwi9pID
Q+Tk3Hha6olNuxmh6I4cii1Kvj7YNNG43eqjGwZAko0Sk5dUTsB1nZpcIslJhEWk4BBzh0ltW+6T
p5dyj+lu8uZ4zK+/UD3YxnfkkfzQPcVvFFf5vL7ca7tGR9qzDG8u/wmr3YG5Sp9BWuuN9L7KQNOS
7gYMXv+9FjWcBJkz8gdUZjELce5k3PX63FKcAAxka+GvfrqfbFn9eQVidWbEFM5zU0yY+7FhhINq
oIp8jd6G9nfD3jqmR9DPLZ9SZ9vmksO9dgWfuGYKpZ9o0tG0Xay25SHpKjBpvv3DJ7JxEHC2MeQj
1icarZ/rucaB6EbF4p5hp+1Wh1IYw/xjZnWeyVWnkJzCtftSB3ISbXeA1CGUdf69RlAGoUUCm2Fn
lJMLpay0d9taYZ6ddHRrDprm122d3CoYM7tpp4Jsrzu9FjIxS/f/Tou8bmggtxldnGbVR2HvGf3O
+ea6ifVIc2JD+HJs6DGzNcMGSPnilrhDYwJ88pB3DzNKxG3oV0qgasF1q2uXDiial/FVC48nEVeZ
5wrVeQ6jBlKpXA8YDl3o5K6Sf9NKSWK1eriXDiEq/Kjyi9yKaqHzHtTLaJk1iT+nZRApHcN0nYY8
0bQl98/qFzsxJlwMc1Xm4chAlqvWD5MBOpvXjEq+2OraOdCqw0wFeFEuWByj2M5BpYUPxkoosCqu
TT/wsPZMC2o6sSlxaPUM/LEmUjgyi3XAwMChKTGeY/p9bt6hRvBYlOpBLSlyBUwJyFlzl5N19hrF
9a1iuhmEUgvPkUiAUaUa5poK1JjKaTMa9+Bz6h0Ayufe6zNX5beIZZx+0aZxQRHlE1P2orj4jIt9
iDzQpb1LkFCcn/xQAZX20PWAxWk3Q/LTYI9xJLlzLkGiZzYuavaTbYam1cBG6xiPmsbdghveqP6E
hPsRsPudnpQ/umj6nnLF1TjZ16DIv34KL9Jz4RcIRx/Sc52VU/yCBWTpANrQtnd13B2sbvRNZOdT
ItUbXvuwBAoN4NxZG3hg+TIpQIwKk9wA/m8Vc2je+RyF4POYhu4pNvv6kamKWYDZu+atG5qgcT+S
yMh2dl1BHpznhnqTghZI9ui+uMGwGEvGhWLOAmwVBz+ssa/GSscsuZmaW2Wmmzr566xxMWFhCAvD
Givoz94qssnGle8Nc7RnGvW0vpVcWRfBbjEBiTiQsNlL/itcWSqfGIi7zdKri2KnschVxmOTaKCi
CiUhfM0SqD4BGAc9E3rRgiWrSnMQzFglIGmQOBoiv3JuzOoxkl0Vq3bQS4IIIljILzjnaU6NFlgM
fJdCPRD1p8rYrh1ViCuZisSl1SOJbBsJFPDNC87i/Nhril4bsZ0taNi7ENwd5uyq8Y7k0Dqv7pXq
1eIHbt4U/WtsSZ57a0fx1LKQ//al1iRxk1d4hd3a7JaUe41AU0S/s+NXMktuxMscEbvEBAYfzwsd
w4+WcPBTI46KSQX9Sg0AgVFpT1P/4vR1EEXVpk4xKq8PtyqYo6lCb1oi40lb89VcKEWg0QVs8u+v
cJLrJxzq0WzEQDv6xt8mM3a1St84KYU0hvqOzXroIkNyLNY9pjh94MdSUQQRdqsyTnocRvB4zMyX
UVNvlIn4I+nQyrOiowW6mylzbtRa98zwswDd0vVIu0KPi/co1hpoDbQpQQtyvrP0MCZ23+G0VO2R
gjqt3dOh9RidXBSSqBNQkHSEm1z3i9QbTcyyyD75kvaLNyog4AsKHK/iCzaXxoGSPVcRGIZ0Twru
dtAowKRVjNhgKbt82hvh7Th4191e+9IOFhsDSIBcI9s79xqixBGDymPlYeAvPWZdU4B5uKtvUdt4
nnlyZ6fhR585naQOvBYyHEwOLNRZqMyLICmiN2WeaJAiMRiqALx0bWu6T8bBVUkk6QBcJGPIDhCb
MNeKZzJkr5dE4mQvh7XRqPYyWN6bP52WbzG+6HdV6zpds7fRBL++npfJ+mIODSkHpmwb/e5zc5C3
4zxbphOQ+jyPhuFSyJ1UahYQyrZD+9A7KiiVwk1EZLW1lTU9syx8SqWyUjYosNyGD0OYel0JvnBI
OGFERHZWtcutClO4vKD/jJeyCK9TptkkToH40M36jZGkLm7+Y6xEvl43QVYYmEiINxV9mq34MA/W
tgX1zfV1XnV2gXYvgxrLuPb5Mpfg1MAoDZydlR+dedsqmEnqntq0/PvzAeS4hQofwDggwxJ2D6dF
CD1oeFoSftPQPkCoBuyO/ISOy04pxj0eE9vrrl3KNi5bCNBFvGkXpnmxsmTUtg3lbtjMINZQ7RLz
hkTbJt8ZKhS9d/HsF/abqRxLZ6Olrwqevd0AlZF7LitxrcQG/A4HD2vc3ngHChGR684IVj38jjT2
i2xr6C+2eUub0Mvig5Obm+tur37RP9bEqkg/TixJGeJ/WYGSXH1jbexDR8itZSFvLSBoFAkehkeR
RYiFkBCTdAPnM5hgVYirKYmXOvypJPUh1rOn0Wker/u1lrLgKagDur0IE4Hd53yrtuqoJuD0qIAF
BBEnqd263WRcdY36tiy8tF5U4cPyW0ITDxCO68aNlYN6ans5yCfBL+sHojaFBttl5M1heiRxJ9mu
ywkQri10DzBYvmjPG4C8npvo27qOaUgrDxWDgKYLleWELDDZX/dk7X5GHQLkHRgRoqDXEHajyQ2z
NzrMQbWNU22TCNMOs1Fg5pNGjt+bY77FMNhtalswDjBbOwGqGkcTEsPIfFVw2ez7Sk6ndOk8PqyK
/wOWjmgvhCGgqY1isvFYqrKWWx4eQeGRxtlc+o6WI7e3Gz07mEqY1pIQvHgrrDo6DkjRwCKqghBc
qCFaSWbxCuUFDyw3WnM3gCFQmy0AE8FAQz+KFpxpsg+wEvTPTAofOuGlM/QjTNp09Fn96jSqp45F
YCjZA4YjMPTQxS4ym9HNNXWbO1BqCzUJvOtySgyxEdqBJrJjPFEBLT/fbcWEJC3lOEyNDi2HHMUw
aLYy87PXu4OhFpAvxIVnfDiJhdpRszU4CLVIuUuKh4Zau8zs3DCp3NRKDiG1trGmuGMtLfCunbqF
jdkA8ZqFEomwK/oWAt2Tg1NX9hTZ3A3P3tPQRacrbKPX1Kj3RvJOWkDfreFFw7RkmjZuo8pGvtcO
Jo7jMkyLSo0pXl04ABiRn5H4JLoCfSGDjLvGBNed3jaSp9G6JbwzwcSJZ/nv1P4kyhDAYXO+lAxS
Q9tREu/aPg+s3JZEmrUbwsbo8wJ8d/AyESLAqOpKajYg8qYxKoPtLsk+k6raGIUkt1iN2AunKJ5f
YLKDufNNVk6JmXYpq72KhaEWxIlabEwV2i89V4ARo5P9RjghuwKTmMfWbsmRWg05GCXo/BhxIskN
suI3nroE8wToZ+J/y4V2srx4i/UNCOhKL0+m9yRHT05pbjtF3dNWNjC3mr5iiA33PWp6C8XHua1K
qYG1CtGYaBu3T45h9cmVL60LbOPdhF5FibFMSSS7bCzhSJ+aXNw/cS9JeQWNMpiEHIjfvKEg8vRf
xly8bV1+wCio+3AT/wK/BwRDZGyTKyt7ZlpY2SmuG2hu9bWXlt+ZCvR87jbT/aDLKOiXvyNE6zM7
S6Z14mJYhGrVcthRQHSqMMXLnNFTxnbP0W7XlViypGuJ2+mKCgdl0DE3kQxY0bx7n5vRnevnIXlS
Fb+CnHslG0zDXMOaexjyIRimh+yOeAvOaZHapY7UDZU1m3tFM47NtmVopAWIDNZN02lMDyLHdjYQ
BWu+qXWjPSimA47kDly3iTvUBAI9mY7BHI76W7Qx5ml61KYKUFd91vX8AUGWbYGgNuwdKKHHj4yM
FTCwU6QH8Rwh2kc0yg4tc7rB1xqQELvM6qs4GE2luclVdEiS5XTqpQYh2IKr5NPp1HantUM2gfnQ
URK/j9PS9toxpHemwlLTJYSCvS8y1BemkfzdVAsKPQpCZzweWzVSPSMhIXidqy7d82LQ8RyawIpF
7LjBb6D8rrdD3XShcxh9kCapfRTTm2ed6YAmowU4BDztVIhj6whphppYld+BM9TamDHTbqIBdNJu
Vy8d5qIdzHjbFkqxrxFeZtcgueEDRafuHKYBANzlXJsxOw6xAZAylgwRWJ36myGLHe6xKKWfFcEw
ysRt5yuLarIvdCfZovg0+U4extaN6hBwc3RTj3WrsMhuBObS1Gc25yBG6KzQ46pR/GL1xG+t2akg
SJWlId8kIY85cAJQdSycsPsgIIeEhkXUNj+BlCyfq6SaQ9dkEOLtqOJ85SaW98mu7OiuISPGRyOI
dunuAOIYo5tZ0DcYaMWdhqtzwOx7X4ba6MV1ty86nt7Mw1DuUT/V9mo30g821uBk0cq4qDZNix2m
NKNe3pjmpBe3pVnRQFP6JPKbnJcHverDW1WrlWY3lcSO/ExTlVtwtRWoooM28l1rphBEY5AXB6Z1
mhnzB9t0qsd6TOOD1Uy64aELx2a3HBlDZ7+vWlAiZ3G0ASFoe6eYM3k2mjGZXcb6uXA1vdLIQ232
ZR3wgfAIPchGP46D1gY63lb/9c4ECh3LKk30YjVLpoe+eouhVu5AVwHR/IKnpGk67J6ixq2sLsxM
25jdasP3LLnT0RBKd3r11cz+pB8tKqOFWDONxzJKhyBbBjRCvLGqvgNLXIYEqEvMY9v3d2b0mWmF
a2b1VoO5aeg3lTYcGGZ7WwBNOkM2RbMSAkGsg2kDQD/BECS2p0pFnYsYKbLHFeJq3tY88sHAqVS9
OCk3158mK9F9YfO3kGItujli5ZIoudmSTkHlkruWdVcXlpe0uyl8CfXk78sRKHtDI0PFSKWJYHt+
kdTTgLDJotoLWwNVUmZUN0QdeQ6+fWZCZ0RNuD9HJCvdmVuDjJNv5bo8S0SEayxXAHJVLCQibGQ7
ykxfwQJ3GMmN9IfrS7ry+YwFeYYKPwazIRd+7qc+Tk5DJzBYpX0ZhOBh8jWlelbGIUhtsMVitm0c
ZUOOK1n7mU0hD7Gj1IJcDWzmfAA5v46E/fm6V8uvFtIAUJYhI8ezAG11ETEW1k5itFOL1o8J/p4S
aHXI0oZUwo+2unZ/rIhPwzJOeT8PvPRm7uBSVb4lmXOXlJan2PnGjoxtHynbv3YMA+PALeKwQUVb
/FydPrXJDJpfzwCfQ6tyJBrhPk+I5PW3sv/AJwXdBQOVAIwxCbuiQweC1nGNdI10QWPuQDiGjOoF
w2rX3Vl7ZWIyDs8mHDEkbmL0mKyx1usoqaHuMAzvDFSoqMFPc2l6XZ8rtYsRKvwKkB1PM0TXjdBy
JyQhP8Ke92D6jaLsWEbEPsRt7+ziyIqDMKyjQ5wMSkCMvEetsrWy0M+6oXoYc4syV2t6DKVcd2Ot
RnCy3cTCU9XVxJozsAUAzmflDzT80sZ90gZz/hAXz1b/67q5la9zurttodaUdomGES+Yi8NbOu4A
WJ6bbxB+vm5l9ZSe7G79PDIkJkrc+rK7GxvltCFFlSeLZXPIa88g7DPUVhZaTASg5VecJOxOn5Sm
ypvaqyEb2cUzwCggnpl/xHrpkvjHUECAwS8MIkncVwLEmVlhg2dtWWhNCrPcHIK6AIx52uZcYmRt
BdWFzxxIfxB8iU+8LtfbqVfxuu3R2Iv0+D6LZDNCMhNCKCVVg7sygomigLLtFMaPkCD5+6IDAg1B
Fx1kTUvL7vwTNUwF5qUFWp2q9VPZKh9RmEMxqpY8vtcO0akZYVfzJG+sjsLMgljN76uuQAZxC1ao
3An0/q2wJKF0JZmAW3AJJKkLRY6wBQqGdkthoozXTeB6rrr7dLaDbjRutC4Ee55MqmLVHMXfBL/o
AkcQzKWzxSxO8DIN0Z4icx6YzPK1GqRLenxb/70oASjXTqwJ+4L146iAWrz2GuV+HlpX0z7b7LYz
NzFa2qUsjK99OmIBIwRIgmNfMEoZWaLN8TDDmvXLsAPH3o7DV56+OEPoM/45Alp/PTatLSZ0WywU
wzFTfcHTbegjGo0R5JGSZAzMKgRPQm6MLs9SaK7ak8ct/t91iysBA+U9vM4cNFGR6QufD8J2lVPZ
NZrWVeSS0bqPInOr4d33D57h4bNw9CF1sUR2IzpNdoKzVoKcJOjnQxs2YBsN4gbPnr+mr0Mb+qSy
LSZJkKUi5pwjybSb90oFV3zyOlmYGAl3k6zBdVl6WjDNJ9A5MYaUlBn5DKDefK/GXvRUon6HrOzO
Cea7xEsgd+ls6aYf/MHHHX5X7WXjSheBUvgBQnTJI6ZoEcEPKMD/tsxe9LLx3RUqlHMfhQvTVtRC
GVPAA8cN2ZjP8UsMPQXfuEE55cBSF0I79o0XfQeuwwX19Ob6/rw4Eb/9Q7DHs2hpDwkLXBR1qiOr
Boo0/dJnxZ0HFxURp3w1ZZywMkvCSoL/YozbBdbJVXAft64Fodvkse9BkPL9X3zCkVsABcuo3PnF
04GkTu+sEXg8UBDZ3V3DvJ6+gKWyx6m4burieGP5fnNU2mDLB6uYcLytjE6JXiz70+yDrB4CxjHS
pn27buXyuS6YEcJyEitppTUwo+zC2+oDvfTxyUAj/zj45gN49YB4uW5x+YNnD6HfBsEriHfzb6rY
8yWs0FGHRtOEgTP7I9W/RnT1WHjfWhKUydqeWBL432zRAMIJu4+3fIiaGF8qUo482qvaXT4ctOqR
W5In1+8Ox4VDJ5aE3acWZsXjbtkTpN7OjXNIO7Bl6aWOPmDNfdIbbl6xrYby4Ni2n7X5/g8LCg9V
UEQDFCfyzfCGzjMEw7CgzeA6iuFHLOgAOI6+rttZ3ZAndoQKAFWg7WKkKlaUHlLzYKQbRYaPvIQ/
LJvjxIZwvgoyITVAKuKpj9Yj2ce9qz22vzCS2O2s5872ldcwcmcv8TGCF1x37yJjODetC13VbLRq
1M6xjGP/hgqEy8ZdOqJpr39NoOvQpjtV3123uHoSAEIANsCx8KwRtqgNYcCBhFjQAtQfxuRZ5Cue
/AgSFdftrB4FcA9AenIh5BJBD8WUcC1Fk9zL5h04e+rkRRmCtr43ZcPdqw4tk4RLQQyVN8GhnEdt
FaUaTkKu7K3mizr9TycHtKFhktMtsyScuSYPkylsYGnQHh2KNuCb3toeaCwlm2L1BoUi0/9cEm5Q
jCsCwxYSuMTo7dxXrm5BN7NMX9H9f2oyfkxUiAvHL1r9rUziB9QUXCWZg4F+N1DbnACJmq3Es1m6
N/p4f/27yhZhSTBOHqo8R75uMPw2wvzWCWrjVo0xf/V03cpFSWk5FxZwE5ibQDdZHNuOmDNopAeN
Gx1/5Pyr770ZZXp2M9Xe8Hnd1Cqzw6kt4bPGBe5BDIBhTiko3zFrdg9WxdajftT5SMd89AyAbav+
k+l/rGVixoJ1BfIK0Hdb+MjGlJKBZssBGe8rct92sjGN1S91YkD4Upmu1FPGYIBZuZ/qx6nzc6Zv
ehlKfjVEn9hZ/v1kR9ha1RcWhx0z+ZEUs2tiKi/77/pHWo0mJzYWX09sKIaCvs1iY+KFm2bvYx15
GYm9lD9RGaPP6rqB89z4jUK7UO4Zoh7DchNsNbUbwxTmEFQMYUhKi6s7/MSKcLHFTTuAEQGRP8aR
tdIAWl0gKuQqqmYbg75cX77Va+bEmHDDqVE+6GTR0EjU2xD0nS0YRCF0+BJHaLvvWPL9ujnJCorI
uhJPAM2cficH77zajhjV1F8i1b9uZf3eRlq8iIIASSw+3Ix60udYX+7t4mBv+nco8boq9J3QX3so
3fbB3FrP3P+YIHJ/3fLqjv9jWCx4k7rKeFnBcKvQ7Uwyn1ndbdjZklC7GiFOzAg3m5mAHiNMYSbm
DGS7pau9Xffjsuq4hNkTC0LoY7peZAaHhVn7MoAQZM1ucL4ZxpPG3mJQ+inkhlay2231LJ8YFQLf
GPeqZWQwCnG8pwbjysjG/SyBuK1Nfd3+5AnKM+UTt/ACcb6PSewp/K1Sy5ceuh4sBZjKGF6vL8Tq
hj35SUKoVDiUoTF8lHtox2B27rmuwav71Mi6FmsfFKzrIGgEZGmRfTqPYkXdFX2F+Sqv0/wEinTF
PEt25urL6sTExdEzk4hWmAb0oLwZjC54gsJN8jpv+Sb7RKUchaHrKyc1KGxSC2LIkbpwM6ZH/lXu
w5sesxou2kzzlwrFM1fZXDe49qlOHRS2rBNlVlMkFGvYv42qP9qPxH43/7rxiINxakXYo2GK7aAz
eDXlv0boU0UZVCd/dM7XdWfWAglIaRaUKeSk0ek/3xDWULUp6K2QjGN+GA8O09jMqYz/YPkj4lPx
xIgYrahWqzHQIcgD0PwuomeH+U76SKHYlh7aKvXrvpVsirW77dSisCdULXIgHwKLFtsYkcc1nHHN
ncrj8JmVMi4ZyRqKXSDq8B74ahhTqpeM+2P/qn+//pXWSAxRYkVvHx8JYzIi3KjrFKOZOHAxZtO+
2JAo2I2TtrHZ/O5UJHOzgQ7bsW0mP4l67YZa+ftQMUyhp4GT/ITU09Esho0+zp0kh1iLpBYaRip+
GsK42G9zNG7EaoUSFO0VjNwmEGgKMYHxkVpuZ0vC9toyn9oSzl0TVapSAGbp1WxwQZTmzc1PQ0bI
t3a4T40Ixw4pUUQnDiPlBD6wiPhV3t8VSubO/8Q9BeYFDQw0kPa6aPgj7aNxG424+ohvjpkblx/X
d83qxzkxsPh6krKqKWDidgEDEQHxJVivdZ64Yf+tMgJSyhCkazcL9MJsCgV3AujN8vVOjHFqTGoy
GgtT0I96+MmGzXVn1r7+6d8XnGExN+wo1PEiRfk20ls/tl+6UYYgWluyUyvLv594UWJ4IixAku9V
6b43t6EaGKQHvBwv3Od/8AeKSkA74TYGe8S5pXwoKkoXum6A9j3WbnQMSGm2JG6sfpQ/Rn5nX6fu
mGGvtSqMhKBVp/YWYA9JoF07LzboTXUNW3mRZD93o2xAJzumuKZ0tptbzymBFXtK/4Wm7cQKFYpU
JTqrZNDghxZtCvI1Qmnt+te4HLXAdQtsG3Qs8OYHsbTgB+cm4ssECxb4JUpjj9qCxTGet4UKJw33
dfOGE5p1W0AkQBPom3hlXv8F6wv5vx9gCS6mipI2wLQt5dTYa6gbWq9V+z7KRhpWj9EfP8Uh20hN
SEVa+EkIJhdwN+TPjix1WT1E6JxhxhJ4Skw7nu+JcNJbrU9RoCm1b2bzbCZ7tdxXbZDKapdrtzyA
Cv8zJMYErZqiNEY5DFVEbbgdhtdJ2Rnde1PsDBlhx2+1ZjGJOTUmhAajcngD6CnSPu7OG/vZcRNo
W7vo0z0c3be32XODYxBY7k6X9XlWT/GJm8JDfaigoD3ZsJwC6zpjALBOJNf4KsHpqXPC9k+LIXWi
ESb0e1747ZPiKXeKx7bRrR0wn+1rL3DHIHoe/PLVOEa+7D27+pI++QHi9i9pY8Wzgj1Df5Dn6K76
BjnGzk2ffyk/2gfyeMN9zIvcyiagJRtIPA2VNgKcRmFVK2K3zUBccqT8yDrfyH7k1t8C/BBi6CK8
htFCTBmI85tz5Bg5X4LxmFWbRNM8bpt7Pje7ljjQmhrdrqklDFarYY3qoO6D8D0BYkRIZ/QuTJIw
R2paJV6oqy6IUXRMEXXKfcj2JvTlw1/Ild2U3WXa0c78TjrZucQt8dic/oJlc59cQQptepL0+AVR
daeNQGqCxGNT57dxdNtgf6VPIR6810PpalEBiENwbTrAygAHcW4TjHtdl3AHjxpQnA8GOs0PSf2g
NIfYaj1o7gHwnbmQk5GYXf6s6CrIC3B7QH0DQBYhQuSUlkVpwawDopbPOptbtFKc4cBHoNjLdiHO
BdfolkHKwrPTVMeDRBvwSKWzil8G7qaeD/9CCrg0AzGvB1kGAJPPl4Knc5U1WoQpseap1d9yYDwT
TERc93zt7jo1op0b0cp56oowLjxDCWh8Y9F7pEsg4LhuZS0MnloRvmo+zXavqHAF7wzXZgCryvhH
ZX4IezVUSaGWBBbM7HEoUDWEDWiLxzKAwtoF6UBbF+Dp5WCKyUZG1YrVTVp4StR8S23noSHKnW6N
B2rxbat1u+sLt3bnQ2cbFf5l+PdiiIyh7Fo686KdolZu2b0z+lUDBnHdyOrX+WNETDVHtBCNwYHE
CG251xiYFJGlmisSTaiwgm1FA9wWTV/xsVlFQxiVIfyIE5cVbvGl3CeH8VBvygMeN8nRDgZcFXNg
3cU35v66e6vtbsyiAd0PRBCgd8INSVAooazF3qhir3dcXFDH7JYNz9k+89MtMArX7a1ukT/nVizU
mRmkLqMuKVD+gWpP9JND8zBzPsv6QaofsLo9/pgSC3bEmOiQJPBsjHI/SedjMsa+Ng6S3uXqBvmz
6cUbPiuS1JxDeNSbfDuS8XHG9Xd90VY9wRQf9HQWBL1IsWGR0OyjAiba+qcOhaUsDobo+3UbawAq
wC8BkUbvGjq7thDlCytvACWFvOjgzRvnaHjRTfSr2cVv0WP9HwqP+hOoVLRPCAguPXvA1Mp99nb9
N6z4efYThISQW21kMqUuPLWdQgNgU1V9gNByavtGCZKR4Lq1tQIrJSbATHidaAs6+Dy8q3oe6r0B
jw0MDqUKLi/zGAK8xW0AdLx6zlzKF0KiB73pNpjvkhyFlSTtzLxwu6i9lmZW1uCrGhsFrSmI8vaY
4WKe/n+kXVeT3DiT/EWMoAXIV9C0H28088LQyNAb0JO//pK6u2+70bxmaG9jpYedjSnCFQpVlZny
vSytRMJLscOFNeGWqSHHkCQRrGnaU4N0w4S2e3Co0/Ct1XCxIwF39Jt/cbVdGBUuHmO0dB2AQfTZ
lvdl0CPIX3teLj1fLkzMe+osDgs0s8ikFOOSpEff8GrT1cLA0eWT4X9LZqigxKqfWiYB2gX07zsQ
FTPfLrI6NgX1aHToyQ85+Bj5i9mtkXYtzzkxVHjVeY+J1K5QEsl4NODb2vItg95r992YvL40N1n1
ok8ONh+Yp1fFRRZOkQlkMSohc3H9ipVMi4wiDU1M+riXf+kfHKzTW+4YdvICHr+DsuNuL4NYduUw
LTh2PONlZBvQngt3KKxDGEtNLqk4u4M3uup3/1N1J2gBAc8X/MrviJfdW9jZu/hx7fpcHK4B8l4w
sSHZL96e8qj7XIHaiO0PLNbeCIgjGu/24BbHhqcNeLWR0qSi9F0qydoANCxOqqpt6PADyN8xqO0h
3wzx5raphVBt5mf5jynhxHAwZZqkgKlQcVIJdMpbK9+MdGVAC3fWhRVhsSA5N6P6YMVMNoN6X5tr
vAmLi3I2jHmYZ6eyj41CLSMYiFWbBK9R54VroIGlyGVmj0M5ZO77vRJRCMNKqqIOxP00kl0oUTBT
cbPkC2CcSDlqENhIPBBTQVRnreyzdK4vLAv3lKSlUBHWZskA/tiiLJ6hleULycEJdYrSqVCkW0tv
LZoEgkAFm9rcJC6+wRQr9lOtQ6EEWZq0fikgNgWmygTscWPLYlCMSSPeD87tzbiwijNs4T9GxXHK
ZjwmMyNuPj0U5EFWfpPhx20TC5fghQkh/Kz8YNL4ABOBacsjqygjuwB0AaO5ctv+6ZsUXrHnlsRi
Xd01Bhh0YEkr+xej5fvYn/ngYnAMj5hIzWm031X6jSjPeE1wcsyGEERf6LsxmZzEzDTCXdQRoN4r
JyCvqi+DrvRHBIkoNFGyzsgfht64j6HwdnuCFhzCxWeLQUrUhYpR47M75DPUwuuVNwv9krl728zi
OkCRFj2FFkhoxNxmoId+CTwj0vZk0t8iy8o+A2xDiB/rWohniAHP3uQEJGsykOh//8gyoCWGM6zM
UCY4P8FdpDyDoFqEjq30uZAPeboyuuuNjN9PcTnBhAHO0fnnZ+4o60Av6sf4/TUKtQDdAkedeJb8
7fYcLnQXwgwad5EpQZ0Oti7NzA0fRmFAOSaNnkAx0ieerG2GwCFBAG7ne2NyeMeodWxs/mLorLFt
lRmlN625xqXhEuDMEXaA8fmqWboJSyUeVQyXF7+KhBybUdqMrbrWKX19LYKvCP8A2UtQGBOzjE2a
KzxtOJJwIzNe5E3nyG/Z3j/Sk1HZDaOn7GduZ4d0v6ZB94d15/IswzJ4VGSwUABeJfZIT7LcSqUM
B9wTMoVMwvP6t4J2wwPg/zNncdqgl7+ZGYyjQqsfiyGFZNCUKZXmKFFUPID4ATF2kNYRZJismjga
+I3cvq46dMiTNssZ2D0CgNl5Er74tK1f+qnA2mlyYm5VP167j+eNcTUe9HqDUgz5TMByLjcOb7OU
6HGFSrseIDdT0tZNrVSxqWSajKvZcaxShOgplGkQZ621M15jZBG4ARKEtxAKXtcwCMVP0Wde4fDH
O/XT/66x8ighR23Z+g6M5N86pKi3QKDnbJ/d63dgcFkJR6593IX9P5ff2fGUFFC1yRbsF+nvgBz8
aNP570a2Elotnop/RvknnjizAsKCLjZmSQyzfkrA7VFBk1N5ve0Clo4EcLrosAW5z8y4frmQbQ2m
/FLrZhBQ+aC2xim0tA3xJ1zRBTMlf+WCvo7j0MsMADWYs0E0esVZBqIMKVBaDKkCJblVqUwNV2rt
ixaQb0aUReZrQfScfqGqajiHAJR4lg60XbUiZrA4ZWcWhFBx5OgwAds2ygfFY+eDY/JZjg9WAmKW
Ncz+9R2H2bJmHVZku8D4Irjn1u8qSGH12ObTHeAAMt/6oZv3zAAZ7mqn+fyeFo/0mbErKndENlU+
w8Eq7mTqqR83GXdNcIcGW6J7g+YU9X0WAV2/NUHicXsXLgjtXozUEoIGX8pmTCOM87v6UR6Y9GrZ
o9tvfqYnwzmB2y106OZd2bJgVzIFgBYwNrHcBsOZm6Ezd+Vzlg7e+VSol4cCsGV0fM3zLvNjhYqm
tQ3CFQ+y5EDPTQjZjTK0fF+Z0X9t6rTDTkXL4+T0DSqLnmTa9SrB7+KxACOLhnwVNpOYOhryJNFz
dJHaQenVzYM8fVPjrVnfj4DgNb9MbZfqn6UEnuM8sQv5e238ddIRhx4JdoOiwx0PAuFY+pwEcath
vBmEUaEEwjp1xVsujRDd+WgABnM0kEiCBXkqy0Qlc4usBm2Y7ATiy5VtsZB/wyBQxgIfGsQVNPE8
VlySuZ8AMAPFAZ8csvFJsbZScgoatyBOYCWM12h0w78r5cMlR3BmWDybCe2CputgGGA1S9oo2lfc
3Cnja13ulb/v4b8YpHgU4xGuqJwHWYLuux6/l5O6l8LIuX3i10YkHjGep2ScwVyhpjEy3af5AS8R
n3zJzRaNzivWlg70+fwJp61F216dyPOY0HtFP+tmH/cftwe0dCtAeEaedewAZhdfBGVpVBVvoCNi
+jpaVqroV9SB4bEvptENh2ByITC7xrK4NIlzmg4FVnS9gwDx0k8NUqhF1tyIlyXPTQNaeluSXwuF
jRbot15uj29hCkHkD1Z4kMOD2VGkKNfbTikkAluNhcSvqpOXsiGTl9JoXDlmC65xJj9BhREPu5mI
53JUgezj4Qs9SDvKI6aM0V1QPADMdCcp5b7U7kJZ80wD4fHt8V0nLEBEDmpXzCSycvJVR3YkhzUo
hcrKDqd0YFGKS6cfpaMZRb+SMD2NNISosyznrpxDzoDTvvp9+wuuZhgfgF8AJyljPYHLuxx3MQ5q
mTb4AIVDWhn/c+H6Y//lS3Xn3rZ0tW/+WKJzPxr49ZU/PSBngaU+8CJudF7ZiI/e8xSQKouDC7jR
dBCwJ2ByqjgDi8Ya2+LVERHMzp91ZjYuysLXFJjlyJronRuhTAJlnzD3WdCt3K9Xt4FgS9hEeVXV
RixhMqOasjTHgpbb25O4vFz/mcQ/5amz0ZRVKYHyu4IF846EDev7Q5V83bYxh5IXMdnlKMQ6mgnV
qslvMGNB/juCslkUqlBfDe4b3q0wmlwdutkS5IJwqYFpHGnpy7Up1DFJWx2jSQYQ4reD29GKydbb
pI12HSUPGRBQY70Go1yzOo//bA5lEoWGr9fYEfG+T2WnJEceJ2xU7EHLmFZ6YZOtbIzFTXg20Pnn
5ybDnspgQapsvYM8F5xlpLTPaEV3ZEOymyLd/IsVPDMn7PmorToQSsNcaoxM83eke+T1CC7Ip39h
B3VQOmuRzeypl8PqxyJXxhGMw8QqDqFPbaPLXAldRmS1y35xBs9MCUPKSGJ1RtfAT9V2bn4nA8hw
B1sfQItE1sLkZVugRkPwKM9k+5fDalWzL7McB8DQWuRYi+80TPccDzwnw4Gu9GHlUF/n6OdzgI7v
/zEoorANKrV5J8NvqIq8k0t9T6L6UAfyLm+/NSG/hz4ySJiwTTPwL7Tp7vYqLvoUYEBAiTOX4ETH
DIRm4accqwiiLyfmGvOnL99Ye4QvepUzK8ICFuBkb5sYVmSEdVLb7eQw9tqkYOmq5vLirYoXLFIL
4OGYG9IvF9Csy74KMtiSGlftUjBfRixOHTVwygr6FIEzIH+krwHLFufRQIIW2UQdyylsG7UlPEv7
Hn5l9L2B9HgzarFDpGZF32PRf/1jR+zYGEOp9zOpq1C6sSBU91nnbp+3rDM3sd+hQv0DiA/39haZ
F+fqSjgzKbyUB1PNDUmDyRQLZoUO7usOdT7+GSs5k9dYLNasqZfLN5ngfMUZhLfsmeo/B9ITsU4h
pN6gk6ev5FXWJlMI0nsCXo5chi3ScXeSnDH3GtDNym8zM86gOAlKH7fncs3iHESc3QVJCUJdBYGc
rYyx1xidg95btwcKJMDJ9ofsNY2Ge9KWP2+bXYxNzpZQOBNKPvdhFjAbIIGa8dQJ9bUM6XWL1uzH
EEqCrRCpPXSbXQ5NzfGIRWiO6EQ6ht1bxb819QHSBIq6BWyyyrcZ8GUTZBUB/5JDRgBrNg603Wlg
rArWCCAWj+PZxwjzXEVAC40pBtyRp6wdXSguoyZh/4tZPTMizGqqoYbbc4w4SfZaNbgcIPfbFhb9
JnLeyszNjlS+YAGovDRtugm+DFOodD9r3Wcy4Bx8jQl9cb7ODAlhUaJrfhlzGOrRel0AKhJobwpZ
8V3XRiBhIANYDs0p1LDE2LJKFTWl1uxI9N4GV/GmaHWvsJS/XpZLM4IHkWgUaImGtTdVtYOGjOy7
Y9Skf700l1aE7S6hhtZ0DQZjTipEst6qFJ2J/ldvrJSQrrfAbAcKeuD8RpSgC3bMoTTilCD20Ruy
AdnqtrIoWNT7ZtMTtVuZumv3BGPz2x6bTcHOFly9aiZTOehDhW6choXjsxajb9kJ0U9nxC7eHji1
Kw7x2jNdWhQWKws1kgSpjPuMTHe0BhPfqqDA4rYzLaKB9A8dgpawtzs6FLQaMSg0JXzlea+/Jzr1
N35irfXZXMeOQEOi1R+UIRBU0MX+wLSUpkEZ9cqOk2Kvhtuu0e70WmX8A4Xp257hGhY6M4zNORio
8QLoJx6mti7UxMwIwkYICXzz5OcBxEHAhxyIM2cFnf4bsK9f0N+5bfePrvFlNHBpV1gwBU8zcyRG
ZVP2Yu7T4/QAitX7zntUbLSZsJblmxb/mQbMYi+gDLe793qD3nDHcCu32cZvEJRismPZxREM8G7/
rv28/YXX7W7CzIgnpiiqFs0n+ML7cBO+lO/UDcGoYrn4gkPp9k7Dpj1g1U8o1oUbDY0JK6foOoS5
nKJ5z59d8pOMvqF2wAdEyr6q3hXyAp1rPXsYNdwUj7dHuxDuXhoTrogIGI5CmmAMFK2KftIMyAlH
TAaPX+X55XMFefRyxSUtbvOzrSccKNCZx3kUYesZKeq9AJaCs5MgNuz8LV27AZfmUptxeWi+pgRZ
zsu5DGTT7wqJ4kgVbJA0Nlg+GztuT0HntNUhe1+Zzvn3idv73J6wvfOI6mVMYS9PXhtUfeS7rPzE
68+2ipM0smHwzBYCuSuXyZLfRS4QlHd4OaB7aZ7xsx0zlEisJqmPHTPc+/FOikC4GrhKaLGk3Kry
q6nvbo9zySeCag9MECoKNOiZvjRoRfWUjBwGm8Trq09avA3+yjn8A0wXp/LMhpiu4oZaqg0a0Gwk
eZ6nfHLaFuKK0SdkrKA7ojwopX4ojdSRAWBHscZNpnd0bK6cxesKCrzB+VcIGyhOoxCfgZH2PRqW
jS/u54/ZUHiKD6VY9Q083njKHCUp2lQd0H1DulJIWTos5/aFDZUUipFZOWaBdJbLS5Ck6u+TcjTi
BzqsoMyWdtG5KcHxFXlXcgqyUrCPUVaVFQuoo7U/tdpDsJ3UW9r9G+dzblHwdIWhxbSeYDEZX2K+
ASY7KDIm0RKCXK81DdxQtiv57zOtl0squLyhQkAyzVYH+loApKOvxVxrEyk4ODNDO1ldwkCdo3Um
0Gsm9R2r8+jYaYULnPhbLkFzIDeebp/KJWd3Pp2CG5BqvyxRVIIb0DpmDM86mhdpQ+0y/BXHu+jv
szLzPCJHAslkiEyJoeXU8LiGXAtehdlviIsjGcNyy8nWGj6Wfc0/ZoRNonK/U+h8Apop3vr1eNIb
3ZVVvvK6WAqUz0cj7AojagK51mBGrp9yKKVMVPPyEmg7sr29Sv+HS/lnQML20Lg/xoEES1UIJry0
cY3onUyOSjdoqZ0Mb37CG/YUOqg3sRXbS/cT0BhoZQHjxtyncem4zaFWiklHZ3WfGv0vECgNG5KA
ni4vqdmyNvO7J6nU6/cJqA2nq9pirxtgUgXibK0jadGxKXMHHaBfqF/Nm/nsztJS0ka0Cms7Q49+
GL8A9AipclfXXbrWrPenFnB1lZzZEq4rfzC6KKkxalq1TtRPsAljU/zKE2JX1kemjQ6GeWgMAHlV
8kHLELxptd0N/VHufktm5mH771L5xwyxR6fNRhukTRz5T7yKD00NOUdL3d1eqrX5EbyxFJZJYkIb
CBXSX0O+6yuvlA4Fkrjy2ltgzZJwwCzgx+MwgyXTCuyCunn5UsjfoHTsFuXfqyzMLJf/rLpwygIk
sPS2xKrnqddUzxIEl4ATyUnJMiOaubKU6O32PC5GuOcmheOG6EWiE8FxM+gmNnZS68o6k2Ko/FRO
1z5aI/JLa0zVy8HL2TgFV2xxH7LgFHOqlY+0xW4yDmn9nk6KWyuBl1cNa+eU4SOasCtrn6wR1f/J
Ul/v+LmdDMEZOmaFeeba6NO6iWrbUI648NDF2TI93E7xHY55WX2aQc264UkZbNK/9NaeyO+0XQP3
/mkSvfUVwtTrydiWvYqvoPf35GO0w03lxLsa8o1MtxtEb6x35F1h/wBZIfuNcqHsJY7kpa7lTB+3
t8Hi3TizIP3PhAgLoqBTtYLHAaREIglT+08kMSJwDo9OKwPPrtfO0Bp0xd0uviX1M6uCk4O4iRXW
CqxWDmW5F4bs1yfkZZj/M8QzMseo5+ckmRHlgYe9uQVL3O1xL96eZ18guL5IzRJglfAFScU0jo0A
nYRyWDGiqXDWNxZabPcpkACPUwNWZAivue1W3URAGXxVTvZlMO3naAdu+e5LzHSiXb7v3IYNdv+h
Pf1Q7MgrduhPchJn/RAue7b/LLqYj2rrRjO7+bOCAfAOxLTE8PwkVOwiqIZXqTOVJyXsIaVA+7DZ
120U1mgjjdpfuhLrAIH6o/UF8qr40NWKdZKbzGxYkFv6+DgNfvNRdAk/Kl3tA/9FjfoJVE2tN4Zx
HXpQFbCcwprVKKJBgjx9WVotC0PuB25mpnwfxEazzWinHQrKkZXlkvI4yC15RvYBmqtQS9fRO1ma
75Cz8/dJFYwBK3q/hRYexHQqrZ/ucmqlG4AqrU2d14XLJQlQHLPNj1lcUwfJ5coBlKJ5TYux3/vE
Cu1B5QUy6JaZn1JTt+4LvaLfLaRbIe02lS2rqanGDli50InqG3q+18Ih8Qyfyg5k7iw2RJKOFG+t
fURN0j4U2NqZYw2QMmoKqPhOTRa+SHFHWBpm5kOTdiNlml61IJifJmXblGiDsdVmBCAQE3gIeZA3
yBCCwdDurRIoIm6Fw9a0UHY2pJT2cNO82beWVb2ZUze+GKbJQbE+hPdQFEz2ZpcAa4fkp5v2nfw7
4mr3iOyN/NE1qrXrcjTeQDCqyrxypHy0p1FpdhWKUfsg0eVH2e8DzUF1ynzt5K45hXwkpcO5nP/0
Jyp5UPprfTtAP8UWIiNlhos3rfR9G48KQRdwY+UeUlk6BP18H2piqp+0A0M5SAVnZ6wqT+NQB4+6
r4ZITpapf1cDIvuAh3qI9jFuZp+0CvwahJ9BCVk3WkkmSzi1trKe6w+ynzT7MNOkk0WaFMLbwAmh
H8sff5Oa6HYxxfmaMvWfjN+tMzyf8bOATIdKvZbIOCzqKXpCLPgZOw/J3nd+5CzaqPfFLnLe+wPd
jR7gAGtu6hobPb+z//FTIgAwC+vCAt0HgpDNV4uk2jZ8hrjY9Aji0I/JNd34EQyQ9Ejv/Ts6+821
DtrZD16NfgbHzGg3oFiEcGvmOdD1IMHomwK4kZGfiD6Zrt/237PY/JFU7ZHmWDSjGFcCvYUKPoZu
IRGLIwd+PvGujrhGs3LIajtVas/XavSzmtb3JOS6V2kdbgYiIeiUkJaVUx6B1xSJpKLIVxIN8118
PQH/fIVwV9OmKkwZdS8bNak7Xxo2urSbsg2Pe+f2jbTolM+GK9zEHRRTJBTXarvlLdK9bdKxMvaP
hix9tJHJumltby1GgIANAcCqg5MbpYnLnS2liWUMelzbTX/QcONAX7Oizwp8cxPgaeN0A5TQ3b8f
JdpSTRXs/PgjYmahva626QibcvWVU9zzxjupDMDd3421Tprl8SETRyBzCHSX+BAPQio3dYUZJfJL
MNjacDDSE24dx0SzGtW9iAOvqawMcCmwQNMoqKY1EEoYYrGis6Kg7Jq8hjPKmdHGh7CJXADcVmrs
i2Y0gJ8AeIYhUR08aMeMdz4C6QJU/InFiHRSm9+312p+4IhbH4Sp/7EhPIDw9tWgFgQbAS25p1RQ
g+dJsIbfXjpg51bmkZ75V38ctZYrsNL1FdiUOOu7BGz8TjWs0gldMSfBmWK7U/TlACmH3PelqYjk
JVjhYMroQaeP3u8ed4jJJ7AFFjuDN4TlyLOFleno5Srn2NKK/TcKEAAdAv2hS+N4HQPWaDRg9EMj
RFS5kUxA5dutZFGW/PX5EAV3NSlW0vIeD8lEghju6GhjAs1h7TWW0k/FxyFPdVY2axW65aMGMUoU
zMDoctU0bSR4LZQEx7qstr7GEmXTWZ4OQlGAsKeBcYXRbI0fc2lC0XyBVu0ZXgnWz8sJ1dtRylW8
I2xLezKwX7KREW3lElq0gYY1IJDQSowi+6WNIePQKS4xrpQEB65u1K7cluWv2+ds8aYzzqwIBy1u
zCpteliJCtAIgia1KJIn7g/3tW7ail+BVbqqHH2WkKqMF6vK1zSslu6e8w8Q9qZfKkQpMkQZTTJ+
g26lPUzRD0krtzJYyqtm7QG8eOTPxitsUiNTur7zMd483DTdWzS8N9Fb164chYXWGRx3MmfzkKsB
ScN8Vs49SxZmStEidpna5Ockmz8zdXQNCsK2Ojh2+o+OVyxq0YzUatFeh7KwmSURy3kN9RsSxqwc
fpamcoqiiOnNWlyx9PA++7hrAk7SRIGPKe+h9RwdJnMDGVzLqAEQjh0Il93eYsv7eEYNAcAPcI2w
j1Wrqf1gnorcHFmZK1D3KHagtllJFi96H4B2/teMsJEHXenBegMzcffelPftFDuj7pmpCbzLNp6Q
Na7d/9/AhJ07NorPww4W5WyyGzNImYmm46IZ1mT51mZQ2LOQVC91pZ5nkL4mxt0AThnIkq0kDBbn
D82Vczs/en9F7nCdJmWkQHjM9tH2UifvfXwXQEG99r9P0QYXFKvxFLs9gYtn0ZQB1QaUGvlmIQhM
y7YlvgotdjD0m9zc9DUk3U9juybpszh/6IYFzBctubiDLw9jgsAPxHmwY6BretJ3IXJ+rbQGflx0
ZGdWhFXKTLzc4wkTyI3ymNdj6gWN9EEbyIWravsIUaE1wstrQkgEFef3umByaKykJwX41k3pBygy
OD2GKJ6ZPrclBeUmDcwSz6QCT4erhp8BH5hR0BVM3tIann+CcBMOWpimcYhPoByEIKHhJfrTqA8P
Vft4e7NcLSLY2kB6CVoI9FaDt0rwqFNpkUSWLOBYi9rp1ceWbkqVu7eNXJclZk44CL+DxRlED2BY
udwq0J0J8MYHABCsVKOrn8CdttOc/DB6qWM6E5pOQmewWZHbfeHkG+f73jbdlSldYFS4/AjBlUUU
ODB91nIZNyBuguzhl3XwnfoU7YqddQI2/mfy66iy5L50zKfbEzD/6ou4Wxi/cFSUyQyrpML4DegG
D0jWaP3K1fhnCm+ZEDatxisTWT6MDuhnPIb0z8/YIx8/jL15P22RlnpsjtFn9li8NHfTF4lQrLUV
1/9+e5xXh1UYp7Bt6RSEGB0+AjxVPH6IZU/Rtll2LEACfNvS9SEVTM238VkogFa4HBEkTAFD9MEB
phhY+ZW9Hrs36be51Z+axKUrbQOLq4hHLvjbwdx0Fe8n+ZCP5jgDIxWQnbUWys0/bo/quo4wj+rM
hLiKUSTn0gQTBZqU7qEnk20aR2L0/iWm7IfMwt/k5b1ikmVXLlIWDtrnTZDMedEXuWsPsbQyy1du
CJ+DtzZaKkHCCeph4SpBWzfFs0kDebSyV/t9rruj+btADvCvhw1EBZ6l+BvVWlTZLxfTSNF6HMkW
Nm8cFZ7V4hGVd1Y1MZobJHCoFZqnSM7CO1QZ2sKpiozf9X2aPkcTAr00U7Ni44MgNGact7qrEj99
ViWTH9V4gFCfClgdkPIGpK/qvq99Fhcg13FJFI0q6laR8QzSihjttrVKdnFdI4qUUkXKVy7mq1gA
TN8KQNbQY0T6whS9oD/iqV1VGKWWGLI79rlv63Ut7XrAyJjEG3Cdqb2+Mca2R48NX+OPvnb1MA9i
EIgoghxUFXunMtr3UVKCwxK8ytxraBJ8M0c0led+lXu3F3TR1AwRBQEQUO1icDpYsRLnKLXaaduN
jCp5tAtLggog6swre2fJFFZuVoJA6sISwa9xqUlFn4KyLRzL+lCYpHxU8fz6MkstWqv+XFe5dEgR
4HE9a2kCCCs+UIeoafu65Lim7PwFVYXt4BiK06agOa8hOH9sXN9LjsFmbuJMXTii9xx9k389txff
IDg+JWmbPujxDV18NIy3kH4k4J34/9kQzuOYyEFbmLAx5fd+e1+FXhw93zZx7UwvplJEc1XDVDfS
BBP6NHqKkm7HsF45b0smAFUGIgB/QGIh3Lq013MOQr8coADqRYQ+9HmyMorr8jd2xLkNwWEDa5fm
jQQb3E1DN37IXs2jvFPRk7i3NiFDWzG0jf9+5s5NCpdsHdEQZA4wmU7QZgYJVbfStvoHy3YZS1wO
SthiAbIzhTRbqI70ObTVCkVs40l3CMu83qmdzjbv6T635RWk6/X7XphNYd+hEhZZQ4i3svmYPnTO
THX/YRzUh8g2d9RNYd56U966k28bK3tlHtLVkJF0JVBaww0kliYIUJNNxGGZFMgN5C/xtwJpBWNw
yMTk4ev2Ci5cBKA+B5nWzNKMwFvYmHAvVtpWDXhvlfux66DQHjioDA4EMhqb0ScbtPnftrjgJWER
tQhdxVsKstGXF2wbh4VVFigs5Qj95GGfxd/bNT2p62ABFs5szMfxLCKrtEoCuxZsoOUv+t3V73Lg
xOHagbvK+GJ9ZCBpTQhfg67/z4E8s1IbjQlcFRCt/qu8L5/JvC1Uj5sMcf0Kz+3CMl2YEgYU9qo/
VBKKc5lxkEjMshDPPvR2WEwhh8qw+bSSbFmYQRwtECMZADJdl29So7NI3YHpsizvudazRI9ZN270
UlrZDouGKCi6NIpqgCoK6wQq4TRPAE7UfWDHI4VZ4I0LKaR/df50e+ctOGEZANP/NfUnz3y2Xn6p
F/LUwNRIoC9W5/co63/cNrGwubEjZo0oULghMSh4Da5niOlKmOi7wMl87SGBoF6YjJvbZpZ8PcqX
Gmprc6MFRnW5wdvIkvogHTN76r12eorSgxS/BSp6ahwzihHBHSY0e8R3ZfrA05fbxq+L1rNMjIa1
QqnD0BCMXxonDdKcoa9ntvrYoyrKhqO5c5NNsqmBP2KjZz1KeMeCFrllr9LGX9kwS6uIrIhMccIB
SxNLHbIkUTQWGpmtZIGdtTgSkXd7gEuLiIKeMaulE/Oqj8tojcIneFrYUfkGrPOkPq6GigtvRswh
cnB41QAjeCX0oEfdSDKF4G1qHJLesdCo1LHhMTpNj03KuOR9V7d8e3tc6tJZAw8egNYmsNaaJryh
ptIoGoNjYBmrWbv/VrtNzJAMRA99yzJ23znqxrort9qdv63AJr3L7ATs4WxulFr7mKULVj7/GPVy
FyUTyCLSGh9jtEyxWNwxNH44kE18iD08J+Vv9An6dHggRfbdz5WJmH+3cMVe2BbvIDOPlCSH7e5b
8nvcO0rgcqY/tB8/zJ/TZtiiVrHtj4Sy+JFuCnQG2WuZ0etmwT9aS/+sxbzNz5xRy/W4rOa1KFzr
WfvWMdBIn4wNNp09uNLpUX0sV6q613W0WbkVTz4gfkGFD3iOYBKXfR9UcxWo2YDRa3TrE/Je93Xt
Jg/DirGFMzS/0lGLnxsswBhyaWsMkqKaKrCr9slWziQ2TdsIekW313HBFcxdzOiVneUMdfECNo2C
RyiiYAshLd8mLkjFViwsLRPU8QC3wUFFelkkCvRBnF/nBQV2/q7ehO8AuPtHtWXy80PyLXSDeIuE
RM1uD2vpaFwYnc/x2d5QpTDLzQxGe7veBFuFmYh/t/UHYHEndaveG2ir88JTdlBmItIV4/MuEM4G
5OHQvkrgn9AiLuwSak1D6WcmeHEdf8NP8c7cB2D8+VIfEBY+5m+RY+yij+Q9eo43zcdt4wsOCjxV
aJOnoJ+D6TniOht4xkFlGvohYsP85Id3ET9R63evrvjBhW0zkz6iSQSspGC0FdygmUR5k+QJns78
TdG/kfTv9z7yDNos4IT+oquUQ163zQgevdwuUeDsE0fN77V2JT5bWCW8D9AHMhPTA2UnrJKa+jrp
u/mxp2yU7KU3NwV918lONp58IwV1bLW2KRejXVxYqK5ATQOMAZdrE2XdCGavMbcbwJhd6PR+tzon
ZzEIFtdeQEunDoyx/9gSDoA0JTFa+GAL3F7ZXXYyf4YecVpP9dR7GzSPJ/lLXntpLuyKC5tCSKUU
HPJOCmwWbgjW3wJXZOgkcMfaKbxr2N4M1mZ0wUdeWBTetpKsDF3cQnOE4gL+Ib8lgd2wcTeyGsBX
/xng3H27WyMZnochHO8Lo8LG6Wu10ItxHqb1PEkHvUSbuq01GcvH1caN2cnfsCUmVoqsM0gzwBae
YbULHnQUkWz9OT+gy5E+1s+Bc9t9LE4o6s/YOXAgipgjNvUuh1eT4SxblAFx3cT6Cx/W1u3KCtra
cOA0yKQhxoevujwIsuzLEx4pYJ5rEjDPOSUoVWi0+cuhCEaEvcFLxWr8AUYMH2T4kADT8k295qiu
tjyMmOgj0/AMB1uFWJ6VlX4gwwBi71jFZtecHk3Ft4dx5dD/WIANUFrP/MGCq23QNw2CQzBaD9xy
QJ9lWk9Katny120zC0uCCAB8wYaqUJAhzD8/uzf8oirxjixBhI4ydooyaD++B3/9LACbsw5kBzg9
4f9kcbakugiNioLbMA+1R63tHCNXNmqw4oeWhnJuRb0cCghQ/Ba0QLCiJTsiyxslau81Wv/9/sL1
gflCTUVHGl5wA92ApDwBctbuUuPYDNqJ0o6pWfsvzBjIEauWiilD7lMYzSSp6MCETGpdgQA8Qw1Z
Y1Kycuzns3DhZrAwEJDALQiqDRAgC7eFWvAcGX0CwTTD8HorcsGmuekD4tRp/DRIvTO3f9/ecPN3
3zIp+IDYLDkdGgpingid4bIbld8Dv/kv0q5sR24dWX6RAO3Lq5bae1/dL4K7bWsXJWrX19+g78xx
FUsQ4TMzwPhhgM4ilUwmMyMj/GxExS7f6HQLCZ51i+wvchYhYoCXmwNOemjRcC5uzcSsjBYdVdsG
rCfD02SoAiOrtuZsP/ZhIciRrmFjqFLjjYS5ekgFow3Indw4hMJxV4CKdwjrbZcHlXkonC1JMaz2
kmWvivIQx+9OJOiML61SweMU4GwUPgEMu/QXZFVDUlAUWzV6iGKIUwOVkhybEQpuIi7DhdCE7h7y
bJVJCuBRdGlKLbN8rglMIQneF1p46vIMeiP1r85pH9a/3ZIpFQmhDCpzXBl8tUYvSTMYPbzFMHvZ
bZSqu7HjqT1VTS25bTT9i0gFmJSD5h4jxEOGeLm0QbUbJWT6y1Q1A9AUQ0sa7UhRIWbpW4GkHVku
ijHG1RPPcbIJ3oMeIiTtLT+zIsud8/IhUYACJSXZTGX5vr6PyxY1tjZ2u/O9vNqifU5rm2E3jJ/5
NG5VvXbniGKAyM42jSmS+xHZY/fn2bXSjE1LrBj2qiL5JcctZsvHwwjRxEaqH0wqypcWQj9Y7/8s
jzviE96ZNWDzWF4JzVXpGWw/GyKSh1s0gtePY4AnEU8slrOdrakkkwNxLqxhzNR9rT20vRGYimjk
dNHjz6xwO8e4/LKUYXnGWN3INHzv2vpGm7+ihAqQEEvrQbMVQRH3CwQDOF/X5ilN53RCJO4f88Hx
MOTtxqLgu3DDoDoNnAX+g445f/XrqT7RENoZwE8qfiy/yclbiC5rGTYPdfK9sATxYtEc8O+2Bvow
8Gdwa5rGGKhk0Gx4zVwdrOyUaz/oUAfmz2qI9r1IP2AhC7Q0jLYB8gDFWXSBLj0CkvCd3PTIODLH
+ZJyKM2VieBFvOQOSM8wSmAjTYOOzKUJHCJZVxvEWpRx9nJX+t0wfaCn4QK0Lrgnl/wB+ZOF1hJr
+fMNrUSp8YYDeauXWjsHrOG5vGvUXHD9X5dvcTueW+EuD1NPitKpsaA214sf4PIxD+Go0XvotEwv
ijRbGCkzqy1QKzmK81ZzTCv0yt2Sps6d6gz9k1kE6tDv1+Pj0pfEFjuo3UAoz+Gf6F1ezWUe6yjw
OeG9Bg3lsX5Zt7D4ITWo7yGA4I1lcNFDjYzSmSizkNRZcujlQkm3o6bUsZtWRvi9jXtRpXTJJBNx
Rc6DMh9c6NJ3whbcHY2BIJzkxfsgv82Z9lChn+6hzbJZX911hZT7rNzBc5LJwAQinEeCiEY+bM0u
MGcvMkB9mPqk1jw93jaie3TptAPVhKsamj86iLYvF6hAVdiaobuG8YZ2n2DKYE66U5iPuwmhLKTd
IdOpv75QkUluT3tiTmEZwSTY6N1WN93R/mpDP8f8DVCXZfIv4hnel2DfYI9MtFUuV9hPU69HEuJZ
WybbzpLfS7k6kAo9WUu9aSfQyxaiUbAlr2EThUw/BlhnPqjF9TwaqYOUy0IDTp9lCJyVR52gz2Ib
glLcYqqM88biJwxes2haaWaQDh4aonWjZYOr43q1ok2afY2WK2m3dfhkqRvdEkShxVAHj4HP6EAb
8VC1GHDZGSyQrAJtuUpZ3FMwQ4Xg9lp3lqUsCNX1/5rhOaEae4rUjvmnTKMgal8lNC1qsomn2e1T
QfRe+mwQFsX3QlsdVCucp0SGpKQqNKKQ+Ydg7wntH049WKAFHmPoFWTb9ZUtnvfz2MIdvcjpbQC2
8LXMTrtN6COxLeJmZNjmRrRR5/zbOBvvtLhLzVhwIy59OyAg0JFA4oyCHBdIrbovwyiFz2Q1uHkr
Q//ltMUBneVaUIFZuhOASUOotoASU3gNrqTVSjKPUOEGrvEbway3qwl1Nxe/GkZ88IjClYsNvTzf
aTcWA6BHTE1pwtgb2OfTFFe9CtExwftw8YvhrY8SD8IIk3G5NGUTaZqHGXA+s21t5dA6WpTfINkE
vQKUgRxzG/dpY7vmoGa3emvEj2qsdke7o7GgTnO9ZjznEFnwS9gIKJ/SGNpgDBWyAA+djGAwoepM
/AgaZqVo0vT6+MEQ2N/RkWbvLN6Q1g9Gpzmo9IfNqTQ/RjCx5eUOT1UgygQn/dopL02xNZ+9DTB5
V2mjDlPKRN3GCRyCNEqUQoiMcHdsbxhNjbkadK7CIGo+Hal3s79WFjfYlAvKTay/Dh0h7nQldk9l
DNGUXlZR38x7kD7kG00SFUkWlgLoNW40MDvhKPNNmElBulApqDeXDSgdZH1rhYgfURUJoqLAjsW1
xTQJlaJBQ6PAxBhiXEmbRhqD0FAE4XDRDBsuxmWCa9PmoqHkoMPT1CZ2bQIvuWwTG6NqpHTbLvz7
Ywx9GCSqqNuh0gNY96WnRTXFGc4d0PkxFiI7sC0vS29skvg2/TCreGMr4IsUYciv0x7W7sNLDkVc
jH7YnFWQ9MdpmMCqnefPFaWvaoVbWgZGRS4b15Ayr4icYP2OWYgToAdHaodVmqhCcjdar0Vp3s0J
8UDosem1z3watjNyrckYNuuW2F+6rBDCEf9Y4r0kTEjUjCMstfaLYYOsFTiC0Ajm8cNQkZoEtah9
cO0vAOEAJoOSu2Vd452NpOpsB71q0Ny0LygpVG4IJpNSq0TsBYtRH7LLrInAkD88fDY1lDi3a2Rz
qAQcNDuN3Cyqg7CJP8J++DE76itmejyVlPcKKkL/27ZypyJvSQisPLY1bmrXGpDG3abDxlTfEssO
GundMgU39qLHQGYV6p4MhcTnQJ2ld8bYZMRTTKCp4odRnXw5BNuNIG9dOg2Aff7HDloJl2eQkkqu
QhMLSxUNles33Zm9MPUk471w3mxJNJd7nYhASxVVJxx8dpfx4CNrjoc4ogiWtXlUJ9BhQz12/Utd
+yOkPi1M5CIcM8gJd7zHOkehoUP8qmxVdid5SIOsLRxMzVUiXeGlxaB2bMrO72jCv7TRUculXLUA
fI4q1zDuhSnVNTcLbnoHTS0GLsWIBp/odFTOMhoiVo1GU7pVCN79wmg30pTexbJ0VzS6cQjV4aRI
0sG26V5SyUtdzzeVGkXQUUasaeJ79JB05LL9gagQTJOQkUWyJqL2vOZWZD8VHJes7YpsiIdwDrQH
iC6LiUclc1MpxU6OgYA1IdTTO2DHjTF/FXry+BXNhp8qkcfo5P/6y4PAG5xJqJWhYMa3DcD7iQ4k
JvZRij5EveVG9BFcAn9/PcIIZmdB6g7IBX8ui7yoi2qKEAgQhMJG3ppgCNfL3fpSfjfFuTBuMngF
oFO4M64S9ibX51R1cCzHjbGRbj9Hv/gO9jbfBpGEu52+6NsjA72Xx1N2R9389Ul6jg/Vh+ULQaZX
iA/WgMHbGS8/KN1cpfVdWpdgJ8KCyZgFZfdiTWwMqh13c019ClbHKaSPSkVt12hEIX/hLMO289s6
cjhepxFpd60lBmzrqfN9GltvrJRjHotgzgvn+MIMn/GWFPoYHcwkBJ2m3Lxt4+Tb+gdduJZZcxLF
CAyuGarBRSW7ruaskPA9Tfqoh7d9+Q5h1HZ8tJt3Xd91oSBXXKhGKBf2WNg/S+LbqbXDKUmJN9c+
obfZBJU6D8Iow3zQpQ9Hc9sBLGwCr10oiMIqK4AwiXC0k7lVZn3l1BXNwTKwk9qt/SAHxFO/4T1k
+rpf7Ptt9vVjfV+XPOTcIrdODTlVUQFmiOaMfDdp5DBGxl0ivf+9FTTuANAF1vl6gt2sHUCt84KA
N30KaDvta9r4GCIT3MVLMRQOouDYA3NsobzKfTVnyEZ7JPhqd/Fp3PR7kKx4ygc56V+pKxxuUa9T
xQtrnNvLihyiSg5r7QYznTtzm2yVIz3Otzl4KQAHXt/DpUOmOUBSg+pEAQyAy6CG1I5r5PM4ZFMJ
eoyfeLuuG7jGiyFSnVtg6z3zecuqjE4uYEFT3HzfvoMbxpXRWnVNCAKd+sPsfUf9+O/7dUC04MYB
HTte6Cj8XVpVUwxT9yaIaHX5WTEOGqTWc5FfMC/mbwOAGjDixx60SH0vbYQGVUM6DsQr9+mdffNs
/lD3zu18kJ8y37OBFMNcnCcl/vqGLp0txsiG8At0IUIXZzWbYogwgjPELKhfUtONNFQ4RPLw13oY
+GznZpjjnH22qYysmFY9gsYdmdzeR0ZIPPsZ+Npsa92QE301d/XR2c+C0PG74Hy9q3/Wx502AxrG
ZVVgfer2Y4Th+a48DYhaG+0J9b+f1akG9q+P3BZgW3TO36RD0HVe/n3yJ9fYC6HwS1fE+T5wx9EE
MW4km/g5bRMYO+sJdFWQBKkC9akifrMZQc2q7+pTcpe9eaAXX//Wi8YBAkNjE16GF+TlR4hMmzgo
eeJ0mscu3xYNxr2Hhyz2y/AnHfyCCN7+Cx4NtBkGpvBwBMUXXyzMe0p1J2srT0tkIB8hgTI8tOQ+
sRM3T6HHIwkuxAVfhtwhg3jIGFVE0eFyfdLUGzWqQcTLyn52W/urj5Cqauog2MeFKMdQEMCgsWcB
yvGXdkpNqcI4kdnzm0qHeVAhtdsboyDTvaaOwAULTAf6DNhAZNzc0UxjKzILCDl65ov9YZ1acNyC
0eXeSVwgZEev8+eDqrjSjb2JRHCIpTB7YZs7r3VKp7qrYVv1ml/FKz3l99qxqMEw22ycyps9rXar
F/lt3UGXNvZ8xdxhtbMaDpPDalMcx/6ViPSRFw6AZaJuAu+3AHznMYpqZ2UEcBziSTSoZDSIMsBJ
npXmFGeBGm0n0XDiUq50YZC7rcAx7oCalhk8mtv2pJys43x0Auln408gDXTlY7Nb38LFJTJgCWoK
oFHjQRLAFBpDK8M3LTKC2nXcovvnms4vzfrEO9MNFWsrW6qA3HLxu4G+BhJlTLCYL1wPfVkPGZ6l
SOHbnRUNt4Wk++vrWvRILEsBvwa+H5jvLg+d3mkxMfBfyCEAka6/5sk+kW9AQQeSc9q/MFrY+V7F
gzD5nnfbHsmVKPNdWuX5L+A+ZmaM/ViXOs5EOEsHzerUO702vtbXeR0zVWD/EKCZTCXQf+xHnF2U
hWSE0Qh5Cwy5PEFLzkwP7Xhs9TtJPuj6z3VbLKO4vBsvbXHHDZAFiRQsPk/dd0vfQnY5HU9KcuOk
go+3FJjPd46LZFTLFHgHvl2ayYGEf5u+3VuJ6H5bKKf9xoJgTBLoSaRRl3s3OfKUjA6Ly3hFgg3Z
U8bMV5K7mpDN+s4tLYihTv5j6XcV8+wrGXROEsYKB43PGcqJ4F9w0mAezMd1M0sLAkESIAPop6Ph
xu1bnil12qHdBGHI4s5yos+RJjcySi8Y+RPcnUsZGhA7joHuIZScIGJxuXkA2Re5FsGWmlbHrovu
58ncWrRwUb7YZFm7k7V7BdPpea26znirKk+mSU9RY7i19kmzTLD0pcft+e/ht7gFxT9pOvye2Qjf
SK8EOlUORlUe0iy+b9BIyAHIt1CuABYhdsfyr88hsggMDuEVD8U9hY+jQw8B7KEFSr5sHLdQ9qPi
gb8pVxOvkPCo/7b+oRf8ycZNz5DYQKpiUPRy82czolNRJbAGlsvW2E7597kXBGmRDS58GSHJcgec
5x5NoI4TbssJqvVCiqQFl71YCeeyUV2NMlToKk/Ptnb7TcKEN/RM02B9v0RWuCgZg+291TusxYS6
RQTU3B71R9V+XreyvGN4o2ug6UE/gjsStjKnII/HWnIFpBr6zsEA7eQIQsnyUv4xYnC1+XjsBnmm
7NNLN6V+V1i7dPLGTgBCuL5W4M4oYGOEHDw8wNReOlhdWmE6WtgwqdGQsbb7SqtPnV7lbp+r3qCE
W3UQdR2Wto91ADAdhzQZk2SXNvPUyqhTQOTHtlM0Gp2TXJRbp1Ve1r8S+9aXtxheMghZLOTDEA9f
r7M6Vaaqhi+Y6s00Y4o3/Fy3cH1PsjIXMiqQ1oHzh28mxkPTqVTDu8KyQcg/9HHpZvFQBEpTfgxT
2iEuRoUg/l1/sMu7mbnN2Q3DmqadTnA3t2AXsG/T8MUJMeb/SMrTqAreaQtNN2DSgBlBg9ZBWV1n
P+bMmCNjxD/DaIUXJ/aexG+yZnhpMXmmBc68EuFo/AI7/1PoiLK6650FHS7sKgA8APHHd+9npDut
oyM/bhO/d77pGhjhD4P+0cne335CGEKZnQ1RIqzzt1sSKhrT5EQJsXsfzW8h3UfdK1UPs4iE6tob
Lwzx11ZDMsvIB2QGCn0HdwIkCbfrK2FB59LdwdRtAjKFAhvYyPl+VKP3M2lbE7nUeJzbe7PcSvEb
jXb1cKzUY9QI2HGWvtC5Oc4PSVSmHe1gLq8mb5L380S3YfIhjbs2FWFtF22B6gGgfyCHAYC5dMN+
toEiAGbdm+XX1k53ujE/EI0GEoWoDmjX1zfyOjwxbkiGi7cdFf+yX3Pm9IbUphFh9+EwFK5lbQb7
JayCdRvXwZ3ZwPQVZCNNXTe4G4SkvT2RIUM2T34a02OdnuIJUEhB6XDJ5zAQBV4VpL9AWnD7pih1
UWrgfPU65cEME5T9H9aXsRiMcHXgZfc7/nFbxUi5y6pOK4+Uvlm9qOFXpN9p6b6YMjcT1VqXvABn
9B9jXDBCbTfuuhwXoj3rbpLtDevBMCrXkveN6H2+5AIW6kUYrEbie0WT0A72UBoxNq6uwY5Bt04G
bAgYm9d3b9GKBgYX3LxAqf4mvjpztJgSA13avPIcCFI5las6j5IlC4wseRoSlX+McLtm14OESAsj
Mw4n2TfJ16wcZEWk47H4cdDSR1aMkvEVp2pZVY2VJTBjZ8axAEPLDlWFxtWj8cPqzBs1CgvBEVq0
aKAriXAH4nS+FxsbcWnIIe6msPjBEonG8mppLw0QsSTb9Q+1uIf/mAL85DIi9HrZNikhcIdp12T7
GjyXjoHkVWBm0R/OzHDH1QyNuusGmAnzwOy/dfFjJVJlW9w09EksNLQgUcDDsJ001ilA9JWnqg99
ummNgwxlXoz0mSLA9+JiEHxkTBgxrmn2/587N7icBq3AYoYmgRCQ5qXA7o8QnfsXn+bMDHcN5cVg
mykzk3UFisfemASTYrot+RehlA2X/nc5bGPPlgO+vlxVMtihRrzXOvu1nKN/8/nPTHAnFcXjqETD
pfL66NFI7hLnbh4FCd3y5/+zCu7aaXSnqw3myI2SbeLo2EF3MQJZpQ4VaGHhgLkrn5CcbRn/gAG1
6NDUOox1ZQzyuoGN6M1byfgwO9tvrSLoZ92vzS4F23O/y2bnf9tPPmswLcxQ1xHsI7x26nOvb8NG
VPEXeLmhXrqFmoOHyq5gI6eOb8V3cutA+eXfhPA/jsFP3NQmGRRZhREl8p026O2NoR4sUelq0Tcw
7wuMHWo9No8S1+QpjpURVobqKyzdegr6/CEPI88CgfP6oV2o2eIRc2aLc/VYGZLR6mFL3Sqb7pDc
klvygi7XzppdEM0gebjvdtZfv9qZUQxHYbNwQfGEt7FuNXjkQMUtlJ81EGQWPy1RBGe/+8rlz0yw
hOwsSqRRDuW7EOsyy1e7/ByV75nj9faTPagusMGCXVw8YGfWuBAbxm2u5DUWVIGeKnHVb+WRutaN
tE18KKX+WLe27B5/do8LtFYv5WTQ8ZqmkHPXks6PxxEkG+5gfBLjdd3WNb0cnn7nn4r9mLN9zNqx
MZoYxuRpVwSyl7zqkDK0bvsD3WV750VynQBqhgdpq23pY+JXotRM9CE5B22iqJdrgq2NqbEDqKAf
3wygdhXtm1rd9Oq/eHGcL5cLy4D/QWhQhzW11D9za4KIo6pvJqrs1/d1oXZ6sa+/gWdn+4pBqAqA
QuwrE+AKn43St4BEgr7z2PnE3JEEd2i8C2XRmBJbwMq54IGfszLGRgV2Dmi/Zq+9k+6d8dmAqCKB
PKrkpGAjS72a/pvHyZ/j8Vs882yxJJybOMpgtIOIbwEytXrwwF+gNt+GgrjFICgML14FZ+a4Aifm
sOpMZuGlhO7sBKIL2laPuWQJViXaSi7EqFJrzH0BMzL5MlKvag9WF6L6uIsHb3LcRvR+EC2LCzJR
XsXSqMFeON1Y7S0hz2r9tO6W7CeveQcXWvo6r2qHmZiHp3H61CZB1rNYxjo7X1eoYDuMzLSHAXts
X+dJemSqpJUSP4A/M5hM45iUd1WOWcTCFJ24awDl5YnjAgm11VpOE5g2dfKqFd0pzaOjZU2HXE8O
1JG9uSpdopiBMcqC+2E5hjEhMjyPGM3ZZRAtwd3RaS0uoxTqodDQltN4GxfzRplDv6DpDehEBDWh
RV9BAoFRJTyaQRlyaVHDKOKYp+zEGUNg1kNQKjrYz0Rw/MWr6MwMl3TpnU2ddMKetkm/KWzbo0Ny
1yeqX2g/Y0dEk7PQAMMnPOu8cqsy8fJL9AIV1/BDil0mW2Hu6xu6i8CWs8cNdEhHV/kGfeXd+rFY
/H5ndrllmrTVejBOIO1rFbctMs/pti3kBmRozZA3yDeum1ve1T8NZi5+6UY6N6qEBnNIXiGKathv
DfHnZqOJ7lZ2nPnjziryYAEwLVBQcJe7YTZGNwN85UFeYj9KzhGH/yGl5k0PnV7Bopai5bkt7vhB
NaEkcokzMKrZNo78gTx08w5VncCR3ChGrolJwb/fx3OT7CedXTt6EVV1nmB5Tf6rsI9S92tsX0CW
68WS5q+bWvIQ9riGCAiQqegQXpqiXd+OOdMlnrONFYLz4kO1T+FENqrq25GQkm8plp2b4xyyIJZW
dQ3M1ciILH2fx6or2Q82UEazc7JJUBU/O9MULHLRXc4WyftlnLdWpbFPCETTuO0JXgcArJgiSsil
4HW+Ou5i1QhmuFvUsTwyfGSyJ8f3mYjCe+miY/V51QanNqOGvPxeaBJ1kVkjPhKb3PZV+Ih8QXDh
iExwd2lJpMomLUV6UIUndHYCSE9u1r1ucaPYJCrInxmHDOfgKCrVSWkjUGgYW1bib408uqmIdXXx
4P5j5GoyCYWwxG5GBD9rmj7m9jlx4n2Cgu/42UhPaaI82CDvXF/X4tYBEIqmruVglIX7OiUgFXbY
4Otk0wd17vW/Z7FAM+3s73OfZpTLqZdYgpiYJsS2k7s4A2IgIlIAvXPB3b/8jTCRA6wQONU17huZ
cZ8M4EHBNwKVhRtZUgElwvZQx6L+mcCQzpVGO2vM1cyAIbnCk6J6+/95YUFIXQwBaE7/ZzV8XiEj
b7ISvHSBwAcjACT4wLvTvSSx4Bm2AKzEFwIpNj4TgDWgc7g8n+h4q3YPOLI3PYDvI3zwxy9yANV+
uCn25Vu0HQ/ldvKzfejmBxECeDGWn9nmgmspNe1ka1jjxKZpojz24iLBYNmYeLMDNaks3w14La27
/MKdDzZDTEeD4h+w/CscUWmkMebbgLjOg6SHAiiou1xKfMl5XTe09PIEgh0EQIDfMo4M7nBlYAIz
C9MBEtDoAn0qtlI+b8IMg+x03rX6T4ACbg0U0NLJPKWGCOWwtE7ApYA1ZrQS+Pfyw5qzPJRDCsyQ
DvFrX8vVMlAGqBp3GYFAr6WWULUDZeT6mhfiCQbSMB0ABAKmEXnwo1p25RQqaI7lITR5nPlzmEC9
sG5jAUgK0QmNVaV/ixvxZfZ+Nhqz6NCpMif9vugBy4K19gg1xvIgTROe16N0j7qUdVSQf3jqnH4H
uwYAXGafuUkE8az07wn82E8CmB3sQCBH4BvR1aTKxahh3b3xZdRPWZT5EHrCrk9uaDqCoL0Qfy6M
cUG1QxtYhjAwsoNoBHRJMiZPNSH4LcXT5/pWL9xIsIROKl42eHzwZ6WsUaxwGuR1dIKAdB4j/c+T
RPKVSdrXE9Qtae4oLgjjfrYjeV63vbRKcDlBcAHdNeQOXGAq49BuAVlHALTifRmBG6hEAa4TzeeK
zKjcMVHKaSYWlgi0LlULV+8idxANav5ua17k/2yqEQRq8A40v9EGv7RCZkXOHAmiMvK2ebS9IeiP
ytHcl66+C0894OuyLx+tvfr4l3v42yyTUIFrYhqP28MhCvti0HTqJbX9loAtUyEmOBiFWTLLR6+X
98cOt4mKAakqmsMO4vdLU78knbM3p9xv1MnTprdxlrZq3z01CRi00ROpWsgJTfnL+mKvnJVbLJ80
W4WSDLJGQYuv3XVh7CV6E6S5fpLM6ADysMAYdJ/A/LrZKwfizLKQePb26TPVAHkIzGbgem1aDUUW
KxAWVUSLY7/izIqGQc2od2CFgicRyxhftGSjae9T+D3PjiHaB+uruko/uFVxDisTM6tji9nTgzj0
zdgrnTd5EvjnohXwAcE1QXGGnO1yVWBtk4upHSlYf0/yuDXwWO1uNOV9fS3XrRe2mDMz3CeaZttS
CmZGv5nfwTqufaayK90mh/bN3LcP1aMZucpPkQD49f3PzEJCAc1ghhDgh9iSyGoYLQdOH3mluuqi
+PXLMn1MHPTEtXJ/7L9Dwnl9rVe3PmeTpVxnfhK1jWZNFWwq4yZLf41QGQEptJNiwleEML/K3mAK
w0VAYIG5FpxA7KecmSIx+pm0waE37Bta3nTxDdXv2upVmx96ETZuyVHObXHL6lRpnjoCW3oOHnwz
qEIfXVZXGvbr2ydaEzuGZ2tKFD0hJvACXgzuXzJCkpb8SEx1k5YYqiw1EGbZwbpFwcr4jvE8RF2N
Rgh2sboj0U+rf0nm1HVkf93Mkl+AUwFMSuBvZ3WTy4XRMpcHyTJgBrB1O781h8NsQHumParVdt3U
UkA8N8V9q1HPR9KZMJWl+5B8l629Ef3830xwnwnFLb0GiIkCrDt6anIvVV9iwvvFL/Nny3hiGafR
syJUmM8lUDRN5ZL6SmMobhLa5h2oJkXPykXfA1kOZpUwS3FFq2RiSAPExSbsjerrnKaRN5ujT4fp
KOelOzXaGzBIglRycY0YTVaRmDBqfy5BcHQI6dIhpF5BqJ+xi6T1ptjP9af1D7ZsB3OImFjCvDdf
P4mIQpmmB/WcctjnmZcC5upIkVeJ2BuW7klEc9kAUTLjq+fuyWTQoR47YxPr/ntTHTG672pki8mI
nvoaXkAiBOriuTqzxxZ+FjCKqowGdYQ9dd6RwdVUsKF9s5SbsvpY38HrhzoLt/ANDJaBUAags0tL
VE0GRHZs4XDj3ILjS3nLdtUuuaGH/EUBNbMb7aP7MAh/Ot0u+5Q2AvPME/gU79w8d6q1Jm5kh5nv
N+QWbzuABMtP6K+h8d7sMFm6bu7aX5jGGV7PwCkDhM0zH6mFpORtkjZgNtk2VjC0N+HsT6og2i9a
AQoRmHxsq8U/MQo9M9RpzqFsj26wcTKjFzqK6wC/QRaXWwcoogI0IpTrwBbx+8ue+cg0KPNY9Frj
TQfJTQIV/9uAeEC7VQ/OpsXw97bRXHmTYvr6YO0TX2+8Y+LXgkrPtafiV7DhA7zlwHHPP1Ex0ZEW
Soe/nVM/nn1JcYtqE5P7igo89Tr+XxrijsRgR7EKtE3jjdpXJLlF71vN57p7/P6xV1t6thjuMJi9
bLdShsXIUFWvPXNvb7Qt6mTbBBJm3Sbaxl4FbT4wCLmSnwbGXt7aUL0Xva8WMktwVmBUAFqEqCih
fnZ5KPVpDgd5hDRB9Eq/zECBos2ducVM5k8rKHfpm3GjHCYBLO9aBZHxEJ8Z5Y5iYjhjojKj7dcE
hTbwz+/oCQoM+2YjfdDbabe+2Uvf89wcd9kqdibHUg9z6XRqlF9m/wVp9HUTon3ks6CugiB2M8PG
a7W3byy3eJBcRYbo2JtzSJ7aG+XmYd2iYFE8UG50uqxVmUF12qfGXpO3kiizu76KLj4Tj5Ob0DsK
wxwmrCftDemjX7nJc7kVAd6vKbMu3YGHyo0Q98RgJPs+ewpQ1AmVGmUDNY5nnIWA7KdNt3uxg9KN
trkbJhuRqLl6nbdcrpN7XUVmFOoNc8chQMPvpN+2m/RbEeB1dRwf+12LM2jhLMr7ZH/7a7xX71R/
DpLPEI7aCa4N4V5w1z/6nqkWtvgt0WsXaH58SjfQ0io3TpCd0s/mvXqVtuntU3wzeOlW9PZaqPJc
7gQX+RxjMoyMfYnpYAbh1kYF9DgFCpTsfp6gRvGVfZMe7J0jODxsf/lYiBkBdruAk9Xgn5mVVE9y
q9jUsxJ5m7fFkUZEMDG3dFrOTXARJ9JSeZwnmBhAoVRV0S7Baam7UgBaWbqicDnJOsbKUD3mPdnS
8rYlLbJRMhjfM3Abuk1hjTcQIHochtbelIYquEiWzijUcwB1gHIWCrdcbNOnEGCVkL33MNWYR7cz
qHT7PojnPRPPaalbZILAs5RznFnk4WhhbchT17PXEXmNSB2MdfIBUuTTbPax4DQsHUyUPWTIvNuY
2eMvJ7WD5F/IHhRgKDxmUftoFlkCqRfzeRzCx07ugUWbXtbj6uIZODfKuUoj1zUtZOSJVjTf9+DE
NAv7y05nz7E+Jgt8pxComiiOBpmkB5M0t6jxg4XhRc5D39H7Q2lYmyqLBIWmBc9i+lXIJkH4AuEb
7p4mRkTtOU0ahotO+ptUcxWr8k086G2R0shC2QeDBgbyV8hmoXbOP0EoQQ5GKuSuYF310vnLqVAw
7yu3SqZNgoe9pRHFlYcJZaH5Ed2oYP0LLJ7Vs6/OuXRdJk0YFvgASotuU0dvxwHN97gWfOhF58JK
wO0KBSqwM3CZj510nT0iJBTjh9nqrj5FnoyZCvl+hpCsJeKwXfiAv4c3IL4ALs0rYvtWprOc2lhV
XnwDtzcjyn0o5l8lIPyVIbrSFteGSZH/GlMv11Y7ZgSmchgLmyKwy2yXNXvZ8cz42LR7xY4FAXzx
i52Z0y7N0YgmBqXYyjkM3aEfgtSQMdQhYgQSrYq7pzvJlKU+RDgYAdiXtO8xBAjk70r61ttHS/qx
7oWLYe5sTWzNZ2+efnSokzTYQgJedKSrft3+iMZyn9eF+79Z4i7dRippIrMXv1n+IlnQSaqbNc+l
LWptLn8lHWuCTiwYtrmvBLYX3UoVB5UFTXcdS74FDsmNm2y3vpzF2xyx+r9muK9U47QZVoU7sGoz
2Q9JouymIdKCdSvLvvDHCvd5ykSXG7vDYszmhObfRrPe+2FftVtT8mr727qxZV+AdBWo8MDqykMM
jLGcnVCCf7e2BIYavAfNxtVqy41LVZCoLK4LiCZIqYF5AY/6S7erzVHRQhO7p0IOnpqPWv1mjZBh
Jo9ZqXhKJfC9paiEsjRIgoBGY4QCl+ZKbQb9X4xQX6L9mtFbChg0qR6m/p3qApzp0ibaCmp0ENwA
hTc/tF3qSPHTErUKEinGrqcR8mg1TbZlZdznUdo+r3+zJTe0MZcHsCIgT+BtulxZD5ZE4D+jBop0
aVCo0e0UjZt1Eyj84Y9wmSs4JiEqClikBrVEzkhK7GIysqzxbBS3Dkaaxt+saMoCpQUNhAuQTfZc
htIQyFpE9lKiFV8tsU2v10Ly1Fd2/By2SCKiqYSUdym1GztNDBRybOk0aLS/7VplKF00J7FNlZbV
X6NdNO9ZPmqe0SjVO1ODjr1RqSQvhDjYJyY4jcemtq1btLXD/yPtynYjx5XsFwnQvrxSUm7OtNO7
XS9C2a7SvlPU8vVzWDNzS0lrUuie7ocGOgGHggwGg7Gc4wL3NtopLBx+xZ2Za7dDoEf7EE0EkZtN
svnbHGjZosQfqfsKVBN+H07ZfpIjK/eokxrBjZ5GyREzAGi5zIfckInBKECtx2E0LU+W9KInqVk6
IJ/H6ANQxKdcj/xEqTTQxsoWBnzHPur9TDaZj5ck+826wQFhqZVEsesknaO5QT8V+1HBOHiiSPmx
xWjgk51O1QuY2p6B5nuGKLYbysJCe748TYxQC/0oeaTmGWkCVdvErM9+dBa13UmpsocO9dFd2DpK
7I4qi0gxoGLsAqC+qXzdTHvmjrlsbnUj03wzkZO9khUq0GeQozO1wTrAkiS/YE27lxpWHwzG7P0I
VB+GmsMQ+ZRJHf1Mg04JD3o2gU9Jyiv70FDgcfu13ljaoY8G1c3BBWQShGwB/EUh126egeuCUG2s
HjHMmSB4TXF7gbToJa+akVDJcTYDA6oLqS10DNl6K/8YxgS1vi4rR4CxOgCScpUkSDbo4UbrRF2x
8LGbWmo/ZtkA3lxmFOpr0dN8V+kA3XXNKU83vaKMX7KFbg6wM1aVD7gb9jw62DOAoQZmuZ0w7JcS
FQOSr7qU1vZBD2sHSI52vhtp14LqK68D7TSB084hgOc27V2hdBSwFZVVHFqUF3RvxP/3i1qOSlI6
dmCA85aODFyCDibDOvTRI2LsS7bpikJ/ifMwDdBmW6DVJZflXRWkzW6oFcO1mwkjQU1W6Xg2pQDp
Blg8xl2YpnhskOkJffHDJoInO7RRAZ4niTpHrc9iFbLDNPEsmYY7mgFWo7GDaQ+iD5QspyFW/DKg
8VYfppA0FcgSSGgYfehVmcX2rEkBPz3EANqtJ035rcUsTEjLYoQXTB0CYqJF5ahJUvYoW2X/y5k6
DKs6U3o/9iXdAUBb+YVZi6onAwYlb9IiQZ9+aGj3datIbpwjD47BqzzcGDVLZTKBNOpHmDuxClbV
KnxXE3DJ3AIryO7PQVHkhybI0F9oyzS71/vWeaRqHZ5zrRjf+7EFkqecas52AgVbsZssCVh3Smbh
AjTi0M9pat6zKpM7r7elTDlSjKk/ABmhuFElM/ldGgieSD85KAPqetv76AHuHGKmNusfaV+AMySp
6cGcrNEz8hwg7IA0HFfu7e+N+ajR8LY1AHEj4Yghh0u/3DuAQ7fbHL4B58KTJuBlD7k7Wo4Hkhof
t96zUf/Ss6YgEbwnEEUPH8Du9oryZMjDx3UH/h29V/gYIVZpZblqw5TfSRkgwdlTXuQAdPgxDJo3
deHvsv6sQ+MYBQjHKCWgoVh54C4+tearIdy/mQLevmLgCfw+OSToD+rqwita1W1ynUiBstN16ptZ
5OUo54Ki9HVlAfgFJV5g2AxkK0AUxYmbLndDkupEtQCUAJDrjzTSvaiNNlrR/uiy11IeetKw0gc8
Sehhoog41bBySS/EBAAC4E0GYOYGGoWgPnrRtCGzaoin9R1myz5wVA6sOBSoWK9o+q0Pnm/1TBT/
lFk8X0rdZNGuaV2pqr3Y8eWk9pHfJI3sjuzFjLdDdOjW2tMXojkFcyh4XQLCUUfQfSk0lTM9QDkP
4RXuQWPqXwzV2k2TDIKWwgJvXPogjT+vK7oQ0SnoHwYTLzh0OAPwpcgIPJpT1kFk3MYuZj9JqEau
JO1BlkXXJmcXYiywztjIrQPGGQ12QrDKiqjVKw1Am5H2ScMeGPPedWWW7GMugK/vbNPgBtW6tCGg
o3UMilA9vy364C1LUsAZFVm9Io6bm3gaAITOQVf+1OyE7cI0Da5wY8J2scemf4mS13CNCGtxyf6K
MIXW62iURoAYQ8SgDZ45tF7bbK+v2YoSYuBbBJPemyokdM2HzXad9fwvatRA7kQFDOTgcB7g7Ljc
Fm1Cx2aaKoitgZtI7A53PTgOJEV5K9TqyCJ6P0URwejmGlPI0nkCiyXqnehJBnaXsEEp2lHlSlaB
s9wqJMg/5NxHzCZFk99mT4O8UnBcvB5wT+noPUbiDYhhl3pK+TBKKkWRzvxReFQl2V3zqtwiitqX
XzUla5MmS9YO3FVw4lqc11qceCzQ5txq/GpMlae69LPpQ7JuhjVPuCQFiO5gtAaM0XdS6y7Cg0/W
YB9Jcdc27hgMwHxECPHPG/CAdDyTI5xdo3JoH6cytMkjIpfWrp2yY4lANSvklYLt0qEyAROKaIuf
XJGraZCaHj3xMAuEG8fMno5juubJl04VOH05UjSey3hQXprCyGQdoQJMQeqskDCzsLx6iAO3UFF6
v36Avw/S46pCJwzOFXrSQO8rrByeGzW4Gh1EJf7whocPOGdv6Lb2dXe6qTaxaz4GG8u3nlF/J2NJ
mkOxkoRYVHb2AYLd906TZpnFPyBrSYwBiuJXOq342qU8+0xLVcTncfpaG4AfghXdIeyv/VPu0w9A
Ym+zjbkvP4On9ty/Nj/WAKmWis+Qa8B94b2OOr6wkwAY7ZpCQo2rbciPaWdhyOZHpLjh/rGWibrD
yOZq6wn/k+K9MhcpbKgWTlOfBlBVdtle2YWdZ54ZBRyC4krv5k5/SA7qrXSWd2sV3MVoGyBr+Bdg
sGDDEKJt1ajGSKNB6+rb4ag+I4WUePE22KGvYKsSNGzEj822v3m5bsGL53Emlf8+u7ZHJetqJ5Gw
tcM5lQ3Qi62gn3ID/L6gf9XiBjwTAPoGvI1DCGiORUTYTfK7eIkBZU6Ur+uaLF4B8wXk3nQmCQMw
bRrrWMC8IektfSuOsS+hsXJjbJ0D3aav1+Utn7y/ignGGUZhzOgIcSGa9QDgRvS6J1n/dF3K9wGU
Px7mrxjBIPE+riyFQQz18luDyG7tv7GcyPvgUd78bHfxilrfh/kFgYJH0c0hZsyCQO0TDb35aZJd
APl3b+1TOHnamnpLsT7n0UbJEO1msggaoxulAqxXmAc6+Olbu1Xf0c5ysu+Mg7FmH0u3qQW6Jdza
CPDxiLm0jzZpa2fKQ+ois/agPTIPnY70mLzZ++hB131QmG7oz2TrrNwRiwd7Llewy7gwNczoQK7y
mfrRS+HFA0FSYXhAf7bhqrf6j0Qi8jY65WtBkb5w9oBNB9xZ5N840cilxmYc11GZmogvE7netUWK
ZLVBx9GTokTaR2UP9acahaBKM3L4VVtPHqdabp/L3lK8IFeGXQlOzFPVVHLpXzfstW8T7JpOdlMA
fBt+oWCuGg77Ulpja1w0ZSR7Lf7sAXuiGINyZAitty3ENZOOHKD2qNTvvRrt0py5VYHugvxXVcn3
zIhWshXLyv1HsCM8HWDudhuPWPggUTa9FW0KJdteX79ls/qrnIjyG5nI/I3gvXf7Q3VUvlqkX3BN
ys92RMJfR+k0/cx+y0RbK44u+fPZmjo8zz7zsnQqI6UyjRakOAALrdRdGLTbyUIPnKWDM7IOXbs2
z22lv1/Xd8ndzuUK12OmNej8kbGkuXSus49aOljV83URiw5Cl1WEcxjXxCzapWpFPQ426GX5BeJa
yF8adyb6yeW361IWbWMmRTD8Lpb0tBz5vsVfdrXv1lriF6MmPl2Lxwlm4PFIEdRI6l6OQ0RN2h2U
AJgAsW7lc+2Zn/XG2Xe7Ya0ytagRnpiI6/nM2Z/M2cwkJrNAGF7ixmDqi9QfU3lzfcUWtx5AsaDX
VsGiI1ZDG8wSWIMKhboGDAbSQMb6nk3/GIgH9x4AM4Ca5uBNh1Ta5bL1fQRP2EOLsX0oe78ez026
4pAXFUGTBt4lyFyA1upSRKjYlNEel109/nmL3waYDUr69t/Y8UyMYGH2lOPv8hu8TvaGnpI82Onm
i5yvPD0Wj8tMjLBgTiYjNc/v0xEgYtUxtfad5K2i0vKPFeNH3tjyP2umC660d+JiykJIUS13So5y
8yOzPEfZ24OvjOS6oS0GW3wCFYhgoE3SRAAJCTyeel9H1O1+2p1fM3842OBT22YHsCb7LCE281jh
aiu+bfnIzuQKIYJSNIliNlzuod9ad9ID3nOnsnPpifpg1HjvdtcVXdw6DFLhHzSLY3jh0hB1uTMH
rY0peGmP8WS4RpLuk+YrlaqVSvJiUG79lSRun4Hyjo17GNs3ul21sc0bo3pVxteo2KdFiWTDnib3
eUXacK3TZfmCnIkW0qtao/SW3EFJ53NEF8Vr9Kg85CeMxBe7wUV1MZXc6CTflN4qHNuizc4kC3ck
Q20ipEVK3TRCe+FDTo9a9zJ0t3lyHOq1aaulfmbFcuC7OIoSegC415m5X8BOtX1TQ8/W8tqTfAhQ
JDtM/ni2ttUOJceTBv7vO/Xhugkt1kMAeg14AwudoIAOvxSrlUWdGhNslnrsFb6fBI/h/j06Obvp
vCJqcT3/ihKNKOltJwwmaFi9db65rW+Nj/RXeRrvhoaMG31jnNON/CN8j8hqPoCHFd/cz0y0aERj
r5Ud15J5CgEhyTa7sW6L3ftz4JY3q4azbLMzcYLlKGyiAGzgi7pxiLI7Mzc+MWK52gNQRlzrmJ3y
j7VGZn7rXFNRjKzABm4WmLDE1O1dI92k8rnpiWSiH8i/vo+L1x/PZGIQFaTmjmCoeB8nOcjhqRs7
GNfWFdI7HyzaXxeyGIzMhAiuNAWsV+ckcDggdCLK8IAq5XUBS8vFu34UYNfz0TnBItKK5bkd4nBP
qNbQMXKnMDuVg+OGVbstrGalT3nJVc/FCRYRUg2jehXEdQlgUfRw0zUnqdrka+PRi0m+uSDBDNRm
SMJYxcING22flKTeGWTwhpseiCU3aK4zfnQ30q4nxf2wdr7XlpTv6cyDVYOTIaMO0frW+ESPQEkm
L/UdX78DVoxzr2+ybbif/MAv1l4za5IFk5RtgMB1oOJyHftnHh0y62nM0Pyw65LNdatZsv356gpm
6XS90VMKQQbaE2tAEkYgfllDflu8CkBpj9k53t/xfQq8zTub8hi2LvwQ9PJ2dhNmrw2gxALSJTdy
9CABkg0ISfoxUZ+A8BREK+m+pQWdfwF35bOtlIM+snqexaT5XTY+ooOAoJcFRVfigHnyn68p+nng
TnjhB8BCl7IsOc0ne0BoGI93qvRV58DS2/7/RAiWKTUtUyUuYiyV+yJBAswMNpRV7nUxi5fpXBXB
DlNW5FVXQA51tk72s5P8RvXD8rdmnNCB7EUjkFXvhjVivYV7FWaigTgFhNL8Lr9cwGnoM8TdkKo0
NVGUD9a1JAcsifI4BGgZ71bOwIIruxAnuDJWxlmG3jE8TMPmXBeFp9NkwzAsi8fdyoIu3AIXogTT
mPBatHuTv7RYDk7p9BC2pn99z9a0EUyjAdaYNlKIYPndpLyOyqM9PRb/4skIRUwTgOGodaMZ+HKL
6l53zJIHBEP/iCYcI94XdGVbltJkcxnimIgi0aCgFe7l0c48TEp7TpiDLEN5p1ZJ1LD2aTx5Uzzs
6ni8v76ISy+uC9mCCY6qOjhGD9my/pZUfp8esgo4yS9T7bfRc2jsqPY41nuwTujyvWaueJAFb3Uh
XbDIVIt0vR6wunmou5H81QBAKo1CEpTyS1mxFYtZkyYapZNFWcpfXZ1zVrRfOktcu2BEBueqtCJq
6d2FnCdCNx1D/qAw5N8y88OAh1KZDQRzANQgXK4lcIBFBLx65zqJUOYN3ssCDadUeUC1687WY2Kn
b9e3lrssIay8+ALhJihzW3KUFNomAzqTbLtX0ODWKK6l1GuYQIsLO1NWOCSmJuedXEDZLjZuIinc
VDq4wh1GUjUDTNDXv1EMzSe4YQENJqaj5HCKskKBYka91wdvKtG0uL0uYlmhvyIE35LFrA6kASJA
I9EPFtDpJuRbjynbJunLdVHLJ9D6K4vv48xSFDUCqICC4Gs8oHAWnJRNe7K/UIk5FxkxDvouu1+7
VdVF98x7sU1wAKHBUDj1DvhBFRZDJn3q/MQrwQKONlgpJADj21m+ts29wc83FYkO5i1+OMJ2b7Rz
u9aksgB0gNtv9iGCA6hTmGWf4UOMu8x9SW+A+JKbrko9+4ghKnfc/Uy9qibSU/Gs7aOV0H7x+p0J
F/yBjI7fuDGwy2O2a3pX1m5o4OqqHxcPAHNfcXVLseGFqoJNlUOTOn3J13xTeQA42L61g8t2iec8
KA/Uj4g1boOVa3jZuABIiFk4B933YpECq1v3qpzh+jJN0mLcqDR5P/REkpGdMgOsT5jKU83QN+MQ
bI8qKdXU64xPTNatvAsXj9TsS4Sd5twb7cT4OwozZP1JdwpgW2FSuvH6aO1C5f7mm+ubyRI2Nrar
tFJGaK0fiuOpbQg7J2e6M5/wkAKyLtHceNN9Sd59gtnd68d5TU1hl2W1d6gJSF9XstC1YGIOhaZe
Ax6JhP2K+jXmlOXQYaap4DyqpIhto4K4UXoFBwHp6n1j7fIAGFf6k2OeAatB4npFx8XIy9aAsQie
WPsb7oo0qWZXNhAadCkZka63zeoe6BJKuUbHzj//+0b+lcS/ZOYbDaMG5pQOSSEKTzEgLBgqtdaK
G1gWAqQVQMnamEwRbi/g8NLUkHPq9hShsF1tktbeRHLrXbeM72IACoIZSjRfYSwKUIeXugRVkIRB
hgZey64tNGhOtt/E/UAiZqwUBhZeMxCFMQNMKvFsuinYf670UmxpDQpp1DzF4ZeTdQdV7rYy6N6T
9LcFXgVJB5GP2u1Lma0c9O93yx/wE6AXgdsVc938hMz2zFYSTetrCK/GZBMnxkPKpn9cx7kUIYQ2
ajIkcjmhcbczOTC4spOzzCujNRLDhdN1KUewDK3ALv1pEE6yoxY99+jUHMz7VvXS+mBGCUgH3qRw
DWrt++niQnmtjRPNOeIEXVE76GdrKTopO/Sv5cEGRJRbq+RQ5GvJgjVRgkl2hjmOoQ5RkW36wzDi
VuB97M4dutBXckzf71quFQbnbBMYxAAIv7QKDGI5LDSwZVLm5skLLTYFa0lgPTf5h2GvxRXLiv2V
JviNJkxbHVEF6v/KybQbUoGRJYpJaqy4ju/e/lIrwdaRUZCtbIRWY5ijK74ncfXbkdvDEL0ySVm5
zNeUEqy+jMpazUooJVE/zpxTan3QoL9r18z+++15qZRg9WoR01SNOzysx9jx6jBI0T9M76nVv4Vq
f9uNPfrLR326ycwELQfXveSicF1Ga6HBo1NxyoIh3SQrOYQboGCSKm8YPqV27+QxKdvHrPodriUG
F+IyqPtXougsJ0NBvajr0aTyU/fNg+rrQA99qPxxUzzUiIDhobfyzdqTaaHScClWCBRC1FQMu+Ji
X9C/HHnSLgBoUf+i/8q3xW7MMPTjNr9xfRsrJ3HxHuLAxYAsAKvCt9jfBL4oCu18EPPkKJQEtTda
zcplt/D+hXozKYJrQS94rCktpCTN1mjvjBAZNMtFN78nN14Vln44buvEIfCiDnu6bkOLB2UmW7j+
itxiMSYH0BlI9ZsxgxC5PlZSvG1ic3dd1KIDmIkSdjFHg3ZShRBVSP1WyqetOqJBN7fd0sxAlGc8
Xxe3tneCFx2qoOqyAuIU571S7kvQ0K4ODqytnuA7jcwZm2jkq9fE8Gf3Od2F1sGeVg76oioW7ykB
UBrY+ATXCfBcGgFtCq6zuMkkr6k+o7Ux6uX7m08/AKQbcz5i/3KNRHFuqwhFDPqq2Kjt9xWeG9P7
JLUnELeAoLF6KxTk4cvH6/u0eNvNBAuuOkarX1Hy2y7WNq1Tu+UER0IB+IDAHGDefmIaK0Bhi4Y4
kyg4bQwKot/N5verXKFupFqbxH4fAnav1JKb6/JKXwG368vAHMf7r7hvszmFHEWMX7AJldyqC3+y
cVoD71+TISQpigaT2TlGwlwdu4ZwNiDyKK+1nCxa+0wRwU/hkWjoHR8767rKi5lsuIFq+5OlIGYo
127whT4TvmywdpvDIKMv8jIKqttaGdURy4ZJiHLaxuU5Cd6D9qiHT1TTSTC+qsa+S85VtG+j9+s2
ufwqmAkXDjZQlcoCJBlYzwzzqje6egrNVyPZjQPJsseoPioG+mtWbpvF+5zPR+iociAcEjSe6spq
yxhCCynHC1XZYm7f61XVrwydtK1JKitx5Xy1b4AbxzcDnckVlB3ayB5MHixN8XEaY7z6gfsc2KM/
lC9Wm7vK+FJEHYhqXgxAb/yblZ4JF3xb12aaNfEQnoLFStJPZXFrGZ9jgoEC69BZ2zrwwmYXWPfX
5S7a8kys4HWkcAqdiEGspPptYt/XmKs3gnqjWC/XBS367pkgwdlg5qdvgDGNdwPg+ke8gGyp2Ojg
m7guZkWfP+599pJMqJEMlcHFDCBxrvvhNdImjPqiVtatNWEsn46/Ov35fSYsSvWwSmsIS9TfSuUP
AFwI9wEG3GvJATjDRu42Q0sYzsh1JZcDQT5kwxkDZEOcQi1z9CpZISJeiraPkAVuOoSenkhbW8uJ
1pQ7FcQSIWv2upz4OhZamqzHDCDwmfMyar+qvNuvfNHy2fn7RYJPrJocCNwNwwMAaR0AsrI7lrlF
HR2MEfB+2lZqdWJS3wlXgqk/ha7vh/avYCFwa4FnYBQ2lmKq35tQ21ITbfqDeQfuD7fMLb9ChlpJ
7mk+Hpg9AIJK3htRDkDHRyBzAPY/eKrNj95+51PhcqfCTKIDs9KEoOkc1HLKrzZr/DAEcESpyIS1
RQIaOESltfVwfQkXb+PZngphIeYjU+ADQpGMYXppHyaftaoQXfbCYVzZrWUH+3fNBAfbBBVzAv5g
qtUbqj62wbCVq3uF3ul4U0gWUf8xzbCNO2ymm+BZw0bOTL2HdVR6QHDod60MBI1h8K8v4f9xIP8q
JjrRQi81hoo472SwLb+23bDMSSi7fbNPUzfvOo9NBOWD7YpgbmWXVmhw7i9MSCJjzlEWLy/pymkz
qsoIgKv42AYYAdMPJiwez5cu+UiRixkSlxXHIfcajPMG/YpzXXiQQj6fkwHy2QLOrGQCPljjL8Ow
RgoZrOLjJpVvdOBqBbXt5WCAscozZvGbrHCnFkU9zcvAzD0Wm+sL8d2IL79DuE7AxAqIoxrfEdGp
2iAj0JNkiGRPL5q7ADg7pFCtcUXm95sFMg1ALKAP3EDQIHiAflIxqsPxhDvnNtN3Yf2UriF38s/+
tr28OdTAnB+GowW7YlOr2IDKQW4IpZCRhVv0zvudDVAeJVI9Jzi2EbrDry/lklpAuMbgP+CngR8s
mJSE/g+516HWMN6awOvIxw2ghq7L+B4u4waZyRDO5WA6oRrysVu0xNkSzCZZozVf00JYuXiss2Dg
m5NHLkNiebyts7frSvCPFDdnroRgcx0yA44kQYRV3ElA9MkC3wyPtF3pkloTIwQwPe/H4cfMHeqT
NnyV/WuQ39vaSh5+eUccQEyoAJdAofHSkeSj2Ydjhh3p1J7QcJPSlS1fVuM/AkTWgiAe7VHmyNjV
+Ng029x6iYJHlQUr1vv9ioFlqSDYxVwGaj4iDk1oxSAU4KsVsFArCdij4HinKjC+zKQDb5whpV+T
XtGnKUhQg2qzNFh5RSwUrPEJgPiXkSvQrW8z5VNiqvY4oVOqASJ9vQ324Q8jJK3h5ns/ezHcwjVv
b6Yv7dHy+jebIJONeVeAwV23zoVyKv8MHRyXJr8fRBB5rQYIXMg7dfTMUw+DF/8w37tNtQP00zEt
SeE7T9I/n+65lKleWpEtMT2qHTRX4Doy2ZO6RguxeKpnOgkut6FSAqws/P1IOzbVznSenWTlQbQm
QgiH8tjpJd2GCNO+lYx9aKdEb1dqQotnwcHckIouLSR8hMPG7Bg4bQlk5HWDkeCfeF4OJeCp7M11
G1iSAxAXjCmB2osfisvtkNNugJXzOjYzs609pewxC2yQk3d2p34MaVSusZYt3cNI1YI1SQauLV4I
lxLxok812qDRzckA+d39Dk0MLZWweosRQx9er+u35LR09b8x7g0T4wWX0lDEqXuNUwfoQ7nNbROv
nrWq7qJCKq5gYBvC8MSxUAvorlpu4gZW1MErTB+4gKQBRYH2qdPH69r82XbxQjExiAeQXqChfN+u
tkqyrKV86NjZ0Tf1pHlDSYa3/jZF8y1RP+19v5luTfJcnMy78TzevQPoY+fsLAJMaMBKXP+epdWd
f45wmOt+kqeowufwTRwCDOCML9clLEBiAHlzprFwnuMy19SAQoS2MW6DU7mVz9SzdtZtfujeJY8d
qpNJsi3Q/Xb5sfBpsLv+AUsHZC5fMFeqtjVqOJDP0fKy7GjHt0EpeSUeWv9cEIA4Yaw4FgDkFCy1
SPReLvkEsxpGLhofcpm0aO/I9f11OYvey4AA3eFNAiIL9WDV+dhOFrLI0Q+bAd0wyMhoruRuls4E
iuX/ESIYhhlZUk25EB1OJT5P/WPGXvASIR16gq/rs2SDc1GCgZRhoGSTDlF2cDSdzC+6fGVn+MqL
h24uQTCBACQ5lcQgodff8ng3xHeIFZXquQWAR/JW9iuufymih0PmY24Is1SRuZIObVMmBjBDsvKp
0FIiqRppoq+o+tStH3GxYg6LyzeTJioXOFmPnBDq8+MOg9BStZLJX1w8EHDCOaI4gtHaSwecAqyg
DxncvcFeaXjU5Nu0Qr7FebfQoTu6df953RwWzXsWWvHfZ4mvgsljbvPQKmG6XyPxDZfpA0Zx5d5c
E8PdxkxMY+VO3lcQkxl7IHQSuGsg/v8L055fzsIpmmotlMIcPXZF/8qqg+w8X1+rJd82//vC0ZlS
pcoZn9FR2l3FfvdaTJxxy/K10seSN8B4E64t5AE4Nt3lYo2KkshA8AYKzuApfUQMdcfkvd23eBCt
uOulfZmLEsxZigoA79XYl0pDenNKPS16re3Yu75wa1L477Pdl5hJgVsMKbZ8yBXmOumrifmYfyME
aGtAtgJutyqcnKlTHZM6XBX1K6hdS1ddGq3N+CyaAKbn/leI8EJtQnRWAXsGQy80I5MWe6aKxpJU
IVH3dF2dRUkW58jgJVLTEdRRK2S7EwWRpoU+ST24S4ZdIPsYf74uZqFKyrHHML6D951pIdC83Jsh
HWM1Rr3CZZbu1ob1kugW0bWpQf9iSyZkmcbc2KJ0uTFb6e26cG5d4k0xly1Ynz1SrewDVIHVYnI7
ozlPjrLyCl/yp8CvwkwWmIVxSfDfZ6YXRlNUwF54j04Il9MV4AFvQ9UDqDLa4ErD2tMmSD3Vbl4L
ve9WCqVLho/XIgxGQ0yNt8mldGapgTXFuC2sBJFDWLp9ZR/BdrzyQF6yFY7mpmMYC8DhInhCl0kA
LR0QUpuBr2aYVWWlR0G559Sb6xu2qM9fQbZ8qU89ln1U8dhdk1ulJ0oT0EfMTvUykhw5TsR1acu2
ORMnvLaQoi85txL0AmhPGsskSwD9NeCSBxYqSeICA1uRZw13XTWtxUlLYQUSkZyDAtTxSEpeqqoV
SqAM6A51A+RhdeehqgD42tXHKFU9XfmiQAO8ru2S158/9ASBltMNOi241zd6IMnQKHRDIy52aq2e
E4bqab1y+ha6dPhbAaD/Fke0xZV7qWKSof+w7RmmfzS0MuKkg8ceUJv6ITYBLpcjXOtoQtRY9uvs
F3pCPLns1vodF/cYoPP4BmTJkFcR/FwWKFOt/wFDSLtDgAmr3LRJ0nSbTh3JALRhNp6TKPeU6Ov6
ei/Z8lyw4MpRjK+R4kE2ZwgLgG/vCqkmdFgJF5dOJrAQDQVkmBiR+YYOUAEh0DQRMkjWdgq2crK1
zQ9jWttJbhuiI0VXAeh5wXljYpbwcifTrtf1juM8KOHZxLRKOcpunGY7prR7dN3vYmN8NKv3VAHz
SAhCyVo5qMXaQMWirmhqx0yHLaN/VXC1kqSqHFKXd1KDudr0kzIkeeMDs/D6xi2dTGBi/68cMe85
FHILppYCIWuRPGhx4tdK9WMKZI+pIbBUv8BW712XuHSJoM0edFWY1URXrqCZPuUZU4YKLe+xlni4
HPNdU+IdmAzBWdPK09CDKUAtpcAFkGL5j7tM0TOOYSdkP2U8q0RHNA55mzRjiRe98ZH0Z5b/mnp3
aDcAnb6u5dK62hoQXDHQyxstBS1jZZDCVMXT3bRfq3afJO9t/JlW7538GTxcF7VQ3oNSuq6C3BQ4
pPjvpcEmfdGNcHNYUaSUO7YZUdPqN0p0pxgg/NnYGO6v1Fd17Wm6mMKdyxUijiFNNUlmLR943HwN
7r20a5uN/eNBerEbP2795mXFyyx5dduwMHzD+ThR0LtU1JwyVGPUDqFvNrm2cdQBCqb8lJPnaFix
k6XjN5ck+LPM6Es75pIQ5xFHJZX8s09dPVgJqBa6mLB1M40EMwkHSxtsLqeg6JRVdoxkpDho9xQZ
ea8+14FrPF23lhXN/lwhsxgu6JP/WcMYGREa3DXlawmKACdfs8rFzcKTSzEMUPCqYoJ/aq2S6eXA
kRBMF2R+T5vS1TVi3yk/wsfJTbb1ucLjkkzv1xVcuoqQnfyPXPXSSGgGiobS7mGV7UcIqoXwFDqb
6yJU/jfEK2IuQzhxTM60MpUgg23A06S+1IfAG/b2vvWCx/JJ6T0AK7kgLvHCn5l7g6Z59988a+df
IJy9LLEkTcqwupOqntNJ3lT55Jpo6JjsM6ub/XWFvxkNQGsxR4EBGOCt83ZyYU0LsMgPNKtcaTJd
uXAt1auo5utrOd1vNiPIEa7eMWlQsKzyCk3xYLjjtCTFVqsaV7Jzt1+rXvOzdbGJEAYgXk6tZILL
W4zYUIpv1GyAUmhaZG6t4fEJnOzhpSwowEn14ivO0nFbNix5lpsuX3nNLC0pWvMxw4EJFQWxsbCk
QxoX3SCVbjhVDUmmhp7RnwWSAKNA084EiKXrW7i0tCag2lD1AOMlLt5LeRNFxVFPoS1SsIR1SIge
umCnhCcEbdclfY9CsbAzUWJMMZW5bsR6WqHuwYFrDOTHy+jNoKabqsFr2jV7WTI/x0rdj/JaPPMd
+wXCHXCNIWkBAgTDFo7mlDpTiNJqhTHY/Da74+BDsX8uNgMlYGJBUjs9tx/sBJQIQyPXFf925wui
hVNSMLM2/4u0L9uNW+eafSIBmodbSmr16PZsxzeC4ySaqXl8+lMKfuyo2TpNJN/Gvgvg6kUtLpJr
qIrUGXq8l2Rb7h6a+lFOjhnKA5L7v2Ex7pN2JdSxa2AFQ3+k6E6sYiS8uxrMbiFeOJaHoXnOd10z
b/lZmQckrbWgEwN4EKiP7jsph6CNdBZySHJ2KSkmwyCdJvztY3x2JVCMgr8OOQco1F96rRmXGOyA
oAwI1zChJtqC/yJFiTMG3/9+OZc4zKHhYzqyixXgmH7vnKiT08C2ynshwe3pH76cDvcEIywo666G
RgyhTVpFoxCXLFI7iDIvMEjZOE0lbTX1YKacHPjqVwOFpoQ1RARnL6K+VmSaNMBRWjGItuWEOVrI
r6DskuXjHebjJCeN/FORcocfZg9kwyu46xUkaiC7bV7JNZSyX6HPpbCL7IwQSKR0K5beP3y2BQZz
TYsTqvhiD4whxgRXlxz8KEL12H8C1dvOCCtwxhrO30MaKI4jo6zMk+BMfOmyvjSnNizsXnoWBNsK
vhnTru6fsx5jhQoHbO2IWoIxESVvZR+6ZVFho/PSDrsfahyTDJK7ovKZCiEa5g6RxunnWftsUG7C
QS+ZeHeyM01FiM79eIYUpGkzSM1+ajDh3eucK9R1vgQ7G6P0YKcEUzYq2MzOntpyrEsMcICRuyW6
8hREdodZYXDgaY4cfCEtBUpjwYQm1MCJY2uLauLb4Q2B7XAl/Az5NeQYCux1cRhws4jcLHoRjddW
3wfGI0UdIo+fb/vM2lk/yxxBe0pVUadnzl69DYK4FrCmaIt7anNp32ayG2oDCKO5fTVz1pDddgss
jckqmkPYqTTBuqrJj3CkduaDRBEp+Bek20HHkO/kZiiJWFhn0CW93rZz7Y4BOShkTsGbhd4RZm/Q
NuxqSMyB6CztEEkfLVypqAg5byGwKa+4xwNj9sY0ddqAnH5hd8qXFXhykzpp/FZCGlrhEU7Mf+p6
Tf/YxRy21VQnSWXMUNKrnH6CRuj2uq3+fShh6WjgkOeUE/AXb7IAEnJmYeHv11b2JIXddzkTnH+B
ADU9MgUiHkcMRCFWipWXcPo+cVKdwgF4qmLXIvLzjkZh//8gfv/7wgpaiJmYJri8G+c8sovjsEu8
8b58Vzf6k04+i18SaO9yt3ZNT+iJsrtt4Grc0kDCIhumYeL+ebmGk990fdzgWIUgn61RMtaWA170
2yBrhymYGv4DYa4JVZcqZtUDRLFeSmOXoXVtMm1sBMg5n7Ov22CrXrEAY3ZTDuKyUqMAk9F9J+Wp
rfIukatrhtK4JevanIlj1kygNDLkqkDvboA0RwlCSztIX6S45vj3Og40EhEUQNnAfpusB12J1uIO
YqK7C03Cs/BoF1JHkmreu3j1C1noX0CgxaWRfeYIYgxhPQ3hzxIraMjtMSKlNT+1IiEifVZ4qbe1
T4RQBz0CaOegA4vZVRYEpxQKSUV0jb41yKcILSdBtLZyfwCQCb706rGczCw1AaD3nwaMKI19yDsy
eBiMF4S6mmN8AxijvrHiB0W7w0X7tiuvHYBLM5h9U4itWLQ1IPruiDFltd4VLUqH5DYKzxBmw2De
RZdbBSiVUm+yMtmMUOzOmsq9DbN28CxemOzL3RBkaEzNQUAuN41JQusl6QtI0n5R69dtpFWD/rxl
jXlZFxE1ttoRV2sgFT7ofZAMzHQv5TVwX6dxL5+t7PhwKY/JWPRYti6aHqACTPoSx3YoObqavHRS
44QWyhAdWBQjKMJOTUdoHm3Af3hXlQPn9sl7vhvMjT4V05qq8/O93Qtn62l8mMmKE5VIBrE8KMVs
R4e68Yv5xqNZXM1aLD8rs5dHVasxcY7FHkzrta+yczTlm7REsisP94OqEgQvDxqoTpjxSMTWgtYC
mq0Eh3jjtqo8P+aj0zB8L1Nb6d0hxEiFM0lPt33q/2OnibwXSlxQT2TsrMomH0sfYOiS9XfpqGQb
tQ3ejSzYxSW02cFwo9mJFj/llrUXy7HY3P4BK8bi8YTXE85ocdZ2uHTqmcpPyasGxuZgKGu+kGmH
d9la76ndHvIxt9HWzAUc+C8MqJvj9Jn32GIPpWBqttBbj7MnFO5UCfdirUHOK7IbAVK/Xf9jDNE2
K9ZoH023t7FXtu8FNLN9U7VqanA7FXYmnTCpnpavlNdytBKLAGGiaxOpLqgeM9ZRvfCjQaiRkykf
YrB8qG5sbfzu0CicgsiqLciXKsggQhtOYWJrNyaSFhlYxk7fyuM+zF9jnj7Uqi0LiPmwXX4pQYdG
cwQIGrlxeyqhIioM7jRsLR6v0rzwzH0eI9R/jGFWbap6a0gKfJgm2WTRfiw+huChi7/f/vyzI1+h
gDFhpjpF9zf7kk4zoatlqIrbfUqkjlg2/VTc9igTLjXdfHyySBBIQT87hp9QbmS2VBLpejpr2djq
adwHj+Nd5I1fwi7YZUBrOS2ia+cFKq//obEcq0ZuFWIIbgQ7PYZefCyO4SY6mUdxE3iTp3mV13y7
vZArtyyUH9A4AgEYTKywtywjoVUIGgHc6bSYdFA9aPp/2Kl/EHT2mgWOHmuQWiCIwn03HM16l/nO
bSPWEh4LK9CReOneJmaNe78DxvgAysI7KHbpPypQ4/hv4Yew+Yf33swRAP1QBD90TDAugd5euZuU
ElE2Q+NjnFngiuq5TaJrG2mBwmb6jaJVxKLHA6JV3xvVzuQDjd+aybu9dGsnxhKFWTkVM7lCGMEW
kNykVCX5cEjjjRC/WcodnR5ug60FOhlTL8h0m8ijsHvJbI0qS0qQtYdjJSPnhr69fipC15hM3rz6
GpQJd0azILj/oJp86RGFIk0g+UIYypNtqntj/NH+NY8BiOsgAmRgv+KNgs5HBgLNFGpNQfIdhT8q
xTHpJqo9IeQ2Hs2fgI1ACxzWEYImTuU+ReyORlfaBOBMIEiq3Wu+m7rCseA1Wq6u3B+z2LJAkUSZ
ViUwS6wTjM9Bzb23M4uzY3kgc9RdnEdWY3VyVM3nUf9U9tu0foyD3d8723LZmFNVgAC8GcWwQ9Jg
QL4Z0aqhG5wr0Fr4xFVvnsOeOYLYwCNAjsDHrQ8X26B36qk5jKL1DzsUxWGkrwxMtCNSXy6VZoZd
JvvILoWlgsfKgJ6p3JORuY1zaB6E38G/wFm5tcsCxI00dIFBgg60lpeIDR56fTCnFMoB0oddSWTh
UUODmzYKJOKxQPLAGE8olbJtU2l+8VE3B1/GOOzrKd6MktsanNvxvFJXG2lhF+MRuVCYZuIDqhvu
RHBE1HJOfAwRZE7tY/Kquhfw5PwHJ1xAMmGo6pNu7Bq8/yjN9wm13sEVcVJUMDTexlkL4/ARFKE0
1NElNgXZTXiKBwIOi6GRiJy8lsarpZLe2EnRlivesL6O/4GxycgcxBa5IQOsCMJtn9JjOLZbq/F3
kUqJYEw/ZX1oQbYi8hq/1o7EhZW/Z8oWUSMU416PExxWuWaCQ/ZlCGQyRScKuqrbyylx1vN3k8oC
qfURdLvZxF4uPkNJRZ8rpnjzZDwaBSinRcWJxfA8mN9E3cfM2AuubF5cy6TR+7NcPAeDipJqRMS2
+5fAOQsPgokbeThWnZSiMUUpDOzNQQ+2dY17QdT8Kiee5PzqrkSdAewDOliR2OylVIthowg4qXXx
ufafGuVcUW/6EYxvtxd69RyAkqIMDgUo/bDZy94qO6GcED+TWLVHpD8s8CzV4/fbKKvWLC4DTEAr
0zoLSxUoop484LfYSRo/+kPiZGm+b/hcOasn9gJPvgygUz5NCGU43ZDEkUkl/pjCj3zIQPaiblD1
PE3S+OyLLwbE2vW0tG8bu7pJFuBMlEsGoUuTAOceCLUPpvaUif5TEk4bAyt7G2nt41lgicBAGxo/
oT5/aWaQJS26IoGUl0fQ3lToOTfc2xCrKQaU9uCJigSpSmu2drERowJlD2MQcfqZX+34HIQGGcAL
DBK+Fg4zoOs7fjKzfyhK4V35B3V2qAUqHrijZYRARRtB3oi2bvFyJytfCQYhRSTJUL0Er/4lAjq6
VXwkbDB1kF8SBY+vSAm+t4OGdqWGN3G04v8KhgOg3YKdhpsE4//9qE96U8P/BemHJBqOPiY7gY6O
qdVEib9uf7IVr7gAY5zfGIJZKwBgWbpvobzWG6TvOY0Xq6u3MIjx8bSYJkXqkJqZ0OQ1yS9y+pjU
PQmFH7dtWTnpLmxhju++FsS6wP92JA8vbaltjAb9RlbpVKZ1GlvlJeipq0N0/TYsbwkZ59An2er6
bP5eKPLqaCjJ8vPIK+rNv525DV3Yxuws02wDqahgGxSgdplZkr7h9cXx7GC2UYuGLQxGwI54UA5d
M5ChtmBIyolDK4f1hSXzvy92a0gt3EcGwEyGpzdHs9kMlTzvJ6I1mZ1zfGJ93TCQAXEB3I/ZZ1+T
SRmGeBHcizF3lPpQRryc0+9a/vWn+Q+CffGlhVDTQQCEtlG2vT26qj0QehBe7sRz/w3Dtrb8jP6b
U+H5bgIV++/Zr4T3I64732fSXdDB/J+d7DtQqyuTlnNyF2I34FSypOOg2WYOyhtSgNatlWyUZnUe
7Hqo+oPKRI/Q6oRGyoGalpiCUx6y7FsxHDvQGwcDJ4hwPiQ7r6AMUVKXc9pV1wvSj54p8J7u6+Hj
jzHzL1g4Zi50eVFbMwJeGmZPhsDtYy8DBUtQOLHk9XR7O3DwVo8JHBHKmMOUAXAqncl3puk+Qmt9
CypL5eM20vrW/mMaEz16amVVJgKpFr2xRVZPIlTiZUNX+m0uXJCJH6VK66aNcMEQR3RHO3r0VtGP
RlJJJ37Q2Bll0g3ebbt4TsHEEtCpyKqowi5Fem39D26qkrduzJ1JKjtw9gz4+xgI/BTGfitm9K0p
tM1tM9buTculY8tejV6E3TQ7dxGooOTfmPG2hnSKIqL6eNKpQ+W9xpudX8teX4Ay94yo0oes1RGI
4ejmLnJFkJVt6SHaIX5gyrk8C8+IIbRxbhu7ehuQpZmJTUOz93UOGzcfXwas2QdOlIk7BYkKQ/gy
Ul4fzqp3/Id0lcuupAgSUi2QxgpUrVVOivpf9tUCgVnC3DDaVpzPsgrsQ0b3pQWboP6X83KBwcZY
s8SglgLf0NJvuvU0BXdoTRhS0K8o6CDngK2GJBn9uJifwhOPrRFKQm+UetljD8sPioRqjekM9bGN
zoXA2bqrW2uBxIQk0YrbNlHnaFE/ipqjia5V8CLSugP8sYaJSEogR/kEfm67xxBm37mC0rhUdqWi
IaVk56BGzUwSKGi3fE2yb3ln9zx1RN4vYALUWJS4W4Mx3K7zH7ryRVvOZlo9sxaryASoKbUmPxtm
C+lr0D9aklsL936Ljetgvs9Fae9/cxCLacPRJuqrNIRBQbxFSdv2J7sPvgIV5H28UhTHF9msht5X
8tRKsy8icQThi7x6j8b3LtlrvLIaD4nZYkqSN71Rz0i9gEbpQySEIOMg+vA18JorVqOfgnyQJUJs
GAnAy0tGOY1N6c/lAdF8ExqZBPr3Rruvee3gq7trAcPuLjlK62DO1EzGp27h2xx1n9OgsuraCwhm
czVmJ7VQhYXrmU9h82v8a4ak+Ua7+PvM1tHiUlcCHyslg1FXTAIHWkOK/+v2YcRbJ2b/jGpp9pDn
BkinO1TJ7CbylOD9fwJhT/esquIGeQK8S3EOxbI7CRoxwB7+v6EwZ1HVKbFaz2ksyXgJ1Y8o8FLe
LOj1tN/lNzGZjSJBZSpNZkvA6GNt+4xo5w/QCJzNe+mudOI3EXN/KXgNnPr4AgZvWpLywGNhX92s
f/yCHWsqTXQgm/OdbwCHtta9QlbRrvJjEh0li0eesBpeF1jzHlg8CYRIDhOjBFZQfPry6Exl+gqe
OaftRbexoGMDeWJNz77d/pLcZWaCROjnVMLxiGvnRjpKG2jlTBvZ7X9ldtw7+m7y8qN/qFz6Km4e
gu/1/vU2/ryzrh60C6uZ4NE0kp5O85s56D/U4kVQpm1X6ZtUklBgAo0CTRKe6vP8J29BMsEkDzu/
N+dLTlOAGz0klu922CECb3KLs99NJqgYOq0gGQgcedyZg5P1b4LKOZJ5EExIaapJFXHmwz+tjTE8
0vQ7d7ThN+nQjeViT+FRMYrcmmBGfKzt3JMeI4I2uXtcQqvJCU6aRyW7eJM3/mP8pr+JpN/Kd61t
OS+zCGfGywJwLGYP6pKawtgGvz/ec9reW/WjGnEOm3UITIzMZU68HRj/aFKov4nzjpgVQcJ4m/gv
csYJoOuB5Q8G4xutLvsDBF0QptPxJcoaEg3qJhl8UhT5N6ry+lJWdxkaUkTZMtBHz+p0l5VWyZmC
S4eBMaZSz4nVbroqcspiH8Y7kVfDX88QofCtoj0bQ1/smFGm0zobshGZ3sf6FR3acJHoiME+jWT3
6h1XhXV1Ry/gmKOi8jF/OhowLxK/qePeLHdhbmc8AVCJB6NcRmgQUFGzz2GVsDUfRlc8RXsld9K3
4qMi0i724n1yD/kV93aEXHXHhXHMuaAlKbpMKFAb5Yh+RhEiEsLuNsTq0YOpQQkFAAt0OvNPWBw9
fZXKehagqJFiPFncSolbtxDwHpw68FRjIFPydhtw1aYFIBP1q1YWwGIBm1JzlI+QOekhxamhGUcc
O85O40Exu3mClGo8TOgHbK3kYaKhHQXGIR04c96rrrEwiNnPMrZuHbRAmSl1lX2v3mfincYbhLlm
1p/vRAsYNt7rfp4M1tzcOAUOJtZTsSJ6eFdC7iN/7XLbjA4Yq4v8Q1c/jjHoVjbWP72lQSMKHpBZ
HpNlA+nVOFR7fS6AoTKlDEdt/NB50XHVHxcYzGoqaFVQNdQg5vd6qDhZ9t1oPpvJlfwfJSgeeZQE
qx9vAcesag0JTLHyYZKqvmvjlyQ/69aBm3hbfcMYOqY7DXBkYd7scpOZY6rldP529QjZ5PJ76HN8
cNXTFwDMqvVqqEaFAYCq8ZJsnyk/wQp1e9+unSNID0EDcz66rtQNQHQghGaAQKuMOTSmwwaaJejH
mdpY2zcYo7sLRDXxZLXOtreB1z4R+jihOgWNWzQ4MBFKHuigWXRAwNAfDeMBXYiDfEh4GZS1FQT1
Ezg3QMqLaUrGEXq5EYoyVObtBa2KSNwF2uQIVPFuG7PiCehzxHD2TKkPHhrmHKk1QxYiU0ttEdPv
thj6YIUrSt7d8LfMx8XFDUz3S7ISZs1GDSVJfQBdivGke7krfQln3O5VO7iDkujYO5hBdyJMd5gt
mUaivqOReG9+iV/hq7nh0WdePzN+/5iZMFubuTCuKG4jI9CnEBRQoqdtcs/3dpmtS8TY4DFno28x
cOeHnPJT2gW4Lnixp7/of7s/mJ/AHKTD5I8VeD5AfB7voZ0n6zuT1xxz5aYzhIE235krUVXYPZ7V
qlSK+Wxl8aOtfllqR6LpSe9+3XagOVRcfdkFDLPTk6EsoAgJGEhD1t13sd/5+SmXBzKKvELV9WjQ
b5Ow49AEDnJ6th0hmVA3wiMRhN9D7KUtdBJ0yPR8NoGG6Thk8fXeBp0jeN2Tn40eOQZk2S2tdqZK
PQmxuRHS+yFInm/bf13DYH7U/B0WFxbEF9/vxBKUVIrhtkntCpltjbsxchT9fSq3pnin8NhMr3bt
jAkGArTE4/RT2UuSWKGWrMjg3cpM8SHJ9CewAf1teGUgGLOUMBGGsQSlmEwVt4pBduCJCURkg90o
7EPKm9q8CncMHHMi1a3VCGENOAW8lD3yrGEKulQMgNz+Wqveulg4xlt7vZCG1sfC6Ym0DepNHosO
xAJsYXAK3ozJqkkzuwDoc9E/ww7MBGCxQ2MvHEOqQTVT6kRt3OHvW4+wcBiLQFclWtbR38QsHB72
aQNOO4h5SL9wP6nBV6qoG1T7Ba0jGXqQdCLLnBNwzf1wImEL4hiUrlTWjGnQS1PDx5qJmppKuUv7
ihMg16LXEkK+3FVCiSHvMoJZQgRi2fCcxoQGOlGKl793iCUOc/5FZYJVLYBDQQxk1mcMJk/oJw5z
t+G9bNZ8bwnFxPxSzqWkVgGVyNQJTVJguiAQcEM6ptHXbatWJV6WWMx5W9FEH7NZN0DYtiNBvt08
NTvVtWz5XBwGO3NSkti4LHl78xw+vsT2S+DwaB7nvcSeDMvfwESQrGr7VkRDl1211M2o22Oasm8t
okkHIYCc2o/bNq9ttyUcsxHKbojG3AScaMjPggx6wFiN7BKDlZwYsuqaYCwBMwp6Tk2WYlXqy0kR
UF+11XIzKcdCPZnB58TzltXVW6AwkcqyojSTW7DJgh+oN7utgIQFHlNDnbmFeR/wrpu/75NXX2uB
x9w3aQlxUb+DVflIzF8GuEbfFUd8UN406MR1pAhs4XV0RCTUMPO88U/B0z98PlynDVzpFfWqAtsp
mjCE6EK3hbgjCbhgItXWebo2q4FrAcK4ZDDqofB7Uf08ckT5LWp5B8z1kNccjzHLY8wDp6CuYgLK
lKTVNPgzn6NwLvN7GkB8ESp3X5H6o+rOerzXi1MgeIn4/A/rt8BloosvS1MSzju+xnNcqkFzb+BG
xON0vHoNM9YxcUWouqwD0UZjl/ROzX+q41FGdkZX0SqEWdo6dXOd02qwutsWdjGfDLxVpUWL2S/q
vRV/i7pTUH/TeGf1CooEkt25yxWJSbA3Xx43nViIUyMDpfAFOzaUTdrnJDHPnRTtbn+n67wJiMyW
UMyHCpBD6w2Kp9CAWtITxkKnbXSaPOGk3lcVyXaBPR6sb9L9bdiVcAINRMnCeI6pW+A6vDSwqIVW
CUCPgkLDyQTZtl454LAiqgQS9cBteSy7K8H4Ao4xslH61OgTwBXyMRMepXgrCY+3LbqefsBCLk1i
fHHQi94sZ5bmSnvsodNbOVl3alOnoxTMwq7U/WrUTWUeRPOh6g4ava+jcx04LQJbyFndtSclfgvU
o0ARBGl0lpgakwiaMPWQFyic4E45t/iy+adqP0bH7thsw8d2kwnE3yZHCnWkffhS87rcVy4XFz+A
2SbUF4pUS/ADBn/jD5siBGfDt866K0KeUhDXVuagrUoxSiMNUErgQHpb1EhA1B/h5mdy/Io38Vsu
OdEuuO8JPbYkei68T96EDc9Y5mw0zXwwSgtfvs2cXnXUoCZV5kbBhxK/3nYyHhJzKqZGPjZUh63q
aHf+oUz3Y/pYj09+xDs45h3BnL/LD8iKwIPIUlHjCkiVfKzUjybhXKiv6yDYLmAcBFMNxPZwd2dM
qdVC9lUVfOLjcNb8M7RQh3RTKpuJHsbBgXFQ4rAnlTfiqq5EHvBxYlMoKvLFIlt/CYO6LlJw8dtW
ozgV4hs410DcHoOZRe7d1PRJnNiBpW+z4hB0JyE8lEgeaAddueu1d71/iGhE5DFAnPIS34nzzoU6
QS8ekmnT544x4eWjELRhxKZ/aP2RRObgdpiDAvu/XQ+vXVi4TfMptzMHv22A+7RIDmN1NhpxA4YN
axZ4QB82LwKueA4mhtB9DQJwTCexJwoSMnkuTBruAYiAQWXn1glCuxbI/7XKue2kayu8hGKCbd6D
kiWVZ6joCIKWOgR5CCY1BMcMHL3g0ECsgmEWGwxY+A/axZcHSTD1bZopAEs7iwzZtAGTK2mkd6E/
5u1dXDSb28atnMwz0H94TGBr65FGeIPi1SS8ikbpKPJzUOubqXVv4/DsYqKaZPpKUeuzXWCszeoM
tJ9fueYpU+gVhrkzJ54cxwrgzPprGuCHx/5gs5CCHJq+rJutLVWuGBS7aPoYm5NAy3MEmjT7tnUr
qwg6XHOel9V0jJozx39GjXKyAqu1Zc23x+JlRP9aqG96yvGOlXP/AodxxUJSQrUWjdam1nlITqn0
HHWvt01ZCZQXEIwDKpNiRUqJdWt8Fc39va3/dQcWqqe4A6KkhMwpyGcZV5AnRQ9oiMVSw/atoZPT
FeEjjTl3hlU7Fiizfyzyhp1kCnokAiVBfFOajOS8WtLqx1ggMBE/FkJLLiYglNnPonSVEbkupElv
fw4OCMsFomq5EmCDtPYA4clG2/Wmisj7t0MQl1+EJVLB6FxnqDksEVvtHHayg2Kgc9uOteTy8qsr
TMapqpKyAU8/ZrvpdIp0FBMTMI6j82dUnCKix1mQh4K8rjdFAnFByGRQewBHVthRovWi5/dPTcKr
E8yfiLkVXPwoZt/SLqaNJWB1s/bFzJ/K8S4IDml9AKc9KuNd+3B7EVbDxB+PYfkoYl/saCzPPhn1
XhdZRIjeUtnzE05bC8f32UR+21lmXVjzHk7i+7YqDxl9vm0JD4E5NvIysMxBBAJUE30KblCJ4/dr
ef+LT8NECT1KJ5pUWKtUE5/NGLy85tRj4Nsa74dOcK3E3AxRTkAAbgW8nkcuOBM8wmCSNLP3sSHE
58yvoJdml+05m+5rfT/EFhq/D1SQOSavOiOyXjj6UXO4qjpg1EoPVCHs7AwRy6dupMakhzQcxujT
T/1R/AdFbkXB8Kk2y3DJKPNeRkhzUOtisIDXWt2vrMqfB+TCWok6IriBb7vLWtrmAotZ0L4xZfAF
Rp0tHevMqQKSHItP4+Q/vciP1VfO69Bf22hL05jQbPpqGksUcN2XeBe9Gk/J3fiztEhxMEZbcR1t
96o9BLwQNzeps9FkgcoyAxeGnAZ1ClS8TtFW2aGP9aTuwpSEpODJVHMsZNu8TKnIRToAC4VOh8al
PUEQK340Ve/2l1s7f5Y2MWE71OI0aWLgZIq101P1EPaR3Y+8BBEPhgnErRRWStbMMJqICZ59jOwa
L2u/pgWzdEJWnBoC9MbYziDCFsUIr3qPn+lRcughf1efYp3wugtXz7zl4s1WL+4gIGoVu2T+SDXG
KD4Non80Tk0EN4KiMSQwhJ/FQX7uoF34kL7+b5+Nic+Im2kVVUBWlK/efJWVmpTiy20MrnlMAJkp
60AHCxD9pEAb6UMizSHCRBn6mGFS/j7th/vE0QoieybvuT373a29xgQUnNp6OJTARl28zIh0VlGI
J5jhzAP3G+bbPINzR7qea0MnDBS15vY8MPpqLBOgP0IavmgkiEAUEd72Z0y2J7GbKo6c1U4UP40l
OEi2beuVoyOUd3HC2YkrGYb5B1jIMKhgyriSDp6GKbDAzgVtdSjuQRLCyQrNHqHQVJPRt+N4NxMt
Tr6bFS7vQ8+rebnal9DzdWDhyLkJFiU0DNR2oh8CAzXJzDbMbdLvouQkWOcsP1ble654FRhnNAJW
JyLkriL+lKRPHW8UqL0MyQPE5YgViC6mpaL+ZJb+duoS2yiekSWRhfcsrxwL8mt10ZGm+hhC0W6a
czBRohZbRQ5RoNyBa2tTIX1RH+spQaHmw5wEV2gwGT1uJHkbT26R7bRynwvULfsdFTw/3ul0Ik22
m0xPH72qe0qGk6+cNXRMBXHgZPRHEB2CDDP2uFVkuWNN92l8pjLEUjdjZRfFdqDnONvF40ZscF+l
r5lpi/42NrbgMc2LB6VBRoAe0vEhHYkhJY5ZbY3yCRPoWaKQojtqYEkOHvT8KHQvoQFSNbeajkl1
yDEEXyY7I3/MEo/Wn37/jLoJtZ6MbpvrxBi9RDlT7B+xC4gefYHoJWzO/bSBUqcb+UTN3sX6W25E
NkoiBJeiRD+FJlisX2j8JOSfylg7lt8TXFgaPcByjaipqftacKzoS841Ww2+ieNdFp+FAqoOKKTI
XbzNzA3cD8RSL365zfzN1PxqSjDDHUX/jDRWV7+YyfceQ25heezKeUEO2uRSa4BMySZQ3Vqsd6DE
OjbB6GnyGS3WRMxNz0ze0S0ENkg3s3h1p5XqGrQYNYxiaiA+AkUjE2gzLfArLWznZhxb2hm7atM4
rRuR9FiTRiTivXIyXioXHvYkBmTk3W6ub26/O61nZi7QiZtsrqFEu19bzSJj8RGE5XZvJzY9VyLx
yduTfkT75v4LhaO32i05F51rkgDzEpnZmHo+6kaFQ+13exDkVPclmd6CkmS4utqPhmucCrc+jttw
ZziYNveEgYhO4PBOgpX4MLea/7cAzPpDlSBvgh4/Q7ZbOwe07+gegnG/yd9fKMEJ5xjHhLxbP25H
putb0KX5zDHXFYk5igbqZUMA1uCPQnbroiCg5LgNs1JUusRhTjoxgSiJoaF+lZHsTrWVQ7hJYGfp
dF7j+od629q8lBIXkznhshCsp42JNc1eSxLu6KZUSeUi/+h8Nqe71NNsnjb9/JWYKH/xFZlbc6pU
Ka1/a/JZe0Xz/OFOEbaclZwd8v+PYbFEoOFYmHpSzVtFD76L2nYS6a6Ia1L3n6g4OVY6fDa9DBmp
MCG+Wdmj1JM+6h5m1erbP0W+7Two2l0eapaVyoU1l+RxGXwAv4WyobvYSe5853viDc70iFONoMxC
6o1JMMS7AUm3s0cr9NPtH3L1OywF2pLo34RmkQilNGbz9EI4pqLs4xo1VhvZLO0SwbU2TvL4eBvo
6vsCCPLZaK3QwQEEmWDG4HRKC12NeiTeMPkKjYpCcBV5cxvk+p7EoDB7Uu6UKR1qoFQRMSsy4X4G
wRePbqHct1NsOpAcxauMEwl5tjE7lIJf3QjKuIdK9kMTP6Olu5fs25bNf+LCdRnDmA2JjKVQiy0M
E2JR3KVJmb3JgqLHaMgf85PRxukvoY0HTh5zzTsgfGzo+Grz5DzjpUmMNpluSnuUAz2xzokogzv9
ICvvt427nnj5bd0fnPnCvbjiTarcRcWIBbRwr3OkYaN7wV7+hmHI4Gg+oQP8oJ2SnWbXvE7I62fZ
jCxD1QZVHNTQ2DGDwJis3oqS3k532HU7QyRvFelcxYOqqzurHXO+IxeQ+ZBtULagHQWgfmqOETLD
HiY+H4yPfjN44d6846YjrhIDjIVMYBW0kfZGCECQRw1ObndElkiFm9qG2twJqevC/SXa7+TW4ku2
NM27UQTa4Ehn0+u+8pTUoyvb8/ts8vRzjYtRaDef8KZxyzu3Vjci3gLG78ZJjNVd+tEo5TmVp6xH
YxVaWrstpkhIr+mc4L3urmCbB/8hOs1VtoigN6ZRWFhWXLbaX+3/I+3LmuTUmSh/ERGAAKFXtqrq
7urdvfiFcHsBse8Cfv0cPDHxVamIInzn4frhOsJZEqlUKvPkOTuws4EGt76pvsLHhYTOne/zxyjA
sNHGMSFrQYDAVUF5h1RPvjR6SJNFlg27aCz9NJ4ArA9CL/vSX2fXBLdJ/7Vhbzl2F0HnxJ50LE1F
z7o4LgUUQYFk6TrI1xKX76Bu7gnV6fH629jZS/zB4j4nFpcdOHEf2oeZlStYof09mpwadeqgCJTB
SQLL0yanfZg8ulMwA1fv/4wu/V7dKHfJhirLRZaw/AYLEw0q5kxU0Iac/4Ymq1q7JEswyu4M7Y/d
/76+reuLPDEghQAgy0QedYjl3WgB5V06tZG4iWo/QzIUEadiwLugld9ANXsyUIKGFNyIJreI91GV
uOBhcHQrdNhcP4hKHFIb6nuiebHNAaU+hW89MC7TfGk/pAAypHZaq/pyu1kH67v4MTulFcQv1f4Z
BLZ7+2cezMJLbsjN6GqWN7qT9/LPCJjznyDPBhPFGJvMxI7l86FWvyv9k81dZr8X0Oe9/nFWPz4K
LPZS5cBjTvr4yWDWPGkRv2b0uoq5uh9HdXfdxHr4oDYkczQM2V2ImI4FxfN0iciY+zU1JPX9fWDe
ktyZPjsnesWI064BRjJoNrKj1dv8xO6y9pPDBZ7olPAOdhnXD0Y136FLDZ2OyY/jn9eXuL6L/1uh
FIeHZDLnLoIlm71z/mZw//q/v5wQOTAB5QLIC8ADSFqlvIS2VRyJqIZLRuauRdEjfGTjsyh2WpHd
51twj7XVnFqTwmBuVXPcQmrEndh7HwWYIv0PTndqQIp6FuXmqC0GLPvF0H51W/Oca8kj6r0Wujsm
gDqyKIymT4RYQyPcgX61pld2u5YHmGZhkXv9u6zm3yeWZFqQciS4nFNY4kQd3CKOUXFOk2Me/YrC
NIjA11cXoHkqBvYueIGhtKJ7UwdMM5h2eR9m7YbHX7Z+EDjAJG8wDbc1slhpZ6fIqMlQ4PekfzRH
Y14HUFHrlHf3ACmhINKpGy+BtSPGoEQDJTSoogOReX7EDE4MO65b4YLlxZvoXQX6FaH5Zetd3+iL
L2ouEgb/G+2TjvLAanTmLIz2Ib17rKoc1OxZQG3+gqsLHPNb85jLeT07bzCHsUhERPQHgWqRtjHu
ssywR5q5tI9RyGp/km50LUXdKHOvmiFgt8MFvODY5GONG1nNRztzh6T6KAZoVWnNI4s3vtGlky6r
MaB3DhCIhkFPKTpRbuWmESuZG9qF6ds1WleqFX/MaZT4nPR3eVjdp4n1XkJhwxlm6xhGOXHUbq6d
MazZIW1Nc+PgrH1PdJyRuGKkCHfC4lcnoTk3K43PdZxD7jJ2RJw46XxvYroovcnZ63XXuXBRrB6G
APGygMdHT+HcVAH117hNk9zF9ASUi/oodMMCuao2pSHG41sFed51ixfxExaBSzIWcD6u1YvwE+ZK
Q7Q2d/thHBw1sdpdV5XtBjzpsiMEMwhvy6GAfC8+7PnC1LkNG0A6sbB4p6s3Q+PH7AicYF7voswD
y8+uUYHQb5zW+Bnafmx8xs0h7B+5urHey4qw9EukLU6TiEfJ2Odu+gb06uw1X7WHV4H7u9+lKH4c
4jvzMfZtv99b99OGd695kg7O9EU4ARewXA4eBr1uh8WTFjkdwcrZKbplABYkMW5oithZtv/69101
aS+JjAqZE3Agnm98PKL4UWh57o5jwPqb0Gzw3/fJ1N1qS0vtEhyBrdVPbEl3scGtIbEM2JrCyM3j
PVA0Tstddb7vZo+Qp6kEX4ziX1/gZbVOsirFPyuMkrIdM8TyPM0Gpx1pctS1sv0ehvZ0tDtOHrTQ
Mn+HYrSrIOr6tnAySw0PkaoNT2LKCjCh6hpKqcqoHpg2NGjLNi0ojysC0IObKUz7GbeR5QseYS68
g6zZ6GQ6qfZhyqNvcWFMmVcrHcSYwsH81zGMv+6KaIDyBx48VPp+JmaegDiBuyrJolWyr0qPR29s
3jCzeL18iVig/gADAuSZAY88dxMmshoPdI55bDzOm1EL7Db2p5BsfKxVF7EgjLR0KgG7/lvbPoml
kWkNrWhwJ4oJSsV+LmLzjzKg5oJOpZ6EAeN96Idt3T1nCIHUHQpQtjlRmsdbtKB/sU7ykpEJoH7G
lpkymal5nvCeIH2UuyRQDDc8aKi/GM7o/9S8CEo6/VPkkxs6OUrm6LaT3CSHxKn9fD84KEfdTn6x
653ef9Hv6pfC3Zp1u0ii8dlPfpzM8Uy0UihKjR83m9ypyUvPDviRsbET9FgMG4/qtY9/akzyMREh
YCnLTkC1W9cdoTRo0EJs/blXePZ5/bhe3DcQAwDzBWKgCr55Jk/Ha2VV8Twq4QAqeadT+9Qic/l3
E7qpQXtAJfi8co1AHUU/snRC3lX1lktqHTNMmFS4bmQ1UTndNCnYVflMrXz5QtZTE/vare7bHhBT
0DAPpqC4D33V+3Pd5NZnkgLdxJW0rNPFYaPnzjhUGvCBG1v3V5zlyqGg0j0NVKlVtQI26MsH9+fD
4KXfocX1cKe5j/P+EQhtzC7d8YD4UXB9dZsbuiz/JDSYM2vaWofp/g99nT+Gh6/R0Xa2Y9485jv0
kP8ZQPv3iCHW2RjjRmCVvF6vCIRBe1zGmflnLB71/pZvJVerXwxlBBWKnxQpsxRVe1YmXDRIZlUT
LXuU5UBRDI7ULU2Py5fUshTMmC2D6ChcyBSFetanev/XMwB8nCbjKyp+5n12p7cIUVP2q9Goq6GO
Zebpfq4wd5HyjWbEZel8+QknSbL09dJM7bSGLM7ZCdvHM/NdZYoITAaB0TpLgLcwjRe1sTNHVfnt
aHLlkybZc671lq9NirLhyKuJtEGwJbjV0LuQPq6KQmxKlkQ6Ib87zRdg+6/nvbXVMdgyIwWBsE9q
oVUwk+KFnHhVeOwTfAFzA7a7/oEXJheohSONk6/nXmQpb+s0d6OUJsFQlYBuJHfJNL2y/j0usmOT
AYiq8vfeUoIimw+m/rFxPFdvpJOfsPz9yfHUtCSOcgM/gaKj/mpXThI72Z/Jr/0HXXHehRe9LEXg
AzsMAJZs3FBrWSyBcBWKSpCYh57eufEhavPBMJFZdsYv236DszljiULcr3xLO2R1mSeWpABIdNHy
aslhm870WPoRx72TjiowLeWe9+JQhWLj417ciMvJWXQIQR0PlhR5bUo0DQ1Z8lfQEY1Ono6T1/TG
P3dfYAXQMEBQQMVnsosDMXGjU9UCOwje1PTbCEI+dfY2fOSinbUYARQOQWgp0cvyU5BqokatILtT
MTVW3ozTW28HgDTZKnq7qI5Tj27pwF82tSSbyxE98cuIh6WpMNjU09gpU09DqKl+DOSehEGte7P1
ENfuhEikfNS6m4GVoFQ9oL6s8sAwZXB9B1bvTwM81BQCz5Bbkw8qKzCEY9Elvy1vI1AuGL/D8QnY
NSV0hP6CzsCM3LLwrObBTG9BHBhCxby+6Xu/Ep8Z98tk41ZdC1ALZNxiwCWi+CWFZTaWqKNkeD6Y
6u+5/agsiimkBQm21aw1Vi1BUNMAfoAAdCVFXMrCKG4sWGr9zCv3xg7pQ4Au2N0AHYa9GXwIRwvo
A3fYveK0ux5a5k7pfsY+cXPXdsZbzU8Pxb3tYQB8331MSDKGt3kXOk+VFx5j/+36l1q7mk14qsEM
4JMukkTwBbWjaQikb3jzwXNm/mirG5fQug0MImoE72K8eM5ds+V22UM8NXeLydxTsz7SUtsrWrsR
HJcej5yz4RAshRXgRBBMzs2INCujjKG2ItqCcWcWmvowFCK5adQ690jTqU9Dr/c3+dSpljvlcfF+
fS/XX3WUYo1Q+oKTSV6Gi1ZpUCbDI3UfogHkjF+j5ZlNAHHdwiEbqcbarmKyU12Et6Es/reDd3Lg
taTraZgOeBqJgJHvRe6oypYk1totcGpD2tIU0iV1PC/HJvJm6qT6Xs9yJykDiNJbW1JLlz1HfL1T
a9KdA7bWIk4irIg3eGHCXO1QZ/j8KHegAIFWcbmjFEmUi4ry3ezemL+mvXa4/gnXLiHMe2DmA4S3
qABIX7BPwhI1QvyEBmwWTq8nTtInG26y+uFObCwR5OTDRbky4hKHjdCGIqGKWuFBb+MvmrdbRa8L
S/aixQ2HBD8T2Jn+PjVOLMWqYlgDHwp3DumOa5Gr09xL2zm4vmkXZvDdIMsOhwez/tI8OV9QXhA+
Wz0OnlIfouFTDXf5Vlhdc8RTE1LWVVdkQpEcJmo8vJTwbrZ8DsblQYVolu00pf8fVnRSppUiFqlT
0trNYm7QXSNnx3g0/YnPz9fNrK7qxIyUNvc1ND+6GsdrToA18Sj4Nwrl3WpfmXKoNpm6ln/tIj6e
WJMOsx5xfTYErKHS0GUfc0SdOP+G3Dmu3jvbL0vVsX+r9WGby20tbT09VZKDgKiVKlGBSyZ7bct7
q3sY56OaPPCXf9/OUzOSk+S2qKFDhwWG6UvUGk5Wuq0Boqf9bOyQNW/kOGvXDRSH0UbTGTjwmHSM
jWEs9GiAXmUDZL5rx47+mdyEz1Pk/AfWY4vicY5+CPIKS11+yckxbszO6jINllTz1gbxoP5kNe71
rVt+rOwbJyZkSBSar00t6uULifdZ/NJbT2vcfIsScjW6/m8hF6UGrqekF1hIp5au3mMs4z8IvwK0
okN0fsEeoex1vlVmWqG3YGpINcidCaBKDj2sLcrStQ//t62pohiNmql0jtiIQNuCJBrktWgg7GZw
0OV4HelV5IzVritSLxEb8Wg1szi1KV2NVpFqForGCLHR7BgFZgcaaE7fqnkgJiDk7kXjAhN73SdW
Tu1yf4CSiKggzpBL7koXJQ1UA/GigC7boGYOy38nExiwmy8S7q/buiRoxYWogm/bwBViGsjRzz8c
hxgrMIcheiau4Q4vwnByYE2gHvTGb7sDCfKb2S2eWYbBIqd+ZAe26wuA5i0n8THws/XOXivCnf4c
mQ3FKsO0aBSsvbjDVIxbvEZ+egz3jnKMb8kNf1Gfr69/06B040Riqqsywfq55UAUzLG96KnbU5ga
30IAP6vdrw2Li5tKR/5sict1cRJVZpGHZEhhERgvjCOBj2+8SYLHGdX+wtV3qXfd3tqT8MyedGzi
XgjM0cNe53V35G7GFKiTOqVTLJNpP8r7yHkHKdQ9PjHUa8Ef9u+463MXs6QzVMRNabXl3x/QHls9
gI9Zwc/o5h1tjZCid+70jrLR6Vzxa9NA4op6BtjkIRS95E4nu2xGWV/QoQbluglKfshgW/bgTBid
p1bQmb8wtw3w50eFkhED/Y2hBSjYOyn7Q5L5mKOK2bd7Y7xj9KVTD5b9HIHKUGkyAESCfEvw7PK8
Lz+V2aA6oUh+5dipcjZVc46fmrWYP3vW8k+ULwYVr/Tx93VfWHb6zPVsvP4taFkDJQqWOrkI0zJl
ttrYyty+LPGWmI3OSbN5aypv2doLKwzD22DQgKCvHL9MnVUWuFsACGny+aYt228j00F0Vljf/n05
FC1fdXmLLRWP8288kC5M2YymoRpHP3JUdGd9C7R0kSlix4BZwhMddXoQEEv3WtEpJEPdD62p6nMi
Lx3YJaFFoEWRU/A30/KvL2ht51D0R7kE/EFAGErBmBTVlM4mZhhj3ryZGvDtcfPGomoDSnPhcMsj
GUcC9QcT/NByOtBwKLSbJoKsliH1FK8EfNSR+awYxJ3JxjzsRYIDWya2EDxFBr6VPMvPw3xgU2Yg
2tkoP/1RNA9kBf34dn3j1qwsCDawXiMlRLHp3BMmU6BsWppL4W98SsgXlH2PVWF7tTVvXM6XjQYs
yAIBEsoqcG3gVs5N1UZkgVUHptAt8sb+ZiBow+9ZuVeMW810x9m3UGZLxGdCb6Gp8u/rRCEH2A0w
1SBkSMZZbxtaNeQFsHGlG9MdCIpQlQHl0xYvwkqksMEahLoUxPYg+i5dizbhGVDsMAT9GXdK+vsx
Mp6ur2XdBB78AKLoYEuW1qKXahMbJjj76ik6oOkH5qqh+nndxppfLMJzgC6gWgOw3/nHiuKe20ZY
4SFuftkohNLPpoa4mtgws3Jul0+iwvPg6cBKSGb6JBXMarBbxm1Zs2NuUA/UgBsff8uK9MxCJ0sQ
jcNKUxW7mTd3iWn8yot8o761umeoxGDf0OpAV+98MR03E1YOMBNZH7z4GrPQqVuvnb6uf5q/UUa6
JnCG/p8dBPFzO5XVlWYiYAezfZhL383jd1LezJgAi63UMdl9iVd5Dbqxw3XDKyH9zK7k2nrNsmgI
F7vg5YaqsgvAqZNktj+MhmOQZxWwsOsWV3aUqQiAgElScMPJD5diDHk3dmnhInaBwr50OFDCIXkL
x43AvmVIyrQs6DhqZIKhlmT5C+VEPwB9UoL1rvqe0njr8bqyk8DOqkBjmhRTJzKcrFfytNcIgkRb
pW8q2AW6qO8dSAY7iVocCYpRIXR1/30vwWWGCiHuZBAeSF8vpZpi86QvXIL5CDEMzhB7rJicsN6A
DK6cNkR4cML+BdJeVLX5IJoaozz4aAq7sfMidiwNXSRC441jvfbRTouF5PwcsEmtBpFiRRMqnxy0
G+yJZD5vyMbOrd1cZ1VJ6ZIcwxi96hyGwrnw0nQGW2DQUt+a3Mq60VI8omO3VrwWAuD9fMvJhnOu
bihmAvHpkBmCUet8nQUrFywZiqIMkpCakvr6ZPiaXj5fd5CV5IZBoOj/mZFR5qHRa5mSwUwUI68P
vwtSvxhq6XW6tgen8IaXrFpbbsgFGoe+sLQoPtajImxQ3DB8L7Uqb1Xji/Pf0dB6EDLwry9t5cZk
uoHGHpqceKv//cAnbxoNU57Ab2JphBePSk7uaP3juoXVb3RiQQogtTo1Uc5ggSZA6EfgKNa6ZyPN
gutmVhdimhgtJgyfypB2rePFlA+qQOCwoyeVji+Eb7z/1p2dMRtaRHhwXIgwlBz/Oy9NOPsYPocL
0rV8pahKGZWDodHC14cnahzpbzWu3CLvdtcXuHamCQHCbAHdmLrMfQoulDo0p6lwE/shQdGwED95
74fqvHGm1yIwQQ9qWSamkmQ9kMbMhaZzgEQTQo+QGfNG0HOEE+hMWLYbbM3h+dYdczmhhGoCwYua
4QMySuSqaDaLohCGUbgY1ns3ovFg8bz/TjNyW3XmsehbC2yy8avV0GcuRuGYaawdGkOoN2FeH0yj
IUHVgRkn0rbYEBa3kTIKPNIAd4I4BZqAhhRJm8rUBJ9QaGiEBvIZ0Mg7UR1U+e8QIMaJvfbxhh+v
feZlOp4uEQ00m3Lel/Umt5qoANcrqs/9F6VBUc0u34LFrS7sxI6U+dk1jRW7VFBgH7514+NQHFQT
Yp5A47KjVgWV2Ihqa2HAxtlkCGlLrWD5+5NAw+G8SihipOZ24i5NakXB4H+zNbe+ZWbZ3hMzRtcl
rWZj+yz2KCDf04HB3t4aaVg7IkDY4TMt/qrLTTKbt3nOel642ngfxse8MRyb7pkadIUfT/9l406M
SR8qVpuyzbMEUcdQnbq+1TEQm1Ubh/5ymGE5gZjVUxdAPVA7cg6Ulei4EMS2um4dMyaOsFBSG9DF
EmNy0MswMIXROEqNEUJwLGsA45nFMYU+6wC5w6EWTm3+MestDe41L0U6ibIFlGGILpfcEOZDkcR4
0BUd9TDEgRP+J63aXQnanxn0B8cq966H2TUHgsqOgRYkkHY49+cOVFGlA+Ynw7et82Rfq5nhpiQe
j+Avsv6LKew7sncQcuDGPzdlwI/CgmFxZTMf2QQ4zai+WlS8XF/RZT0aNsALDOJjXIwY9pGOHgAW
Vq4ur6K5MHcgG/k2dPzYDr+n8BcR4mDHHRQeetUFduRF46Nv6k3lKbrqDGa/RUSyltycHh1pzWkL
Cm8FlzXGjQNl4faFHnJc3nX8mz78l0j6v4NjSI/BARrCIotgKtI+K3sPUq5Gf62rw/XdXY3XJ1ak
g2MxkY6tCSvMPrDqfaoeMEc2iI3Lf+0c2Kg1IODgcYTeiuQqUTYkPMcrLAJRPut/qzrmkat3ClYD
jGAHi+yUPW0lomtHgaH8wFRoIqKOLBnlSannDUXkQRbvs6x2kibybfp0fQP/DlPLV+ypGSlB7LQ6
6RUGMwrqv9/61BwwhdLyLvEHk04vBhSFwwAzkIXpoOEEmv5KY8MPxCrhTUyLIP5rD5niIiXQymdb
V7q3sdf4gk9rGcUQSwNXm2KA11hT0q98mtnzYGHqHpUAzX5JwoQ9jRYmRYc8bD9r/CsAigCY9JHV
9rjr4jLCIKliDB26gmoO5eQOjcmnBtS9lodD245go6tL29WJmgYiHgnUiYQAdxttM8sR8wwhrYZW
j1VYz7nDkwxz9n3VUXCdmlVQA5iA4XzIdbdGWaAlFmMeH80yUd+zptNmx7LG4pfSU/4Bmgs0dzgF
JhYSOtBSbkcDnZeirSPQSyeVbt2kAwVFH43UFwENo+TYG5P1qMU5G/1uqCDOQUc9e0h13nvAikMD
KzYg7GpkAJNBMlwN3+KKjfQY5wCXQCed0AetyZtDHDU0GJMB2cFkVIm6MwrWWVCmS+g3kdRQqe/7
IdtpTVcGuWFXRZCwrkVbmBsC9MLt+CNU4wT8uaNS+bGpV9lGJF07hKcuJEW4ZhZzMyQ4Hjnam214
34fPFEUf+z8I9KnIv9H/WcaK0JWWDLWJasTaUmCE8EFR7mPqJ2ow1d9syIZXyW1ID5ssUqun8MSk
lNGM9tDSQkFFpAGuv9LrGOWJ6imq5s/r53B1D9EgBjYB+EGc+fMQw9p6HooMdrqx2QuM5ZR18i0h
1nPVi43PddkCx43E/mdLhiiM4DLh2lIKnq29Zn+p01MHfa3J/mFU/jz7bfqUNFvjRyuPjGX8FI0Q
AJyQSchoTgDgogaIcxTp2DGqH0txbMafUfxjKt3EDCYcWP6Kcw7FR1+vOqfUPZ5+dNlGjfIykp//
Cv18mzFhbIddjF8xpJhNDV+aKfUKdXTD2BPVewwehi3CwEsHgkUCsqHlhY/yu3RDFSaEonncgTIX
Y8RVrQQGtw8i3DKzUnyFHWRqaI9aaNPJnaZQDFaVzSVuQmG9GGx44kPc7LuY3VgE3c9cBz9DTPDI
63hz4GVd+7aq2huudZlfQPMLiQ5Acjbm/uTG52ynrOJLJZa37RG5bLwLc7v3uknpwGAyoRprxvrr
9ZOz4s7Lyi1srobMGT/g/JuGGqDuWgqjef3G2e80nhyyMGoon0r+Y5juoQU+zVt9m9XPemLUODeq
5mEWNQYcaTTnfaJZH13cB2WzxYm8vrilBYEmFWbY5eaUimGzsDRa1APQzs/z+4a95sg28gcb7LCN
n7fHPNzCnF/GImwoZlywnWjBofR2vjawZ/esb+Cybf67aVPwc96HUGMplN/Xv9zqHp7YkQ5jyFg5
ZRRra9qbMvvqcl8TG+nN8hnOs5vzpUi+0SSsB4YJS+map1ktnXHaGvra2izJEWy9pWZcYBEpQPm4
KQ4pt59odmtjfsq5vl+rwetkv5b9PHld55WdoMWCxRT2g0J/Ka3lzOOB4OkSandCC5222yLIWVsd
TtQy5AEGLFUeaWWk7kdho8KsdwZoLx8mfl+ApYmM//zMRk73PzvydKqIW2haxLATa8WtpRV+Z2Xe
nG3xpq953KkZ2bPHbDB6FWZ6BaAZjJXFeeNV+SY5weK5stshElFMLVA05uX3PPB/FVdtVF0rLmY0
UURoBHrXg61pTDuSHzFch5qZXSv3XOXgn2um4rst8uFWbwEBdkQDcNh131lbObAoEDECVgQdYMl3
qoFVjKvAcUYWcF9NnrVuVIvQ7yvt979bOl27dKopaQw8E7B2OxxeylD71VLDo+XLdStrZ+HUinSw
taKdqynEl6TinXXQRyxBeFA/Ae0QqzNSzw+07a9bXNtBYDiW2YsFySdfM1HF0yrWUeLm3A6DpFbN
mxKwL/Q2s02lrTX3WepbKMZC6keuQnZt1kXlYqrvyV0Tlo+8sNzrq1m9WNANw7FDOq1D0es8mMQh
NP1mFX2OGqIPULUi015X990QgDNbY4+6FTtdvzGYthZNsH2At6PchRRQsqkoTJ2qEcVtc4xAXw0q
4Xk65IbhW0W38bUui4QaJssxiQPEJazJmQhNWd3MXC/QUcydWfFm8Fpr1mejHwtxUzTfru/m6sJO
rElVQpqLbs5zWItRNraLHVE71FVAPbTJ878WWXAjI5NmyPIwRn/+2ZS5ydpiWddkqp5tdgFhuccB
AO7aRe5S88T0Du4Fd6pBPZ7RIEymDc9ZWyt+AMrIQFEt3nP+C/K8rKIRg0HgDmiDMP/Z27GXA+yu
si3er7UzvuDNFpUSVK7pciJP7julAMkTUwAJZwkZPtRpFo0TCg2UTmpr2D9Ka2ofTB5BgFNBexLP
QeSIG2609hOgSYZMCN1pdPwlj8U0hl0Ah7ZAWh4GWwQLdrd7NO07khzEyB1Km41Avea4aP+A+t/A
TYWuzPmiIcwyalD2KN3R/jFryGIfcwDwWy126OhFUIS77rkrGTu+Jd4li0+hfSd9Tb0uK0xx1QuI
3K5v68mwbzB6FQtnNBLuE1RBdl1nt+HGKlefKxQcGSokzynGG6Wb2OQDFppSVF+L0CFEYKjmBaop
Y/HdnB54+lAZD5a1m+stEbpl++SbGfOSy84i/lwMlGo27Y1IWEgIlR+Kod8WqI4U0Vavci3tRMKO
GsWiPXahCGcBfq2bAJ2CSjN2mmlXlo9j8mTlqKntYmuvtne6HszccAVyKe0z35LAWvmqeC2gdI/7
3sD9IcUj3B+GOhAw1PN4fGrnnyX/6OZhP6WmA3Sod92FVgICMD8E7fLlgIHzSfJYk0RN0mtAu84o
iIZUMTxkcB8lox9KRrd6JSvW0PNZJjiQlWIsWDqRKqd4K5VQoRnt/N2uwJ6ncxvkT3OVPg3h1Byu
L27FX9ChB0sJqvcIefJVHEcDt2uW1hC6nCEJVaeFH2o6oBWdsXUU11ZGoDW99LXA2icjUzlATAz9
phqcn9Uubgq/GIbDyOkeBEMbyI0V/8QFbDE88Si62hfDeULQoW1hyk66fU7BRUy3OOvWNs6E52O2
fiHjk2E9YayotUUA90owceOgDPkLLU8UPmf6+/oXWstkwPoC+BAgS8BGyiGsRvW8qhrIV6GC5hpq
fztkqs+G8FCpdKd2zX2q10DDVIEW2r+u2768HiCIamOZ6E4jq5GRdTUjUzSXYwU1O3KvAHGmlZ+g
pqT6m45ZT7R1vngI3YrrRtdiJ8o8KCjhRQZ/kcug2lD2SUzn2tXDye/C2S+77KDlQ2DVzVFY8YGB
nCZXiJfn5q6Y4i1BqJXosngOWQZMQNAhd86avuhITdTarYQF3qpxogAeDffRCNoaI1EwPkt7zb++
6DV3OrFpSu0kvNdwEgatdmOgw3r6XQWiEHyw0cberp3BJWCDdIyBIvyvBO5JypFT9DJoqNdI8tlO
FePPGgxZ5tzswZYSXF/R6mdcpt7wPsRcKfKb87jJG5YZs0lqtxS6WxTMMQbDiwpQH/POS9XYsfsa
QthvaaS6wxDt/j/NS3eEPeYkimqYb/uR+kjroPLCRSAqo76LuTK5uEEexkgBMXMSfVEzuYNIwtfG
j1g+m3QdA1BDgDwBogcsXtLdwbNmpkyYNchDk0cL6FG8fUErF9Y/tEm/SUKy69P0ro9Z5CBmfb9u
fe1j24A6GqAYwBtdrrkXdjPZDaO1C3Kpo2jH5yqan5VI/YDC6ud1U2vue2Lqbww78asJFAkQB4Xg
gtFVvVdORf6QDFbsWo0RblzHa7HdRpsEMtPYV0Daz91KnzqbRCCbc9GW9kldfQrD/Hl9NZck0TZQ
xEhuKIgeF+Sf9NnyzuTzlOrV0natDU+tb+fpV5/us4w4RfsRd9atFX2bqkM4vtTar4RVmDY/KlWQ
z3ta7CDBDR2fKtqhBSe2ht8vvypAuai7aBToqUXX+Hz9IGGIjBICA4AQeDpaeH0euZP+M2HP1zdh
1c5C6Mz+FgTkKunIBjIAe165JfDUJopwCZhAMnJjbL7VVy1hSQj6f0GCi3OdOE+sVE0oAN8HdB8a
SPMzNT6m8GHMf1xf0KXjLHgz0MYAhGujJCCZYQt7hR2mCx9hZgE3ih5jGG4Sgq0tBicBzA4aoMa6
DOBve8Vsm7gDaqUas1sGbPaxbHTLA+H5WzSJLSqLy4OHGxpMJUgQUMMEkv9877RQ7cY5xChWQ0Mk
bf3OBAegVdKNaLq2d4yivEYwf4OUW9q7uOpICtR75Y4UQla/9Ozj+re5fBViGX/B+ybKitDQPV8G
YCPDZOUD5mNNj1ROiJFOI77VdNNJjIOxxVm/vpplVOD/Wlv+/sThNC3kJEthjQvTn9Xozsqod31B
1zMn5IjnJkhm15DoFhX0TfdtH8TmblJdZcx33II+GEjvgNO+bnHFExakD66ZhQ4X785zi/YYJ2wY
QbdZtTWaUYEyq1662a9ZsQI+JOA1LNDWYAMlfwtHUU4YLcSUg5l7VgnVAltxozlx9Sl5nxLrdSjf
TCXz0vAJs1w/ARW/HcFhyohX61u65JckXzjFpz9GP19yK+IQYuj4MYw9KejsVp0fRdxLcRs5Hfj0
+/J2SGufQdkuE8dxnDYiyspm4EEIzCzuIXS25XECfUyMOCnHGhgL+xXvNtBm9AOU/dpsK5laLrXz
PEI3CBDboMxANfOCS7oEoTJXDJQxywmt7AEYJ6ea1ceaRj9Nq39I65RuvPEvOVZAr7U0dVHgB+UP
ZuLON1djTWEL2gEKfKd/R8nZ4/7Pz8TrHO6nbhw0vu4U4Pz9Brys87Q1YnBJUgXrAJUBK4C3Ff6Q
bnnDVoDkEH3jtqBIa5zovnicYdYz/egIKc43AjDLLr7PX6E/qgTXT9KaX6EYxuDjiN+oU0tOjvrJ
qJCybVz9WN0Rx76xD6n7Xn6UhzTYomxYN/ZXrwoUnHiIS6FvJGFv8A77rLy07rxn7sLdCI1FH7Wj
/ea4+nIkJEdCaR89bJy+xZoU+uKMRrPFsLTat26iG8WJHzKPQ7Hx4dO4LbZeUitvVxyME3OSE1Hg
uqC5hMVNT2hEDdCvGh2KoeRd4mzxta0A6M9tLTfzSVS3tARHtYctcdP7X+Ntuus/6g/LUeEg48NW
GrYiKnduTvJQzegxNrIsrfvo/ekHvcVkz/8h7Uq2I8eR5K/0qztnuC/zuvsAbhEhhfaUUnnh05bc
951fP0ZVTyUDwgSmcw51qKeUnAAcDsDd3OwAfIJKKhLeQ/Ti2y1PmetrZzxQB9vppN40haqYo1TC
pnmb7yII4DbObEeXFvGgt1E7natCdwkMYaJX+I+cTbH64RfPUVcMBu7GikEXVMbMEtq5gW3pzXpP
X7zgKNuAZnnIDiyHcs9dTkbIQ3/iL3uUp2pxL6bVupzqEU/ua2ha2QnmurZDfwmJfD06qK8cTbvw
zw+UcXKf2KVctgPPci7UsNvblWcm5PVO80UIUHKOawYmGmuJzva12RPNxnSEyyS5igA1RIQ7yH7/
kR8VJ3IEgsZtu3GHl3j/Eh36C/T4nx8eA697apfyIatQlERNVhqQ7+kLsgzoA7hsXhtXsicXEMFv
tzzKz3WhvjiOhg4H8NGgo5quMWgdwJTy6jijsFwidX3RFbV7flAKM6xtbFDOMizIVRcxjouVFMS6
bN1raT/b13ffAyeAThiqcVfy/hh/+9AhSzM6EQk9P7qIHfXKevhmcpZ29ZAvAwbJlfmpbQyE62kg
GmMtNhNZxk4pH6r5Lit8iAqfHzDjlYG0H257IBQCKwL9CFw0qBgFqdagJXRywF4jyWDDDI4hD+XM
gLXhnJBXOTm8gvHMoHaDUCZSmRYqKH4iez7Eu4XIzyrRblE+LdFh4dSXIjEcNMjzqACZRweumHjp
KujsgO3TWYzUuq/bWWzsyRvMXXUDXhXb1a8FPxY55z1zMjeW1p9vDo5YzGMpn2CpdgcVWqQmKazf
WS902yGn+Ckoo1Am+mwIxwzrVUO3GEW2QNnV8d7k3VyYIzGgW4BGUBzv9F2iKZCwHmZ4Xihc6sWd
XO8WAB+L3XnnYx5DyChhN0ugT8LWOh1NauZqGxjoEuveJgd6aiT1DRe8e3vzMsrI4naHiFyNpNwF
R2Mvc8gbWbsL7w5gLKFmhkZ8andZc1RNtQGPNMz+ZtbNXd9ZXjyqnBVjD/KXHYV6weWLlAMcBDvz
Qc6dQbEriF3Yko8YeTf6lrto0D9wMUoXWOAEcGVXdiDfwJnq9apJxxJpJYj4LF9+USrviziS0hKO
ox/bF7C64NF1GYM4fX4zvGYXvSgLUX40bvgg7jK7eos9a+BMBNOn8OIAe4OlAZ1FuW4aqrkczfgC
qJWN060R1ESHzozMO5h4dqgQPue1OZcR7AS54kWo+MPDvvUJerPLmVMeYh3xqGv8NSQqtMSppiRm
D1Oz0Bx14P9HzXLKtUgsDY+N/pY1aFGTOA8q5v10a5XaNUJXKMvQwOoylM4q4C5/zBJ6rvBeLImh
7svIRVmh62TblMHz6J73JMYpDEY4oNzQ+Y7zgs5EN7jzF0kRwJGMxM6DDkB2jq8yFhCsFVDhkZAa
AIcR5Sg5yk94Nwl4MKKYPwO7Zzwn2T3IF88PhDWPyESBa2w9GNaOstPoU8now5T6uLXzDAS51bW6
R/vYUXzv3MGt7OgoWzyLX7P4qARtLFIrZ8hzbwGV0v7J1GvLN+ON1ZIec7hreKKRrHXa2qKeFYOc
9lW52oprcB0Z9oi83vkJZATQk9FQF0B5aJcuD2GhsvYaWK2F1il4WiGM4s/plFFROq8mvW+sqLVF
X7+NoCCfOELmjs797Bvv58fDuimgpw4N9GDYW1eJcrwlbzO0MSYtXiZYFYGgEQYH0UQaXz/y+hhY
z/VVUFHBUb7i/eni5BTrdRVqgBfKvnUtussFJFhsyDAlL2js8XGJOD84pjtszFGuVyuVMmp50YJV
BJ0+6HGXeJh2VqrlZESUx6WBWiyKDJIwo3bGW9WPwJXvNcYqJeH0Fulc5XZ9klQQmot/ag/nx8d6
jpxYp7xxCkdQHhWwDrX7NbV09Tp4EL2/MR3xvnxv7OjjvEHGs/LEHuWYwtSLU11hQkfrJs5c0C3L
CknSgBQ8IimWJaDLAa9AP72OHNppnFKmCdFeLFsQSF80HQrZSIG+l7HT8SgRvyp0gXpra4mKiLIg
14sgw5J+TCAzd9B9zb2+uRYrUu0mEvoZOchE7EE32vMKysyNvrVNOejSNIbcWbBd3qK5hVh2cJ36
g/uzN0jNuXeurkDdhU6GSTkqlFzkbIwqNAb8KC6j624nHIXblmOEt2qUP3Z9DiqzEuOxcIqhKz/P
UWR02s4ZFx5m+RM59HVABgrD6vpcpBExndGBCiGt1wEtXmt3IXJVKkndad/sniOv/G4d5Yfobr5I
kCRIX1Me1JGVw8KM/voAarBoFGobC1y4wDKPAMl+r8G5K5C5fNNmZ1U+GN9U9W1pr1DEVTRIzcmQ
J+CcRjJ7VX99A7UhwbgH8SHQhCDPk+znW92XLkx/utD34nu+HwigT94AkanAkw4NiT3DBzLTn64t
8mjseXR2rGi7mQ+azLPOm16cZ3zLYnVk0G/VkoMQZmV9AAsEzwaI5cDUQ6s5pU1cL7HYtPaAtASu
MCAs768i3GHCCFlRdRc7/W65EaEIfT7sMc+trWFqqQsBVIHtBMNLZi97EW9d0V6wXes1xscVifzz
Blm3wa09alkFsSxSdHfCqyUIZKFy0QSQagdBluWeN7T+oS+b6NeM0q0VpjC3fWpizcTZNiS7DS7U
+LDWqlGn1lRP4akBM0+szcjokiugXkkyQDbU/hEe2pp84ATBrl1sXHod6IgTkxcneCOUTw+SshSk
IdQxwj7ZFZXTqKj7eLlmSwKp8p9gdzw/oaz74XZ81HUKYvRo5etWT+lJJzpT8xp2N+dNMK9sWxvU
2ahNdY7GJdhILkW7/wgesgvhR0L0K+U3yqLbDUeDrNtOaVU0gcMPe8DyH3PpCip6nNFwfN2gzsBM
V7vwzxnzon1ky4fCyX1Aejp4RLpvPdBc7OQn9e682c9szlfPVxFGAOCRvihva3WWdrqBoVn3+sG4
UJ4sZI9bcjMgF6MS0avsJ0ROO0NqV9yJjvT8G+kmzO2vD6BWcayTNC5irKIkEbm+7EM3Uvwp4Uwv
MyijBIhkOeCWymeKcpOea7vSEBbkAu0pEQmeLsRSOR7PfFIiICOVClppsMdQLh9ZUyb2Jgai+6iL
2cl7FBHpKr4RnMzN/HHP69Ni35o2BqmZ6xMzCSLIt9kaLhhkHsnTs0za+3lX7njk3Gw32dha9/t2
/sBDIDYBbJWuGLi627spEe2JqPsOFXuirwp1N8HNW3UXuh2KV+kliMF490TGIoLyyVyb04BsBtz4
9CPStAmyWp5rW0fxmqDs6gzaxOMlZlwlVjA4UETAquCMpZZRNdKlSywVJaK6cQTdb9LvgOQu6JCp
+uuocM7vP9aQAI5CQd4EMvcL0qfOVH1pIgDR9Exc7vWu/jZjSTnZTpanAD2IUgKKlys/NHWOjujm
XvCgwfkZOsHkZG3ugFmhFR/lDu3jrjldFtXtYv08PzbGGbC1Sh+q+ZIOkMJTUGgs36tMe5IbqDW2
xfd/2wqgUr9mkLqT9N1QlGUGgOIIHRdJlQ8daIGSVN+dN8NwC9DdAbwEGM6KoaamsE4CKSnQLW43
yGR69WBAYA+N3KQoyuu6scy7QK3rhzirNY5hxsENyiNc8oDa+GRXOXX6boiC3hTyxo7FfQiBZOum
wfU2Odbpj7az0/T2/DgZT5cTc9QxpIYYvqHCXDNjl4tuCj6MpG6QX3QkuOl5YwzvB9nWyskNzwTi
iIoqoWpVPYj3kM2s90Oe2lnGg/cwTtUTC9RwjCzTqgh0EXZTQe2+SO02uVPzI6SLORuZNW/boaw/
3wTIaMSZABYDpEbF2xZiWkUInoj6Qipz0kHE6Py88UZF+Xylo/e1BF+S3S9CfZ1H6eT20K29rRbr
Viw6mTM21kZGfRkZKxBNryfo6djmvFcrkE03Nkg6i3wPAUBugYA1fcgsIwSqiLpA3Z6aGOp0ymd5
QSEbjZwaGfvdmDr5fD8UnAsPqxi5lkL+skTNHfhAJbT3wNLsQzno5+J1F68LijKGq92p9+FN5ash
sn7nF4wVPbZGqRkM5AD9XSmMmskuR3gSb4zBUXtnju6igfM8ZG2qX7aQYDydSrMfkiIqYaub7uPx
YPLq5KwHP+L6esUBCBZtozSyqTCWQEoR15drkAqJbn4cffSqdhpeSzj4RzxgLAcPmJpT/GC54dau
fDqwOYwmJIRhN4YciWg8JUHmiDwJBbaRv45K+mE2lhlUDUcclXhu+mmFS3hWHhRT4GwplkNournC
wwEOR2PO6VgCqxjaUMVYDPFnme3G/G6BTPvQQEcO5/Lree9j+vzWGhUF5UiVujSGNTR16D/MZEr3
urWoEpCywWKjw1pxJ3jnTSeFmq0VbXlpTN28R69Q64pCFtvgBGj3UZLrzthAvAn8Uu/nP5FVKQVY
Hp146PQQIbdKOVVcKmBH1Wc4VSq7Q/fU4/HdR7KTJJY31m8Q+iX10IPnC61f4nDsFBCljDUyXv3z
Yt5kUbMXJPWAqtG1JgZOZfFaTplzuP1AyvsmMHOhJIYP1I+Tl9yMfrjL8EJTOzvYqff5vjhE2Ng+
OprOzwxrO2/tUvfRMTLkOkhQEyjTp0495rykDssTt39/tb85uEo1UVNVRbiQsasUYAa7wTGiQ5Lc
BAM0eDhVU9b22lqj/L6oBiGR0SuEXuEfc7PmzR816/H8jLFOx60Nytv13lzGusKMCZmXpA8K8jep
I893562w0g9oNkDfNdrLLDR5UAsTVmM+5RmGssiPY2jYTb1vJJAyIaOo+Xp7UAEnqHlJD9bYtkap
1WpBNmKCYxfhafiWpQ9ahtfyUee9SpghHqFd06HRDRICujyqAssSzwtEuRoHG29xrls/Nlysllsd
A9dEzm8k6h2vbMlyDnCWGWsjOZ5C9MESG/2Qy1AptMcqdWOQ5ZotxEgLnSPOwfL4rRlqJ5u5GYhp
Df+IOn8pwZDXkGFZ7NqYiSimIMPnHMhsT9mMi/IUodHbUfx0yLmzpxRNbGgUw2PiMlcSCK+Khp0p
0XWZlcSqB87NgzenlMPIUaCEiog5DcTbuH9Oe7/h8dKw7m7b+aT2tCAb5SKmcJZ4yu4GUyYz2B1a
o3loosEFkoizfKzcKehWf7kJtb8BEOjMIIM95d5RD5lnfFcsJ7hvvcWe96gveu3snN/r6yRRSbKV
83ltWAA325dWYBTGNBChwqKeCR9zMr4WmcoxwVonwOTXDj880wGROQ3DUB5Ru1VNA/qPN2N6lRkP
Ilf1i7VQWxvrxtiEeuhMTu1QwIYh29MF+n3vBDt29T1ESJbbfj8cci/zp2fpPeAsGXNwYNUBzYgG
sBU9uMHMQjPNcf/QFtBhDGlMyrYieRBwEh1f7Xz21q+EAmCfwYvrdIAlKCOGSAFgoMbREui1Da5u
KFBwlupr/Di1QvlfBoScmE4rLCF5ayW37Z06etNSd4aCbMJFv38Fb51aoxxDE6YmN6BDbwsDFAwN
W+tuRMOJh97pwbZfOlD68ozuMcZ787zT8yaT8ha5r0VByzFMNITJycWUfUwgXT5vgzeV1LsIt7gS
CDnYsFDfWb6P+T5ffDMoXBSEvUXnXD6+plJOppLOH+LYjPthXbjcdIXeBcWoCOLSINkv8mDP1sUk
+OeHxyjOnlqkbrWVCerbGJSOkNQLJiIfgDaqLrsLy80I+I29hLSKfTd730Bbf1h7YHgdZF8D16l9
6qjTrCWIqhQjFlK0NUHPuCu880P8GlNWCyvHOIKjAl6G0y03oFURyX3gZszysY/2hnXR1Y9R5oLl
9f9naB3qJnhpk1CXeQBD1ezV0fsiHgqUJUan13k0nF/vWKdDoqKIPox5BGYX7O/yDfhkiLdntUHK
kkPnxl4bpFRWcDJakKmNPScIl5meonzVAiFgprap7s9PGXt3/bJA7WCQxcmLqcP7FhAGzzHkLcG2
gkzE5VAKJAs1p+W2i39WOU6PynXyftmkdrSpRZEF+l9Az4r6KcXVgOQZoPqileU7o61UBcqD4H0B
y3A6P8c9JNLSNq8v0DwJsv0iFpRXuV/at34qhctGRWYaBAPVD7WLcLUQEvUYx+j0IqY1xLt8AaIi
QTLMqfvO/JmNYAfuZ3F+RbEpAo3opDpzqgiWPUPPjqR6GO7Czgg8dGYrJTErKz0aQzgcjRlSXLGo
T49J1x1bSEHhClMCEw/qivhtMNGiDc5ObbcYrfoRiTX6FMc0R8pe0NxEme7Fysj9tNbulUmwdmop
a24jxDelFQucBWVuNvRnYp8Bsi9p1MkjFLLR9DJwR+ALV2syCyBXUoiaXoKc4LzrMO6sWMeNKco7
9Wa0TEEApAq6NXtdSEgE/Lz1LKiJLRkXaVQRUXXRAn3eLCtCg1UCXPorcwd43U43ed2PiVCo2BPz
lJOmzbwZKdux7PeNVvhRmOzmHKJcnfh03ixrXiFvZyjoh0erIk1bBw4Zo59N4PGCFpvduB0gIAAH
aV+TwDqKEAk6b451sm7NUaEsiAxNECeYS8XbEXo5rfkt6XjdHazNvzVCRTGjMa2lHFYKw/KjACou
dYbstm4k6FRfyAFPKIABDUF7J44AQ9OBnAWxwunKxRBIqSYLuCodek5Z8DKapGosRwlIOj702H8t
2G2hWGXNHZg4X39jQgGnXK2jyZSu2WUCKL/NsgP6UH5HL4gdL09dzSHCYM7nxga1aHWuKU26Yl9S
QPXjxR9D2TES3CCe5f5d5VEVM10Er4C1Vx7JXFo2ylTSMtRG7HR0WhERJN7q66SVnPsQ6wQyfxmh
RaPSURVVIQVMrS7bx6jQvKLhAWs44zCpC5BeLULRCxhHW8VuZAqkxhNYH97Prz+jwHly6tAjmYPF
wCMbp04RugIy+NNCcrC5a8r3Gslo4XIpvxnzynfEiVes4W1OO3p44A2S5H5FDRfBQqRJIAFCYmr8
RrzYWqFucYKRFcgOIyrWs6tpPfRwvCj4+J0pBN/VynO3MrKuQ93cr8LaUtNihpE+uQ8X8Pp8WzQ/
BX4xCP089oT2tYm+xTxgAWtXobL0l1XqRFNXxGkzwWrQvsSgppYSRx0uhGGvpPepxsulMpdrY406
1DIjhnySAmuC8BwrbypSMQv35GQ+2DZGqDMMlbkkDCwYSarboL+WrasJpMp9eZjRbAshAmiYjqGT
Vjy9RdYhtj2xqQWsIivLgGxBEGwCyEqi/zuOrvoxvGoMdBa3+W9c/EEutzKHIOSite/UXyyls+I4
QTwcpMcutWU9QdhNHLPCK2bgqSew3GRrjHITpVMWuUxhzBruA+hFQPNrhLZpVjqasY86TsKO5Sa4
ZK368ICaAC10OjQw5lZGIPWtrciVHxrA5U+aW6ScQ2v9ZvqmvLVC7epETLRSa3FoldZVkHZ4Z/ip
fJNkHDOsK9XWDPVA68cJnPILzIRLsQPnod8OPWkU06tSmfRGQYrpWpR4vRu8KaROSysNQmvsV6vy
s9X/lLuDzJO44s0f5YAxoDutLMFE34GteUZPH6lM+Xkq1ItWujsfHZnDAd0gSuAg7Qcb56lHFEaW
d4MKWo4RngDCxQP4op4bUB6cN8McEtJjn0c+WAcpM1VXJrPUw4yGpxvIG62bvlJ/KmHp59Pkn7fF
CBfSyr4JH0fMA9Ph6ZCaJAYzf9ogJ2furiGnhIrCFbKQnBExrhgnVqiNW8xqCTWSFj3Gza6CwEDD
u5Yx3BsGdGBykJ4FKIxy71mf4zkNYEADQiVPDGg3ql7ZPyyNBu0K4S1qc9KavEQjIx6BCm1lFgEG
24IeyenkWRAVBaFnhzKWgVuTCNYkXb01qogkxWV3WWnJ7fnFYjjGiT36TAkBTAoE2BPAPd2TpC13
GUp1bcpJoDJy62DU3Qxsne7NLaCIdD1rIxiS6n2l7jXQM+h+2rqp9WiMngyexizdTYmvrbhe4PhF
lSc1zthq2y+gUWN4GGljJeML5vmYzTORzV3Kaz5mvW5PjFARPg97vI7W9UuF2Q0m9L0nALBP7WUL
ffjUSNwe0SSSxvsSTx7OlvhfjH9S+qEDGYIBp3OcLsYyj3KP+gUujRrK/oLpZfFTod63wsoNuwfZ
A0EPznkXYm6UVZlTWfuRQad4alWoMnkUDWCtjN6TQqeQbTwOPbH2Qwh05amXJv/+3Rhz/Msg5bMj
SJVyYG5RQ4TMiXltTWBR5zxgmFMpAW6Lzg8QmKsqNahZNYIKhVi4qxh3V5MVTeDZmwPQzyq5M1lF
RRRd7okVyQnR1EUng1ryFIZZDoteVUhBa9YnHdjpxOY6lFtSqDvZ4SrIHMq2vFxF5cv51WNF660R
ymeEDAwgy4C6b1GHKCF+z2QfMAcLrZ08qBKjuwQ46c14qDntRKsBzhbj0Sc31IG4uI21p6i6nzrf
Ag3XWLlZeoyyV0X0F8C00AmikDh2ZOP5/JBZMW/7HZT/dDHIo0F9iZgHcsJKeSzEGUKvaJC0/v1m
BYxYk/DUBhUk+KKoMyRF2UiLajAegHXYnktvlgW7Kr3zw2EASE6tUFeiyKqiTM1gJQHrmdQ60/xq
iodBvIhqP9AuBiP3AvkyTo+SYU/9s5b+DJbXlifeyjq5tmOljv25EsWx69fiaewakMwdS7uvNdJF
BtEb5C2734gCEhRyoDukSjroqE93h24aAdhiYW9ZrArIYw31HUN+0TqN90pWWHcNyMChd3fVYsE6
nprKkjpa1SdwFQBioXYnRyOomNkpSa9SgiIPqd3RjQ99QrKfzW724svk6aNy82v5KnbQqErEpwxE
SOKOR/7NjBC/PoxmgUAuFSQQIz6sNu/TICLKsk95IANWgABBLpBkIvqYvyhoLso4Z1mBEmvePNYi
YkSy6+YDGEQlueacJKx53pqiYlEMScMJzb4AGAIdhrpFKvPKgjwLVAjK6y4b0wUWyhzMbVJNUl41
iXlybAdBRZdkmvJYHWAiTvZacxGp7pi/ROIuUQGlPQTtpcSDSbC8AOoBqI6stLDIlJ66Z98U+ZxI
qxeonmi6dXxp8UwwUHQqiHZWPqiV/Br0bKc2AjXCyyGBF5SkPrRe61uW077F/tPs9B4q7k5gQwhp
IrkB2oHSFTjnMStkb81TniGUuZbN6xDjqgG17oQbOEgpDvHyO3Zw11+VaVeCJCpgm/ooJu2KZ4TG
Yaw7avKql9eafH8+YjMXbGOFCtiiLIzgbISVBD1DurDTwwo80LxjYf1WKg2AKxkkWNCXIa8SwqdL
NspZbwwl8vSWmV8Jot9MEzEfg/CxByuLVl6k1k0O+6rpWZlr8Xba55+nzIO2H3lm8EKi4ELnOrJZ
DyOpnEFFMF236uhMxq0RPWnTm1w8CDWJFqfVDyY2hXIN4crzE8zY5mv6CKhPAD4BKKZ2BEQj0wa8
Na3diMK7WdWQ7tCG37CxMixohoy3Lh5sp9Pbp0PbzZaO3Gk1QAFp1jzNSDmvM8aZChk/pOpxdUD1
gQavi6Okp80QdbYWmWSJoQ+pksb82ccummVJbHJchrHLTsxRoUuP5lyMF5gTxsQLBPOoCOCpGHCn
16bd+RX6PJpo90BrOXjXQFUBlibqTI1MdWgCK+vAh1iSyBvtwCkhvk1Spz+U/pCg/bd0X02nJtrd
gO5Vw05I6LzlzmcDGDGeG87gWXO9+SD6LBXABz8uKj5o6SHe+jEbkYOQHUGxdgiPVTP/xoMYShoq
EA5gY9Yk+m44hFqpGgXsoT3RQptAroKgyX4Df/fOSsnzmAPwSbhN9Z90I1/n/ZdZKvbIzYD0JCRK
7MfcnUQS1qT3ofFDgr16E1+C4dMbLsBeSizX+oEUfU5erP1LuwtCooCWrn29KiGp5s02l2mU5XxQ
FgG+Fo/IVZ/qdD+FXSyiVokPC74JXnUZOt1bX4PYNbgMXXRmV2QmuIPseRxWrFCxNSufmg3CTJAW
BWbDViGSMhDz6bynMzocAQvYDIyKw4o4akNtwML0NjjKTnXjq/Iq+d5+i+3gHrwF8Ot79XuF6yTg
CM4hQgPkz//nJ1CLnlepFmZh3oGAEBw0bvcqXapO+e0mP749V0fNH58CGystOCbRnPmCRznIQiud
TAF1e7DkMERtFVMg7I7Tdf7TBHmspu/M/dv30hfBtloQ4Yd6b95bvnE7k/fzw2c9PE/Mr663yT1N
DXBEaozha9fXJrpoh1fJmUhJwts3yQbjuqvYzUQ4TSUMqDPW3ZAA40YPNIMKLq3iCq2Knd0Hblt5
mhwjO57Zk+6gMCp2RyE8oHQoJrbZ2eKPOEKnxCtn4IwrAD4BxIhoacV/FjXvc2VUujFi3pcOj2sF
lE2iShCUbbX2FWVfWhAyJSGE7vPiajGvKt77l7mnTYiVyKA/QnMjtaeFSV5KtYf9UbswEydM9oUV
Ih/8eH6cPDPUHh7Ryy+3ItY3EBDC6vJSlvQ36GjdSV3AwVbJ69XhS/wEHQq6hcEhBcmbU1+KiqiT
tNWXrOvA7hxo7N6abrafHswHyVd2w8V0JxyLn/faO24dHo4Sr3UgPGm3T7xdxXr3Q4bp16dQw26S
1hhDAbObzti2A97AeJomXm7XCQyiY1Amgy96y8HYn59v1htnvfNIAJJBfAfJi9NJmGZJjCQ1wSR0
s71AwUiQLbtrsLRTvpAonq+RYH3pOsWV29E+b5wVsFe+IrRq4yX+pZSRCY1S1zO2lRweA/FjCO7O
/33G5VzWtfVWgi2DxxR1dxRnzRrD9YAEryCEQMOqNEJvksIMNDd5yOt5Y7iTZULIBwyKaDXW6X4I
0OFFhSGipguaMNIJ1n3dmHasZcSMfwwVLwu/Xqoo5z2xRgXCBkhzPYxX7FUR2kV2RDduEBhOqd+l
Y0vS9qjyiKjZFpF4QW/JWoynPAWYHbUAgyBqx6Czahu8E9WnBKQCfa7cj/3PLAjtIeUV1VjFBvS9
Y5fjkYXkLV27AYPw0OloN7OhctlqV3ILSma5IJBsFse9DF4t0MyoAormL1pfkibd1wrnfstY1xMv
oq7SSQh22HqCF2Vdty8a3etaxZ3NwU5jlczR83mfZe4JuCzQniLkqukUfGtI4diPZYejJAY0sb2c
xIzzMmbNKRT11l5xyJSsmfHTPR8m5Qyp9aqzy3Im8VCSJQDksjHdNICQQVEcgjEkghrvjAZ8My0I
06QMSWTFBlcqLwizAj6wrWjtxtGC/gnqSiUPeagMfdPZhWC61dSh/TC4yGf0GATTTspkryjQvTHe
S6Vu56LiZ/28L2TQWZoVadAiA65mOxLKfd+POJ1/JMVLimKl1ld2kWbHOTZHInQZCucGJ3gxI6eB
wh6qJRpakuk8SqrKETSO8OVS/d0YLyWLyN1zZfp9dKNVEGC80EWeWDoLQSdvbVK7Xg+0RhRb2Azb
lMRAHRQKVDFGN1cETyyvJ+sooT3e6oFO9PrfSAufGKfcJsoCCFGAmd3uR+Fb1yYH3Xxopc5N0Ls+
ga1VnXmXHtbW2w6X3nqFqbVTtw63AtYSOb6oeE6RkNahjAhyirF2lGYnhglRVKRdOpKJfiwgGn6M
84VhfZzfmcw0yPZr1gC5uXuiLpaF4oSvMZLWsabLT8Sw5siTuwSpawQ3dfFdBIV8kT7V2Ydg3nPs
f2UHXck/EHtxUINfmc5oaWifqiO5x/zLDw1uuWr0iOyLLO81nTSGZ6XAGvJq86yn9NYm9dxAk59U
TeqA2JvdR4NnxodZ0ImleMMEnsaQE5kYwe8k2FPWonlUhNDCoaYY5XeoAFV7q5MbTshhONWJEeoc
gzabEJYrbDIewj1kXGxdu20gloNKktepvwFegzWU/aCxiQBHa/wZSWfk07LS/MWia8iLbcZP0Fh5
6ErTmxNcEKRqf95PGLeerUVa4Q/XNikZ+hWxCTxvJWe7oA3tNPuNDD/MADUESkE8jehDREAb3Fgm
APNC/TUhlbD8EMWX8yNhON+JCWr7B7JSjfKKPRWTYofEKNEnb4UdFKEzRbEtC9/P22N6xqdKqbVK
CNB5HGWKASArQQAFss5BULw2uG5i38xs9J07502xzmAQ9q+KqH/aolx9KNBS2o6wZSyleDN31dGK
9dt+sfxqADpakYV7WY1baG2HOEzabL4JkO9xaw1iDVmeXHdmnn/jfNN61n65U26+idoZ1lCNgxXj
m4I8eYQuzY9crK6yLH0LxsccBcA0CJxRCHyQmJBFLfDYD99kPeTFHMaVwIIQEOD9Glg40Et5Gmer
UAFMvAa0rpT8sX7pO8dKn3J03XKGy7rQbu1Q7z/kMepAbEc0r4Ey2A7deBegU2glrCKa/yIcZ6e9
XlzQIN2D5N49b5y1Sbe2qQffYA3JbJSrbTn1tSzxUBHa5xAbOm+GNZVbL6PuC2WpgQFsRdy3xdVg
aQepVVHaeTT63e/Y0YByWvWLoWR0umRLW5Qo+cFOHNqm6Bthui/RwsYFlH5Gla8u+ssQtW1UDfKl
ysrRNphvYtT7+twhuxwY38Ko2CnZs26ZOwm8IsrcOXn71MrDTa9ZTxWcFcw+V8ksOrGVcyIuM05B
ION/Rk/tmxJYiEmM8FGiBsaxSxVXs9b0cwNQZTT9TDNnUVm+g3LIX+aoRRUEoRcaGZPdzygjdM40
OCWgSb+zolhNIBnRIkJXIkdxKpopAXISkn+RUXlBWRANOLZU4hzH7Mn7ZWj9+eZWVSZ6MMxJi56J
4l3Vlhsjvu1NTyucfn5TgpGzVOwN8cvaGhM21poxamOgdrEhFAVJACJarS9IzZXFUw5nBZe1U/tf
80efwmUODUptpSWN4ucWBYhMdPIOTLfaUw0CVjO9mEb//IqxspS4ZeCKCNF7EE7QJ3KKLv7ys49i
yafdVE9EAjKkAOVqppZXqTLZgg6hIe29739qxYeMTmQ8vohYWI7e55yPYfno9luoVV00GQrfOY7u
dkyKVZZPcsZaiRw1jtLd+XGzlnRrilrSSiszM1FhKh3DfTZIJIz7fbLk9jLJnDcfZ1R0c/DcV5M8
rfzXmgS1zRrFE0Xe6cbt+QEx7wabEdEcF/CarDQCmAmEzO9j9UkoAZ7XOlcIFZJ1sp1CjlUbdX8y
UN4eEteA+EGrqiQeTff8t7B2JwKNDDVTTUfWmTojTXEEaZgGN27D0c7KhuidYbeWdjl2r7E03Y/F
wjuzWLcwCA4BpGIiKQn6+9MtOuLCt7Id4hEwK9+sBhKWbZlkMFrUTq3IsxOG0p+3sf98m/4r/Chv
/jxA2n/+Hf//VlZo4Q6jjvrff15XH8XfbrKXt4/27+sv/vUPT3/tn/5HefWSf/1HJ7+DP/4v485L
93LyP27Rxd182380891Hi4z559/HZ67/8v/6w799fP6Vh7n6+McfbyWEwte/FsZl8ce/frR//8cf
uJVvVnv9+//64TqAf/yxL97L4qONX778zsdL2+HXVek/kBWGqh4eMIaKwscffxs/1p9YGn4A/Q0d
5U5DBIwKG6Uomy76xx/afwD5vqoFI4MEHer/5uw8miQ3kiz8V9b2DjNocU2FEq3Yks0LjOweQgYC
Wv36/aJnd6cSCStYkgcepmzoGQGPCBfP30Nd/b//q5W9+pNm8N9jYJQ/MolFTz/w//v/Fn/1jf7z
zf6r7MUHmZZdi1H84D+hgOcTHqJU6ZqItxtqBmPlJ07j25HTB85FiK7zT64R98nBXIKxeB4roxKX
Vkv06d1ojKl4qBNdaNTUinjZuRNWdaB//w6bYppOLgRA46aN4OnZVKGteBmswjPDJCe5fKe7Q07n
Na31v9GoZqy6jrrix2IF/CBnTuVJL+rk04uv978b9HJDri9CfogCdcHRC88V1VKmEK4PzmTGQVtP
rQ0EW/7Q6CP9KJx8/K6VnXHug2zaWfjN/mMOOAgLp4FiUPm+NheZvtZ1+WRfks4z3+WZZz8n6AOk
h1FPLFAq0xBAPaktf3kl2u+uHfm/vb5eFetdOYD6AWoc10Y91KFKcf0DWjMp3BoGpYvdFgHIl774
aMft3ku2acVG+Rj4iyrsq7+/iBg8q+z9eWRgwCwa+U26RXSOi25PL/P6Zfn17UhgGWa2qMyiLaIu
xRdWJM4bx7yQF3KC9mnU2/nY68wJTkgt70R2twsCZ0lWFUC0AmDBW7lJG2TzIgPbvIxdkT9zt7vP
aaann1//OLcLYq8oLxOI+ApPvkriytGoIO1kFGGkBHJ2ITB66jR7OER9Xnx/3dTNgogeCLNoIMGL
w9j7ylQdx7lWOK12yWfhQciQi6M+VXvQ0ZsFBXwaWLwQ2oAFG5+//kLWEsyOw7MMc1CqyXOT1FDU
LK0v0atLfePnvWtSAuJArSA+hWV4LZ8aZyn0BUoxKutLOzkONSWrozV23Zf77dD69JhY4rHlPF2v
aoCyzu37JrpUQSJ+8/XCPHh2vjc7f/uFQG69sLLau8Zz6tiu2uhCMNE/ytyZL0Od3Te5SdTLdI/a
NZfLCGYfa2WlBtRoDnk5XjxRzUgU5gPcp3b5NU6a+2psv0wxYEE3Xmm88wIpZ3lxXLMyFnnWdCMl
ImEeJlq39aHRe/13EGDl3oH9xZ368qJjYai8Ew+hqAU3k6u294U1IbwuSdBfv6Cfk1KWSmQWHSAI
iJ5zeiflV9tt9Oyk/mU/ZSKJzGe7rZyBwc6iEUcr6Q3r5LfLqB/SSO8nRoOW6pttD/1wdLOq7L+m
rZT1pxYGC9BZXe71B4FcyAwH2VgtZ8srqt+k0FIfSYCg6h672ku/G3BMjKHdMfJ/7Ju+mS4jlcfy
Oa2qIHoUeuuGS+IEfVh5oyEeR1fr+vGQD3pTP8xmXn419aF54xpNSd2+A562A9pYn1efB86yHPUW
wvPkrBPYvo/MLBb6eIEQxjrUk2Wd7Bqc3ZQVe22Z64hVeYOCRwKlZWIG0o119WPW/KSMTXu85LWh
PQ8dS48GeCfLstE+6JUvnzUIcz++fnI31kcEpvp4AGI4WyunIG6uJ5m088XNNf2cxr0cmLSKjAev
ryBav98YHS6df8Alg8G49sA2bsuELZ4us5gg2IzG6VHtw8GivHS625SJ9APzZdy06sFdmcrpBcd1
PF9mLUjCjLGj7y5YBIZIWuuP101dJze/vhuqbirXACijYDXXpvQoHqyhmqaL5mQjHH9F8FSN3vKQ
lsJ8I3Vt+hb0Pl1lJOf3WFo2vp7FTQVtokUZmLnEa9PZUBWeL8rp0gDczU8WlfTi6Lf1vECgLMY9
5YhbcxwF9SCzXgCoa3O1HzSm7AfkmrvKPFuJ+1uzJNZJkKOfX9/T9VWPUB5AFoSGYOFlnGH9TLp+
muZuFCwXs3d+tp0TXTptzu8+2xhRSAuUBlUWsHJHgnC3C2apX2TKPGXduN1D0Cf9Mdb7vWR8cz0v
TFnXH0q2bhWngGkv1WDYh8lPqnCCTfzx9V3b+j6wBjIBw2eCImUVyvIuC1/v/OWyIE8JpBs6tSKp
qgMzpHJn7zYWBGsOs1vkbbCh+CtTbaVli1GjbQvq2jqXvTsfKrt2dk7xOhdReokGDNqARRwe5TUE
N2BISG+5Ly9mlsEsM7ijZR7KSk//aoy5PVvzoqU7Jjf2kFFbtEM5y6jS+mrhL15JXhNXF7WrX/zW
/BJraffsFckfptc2938s0k41Sah8nNTg2pAj5jbOy16/oAQ9fx7muH8ali4JwRnPO6dpY02KPxvX
4MzCmLMKaWxrzPJlMeeLHUMz9BBTiTXDCQkYuMYsC4TE626ofvl1oAESwzEZxSI3QN5idSEKRASk
kM5CnKZGMZv6ezeCu3jdyIZrXBlZX328pqnlL9wQRjKiTiprA3JEqpP9vHyGP2ePinFVTlPXvFpV
YJOH4JXeehPpIy81XIHLpbFaMOBRWYzjOXIGdNZqI3H7oyVKxz/ORc8YlFVBHHlMbSjxjp5XF58i
Q89ReurleAax40Z/zHZT3ZnB+IhFUGQnaVdZGZoi1x41W3HqVwRblzYbkzBtq99da9qbQb39uPzX
VWWAqR+kUdbhcaOBf8ucfLrArl3/ISIv+sz/lN79dblaCIeY2GDjGe29XoqhFcSSiTZeZq9ID9My
0XOpfkZi+dtL9J3327p1JYwRd6C4YbqAF1d3mTHbda4n8XhpSj8ezjI1e+2Yi0wu7yazZ+x8SIQc
w6pqhXyQc+XKN5MY6reN3mjmh1jmVfFOeE3ggqnQrGZ4jmn/NgetjAJUgPp4Fge3cWyByIXDOQiE
X02PKAU784NVLpNz6lw9NcPGcqpP4HG79zqlAUMcNYhWPud1TtBxSMainJ6yLl3KExS46fDTbNxK
8w8ir5sfJBgVo7HcpMOBoCf76PQx5Oavn7jbW4SpUvDLqFgHPlil1TbF7dyjfmITUvl2cbbiKDtS
VQ6OzMTsmbp1MuI+kn5VtwXxsC4uVLWn8bjU4yWQ5RTO82CeagexhtcXdFNzYyBeiaL+4tsFP7oe
iDJhJI+r3hourZf9JVBM/GmONBvdOICtdl6YOehn+QZFp+WoUbF/X+rl7o+43VVaLJQe2VHQD3TJ
rj199Kw+j6t6uBQTlBhxFvTfkgGqvc6N0h1u3NtdpczJLeZQdFXLXd3LuRvUQrTlcHHtvj/okqB7
iYM9TMLGgpSae8CBwgalm+sFoTSglVnNgsicykPmLObHZSF3MrPa3Gn6bZtyCPCRNuDJVn9/+VZr
edvFVYupbCg+xkU6HFQm+11nXOn0uq9smnIZ7KJ6w1P663V4YQrsyqgB3x8uNdxfoXRn8XsFjvGd
GxtiD1JwmwjynRRAiw64D35EfccXtvQp86PA6bEVBOfUSC8IBn4Kuui9kzAY5xX2fRLL6mn798Xn
KYQsicxqHxcPTsLAVQalHoMal8W51O3poSSZu3sfqa9RLaTAzBNyQ7xeQwUzl4Y5XLokyg5+ATJd
OJDOocC8XF7/ZAHbdB2GwDmjMyenivuwLaq/v9jGoPH6BGpO86K3i4fOrNPUjGoTFdeIy9a1duB9
k4jpmnP6bjYWHzoF3172xrpuHYdf4UDeD+M2glhrNaels2Ee8/kVVr0Y8SHSluXgz2CAE28cdjZX
OcZ6xVSzIfFTdBgEldcrdqci7sZSt2BpZjXgQIyDriX5+fV93VoRa2HMkXIFd/PKW8q2KFotrcwL
2KPPQQ/dTlLySBM7xeHrlrbWA4CKm4RinHMzxzw7XVI1U2eCti/6D4XbOse48NMdP9mwwoQZ3Sd0
j2kH2at3zSjRXHHSRrswtlOCEXXMUFWK72wzEMUwtcmWoWVPtr6GXaaetBZtbOOQRo/ouQ1FaR5i
TY5yZ9NuPw/E7kTfSi9C9d1WgbEjYJtNnDgJFZrmyW1sKGb417O7RO7OA3p7UWGKHIbGGfBvorVr
f7Pz2opmbYlDqy5NG7rknuhAawtql3Qvja/9iPB9ONtid5G330w1/zjTFLXhyVonhtqUR4C+0jTM
iNlgjC3rdCIxhFHjTg8kCuXL4YB8MqpkqxUyrGAZ+SLMi2y16TwvQHO8CND+vVZUr4bLl1uRXHct
0TOYQ5R6LdWOcnL9I+jR6QgnrreTst/chzRyyQ8YkLFUq23dHCKkDJKs1KdL2+bdcNSMzvCZ/er0
8jiKbMgfKW4G2r8600aKFg4fpsAmaL2TvQHLG6/hd4B1JzpQUH2awtdeM1RdAzF/we+wxRvavM5p
dNy3RWB8GMuiP7lBe9/0N+8bR86kPsaUEJS7xFori1QXutmlWGFNfh0Osz9eusm6D3aMFRhGDIgC
KAWqI+GtrLjlYJSuXroI89T6qfRqTsQ47rGg3xxvrOAknDoW4tyMSaeS/RMBhJmVIo5qUjho4fv4
WRZyTzhqyxKQXFVQoppEPH69a6OoDVHO9KI9Yf50iUm+Sa+Vx2yJ/R3PVDtz9W6xJu53g9azC7vR
mqaq1pLGDNrCChNp64diQnV+cjz6byKbPwnNcZ8tfa7fTJW8uzLyyzJro+XN5b+OEaq+zYZJSis0
WxcKaD/2H4ZZgBpj8vj0+iFXz8jNIpEfJJ5TS3RWz8zkm4vV65hKRiN/OwejfpT0lL4kWl08ucuQ
/3jd3s0VSdJH/RTqbng6sLf6fN0ylnbm1FboW1p3cocWZXiIfXeurhWU8pfXcwFTzVAQNaUbee0l
bTwNCmFthl2kNdnRrXJPZ66p7pG6gYbEQi22TIi+iiooLnpcO+8WZ66/LaktxaMnhOkfuGGX9GgA
BYAEv4aCabZ1KQ+TmTv9e6dohz3MwYZn85t5iDlH1N/cVYriWNFg04Y1Q01ANVVFRXJOIj1+dlrb
33kit76CRXitcPvqrVx99TnIcP1lNMNI6wvQBXP34Gq5/vj6t95aEKVK6uVcCrfjbZ6Zw0/p1zZF
H6M89LEIDqVDkSod0uzhH5hS1xsZusnE6+qWa8mIBdMGdhgMZnkqrBxh0tTSwjEY701XcWCOiaq5
EUBTa7r2rGRgOiUyhR0W0l2eaju1mT8wxE5ctrV1AJCoAhAAEjevrGS5SLhlNSu053GAQdxj4l1P
IDxLij3Bv9Xoz7/PimLYxvMcXvx1pwjl93YM2swOM+l2l3F0g3O3zMbZjo32bBoMe2m5Jd+47ZJ9
zmQzv6+SUZ48jWtPs5wFBNuuGNDGrUSjQI2UuOTRVHWuN9nXgjmOCLNCWbbpe9uZ3O+FVk8PPDMM
hC5atzObs23PZaMhwafcsapBlGZh1HmcOqGRB/qxWcp3vaed+tSQpyxNf77uq1uHTwnZEt4Df6At
cr24oA96bdBiJ0zov9FkT6yPCC5HO0va8iCkKYlUbCRLb979NAe9GFNEDFOnEe+GxWlPFRXiB22I
jR1TGwsKIGSB9t5QBAJrjpQYLcdqHjDlFZBlCq3Ad0rL3ckgbgI0F7A/rxRANBeA+LozAcN9gRYQ
t0mZe81JeuN0tpNUfF4sIR9lYlfPmSv3eosbMYDquahqLwEwWdL1t3IyhLJlk4NGzZesOmV9X/3V
81PaA7IcTfOYFX6OPPxsRn/qXrZ8f91TNr4hKVnAg4mmB4nFqlYgnQmpSmETu5kdVf0KEkLhanaY
eMnegPdNGM7uAncEK4OsKSdv9SJMsoGermOhfE3fObf1IiBy72j9P0ugOuYBRmMblp3M7D/49thO
Yc0sT3x5fcGb2+3jrWQc5Df+6hpPZCk7ORsuow9VDmddEfXFKS+WBBGKCFHhxqv7jwTp1cmbSmvH
+NZu8zktHJiu+c2EFCDGOtO8yguHzmzDtqnGB11z3YtmLdn59XVunZiXptTfXxSB2oG5b5Q8vLBn
5vqoA+Y+GLEtT/db8SlrWVQPCCPXiXA6LoOFIKgbelE2P9hGETyaGQwI/8AKMQT/OMpzVmtJA8YN
/YJvFgh7fmyt7HdVtto5/FsbRsj//0bUt3uxYaOFvsFcTW7oJMhZ6g6iM4sf73yVrRsG4kReAQW9
ddfMu9YMxtRW2J587N5wf0cHFM3eUBVLDvGY/mn3+R752dayoFRg1JDWGOiF1akzMz9tmpLkDBxw
+o3aPurBdMvKnXBvy7MZ11AAWpqFNyX2UktSK0sLzKTe9OSSRR/qJdIuiS7Nuw8Rr6fS56HMg8b0
2ufi0hIeuktuWKYEEwrRexLUrQ7LIn6+7ne3i1LQEh22S5IJqn6rq3lC1XwSueaEqTnWZ7fUtNNs
1N6pq3cHGtVnuE6SMIXAKVhxrkkSwmvvKyxjySZe8nAe3fbLxFk7JovBQF1vmJfI7dK7A2fsYYmL
0KBWtkZ/M4rgLzylXMa53n1UHcITVYvx3QAieMfnbz3wVycL4jsEzKiXrSItj7RSFELiGlmRPOg1
qgxBIfcGhjatIK1skYmxsvXJ8hbEP9uFBWVxPj/0uhje1uNY7DRebt8wahyQP0L0oqBP6w4/LIVW
qyq2IUxZ1sFPPP3YjfEQllk6XopxsOB9aVFYb0bzYTQoNr3ukFteQivm3ygNKnBqE17cUV6nUan1
mFxxitE4lsAJD3rb12+jNKpDH5L2u+sTEFlTCDQgf4cK2Fg9lrIRUpIMOaHjN8CFJqlL6BHSOP/Z
DNStTkAr/N9ABEbvWroOe3fK7WWprCvJalg2idVX1g0mJvygGzl+gTMPjznSnePjNNa2CKMmcYpT
1wfuT29uScVe3+cNZ1ItfqQ+SJAAFqxyo7xo4fQn8wjhSvFPgVtFJ33K93r9G9eLwXn3uJdVMLKG
WNpZzuBFkThhy1JxHDAjZoliuNl15Y7jbJmyKMQza8LRgGnv2nGGRDZ64ZgsKBu96uDJonwMlmD5
lMxVsfOQbtpSIR4VTIWWWNlKc0Ei2Ag3RBd3ORZaXrxJR568Kp32hkc2TQE+BOIDmhgPvV5WqVUK
G125Yd3o00k6JolsTXjlUd/YcQn1n1pd0AbcdVR7gEeZ9pqAsvGyoIWolEin8+a3ZjyaJzOKreMw
+vYX2y6rh1pYyyGtdu+cLWdUEikO0YlDDrTaz1mPInOYiZsXO0X2TtYizFz9Pj4ClaJT2+Ck0Tmh
Zoa9660sENhLZzodoTEs47keW/80jvlew3VrLdSicUXqUACkVi8qWUWf1IXjhAXiGO8b2xZvNWOw
Pt1/fB2l00Nvy8QvVmsZ/cS2uartMNZiRjT0MT25ud7sXI4bzueSjuIOtI4J6laXRNlXViB1JwvN
3EuOZDDp0QPliwssd2+b4o1lXow4BBpXIuDrj0MbNaW73GZhIIsIYfAku1jltFeovfk4WIEZBb0h
gh2u3pUVQnyTB81LoGxI6ofRm7NTsPj5TnXrZtuwogJR6pCMnd2MWcWtqZfIJSUhgdcAv2YRdT/G
OvZPRaq3dzeGlTEm5Ug6ebQJea43bhjzljErQGF1lMofoldV9iGZ9jo7twUukBHsGv1AkyiO2P7a
jozcIci7PA0nVRX+UvuZZ8DTmdZz9lWzgrg5Ca3L6r+rKvacgzHLqTwGTmfV51q60/TgLJGuXbJp
cNP3sxNU9e+vn4iVehvHmyof4SX3B+/MrfyiPoqu0FqctZ5ECd9RNpb/smavsRA4mAa445PaGfQv
C0equVSVNmef5lJPrY9dOQ0jAlRu2SU7j9ItshCJcW4CXBoIvoojrnetzrJABH6WhsB00+nUd3Ux
HGwZRfNHCoa++zFFnf5HEwnH+FZo2VD/XjleZSN4lHrpG+CjGVJ0iRG5T0tKXPhseLLaA7nfRHz8
Rn4ZdPdUfgmBVh6k1X6fSEdPQ7RocnlOo9gYjr4zVNOxBLpRfjBK4TgHChXpwBgBu3XyklEPTjsf
UNm5en+UhJsCxVBNB9y/DoZMRj7qRgx5CMVK15zKFK8++FYUFd+juJ+8zwaT1aN10Mw0S4qDWVpO
8aeUev1XDWV9bpxf/z03kSg/h2ou18Ev4l57tS15qmtW7ss8NJ1Z0IcOjBL5gch4b6Tx/LbromrH
WW4vJ5q36uUloqD1vS5UAfro/crn7Qs0J34vOqP4gaffXc9QLWIm1ABycUrojl17JGhI+s9JISic
mt3BDER5rDK9u7y+eb/i5tXH9EA52WrwlqKfvzIjs8X2ulLPQmJAqoqFm3rzoe4HMS8HO23M+MGZ
vdE/OkVkOM+Uwqri0eag/EA2bSnfT8K0lgfpD0F1RHEaaurMTHpxMjtrqM+ZZth8+jHThX0YrM5r
9mKF2zNBt5c9Ut1l1UBcPRSz10euUzUiTN1YBsfAiOf0EIvI0Y+RXzHXQhHVG86aWcASCaLVdI+G
Ndl7any3Lwl5K8giOj+U8mjwX3+sgNKzPRPXhj2y4w9j0/6ogzh7YlBrLxPZ8HbATL96tdS66Rtc
W+r0YcmYJ8jDYnDFF6Y9k1Oli/xLbs7uaelLbcdBNpzdN+kJk/XYuPy6EL0gfVw1S5yHmZ4kH7o5
QmTCzYyluP8UUxtSXXtGP5mBWq2L/nMWj2ilhA44kvOsuy7yWqhGv4G6ZPljKPK9quTtJ+NToQBD
bxagNl2D643UOqs0I3uRYd0bxbvJmrWzU9AyKIP2PlUU9eLRE2SunNk1Guz0DK5NjWaAky6ZDHsX
RmF39h3mTaXDoN+QlfeGgsoWoQzzs0q+dj21U8dQw/sileHil+ihuNDSdw6TjR2J5M5DsLWDL02p
s/miBCA0bZmdJmcHl9I7luY4HbzRrDhyurNz5d56PatiRoMTTsAerOk6pol0QbqNDHOnqI+9Uzzl
xtAw4agZhzz35h1zt06vzEGVwLgLMVSwcka7FdRw6kqGWZctz1nLNAEZarsTft5in9W3emFmdWv0
CzHFBBUEc0gNaqFjFv3pT/NwWmwY4BGK0I4WEdt4iN1sfgqGsvtjFMUeY/HWV6QPQnJMlYEcYrXW
OTd6jZ4jDrOk/ftiBgU/a/rw0NhGtXPGt0wB4IONgqYD4NPVWzMnkoGfKFdJY/aBgdcmNBpg1gPS
h5fXn7UtfwG0aKKuyDwG2cq1a9Y6WTFFsyJcarc+VH6UH4ulfdJ0IP16VP183drWukBbk0HQvsbi
aguDjiaSWwkRaoNjnvR0Nh506DAeusFMdrZwyzNfmlq5TN7FXuTKRL13PVf/DAxVnIZ2KNyde2Rr
B4GxOuBteW7gKb/eQTScAlP4sQiZ9Y0/U2ho/u6g57iYWjs9Q0vo7nyxm6IGH8qBNkHBkmmvrvdw
0bKYkQ/2sCp0edKAyT96ZdR8aAM9/hch3vLe6ofhqUq7PeLazS2lIwFwA/cDZnW90slKs6nX8Mom
6L03UAdCODKNGPoHn06xrDCiCuaavvu1naXUnMSBWSSck9Y6omUHDrXL5p19VA5wHc/h8CAyVfbH
ZMX6ODeVpAArPKwQNJ+s1nE/z5z8j4bRGJQeWuNZVD5MPK+fgK09BHpElEoMRN96dd4sZ4azeXCL
0NCAUDY0Ms8NKfTn161snTMaEjT6ydkJVlfnrMhteAFy1lZmQ/unMxZT8WcSA1T6QLUdiszXrW2d
AKC7VLps5m24La6/FydAr9PEL8LRNYsvsFIUD3ngNJcIPqdvpsjM8HV7GyeAMXDa/arITet/deIM
0QutibMiBM+ti0+1mGX1TcuCjJwGZTxxEIO22I/tsJTJn12VVXuP7MZHBHtDaZ2RHHLzdRBLQESp
bO6LUPqz+4TmUvXOLuXeMresgPoidySxwVtWdTcYPnI7hdQrBFnwp82ULGw72t14ciAEalBK4eOB
eq8xhVYOs44jTW7kKrcqpDd984k0K5I7Z3rDI7GDFaqVFDTWSCxpUWJJAFeHud6iImHO5nOemsGh
Tev88XX32Nw3GwIW8gxAEuvAjiRX85J2FEhUW8DKMimZ34cxRcYP/8AQwkZcwky1MfJ77ffTXFa+
nXHKWllHEJWV8VvGAIff7rfCmCSRN+EAfEurW5cAtpgBnHLrAqc5dklWXUrL2xuE2to0NVfALAaX
IpHj9VooG7SlpfOqpINI3jkxWHmgeePY7tx/G3eFKr9CwQ4vMBxGq7NbM8piZJpehlTeESbW7Xo4
pbZdJcd4qshkZpt+2f1BKoAnhWik8azYy6/XZre1PyJnIsNWM3VmHNPxnKe5vfOebO2gYkUnYKPV
DQfQtZXJSeG1IY0N9YFaj2aSSoylsdd/2igKMmhI5d+mc88j+UtW40UusVhwbfVxV4ZMDL2ZPTFD
RhwAiBs/mXH3Weva536wn6TlPCzznB8ba5cmc3OhvJt4PvVmaPKuF5q1U2uJbClDyxLdeVjIM7pE
q3YO19aFQfhLjZaRc9rQ6u8v1ikWv9cDpBvDggVfqr5q31U1HX3pZnso0a0FcbToPhDbk1avzrED
xTsFhKYMs7FyD33jeocpie9u53HT2qAIIXFAHgrg1vWCGrOfs3mo8fw2951jYkVI88p47qNnbYac
8v5bw0ZdRQ0+YW6tLzrnek6ttSQxIz47VEPavKlKa955iTc/0n+srCM1kCtVa9ikf7Uth8tiwAtf
OBP04v209+ZuhGuGTUzDB4LyzV7PPTOvTvHPLmRoDp7xDnq5Dg0kL4oObRX5B0kd/RPHYq9ZuWVV
KfApoB/wlbWvF7OVL2mulWFlMTp57qYuaz/LoVi+uosI/pgptjWHqdeN+h/c+mRlasqLihJBxrW3
YCbX+Gh8v6zojykwieHQO163NxW15fvgZFDdwAp4o5VXBkm+dJPHyFNTp/OpyOP2zDBNv3MDb95a
XBcWSQvvGI3m6+WAMM41zxpkqGXC+NDbeXmOhFUf66B1PyNkPB+ndNQfi0obv9sJtQq5DHPY+TBv
vn4uNj/oix+yuqWtRK/BUFPMEvPwO/Rz4qAF2sdca751+QjreDp9fd3g1gZTOIPUHS0r/lmtnMtg
yHAgGdoVLLhjy9C709b26R9YoQZOnEgeSuxzvb9RmtRuZeCn1Ncn5qHy73oRpP/gtIPV+X8jK590
AVe60IDJEDGw6DzaqGMapFEPjWfUO5idzV2jYa/q+iBn1kM24PbT1DW4WCxXC75Q/smhh4+ynUty
owUIY8sLM8pbXjwysV1HlQHHYTj045/G4h5L3/wU6Okfnt6eay1+07X9+2TqDpHZvSus8VRqf0t3
L6/eukVdFQwB2eF5WD91rjabrmZI4pN5jJ6zYJCPxpBXTz1w0J19Ve69SnoRhSeaA3UVMD66eur0
XjoaDSIRIqf2t24N2iHTh0ejnL6iEp3tnLVNY9RFaIErZttfYmQvdtdwJ79MmqQMF69us0MwSa1+
HDVvKY9DlprDQ5YTl/2DuIH4Ehi9Szbqmqtgz2sGv2uqWdV9luXoMcwM5/Ucn+NR32Of3nJS9Zoz
qqcDLls3qpOuMCt7oKUipqplamiRPSLbXjnuqdBsOQhAXRVt0UykL37tprPL0FfhZCUCQWn3W2uP
1rnopDzOFsr3918kCs4IUlPhrdcXdVR7ZsLcQxl2nYdoZhlrF2cpnJ2a2daCeNt40JmTptK/ygKa
JOiGyWzLEG68MhymKUGZpG/OrdCWnYRj2xR4ArBN1CZu0H9y7gq5VCXwu7q0UQwFr36Mh5pOrDnZ
dMLu3j82TZVeFBkMG3n9qfS8ThLL78vQRlgqtGdzPvqjveykuBuLIiOEMQ5EPNMP6+vRGBdGf4Dj
0Gtyg/TgoJ5VPba9tMyj3kz53kFWP3p1a9BMAPxBmZgiwXo0ZRoSR6TLkIVLjuDoW4rxfnxI4ryp
jm4dWcU7WQVu8VDnnts8WFHit/e/PEyRKP1uephUBlfXVuwwPpqZVhbqYu4/dM08Paaa5z+YRF73
v9ckAr8qFYqVds0OWhqTZmoMlYS1Y4jksS4d+Y27I9lDlW98QjAuSEtSwoIRbz3KNTqtsLzcKMJu
ZjDGo/Ie+o1rHTOoXXeOwMY9hSlFBaKmK2mJXvtkYcxukRY2+mKmw4oGmAVlMN2NxQfNhz8S4Cmc
982cojBdaaNVWoRZUQlk8SznCLy0O919vhRZFIN2CuR9Q7Jm91Ojeq9YAXb5g5kvcXTyyPv7dStb
H4cpYh4QeDTJtVf+lvVur3caVdpIBNknOuM+JPRm0z8W2hzvRPpq91eHi6CN2BA7NI7XfeqZeK4f
x7QIB6et3iRlQ44r+ZIQqgzRGblOQD9WsMuwurFEV81MEYsHajprFfiPv2A+aU7jp8jGY5tV2bG0
RqAT1jTufLOt9h0MD+qL0ZSkcaEChReBQG2VZTtkUUGSYfylGQmwk8r9cyib3/1ReIeFHt4742jv
PDIbbq8g0AzTMYLCjMjqIwZ9nWb9PFGeKwfvsriaeXatxrs/olJMmor5CY53HPN6bQFMszod1iJM
vSU/6AuaIWOwPKYjBTRLRP/gLAO8AoVJ8wKvWReFvd4bwPAioKMnvvzgCddOj4JS23R+/QRsbR4+
+QtYA/3Suuo4gozybUY4aXHG/QGQoXwEGNLt3Ot7VlZVRw3enhikdhHqlbQe/CjKny03H+8dRKRJ
pmplv0CFoNNXn0gkbSVap+Sqrcil83auDqnTtztevnWgXlpZvfyDO/HTkSIMoz6CZDiFPC2bRnE2
Y2Tv7/04XBXUQGgR03Wncn/tc8NcprpXuBajuROV+7j2vpawRfy430pAdKvG/5inWVNfVEOXxPPY
mmEscIFssdpzmqV7TM8blwN9PoZnFJcCGBNvtZiy6cd81FIjjFF3LrX5g1uUlxkFxEOqV2FuZm9h
535oXREC09yJ1m4zFBeAmmK0VEL2oFuuN1KLEwl0mnnqQvO9/pJ3Vv7VgvXZhs3BRhNU5PEep9St
y0OojoQAoGAanJR3rk2adk/6FWPS74PuQYh8Oosl6XYCxF+cMtevCjUrXmQWBmT3xuf9IIv7wEzr
MKgz0KGBisqORdy3eZjEokxOAJmKJpyAdGRhxwBrc7LyPmrQWLGK7DBWsTYf9AQN2CdZGJb2kAwy
1w822l3Ngz3OxEMMCLQBipz50DxnqV7/mcpZ/j0Yc4V+mDbx/xe2EbUH4t9mPiZNmSQHQekiP4rI
LNpLUGZNfm6llf+oHCC/719331uyB4qtIJb4toQjgPZWr05P6NZTvqPUQ7cuOybSlfEjyi4dAyld
F8enHGDoeKyXMX3fWRX6s+O4LJ+jHLLQE2FBDCrUGIvslFll3p3auu+tAyXI2HiOBukhxieszt7x
yNtbRP1oOsREA8ycrlFktiatNI4CKqqz7j23yZgeymFILrrR5zumbj0RU7gHEYCaIViX/pwOAHPZ
WTL0rLo6Ff3SH5tB7ElPbluhV0EXmu7wuvFXSKjopkaToVt0VUhvo3uXRJV+943IWizkJBSNNlX2
1bcOhoFkLvVlWEAn8WYOHBc+1zx6+7pLbX4cK1C1GiBjfKPrs2tllR40C2spcyqWUpaoFCzlAinc
sEfhdxsVsiCmxbjgSXdoP1ybKvy6rPtFVmHaFf/D2ZntyG00UfqJCHBfbll7dasltSRb0g0hW7+5
7zuffr5sz2CaLKKIMuQ7wYrKZGRmLCfOqT50g6x8qauoPfhGP54qxdN2YVhnG6Go+EcXl4aAd4ju
Fe8K8Om50SItRxVERHHq+kH9YvI4n+s69+EL9R3Xl6X62CI1tHMsyTjf39mVArGA+3EFw62DbMKy
0F46Vi15DKydVC9JijOi27G/o/1NLaVvyvq7bnjGjzTgxJz7Tm5CqGu9yDwMk1wizkQLYkut8PZp
4AcxCwXEgMCO+vh8LxrdCgYacTnIq4HB2NTxwLkrWfONQlly7Itk+Hl/C7YMLsJVWUHEIMpwLtmK
P7ddZnz0vb57lY14fPFRofwP1gT0EcYE/GzJi1eoyCpXLcsL4qx5BUbfftahg/raye3BS/otscS1
WwDKCfxZdLJv5suUSQ+yLOBas7vc+7MGKrXr4YX9+/6i1s4nQZFg4eaU0v2ffzM5GjXbk7lmUM6O
DuEQS1/iQas/jIPkf79vau1rMUMvE1bC5UlCOjflhYUOptLGFIQAvxESz85ILzkuG26f7MFPNyCQ
a0ujlwcPCUVNXjOxwe9SKAeC2bH0y/xUpGbyofAsFc3nXDsocmRsxA5rSxPYGoqnBGVMEM9NSaHX
SYZN7T2gq9GCsZycAZowyxlc9G0s/yrnkhNtvNZrDkI9mnBFILahW5gbDTxJjZuU9l6qdXXtVlAU
F0+9LI/Z18c/HEEGV6pmgIJfTrNJ6diPbZwWJ1vy0l1s+v5XI5CTvQQHzEFSkmljYWu7CacbzzmD
4jTZFh8umqbS61QOWkUtdZfSJSp3mWLm+xQo4hW24HFrsOnWIq85fsn4EAwC5hKTG4zTMMLWgWui
MeZ6pTOiXMsYgjl+a5kP2ogi1qyhh8zFLfjxYESbf7hqKING62uY6iY1i3ZWBUV054zWb0OK7W9D
JJmf7n/A25OAd4iGJSgVyE+WJ6/w8oKdjKqTVkv6Qa/l+rUu+mofMNP97b6ptbUxuyIkb2g7My84
X5up1eg8Z0ZxKkBHffGSoYldz5N15DF4ES8Wejhbgj6354ARS7BtYiANTMKSXbGsJksOSz4exFvh
wRj0eD8Nk7YRLq3tIXUtanXg3ikKir9/d5sQyTMyiITbyWdqvjtJ/TD+SkvJnvaepkUbH2xtSabo
ffK5qPUvj3ZmpEnX0f08BZln7bwgH/YVrJ8bdZgtK4tzZplQcEVSXp40iDn2mR5q+2iIHxNqFAMK
AMoYquQTqRpOITzm3cYN+hRW5TDg7VoZXeJRVf5slVA/9EaVfx5RVe0B/XjDxh2yujYmjuiFKkAg
lkCzoGc+XEqy8uSjWVS6SmfA4G/4jLnt7zv8ml+I0ab/Z2hx9eear8V6k5antPGSa14b0qGFxPEP
p9nkmruNNdlJMgIiLMRZIHyb76TVxqZhdGZxMkYlSA/w0iu7Aa3mfaZI9GZ0G0XcNtHjk9Wl00a0
eRtcC9ugU0SfS2CA57bNDjSx5kclbCQGCtTy/3wUQqBrak5lFR1Dv/91f1tXv987e4vHrW0tZwpL
7Jle0e51OxzdWPW2RjNXrVBXsBgWtakRLgLILoMmKbP4eF1XZRBNlC0IPk053l/LmouAYuCDgZWi
syt+xbsTgOyqqiWFXpyyrPXPdAu5qhiv/FJRffty39Tagt6bWtxSyBPkY2riIm3qR8ZOA7nR7tJS
977+Bztoc75xffOZFvVBxagscExteUpIzH8AsIzNndR7wZZQwNpzQughJpxEa9pePJVSO3RRqnNF
yXk5/o32R0LtLrGps5ildZKqcVMLfe1jEVHQZWJcF6KfxXXlK2afdCouAZA9QL+hMs567g9Paq0a
r/c3cWVxgp+SmBj5MW6QxeKs0NOYFxmqU64XDePSclc/Fy0MOXv6zM3fZe41j/dahZQUVHboxQgG
mcUV0sphQo8I3F6aDuavbES9wrV1KdtSAlspURJOgdgTMSOp0DIZt+SWm0gfspMUt86rUpjhobLD
8kmXS+8ZrIH9R1yX0VEfTPsE7M75wxil8FExRp4eSgHkxlQ4yKOWyY2vaSP4VmCXZgKkM2il/Dh2
fhC6kmcND2cbM1tLYp7MMyMrDxV2ttek3ejEJnFkk++miqHG+36z4qIihaJzIlDHgM3n94mWwXcW
B3V+QoqsOVdGU19UP/S+eUERbaxq5T5h0kO0sbkfCckXF6SWT20yRSPThSFzaipy068DGpAPdxsE
t+n/t7J4XEIGW60wbcW4ZGSeBysfvmdSZ28ct9W14Iu0gkDtMxw337ZhsmJNj1mLYXW9W9qedmit
ot8I7tc834BAhBq5SCdw/rkZPeXTFCpOh3Li19GQqs8qzV16D4Hbmv21rPpjrzDLrJjSbtKqZuOh
Xlkl5sEqEeaDTF8+NlWdVmMDS+xJSrqwFkQtzl5P2qLcWOfK5UVEJ5RG+KMAHZovs2/QybFrkG3g
v4KTY0/lIall2wU5rl28Knl8wgldE1IYqMPYU8L9hb2OIjM8Rhm4bSX+NUSO/CqPk7W/f7TWdu+9
lcXHkz3GyCvTy05B5xWHti+6XZNW/zxuhAkqhSPFYAefab6UNhkkI/et7KSWnvqcyZ15wBm2OLzW
liJGwRh5gygMc3MrJfKAUZJx1SsgUZ66pAmejXYwNwIO8WDM65/AuWh0ieSLYvKSsdSbJjOkoAi2
nkGJv+Io6r4rauL87Bq/rF4RRZAqGMVj+4nosndO9zdyzQfh7AfiRceCrHPhE57eWUYfpZSwHe0p
mzx/V2TDi6q23/OaSOG+sbX9RIaGoWQsMYa2uKQsI4uA5oFKDdO4eEp9U79mtRJtcdmvXO5Urwmt
iAuopC6bXUxOdUXQMc+tZMH4s68kfVfKSbwP5NB5PEeibCT4UqiSUfRYBAOO07VxLePs+eSnPxn/
US4ps6aH+/u2tiBBHgTcj1WRucz9UEqNJI0SDT9sVOnZ6yv0ANJOe0FGzt+4k9Y+ESUj5lKBkwkq
k7mpslAoI2qY0ss83acoze6neDNCFCWMpcvzdZjyIpSC2mdR4gg8lNsDz8kYMrP7/eCEu06zXHSL
P5pW9T+yaiRvfPpeKIU+DmWg0IcLQKWmiNrRYi8dJnSVoOCLFTX0e5XSqT8l2MA3zvTqNr6zsthG
f5KCKalYYDIYEcKZoR4+6VHqb1TvV/eR8BCYprielupOWQlFu1Ew4h9kRQ+8QB4rQSPvH8OgHT7p
UhC8oABSXxOnI27Uzdbe8MyVu0uU86mus6MaNem5uzRmq4xBwAAXnHfOh9xXokMnS/LnserND1kI
a7xt5daJ/9nx3YcPBZgUCtuMsxrEpovQPwgRnawl4KmNY1UvKkNj31NlMH7mjF4/fm9xO4JgBhVO
b3cJZaskoywbKQQz6pgoALdq/iJHqvnt/oJWfGZmZXGXIHUZoKQCCHYqqvjJl0vfOJtOUW3xGq/a
4fLlvhJkcW8i2O9yaacNuzouWU3aG42rMfRRufEYjFu8/iu3FqkZktoynwiw1+KkFYWc2wONnlPb
5IdkLPSD3Ud/FmX+OGqINi8hh0AMARtZTogr6qTgDBgKg8x5Curyo6c41kaAvbYa1GGh7GASSMCh
555uEwaE7cTIqiZzlJqi/WhOZrBP22j8fd8PRIC0uByZaWZ+WhSBSf4Wl2PeoeWX1wqWym7ntUwb
7bRc1g5x2zTtLlHsDHVcGKUu982uuQW1WYFjFOKFyxowCmEtd0ko2B8G07WVIt7rUAw8/r6YpJTc
V2LIjlbWfBuTyYlTyQK9bkRptCs1tT+G1mYEsLYWylHgaVUYfyhFLKy0YFO0sklPNnwMrlW2+ade
8+Nf93ds5falnEJtlLl6VJ6Wa2nMpCjAdGDFSbpnaWxk40DCaX/34zbf+UFpf4OBKt4ZgS+lrl1G
ysZmrvgkhW0kJgCagbNd3r5SNSlk5ADap4lZg7RlBg7ajuFpLBGAv7/WlR2dmVrEibnhRFoUMADK
7J+1tyvrl8YL/p+MgFFSec7EfTv/bG2qF0lDtwgW5aQEy17/6mTfPP+HlViUpUAqIWmxDAAKpVbT
HvnRUyYHAJV6XguFKP9w38rap0EYSNDRCtn4ZRNHSzXYOSL2q058ZJmdsJF2nZE0z6io9d/u21r7
Nv/OnQvBiJs0JdRKve4V0uWmKekrOmK8TPaLL//BCk10KLsB8ILWmH+cUhqrAjAGztYj2OIqepmc
4lGe/rpvZuVQAfwj+wYCyPDOcixWbvShiMKOWDdqxk/TGJht6VZxz8CqDsVQ7aZy0I57p62RKoyD
oH3qWq8Ph42jtban3IR0PRBXB1m+uEEKpIyDvPfS0zT4f41RqLzYSphudI/W1krHlGuQiU3Qcost
TWsZfKPGw+W0WuBCCGhD0tb9YRjN50DVnrWo+9A1sMvFyrSBUl5zT14yDhrrA3WziDV6hqg7JU05
zoVh7UnH5IPf5GDAy3iLOWx1kW+Ab3ou4KIXi2TAfyoUk3ksz2h+lwnku7VVHS3H+z5Z01EKB5hj
tB+pnmycipXQ9K0nQcOA/JZS9Nxfm9bzyzhm6MzL6jLdlYY//dBKtf5iV1JlfQkaOTKPIUM61YFi
wjhtPA6rO8wzCgqaessNqRhkIFIYxE4Km75tomKoSd1OVpLuYIBAUd37h2Ylixdq4kws0tsiOFlc
nAhFxaWlEQsroWzsUVjTKmaOOs31dVJ7KzaMrer02vkQx0MUDoR+/eKrjp6uTkmP6w65oGsYJaPb
p56sNRsrW7VDsgabsnjQl9xsjKC10ijZ6alTnAzBkW7a2WAVH6/RWmDAyIDIsmHMX6xGbwuN5QD2
zUPG9ySjKJ79aNhiwlxbizhzBMO810Src4/UpzrI1QaXyCU5hsS28E+2Hluv931hzfHeWxG/4l14
H5s1bfZOg/6ydqLfeQH5hOP4/s/E6+XH8yLI1ikfMUaiIDW5MGWkUltQx+XjtLWz78vC308Ado/3
F7S6bURx+DXZ7M0Ut+zZSZ4ZbBsd3fg3RF6ea+a29r/7VtaOEJ0MJv35j2rc4uNQ9QgQ+eW6ADjz
s9C7V6WrnV1SSZ0bDVtIiJUQH75GSmGGCKpuWDuYCJDtBD6L09jVL4FdeB+k1Bw/8yCaX5gUAOSh
bQkCrLkFdQ+4T1AdoIK/cPG0LywJ0vLsREer3EEjZLhFoEw7gTjeOLNrq6MiARoOnSIirEXZNFDi
rvQllcclbNsvoVJliduohn+ovcn7s0Fx7gCbyMOnCxdk3MchtcAy8z5zv5+ibgh6q87Oll0XH7U4
tXZosVeH+25y44xYIWuGK5L6pcDIzq1QUqpkNFzTc2trQ/KiFn0zfbJML9lSDbz5XhgC+MGxIoNh
HmyxiVIHBrwOk+TMEF3FnKoeIBjr5G4U11uvx8qaBPSCYQiwsEQ7C9evQ0ntI9NOzpHXOjY6EXJ0
rAZNffSEUSR9mzaHwRkavuVADN0k8O5lEJ9xneCa9Yb3A/LQeucbCPHtYsUs9ve/1e0WUpkSZNsi
2+MeWmxh0NaDMbRldDaCoHp1JLn/2yv79sL0g7OB0b5FEtN8BtYkyNWIWUnb536RGWPTBVEVnZWB
SV9UJPunDtnsj90otz+qXLMPstQ6T07X108Z2lbnvM7CTz4wpY1F335MrkpBYw5TDt9y2bPoUqP2
jDRl0RB5X2WYqI9hFCkbVm6OuCAGZ8qXpwRibtS758uFGN3omsIOz5WsSlCEDPZr73Tjzg+n9q9q
kMdPeT/JD9duhVX6qGDFKRjeKA/YUJFQOxjDs9yO1ZdWk4fXiirzp/tus7aD2EHjDAT2bf1FgufT
Tgw9PJeQoe3ismndkqLFxg7evDesRcRPUMlxwJmyn++gbaaF4vdGeEZPMf1UaQEKT5kT6AmQ97L/
n6EDEb2/rjfxq1lhCZOCwhHCLbgwcdS5yTDtWhhwi+g8qbES/uFIVdy5plJp2keJyvF0tqdCS3ca
NL/TrrU6+9egm5W3p58iewe5iKvmSaXvL500PrG+q9Kmjd3J64bEbbkV1ZaCfZSnH+XWjpCd6NUx
k754utN4Lwril/1TAjmfeVWaWAoPkRd21eX+Em9PPBEcLRKxn5QClzcZ6Xg1yVognSQTWcgd7DLx
L6fMfCC3VlT/uG/sJsEQcQ8HTOTCKHQtU/yg1wqf1CaCiaQojtbUFE9TZlcf7bzunvXEk3+PAMGo
GTvd6b7lWw81gJ4IyWaSU+RyhW+9C/HMXkH0z5TDsyIl9sGsMwAgqHw/+ozTKOFJhUqDnRTjrHMr
RmyXplKbnHHfmZonkkQ1PjLdVJcu4H4Up8BVtPG5NBOQdA8ukJyJtgZnkPMnzvzcdKr5/Nue5J8d
yfRkN+4kdZ/AXbyFNLjxF0jywdiKCIzxbibX5nbCQQpNo5rCs9bF9ifKRaidNaGtHpuuAUN0f1E3
J/6NkZ/xfl4JioZL5ywFm1+hteFZGpS/kQ1lrGtUXnpH+jhJ1YZvri0M2XByGQIIDWvzhVXO1OZS
bgbnXPWqQ5N45pmruXzyQD8e7y/r5img9CmGoARpJP3rJazRy6ENRzKCi2yMlOhD3YeG8drHqv0r
s7og2FWt5E9u1ljpRu91ZY3UL5i9IjUEMLw0DGJZTQdUN89d3Sk7s+Ke7ho73g32sEVFcXPgWKNQ
oeG7gd9n0GOxnUMf0HrgKNgR1HeoSFWup/TehtevLQi/J4OnzSsqYHMrsM3pNlTu0ZnZ1OCQ+BJr
0eToMMX5Flr/dkFsGnPq5G4EfjRi56Z6aZpyZ9T9c5EO3WEabeU1caotiOPtgoj+LaATXFPUJZcd
oNQs/amyA/WUNHH8V2KTtztaEX3zKzq+j3ohpqBOEHQdtJTfxjLfXYkZcV4hQ6TO02R8TSv/WrTh
a5YpP8sxe6mr4uHzpQtAl7j9uR5vJv/kkOouUw3KqQga++y16FVFhlpcE8hnN66NlU3EIQDmECjg
5qb4lO9WVgH8C4D/Kyc5s74isjNdwJrHriI1wcazsmKJeQPaMiIL4FpcOEXLZBZzyYpySsZUQ2G8
aHdmYconVA62BBlu70ISDjwQLl0+GaNg80Vl1Zj0pg15be53za5lCEZJ4r/tSNpXdAE2fGPF2blu
xXgDMbHCVP7cmKn5qlwDKDvVsqV9lMMuem5kBKPve+CqFRJ0Rn6FeuESCK2Aoy2Y6VFOTW2OLyEc
OQc5iLay3NVvBAKa0FGw0iwBJ3BDIyrOfNHJyZgfcpnZpdRXOl74d1ma9VZndd2aIEQDYsV7sti5
wPYZ/iosBabF3topvVIdJzSHjknxOJccKSgxG4ENxLZUihduXmt6JoXAUk52UBlPYZlF52ysHmY3
FlZEYgRhKkMVS4KJOnTs2IkMtq9T+kud6e3Rm8pqI4O4fRJxM/DBDLUCFiD7nDtc4JWD7QexynSS
IDmUUzmtj5NlpM+qN2SK26VMnbkeIs3jhqvffjBDKKtSZqcYBn/zoq4PB5IURpUOiWHkO08pJA1u
Mzj2NZiKh8n/eKOAnAgcF+gPHsj5IqVh8KxWH5gLrujvK3Zj7BR73NK8vj1VAt6CQzDDQzFpifIA
8ilTx3bGU+onvWuFTeEm6bjFyr5mhTaI+FQqiqBLK0WQTjCkBxNjPEG/I8FX90Vjb9WObhIGBsCB
W0D4qgiJqCXeUyok26mTYWBUQteebC8z/9FbVBwyOw9/VNNk7+vAyb4nebM1A3DrFtwYzKkDNSVe
Ij+afysZUa9AY+7lVPtDdU47fyIss8pDWkQPI4LE5cRbxQ0FTwgZ0txU4lVWHzAKf6ptRmKZzTVs
l/54chnrutyhYWEdxY9Jd80QKd8fvYJByBGlE4zyh//mtnU1n+B+C00eMMX7HTI3hQBYU/5+2AqF
OaInTAng5uKmsuTI6rysNaCcCkwYyey0+9ZEhb7V+lj5aICbAFaJ0hJotUUMnzhpFJSpr52yOpAP
TL92+2oc030Itufw0JJ4HQUaD6S1uD3EyzLfOKnNR1/WA3gSrcCb3FHrfH+XyeNWEXpxzv61g2Qg
AiPiLCxrtHHF1ZsDprpooy3tlCDQDwFTFBuX4OL6/deKw8wLZUakEG8oZPJpGoIIK1UWtX8z12Uh
j+T5XbWXU3X8p0vtWLuEo22kG4ZXl/fO8OJK9HlewASZxaWAze1LQinka0MTeSMvX7OC+CKLEyqj
TPfOP1beMH09IMN0ySySuaxJnXNQSeOvx13ivZXFWiQLfZ06TcuLobfThyC3nU8RFBpbAmGLQPDt
W4ERo4YCgIsLamFG7b18alA2v0RB92w2/ZeMle2Mtp3coYDv7/FF8TLShibCBTKzsGb7iTdFTdpc
mHjUhz14tAIBvHGStwZq11yQ6JabEFtUMRZnF/xWo1l53EByWgOkyiR4I2j75cP4OWjLLvsge4Ff
HNC40sfz/TWu7KgBhAtQAe0X4E+LCzjXu1inCtde6gZ40q6TgYYcrSGFXrlqPM34K06THoTXfasr
C8YZmZmAXYg29JLJPzeVcjJ4Ui5J5EdubJjeySJCCF0iRbTelDJ6siW9flB+WbgPECzEiundCkmE
RWI+DZUf98mEWVXqUdHKnfApDSb19f7qVo4chTa8k/YSn1RemHEQ04udMKguhld7rTvVxCTfgnD0
t7hQVg0BIqWAD2U15Yb52Yb4KdO70ORsd1boDj7UeFI3PCi7IHaNVhntJW59bklN/Ir3KeVYoOUD
keZFU/PnQbLas6FM3un+ni2iHYwwni9uEE4B5frlyY5bS/XKsS4vg9HET1ZR/9WWJfVm5M+e7ESd
ik+e7xnBPsnUfItb//YMAMojQaeywYwI7/R8gbmj1g1Vp+ISFX39WhQJWmuS0o9Q/lkW+gSGX+cP
dj3f1ivwmgLyQXS3zNMNM5WtXmO9ek4gsisp5r8WKaMvhyLpx4tudc2e3mfz1/1tXlsqGpeEyIDZ
GF5ehHaV1ISMlKjVRaFxXZ3kYQQ5muqEYRA+JKHqtlmujxvn4fa0A2ghxeH5ESWX5VoZHFVsH+7v
yxgN1UvhtK3yOYOYIPkgOfBbuUyJSeG5yCen+vP+cm8PiCjZgnUU7kvlanFAwKOYQ92l+cVvvPTJ
Q5GKDkbx4KSU+JYMroIZoo1N9rGU8GY8sDLHvs8vbTnEJ0kty099U2616lY+nRiP5XlAqJT7ZfHp
wBnbWZQk+UWGL+zJTDPnH5QBuz1pZYYOmpI+qIz677KAN8jU4kjnlxVTW0/A5atqfqn8PoYbrUVP
N0Rx+P4nWsSt/9cKmQ41WY7eMgdlMMXQmxg68dwc813um62rekD2tNzbKiOtegPjKgJhzi2zvJcr
2VM0BmPYwd5oj3bbZxctGbaihtUF0aphzhhE8Y2386AGCuCJ/OJFxEN+WE37Tu/6174K6+P9vVt1
Cb6PGHOnFLcsVZWRYdWMxOQXNein3k29Sj0iIAzxgjIa1rPiFepjVfR/vxZVbQqZcNKD1Z9flaqf
E6cixnQZtNj6aUDC7eayFb6mjrWl2LX2tbgf8QtG6njgFkERKg8IV8kjjqEq3QGmK3MfAOhy72/h
2tdiGoARfqIvoYAwX1AthkUG3S8uTP+236KkMl8736mvfilvTZ+vmQIXz4HiqALhXJTHOqkxyyrB
VEDKvfPruD2MTWbsxzYLNqK6tb17b0r8/bsnm9xsKmn55RdHi8p8T6XbjPYFgeDGc7JmBwQIR4oX
lGLI4hspmTIpg+LnFzPVhmMcGOap0mF7ffwbgZYAakRPRRQz56vJS4DMZRmhOJAVhffMTHGm7xQG
HLynPkPV8D+4BISDAkmDk1tvtJXvNi+S+8bOrAnHG9tir/tOcI7UMnVHNU42DvDa/hEj/jt9KHqL
85UxuQGZR82dzq5N+1xLJ7cqmnL/8P6JrijPoCjrwNU8t9LkjYOdkkPbSL2Biknb/AF5r9p9oKKj
+BvWVl57IEgE2NRO4dJZahZGkeFnauZwt3qWfI5S6Dd9dXRH33ZjpOJ3se7HG+5+cw/SkGX6WoDI
xNTjspITSkxMQAyXXaxUkj+Z0UtR7Ap5avY9ROmH+5u5aov2FO8IjSpKmfPN7HS1kCobl7engKhJ
StqqOOZZxVer/Uj7VElWv3Hp3ngJSQSJIeEp7QKBV5ibLBIj0D0aOBd5DMcPCZXhXYLox+f7C7u5
nggURDuHdiKFEOzMrUjeoCd2k2AlN/ydWjX6S56P2TlyynHj2lgzJUbZmasCY8J0xdxU2OdyZmcw
1w+Dn7sUv6tjIa72Jgr9x6Drb1SRAhSASBHnmTdybkrOOjVDLNa/lGlinD1Jdl7U1kqeq8aUHw02
RQGfV1/0dGj7LjdQK+Qgt0bDv/iRhZirVP6RxeOWFuKN+wklD0JZoPigW6ndzdeTZIlnhXVnnVVj
ekkV5Rp6ve0iXfK1k7wH+wPc6TSHaFCRK6P6QidkbswD75FpqHhcIsL7g9l4QeLaXuTtS/63B2eG
3oxREhAx9L+4o7kxXWl8oS2TXSIjUvdZMDnupGVbQMm34vw7WJMww3tFMgsQQJR/F48Jc8x97oBv
vdhq43VukrV1sQvaMNXPiWHX+bWBv2R4AuCb7KuC183N+jB4KQOlMTZw5DffUiS7XFiIJ4MV5vKa
r9iYhB6NbbO9Y+YghO058hncn/HDjqrhQw1xzLjxtN1a5FKmaisiRsFkungJCtnymqxskkvYmNX3
2lK8Z+Z/0/hqt7GV7oHPhMqGyZvLC7Ii5jpF+dGBLm45Des0jW1UhZ5cKiao3TRMlZ096FuDgjc3
CvTJzKCD5gJvC9Jp4alBjRMPntFd+pFuDJFK60LKUe3yydiiJH57TeYeRM4OrxRZmEiLliuyE06D
X5fNJWj94YOujOj4lEHtY1GOnp0EAUBbMVpXQ030VKhZ9kzeZv3qfcNyQ08PHxyuwKOppcGgDdEV
+MqbCV2GOQCQlml1ybKm+gGOUHUrp4k3nPX2O5JDA854CyNUAFBzZ5VrxZsGx68vbae3wWEwNQnx
J+gMHg32RBpNbiYIbem/L0PKyQsRRg3q5mJLSvMxzY3kOGp1/APRXHV//8W7XRItPPBVVANZGN3k
+ZIYC+iTXuqySx5Bluyak2S81qo8fL1v5tY3iVzBE9BCthBRWQKLx6TUCPQmzDSmviOCgaO+JcMN
J8iB75u6Od+UBliJIGQGX0ziPl/RONklc5D5dCn9vnSDovPdONLiPc3KCs35/Md9czcrAy0Gmpd3
j84JSLVFLFTrJSAuR2sv8YSucVI0CgyX0O7wuG9BiFdMEeAx0iFubQjBF+5Xtr5sj8bYXfLWH/cW
K31pU6V8ygvv4aKRQEPTP6YSTxpAsjvfxKDOTMjwIvXSpjASQO9WMIVlphuBifjBs1uEvhaDUPTQ
TJCLN9CMySycolQSlWyw8Y9B71mIocbhr05HeszICvU5LblRN06X+CI3VinE0VQWtEzL3EYbNEca
nUG9yJ3mHaqgqg5TY4dHp0z6F2Vquicr09OXyky83/B6bBUsbk4cBR6QcYKdnI6evGz36nkRMXTh
jBepMuU9hP4DJIP1wwkcVsg/4JUFB4XPLHJ6EJl2Eiucgjobsv3Ymf8Ydanue1PZqskt10N4RKIo
aPChJBcg27mreAz2J/FQy1cmc6SPPef8Wmj6Vgtv6SpvVqgsQiskmIWWD85AWJs6oT1dPdkuBLz1
a6X3n1XgDW4TGD9BMR/vn+vlNSIMEp1TrCVo5j1dHDYkGaLRgnr/mqTm4PpWYO7HIbBcXUv+qLPg
y31rK5sohi5U8jcUvG4oB6vSKEwrLodry2j/Xq8kb9eETblxNYpP8d7zCXeg96ERT4GWy3jZH5dE
RA38rr/6cZb/NnJF3+fD1J2G0kvOXllr35Moyo5Nvhmyr1lGQItKkmhx4P1zJ2k0r0wNK+qvuhKV
+6Ge6r1a1vWenzMe7dTKP9UDfDZeWTnf7u/s8tIUayYuonEDV5QYLJ9brpKhmLS+765xk8kHoPjS
DuEG2c286dH7GU0t2mpIXvF+ka4uI8shBIaitllzbYvJ/ArVAZPfpRJ8Laxha8Lv7d+af0pKThTA
BQW/SCAXF7TTJHIQdkp7HTQzktFDndLgGkm12X3jcUzCfaD3afTV7ivfP4+dFkxuPaSR/aJ0TqDs
HBmU0JWgypcOYyIP/t7Q0SjauGlv916jyiwQajxatyM+va73vToM7ZU5KnAfSAcWH7vIzo9Om2xB
hdZskRcCk8CJ6eMuNsTo8jCqUcS9hqmZ71pKac992gecpWL4dt+lbg8rjgwkHTl53v4bCs3YD5SM
iXNcKi7qL47dqN/GJHpQp412EfBV5EVgZxEDKEvQguyleW37Zn3tWsfbhYmZ7HxTbzY+0U0u+GYG
hBNJH1aoy87Ph5qpHgBj5GMmXct/yeiZ/jP4UGg2TdQc4sIcnwIUQY70o+VD2djBxQh6+3x/Q1e+
HWNub0xBtMaY7p//htQzpiGy5foaR3L2YnhF9KFSm4FSVjpsEAismCKgIVxjHpGrfVlHCs00Kux8
dK5JN8VXNQJKUxpSezKbh7EtzEjg+jRAhKwwGyzc6F0NVZ3Spu681L7KSaG4flVHR98vvI13ahnN
CCs879xwokHNJbewYukAgwjjr4HV+kd0mm0gSVF+hlTbO9Z1F3/TCXiuTpqGx2I049P9T3d7sVNS
ZbBN5ILk6cu+5pRmHdJ3nnUtwQN+GFvzuSTivpDbTEeihfI4dYryUWPOYX/f8O37zMcT472CZorh
3IXPqF5TG8YU2VfdSr4HJRzpcNjGkFsmo1v78lb8cXvmOezQy3OLifb/8umE4KeKyT6tqxTGUHj6
bX+teXAO9xf1pnU3v9apDuA1ghmPksGyKkhtvwTII6lXVUOdDrRhYHRX4lS53VugmLm4nSH4X21q
uQL1cWnnHzO70apLmlZ5CEqSl4eWeaMqH+O0ssILCHXvzz4sTdUd7aGVznWVex+mJIcL2mVKwvDd
BFyA7zLwUm8RXd/6BqhhYhlo2HmqyGnnrklFciQLMpQrHR+mTEavkTUEu4ak/6hQcemPmVQbAAxK
iZKTbY6FsjFjeusj5Og0L/BPVHrIcec/oPemBrprX70mCjLVLhKsjf3Nz+zxT3uwrGkXsC/txgVz
4yjYErpQTIKZAs25uE8lAgOmWpvoWk3JcIqdIDzWgCDO9x1lzQrZrcBUkuLeEDaOupcbdIDiq15I
gXfRvbItdlAljMnG+7BiiIlgZmtwfpazROAyANYo8dTH18QumJ6Ts+ZQ+lXw9eHlCOIfQFB4i5jy
n3+oKqwaaQjC5Aoug5FYYyx3UQjP4X0rN3c/NT+GkSgZ88+AOxFrfXchF1Vo6EPvhde8h5HJjAr1
Q65Cj6GpyYNShsQgwhSFMYHvYjBp0dSqkxgVcjOKrqCJpr1UDt4OERrrwbrimxWB6wBvQWFxSeNW
Z1WQ06UJrxgrSU2UJC938RDkW7ffTfbFcnihBYKXKgffab5zmd0lmZNm4bXrK/tzE0/6IYlK4zTo
sv+ht6TyRGtUebA6IFZHWxpolyD7JWGZG6UCXg4Rom/XAI3XX4xxjL8SuwueA6uLvpSa2X+KTMg2
7/uI8IHZBUz6JapHfDQB+VgWUWWjG3Ul1qP/w9l57sptNN36iggwh7+cwNmzlWxLsuU/hPVaZiab
OVz9eXr7A46GHAwxBgzBgGHVdLO7usJaq66FrhTnsE5UUL14z+etQP+DAAgCEAyScbs0b3EpyppJ
dnXSxDiZEVqXoWbugWvvnHfOOWEk+G76uOsnMo7jrJ8LJ7vW+jimASPCzOVsZG0cHQqv2IWv3TNH
dY/aOgNteLtW18tBDsQ1lFFc6yYKr+PEk++2WnwGbFTuONnNy0KZFyfLVwICS3K+crLVPIi2q0V9
DT1jFEcPIEb+EUKEXRzALuuMqk08oRNuLf0QRIZAAPDxB9yulcEiANeoWckob93gHYRu9S48mKsx
WMuRnf5b5ek+xMOyd8e3Vw9LbOib+CSdi5VrjKKmRL+wq6+Iq4TvhaKYDGN3nF+IxY1jNlnexXKW
5DnpRplCoaXBuw21EjWIdYksHkAyW0lXkbgtUwDhsT3UE1jAoc7KnQt3ZydBDqNwDIOTjpm5uuVh
poaeFtrVtdYYHk6NRV/Sw6iPbXvSOjVUduLVO9tJx5VQGWIU9259SEEIML3OI96wjXg8a2E3vwNg
M39yYD1+spdc+8TMp715Z5sYnYwUbyYnExCo0wC6ve6Mzh2yMmzTq0NK8AG1NuPkDFP1AsVOi/xS
xH3621LUXvRB5IrVBl1RODvbvPVrJJHMHIGzLRuZ658wQ3k3xsFVXtBMSxhe7rg+j8deZ/GOFZ48
XLUn591TrLtdaD3rNF2SJnxZ6ij+BLvuKzzW9LfHd++eEdl5krVwHll1ZSTTl86qrTx8KZMiP5dz
3h2MDHHWx1a259KACQFEVCIOSGxW3yzDpcS6WUbXWUPTYkG18loVsDpjS9nTNtqawmlSNpLpPgnj
GvruwYopLWOsrgWUsOlgM7cIIWdLsRL0eEZkuB+vbHsaSWE4+oyTQqkdPMztR1Lyepjtxs2vIsv1
Y5EbxjXPFqD10TS9Txgcd9ac2DmKNhpPYzQ+Kc3NRSBb5YmA/Y1DppJya77I5bur9MuVeVm5cqxM
A9iISbVj8Bk8Me+J6W1PC+Yo1sCPlCMr1/lxDr896ZxquRb5bF5i4blHRo8kp8d7uv2EUIBoAwEV
pSZEEHu7qI6YYczneLlGoU2/pDGc1ve6gj5QiMbXXvXvrjWGZcsdpOa1Ke53ExO/FWe+amrdBpY9
MOWn5pS2zGj6+nhh2+3jjWO+GQOQwcXQqb9dmJeUI0L600AZ3Kgj6uBpCj/IBBH+2M52SfItNT3C
Zp4bdKJWdkowemRqw9UIB9VniGJ1ydEnOHe9ujdV6t6SSNHITN/q+2slHq9lxtMCfuTqKH1xUb2y
P0cKorePFyQ35jaQlH8/CaApp5hs3jUxKZMBe0W7OipgepTDjJIhXTGTudE2H6fhTLCuPsk+5m5J
UDSxMsgOkql1h9ApY20KXaFdM5Aax5Rh2YeoSZxD72VPzjZ/M0VPVwpIS3zomn3cFMWiLkWiXY2J
Pu485MU5Ziz3zr3afivpDwld39YExPz2WFi6mNECNtTrQKX01EQaml5i3hundtcKEET0sGUwty7u
xImGVE/kqlcnC/vzXFuLb3TNnhbTtrgjt0pq7EicBn3H1WLmZUEDZpjU6+I00XTmfJvJP1Ne6OVr
OemdEThUZMxPnTIP9aFpLDRyBgXJnxOuJx4/5mpfxxdRit69RJkFLjO2wlhRfLWoWwveZpG7X7W5
zIqTiuw6/8NQMqskbWMiU6sV3t6QvXvbJmnTGqO40FNei+qkk940hIYzJfd0+qrDs3+V+Py9m7R1
DTCIqL4BxOLRoHp7ewYigtS8m/v56oRKeVZLT7aNMvdgRPWTIq8caklWInABBA1Je5398VnChGGc
OFazAksuRshnqE75Rt20nx77hzubRx2asybbOOB5V47VFHriFG06X1WCwMM817rvDG50fGzlzt6B
FqCeyLxW+Hvr+5Pkc4TWyzxdu6qpL3ODYEkiivhQzd3eAIetKVQC2D+6i0ROG2lty1S8vkrD+opr
0D/kuar9mXqT8QrXRtnB4dwzRamZ+AUFnTsB05xMnjMZzbUlbL8wjaU6dIOFKrVwdwCh23QBuRfY
j9ii3UMIcXv2GH0R62nf1FddB1rlZ1Gh2L7SDErtg0KsivMwaXF1BnKcek+/iHLiJ7kRjUSw5WtN
yKqrXKvnyl/ratZewCd2p1bRnHOR0A56fEq2bxUzRsEbyUoEVL01JzBiGJsZC7u5NqVSXFon9y6d
VpaHoi+Gw9Cr9k76vj379Jl474n+qMrSNb3dVSq91thXZnGNR694AfttniJl+Px4UdtDghG+Gb1F
WqW8wrdGxqwozLpcims5q/E3Lxqd4wxT5YV6wnh63hQJiWzdIz+5AdiCf05UcqviStOqP8R5bfl5
E0bHsorj/2AKjDdsR7JYKn6rVWVSR24Mx+La29YPY2n0C6yy6BiJztxJgLaHgmAMkDetbHrnG/Et
b9arnHnE9XWkE/q9cMyyujLCo5/PqtamMR0KKoU77uqeTQ48uaNEXIDwvf1mAN9MkTJT4Rotcf8Z
pbX2mBZGco5SkfzJNGZvx96dMyIzA449/QFEaFZl2siqVHVRSnGdPDNX/EIXzuKbtVpnZF6q+Ofx
MbmzOjTaKRvxDz3xdYw7TCPdcpoDV7J8VK5NPfdrV/saTsrLtEzi/NjanbWBzpfei4VtcXB2MprC
QNSMPhWjss6iL7XmxLiAJroAw+z25o3eudNACGnHkS1TaVg3Vt2+XTyRJ2BL3Hz6rEaksKNoyt8e
L+rOFtIQR9zkbX7lJh0ZZxOZli7s6XZW3lmzk5ggSFhBB4b5JWP+6NOvNGAcKVoFFpM59etujlkm
VIf6aLgCLnD9yLDmqyWiduc9u7N3UiIX+BTEDeCLq2PvjGVl6JA0r1M6gIMrvPYlpVl1ebx327cM
qgF/Ow5KxlFrDE5Ko0BPlGy4KqBYv6rLPBzNJbODLnSqI8Pc2/fKbGjPunrOhKQ0s424EDSlbm90
qSapnSDveB0bzfgt0Y34U1M73x6vbLN/GIH6LYeyEYfyvW6NRLObdGWsDNdoBpswp2lxKLN4Txz3
nhXyYOJdKglEiasmSKEbs6cQm1/drMqPXWEOvukteyW0zbWVlwidNHr56EjScrtdC2o6Tl+hKkbH
fnY+MjeUMQBOnX4cyyJ6/ttQDwFhTDlUvv4rU2ms9HWRNeNVGZVWv6pe0U3HmLlGz9IacD/kO5R3
+f4UY9Zlwc5URr58OV65ZuZvjjLUvsGU3S9Pn4I36g7RErkCpZjbnYPRwIj7hqNmTdHcUbDu+5fO
tq1kJ7PfnAM5Y5O2KzhmWmFIn9/a6ftw6HhKpmvC2T6SPE7vilg0z7pvrODl3lDMtF3d1WrgMnsD
nX31qs15cljGNvarwctPotuVNtwcOWmKS0rQDqafC3S7oDQy+nnWcvVqIx9W+IUbDgS5fCAC3pgi
zOnxd9rUHy24NLSj+JPwlrrnrblpYfq1lbAyUI7pWW175c9h7M3PXZHE55igBFinNh0NI/zRIIX7
8tj6ncUSX1AHlxP7SCbl1/25CTwp5QQuRb0msWa+2pXjMTisTA6JkdQ7j8fG4bJQi+6lFKcAy7Vm
3qe2lfYO7ICrSmXwMJf9x9E1T4qejSfHKd4tRbUnkbw9mpJsyIWWPF6gaatUOTGqwphBQ1ybpp9q
31a0/0HT854FF8vxoR6QNENqHkJ0XJ/N2UhTroF6VQwB0nBwuNmVOpw04bQ7j9b2cyFNJYk6gLVk
C3OVgKUoJWRMddaualmGP8ZuGk+lcKqDIXp1p998xxRJslQkZ/ckRuD2ZHjlsCiF24TXcKqS2k/U
yTqpENb9MPLmZ2VY2EKZkdOIkegYana3xhjmiPv30pDEXEn+sUujuBp6/eQYPrq/vPfcaaBL4MSo
q95aaXIIjUWYOdcsGctTL3QpPt1UO5nC9pxDEwBQITF8nPL19HIX1Gkcqpl9VeqkOmdJlHW+PWbu
CUZJ8hL243SgYPB0GZdZAjTo4UIQbvLvq7NeRlGX8ew4V0MYo8/pqQLFFPPO2jYBJ+8IXSBpgJoq
G3q7g4OpgZcOdeNq1IZ+so06/iWN6Z1EhuK8cyOjevZNlpV2QNoSDEmysJaziWUfkqigfTVqBpfD
nawQJQnz3590gryPEqkMap43BgLX7arCsBwVpmxiJYvCP7vZLH2vaMZ3U7+MOxt465K4T7g+EErk
WFJtdgOco90Yoqek9WfhTgVmQNIZ/qSNyh4r9Pb6/muIEPptrqHk5Ky+1FiGZAfLOJwbTyvP0TSA
BRjq5B0Di/aaqfdNkYXQqpBo/dXlNaI0ppcxD+exM06TYbQfK60bfu2XPQD1vc3jhQThLWHUtEZu
v1PUwvHIWpc1dVTxRy/t/GI29kRO5Pv+/1sV/+4cqQE8TGJBnuXVcmJG+TB2CSttZ0av0WRaZyUx
2gOgMPuQAzv4xa6U6bVT+51s7jYSeDNMPsxDxfEAHrg+hjWzg1KdGSTnSDOUAER1TGDYCTVQ7ak5
pmmtXsAMamcG0HpHOzf3hhjd+Y4yAJYdNB60TXehZrBnuizY70ql9NUxyw5tUs7XohTpTtixAuz/
31rputL6lE3rtY6qUMzGSHIxnucShZIw1L1AKZshMMyoPdroxfu9tsyvcsa4HFbpnBKNCQqz2zm+
pU3VpS+QTimXzPn82BXcOWJwRikwyj63zAtvj1icNdAjhpQ96ErttERu5Q9DGR4fW3lroazOGGYo
fVDaQdxq/am1OLMzt+zHs9mABiqBfXww4YozprsNj9loZH6Ut3YwWW13UFomjEWenp5Sp+l+ffxL
bh36v98B70BFC2iLREPcrnfKlK6NinI8O2Fs+7nnKq81TCkwemF3HoTyHH/8X3s2gu7kCqjb2muM
XoTOYDZSsD7bSQpSKaIR12uVoCVX7skybI+zpJYR/FGCdwFhrO5xuywaQvkGS7PG5aORZ96Xosqz
U4q4V7+TBN23RaMRrguV8XUTFVHKOY0ndzynZk2u1aL44IPCYAqY0w1fHn+yFdtY7iELk7OEkT6l
Er/ulYw0gbUohylkt0soXvOhifoPM3Tc8RzHTmf8Pmeu/UldQi/xrRGosVVqVn2IFG8RByOOkEvz
9awiTtnZhe3lAUxGYIAAvctrvUZumCBChDE74zm08uwXN2dYXex5z2lf/Lt8EGDgC8Ak0oRffdfc
LJSm87CylEV/NexS94XqdTtX9O5aKALIVwBY71qPMHOiwQZQP52X2fsHmef84JlTuhMNvCF5b/0A
byYSB5KXKHlSq+vX8KYIRavnszemvUCxMozrg4nuWedPRuspB2Tv4NtV7eiKk6mGWRHkwoiaIERT
rH3V5lkvjr0aZ+YnYtF6PmSMmW5eWpsSvD9rQ7tXW7pz0JH2kSyDN3LeOswclkWPG4GyTzG5v88L
uutmPH4Dtrk3WePO/hO0INMGuZEQcN2vMEZwAqYbToQuleKLos0ORTjtWdm6PzlRipI3wjRwpdbI
yVGrJ7vNmvk8ynvSLED81OLViNCwtTpjB38vw5PVxyb8A55JQCuhrqvCQsSwCTFDIToXSl4cnN7V
S791jeVkWXP6mjHg7Jy1Q/Ltsbt4y6tvzZJXkY8gHUHrAnbxrYsfUi/rerr457qrwn9CyMVtYJrp
kPqVV2veNx6f8SuCObnzWiVjH/nIE2fa2Wu1xDsldmT+rQBDNw99PpdydkVuhB/SxnFTJlKZbXfS
2sWOfE1OEv7h9vryjgZT/rVb6qy7mlUaoRdtlcy6qNXCfdULJq77olGMKkhC3f66pKHS+tM4xvrH
Qoilpb2/wBKQY4jERe9nm6mNoRjtaz+JOdJOxpQVP1Tk08IgLAwhuB1WMjc7N3N7/FwQYZQq3hqq
BFS3m5bqy2BDiTRg7SzlJQaOeCAZfg5eLV0ZiQBMIcbdkPTa615+bGbp5Oizc9YKNftQwR26VqrY
Y0dsA1qCZkhXOl0/IEWmXOtPNZ6ubrTc6RznXCmi+GQWk3IelWj+EDO0/dg0Q/wthMVzNOHL7FTt
7liG004Zkmxb5lWrykiFyEXlDrZ7NrXhYk9m4s/C+M6AsRcEuz5MoS38MHyyIonMKgwXCSSXU3mo
7a9nQ2ilq0+l3VjnMW/04zJO8zmpNXXnsVt7QqxIwqOkz1G/g7B/u6sRriuiz2mdtYZyiBIl7veu
Lzwa0lb8VBb8tiCmhdgm1uQf9irvmUVTpQP1l7OaMVIDgcLhjzl1lz8fO4q1L2RBFHsosRPCoDyz
jpeinqGvkoNwTtvGsg/9sjSfw2rMRr9uJ+8v1xLqnpz3nT2Uo38QEaFWQlFr5ZrGHLbnbOc2AQNi
hX3SpOcRN3MC4LIHnbpnCroa5FEKu6DBVvWRwS4bzZkxNThG76eLPhxSFaZXnC57iNJ7GymPHpKI
kqC/jqmZEwx6Z+nsczxN+cGNMv3PSLQMUrCn8NO4VM7h6Q9HDxwPIkfCUpWRv+en+72UuSU0iYXI
zDE6RDVC8raWzQFyru3RIFv8D/YIvGhKE1ZThFzZ0+Ey5CHQsXOdJs47rJTnuVhEYDv9fCo0pfz8
eH13Ph3pOLIsUlhEgldv12emNiG7tEfeWv5e1TnS1Fo5f2tcRtE9NrXJS7kEUuVDKuGCCmYa+q0t
DUnOoavz8OxMQ/MHE5XCqkTzty+6P3pX5O6vnek2FpJXYaVfYq1FDErAnx1fLC2aXyuejAGduTxW
j3qZmo2smzbVzo9cv03UwchQOUM0xjyqwCt/blI4ErWpOOfEWvKj2c/dsRjbH4934p4R2lMQHwiQ
SKNWDyCaerTIENw8mylzA2BIKv5sd3u1Fvm3/BybyKXIWgsNF1kwXVuZI5Gn6L1653we25cxb5mX
GPfqabL64dNchdGLuTjqyen16Ddn0NrTs4vkTaQ29TYZSeLbb792lgox5H0aBelIDppFhna2Rfb9
sZE7Z4rTKV9emh/4n/X7K5bcrSpvioKESdTEOpCQ4JnS7UyOTb94f2lho5rBMHae9mtoLmqYkg5b
3XyEBI7udFS5CvWIMfW6d1Ot9z+c3hifG1AmnxgGKkgMNThMqCBrn8Wo8TDtzSgO2mm0AyMtrKBv
CvGUbOH/WWEnoLBxVylL3u53HZqVkSx5HMRdUh/UNo8phcfV01+VtUCfIeKArEl5+NYKDfzZmasq
Dgy3Mnx7SsvDSN1wxwtuLwiIYsJ5KRaFntkaXFwAcBdIwcRBQUGcP2r3MBldudOF2VihVgIzx4Zq
yHfZyDcNkxdGZtVgRfOSUwv+95Ay++fZtfA3gydluDMYMdnGut0x1whjkaZKHCi5HaL85il/1t1c
/fX4Iqzmh/L538zQKqPSTtalrh6ORTHsqW8ZZKAOhf3P4k3W8kV3YmH5BBzRpzr08uaqDMqivkuF
6f5Q56y1RyIRxk77eZeMybGbQFJ+HyqGIZ4jT8t+E6kJzW0onOF9FE1LdzXickz9xVqsOBjAYCeH
WaRR66tGiZKdqkb9L63bw4J+vLjNI8XaUEOTnF3o3RvhZVmZtENSJtZWIxBomtVrVqbLVamyPbrk
PVO03OVAYmZVA7O7/VpqljLSDTpMYOU28xEKRholtFH81Ev2eAjrlFWqrTGuQD69Uvdn/dSUqWOP
Y+vBpa+LSyen1ViD9R13/Otc2p96hkE8vYtvtVcpus94qHVCpKCpKFyzTQMrtWt/YTY2oochA4Bo
254fm7pzswg4JfCH2JModLWLqYfGaJrVaSAyPQ88tRmPVmY8N4/h7cjLqJM+AgMgpXDS7bdqTJOM
WO/SQIFGe0AXvjw6WhvuHL67ayHfoYwBp43a260VY+rmQUkpTyVkf6dx1MZDaqOj+njH1tkch0G2
JojEyFgpi61iIwtJwTpJtDQYHNxQbZbma5MXGtQeU2k7X7fa4cesWfmLifz9t8e2760Qu1SeqNUg
sLhyHVUxRpnTYJvspz56oz4fFVSgn0Ke/fu1yIBISMjsMCZ34KdIuqrHqlYVh0krCFcfqxhu4LIw
deo/rEUqU4K2ocmwTufy3IiWoVDTICss9eAsDpyFRfWefQWJYmkjQQShWEyQtfLpWdN3gxbnWaAv
Snzxip4MvM2/PF6K3Pab+A1KD810/gG3TwNhZWRMTGMeljoPurpHA3ahGtMZVjH7oIKSsyMa7e/H
Bre+j6oM0s7Mi6N3Qrfq9gs5xRBCCKF4ZMXd8HHpZ+MolLT+287yHVe0WRpBEAUTQHS0GkFsyRP5
01kYURca1UbPAm1SWvXVHHst9csI0fmLqdMvfjeVAzyTx8u7Z5QGAvERLRmkq1fLi3oVRl6MU3Lr
aDrO6jgGLuMgoTdDhfQ7vsL/Hhvc7CerBI0oZzSjZ0DKertKo8qdMIRwG+STLrxTGDsgj6rYcYPO
LI29qbH3lkf8y3nk7cKBrJZHIBsljjpjDaEzHxH/7otoQ/c7Ltp4Hyr2kxMyuNAs761TjPMltl33
Cjob9kqEyFpQNFP9Xgk17RcFGPpfoiEp16Jib6TwvQVCiyALp2kglb5ut7Ojgpwt4IGCcp7TGu6q
MhjHrovSSzE64S9TPeYvz35ASkPkFkSiXAjQhLcWozDPFQ1dpSAsF7rCiPleMzdJPirzXJ0fm9ou
DlMeRFUEViiVrxvjbQSNK5+MMnD4UFAwVPHVchLaFtkQheVFm4V4tgwLLUIyE+l2UfqC9bFeHZWn
xCw6QJ/9HFE78b4Al2t3spLtHaAsDxrIlc8n65L//aebnrmNPiX0kYJJI6H2FREmnwYeu8+LGS3/
PN7DzTvGgsDowD/CaW6H/EAKqvM5KaqAxo55aDKc97GpPWVPR+BNtPrGM0tDEqYNTpvTuN45U4kH
ndMngsjL099GO2nbQ7i4yXQhHEYMbh69zK/cpG6vpZu00QdcXfRFOIk7A36p64+9nRn998FOqc+G
eWQxbVyFyuRXuWWFH0VawtPK42b6CirHqg6QOKPlCiVvMa4zyG4bjf+hsU59rWl/Vm7fx6VPAWDy
hO+YY/VsJV0eFJI+5uYS08nhgLff0CuXZc5btwiUia7ZkIXae5Emy5fHX28TAa2syBvy00kB6qTr
ZWYUfD0vRXLWcg9V0TNhpSiyk5t2Ofsai89lLfLgsWXpONafE0cNagiWnCwj3FoWQCnaKJfoZ6bc
XuCIT6dQ7+uDNgn7V3RF5kutRclnF87w+2jQOMb/wT6EOQJAJkluhI+EGY0K2rSlnCVZoLVVpH/G
SjYdCqHkH0SrxweLqXHvO2XwviY8+8+mwRQo4NXwcEBapzS9ejh6ECT2UmZc0TBzX2xjWD72GWHG
40WuKKnyuQCAI2n4gIsksn31fVsvpwHHOCAmVnuie1GXvLP8JJlb44VGq5h9O9OV4X9xbyiRr1bO
UryQldbaVeitrfqVNrowTBU7Fqg2ZUrKZAt9Kg6ihAjrt44zoSuf12pyGHMT5nPrlbP9gt5emb72
RtbYO8dVHvrbQyNfWd51vBt5/bqHyg4xUgGUDZXgofLnPHcOudJ/RpZmOT3eue3TIIvd0p/hcHQk
v26PZ5ONjYmoexWgVWxpvpfMyruqNMugFqHwjV7Ln5vS8/apKCOA5OQuUANdh2cIDLjLhExCMFdR
flrS5LPXKN7B0+M9vMXWZRPi8sJSe4YObTirRHGCMtWTvFVBBCn/NIymelbFsIdV3roWikjERgDA
XE7fup2kL8Jd+tgQQeeF33jph4M5aCf8qHpA2Eo/6JXyaa7NnejhzneTRx0pCEh0VJJX3y1rIyFG
NGGDxZyTwEyRG2vqoTqYSxGdhsUQXx+fkzt7eWNv5caYkhwDHh5FkDmt+rIYA7OsyWsPj63cOffI
gRMTQUcgiF6fxt4lAErHWcpA1F5ybJvcmRntqBpH9BqcHc98Zwvp4OKUkF2U6qTyx/z0JlRxWXVG
UYmgqgxQa9P4z2REX5Oy/LF04ffHC7uzfTh/mle4Quh+6/gZVVAlzEqirFKozSFiHuixML292GFr
BaIctREJg3M53as8n8E1psv8iT7IPaeVOrmd4of2UD0LF2K/5MQSAKPApohWVtn2kBaZ6wjsDHqr
+bW9aBc7yo3j4z3bHgYqIm/AXinatlEgbOPQZnjT0gWJPuvRIZx4Nk+DpadmYC+Fu0cG2B4HGr+y
esXZo121RpR0fZP2rTn1gRPDUfLdxm3LCzFDnnxg+G1WfRKt1jzHuJXOUDb3aYGxTmQW130MRXVy
u9VUhpxrdnl0m0Q55IuhUfvu997I7XZKbJfU/qQTTQFyleHQPxNqrSlqEHbDeIjDJDmKwm1fOghZ
O7Jbm3NIMEfFmwzORA9owzbPOOzlRFU8iJp6OnZRXZ8lZnLn0X+DLN28kvz1pDMgJN4EJNeaLo0W
9hlTEpjdPpbN75qNgw+0MkraQ5yNkXnqS7P5Yw5NvUsOYdqM87tKq9r5YmTgV6OdX7NdM40R4huS
HhoXm/GUZlGPitFHZuD1iP6HnaMGo8u4hsd34o38dbtmQGccTs6oidtfa284c1zZKvCtYCisbDm1
nRM1H1JzScojPSrF9RM7zju/H9NJeQUP6pmE80LL3rUU3RYyvknrtS9q0pS2GiyzUw9wQ7pZ+b3r
VejyLkVb87fSBqRwQlxm9F5jUUGQyWvw9aKu2olkoIq65Zg5eq3/6SWL87UBLZonftPnwjnEi1bM
rxTQEUAumGLytXBTCMKDPQrhi9JunZMQotYutQqS8bVXUy07DYOw+w+FJ0DW19WQRogZm9lwXOpY
F39XRdt9NfLWbP0hsuImqNNWG3y3VmCMC6GBCTh4NAKvjNTq2mNE+a6EmWQK9+I6c5j/skRxZxPm
h7N9CrUm7L70KPM4RzKpZHzfgjzwzhBqmBCxWE7XnMoyT73j5IzKQilnmsfLYOpo7IR5rH8xvGVR
uTVSrr9mOuQ/ogLS/UehIgX7V2iEufoud5s0PzVhX4Z/P/7+21MmuW1E8wQa4MLW6OtJaFOb0gYM
Wq8VR7vTogNDasTlsRX5TqwPGdJFnGQotrSWVkF709dhjKewg3mMxQ+EyMt3aWMLZH9E/m6JDe2U
lXV6emx0459A/hBHSaFwk0B+rVmSevGsiMqkh4ki4WW0Ky0oIKgehrncUz28u4uE14ROMNo21eLY
NAcYAlwidHiGdyXQNvQPVfU/LEi25YCtgM9BUuQ2vphFHtdJFtqBN0RSYMPOTwVI/XPZzsOvj/fu
3oIkdQg2oJT9XJe/p6xrNVG6duAwgfBDjZbkNbQ88axbdwlfqKfSwqK4aqyRtbXa5L1SjUow5LkO
tUIJj0D9tGe3DeQeFGs4NhLduamLxe4Ci2PUnKBzK+d3WprhMakt7zyZ9d6g6s2RwxTHACkjIjP6
EzIk+CkCVIeWh9KrXN6pMfyuh8WcopCnJcxYQMJh54HYGoNTxtJo1FPyA5t8a8wVS8E8b8ULSugi
wWAr7v/QZq0OccesyB1bm/MAMoIynqy2U/Aj57211diRYreJ7QWcfgEiuaWSVNXeHgr6vhmgS7xG
sMnXelNCuCngU8MLimKEb2unFZLlofv0gWAxuF8wnZJkuOYpJ4qHP9ZCLxjNTgURIHW60qHrjyKr
m71Z3neWhF+lTsrxBu6wvkkwkxKVwjZLimvhgzLukaPO9p7xu1YAOtAwQP110wiOjQxFoCoKg6Ey
w+wYVWX0P2qzy95UhO2Z49PIdIrKDyduHV7mk12jnJvaQZgmpp/qcFRKs+suk5qZOxjpO6aI1oFf
UX/h3K31T5kNMCJ+aHpB26TjiTh7PmhJaDOho2+ePt02m8b8HCBAENTXpqDpIgUVtV4g2s7z1cH0
DpG2C87bFO4I52A9A2KX+jFg5m7vUO24PQoPZRi4rRuFf6Rt5aofhWlEKtBXekp+sgyiOALbz/6O
FdlFWxxd2Wu8bLcVeDHsZByiRHau5emsuVIMLZ08xrvjbkXSmwcmX3uHPt1l6m8PJekwxTpJbySt
W6tPlFaZZgrZeaAVrdqd4jFTC2ZDV8be83tnTUiTYYjcG4boOtMKGytqHLUKA6sv2kPuUm0qREE/
0J6n4+OH8Y4pfDt5As1UasxrHHOLYzd7U1UChrahG1br30YVQGcBJut5S7L0SHovm5uwW26PS5Zn
DZO+6ujS9owZ0TzhnBAZds5jqjydNOKW4Atzo7HnMpLj1tQQDnXZa3p0ycz2W+aC853aWTnJ/2un
RHLnSMiaFgkj5mCPrN6sWCmBfSdzdInMpj001tIfTG+MTo8/0ibz5pcRvIAjJOgEHLl6htMpIR0b
tegiquqsAMTzvdj+u+oGkpbyOfUTMm6aRUDq5fbBReVg3G6eZZQdVI4+vsRh7/rgbqnC95O3U/Z+
O8M3ITSxM76JfgZNRdK11TdS9Li1lKpRAlMxzGL0B29Kso+ziijzp0VnBLDfp81gU5Bf0tqvmH30
a9p4felnLeK5EkBT5kEV20w/Vjtmk/3V56WjAZ+N3XAneNzcER4IIhLCbomGQ9vmdke0MUI5KoqK
C4Jiv4syJYMqi28l48J2qnub08TG41OpP8Acpbaz+s5hNcD/ykR5mbwsPjpVa5+8zqh2LuLmNEkr
MOppJ3FyaXneLqeZtaWsLLgfxqg30wFph6rzlwHxfR/BoCG/LvzIPRXR7R4SAvHSAojnbUIQ7tZo
b4uc9kTikjGhE3SwvZGaJXLg03JOzC7aE1XZ0FBpmOHVVClvjrAZZeBbe96keXFpLw58oGJ5nxRT
dG1CrfhHnREYPUG0S3p0ewePkc9VGTsXz0uq8WAoStyejRpyz07GuHkseZxI2fB8hIEId6wCziJM
GK0A0CSYk/Cvbl4CvVSuVhR9i6bsXdLYvxu1864w9rrM2xIQdvEZBPEwcWRr+3Yf3NYovSqKPPZB
aJqvRaXhu0noHvpW1S5FH3uvmtcmr3mlT79ovaL/EZqF9fmx/9qky/JH0N4CiwbQCjjm7Y+Iq8E0
mTXlESmIRD1TF3GbE4OKDOtS5Ogm+25ctZ+yuIAL9djy9kZRaqIQhC677N+sFSsYsFPDQpq9INNq
UfiWcGZ6vos1/Bc7OEsSZsQq0GVZr9CukI/sPLjtjfM9ypb+F9Voi50Q8t5qiAkoGRLX0Rdd+Uz6
o4nWcraCSjjOOxrxDGbPk/n4/J5RZODqEKXi9VZWCFRzV4/IjRZiNuM0lpk2HittGvc6r1ufQKYH
W5rqJIkE8x5vN22yIpoLE0E+WXNyACMnXj2nr49pXu9pkd/bOTnZBuU1CjZEVbemTC9T+iTPQroz
TfKHDecysLJKPz+/c5B95BxChEApu95aKdsmZF5cHAbGkM2nxEjVS6+k9s4rsfXfbNtPVlbbJsD7
tCREYTA6yf/j7Dx25FayLfpFBOjNlGS6ciqnkpkQsgy6IBn0/Pq3qDe5lVVQQj3oRt/bgEKMDHNi
n23kB7k69VUjbHPfZ5p5S5/d2/39q97bvZvvM3XHJm0/T2En8CmYQYOosA13OLmr/61oxzmCrYKW
frnKa3gyfx/xnV9rc3zZtAt/YJSzQwsNAD4URpUcUrF0B19XeSzmYH34+yjvLD/UJgzk0l0Axztb
E2WbYAeTN8lBS7r0wPkXHKdK6DtWx6Xw83eHoiEEWLM5aZ8bb039RNlgDcnBK5yPi5xBlr1cUfPI
8sI98+7UOfCaN+YiIp+zJWhrBZ0NvMEPBLWqcDA1a6fbg/PvCx2Lh608REjD+Xp2m5fKdZc0l9oh
KIfWjRI3TW5sa1MI/fNPtLlaUiRysm4pra83FFf8JAMp0iMUjOqDllfTda41QbQMnfz696He2VU0
SRB/UcxDKDiXiVhlszKhvTgO0tSv+2TxT1LTuke/dPuvjqfUJaxw26avCmDClqmB/3zfBqCfLXLF
PYklaSGO5CLPTTi1li9iUwkbsbyrqR9Us4m/rydHyI9W0XsqxAihUz8Hb1ByR2dbb/OwSbrqA1oQ
a7ofMP3ACQzlgBNKVU8ykp7Xp+HqN6MN22lIviVkb/U7LtsZfA3rvCbucjPNQ71YXf+723rJpoI2
dHGXTCYHjNF0Q39I+1L7EWBN4HOxKVnvja4XwS4vOh1Ff4q4Bt3raOthMU1aEVn9zN9gsqZuiNIp
zT9LzMNJJg70rDz4WgmN+++/3DtLHq4xHBqElpsQafv//wNSKqi5Nl5DMIEnUT9igZrvken8D7fi
VppDEuKVSNF8thSH0ath6i34stfC2YGuVFG7AnX8D9/yn1HOznbkU67F01UcEyP/Zg/DHDfgGPHf
B3nnNALIwM4IegQIg71thf9MGHaTSgDus9SLcdpE6Q3t1MrYiXr9V/cQwMiNhkvrlsMcnOhsKCKN
FrsqSwLlyCA55g5vjLHJjcPWuLswdW+/ih44ld72X6Bn5w9KCculzFwzO+YizXYe9i+7ZA7mvbXC
a/7XCaRtC/Nwa1v88bh4PYEl4m/XL/FtxSzWiubWc3ZB6jkPvW1nF07At4uboWjibjwW+Ptv1PpJ
2VmtA8tW0D0MuaHb0BiCS4z69+Zu09ii2wc0ofv9+oPaPh+llaE5TWRGxzAPhshcsk8YJV3Szb8d
acMysIrdLLVotZ9duihTC6wE9frYepORR7BBcPAU0pjGWK8C/dKL+nw4fp/tfkduQ1efAvBsP9Hk
LqRbBsmh8hecR3yzNItjlpYpMZn6INYLcNB5qbQNh/6PJy5tE5RgZ2e605it7inQNBwhYDdVWXNt
jFYZd3U2HJSP3LTTS/1CHXN+c/0ZlM38Z14hq53tMQ2sDqdUfLW6xRBPmjd2u8VR9qlBwHBLlXvJ
P2b7iP9eXIz3R0iygUQ2n3p2EiaYK6wIwTWagxkeUk33S5rGS9mp+8kvcbQwmn2VTye7Ki48st75
MXn7bCDlRvx7Y/eRtFAV0npNj8K0yoDUhrR6XCBsd7tpdZtLR/E707rxnqjmid6hGD2rcdrBTpTR
W+nRSMnUm3xJRZ91hEOlxbyfxmCZLxxg51t9m1eIT6wbeCFvXcNdTwhNSQZMW38OA18R9FlWl+J0
3x/ljxUlUCIviddb3fdbWWGCnh7thXhAksxUTLbjv6o9+JY/tFY+B8UAIMzrUQyLd50jRXZ0yXxG
v2dLdU0MWXojXKdyQ1JNnH+fPVy3qEeRIW/cj7OfS1+ISW3tjhH7vvpAlumAF6ZxyUTtnSW4tTxA
/1F0A9GfzV6ZBbO/4FF/1Mqi3ukide4WzTQP5lBcAn3fOUtoUPKU5Kyku3EuUNQUlNui0LnP2qZ9
FAKyRsMBubOESspwIRT5MDitc0Ex8HZz88vhtEBbdCuEzze3s6yBWetrflx8vR4PWT+a47WdOka2
n3AO764mdyh/9ElGjlhhqMGL5x5l7T/eegRpw7/aMBuYPKChZ8tnyjTX6EVVHHsnq58m4S9Pw9A3
j/92jTPKNq80nX1egKD3rxdpixOckxl2dtTbbrhGW7tGeCKYd1kivQsVw9tdx1D0GDEF3Jw6zmvU
DuV/X5tedpzl/LOu9TaugYcOf/+e9wbhQAZ92hQYXHuvv0d3+lxTRIwesfOR95qnYR/myvXb30d5
ey7SUOQY3k7iTQ58tgUAWFobFBXdT+Nk93qZei+as8UbpsIgvsRM1wtL8r0BAU9pcJNZArh2VjLY
yi1ma1oKSgYnvzHL1LhqRW5fkbzR76W3tKe/f+A708jxiI3f5t6AxPVsWaQLfMRU68uj00i1N6dB
nMzMmC5M47uj0PzYxHA03s7bLLk+G1ZFvNqx8ccmyvIqF6E+qeLzhY95g4SzyulYQofirNe33s7r
VTGYs2W3FmBKMUup7lanHJN9oGXN+NwQ8/xLAzbTrvu2zk9zoszg2PLd6ylfkSzz2u5Ta6f1CE5u
ps722odqWMxShZSs+EpkrqvcnShSERy2YZrdkmdTSeE9Bj9G1vkYmbKZ2hBxkN8ezE4pO9LHlTSH
ukhb+VlPetOOUwyp3KfEmbj3kHm0XtyvEJtPqWWO6sZYBRbXybAK8Yi7l1t8T2XS5GE62IZWhWOl
md21aa2ewOsrgRKD74a/HPLO1/onFD2GFTut3mCNk7S9/jUx02XZKXNaup2oMq+EjYZzVFSg+3kY
AyNDYWxqA+ar8Np4mOdJbXuChtM8mCiBm9RYQlGqKTvK2mv9X3naWGM8C0MZN1hhrE7UNe4o46my
RHe7DO6iH4qyrvQH4ZPqEstg1qdrIfWgPBScsV48yho7m0BzKuu5cIM6CF3Wtx3RCUpFOPXEOg1h
lxN6cbfZbek3DvINzFgCk3Q+XIzkdwz9q+FDMTa+GU6zXjtRL1Xza/Zo9FwZq7ZUD8r38bChiUh6
jdYQLRMH+YzysnJRvMRzMa/ervfzjDPXTjp522qVN+w1zdXMI++oqXpaUvpGp0QlbnlSa+FM8bSZ
4zzNuCOYNxARS6LOuqIwvmDy503o9yF3LXeMggudjoRB/dDoObrfMC9PKD3GVModFkKZDImArsvd
gkO8EGEwc1insOeNYbrzHVp8uwYnF2JGyyAljklx2QqYJ46b3xv9YukYUro9ZjbdsiDWLuEH9/HU
GZ13my8Q5BFqpY0ZA7cU033p1GnwC+FwGjy0bWM0D4E1jmWoe6NVuOFaaV11LFzN9n50wu3b3exb
vfqpNKe2ljCpxJwbUWMZWv3Ue33AD+A3/TRf1f1gdVdl3i/GjULOUx9KLcjSXdIMeSJOBZWr+YLO
2DR/TrOVe3dul+oWIW+GOXycTfDpvdJy3HlEORvT5wWCZH8q6V1n7DV9mPPdZvfSnPDwn0W0YhWU
m2GfCjZTOIq8pplmqnr+DYw2mXFLndQ91VriW3t6BVI8aBsyvq86iJ47Absgj9JgsnjmTYuR7+u5
H19UY6h61weDcCPWzKhCEns5lZK14VcZu7or9kU7WPIrTHOSsht79rSTqZX9w+pKDPBDu1z9ZApN
vxuDD2vdSf9RDpj/3evtZKIxDuSkZ2uoVt8F/ERaQ9GejdK500fav8faFZP5UjnltMQmGQhBiDnl
9if12KHERpaL/momaCTbN3bv6GHvLZ1/GK3MC3YAhIl8aig3zbDrrOxrUw+9RRze0PXWHrNR8R3k
gDjQ1eiK5Lga69Dsxiadp8+a04t85+ul7cBuU4PdR5UYp2pnDGbn4Z8wFc1ewK3KP9hmq1kipN2Y
tjEmxm4eWqXfT98nor3mk1lhIRjZnlTgAHI0lRFnWVYbuylBRoqpUVGpl3EIjPKbv+jZHI2rCDBk
hK3g/TIqRQpXOFf+lB1k1hvRaHUnx5zgJfnt4u8sp2vvrZwqI5K926Zx7bpjEOeFSLsI79mufciJ
br8GB5yKnYnb0EgWqptnN8mi1ixcNa/IIYYFQ//gr+i8w6mSo4ayLUm/bkCuyEJXTWqNuBiT7neu
5cnzYKhsvlrlkJQDVCV/lGXsZZWwI8DN0VdhSse8x9tomanxw2HM+qoIOcty/dbISns5GXZJjo67
mJn+USXNzAJIqnJcY1cWGm7MASL3UYaGXejuPTNrrqc6QAf/hDOGM32f28HtYzn6UKvDvhPtEOK7
J92DCirXiuTQTxK9mbtaXonCBzPc2KqzLr/J12Ru8B9o1HZ8m9JFtAY9t7jPSpWJ0Gtl+R0PuDEt
0L6rXsWZ1+MGvToNf7durBpsJLu5dY3rNtHEcFrt0mUWm05JPWfZJr0fevhH+lf6atbGVVBU9XMA
uWu8EsbSyTALVnFVtbOuHXNm1dk389C64ZQzTFxIy/jcBXYxRDNRTTSjbTFk8Uqag3tbcOlqd1nK
ipjDVkf3eevbyjGv2rYf04P0ct/7nhdJvt4Roz123FitqbrjnC9+g+n6SLH7kLhBoj6guTIfg7oA
PJKr3X/yR9v4kWDLTBw1N1MSEeI03XTpUH2mhhD3zTjYVagaenBHLdPdz8gKx5dWynmOQOlX+4bU
Is+5ons4ZmE2z+PvvF2dX8k0UxLa+dAWR0lqO8dSIzodgCBwMA+6Kzx7Xl6UMaJSglyX+nu/WlN2
kSVW12Oa3GR4LJ3Fyq793siIIG+5jyvScJrZvYVxOBY/S1wJbAvLWEtVLwb6iQoyv1q8mrg+6Zpj
yI5bq0MDubN6FLrw+7Dok9U+DPjImet9u/3DS1nnBQ4sWtnYg2DdUqzvA6mGMdIxz/kh3cQhEG+E
Rh/mXd5rt1pr9fdGB0p/pXlZm27lkFOEeZuaA5WFlHpsrYPzXZv7DFOrPMudHzaRgUVEjItoHrXE
acrQceFL3g6JyDozdgiU+W1MufHMftKSFzmqKtsthpnlvwseYHMkoXv/a7+VSjCgG74RAoGykYK+
rgSpIHQuxEUeTW7FuHE0N6KTBGmutNz4QtnJH/UaI3o91FkNbViZsQAAymPF5N3OopRfdX+6hPy/
fSLzAseYGeofbzhw0tcfROpu3szLWB0zxDanyhloiBir87j4sn3J3F6P87mwH/710+i9boJ9Hlmb
GOrs/dMMuhq9XMqjMuZcxJ05JFvJp1/Sqr2FGjBqoee64YmQYM+hhnbMdLOqbXGcK7v8Opap6nCD
nn09XlZd+x+ewghqMbjGDw+K3tnvZSK7ttYlEUcfGxKNbWWlzzU19RI10K8usa/ffNpGS4Wu7ALT
4BhwzhyVa0PZazT1cfY4ClPNL7+zKy1sMqv16e+/1pvHI6sD7A5dIb4qGzv69RIpGiynwZ3645Bw
S9qaXkRZML1g0Y9VsPXPGg18C9EII6V1wU9Iyj1DodwmU/MUmAxH+nok5rXbLFWwn3fgw/79y95M
ItAFywJ4DawQ/8izd52+dDlpCg4Ug2LxdrxO3OdgKrOrein7X/88FOUhLD0L2B5X07MlH6A48oaV
ofqAFVEMfhYOZZEd6ry5ZFv9zldtmCEUcxxqaMuffZU21+Mg2t44GnZCPoLBdZ5toqfRyS7ZZPnn
Z5RFd4HcHKhJm+PnufrZMGYvlTQEjsNiG+oEj9j8JvXOa0IzTfMXS5jJg0j50F251lm1+/ucvnn/
b6PTJIATAB0FY4fXC7My0j6zBKOnvH73PME9riT3Eu3svVGgKwNZMgYZOtsc/KfVxxukcXgymke9
pBmAYecQ67iCXDgSzzcZeChICT7csEbBS85JxByJzaZx9Y+jNPxTbbXrqbSHXwOy/L09yEtTd75G
EKVsbRYWI4Nh33b2UT0Oat4sq+QIDabe16u/xLql1EEE4pJL3Pn8MRQU1T+tZQs09NxhPJsH+EIL
0Cu1gROVMFJPg1LiAtz5dv42CwOO+c0xmCpq++D//EoBJsiBNrv+cRbul14YN13l1iFPx4fJXdML
g735JOLPt5OXg4pTkX94PVgm8VtOzNU6wixoprhfFDVonZX5t78v8De/kk3bF9Es08ej/k21IfiW
IHGN/KQWhUlhntdVtHEensUonAun/NuxgCI5m9hS0PwgDr3+JscfKrdq7PKECN+66ri47jCv0K4n
iNMXpm/bl/+tbICKNyow5y1YC2DkGTRdmMtUyEArTy0xdsZuLDLT/Z61CYjGaibevWqQBXwwx6TI
b0ZRl49634zj8V/nliYHZDZURQjO4Ku8/t5145elBh4dVtcInOzF8GL0sGPC3BGXwkberhdit/B9
4sekt8hL+/VYPNEgmotUnpqVzNK5c53YmzN3//cveuPqw7xSwMEBJhhiI5mdDZPwV3DNyqxO9cRD
lURlTuZ4qfQxjwBa/Oc+IB7rBGRBYls9qXm58dG6rh+ScsltkId01Y/r4rsfjUn0ODwUxHXEPeKu
LE7MJCcYXXV++5Jo+aQjxUqLoIgD4RFhK73Ga3dOOy/1sZn1fsYdaWinZ/wanfEmWMlF2tmqvpQ3
8f/I6+ulREtg6+r/kZVgcvV6Zs2+5CES+OmpNCWlz56336TnJ92psg2KWlp//OTYzbA+d+0625/n
xpRGFvJvMusOtkPhxK6DoPYuK6HH3KKmFXPkJDO/FZE7q3FfibwsjgMwEThWQMLers5JAA8nmJ/y
x1hC7IkQAOjdB+TOYj7VgsbtzvDyNotGsxVJDMAktOfebHySVpulLnZLYmnjruahkbthUOrT74HO
iR3XpVnxzC5a3zmOExHIUZ1axoT9xtDlt+tcyuymbloMxGonoDbyi9USUbPAiEMsWzTpnZdikLlz
hmRSYVbq1nLtlEh/8BnP6NR/8DrPrz6IrrLcezZaS65iqpIqMqYlRQ/g8/K/FpVstcfFCTL7ijPV
q6/tPE+rcLWs5Ruv90bfidGT851BkoN/ggcA+So0FBruo4MBhfpdrDMwBpCoTUKE9BIVJUVRVHuB
Vj6PV55lxi6VW4yRKH3vN3uUr56wOR5Oel61w36tljKICFZKvouyxBTTEgQChYuvOWU4LS5hYtlg
Tv6hS0zjG1eCrFjsmVRHfXWGJma/kznfdmWvP0714j5r07iU932ZONouS4r6G6pC/XfWm+njkusK
Q0KsekGmtS3r0inmqcOVps8+ZmCpQey5bvuYe+t8r2ptQMjpzNpNv/TOtJekqAo8gCjvQnNc2iby
KomyvHRST0SVOZbBTVF6zg+9AuHe0aAojU+gNPZykzZB8h1z0TyJjdrO+igoArEKTIS81Y+K0eme
pdtgaED4hVKRrqqgjQ1jmsB1kWRm44E8mABfdV3ozbPQg0VeYzI7kW+eLtV4mFoUrtcisa2vk7LX
8rubCr86Ass12tGxF6t8HAMufmJldFMLu9YL7pW7jtYajYYmjI+Io83nqlrsfF9iJCXTsKZsSL76
Tevnv0Bjq495JvLhoNfF5HxYUlqpsW43sDbkmvOTLCtu9o9S5V0aVZpDgNWYzcbKy0iv8ULRGo32
q1n2/q0Ushju6lzTv1YrzKqjKWo/HyO8ML3hPpiV1/yYApm/2CRjpR/GWbZPk78YxpPElUHR6C8W
YKp8Xt2Tr9oGgb/uTeWLExSLEy9dYBBUCYb7e6YlPYaLORCzmOK+p4eBrunzTW13VXtTeGP2jP2R
nkH8YOWHVr4k7vM8VUH/OzMTeNXzUuoiVGMiXyY7a/q7tB8Nd+/qg64f/LZwnau6hY99A/VW2g95
nahby24crEld9Pq3dSK6LDY61JmASS3YnUUHYr1v0AUXzzQH2I0lyLQRsryER6XEk+zWSf3mA8kB
NEYcnDVUJKzECEIDj+xqV2oFTgcE+mGbBpRdn6aUqOKdmYDk7jwdVWuU2bKywt7S8zYGfwfhF17m
/9A1Zy2uAfWEs18oPkXUV4H5gEtZ6cSrqPoSoxCzJ5vA93vAqCntVGRNG48SyMb/MNsl3Q/XW9yR
4MWlQRsxWPUYZWZHb8ketG4Mnb4CY2pSV1mxDyme0CLPL/LTZLaVv0mQsJFsXbc/en6SlVEmNHJv
hiJz8DryzFxEipbJT3MipSRUGCrQMgetyyMnT9enjNpO7CxL6R9Sg0bgzjKy9g5pP7M7Fr06kWDW
/nA7uLY728rse/wT6gLX/bUqo2XW1x/tKmjUO/grnUwLo8Sd6AMf6InCINQWMmV2Xt40O6z710/p
kJbmtbWYiXXwwLt/FZqqMNoZ69HhLLYSN9bE7H2a4fm30cK1ZIRlXfS3PIOqL0NjkkolzHwEwjXb
B4NW2k/yBNbvvRzFZ7OnNxCpQLRW1Hm9y8wZRVnFk8n1AEjjAa5muvOjUFn6JS/8KYj6Hqk+mU7m
OIXaik45pnXti+uJ+/wXh6fVhLC6JiOs7dmg+4auc4izUW8+OcPqB8QJrSt6GSk++Z6WVHE240mz
ywc/h/06Ek+PBVlFe1rY7YPdVsG3yVK1Gc1OU113dBtXVDCivcoCczDiuSQYgfQRc+1CI0imbBfk
yvyOtRcpF4AEzKcItNQIizwIltBRgKYQdiGaHCa6AwkPRs+adqbK/CCiRFlhuJju2MQlEorrhEST
H9W0jsBUWT6GzCrqroV8559lplf2qXCNoYh6t4atW/PE+OAUCAx2VokUM8oyz//pmY350bMXXQtT
ljBNOBOsa1irTsFpG0cO4DbT4NsGiePEWTKNXdiTME6uM4f312TwPAvIWS9+Bf1kfkkmYpl2ZdcP
n8ZR0YAdGy/4WKaL9+TJoSSceVzLm2QdIAP67TCoCLsBSijR1XSFNFhMX8iBM/mfEwbu8doRvRa3
qTHfIqjuy3igPD1qdcDMoPDk/vU9xd8RtxmZxUPqcGEAYXUG91k9+yErRH9obbf52aXc3bCDcrOK
Esnls2t9bXngl5s+9Z10tNDIVfNkksDUhsoDww2VSq3bPJ29eRe0XS5jHdLWENZwx4mjQov5qSZ5
cQzzCQ3ydrTS0qXp0nIwjHlT7mCSijs19ZjSrkKJR93Oe3Hg3eCcTC53C5G21zphNyWu2LvVIJ/K
Rnn4si8lnYPRJN8X/7meg2bOwcseVVVVOwgzSRmXvnSeWo+OYkjxaZXRPC3OY9ZpE1bZmI/7+1Wz
aw9H4dL6rK3sED59aLLI7/T6pVzcHutFnF1/1kvtqwhR/kjzI1kR5RgDHdxr1S3VN42XjsNmMQL2
beJn+m7xOosZ1ublm1XpRhIKt66THRzpQj/QxsQuZJ5NenpFJlQRkrfHtdw2djVgXeOuRWS0srmi
y7AUoZpKgVvPCIIbYdLYPWKev9Dchq5+i6X5UABsO60fktOkF3G3tn4WNYPndId1YM52xWrnKgps
Qi6jWeuX39jHOx8VnoufK9rH99IOxo5e2aj6UAXuWoeyHhdu27FofwHrDr908LOAM7uzXpoWcsGV
rkvdPIhxbG6sboW+jn6QW3NVNm0kN3EzesCNrJ4ovJqPVSG7L05iInuzjHJ8IBG3lXvQLO+pbCfj
k0/4gBeOEzBhiLCGMjevFu3Jg27wOBIgjgW4KrDwMGZdkC0orFnbgZ9aN2tme11cOSuW/PW4yp5+
1sokKdXSvEgcN5m3fmh7VVAfDx8yQwYpgSpl8ZjrvY8j+1yZxnGty6mKx0mbW7YHd19kja7501w4
AuNGrdMXN1DJM/bGQc2ZTk0V9qtJVrCNG+EYGp3RmgdeKJMmInd2luqYW36fHQZNshvhZmfDsRmd
Yvox4Paz3FKA21qcW2I0npNlxgyZr1XJsW2LYd0zS2V1mKvU5QclWxJ6/2Cr5Av0DrF8oHDI60+2
oyltJ/3ZVtEQqHy+aeDLdQ9on902dvWRV1pr2qVdhwSecniHQ533/q7WzayKhOpE+mlu8pZmOvfJ
DzcJ1uQFrf1Ey0Ymmtz1uj6h9xkL1SOS5Bq5hdZnt3FqKs9/STZTur3VmL3cVX7fFldD6vLmnbDV
WPduUpj+jU2Dr//m9H6n7XS/MIM9KYOd+wNB3cAUGNoCWUk2Q0lutepPSY5c4osjieS7C9JUW0/r
skzmiVDR5ZNi/aiPtrcaTRoWSJ2a2wrxrHsHK8R+BoYytR2TlLsiTOdEDpGmiKU7YRIedNdu1/LS
wdFdDic1GbK4njSj9PHLnKR/oxySQSNvzB13nxW0eLmua8pN1B9pHun50MxHighvAqBsGhkbPK2m
767paNYLll0L5Aketv6NRwH6sa3RqWxdTsllWRu8PnK7ljzaNJKmP5NjXKbPg7blJkUaz5c6quq6
q18cVNRGRIOl5Y5LSekd8cLth2nXzKNWf1uqAUkqiUtNcG3zWrXuSL7UykOzmGKmK2dL7Q7zKlId
WYq2yZIXvp4Guzmr5/IkOS7HO2OuKP0srZ38axLDp2CN/QoS+MeJvLslbsniK0MzcWrnGj5NpvZ5
FTjrETmRgycrGJX8WZkZcdyEww9rmDpjYkRIXexqLyGt57E/8YR9Ku2mW/ClWTz3rigab4jXuSe7
ESbDuvxq2hmmXzjLBVu8uZO22MGA9P0rOc55u6tTXT2qTqutA93IhpeMX3SlftUIqIh3QM8Gf9FV
qmCvWUsuppCYj6C5cmUd1BfwpXegLE5MqPgALgYt13Ms0ELUhw9OdcoGOexkmiQRG/cjQGh3+jvk
8t5IHsICADMkYaBnr+EHK/P1ATyyOk1GLW7Jbf+yehmAh1o+/ftAWBUhnAHtxgb0jMCX2X5t6BzR
J9qnU5QkOoHx4BmRQFZ1AUY67wgCAuowZh3Yj4wImvT6m+a5oEqWZX0KZODcIjcJoqLsXrC8nU+c
KNYOksfvv3/dW3wMPjrTSB/Bpl/xhnVJQVXzUK1OmJ548WClAyfHaP3zj8Vbib4jRS/9Anp0rz+s
0DWsQHJPnogkyAh+mfrySoCULbGFNcGFNfh2FjcgH3XfBv5gOXG2BlMHrUkqeY1tWKYfa26NE4Qy
hu6Yrl3Ks085RokBULD8a1zPlqCErSn/gfvLmjwDp23FhxXzUJ88zrM8rBTAdNi3vjnv/v6rvVn8
W6eTPYan1bbT3kjSDdtddRgypyVZltBOoHH4SSAjDeD2wlBv0H1wUxRjWwQB9N83gLuzQGD18CQ8
LXNt/p7nyo2qoXZJXTNaTsRm/NduzGYSwpEN6I4ejpX5eqmMuAwa+rAWp1W05rPJTnuBc9B897Uh
fyKkOruw595uAFgC+maRTFMhQBf6erwmaZWVwJc9TZ1mRW7j+U+NlPKf2wmMQhWLZoFWHdX761Fc
mdQrVJrylMEZpdJcyNANrb4RUBgxmb9kK/T2o2i9b+7LaJQ87AvOJnFu5wD6XJmdrGQlLFYEg/rq
46n6r74YtKSxToLrvjkHcDieIfl2A8oLnSXHLxF391R03GcmLcdKFZekZG/W4daQIfgVD8HtuDo/
G5sk6XuDsLWTVtVtXNjB8GwYbRePbma9JIF/icT/Zott4wE18W30oREovf7Fenex+zUd8pOrKCjK
dZokZrtSv+krqX35+3Z+83Oxt5B+otTB7YOy9mx1pJbC+kIb1tNgZ9NOD6QWe3ZlXzgX3xvFQO/O
VYb7gnFuiCx4A2aGToE44oj4o0mK5TNONYN3obP/5vjFhBYFBkQCzHiw3D27L51ZZuZUO/opmdDK
5H3QnoYSjWtYyWINc0D9NJyydP31r3O42VdwzdDZgp7hnJ29QcE7jjAFdVr6QO239Nuoacrswun0
dg63a5IZhJUOfeZ8DvkNraGED8fphH17NwN8dVpxiRzxziiUT0wgJzvcoPMbTGa8Owtfdifb1oZ4
GXovglDQxX+fsbc/1HZ1MAycS2Dr85O2KtsCaK/tTrqavShXWJpOxXWaFtc+5NqoVPalm/nNHt5k
R1tL1dhSDVkmr/eUm9mg/zOloJYPy2Ol2v4QpLPa115infqini6UHW/n0aPjhxhiW/acv2f1FCK3
3lh1YzzlXZBGHtnWIVTC4Z/nkUOCuwqiAvckVe/rr2LyLDwXvP6Ee0X628ssOpk4t6RtNIwEPx9p
lQQPhqztSw7J2x/8qgO31TfbcUFhheTo3Gp/7JKhHucSseJa/x9n57HkNpK26yvKCHizBWgKrJKq
VPKzQcg1vHcJXP15oH8jggwy6sxEz6IVo2Qm0nzmNfN/ij7W+z4ul0dlVouHmYYoOrtZan5RSQOO
t/fO5cquQ6NByY6H5vS3H/pPz7+vijRdumQKFJewMS+HOdBSqp63R7m4g9cJun9dX3nL6Jadr2yc
xa3WF+MUJK1KSxF9tie9oQvmdsu9F/PaUGjTwG8CA4V55GZrqg4uEvTcp0CrdcNTpGz3s5PYfhs6
95rF7pXPRjTAhuSBYYOup+SftUO4oyLOTwFcq3n6HS5hVNOesoT00ZnC7SZslvBZtQfzxxjLMfeV
qK/u6JddHkRa/yCiABCxvMBEzn9C3+JVOCGnHEwxnICDNiKo/SNXqMfZhdnPzxOdmeYO//XalnH+
76qBpQ3L63xMvU+0fqDSHzgGdQ9lgOyIwYb95iMPEAV9d+jEiK5fBFozJY1wyBlFgI7fV1VLTzLv
P97elxfybwTdoBrJZNaXwIDidz4Xm/5eiW7FGMR2DDG7FB23WGjO0/KeKpQxeIXeqy/Is8wqF6uS
h95sWWjd5XYkuoNKgbs9hnkLPSGu6qn3etnG2R6stJreE+rgl2zvCMzsCWEwHELjb7OvF5E0BrD+
MWAjT6+xanV/8mpM7qz6lS3NKeUyAK1I0LRNfLDiy6wYlz4EnczSemZLR5afKbJIdihmW8lDYyzz
r0lDF+KAHUmn+JXphPdKAld2GGgwqg8ohwIUNjeRh5o20u5ppZDLls4hs5TmEdnSdn/7418+m6vD
M2JCpOrEiFtGWoSbJ/YmiQyIN4qOD6skqi/bXHO9uEHN410cCpG+oxudzW+O4FBC05kjITA515ag
n4Ugn+Ywk4Httv0j1cUPblq0bz+nRDcE2sZaViErOt/bpa5F05Qyv7ybEfaP1WLfCG7e26t4ed+i
IsvjzBW4Zl4XgBlJFzyqZph6PcHgDuKNnXo2mv/m3sZ6/q1KuQh0gXsGBrTCx1fw7vmkDLysZYYN
RaCWY4liW06enMyacQohB97TObt4lxkMwieJLFsEAZHNCmZliO1tpNtB2jj1fwn15PI49J0jHpSR
y34HJUnYr32lZl90RPN0P0YlP/cLnBRqGlFm9j2Gk0qSM0dx8cxzYNcv85jVn4VmtL3fFFn8ipeT
K72ZTncDhaof6/5R67Os9BNqON/HZUqcHbXW4jd9vrwIcjfPv+qxSctpwkFB7BDFAvlv6vNUBS1S
KyZdayVLPlEgN3DEoMlTHlpLutG3BeLPH2Ppc+0XToBFHgzlHI0ftNLhvW8geg84forEeF1wzWwe
B7IMoCIa4et+WMKu9w2VWqk3Snu85ydzcRRZaIN4fDXxXquNm/iuGIYpThPdDESvfEaH0+A6HY8i
q6F95di62nV756K72LaMyE1KuZHPu7Loz/eRmZjOMvaNFdA5nNVDZ2cIiUewZhJfX6LxzWEWKHNC
RESkQabqHMvz4RJjavMZ4EaQmw4CDjVt+r4If90+ihfBAIMQRWL0sua7vJrng/Aw9PGIZ3Yg8Jf0
h1LtEvppWv9kZHHzohSZdefsX9zTDGisy0iuxlncakeh3+DWTjySIbrYSBghDXU0ubU7n+rqKDC8
oXqvBSVj86mmOHMho7lK4IzZ+CLBfH2ep+geK+XaKGgNIFcNtMmk7Hi+eHTw4kqHNRrEutY8pEq5
eDTo7xU/LrcdlHgeHPye12B7qz+qudHEfovNAK6tthe0kfxcLWl4Gvq95+1yQnBf/hZQKWQCU95s
OZuWK4dfM4NWro0PCRUqRbj3zkt2OSGqwbQHSARJPS+qK6vYZ6T1ixMYoUzyT4qbYbtmqmmd/UZY
x3i9vcMv58Tlb3JmTR4AXpvNVhjB906ybZxgFUv/Clgx+ZJn8z3JlaujkFHrum7zz1Z5shyarq7D
yQkG1Rm+NGM8PKoikV9uz+XvmT+L6CgKgCblSkbRF2vFzaWHxa1iwEx2A1odUK3gIffJYUaBoPGh
aun6ydZn508v1ex/oWjG9BhHSv+zTNBXOIBmWFRgl3moHm7/rCsfFCLAKoi5Sgzzz/k5mIo8cpqw
wAMwU2PrRQIY6R4Ks8iWzzPIkD+3R7uy1CBP0ZbiWqREcsGL6aKxbibJaFZi+pwX82Chc7O7Pcq1
OcGCwcqOJhNiB+uf/5OoDfFQKVnYucGEEy+Qr1QJJIxvgHxD790e6vIlw3CDmhT0A5y8SUPPh1rj
BdrtfFTTSIujQwDmLeilnJJWKT0RmcofPbl7CK+sokGRifoSeOyVIHA+aFXnlQLXLAwGoHR+reSF
rwzTPfHSy+cFC6zV9A0wAgIOW5xwDMaqV/UwDGLone+rJMl+Ic+OQPaIHmJD/efOc3ZlKQknV/1v
lVYaNLfzWdWTDA0TKYWgjwbXEwrUfCWy0k8KNcedq7baYzWN7T3bw2trie4i5te4WMAN3HxAxezG
OJzSMChzXmrHmZSjqy33SD9XR4FFjIKUDcp8qzk7o5lgGHMXBvqS/0JTZtrHjfPmFBpPZnxReGzo
ZdGEXH/EP9u+UFo7IzYXwSgdbbcYmjjkuZXdiZKvHC4iKHThKQlAAXM2CxY3sAN51EQgDS3xW80s
DoW1IFuylD/ffLbORtq8aIqJgEIUMpJbI2Zmw/Z/jBSTIzxUTgGYpsOvNA9Ft7897NUJsuPRGaUe
QcHzfBm1ErfZWGUZ8zEJf1IsUDt/Gtpm8a2paX+8eTAoZ7i0rG13OBWbMIQoGGs7yvGBQQjyouOD
5qnlXOyGTjHv1I6u7EF6m0QW1Mq47bfMvSXRF5ARdhgksg2RzGjgm0vrrTr+vKMUvqmy8JjCFNxW
FBIXG6xOGiJAvB5MoJKCsLUG+fDmZXOZCYruhFdrOfP8G/Uiq6xoTqJTqHf56pTr7ouq1Z8qGhYv
t4e6vAbp/HHHkkDAZGbfnw81DMkISHCZg0HG/zNk+MdN9ddFqTA3ybPj7bEutx5j4emw6sEqK6vo
fCytwd0rGqc5gMGnA8BAMx5teAdJGHfa3R7qcjcw1KqATVqNHNC2sTknVuJkpkYlMbcmvwXrtEuW
/q3qmH+7VgrVJZSuKNBuYSVRXRFZzZMRFELtd5Ud/+oX1wLfJas7D/HlfKjqUBK1+Q/VsgvdsqkC
lK+SmyDVsbxgvJedMreTd2oslx+Id54OHKkJFSREvM4/UGaHSYwfmhaEfWwc6g7/WHdxSi9Xl3tO
slcmhO8adF4+EI1Te/3zf25zwBylXbRSD5ATW2U9HACSMrPfHM/DAVyZvCwd0YS9ySFzaxzxtLSs
AMtVerKD8yPOrXdLaox3btXL6RD7kgbBhYYVBP7hfDrI3Sx6Zad20MXqf70ZJQ9GJo07wexlCMEg
6zRgGRLKb/tUYTShtFF3doDySDl6ei0geGTW8pU0WQBiRSYCeQUwbG+VAVyl17FeBT4CtYqsaBO7
TL1Qs7YFfiPbrnmI7eFVGerwzuwulxCcERE6RT5qCvABz5cwdHKUu+qeUKUmZ2ilDD3RKMOdO+jK
KCSsq0gv2F2b0tr5KNxMcUF5KQyM2Sx3o1mVftQBEb99/VCm4O85T4dWUjdXOCBSKona5igpEB6a
uE7CIO+l7e5EOtrqQzeq8U/UFfovUSON36VRKeKgx/3K/Ua1v3FWJzN3Bl5lgr717WzU8ndaQuHo
tc1rMX5am/XiEKbhoL/T6PiW+8zOy/ADyapj7SclVPtDhFCOgFmh6MM7sAK1eXDogcUwxAqKaqpW
ASCPyqybHuHkTPMR+Y8BbpVbuNl+qSPb2Cl9a4K/TaqhO6HVmatP5mz2Vu6lVd1le+hRw3wckO5Y
HqxRzcM9DpWG8dkQYvqSTG1hQkdCXutDjZiW8VDqIp52dhuCfFVmvcjlbpCjtTzki5qbgS4puvhm
V7S0tua46V5nzKR1WClN919byK59V1UpPUOt7aPPk0Alezcq4RI995OOw0EBsa7dLdzEC5Bs0JE7
u2nNT5z7OnqwdKFR9kfKyc+IKY19aYOUfpa2Vn7oNGb8Lpo0PTtYSEQ3D4NtLNPeTXKJ3IqWG24w
GohApTt08/PZq0qBaI6azuiv2EU/fB6Tcf5fWvdo6IhlyE1/TFUzf5U6TR4MRfUJXpC0rKjzcnBm
uFoh7Sox9dR5iHi5AI3YyYI5I3SXsYFwg45V8QEiVuy+i6HzFXQjVCHfU7qM7d9zI5T8R1dLGT+q
PUqgRwPnKuWbZi9wW3rs6sRp1iy78RQkNij/TaGZxodpSib5QMe3OTXUR7+aXdWlp7IxEVyDTCUK
MCuGdHZLP6nDIS3xLtlNCHzJo2oMYPGLhtbJKTVxmj3ZFTDNnYl2TONXg+zFg5Gg2rCLQRCVxzQn
2DsJTZW8gAaf5YnUe/4zzOagvbelCulHgGr50Spm61AfMK32Yanbst/bZRch4aOl9Yh2ir58SMLQ
cnyAvnHy3hgpODyZS6cOJ2LyIT1aKQpCuxgkDFpBE0apJvQriZzBXBslwm+zkDXaYE3WPcpCZqE/
F0aPbkSlLYXfDqGIvKHTU7mTVmpC6TBFP3pL0yFZU1v42K7aQUN+6kIxSi+pM7190FvQU7sMWeVu
z5uSz+yVWml8gvYefLzAO3Z8tV3J543A30l/ThxHPrqtNeuHQVkiA9W0Yer3UzxG47GKTPgTXul2
2vji0hDCnGgKFbFH+Lu2v4WYnXZP7pg53+I+VT4iw+a6fhLWcfkUjegreEqOXqnX67Cg/Gxp2U+r
plzhO9YoQm+JICL4YxWrjS/I2kKKwJZM/YRqyOxbOTQAghUjkR4cchejRooyz+Us0o+aWouPGpIv
6UuEmZj6uZ2WQr6o7BfEpTFhn09Wk0nbK7OmK77Dte2G3QhUTeyMKQe221iRMwywJ818bn2J3XPl
JYWGv3WsT8430w6n6phIo9EhndDx/tnH2HuCm4aS1VI3nIzXvI/z/w1mrdbHsdXnHKS0Mn4Bdpxm
r7MNBu7ZhhMwPXQUPdpPCCDx/ZPOrb40YozUHbwgF9i4OuFH3OBy8Jz2OOceXCTVfnTmnIfvVNwj
433KOZY/51GdMGYrOe6PI5qx8FYh/nVPQz8PQLjBqFY+uP58PK4upda+70x18jglLCFcnNj9zjUc
ZkcYZ0Pr9ath5MNsh0b/EMa22x3cHG95v7ExKv+Pzkbt+P00RBrahQuCkWJyVSTqKAQuT3aPoe+H
pLGgeFXz1GofLDFFy3GIRmU66JnWfV1Cu5+eI8g0zT5R6rzejXxKLNebWW33xVgv8n2SRSHUwlbg
To2CU98p+IkMwtgNkyhR7TPbynjiqQ2hqxS0JQ+xOWXyhJWCUT/msuunoECASzy7Q50ZXhtPtvaU
DRM0lk53ZRc4S6jNTwTdpv4r1Ez5JZf6qL+aTePan7PaEeXXkJqm8lHN4yEL8kFJOi9epLkcC63s
3qcLVOyDlUKE/YzRW2c2ft/MpthZ4ThPvPkyhIvMNkHzD/VIB5IRSjP1ToEUVMBIcFqxSloN0aGs
USY+FE2YTb7sRK+9x9hkWQ7OVNeV39fRzMZa4CgenXqw8LvM5876xo3VVz8X1GmF7VdKXsIuqsNy
PNAV6z/ZYjZmf6id0D51gnYB10O0xAEHXP1gLVal7AfZ9tqD22LC/AOuUN4e4pQa5IGuQq7q3pSJ
KH5JZjR2AbTXZk6jyRDLQZpk2sjNkfQjQhYt32MTOnTnaXMosp3Zcm/CFSir5tmlf9udgLPrz/BK
6vKnItso3ME2IrFNiCP+0L4ibeozZ6keAIQ1+I31CWhiqHWl+dtIIppv6G9U7S7nbqZlCnPd7Fjn
Rc//8Po04ztXOML15rbAUEIUqZr4CHL24rFLU2h87kx/ZW9WSN95SJL2oUf/z6QogiklIaYpFtt3
q1n7VJtFi/ZbV0HmWhbHfh8pnZUGs72k6X7JDYE4e6F09V7h7VSOljsT16SVgql2xFeaAmiKuunz
f3LyF4HM7XxwJCXNndXELsZ1S1xzkqQ6HI10El/aBGOMF3vOVMWbk0X/1kdRn3xIhdNwLBeEWbjN
kBbrfjQC3a/YY4+U48dlFLb70UXcAbYQ3UN97+QtzQpk5NFbQ/LSqo4LrM6vmEEZ0Kf4kSHPfWzr
eDZGAiPxeRarx1eZy8/o4AHA4f5dnhD/MpRgrtNE7HpYYt3vZEoqzLHbsfwBBypEfRYY1k8Jwenn
BD9l2S/pChKa7EHjPo5g/0D309rskCAX/ht/0UTuNUg06asZu0n5VERFoxEcjrVWefkEE2O3Jn94
S5RzlXxJZZq1X0rkM6HFaiOyDBJdGujPkz690GvED7yc5SI+zpYGq8KLecc+m4DQm1dJwt/sCnq0
KdS4dn6f2XGf74ds7qp30zhGwztbKKN8gLaoPMFowL0ttvs0Z5lF+9opg0GHOIX2c6y6LrR9B2SB
4sPNhQxCdMkvgiRefogQW6w+KNgoW0fHkOYvJMzZbUMXl/FzGFcSxzaBDNkTpbBxeSQ6XtqHOtQS
+T530rb00c2e7WOoDOrw00a97qVYVp1K7JKs6VgtajK+6GNf/Od0TqcGrdGrX8ToGsMvNwwbbV9i
7zJ/dPhXjTe1aTR/nQsBtR//8uTYEJwGKioOpo8qiTkRu6XclfVQD/LQFwsiFZ1WUSTxmr5u8f6p
HVQyTzqinoArGmgtPmjpkMdWD6tk3ylC/xQ51BcPEqd2oANLY2BygyijY3uFMGBwDoaTcmW7oup9
3Yn6+LseT47+0YnNvv7S9WyGADk53IxM/r3YRd2q6eCBcRmLJ6vNixphwbSgNslmNT9ExmCr7ys2
XPPJiWpt2DdhKYxjyW0PDMOazQNZoY6kQAbt5bEsIKXiYWMk42NmtJnzBFVorB5WPlH9J7eaMN93
vSMs9nMOU3K0C3SMc2Q1+yPkO6CXOD/I3OsGTSsP4Idt7VkTjQj3ZRKHqAUir6gMTzUSb0rmSSUq
EKuQUSL+y50w6w9FLxeaQwKK5CGFAGEgtZssnJ5IWdUNaTGhgNVwpVW+TGX4fqgb42PUdDDezDaR
3Tt8b0sriASuv36kiOIrintsuLx1K+UQhlAivRGuR3Wc6nCQz3kc2QXamFT00HEZjS7/YNoSXpzX
W3JVfC+hKzy5RdYuH2bT6tluQmrj10IpUZVM4TXGfhili+tBtMsUr6psjLlinkJr9Q2NftTTFJY+
cRvw4XBx492kcw15s9oTdvG4Wfcsc9b67Hli6VLQJ30ltyRf3vbew7JIzSJ0XSqQenRMXGRUZW/p
72Yd6Q20Dz5UTYxYhSjmDqlZ4602N7RKwO5TU6GYsjKcNoWOqO/HqtbbMAAyUniVI5L3sEuwzMMt
/f3tJPpv7XEzVfRbaJjQYUYxaivWJ5x0shvhhkGLkm3qSUf2PyNoGB8rCLm212t19qPK4mXyCt6Y
VzeLFNdfMpH8uv1Driw5NTGVGpJlrg23zZzRtFQqgIEiQGq28qSdNQc+en9A26Y9QJceAjcu8H5I
ungH4/P19ujr375ZBdDJlGBQi8OhbktmQPa44WHNoxMnbGkOfbvYMC0Jab4u6Ioi5FNAy7pXv9iO
SToDJnpl8YBQuMDkK2KSBvduGMAdJ+Ozw+awOL3x3pgRc+gVdb5TlVlrO2dzZDwq64CScCxUwF7w
5/9WA0n/Oe3sqjKhM6GatfGrz7lQUym7HbZ14TsC9PF7avX3hJguSp7ryI5KZ3+VGKQCfj5yigVX
R8GEOk1aZX4Wi/kZ8jpCzki7fb/9IS/Kd+tQ9Choo9IIpCF3PlRHz3gqJzqAIDLnb/Dwi8PYWs2h
QCjlGPekbwDE0P+4Peq1peUL0kil7E4zYbN5W0Kl3pG0mSI1+5q79JfSWD6qw/BLr0hmIcd6mYUE
xu1RrywrtBsq4vg5IUa5LbN1g5ILMisRNHav7vuwJg7MbemFuAD8/wxFD4m66KqluG0XTyms3dqc
RGDXobNHhab3ZkjV1BOie+qhF0U9GzQp5WRXAbHB9bspHlrCNnIhBvS5mxH16hHtd31RyjuH4doo
FJOpjENrow602SeiUoqSY8IXoySyKyGB+WCR7nUUruzG1QgSdBq+yKs/zvluRNEolZqDg29SivRz
jzbDq2Ql9VNr4B0rpsmhJIOCr/Zwe2dc2Y8rTYWmiQOOh0vtfFx1qRdAfFF6UjB/g0fa5Kd0kKio
mAYCmGWf7iOpTq9Z3Dd3zt/lnqS2vOJ6MLKhxLztEIJbsNqZOsgJUWvpt1ksPw/k3j4Fo3sgr0s0
DGecjhBSfcA716vtfJahmBGyk1l50hsXW1QsTDP5I5JdlLzPlLan6tr3qnmKwbmbDyq14k8zCU93
aJywR6XD0lGJYCMq/Zfbq39lDTSbg8mu4mQCiDn/XZa+dqoQlT61CmYfdLXGyOtoRZLnEjYebg92
ucW46EA70LFacQ8Xx6WbdIV+enZaJh3hl25sXW9Ay+RRQkhEdEVX4uJ9nRbhfGePXZ4gjUonBFE6
tKD2tns7Jl1uW2wTT2XdiFWzg7yAqOXNFw+juJQsNRrCcFDX6f/zaOlZioSKk+YnpBHE56xMwr0+
LwOOC+G9i+fy0Kw4Pg69wWqu4P7zoTrMgyEkU5Q0q1o5pWVqHGuUZrghlga9nwQ5vhxWNiWMN99F
DEyJEEMyuk7s5M3AudbBLC/yk5aKYY9K1eTV+Ry+te9oMwqqbsBJCTvwFz8fxR5NpDoQGDohEWH9
1gtELR19ab6FztC/FeT5dygIoivhiwhWOx9KIW/h4DJU6LYaQQ2dBsfJft/e+OuqnIczXKwIgTrw
hXGh2ULuHBSk2tZZ+FxZ7rygIqwtO4ALlIWzDEhu7VTmPcrrtS1PMgA4BtwKF+v65/9sxq5TrW6e
8vxUyKX4Pg358minSOK8fWLgONYeJC18dxst0dBSm6pM8lM9KvYBKxJSn3nmfzoib2PMlLePx54A
jUkVC3DR9iDPrVM7RRIXpyTBxXBZ8i8dvU6vz8bAVdP/bk/uyiEDcKaw13kUV6/p8yU0B2voEc1j
azi7wpbVsTLyj1pMmlPrWrgfnXqmqtbcuUWufDhA2ygD0H6CDqBvXorZjfoyQzPplInC+VaPXIbs
SnkvDLy8+NecDW4QbBiQHtsIu1G7NFtVzk56Bgd2pJZ/iEs9e+zs5S6hd31ENtufGJmYwlkxLM6W
RLEslHWUOaxPDSI5i1cgWtt7iolsPBV+G5eSiTbDJ6XNuxcwmO2PqalHGShhhGMDN3fa7aCAzB/L
DNEwL5kiV3+YB1fPH9us07UHx1wE3jJEnWKHAUUx7O2kz6bdsNBWOPGO1qtIOEfskJFA246noKO8
HHmNVivvcej7n7Hj9ilis3wQPwMrMu+pKyBamelNFZ2qso9sn/ZggUVhosbzHikK8myUjJEApJoe
Zg8C5InqmzB7HTCeCwEFUlFt9QgRuLqTB1/ZIS63g0LCjQovaq7n+zJ0OoM9kpYnkz7NN5T/5Afs
au65lf7Npjdfjf4+ffcVcYRGxXo8/rlBVHaekw99eUKFSq8f0Wxw3K/YldCdzRZK7Z6iITp6oiFI
m66Pm6l/0hI9Knbw3edkV1mj/gdNynY6OmFbN9RnZxnvl6gufgqYtGbQpED6v/ejEvf+QAE2Cm6f
3ytbHLo/7J31FQHgtjm/BRqkIbW38iREJr7l7MERTJui7mdLmG+WuoDER1oFOoV/cEfcPFmYWVmz
SrZ6woBxeOhlGu0TW68PdMTEnXldfn+uI7SCyd1IG0HRnX8Yu0PLR6cQxw2xWPoeDd9BR46omOLD
7QW8fLaoLFHdYTAS1AuYh526qeokXEULcXHv13mOLUKi614WYtVE7ZMGxu0RLz8Z1zvxOIHN36dy
E45WSAS22Wzlp4pz5qPQVHHsaKRhF676t4e6vN1XaDbwM4AfYPe2q4g4bNGGxlyc1KZod9r8rqxL
H7MdioNrORkr0mKVAQ3vXO/X1tRdeXEKICdi0nUF/jlVOW4tEU4gxSlKstSLR2eXWLnhq43xdeSe
v/NeXtkqGvB7pMhtEkjw5eejlSuiuEyc4kSoEO+KTo8fjTh/M+2D4qNlrUMQZUPQ2Ry0BTEuFf2x
+oR4Dv5TGtVW4C0op/I573y1KxNaZbJXCDq8PLLv8wkNY4QEshjq01hI+ZLYbvQQZlis3N4bVz4S
+Ef+duBoeFxvgVUOst/Qy4r61NWHXh1ZtDKdPEPS1tHFnQ1xZUa88oq94pxWmN0ma5AxoVqFzN4p
ohp0aMBbHOI5nz/entFl6rVSp0i5WDYCqC0bY9J5V8PUYt1mMlxC+4xWlprDfTMrnM6kMtV+hl/R
cmclrxxoiP+8g8AHYbRscXCd3QwlurH1qc1b5SCBBXtmIdwdpgJvBp3zVEE7As2yZpcg3M+3hp4q
0eB0YXWK02nZ1WbT79JmvBfMXJkQ55aAl2SSIuy2+rrEwC2WVqtPSw8GqYga52MBgP6oD6n15iyI
h1cF3UdiDh9o67U+IsCL90jdnBC17vZENK5fNKnhzyrWire3x5VNiMo9RQBEclAO2dbMVgz1kI5V
c9KRNDRAuLvC3c96M9yrMl0biMdxldfClQMNlPOPJGUypgiWNyccIFOkLiZoYkLcy8SvjeKCYubd
ggEPFPd8lDyfjdHt0Y5DCVZ5jsWiOeg6Amm7s2yX9wT8QEiW4BPXO2nL76m6AuFWqQ0nN0wj+0GX
M0rPidJH034WLsp6yWw398Kay8kR9PGC4PqAlBFp1/nksO+kuzpXw6nr3Pw0EivQ6KmqJLsTZlzu
9NWZFUMfMnCg7duj2zp92xVSGU4IYjcHivSDB6es8yGP36sOX5sS8bFlu/wXXMT6U/55FDvNGqiE
WwMghzg9jLom0VoR97gvVydkre89ZBEeqs3CwUazgT9G4ylXp+KdsEEaoDhr6jgRCLjdt0/U5YVL
Dmeu1ku4R6DEs7mNRt1MuxYw0Wm0ujLbTdHk2ge9EyQPpp0PyYnyu+Ye57yIXt4+MpkBzHu6gTyS
66b9ZzEXw8KGplnEQ9bopeWX6M+WR6NywbHMM1inp7bHB26nWXIsD7eHvoyp1jIKG47mAkovWxUH
1ehjx0myNkB4ovXsUl8+q7GJkO6iRA8LDfqX1tJbH7xfeGe5L3cQLyeyhBwMAxrclsXS6k3XyCLr
gkE0xjGtO142LbmHe74876wpN9f6pK05+uZekVKte5CdXZApyccxLfCtLepvTlz9scwufLi9mJfb
FUbJCkJdfeqpHW0GUxMDOJNioQrUJkhvL9F8yMgrUPFQ7+H8/5LNznO9dawVF089EcbWZs9EiVaG
hhEj0dNEnb1rYjAhO1ShB2Un68TIVqgnmIEV0rPsMGJUnmhAjMPH1f8P+08ghGrvGbHUQ7wzZd8j
oA207pCIiQbpGOmrd+bUjOCyUjv6cXud/l542x8PfoCCMikKtezNuZ4iLZ3Upq6DLk+XGKxpW+gv
ho6Awj7PS6dOPMrteexPssrtUwjzM/XzTh+7XdLIDFh1OhJ4L/XcjQd8qKNon/VUTXJPRoXqPNZK
qxv1hwLlae2rEYN0OIrWSX+afJ3Fy2JuT5xOyMB3aR6rqgfSKTXfA4TAxnGimp1/0DCaGHcR3F4k
xcC7pRh/RHn97fY6XNsvBPkmH1Khx7Z1UerGUgFcYmQw1YC5KHP+lWjB9Oy6fnsMZK/1N+y7ifop
Um0ecTRzE30C4ByMa/Gmn4zxiMHwhCVmtOxvT+ryXNuoFyCXhhgnc9vW1JvOdXnbwjKoeIjfgQ4q
drlm52++PQjp1pY+wnbkS1viNclKV9sOvsuDVPIdWqPhg1YX6p3a+ZUPBIWVrj3lS9KXrShbIQBX
mfHQBI0Z599aVVvSHRru2dHUqiq/E3hfWTg6kmuXZW1IoC52/gqMi1rqsxo3SJk631YIZTDyyt/5
Opf3IYyn9Y0hpaC3u63TgyKvTFAnbYCN0vSAsO2yINPd9UmgRJnxO7TE0Nyh9V0uIsKUPC5ExUTG
F4Q7GJIIQdc8MXGexp9ka0wIVAp3wMibyHK688muTHB9VdDsQCqQjHCz0/WpaYgdVyU4UCWjl5lW
04IbREH9EM1GbIA9n2ll397z16bo0CIH5EFQdEGy1sTsNj3WNEFd1vULxI3xNa+c5inFv+NOrHC5
SyDV8cbAe6HCzbVxvktyo6jx9lj6wMAoW/XaInOgyLXtnB1uz+lyIFwUIVYDrECN6gImJFRM3gq8
W+E89Kon9Qz0aaS/mcMNf5vgjuIRUQh1j81L4BQRBWbT6APsYn5EZnNUC/l+qnv4NoPy9kL9GhcT
hFPxIHTdXhoNdrmKGYseLlmffxvAVu/BBk93EvfLzcAoNKlpyCPjSI3x/Auh7wQkVWmGYCpl+Yge
mu05kSVXSOK9XP3KN6JQypyIwznN2y6VrWD8Q51gCqY6Ez7wDEy+VzD+m3cCXXAudIAT1CO24Ckp
SnofBvV99M6wTcEr9Fmoy3IneLqYy9rOWy8npE7WT7RZthQqkz3GgNcrPAHe98rqZd9Vzp3L6OJ6
gJjKoQEmRJtiJZiefxwjT9xEG6YpyHSb+smgKns8xnAwEXlynDCj926v3dXx0F0gpaADpm/ja0VB
1EtHLSbAfsx9pcI+7atJ1r9HLc6OQg1hzdwe8CKgZ4JYp62EtTVAtDf3XytyHApcfQrMZjb2SRQ/
yCX5Jif1SAr6rIba01IY98KL64NysjS24jr4+aqiN98o9WLx7RTlm2svPg3G1utqTGHiOCk9u++e
p2K6E0aq61zOwsh1rhQNyB5ADxEJnA+LaVraaW0lgzYCvD+qym4ZwXZ2hZY9hr0Qr5iijJ9kWSYg
O4vWeLUaw/gtQ/Pz7TW/yBz5HWSN/1fhX6Wez39Hns4N2GxLBlFpWAjsDk3xQdBejvw+VMuV4lSK
D9ByyT5uD3xtdyHu8ZeYT5HQ3pwZVQ6UhzRXBsMwzjhxWT8bwLct7pJeX0X/uz3Yxb3GLF1iR2pO
3J8kbuezpOZuTUOCtGNMGf55wFkCXL+wvoWh+fvNI5GLAqCCscq9s9WPncIez8MF5U+Jb8MJLx2o
bIOaB3LUrP3toS5vHUZCIYW3B6Fk6k/nk1qQi83rDPK8C7D9qz3Y2Y+sbcw7N+iVpaOLSkmOK3pV
EN4sXaxqGHuUqRJgl5q+lHVuPxaFCF+0sSvuxAeXQ2lknmBtocjSR9tWO0k8c73sFBk4qT3t07Cd
dlKDYRQn1ZsZ0xRv/wrYkE/wgG+zOMrTqi3hDwXV2Iwf7TwcvxLqJXcCusvDxWPKN6I2gy4hBffz
L/T/ODuP3biRLQw/EQHmsCU7qKnkJMvjDeHIKuacnv5+1MrNFtTQxQAzBgZwdRUrnPCHalSlrNN4
PmlLPQd67SZPsVxl3wZDOWi9BMUNBOrKY/TaKoL15CIFy0ohdxOWwOdz58nM55OMAT96MJG+Dqy6
r5Tx8vTeHUhHEOHFtaMP3mlb/InTuWk1OHAnSQv8JuvAzCIQPu3eHuXVCbkEC6uWOhIYm1XU+hex
Hm0+If/8ZUb+bw+qDdIrTiFXRro8USAeUUkFnkaczc18/r2knjmOmI35lE7NgvOWF/lGByvs7flc
3nx8GtB5uKMS41+AfhccZCfbK5YTLe/PZVedOjqffjHXfyu0DP+fwTi6K+qXaW157U2mlW4EMe3k
9e6M2IWzOF9MIMDwneCKhh7Bnn6lk/Dq/HhK11jlxX3+fBVXNqVdDONymlwofkFlN1NQq1Bdak9v
gXIV85U5Xm4QU6OZBWScj8Y+2Xw2RPDdeQbtcXKjojlp6IQfes/DdKzx5isArleHAiMGsAo1S4r9
53MbW/xX3WW2TiuN/0jm8hcjwWnPDdVcmdTlXmRSqL04K+dhbWKcj9SWcxS5NTKOuqPIgyx6E+0m
Kqxv78VX5rPCB9Y6Aa06tI3OR5FzMWi9WbokuLgeDXmj/DBzeEcYXVrPbw91uS1YNLI/8EYuXbOt
tlGa9a2VF6jbVaYFFq3PIY5nhhHvNVyjcKb0lKe3B3xlBRGNWP2NEUSj5byJMBpj8bBpMO3ToiTO
fbyAYegWc7yy218bxeXS4HZ3Xr7X+QpaDdRCTKSck9G5BbesVxTf1TTNrtzqrwxDsXTddOva0Vc9
H0Y2bko0arqnOZPxXukzDI/pRb9/060X7Sq6RsUIdMT5KEnhdThYptFJk5jXp3nt7XtCuCub7pW5
cL+u3joU0Bln82HKQhOrJ55L6jeL31a+uI9qGqdXjurro7C5de49no3NAaoT0WidlbpYIM/dvZOV
3i5GB/vK53/lAK0hBPgREmfKbJvXNp6SzoGT6Z5UBNSQw6u1ewRJMTed0mvCri8P3XnOQHmNZ5Cy
g0pwuZUVsoukUuIcYQiNTChu7xC/9LvaAUICXrt3ta+ZAyk691W8cYek3LEuAXoPWHQkCHDOnwXu
dsr8dXa/qHMb5OK+U+B/2PkXoTxHdXLjeBjX1cb0vVF+v30UL88+geN6aVJBIH3dvkK9Eyc9zgoR
3wIkpZFVMhwrPQ6MykQLPBqueSpcfnvGY2+9VNM4/puQgTRVGeYEBlFpuBOWR0W5ozN1DdSz7tPz
7wHInsIgdQUqaJSMz08LNi8d9J0FqcC2Gk5EZHQcJLx2H6az9wHsWRoaXVPfYYhXPJNljVfU4l5Z
VUbmsFJ6XdlZmx0O7LW0sQKIQ7oL4oS+BkbFWC/uiNckT1JyTef3khJH1dpi/8HYWBs3W8FotZW6
gyZcHKaumKe/mosd8V1cgIoNLIwW+2O6IhZuFl4aZTfD1PxtWfkKbBFm5u7fvaWAha91YLJH3v7N
5GWfwLEuMxHihqruBnPUQy1RYI2gNIsPord7e7h1x2y+NVcinUb67zSet1CCBoU8OjeiOcG5l/tO
a8zTNI36rVcn9Q3A0OTGtZfx69uDXn5g9Myh3pGs0AChLHy+wTAZdJLO9roTDqQNx14iRgwR0ZHO
CVstlOzScmmvNa65iS/mSg5mrByZFbF2YZQUiVUbmS7qKW57VwkkYtlD0DTt2O5fyAh3w1AuT65m
1E6Qj2qdfFu8rrf3NjzBx26gbo0alIp3aCEwWki5j0SU5txAwFwoXlVwj1OJSnUA1S63nuRSRaXf
xwQ8D5o+GI1v9/CGTnXbm+nHZs5K5Vuh0Lqglz1Z/eq/XeLKhrF5sxst2Ze/sqmPHZoBoo3J6Ko+
L3ciglX7edbx+cYlVaEe62TtkO/V0RU9trIocR8s2FNPyti5zTdLijTd40TgeHu77lX3aE+rkgdy
As3vBvquPNQxhMXbNBqGhJ/pwCRTB8+B7hVNOm6MhvYMHQS7RBRv+k8yHfseo8KyxTV3SDItDcD3
LOVRl52q/qeY2qjcaNWytEiaKtXwVTfJFFM/ijNP3VdtlGrPyei504OoySN+Y+mcIh+Qx/OU/h2N
qBF3eotSzG289MiiZlrWjIEubWQ65JDFX5M0EdoxzZdcBG5WA0+ikmOn6q1QS5eO6ZTMycTYKQpO
zn5yM2kcnNRxqlM/OJP4nKplHAuMUt0UzwJsURvI5ARPPtg7bXz0vEznKHhTWgfTIGEQNlRz9aOX
VI5zw7TTPjA6VVYfoqVL9VVmtGif+zpTPKQo9KW6wS8o+lMr3ZI/Q9mP/9hokoi9RME9vq8qzY2q
wCgiuN5jm0Hsz/oSLYuWQhXSUH3Z1v4ge0vdRzSDMaUuO8NEEaVV1aeWILf7Apwk1j7P1JblJ9DC
3XAyrLlFWAmxa/zH+xIJGJHkTr+XYEPrD0OWDt8XAw3pe96wwQsEqkDxLlEzb6GhO6J1hV1u1Oz6
DDGOfWsViTxitNlPtzPaBBa6D8VcHfjU7DFD5+67MZaysXdNOtkiTJ0kHQ8qa+/g9q3kznda2V78
p560Ptlpo+XV0FuyBg5ooeblY91KUe4Wd6zzm7py2vROFar+H/b2dvrQ6Hgzn8puqmGPtAIn7l4g
jvxQixrePnIxWReUkaJ9GszZbe5kgvJIkI36YD3ofHbagB1qDHeOntj36EPhOl1j4tnexfQ+tQMS
goPzaYaGJ54k9u/Zo/QAuezABtXdtzqe8wcU2BEryVmo7lg6WqyEYkjgeqOqYmtfC7dxv6fIjaCp
nCNx9qCowCQOgsbIfEwbe0ZTRXcjXfWLxMjHvWHyemqnHmNR46npGyG/jJYya49WVCFCmsICxIO1
QqhPKj6eSLOOFylWNIfJwzHdpyxVR+HkIBoVLBKt7PtSGetnSY0qMvzIyJP7KtXau2ksBwTCczx6
j07TGZbiu1D9vtHKj6YSDknmDZmPZBlX3g59JRF/IgGLJR7AMq28nRkrTntocVdty9WxVGHWSpxG
BwOUmfowZ9zOfhTlfXSaqY0/g5Z3JbJUnvWVQBuVfwCPI7pDYtDtAJ6xQp1T1K63m6hX1rtJQUoL
LZS8mTmOaT9hi+KVKLI5My5hGr63GEK7FmbbXT06JxebXu92VEX1xxBs89sU9bHyR00Jzz0pBm6s
36w5TX7rwpTJN3g/UXPbatPwC0aci28ywlGeP6qV6gaKGw/mbrHi2T0OPPpKKCdsjB5Ub4qNk6j5
tp+sAb+Do5IYTu4XWlyL53iyqMzh+dlMuwZNjBqhHKMzT2qK2z1QO6fI71UezBkvkNFaILF0Ek1U
UXZjMFZxteycfnLNR7HI8RcYyuF5GLtWfRhyN3WRYkOi0S9kMQ9/335SX4lhUL9fS8tsWkBDW/Bh
nbDNRbkYsOYTdQ8fa9opi1nc4w0kTgbqqkc0pEz8hYbmfjBrpF9cJNre/hEvSOjzaAI6hQWmnsuF
WtA2kgdF19SlMI1T2sV4R05LnOZ74hm4U+OAv/DM57Rv676F/jPmZFBfDK12qq9arswfuIyKelfI
pUfiw1gaLOFxFE9x4651p0jEHrvozHB8DmbRh67b9shIgIRpf+spZ3WcCrc/RG07KHuQNBNG3JC3
zAM7wPs610bDo+4kgLn8qW+7Mqh6pNsODawGvUDZij5a4+uTidO3b8eD8ysftWh5NGnNj+8N8VY9
RjiOAL5ffAA3IZ6CaJ5chkKGBZLjRqDw/Dc+51e4x7mrUD7r7SlTT29/m4vUgUFXgh6QbBJh2jPn
MVcMvG5BhUmGbawN+0XBw7ksubn+j1FAzcHRg85Nlfh8lLqai2VxDBk6mRjv3IZSZmq11pW5XASt
oDHIFtfeAFArUoXzUcYBs0HTKU0COd0iAoADg1W0nt1ZidKGBK3eib1+zffocgXXUVdAIBYCNF03
KfHgUZdAq8s81QjBlagH4bXiQ7SYrpQRXpsdDEfK3LQo6YCs//8f6GFqUDLCk8U6AQTphz3vaS8/
DTgfG4FelTP4GiPrhtuhNpTuSjZwEZgjpIB6JFMk7+L4baZo1aiUsRuRglnkrz4f75pm+Omlzl8h
omu+h6+PtZZlYHghAbL+/3+mWRezVfU0n08NvDVElKKoPcpF9XCgMFAAoFL97b17k8khoLZyK2j9
bgFXiMLNlq4wuTHvqsBb/c6RHqyv3IHmK9tk5VRgG8VduBLMzuc1NtKJykL3TqUNs3cP4cvU/UIH
WBZYFmJ1wYwuY3NrobaZ7dyyXXjTsxlKHqZaym0tpS5uWmnF5k5kwpLQ5zwcyffWUk/DLnKaYr41
7VoicZU4g3uyVg80O9CjHEE1JWtd+bXjaNoHHanKJ8TfRmi/atwuAdGK0T5pyGp1T56c4uhY0SLu
MZUf4vZklanskDe0nXSXgy0lYibxQ4cGBxykEZvYVQMgV3nH78mUOay0BdJtNtVKdWNFMln2aOdF
z5WtZIPv9d4k31vDA++1AkUACwCAAbl0vq6JECbW8CryoYgeycBGHw42P5KbV+AIl9+Pcag9rOVC
wKlbNE88aXpf66ira3abnLzOym5RXCuvbRN+7dlLuc4GMABlT+IgVOPPZ2OQAkBAQHAIidbpJhOu
DEyjv3ae15fkYhQkhtc6LgW2rTVw3TSCnJ+9CCKpeK4R6d2bMuo+loYnrtzJl8u2xh0rN5Vq7gok
PZ/QxJp1qLeJsDKK7EnXh3o6OBIV3iuP5/qZz6cEBVVHvQgdFBV01/o7/rk2ZnPs9XJUknChS4Nf
ogbZYkfYCI24bcxl9hu4brhkOUpv+1mad1d4o+uHOR//hbK/AhDZHLQJz8c3LNy+i4aSH66AU4By
LnrHjrxxjf7JzYZr7+nlB8T9mAqJSlRFpWRbHocU2hZ9gYRPVNc/NDUbDwUsIX+xQKO/93ZcXSIJ
SWi7r2JUm5fbjrEIppNLlJ9JSm15/scqxnfDlvibYdxS7Kc/AZBt8744din1RioKRT1JWjNMBND1
8G56G6O8VJNxWbEppG1uij5x3NrJ5jiMiyn7CZygDCcru6ZxdLnhKfZTDHI8dKgpgWxGScBZkLA7
caimGXXqooy8k2jta06ar+yAVZ+c64j2EiH1Zph4bvo2nXMRKoUwP1qLYZww25pCd5D67u0t8NpQ
KHFReaUauAIjzrd20mX9UrSuCJEXHQOVFvsBIdvkAcmZ6spue9m458fIXZnz5nqQIUa94Ij+OcaN
0aLjqMGKHZPSHHa9Z1aD3xQVV25m9RS3gSs32Y+m0BLN9jUNRUZ/yjqIg5aYUfNdLFdkdx2og+y2
XmKpHeylgGte4AGjn4wxHcSVqvQr35ufy2lEfZxrbpvbADQuu67SkrA3qSHeaNSljZt+aUg73/4M
lwOtUQoABx2YDS/R5ovbZr40TRpnYeO2JTlCnn6wPHnNwOryHluXn44baQiNl20+kKYmrhtoMYR9
psYPCEaufsntgLCtBrMWDdOovnJzvzYv0IRIaYCTpVmyOfwmJqoJFqqQdvsFWS4keOVeRon5/kvG
A3u54ozZxKDdN+vXJHjPGtKB2U99PqT6d4JWUF95Bi7PCn0R6CtrSKkjXLV5vxuvdrTS7MtQn0iu
g8adEiS/er3/qIKfvebTtp6889OyqqpwxxC6OrS39POTmTrL3MsObrBbzuZDBRthoVLeKzlqIQ2C
ixpo6uynGPNiAt03UYriPkfb4N0bc024yBGwk14hTee/wlGilpyBgr3T2rFvLZlyh8am8uXdo/AS
gQ4AL7VG0evK/3MzTKWs88i2olMdp9o9pJPOx1kgv/L91ij83xVde41I0kBc50ECjrBZ0cit1Dwa
YZAjbNHXRw9e1XwT5+qQ+ijOLuONcJFF9Usrwqv37Qmuy7QZet05FGrIDqAybLaOascOtmkOFFsn
cZGJnTRq7po+dqjxO6LxBY+V5o+yVwmy6bdeGX57DJm5BRkbiiClAAh8m/xkcsdhzvO8DLu8VIJO
H6dAV+f4Spf6lfXlBlPXi+UFx7f+in++IslxjJXKUobZrFX/oZBcFEHRtcN+skhj0HfWgjmR9n/v
XVpQzyt2kNiMq2YrVjHNCE1rWtGEUM3/JM1cfdLyfNqraxc4WpzkCDhoDLrWdj+/PfDloqIhCYqQ
LYXGB72t8+mOKoYOqGc0oTQ8XH8gDj7UXalf2bTbO3udFk06zA3XMgQ58/kolTItTmFWbYiTW3cS
Lo25vtPGQ6JnYzCbRnJ876wM2mUe8TwIEAR8NrPqM+TLQIYXYatSXre6AcQ85dgrs7o8DxBw4UKt
4Scz24Iz0Kh2XaG6dRi3XdT5ukURN6hteyp3TqYFg3ojl7lpTk2vXnPSennlzs/iyj+nGUhKCXRq
K6pTVVbSIwDShFG/6PEdf/rpxFl8MFdB+Z0GLhsRsLZei7tNobe+nXpzdZN08WSHyVJ1aUBirOk+
UAx8KZghCVDiQfDbK7O7JAfPnvvsflmr0LEPf3MQh7xH5eZBk9X8d+lm8xfR/1BSwHcTdH7jaEpO
jZFZTqBaCoVcBGCbdt9gO5pBJddkdIymuse6Ie7Up44aOcX1KkdbCaxmN/mIVpdjoKhuFPsT1sRO
MEa5Yd/OUeZF98vY2cWBG3W2gtYa58znkkramz7pLA0V+EJH2Rned/NlQo3be/AizHd82et09rpG
/jWMyRF/SmPplq+GYorkBtxYVdOsw4sSxTQxfK5yoynCSUEUfpfHlWfejuWkRjujjqfopJoDBgIu
XtPDHa0I42mKPNatzKlQ7JBeMOhkKBlKsEplW99AuhZtOLXF8M1sjeq3XqvS2jXIV+dB2s7zfCsy
Fyx3YpHmhgVQuvfKKvIC4ddEeIpDDxCv7Vtkl60Xa1FNtTnz5jBNseS12057qpdOPeE1UH6oGyAU
PiXva8Y92wCDGs1qecmY68EA03t+1lOn5Pru5yYkrE1c1qyZf+iVXdU8Dd48LNeIOJd3C5ESInFU
bmnMExeej9e5dHbtqG7DGi0y+1iNitXcGUtup4Gsa/uzKNK+u1LpfGWOCAsgJsgjuNp7buYYg5XC
yW6BHK/xFCHb2PiKQbaWGst7NdZYTmYH4lDjSoMItHl09aicedAhx2cW78PaD6tvaqSUnsvKq3Bh
8NL+8Pbl+cqCorJsAddBGHJFzp8vaA69dVmotYdCBYgIUhTKXWCJpjD2UWy2Hk9vaV3TAHhlRV+U
alhPxHEgpJ0POtNI1UXrDGHiYuPuS02N9mrXIaGUQrK7khFdztB+eYzYLqtT8VbgxSqESxo3jSFx
b/aRNBhDcpgPR7hw44c+Ta5FLq+Mt2o1QfxExJW13cSfUTohgqbrSziYeh37MsfIx+9VOOv+IvKB
plGbR9fwqpcrii8mvD7+ISaF1XW+onQRFZx/BjUcLbt8yKYiOxZ2LH403NJXEr/XhiIpQ7sJMA6s
q83zrrd6Z2LOoIfoycvvpdJOCKrTwA8bq+ivBCyXYzkre3ZVKaFbCNb9fFqi1oaeGo0RLsbYnwhr
tFsxYOU0OkiNvfcgEK4Q/FDwITpC8eV8KLOeURiRwkYWJYtIG/r5rmj09NOid2KPjF337vFAknKT
rQIGq2bjJs8sZ4GOuanYIbYmia8IhDbyVD9Uuv4JHEt75Q570bY8DyHW2IGciCLdSmLbZBK9NQpN
AaISJgPaewG6AkMWZFGVKZ+iIYsmMEFRq1KvTimMT1qMTvRkmmV8VFRc9L6KSS2nA7Vf5+fby74u
6+Z36SjrQF+gWE27arNxKcGlWl+gOjB12BLkONQcdMWJr1TLaddcjkNZnqYY9UmYSFuBRxQWWt6q
TrBrBeimchUjvLGxQTA+93XS0tpsOhvnjgIH8O44R4Cudi1Uu5kuh11XP0bHyJZ9WlW9s0M8wVA/
dp2LUaIo3PFLuWSu/pS6aWbs2Fs17i+qNlmH0c5c2rx0KJSA/pFd3VZ9EUFpmGRRf+/GVq3uM0NE
8YE7Ki13sd65H/AETrx9tBolPdl0ou/oCnN36KiVq/g2IE5+R3+lxKoNgb7xNvXMOrslQCnDEigX
/WQCfyXAj8p9yp1x+klyBpZmrmjn71LdHU2fpqi0A7AZseFjRoKLRzMZ1u82i2r3BuRsDnaqWEac
IeIG+mnjZsqyE9h1Zr8zE4OJ32k8LP1pEEYa7WiMG2aYR4ABD0svuMPVPsmXP2WFn9EjDEagxQK5
xvxggKWof7aZyOWxV/OcdybickbbPsKcq6MgL3nyIOcMpwyud4zLu14lY+wjSJZ1NyT1ZrVLtNx8
dMqk7x5H6dnPhlM08wGvcRr5KaIEysGaPIRXBFgOF6mCKqIHaTtRtGuMXHzEBq/wbkHv4MpTN2hg
42wUT+Rfi/OVClRWBRmhTrsn+XTykxOlrYkT4VjW+6gfNfWuy9TI2sNvBnomUKCA2eHUOTaZTms4
aEXWoosOhae2D9j4IT8IdE3RDgNsrV9onCpjUBPRqnd03K0Y6qiHe1fRzjjlqK6yLHtF0Cfbrc4g
P62x1uqjqmf11xm7HS/MqUN+80Rq1uT+iS6ORu5l2t7Ggqp5WiZoR1cOzUtKszmbwPfXKqsNToJj
c34lxtpU6tpCypNIA0WZXJflD6mt7uMW8se/JxeF5X2M88cvXSTDrSH5vDUuLfZujun2BIaVlu5h
6FXvk5kacUJjmLA4MDNT++r0CuXoKkIP5eQWI4cFqZouOnqtNr9X8oEaEFgCQkZU0Si4bYuIztwt
sWWVZWjIPAesVDSPNiZUVxLEV24YmqnWShOgZgFW/Hy1tDYaUruJq7AzQQHbSyP2UVU3R6O4Sit6
bSgmtCbxa21km2FnuSOg6s5VaM1jgTWVM31YUk377Sm2e6VC8sr97LzoXREgrqW9zf1cJw3xhu3V
YeON5j2aJNqhHUvn5r2vAO0JRPjQxYOMy0N7vnbcYwNmgFkdmk5U3E1umR8lseq7I5d1FD4P8e5a
U1uX9d9qj2Ja7WwkdVhNcn6M40YBVpmBIUQrdvf+CRlUltYaFveSsVm2PO4USxeiCatey/dubrc7
QsJrodjlx6GDScpnQDCj1rn17PUUlIJSbarDZSodXm16LUNkiiuxw2VAyyiuSyRmIHoObOZ82RQK
kGbTSqpGNC7vUCyej7MGcXJu9OFWUNM9vn/tOKfU/Okq8N/NeJEFqgIIXRMmNr5bWRkb+0odmiuz
em3tTISKDUtdSajbjd3NWdGDGli/kEz2dZ+D8qycaxigy5O6Gg6gEc+2U0kG1l/xz5bjKQG6nicN
b3Nv71Sn924KTxuCfimjKxO6LFAxFBVTrgWKp9xB50MZnUH0I0c+E3itIB/Eszskx2XUDF9d1ImQ
pDCwX9M+vf21XpshEozUp1YKPxpy58N2mZ0Wka031MWSJEDkVMWhEm9WwtprG/G1oWhska4y3Ers
PR9K6ZcBHwHcTC3FwhENEWfaQzsnn8bd23N6bcev9+qaUcGCtzYXhe0JxZzGvAnxvr530LICjCd7
RDTznBsjupYOX7QZSRZ5OtD4hbe+qgpvrr+8SxTZqow3xmlyp8kue4xdp79RPDyCzbnwdllPmKmQ
NT+PwPIfRlHit4lD7bco7vJDD64hiA0IcF6d9r4VxcqVC/rFs/g8FqBdhTjlGqeDGNqC2aZ20jMl
wZswyrtyOXhWSkzqpaonA9LEArC62iTRwapBs/tu3Qhl1zSW9yTacf7hLqk9+kJxGstPRrMc95S/
7cl3Yo+LUeoWYlkFE7H9VlvGyZ+gxHe+jW/kR9mRwe6cMbESVH+6Ulz51Oue2c7LW8v/wAApHm+9
mgkPo04FTBvW6DkFrhj7fZdjyvjuDbWCrVAxQt6TPbWpCUjhKk5plW04R3q3MwohP9VI8WDa0JT/
IXNKCv3+AblwXMbEMYLCzvlRAcy7WO3ktmGMgwPwYownk2oyP+q4ef/Rkii6EiteHE3txWAI2jF3
Kbf25s6uySqBJM1DaLkQ331Dr7i6lwY7ysAeHOPz27N7EfU8+2qMstb/0OZ7YWBtDmhZtpFd45SL
ArfWqA817ecRLkGde+C7zKLSfDHOuhtI+OTOvrNrK/+J9WOJRns029qJR3VybufOTbR9LZLU/jaU
iLj5c1nnaBm3doMrUq050bIru2jwwkVEGNORCthSB0UBkr++HdpsgqvboZt9rzXKSD4Tjxqmib3o
vWOV51p/Ii7uxK6dY4/K+gxMWP0wTVXU/hIKKePvAlNJ76kwSpIhU0WH+E4Xdtp/HJvO+W1pcfGd
kvza/wImj9qczNL+v4R3Ez/72kg9P8NqN9onduY8TCBUss+GNJOfUADcL+ZKCvrgzYtl3fVLl013
1UTZ8b23P1wbsCs0XIFTc47W4/XP+zbBXwH3M2hhDVZg73nd4GcSLB96/Nc4YJdbjKHQ/EUw5UVn
c7OlIU25GAzbWpgnWfKlLpR2RwkPlkFvJNmVqPfiAVhL6USIqD3BXyT7OZ9WPM2YUxedFiqTaf31
xk5A8exc8zMah+JYaJV5bUdvryHunxWQjvTdqs27Fd9QzE4BXbcYoeT6qPfTvLRyvyxt8qEVufZe
AXtuO0IRaIQkdXTqt7WnQrI16rK1wlTG6g61UNdv1EH4hjr9fPukgq27nBkLiX+NywuHCvDm6nPF
5HkIQi8hEaQifujd5A0fbXUelz1FMTgZ0TwYImi1rm4/N9BtnhcEPocwl/CDgpENDv+BqhZGpb30
7trCHKgWFG5bNQ86SC3P9VulGJYPGnyWxY+RBCk+Ym4py6CYavuupn6fgsZHe3C3aGNi+4qjzRA2
lxSqRDp2GATFEtkEvzLjaoKWksXJAeDLnO5aFqU4cMXM+qdlLoWzc7XZdT/2Zl2h3pB2lgFfIXeB
6Q8ZxrAdJ6y9409FdpgUe5o+cudHSzD0FtwgtW7a6D9huOI7yoS0r2KxWMkh8oZRPeoIqNvfc1V6
BmAQr1Q+4XvoWnsFs9f4YFkL0FWsKFMvqOnY4x284Cd/V2au/SMf+jwKxnHyUj9ZJmgJFon2X7Wj
rcc9UXT2EZegYtx50pLaSTPioQNKMCfEEDkUAG2XOHmW4JzWrWBVWelK9AeSg2b6srQme9cWaFwd
ciOREvvrWXzBGB0zZfht3t96XJTlPiur7KFCVfQTUQx+wPkyZ2Kf9YrzfaD6B/0vQq7EH62B7KTv
1g6VFNL9lS7qTO2kTxbpL7Na6YeWrY91b6SIX+hiRblfgz3CzbqUUvsvVsah3Osi6+1j0vSLG3id
VEVQulkGGRvbEdjWk60+E3503mOmI/p5P859Wh7cLOmTk4s+UHZQBTrvWMaTKI6+Pmit/WgJXXR7
Uyk8PJslKRVMzzmBFvL2cdgiZNaDR4OPfwCU0S/b1gggmFdQEG2SjspbeEjcDoNhQ7gqGICssGn0
kPvMuFZ0ujxOBi4MwVDPzTXs4Uv+ef6A0iynEIhyGsURXu3zCw7mG10lKJWhZvWG+xFTdeHdpAux
RGD2hlodFfAf2q1bDbIk+Gyw4KSCYg0IbMdxsu+SYhoecV5382NmFVF+rBUVU+VVkqbZ0YSzhD/o
VYWkllco/+VRNRsUPYfUO1SYvg5B5nb5s+yH4ZnHGdczp29zczcUXjoF6qCo+se6rGr9Y5enxg87
Rt34oMyisIIyq8buhlNryHuz4vnByH5uZ9XviqIHdV1qdXIltrn8aDRVVZ0GBIQU/rt5eNx8QKWo
yfAqLlMn9WerSJ3PHk3H6DRBrliw1aHjvZO5qqSYpjcIyvh9n1vdt7c3z0WoyvMK6xugA3g7iB2b
GKuCpxdLs/PCCceCoKPORUfXvCbnsv4t5zuD6P6Fa42eHlSczdM3ebjSla3ihUM66PMB+ChOkYuK
xa3bWumdYRZGvo+HqHWuhKyXy0wKScBKWLfyvLfUsILm/9QUanrb1MNAV14eOs1pIdd2JwZdMFdv
i12pyqNVdc9vr+xLC/d80uvY1MyI0N0VPHZ+HDwxuT3gwvRW7aOBiq8+1L8UV00/2UmMxEMs1fYp
KRX5DJ6gGm4mV4gqUBS0JrAuKq27ma7pf9ALvAK4cDHqOxc4b7tHaHMa70WvdvLw9i++3As0MVYN
nBUaBeh2sycBP2cYFIvsFpXcHoP1ejqm1OevXFeXe4F8xaPVjrwsILct/JWahbnESp3fLq0STaEH
j/FJo+YkD7ZUMZsu9940zR/entpl7EXNmRQfwAvUe9qM59/Crjq1GvUivcUrwNmXk61/c4xC4R6s
k6+mXZXv1cLEyoe+uwEhcKUlGhdIt9Qy5Ag9+VZDqqbyTW5oHFqVa3y6Vz7Zi37IKpq+0sI2oTKJ
sChmd0xvKwuRtbkHz1fG0zWwwuUno8pNBYE6AuoMBK/nq+dlsxsvYBTWavx8o1Xx/Di0TvVhbvv2
Y5rJ4aeldtPTez8ZC0gzmLoTYEFE2c8HpRFg9noU57duljZHWcXas4vu1S9PqbVdOVTalfD8cikR
qUOQWlsxwfAN1lThn6yjI3pqe5rptyC+Kl8uFD8JM/Pg7Vmtf8v5pXA+yrpR/xkl1Ux6Q4AQb1Vp
ikcbjDvS6Piit2C+Ht8e6oKSCvwQ01f+hXAcNdZtBUiMSZcu9pzdjnnb/LWT3uNJFV1l0V9b+vSm
wS4+OtgVHar9kpii3tt2K5XPFJZSN4gKnY1USG/CrynLgaLnsTM8WXZVfZedl/3hSjeQj5hpBxqt
2Tb7Qu3rGRAbkgEP1M9GoDSDpjTBnNV97HetmWdBXkSxA7iN3tKu1JTW2OOxXf5Qqn5pP/bDmMS/
YhzUIz9Ssv4JI7QpeaBof9Ul7+I7UFi0Vgk/6ujoTl9ojWijCYRMiLAhJNlZAt2Ltm/0fVXZyXs/
+ctQLw6HsFnoeZ1/cnq/OX5rsQhbWzqorJrEn5H4kRM/H9/+4hdp0ToSjzmoKVphVIfPR0qllZhe
CWGixeHIB8srnm0ntm7MRNd2Uz33kEHG8dadvebK/XpxeF5GpoyPyAhRhL2ZY45mvTtWLOdkde4N
J0z9H2fntSs3zrTrKxKgHE7VccletpezfSLM2DPKkRIVrn4/8gZ+TKuFFtY3MDA+MpsUWSxWveHS
gfPduc23RqFhgIgVzhRL+/B2fljmQTmdC+XJjZruXe2O8jmsUue11yBzobiOAPByG/LndpQZ/KMC
+lh5Qm86eddUY/0m76w9VNbGXCw6BMSZ5RYE8HY7ChQq0uOsR+kH2wDnklRN/UEHz2NfH++Ju9gN
MBdOPC0qjZYaHKfbcdDOGFDkSKNAsVX5E+l99wfOBh2eBv04OZ+GqhDyMltZuHfPb5wwUDaMCeOS
/63xpbxIF1JPqEDAaxeYWRLX2MwXLSWB1vOSnWC3tZw6RUlySw4zj9XVNDPesSMo00B0jifPtMr0
6mhVNiHn8XpuDURxA7k2FIpUIsjtQHWYxUUehgzkYaaN8Im40mpOv7x+FIrHfzgqSzllNR3onigG
F0MU9I7yj9fo6SnTwz0m0ka4oGf5f4O4q+NEfIeBBzqXcGFPPwpPUGizwl5eoT3HfzVJZxwazc4I
kSYv+ddPcAFZkVBAnrzrNqt0JmTvVkCGa+GdHW5Ev8EdfOeVtbX5CRjQKVAxghWzCogR0h6yids4
0JxJnCtZ9cem/mg179CtN885ifDOtDY2vY0C4UI5xegFxsrt7qC9hOGlpSaBHprmX57R4rs6jvas
n2hwTHuGEBsfkHyWsvWCU6cev+zV/yQT7RhBzPLcJJgSKl/DjPQHPpj1UeYe/Rs11a4hZduvaRqn
0c5EN44BQQudWLxeQP/fcfNKpRFahlYXJIfhiooDTxerinZO9cZyYudEwknPG/bCuoXfIMPYpQnE
M4iV2kW1xl8GwLFT3Sbu6+cDVA+JWAgxlFLWQIsm1vqhn5w0GL2+eZfVpfoTPFK6E4z//OCb9A8f
54X2tzS/AW2t78mxI1ZOVZrCZnIU/CDgmw3xSVhLZ2N0HZSSiOE0vubIUKzoIDtlGsmcgL3T+xyV
EY/zZhDHXrcpvc3xgOymkboUlnR0xdRja9ae9qaq4647hn1HB0gF9/O1cr3y375oJJQbLzG/zICj
zOe0VRLTn7EhnttDJFPL/gSXnSywyKSln23ParurXRh586HMZuNbHKnA+h+Hgbt3GRcsHAQg0DQY
sAxYpcPA+rmJowGLVfxI0coR01HgM+hPivou6Ys9fuH9fiL1wHyJ5IF6BNzw2wNTx3RMUmRVAlHC
FVBTdGkwNcx9OPt7uJD7A8JQqK3RVcSBiTfn7VAQGcOmrWFZSbRaz62VR5e6Kn8/Xr77+EbzwkPR
AZwje3ctwNqalR3mCiqoU+EmJ9MbxI9Bd/O3VVFpR3Rgh3dZLPeUH/+YOd1uYvYv5b0FGcBFuCYZ
d2Y2NdQ14DqILLdtPxuUSLzTF3jKk5KUIo39zBw875026nHxAYWs2gRqaAkUFEpVDePPOJVK9auS
6tn8o6yk8txmc6n7I7s3OVDubj+bppzeViPcQshSLopdkShL4Q91qKNsZJaw/dRKZN+zCplbX6BI
LC9xpBR7T9/7EAutf5ERoDoGkmhdOKjbgSTRbtvAkk5t+bFbdW8mPVZf+qibvqqy7i9dl87DmyKe
hLETLu4BtmSiHA0M56hZaMSO202k6dmUG6mkxWsixnYcHFPQLjJmxf5Yp16ffemTvBZvm6xxq48s
/RQ9aX1W/gOgOza+2Y2Y9IOaUIL9+Hjf3W/uxekLijn5D9XLdXrikbF6nSuKoDeo1+iTmN9r6Dr8
+3iU+9MKq8wDOU3Dmc7Z2rokcWQCfgsupzMB4fdrIKPJYYx41F6hn857XhX3sWjBZqA1DUd3Ye6t
Fhu9F92YQw4T1sF1eTJdhXaPBXy2PsyxPX6zMsP69XiGm0PyWW02F1Fpjblz67wdPTSggxZXr0M3
qPapEa48V2Xtnpo02zM/2hxvkSgCO8SluiYJ2lglFMiBEZTGIazP6RCHX/WsLF5o/HLFJC1tlJ2L
dWNIajd4t8Os5wCtk8yqVTXeOUkdgJAWVyVu24NutPEVO/X2mCG6s5Ofb2waGOpo6pA3gH5da6Ug
ZFaLxo3rwJyy9qxp+fQ8ZK3zRiBkt3c8l5fgbSBcyKwEd44CyeXat5jOnDmqdg/CUI9AmKS9NTmw
Clz7y4R4ah+konY/dOZQfQCWT88jK9i2B6vrzOKcGAYai5YjugnjOzGUp8db6/5qYA3oDIE4ohwA
ze82dBRCZBml1jJwm6JHltc4iSJt/qHAVRzGlmLMsR9EvZNvby3+fwdd4sZ/ElKUYcXchbDgVLyt
ziIvvKNWRihvqlr1P3xnkk/3j5IqJcLlp/xnqAlhfQOuDFR3s9TOJfdFoKtFf8Q+fU/35E9Jev2d
yekp5lJXge6wnhbNLtAtWhmEqKsnvqMqyEZGRji84/yyuC2WO5Wv91747yQrd3yrz1P0g/ql2fph
nqev1UL2FkUMOn0kMEvLZp2sKvHgNVoIzb9GK9JXOqpoc5e81g+ZUUAJLYJ2MMXBaq4ymE4xhhi5
8DKYRYbRqGUKwJpOc3m8Tze2DCmEuiwvCQxR8PY72oM5K4PSgKOOhHJF53om8JVz0IfE3cdDbdxa
S0WClJKcRSXtvB2KrvAsY9OG/k1bH5hCjSV3nVuvlApYlg02L3UddO4WBOPtKJCjhEDFAsGCoUGE
X6mNd/2ciePjucCi499ZbUqK47S0QK7Q7l7XxwtPOiGQ4CHAnCqffyRA3OefBnQH8dYoojKvDrPC
9f09F5lS0PFN6kacXDnr8lBOWIJ+UmcNAzVMbUZ5spO4Vei0YjT51A7KpP9bZLXxFRBAlV6otuEw
r6eZqh2M3mqiw5zGxmfVzHm1CJAk7jOP+RQ1V3tsNPfUWg1gog5PBfsal6PWvmkt3vY+BZNSoMhF
uvLeVtq5Snwr1RIn8kUD3DP1RZkq8WVy9Eg75hPaqsfKlWYFkaXMZ9+RVpuDAxRdJ3+qlZyca291
RRkkSq4mBx3F7PpiWoMkxIay6yHjxU1xmGQEBiLMgazWUtfij7IsnOrUkUh6vqEJK3qncTf1hzJN
p/xjFAHRKn05Jnrip6o+yjPasrbEOyQ0y2vZ5I79q6z1qYc15k71EwqapfmxQGwMtDSNXudXaqmR
HThppRYneBhJ+JvZttbBEG5ogxcJDZUKfCkR2k56D8mwGancc83XejanSETf3cauf4TDLChKZw0i
pC1l8+aCberwc6K0Wx8tr7dNfxxa/MmdxFSaa2wqffLiTCi5IumIH2TrG1jy5RfkIPVvkRxhWft2
UqdTf0Q4t9N/QyMmaqHLhiSrkLnzue9nz0JztwXDUrboo2RJiR+dW/QOXhixLXBgx/4tL57njjf7
JVTDQve1ah6bsxGqjXLM+jBxvo4Dd7s/2IaYX8B+Ng4rhYDTATTnpP1oDKq4vjSt5OdsJKUOOUia
9QkJHtf5Null/zFXc/RluqwV87OnxiK/dGh/jCfcV7kpfadv4U77Y9Ol3VMaVUp3HbVaIu3seEQq
6J5sOr8GTlD4BrnccMbqTv89GPYcfX18CjciyiJGQFl1aVHddfFNtm1RZkrNxZCi0C9midJzVDXe
ThK1ESQZByzpgvamrr+KKR5KuiX2lE2QjxmMaOS7kUieeshCPjWSeg9ZujEtupa8kGH1ASpZP3og
nAw6PohNAFWtOapxE37RYeTscGjvfHeJlFTlKOuQIOKwt0bLm3Voj7GNbCVwDS98AR/T/QBern3M
AbZ1f0V05Ob3ZLLFfJ3qEsfHKvUatqwse9d6qo3Uyp6nyU2bg1fTUA5absPuoHSO/g0ZP12866Zh
Sg9Ri1fu0U7MouExFIb/JJHMUSdvFCP9bHWzGr9nxxvdczrPdv/UJgA2/dGSEFFVpUMTFaEANzlW
cBSKp8f7ZynjrmL4YgW97CDkH+5EJ7VO81rbnACfm7W+KIUjAZVGLi1BCyC6kqmIwRY2+CM1NqCx
WYr9+/EP+PMp17+A+gGsCF49YF9XO8uCGDEtrgMBsg62dRxnr34fCiUt/LwNcV3u48xTD5NeW29d
W0nnN3051+3RkJOu+VVW0Bx0XKU1eHxHZXqwlS7sT4WZCvuASl0TX/qwTX72zTi/L4Cb76kDbVyC
toHuLrc6wogAam4v21zFGWuQZPsjmCO/qeSxQlLsEIn2LdmutZOrbOTUNGvYthBWNMZd5SoZ6rwa
YssoUzlz61vs6mONhv1M68ac5zccpJ222vLkXH8dMjywz0C8KFot0/9PksvrIK6SPiO+ZJP6rBt9
CVdRdMjc580VtzE1mLLZBRnX2Ts7cyMEYOuD5AoGCbSP120jRdoRYnV5zVSpN+aoKR6bsNvjy2zG
NcgytNpoxd4jxkpjREk8rAOjKuVBEXhEzmWrHF01HXdC6NaE8LqgMI9ZEYX51VKK3oyo/zNU5IZD
4xtpqF3KzJQ7X2xjQ/IWRLgEpSGDgtyqcTNCxUWxzaqDPg6fIWiU33vT/cdA0+zJHLPo+Pj43k8K
cgzFA51vxBN7XbJw0zpFgc8RvOfb/CkHq/o86mLayZvv57R0GSiPg2KiwbZmrjSRCTAP1ZWgHLPw
70WmHAiNndfvtNAM1YMRev3Px/O6j4vL6eKYwX2k9LWua0oNlfAhG/tAlUUznnqz6Ydr2crCPMks
jyIfvIDTXCvHIURawjX6Q6b0Yfj58c+4P++U6ZkzzxJgUdbaobdV9UmN1LYLZJniJpqr5jvQxfqB
WtwfdbrkRxza087J21rtRWCNa57CMXoPt2c+8nQZRr3WQR4Z0iloUrUHp+alSuTj1zpEVxCk9Z7x
8Z8M4jbSLGz5hTKP5xWI8VW5oAHG1GeQaAJu0lj56CV9q3xBkKLvP0AkktHnypvjCQhaSY0KRjLu
9rPWK2oHvQVM5iHXzH6mylDUPwE+e+n3RG8BLLe4u0Yfhr6z3QvPSfOnGnZRAmuHovCXxJSKd7SG
Oh/fKeGUtDv1mY3TAfoOOWzOGenMWoYkbBRvlvhWBK6FtYU95POHkurFzhm8j9FLqQl0PeAodsqf
avl/YnQHRRvHoL4PGp5ex5KMoTmEJD7SV4WRfLOKMT9HCD296WMne30blcF5BOL2RnUNKYbbzSLt
oetHRfTBDBD+UlL08W0HDanH52BjIemeAokAvsKbc30NzYlCqyhmFDtXzMAYteKbWvfmTj54fxks
pfRF2RaVr4VdfTsXd/SiqowtFrJMp6+GLcdnXof61ajwh/gfJmRzvP7AZXiw3w4VEysGXZh9IOGb
ImsA4awxcv38P4xCCXIpfcKjXZciBYp2cWHEMiANlceoNgbUa6u9SsDmxwFLCY4X7Df1mtu56Gw+
PY1rGSC/7Z1TbRIXvAbmH4/nsvVxliady80GwOgO9tBqbRp3rgzmohUvndQT7mynAj1mKTsFlPuh
KDfBaKMfCP4PVubthMK+csScDgT/XiufCtPNfoVChzJB+27ntt4cCnQwXlNLp3Gt/Au7NJKeABfF
s+C3QwvYj62G2oBU9hxC778SnE9KaX92HBDb1VcCODV1lZksgkEoc0xKlfseGiWnx1/p/u74/8gv
AOUkxHeiBJE+hikeKkPQ93o/HwsaKxd4FpX6kkR8Wt5JjZkeH495f0mSUcOoXjq4C9R5dV+Bt4d0
kDOmK4T9YbLl5Pdlsxin6FlgG3ZyVtxq72htTBTUFIpBqIiT0a376Lh4oOYBwz9QjQ44Y4xob46r
x0vs2s3bsNL3/A03NgrPYXRpF9FMpIhXk7SdCUKHdIdA6WGw9DbeSl5YRee0ld6rby1e3ryMefBT
vici3m7/DNURiFbFGAhXr65wGMYnGKR72J+tBYSqYdN1RytIXVcpLVPCf8jiMWiqzq7wC8lwz6l6
PZmCRHf6L8Wc66/HWCzcNyqZ0O1IJtfd91LS7rXTBgHnDIRtCJsS0ZosN7Od62rrYwG+4Vij88Tk
Vh9rNKsU/fpuDEKjaoMssvVLaaBlj2JQs7P5N5aRrIkyibmIVtFwuv1Y9kTDI6w9NRC1Zl3jSWbH
WLj1ISE4nqVR9jvjbUyNOhChEXw5iO91A6+3KtVuEfoMVHwW/p1wwUJCMLTKNzwArJ37eGtuSGRZ
5sIrojS//Jb/JDaiElHDrtCCsamUk1vi3V2YefG+mlHQb8JdkeT7QEIDgAoXiDBYffoa7JPHedco
BW0zPXOtdyo1z6NGvvG9zIrqKQR0+jGf0A96HL3u4/LSDMVdgbeuuciz306yGsG+YQc1BCTd6klL
VcWP8LA4v3oUHvAL7JU8mlxxBcKE/pLOWYFRrdnM7XSlO4T0BIIhjXz1Kxc0CApgjAEghGLs7XQ6
G2eNouVYt0YPB0yzww+zorSvVaUBJcWq0finsajSbL0dBV8uMy0wSgtql5yGF7x5DBFq9qvKfK0w
O3cKEHbKhOCKITCucyhqUloMz3gMOuDrPqzIEt8ZLT84dlz/D2sHxsMl/C5K3etubl5RgR47dQxm
2OV+HyoZWhDO3nV5f4KXGi6DkLiTUK8RgqVQtVlMqNiz3RX8LQfNVxI5XmwcJE6Pd93WULD1obOT
e1CgXu26wbVy06mbOagdl64vmUfc+5A3huwiwT/+fvVoJlANtIAXOUuoIrebwtOxD2O5VGpVHlJj
k10cxTC4Z+waXyunzqYAVoVCPOECfMiaIC7qrBFDNqhB20beUcc28oC6VfX65QO4zBninuRltQbf
dIhFjzW2PEAcy/pAnx1t3CKcL0am7Mk73kUherm8D5ZKDq8Ffc3U1g1IIXiXOYFLmfrvcUy6Yz0k
2cfHX+h+FFgghFZQxVz4XPu3XygazCyuWxQy21G0F+r+87Pb1bAPHw9zt+0MHOkIpdCZF/D3Oqke
+tzNByWjlLDgWYrEwxvUaDDJsaa9jXB3RXGUHF7eNML5Gyip2xn1RjG20vJk0Kci/GzLrD92+axd
JjXvzkJUe2D6+6lxdJEXpfkO7gnNmNvx4PYjP5FrQ0CDWbkak576Q1/H51ETO6dpa2a8R3iWLLra
nKvbkaYGGmBmqUOQYkZ9oqVFmzAZq3OtVfU3M672XsR/KgU3BaAlKpEsLdLztOPXU3N6dY4cir1B
2MXRIYYN/sYpEKrrq7B664L1+pH1k/UGTTsPVrXuXeiEDpcZyFyQ6ngITkZpvjXUae8U3mUFrDJO
GShaanxry1kVpuLE6aveUMYgd6rJn01jPo5VV72L62I4tCiufXKybo+de0+dohLGDWqAH8IVhN7M
7fKPtdU0kMH0oKc2730M034qPucG1NxPVQUF6kfkzmZ+Bllt6s/ULSYUXrrGFW+GGP3nkwg7K8SC
pyWp9lpTe+8hRmcewFuZM93sAk/ZQa+j8FdHudX1qXLmyj+2Ell5hqXoqEKlL9KiPcSDSLxrl2Ru
c+rxCC7f9hizeN+msKrTIzlwJXyee7nyd410dewnDaftiMJPHPk4TkyGPDZUp8JDRZG0fW1JgNUB
rwE+bzkJdxQqauyFJJ0xAhcJUBXwgM57KME6eDTKVOwElfttwGAgwSFs8Vrn2XL7QcLcEUY2O4vW
tWf/ZXRuE31s2sEsj3pkGeWlNa0wD+haTntEnbv6HtPknQSSgwyE8tcqxW+s0ovSCTuNtHVN3/Ay
ccUpFyhb37fPokcD82A1tThVmR1+fBxJ7wM2EwVny9MaThdTv500QsDF6Jq1EVRIhhxgzcqnwq6m
HeLjfahhFNSicEMBZ89ot6Po9TzmepiYQRzpU+p7lZ21n6l41h6jwVNHuqYYxp0UcuN74oEE6Bdz
D4oV65KipaBHOg0MylNw6g+zjeYXzUalNA+1PirdIUfMJgK1R/x5eryq9/MlemN2Tmnpj5fH6oPW
gFlmazDNALyWbRzbKq0mOpz4CpziMi5C32yjpj0+HvT+5gAStDAOKRIv7j+rT+m5PcAMaODgmjz3
SUQmw8Dpf0oLd0+Z8n7DLl113jO8tE1Q+qtLyrDGpG3oZqCwieuxoYfvm7z+Msxo+Jsy/iIUnJwr
ae7sovu9Spl9UX8gAeQZt3ZTXyQ8htQA9zLZQD1SPI6Osk/EawGGFETACyyamItI0JrPj6eZCmsN
iYnBccVhrI3o0pmR5ddIle58sXv+Pq8o0hhsof4ktWuYuzB10G916waFGhXNv93E++CQAbkCskKv
27kAfg7DcxEViXMM28jQ0DinHYEmi1VYlzGN+vrZNkIdL/KeKsu1NEIyVaK4qHKkVWoswDqrLbM9
6sGyl26v8qWyQ7ykggSMed09G1Mvzoum9AJwXmIMMnWw4FbADs2O+WBryZvSrbX2gGMuXjaugvHU
SfRl9OXxjr/fEERMhFFRIFr4mutPNSBw5EDpCoNUrfqvUVaj4Qcj5fPjUe4h8gsyERAkPWS2PJf1
bfTS3CFcINphgKwshwroGJbblpXjTFRIyqFX/CMQxM2sBf4xlPhWfnB7A/WeCYSXfFL6Vj7pbabs
VYY2pu9S7sWOyQKcB1fi9ndVBb4fM/IOQTFFIBJ4M3u1PzTF8GqwzsLBWKQNQCIv5fLVce+mKolq
bHXfIAmbHbRR9BelQejl8TrfBU3OALylBWlBaYYKw+10oiGvsCqpKSzQCn7vNbG41hCY32lO0b3B
7b7bM2W4i2IMiDYJyCo6QbwnVtMiz1XmUqEcaQ699xx3ePpcUK2qK39KOtSuK6fM/jXbeUIHiM21
E2fuvh4tdSDr3Ph8v4XRdztdFIWzUKnAV2D2Tvpd0pVFo8XLyp20ZmNZuYnIaxcpGIRqV3dvVRYZ
3dWcel4Xz8o5181Q+Hoqq2f05mLjbBnxuHc/3MOZkShFqIsW+59u3roOi14olt0Tuv7jkI7y0JZp
k51KGXsvrjY6mu+6ffRvjuceMD0wd0dgkbXrY0Gdfovpx4fHx1trY60X5heOvy79K2zmbtc6E3Xs
FGSagWELOAiWjJ/C2Kqvj0dZ9stNUGTSaLIuSGNiMPZyt6OMioSHKUotEKHIrl2N+EebhF6gsf12
Ns/G1qWovrBWQOVyh6yOfljOoqBTrwXDqMpjYqcOYioWktTKWBzM0jGOoaZO71s72iPIb00SlCBs
UNgdDL3KMlJ7MCKvbZGYQ1bpGdjv9H5hof0q7UG+9r6HEMVjkXQGsMuiGHO7nkU3CRC+mha0YFiv
4Aecq56X+Q4BdGNv0FmnS0T5eSGyr4pKCpIpDc8Yzkda15ek1f+2RGjsbMCN78WuI84s9RcadKvv
lYjIqRKFx15kS/0UCb1+A7IV7JvR2cKfMt35lOMYdCojMe6E1c2hSYEXDYDFqGC197GdKZTQiPQF
4JV/qAsk3e2s0L7MvS2/qbgjYW7khSCH7T3lw43Ig//TohkD8ooK+Oo8hK3VJUM4a0EZmvI5SkR8
ll2X/ECAGm/XuXmtayC3M894kBZUwaEqrv2EAIFp2qJbjzK/o70UStMf1blJcV6UYAUfn/WtXbNU
wdkxdCSRi7jdm00XqZRecROJMC05pkUWn6uY7OfxKH8UYVYhhXqdQX0VfiC3/OqKElNoA2U29cAO
qzcjIip5rTwZsfJWVaMvhWKdVOn80xjmhz72/tJa18cg49RbBvTWUncOsb2HT9yaNzgw6oh0KnlV
rX+QNuKOVqY6HZuuPNhdmL0poPJeH897I8hwLS6FEV7ilPlWqYBSp3E/1w2ykmlRfOqzKAuiNLFO
czvvwVu2NulCxQM1z0LfubCpatM3qcNQKiz+v6lQycCIZ/tLGIfpUxZ63WufhnTygPGQTBI/CTmr
45iHimrObmYGouiL9xTos6OHAuGhUtTwrNqN8/oguhS3KGuhMwr9fBWvtbTVIqzt9ADn5hn3V0M/
Jqr5agEaZgVABJQSDUPevqsP1tr9nMB5oFDjKAJlUy09zjq6yGg67Ylcb+xAxOnBqav8Wc777cmr
dSOEZoa3TizK5uPgRNG1dodqJ2pqy+WyOnk0NUB0ETN5n911NmQzmHmkGkE0d96FfkQIebIM30/F
JEsfuGDXIn9jxL5Swd/IZB+eBh0fjscHYWN3cgDIJ7hxiV5rVbu5pWZaVWhr5iNPISqlIgwUWBzA
fAYPZ1Iz3ZNj31peFHFNYg6a5XfdsHEyWq1CYhRUYDgdrdTVD2XdzefH81qS2/XqglVZity83e7U
16XT1qmhR2ZgWcNvu1Y+N5P1TE/ihev+k5tML4+H+/MeXY33B8XBQwawM4+5203jFIVuTFFtgUVA
rvKC4JRMnng/zcOxo5gRH/M5RWveGbP6iZdbpF6GCN++Qza3dfnLitPCflLcvn2pI2mZnwDcJe4x
HGWiHLRaMdyLowzO+w7O05LFJiNuE6Wd60GnqLn+U+YpQkUky33yLKYk8/BcNLzPlj1P9aGOczIn
gfNr9xTOuppdplhY0AMU6RZXeP+y86GuJ/K70Uwm/jdCKgpxPpyrYzwK83s95Ll7GnW1c49Gq5jA
JmE0wYZFfNw96i1PAz9VUIn1TSfW0dganfArX777pRX5GB2zpkjjkxGmqDOS2KKmNdTUrc45iJvc
n8Ks+OQ6of57ogY9HKRuTsVxxKCGp4MaKt/tGnrqe0utI/25igsR6JFTl4e+Mduv8RSG9cGI1d71
0ew18mvDO+VHrahUJOyuMGN/Ik7Cf9KU7HeuSpldhmTUf8kQztgBxlDrEbgG1FeLwst+RrkHy7PR
i0I9YsHWOzvHbWPz22D8SVYWXeO7uhY9W6xtCuSMOwmytKwdgD+DPR8f78atURZOCmtMTfQuGaxK
qvvewOaPFN3y1QlatGJOezoxW6NwU5N58WbnYbIKyRL4hDMDJQpa0cdHQ47OaQzlnrfB1ijgDnlU
kV0uIiq3B2vgZvFcJWQulio/z2o2fC9kFp0er9gfrdL1+V3YI9gM8lnu4sVIebHFY4jaZmkirzwt
zbHnilcKhWuETPQjnmcAY4Qdk8rOPSqWxxSvw98YaArjqKVOLr44td7/VqnRpHu/buOugB9J1Fz6
uCogndtFiKcKSFUIbtVGm/ZbabXaxylVHAe1EcvAzzQVqr8IFf09tUN2pic3BbQa9h76W58CCThw
9Iuu2B2FuLMLchnEbgO9LbR3kO/jn2gNWDvlhI3UjN4kinZoRVC4WKO4Z9dUKJmQABJ2fk1pGF0k
Z/+Q97LfWdaN+SCgQsUJbsiCiltlLpAOAJg0oR7E4wAhzSrdQ6E4Yucm2hrF5SRyTiD3cFhuv520
rKwk4OpB0mvgCAu4b0NFuHq8gTfuO2Ct/zfKPbhvQPm3HfSgqAb5XGeF/QmGme4XQzK/0RpRf85l
tffo3JyaCfWKfMkjg1i9Ufoom4tYFEytcntfEd54bUrH2lnAjQ0BEBSo2JIxUPRYxZlIiTtTr0Yj
SENLPw6R911VJ+OYVFm8s4jLMVoFAdQmKQg4Ni91dt/tp8KlLbVbgGuwxQFjKk1uT6ducjNxlqLM
3tuN8qmM5/ZN2obmt8ffb2MpGZrZsePZI+tdYrg8ZnO6gEHLA/qUE8JP2CXsFSTvqXJLcYDJIdRB
BkZN8naGjTKlY+XlZpBH7YfQ0v6VhatAk+vPrmL97SXJMVW+OY3yjmD4aaYdipKN/uKCFvFJso40
YCs/6oePiZheutaeD9q8d/63VoILEjQESgULq+/2Jxq0Qhx9YiVoZ+FNPM3uOUrxU3u83lsFROr5
/FPWIpjFLG6HIWek/eT1ZhBCpwcsYFYN+sVyNt8nA8bQZ2Q9o/5tYQ9l/qzPGbVTTUfI5mzSa9RI
hjJn7+G2NXGeTxAhiPRA1JdU/T9YRbD1yCTD4gyKHuNnXDyKk5q6e2JAm6Ms8pNUEfEHXMNNRipR
HfMzg8Yau3OlS/OcyKb9H7YzhXzAkIhc8u5dwtV/5pLMwxSjGmFSns3lqVHt8mJj7r5zXu8jA2SO
BWEPVIf5rJ+6g2zoIVW1GZi9Gp2lC6/WS7TuXFfd65dtGQpoCaVQWhVrRtOETH5uiIobWI0sSPVt
Mnx34l0uzNaMQOeA1aK6vZA0b9dNyrxPFINYZ1hmikpHSkUmyiyP/DWsdt4sW2NBJKRFAGZGo/Zz
OxYkU/DnNvsNJe/o7dgY4mAOrhJMbeXtnLb724k8kfzNpRNpUiZfHba+R7V/VCwrqAb8163IrN6X
ZldeACi5fyegqP1GdurOHvxTebgN54wKDQM1JGoGdJJvJ5gUXak5QrVIHXmZvZ8p0f+TJl5Z28cq
rnEhb3g4xLzP9PpFR6RhPoV5K74PwITlYRK6bH0V55yXEHWIFJT3MKAIgLkDLEW5MJp5RPX12aqr
/kPoxdVfaYt0xKE3zXw+ZLCEZt8ovOilrarkxYot7QtF1Lb1dZGGn+seb09fV2SqXHYi27KY62nj
o8B3hQ+ytLJX00aaIrGEZwfwvkOfPq5xbYn7hywkopidxoMstT8KmRrXPMTOB88KrDHGJCneYpxX
HR//nPt4w68gQ1guN2DD63ROwfvS7svRxp2mjY74kzowyyZ35121tcHIGaEc0DjXvHUZU+9xDMla
3Q7MRBl/jIMuDjhjFNdQJEkwQy32pay9HYbnxtTortEYhhIA/GPdqZCa3htWnyCXJKIfGjYgL60s
7e+P12/jyiZYQywG77gkqWsooiWk6c5ChkEZRVb7Q3UUHZq9h/x86ucOtgDzKBGwi6LE1S9c2WYU
tDmGtz6iuLkQh6bQs8T3InrMn7FRrz64VaNnT04a5gOkfNtKgySZyyhI+zJ3fOQXC2NnS25EGq4A
qiLwULly1iiEcRxK/oscJAuH6oj0HJ4kHRylCh2N118JLNditbW04+5aAvNczhmn0CHbzu1zE3ri
qBSVcsnqvtsZauPzg1NnUgDviVNr+4tG5hIrhIlZgfpCfaaluVs5eynb1ihUlJb6HPMhLbg9zZ0q
PT0aSzdQZgskjIHni9TncCdAb4xC5YrbkgcRvao/xcr/3Nd6IfK6ixf8FI2qc2cn4wXc1h4rbmsU
uiY6BHY6RTQyb+cy1Z6ZpAmopdLt8bVFpvRaV+OeBcR9Fr/ALbmp+Sxco2u/x8nMKO5ycCmzFxRS
1eyLGU9Xx5ghk8XJMQntE33qfx8f0yWoroIuyCj6NOAIETpYQ+Jrx0ZO3suswCGyczyV+CXjLH93
21JDVyLmsz0ecGMtyQ/A9sDbgSaxpkxKWYBPSqUSoJaeHGrTSI+JsIudk3s/CpK1C3oA6jyYibWy
FYQSEN397AQGEiVnL+oLqLMUzl47F+gRFtUNshCaF+sv1lrC6UiuvSCiePoSVqN+TiBNvH4U6Jgk
TgvjDnra6l6UrRz1KaTe5yz1yR784192RnP01XOBJ8uXAXAB2HcNCkxSNM0ECJQAOED0MvbOeM7n
LPvyP4yCLfwCqlxmtIoKQ2tN6D2lYdCJvr7OLrZCMQ/VV7d26LoQ2Sgc8yAjlb89r2QEUY2MdhjM
UKv9cQa3PETlns3I/dEBYwBtGhAJLDR4K7ej2FPXeU3veBAtEzMJ1KE1PtRRZDxPoGu0szl53qdX
rx6ohuWBT5WJd/DqFYxkBlZqVGIDcGvuU6hm8mg3xt6uvr/1AKjQGoNJAEpUXaOnsIjqZZIXYRDP
lfL/ODuvJbmNpVs/ESLgzS3ajMHM0IgUSd0gREob3hU8nv7/as7FYaMRjWhp75AuqFB2FbKysjJX
rkXKOKfnYa6z51FP91QmN44pWRZPICao5dTguvvgGU3lmln4HCLv9g/txuStrhp3B++6aYUmMWNq
eDaPu8sP5YVetYxOE0JS2HQoX8TNowpd0ZfbH2dz26iVybo1Le51py91Y1RBa6ygZBeeVD2Kz1ay
5K+jrL/ebwoAAeg7eZQIC5cLinWvqIyuC/kkTXvQ9ME9lKGDtHKX70EVtvaOsMDD8b0IuC4tWV07
drVKc61Es/7NXcbkvOjJHpfK1t7R86JUzkni7ys/yBqti0eFXDEOnfoxqjzunthGqGws+6fbe7e1
IGIDAAVSLXhtV84wWLrCkOwcPmeQ8wFgT6yzkw/9/TEbsR6uazlujgLDKgKpEZKMbmLQk4yX7M+s
nL6CbtZ3UuytAAR9lbx92DZeK5duMChmkeRNEj43taE80KfL3rQqTvxkUIs/HHUpH+/fOgov3GD4
N/1CubW/JVsxpIN1CzjvubPT6o/BiY1XwsSeSs/WB2K+B2QpM+YSWHppxQbLO6SooD5TzphOC4o9
z6a5eJ9vr2XL4xx6MzTLYYsEsHVpBQ1v+pLtGD4bg5YcIxSuXyMTEswG4dnzbVObC4IGRTaN3xvW
l6ZMUcGE62EKYLj+d1WJOUjANe3t2+aKfjOzCgoCmaq06BaCQtXpr2pifVAqL36oFaSkby9oy+84
QLIRSF6Cj18uKNJCaI9aPXzu2+7rYDjpQ6RMoy+qoTtBxpr7t81tLQzKUA4RTUFYMFYOMc9oqFiF
yW2emc6Xts+abxUzPvkxRBFrZ2lyky7TYSmjCsMrrwlYBdeTWB2Ea4yZDVGwOJY4zVQ0f7VWH/4s
0qk05Qp5mE6DAw3n7TVu+AjEWAxUEtKBo6wRfcO4MH40DDBXwjZ4KgleH7vJMX7dbYUqOncGyFpG
rteIV0vpilwDEf0cxwu6aBQkTklX6fevRRbLGLWV/MDUHi/dY2xESGWGtWjwVMlgNL5GjZrsAD03
dgzwiQNqECkfSpvGpRVnimq3RbLnOVzSAdnTST3ZwunuP7vI54BQJEbAn7Amf7TmuskqagPPMCFO
gRsjhxHCbLrDurK1FrpEwCwZreB/qx1LljRKOq1xnovFHPxqdMNTZ+2iuq/PEWRvvCM4sGyYun4T
edA92hrS2KD1F/QYy8p7pT/rnvK4U+++ZPnvM2MNOohMle90+XFQeMlzRa2RRXUm46i2UHZw+1c7
27a1ICZliawwWnALrtLhttat3DOwgsqu68ewoRy8AeXQCrHqHZ++jgssRSZ1HJx3wsPLBSmTMup6
jE/Pvfutz5TnIW7+iZz+tZg5ScXc7pToNpcmyc/oUFKnWXu30iFEskwsLS5V/TC54/CH2+jWS250
zvF2UNgzJZ3zt1u91uAVyzJ5kBR1/jLpI8LrhVs+tHmc7Kzq+uLAuZFfYWQCwN0Vsl9rmqUoMseG
5d/6ZDniH3inv0et2/qAif65vazrMyVtgfCQU9Bc8qv4UNi54wlZu0sUr/FBFIlT3y57cXtj8+gT
ySwCNA7J68oF+37yFM+cnOeKIfjlAF+wdRjGqdKPVDHdnVO1ZYyYTJZARone1ipngVDYTdvIdp6j
aMp9BXCTn+fLL5SqjbvDHn1kHJ7vhL9T27j0CfiUPTHGuvs8U5I+qLkznAW9651DtfGJQAnLnaMA
xSt9FSVEg3RREy/uM6h97zDD5XZURPXv3X5AQ4rLSBI+8Khd+QGX/ZjkOrUATXSK31Vd8ZhX+p7y
wftM+GXiwKtPMoLTtaGKu074R5TLlRFxsmdUohfxXI5D+lkAYf8yIpJn+40+w4TjOX36pmScrGO2
5FN8qCHQZ0zYaGydQ1fwr2g5wt7fzXGp9YNwwqX17bHTnWc8sP6kef2y/B0Rd8NfOWR3SueriaFU
oY92Y5x8jyuhtQeQ5dBN3d5F6Vq3lrfKwaBEkkReLk9ocvHieRra6pQY0/A0zvbyKSvCrwzYTZTl
k+xD2yb5z9vmNzyfkSQKybIyCiZ5FaPM0g1702pRbPYY3xNNnZ5jCLmDKLd/3W9JNt7AuTG8x5v3
0vMHNzTmWD7cVBOVTHdQlRNVa4fKKGPdt01tuD+JGI1FqAaAoazzpNBNO1NNSuVZiYroFCIe9sAe
3E3zSjkChDw8BnL/wNZdLigU+qLUZaI8G7WYz25fM6fWRD/MTt0jY9xaD3cV1VabzjaZ7KWlwSiK
vJht5Zlqq3sc4NCwQAwxfL+zb1vOwIeRbKgMHlLgvbRDRyauuyqOAsepquNStOWfjhtVj8vijA+3
P9EG2gKXoyfJY5eEmdL/pS2jURZqsgKyGBgRib2fhVF9nWsdMdWceW3biVXfLsvPStk9wKj5NZ7m
vdrI9m9gnTSiOAA8Iy9/AxlHIzSwLc9Gbrf/s8Ku+dHP6nJ0YYY956Ht+VrYhg9ZIZzj6Orik9t3
2iElgu+8/997nqsoQLNSzqxQbJDX6uUvcTorVaGyb4IF4o/8YMIJ4H1lfDONz/Okpubfaj6FP2tz
Vpanro3gBqnJcJCe1NJSCY8khRBXISmsw9I5D7nypU1mBVrZmAmc48LoiPYMOFP5yliM131AubZJ
/hjtXumPdmcyIp41atUc8q5wWst3ZqfpAQAL9bkGbqC/MWJPLFXDRJwsL/Hy76NZT19TYYj00LkI
KfhaN4XN0QgTtKFtnrHGWZnU98aU7SxPai8m5QvTrtQB/EZpxPKCoGpcfEmKuhw+1uMSfSqHLrKe
tSK048NclN6XOM0n7RDqUeYFBrpb9Z/5PKvlASiTMvq5EXt14bc8OrOvFtNM5cNAzlAdebjE6KWE
Wd0dwir2wKFq09ifK7crlVdjdPL8wa1bO3ueHaub/MkqNM23FJ1Xgen2KOZCtmDM/kjvxHlkmKKL
XJ8aoPgnVbXCO9M67DzSKm0K+XWTNqXloXILuqW5WrbzR2fOs+aTLqqy/FOZxGRA6NA586/MTKP8
lGu60D5MDD45fgqSvtaOc+qE5QmIR1z5bpQ400NrFWhTHu06sswA/q0if3UTL6mPkb5YPGQXO9f2
uPg3Qgwy6RT2SUwo7q8zoKgsEJ0ItfBZyhoHCM9EQBWifif7effjlZ+DNWU8iwoehJtrwgAGW5U8
bmsFfKCuBXpudl/TWBsPSSgh3qAlhidoKrVPybx4H5Za7b8gBpl9vB17ttaK4jcQQnnpwc16edjq
yWgQDfTCZwdKtoNGWfyU6s24E0y3rPBaB4sMGb5kmb60YmqNrS0eN6udxu4fURHGtGmbaqchsxGy
JQSJegDwDkrk+qUVQy8hUdazKCjCkMECr9L/kN3t11iL1L25pY0VgdqgR0LP2QEutgqXZSeKZQkV
5TlUCdEHPRy+oNMg9uQM33PglZMAuIa2g/c0EJE1RVXqdNnsGthJhuUVXpqDYkepn5bxC9HxqZ28
x1R1j7x4XqYxeZuN6Kl1EZRs++hDbudHAYyl0+YHCH3PZVH81eXNGdGxU1YwBBEp1WFWp6PVzpWf
GObOtbbxmgWuKaeeADWwQ6ubGprabIJQOwqAa37vCfk+VWTlaLTitTD4Z2XfPxXIgZWNeqp41I7X
+M2CyS70xEUUGFbc+WahzU9kWsNOQWDrqsSAvKgt+XBeN/68JrGncCqjQHVRqwmL9CHOc4bHwApa
9psdDiOyMu5P0ZYoG9ofx97ZuSK3nI895YKkLAE6e7WzeR0ZRRLPUcCMifZPomW95jcCKNfdsQEM
rGxiUA4Fc7c6tdTHkVpb+IAxHDXHNBMaehDRHpfn5mI4Rjxs4KW6apXMgzJqSxVGQT6aEXWpirET
X0fv9nh7NdfuSAWHvyCVlaN/a6hVBaG8PahmEqjNYOcn6i8lQqhLBhNgpPdO+jEfvfizUUJusrOP
13EJNhOG/+HYpzJGfecyLgEozRmMr7JAt4wnUoTsAYpPh9x1j/7tuvIhp6glhAh47nU9B6WATnUB
dgUJt/9wqFVNFL7ZOMlHR5tmpDkHxox2TvmWTbyEgw4ml3R55SRLqLbW0kRlUPMZP825JpJDb3bQ
VjV5b32QL81Ptz/ktcPwBd/JuyAipPi3Cr1O6hrAi0voMEyt/xHajfqUaWW+x+d8/dUoF/CepxXO
KYMf6vKrkdtp3ZDYJYRoo4f08mDzbPamh0qt7y+EMOnIjLGUyOGorXPvMs0Mba4xhUhOWD3NWhJO
D2OXFTtHYGNJQC5g5qWQqcrO1+WS0lJkgBZ0Lq1oVnzDqpNTpeU9mDN9D7Zw/ZFoQ4FhArNPaREe
20tTTFco2gKleDAwI/eTqov34ILI2KNDuKoYUDYC1UXkAMJKk3p1tGr4ccGqzmOgKQvSgA60YcZr
E+tj5pdWVP1gcC9OX5emKIaHfhQhQkB1Kfa0Fa4WK/Gb5E6UfqRuzFp2LrWQf1uYTAhypKw1ZuU6
Dco3JvPvxu9JcDUmOOG2bJevGr4Oagp1xMUaqFk9Hvspnf9o+6UJ4kVXvt0+ZVfnGkSylNKjTQQ5
ISiNyw9oekuj97kxBGZhR99E7g2RDw4JCere6qkdwYh/t4CLBEGDamCOC7abq5wKSYWqKxt9CISe
1m+I2pZ+ptbTvYQTCJ3YBGPYMemb8xEuFxa6iJnZwhyCgS5i/ajmS/E5gS1sj3d4YwMdML3EJ/rm
ctzw0k6DIIymLsYYmEZLD0QZOvMhFnkf+WnndjP0Z3sjh/KTXOSKrIyPRY0HMQIIH1aheKyLWhG9
tNh4/b+51paPw6BND7kVQdVlaPGPknfcIdHnITnd9paryCJN8/R16KByh6/xdo1ToQ7MnR1YaHI8
mrpI/hQIJz1YotkbRtw2ReQnJhPH1s8mdXE6e46HMehDG036Wq2M4rTkufqiJcteoW7jZMN3D/SK
1AR43BoDEyURR7tpxyCrbONvvezMoCfhP96/ewyDoDsqUV6AHi5dhRKLTRlDQWK60FN0+GK95D1t
jk79UimQB32/3xysgxR7mBjzYAy4NJfrUx1PZkhhM5KzxE7XnOtw/D4u3R6z4tYZgO6bkrUcUrXW
PGVMHEOdlmZToC7T8hM0WP33EM3a+AiXb56c9TottR1P3DQJiFHSjIONWfO101ofxtLKpyCiTP+Y
G6qw/dJLrb+6ei5yBMQi0vP/sJ/vSumS5chZtzxzLVFT20mnwC6H4qetzfOZWgxcYGPU7t0A1xce
pUgApzymqbXS0rj8dlhxGlKqKej0Pj2kCjHaV0QZP/a8dz9NpTO85V0pDm5qVA9VXe+1qrdiDO0u
0meJB7qqF2jWUgwd5dYgGpsBKa+weOiKKnsS80+zp3npty7NXsCF+rKzy9f1EjlZyyeFGEFWSddL
r8cCRrAZt52aZuqeEY6Pm0NlwEBxKIco/F+kRkPim5EoP0ZtO3zSFNOvKTiUh7s/N29LfgOZDRBL
b3Uzzo3U7USXh0s4rc/NsCC3qSS/BivsH29b2thsmX6iRKeTWgPFvPzYSawzBuMkU4DKzPykJKbx
I27a6lyISXsrw6FndkfRT+R6eyjxjbgHIbsUficL4BW/crPKS1WDKuzES6IeTpPRpec+C8WO/sBG
KCcLhR2FKCT7IKv1ocde1Fz6U9DUXX0qtar80Dn9eCKnS3Zu/Q3vkTyrLigOWSAy151aJUXkTCkj
4BXCnqbPet5Wjg/eLX2dikwZD20Yi9I34pn5RWNCB+2gGIxInfOIzu6OB11/V6KvHKanqAMQf/1b
aqQCNDeO8GRV/Cy9/s/etZ/acfommADwKS77odl/ve1L11/00qb8898a8OjyFh4VuCFQBg5oDS4R
Mogm2fHY6y/K25pKB31d8N1X01VuGyUoCsvL2SmcP+umNf4ys7RJ/NANp39vr2jTFohRKQOv4z8r
H9UiQV4DT0yArNl4UM1xOlG5Vg5j7N0f4eXUDJ0tg5YQt/QqZzQSJy8jnWXlYac8zkmaP9pqUZ4n
193zjY3vRGdVFiggJqXwsjoT5PXzVMQjL5okzs4tdcbnPK+iHVyT3JvLVJEFwcVCf4XAcjWb7s5z
a+TqNAadw+RCXjIaGn+oVTXzpyquoLDb5dLaXhd3F4cQPbO19oetNJ2udmxhN3IzJRBIvFRDk+6A
sDd9AhgGNUdqcxyySy/HEdAKgFYmED18VYMSTcz41wCXjfLuERMY+CQFL71Vis3UIy5NRaHqxia1
gaDrRQ91JNCwhk7x6baTX6czVB+gbWeGjm3jJXFppeB5VpeVNgaNOYCdsTof0fHs0KJ57Rc9L6T/
YI56swusRcIl5M/5LUpo5Wj0NmPdQTKm7isdvvFjO+nO/wZVUx4pL8079ra8An417jjSUP6uX9pz
KhuKsWyYgrChve/XkL9kfuL27f3byH+fERraxgT/de5gzAIIV63MgQGRqvPitgwsHnO3GVusjUsC
m5WWVU+3N3NjcfJZBBQSjn9G16Wz/raZNKgprmSDGlAIB2McNt8TSBzOt41seDx5kQufGYUQbpRV
SaAJ25nqpVADs9bQFrZj+5PO8+vJbNx6T/fhOvlknEpOKctqH8+9VWxakoUOZCQGkMV2fp7sFAuZ
mywnVGFsKSGbjPAdj/0hTZTkxyysPfGbrcX+/gNWpyEvey0s434I2obJfCdVUt8YlOmjolXTf/h4
v5tafbxqKMBAZd0QkHXS8fZiwzcytEhvf72NTEDCgMmm4UmnC7je0dl1Rk3MQ5C57nSo8Rh/jFA/
Ldo5P5Sx9nfap57fdvaO12y55u92VxtJe38JxTgOgWaltBmNJntF+nkPyr9xy0hACOAG/BPO8NUe
Ggq3vhlT0DER4j6S5MbH0NZC5peq6F9FHUK/F417vH9LuT/fPZRi2bqYGkPtNQ8uhSuv6PLvc96X
gZkO3ceUbvqZS749JHYbfaR5dzdSVOJfGEJGehiKDnKSy/OuuqgPi5zlKlSLn6Jo+O4OtXhM6Ifu
JJDvbBer+xt2ewk9hDCLD7nym9Eu0tJMqLekZjE96Ek3AX8QOQy7hecei2jRDkNpIFaRm+1DUpXe
2XRj7yGNKC8YU9udtMhzT4C7VNLuzjmHi9gbzX3PYq9+I6PZYG7JMehVXW5HPacM15jxCHl0V/uu
VhSvtUmpwc2ao9cZEVKziXWEP6o+5xUPdsTi9GdEN3S41zrltNhZ/eW2a2yFD0YPqQpQkwMGvcoO
tLawNNGrQ5DWVvSguGn8VV9gg1qEtzcnsen6sntG6KcKvqbonwvVLeB3HgNnoYR5TqaiqEA5RLnw
XaszXlVbCcdDOsV7LKxbJ5srjrcbPX05gXS568yMp6YzZ7xOR7ttTpZAdsi3Jmsxd7pam4YotMgC
MZClddHKVlp10d1iDFwXQogUpT5fUCnbCcMb+Q/vfck8xlubJGHlRB0ztsnsmWNQJTaUXZO5kNG1
XZX4xE1kp2yhtntjVVtuIvVA+Gzs4hXHliWA2Liy6DePmvd1UIeZY5bMLxqJ0U4c3lyeiyfKOQkw
T6sImZaFVvZ5OASlV6pvRjpC0lLoduGrQ4wc/BTvtYA2vxrAXjkVKyUa5RX/W05SD7ai5VUqixdL
Ej4M85Jn/tBn1R6H7NbKwKnSpGaYFL2o1YdjZgwK7LHjjQtyRfetTCMX7415+g71pFmfK6Wtd8oJ
mybJS0j8eatdzXTlC2peSsLTyYu1+EGMffklaVQ3gPfc+NzSD9o5AZv25CAFWFEKxO/swb/tpRhE
VsUTL4BCmEe1SedzjZDEk2KX9sF0xz9uB69tawywAjiQ6KTV7aLXlhfZMXBUo4DHHS3j5WvTKi1j
PDZ6g+2i7tjb8hQaJfIRBRCKctelp0RLqdmJ6/EBof7X/HosqVHMqfmfzHBtUtljTn8t5Vn2Zbp4
CR080XbZ50xrpw8wbE7/5VOB0yGEAEECQn+5mDm2h6UeaY1oShf9pcR2erJdJ/mRj2P1fcyyvebx
5uZJeCovXbDYa4CvFgpzHIgjQTvOWXpWwg61inZU2z9vO8VWqJLBQ77j4Rhe910yvfLGOI+ngLvT
PdllVp8hpu2eEbayDrdNbfrf/ze1fu/GuW4tVkn5FV7A5EC3p/YjrX9RQ/Op6XYZjbfuT/aPVxMP
eZxjFT4WD1GVusH7oJazH8ey7k9eiyrpAEvGaWbKKfJbSuSn+9fIG4p+NTY508alm+hlz+RIyhlz
Eeo6jW0XHdtR6C9LDK7Ch0hyTzZ060XFCZOEVjT+ITG5NFhbVagMC98PCI+OhEvJ4ferQcu/dWGT
/zEy93PKs1n5JGcThV8rpfvvf1iyZICiv8UVtB6iil1Lmeqc5oWrxohuDIWnKgdnpAQwgkt1/EpI
2dTbNre8FnQA0UUKjEJ/dLlqpbSUniGTKejHSJ8PYZbZn0iQ0rcq55rc8duto8iYL2gwD6Uc7qNL
Y1lYeFOo0rFQUeH4IjgjykFVnHEv49u0I8WWCRxkl+vbgLYkBXlbUMzONQCtJWqVfTyInUC29WBk
eJP+Lik12IfVLZCK2GjqAStONA8f3WWuzn2D0A3CM+ly1DqjehqXkvyysMOdEvrGV2M8EQ4XtDlp
h675/etMdRaSeLoRACE4HJ51QHIn8helLe53EAam2UTAsVyua6CKIqLccOjyBGxD9M0xirnwc6Vw
Tmmpdw93OyP9NMmoANwHuP8q0lhzh+6OlpDjhUsEqVw0ZtVZydUlfta1QewVhTYCG2hIpsHRmZPy
QasELBrdGWAU09mhKTT3EJJB/SRZ0HS/V83+H6kvtTzYbu6YO6XRDf/keINY5TpCCHLddFDVoXa1
iIMOZ3D22MCz9xqVVb6Tr29aoTjEVYviHOwel6eNppJQlg4nAVtRPGWdHh3mMtnjL99wRTmTC+SH
+RkdAc1LK6VTLGUp+imohGV/m/WyfW3BIHxT2hKDt/1j497jyUgtlKYjoXo9jpCZbSQU28PtewdG
8qQzrYMXWvB8j0kq9KPbWNr9hxx7khKMyi/9zpWPuN6UIIPJs4M+fRui+Zjby4tu5E1x6IGN/Bh4
+yR+WdRxcaAe1u1xd21tr5zghtVGEvC/K4n+lthqjNc0iphhEMjr4vNYwQ96jBtkUA92203NTlzZ
OBHU0N9hwpTUIbS4/JiUH1J3BvMfZMIbIHSMW6U/IAW6VCct0+fmqa7S+oOT1Fp0vv1pN5xVvoSI
2NTxoWxeHf1Cahfa7qwy42MUx0510g9Oa1v3wtLhaeWscwW9FwLWN2yKJijNeUsFryjqoFDN7mzF
knFQHdwdU9fQZGyhrk4o48tRHlrt5WC2AhHNTgsSiwKfv8RUSMGRROiogkV6gaVhnk7FmBbmgQIQ
VPBlWCpyTLCL/XTQ2j1Wha0dJrDKvB5ZGMYvL79tOs92TEVKDQRUgH6fqsNJV7o9vatrK3BvyQlm
0FzIVq6R5kJYU5GnvRqMcOm99UrnPmoOLP23veU6EIDdJUWTxT3eEOvv6MUNuHMqtMHsgSyYPK34
1VTz9FdtKx1i9mbyz217G6tiZlXWH6A0R9RZ/vlvp7BqUOukB20G81zN/4N7d56Ps2fEe4n9dUrB
tUd1hfIzU/RXkI6k1RHV0MsySKrEeB3sPnqxSyV+ytOo+ZTmoXVKY0t/MIRV333+AE7qkjqLrybB
HZcrHHpHa0qzFEGRhunJsRY68JCweF/u3UiJz4THnGQTpZk1PiczrJkJWJQqe7tJz0BGx9fFcPae
YtKVL8udDHSiSSQHXIAdradPNFsITx37JrAUuzsWuZP7Yrb+AIhlUv0oTw4Ma37blJ/4DL9uL3AD
3IBtSdBPSkFDXF291S2Rmn09q03gKiM471gOihSuI45MmfZ+WXX92cgr50gd3jtauVZ9MeDeuv9r
gkslP6SfwaW8RowaI4WgpVZaLuUlmXyRqH12sJc23RN6uz6IMnuSKRtva6rfq4OROKDH2kLp6Kvp
zjdGzLr5aEez6yEXas79MY30Zvl4e4uvr0Re2ORP1NypIVyp2daZOSlmUzMORrPkI1iryvlbzGlW
H6eC1u9OHL+2RvrLDDJPJJI1prMuDwZdobIgKrx3LqoHo1v0jz2hGjaVcrdOv2FL1kUgn0VmXZJe
X9qymsgzoySrAndM40fbTpk6LYv8UVl0beemv45oZNqM58CPxosT6uFLUwnhbGSHq6BSm/Zo1VP3
Zenz9vPtT3XtHliB2pfZADla563cQ9WbMoyY4QwyRxPHsrKVl8hyh8BdEuVzIVptB0uxYY9nM4GF
mweJw7W4XBYv4dzrSR0YojMh+k+MfPaVIULdG5BAlh4ii8nO892LxBjvB+BDMlFcnXiGx5vCyOya
y8GB8LZb+ucOeMUprPv2JavtcMf/rz/dO3UMa5RquQwrXH66PIt7SsV01RBe+54anXKO5mY63V7U
9U1EK0ySjIGatiGcW/mHXcIL0hmgUtS01Q4xDAOfa7hWHspo/uFocR75tVO6JzrOf942fH0GyBx4
0fLSo47LLPvl6srI1EPIV4AhFOWwvHk8jL6mjTYPH8DKGnefAgI0tx4zQRLDuT5wkzMmFSPn1Oya
KAuMOYkPDaXynWft9Qf7f+RZ8m0LTnNNjJw3GSgtN16Ccpyi6chIjpseIDSfvLs9kWFZEA4g6gHe
8LC83LskHDO0kHo9SKepeCnceDi0Ttx8zJAgPQ7clTvvsetvBdoBPD1NZehJqA5e2lOsKLWRIDKC
wlZ0DylVo6wPUyga79GsTPvTvZ6B1gLHDEgMxQgoUS6tWQIQdsq5DhzR6ocFSoBzZE3xW5erys5G
btzipEKkymA9OdRXjNli7PTcm+MuKIcwf3RTnSGqLO5+dTrz6rAUJsOx6hzlKMFoH7K+TkpGTYzZ
ON1e8obngDCGhVgOUlKFWR0GxUtjhT/pQT5k1bHr8kx5teHBEjsh5fpDQnUFupSETFLNrF+ZiR6m
ZWNlQwDbkEkTSqeNCApeeYq7Udu5E67XBH6KYgG1JMZneI9dfkYgFVrRwxQdGEvkHXW1Hk8Z6Yl/
e+euX7Iwx8mZUHoZcjBt5SwIL6X6gAxt0EyV8tcYu9P8oaMc+JC1Y/QVyFuqQLJszXtyHfLXX6ae
zKhRD2G0kJcCs3GXqzPsRnNEVU/BMjbaQ1v34wPTwdmprbLsgwKX4t1HEGI3AhfT6+A8ufsu7XVO
JlpSPCJYPBfQMaTduWxb85gwR7OT2l59OIh7QNUzQMCp4GG7uueGcrJGpngMthQa8UEbnXM7JNm9
Li+t8P5gjoy0i0v8ckGxVdgCzJIR8E76n+Y2rq8P9d23G0YkZlCiSAld69It9ZQGts7EZtC1ipuv
deGIIjqkTlwkD9pc2f8WfeVNb1HWZeVjVhu5u5OobOwllH7AgCkNyCfsKnI2VSqyIc/UwKNneO5U
xT0Yeqzt1BmvnFFSpEuVPyoeBm+u1ReLOBqMGXpqMNAeek3MiVk4TWnbV1M0yWm2x2i81x1ZCmhW
slcK7/RHV4c7CYcaBQ1TC1BviH+g4eN+KtTMfSsqPfvr9gnf2ELeyPIT4jD2FeVcZ/EQqENXC3qB
PGM4dyA/GdTZubs3thBtL5pYzMIhJLbmuEnMIiRHcKwga+3pS5yo2mGqKuWIImBxckYjP99e1VUk
phHDu580wSYp5zF+6f5hF8/eOLdWACm37Z0yo9aourk1qH9tcYb06ba5603k+gbQQVGIpyLFjUtz
ntoYXZdqVuCRMaCiKHTEx5lWan78BzvEQ3q+oDBhuLi0oyYTrJpMXAW9lg4fikSQRdZVu3ONXX8s
Cm1ADmhU8tYgfFxaCRsmXes6twMO3pNQi+6oWHXQaK5yTNPm++0lbXwpbhib5Jh7WY7BXBpTQ7dJ
3GqwpHx1cjQ8JUfXUi+h7W/2Jo02TKHCQlmW+MvVskazRWHneoM9O0GuACj6VRhOif5FrcI4nfSU
pXYSrY1tpBEI1IfKCW3BNWyvH2Ins6CHD2zq2c80vxzha16XP9iRCjy9E8peq2JjgWwiWR0Rg/+v
nzS1RwZl27Ub2FU/njsl7c9hjprZOIi7EUWymyVHFKDhYkRsDfPs7Nyq1XnEVNKh8QFDmzGc4LRB
hrOqcnUnzm8tDNidhKVQvsbupZNADVEOc297gR7CoNMrzR+Jk+SPra7vHOQNQyxMUtJxZTL7v8oD
Ek1EdjoMYVAwohBMiTtYp0604k+zi5Q9Ob1NYyAd+QuAJajHy1UxW5YXMXqFsFHYteknodv/pbQ5
aA7w2z/vPmZg6GSVgkuMR+FqYWMcqTHpeBikujUdp6quHoUDRFYR9vG2pauUkScMJTNDjtJJtbVV
9ADM39ROo4WBLar0O2V96wXede1UNtN8bNNueagjL368bVRu1UW+KI1KrkKI9ymTrJt0S5nbyO1i
tFAM/Zw59G+T1N3jj78+0cQPqSWiSmwUuNjVB0uITsNgcYstxV/VuHwDTg2BaiUcf06aX7eXdO0d
GHNlfZ5KNoMEK59PI7dR+oQoHGlNeNIaq3yiIFw/Gksa78DMrndPmpLoEJCP1JXlun+ry1uD1/Xz
qFiMWSeLegr5l1NGxmTCfXtNW4ZA28PzyObJlsOloToyYxH2ucMEuTk/5rFlPRJg9kRMrj2QPiqF
MlmZ49WyjvOC5tQ0uYUjKxG5jwwmJPz1z0lXn6zO+8jQ2Lfbq3rXDrz0PuY8GAYGFghMlWmqy2UV
SmMnSTM6QaINb30qjmk9w2DP4Nvw4qn9OTFb+IkoT1eL9+aUY3RoHGNv0EX6w9WPIE99F1Qh+K9O
OCNihCzGVAMbzjvUO/ImP+hUJx8LEUOHWUHEfMzievZDZ+g/396BDV8FIy7zBSn6xQvqcgPSTDGt
Lqwc6avCBwOjPDJWD5ubyPbkzrZM8VEla4TE9lydwUrEKOEuTpCChn929cymhEYLsBxDbSeSbXgr
J+p9qhHE21XMTOvSQTSGHa1EJv4pmPf5n3Cau+kfSeeIJtw4wKXYvNXe8Tjq7AoxryCb4uxj5Yzx
m0h7ZScZuV4LNpA0JDHg5MGbefmF8rBeciub0xeofQ2mrViRejDjatyjXdwwRMIt4ySOCOR4dcRB
/zbDKMz0BUiNCiWEkh8hANT9ex2OyjQDpxgBT4cMyuVyEmUmC4+s9KWb2ukEp8Jy6AdTe6CjIf6D
KfmMAGQPcPRqBsKIqxkmuyp7iXNHy54n2wmHA02FxXgsm7DYGwq/vmMIIYjRkhHIebU1S2dfQF7L
rZy9wGxR2f7SGvVBEZbxFrU5iL2CNOjuoCwtSpIlcg2CmHq5lygVxFnWjNkL2yyQmffmU8oDaueG
vj63l1ZWRdUw0xmP0brsBQSEB6+vnRyZluz8uknynQXtmVqF40ppKpGgH/KiWnX34i5C/2A0fftx
dub+3so3DQsEstGTtSS0a63fWTo1jzADU1MEY1mUjo7fgsfdCUSbPsG1IpNtHH4N4lQosqZVp2Yv
Q6oqPpKWD1PnQA5iv/aiq++uPbAkni30LWRreR0pkLiz0rY2speRHPvgFcN8CsM+eXbTce9Dba7L
lkAKEo9rUFw1VVNByMpeEmN5y/P0yJj6cx9r1kEM4d4Y8vX9SNFbFh90pk4lBOHSzfthLpyS8uFL
tVjxN+f/SDuvHceNNkxfEQHmcEpK6iBNHk/wCTHjwJxZDHX1+1TvwVqU0ET/CxiwgbFdqmKFL7xh
GKQVmjiZGGFuDLMVTrVS0wiWSSwHWXq7wof3diVCNmqu3PZAm6/Hb3UIA1ZVFpe+0yz2vTv2UQFO
bowmqjw7R+DOLazaaEQluNNBiFZ//p+IbsRxo+xzzvSIgup7Au7mgeJ6/PD6LXx3FKDMdK1xbwb3
ej2Km/ruInA7u2TzEmDQbWePyzjtVRnvLBzqyET2kC48KsKbp8tadZPaisEF3KDslcWeRGQ69lG6
83ZZaPfGUogRhWGgsqlvNkna2FWZlGt5mbo1MI9G1Sa/vTgeZLhOQbNEom14N2vPhX/WIb/7bw0b
yYiMytPp0iMJ+q7RHPmv6OvgfZP7gRbytuv2m+N1oNyInXEVcOvQp7pedyl0Q2hlXFwKSly/ADV3
x3nWxO/Xv+6d0wnOifojlU+wk9viar5oXYbqY3FZNfePwsoeffCcB4nnYVKYex/53laiBkTzF2wA
eKTNwndpWsmmr8tLavrNqRONko1YAXvsvOZ3x1GblVhVMTk32anLRjUKvysvnRaXhxQ55TD1Mvvw
+tLd20boOallA/MA4Pf6A3Xp3GajaMtL1lrvF1vTcPrpZTitydszKpJ6MA6qdQ7qbMsma5yg1+bJ
Li+aLOZDFXjraa3S5fT6fO6tmvIpV7otKkrYzKes23Sk/lle6mCoDtVaToizWvav/2EUnhcuR9Ud
2R50XlArRTekvACUbE6zX/RHW4D7+f8aZauWRvFXb81EKy8wvLNongai1HHd09e4t2Kqqas8Y3hD
t7UdL2GKacsoIxKxUTMVJjcButuvz+XOPiO9BVzAX7Sutk3A2ak1WzTF+rxWSY/tG84H0zu9sKqv
65JYe/rOd0dTl45qT+kgUq53tZdmme2i0vo8zPCdQ7+23Sg2CuswZLb+8+0zcxUQhIImqd5WnyR1
yjinC7I+m50/PoAaLsrQZD1/GmU67Txj6ndfZ86qj0o+AvpaFUA2d0+rz2s9tY58TnOg3kAKxmK8
TP6st8fCjTP7WGhlp0c+fq97QcntNlE+K26gECh0RrbXnixlY4NiN59tnNK/OzMaiLkD4+H1xbwd
BZYTMqrslQBQ8LZYW/RLz3pismEmrjyZ8do86cbUvhXiBehYxQJ4rChpj20srBl1LxNbYOSI5sXH
Bsv1J6G1xgmV9L13+vaLqVxZCdi9pIFb5laCn+K6eMrBr6y8yGrd6repdfYHYSf+wVg14y93st4M
0mN+2PjRaaTBQ31pE+2YkK3XpWB+9DEzGboiEAdz5fNFUwaC3pumKd0533fnCfuTUioTpb55feL8
Noawq7zArWzWw2TxUgiZmDf0GGaeqOmuYe66X9+8WYgt0L9FTceyb5q6lYgds5+xo8gWd75o8yg+
8BC/2YaMMj5UOMCOqswO0uZ6ZgF9Oa+qdEZJNfDbbmY+WrHePbw+l5dr4vpoo66GZwAPpKJXbPEL
gZ/VeqIhoF4O9jB/KVKrrBHtbvrhawWELntS7bw5rLJmnMIYeqOYI5nbqL45nY4sOZF5FUeDsar/
bKDT/D7IwN6e9bTz5tAK6r482lY59iG4/sBBdTCrRASwv9h7tm4vX2bCRlCtbljV2ydYIkTV2B4z
GToL4zaMC+x/8VHGx3QoZLOr0n7nylCZEiB0paiEfunm+8SiDlKnTs/SWVz9KBA16x4DPen8Bzce
DOMyzShnnyfDFsE3lPPq5IlfWFGBkRnVfZRx6xpMsqN1kbViwFuFTrzKBIFEbf5qCk9okb9acf0u
E705vh+LeM6jftAX/c/Mrar4ybW7ZkZaAJH/b/PYBNObW0pK8I/8iMKlQYt9c+k7ay87fdCLc9FW
5NHjmp3qICnfD5TRjq/vwttAmkcTohIFb5DUBDbXa4nPCZIueV+ex8BeYH3J8tj3vg6GgN0TN/LN
1jWg9iFmgP6jngNxb3O2/DYo9NiU5XmK+746SCcu/cOIdcVn08wdfSeeejFUuD5jsD0RjQcgjScx
MvLX04tpONKhYLgKE4yxDqXoLPHDB6TnHURBobsO0bYOPAg3NhJg4ZAPThLNju63H7FsB+WQGyL7
ZfUu4rV06gf3VOSJYV3SpUM9BruMoP4WZLm5HNrEM//BhzauoFQ7NZz7xNLSoztSq/2jNEnGTpol
4WUsKan9e6eegn+oN3V5aPJ7grMUqz48lCg4Tzvf+Oa8oKtAz0tBE3lo4b1eLwIk0zpfmzo/T8to
h6un5YciKPeQgreAOpBe7FfKMorNS//1epihHWVh2VDeevxRjmtvIJzs1M4p7+MqnJLUDDG7wQ+p
dhDgobv4MKwy24HD3E4Vai9+0C9QGEoMm9+QDk1NeAs0HzEG88mY4+GLkabDl9cPzc19R1kNiSmF
UCS/gU58PVMRIOuAWEWPLGjcHlZ/baO8is0HR0/3Oid3JgQzk5cdpKJyZt1kN01jDVhfuP25Lc1f
o1PYSLjgEfP6fNT/5OqUMB+yTkrRMLFVge16PkWVtn4iZX/mKBT2sZUc0UNsZ4510Lphdp50Kgfu
cabU8TctvmINh8HS9l4R9W22vwJtE4aHn8ZMN7ceglpD57nIbVdd07x3sil/WPJqfsCW0QG0K7zk
oV788p9idvUdoNHNLUiWqnT5oBoAaqIRcb0AKzVUu8eY7Ryn4vtU2OJDLIZvTudbz3qelju3kjpv
m4kqj29eTLIwZTd/PRp6prGtZdl41prefYx1C9p5mzdo6mdNFQ/ROtcT+XLvy7378Hae0DhVnx0t
PTDEW4kotPMcLIwQQKl6FDqfZq9gup1ppKepm9ryuY+brtu5fW4/K2OqdggRscLBbQ9LhbPbmMfL
eZATUUtZz5r+ru7xuMoOg975w7spHtfmQ9umxbemGeR6en13355W4gQyduI2RLEonl0vt1LsMObF
VTpEhvO9KAP9ydYltCvc7XYe7tvTipQ6Vy3ay0SptHmvh+JmNNskRg6oNLP5qy3y9cMKdGgnmbmz
oqrYASgUyi+Utc2E6GFpvV5yi7pr4WgRIl/6GGoeLJZj3Uxrf8Y6yos/9SSJU6hTaa12btnbbUTg
BZKYHQwREGGb62kKYdhD2cBYhUuqqUJI4Q5Rk7hV9g4CESKdPaShPQ7G7WdUSQapDaKyaFVsg8wA
5UDwtoM8J8XUHBIxB2GgAwuE7/HtrRuG24ciOKwnrIBunOsTuQhUWAwopJnjPiIKMRytzkgejHax
d7Lf26sAr0xad2xQTiTZ9vVKgnOz62LtjLNXOjE6XcIcILOs5mdCw+yzZUz1+1kz0p0jeWcpOYdI
q0LBB1OxRX85aCCtcgQ0GsyD/4j4R7yGS9b1n9IG/cTXF/N2s4JWYjmVXStX3fbK8ZQIWtk55llW
FNLxiTBS0vwUDeJTp9zFoyQthPjgGtX8M5kbY6+DeGeuZCaKI/9/oYmbI+nFZgF5V0/OtrL4slc6
8XgILU81hpA75xJwL5/r+mZ/qTMos0kyY2KM689pTONay2SpzlCQpvpDo025CJPBSaURuiMKbM9J
P8n8kBjGMDxxXepeZA6prf1R1lmefO0EFNSzDXrg6zQgSNhGsyt1tMxmu86Hw+jHMjt6gdKqzYJ8
Kr+5sUvfdSrDoSZBTdlF30gr+0gFu5FcEtsLha0VJ/QxqueCx90/FUs3fAEFoUWFi1RwNSV/+nY6
hUWG8APW3l5pIOGOIkRoT52ImtIpx3Ao+qqJqtn1DoO7/t0VTvOOVqZXfDTszLAwnZry9/XoLY+B
U9pPw+jE+SFu9ZOnBXI4YpOXwzKX4xAAwUMON3T7mGqt3lpG3vHje/9jX7ZTH1VBl8xpaIHA9aNB
C7xnB/NOKDvjeqksc14jIVbt336ciNMTyMm/lDd5HC2ZEbyv/fGUzaCSkILvQl8Y5Zd+tMjvfDlJ
K/J4UMNEdumDhcykiMhnfTdE3uxXHRtWOJoI8sbu7Bx9QsYllG2tr8DRcN5YY0uCcHLaQ+YlHBMf
JaMwjt0lmnEFEdHYuCdrLdGOtGv94POMahEkOKDmdY5P7V+C/+CXvXYYdQ79WtihCMyijqw8TfNj
0YtBPPvoWM0RAoptG06FDLzH0hwhlbtV7IwPWSKr/mAVyJEcce1IjEeqTPEPW1/S/sDHEZzgWoiF
n5pKWYXpgCJENNi6Nj4JI6nXk75Wcti5vW7OFhBLOEGUQFEdhAi7eYikcJYWs0eYCYOf0noCd/DF
zIfcDmdPH76+fpHcvK28p5CswMjaqNlwl1yfrSBtDXO2hX3WqFoenVx8L+tqT4n9JhKGGgPBjxoy
bRi0iTYxaOKuuc438bmPM3QbLUozSSRtOTAlWfqf9NVv4si3p55v3WpF/VGrWz3dCRBv3lf1KzBb
5QcAEbvh8Td+Y2k0L/3zYvt0uBOdnl/QD++cNsetPMBl8vWlvf2OBLioRhq4IVFZu7EymcWIhKxA
u80YUAj1kiX7K63joD1QaO8+vT7Y7XcE5KyqAPSbleDM5kLWu7HTUyo458msi8iDXnZY6mYPT30z
CnB3pfCqHFrAN2/JjdSSnSThwjgPTY7jpd0lQwqYP66DnW91s3aIIJAJwuX1GJE84XpbWk05xXHV
OGcNMy43Ku0i+TZNVv/P6CzZDvj9zljgmXnIFBQL5Qn15//pnK9OM6VT5ltY9gydjBBEG9ynNS9N
44CT564Wy8unuHrOgEhR6kDbj2iWcGFzGrRZ1Y0qQUkxaSdBSXEK4lAvKjF/COIUy9M1r4LPQEyy
7NHsTGrejvSr6dmpnGk89HhWuO+ahJjtWWINme2s/E3sxK+j34fRgMpaWZjr1fD7pOh5+OFRUAw+
4tSUvut7fQHZpzUUfBavfVf1sLV2kuWbw6nyfjawwiOBsNlqpS30zhIcvNzzuqTeQ9UH5fwjWbrS
exBtPDVHcnn51p46lAryNgqCwK5uN3NXZPGQi6Thnp2K+FTYHqZig/TnnXvgJlYDV0MnlZ2FNgXE
pc2KCrtO/SnO13NVG/Exg3sf5vP0d9AWwVfPWhEzaGL7U1LPe73C29OqdFspHbO3+QUvpaX/bGwr
Lwp4uq12nkbbPQ/jnD8DXH1z7ZFKDbRZ0MQIC4HQ20Rnwsn83ohzkPr4vbCPnfGbJ7r4vQx2rXhu
9yYGjlhmQwpQ7JstEjSoxDDWXheQCBblZyE8/yGtR//U+fNw8EY9/sct9nQpbjfmi7sFH45emtIM
uz4PYhyzdqVDBIA5td6TLZWYo82GVx78YdXWh1Trq+CtO4bqKk1xsB4quWfnXI9Z06yobWcOzo5h
tN9HuXiPVtZXEfAbvJndpCwfu6Isfrf1aOwEH3f2DEPTBlI684gIbjZr1c0UYic7OMdFbB7xhraO
QbFY/8sodNSo9rGiEK+vJwghKxv0wQnOFYXrcNZiOxzQpdlZxtuLHTs9Xit6Taoq7m96aYs+jQUq
zMF5MeMmQnDKP/Tt3F/chhr5G59fvhgDkJ5QHeUfN7vEa5dgki6Q3qHKjd/UFtt3dV2l/74+ys1N
wigotXI1g0oFnazirP8caC9tmlEGav9TA5e/PJw8PlhyqOdf5Zr6Q6R5xL8nG10RNA81o/r1+vD3
9gb3LMdARVJcLdfDr20j9EYkAQ9lnEVDhVmJLsWy8wDdBItMkisFbgdjQENWv+I/kyzXVs7olPjn
En0M++Cm3gB2rpCpCEWpB3mY4Yr122rHTtKrhOkISqCY91A2d34FqBSb0I2qO0ocmyNIDA5ZkTTr
PIjJd46mWOoPQperHqb2HFysQaRBWOamlAcUwlPzu12lWBG/ecGVNC/NUkpCeGtu+iyG1nA7iCE4
B2tWH+04RlksqMedUe7ccFxtRFkUvaCkbevUWuzNrdn7HEZ/qkM8zH82sZGFhtX8NFbv7Q89PTjg
71yZqs24DVTXLDbzFTVROHKT/h46R/IISHd8b/WYqXl2vEfUvHMJqFI/sapqPkNuvN5ObZGklN3y
+DxhfIcUAeSkfM6C0OtduVPAe1mp68gOUDCBMcwQPCeBt16PlSw6qiK4dV6GxZfDoeDNVHI3+KGG
SVFbnxaviMuTi7Dtv1ODHMEHN0j9LNQGtFLL1JymKLXQ9T9MxtxO35u6GLpvuiyItFMUcquwbv3V
O+hJkDgfWpZ3+WA0ONU/SNtbfhHWOdVDNdUiP0yIf+gXUY1+cyjWmBbdgqe4OAgX04nHaurQsbbm
AVMIc+Ish1PXj+/nUUvsyPBkboRFIJL8oy1qD1yM07vZQ0s7Y4kMmBjjYQIz6R/KKrbs4zws9V+l
h4b/g0x6a+KQ2lMTBZrh/Jhwma7DORjt7qDDRAF5pzV597harmzCLnATgZK8upyNQi7r81x7yPJ6
LZHZzh6/vTnJPgEwqfxIURQ2tdWp1wVQdKhVfqJfZm8yI3coLYo8BsrrOXozHxUw5x1N7D1D9zsx
ywtxknuT7ALow/WeINgFJNpyuqBcr0e0N+aa1qRevBMiE8fCt+RHIy78ZCeevnNXg2Og6QJtRtXM
Ntu+mBHHnNNRO+t9kPXfdBxN2ISzqVU7UfTtygLZ4uIgr3dUQ3izslD/5tTop+SS+nH3ueqmODs4
87iWj2Mf+0UamvQsx9Cp/c77NPmQBXdKoXdmStoLDQlZcdpbWyoWrpPe5HUJ7EMh8m/NqttHq5nc
nSrkvVFgbCrpcnWZbPlOS+Hit8pRPs+rnRyzdMki2x7e3FRBe4PcnXoMsRddiE3EEgQdCcsAqXGY
+noOTa+Uj+jsLEmkdfWendztzuQJZz6InEIhA3N3vTNxYLTnrqmSy5As4jJh03SYFvZkWVnpEwWo
5gfuWnuOsrfrCFcMTUra5sRJN7IAvVyCspn85GKQT0bB2CcEZt2b0biKf42MIpUtpemzxfwWdBj6
KXWTS9YnxpNd+cMfAb2NMDVnyq6vP9J3lpGIjGYyBHOKFVvhRgrPCUgjK7nYhYwad/wLbRT8WZrx
yaWKdfC1nQN3+6AxN5o2gD+VdMlWoy/zSyON4yK9BLOvJ2FSZmVEl9D+FnSE0a/P7TY04Cmja6ys
mahYbHd9UjSa7LC/vTijRwtFLj9QlPo7dvUphIW154z0Aie9fj+pfGGtBoyavJzWxvWOXDxkkdo+
1s6z3xl5JFTafHadKdF5LDJN/xkXEzcnGt9pESXAlZCMBlTWPExIQunhkJaG/WAUjjMeR3ouP5En
pjExzmaDilMz+lrk2mvT/v36It35IErEid9L14n8d3PVuqite9bQuYjKoyxPh/3vHPDUc2aWO/H3
7VVLxQiuArc5GlUUZ66XZw14HqegcM8jkAVIkPSVPhMkLHOUar71ASsHcV6qzv3Y2enw1+uTvHNu
kfMFK4Hk80vh6nps364Kd5kRGiD3zU756OohVb9gZ7/dWUoEQ9hwtHpA1WyBRZL+5tTBkD5nmee+
q1adpgUM7PkHdJP4+9tnxCpCXCSZUXjL6xl1S2kSFLgeFae1PiZ1PTy3lr93o99bN4QuEEJmCKow
my3d5Uvd1Uvqn1tBr6YFhEC4Ye+FN3fOKSVZGvH4wikFv81cBgvs14DSPQ4z859aJz8trRJaJHcI
rQ4xzbevHPuQi4Frljxt8+SneZs7Mpn8M8a9/qNocuvYas4ewuHeXkAkBPYUfX90VjajtJNZoY3Z
0TRwvOWPlS6RT8IbzshC/Pv6fG4xViCsUIICxfzCqdi6cAbVnLiNZvpnG4+LNkT8py4PgS/Gp9rx
RHKw+mL+0UzkmSGBf94AQhuHLNJd5LGOr/+We/uFn4G7n8p/weRe78q58euxFNI/p5pmkO0la2S7
jf/4+ij31pZ3n24M1c8A+YTrUYY+9eDbuEx4yqdQc+fxoYxrEXpy3su/7m1NoOHksEptgM7/9VB5
bC1ta9GYABPZ/1H5+ng2J1t8R9jSDP3GDD69PrU7z7FyUyVtsIluOHPX4wlznZ2ybAPcREY5KwpG
99hIAyRF2oxfaM5WUSraNwvwK7kGcmelQkCHZIuQywajMZZFiaP4OfJGsdDezU3VHH23S/6He0s1
wWlVkNCgPXw9wRlmZpzGnD450S5NjNGLBtnuOdDd24f0YADM4iOiSp/Xo3RZks5Ozz40lmF+1uoi
PULD34sG720OJWqnzh28qW0rJEH3NmmrhdtxYrfPdTZ9zNKmfrd4ev2YJHX7z+ub496+Jy9WohcB
dbqt6FtrdgG5Lwc9J7h6XBPD+brqCCO6qW2dXh/q5TtsghmqRyAaX3qATPF6BVMfCaVY6sHZchaM
4vg55UcRjJYRSjnbY1R5nqje931jpKGvWegkml0ntTBptPwj6n7Wt3Fya+N5LYrya+Dk5bfEdtYf
LRIsP+q4WT/CWkl+5vaY61EzaN8phZqnKs4BHQzB3D7Mcecsj/bYltWxxQsa3f2ilN6Rs2D8sEt/
1A+Dn4847mQVtTWjqOwd/N8L6W27BArrQ88DKUbu1+sl8BKYmyImnTHL1A+6sCwXXYR5bwH4RSzD
ocpEy3JJfvlm6Vp/ptig+wercWxIlBlgh7OOJmzNGwZQ4/Nczm4XYWSWPMLLaDE/6mvZnuJhyOOn
Wh+H9KNdauW/r3/G2x2jWDTQFIFmEd5vtW16uMrdQJPo0lpu9nXO7Dj0Cykv+C2NO5fynfAO5QmY
Xar+rsQHrlfLTL0aFDSX8mJWEjCDmRgISs7LY9+sTRG22ew/iWWdjobZxG+vF1gUlrmgwTRTctyy
r3T0sWRLFfvsNzBdghzhAQLst8cpxCe0bwBHEcaCtLueYlE4EJMWmOZLsUhqcNSawWKYYqwOeZ21
BK6ifHsrmRgCgSwknsCj3jSNPK/qZb0kMBkHikvuUGcPedNp4dJicfb6Zrm9zkBoc40BdAC1rW/J
Ozre7JWOe/Mlp1kE2H8djmA0xZPfLNahKcpl54DdXtIAXgFm64yKeeEWGJUksR0Mq1rOcpmOKWXV
A3ZueyHJnVnRa0CAjq4wdZ7tR2uMVS/WJi0vTpGtOHTaD2tJgW6p4pPmL95OcHlvNGB0SoCUawNp
oustMhMnN4HZgM0wCnHo9D4/mbWBALzR/elWTn96/ZO90GWv7yjUoKGUQNlV1YKtomWxkGx12Vxd
LGs08wdKEyCrNAh8w2Ns+1V+KYemaZ8XG95CuEjoB4d5dQI7SvXc/oUHs+8fZ70ZyqMre5BFXr/2
72d4GKCPi3z+3ehW01M3rTKPSmi1VL9XAoX+4M9i+GW3VItRIxDeV8fgZTpUSxNkf6SAYuRHgpi1
P8CJKfSjWSDndWy0RHwWvWt0YTevZh9WC7dTZHWL/Dtho0+hnEb/owtqFYdJs5u+CtuG7+yQuuUP
bgNP+LCzfHyNzeqRpZF1EKkrI9fNI7doqSlt3LYvdDDSyLDkdKiaSh5fH+XeJayAuaq7TF1gK2Vm
AG1phdPVl0RznK+mtvjf4jlufox29mZWOh0Cmq78RZ2PmEQduf90n8xg4VLqRH3RE9MJ0TfIj86o
70m+3J0QIQH9VXoSN7J9mSeCEphmfVmRyT8h1ZkdaxCFp0rsJhT3hoLgqkgISOeQVVxPSNPcDPWn
vr6kWSwfNDxFEIjtiocWEsbOZ7pzHZGEqn6VwqYDp7keKq2DSks1q74g0ipOvevHJ5si8M6Wuzuh
/4yyaYJSb27yplrqi4be+W8xA6EZJs94WMw137lf7w1FXU8BbKnu3LilDFk96Kh/sxmG8TO+kfj3
jUkaLcu0Z9B0b+n+G2ZsgvpiKWYghoQZSWIWZ3AIWVQGWvD8+jm6Owr7Gv4lqd8NUSGxUr3T8Ii/
WBhlh+SaeuRqmf/w9lEYAPAbbTCEjTZxTDdNuTuZVnMpSzc+avgTHfux3nOnvPNtYLQwDWIViv/b
riUlgzTraqO+VLSaQhri82Pl95+7WCvf3GBAQgbQKrhFOvykRJttbVAfGoXPYa2XKaNBaiRPSSH8
nY9zf0L/b5jNFohTf/SdQa8vk1v+beSe+UgSMIdod+05RN4bCTwEVS9YnhbistcTQuuw6Veh1Zdc
ZP4JilI7RrmVOB+BGOb+znt+ZzAIkCR53HTs8K3NGbCvLC97t72Yfjk9ZBkyKk3blT/bztuTCFOh
weYxomOPqJV6jNh9avv/5+72hiTIgy7tLkqKA7Xhxfgwjqt77tbCiMwqcy6l39t7AcSdQZW2t9JG
NSmzb+KVpum8xJ/G7oItsDadRjeJxSEdgunL66fqFpCAjxqVGgWffimJXU+uJCsy+9WtyTyWj8vQ
Ibap/yraBipl/pw3VhYm6/oFy+5vr497585Q1TGFRkIrAbLP9bj+oK1LHg/NhapV9b1bRfYR3536
uDOKuhSuvx1xBPgZZOQURm4LdchcOZcpJ/qSrdlofjZr6SZRa3PRU1us2/7B1+NcfJpbK7XfCQd4
YDjaUzJGAW/NcsHDOE/fm5ImxvNYmUvwrp6Sqf+UmCJr3skYKbJQLjIdUOcX0zfggN1fQZDnyXNj
y6Q6uxRpvQdL4CGPfajTEsYkfPJj0AHABK4HBeqsg8Q2In0eSItmocd/prNduaHur8k/3rTglWS0
U9N9mb1WfjKdqpxOsrS1zyWlKsxmhzz7N+jadDq4cW7+MNpxTg+9N7tiJ4+8PXEsJRgkDIwUlnLb
RdGQ56UzXDaXtYQ27gl3jIQDt6Eo7GbncN9ujuuhNicuLWU/ZnbWXFLLK44YnY/HDnrvm48Yo1DU
VmguXuFtJaVbFgQTg44cPE60ByO3rKjFHeZ/GIWqNi8XnGY8Ld3rjS5skWYYvXVcEqv0HicrXVqU
JVY331k09T/abnWuPfWokJCSDV8PtLDVYqdnq8dFZ0S9vwyHbplxg7e1XjzhTiyNndN1b0dwAyvm
LqVlmgTXIw5+mU0jSe/FTkf/b8fLu29WMzZ66NCK2FnGl37nzfRAm+KyQyh4w/r0grSwtLHv0Avo
HOz7nGJoPy1+m64n0qf+hzBi0X71V5SmqEi5Rn0YRntdHpzYz753WdXqITxkvT74dZcHEARciXyx
7NOfJfSLIPI73t4IcoZp0VwNnCkqRlnOX117Kr1wnEbHP6USXkEoxnoNPnNxF+uDjVyrGSUiGSEU
UxNbQ9vPHPthTNxehA2XqDjg0Cy1KGkNbw2x+jObQ40BWeKHPhUK8aR7iywOZp3mxZuffgiUsA4R
WgLzRhvi+vuwCMqxSPJ9sqw9UqTUjkWQFyEP3Z4Iwp3NR9dfAWFIdmnEb2L0Bg6OO7Z2d+lXPD7K
YUIVerAmOlNSf5Bl8nZwPYoLSMujvKUsf7eSYl5ipvQOl+7i5HXxWyIsJsI2aXsa11qm7WGR79xH
TE0pQyPEpDqI1wuZoRzkthmj6bocIohjeeSlsbFT5rmNM5iTBzgWbKnCTmyqWAGFlr4glL4sNGs+
s0mbb4Xo5gO3VBHOViLf9WlQ/vP6C3nnDKs82wOo8VIc2bzD1iwLI8sY1CkXM5z0UnAG/L/tapaH
/2EktiHxDJsEuZbrRayDbokb4XeXZFyB46Fj0TkfsgqDpKOd8bTsbP5734wAg++FHjrF8k0ARb0q
z3W0fC5Sn+OjhQnSByOQewaR974ZDSjl1K34Z9tOQ5DbeexUbX8JOl06fzlQ0+awHDLcQvPWb4IL
Vt+2f9SIwPZAFLeRGwBD4id2P2QgsvDr9SwMiePs7PWXyZzqPwve5yUJNXiGWqgljVGEaT2MCBvl
eSFDK/G0PswKK3V3np17GwiiAxEB7SklSnD9M3rTaNJpKPuLYzT2qe3t5lM8290HR2b90+s76N4n
pcFC6kd9Q7kJXQ81ZojNYwPTX7oimOKHxElN97TEKBAcXx/o3m2GUaNCJiha8baP2QsDcXHH4atC
3nxOSm0EF9JN3XNgrvKbC9xyB3xzZ0B00GjPqtOvGvrXM3M1KSHHDN0l9yZAPlb2O0jrIvSTIgOj
vAc6u/PJuKSpJNNkZ37berITJzOQC96FRrO6T2nRiWM2DP4nYS97QeOdT6beA5p9SnQThOT1xNoc
Ey5z5noBOQiwudDLcKkn++3fC3FEnh9QFwRZ2/5bVWbGTF+R14dX/Au1DkkHKGvM9868uH8gy7ZH
b7/tqVD7+n8DbrvPEkwEik1udxkboyQWST81ZflFAuYGUf0O7Na/XeDsdKDvLSWpDJkMXQeC8M1r
LrKaJfQ8Jik1o4/WVQZVhLSS8fYSCJeJArqBCKISsr05DSvO6pH859IH0FLjdtTCuDPqaF67vTrv
neuTocAIws+CT7E1l9KyVevjpeovorXopfv6vF6CuMieqnYtntfcHI+VHu9BQO6NSuZJrQL4DNSw
zab0YseL8yUdLvXqJY+iGIxTYs/jSZi2uNjT0D26c7UXsdwflA4OfT8UPbflnrkqksAu4/5S0+F4
6js5haaIbaVs1x+ymne3bHY7R7em16wruuYAarg1qZJsHgljtXIgZs1wmWTX9adYK9onn6X+hN44
yF23GWoEKMr60OtWAabad4sLhCS82DIHvvnr1+qdewfwhAHLA36igmleXwZ5AneEJ5sfU7sANbrl
MAIyjhIsY3dgtXcWG00/xC5gqcF13r6N8STLfkbw7jIPc/krs/TkT6wY22dY+vnHwNJ6gpAmeXh9
encOKH0zOqyIM3N2tpI4djcRadjNeNFsWbyXde09wyevd0Z5ybOvEyHKCEjOqooNqr3buZnBjBGn
zSq6Xdsfq8UoEcfvXcQacB7FizWHtV7KQ1lk4zMNyvVQjeV6MMtanMZKoBaGCGv1ti8LsRz/BNVg
Vq1sypmb8H+Q7uzmoyfOuk9lxYrb+imXQXp2ZvlG9qEaCuA52bpyGuZvm6GyNgOg2mfLGVlILTQD
Iwn5t93Tm77lyyiKLU8IwDoj63a9VUtsrC1v6ZazbpV6lDp6fyL0WXci/i2SgWGUMB6sFS4impPb
0iIUhWLss0yerYEq8KUM2rR/mPvV4y6kTQDK3RiG5rG1a6s6utiV/sq0wZ0ww5kEWhW08P52y1zW
n2orlWkVjtno/izg81pHy669C46tRnMsIGn0xyHRvTday6jfzwxgj9EHx7JkW0Khn+ob7eqs53px
qfzDxUj4DQJUVmWVOxv/xXrnPxtfDcaZBrr3fzg7r+W4kS1dv8pE32MfeDMxe18AqCqyDK1EUbpB
SGoK3iQ88PTnA3ufGRHFYJ2ejm61KIqVSKRbudZvOJaY+WslXIdMqC63iXaoTAW+GBmyGvngCR0S
5gF1fhPduCZLrhKSZqqbKeSHt1iCycJT1KTsfFyEjD8bDqP285BXZnwbymmf+rooImRTpXDeOdPU
W26qSN1Tqw4i5dqVmbXq5m1la5smbuv0qVdmSfi60bXKVouQK6HtKSkvdHa1VVLmktHPwYJo0foC
tb8qDlSBSYoZe6pj39tISXRd67bW+LWZ1e5C7PROS0tVBbk9MjiUPJbv/5bdzluo93auNkdSR4IT
WP6mi5pSUSj5Hy8piw9aDR9c+CXjQM4NruHqKDJh9CZVluoHzUHcBT5P0vqzJIdepgbGfa/F+c/S
qP+my8syaZC0XmDUGt3jJvi2e0OHRopUqdqBG5hiujroyN0M6y939eYiKWd1Arw2RoUAoj1MDpKk
yyv47V0aWtM4aTLrByTDNHblaPYhUtcXCkerywKtLB4bnACsO25C6y7B11eFFVv6YUIa81rvo/BR
y3T7ZMTKfIX973CBf/ZeewA6FzIfS5zJ+LZXceaMqHwgmhDHgekCWyr3ihkn11oXgjco6kuCfavg
+rV/NgUXHETIWUHoe9te0DpNiU6UceCJoq8ovQ3binLVdQlR0S1R57mhPj9vG5TrLxxj63Dpr6ax
Z3mlHQG9XA1gU6o2JFc8BIUU1y7LMtq1wfjSoNR1PcRRfqwVI/YrrmS7NHAKXC4d/B4m3vvHa+Vs
US5SYUu92+Hyifv8ata2BTTsmhwidOnM3JJ4GL0A3okvVeWlEvEqjfDa5UXpDdGnRaxrfanuG0cu
ZxEah5qIzc2zUvbjvCz8fCjlK7XuDl1Hw1Ob4/4XleGFLM07Y035E84OWBkYAGt7zRzeS2a0Kj6U
5Wx6Ilb7HUuIF2skLUJAVbSBx47sUtpNF/a9NTp76fibplfTrKvqxpREZB5qIYZNq0xIjqSycaur
lbWdQdh7AcO+74ei8xrRhTs9/JtAq9dHYI9fNLfgPZ8RcXXYvmllJ+YhTnJzKxSl86JGXNT6XA6L
tzsvxS/I6pwmiCVQ7VstKAL6Eo1T+SAUc7S2fR2QZGgFNoibPo7k0rUQ+KxctYmVW70R/ej3LZUz
r3asvPVmE6OzC3fZ82GHQEVNBAVxbrPqmtGaqUh/tpkmH5qoOswcreNea6wT8TO+3ZZxk6CXcSHW
Ot+bSUQwz5f3DPBiffyAsZ4Q59R5CbmRbSQ5UlyMDMcLO8j5amKLJEBd4JbUKNZ56TnNBKW9QDtM
nTF4XdX11w1YXr/IgnBbAohG536uvqNTRUI+6i8p1L3TyeV8XfBMGmHl+j4tppnUVZzrh1IpDTSP
nPhoAWi4sHTebYVCOPsOV2h7jQ8sFCOvM2nQD8Td8p63nn5KwtS64Ij0iutZTVsKdERAnHOkqNeZ
xQo3YST1Kusgl07WH0ScKiESaAJYG56MVVPcqFLVGCeEG9vwNCWmM7p6VIQv9mwlwV1TVZ3MzpXo
KeQ8q0HjIPLQ4CpfiglHsSsJGqFsuHkdWJ8iMMCThxBw/BzLNpp3wjAEGFIpzWXrTihZM7jxROLJ
Qykj+SlrUa9e61bXIlggleb4N4Vk2RjY99mgeH+v14PV3mREwOvGMNEPo7CLG4G+OVxqK/368Slz
HpFxglGxoZCC4gcL8e2+QCpVr5Ad0A9FGIyPeTq3j6HdQpfvhbah8Nxvaynv/Y8bfWfp4/mw4Eu5
WbG9rxrV1dBq1Bnv3EppqyvVzCXMDDXtirhCx0fOiTe1Yyde1Ir0kgTEO/OWyigHKhUxcpLr013N
yhhTHhz/sCbrfZTDDD/t8kuCse+3wnmGgDPJ/fVGI7fMU7Do1mHsp2xDZUrf4792KUX9yllbrQ6S
ScS2pN0XptnqhhArNZYIEQywBIlBXGEk8JiDgjvTWDdbYSbp1zmVtbtxkONHh6H9zlkX+X3d9N+R
0J7uPh7Vd6bSclUmN09ynrzy+r4sMqzfGgnjSiCre6oipybFS8iGRBp1wXjjSFqy/bjJ8xiJfNbC
6oR1AaVpHbiEYVgZULTRQSuk4NR2jr6JB725KvRRvrCrnw8po8n1iNEkI4ri0tuFEndGKIgFpUMG
4sF0p86qVD+3zES9ENqf94nhNMHDQG3igDxL19nBSHGskQ5SPY5fc+76qWuJWv0cDM4lXdHzhbhM
HQ6KpXJFImm1EKnRyYUz27QVJIXlyVmvF26e2qXwAUJFjSvrddx4iPZMGoL6ifo3zafY5Aywb1wE
+T/o/XUQ4JTz3IRKER6xm7bdioy6P47i+e/OEhpBq5VLNNUyEqFvhy6K87bVkZg8Wk1lurlutZ+g
g85e0UXmhSLOe4MH+OIVnMjmvaalKApjVuJdcCzLXL2qsXrYijY39mUUKheW27tN4eZL9ISRA9fA
t73SIDByJWqhu3fFfR3r1RWp5M+zlYkLidTzmY9cDcjoxTUEYNL6iKicNonCxgmPbSNLp1bu8+9K
pBf+x4N0vntw1gE/Q+voVaRnNUhdEI8peqL50crtxWa2K57rthE/KsdobsYmbO8ECoEXhuu8a8sp
y3a1SFKhMLYqt+cTLmGpGQNXtMEywRjit7DsrB8f9+2dZqBcsryI8OnkugI2wnPg5G4rTOca6hqZ
Ht90HMm7v98KaEHOA9YRcf7yhn/LPESEOEkgQMcEWdd6FVBML8uVSySKs2lH8ExQBI59UUMHtvm2
FTRkF0KP1BzVtA+8zOTsDJUsRZjj7yKXX00gQEcvya+Fu7/eHMDB1VUKIO/Q9m37qM1G9a2vtL8J
7HhthXBdJ1ZnBpzRqLn79hM3flTYwnh4LGaUYefYbC9EsmdTAPAIyCx8NFC4IixYXutvg9MQ0LAP
odXSjkrp91UU+s58UQHpfHC4SJN34h9qW+BV37ZSIIjiTAKqFbJRmrKJZzPdObmjDb5a4Rby8Xx7
rzEqZ9RyEAJcIMxvGzN1PBUaLXAO8TBH5nVhqyOZ1CKfAleFmXthEz/LQC1Om8spQVKI82J9/lbS
XJUTYIaDoQvTNbMmdUsj2khj/hxNxSVhxfdaw3CPGxRrlmrrai2NvYTkdjgHB5As6rexGjHzTCvp
uuVmF7pGaPzN8jWzcOHWk9sm/0FJY33RkbtOdiQgnEcNRJMvsrrddEYxNegxt1WxI578m3J8S4uL
fxdALVgIZNNXGYE4C412wGcbv83eeEH1Q7qryQM/fjxJzuf9sqbgLbPPQoZ6zbb9Nu8z2LYKpShx
RNFJ/eRUgfgCvUhc/W9aITRjp1joFKu+FJCQ0LwCYuDAtt/gSk2CTgyXNNPOjijywwzOkj9ZBDfX
GTnswfBCMNvu6BSzdZvKsdj0+BjstQSjp9Qcpk1WKX8TYMkwcQukOE70gqIEzIe3qyzTa0NCJ7o7
IlaXb5UyTXy57hCMhjngf/wWl2jvzXVi1dRqa+8MSl41NeGjmtvzo2Ymuj9FC/pb0WI/zsb0zpmi
7DqV0mHzccvnNxkW2VLT4UrI3Ywc5NteIvVnoN2tdsexb6LrNAJdp5tZ6Xd2irtPgPZ338xu2QTW
TjRSj+A5fKAGvi+YSTezm/zCA53vbQSMVLOoNinQGdYymbyEaq7HbjgqNm4qYDelWyu2i82IhPWF
eP+dWQXODwjyUs9dKuNvu46IqtBaPRqPfZNkO7iSppu1/eAqY53hc1VOm15E2oUF826juLcvTHUM
3NfUAmoLQyYhunPEHLPYh8DEtmml90cS/eLOQrr8R2Inl+owZ4kxFdgDcsicGeT9zoBAXGTCvC7T
/mhGcp7cJqIwXETLXoLF5GtG89zL0PN2OwBDyq43rIsir++MKsHl4tyAzNaSV3/7qo0y7puqDQd0
54JuO1pT7Is+5JbTheP1hRm9rMvVYiKpuahRWQsleU0i6h1yC+OkDRhPhU3hFmFtGW7Yxdm9ki7q
NloyBt8Lejm7naJGkp+1OnL+cy/IMAV1EhoXVvd7nV8qCowBXCPKfW87X3UUuZEcwYUvx/7PMnrH
awdp58h5vbvQ9yVsXvedqYygJ1E1/1+tZnMxMjG7eDwGohoNKiTVfZJ9VTPbgGxbJeOzxQuHLxFj
Nuz2GJe4BnZeF0pWynsd1tBBJDzBfgRR7LcdluHYlnnPwlL7Bgxd6jjdpjIj52SouXGMQ+Vbpako
TcXlGD8nqbiOZPuTGepR6qZ2s3XUXPeqEJWDXSzQNbwQPb2zGGC8MAyIe7EW1pfSboKPb6TyyMHY
qcbeIE1seIJ8uOVmxjSrbmzUn1QRqJGvI1MUu+Tnw+lC6eW9h+DMJMBZBAjI27x9RTFGfE4vteOR
U6gefdNGzjE3RXCtJJRibCftPBHKv2qrzr4Ndotm6scz5TzMIhrWKWSy47MTra8sCCzXQs7YhuKu
ooqZjTcqRpxeTrR6JSpxobfvnG/MA+YClz0Ka2sz+rzC7MFKkulY51FzLYug4u4ioGa4+hTe2HJe
uQjDN8eK2O/StWktQLac46g8wFnEBJGk5xouGMRJFNRRMR3Ji+bbBr0Cqio2Ni6JVN1JAQKYWmtg
oSGELmwEEury0ZEbnEASp2tUv8TB8KjNQ7MLs27YqLX5vSjn0tOK6lLEsayL1er9C8tDpPPKlH87
KWxpaFQcP0DhMTbbDkkNt010/cIm8c7UWySHGX3WJ4X5VVyjVb1SlVE8HTG6i24kVQWoUYQK1gKz
vumGdEJnzRAPfZfWPzIr7r58PPNebc3Peom0noGjDpSmdfibW8ijV5w5gEe6cTcPdrhR5UhCOAJN
3roMukctdNJPIVuqZxtA8+xQqtwoi/VtPEqWb02W5k6hoXhJ2owbm6TqhcXxzhkNWRwggYpaI2qK
qw27iZHLx/ZnOuL/OR+KYZofRweNHjfS6ppSpBo0z1mmXLiorrFlrxOVPWnRVQJiQxry7fDXoi3a
vp+m4yA5lWd0der20TDe8pwPzF3MH6uy2Fhl4Pi6tfhdV3L/SVTGuO/JM4I4ty5pX7yzbuEJYucO
nk4G0beKS5shlaYgjuYjxQpKwvLQcwN0pA7phjYZ052orWarZRRIBltKP388Ud4bBRIq1HVMJskZ
5Y0UaVer6LIcG1npXyYNUWpLI95vAOK6VeZEpyxLnf/NIJALQxUDwWooBavVgc5apuEDNh1tq5OP
k62w1LtGyPIuLVQZBWWD08NVo1jGCS4bo88SHM7iOkVBz0D0P60bl0uX/VRiHv/88Qt5Z88mckJE
g4cDFaeuRgPNvMBCoGI6gmVFtCNJoKy7SmRR55jr8DRqY9tcOCvf25GoLBCygYnQKGK/nZI4u8qF
ZGAoNDd4aUhjZj7M3ZxfyHOeIz/YooH7L5vzUp5aB/1tTN+KQEzHUiUD7we27WyUKSQWl4aySa4d
S6j3haj0XyaYgV8SQmfhtoZqBP6jU5VLjijvrkTAsiYnFcRcVG3edns0dPSRpXo+1lpijpu4kk3d
rQY0Vb0G1aWtnDLCNg6QPx09T1okHlT522CN+cns6hBJQKxNfgyxVU+X3tQ7oRVxPEQo7kf8us4z
tc6gSUHUzsdg0PSnEn0JGViVMW/6QieOMJQpPzqdg04J+k8/Ur3azahwXcdOSMqrg7v4ZUZKwEUF
zHIbBAUuXKle6xZvN3cIVGjKYPKCSjvxzds3V8tj5ihFLh9V8qzdvnMC6bEn/xde6UInl0ONPr0p
2EcVN5ac+NEYi+LPMpOMkzAxkq3bafiED7MzbhaKMn+/aSHO14p+sCQURoHIdEF3ITo5n+Rvn3n5
/m+ZElT+TbMuI555QvGlyRzNQwTRuf549Z6PHK1YhFvUXd+pf05NuOBIA/mogbNIjinH47Cxi0rL
buW50hLv4+bOL/Yc7ggBLEhd4IxoQL3tFQw9Jwkt5rA0W2AptbbWKo7NGM+Z2U63bVuf+rYZ7iRr
KgmGyCguOHRpeMzQlSlxEBvREP/4mZYm30wOYmjuJOTYoPGxq6wmx6hncxKo2nwEDDKUbl8U2WYA
CYOtGUmFg2SVveXVWpHKPjCRuPuk6FH1/eNnOL+cLA9B+ZkDZYGarZOn9WiyY6PJcCwr9EjdIcGz
yw21fJtGxkhqU5f6o2SoGXc0e/RSxKyuEbayN1ZECjRpJfIj0pR9Hqe48qMRhfSPn+9sMvJ4eOZA
tEXn0KZKtxq2BH3PoG/lY8a6zV0tSjLDRexFG/2PGzo725eGXkXJoB+SsV7ND1uW0jlGUPdYDllG
oJH/DMfxi1RLL8IofYDNW1Muth+3eQ77oohFs+TVgA8Sj6+OMDPIsJOGC32cFGDqXttJ3WejrAOQ
In0gMOgcu/qWmFfKAb0lWuLOuWbm7gT3Ur7Q//NDh2fRec9spVR8wXq8fdOTFhUUaSb5WOutI26l
iABqr3CK3oikCJ1tzr0v8TtTH4MNGLLKQPUffA+hYAfuEF1g/cvHb+edoSci5q5CwW+p86ziv7Ds
1AqmiHJstFYcAkfu7hNjci7dzpdVtlqFJJ6Iv5ldTLW1CqTSNd1YEocep2Ew/zTbAnh9VEh95Rdp
aOSeFE0i3st4Gyi+4FYeeDPOGN+i1pkcd+wmChxuUqgVph0NVKVLbIZXLs6b5yPtSv4GciW3ICbJ
alzIgUlEAX16SnIlMzbVoEzSnYrWVqBj6zjgQ66o/TjdFfwZooJOgiHbNrAIRQ8l2OJ0I1vSJDYZ
0H5I+Gkq11ciwvPxSyfCafTzKs+Gp1hL9GGrGoMkPWaB3YsXeyrn5uQEsWW0bqLGovwptIRSkYss
jWE0fogXUT5Doxu0wg+LBqd7c5rT8YcJviK8EXhddMeiTXPpwrZ5vpVz4pM6IhTmWEUGZTUx4soc
VTGG8clOJxUIIZI/f+qpqX0d52QAn9mrQgFRbTggnnUp0Z6nZILhXmthkvtqq0T5I9QYoV3YqpaB
eDtQS4oN9ORS9GI6rbYqGJVBUscZXmJWNNw2Rtt+o8rAWlZMaXBuI2uUNexrsCO8+nihnG1d5LcQ
Z+HCBLQSpMZqhsgTuaWwUKNTF8FjvhJDFdq7DBk2LMV0kYFkdNoTFKpQ4CCPluqF8ThbpyRSAWPz
HzUJSJyrYywbSgIn04xOInMG4WI02n9SrfISN+D89TL7CYc5xBf99DXS3Co5ZkZDLk4FIuW2p3XO
UN/LKdKtPyc7Kn4F3FS+4zaFHcPHr/csUuGIphQAu4fdARTh0v/f4qFF2EctYyRWqjG2r2vJkXYl
dsM73SilC0HR+atcogEy/RBHwYWtVYucfshtiizlaRLmdKXigLqL0Af3P+7QeSvGonW/NEPCi0rw
2w5JUaaWomvKk1xnBnyi0fJLra4uxL5n1zNYjUsfkMlgWZzlmdp+DpxUbctTpzvlDhXFbjfYhf7J
6ntnoyoSYffH3ToLpxYaJYkcBfQ2iN41hkh17LLLtE6ciPVVPEW5pWJgpoGp3E5GbAa3BKJx+RBC
Oxw3aBhZw7fGqaP6EpHqfL4AU4ESyz0JKjrY27evt58dTSCxV53I7JZXslCnYAujulLczlIu0gTe
ec1L5WSR1YBeiBHY29YMtRhI00biJDGlNkWd11eFPTlXfaipiauANFUuTJ93+rdwm8mYkbwEhrOa
Pkla6hNQV3EKx8TEMycBGO8kVvNsWNL46+MxfWeqEo8s8C9QMQAlV2119ijHkyyLkxJrovV0LcT0
U1Y7MvUfN/Tea6QyDCx9qbKfZVcSBYNEsEcCp9RY9jRsyI6kpsSN2rVUBtJhnC40+O5bREr1Lz0I
EpBvx01uetuOp0GcyoELO9hieY925bw3bULNj/v2blMgz/RlYySIXp0PFr713WwIcRoCx8y9eZK1
yq8NJ3Suo9Yanj9ujaQ5j/7mIASfSBhpL5C+hUm9WgAQCbOhwBbphCAyrseOJzSlvEUHNz9ibF/6
GkLPX2xTOkry8D2BRL/JZ6fYToK0/kSU6dlz2t+MHUAHF3fS/oc+C/NlmApvGlPLi8JMuY6gbLmF
JobGwxCDi4Eap5iklYqrdVm0E3mGJmhbOPGXSJmOotWsG6czFS75kuSWxeLTmzrZiZT2eBgb3b6t
46jeEO32uCT1x75qqepKQTadprQTGzkybfStLBT/5in6Ek+KKKmcNd0mDCNscrrO56P6rdpJX/Mm
uTGDYryqZCTahjjoMjcWVh65VtjUJ4DkSugnmp0/FJpRHxA9SQ/pGMi7wqgndgo5cJHMvC0CO9vw
VOPJxpR6W3XpVHXRNcXLMfySkMV/RAZw/KGIPEj9anLSY7Mo+XhVNDTmjQUtP36wApA3+8qceVkO
qtnOZwPPmMQHD8jwLNW5T0PRK72blZlaXTmTVf6oxyGK3Fqu8M8qMblMt1NukqJ2o1zNGJG5ILLj
feuFOEHzVmZnH4eSVWBLJKyftj4k8ZU99ou6Qpv3Qx2dWo7m6ZMpQ3W/wmxFD75A8osb0+sSlCUM
T+6UdrgyrLT61Y8GUF07GiN9i4rZWO5aZVE0k+M0ircz6H5iN7hI3IhZWvUmkHAO8LWpGeItWmNi
3sCUHQ8SFKHvaldXmHWWhHv9XJvhNlIGdfRaq0UjeWinUfXlRLZLz6iB6boOms14qshDI6Ob3Gfi
qs2aqDiMDt5OV0Ybq6PPDSEvPg2wBdsd9eMe7cIgIxOOWoVJgIDrhXwEwWUou6xIcrzAqqRSoVnY
Uth8abOklj5pQTr8avVaMz4XbEdN7ulU3FJPKeXG2UZOavU7IPdE1r2aQSydNLsRJNs4Y7c4F/TF
RhnSEiGyobO/qnqOBgNIpS5168qscBsiA5ZuekM4D1Uh5NSL6ynIsV8L4tLVnXDIdtWQVt1nHSL2
/DWOmil+EFlXfusxE5quhIinxC+qpjFdqzSq/D5orBxaTpxYEFTMqCaZpk8JFwADLZewdpO0S1QP
q3A14kbYZNk3rYoK4VIb6LXO7QcqCkiaJ90jAkq2vu/SMHsaxiwEzgvBq7mrQO1pGUAKRW1pZlHO
0pp8ghKL6lywDxtMxU5GU1nmsoICu923Bi6pp1kvyYg2rYUnURybw7BFc3jKboIkiLrPkl3KvwjT
68iPDG5tLCD86Ta2IqYUswu5r+9Hbarbx8Zpq3ZR18zk4YQFj9BcvIf03s25zcx7q0zkyptLg8S3
KexFSQu7dKcJXBR9+vTankcmko3SjVmRUZw10s9tbkqHFPUv+74cRi2aIDCEmeUTkPXlnzqwFedz
lLRV5IvZrExPauVJJpXedWjyjdYAgxkL6t2UGvbwZ6DkZXYjJTSKQ4gaiu0wYE+v6oHNAQ9PNqFE
nERJ8hQCjM63eqL3vYvtPe5CAZIKX6IpFLVrWHHU3WI/PBWuPKVDd0Agrkh3ErG25HNDMCY4051u
3ZsTwmke6o665cpWq4vNxLi1rjPXdbLXUyvv/EzNq3I5tVICbyMrw01m6v28m0Sb5ccABTLHDRJN
FdddbajDaYpVFBw6I8fNSUG9CqpLkdQBDMolkxHPlazeGSaTwouDPMT1WcdxbSfLU5Vfk3HHiayb
ST24JjzqJzQByTiYUgStW8pkvbvD/EiT4acPquM5jdPkRwQPNOmhlNW4vudBGul56GGvnywlGKNN
wQQ3r6wq02afXEqr+gy1rblznc5fjBDhvZLhjfSI3YLUt2c1+mR4FrLnA2sgCFTDw8q4Mfw8V9Cv
ZtIP3cYaksneVdPYZr4kiyq+C0xFKthEk25ybdDsw07o0M3cmkto6xZtM4u7SdFhRykjsn9uIRr2
uoYPK6+mRXTwulASIz8wdmN2Ndc5GeDBqfKncCSUZVEJJmta1fVTlyRO7pdyIQwXJH3zTSAW9Bza
ViBvrBY1JJQRId4fKgoyOBSGKnt+PAL0Q16uivJdNEHDcLkDNVDOywKOkpT15nSNfFzUs7jLEpOG
soxltwWF+VUWtd54woAueSU346j7A9uk/FAGFfWKdCynyI2zxSvZLpDDdMc8zubNOJm1cZ/a7ZRc
N2nXwlTqekkbqa1OEsp1epR0kWe2vZP+SPROb06V5ODJxaYVCBd1PbvdGlqpHcsaasTsJlMxVa49
Fh2iq2MwS9umyvX5h5LYabU1x8D62pdG2fh4iJHsVWXRja5o9aBAmgof2R06EZHqKkIuoKpMeNu6
jTrqD3MxF/nW4AkfZ9j9zddqVhAzgFwFicVj68jKrQx/50ssz3nJDjTPxV3Y4vJBlg4Sj0+Vsgl3
oMNSgBtDPFWbhLewrKA0nFxprGrHwzSJMv/Ut+PXGqTMuC0tRE68vlRmLDKLwVEfISp0+X2PqldV
gzHN49QryriT/BB2tH2EoK49z4Oho1ovrOkmR+oTgGamaf0T3iZjs2/nPu2eW3OKdHcOO6m5BhJl
FW6sjKA7atuImg0o3jTbIYuUxP5cCTgelB+7+TrImjl+ngrZqrcNpdXYQ4Wqm0+D3nfDVrab2vYH
PXSmG0OrnM+WnhT1VVApavM4ksE0PbUygvqqthZT56oMkHEBymr395iuJNk2lexZOnCYiGfUoLGh
d8o0xjeUJMlP0khJ5De8bMrZBlqKV2k4i/JGTazC+sr1jxBBay1t2Jh9JXUnDO/UYhfa+NF5c4Pv
wWY0yixlS9LK8ASKIcdPgtVpXcGDlDOvHENd3aLIRihItaOfNzORylJdpqbl2XllRG4zavq80ys1
zG5VrUW5si/Cvrl2mnpS9s4cWdg0FQrI84mpT1VhEmmzjWSjMH1ZSat+l7Uz4YtI1PBptJkWe2Y/
kDo5IrO2wU0tmw646vX1dlSggrpdWkbpQ6Bp8anNLaXyzKBP2DYCbcpw9FS6kpcziAAa9FJ349TT
Il/Ny4De2lZxN8RovG5jfVbzna4QhG3Dzim7fSWIbjdZGAnpEV8zzfb1pomk1EWMoifQw5rFCWZv
UKNs+h46TeLEbptJeDJJfVoKL8kEOhpwwEuxleqKkmpt457qWa0IB39UAkl60ucg/BEmrao+SpGo
vyiBgpa/LxvT2FyZ0DZw+Y7ictrHQ6w815IO7ivoyNa5TmMG45YgvJpunVzHIKYuivqhVUvHuQ4x
vytcArym2gDPN4st4qgRynGakTkcXFX3ZJD32ytJYCbXUPNb+Hq8kXQ3Zsx8BASHevCzwsh/KoNc
GP6YtKN+VXaz9FkmALNcpq4x+t2s2IU3mokmnaRRzuOtJsp2X2pJFmwzWdImjCAio4BrLxUtDi81
20A269gshYY85puI7djZI49SsdsHeVdcm8z71p2VekTyRkvzO0mdTJsAjPD3NGiK0PyM297kmukQ
GvxajibI0pYSy9REjrUPydTrriRl6iNeAFpypVdpYbnSxO5zqObJdFy9QqGRZUIgvGOkusAnrdMr
hzIP9OnQzg3WUKOtoS4RGGJknllzzJRB+5CdqBlFvjdVqyqvCTja0kuwXsb5ImiHl3RWrWGnzHoU
bgOK6rNrjq1Zb1ORx9pmQP83umctJP1OdBEFoBSHI5vLWD6Xx0IJx2yXLyo2LhaVKE156JH291qs
pMmPAKWpzlcaKYlGL6+EuCvDVHybokRHI9CMg0qwEWitfSiBxYYuSVQJq1/ukkmwhU+3XA7LZpYj
zvGpj29S2ekoPw/URveTyqVrRy7ECW4dAipt64yyE/ppEc3N6AIdC+rTGGslsRc4kmQjTxCvr9oS
N0FQHIgSar6hxnN06stGCD/JW2v2zATUpMcf583NYpmm7QjhIAATM9rxHpIBdqym2lK5TaxZf9RT
MRQnMxnEuFETQpRnyO5Cn6gNSKbzklBJa09aHBmQgYcuiwFUyXkIBxycpTTWLgiKqqP6mDuN7SJs
0ac/QQbO4v71jv5/fo7/Gb6Ud39dxpt//Rdf/yyrqcbJql19+a/b6qV4bOuXl/b0vfqv5Uf/+6++
/cF/neKfddmUv9r133rzQ3z+v9v3v7ff33yxKTgep/vupZ4eXpoua18b4EmXv/n/+83/eHn9lE9T
9fLPP36WXdEunxbGZfHHv791/ec//wDC+Fu6Yvn8f3/z5nvOzz29FC9z97K4Uv71cf/9My/fm/af
f0iG8w+wRqZG1EvSCYwPGanh5fVblvYPfABJepGiXdReFxxnUdZt9M8/FOMfiNrSNubbMiAynRR9
U3bLt+R/vMJ1HNAc/NDioGr98f+6/2ag/mfg/qPo8rsSXbuG/rxN5sAaJKe42IMsWCyqx2s4r4w4
Wy6VRFlPt7Obu39+i9272L0N3ZvIvbl72X3e/3r+c//420v691P83uqrCuP/pHTOW12lkOY8QFm0
HwL/m3Cf7kv3U+gK95kvfrwcQ3dcvn7Zbb5++X5zeLo5fv/86/Hz4c/7wb30HG8yS+ePsVRCfkvF
y6ieSzNm335ZPinyjzr6a128WRa/9/NVbe+jfq6qwER/rWos/Szd56f73C3db0/PT4cfLzG/febf
b7k7u59+3D5c3377dB261w/u3fXDw/Xx5uHh6N1sjruH693Dw3753Wa/3xy+Pd4cvf3j3vv6eOM9
Ph5u7739r8Pjzf7ePxx+XXj+14LxB8+/Tr2hkVBaUsfzn76dnu/3V6dvt/+XuvPajRzJ0vCr7Atw
l97cksxMKeVNyd0QUkmi98Ggefr92LMLlFKFStQAe7FoYKanp0uhCIY55jcvZ09Pu9392cVT7G/O
b883u/355vb26vZqe7X+ivubu5uzu83l/uTPe8b7Wo//9rEOkQV1WudND7qDtXxbtw1r+fZ2/3Ed
+/c1q7n4tx/3KWuZ+il/S4XBv9193H+wvPfTupsf+TcfG//6OfE/X58vP9+fX28Sf/96w+56vv5k
d93cfT58vuPixV8PN58PLQfi6eb8/Pn1/ezzLvFv3o+s7z844D+tr/51A5q5oDBuMadwexGeXITr
f299f3O63e4CP/A3Af/DPwlPjtTcD7rA3xfzoMnWxPWEIdUUhcyQbXjz/nn2dlUy3zfuSP/2krWq
/PPn/cPr9evlkS+5nqo/TXot0v9y6gRhfu7OTFqxT1qbrOclzvEwrHzBW1WrD3/eNwc6dP+aKhoC
MOmpHoK2O1hjsOhDEedZtKYjF+l4PvQGtiejL81Pqqib0chfllV7zthU8taUjyblX2nuleV1zn+M
03083MdGegQm8Nt7F0EyVAWROFChVH9dBGwFSYXGZN3N9281t99t6r+9Xb+eX78+X1++36n+w/ux
43yAD/mfpfhl0IOlWJKOipNkUAjPvrAeHZL0XDub5jvXi/1ORGHlnmnHKKLfnhiYrrTXYSRr65N2
SASaFX2IlaFdwrqN+9DR0qWjfDGuwkty+fnnr304FjQiy9QwkwPSCs/xUHSwk6PoaoElYrI48qIf
Z+NVmqN+22Vpef1vDLUqDNPg0YG+H9ztNUrGqiczNyxasdzh7gu3a1ZEAYdzKX/8eaz1SPx6ZNZp
0f5gIZG/+Y4FoPuN1xVVitAEPH7l9Va0AXJUHNmUvxuFBquFUDP1dhrwX/ek7LopARLghB6Z+S4a
SQQqZ/GO3D3fduE6GRBYiL+ssnRIQ34dprFSI3dAWoR6P9nbhG7/I9YDsRHgHBzt07LTkUKLBHF6
7lohYC7vZ1ZZyjFPid/OFr6WC1QP9tYhltIZoObk9eyEmbLYYeJJ3R/7RQR/+eWQn6B5S3gHyASx
2oNIp7eSzqmiwQiHvkt3uQsBph6bZPe3o5ggCmCug0iEGvQPxOWXKzWmkD8mFDvCCSg12laV7lMJ
jY98uW+Ha4Vzwb8HMIHuNZS+rx/O7u0+s6Q9hdWoefuk1bxgEJQNkC46BpL4B239ZccfjHVwujyv
8EoNbbhw7jJgevktzaig7cXJMESndIc3hVI+1q7wW0CN8dKcsM82SmtvNXS+NXs8cYppY03LK4if
EI7QNjPk5EPu+jFlf3kRgOZA/5srwEQnnhj/4FZNNG8kJxVDONCWaQK3rqebzKTqfaLWUS83f/7U
v/0IdMmRhyU0gP719SOoWgSAXmdhjApXbeEaT4YLvSPNumPKFd8OyPoJKAsAxgEz9s2zPBduWVAe
ncLIKO0LELUqyE3DOXJAvnZ3V3V9SMCqTfrBXDxI21/nQ3kl7SbAy2HqSmdjZ+m4LUapX1K1o9/l
Jtbpn9fv285CUYiMCswu3FSAVYdeDalQVg/nbg618+7auhoeqovuyXs3LycqVY/dWfYwXy+Xyevy
mV57+2jTheORAEhfH/dfN/fhr3Aw53Fqcd2luRTWD8adeutcmZf1p72L98bNmPnjtTv4lJSuqde1
p/2JcWXcHyMRHq764W9wcAfLxDATJFjnEMkvH3bcSRebW/B6e7y5tn9e8MNtxPEArwVOeqXdQHQ5
2LBKZtG47sUYarJUfM1dursurtSnI6P8ZhjMc7gSoJegHnMIq4obI9IaZ5lDXEdP3bYZwbxqT+5E
Uyuhc1p1WqDk+6T5YWjjbhJUSKkyl22QNJHuUz32UVuyvJYK+BY1V4gfZ8hsn6C6G5bKhV7bgYal
pesptOlfsTPx5/5NjM+a9jxZVMSaU2yPdov6rvMBVeWReqyf24ImDiDn9L0WzQvv9dbq8mMObr+Z
t41OlAlGCWlW5CYPzk9mesUSMd2yXry3KY/Nl7osjlw6vxmECA4lB27/leh3MAg66wPV2HkMzblU
EVmUN05RT39FFOAuW3G5gPIQE4HM+81jb7LnrlfMfgwtTIiQpXArCONu9m9MhfXS1goKat6HaaTt
jVaEZ98Y5kVvnFuOOQfmPLhHbpn1Wf/1hK9zgT/CDePqqDMdYuKMkYGTVlLRznPYXGPh3XlGJi6m
dhl2dZwaQQ5g4Ijqz/oVvg2K2BTrxzpyuX3dClFMZ7cs2Aqyd+u903WvbaUbabBAiVd9iF25D/oh
D4toOIZ3+t0GQRCOM054ACXr4A20jFKpyhy5ktwy8lB0ShTOo62fHDnkv5kgd4m5ynJDUjq0VTZw
wFKXTpFhjtXcNoO9uNd4448gDbXDy3H9eBAEoJEAOMJC8GAdlaKWFDDLMcxQ2/OrooHAPOvxtRxn
d59Hs+sn+QTX1a50/hX0aHpoVM8ePVUTeALbaXT8rCjvmxExR1M7RlJa1/LwM4OSIhsgH1hdlb5+
Zvz5phwXShlqRh+DBhFd9WZNWgPmiK6eH+XRrW3L6mQhGyaN1+L+pp+wgQ5Uu9DzQFn06i+zLhYM
VhLWZYT1Kyvp4IrvzMxuXA3QkjMO5kk5G2srxEm2MHqPHd/1R32dPDcDXFUENSicIqH8dfJW48aN
Rs8wlKmr+XqkT4iyz/mJtCE8QHpIz0E8nSSTfotQ1DGRxfXDfxlcU2mSooAKzBWBwkNINsa8nTuo
GU2FslriwDEL3oXOkQW936TojhGWv+1D9jm4WsCKJEoMuh66X6J6VaPjWMxqE85Ze4VRz1NjgBeI
nPmlAIzq//lsfbs8gNWigw13hP/ELfMgUVGUspo618nDKHPE2syQF9WwDKe26OVt76SrSzVonyiL
3SMBwre78p+R14iE5eXoHYxcKN4gO5SRQ3t2aKsrzXk3NHGAQPILDd2Tqq6O6UJ/u60YkRAadTS4
Umyig4VNjX6irm5zUbWdGjRzDLZsqYvwzyt68PmQKuOE8ihzKAz++icK/OXzlbSaC3o+TViDujDO
SwQj+1u7tCcjmGIi+x0OnHlz5A042KIMulKvwM4zooui/cFRrCy4367oytBpmv5nWoh8V/Lm1IBl
EuP1zxM8WMZ1LHSr1t4Fbw2s6oOxJGlBZORaiYtbqgGLaaJ7GlvNkQThd6PQhMfzZFVToADy9RRE
yyysph9LUFZGvlu0JHvtDCP523VjP6BWwXvvoGeH0uHXUTDAQ2EJSEyIYEXpbksDpJMOXmgVCmj7
I4WWwwSAogdYeaD/gFRhRlGE+DoaMhhD0UroIykMEPfUQcTM3lax4aWB21mFeaPOqeUBDUP12L5q
xq56XhoXGdTWQmBjU2gV2AQ9Rf/4Bbni7k0Bi5Z9uJXSXdQFaI9NUmFpCoAu1c0snCLX7s/kovdu
GGe5d/OX24Cw26CQSdRNjQom+9fJKP0wdF0SuYEqkmTrLpQ4aNgfUy47uCWQm2YUCkfoBbAb8PP7
Okoc122tQHMO8MisbnV3SF9axZXPWmqaiQ9wpPLpltn3fzk3PhT6nVTEkNfhrT3YFu3opQi08aGM
JfOCulDREcnq6Ehc8+2mgIXPw8mdg5LGKvT1dW7AYVuJW1QRel4LvKk0wTKFI+mSGwjsx180CgvW
30XbbEGM9XhBocOxot9mJlg7sVgVDCbLRc028zDwTKdj0mKawa/+y5P5zzDYzBERMj/qCQd3RK6N
QyS9uAzbaaGp7ybx5ehm+Qo2W/ba6DZ3bbHgMpqkMa4HYOmES3dd09pp57R9fLJ4s/b4t990jcxJ
MWDp8dy4B3jy0hVmWmZJGXoFIVuaWeM2U7pjyvTfri3Wl9IkkSp7lWRmXZhfbv8JBmtZtoySdVZ6
5yZJcj1myjG1nd+NwtW4lk6wVCEk+jqK0rtKZXRmETapvpwB5hp2eqpV/8ZeIdrBOI2oUyc2/jpK
ntSWUjReQUwvs607jXoIOeMYheG3c2EmlLUY6BvRZVHk3BKzFtxXWvFZG+qIr0+LatGfP/+3i4QP
47JWfBmqTSSzXydDTNArYh2m6GvlRsnAoFfp0oaaSMSOmmN+6qT5sczl27O8DmoSGlM11ZjawQou
qYiB2mkQiFy8zrV8Uk/MXFGCJevK+z/P7/sycoEQHxPLMUt2+df55ZApLd2bkpBKMWmYVrXIwC5A
7cM/j/N9SuwFNBwg0rCI3zSWx3421b6myFzFuf3UjKQcMM37VLc3niV04+PPw33/bPgfEpmSSwPH
Jd74Oq1C6+yeUIThoLHvO24JazuPs1f5TRWZu3we8xOVT7v722HXcwz9hD4Phfxv7KS5AsY1F0oA
XRsrDRuwUbuzWqW+EkM3g7TlzsrCuCy7I1Xl9eR+vTjXLcNuBM/O0/dPa/7X+6PTwHIi3MNNOUZn
Se2Up7kTZ7tlmucAfZ8WrHKuXLaagXBiWY1H5v39SaKepCJNivAuVZnDjgKIlW4qCiUKHDVNsfMD
olhugSdn0p8hjU9ho7tSO7Kl1m94OGcK6ZiSgYZZ+dNfv7Er1bo0wUMHkeUqG2XIWwQEsunIKN83
7iqmuTo6o9ugs6W+juJlIuupC0bB1MllxBuqohooEmAwYZ6xsY7Er9+GI6LEnYlQnLFoTR48N/Ew
YagFOjUwR/yiBxBeiKGZJ3orjglAfBuJfcIr8E9qyq45HImOpGfg8Y3TdzRV+8ouXL8HNHwzIqt0
JGc7yBbXaAyWLu/bKuKD3erBabRT/hGECdhTutM9QCWe5I09FJheQuDAkvCCjNbBKjwTcYkmoFyq
6W8DdpKOtT5DqZefhOjB169Y9GZHrwrCqTHyHCmNUcG5UUvxULeu+beJzjrW6ki85nFsmfWw/HIW
Z0CDZe2WkFuzoYFxotQXupkeyxd/8/kQCsUymaVhXodxdDZLxD+p7AVljQLORjEVr9zE1FnVoNVi
51jJ7vtw6ykA9AWTnCalehB0TmZHz5oXJMgGLNOzXO8xBZq0K6c0/051FMUbvE5Id6gOMjES/IMT
F+dGBRxYMDOlVecQOpH5PLeK1WzbQVeOBNPfLpGDwQ62ppY2eWSK2QziUeKuBaEV4l57TEjkd6tH
KZw3ncY8x279/3/ZElxUsz7r0gyG0nGKIBOdcxsnjntugIMXmz8/Qr8djEsLTWN9FX482H8L6qUS
5qgZJEZkbaFaqRs1NRUUdezlb+99XDfX7gnUe8aiL/d1Xks044aQMZTmDP1NAtE4RM9G3SPwOeMy
WJVHjvFvvhbVCujjyFE4K+P663iDJzsDXw0zqFPh3EsIPSc4M9Xhnxfwt6Mg7cCFRe3uW8m017ym
HjPoE2lqZldVVuinJRyXv06EWTvq77TiqVJ/Y/ZPyYozdwq2uVNPft5XyU4bl2PmXt9eZjyD0CxA
kW5F1PBWfl0xfvSC3uOq/SBi550v2GxwMQPI0/Z0MPXqqF7fb3YfnTWUZai/EJ5bBwMCkscqhzQj
qJSqrwJ16R0TqESrflDoplX550+1vvFfYgCmB1AChQTKkdyFB/d6KguIKzGjWZPhgZdGMtmv5Ohd
xGMD09T2ruSoxkcKMqS+6yy+jOtipOFoq5IlwRZyml+XVchs0Zdcl/TvW3HfaFE7nggjFefAeYwe
nXkLim6l98qzUdWIYNjlSO19btxNqSyZs80xzXbgOIr0Ns7QYIQarE2AzTJzCSCtuThmGXF5l6Ph
Adksq9GJBQRvFFvCONEEsjVh4HIULB+lj/rMbZSiC2I3RhSvsW2LAp4y6T/01uqfS5EtaaDFTQOX
StT6NnaWCCSNMM2fJn/4Im/MxQ1B8mc1ItJIhIRm3OR0JAdHyG2C9vJ9KaV22iUrwqK24noPddX5
8BRPO8XeNBK7vI2ycyudY+qHaOHHmLdZ2RVQlrJCW3QsTjplzOONaFX7rTYpZvkDThMoavZ5fd43
+M75SdoqznbuHL1FTS+Ln9tIbYbQinvm1KuYnc62Ohd7CK8ulTAp3SZosBt9zBMZxaxRNNyTEObP
gxRR4Zc8j7mPz7J2O9RNNof5zHPvU5FKnxCbREabCmI9b7Vl6t9jTakz3xr7/N5zC2M+rdBkfewU
7GRBNJm5X6aKeS8NWFdTX4j0bGhsB9aCdGTntz3YDcyUcg8OYFMugR4J9HTVplWurX7JnmKNclMg
ktodNq3du7QCMmuC5IaeYeFzWMaLpbfLdueIOGoAhBkjDrLT6nhvLs14ougN5Fc3MeEcxXaSPs+a
nTwbSqvYftdPunWqoNQrwwH8AwD4ajgnFmbR5r5DZWNlX/iRusTnSjyKcmNkjvuaqVAB/TyOnTIQ
5J8wSvrUyX1hFuLNaUY4SBC+zEfZzd3rOGMtVkTCfmnpbDtnNb4NI+Q5p73O9WHEFNazpearruhv
40gZ4wB6aJsFej+jdbHYTqT5ddMuGWqhsnQ3sm+MUwuugxIKImh66arRWQE6n3MXGLlrnPZDU77l
+lRcexA+3oek8B6TYsCIcKHAexY3XfmiNWb/SCdN+ZG2mvkzrgCgIf9S45hlU/RrN44j1dMkNQnE
oDKY88YcKpN2u4F8V1AlUr0S3jLaQY+KwD20QGlBzffEdS/TxgkI8NzViBAOq98kdnFmsIE+IZwA
DZ1iBZq2PUY1Xys34jvJDX8vZ29+UlxUtCG4DPPgF/M0Nj5+pGIMEkQTNzrMZSiyMPCzbU13FMqu
TJanglLzuJ0Xpd95+qysWNPcqYhUh0YEo2kuD2Uh27OYbDLdKEZjvs/QQLLA0SYnh+Ek201nTFYU
dMRuJsXNaIYnGnferZJ4y7BXKSc9Uk1arG0lYRm1dWG/KFU2iVOwC9WZGmElHc62IW5S1y3MbQ/J
/TTH+DELaQW6IpgKFaaLAroH80+diGILv6e46KGnfhS2O93abbXYvpvJToehhWqab5aiU0MYv8W9
0rrJgyJN80pHU5dDOZdoZbqiFHYgitR9WbSphUDIefRRYIgRaIF7b23LTiv30pgmJ2h6ZfY2qaFz
UcGxdzJf2FEHGauWVYbEkawAOxKHsHaWtN7kEo+dn2TL9MAjhM/t0M9yZbYo1bTVFN1afF0vp2o7
uXl2rc+Jq0KIsaz7QUNgP2yMGf2FSXTDZb+U5cQH6as8aHQnNuEbKZhumBx6LRibhZ7piBGfGrqt
wCxYTeL3VFhuiZNkIp6Hvu+vF6OJb+qqUl50EvHPxc5gRLdTMVCB08oiZOPkCGUVkPuCFH7oR5q2
puF39VIkV60KGpZ+0zzfZWUJHkQ0WfwTXmf52bC15nAiKJcneHZW0p8S22PeQj7oYuj3saXohZ/1
U3Zvtr39SgDfQi8b8MWl+699RlNZXSmZZ8F0nOf6Ffk/6cAF7I03r6yb6WQg62z8fMyLl6RoR3QP
oMTu4om0O0QSpS73Ik2Hn6ivZbmPPcD0BlZpUreoUcwXVlZ7EUtXsmtt0NRbu6RVv4mmjp+pxYoh
fVfxxnynl6m8SbJIuaErq7zO6jJers2Bl7HGnhMdB0N7qKQL8dsrUzx9dHtJjO2UTtRH0Q+iC4JE
B73GIk/MvVGVw0+CKXE/TgObzXYreaemmfkzSQxehGkcOw5oobWvsS1nrsYs4iWxtFLnaa4Ql1Bc
hBcCqQ6IGpMfRw/tonqVerZUKe/wTiAqdmOoIio3OLGgPoYrSgMNLfPy687sxbs0quh0Qv71Z9Ll
UREMiDGU7Dc2r99Avr7nYbPfvMRABr7rtekhlkb23BR2020NXqIqcFB++4SQZb94RY73YAzLWiIt
YjYpnXJFvmh5aizBpKj2hnO1gEDv6uI8d7I49hNnhN4912PH6jhj75Jz5PkPGObcN55Q0oyesGlG
vtpy8wV6Yg4PRQINL2iQwix9a8EEZWsVE/qLTbfE7X5Egw5i99RUSzgTzOrbxY7rxHfhnElERDVG
9VKpJ1vTbsox4H63HiJ3seYTGz0pKISA+TaxktRqEIGwW4Dy1zFaXWMUG77R9vLFcFtm0blJDWl1
Lp0+MOXk1Vy6pvvYo8HANogTrwuHSjIBE4xs5s+pxJTVJB5RaX15w48pX5z3nr5wFyqxq6FHS6N4
CrxsdH8iCqM/tu3knJlyzl6oTHVXSh8vP6exbn4qiRZ3AU0OiRImAgzajnc/u2jx00NANmtyxe/m
JLmMzJQQSNeHdN5GuUy9rQ47UIUs0OT3cGgnNZSdgjohagB55itmrbwNotDfEHnAd73PuwyfhXZy
uXQK81EFVSx9VFWjeWfncmQf9nEEpLHIp8QHp6VFbpgS8GXMdsSK9qfu5QgjYBueK9tc1nX97JF/
paHC+1KHKojbu9RCstvHJSzhDyWalQdGytrvRCXjj9FVO9CtmN0tW2UoyyfCThhNJAjFsusFNH1A
P7S2zp2oTqMT2H82x65d78OhHlYtCcNsMJnX3e5nJi112NJjLJaAZwmhmaTMZqg0aalke0kF1gyn
ERAc0RnXqENhoi+sPYVEVACwp1ezs6GP0zIFbjdmyRCkytB4ty46OsrGHEXlPMETje+dfOrGgPJp
l8dh3SCmckqPQ1keXKVr7StBz205RW9kKfZOBfcW6udAdBGknqsXZ0ph18oGWTOR7CaJ+MRNgmfp
Ps6QaQljQ1XUPYKesb7HTTwX72ZCkCl9rVPyIihpYRaboS6HGZs8kc27cXBTEIA0ybxoo6gpTMpE
NhIyZg5L5TleliaaTmi0tE3jmwau2HvgNyWe8tpM4Md1Yg53BfHNgClmMps3BtqvquqngG26DT8b
c8i5jpHoWDBIm4PRkq53MnJFmLcGIU8UjPTosru6ibvyhzvq+ZyRfKt5/OiselW+wKBFfcqqqc8Q
I65gefJ4WqQM/JuWe9qbrWxRO0mESkoAYggFh1Ik1NwqaNW2nncWsgCry2rOY2BtU0TD9F1Xck/f
I1XQy3MUpxN776R9J3dZLSI1RKHSkT80LV+WazOhAticxsXUAMgbweSnDjL+TiI/3CiqBj9Lm7Ha
toZSqgDDRaI8OLgtF1ct4OJy4yDYbC2hDXtf3ZMMG95WDnGfvoiG/ndJTETaAv3bhP0YWHPcPdQj
fiGbeAB8cO/GhjIEiFcbyi7p7Fm5SKXXmAgPxig9+DKu66d+0Dha0kq0fGtES0ekZ8Oe3ea94Eoz
milmYD5feto0g0I45TlRq/ka0UV/2ajoFa1JhFW0W4mtxnImImoIn57q4XBqTIiOvNpwyN2L2i6F
vG3w9DZ2AmHGNWrsW/kAl8JZn/8RjajHWRMSTrfjDFF3VS4VJXu/VbK6C6oi6Uj5PFQF3tXczQnV
BK1+KhJWcllnIPdQYzCK01qmcjnVV2ovb5aGck2YKG1VbNMkybNzr0/SHmJL5shrDcPfjrjJHJ4d
yPXzldFROF+VctThHSKHhT6NJeXjlKEKHLrOaLah6XYlEhjF4t3SJNKqjYF0Ux0kM4DgTatmY7Ub
2kTDDMwUDhkFUrOdul2mbnKEr6WTm2wQWmkbQjrI185nVCOBcjn1CuGdnBfjBwzvdAwqovp5O4g8
jW9LHVOCUOjLpJyBDoBioZaGWqJ0b2YTsMRM6veCj1htRwJJLYzw7FTfNK8w0VRBFcAQUJOEU++W
dqqLm7l3tc6frV6UF3nmRunF0iINyEOGc99GKOPS3FHLn9rnQTGs/MySTSZ+jCYqXbafJ+RvfoGq
gLbzwOinp/GQr4JaBsrfSD51DfozU/+kOctS+5HSDc6pPVtx6auxbmXI4I3xreclfenHJs27oFWN
sTiLlTavg7TBcAibHxHvackaIvDKgTSKSpqiXaNsPkOI1ydy1sZNJ66caozscLCJjvgnTPG0EDWn
tUBGmpfey5DmpaWQpR0SE7N8m2YMdq5zUH/RW7poVbLPyCzdsx6fv/xxyilqYLauztV5YvS6dSn5
xZdLxdTH8QL7D4vs0yvwn9wQ05oF8iigNhEVm9j//diY9nVSWk7W4dyB/gCxHQIQDxaM/OZlydrp
I51Gy6pOqohxbl0V3ZOgTKmKb0qtVPeO2y1cXMRA7vxjwJS9/Zxj1cjjk1R4vXZtq0X5gL5F7Wwm
DBCvzaYiV0+HKtoMTQZvgwXLPmOOlLfJ6sw1EM1F2MRHF3pIQ6bunhVq5oozdGFI3wucQ/fRhEyN
n0/WcG5bncVR6Cu8rForiTHPUiv9U+AaXIQUGHgZ+rxpf1oyRpsBP/bpOnNA0nF6inn0azuPLCp2
dZxs+Xmg7HQltp5IcetltwxT8QM1xGTZlLNrloHbtug1mZYwz3G7qY1NLWu93/Ur3wmJhLwYdtgF
FzqgEUdPNp3Mnc+ly3Zy1utmN9iNPK8HzS38xkuGF97mckTbYYz6zUwlBRGRPMvPnCrt0nBABX/c
pHrTbrRWqm9Gn1b6SZ2t57xT246YLcMjeUuHcg5TKFv3fBGqCIQN0a1ICup1iTXqXZC1s/xpj5r9
jnZUVaDGMS23jShnamyq1l44neGwYRfdehRdNqBOZAH+a6dSWwK0ytLXFsUvzJdTObk7csqquewU
tbFjP1UnNUa3LJ3fHacH70p0goBGoGAD9GotWBLpXjQugYcCn7qx1EzeUSFptY2Zad1d4RqLGZb6
kk7BqCHBsShGAeh2BNwbIkwlnjsUCOPAHs1OD+Y071tfMxr1s52q2dwgGFKhcTGqYjnJFI2yq9Jl
zQcfrnCQvVNqGUA1i19wOlEoDJjdKH1I99mTlmLGEzi64PGMvaZ6qXstN7aNxJLD122pPI/VkilJ
gDiapp0ICyOEzWzERCEZSeIQ9H2lab6cpMYSI/lHBbuqmzfHyOoyjHAR2HjDVH70eoq/uqyHJ21M
BidIydf5hQ2FwDwhZfgBj2/MfbenGBr2lcnO9SY7vVfTLkp8IXB5CfRZfiKxzJmdm3xpdijPm+/I
D1cJYoXleGVEEwhGm8iY6iXaMPg8edVwNpuW9q5YGSpFo+cM99oIsGzKZ8TwtZZy30kxqN4SWEPZ
aHu9GJMq9Ma4fkdk2alJVrv0CQkFB8WNiqA/VDJ1qYjiTfRmkG2Tz5Gba21OpkC8Yabgjl0Jq6LQ
nbPF6BBIQoMqw2TP0KidcbEIEuDSq58nXevqwIyUhuYJbo3kZ4aQJKVlaSOfNSpcttpEVIt5Vuwi
Hm+OFsXMbh67AEpSagfpMkfv09Byn8vIRCI7TzI8bDzUKq8JhohmC8ymF5/gsP9o04mRzbqMyyB1
ebcBxXWgFoTQ4vw0N0fF9e0yzexN10Tpp4LZhBVYbmY9TbmHxDX6Ky2HPR9GJRxqjQJx28ouuZQy
SvNNxJU2XqQuIi6ktW6BX2LX6MRdedOcEyu2SZCU0sVMR+2XR9No6cQ6czfIIOXSI8kUQzuEMaQu
d60uOR/xEI1JQKMdm2UPSTzjzOzQltmkcd2/ziiPUGuUjZYGwhQJUYUweuHnNNdGCCrjtAQJlRYq
Msg43TUqojCXipK4+UbHff6FzVjMAQKAmRbaJEU7I2my4VS2tlA2LoX+iouDGAJ8Kvp7oVM3Zbwb
vbpZNlHkRh3KOmZKuqM6qN/EYmpwKjRanAopq0uuosqjZDFMuD0QwdbapdeVuuq3sehMH6p7gTYO
rbRqoyhdKkLHE7bh17mZdCdKVJne6VAr1seQCoXMPaFQFXpuHN+OQp/uvLLcU4Zqm5AfD6axTaMe
mqjXFWhzD9aM8InUym7T6J6cQ31AMyrUW1NGIR43trqR1px+4naG7OY0LUZyWkCwi+2QbEVOd12U
91gxAoWjbNQj7hm5ZDABsED1wy2jgjyfcPGsKdWp3xmLwKwIFz/wD8LQ5a0YHOMHx6MTQUeX+Dzv
ag1FOqUYLqG1UsdQylzS4FLUTW1lDQreY8rxoer1I9NrBB1R9lOfI/hK6carZ0pCiQEsCc28rCh2
qGvxpyd8zOmJ4PBQ+BraXijQYJKjhG4RUdqlWqLcdYi4xzzutfpTi1LkgRQqM8npMopi2mGJ5ri+
LqvmaqqoAlzQ9FUHMoZhRu5Al95ZtsDRPitHAvKA5FetThqEEeNgrmruqtjt3R9u4yk8f8RTiHuB
2BPxLY2NpLzuyDYuU4foP3Twb7iworn+2SiOGQelaItPr22Xe4suFaaAVY/yPeF4cZ7mUgN3NZkr
1d5KnqjoQWzOh646cSLXwpszYpGpKc391TQMi+Fz5xMgqVOSn3WiaL1N6dqEvdbk7Lk5l6fWWp3e
lriBKk2MN8odJVXlREzGgDQVmnIUrhQ0RP+Fj/s/0r+5kh8d4KCP/0Aop/+P7VC9vwpkZ/4/qOGs
uLX/+l+5mW9qOLfjK3P5IoWz/oF/SeEY6n+uFkTQaiwalxrYm/9VwtHd/1zxkf/N3nksyXFk2/ZX
nt25w0KLaWSkLq0LEzcURHho4aG//q4E2d0EzchnnPXgTmgkgarKSuF+xNp7A0niPA3KeMELfzfC
Eean37Q4IXJjRAk/AcffnXCE9Ym/7QPKW6hhIKQ865844UCS/2kDiKwZZdvFZ/gn+WRdlsh/WOnX
jImWPvQfe6JKdJSG4DNGIsMjWsLuxbJ6Z6tDr7jBure+r9YluJ4QH30YVe9uxkzasa/KPE4GW990
/Ti/W7OcHhf0HU9ubTe7AWDu6BZF9rIu5pMwk/XZnBK1mZVO7kk2X89Ob7hbtQiuS3tMlp3X8t9V
RqfIoJCuduyLK7yeglPZy5G5QJHayYVcHQxgLD44LWPitzxoFyfKlGr8OK1897NbooiOaVYsj1Rz
W99aXR2cs9btvEhKjWvXMIVFxNyl9zGqZf69K5kiFBujCPMuciYt4iUR6YGNbZNzydrk2VD6Nvel
XXnq2BvD8KI96qkIYyrnvpxysmzxj7rGNwzhVC1Niv3F58Iyp7he3Obozamg2q56+rjWYGldZdzH
FCF6qKs9S9AbhyTVMyZecWk0893kv4X2cNczJ1wywSakbX+09mdXiek+mabTqIOPjkwxu9JbWZ7X
Oj0xWkPdaWxwXey204zzqNE9Gkp+EzIcT5wMb3gIlsehGa3bzgk2mABiUkxfEGOz9WEZc3Cl+/bE
U3XLmo5Qkhab2nHYqZY05EWq5CNDfharJvhKh9ZRZPvzF9aR3zxPs1coQxNdqH5P25D1ijiVXZJj
kymLh8lcsj0bPMosw3v0qu6Hs5rPGFk8Stc4cAVs8w6HRGor1u38W2sxcxtSm7ksV2/OuqzudlkT
NIellNYW87sHRrRPXWm2V5k1fXHthQOdQR9EOc8pdduECel+LOGazvbAVH+u0yedTXQ9kE6JF+Fl
Z23l1Bk/6onXyxJY5PkQ2gLXZOuyu6wimtu9S2hMOtIS2H32MjlyOc0E4uUKk7HxbSwKb/gm0gFp
r096x3vr9vQQ/agdwodw76yXQFtbcsADhtwOJroSX4Q1gjKUQeQK28RFUi7DqQpxC4lmm2DSK4pU
/UVQa9zpMfG2gT0kR1dZOLt1jbmw2pwrvH6yKsZ1uHwRCStnizrSVXTYbTLcIKHgv/zwzs/aMGLn
ecDy7RXbLZZr5YM9YaWXWI8Z3XdbLISfWM39kBTpjv6fCK8w12f2iuxRnfTdWMjrsRjvB9g/RyhJ
Trrg92Hod1VppQ7NkF7ZQ16yA1uXTekEVzkcdaRZW+5gNXYsz/VNmXfGaWUdSuxRgss0T39Ujygz
cdLjHw5ZKE7e+PvS0retmWsrmlt5VRmzs9FlcSX6tcfmFvtLLXCg9EUVxoo5ZpTVyWOpyJKokJQ+
idJN7g03lJuGXW6EM9myC/2poK/oh29FmryWaXcUxY9+yc2nIljbLY514qXyHH002/Cgmva1qXC0
LEqP48k2D3npM6YICFyYeT6YEblbnRHsOXr4IUrNvlcLhRF8b9Cc6WDwiLRxDgT7BDsTq4i9rR3/
w5RINgc1jZuuWa33ZQ4fEK0cpEBS4TbZgXb/Iynze5L98OU1cOTI4kzV/SPjjXCzUEFFi8Fuzi1l
th8oLAKdfZU8dbFmuxA30v2q8E/GNzMulHpJUD+h680/8kofso6RYQevMbfDRpZOGjszQ3TLvU2d
4aYy3QchcG4wxMj6xBkOdB9vRsfH0QjrQ4qAl0CfjU6nOc6ZYDDcLg5VJd2bzC8IVSNRezPXa3pT
uvawzbCPPAiHLNM6sE9JvyRbT2JHkZj+wVHpi0GTU/eW9R6mFjpRx1fyqUdNeNKlqXYlYGVE/8fS
opfJcyGL16yFozSUHdveO9rpMpogzSnOrNSWWw5b51U5YXhn24393EwDp3qQfJipxWcXw+GlXMjd
brM2qnHE2Ttp4m5YPjtfp5FhIE6VKrJ6Vxyh+5PInpU42waF4ReglPLsmEP/gZUk8xCgBPdrZYkK
Nw3pTHZMIKPtRqBhbVyurU+Zmo43ddrlAWr52nwecr/dkGspxL403JsizIYbEA4mFl4n7bsZF/RN
33VmzMkd7hKxdMepc7Mz48QhiFqbRrgOdXHTVZPaTRVBA/hcF3wwtRFngq5xHkPwazdND2vuLvsZ
x5nXJkm2TlneOLI/dEOyb8pDPY/FwbSy6mDjxI+BOEegp5PxONbTwS6IOwzr9mzPhhFjNemxx5iD
Yce+VhxY87PWN3K58/ldcLBezx2b4TtNB594GBqk/A7j7L307CB5QGnzsGoXL1L9ZVxxTJVj4z+L
gbyO2S913Bt9H9eJng6Zo+VWBq33khh5/YWJx/qEuXK6neVYXtttnr2IdFJHBn5i79hpciIzTp2Y
8IkbsKDlXqRB854uHibPilKE23MJJM1saXFh994DAuzqqkyN6oUtVfWhTG99TGdbxoY367hypLEL
ykDe4dhQxF5lyKM2l9+9mP5RVfyXXo+/+EP+rXfkf6MrJDj0X5fB0fcqrX6pgvnrvxfBnwKGLnwc
Eapdclcvpe5vdpDGJ9+njMULks3CJTHuonP8lx2k9YmUTL4C2A9fJui4f9tBep8skiAvRbN3wYZx
U/knNfBvFj7/oeAAuVkU+2w7qKoh/hii/loDW0suxwCrJSyKcEnfj27HWcPArTWr3Yol6k7Pw9Ru
gFwu1s7m5ATQP3Kqv09ipRPPJz1/dUpzWiJiI/BWspuuHkD56K+5GbCc2xQiqxjJst5Vm3ZtLUKJ
AwZJF7/+WWAnG5hP/ex6N8ruhNpiZ7sWm6YIWuvcsT9X0TQMeXWdT+Dn7JtrwB5j4lseVqp3shcm
zrrId0mROuPVnc4MB9hAHRlMWuouawVD8KbP8pLLK8mNjc9whEabifirpRJiwXVYesFJT9Mcsiyn
II2mvsM6VjQjzsoNGr3Z5MFHcsYUl2n1iKmj5VEumVmaYiiXZg9D5i4engBUG5uhtaiDEnPOFCsy
p31yKlhUKuVOPkul4SY6eAeTCsR1usjSnX6ErG/EZuHmYFQFJiO5HuvpS9p2oDitNDt7y2FFTlu7
ElEVp442f9iW0w3bMRgSTGdXPJb3SmB/vCWEm3PUGYY5uC2rMQPrdYEjokkyFtyRgdB+EKrkzxgy
a2uJOIozRsPN0Lz0rV3W+3kwSSsonDFxtu461jfUBVmwSUJXubFwRrFCWQeVtfGLRS5bq9Pa2lvB
kgOlCMf08cyV/uesHZiRZdbwfWQoX5zdLmv7WyLgMr2ZrY4Mal+4xXJEBelj8DSWQ78jEpzxdyUN
A4wvcBYrwszdx7RnIIBqXwWD/LFIiMj9zDP6tkDoufcpMYufa/wUWZ/gzFYFUWO0/vyMfTrwo8Yk
O933Vp+hLU/9Pt/lqZbZphxTUoV7ZyzvmCPIaqvqMHvnzc5O289dUgIGNU6kROre/lwvjf8lg8py
90yR2jvQL1oxq/cYwmRhQC1J3gQDzDbIGQODwXhXweg2BYv8McHr2coZFMrAWbsopKr2qeWSy8XL
BEneuoPbf9U6KR7pO43HiifI53uP6tnNpuFxAFcMd+x6Ej+qS3bQEUhH8C2jyH7NppoRu9WR0IIZ
zaI+DHNAHJSM0tiEQwL5YY/jbG1CxtVvKIHtt7ylSaQygG+7Fs1sH3ozlT+mpFDwFEXyDemx9QD3
ZH3pR0JGcCev5EcPBvwjLZru3RrG9qTTznmW0qveDTJT2oOdjYnJx0bRvdZua2VbrMjmk+EBeyUb
/KzKNnKMZCFre4Smihw+kBPDxjp992u2uztLzia4QWepJgZ9xQ2/HolticRUYl7iG/hMbKTO+NIA
y54lSjx22hsT5h+rpDBr9uRitBsKExtbN9cs7tKussd4su1SxQ2Q5UetgvHNDlI2gpwtj2oIU7Sp
qoNRJRdk+O79fK17E813AuF7x8tb8d4x+2Opmu6jy9weySziiQ+RtfxSXZpNJu8NewypMIUgVF37
7vdksfsqVl3NJ1w1c6gj2BLzc08Uxrm3NEWqyh1CxlWQSJ8HnPjhLofsIEnGH4an1OhLufGEtmkA
GOLRSrBtDWMzyzyoFhWw8XZE3y+3AbOtct0hmezgGlhqqwRcx0/Tu4p00j2r5/xWG17KwLLQC2Ef
SncfzFzIZkV/QW8JJ5t3u5WAENKLhONdYQdPK4wbuAOZQGDEA01sbe7cxRybvVcrMRztduV4BCgz
7W22tBZo6FDU+byFqqOs7OG6d91oZczHE9N7Ls0GnSBDEtNrn2k4AAUw7FRHkV7iiKCFQrVvABXV
vpRLZ742wjKXrwuDn3cG5kaztQqOtwOOIPUdw+iqi/Kg1P6m7gVW8zkc6a0ilEixwBvZA8hJeEtU
CQvQ2g3H/kuSGFa1JbKKVhZEid02F7gytgnJNc8pKojPCczYi1V48o63Oh8WyU7ux+Qv6oY7Ny02
6zz65pWlRvc38Pz/aqT/sS5mwX9dJHH/MfWs0l/qpMuX/F4oWZ8QjYcWYmCP19m5GAr9VigxR0Ql
xbgQ7Q21ElzOv+skMM9PWMMQlUdyJBw/X/vvQklY/iebFwtNI/6g/3haaNp/1imgiAh9jOR4MIg0
jfBPOgUbgMdqZimixEj2sEFPzoyAeVONlVj2SKswC3MDfxsmFRfIkFW3ja7S85S1+Vth5OHnmWsS
Sq0DPW0hvmKyqFrrSGry7TiwwF3qVG8YkYkNIBXpZmkMk/RxmaPu3Mw5VT04uC0RH4xdnPXuEz/L
3YM4HK2FNY2HyHiomOlbwxv+FXfUBd6GWEuEALOFlfxYPtkDV4M9d84L++J2q4xsKdjp9CVAp2AS
v7eLoFdPWWnJbx07CA3J2hf146yqwtrQUYz0GnkRPOI2prYu2dP4nrnkPJST0d4ACJWbOe36O4HR
N1Fqy1xa+0CSmkPjhsDjxartip2k0BMMTNst6RbDCnP85rRkSRIwNY59fDGiZ1tPRKaIRo44F4DR
NJXGOXYyr2vFzAtqWPC7FsB2r4OD7gILQd/bo+Ae2a83iVFRlcwWe8hmSO6V407XSnNkgJHWZJY0
F0Npy17AGBohk6fVDNvhxiYDZm8Reis2NTOHa4fYpRcLH4NtTeLd9VSYe372/eDWoO61jf3EYtjR
ZAh9sKY6ueKtQ2cueRVBGyJRd+FRGIO0KfAYzLGCmibJ0DNlWqwOTro4O+U3eTy1vnOmtNpetBqw
OOe+y59aEBjOtO4xFH2zgw1a730zx0BBpK+rG6prS6ls36VhKDZZ6VkVvSCT2g2EH0dpQL5o+axw
Og8uC0pVJzEJev0S08jTZ/4mdf1Hp9nf9nK/dH1/2Rv+F3Z8l/zuvznM2uELaE76pfh/+yGtvv+y
A7l86W+Hmml+oh60XVSQHGo+BpT/OtTw++fcovuzMNvkdLukaf/e/Nmffv5t/ojuzCQ+hz/61waE
70fbx5eZJgch59A/6/5+FXrxeBCaI+m3cBnmBA1dHvgfFyAEONFvVCS1NFUebB1JZNMePKPxwEDT
6k0MIvuchTUpLg3SG7YFQ1vN+7Iy++66aAhAjS+bA1BZF6UzU01X+Vs5evlbpem/6M2MucB2UQxf
09oQX9wWFvPsGIpFLqZdBCtBn4jhMtMOnoxqIfQHGYXT7zKyFG+lk4dWhIaDSkZW67AVhdmonXTU
fHQa26quBl/YfNoaaoXjH17Nu9/63z/6+NN6/0EbxhPjYGGCxbNtYC/JXfSns57lyew2EDc+IMvJ
SC8whzmUR2Jh1FUBdrLPwowGQJZ18vr3P/nSb/+hH//5kzFo8QJ8mf2LE8GvL4kyOdP4vaIlScg3
9Jr+ZqEL/f9oMH/6lv3xp6AH4k1HWYyF8E8t8K8/ZZlakAQv3+ghMxNiKdtpilKmaveGYNCOtCej
rjsT/NXm92I0xvtMVCo1I2rBIeemXz16tXlo6HkIk28mQqyI8rtyhE7hs7IF4lCwCS8vdMjY7MoF
tjAyK39wLmMC54J8t/6zGYLJRH3HwjhCecDY25ndsYiHfurdXZ/Y+MuNi4OErkYw0xQteLTCK2J6
gBIvHobJJPuq9dVNrpT1o2NuyaWZGMt6otAwviDdrHP06gsKL+pLGbd1QBe9LG3zEa66+N5UY7Nu
OLvt9lTaCZCBWGZBD1OsRnY9Y3u3xnAkU72BlK2SbesY7XueQVVuVx1037FWX1DWwOVb23yVNKE0
uH5ByCBSq029QPodyM/Wy73k3X4X0motG7KTx2zrwIy80XBerA/EYJJ2loz1d1CUdT6wQ5gfVy58
Z182ocUgkrBOQVyimYZxYjSSuE/pXfAp5ps1dQRgMrhCnVjRCpg1S7f9AKkH/LDgFvX279+gfzL4
IdMT3I9TzbPYxGJy8DO99Q9bU8G2DSfNbzWk/8ltO3E/zj17FxWY5FvCXa9t00YDv/D7hGsiZI59
U1YFmEWL8UphquTw8wH9ozvoL2+WX+6fv72p/gvvIJtj6a/voGgA3fyW/rGevnzBf5bvDq/T5RXi
IvlDDI0VfsJ0j9MeKzfq2csS/V83Dwt2m//HH5sceUj2TP7sX1ePw9XDTp7anL2vY7j/LIYGi9df
DjqE2T4PjBT2gH9a3H9/Gjxm3QAeYzcvi+sY97p1t2WIbi4XqXGadXBQiCtOykMLDNEJa/1uB/sS
DzTbIu6rz7ee+zjaj7PNNizA1m8pQuzRlg2Sj2garU0gHvr1sVnmndGVp7o8t72EwWQd4IE6vdo4
L1sPpvhS9N7B6uXW7rw+Jj5TvNTmt+bC+azn1jr8RHD0h2i7M9B8fqwuzku+2bUbUj37XccCUJmY
/qJYlJ5kYRN8l12FBecUBQM3IErIOosHmYlNFyqWlLcZICtd83AsEDKGF2FjdjMH3YO7PpAvIJD+
MqMAy0rG6dSO4uSwr7kMGdyxJWkwr0VUslSgYrYjg4StqEMjoNJxL7v2IPph31k4Aepir1zj3NJq
yPHziMQ1TrC631BXx8pLvtVlEFd9RhbfNQmXm6o72rCHHV1zVLAWYps3nPTI4yefOFPuxqzQSHBF
NBn+H0LspjSIBw0xYC3bqf8hahUH5Q8g4K2z1vu6ew7Cb8r2otVrmSNBno+OecOIBU9aqP894sQN
qa84jHvP6+x5B9sss2im8N5BwEVhhSQavhCE57uCpaS9i0sXNSDqqBeSsWBSdVRV2SFYmGyaIJIR
zWB7jW9Nw3o4OYnyynK+gPW+eR5j6NAS72v5kYUzGptr6LbjOOX21m56RnOm9SGHldwvIx3O1AL6
ZoADtyv3BSFhJD13QwOARg1wwS2JjnaNp3byqKnli8lYm6WYtVXuq5eu+1pPN/DfELKOr0+g2Hdh
v6p9GpyrGn5PhMci4RgvEvc8O7OZMgO2r+3R2S7YVjgTShtz3jJnP9fmECXZ8L2VnOFr3Z1mr9oa
dXO0eZMyuvphstIKA3L6wpJUxXRHmDRTbsdkUuTOc5SsrIFlcO0V2WnKGZQ1kh1eDk6ad2Iv/IGF
tZ9RayV7kw6W6MG4r4KDPxhbXuUNaOXWLHAyRrKMZ3iMfRvxpvcDg3II1iWaV5CwYNkLpPCWk95K
P9v6+bgrR/PeQodsBI9OOkXGZf+KhDUW+jpw7KMxVdBy7oEE2jbyxQlB7yYjxk6ku0p/1fWT9mlK
X6SCxXbm4yKLbe3I8M4MdXVkJbLJEcxB+J4bfGBJfkbO83lGTudV9GXN0YJiMytjiwtxc2uXXRlV
ajnMxvQwzC5hdPWt05gbF8rUhgeNRDXIKDAepvpVpuJEzj0Ovi5e4mPMgFDvjPkm64ktMQaYBeOs
sxlr7x9iJb3mzWIAWCDrvyedLm5qhZyESEtLMLk79u5DrqF8ytIZdv1wb2YDKEq5s/rT7EyPMKzH
Vd8DNEbp2PWxl+HVNZeHFINx6d9aY7JNPYnIKGFXYoK/5B89SZEKs60N0G9kpc22U3zcM+/IqiVC
1nZX5+8e9Y9MUgb3CkHy0yzTN+nyaQjWinfVR4U00Gdh2dh13PVztMwffYP8ROZgl3zSXDPYtOjD
pPVcTrAUfMwbyPalZVa7fpfiR5Wzn8Z6p3EfRs/C5eceETVHxM3opiH0r/nG0Iy39kXAwi56YYNe
6OcaF4O49WHARX5VuuQZZidCwFnKw1QgxjsFznTXdflG8nYpe6pIocgo9BWyC8fZwemPcWAbMwYG
HICrhDQFAhl5avL7fn0Ngy+0FtE08QyralejTOV9F24Tg2BBMCQePIqkDUoNTK3K8YffkQsciKt1
BgwiuX5vDE5w79jNkwZvVEn33jj+XiXikJtyZOJeeUdSKznjk4SETkQoTmw56gZ7v/6md1ckG0CN
HyR+3DGoqmgW2ju/DD+PfGrTqr9nMMWg3zPeNXdNV+Xz525KweSr0LxKcr1tx2QfkjDK2p5hNNql
27J07y0wrcp1ifxjxXzusvymk+XyOcyMjdGaR1nqa8rvuAHn2jX9ZQVf43Zv4nbCuhgtH1DGASXW
sCUgLoeM1A9tqcwNSdU8d4ZfHBEB47OR6dG9Imh7fqWU1/sEocizXV1Qfi5Zg0H093EKrVfT0Pmh
mz0djWgBN25t5W9dhfWmUzYnAKYZ9kfGuDU4eAJouce2FRPT0NyRrU3tG3wFNU/OQnfJkca2AaUP
U5Kvh+FUjP7wjKqhjxGSpADxnER16o5x2ve84cfgVTG9TRXIRBKmL5pkVXyA5gvack98J59Idd3O
5jPkPfZzRpJFdUI0bWC+hMhups550KmX7PNuvRvXYDpiOhnjmfDKHJj83taam93cn5Ok+eEAfzHV
MaoPs21IztRYLUSBN5gbLcNs3fDGWgk1NpjKBMp8hrw75eOFtlcHkltfYRpiuc5f0z4PYn4DYhWo
zRfXO4Y+KQHEPIL58wL7BPu2Vbp1uJQ2tiv6jQfRt0vUEPetekUc9Fa71muDvQs+CuTFVeNRle1d
iahY1Pq1I1NT4bsae9bcxdiyBrukag91cjuzoSi4+zVsDNdL1GAVEXluC1fuCHEgOxkhPZhsmor+
cGkRxnU497MX/CiDsDsXTaVjo+6rl0aKYLcsco5xHbG3bJSApMMiXLhX+9Tu946n+/sepWhMToJz
W/i+XNmqKdBd5NTDU+XUCplHmnz2nFa5nLIAH5tGISGItEdOaU3V0Fgw0lGzcGg3IMSxe4EFvaGx
7vD1uzg9ZPq6ukCF3QUvDLoc0rCZ1fAiGwAX/KlBEeVPKlHb6HoRO9rpIddpv8kRs2F6AMVoFQlE
Y7sGDP6qFH0Z0q46PPmCXTCvxAWAHHRenvKfWGSphH/mU61vc8Y47w5p0hhAlP0Vm21YytbX7ufK
wJIvBp9KPximdMCaYnirLxjmOPS9AX0szWQ3hA3rwY779YTdanHlXEBOFi49aMfgQhSyKMvRvpdR
b/ncovmyL0WOBtFOknvrgof25lJdg36lUe587cKnnDh3l/LiZajy5dg7U7OD40pIPvfsK/uCnAqt
5neHR3/jXYDU6YKmhlnobwOtvfv6Aq4S11rf81DkMc3mB7+QmHtnLqdU1r3kixkeswv86paDw2L0
AobgCZLuC9M/glnhUntBR7iMjZ1GaRYjF5PUg8Y5b2xxQ7h39VFd0BPl1/WVe8FR6FitaLggKulP
WqXWzYD0U21t9lXPbKumq7Rp9/hnxEVob3NRlOT1MPZATdae2HUj/3bz56ToEFgKuQ8l3GLgiWST
dVt8aczPfrPWp6SwSOyt3OWJVMf6S4ll/Qvrcbmt63w66At+Q8OJpOOC5FhL4D37Vah2YqrRWnjS
RNkxkWRM5m9zXAKhdmGe3IcZLP/Kvvna6drhXNtj9uAUHiMseeqq/nUa010a3K+tflfJU1uv09aQ
Y36dq+ZIbDJamRXyS7rTUSZS3aIuzZFCj09pgMdNC2HAZzRUV87sPLHQmzar0V4LCWJXSgbFrOtx
P0rT7y12H5sqXYyI8Kwri5EAA44N/kk/a8ODn/PkNmanr9KEgr1IvyYpLGSTeW/m4L9ko+Fuurnf
jZl7B76lT97oXGX5D1KWgngp0geZ6f7OwBUX+4S0YvIu8m2WrK8YTrxW7kxpmyUMpFW7SYinpR8J
HwrkzxyD5yVcSeqwp3vsvV6rsb9Dk6JPvUbtpBjlJGZl7cNWPy+j815f+haLJiXx85NpoZtNF7w1
vSm/Hr2ZNgQXpQrR6TzHykcbDmnJPrWAyQ4oijtz3dWiXKJyHtxdJ6yXJJ276zJ1rGPfo5i880Pd
xCvv2+8M5NrYRuRy7ITwt5MpgutZLlW6E27dHrlkSXnpZDiRQ+zqa0R7w02eprCFIw7PUdnWOZ+M
MozTua3ipPMHHSPS9VmZJyXnqRpRArFO35Z9utJHBaV1tay4MfGc6O7bOM2stoumxmKD9zcUbq0+
QIp5tm11ahah9VU/Yk6xovkCMJy6QyM6OexQXrjp2cME2VkPrt2sb8JY820rxr23mN8zo9l3Q+vH
mPIiJDW9d5pifAmIMEwIEt4gnwp/m37+30Tlfxxm6X89UdmoL9/+OE65/O3fximW/QmEiyg+95Ja
wwjk31oG0/6EjR3jEpzgGCpevuT3OT5fg4sak/WQuCsTwcJ/hin+J1x0GePz/y7ZVExj/gnExZf+
MkvxrcvDYi/JN8VxEQ/ZP42raxwenNb0ToPIW/bhgSnLiU+BCptjICn+gtwqwY7Z75X5kx3W6j6V
XDBrEEKEDJK1kGKKGT6FJjKyA0R74+3S0l7y8zpUs3Fmzdg+WCikUUglWRjuMqflnCrWVfRLZORl
2ux0V1ndM/PrsN+gHqBU48zIUjtOmgRFNuoFb8kX7vm0PrtZN2l9dKfcKOkBSXiJZ8+gYEwT6Vib
ooVFpZ+lY1FBXd2ptOn2VWnAZs2OsdcpaQD7SVhVRCXhRYNTLbFHuHhkYqSZ3MywkMaN4wKWTsTB
W8ZV5Yn8DZopLA950ZveW4A4/0vSN/iYzGRS4udRWXe4yettuHRh3d00qGHjrpDPA11kE0Qlu0FN
PbO6pni1+RZxjh+2/TAN5drd0CPU4q3rPOnZsFLJQ1ZWDIg3PNAG7rjqh7a4MnD0ddUG2x77Fio2
UA+GWAYLjEiaVfNtTt3se9sKg3s5GHPy0QBRnOQRzxR6Sld0TvWOYwQa6oX6YdPY8/SNGtBE6I/8
7EO1/vKjB2tv16gYWMpsO/xobp2lMA5aNhkUri1JptfaHa4D0kyyW0in+bJ4tazbVqdSHFZPCRVn
SWUuz0FtTN8z2PvmvpAeNjhR0k8+DT8V81ObhtyFAtzP4FJFKDKmCGTwY55gRtCKLLhXaUyLthht
KPtxmUptNJHvO+W8S1PkyCn98yWmY4OCrwyvUU2GEtc/oB9I/BnTPUlzVaCc5zZRvuFwC5O5N27o
VZJ6s/RWu5hRYAcdrU+4oqqe2UXb8PIxhnUNz29SulR4aCJRnzu1FZz7hGVzjNnrvBwTlv96C2Pn
ifOQemWxn6WHnwv+aMNpRWOuTh5J8hL4rh/GWCuMG3Yy8Ifi4Hd5Wx01wokXb2oT/E5W/PTw9tuP
fWjg5E8HMW6RSTdXS1mqG1EySwCPwRdrQBx5g00JzdMsV3EtKTq73YhX3ePSLdQ1tbt0B3Co8T5R
zXKbeT5hmKRGiRsEnMP9VFemv5m1VeXoGIrkxRSiOlgK7gommI/EVi8l9PA4NE7kyK54xJxy4CPE
HX5sWsu5ny2/+ZJUifcueWt1m8DHyHCji6nBtctYVxfjDbjsaC3QLx1dfJjyOEhzRVlmhxUiE41z
1lU25P2rhwjxaV5a5ybIeaa70Wqlpsi1UGa0zz0xQOn8TVlzJldmkL2jfKLgWmgytaBblVPbj0jz
G3ZdW7m0rQ8Dn9nUlknccNXz/mS5nofE7IRdNQcoCoy2n5kPoaBaP1umpSfrrLRj9I+hzkYTE7JQ
eSS7JCKz0K7O3Vpjn83kaKh/NN1EDddEIpeMFlAPDJSfxlwRX+JGTR2MXbXFNW7SEN0FvXF5lsHQ
YpIQeMjhcaQ2597ZdRXye7Yr9uTsmnCqwmIz+zz5EQ13/iQTmkjz2p60O00vpVTBQi5U0GHGC82p
CmOfVlpYjBIaJ2mxt7OAA7RfgfrVCS4QWNJb3v+yd2a7kSNnFn4VY+5pcA2St8lcpdSuUkm6ISSV
xC1IBndGPP186WljPAZmnmD6ooF2u6uyRGbEv5zznSX/8ONsaF4wbjTizUi/rZ4B4CyMvB0Mrjdx
NRb9jUgHg28UJ44jqSOgBd73OSrdTdnDHdmMFdEppN/ROKd9ID4mBpcZh3QXHuu4wFoAKWfTtnb9
nvNwEUytFqhCJnF5INWVN2MsjTQeewi+cH1EXVZ7sXIuaGYc6Dr4hW5QVvVXUSWix7zpMnL3DGbq
wuslMIRosg7xhJk0XJfhzfMYAhLwCtPM8gwhTguVfjHNMVY7/PSHtY7lS66D8A75K+Beu0VJ4bZI
/j1gp5s6D/1TM0rrjlXokiy9Wx1RH4qDVll0smGoUVLrNXifNcXnuCD6q6fFbOHC10fmZO055jgH
sNAZ/QwYJwclJaH10vx4W6T3coGDhKYUiGqI9U278d73ADegHXZ+BVX9aOAMMFiopys12T/Ct5zn
UHmhx9aBURvdrXeKc9W8SA2841rzs8bOFn6OTtX173nGSXw1lfPc/UmlN7Q3qmhXDF9lyANn/zu8
rO6cYwpvuWzfCoTILRLYS/5RTjPmpzdrL/3sD7LV8iMQwrVexTpV2ZlhUhPt07IE988XBO7Ewiuz
GTI3nJM4Kxb8bcXQPKyhVoeixxW+aSfR3IrKgLfyG9/BORWFDTwOPwX27thZdCMLMzQkFXCWdrUe
D6U76KTrRwgXWUwv0sW1vmfs5ZsdQh473iKyLeOT6LCCVTu6TG9v1eyDLYeNgQFpeJCeit6Dydjb
bkFGjLnSKh/qoQvPaVldPAsmDJKhirPLTBY3kLQ8+kKvUh/U0sYGFoBmFxqlVmj5dMW2B21EMqX5
+DELm2d/bHKumQ1w1Mp8DXlwwXtV2QKDFBNydEiLQl/j+HDPtQoCItousbUaBfiPNn6mD4Nper70
AEemv7Ki/7+E/g8O1/+rhn4iKw87xMe/1tH/+E/+UsSIv5MeFcAF5zb0iR5j7fdfMj8KaaoSn3Ug
ghjWBBflw1+VtC/+jjwVhSijsTBmc4iO5a+1pB/8nZwtJvBsM0NE78gG/+lW/kvmMfzbP/+r7INs
0n+TxFzC11ziD/j9sWtc9qP/UxkBG5a2FKZm0lpW9TLJMP2abHLQeMmC7tL1MmJOWFeCYHHKvHu0
894sB9L4unETA76A3mct4UWCj0swj4LR2WUDapaeG3Dc5pzrnwMcjzyxQmPdKief9dGWKfCFSQ0d
ijnPRTyhnaLPEn9kDIgwIb8ayhR6m+sdfBUjuG/yqviVRVh9duz9R+xSdcd9EhCR9xiS2fzkqpJ1
4wxtmLrjH47bGnEE5UlTRjeg+VdsBLhO2Fp2rQ8NSAKSgqtTLwMQ4bS6A9hlIYIOvME55iLlYAaN
4dy2OPwFrAUkySlAoPrKzYPsevFD/BE8PvcDJl+ESBvednOZc7f2qXP8gpy+jFHcZs5Wq0+Ym8Zn
f0z7M+vS+lytDkYEEKxoIwq3ocxI3QUPwGoG8DMrGnj3LsiKYMRIIslHSruwGvcrk5hXWImOhUJI
zNmxiym8thBq11fX+N0j6QADmrrJtll36Gp+TScPOtnAwPO1pst5C+l1XsJsXd6rLu7uEFSgP3Sw
vtVJ0Hu5tVdtixaxW8tbT8VgXBApIt3YpLE5Kp/8OBVHbTK20QtX9nULqc+zGOs1TrGP6bWAktyF
6Wu9QpSU16m6oKNZosbYJOtd04mk84sT7A0ucn+rC3dfyPUjyhu2BmdmJps5Mr+J7mQ73ZrxFnPZ
Noa3iFwqGd063Nle/Wks9xc0LDdhbpcop7sLdI0KcLpxgvEAzemCUHi2U4K7LedFMiBRyz06TCmK
b79jA5vZr+CYztghNo2J7phi8iNmw1KkJweXarIgJ8ey8toBsES8eNst6Fz97gFh0UYs0bChKDxw
VSSO2+6W8Kpdie8g/WKzChfyK50NzedhrNTZRHV/cMkJdca425UpGzbaCfc5DoT3BG67/YKWcvJW
3rkIyymTIExDm9ZznlNsA9jXnN282OFTxU5rThQcFAPjM2Dn4GjuRD8Es9xNP6DvbkRU3hPPpK6b
YCiJDhuW50FHSR9W+ymdrvJs7m/DGW811UU2d6cxPvcuE/qlf6SNh09rtsaPf8fOh61vNUbxChG+
r5LF/g3NYOek+res/F3d8yAvyrf0XgNoNfgUsXMZwE3jk6iHBDAj4RRqU9ot5Fem4fNDasYnL1z2
VimoU9knK29r1Whmylspgn0Ud4kdZncDsk7Oya0fr/tq7Bg1iusot/frMmJKKq8zlP2msfZdGZxx
xG7hwyWgr5gcVdPO57P4qj+2Y/s0Wb9y+eVO6TVY8CTTr7iWDCaUr7DME7u4LlIJAE+CaToWTvaV
C5Z+Wb4LNVU6pf78lvs1DGJ2Z/nTEjvP8JfaA87TT+QIH7xq1zNzObfNafg6RAdW9bDEPgTIvnsO
OwZT9rK6eMG9JIzUQ72Gewo3JBBi4aBqXsU4noEkbyIt4qRay309KmZ6Qm3nxhywOhBtX6S7ciCw
u7AOOGq/ScLLWw5W130o+mC5qHjRYWTVfeFH+NnlWc75jbG99JAGldzyOtZ79vPVNZze9XHll166
+S20WlrHcr6hYrv1TPUbVfmhnT08Sa51GKrpFJjoqcbVPQ8sdZEgGnOHtOCK1OV9Sy5QS5jYZsao
aktWARenhsO+XVUF40WvkyjMONPjfRcK1kQs6UzK13V49WbnvavXY9jU5VOzdAdfx1u/9h5UWNzZ
Neh1m61gdFCzfF7b8DZEawIzQYczkPSufwrL+dG1lhMs6p0z3INIMQmsPRbD576r0Id/zBcQYTxM
MLZCc5OBWbCy7EV7/aO7XMULvWYf/hqRHdNiMdBIGnc8rCghNoVa1uvMnEMI6pD/sw3WtjsQcGdT
2mcJA9ZnXd0uw153D3hbgKdZ56A2u1jeSvdYe/15yaPwUsWiGGnqDVuOcBuyAbDLMdy1IeNM2Kcx
nhjCH0CXdgoEtNIcKhL6qym9PVDNH/KdTmh5jsUSptdNE/cfdUBipz2jTFDdXYiuFJWgqZJqnn/5
jApYv0Y4ksGkVru2wi88LIe17A9mVOdR+ocAfAT3qsF5NgbnIf3qpX12gEpFTbsf53pX4QoMWOz3
7CaK3D2YavrsiuBsa3Hv0EkBUdz7NF/YuTh5P417YvB9F653ETxUM9wjst6yBfGjmeHKsEWdeozb
GuuUsPz8wzOjhzKFOXACj/mOiB7UkH0SahtvnxrOfui/moGuw0yvdeFcT7oS1MEAenGg6bHYd9h9
Emft9yRBdUuzmzLxvAB9/x0tiDbd8AzrOCkqdVdPl8O29epfUx+8ReZiGxRfXWix8Bw/TT/tYXq0
n6zTtkP4MtsLBYvvbyLX2cCdiJgb+HtPxty8ffuaW3j8h8K+1yYTW42IxSE6g3QDu+RL1mIfYkdl
D7sorI8YkTgFi49C9B9gUXngwx1iyBt3XI8dh7njtGY7sgqEh3zOEB9N2RIfMxQB1sxG3y5eeyvk
eVXnbOmcB3KYUWC+2PY4WDTXcXALRK9nOBeUO2vcB32ccIGuxyYK+KbiDZiNPGrvdUiz6Lo360ks
wc0a9j8B11rlmGq7snwAVQZndDm2l7u0omqM7pz+N6Zx5MzTC9Ltq4yuxUQ6fhjT+ygLwWdWp44p
Jxyozbp+Rg56I79drzucSWUwJVgsD51XXJVx9lwCM9y4cNhqU+4nfywSCr9uQy+7Q5r1G1/wV9+q
bVGqY98jLqKdKiy+Se14qnD2oYMO9l48/cmEiJIgKG7AKVwtqroXXi7AvILNYqgGSgmXa58u+uSN
fruNhuCceenJC7kP6kQYgFpstm5L/mzC3o5VfEC+ZN9nEKpKb9oUzs6Uf9pUkmrvwsACAOqXxHuN
60ctwAVg0vD1kyyzfVeBBKnevTLid7lMHN3NHOtHRiGJp989NkGFAchi5gea0l3pt0lTvQUXcLnB
sbkWtx24xRmV9MhVIAgPiY4CKt0ksqPLAQ8A6ixxtg91xs8EAH7AtJMAK/x0e0D2e+A1Owf9OdSX
+5iFKYYv8gTg4kWCe7l9EW0Df5Zs1N95ibtt0xf1XWGBk4Vcsgh/n5GVViFWkVIPnBbtLXqEkAhR
f3R5ZOKKOEpq85qcycLtTqUL+hYJbaSviyh87bvgaXHt9Dfa732ECoWq5NgHzsUdlkhhsdmDU0tD
4A+gRJp5r7I/s+tvDUkBPdUj/PfkcrmiStwvfJDVtLsGJYktBK8n8ySGbEB2w51BbLyP+oeFuvuh
KLUg3JqoVwN1elF4j/Hi3gDzeJm7b8vPDrq9m+3rWo27OAXZJwdC0pDHqM9oXXciP4fzx9rudBzB
5gh4vZxDLejRv9NgPlX13aDyq4CEkcGW2etMRs0wr1upux0gtk0NVYZD392RJfKE+A9dIFKNcTig
AJu+/QC85jSqbSdH5pMlQC4jg03WZjsvo8Oo6Gcu68qQFuIVzzg1cHOPQRKYtzu+FEvXnQgUTi52
p56PsMm17W8bZlnQ1LynBkGZ4XesuuMCi7JeLfaHfL62DD7CAQBNjJwvAaOaxMuFCt5vtWU/BxO3
nAEWvQE6xC0uASOH0JGnhsbJhMNn4cS4jL0/zG6Xh0uECL6XjU79vc7SKz/8Brn/zvzK09Tklb2p
ycKK8hvtBMdCT8FDs05E3lwXlvtdh1QwLcuJPjcbtrlJQ0DXYLt8yfkGpak5uoS9hHa36/oS6hCb
TgzrgzBwT9z90pXPxcqDCupTvn4ucj3K0rsp8/4QqvgwyOAw998Xw1LAmkSkX2m+3I3ess88RHik
CpWTTLK2uUbKsBd9DOSp2Tvz48Agr37ks8YbyuSkzplFc+nQqz64MV5VhCut29xg5NpMEQySrNqb
+cdDnj67+rkfxM2c2eeIw/LWr6dD4NF7Lv29UxKHUmNfijwCh3PP2w6O9aBF/oEOBHcSCJCgd2DV
eTNSi95DHxZbPYhz68kzDFLD4BwyiQNcWx+zMjyuyA5PlchGqKjWHTxKSh97EzrlqwxZJc9QWwBY
V8E2tJBb2IHsP7wGp3wY3TdI2WrWxWV/n6Z2uJsNlo0NuRKE3Mkeo3BzcxG/tfmUJY4gAabsfwxG
ZEsD0PUQi+pyk1c2EQkvGm3LUlDXS3UhD99kxsIEV++6zmdmjwluU7ihgyJpYRzKee42PXuQi75l
xOj3UVUlx4BH/lbvimkD3XxFHPrs8k2v6T8wr8bbhTXMRYN7JV26QLqbs9vzHSRX4VgE0wDVEWM5
5OenWpdpB4+OL3BEk4rbwdka4pz3zuXegD/9J6yQ7LYq7a/IkRqv3XACR5S11reF5GRXONa5qrov
YLQHz4WoRbt2iBcm/yLK9bbrsuuSIIeN71uRhgbEQRN169ki7jfsZXMAZ+UIeKjT6l0Hxj75U7yt
huhm8vvfjdbHusIdwQgSCT+mYiuzMBAMH3UGVA9K1FYDC9r10BnA/gZt0+9GsqXvOw8qp+tSrS9s
eI5SXYbPDGij85jCsArFhDA7ewSKJE6FelDDYcK7C0Oi3aDEFXr6MTCZeXbT3kSKX6REnskXqS8v
7MBMrC85oHZA2jK64LW6GafKlI4/qeun7lEv5EVu/Nju033sBMByyspM0dZNFdsYa50sqi+GkQsF
KCiyTeVo/w4aPL2UdEeW/VVDnHmdyza+taeRMTWn2HozXeKmTzU16ytJAmt2zCBa2JihwZ4lY9ep
u7lelbUl38M5p03H7TPybS3YFTjKAlKrw3vWyfQFrsLsvnG7On5dDJ3FoR8DCyRSG6FyIypKFEmu
bDR/nj+17m4QLrEwXR4hhmKCxsexwgou0VJNrK5Zbf//hPI/LoyV/33Jv/2u26/+g6CFvz1+q+kT
Zczf2p+/jfn33wD2Zu2/Di4vv9JffgoHa0TA9NFjmEnI88U18dfcEuPyBeISBx7TQnwV/60ACJho
RrjqBMNl4WBUxp7xTzvFRTeAlADMSxRh5vOIe/23QeX/ObjE8vw/NAARZVvk4dBwLn+5EA356P/q
5ZsJSbGslTu5ILOItUCmEa4OU6FV+4NABRzmgIWqubQJkvo0XhzgQL3rvinEnpBdxEIGSA21adwE
YLzTbQp85cRWsxk2dVxz7Ka1McUBUUN47wMs/xDThFehsqCcelVxkdyk62TYQsn8IrRBMbGZPWWf
goCFByhe0TGqd/IWWhgmW4QBYinOflaOXEzxxOR0Amf22/Kb/pKcIyU6sUuh0Xo24GCRZmwsPSDW
1l5bBszpBPJvBNUBSho4kxGkw6To4IJ4jK5pByu2PuS2/UkZ/SCDYph3M9koE9mPiQsbzYT9VeuV
BiALoYoSaToHxK7Rgz2jHu3SX9gxmq/Ah4p9nIOIXlIXLeAWm6yPZxbAGMEtv5iihN6qeZ98QxW3
Do57sEeXndGqVbNHgMVaKQ5GRHrVCrJiBDdJUR8u3e/Oi3u1w4WBK8IZiOvcOKOHyWxMnYWCpwu0
PrS1sWVCN6UmLDDx8koCChFfflWCjESJKN8j/GnOdoYDAjkdytePtitzV4P1IfOq8rPHVVrGP45F
rH5CK2IwWVcQvU8dUT8NEF67MPtYE7+HDG2KRq4OGp0NyveAiSQzYH4ibjk9sS1lmIUs2H5WZRW8
F+HMfYqsMXoJ5nyYD5xa3kubDsNX5UcCQXyIbMT0svz2+mx+mVm7R7wZqeHqw1r2kLe+/yecZkrG
osjQtGFFRaPQB7ODD0d5utyh1+hpraYpEhtnxpD2kI9pd2mYG99KOZyjQDEMKJZivKkGiV7dr6Fq
bOu2sy+MosgGaW8rDxRiYL2zPta34EQIzjs4qsmbo+hVpjc49cor0NqxQJBva3u8iVCvoFadDC4c
X04peyOXqeFmRkHPhhP8+BA9pEPYXZAcFVvhM2OdkXApkk6CFBQoq/DdbPv8nZmeLl6aPu69vZyD
ajkJt6h8e6PSWAfv2vX5c8ao3AoGGLyM1wZxzXy2c+Q5p5TNpU2cKTpTPnGH7zKWDQCZrqvc9kpF
1jwk5QxFKhkrCyCeID0JskujA/fVa3ykI8ZrigBj0oSqdiClbcGJxCr61wXeaJK5cfP0XboMY1+m
TrjLrZ1roa5Ju4WF3bTwUK+bBV2Qu1FTp+JPk5WqfJSXpfV+jTmBHhmArF2SL3ghDvYKE+1WqSmc
r1WF4HlLakqIzjaNrUtyxxQt3g5E1GI/+R1b5sQlItAwVyY3o+Qh8tuQmwA/PB294E2S6pDtJuBr
0MsQcn+SUavyre0ZFuMwG7lwy3KRL6iAxIK1pmfalVlBn5geZP9ZC3xDZTgGNnQCCcvFaYbx25+r
GohrWCHBQIUDwR3lzEptaqGjIWBPYT0Gwu5NHzr3zRO6SLoSzl2G76uMVXHjdCxld2Lu6uHRbkSF
3q+N/IdwaaNqj4RlfhCr60qee86hFLjeQlLTGLDUTMWy/GSuGSHezHybC1myVCG/mRMZ6QE22BTh
5RP3U1k/BZClHouqd1eAECZDVWNDp076OZtxirKCTfc2S7GHatDDlymi6dVHfPpVhCVhPkuwLp9V
Bu2LhLWlr1FeYade3zrXAxyerUNdHj1glcOW2URPCKAo+CTZKENrhz9BDg8xQQTk2jUrzZGcmjFN
Rl3ww7ImG/NVljqIs3xoQXe8A4N/KGAz0gl2fn2Tu7EuiIbKTZg0LKNpVsHE3I0RcE3mjKqL9Y+r
ECkfyimKVuaX6UpzHsla7ocWxN1hnm15VQFRYIoap356CxGj+iVcSbnJWoFDNyZ6615WhDcyPly9
gr205dlJlhfF69jN3puE/8+/E45680Upgt2iG4VeWsihe+zsXJ0Dg/IeiFAtVh6g2/iJQVMVbyVf
5xeK3EnvnDnvLTZuxfLW0Mw8WUR3Dlso3Y6+cVRW3RaqTn/aoWCt3ESZeW6zkfEjIrxhOQpvri/Q
pzyDXohvHHVI2EzoSiGlw5wtTcwW2iETz4ewQ6/sze3B6xDObcLy8lGx15L5g2SfiCqMvCEvRxPz
KgWBS0RMnio576rUk3JHFqN+yGup3zo8BuWOwJiLXHtsPV4u37KzqwhnHxmT9aAQ8hIxOCR5PoW/
Vi+f6JuZLjO0RjmVJ7y53rG1hpjrmegzBPPetNS7vNQjf7damyW6PcKvLOMG75VbDET/uaYXx2pZ
VbctlD03kCEXpjH+PNBCIV4IDyv9f0hIpIqemb7x/KZFoyRGuYN+sCzKT/mPNdtiSo6zmvDH+8F1
cEXr0vF+Yc8Gkw8FkvGpKm24YsEwbOkSaA0GfhqfVDQBdsRwXN8k6rFPcAphzo3sLvyIPXaCvMae
9YxSKH817Pn+wONamksJUImEzSofIuiYxSVhXNtcm3l0grfE2q+SKBzPdt/xCNHeVDQyBMBSNkSL
4b1fmaAP7AaaHZNbK3iK+M4sW7txmBNYmcKkMazdUJ9DBFV1AqvX+q6yQbR7BWGSKdVoqZPJyH7a
tD4ZTgkT3fh1jsv2DosTPsMIOwOnO0rEOzeTAGRLrutih55quk9JM2Jwj5cLsv1IcUXLmTWoZgoJ
/7jKOJv6saXR9PJ28nDUOnW3nebGxnqiPP7vaWGimeyhCxu4AGTTkICy5ikZdbk8L4hg1ZE1CAXa
IvhBH0xm0ubWFJZ+Y6FczwcShsyP14ckT/lDEa27oFvS+gxGk2A13j1zFqRB/AEnaP2ugC89Zzpj
pAdcM/5UDfh/2kWpv2s7BFpjeDHf0hVoyX4hCeSMIppuGaIJCQL8j8VxXgfz4fVTxLJNWqADgImS
7GEiG1PHoG31Mjm4DzfaHcJbifiNuePKYZIscgmmDY6ZEthnNwIjLrr0ysZI6zGumUcUi6b4s2Q4
lDamGOqnoZfdezyv5Z9sXMkXsuewZq6Ju+S9WzIkAHB0G6JuGv3dKq3uywVcfRIRLfjch3F1BURh
+qB8TXl+rBm+uJX7h1aJtU/m1gln6h9VvrAmcn7cXpsnMKTmuKCZ4RN3lvs+21b9SHIQuCtCbDCA
6ZzmhTxCdN/+kMWfbNWy3zqUTMcmPFHJOg3NJzDanoTCSsfn0RPUV2me5hiM4j56q3lTGIhDCUtY
UEuGE94y4vsbpSH1x3bldJmkRecl1LUBOVGu3Ra5FCtwaB/qU2CPYF8PotjbjP2knjNrXY51vrIk
bjIS8Hrfhzi8uOjTWWOY+Ek3EulEOBh9cjjys4s5e/nNmWaDTVoBmXIuhy2zBeMRM7J6w9wyQ5YB
MQ6Xt4U8J+zOnShktQvrXpAaHLHp2/dajd8KWOK7b5Uk3AhiJZm35fDyNr47Wr+JwVy+6M7t55IT
QyX5OFpMqinyf2loZygcTDm1e/InzNEYgOMEYl0IZR46BwgMeKH0LghGojMrhdoYTrrdt0eF2IlE
4AUWR1I4fYVM0KrG+EjkrUfB3KFYZOBIPZ1g0xOc9a1PjGTK1pgFoVTWc4rTGbmj5asr/pP0pStK
tiIudRY5Dk2DKcqpSDzbZSMM95tVpg2qtdhglGJ7slBeilmwdvYHBquoJQtMclTsyTzWiujfqOFy
v3gXvtd1FjHbGerdLdwfn5JVx9wslvDKj5G3BDU1IazYRcfZfsenQAc452ogHsuqGRlHaThGWD75
TXdAj71XnrO6J6IyIIzH8gi9m/qFXJFYvqajO7kbohXHiJFxlL/kddZFe8QsuUGliwBsSwfGVLSp
WNnC0UgxTUaOXSZq6MZsz9dlOqYIU4NdirIRsWkD7RIht+0O3I22Yhq/gk2mRA6IXK6lQwid7KQg
mnJdyEabyXJDOukywycQXbrqGNl1nydtMNojWb4NLiKy5ZZ4PwSSaSbDp5VHg60z38rAqdVh0GtP
SBfOvH1Z+kiVAzGudB0ZIa6byLfYGUnXTP2tFYwDKja0hDfhWs5sLrPIaZGEWAyv6oCjbDtOGpim
nLFzk/uAHwBqvyOHXYVoBiMeWgvxRM7VJRrKymhJw8UgW2u9lmsK0fEImbMVc3moTZUiP4WjzALc
q0VzGiPJJiXD9MWaZdZc6LYJyGdTJo2xEHGzsEeHW9UcKGaGZ0uQW3SVCpuUKWadFUdGxSJlK5Xi
lJ2zILiNTe1huMkW63GtKW0PQz9hfNFiquKbSbd6JR0k4o9WMff6U/YQUJMuvPTDju2qdK/oNiTg
ezHoqyp1uuIo/XH+1ckKySeK5xjPLOokF1WQHWe/7Lgb7Z0qqgVxkCYvJ+lzhP8bLdmnbfm+5DFL
VB1123Dt/QrdItcQM9oiJkCUXNx834sZIoKco5Ky05O8v76Xo+IepCOtLS1hl27nIGU60E8zIuAZ
MCCUCGeQ6RVaYmSIQy0rdZQdW5mTG+ZZeMy4mNtb1AJ9eST5V9U3bo1O8Mj9T5ZKQ51HjlPs6vFE
mE7bYAHVkBPH7vJvx3Vt8j3rQB4zShz8U5TZi2LoH3fuH3SfSu2VsJv6NoMgxO4L1Gd3uzJKB34j
WRAeygCJ6lHNInd2fMCq3Vd9Bt/VBDWNPgT9sd9V+GjVNqNB/CntxZBjernet2Nrxd5VzkczKEra
AMEOvbq8tcJiNNsV6gqeQq374hQH2icAAl0sWdNGuwVL7LlhK+fy9j8Ms2sX20qSf7ZXZIk5Wyu2
0/bg22kaEhTaUAwyE+/6aI8oYlhOC2qE5U5DgJpvUSpP9bXDGSEfADP2xXOK1kMlY5HOy9scZLyP
LBuNCR/xmKb5Ofbg3DJ7rYZ1P2uOeK3m/h9UArizi4ssk+1nkabPE7Q7J6KWhki0IZgGbWpHi9vT
pjM52fFCgfQHqhsjJ9a5mc5oY4Bx153Hkk2ufnaB1ApFTlAtxvzolrj9wUiSu0oGnsEZRoyiM+yE
aOLyE6CQ9coCu+6uVDsQSM3Mr123mh9xvY/wbo9noiH0yI2KW+0A0t3TO9NNCzxMr6bLhOdKBoSn
ZhzTrhOyOi/8wrZ3C9mFZusat0SNPw6qSJCQC3UqqnoaTlzwE29agFHksSN+EXJw2CDF9QKj6kNY
MXrew7KdAO07pL5tHQOGN8GAaIDzxavHJH+d9HYsRrZPgEIKzUbH6x9JBSw/liYLwIcMCrqunnpK
334wFrDiiZkDcZxyuI1EE97ba1YDbZrl9I6AELXEOszRweUbJXbI5vt22/CJ213bBJSECNwRgjUs
hwvHJrkhRWCHXs2VHU+Gef2zsNt4ZQTgjDbj9rjROwDwlJp9FTZRUrRO1OLKN/Ke8QBDd0KJxYnR
W7skui0FYUNDWb+xx2xTpBLxeFsg3Nd7i0b3tSAI7iWeGw0tDME8ycNTG747hV99ajyq7KRYUtNn
WRrzvWSDeuX46CY3lcvPmdOSGSLXeU0vi3kYW7TfS622bh3H79JCob0xjqBaQaQA8gRV1sA6OWyH
P3z5rX4bh32nr+YZTvrvvqA/OOk4W1+QCs/ksYoeWioV/EopSurvhJ67hCZd3vBluhgaNVCk5VYS
EzER6NT26MuwCdI5e+wpc4QVwsKWDedWCfq2Q0oaZn8klnpaIC5bZfZck2cWVve9I1rvdrBAZVnZ
dqrJi9hXMavgvS2mgFktBMZBPeGVMHJDKJYvdgHi6uVriox7sTD4QZv1cGmJOjgEIKpoI5tptZtn
p62Dbhd5K+nAoL2JSMgi5kVq3+reTvVm8KcOIPWQu8q3iIUG0p/kc475dcYrOnEDxFIcJRhj4s+7
VqgresHZ7PyKBo4Y1omp+AFUcxD1B2RAxvmAixDPjxLKb3T08zTwedgiCx+bytbr9zDDn0PjICe6
yuulCIP2wGDApoWpuyzg5qFBzjkuKrVE01cew+29sYHW5q+9F9qzg4Uf7Bmq15CUD+CMi+uS3zwh
UOw+07LX6fvoimp6rlJsRRja7ZQugUhkcYE4N+0wlnqDPTjwMXLJfHgOMgPWx7hulP9xC2vJWc5T
+4onlrcU38SrF+iCfAJeXWaY/lzeZbwa7SMXEgSuTU0sodpyTY5AcWR3VeL8+dXngMEPM1QgbOjR
FN7aiPOZhIVIcXwL/yetfye2bNuAiPPg6lOKua+7miy4OdsxJ8x5s6y5/LZ12n2rtnBeRqe8LDGX
jj2yB6GsoJkQOYJFmkV1yMaqzLex0xjr5FdFg9HXGsNzqMbeucKDtYI7VxHrtQWdbrBZvSZa0SAX
pOZi9KJOdujDOcUspZ8GK0L5tgzdMl7h5QCeg5AaRR6ZgChhu+6ySQNpz4Z40M7gJipmmsR4yO5e
MXrnfywAKzGzpMp6UiC3Aa44ish2zYSJsMiKL/apWdv8fnb5lRKgvuMNY6JsIYN4AQ21tGOxY6C5
Bvf/yd6ZLLeOZNn2X2r8kIbWHRjU4LETSZHqpStpAlNzBUfvgKP/+reYmVUWGS8ry2pek4hBxL2U
SBDws8/ea1duDdMX+Z96kBYfzEQh4FiAJKumF7NEFPelRUhqb6DShqXtaPTCV5uyPwcVlF9BKlLf
JSB2RACXRNWG7UVC8p0s0FeDwYZQietBFgjjznEAHo/ta11dNs5hMbgP2dhNA1bW2fliTEsoWC7y
h7yaFAGVkLDU0l2ox3WWlaweA1zJHQBoZgf3sltxhjELN7aGdTSaDuoSVzPT+OQ5zbRe9CLf62kE
pyYTt/09yP5C/LGH/H6Wdpdsw0VymQ32ovc51/9DXMmQElEk9gfoP3m9YchTvzuOiA/IIbw7Q9eO
j10007XOTQ2XwGCZ4M5KE13xw00xd92Mb/Ka0wP9FboNqZcRVaooXLXq8VcJP5IZQ/vLOZIpCct2
WjhgWjrmJLrQ58zlqJD+WJendr4FDIfckWdt+GGl0Thxy9PlzyXg9HvwknQTIxLRNc2N4mTFAY/v
tC1jZnSEaB5l6VxBtyrD/M3nNMw+m+qMdjVa8/hEFWmkDlFhJfTPlJQSw79oshG8hRzPU0QZPSqn
n/1mjkoD3t06PJWA+izsN3awwZQu3HVbaWs6uJhFmzVGl/QnYCWdrgFjsK7B8XNBc3gZ52T43vay
ybSNL4CPFixg6ovG30Io5NjWcvdTx7anNzNrL6iSmpwaA6ad48FruDfarM+JCSVJAQmizlI4YWTu
6Y+NuC35K20lnPTZhVX5RaFhHSQoqSS534LA5aIU4jEePfuF/XC07EqaC+89kmdcRdnCqrtAafrO
ubkjh4whtpeqHhjHkTF8+9hq3XzRLD89O3yTfMoyHRqv+xKGoBS1dV8sSZqii4MmXCWmY+sFnzF+
an0qWBBsPWdeU8LAMN9ELEFuOBKG93qqe9BUdcGfjDsTXdpTbUfuF1HiNOuLRr1GzYRXoBw8sV9g
DehdSHWFgQ7Gtp6+Xap8KIbK4Gcy+7mPTG7yGCcckbfGz4JpY8ealH07sZdbuTDDl3UmqkWsvYYo
1ptZ6u4nawZ8PDY9Nt/SB8T2gEOpizaufRGAkWFYBIVh3T+Q6I2sayEr76aLgPuvGr/LXkl42vfk
5HMAJtpv05Ph5zs1IYyM1djHy4vP2olSCEU4BL2nAgmj6wUX0OhyyjCW3WL6kI56GEpTfwgPKibl
0415gZOekDzVRf31v8v5bj58//u/EZz/r3fz//cnUR9VarqPf6hT4c/8bQsv/b+E9KQEl3iOw/rk
sp//2xZe2H8JgH1HEkAhC0YPMO5/pIe88C/4P4RtEzyKiBj95w4eEqInpRuygMcn/Nf/9D9ZwYOH
/YcV/AVbHkgKQyMHcCumIYkT4I8reHogbBNY8IgowcpOlhf+nhX9HNR9n/xU0cYXjMemI10c10Ny
tAb1xs2FYp4huJD03K3TtjWt81PJsQvy3M7CKdfjgaFZaV3HNr0sfdhGd33Qx8nW4LrDb0KuubhD
9TcDdYBQVYkotA1L4hYzZl67X4Hhiv+mdm26XtALrV86coHW0uhZvg6dHM4dVV0ohP19QcKeJTQV
TFCUVIkIKLilJ72gEFFEGyyUMZqolYRAtWdLOKuaY6Q+j3WCPYenMwa1ogvH7hSFabjsU3qzORYX
G/Q40pNhQNES3a3HQeEMRTGe1kh0d/ISSAxi7nx22tyUFr+61XjXKu7f51bUlxOvC+MPsPjRH9CY
uUuTtkgcSDwTZEWQA+KKmwX+BZrtlfGuHdVnVyxCG7Mbmg6SIMNtX7Mh5EzBUjioOSBAD6Q+1hi0
HCfJElDjPjOGvXjlyRF425q6xBSOOcg0CRn6sgtJq5bOT0/RaVaa8TFpypu2n01yo8sRzxnZtPaF
iQBsIVRFw18JZ3IRObgumm7K7WwrdevmLvFDv1B0RENGwWYLEBVt01W4CiZS2i40ZWJGa7rjXqy2
DTmUJZf6aQ8VgDrYi2GfW/6u7nEzv8yzox77yOuuWzUiLGIZXrHoJfGgbYzItq+vA962OzvTB2pe
N8mg7+qq77a4uNwNnc0uiBOBndB85ABp2VMZ+ypgiBAuRXg7lJT2aohGjqmFgwYaBs4t+F5UO5bP
o8Dth7/4OHawz5IwUcx+uTeOB5LO87M0DnyEOdU3JgCEw369TsZF7SS3/H6NZUrH9ElzJr7YR+FP
pNhKsywcz3FcHMCUdWalALADHijVAjpFUTUJBy4kwUDNj2wh4ZL859lvr+yCJhefcyWi8YLeww4g
vTJWcujxwLxH4PQw9pthPSAQYSAOpq0T0IY9+fbyOOHLJJU8jZenGGD6eJG3GTYUakekW39PWkBL
ECHOLqfyb70Q+36MioKods1uGmiXxmFQ+dPFhDy/p0P5U1E3ox2wRLo7LUu2KfPoU+QeOR4tO8z1
0UlSufLijypecSLTO1snUDUDVpxA3Rgn0k0m6rgjjjJZ5W+XL9OOa3qejn1+qd9blvwogqraqbyq
HhHc53QlMbGfl0lHC8FDK86PhMemO9iubNKtv6bxvKwaLlERdsxT4ttIRZk5Wq5dPlStlI+cJk8C
azYLP23Nx74druNkzNByKwbiuomIEKpesPBKxRB4u7GGaDUbki67pa7NFc0qQ7VOKVQCo5At7Yfd
WJ1/RcjT0BBoJs9l/p+CY+/2+b3dFyZZGdPqc1LXDE7Gnqs7l0rseqUnrdBaZOB8UiqDaVW240Tl
jaT8eC2iee0ntIxk5FN+FizT3OfmblOW3rSCPCHuKZxR3kU3/4lG6t6LqO/jqyFV2B1VT9skNfEk
4kPaPrYXlvVDPA0fEY3fxwayykVSJDuXszixEs97ygs1AgsbzJVtSF1Ss0zpghOOpH8asHpba+7a
A5iECNZepN/9xTJHbDTutdQzphKZA8tY+VORXXUMgxPSQ4OvtwH8xK2v4zjhUi7DG07fQDHSm1GQ
D2Q9n+x4Y7nMUtCXNZaTeZnq4drSbQ8CLnfQ1kaRkH0LCmc51r0sKST09Wsmzeis28hc5b1qN2OS
Is7U4ZMXYvvaTAHicMypPTEcziPYCM+J794WGtSqRbhGZFj2V2oKr3C/vXJ/ban5kcMpCjhfM3qY
fTLrsyyBPTWrArRwsMKxOMGJaLskDjdlk2GbYINCFWTgEvcI+pNC4rm2rPGWvgKQT2FWkImbfTfF
10vdldjrNBX3LB8ADpi0ehuYUp+XHvg9kxclMFFz31uYbSrFFgMF55mrnHFuwOHseyzIHf9eQL3m
qK2acxwFv7M5/3blGORriZljk6nYvinozhGcuiHYcPuuF/bdZctcPTZetSe//8AjKjymVSE3beJP
Z+Id5VNV4gBescHZepbdnLQTEapcCiqBFpxkwFpAdH+gfG5Ywmxq4yDFa5owOiL5oK1KcxzrCC5N
2sxb4cB7aPNh2Oi29Zo1Vn5yEtqC3ljECxnCCDU8NuOpdr2zPekHpk0MIqPxK+6wYEDjX01lEw9N
sXKzcRMRYXhItZRArFEIkj1HcpDasHb698UZqqcuDa1D2rnV7dK4Ne0QlncZ59q0RRTokUHhp1Qo
tjTRrwp1MfJH1IDV95ZDpCPD9OddgroGSCePsY+502VJm7eHX91P5fzoZqlT4sgn38gGt/8aJF/c
nd9EQbXG3Ge/YLxNj3QEV9s5yDhpDA5g9a5Lb6IARgi7SXg8sImx60f2aUqTbOuN6jSBIYlY0IBR
pWKXEVBI073llAk4a5vwd7gzUVze4RT2/G1c2MUZnUx014wYl33BpE+o7+T6gCa6J4b5Gwbh7M4U
NSYTUClEkb+qzN6kw+AVa1aj0I7cqumegAaQDRZOdBIxqS0c6JHHSDahr4sygxyZyezoGi968vpp
IqaSEFe4OFF2GY/KSg9TemqU9wDjhooCLhPVEPUuoztl8+Hs0pjj6iouxuIzcTqAqKFwMpSiRZPJ
uUDqNL3qsao3aVTye+Su3+YbIRxPX7GO7Pt1h7oC0ha0KRv0bpa/i4oQKYmucu16nZwpQeBkRXrC
dMziMz7PF19LDSKP9Xd7mTnlB/4V+6z7SeLY4VAaU7IX2nCJREaKVBddNKFCWawxRzeKBbWp8GyA
2aJ2kbBGEL0afGv8yRwJ+cNqrZe0rOGZcSntLWIQu4tnFA2TznaPbVstbjEiEuEl6KumLDnNdR0S
XUesTOvhV6tUu9OOi0ufm6miij5ifxOl1OVMXGmbfCLgV2Ax44siMmpbVa1/4UGKEYmFjVXe9+07
49CPVbsz6ewgvo5Ld9hZMeS+DYuDfLpadG9R66lKOmanEiKwijHAboYJHP6qaZflcEFsUK6pXGsd
xs2+691xFyDZrpy0+F0w6ONq9Nyb1G7lOQbM3OANSoADW5V28Q9WwydcqXZLtag522UTrqFlbTKp
s3s1lbhrQjEnR9/zr4McLyifMod2r/TPsxcouCjWYzuxStoMMjXH1KqnbZa1z25Cop5TrPpaFDiA
vKw29mTMixxRlSgwDb1PEpLjvg9r54cPVu+TIhNY/617Rg6auVL6rULO4PGvTssJnqIXvTeNYw87
NZn0mAxjOD5z5yZb1qnYPc5BS10tFspnxXO6WA02y+BNBjvjk+R3+oyoW76PC929yM/dVQz7NwFd
41mHqPaKD+XRR9PZc0uXrHH01wKaiE4DJ/gJPE4xdJg3x9zqfZaLCdoGO4ZgLk5QqbhTZg1m3Q12
puKVkq3yu/DoeDhSn+oXV9WIV/8QWljondhymo1eYICslrrPn2g0pXFtliX/X+iWfbUeR8eUKDST
SM7kKYLgrAK/xzCcV6m3b+FYbYcITNZ6rhq/uvHbBImNxTjbAiXqmmaw0FA5lCUDIHmJOHfw2ygj
aqibLkJRIVnhsq10IWp5UefOV6jrrLrKBvuTxfN5DbUxY7k9ic9sKIc72h2IdSkStdO4TfiOVaAQ
8rTF6TGYQL9jh+J87TftgTvBCOIoanT/QdGD4+z7FL/2Ca4PvIYS2IrdW7jB2iBv7iGTT985AbeU
PXjEMZQoU/DU+UHKwbKXgd5qyiTdzTzN57LxffPEc6QEwGwnbby16uKRbuCiPnaJWoadcCeHIFY/
YxPfxm1nvhu2tdgGR30bsd+Sniqf7XY2r8T2SIcDFw1/Be7AnR1jd4Or0jbtraZZ4zqO0+CzrGq2
mwMr/7fBL6oOgjjL5l1eNlW3K1lxQv9p79pa8i32VPSBJEwdIwfie1aW5G5m0XVbk3BL2Qx9kESk
a3KoZFkQY+JTkTXAxSwyEoC61qm1s3l4KfbRfPZX9pgntGdc3IeAYjLW6jg7xBqTpZA7Fh2XGFqP
nS2xxtzfdUyN4n0aDEpejqFAIxN2/ktslVQA0wdu8u3sVkTaAe0E92Ve82xTyZT2p5Se0LUYugT8
eUvUdV2VZfnTxuwkdjW00GdOMG27Nv5wOSYl+b4iiX0Tl0n9Oc0ybFYOpQa/BK4L5qxBVdHJ9vP6
Lo90wG4ow1yVSa/eVaQEBqA+QZ2dAyY1oKxd5vDgN1rYr1FUECvVjrYA9SRiP9QDXmM6oZKVVGn9
DDJoTkm4dQO8Nqf7bIUDDmvxyFVXzUDV4CwAVCuWBBq1rt0ULZi0wh5pZ4FdUif8U2ogcSrJblDV
mvEhIGtMkWmwYNxcAnvYxLV9MX2kcZWde4yeDWdSySGyUQbPOPshpqN4XKpsl4eB27CI6vx4xxap
/zVp3T5ES0xZ9bCM6d6j3315rfFyxseKyc5wrg9J/yrX4PLPAvcMmsx/8HNCVYmd43/mVINoOrl3
Q6SJClA+2psrvAgomfNc5NO5ghG7chavszeOqdJf2dJN5THCQZDTdWzbHHrVDCsPDTQ5saZgCBrb
yQNxNQonnDdLm6rHsMAGcUkNCyY+erponnBGMR6swZbTHuVEd2e1MKTdGTiI9MVEmdsee6atr6Rq
R9b50KV3nHN5lJlRd2+RH+P66HpLXE8ZNTEZVytHdTqE7nF3GZ5SIRtEDpkPomW46kN287FPbjzL
Uv/GlWDeUWLMXVvA1gitimSrJapX6fXJiSNIeIiYVx5bx1PvRUKBzsU1glmIIZ1nqRdnGJHUALYs
rDvWlqE7jRtYkO5p0I7NMaestwL21ZHs2UI1Op+DIsLbKXvckO3jI+d2sJmqmF5E6WV+t3cdCoIe
C134P8oDGnadN0NR7uFD5XsyIbha6hgrBjMXAf5NJRJR3YXwUqMcp60I2AB3cqpgSHhjaZPMpBP1
fRhLDcOA792t1FZQ7sfUiiI2uFW/92m8sy+VbahYj5muH+2QjzYKvi3a7H6NheQ76TQAEzQCjtXS
gclfZRf3o53syxBMchhn823Pee9Rc9ReWTI4IzfvgzC0Gk67L1hBN1kV0LVRfnJo/aDk8x6k7EPr
Or9LJzu5vQ3ZICu3tZk+XGXRJC+7QxIvD1FWRKvOFB9NCX8SQNEvy+PbOAT1XRvW96FTvgWt/5ja
1u1Y+MGphgaMpOZxmlH1bTkZmEDj9RhxkYG5/Qjq+q3Gnb+hFjzYlVrTm8etmiau4Iv9rPuN6YWp
oCPh07XJx+QCPajykxXhcGApQLOrnNZBn6SrLjKEtVHfuWDAc+aM1CRMihjDa7YvdfqEXwpwBi5f
Sgfn36PHVeKw11JZ/dIaJqLAYAYUuNSNDZUxSXPTHizNnLO34ZmAuQhrvJXPUaWXZlvp+RKBl6L1
k+ecitwtm/cTD+gbqj15xnnzJa473QZNtFeLeEDUOddOdRgrsQ0hfY84Bnezw0wRzDUg9XyvG9sc
RmuA0OZmO2lP8OOrG48zfJyTNcQLYK1y9gPEeE4je/RzhTeYk0F9aw8F5xLRvWEMh0vepj2s3zQ6
uNnETzLpWw5csFnQBFRAQL8kWrIFEv0cEddrnai+1V4Cfad6srk/0WfGKuW56YIfikK9E8nB8DgO
jLmINs21lTfLjSOmG85a2HiJPoYthQ240FhfxL8TzGCQdLCuCufNEbnajkV+qFOL7UOd3A1TfUVe
+GbA6foAogx3VzDjz7P76MjqRoOYJJ/jVzybAN/ZG4kfF9tyqa9dHFIHP5tfowujSPMD8vTHfiKO
iuPqGrIkjsMG43VR3LROABQBn0kdGLlhiMRXLZr0VFsBeHfv8pnHzKhLOXzGMA5XpJm5JlLezbpY
yMBmRYzpduoO0q9uHSt7XMoCGWnQeP/zYf40fniAEPPSe8s7JWmUaAl55eXzLWoCtpbae3A4vbOt
TPczLFia4xj5NEHrDKfGSWFsXM1lQGOIISkJv3q5DSYMfaOEWlfjveUxxOXE3ZvWrNI88jKaFShf
j8tAvZet89EUnH4dIQFUaY0V3yrtvTBOi9bsnit37G9DFLUVTWVPrSgfgix+60O6hiOe4Jw2EAbs
+HeBDJNH9pmN1sKOMu14X1MeQ310j/+0OtbKZ+PMyNwCfUx7A+wIlpNRXvCazNRToIDcdip89+JL
d0vwXsth3BIHjC7nop5lIzvssPLejFW26yRdbkJcdTC+zCkRefeOkwFCODgoXG9HG3AdMXlsprek
mUbmyIzYwzZtfGXtTZ8UwR6dH6G0CkRSfXkEbYrvNnLGK2hREVR1Z3k00B1XjVbufatC70ks2XKi
v4wVqIZIwZhFY01BLjYj2p7MFsSCSy5nPxaF+TUFfPrVMMutTFsJmKWbH0yslqOn4/LSc2Dt+hnx
3yZy9tkDQeCMhbCOIYbAguZJM0zNI0Tbctf6U7IOS3UtxzE/UFXg7GSGZ7vTF/h4eiTx9BSWyz00
xaeEc/6q6Rt5PZDf2Wdzv4dKeuv6QFk6ca6oLV0T3oI6nwJKCKJZ7ESmRh5x8snBCbZGZ6J2KXUd
IB1duA9LvUWRvOaLi8cVZW7lLc2v1l6yA876ck/+d2F0yZbNoGW5ddJl75XdWXqoEwTkbvvMfp4b
sbcNHg4f+eyagA0whoVTAIQrHHgMTxuctiewngFG7elQRf1hlBNkizJ+pHt0PiVJ5rQbbF2HRDBB
xl5uXlkzIxku2Y3ryT3w9fzsFWNHuHzIT+nQCRLOxZcfkqePI5e0fNg9L86onlgFXSoGdL4bQ/qA
sqm9SvCotLIkENK6xxaFU6dUMYdeWf1yU0ypU19/JlbyqaE6klYcd2WAyzUqxp+cL0mds2KjpK8G
x+lzp12YGhknPfQNRlL+VvpU+Sr1JtkVJC+x00gfz0z7zVb9Xc7dXdE6EBoCc0j94psBhwe8ZV8R
dN53oXqdwpi6jvk5KRsm6KR/Fr4Wb8mSeDuuPX74EAoe5eT5mcK5zyUcg+8xWK7UJN/jtPrV84YS
m+VnbmDikaXEvCIOUx6fh3j57doDBTsNBgei/R4pI3fqkwMLMRBAPS5UCiY9f5c22CubiUASYXVq
UNmuxUfo0/2LZ/evWQcGNGzCFxlnb0wnPzhabvOJOCTkihvOhfCfWPSy//LWDuLIpiJ3g7UmfyTe
yMAT89G17fLh+9yA+qyRd3DpdtD0zoMXUhzkOL77UWSEHQmWUdOwS8Ju8NHT4bsiZKbVCjCJ2bCN
7lbpdMkjpTl8avQ2eTsq4jc6ZFpwMbGeIumF26mjuQlazhYedP1ahLU4R3zK3wE2pg8iKK/2YkZD
JbmkyGCDPGBuA/ZQFgtHbF8bdnvRDSeuytsvlA66h9hvoSBgPkHCiPO4fZmaBA0jy/B/JeNxSCpg
JEsol2caeMApkKbArzEmlkj79YRzqOTBR/3g7YCqgLUjCBb6C8Dk4GzC+9lMAeXk+It3TFKjeihp
yCnW2Fu54wdDiH+irH5yJPyzDSv4tys6mPjd6KQT2FWME9wRZLUPG88caXAhe9E74xTkZ347qW4V
8LzgWKDQ7gCLAaxSeeddoZrNXIV5RQnkJfeYhu9zWZ5BaSO1wlTCA0mAR7v0zGQ2zOKg3sFSDmkz
s1Hdh8boG6By5zKurK+Ua+3OMTNiFvpO687DLhpjpOaOx9pig9sy8c5JrG9uNzfV4m0LwoYbAz3o
IknD7oaSVMVxhve1oP8hGzr3O3BHteGrc3FTNPVrw2TDGmi8beIMF1Wd1OFqiQCAeQStRnzuJfW/
ZIySgJVJG2BlKn+UsBcrO3WMzq5g2PTqkTOFl+zyLC5IBuuBXstgVRmPRIxV4JkMZA6NBFk02Wl/
iF/1kuefGWXABIgHsJWgo2ux7bHXhX68+V8Xw99cDD6r///axrD+KH+3df0PHobLn/hPBCokAB7/
AKykFByJ/sPEcDEqhIJaAJYYLnKwh/Hh7whUcAFE4j0+btuWvi9c/rq/owScv4AdiELbdpzIt23b
9f8nJIE/8U8923PdAEO6A5wgspHs/tHDUOcorB5b+8HuiUhDmr5mczVg6l3m3R/ek7/DV/8IW700
2f6xg/Zvr8QL8W5QdOxf+ta/Ph7SKjH//m/O/+kcjHAxFXpFFboK8E/AGIJ9Md+V0v4UkY3y8a9f
EAvI//eCwveEkLbEqWFf/vsfXhA/+ojamW0U9FQwHAxXmL+m+WcOKRoozCXcjc3YZ+BtI+vlX7/2
P3tbBY4R6ZOq5e3909sac2ejsIf7sJ3axebiyZivfMd0CL11nhT/zVv7z14tFAAWPN/1AicCVvHH
35QwX1dhYdpowjMQFaikxN07XhyRo+6b4e5f/27/7H3F0cWv5iKN+TZX7R9fLXVmNdaIN63MqCTE
MgV/TBJJzgLcq5IwnM68u9zlH//6dS8XyJ8uoAsQ2A9QBjjie39qvRhEkGucp5tBgMNbOGcEeScY
vrwv4PesGy1asP71K/6T35SyD9sl0EG6VAR/el/dKiRG35YbB5vsQs5BRvu8ifU5l4shXJQ7J5yD
+P+Tsf9vGpuFf/lt/uG3ZWmAr87Dg+ZIKMB/uoKkR7psyt3d0DEN0+DXoqXz8V8ejdxOvkfpxmdV
W3G0l7EbNDunU+KAj8Z+siY7wZoqDZtYVJb5YbZcdIYKV9Rvp1uGZ/wUTK2MPPgEsOdeWkDh5p88
YxA+c6evPsdWighej+vfWZFop6sJ3b989ovcqxltRqNY6k9JvQ3Chm2gmOC2sieq5lt/zIYHRYRx
2oRhRlUjlwWR2ragOKtItMaJwANskzNqOniAJDmnwof2TRbBxMAbc9m7a4AM2qyHxqnraw4bOai9
ie3/pVUxCFS6kWVEixWNy1k2XM3aFxVR7dLGVktsCy0NShkBXnSmbyo/p1eiTam4Sp00p3bVN+Ie
TTHYjSzpOToovPCUWy2XGpIqolHIu5S2gYEgn4bESiJFEyvhm0yHyAsiUp7tLIT99wFhRK2lz20d
PJv2aD4yWU11ocUDOWzr/B3EHzea1ucC20S4pZ9H7fjVVURLFyFnZL1il4UF6VTjkqQByJF0NwFI
FH9dmNA/2KTWf2Nm6eZtF0bZt1c7zDXULmTL1vVpfxFBNsT7rPYH/8WjQxbz+5Tk1YFSDZRddAEz
v2X1RdQc5yFwXiNPYdVnlDEYCQLyyWz0SW/PRDInU6mXHLcjZXE8L+J4M3U60fdYL23rem5w3BD6
6MlugI0G49q8Wn/lrmPQh8E+1K4Vs5iu+iYnz4Cy0NwyTqh2Vfo0X+5UV+LSLXCJAQCjtRuusP9X
ojz4jTB/oA4pVcfSHslEKjXUZL1h68JohOVqMYU0dlYmJ7JMgfWqSt6PaoUdobsgA8rLeg+cnxPM
b26SFvMplK1LqpmD5Eht5TA033SlNiPxelaLDIGt6AZ6BkPcW+LGgYaffLF7qZ1HP5xibxeyYyeJ
qxuEw02A/X98XWy3xgAVEQ7fuCh88Rvfr5bYSW+7dCHIjq6UsqvlT1/4aHBZl+fRenaWka9jFEIs
I0WfDyBr6AQrZYP52E48rDaIhySvcuHPrwrn1dPM0pl2DjgDlHfqRYXISZX1SGp8fMWZ3zz0Pk/q
tbMY5azaaEAwDEl1nQvZijeCrTGhQgdDBLU5uNsY87G1U7fg37Dr6yE71BO0Mn8hD7Aqic6qE2mW
mm9fNjuPSjjLc+kV85flTM5H1ObFm8dd5KtxIxz1DT8TPEBO0XewzO1PVMPoO59jwP0u0ME1tqwe
RnfYEKgt6F5DUSiFdS8aBaUcO4/3lUgZAPmKK/+xggfWMLNFvJ84nMeXeLrcd0I888BDqBz58VwV
aLpNQ4LPRJeTNUmn2qz9wZ7L9yb1Aro2ZED2sToMfpW9OVRA8DdKSWv85CUw5SAfq21eMwhFymdr
lFdl8LZEDaf0ps9VRJoziy3AB7Z+0TaDK92M/GuljIK4OAJ7eMnheGFzJCfVkHcB68XJWbB0xaLH
uGf58YIJDpGEzI2b88FFpUvebI69+jhGjAtwb5z0yQpAbaPwk2Bbt+kQvGoMgvYqovtMbFq6LLnY
m0g+dKRWmezDBpwbO73y3QyZibY2KYly52c105IgxdBtA28hlFES8a2vkbqb8gyGOibjYCkKblsn
mc+xKQUtTa5MHsj15wutGkYdQtKK6jYNRYoQaiJFmJU/h6QNhH2e7zSeo/TgOb1GbigxvawWf5Lj
8cIbElcXwILYTXzb4k09aHKzICQxtyNGpWevywn0RWNkgc+1/YLVfgbj4pHWNghpsM9bGhKtGdM8
vHkv2fjZ2NJC3Iip2FIl6XdIpVYIrMQQL0l+X/Y90XOisQ+elD3n425RS1RcSVkH1FhmKJVQ1qZC
faMnDi2bhBBLpkxDfz44DeCaDTzOsbnLdaf9a+65MuWLWMMgdlk70giVW0Z/RdRIny4JFWsbcx4c
wTZZtl3R8qnZ3vN7Lcur6UOsRJiekpnHCQvY7oG5q3dvB0kKaxumCI9XnFSw0Anj2vNRITgVu8aK
EA3Xyeg1ySdxLyrkuBH4BiBhP1MTOIwDvbz9YMp0AwAvfaxDvKh7za2PepbBfU761PwordQDlbDp
NUwpMHk9BQXf9AKZvROWE/wDh4j/VTYp7Hks+y7fPDpAWO23iZyh2PBSuzwICNJEYdJe1yGRU1SK
kpiAWXK8XgSrqTHq4rpuN2Rx5NcQNrpZU/4BDDTtrGCLwaF7MywzXiC7ssyAbRx+mZl2ayyQpvkc
FY/yLa07jQdf3UngQNoh1TkjG6QXUcwxmFm2ICHb5iyeXj3hTQRihJVfe9kFPmUwuhbkbkmm385L
QVtvLlMMFFSrh9NGZG1/inrymucxqxzn0ZtU+GKSC/Ms1DJctkZJTLMUUQ14DtnSgc4N0rF+HAIb
oXrx3Uhu6A9kNG5yR5bHQeIpPuNdQMLrm6Arf9G6sIhXbt59zhO5RpR0dIzXdJwi+Z04YfDaLB30
805YN8noVHySnXBuwC2RjG9yMe+BGusaChE2KFRW3BO7LqnpVJ7E1DWrBQARa7HYwghX82Ba1p7V
qXKV206g9z53eWx6fH1GuKjz5W0l8TmsjWhcCO6Yxt9pNZvPUAQwEgwDhx+yo8p6d7Vwz1gYyRc1
gfInnuk5oFwvFss3cQlzqnMwaeemovloDfVVWjt2cVO5xkwZtr9G0mXWDuKIJz4nOMjVlbSo396T
tBc4MnvIDqAETNMdTZhP+XGyQm6cHDCaGCsqNugdjk8i+2Slm+C6gTBaP6WBCvsT2d1BXWNg4Daz
IkOoPZYuZNpBmXKUWCc0IUJ2rC1GI+IskBo2xMr9V597VUznY0fLt5f7piBu8f/YO68lt5F0z7/K
vgAigEwkzF4WySLLCiWpVZJuELLw3uPpzw/qc3aLIJcMzfVOz1ypNclMpPnM39g5dXe6WJhdIIaB
jitlsQ3dsPK7bcwYyAa2mAhI3elpnnrEMmufp4hIBxDuLYpqE85Af6DFaBSj5UB1VCLCUGJaa/1E
54QWOBa/Zi02ti0D/3cswV/uBVh8nG2jMIpfMxdGGPUjls/54YLuSHdgcNpPlrKL7xq+9UyHMlGN
vAPgiA1NIf1bEejTfI/0lA2yN8Sjux9T2quDMX5pqhx3oRDM2fA+Qlik2ArIx+6G1jX5Uwuy+hay
+bSfbcfSDnbchM95lMRfLUvmr1AhahT1TEiW2y7qebWdPoi+QjrFN9wHYg57T5flM25Mzm9rLiBr
awa1Y/Rk6i+VmGJYxcmAJodltmb2CF2Zlk3dEwBy/4KHxzAjSLZJOXLcGxOypDB6AI0R9bUWzdoC
SUBCYxNuftGIb3MUz68pSGk8PyY7+ulUMab2BhLAfENdDU9hVTUwGJLK+daFbvXBNSsNEeGu0Q9Y
mMTFrgUP6UUZfCwe/Fo/zDoyWMh3BEMLAd/QvoeDqu76ModqDF4bkz2N/B5EyZSk3zpqvp45CKWZ
G8q2faXtecvDO9kkTgNPjBSFkAuxDiBedfbPjFJPtUPCh1qqRXIBa96q0JJwTZF5vg6FGT2dRn4u
2mx4LacqfzVTP3kmIjPyWwLR4Mmv4/rLZHdufAtRMnlUEkVAJABm2qjmoKYN1XmYrAKmBa8pvKOv
XFey3LmyDz8PtEbaG/ywbOBf2EzdNMK3XnGJb16aYZ4/tkHCI2nbOoqw8I17hEu7STyoLFchbS+Q
hHg5h/IjCnKQ9EpUivKHOBxNe2tVPkJBTeR2LiBaxzT3Pg/5C2j7CLVvk5cxE+i1bDopgDfleOtG
G5PQ6WM7dKQBLgH1MziADI1hOvX5Jpdp+ygsB8xB48fj9P+Lg9G/xcGlEPH/Lg5+oBSSFfn/ugMZ
kP9s3sqNLn/xv2uEto6qqNAX21BDWUuy/99qo0pBdCKUoo6lU9pRVNX+u0SoKUqENkU7/oZpGFCb
/k+JUDME8qWW5I+gRlE7M+Xf1AiNpaLzf2sRf2o9mDBRwRQmUSvFO/78TSWtRngNWYws8rLOFPdN
qWfoUxvTFsB1sFWNDxO/QXUkpkhOYXyGNNIuYLW4gMsNtHVvUwR9eLOI3r+Dv60mGsfVoH9/k0Mp
0TUoq8IAW1WD6AKQZ7p97CVAID/7ZgGFmY5X+lEWqf9rmNKGmnqcPSkTMzuk1OzgxZIGzJVRDTNd
zNaQ+xIK5Md4QmyOkxXRzJxQnEDhHm2xH5d/rji3hDjDUqa3KNHJP3Kub5ZQJlUHqGOKvFTHOJIg
eig/1n1RNZsIJT7PmUKqddVUund5lPXvxwke/0YG1neV9ABRMU36py+d8aMC6bC4GKb1rzQs/L02
Wv4LPnbJb4QGI/RLw/kfsG3lh0SM7/Wwv1bYXGRl11sB+dtlj/LgUtI+3gpG2NZE6XXkWbzfd05g
/tH0N/6qoPlvcRGsN7UvCrf8d/kVb1ZLl8B+qhY6U1ZrybY3jWFTjlX1UCNteKXGxwFaT8il1E6d
xqUKjwPY8VB9glSqA2YeknT3G9FO8DQ+wZUGFKd21T+Xt8GyOqvVQ7HXAnlLTZoq+MIofDOvoVII
aIVm5IVobD3qKVjIfLHoAg4zPl4e6syHcpEiMXE1E8Kllng8lDDR+Zzx0/Bi2C/EUHLAs68a/r3V
f4z/O/hVeKfH8Owo3AyCyiyOyH+2/ZsJgeYg2LP02IMIHt/ybyDbiILUlW90OoqCXskw9BAc2iWr
1oEwLKSGZyP2XEWBCtxAhz1rLK7MxViW5PjrwOaEUUq1V9fp06zKve1oRtFiteZB2aBeCmfnoHGn
0a+lMx9kLCBklRtakuMOos50I6mpXKn7Hlecl42vnEVx2uRltql1r34CfIjYtmDHeAPRIzirei9F
3+7DECK8OdOK7fs6QhvIvnbiziwxpFi6M4oldnhwjreLk6aAvgVmWnXeITwCH5D4uCqvfMjTwwYp
1zCoxNAGMgmtV6O0juA/UezplSs3qlffxJS/amm+rYLx+fIBOLeUPJjC0NHHloZc/vzN1gRFH04N
Am1eW6fQ+MmednNODFw5CMvK0cXuiCgJlwFop5dHPvM2KdfQuVFsrklAK6v92odgYwe/ST1n/Jo0
/ZM5IYULVtCJ9bsu0z4udnkCewnyZHRn9F02fwin+FsN3Qbsww383+3/6L//xUm1bIN+I8GEzR5f
n1SrR7ReFXPooaoQfXK12H0P6LreX5n6EgocnyF8TJdGpzKXT62v9pEvW+EUXRgvL1qyjSRA0GGw
2gOOYphFhaF9sEct/mLVHTpBtD3hoPgNrepi3Fz+JaefHwdCuWxpg7uW9ubx50ffpHb8Po49FMTA
GJayJSrRxx0SM5hy44eM/8wc4XKOltzlkU83OSMrTjIAbpdO7WqTZ9KA5zay8cbQnXbFFMHosop+
R7qn3uWg7a6s+TKT1ZIjQ8/rRerJ9bEej7LjkKmAmQIoij7OckDGpRm1cqm3STSi6BnmeM5SK7zT
0ug2zP1gvjJl48xnJxbFQ1YoDjavwfFql1MkJ7PNYs+GQfcg0Y3YWcQsN2WHMEzf05XoIB98iEc4
7DRGUUBF/mOjZFheiQvl6S9ZGPk85RL5flOoVazalcbU9vjBeuD6eCzCYuHiFrEoul3XG6KmtZ0h
mTUg5QBjsd5ZVA9oqwDmLjeFmU3Npsq03gNyl/u7AtgPuS/wMKA8AbTZg9OM9JagbUYuSFvfeazb
XHwpcPgEWhdgc5yNOFXavTm+zyhydZtG1NMvfZyj35XjJh+HrgGZjxBd/RvMGPj4v917xMQ6Lwf/
cNj11XeI3DYwszBpvELrBVbfhJo0+P1NqBYRYmrnHy6PdxrQ8PTrjotgkWMRsK1WGy6PA590bDxZ
V+VBAZEkiLVxTy10dXt5qNMXiqG4uNDq0BdfhtWxojJdTa2OFV7EU3wP/9zHc063/pNRLGr9NHNp
36/fQcgLkTOGGhPSJXtlLDEoSPr/ZBCwIC75nlzyvePTElZ9aFEDbj1S/eKWDge8I3eOrjxDZxZM
sgmkcpbnFgzE8SiTVpVCxW2LewMa5Ubvf09Cee1FPzcIEYtBjA7OgTv/eBBnasMW3bvOSwVAWYSS
fvWo0V3Z1ct7eXzDOXT8OM4OgTO5xyqWbXndXRiQnRe7dXoXgJw+oLuW3pF+BrsZHYcN3bZrD8i5
mS3JNfoifCN33YC37EpJe5IMqrfFJlF9t8sc6jyXd/WZA0TMr2zSHEKik12d5UaNI3tde8jKLjYQ
sbbVWACyVJVf2Q9n0nismHVz8VUGKsL2O/5WMmucXs5j7cXFpG0Apti7Lh6N27KzgbpRJXoEDTMi
jaegCyAJuRuCSn5IUd1FA98e/xFDK+8vT//MIlsESuTFEjwJN9bxT7JUjwtxmLce4szu3g7sX77m
yN3lQf6AmFb7h/zB4T3mgRJ/rKbfhoL0gYJUx5DMS4o4+AQfFe52E0C7xhBg2IdFPhIRzDAEaDGi
z6gGysiQReAl3UClDOKt1TctJn5O/hp1IBvRSyqy/MqvPLMTeL2lMp3lA1GpPV6KKMPqqMzLzmtd
dLWLeaDkLjCHNR3c564syHJXrhfk7VirnWDbpcgoH3SeAWL8lqJg8A68eX1bhKG809HjvS16Qz2W
ysXVGEYuLcTSAWrpY45lBOPGnkP7yvTFch2tfpNrkqwuqjo8Yc7qusrbCVUwQw1eWWjlY4xv/I2s
0R0BzNwj9owKa3UTzjkuv1qlOdati3GMRwWo1DeAJLCGmRRa6NsJuH+wCe0QCbAwmLCWGtyutaGJ
IN+wq0A4g0jWxCLDkRoJEoda6VmF7kdXQqIFvHcyH2JAy3TI5JZ36/h7Ovk8BgHCx14EGGGXhHV8
i6yvsYHs79zYmUJS2Ip/xfi+UgRv+nu/vR8Sui+IxMepVaOTlwa38wIarkuaZXLCvBCXHPGxgAX9
c8hBQ1OZV8jHMNNIqd9h25megxnrbRHF4jH3R1g38eAi2eGAnA6b5k4Trr4b7RhZZbcerrxqpxuY
69IkyRBUbUjSVw90qdsd6bM+eLqGn2eIudarZdX0WaDLvVzewKfXBppjrCn4OlIsAoLjta2wCTet
2R48rZ7kPmzSX1XSG4f/YBBgg/LP/+z1gdRk1WIN0I4eNbZhS9PK3lDbE1ceAOtkm1CepQDK1QTG
jEru8VSmNilm4oTRo+H/K2qd+xjPaPoXOlp+lbyyKc99IpNgjeSMjjP14ePB/MFUSVb4oycm0I/V
3E/gtXWqn1qVXjnPxrmJ8dpQ8VxGk+5qLDfC/W5SyeTVAWgON3AgvEQA2uitC0yftQoFlQQse2QJ
JJiSHtvrwYG3pfCBB6AxZC66CXEtcU2eg0zsQdEgTfBHz+Cvv7OhKzS8SBf56+vcZWhsNhiPsAds
oAQ+40Lbq5FOuTzKmRSJmgC5sTSNpbKzrmlWmdDszGA9kApCKFg1WA2iB29CmhusGqPV2tbrQ0zb
t0P+vzG+oQMWwNP1g+aDj1i5ceUROPN9qMc5xlJq4vFdFwhVEMga9v7sIVFufJtBT7K97djLbZxP
0hG/zSsLsHzw4wvePRpwtdMjPdaqDCMqr0UIg4Y/mI4a6uwGd6LgHq1oVCm60v+c65P+oU1TeduP
Y3pl0mcOAEEWNS6a//Qxlp7J20gARXALENs4w94Q1Z6me3aTIzy6zWVgXpnv2aHYUAu8m+2zPmvd
7EdJlA2zR1eeIogL8UJ2/XAL67a5MpQhzi0tR8xaOiJLHeB4WkDraANBqKHg5Mh9LzDzQD0peEiS
2jnAfzQpPqBOEGIiuptdHzUbSTcwVlr50YfFeGWrnxYk+NAg3sG8C/T51gBh9IucfEq62Zu4HW4a
o1f/FFkXYwkH9TihSwsQDFQjMeqPuu61KyHluXU3DdPChw9VvpNgz+gSheaePntiTj9D4re3Y4YK
nIzrK3vpTE+HQsObkVarPsVFBeVQMzzwVumTr8eucWuIBlFy12jbd7MJFRPDsbSrbgbZGF4f1IIq
RJlZsNwceESSAhxaLyDdbiYd0YXFLx3KVpS5BWKAov7hRODyD3aKtMcjJ1TgjKY78WNeFXLRcA2D
6sqcTm9thzIhxAMSRvISqVa3trLDEQ1nTcJpTqpbBFy1vRs2mRcC8MHEYihxsXdRAsFGaBTFQp3W
X6ek0BE6qhDbujU7aF125Nq//aSGr6O3g/YhQd/70+XbxFztePgSDmQKoS9uiy5ejcc7PgLINs1x
0XjABdQmNuS8H9wmunKwTkexKQWgDiAYD5TF6srCYCORLVYonmm10aGWU35rOVP/5fJc1jcxZTMy
TFM6qBvxPKzbqzmIt3Jo6sFDMh0aIfks4miJ+48W5fYd+Oz4w+Xx/nQR3t7E0rAJmmicEmrT6HBW
0ypxSAMLnOqeX0n7R7uYA9xUhg0SpMt6NPTS2Kb0XxBm97iaKYGPWCpRfogI/n/CNdJxYGhQGwGT
FEavNqA01HpiPKtuCqMxkM5SHbKNS16XbWxw6e8MxM+JMior+trwt7HrAgcVozzcNd9rQItPTVfa
D+GgaTHlQaUvcoo9gI8FdhZuwe80aLAXtTJv4iZq6X+KBM66rFVPS7qsRwDcJoaDijIpfq0qVEhL
KFk+RZoDOjemjPPj8hI66zuOaMFUi4IOPV2a4us7rusMyHV503luZACFIl2eD+7g6M9m9UMLpQat
bZ6+zCaCDk4eVXgp4oy2pV2B63KGp9a9jkDZz9ygOQe5vdMwpY0xLUY/rMA0obcNiHODrd+HSLOU
j/AE5rvIX9rXc2u238PQKSsQka174PPyZbCuDT29tuqPYerQXQhSx0LwuU500PBtKZ+6WKJL57dZ
e591GE/eSGsCfuNMCNagIKAF1a6TvfkJj0809oMm1vZZogIH4HOaY2IcC3A9cwW2Jiym5hMaaOj2
FjVFkg3ld8x9mrzrcDdxOvVCA7B0d8oyQoSHWhNPFqyzd/PQ5pAoUJ5oNyaYxvlBQxQI95DebP8R
CQCVTQ+2B1+HuorDB8fK/CctwHgeVakZdGOgf2WHdRnQ4Q5AV576ur6Z7AoIHdne4GwSiYjLXomB
fBVmcnEH9BJgGg7KWCcNo4M0jVsiB4itNFDf0Szhp+MtgRYPPYCbOocUKUxSGKCWIdbBSDF/9i0D
8i93c+3sL2+g9c2y7B9LYlFM1VS39HUfvZmySHSl6DwdyW/AUxQbS5qSt389CgUz+rI2EAlaMsuv
eNMDK9NMiQLjIZybHNQ3ZKLtUrCfV0Y5aZwyGYaxmBBsGVpfS3jyZhgf7FTna93kpU1THnSrnZGk
qspNLOdhj2EOYhcG0m2T1HcFaoebxkVl8PJMl2z6+ErjLPL40bmk50LJ8/gnhBjWTNrgdzRODWOb
A+AA34Z8n27lOGojMlLF9q3tTr8uD3vS6lumzk1A7kAQTWS5GheZFVtiuE3DALI++mOj1rxmLEML
Itt1f+dt2f92CUKSTWzP1nNpwZRPqHV5lgZ+bcjST+i0IYnWERui1TrhXeUg6IiOdivSK72R5bec
rBENKe4tckDwFcdr1OQ9+OTO7L0R20W8D4R+FwtwjWY76oexhOuKbER5JRg8s9G5JBd+IxEh6eCq
1KSrfHS61Oq9Diz9ZtBjsjqKt1dGOXMdU0XU6Xq4lPgIhI+nlhtFa1e6NniDo0UHvZ/NcONEMwzs
jHDqS5tn8CnyqQp/t1EXoQRT+dO1is+Z5eWM0XAEjGRy58nj3xD3XYrjiEYmP6CHbIxutA9w43lR
eY+Ufe1/hOstPl7Zf8v/6eqbQiAFmmXSq0CWd728Vmr5yKdOXqS7BxOMPfHbM4kjlvUoJVWIk4wl
ThzmNnFar+RWTw2YTjLeXvkdZz4zv4M+u061ZKnmHk++reqWOzcg2xlbuPyhMB8gnJr32N3bN4WE
sTGi+g9I0ih3pAWIaqkJufZJg2Te+c0uy4WxAaZztfa7xDKrBSLHZeMtdxP57mqB0hr/PSiXpEZ9
N+IZEv5GgWn0qjgqDo3gVgQIDm8DHWDo+5aDyK2vNm1O6Hp5hc7sDk4B6I7lQ3GTrxbIxaGx0JZ0
G7KggMCUd+/ASutbXWGpG0jsiJDjLe8uD/oH5LCa/RJREipT+YdivHy2NzezhSVaKcuJZAg00N63
ev/WKpNmP8xYKgMPy4GwBh8qI+12+JHA04gxM5voE2zNsHVeyK/sfZfjeoSyW/WIfP+E/mjQYvUc
a7d1N9t3fWK1PyY3Gu4k4jLI6TvpVvSGed/r5qcJO4MdFzI5A18etf9CexAtBCdUwbCey3O0shf7
b44TzZU22dFKTLdGPsknM+rzK5Co5RI4WYylK+ywIuokt2lMtB96pHS9Zqqhb/QAb90SemeYgTOO
xWReeZPWmShvAwxtUkQL1xtacKtLqWppyyf4DXiO6AYvgSiyTZOw3cVhXewvf+gzx49AlGozsvds
9D+tnzffWQtM3t850b0E+NkB9W0TNW+YS38/CvVs2soCYJllrpMuQJNxoXrdw2oPAHve24de5xxd
HuWkmrGsG+72f8CwtFn/VNLeTAZ5BSJ2WG6en/K+gpJZ4j1JPP3SW3nyJRjH/hUBmLC9R34ufI8n
wyLmnCp7Uagzdew+ilq71oM8t8KUgunN0KOhPbM6SaUvIuCjru65rgOAJIHChM1yfiXhPBNPLD1H
Qhjqci63xOqawOctlhFPs5eoOd4VvRtMWxyU8OrBwyT5JIs4fKV4O3VbLDUqL+5lR3aWRDax99xE
X2kemtFBIbfx3XLC5lmOqd3c2NZguIDCUfO/cq2dLgu/F5MkZ0liTXpXxxdMjIltBliV4oY+8az6
CnO1qW+vPO+nJ5d6P4g8A/K3axLfHY9Ciu/MVlcIz7a4PDpcAcmzJKrrTRoeYoRLsyvf4eyA1ISX
lxwMyfo88dQF89TMwoOKFG6dCMcDAEzGbiCr3IxR6l45WX/CoOO7iRm+GXC1vagOQKDopPByiYoo
qpco+8z30LIeKRZHMFoK59Brrb+L0SVBaDMy95Rqkm3XFdV7KiH5NsiH6b5oqm9j4sS7ik7FXW7N
2i1SxpfP5+m1xk91qPAB98BFYx3tI3QWg2zhpzbY2215XtubErDkBnfc5MpQZz/Dm6GW6OfNTQBH
w5lHGgSea2YtLDWL2lJqGjdQiMNbLYuvhZHndjOnG3kBkAY6hfHj8QJzisnLMuHJyAzugkhnVhPe
dZcXcDkT62/NyeYL4EaiW9ZqN/vlhOdTIthcqrI2pY+YEOby8cYkJrkdSf53IMjc18uDniZIrq44
PbrkHNFhXQ2a60aPknAivXZGNHVo0996qZyP9LitxwZp1A2t1PmbjzPWlRvi3DdcJmstZi107FYV
RWlhdaIM1CBGhS4ct/a0pfU8P5sZanPuJLr/YDyHC4mzu5Sh15XBrlSqE8EoPdxiKbwqLXqy3brc
ZKE5bQtqwVeyqjPHge1CziHIsUlAV8U0qt1I63bZ7JHkEMTFk9g7nfwV4xp/ZaQzuxMsI+jkRTKA
6Hk1kh/14xCpevZiWaFIHtpPYF+vAejOTGexyOFLMQiNqtXnQnrNdDSHIKnD6+lATBZuZ0Fvxi/q
4Mp8zuwMujDgrEkb6ErK1Wlz3czAdFab+VKOeNeOhXxKEiu7hUJuoPWKU97lI3B2PCChJL8EMPbJ
1EK/mKjm6l4czybidH33WmGLqeFN/TwnY3ilEXGmLOISxLAFbaWz79ev1oRdQKkiS/esUp/3zeDW
L6gt65sKu+lbTmuISFhloMvu9LcKR4H7Zki0KxnAmc/Jb4C4I5e4BSrR8Y2WGzgWZzzhnkMt/xbu
IP7dViz3WIf3V5b3zPYkctNJNqTtkIKvnrCoDFrLAm3r9ZHwH6YxgMNa1/qVe+ykQyF5dGjfkQu6
4AAJx45nhJSWk/VLxIHWcvlDah0PstTETuUInTd6Cv8Uk6R7Yc/wA01oddYA21VCmd0XVpHdpTL6
pZXSOAxTmd/mCSJdl7fZubecesfCv1qwCSdhslPHztTome5NbhcfUHUMHxWyKIeoib6g1U+NEo/F
+zTNXkWQ54/2VKp9iQPMFmFTVGUn0OJt7QCh6MGGV5hc7DQEp7dtjsvzcCXQObc/+GqmsGj60Dlc
pcdOXiUTJX7ds1un3muYx73vbXNJz/1r1KEzL5CkR0mZbqG+nFCgxGz6Frryhgfthf43bYcniJP5
c2vFDVBg11j4WjovhGh/Xv4i5ybJi4D2lrIXnPQqjBgidPXifjYgdmDgF0bz10YN6pDGRr+7PNJJ
l3/ZnTyzS2tAAD3XV+cNB8k54esLb3bK54ImwB5efPudpyHHGBxFX2pESN/SgvlqjIX4RzXpdJB2
dOXuORNicM+R6urCWC7X1YxHdDOLue6Fh60kGu6z+ZwPDuRhKiWIbjhAjgLjw+Wp/7k+V2HNQqkH
/A6Uhadw+U1vgrXS7rVk9JX0Soi3C88iTB/NEWrVDY3LdBHITu6zyILn5hRJL26cqFb2bTGkeUTn
Zkq8vFK/6SzW4RaNILFzJ919tTB7/K4RaGq3aGYgkOBEJUCozk7y34iHoPaP1yJ2gGgN4BiIYKKM
dxiMINfkVK74bHTZ9DypEbnUqdWsJ1M14b1dUaS4YZtXm8TJsgc/GVA7knNcoc3oqrLZRoWPpX2p
Df0DlCSEGS2cy+GgYXqUbScjmMsbZWjVtMEh0nonfbpmT4Y94YM7kCjhdFpoDt0r1TXjBh2EUYP4
rIu9sq38Qdfy/AdykZYFzzbS3jXCAqSmV2Wxn6kZ4qzaOsWr1AZkg3J/duYNgin9a7nofliujH/6
qkYwuO0CtVT7FufnLEAGFnJ8EWMe7iNlfPnLntvUgIUMfhSVE+ikqyt3pgfliriRHsicd/ZcGo84
Bs1Qq8futznpw30LcXFr0+77kuu+NgKCL5tnAyL64fIvOfPEkAiBMOP5NmD2rE7XYCaahjGGpMSa
B3e0EGEf2k6w/+tRliMsTLUwaAUCe0cbObfhaMeaL720ipxbHxfhnamsb385iKBSYwAG0l0X9Nc6
1RgtgZ9e21pe1MJPr0ws92bEbq+8ySc3H6PY0gWVh74ObJRVyNgZqEPovmF7I6bhN3YciOclyTlU
tnnt6ju53uljcfIXTjJhNxHk8aoh+mvKNko0r7Dh3ndp+R6f5/YGfU7tvk1Fu9XdEFEwBGWuzPHM
wIRYLgkGVy+01FXEquJ5NopBap5FN/rFrssBKa+s20Vz9tPRsXGOk7ndRkN3bTf+WwY4uvJAvpME
kysiEgcUYXXlVQBPZ1TgkxensUlSqeqEtw2Od09do0V4yspZozds1P0TbcD4oJrFvSOawR1nkEzN
QKdwYWWa+85sXfdHVsT2p2juqne9niQm3l0oO3+ksBLNN2Uy5YsC6WA1t4Q/xa7KEWAleQyrZldL
gREWimzFfWUJRKjsEsDNluvVfofySYtdUWcVOFKlSH9taqyED/WMvtdNIObRc5WLoGuPDsGLpbn4
SWQcwM2ELrpnVJn7XAd5+i0ujJSLu3ERJ00z8P4ImCWvcTgZ/Q18jOGXVc8dTkptI34ZNg7NmBbi
H9wO7kNYmGbzxC0aG/vGqKbXVg2B3LjgHILbplFYzRABjD/HTsmfWR3ovwtov2SlcSMWlf9Gc3dt
EsF1Rm1M3E0qStQWlmnzK8nSO42biesfmRnwwi2b4aAlyfA4xa75oVWzxiQjjMurYbYwDrEme951
bhLs7Ax8AnbnCqWQupXdzz4cFVZJ2Jnsgl5gzYHJOhok1Myjg4G2arDFl2bxhapo2ds5lXS/EPmt
HmhfO5kmrzhXZhnfpnDRVmFW8T01ANOjUBi/mk7VoJ/jhwhFdX3YfG7NpkKVgnjLczrk7Uy3DO4q
N0m+IKUlwX6WnXwOFYyXm5A01r8ZkxzRistX0EmQsOxeqhB0jfjG1AVWJxbpWJvQIHrRmxCtMFfH
hidqkCYySzxaykltSwv/mcuDnlZ36YDY8A+5YU3uvjU5Utcw57E6J3nRYhpxaqjKTzAGp02laeVB
TEO8d6o83ScFPfgwnsVB0szFCtF4sBsr+tsUFB40KQuFGDq4MMCX+/NNzILEuNW7OMS/8DtCZPV8
uY3HAYmkHhZsMPnulaflNCcklsZEmy9Pn5Jy/WrNuzR1zXgxYTNiPMIktif7OIFnnhRZ827unelB
Tyyd1c+MfZSl03tjSsSXy5/g5BVFxQOK3oLLoMxMqn88aR3/LMfJY/GC6g4Ci1OKfpXACefyKMt9
f3w3WouiBdHCQtymO3E8isC7NrLa0PRmmew1E+d5PxTGNi0gguIA/uzMFW5kCNnthgn1/cuDn757
DM5zR0kVzotYk3+50IQNVs30FDZQT7aJ2GSaB9rWR1Pg8kinr49FGZJgARjVn496PE0Vjv2s1wnT
bOCJYM1zmPIp3udocuyGvrCpxCIpXvqW+5dU8UXYg7CDitBCGSfjOB44n0LQpVFjejXqMhtLs5tv
wViZ6Fa7031iDcM2n/xiZ8+zdm0TLxtk/WkXHQuKUFwgYq1u24hJOVmVKc/Ppk9oBFkfMa6PAZWq
8N5Iwn1bVNMdd064tczCfR6N+M610n2rhd//fvEpbpDYcX0hibpaA6u0LIw/lfLQIOneqZl8Gk3s
Whz0VPvC4kNAhVSSEQEk8z+Xhz63vSlrLnREyjtAbI6XnzczLrNIKqCB87xxuih7jOwxuMumdHhX
1M5DXKawjWNu1oAs5fLgZ64RyqkwZejF0XUHPHg8ugxzDMxGosc+KpAHyaPy0AdT8y4fbOcrelQm
lrq4rWO2m1UvAHbS3Vio+t3lX3FST2MHvv0Rq8vT9e2un/PQoknS65vRNYNbFJx8PFEQm4BmH+0u
j/fnaTjed7ZOXYlP7S49mTWWZIRJMHSIoni1nmlAzuI0QVUuzr4pHor3Cm3FatPqThps2rKVn4kn
jGZLV2JxYBQT9oDshgE5SVtDe7UbGjzZLPCqnwkogMshH2ohqAaCtbyJoyY5EL4qQBRkRHAl2kj7
3MS1wCCepu4hxa2g2SSgW3+gXCt+XZ7pmUeSKJquMWxHhgaoefx9K1RSNbd2LA/hXyQ0Gw0nvqZ2
nxFg7W7BC8NqmrAKBLCgbngwHlBsweCxxXGxMQRmiJd/zumH5tcQ2S91Wh0y/Wq3NVhA90NRWR5A
ufolz91fHPDhYIeZ8zAITHsvD3f6PjEcO5sKPk8z+cvx5CMwglWkRstDQVM+Kqw3qNn04d3lUYzT
mxvGOrBq5Dbo6kJaPx4GKWBrMV6xvUWe7DtgeDL7KXzBPc99J4qUc6u12mdk45qPfTqNT/hfIT/p
aj+hixFSiyxQu0Dg+L3VReZ7ru8GWz2VSbTJjX66gl1YztJ66wsQHAsFlktnHTXZuAKWnTNZ3mAH
M2DIQOwawIro0zXi9vLCnFkXLpYlJf0DKlqfssQqEcgrpe0lQzHvA9c19oM9uQ8BArk3hp/A2y8G
d1v3jn7lgJ8GpLYiHF1iMrjRJwXzPJXtHNth8GLghIyF0GLsnQbNXdeEwyZABnhH4zu/cpeeXuTU
kAn/aC1zl4OROd4GwZxrCO6r8AVRiPQh66vqnoyv3EaVwKl0HmYkNV3wpmLAoc815u3l1T49W8vw
Sjg84VTrUOo6ikALs1UCk63wpa9wZKWZ1NFqsbptp4F5Bil1jWZ6djyCb6Ap3C10Q47HS/TMDqbU
CV/irmr29pDWB+SijE2SauE/Q5dfa92fHuYFbQOzyuJ5Rpt+PZ7lSwOURvTS02ahxAGqAT1M/8qV
cYqbIIuh1gm5ZwGnwEA8nlYHmpl2tBG9CH8cP+BHXDQYFWap+YTjEeazOA+UmD07wHkT0eJOGfRF
Km5CcIBQgLDuwctE9LizYwM4vrSzJX9l4RDoW2tqsnexRAPtyk8+85rxkwleAAxyEdE0Of7JjjHR
/5KLk+xka9sc28nbIMnE5znFF13PtWBbto5xKI2aX+v45V0iKxvgvdQ+kEY7O9zR5MFyEucQGZ29
mzp0Tgy/7F5sRCXvWzlNO1jbnh40CbqEMdYqduM0B9Tzy3uR2cbigxcihCa7v06qCPnpHZp09gDx
rC9Wy/VVVDhJ/JJRHGhrCk99FJmk3WZ0Y5Xi6+UDdHozMhq4QxAHiI/wTh0vY63CWbUOZja4rePf
Ijo8WlWjb1xqylcC3zN7maFA+yI6t+TLq02WUlLPjNmJXgL8Fl8LPcw2QdI0V5bv7CgsnLvwuTj8
y/38Jiftk0oL6rGJX/CwCvYQOBAINc2/1T1b0v4FMPY/oyzX4ptRNCOrZxUzSijRFu30FHig6753
dHy7YNL8B9ccaSDo8AU9RndwtXT6OPS20+vxiz0p80PVlfOmn5BxRdTave+G8Fpt7vQpAZJu4RKB
cgRl3HXLJ6x1x0x7iMcCsB+mavCqitIK94MgDFTj5G8xNLX+/i6npGbrAOGZJBWF4zW1pyzAt9mP
XxaizCGttBA/HhNh4DD6Ucj4WhZw5uUi9QN/DuTelGyE4+FCZNFDsx2Sl9jQ8htb5g/tqH3AE/i3
6OWLO8aPZqaexyr/W9EP9g7tHVJ63Gkwp1lTGzEl6JSRcqf7HXD2KLDlrkSJ9cpqngnQeI0XYUsS
a6KCxQPn7RZtcx8nOp36FDImcDggUbWvOdwZ/WZIuLbQTNbUnU4wtqXzTNWzg8kZ3Pg9okKRkBI9
usHUf3Uj7LV5HoqN7c/Nf7F3XruRI2navpVBn7OX3gA7C/wk08grVVZ1QkhVEr0LmiB59ftQ3bso
pQTl3+d7MjM1qUySwTCfeY21cWW2bPvRw4IQyYf8VH3rnfMVXgerFgr8qtl5tB3hI2Ut6D3nB0eW
a2+/b3e4w6Y7TCxs3BildeIYeWf7IyhcSfd0NjGXPNotYAgWM6anlNPEeJ9SBz/LuvEJKswpjad3
tiVQ5lDRV/wQl1wf/LcNo50ir2xGpzzEcQpNukZUuNed6cRLf2fdumuDeNVcoWxjHYULdjlrZj2Y
5QGVH9prqmKHErpaUNvYalWINmHOZbqbj4+Qt5iCFfICTkJn7QLcPx7EEneRUUGo+iA14QaAKcut
V1rthQuoYCeSWh7KyQRfX6PMhg2s9dDoSxWS+WP1QawRjCl+e0OLtbMY3PbaXE4WDt95zS5B8dr5
oloLVfD16MvBLePYnqtDVgz5BYLx1NVVOUEUdPsTr+CdF81bpjBIg4oC5TGOo+8RcHJg4h/0DAN1
USm5rxZduf14zN+wZ9lEoFWCOuBAeAkXXj+R6kgNpaW8PsBfMgGJG9Z5JKzy+9KOLwua9gl91ssF
v/YdkU+9bXK9vUJ9lFKHheFNs/QwepTmSTR1ugUwVaEBXkzbccnTM3ss7vXMgtitN8vPGFYddoVQ
zj5+hvdGClwCHVGk5ohBjlIHRa4KkCPmv9mgamzAnY3sRXKKV/KCIHud+xGsey656krbAQH2eqRi
GH8A+7zmUPVmznTMxnTXrHYovjJg2hEORpM+JjnM4LDVe+PrMseN40vTjB5oR2iHcdKnL5EeN5+q
xbYfkYnuuq3niOxQW3r0EwYdUt420bMA/99rjZ+7UXliib03VGvley05v8givn4GvDeMNq3z5mCY
uMzj4RlhUdOV3v3Hb+SNxtE6q+gGrnrJkCJJPV5fJ/bsZpp6Lz0YEd44sfy6ivEnOS4IQ0dVv9uY
g7bJWpfN3+qCYZJnnVSv6sXZf3wj75zNlJ9phtJZoUaqruPx226JlUrJC62yg1038LzqZjrLLGMM
jAx7BW+Rz3OF22rUiy/GVBUn0B/vjALhKUm8Cx7RRnL4KDLQcjxzYOBVB2FgDLH02oRDEAZS8Ijs
XWasLvONoWaBpdYJ7goWLvH26O7gqGaBnQhrU5lGfUKP853jnO1rpQnCkQIG5B2djNDjYuSFqEc6
xhQ/iC6fofCC3LrHvUIpfaXVcURUZzdGqc5ML7IWz1/TgDznD7Gm4onLXz0WjkZeNKUZlJK+nZ4l
LlTCz6pIpbmHW96pLsZLzPZ68QE4pxJCU5uOAkotr19kFpVTAZmUnLAzxZ3RJvYXShJUDmO6D2hF
ISxZh2QdXhQ40KbPeCPNDvXpVAnwkXFl0FrRgFNoNZiPdaRqVz0PhxHlJFhnkzICyrGHDO5fpNRK
0LEXrmW9QQeuP+v57aiYMHLwSe/usYLhM2iBLu7H9RhtcLrMbtw5nd2wMVrZbDRo0HnYe9l8ZQ2E
h5iY2hN8ntiFLtB5VYXpR6PYW6MFkruRbpfGwSCMogkXtcVTOQGhdKbEQ6KeK0vS7fLEQS+f+KI6
2JowwQiLRfzC0witRFAESkjuF/SZc42I0XLbSIAZi7XYP2tEYVo/MhXxeej1IQ90NZEPqnDMPADx
aWR+0+XVzyga63sMfmy5IZiuMJJFfCXIu8jSIezGRhGYyhgBH5omRT1PZW5jUc61RaCxvyPOGzlg
TbBjtw59brU6hd14/oUnedIGs9fRNc1QTcIQuEBx0h+6zn3G3oVG7Iml/mZvW5faimmjUGtTtjqa
2IaCNQy8mAXDoxzYEPsB4pBt3WA6qqVuAeF4cYj9hgWnDQVDXvULnmjFdtQrNP9Ah2j5BX3ACX+Y
WhhP+jRFn60RpwoaKlkciKW2WR1oHw4BwZ7+A9PPqA9gzskLaPYq/FZewV06kM9thtjU71N39RiZ
FwEx3DQEhvezNl3oU4/bd5eIlksXuuHPgPUe0kpfvtZqwcJpx7bBGbhQi1sNQS06SZjDFVihpXjJ
13VaNZt8aspHE11VPax1t9dDyYq3fNObJbSMwiWrc8bGuFf7fD4z2ynusMlq3XHnaTVOb8I0KVRM
Ra+LAAhWvHU6bHiC2hg9a+sOzYhDMSyJHp76DLXGSSp1U9VzGUJTxYrbaHE9bmMr+RU1uDMBkowT
/JsLzU7O4fMpxP6ZkTyrSx9/Q8kz+6Qlw+RetMJGLxCnpjwwDWXGCitLvI0sFzBpmLTPUNqMcrnI
4UhXGw5I8x792ojNcojjh6iN4dxLHcKskE4CGVwBUh4oSov9Xo7Z7TX+Lbo8zyJLHXfuDNZsu2AW
+unjOfamJku3bwWZsHusiB71KNJI0igr0qHvDpho4qvbNM65qYtDhxOZP1ooklqFfOwmwztRdl53
t1e7HxwFCGX0qum2rMLQr3c/DPZi3MRncWjywgjqAenkOtYRXYzMdtePJxlm7zznylSncMQhTjJz
9JwdzhkTxrRcr4guhoL61BAZLgDf8mIQ1Y65VW863fjHCS1hA89IpEktDjjW0WV1O9bcRR+7Q7Ky
oFdB+E1hI8D/8Ut8E8PT0HBW+CkYJSogx3Fct+CFY6rleNBa5zANyUOhmt6lxIXmxGx550KEPqs6
CjBp5s36+W/BR9QjghPrw3CoEcAOSVrgZdLM2OatOBXGv3MpwO3ILLMB2hQEjvY+qYFUIH6cDhUC
wwF7wrKBTulewFvLTzzV26Yn1erfr3WU6uLRA0ZpmKaDzNEx6ltagPGCeJiR68hccBDu8K5wvloW
J3KTZMKn5l9vPn6Hb/d6XDjQkWSSUgFB4Oj10Dp5CWbEdaaDjr5eaHe2d17NyyltrreISx6VPHYN
lZkqFBReX8YWWd5aQpkOk67VO6W0xwss1Oh/mHK+APjgBm0sszu3ADZUrOLD4NCGUGkt95+WF7iR
Fw1tSkxkH8c3Ms0ZOrhtL8nHTVyUZGttAHXUYe4lJx/6vbm0ogdV1uL6+Edji+ALQB0MOw+dZezy
Iv4hXTe9b9vWd6NoZwxJmBvxbp7aM5ANF2CoP/fMPr9xDOXKEbMKcdg+Eca/c0u8AHCNdD4pexyn
E+lg4Fo5eNMBTc5ih0ykvMkkgEahU0r659vDqlhFOoxHBGW9o8f32mKcTaoeB2H1ANHyzP2USQeZ
SAOVqI9n8dveA6Uim6Ynvhdw0MCuHM0vIE9KEpvaQQLYJe3DbkvdmoRcmNV7HrS+FE9TJfCmkki3
XPULv6iKplym3YQYbsaQ6f7iWPVty3m5ehZF5kVMGJ2tsqkwGfqoNDYA/uzHBU7oTZFy5gZiks/T
Uuc/OWyG+aKUynIG1ZcT2ZmAoV0tkaz+cXmMB+Xu1qTwRVx0fcG/bYXAjkYjnu35YBm1ATOkWfyE
QtYdnYT2RNb13lyhkfwXqoq65dGaVcZhVOZcmQ/ePM5hlY9FkJQl5P45OSngugJbXp/LPBbcqbVT
SrXMOXp/CL7V+mJzLatPsdrq2wb+vo2seYVquaEkV5BhlDCHRL/nfVxK3atPbAzrFY7uwFmlo5AX
IL8EhPR6YAtPsSZi7vnQYSzlI/ClEprFqJoqC/8TQfj7QsWTjvCyPHWOvg1KAIDglGSh4LdqdB+d
OTTrFisZiuVgkc74ZlkiR2XLlqTI5MKT9s/XJf1hyM1w0YH5vhQPf5tCrV2I0XFm9eBB5HFSvf1i
lEZ/NklY5x8vy3e2fVhaK62JoIus0ziKQ4ay65amKKzDAvbjS+QBQsg8l6XTtrC4/BG53rNaATjh
V3aBHqm3eJMexk0OAqntnK8f387bs24FwFP05f1SDjxmNlZI1opaWxHBk3cPfM5EOddtT+ywb18m
hCBwZFS41oLN8UyudC9tW721DsJM8q3EvtLPdDM703q33eRjr50oQ7zzUC4lEWuNwhAJPEY3UIBH
bCMW5kFFuceXFaUvUXv99uOhe+epOC0Bpnmc4muv/fXqGBps7eoMq+lKWNV5Du1lP8RGsiN7mAA2
qOo/hWKxHayFa+Dv64s61tGOOgxLZ3O2D7RStKAkmt0MqqQwHRfevm/nU8Tst6sfmg9YLLozKFzy
36+fr6xi1B+0xDloHjCkCP45zJdeOYtbymzaIrpgqVxntyjJr48H9uX9vN53OI1fsIfoyuL6eHRK
2kmPYIhgZPHBks+mSSgdK4XYWIPyhSHu7hr6/WHaueDr1QL6TZPZIS1dc4McwnytJVYReJnx2BEc
+mhOVwcX0eJt1DumnzpWdWJ6v2Cjju8XlDOKFuxYNMWP9skux8gL80nn0BZKtbEhBgUORtr3UY02
mypRiPQiiV3kMs+XdVc15MRxutH6Rgk7x25wHTatIJegij4eyLfrAPgHcIy1XkFL5xgHEo0MhxVP
8R3u8SKY414PMkQpT50Sbw8qyOZsSMitcA0cXV5PFPBk0sroXt8p1CMPXtsq5N/TgOui1vTyoZ4i
8+C0FA2ChW6Ku81iBIQCLDu1Gn0/IXOf9KW+KTjt4FwlqfuI4dSgn7tYIu2rLPZ2SZaBfXMjaNj+
1KSxpN7VtUs4W15/wKAU7zC7Ir32VSsTJk5wVvkVLfHlwrYrgRXrknjwHoCcg09WzWXjJFm+zzxv
LO9BPS2IWgxtm/uFYxcbSjX1N2+AtT+KJL/jdC5/OXFq9nu0p6ovrTA94C1Nqt9Fi+NsSWbKBxXX
aYE4RzSVoc3DPIEtUBefXWi5140cc66un1GVMKTAerkZRLSRWqudAV7JfqWNlqkcbAUm1m5pihad
Oru56AaRPbeEpMiY6/Hyra11+yZrhzJHOD43rksddcGd4+Bwg/D3NMb+gLYezZyoSYpdIasxKJLC
Zl61lFfBeU39Ri8a61KJAWmDPjclziWZnWsn5sObsji1BOJ7ZgMgL8pmxuvp0M+IoTpFn95lPZrz
ni310Cid/ntnKoi3GGN/LhzF2NS4dF8siMadCNHebltc/qVaR1+LTuZR5JAu+M/g3J3eVbnxvZwS
aCpJbgeOTG1Kr85wS7tk8eWIhunHq2394Ve7AGKqxEgAxUlhUFs+em47xZFmADVwRzNHXE21M4Yi
sbXzjGLY1oqy+IqYXzmxxN+GExaROac3Sw9MAtnq69FWCtYl60m/64eyvowsaqmyVKawpOd+1hK3
XVh1Hm0bDMdoEizVxs3z6hJ6bnvieHoJXI6eH1wEwrLgOhFJOC599ELXJPdiYoFrg6ibBhfj7Uy3
5M3kztq1hsVpEUS12hh41MYDoKXRujc6vA8gi7Yjqvmi7i5GsiO5HavKvBaeXM3Fy0WVId6oBcqS
DTYawehFFXbTMTbD+PhOPup6Q7wBTGpmoVmb3llOZkNYuiCxH2pa1aBJRk28CjIBoh68dIs+Yez0
nGAfz4A3EQEvga2Q/8ATDKGco+zA7jMhBXHOnUedFvSZVwaQJJdtI2S1wfcjDT++3pupvlbQXupo
tFfBa6z381vUGqO1jSNkZtx1tsivMDMyoB1HbvGlVevPuVD1+7aW1j2uh90JYsKbk2W9MgqDa5+a
E/q4+SQMpet0ZTbupJhMvzCUIgB0c+r8emdy092iRLKGpmvl/WhAS6+cpN60xl06x/V56hWYY1pl
ti/zwuEoW2L0/vTsWuPl/rDm/Lvbm+kZytSnhN3epH08LjgF+BxgcAwatK8HumjMIUvjwbiDLzF/
VmVV772GJl/SK/HXj9/peyP7+6WOoi5iu9I02TnvSpfi5NQoZUCEJDcfX+XNHg2oCMgN1FRsHKhU
rnfx28xJHU1FYWmw75LZ0La5mpZnIN4NvDjnaj80jXYe6waeWuqwXM25pp3YKt+W+QA0UesGfwDW
n/E8ChlSU3Ls25F515iTu8nccpcmWeGbfXsBGvd+rNTrbhnPcO++GZ301NXXMXy9U4HcIXQnqbZs
2upHYzxKR1H7KrHulmVaroZcMw6o6CZXY94voUjBiUKzFU+5oZY/RFF8qep0Fa4V2anAcT0Sjm6E
OHclifEaKPofHRmdNziLI0rlThUkEr7mSDrZiLL0N4LPbu0SO1i/rabGCFyk7Z5lPOx7NllopLKb
g6VvUi1sFy97/Hh6vFl45lqZhNnFsaKDOzt+P10eAx4HGnbQhzneTap16cazsXfM2qjxyynnc6R7
u1srBzvTZqVCPSKvHrrYSE8th+OlB/0JLh1FAKpzRJnHADHNEWliU20+VI3eJmE3K02+0ROCeC9v
cyytSR/Y/NE/WS69RgFE3pQtwm2x6fXfXb4bhRNy7DPotUEzwsVwi7UBJs10IxYUmXzV7Gy2TdDN
yIlWS3UZOYV0fFHnyl4UpvWzhURwSWdBCoigaXfvcpYOPvyXRvpolI+P5rCY3zy1SS/bWqW3YJA4
eUFdQfcLSrHWzrI4n766xtyDUc7KC5wCLUS1skr3id4aPRSkMgrSJc0yBf1SVBl1Ftq9voZX/Sk3
qjdAqDWhImSAogm69a36jxr3lSabNv8Um7nQz6YFzI3fJzHKjunodrrPfp8/jblefI4UvaNyt+T9
J70fjD3xd/GYapkJwppiMWXDzIuTAAFeqhgabjvPJ+bhug/8vkC4V4xFQBJAcAevdJxaFItVd2XG
vcLKRcgyd4s+GMdW25WGOuxMPanPEq0ud3om8k/zKlgJ+GIMNZnnAfXPU0oq2vGCxbuFrgvQk5VR
wvl3FG2hrJvOolX0TwrmIYik7ylObzT7R+JS0ujs7arhUtsPpZZdWwsjV497c8r/YYDNTUChwFsV
dRy4Ii8iHb9t3sirWIMV6eqnoh7swMZxM1CX2d6NRN7nZae2ftMk8odEExrlzhMxxxukEgEu9U9v
5cVxKrODvj46+qG3IscunU+LfpsWV512U9OVdY0hRJ8yXH3UTCR5s+zO7j2M277PENUMswli66ok
IhXuxqywpte/ZVW2U0tx4mR7c7S83B9gyb/v79gBbXLlpORa4XwCGrsrN+7ZuHH9aZP4h4/n5vER
ul4HdQoaGcxO6nlH42DKZsIviHHIfT1ACiUYfRmyhE6M95ut+Pg6R0FeakTNKG2eRw00vwuSEBXI
cJP5YEP+mlf/8co/tvuv/+TfP+sGlZUY377X//yvq/QnUXb93P/n+rX//bOjv7ppnqpPvXh66q8e
muO/fPVFfv/v64cP/cOrf2yqPu3nw/Ak5runjkPt5SJ4Uq9/+f/74b+eXn7l89w8/fuPnzXclfXX
4rSu/vj7o7Nf//4D6OxvL3f9/b8/vH4o+d5l+vgk0oc333h66Pp//6E4f66VN8BMKt6Hq6cSq14+
vXykaX9iZ4b8F1eAmUID7Y9/VbXok3//4f5JKwk5CAch4LXquZqDIfy0fmT+ScNNtemCrXJ96GV7
f/zPs9/+tfv99Vre9+c2zNeZJwkH63E9JMk5VgXNl89/2xBgd4N465eVN+LU4CVtD9oi7gAKGtjp
1IMnUofa1ykJOL7igBL02wzcEfF2A7AjaXt761Ka2JZ2FJXbaFiw+uir2AA7sUSdGuZLg6wHx4B6
WcWJk/t27Qx3iV7auT9XCAtsvSFeQEwYqdiNUZ2ikNGkduQXSl574eiOwkaNyFWepihyvKAZ4vKC
igmoLkr88lyVw6T6MF/6nP9DQ8/B6UYgQNgpeRcSDPE3WGPKt7JvE21vNnH22Y2K8smuaufMVSpn
8EsFh2XZZPvJKKZ541WmG9h9T2lkbqLsk1Cb6jNQrU7xQSHJe3Sp9PMxb9IIWYqhKfw6csYfFHmG
ODAnfG12UWqb6iZCuRi2cVd7z1FnjF8mR7Gsi7qVJtRSAbatXmzKCvBzOxps1hzjLK927ienq7GC
Tqop0kOlNMQdDh/GQ9V5zVnn2Zl6bs1z/ZBPurIE5DLKJbqezeAnEN6/TQX+BLu0K9w6mFMNHSfD
iU3Hx91hvIjZP9uwH/ThPtNjeUG3v7IDRUvcJexHp7ldZEN/ry4XijuLM2S7rHHwTWhw7zAyS1Kz
6t0LsEr9fasZTRtko4uZR+emqe5HLvV4v00XG+uIxtKvrDzWrlsvdfDxnj1cq825EDe2sSRWKDOj
vzByLf/u6JUoQqvonfp85OE+9SZysbBpjZJke27i0teSQnN9HWDWFI6ym24KfgJnCqszn+zJe0AM
OtOQuM36KqC8KjlMq8K+kY1XpmGkie7z5HrLL2RSJvgIrjnsytryyos0bvpmp8sy3thu3AYG3DqN
blFaGHcQlKqnqpvrXwkwquhsBAe9a2AO0Lm05+xGAfwxQDbUMYfuMnPS9wX4lz0ksixh/kX2lbE0
Q3U2N4rQN3AUbeBU0pq/eekIexjq81wFqlZW34Az6nWgExb0Wz3R4y8dJF2xjWkEowc/ucCaLSi+
Afpv8z2KScMSqHHeKD62bM21gRAWpiplzftWEbm/scqoyf24astuA/HJ/QHtTfUC5nkuN7kFEugK
RRZqKRWmFjpO4trc+WMLBiukDFAkW2eR1Xkl5TBu3Ywf3jitt9CobOxsCui34ZKR6mMCBDMD4+Or
g5MWYZsT9PswB6PPE3nPs6ZmurElG55bX40H5XvfeyV4x6kuYUp3vaP5/YDzxJZ2h/e91vMSPvpc
4XasalJjHrbdXS1m7UpUnnOP8+g4+ZXnRUWgYho0bKOomZ5F3KpdCEprwZdAL5XbrlVXciRa5UFv
xqB3m6pqO79Was0G/6BhYKb1ivJALckMKpDQkp9DrjBYrMK+clvQ5mEU0RbaN3lOxWdOCrBr8L33
SyKXMhQmWN2tIpf6szdTVEOnvmu6cwODrGe7E9FNRm3LDErkG3Fq9aZCvSO9SB7cSGf38S0AxbWf
AM13QmgtmCCTC6Td3djnQ7rta7cZbvtEN6/bmX364EIKEYEnZncOHPYVdzOaXbTtF7PO/NwRrQpW
r8iqoHU78b0sY3FudxKwWltX8mYeWvU6FYSUG9Q8rMpfPDd9jIamvx8njzg9Gnj9vLVahrk9rTgq
W6o/3XFWnI2cZq+9S3U9F+HqlPW1KEb1e5kVbK5jNHg1gvCYpvQstLzJbsg7jfmmRE513hayLdIw
1h3khUAdasu2K5YSgFZfeDciUpzMCmivNd2mivG9ORhKHdeovHYpMqKdkxVB0Y3ZfLlY0Zz7Uyea
q6arbExfWGQ/upqxCpH1supz0vDma0N/hgZ6azXj1lCMjpGpwW4nAZViLV4hjvRgdUsplbDsnGj2
tW5y1DMnloO5rVHaCzsHh8Wzxsvre+El6iEq5lS9qNKp0sKkSwHhupGrf56z0S73GfvW1Tx38YIf
rSvFzqvHfEeTpHL9rKk489QyF/GW/G+6s6dpwhtcHfVp3c5l5F6gva5PN07fR+qZ6kypNwYDLR2E
KRbcNpOiQn0P5ZvuVuFFFoE9sqXNTZZFYZJ2w7BTNHKCl2Dl/+K2P1axj//4n9DoTdgWsHcRrP4e
tq1f+CtqM80/ATUCxiNzRF8Av4r/CdpM4094ZuTAsIhBUcHK/t+YTSGeAzSjwZjUiahAnhPV/x20
KZr+58rAwikMYN9aCLT+SdT2omH6W2pLoPYC26OgB6fVoQj3Oo8Sbaerac6h0sQD4ZGqWDMKgu5y
Nyypemf0sbWNJBy8jam140+1UnM/ypvyk151Fv4CQl3OsP25L4oKcQYzBifreyb4qVGtEhycltWY
To5lfRt1okygyqIlXOETXweLa/d0Rbp4+CwtK/paaDJN/NHoix+NqMrLmkL8EFbmC/dELGHM3nVF
8OlB12mi5qrIVdK6xDE/DUVOZBKjJ5WWyRdgtPU3CDO1CFQaTYOvtpq9U6NsioNaupvcldG31Kqr
n5MnCE5/e/d/h8X/qobyFhRy3/37j5ci7OsBJSuGCwoSiIYnoNbXA5ogNTwXJYpSqVVonzlmxTmC
obAd2ly6BxyttF99LmnwLebSoY4tp1Wmt2vvPK3MMbjz5PNCi30P8rrR/DIqCYPMJf0kdKrQYV2Z
43mWFJaxzyXH0Mc3vyZxR/dOoQuswiooumoNvb73AmfOop1BRhkU+zbSs6Jdpc/TxlZSd0PjQD2V
Vb5OGWiQrY6tv13wKKs04FIkCANggYVTsZKpN2UZsbPSkB3Mw2zmW+EQ5FCcPadQvFUSWkZLcY01
8bmI5m90HTadK4Ipl3/tZa9S0N/fIvnSm4F4YRCz9lD+NdYCzG+pjC46pLm0FkE/UgV/icr6fFUc
/Wfti5enX3F49GvW+qJzNFVgWoCkcUh+UsXqL4XQxKbFnOnES31pNR69VRsMKVUakjKqu0dLHC+u
JYXLaiPK6MJ+SWu4Dn6jRfGFXsjoazIkGgUDHbk81RbqV2HZcHwHW80eBLzw50S1YMRwBSMw4toj
KO6XJPTKMn9C7afDUmWJtM0yTHayGRJw2vBKOFxUr9jICDs4jyabZkxltskKiGFj0VXfMZS0cWwr
6X1ZUbFBQ4skDOKK7FBw7aoOXZPibOLAg9eQTWD3KsP+m5b+f+fVHyuV9YPzilqFeCj+9f+eRfrz
ofrX3VMzPBbpz1cHGL/w1wGmO3+Culspv2tIwY7GUvmr6qCZf66GhKuP+kpIVFdcx99FB84vCFA6
VVPgTxQCVoHev88vnVNvNcRlo6ZXSD/L/ifHF7Wu11vICildN1nKs5QeaOcc44MAuDhtL4pdWhO5
UjCQFrIV+75BUFFRbHNvCvWH3RnNTm284Ye5EOm30u5vGterv2nOON2IuMlAZyhOtY0jzfsKlvER
FqiIwqUZuxBVRntHAVsLS+AzVZAK1XpC/Hc+t0rSgZdfnChwhMpQPCKhp4Xzmnn5wkFcN5nKPj2b
zao5U4dm+hpbTX/ZWgaIDimsSxvNvYy+c8O3MyULllZkN3WzgMhLkvnrNGbYyQ/dLxPBX+F3lp6c
dVbm7Jt+NK6knRhBqvFdElI6u1FR0X0lEI3o3CDZlt+k1vAry3pYU0UJhLzAqCPD+29vFN2vMo6U
b2lV9jd46tHG1BxOzWlw0IKMqx0LeURgLHWuh77pnlMlfRzB8Z6t31Qkv6jmhvVZGeSvlp34YsS7
8TJ2uWUpuTgsKuu5VVJnn6a5s3eX7NGJGcDFMfIb4S6LEbw8BtpiCNEkjNPLXbqzzG9UvXWuqUP8
kinfypcO0KGhAbMaOjwVLHtfYVcQwjGwns2Mk94boIoFiS77GyQCVJRPk/zG8qLkTNcoF/UOvzA5
1jNvdaKVIXgIVVG63u9aGooFh8wX+IkMQAk2y+6xTU5LHjteb7wHNXMzR+BkBoBtN9K06ZXUzLjr
xdZ5EoXbt5xGvRiGTs3h3GN56IukUPdjgiRbBdIb9BF8t9AA7PKrHPhNmRuIG9mWkrHvry8P5U0Y
P7WT79bBzRLX3i9TqRCRzZH1nDnFI4ghrmhIJEuzR9EpOlm+VZ+tw1oZvbP3wDPeVDMDbLTl4xJD
1BoVLuo0sf3surN4tsw4PTNqXkhBxLRHoeWXMUX2NSbtiFYrwvyhg/INEne8zntL3lazinNWJwt4
bd1XNVJvtSKqx2AE/nPmuCsBaiA/+wRe38FkSjo3StrmF1ofpTtnxCHUdwfN/armmgjzSKg3Vk/a
2XSGe7laBGxim3zH9wxZbzXHVkjEpHXdluqwUZspuqAXh0FD5ZWhow/iPs0nkFXmlJ55oJgCtIbG
MHF6OhpK58S/llJY+8qhzBVSCYj2DpYxvwy1XimMc93ovhj6elNC+Q5BQnVXfdw0gVu7/VMmgeg5
OB9lKOd5C6RDBeli1+1uJBPeRV4YTbYJmjIOndYOTqF9aFVpfGsGV95lplNvRKwnLciDOXmIRxbC
stjiwi0sbR+rs7ybYye7ZtYP30SiaJtqMtsxgKc2hnWrxtedrTXn1EnULba10rfxozf8WLPbTa1L
/VqZ2+jOq52EqdV7twOBethmuRXYaqtf5UDGrmOgKL6MdFy4QbAGIl2dStk2gMCLsQ7i3hv3iaoC
WY5Ik3cp0uMbR2Y2UviDcaNWkfyk1lGyJdVVqV448XnRgAbzFXeyr+SQG48ll93OU2Gdgez5OTh2
d6exVYLEHyfrHNtPizqnd22niMdUcUR7oO0+axXvdoN2htgYamRs6B603GEltgbGWr6BIFeop7p5
pmDVFwxVKc+hn36tW6++TQZNu87sOv2SQxg41yvFfOzAicXIKam9r9hqQlzc9ki8d7rdbLzYNc60
RvvSqXb6zaPS8m1o7HNjwcN36WXy2UmrmhC2d5lwhCeLVs57lJFnEpMKZy+z6qKvFsYjECH6eR/1
dX872MmwF6VLmzkqLXBaRo57YNbkF/iSKVe2cKI7NV+8QKUt0gZCHYD74XzV+tjZgrQhecJG2E2L
X00TPYm+plyjTHsj0Zxwtonmhy719oPSzGrgsvZ7jp8s2qpTj2N5Iuxv0NN0gMlVGQBtyfdiSpxN
N6jimvEf/MHsCi8oyuwmmdNqS8Gp/RLLFlHkSbPOk1qNb+N4wtYh6l20mc3pfkL4/yJZMBwcu8Hb
UK5RfewAVdR+UWxM9Fb6gxipOtS6IJVy4odl0HkmAb2T0BBJ7UX5ni/RYviTqKkXQ3fIz5GML6+o
ecWhLnT9v9k7jyXXkSxNv0pb71EGLbYEqMlgaHE3sJCQDod0iKfvj1k9NnmryjJt9rMrq7TMYDAA
93N+uR+qyUW40Aukg1UHbG+oYN2IiYbeId0lds3rHffqU9nDmeaKaSV7fl9fc47lNNlR0JVqr7sz
qBnpCj2vqCOPpcDe0Q5zey6aK+tvZAkgfa0s45iyvx1nk54TjnWTB8pwmvtUr9MdQwlp/fo0Y86N
x32rK/elVbpYa6M/fmq4lJkB6sdOVeh0ZC2eujpYnnXkFtcyEf36Slg3pMNhXa3xRh96GrOclZtQ
zb1yR825y7Ju3hH57OwnI4Orn+Wyw7mm1qYZl5HruxWparG3NhejvIkrATOZds1W8EHWWuBztuqS
F4KgqT2K/0O3NNaBxkTSAJGSrqeGfuz6elNx3+V7M7XzOy1J7sthmG8IpgyOGd0PX8OIcpUOyXlV
yuoxFiXns2GiPLBM8Z0Yc3VGsXAtw615inNbXlsU5S2VsQ8imfENSzf2NqKIx2+rTdD8+1iwOpp0
u24XxMI8+pWr3enCzeMVT6p3cPmBbNmquVBurH/lGNeO6ObSZ9Od3rS5s4/6rBzwAXuoNoGTibuy
c+UJjSz3ncRb1cTLyOOYyXukHjZ+Y7h6ejqz+EKM692EMX5r1ukZrU5zl3lYOppY42lve3Pn8N/f
gL7dDtpURRQ2qoeKVM2oyLVxG6fiUqfOc0EB8K2mxygee4XItklUmAbeiqxllhRLnHlXkWQ0PMRo
sg+jx/oh6lpcwEBvO4sLIBPmY0rDmSuWDybY+Zrim25k4PwKYoPHtPfJH2p1jZc2c1ZGOcMieeWD
hZJp07ZBspbOpB/ErDkrxjQtRIfRPcdj6h05aao1ykRjQ+YMcsK6UB+LmuSvIh9lBumRtZfFMaa9
JmL70lWadcVqg/usDoJtJ0eC1YN0+SEf8NCOunownC6+NGam3TiVr9Z2YyYblVhzhOzEidzRt7Zk
T8i1kzXtzpRau1aINNfpaM2bHMx5UwNcfuI5q9bYO+ZmPVsTzX9990Ri9ngW+dTUq3g2tL1twp6s
KqmZI2+NSSy5cJtoniv9yZ+E+4nju9xUDL4kUHXpGmapjuZ46LbD3DebDAfjhs7RfuMr3wthAAUB
8NMhDZy+pP/akgfL6Sn8Hi20TaW77tjLD3leia2U4lzaAb2prdtvA9VVN5rGOeFnnftk9eIlb81x
vRhms0ZSr+1dAQvjOBPLbIqB0S+B0PPSgsBTDgybNt5Njcw3VpBh9OdQDI2EnECN7L5Vgqd+Jytt
3iy2MMgL621UOC0vWqqyo2qsFPR+HHY+XpFtPecZMdON/jUj6d3mHWFwemfNa36nOEqyYTk6Zrnc
TgwFVdE0n4krRKhn7a8usLKVTZ7B3cK8srWCyT7J2WYaVv5N7aQXbWF2M6YUrU5X6Q+zblx6io7w
NkErEV3ub7kY+nY1e6ZaU7vZfQb42d5KbrfPOJ2DfVUrni6pL8aeZmrf2OjxXHOOF5p17gvSotDH
IMqLLDWMx8CX7d6zS+uWN7beG4vtnP26tcZVY/TZq+51xcnRU3kTq7iPw6vj/FH1WvNOuawW1aZM
d8HCkTJ0hhECKOdnUY7L0ffFEq9aqNeozrpFogg3mnvHbqs7EWjam2GRmRbqjhtvR6tTcs2tQmu1
bV6VIkmj3Q+8omKVSiv+uKqGd8yE3bMT6zBDbrfMey3r7Ce4d+eSBW6/iXOn2aK0Q7nX5yWYYl77
/u0Y1PoOaB/helv1zR1MU+WtLDee8hX91MN+EV79YSEh+eKiWPZOpsga6Inuv3WVuZAszZOXGv6w
LZvRex6nfIQHS0e50pFun5OgFPsqDvLbzKqwhmLp1qcw860cs75zNjS6ZVyvWw6paFDGdEiLwF/M
NJpYle41g45BZMMbd7D9VVqL94IWN5iFTh3JQ8qwBmDMnNxgROYGPTwnzuvUZXM4asaToAgMwZn6
IrovWydCZ2aUM4c09/RpiAt7PWlsJ2KBG2k8/72v82XdtGrYJW2qTnRBlCeV9O/FQGxYYwwUNyqm
8URjWI95aL8U4T9hItS9h7SfpGN2mF5/JkOvDU2adRIInrUaRBD6aaMRXwWrPynnPOVddrbNZfwo
YABvynS2f4ygxvlJjteJ8oQsGiq8L8ucJesru7dj/LnzqvnXbGChtjKVnCfeV2qDBqwVY+wePMNJ
DlXTa+uCENkoG5rTJDqCiFlKozax5Rat3XJTt0Oxmz1lPMcOdayuN7thTvkNbF5/UsX8xdlZkMGW
+jvhXematFjrAfVvWvAct+KxmOYH0Tti07sd9enZ/FjJKtJbVGeVGp8m4flhl+X2Wz2my1GK3Lu1
5rh60iaSP0yPHKRBvcViqW4Hx0vZA404BFtbznWdc5sPmCuwhxfC+KAUsESTjjhs8CvGrfbqpIQP
21Dg0WJ8leKU87vtifJJNs2SPwAx7L10KFY2zpzXMsNoBSB2AUGwoilrP+CYPqrrLJVp1mM7cUsG
cREVTLaHXBBSPTnFL0SRedgbzkM8aj9TxTO4yIvUpzc5SrVxp/FWOHJZ0UYzn+LY1Q5u78cbgkmj
0jJIbIlTfv0KzmswtBdDjRww2nIiKAySTBWUbutNvg66wjxbea3WKBXloUiYJnu9dgBOfQALuy63
RGfeMJYaq1xHtEfzbrzWUx1NpJvU+8UsSevvh5PlKPmJbwHWrhiQgOQOSbgBlxxxM9P0qCWef/QX
FfyCIelQdTjJWpXJodFNtv3A+tS5uQ4jFSL0I2z8Up4LRziXoKnUNmcWDoGBfubeG/bjjLax1/KZ
GNzFhArGuToN1TF3g1/SVg9La/f0IJlnYqKPKlM/ozN8kgm+ocmM0jdHrQxmiqx3AriK+EgQ6XgG
yblJg3hbAgNpVk600MTJpguxnjoYeJRIz1WpHbUgf+qyejzbeMju0Yb4oWHKH4SgG9jULwe7ckL5
b1RgVwh7p7gZhnqM0gE1ytylat0bxkujBy8Z8y3ZeM1OVc6xLrjmfPDWlfS7QxkTYVMWjO+j5j4o
LsmCBwJFp/ZW+CTAtEFhQziOr6NeRUJDGKFYCxN3bAHiE1brQW5j20NWR2uK6aeQAjlUbNnTS+Wb
4wRbnPWs9MsPD/jCvzPX3AH6lhSj5zpxxB1dQfCMQXUgfhtisi+fdCPZilLL1yKzI67tZ60PTvVQ
TgdTH77B52A66hn/p41CJu2sR1OLX4SlLXd1rr/JruW4GrtXA3uXdIxvYYuXJgg+xjn5yW3/pASb
izWwjQc/SWns/Zq52yxNk9qYvgwnrGHL0L+nCGeO47LwtNXWsHHLbp/0bvtaa1q/ghcpLj0uM2ZF
PT55FOWsHc3yojJJCwZNOsOLEke61jbBjhuvXgWdmLd2CSJukSnVAN+XjkZ8iDhMnbVtJcX0FeE0
pkYzTLJ8VUQMhXwc4mowhuVx88aX+YAMfAfNeFP5KRrBUm3oeeFaHfZZ0rr0iWogAkVb7hCsNJuy
ku6lGrSwZE9b5aPxgH0b4WtDkUxWQ9Drer2RWYC5hGYkZnM0IyGYJ2tT6d32ZbyVgTj4yt23mVy5
bBWrYEQkE7i4wtLsuVzqlTan3YoQkXcaHLlEdJTfYtwCNsVPXj8Sl+RceUEimxRynx1z/J22aGfe
hy3/lXt3yS9mRvP5sjg3dpzv+6kdw9kvX7DL3Kuai5I6EJT5+P6bIZL58lQvybyiaEKLkgI0o7PT
O8G9tcqK+dmkMFMv4wu8IqZ/S9/Sba7CoAj2aVLEoZ8NO9etk0erCnpUwMObG3dH9uFmpSoc2640
0l3NUbadzCRGR+Xx9JIPVm8JToLdWUrvvW1NdvAiD8KeSrcu1Aqzvu9q9QRISJdQqRmHNCn1kOAo
e0tBTlOu0VB3zwt9iVRQkdt4UME1vzD284CcCE5F9D7LWUL87geCQzcqG0jKqxovMkGRJ+TZHocm
scYHt+iD79JU/j72HIaAtJs+elkFqz6Dd7KDjsa3xKu+kLCWL0uQtPvOWIhd9kCGwQgmUo/bSVQP
Xpumn3EnjDcgNntXVoN5Sz9L99R2+bDK20VbmT0evxGY7lB6xXxIpB0NQffHR5LPTCak5ErWH6Nh
3esYVKNZ9t8LnURHXltnoyheC/U5mTex7063/uBV13Oiu+80BCQrrXdZ5VKj3SBNUWtE88sF0V58
nk3bxvUXpLdpw6Zs10bwWgyohjPdVZjN0+bZU2n1iAyleCfOpdkiV+qRMXArWWNvHvR21O6IvuTT
pzT0bU2DAG7UYXn3lrdpHMEk+3TymYiXOkijTUAXGZRhP27L1lNkScwADkhA2CibtypoQB1qNaQr
ON5rr7QTP3gmvXLB2BihJ6Zm1znX7KrUc3b4Cuw7f16+5ySPCf9Y4j2J34pKJsGkoScsvEaiZ/sq
G/sDN0p3rEq/2SJNJPrOay3j1c1HdWbpqNa0uKeb2QYiGFFpCZ6B4j4N5vkhlTLZe15Tfg1D792n
TveKdtPsIm/QzoJlkNBuxviYwfhAA/ad28ZpWA2zRP+T8HI3IBotH4hWZX9+qJ1O39S9QPEm5mnL
GDO8LeAGKP6RAFGg3e7sBg/g0PsMrp7RHVuMzU9N07EPG5zYdeWmp1SW+mng/jt1rmZH11rdQ0LY
Vk4dyEoOTrf3q3rYFy05pnjFtUuq579Gu2VadbMHotHSlaibS1/qyanWa4gMv3rEwGreqyA3wZor
iVaoFygGShaGDSrVPopNVHeOnVf7UgRZRNxAcWrxsnLM9eXOE41Br5tjiBWVWmrPf1Z+LoUajrGU
MxvDoJFLdv3DtlXeHpJ2UPAqfA88meskdo3z2BEcFtjjQ0KwwnrI9YbbfCK+bRbOvvJEHmVBLtdJ
NxN2iZphRfQi/goxkMGKufWQ5aXxPhnsiL3Z5uvkeqqYvVufJ1KW+OAA1YafeGuM3vkmroZ+mwVm
e6BhHa/f5JBPMqvHoZ7n+95C7SATfdrLuVJMy5KGwTK+62m82ThzW4RiLpYDGjcZ5YEU6zwb2ULl
zEh+BVdz0DZaRtBULHma3fPk9l9VCZPrug3FaUQvcqunXpSZrbHxyuEByZZ66CUVgwvkDa7csXop
gnxYu+7kHYacvwaQNXk7XltHrZeWkbJMIoVVBW3ias6NQWwMvt68ucNh7Z7jyYk3fJ6z7AoEVmhI
znlliZPpF7/sdkw3xA+W+yFWzbbWPQAUdi7hkIRWwxseeH/NW2WMw0UVlReaNbq21BkLxCdpuXGS
4W1wa/QRheuf4squdlkxFFv6rz9Uq8eRRAJagUwuybHXJv2mV4X6SvJrEY0Qi3GYqW3cprbeHqTe
NmeoqHzDgLoB41rj3EAhiVaZebtaIrNEoGWI3t9oiUYe5VjLEAWyvp1AIY6AljpphwQp5g52lExY
NHOk096a6nFNUYTxoU+Vv24da4rSpEMO6BhtSBI9yJCe+ptr99RB1VUR4kb1o56zYTPVS7VqtYZz
PR38MxiM96QsuzwnMS6cMe26dQ0XFCZg7W1dFmEDUf5YjHm/JolSCyuXPitJt+qBAt8g5/UZSjI/
y3fIxnLblPqIh4xIBotuonWueSa9C7rzmC0UovZlGW+k65xSQWAX9zMy0AQL00qhi1vFruBN97SO
X1K59ipoUadwP7l31/ivdlXWXcIE3c/ZAy1+3VYKZ8SvHmRb3FEG5L2sqzuvsGGiSMt5opykuBhd
QFPeEvSfej/UN42zjN/aAJNpaMoLVlMJKUaTgnae66XZdlPJGgamcrtktLUanqeB/Ga8A0Zl7V25
WK8GyuBo6Erx7DtKgLva5bPL5hOVOvgzHzO4nTNYrslS5UEQrRUtgVJPqlFfWSaSG9Exy4Dru+Nz
rbTpps5ypLBL9xWkf7C4/EcGt9Iic/D0DB+Nsl8XXvFbffZijjujfbXLLLgljFGYYaw7Q7yKOWUY
zbHivDRjYkZT46o3Mc5jE9Z4X51wsGkDqvVcBitz4LMlqf8zMRSBt2Z8cl9UU9SRU3DAcjw9523f
RVfN7K8pzbWXmozEXeUn/WFwffWmT4G4M3qPzMXEtt0bq/Z/iDMqFKp623sTvtGdvUDZF682dFqy
BvTgKKqyFSVbnG8eMAe2R+vcJr18UTrfHuTcT9DC+LbzHLNuQnDaE99A0l+jXGcNVmcZJ+PLJnYB
amZCmuwk+UfjB+NdQ2keKVlUQKSarW8bc4ZRtvQuovU9oJMQzXOSITpciawdfq5ekDwiwd2Nmilg
vEK2XVKYplVRuYBopDw6pg/r7ngDWZC1wWKNcFV14az4iqZ0ziNddPzbeZXsirRvblOM8BcV2PHe
8MBTB87kvaW39mtjtsWaN49vdrFqHIzX3zdQ8NyLMbSvVQwpitD/+tlk2WnR5E8wxCOA8HkxBWvy
7CyojFVbfqh+vFau8Ze2qSIK61J9OZKHJRAlH79QtORCs9cHOWp6mKPfp4tbWBcO1eC2cvgsukdz
b2i2rfyYHYJcvwZXNLV2x4/pj8RicJYnme4/I5RxIwlpTWOfhT5+e/1WKn5X9HOcXVEt+OeZskB2
Eckut/bow8lZH81SIBCQqAaHLSp/EsNGI7N3YH3WSljIbaJl8o01TlYedav8wFBkWEvUWNP4FQPt
hkFVVjNYTmBUb9DsrXOf6XUynanN9mrGdftnForMVNjqtDkV9GqP+BdTfmhszGN7E0x1/r3Qyztt
6Hqoy0tJqFw0+tIzjjm1ovZ6YZNM783SMy91rFsdgi/dQBrLkIuMqyqdjttkKdmXORfsZbMgKXrG
IrnEDy2d5qh1/eQ+z3AUc282uisjYr24kcy5/TINo4aR5Q2aWOHF0t4MeUqkhNl17asuErZfkO/y
eWHr4TbtFmwcyTJ6LxVufbEp0CWMzLqqOJaSwo3VLGqXBzGgMJzrKg9eqUY32zM0zdNg8k+WUYvr
d5F01XJjK8Pxt5P0h4OfISte1YhyjecMX5YRzkWlN3vU7slMunzehg5/lqdFcuyS+kmMqlcP+avu
dM67clR/Qw+0Zu1ElpjElDhFY5MZkJQelkjik7OMnGU/SfQQrsmIoWATDtIdPRf1MUGmExnsp0nk
+9Ce0RXT2wRlv+sa7bjo2GDGUl/aTTqwF0FB5vkqJdqUAGHh3wJuc0Y4FNCwy4zEl87MGf7Btuup
fBm7eCq29kihTxhQb56T59tm5bAF+qAIwiAT7GQ2DTkJxAlTZBziKOlamDvDLqNU5ZkV+agWru6C
VGSMZoM6p3yMq0XVruITWIlPU0bqut8x6jDg+5GYJNZoSRSJ7gXlR+lU9hxK02y+UkSs1sUsZEKQ
uJnWP86SGBet0e145fHD7hHUsyNblBHChFV5c68zKOnHXFgz4bduV7tX0X92qW07oSlmpIf2UPGp
WbfipggrvWdwzUnuIGtWpne2Mr2I7ouMvh7pJX4oEmIGSAblYEY33wZ6qLzFQ96TjOW4Fw32BNiS
YiGLuKq1INh0E1THzySDnGgJ+GrPIYSH94/S3XiOtNgQe4vK8E2g6e4FRKTbarKvToYc8k2PGCcE
HNguad0/MiXjhrf6/Jv1pOoQtcfDOvDmNaOdSzBjWT4zo50XcIOWcrB4lblk4xpTG2k4ykJcQiqU
zVTd8W1mMHnzqyZJdEbNfodFVKeWDgidEaQPtcH6hI9k/JX9S8NNfLIhxNM5tTe5SwutpI6ArO+7
HgDjqx04LGqOzj6wxdYYO4QLOZsJ6PUR4bqF18aNT7VrPYi2FWFm+3sbm29UOGxITlWBS0gTI8KM
XBjUg8jHSXr+itE4whQWzkBpbcGSnXQp5pxmgx8meJu9qg5LA0fKYrNd8/ezHhcsOyFK0scloXBd
NSDqMvFBRjnG4KfW3qT6tY7E/gXFJxHVjcFGmE+6EeZDwoeYyaNpr1nhUnAiVhkoUCuX6ibL2uyF
VF++D7PuylPdVM2joxxxTufkiRaUbOPN9XMAQjvGSJxHzQvtgu93VeeIHG/82PPLFDySYCG9iQ0C
f1uTTO4uSMKlkM7aJn/mFtBAHRYJFcn4k2373lnjhkYhbZRHbxjvHCGiOqcFcql3IMZ7TdfpZrYp
x+h0LCvMJYS/M18I0d5hPuEcKDxdrIJ+kmE20ClftsE9tqIY8nPc9NinVhCmJ90PslBLjctAqv8q
IPNnQ7R0ElaLCdxmFx9L3nmbapqqB53CoFVdT2Y4xvO1Y57uI5DgI7a5YlvliOjo9FvUyu0ZHZsu
cSEIFiZyViCditsUlxCJerdNAOSZtv020amkEqWLn8xIw8Sc94lRrjXQwb3MqDK2RTT2TbIDBgTR
iomrOwS5D8JnDPIZrnR8NzMJiNbXLQhl9qLVaXHEO/ELG2R6P5Xm24SIPOw7EmCCEYXpPOrd1m2T
tRWoTd0sVDz7GMBMye2kx/etMU5rHZ32rrPVsq1za/gOvPiLolEQqUrMUSMgBkurfi4gkPdj5/g3
qBIB4Za0PJVVoV0JxzqyOrJSNWva2DqshenAMBLVvXxxMmUAwagr3EYaJ+G0+oaibPxAQbdKmsxd
u+n0GnNRDVMqT7ZWgnQk7+xRr3HXU+hMm0Ho2OOT4xgNYDl294U6kVVHSsrFziCce3t+p3msOFmV
ywKQ29+WKXBaWrK6+AbmSN9P5YY/q7uOO4QlapqM1eLn757Q6fCUGE9Sc0Ch48w932kwhuRQPkAb
fVFqwVAxTT4gY95H3rycU7Py9/XsPWm2h5nOQUaIBgcqQrf8N1mY3ta2YDFmZwf6oYVysn/lqku3
WauxPvwUlXnClvXpD0hVXHNZEM8IxpWkah/zAVKJUsZdYFAVjRFm0HtQb+0wC/eWiMnl2Jl+uZ+l
Zd7MaXwnTPWR5w/SzS+FxnDUBHYEzHbU9fzGtnoVkSF/Sy+FthP9jIDGEh8edkFsgeeuk/FrreRL
0Yv1nLUMiiN0e6N7EVas+FPlw+ZaffPYOiZ85Hzf+j6wlu8djLa9Sc1FrquhDDWv+MUiHPk1ueB9
jrfcA7bBm7seW+A3v9A2WTwe5tJyGLasYIsmnAndlZd8cvIN6pT5YIhEAmcm8brL/dfJrl/z1iCj
zCpsDHK5LYiJmE5Tq/MZVbBxR1QynWdibexN5+ywlAh6Ji6mm11cp3zyE3+f5nYWabXYY8M0WUMU
u5b6CPIavFcQTi41MgLKHIDaa59knx76tohweLxbDH9Fo3Wrvqs+O8fYEvDXUwc5KfieKr3ExLiV
Zv6ceM3WSmpUhP1doMtjZ1QXLxt3ix9EoCU7K+tvcgqxjp3e4cFHYsLko6qBha6MEurj7GvXgKyg
/xHLRl4LhFFJ+ZT6/daq7PiuLUexlrO2WTr70A/Fd67MG8xZR1YcgyyGKo9yjVxyveKpL1Pwf19H
F5NPH8ZEg6QEzl7HlnR+WQXKIUVDVhijaaCAhHzzPJce67XpXvk6c0MO8gic5433WImtvRoNsHGs
fld0XSAaUsT2RbQ1ntyBuMjO5t7CarnExArEwzjjCnRIjosw5fZiQ1wbVUyU9RhSHnFv8EhQlWuB
sgREBGbV3kjjC8ZZ7UI2PBsPApGg4IOVlKJFNVfMopz70imeKR7DSoNWd+ezgWiVzVXOOudyetpL
c2obO0RSxWdszVILDSJsQo9ElMlPhz38pbrYLT5Fkri0W1JdVlZXjTB7RR16g9OcqCr0T2XeYOov
CF+24+0CFc4ugWdPLwZ7C4TjH3CXFVs8s8feam8yw3nmajvqleOtzJZZKSNgHBGr4e4K2fMQjLa4
I5vEum2UcEK+fhX6RXzKE2PdDNmO5QRqEmSoiOtt2rQjeXofgNNwDXlvhLr0Q3vxtShz2n3vjSet
b0GBkrO+WHvZl8/cROjVJhLd5FNdjih8B1q3XMmcvZrj2P+y/capwsHtzWGNVMb5Hm0rO+dBlZ9g
J4NzAh16SLOGggjFTBjFyrG/XIs5LmvET0HLQIjyRESiypjcaTO8M5iOw3Eu4ghdbhBx6fg3I5TZ
iYSk/01n/f/WhP92kO//hTXhvf7+r+fv9uv7NzMC/84/zQiaaf4DX5XnBXjqDKKWbTwH/3QjaKbz
DwtEgQxUlyIaU+df+j9uBO8fBmADeTPXyBJUfDjt/teNgIcB9pEUU5ILCGKiNfT/xY3wR9H8/3Xa
kAtEOQdmPj7ANVcXS93vtqFEuObo2F2ymvDR7Qtb8D9pQ3HfnBoeUNEX8gvoN+HgbC1zXV+n2ywo
LGuDNle8SyM/pPGA+lfTpBtN+XUXEpRkXNy6t99tgpiPg68LjKTZCN0RLyaST1Qz/mvMNXnJh4LN
opileEH1OJw0BNGTZHlsFKHDu9YItJehuRq8czlv08Gmili3tXdbzBa0mDGubTStoeOij8OnO+/p
ab56es3s6U9/1P/kkbt+D799T3SgEexk2RTJUf9lXe1Xf7JXyTkvCU2yfhzPMVHfA452ZTONW4dI
ytBOSpiVyhBIRp2qycgjGD4x/rNelraH5BEp5PSgUXxIFD86qGfdLcS8atXUIvpIz7KUdQnsqVOk
0bctjJ8xDNm6Yqr9m8oK8z/9HtjDbFoWwM7IXf3997BUl7DNyR/wlfRexPF3ahXzlhxYDnEQ8zBI
5FdbTzbHcWJtE5W692TJzWE/Q3DPXk2GeZ8YH3EZq0Ps9OCtQj+pfDT3fpK2x6JS9q1VpTlzscz+
JqDyd68fzyrBQdh3gAV4baBMyAX589+gBRy2WEB+KiyGp4r8O7K1EratXpkno7Dk31n9ri6z3//m
1+gkbDq8GFd/4b+E6C2EKM64Yb9htl+1wnlKy8VYO3Xe7+A6y2M8jjrzJ/4a8Hee/env6iMs3vJ/
+wBklMB42tfcKf9f/lgi76aWXeg7W0qd9pfcAQTGPdR8ybgyf5YybvQw7tQeLZ2TrRulzx+CaCdw
mMyZ30ejQXch0ISfysm8OJWna6thKZtfCtBivbBKpRGbKHaDRWhoBn3TrdbS8LRnmWlrYh8KZ5NY
fdqvkta6XxDCDTtRtslLVVXJvRb7aC6G0q//pjjumu/y+69NbBVN3gQyUId2zXv5/e9s47GgDKv/
tFSrmpU03fmAM398bacGPmnRM7mRVqZj85tMhVR2AkjBHNjdlAgoH1LUhymQWsdXRnjrjB0ItdGq
JSfkxSW+7iZ17WXZTI5/B9PsPBN0Ot7wf7UQ7IBXHEMSTWLang3w0sfJ9+88MOr9X58n//Yoszzx
BF9j2ciws/+ouP/TccLLIRPVOh91g7oMP+GyLgstZY6jxKfOyZb46x9n/aefx480OMCM6+N8fdL+
9POaXPdMAik+BgRJr05MOftcYM2oyl7kuCQC890qAm+nWI3TPq5nMsC6e1NV1zVVcR6ZXqJOlEvR
XuCxcO8YmYuEJdDWtrCeHpu931ghYfz9EA4F6/kym91d5jfqkRQ/k5SnPhkfjanG3eT2RyPWvaMu
PYuCnoqpvNUsZa0clMLITYcf3n7jQlyHFWp5iwv0r7+Mf3+8aHKzSaH5o97X9q/2vD99F8LO7GkS
y+cIvxcVSatHM9/YaoKWP9aredVxu/zNj+SO/5cn+loep3OVXxNe0eL8/iPTLPN6p54+9bL198E1
LBFQOYmcgrHsr38549/ODN4ZDkn+zFcnPp2Cv/8ormqQoLb7nAP16rYSYrXuu/LNqOIwXwIJqZeM
y67AmAhJ7Hvlr4w6lf9h78yW48a1bfsv950VJAh2r9lnSpYbybbsF4a7Yt+TYPP1Z1BV+xwlU1d5
dZ9P1I6KithVRhIEgYW15hrz3Si5mV35KU9W1mf7J2ubBadbAtoanqiLn5J4iBBD4f0skDZ8I0mV
gWj0ZP1BgJMlfFYIytfhwGU89nsUoZoMtMcwb/pHAVx5nYPTeD+YXZFuYG5OrNIh/2O5Pi4uKcpX
hE/gOA6kzOoG0UKd3wg/MkukVGFM3QhRIENmTn3lTc7h2uJVgm98agf1aLRm7Z7Prx5NLrBy+0ea
iAJxbzrYv/WGEgXQWO89Kuy2WOVuTpST0m2/Lfl6/gy1662aCO7txgkEbfW1kaC4iZL+bprh0gbF
Jndj5Ub+oyd2/3u0qSYgv5oGIolJ3NM609wlwUhRjwLhl6rwxXv2YiVWsXFIIFV9pKpUaCuHqtPc
LO0yAXpL9+Kq9ov8IMYOhVqpCbktNe0+TSbnpE3ColBcdLcA32bVBRJNb+VZNDHRzUXzBnxoCnoe
OvT8ygyKyxWKHSjAY8kEAJu7cH9UbdM3gfhRi1D/JkE4oB8PJX3UWIYDpm3ysXY2oPNn3KM9UNsj
18KtNEUdWgfxBi24Ts2LUluapV8d0VqfKoRbn5qENPi6LE0aJYfA7m68IeCGqbVN8fHpG/vfu87/
4Sh6tt1ccEPeZz/O6XDzv/7PPcfy/iIq40IinxggkKz/c82ZrXr+vdYI+y+Tq4Y3Q0kxz4At8j/X
GvsvWiSl1DkO6ZaREF3/gy/58M+e8hrZ7cmi53+2HkjDxA5Ei7oxY+QI1+ev+NkeH7VOFGexa20M
zTWpCdiojxFLkObbeMNofFDRpLVHpVyF0iIfkHEmuOF1q7Eo3JzkU81Oog1m+Xep+T2iZxzy7mKB
r+SqyjqHv4dNHa/azvBaGmN865fbtP1IdUiV+sb33KS8sTDAq1Y4x1n3Wq6I+ccqtNZRWaDeBT+V
z/okOloQZFX6x7bVwsd81jbQduXSYN3ACR9WagrKcSWLUiQHw6it9CaeCpLSQ1MP3zIqn/VGAMiS
Kw7valxhFoJyxrI0aPwtVa5uJ4rYOlmhG/v7rLIkaXDM5adTbdaGWEvIHsnWKycIVLTERQl6kygy
Hzgl1M3QYnAJHsWM+echphGGrYm2kRbgkLFymw7eR1YYkvhrrLSTw6Y0i7hD814ZPOS6QArEPcap
r1wCnkKjs1drc57gTuKZnKewBRe3gBTGld7FNslS3yvzg+o0i1bRPsv6g+2nNh7QhbdBVA+tTIR0
fTd6C+szBQexMnrHPfAH5x+efQX/Lr/n7I3z6ApE4Xyxd7mqI+6fWbuL1WZgNJaFveduaJc27wzN
HmiW7d0Dqpv2JCrf3b15PA+3Va5CaDGhKC4O1t7X8aicwJZlA5D0rq2jbz7qw03WFs0vg+N1//p4
52fe/HxPxmMewE6P4czFmdeVTeJi/+oiKebREi3oT7JAreNHfnrl0dhAnh2v/w7FNiIkN20mcz48
nn24AAPpMCYZv6Eg525zbSh+RX05XQuIL4Zh+6Ebjr8Lx8VUaH6jz4ZB+IiCN4gcuvKFuw3CqdqF
weRcO+oWPt6kU6wZoTSz3gnGeJ7F4yT9QJl66jGC9bmoeVt7sLAYMAJ62k5wg6KK4nyqW99SqRna
PndE9HeQx4L0b0zaw19jM4RCjyyCNXe6hskwvB/6NERJ2vbS/xajBylXQPQSHEFjuxQoGUXWIw7s
KRoesFfR/nixXWXvPGrA6tANk/1V9lo7bqd25t7h2OciGcRGRYDrqlHiwsa2OnNN1+mUfQsNWWk9
HYnTmO3cZAjY7gTqEFrSNDO97zHTclatqpMc53fkqNAXG19+zBGKheusJyRWqJbwNd5MlgrqG9vv
TOqNltZpKQQ2xQZMqjXjvgLCLwut8UTD14ADQGI76UHLAUPuSKsUxRr3OpXdGVOG8o1GcJrtuAkn
Dj6YBZwW/owsoUdfN1rqEk40oxxt1Y/+baZosd5alQLCQ5RZ2p/hbytSuzkgtZ91gopjW4mmrPah
2zRUX+iLeMxErRH8TEXUPQ6kI35NsZ5+tJIkGqj4VEbUfpionMVfMi+M649crDr1gJUMGE03Soro
3ZTQ1UYvQ57B4/PL3o6qTQyO09iBsRtBkYPpqG6nZIiTL0E0yvgTRD6Kv2uzDqO7qcs1cTPFQzf+
tFIfPoYHX5LosrMpv5PVr+l+75Rb4JFcEjnCyrHAeKTpu14LRpyKVUmnR60havmNFCOJ6UhpsTme
W1I9czXZRmNbKzerNe0zBBDPoW19ztdHUeemyPAnkv3k37P2cxN2hbxXE1iKLykg/3zbBEiO9j2d
uxOyUW1U79Nqymn+VX6V+o9SOaZ9At1V04eicZv9zrtAhn4I2342p67oQRE/RNA5WrsvjSGj1dBN
HQxyg6DpCfop7fbrPjApEfpmZIiNozhAW0oOEEi1nktnEkmV36Sm71aI/Tq6mhMH4+BT7VXOvkEz
A6xSFnm3KgeUUhwCTUkPoiINSecMfRHU5Fy4JXU+hfmuqmkaPzwR8EbBmtwggkDOyzUZ6Zbek7hf
pU3gQxNKOiLhGMpHu3b62m9PWCaoYAuua/LIQmqoLfC+HD+7ox/c6rlMXRrGrIh7AI/qbVu3MeyV
1cv6OMVOKTchrXAeWopc1usOhFq4yYSJaGXIR1oeIw+vthXeleNI0cREj2xKHIN3aKDUeAhFaVFD
jkS+p1vT+x4h8yh3oDO5U5KQjstdVUWOTXtpRfIGZZatn2g1N+0VrQKQlDAay9+JBIrEe9V2tfUQ
hhBVD4VJ8xL283p+1yggIexHZZFs6swPHqTieWlE5kK+dzlnsmRtAFbNcDmQCD7xY5o8M+MnTzYv
l1+eOozTZUhkI7rM7gbkhtMqG+pIeIeBc4MdiJp9TUNPp2x6RU8V0l1Bu06Xp5gfp25UNRuNdr5M
7qM+941r5LCF+ZQjTW4fDpp0Cx4PPjBLWzC2kDZX9JJvwiGePZeATvp4p9RmlWw7FL/lF5gm/XQk
K1ZGe10LxPeWz8S7zTFdaW+rxKL7G48BdDFGCwPgLowr9IFvOnqhEdFDTrUM00uCY6wEzw8qHAuD
kBt6uEH7LN97g45PUoeOyqTF4crRu0gdcFgxlonRL2GFTtZteVgRTZZsDCQF9VrlOxN2JRmCvt9I
UVhfRsuLPpUmljDo2YI73wUcXAz0ctVJWL4pO/b0QwxdoKGasyUk+hcP7cE2pW8nR3MkR3g1HDXB
T8l+SJ2exJF369a+tK8wxxYRAauBMIAEjUUoZ3OFXKRoYh/0jSZlvzGqfty0ObtrCjBi+/rrvByF
IBGA4WzNMuc3F5GUGpDQ4+Q9bopeyW0AkXmvZsOrN48iXHKL3C3mmPQpG/gsuoE6oetpFuGzGbb6
x7qR4tjDnYGn9d+Frhei3jnKfBaIS3NGW3FVM1yLxcl450vTbGipq9I03nRV6mwtj5quVabGzis8
Tgg3QAulyX+dbf737s3dmwn+7/m/uHu/+5H+gAT743mZ8ek/+ef+DfzwL+oErsO7oJIIOf0/92/P
+4vvWnrWHOySE5y5/v/ex2c+O4uEOxQxvcVqYdH/W2bU/3Kh+6H14F5jE9rjSvaWC/niBkHyE5ct
WP+CjZZ7v7WItylkAdFRZbPH8qM8uFaEjCywo3Xq+9e8YV4aihmw2NzJq5NvOF+WeSVzG1RXs2/N
Th7YRR6NAX7TKKhiPXsBL3wAc/3n2Qfw9FAC123OEK7xZDTORwqTlA0Q0dweZzxv0xBV710VIZfU
nGZXGEp80ibav1NVl49pJ5MrR8Nyv/5nfIdq2Hw2sHXNv+/ZZz7RVi7KWR/mVNpwP3lds1P0pe8c
eF2fgXjH+8mv4l8YksQnh2j5ptJHcyWQ/2xen4inytvFTFBAZtlBwaZ0ff5LKtWVnYbQcE85DYoO
4W0Lwzkc6faxs6PWZCAVRrsMb0KY5Hden2d48FKAJCLvOtgVodogQW4fEjvPNyFChY3e9gVnDo0W
CmntFYrl/HMWP5eTH0o/RQ/sQJeFPWuICIqHCULHSPXWFKrAlsZt2zWcb+cE12x8eH2CXliT+CCY
FF9gZ5pCLOYnSoQ3tAEDdpPn73LhBvR2SfvG19prRuGLrDvOTHAt8cee7Rag9sy0wrNVMXq4xupd
zarQ/YEeBqpfx0LXVbtpzSJ7dBwHp83YReSI7ICYbKgn9x6bgLnfYTLz9wnNDERqXgbOIQns4OuU
VzRYG3AGoUmoVNJD3sqTHSftjkrHZG5h+XX5NiaqC9f4Q04CJK5TZ1cW2eUcOqghSP5IMoic0fPR
+my15ymwhTHym33SoBPm/qnWMtZQRk2Nf+X8XJxsTCFDIZ0hH0kW8TIJoSkPfkHB+oiUdtfJwYLX
lEfcZRvXeR/aMzE8V2+zOJ9fHEuEpLhkJ7Ft9vHzBwzHNpozde0eXSFIh9TuNo5Df6M0QKS/vh7n
uTr7ALA1Zd+aM7BQVr2nwvPzuaypYrTc2/GL1/tTM1jexsCh6sobe2kUm+NFZ9HrxDvzND8bBZ6l
7Og0q/Z0gooHj8rNAbAQKs3XH2YZyLuzpw4fMaEbeWUSVItx0MBmcVzp1d5tXDq3zVpLfo9eM9+E
zVp9t0bFPTgBkLPpmfka+6EY8d1UcA0kXSLd5B1iahR9MrWwQ6yamSN05SdeLN75GHUcvI9Yu5S2
F4sX0/OKPdCAUqnhRo4mJz+WfSN/xmB8DtOEvcgUPnWCaXRTK2cEnaQ7B7JuPeF+Z5wyY5CniYvH
TYs+/ErBfbkdurqO+mdO7uFsRXV4/vHP3pOR9TWGPHQfapBB1zG1lEKVt27Pp95O4hpu+uLYmoej
55xVB8Bb0M5zPpyHDjEDSJrvoUhtHaME8GZ2n6XKvqBk37nIGFe049GKK+pdPRk3Q219fP11LN/G
0y8gDKccCylZPG2hzx7YtqJIryo73ysusuCfxmyfhBM+CVFzzbDvhbnlkOEbE8TKRFOLGAGRUIQh
yGzTZwNBlBaUCLxk15Gqb2hAca5EJOelbTCP+pyJJissCEnmC8b51Bbc2yD2jOnecOKsWUltQGfb
GeT2CjdDpe+O7kFvbNPEXrS8Rm1+aXAPaRpIW1AiFzlV1x0U7dlAU0yZaBueexSbmNa9k8hMe0vz
VkM/TGf86O3Ju4blXu7YPDilWFug1ufyxvjnDx6MvlQ6nSR7suKgjGzc0pWrqfdl4GV86dH4JYpF
fWUZXQwqPAwxDDLi9qxIWmrCckNhnWJOYg/QQh0Ui3o3saz4cvI/ftKQ+6B/ety+vnYvZplBUUIh
YKDnWGcNnz8poFwPcb8u9kMbuxC43ehQW+SwRsuJDyOdlPsYVf+vPteyK9qx5XbO1oUjAO2rDndK
j4PjfOS+ij34TK7YJ0MYrDK+4FsL79orbrgvjEJa3pylMXMcYyx2B5GpcUQGbILeadSa48PY0pZQ
XZnFpz/m+Qn4VK/AdZxvklI0seD5wzSQaAfbiM291vjVrnfhdmg55CAnKNIaVkijn7p0xI5+BDMG
0sBAvU8uV59afZ/pbXrnOD7C5Nff7Tzo2Y9CayYwTyHMQZzCF3z+o7RRM7Ic84V9nVUN22MRbICl
boaEhrzXR7qY5Tn2ZbPn7CfpQcrnfKR6tBEaT6HYh8KBWCl0OMnxqK6EGRebH+A7gl5zXjf0GBqL
SSbxp+wqYhSzIl/feJGz16Mo2NeAOg+tcuor4108lU1yhWsf+x+XYOot509FvIMH0yTTfekYycE2
IJfQoZ2/dZNlFJJyxGpkyyS34/NRYpUHneXZ6b5FvfG7mAz7tmqyAmmna0f40GBGIwMsKvBfspLN
6+9teeV0GZvNhjsfdT+deOJ8bMJq1fdYm++thoQ7eWpH0EtgBISmhdkfk2yGe4RmQzJfpAG5X7/M
Prz+Ey5f6nySzRsfWzY6vcXSaWUzsekY6Z6GRvej287+TH6brekxQZbR9eJKwfdil+WRHUIFnZDV
ZkHNL/3ZYR2VNhYAbpHuswjStS+Q09J7Zd+7eBXu0jghnVyH7eH1h7z4Ep8GJbtFrk53yLyeDyqB
powmpj77EYngRjdLfEerqEtnAx+tujKjC+dFju3FaORunj+iyUdkm0UDCAGgF10GE44bnQFPo9XK
8kthO5lxalBKfSMAxqG1t7syPiZmmFx56stXC5seW2q2nxlSv7zG4/AlwFVCTSrluMoSGjAtuJsr
ZQDJxJBu+/ocX36t82fEfodGgyqpnH/NsxerTH0c+7YEhgpnaIdJl7MH7+de+WIubgfozshTkgry
5pT/hWNyLmIqdVJT+5YCCIIzMmk7WY7qJ3oPrYK86CSkIKy4PKRd7tIJ4/bhj2QCjyYbqX0WBiCO
VUFn+8CZBybwym5yOQuzMQ6qF64xbCbL5V13KQyksMGJNWWq3WZyd8iptSsny8VHxF2WfC2BL/Ia
AqTFqSort0v1klFaF+5WV9BLFU9i3JBfr9ZtbX8xtM64MubFk0EeIyklhYGahxLu4v0OVZv3VE46
6kWifox8i7KSo1+7/b04CjIyYhJqE3yq56soaXQuL0jc9j49tkfL8f2dneM7/PpavZw/TMm4YtIX
T7c2+srzUdgJEBtXere3tbTHrjGtuMmN4q622PKJLtr3U5X821Pz/2jpwrbA/o4pBfse/yAvZB4+
50upFWSNWoPsDdyGceMVkAVff7QXJpBbM6oOy0Dtzq3h/NFSO9I0/kc5VrcnnNp0h8ZVI3Y+vT7M
xY5K1IgIAukuhybdrIsdtQffGdaFAiFb0SU1QpxYV57VbbIiqHavD3X5RIgKBU/kWKjNuHCfP5E7
dDTS+jT5jQ2EhjS0aFIttF//H4PQhEMyzaBWtkz+qnpK3QCszb4HbbF16ei89QJfXbmav/QobA+E
/B4Z/It2jd6iBDxpPRxuL/YO+Oc1+4H75pWLzOW7MSkczDc3iFUWX9H5hIWxpaAUkgCAwIhRGxYS
646b212n6urKMrh8IHPW5dmUISwyAEt9j6HhO4D5XbGPjHq8SetkeBhBCF8Jby8OsrlywbWM+z0i
Kaq7iwfyrYpEmqP2NH9mB7Iy2i/Qsf6JKnL/CXjReGV7mFfUWeDu8Fmwt1JCpDuIS8X5eE7g06oK
hoJvSGX72q+dT1bhS2hrhdGctMH1oPrQ3dyHWXclPLp8d2dDX9zKxGjlNCf1+7Apw+2Y+vUGipWx
BcmXbl5f8pezahkIDFgouOcQHSxm1ca03sqCeadwgKQLxELfg7Qb/hj5JA+9F9C99PqAl7uuZcxW
3VSAKTI6ywu21hdirNIWIpk92Scbr0l35XCh25pB1N5g7pXd0sIdbV8f9WkrOnubpGkkeAlG9Khu
Ljf7CvcUHAhBzplRpfJVg9rlMaWz6aZGMkHHVpCEj1OU4Huo2+xrh6GlTxc6uT48dGZehevBC6ZP
FrrEDj2EntO4HrlFcDAzLcs+oJYc3Z1MC1DuMX72P/JwVP86Rf1fj47LqGdOECI5cik1U9gXixVZ
IKCJrSGuDq1m1feSrvFwa+L1othwM3FCRI2DSOKhuF71idbEu7BVwxcrVliR2wq/HNjd/LmnFrJx
hOg1Bnr5+jQ/nf/PptmjxE9vAKEfwR9B57InZdD60pa+Zx5tBRVxL2Ia1v06KP7YnRn8NoOYWCFE
DGesTAG+f5bmGDh8DsDMQQPHfbXiWoBFCUoC/6MMQTbB8W8gvjSJNYorS9F0X/jQMB6ct2GXhk4Q
XeffODyhXBc5khvIPTNnLKndbCtF0v6uJEzvlVYWJf6wfiEtWvkG8Vjh+/BHlmb0M8tbU60cHLjl
Ntd7SMKQOPNqK6sYMk7M/hWvAXyPdyRVVLTKxsZpt3oaCp7IlhpYVFxfEtocO/+mNAlo13orIwMN
k1EVa0wzi2MyWMk26Qw8R8pMc77E0IRWIrC+6n4DpmQ2qthBEaOjvw5ovndlSrLDiuDyI+DQwcPQ
mm4+JG45pSvIylG2hncCFgZuemHQAm+LjhVBjzY+QOgZb0eUFMYBOD2UxLEU0QdmvvvUSRM+mKZP
9N/nVX/0kBFhEeWB87wZlNVlH6sg17EZsvserRBB8QeagBx4qoUVfJBYymB40ekdxLqxnvZRkiTB
1lBl9tiP5PZXtRo94A9K1cOuAP93lxowVVc8ton9dhr5e9Uk5tyAibQM6lwfoUzK4YXhieVMIr6d
E6T4uprGGB7SZgzLd7WSWIywqyRYXseV+wNiMQySzAEbTHdSUFrhVjaVgFxWt65c9zR7futk3t5U
bk8aTtZRNR3QjmKGgKCl2XW9BULCE5N8cELRACF2h+SLGXfaD61KzT8m6S2YM9zZj6PftsF+Ss0B
P2Uqpf3KCfLyc6qy2F5J2sHTrYhaN974jpOmOwzl7EcN3nn2t6NyU0LsjqZO3ztRYK2ttuirHxCJ
J7ojzE5zf9mxQd15KA1z1zlpVu3bwYWPaY+4GhzZyAEWjXP/yTqrlUetKVaJwfceee4hjLqi/u2P
E+YTFQ7iM3Y5l+2q7nHk2gRD276vs8ZQOzTuArWjOSJBj03Yvo1R1cFBn8LMv1Vgd7ENiko9AR3f
weCMqIoD9DO6sVmluo4hxWCP5r0eW5gXQ8YwPuqBbaAxjbMI9XsVjY8CNhg9KV443MnO1+9HIw2n
bSQa8Bx4bqr7gNMjXNkZZocY+7Ztv7OTFPdgXDrmyY0IodbKxdh8RUtr/TvwPe17qRfabyxnHbyA
/c/cHFHADi6iQPKRW1tCZmTXD6ePM/HcW1VWjBpI6oV9m9dTvrMlhtIbkRUdrtepVX026h48otlZ
wKiiMbI/dXRn2SS8DH+PXnyYdpree94qDl0u1kQi44z1j5P7Grcplzkby9vJjL1k2xdhjAs7isN8
NeS+C3Y16hqklno6HPFe95Hw6QHcanp6EF0KUcAgCaowvWliM35gpcUfkkArmjXHG5RkICEzEJCr
5Y+kRuME54VVtQasZnwfih6YIQSE8UPLHg35q9Fjmya+PmJrCqzwpvDxRN4FEQpOrJBqHQ68AYwF
N+dA9KvGrVAagqmnM1aI1tzopaE9Nr4ofzWTKLq1o9cSblLWVeveKkDjAKC12K84P8lM1WAbHDhD
sFQxYYETaovxfTvA3N9rXCdRSetOcqiqPMnvU3vqaygWkWSZqDbwtsLDSGGv7Nqut0aWjfY2LmjF
vbdpBHAhM5nBtHHyrtJWPT7Inwsn4jDGYrXEeUBm3jbNLQFsDJJnD0zGNGczZLKHzO4w6U/tDeRd
IYe8Y/mC00pMvS9XpIB968T3OoKJokD+VRS4WND4j5drA+brpxNhhrryBnu6T/WsgqETq/qrxKWC
TvCqSeAADcOAWNY2sz+6z2/gkwjieufxNqFjW1O7SUqo5VTarfpXxFM4K53ep1ntPHsFdjhapNvE
qzQQm1HcVCs6wqaHMUJmuxIsvXyjQr2aNo1J4+86DjsdMirfCZ6yFPce01b1JjCMASGtNvYBOlRH
2RiiKRJrICkafqhvhGVDgRuedxkqgJF4vkR37aSVdPi7tD+vo7oqNKp2pn3Tuyg+T7mvcYQJN67s
d0ME6yhfBXErduEU2jwAWk6a+YPQ998XQ5LlW9HnDsJxn40Y6/me5LuTNZg2mK0pTl6pG59sY3R+
Talntus2FiDqdIKXZNc3YTvCpDacBlMJAGkPZmarceuaYBo5Bxr378z0gi/s7CaGHbXfITSKBvWp
If9C6NY2fkiF18eOLaZPiZbVJjRuZePWat1nsLnX9cDWghrZ5cBNgoE9Lota8bcMkJBvzMBLjoQX
cLAB+c5aN2NqatS6SsORJWgyuU0GatVrzw6L3w3E6m7b0Hln3Ei6ap31MPh0+VZTKH+WVpyD44dw
H33QW13/SkEkd8DfAe7GHraA2loglIkP9Jzk3Q7/tgQHBtWY+jsTpgriWkh68jaEXzsdxNzuf+UO
JcT5peYpPiMxadLqR9squovzgKcbnTbX/UkeR5bPO3a3zKGUV4f9qqwkdhFJRUZ2RZmrBUQHshZP
d7bEo8j7/qFpSWds5EBjDP1RDnEbvaa2sXVa14WaGgWQdsxCGuvETJ2ftYb91C6LvQFPwLLEtTz2
OMVejzfnn7sMN5+qPcg7dU/IRUTsDTH+K1Uhjy3gG8xX6uGktb25e32URZT4NGkUYAm90dw5JDfP
J83KsYuWVWkf9ZQQQfYwXhyVhEe4VNcK6S8MxX0MCAgwB7ybl7d2OLA9NuqBffR7yh4rVMQkKht8
u08APeK3Pxf5IRqvyFCisliqilSFIU6ZZPaR27MAPtcbe20EguNb8bUax4vPxVOhvrEFFcD5/3+W
Fx51arlA3O2jS28b8dagb1IrLmB74Szx+tta3Gjnt2UhM6Y05eDfxbI4H6qszJo+KkfCfHaSz5Pf
GAcgz9qIs0wQYt5sxlcuPYtEwT8DYrZNaR6FESLd8wE5BmlWIN9yHNLxkeBp2ybNZ41CbtPGf/cD
dzJvjOIrK//lQS2wwdT7UFAtygt97WHvyK519HU3vKmmRm3D1vRmF0wb+LhGbIsJY3/ofHlN0/TC
RwfYDTmT9yQoXyI7vMloMOcurWOfsE7stqn3qeVc0ztfrpg5e2nPKlWce8lvn8+qwjrUQV464W40
RztOpX+bszHrkPPjyndw+UAmO6GcFbOI63iJ50MFEjpvD54RUSOXJlCG9c5t1dfXl+ULz0P//dwk
DVSTdNziecYpSkvRyPbYJmV+F5aeIItZeu+b1qyuSCGXhXBWpIngH6kfNYg5x7xYkb4ukxJwandU
MSg1PyiMmS0qv9dFq+EHog0fHCxB18LB9cr1Au+Av1n34GVJd8THocV8MrPe/JEwty4SXiQdQE+W
qeIA/RsSeb8+ZjZ4QtxUjEf6f7p3pUXTWDo504niNf4OiWtd+VIuJ56KFHl+mof5AeDsFm/XAHrT
jqU6ElgOgAqr7kSQVGzcSS/3r7/jy4WEZpdBnqqLyFDnrenZLlfmhZVg1SWPQEyI+5EobAizr+2l
ywZEXq8kN22xlVKFpwi0yIU3XgsZj1aVo5cijAmCMlrb4GJWpEeHHWkucSRh79Kj5ohfdq38ree3
NdaDXXHSPYCwPSTDPRd3HJCGUNuEkGA/D705re1xDHeW2cBeKw3wsbS4rTU8grcGiPrg7e9FguCZ
wQuc3Lyb88kiGR2Fuglks6lt/TOIba6ibYxnb+6l1zaTecE/ixNmCf0sYGJvpvhrkTw6H8swK1ql
ZtCbmOxibbmBcY+jAfE7Ve69lFOKMWra93dvWg7kxFGkUE+noD7zwJY6MUy2uJjhsXTg7HO2HdXw
teVd5cAsFt08ylOHANsXNVf3Ik9thcMA5LI56HlvoHnmVnVAHCKuMR6W6cenZYeaEIMNmqBIoS7C
IIyWG8eLLfMYItSP9lbl6816AiHWnnyhwh9Yy2jfR9fxofeaRfoek9/UAKA3Mrv4xHUxGGovJMHK
8fw3FSL/2kG8mIn5B5Kon+uFJLO53C7e8hC4MQ3AhnmUXVxt8C4w1zme54c3vdWnUeCrMQOU010U
TedrqczIUrrz8ZeETbAhOW9urKy7pjG8fBZLggPgfKemMitTzkeJh9KtEQmbGLO631EQUOHNcxMh
yOsPc7k5EvoBU0A1TOYWDcr5MFPtGcqeYEwWcaM/cH8xV2NpRYeqK8T29aFeeiKKx/xlI8+iWHQ+
FBTZgeQnVxr0AepoxQYul+QYNq+P8tIDQclhY9HpKXef9s5nW3BdKjdSmRLHzMisu9jwhw8QE8Hn
21V3ReIxz82zTYWFgKaLuBnRHuUMhjt/IFo1sVbAkBWFTh9ifOMWzk4O5nCQMmzvktLHr9TsSjjn
sEvbtz8nDSqsdfTzlCqXsTs6HUgIBTefqPWAZ6q02riWPp7sDpuHN08p8Qo8BCR8BEnLgFpPGkmj
i+Q5IfSuTQNrHRXOiO2kMN6+RghpISuypTHSErrgVKKvpzIQRyTo8cFQNW4V9Gi+fe5squ8QvtA7
oVRZlK1BrEkTwJh5DCDm7ng4HwiorrACL/or39cLi56hPH4uBQZDLstrQutcpyNcO44CBDTbMrzU
wh+uBLAvLHpOF9SyZCmpbi3JKDILyhrnBBY9PQ53ZKMmUAJl94m9/Fq9cHGSzoueofiGuaGyxy4X
Qx56QwSVRxxx34w/RiSMsSnQrd48DnYWHEBBDXiiKvwnXl+EL44LiQNdJ++N0c8/Nj2dEipDtZgx
bt9qsuMrTcV7b/B+SjnWK125D68P+OKcmmKOFhA7ghY7H3CwZAd0OxYcJrDwSU1SpkLLvi375O0j
sRrnu9S87nHbPh9J9V3axGlk4rDdGR8rmi5XDb5d78kKvlGeBS2OKj2Y0VlTDmvUmGf52e7o9L6L
KoUTEn+rAVHx1LzDFke7sjFevKt5FIS+fFuMgwLrfBQXT6F2TFn0YS6GCoRVVX6Ym9S3lszpV08p
dljcxsP02+uvbNmFQKzFR0Dyfb78cyVe9vsaANiyXIXFsVXKUasEzfiDa+UKMnhZd9vEalzSrcqI
D61uBfYm0wuzvXFDFZC4zGv6Bl7/QfMaOTshSEDQukWnDNcOMkfzGns23QWbnO5BfjiqKp3wPMij
hx7H2StqgXk6l6MgWqEVFJUINczFS4WvatkgIoojjpP+Fm59exiHwt8ZQfw5xVfgymbzwkNxDNCT
Sqczlyp9EWW546AmS07ZsW1DOiRLzCtT3ATe+r0j0SSQQ5EgSQOAljqbutdfg/GPlmsxR3QTsSTw
HCQnubwRu9hCxX7nh4eqtcwvjY8f0yrUsfvsMBP4QzJ9KpAu2bQ0UikBNpZJjL7XGQWBD03Qa489
kc3nnm7Qv63BNrDRjoekxpuhxzyWo8pp9qGpWeCyc+joYS6NZONZijpQGRpdQr1CN981uJnkoC7y
5pOnKFStK6gv+XrydTxm9SovT2Zh0yVWlpLUfhKOAPPTKKz5zwcB/rKgfS1feUGY6fvALgp/W0/V
TIfRhvHH4NBev44avAm3gDL8al33aU2hkurjj7IFFn3j+Bh3bAENqm4lga7Xaw/bj99W7HTJtunC
8kuQzr4pcUyJH/ZHaj4WWBeqKBoxIK5NrMmiFFvoTd+P1qcSAWa6prGqzXBd0y30CBg0QjLBZLbH
RnjE+aDFTS0G9S+pcaSARQVedtkaEJ66p6nWDWH4OxUG9paemesRyeERn4Y23I9hHX7Cn0XrNwR6
4d1gR0W6BbBNLCUoYvzKEmv2O4K9Z3W0wwQJbrQr+LU0NrYkprGzGKv7yaBbGFRFCcmGsr1Dibqr
zHeVo6XlykDbVwGzr8t7EDG08GhGPHydwqL9aNHi7my1OBYIoIPRAusn7fJ3EcjpY+gXA45BWdQZ
28wZqJvUVl5EGzIuyCsoPpIbn0Yorius4MYDhha9WoWtxNDTCtJ1FGICYsZTFGzAJDfhxiXEx7uI
2tg3L3AUxWm6fIYTmEWFYXyNlgBqnpveanAPw11Z+s794Gjis1m6pGiSpu2+er01xlu37cW3RMbp
H79F6bBpIiv4jpdaalPcjwHxYVFqs0CVo80dDwW/VtFszNjsmHjw9C3Az4piH9MaArCBD/MbFj03
PERqLuwYx1Dvuam0rEmbJb0u25jok6bg4ndRDMAsYgwZeAnc9A4z5+mXZU7dTSgQgmwgPk74W/wX
e2eyGzmyZulXadx184KjkVzUhqS73DWPEVJsCIWk4DwYZ+PT98fMW10ppSqE270tJJBIZCKSTtJo
w/+f8x2OU35opuQe7iZ9LrYoIGOsTkTnlUtQtAvRzokPYCagUwCnYrGlKkMv78g7ABqV7Tq6zj1/
aJA8SWVMBi28Vp4O8SrWQDltdbZYXWOGjWF5z97ay5vBpxPTTGU2U8xYCoeCBz7lXa+Qn0c1TOPv
euKv54ZZ0/tItWS4UYRjfEdPgIoRVDBijWQcQebn9WIDZVoN9eaC3EzPVNv0oObnpDjSFJvmgHOW
oK02WYsP9mhOntJMd14aP/FoOpr6/Mto0qqK+oHmHF3kFLRqJTRyvnGdpo8k9Kw/zS3Gpu6z7iYz
8+kBBisJKbmW109FUwwXi8T2HPiZXCQpXYv7HWZ3LIg2QnAUkotB9Js3pPmbWySJfdLYemWetfG6
fk/KFPyMl9iITJqlRgmRDL73UhEfVe0EcXwE2tEmPqyLvr5kJBqWoS7hZAQW5ZlrtYrlda4tWv2o
iuTLWAxU8dLZJgwcfv5lUztrsbOtTr9SptDTHU3R9c7JJGRi3aSdtDPmzijJPVvrV2IiKPi7jla0
J8Tk0HcGFUtQQCsoOyIM68iWILTRCbQefdLRLT28ik0iOjIshsrll8egoeFA+S2oPruH3DOMWW0G
quhd2n3YPRf+WXlXJiOapMDM6buQBspAsLhhqytVG83BIgaw3CzqpRMteGRvaO4S/ZIhTnD2q8b9
nCVu5r2Yjc5aQHuOcoKyPVJBhF5uoeqOdKvdlIyy2q3T2hz9WTUrELVCGodG2NzFusr0NbEwWAPT
w5UbGg57DnL6PNmGXgUCNDCt2vxmtpL/eTxALnb8xmYKH7ukCzwdglaUpvW6R/vCVO3IJX2Wfaa/
wFzf6M5+lgAA0538RGna9m60WW06NpukI7km/hI2fU8uPGGidbxrUXCa35KWwBiYrADD5IxA4UBb
RuqBr0/iu+bxaRC8A2E6WFav/tX1ZbyAxq7RWjRj52R7tRooE+hk108e9q0zWRkT+aQN+XRHW62E
R4BpWElIM2B1Hbqma15K080YepAkSHmvyyQUY4+kMIex6Jy4VWk4AeqOlTQ/5T6rqSMJbFoMe1eW
/phFk7PSmQQ11omgzrX+uUNyQqhG7zgPxIxrP3KsgxlkUEccRIJYLFRznr8NusZHSLcgIS5VL6R7
QJkDsnXM5CNwvdqBpqXlNPGAKFhEdDS0Qoui7LRQ6fX0hKKAmxgQrCXAalBVhJk0telscheHhSOd
+va+lKkwD9RbLS2yW62aop5olz40tbkklrruOvdEWyasvmhCVoR3ni2vqJuVBi580ftBMqtJP3bd
gsIpbCa7MI+cfgY/FK70LEiLxqjfCwIqJlIzVwJdCjvxXhdjy1PP6pQXqycW6MoJ/tX3HKq4daKX
E7iDXLGwhYRH03JG8RPfZg7yBbUM7huMreUtdpIESY90ljKoS7c3Q4+mMPnTiHZkSGUl84IRZeF3
ihrmjdm6yyM/Qj1inFC3hS2LXwgK/LdpLhloA436swkyHHkgEP13o1hmZswyfdIQTPwyZm+dqX5s
PeU5yzQ30pY8fpvjvngoGsu5Qb3o3RCwl7C7yYmnPi1bez64Y4fMgjIklQa/g20RNRoRsUGWAt8i
bENDbDdone4FVEesH5IE4uwiK/rujllKd3fNJEZ0SS2N2p3MgF5GoMLW14F6Wn+CXnoi06cm8ieo
+ho1TmwXMj4ZRW4jrpjTdtwbEh72ia0K85JPGJoU/QXy5mj6qld/IpX4ZDawn4QrvpoHqLw5eAxv
nQjwst32WoLd/JHHhMoFpWHFCPVMWXSgy3qWXgE7UASKxf+bRlqxH3kLhTcBX7sOl8Sq5nDokPDs
mVxKkgSr+by2rfGlGxADchvKz4K56nieXdZXS2j5y5ISDOzFOut864XzbK5WGM91n7MP3L4WGnls
FWvKxICws57ANg/82Y2UzoS8ZCjFtcfYJ4WrAxwQoklkqwmLEqw3W8Js2psjMVXgtMecYdRvqp5N
fXM3zIR3UlZzGjjsepn9Gjky6Ee2rvOZJ1O5HLypf9GX5CXbiIYBmxTOfqOeq5OeDed9X4mUoGUH
0U6weE5zWVgZ2kSGmXshHTvhIeUmMEdqb/oY2d4gZIiR1IrD1ViyS1gRFgXEcYQuPBN8N4Y2UM75
G97H9IfelfrFSszpzwk02qXGtvXV8AlJJmgKtERUNkiEiOQhk47e7BqT2cJnm4e5ofFWswogfmTl
moSJXpr8drhhxLIQdHGfoBXvCK5qp9M8V+JyYp1TO3eV3uUSjwY6xiJXIKRHa2B/j1In3o9ZOlZo
QHL/cTUgOJ12RcPbsjxW0AjS6STJHxqN+cxfV51MVLNnkp21VHtVCUFyJHwQT9dUpXUqOfhOEZGj
7fygiWS9s8YEmF1rmyCZUmO1vWDmhbywWXDxSyZ9a7B4mbzDRST9VaZb00uspw3JHa3f099Zh/bC
HnQkM/YkXREO0kGsOc5I48JFduz1hjxv0WLmdi53bZkTHZxZfnpYjDg/R7poIvzLUC2HlavnLyTp
aU82giq2vOzrGJXPTW3cjTWB7qUyz7RyeJLWTJa5AszQ8bekXUhk0xjuadwHjttdg97bO7a3E8jt
1aDtFQ6nh1ha+M7XUaUATmTHmizL+RlTygVpj+NTMXbdLkVbyyaQfyp7/85hJ3CV6znZawTk1cGa
0PfdE4Tq3WgIlEjuTLxLSAHOrpv6XeE20VoMN9bMEogQ1UEqNeXGjmoFirVcnraze5fZpYgcAiFm
n1g/4io2lCdsBV/TnHOEP6dw8HZ6PSAEjqtLy8Xp3MVFGTqIcm2k4aExk+4Yu/aV2UtEoIWYfhix
ue7cpU7ut5BsjmzufFpnnX6dJ75/bYzuAJbXzE6V35zm7tDvtMx2r0dtHCOLcIwg6yr/u2ejh2rj
e4tCQJTJeD33/bi4VWndRLp81rIoG5b5ZjYJzUUERo4igN2F4695Qg8UCor+PDMlEnZ9Na/Fc2wi
CsUAs0PdGkqhha7sdggRgRiLo5aah7Gar1x3jUQz3urJBRrSKM+TnwmnxKI46sYocXPO9yXJZRA6
YWZCTQpX975jm6iZa8jeLxzBJMBdDBJVh6llBSg1KClHucge1/XMnWAHTW4RNBrYQA1dQ8DxA6Yf
kQrp+ahDZhosguxpj64bmZk4QF4BtdGJvcAyXHvuQlWSAK29qkywenVxpllVvxuM9pXEOILYaR6d
u/BvvrPi8yUgyDbl3shbzs3CSNWJUy7RKgTwp5jM43SNbNa0yW9YBGR5nRftT6Itd148ZqE/DfZ1
Jp3zKlWvGRnyEcEW005g7TohJ/u28pLsXm8z82wae/3nSHTtEZGcF4k1HcJi9qN6MZpdRs5C6MzO
jcDqFFUa7pK8vE2FpZ11eVuHVmU9kUnuhCnKbFIiyRHkEHCBuby/0kk9fXHd5tmimBcZonR2K2fy
0OnKC1lNJx7rbFgaqwrGLvtBP6Ej63CpQqijB6E3d6aV3ypmBsSKMPylOIIS+qnM7N6S3ypDvnrj
SlKjcdrC25RiiHxlnNiZdyuxtZd68qB7a4yMDx/EJDjFMCv4AD4ickcPVc9/atEFtAHxzj+IMHzy
bftHWlrfLaqeJAuBdwlEmsAFGDk/Isp8UMTXM9DRM7cPpp28uH2bvCX5vmTqNUXB+kX8VTmrp2Ut
6xsai0jfm8dEa9Ulcu3lzq5T98woYHuKnhSvnHwv4VKaJnJ+cvpjZ7Rs4ypyMeOplbcWCcpkYVTD
aevWByZoFAhloZNAlNgaB0bvjSMd84tjRp5VkeWZD3uHjU9gt4TLD+2+SYcfOXDPcBPNOZwc43N2
ys2rnQn/dYq9/I4vXwbAbOjOGtNjzBF8v/jWRWkld4UJ+EjTk+UyFo0jaZcWehlSHN1lOeJ/tvln
i+ZeLibJaUgJF7f5Udt9RiRrJUkd8NZrlrW9VXmXdjYfOrb0kPuCrE9I7KxrcyPty8j3FuPX4hOQ
5s8+jhfAyPN8xVj5qZqHrqYOIrX7NinZ+Xf2w+BZV4kWu2in2kXnx7Vn9nJccjtmtdRpMIzGCA/W
aqxT3/7BOCfA2ZutmmBxliesK84R98SNLPOqCDoKLZHjDwbM7F74ESnnfhh7FuIoCQohrhI1EUlg
jSd+2SQWPZhcLnuzrw8kA9QuK43hb7nxA/UWnZpDaJcj1bFkYgu1Z6ktjy5gPBFKSRDp0YuZg0Fd
pfmtrxPhfqH3uand2WWHS2zLjxH6E9Na74ZG51rasSuJ3L5KSzl8b5Di8kCXtheXlAtzbT9Xtdnf
qzptqI+srTyOVDDKHYYhHMVNjPr/hPZcghaXf9HgInXT+aWjeYKtoNcZmKXvoLGuW4LqT9q49OoH
eOJL99PyWmWxwIJZtMc5+2mbLbmC/HEmcspl8Z7zV6Xt8gJhxi7Ne3TjHgF6aDTHZU5P+tRq631R
dM0b9lhtCdBJEb88kd4aFGjs3+pZsOQNAxiHE+Jehm9mJbOfpD1m3606H90glxM86Znq9OOazO4t
ywB+CeiVzTN1FdOCbL0uglBD3bgfdIT74VxLwmJ4UC3rRWmVdmjbTn0NGp53hqzKVsfSxF4V6WOT
J1cUQ+OSua3o7tItQXEhxmHHyX8uj2bvj5xvZQOAbKFcOoVA5Ip5bzL3vMRuD3HSXhdQzcJYgNLb
bd/emXOVXY5CONCgYeePVb5cSsoZe19v5ZOJkak92DNmh33aa8jDUfVT19cG9png9vkCQ8tR61lH
MPNW2l2n+boZ0+wFJTaOEpXpBadMj9hqVvysZ7M7jvWT1ifs2ld7+wbU6rWPvEdRRMMw+tgOrGxC
Ibta8qfbESOOP8lzC17NFrvsy1KnnNxr6GJpNlB2YvyzShbG2H5jSSjfXJWhGe5MierdKM3iYnWB
/EVEqVr9m710gsKZY2lhamJhwSk3Li8l7H7Cj1RJKSURVXudrnFKhlpXt+QN2LXPCu538X3ZlfOT
oeo4jkwgvK+VTZkizGOA1sRpE2IZlTWpNodMH4hVa5qyuO1X94Kgr/Q5H+t5vAISK099RxD6S2Cz
Yubq3YI6NYkmLbNfllGQji3tbfDn8omkMevcSK1F2+mLzv7M64rW2HVtLHr8EGK9zSpFzmqX+VU4
zsSTsJQDDQlaNzO+i3F17/y4lvXeNMrppozRPgdVbvRPZirah7ZbqzsnFtkQUKdnc2YNSVsHbJE3
VWVcYrHQcXCdNDKbyy/aKn/vc3g2QunNaGfSV/nYuoVn5PSyiIejvWhxBDNmvFpt0X9xlb/3rDgV
odODlbAhA0AYvmt0/G/iyNSU6J1+VFprTCds3cWNnzePHdIFchwKY6cWER8AsVt3aP3K05lK3N6q
nfiLvs7fGp5ogVEPWfTQUK7RR3v/Q3LouOyMSyS6XVqIgPAYioa11s7nq5O6X9z233tWYtOQbpFg
2K29j23kJS2NooC+R27vAMWBY9zDzBKyU8Lhy28dcf9FC2jr6b9vAPE2eZlo5jaw50e9rDEyvjjO
jkev8GMCFXpbPAPMQ/5Wt+WW7zMafhOR+awoDE+5M5/4fDlBQvi7OPn9b/nbwKKftaGC0aNB16Th
+v5Bj3KeXJnHztGc7JbLLP1JY9ZfJWJ9chWHPAQPOTRaLdyK769idJnTKMdYecL9dOLXRXnu17Sl
fn8vf2v1oudBAsURD3yVAMXx/iqzV5JdmsXrMZbCuHQ59h2ksKYHgZyI41Yy7q3Y+Rcv+L81wn4y
UnEiItiFrwg35yP4AmGXg3HTXY995tMoY0WjeQTwA+nI+sVH8dlTRIdlwWPFHvo3a3uRaV1njd56
XMxqfTOG1rpMPLv/YkR89hSBvQJ449PbdGXvn6IXUyzrVn09CruwrvBUktBeTlO6xYA0+8riKKkn
uHN+/+7+kKO++ya4oY0ggp5PR1bxUSvlpFJ1WifWIx2rdMteUewwxVCYr1RjSchRQDDGrZ21PDjW
rL4rqqZiOxb5BaWz3lpoSczbNlov7HOzSzSKuZKwBcxvm+3q97/2k2eEgAYxBkRIjgsfVRKL53a6
v4Bur2cqXraEKQvJP+rI/In0bEHA2SKB/f01/zZL0eTeqGhoR3n9+kfjR1biBGzoCh9TOmy9Sbhe
ZeX05dL8sab9+/uLfXaDbJQ2dDMzFDla7weB9OScsePSj7WlANyRJQiRTWrZsJvdVL8l6bG7X1Vm
PP/+sp98TFDhwVfiggYD8FHVmdr+gpvYpXI3lMVZ7KCeqCtOB43zpYH9k0shdIE4B7hnkzZuT+Av
cgihSkSb0lyOtl93O7j6+KKtxB2PVV0XX2hBPrsW36zrMeEjRfmoJPNSZXkYfdejP9jtk0noSGRY
FJOIlIXq//tH+MkwAQAM5weBP6CljwB49vCp3TvE2cWNEAkH7RJ+rlcVpwmv02MTRxnv91f8ZFrC
Qg2XkQVtQ8t+mHZ7lulF32bAIm7knmAKnVJLZd3+/iqfTRDgspBSmsx86Es+qEMnrUFmbnBjBaDF
l5XRe4VLilb7kDbmd01M+gVEepsIDVnf+CymZzR3xfNSoUIMTCtbzuM4W3ZjFiOmoGSYnNB3Vl+8
6c+eBdw7dv+ErSB/+fAj+6wmw9LW1qONMI3Iir6JhnEYv5gKPrvKBtblIWwy2Y9omDlR/jJ1vjrG
q2eeVBldEmkQx/P7J/7ZqPWBHqEYFDCJvA/epbQyhniKu/Wo3FU7mJU97xUdGY79iEv+uNT/QPf/
gfj7L0/9b9D9uww9z/P/On9r6re/gvf/+GP/Cvg29H+yOwMQwJxIY5Tv7D/J+5ph/ZPvDeq+wDfH
AdhlNvgXet//J1QfJFGwClGgI8r/v+R98U+cONBHcL5ZKLWAgv2/g/c5KSA7RxsrEJVtxL6P2t9O
DaQlr96RmB/jWVV2g/+cIf/TsJm8//Jorv/cDPw1Be39sP/jUmyWt+3PhvkH+fV+yu4NI5dSLscO
+2E44zkKdGfw/q1v6z8vgnoVVTgi5Y/BXWZrShAFy7E1xBo5ZjYjvpH/blwrD42lFZUlqw8SsI/4
oGW0vFVWM2uPN7wKp9QPjWnNN4hM4i+Wg4/PjL0pBggDHBZcNtbzDxOSgAaSxsjxcjwpW0x4WaBi
Lpr+zw/4v90Ff34ZTmwmOne2qNuq9JfVdBCz3xIRdMziwbofU6D3Ot2HLyak90sb94Eq1cIh6mMR
5V4+6uagw46Lmu0DKdXqZJw35InVY9SKCn7VUW3ym39vwG0XBCyKbwbR9JYr+f6uqA513ehaByHi
KhxqpYcEN3q731/ks7vi03bZgmybbueDANwdmhk6n3WYMrvYxBw002d7DmwNpyH1i6/e1O8vh1j/
/T1RFkMkohkHrfKdPT0pJxzaarhK19Gm7OHJm9/f3R/79v/a1//x0hweIqIKHiEL44ed5Cp6QYIa
tWw11z8aqWc/W9qklE4LA8FakeHDo1DoFdeLmAQah7gDbKEtY/egJx6MBUUyHd0F1AFPbWUoEREE
KbUD2IwZYUvZiAcM4qCo2z7tD2NT6NMzdA5Hu8Fnb3JZdCdfGQO2eeb9LaHrBZnJTZlsVz8qe9Fx
xTa0h0OqenQj/txdVNAuD8qKsy+wX39/WVArnU3ZCmRSYFR5/7Ji4dHNVv2hTgYdSjE2ybFT0xsh
ojDNh7Vdvpj8PrszLsMWi5QAJPUfBnwplUF7ozvUmdtH6zzRckKJcyj15Sud+d8nDO6MkAAQevhj
yER6f2dL3ueCWuBBrOsKmqjRqARmXwHDP7nINoOz+LFisB6wFP91VhqLWqg8RmLFluXEdjV6lHNl
7H8/wj95ZhSrgIILNnybbP79RdhZavRGqwMN3DYkL88L8iSZKWs78gtW36dX2tTOAAHhlX10ATgJ
rHnyKg8kKmbnuUFDumnqFilqav1bjOzto+W1YCLiLwY6E+77e5JKNxdDqw5E1tlBUhGjnVFO+WI5
/+x2zK32hLqa9dDZ3t5f1ozMKYjhgsAyE2cdzI5AtkxP9JjVo/2FB+CzcWCyNcHXgNGGaI/3V5rp
68hYkfeIcYJdv5VFnV19hcZ/f2T+85mxGQPVzpLhYWJ7fxGBjtW2hvzQuP4zMVXqonXH9mKuTHFb
m5N6Ndql/fH7offpJfHjsYHYUoI+2tJTPXHMWeWHAn0fajviBvXZqA6iUzVc8YHOoqZVzRfHPbZa
3Mn7+Y+9KDXo7Yy+ORs/fFauOw6J3ZUnvTASbzeJWX/pm0ykQc/HNkdxMREcPqjBDPyxHZ4svct/
+lpKC1RZTd/tNtPyZdvU85WaC/rANBu7U0HV6RFMSF6HHlOQjlC5RVY5k2e5n2gXe7u0IEghLDof
9pJsibi46VPTviTCpxuvc4Sn2d6ATN/figwl1Vb9oelfrh0FVT82K+TfDnLiZ8x+tX4L6UdTYcag
sUOBcP3KBP73C3ma7E9jmMRoMWKtudcWAMn7yYT6FhGnDndqMMfAWlL9QjdH5F295GGELhEXp5a5
ujLAcl0lu54MULT4xZIdp7L3LhsU/0/CUrSX0SliHFqK+Je0nd4+WYpBbelNLsoFFGgTPydP3jT4
bVHcjzogfCdzi32SGFMR4VJW514zgEwz3Xgqw6ZeRhEl1SLlweeAPAUt/fcuTFK354W4BayYRNLE
RugyqTnCNocnr7RdGHe5KzIEyp4zp7vYXe3HSUcijpB7qn6lvSougWe2ZRhbQ3wnJT15lL5xu1cq
2UR9CAVe7WQCElX2YnrSE6NddxS9l4u+HAj/qf1avWqq7Qxk3X2eByPILtpheUnGiDL0An1kEztB
LOtBHBIF0ydq/CGvqfM7aRnRTle3oy3GJ38uhp8xH1gfNTbaGVQj3XSfK7e5TVsCX/CXLZVjHeSi
qSwazBlZZIB61juf3DwjtKCvipvVbhrrAgmnthOpYTQnnbfgCF6p15x0rbwXWlPGB0+x5rVyaPW9
dGZBl3Pqx5M0XtDzSr61WxSYCQEvQ22dDl5RkCDlrT/KpDIuvGVJvrPrX9Afa3nR79jhOyroxrq6
T8SgWVCtpPtYKa+BhcaKnoUjkTF92LqdVu0h0iBdyryh/0nApztFS2qUCAxRoTyPAD1e+4F2aOjH
iVpDOlcIzGlp84lXTkc+kTEv5a8EALMb9iVC1ygfqvR5XcAtHKfWibOHliAChxhuoVBmDQM0OjrR
+Z0zV3g1kHyTvFsMlgs+iykFib4+13ropQmwEuno60XiAnwH1Kg4GyW1XKIxhjUVYbLTTtgPJRrw
oFT7ZrlVYkTx6IpN3y0RVYC1U+ve0+L2Rzr5GR+SPqqTlDmt36Uu4DE0FJlu3KyxoelR6onuO2T9
pjmIpem2ZlfpfStlhWIQkOVq733gAelOTIX/TY060kBLZibynES329DRk2KIUqusHlqXPxUMvtHn
AbYSe9nJNK1eikVld2W2Ov1OzXzol62L9jdyRWX/KlVTF8Ha1y1/r9qOwHVIr03k8y4Q0iEPAfVm
FUwlUN/iF9FDxwkRgiGB1IcGgl4retMK6D7naEZFClXZbszlJfcsaAht5hJq2ykwWqixkq4l5d0p
52/L1NoEJLXV1DhWiHA2j89jZbmgyBI8C0FnGEZ6Icx++HMF/p+yyz8wIv9lKf1b2eXyucp+vo86
/ONP/FlxMR2SDjdgj4HZnYr7Vhue3/rhP/5hGP90qeACzaZ4YnMIZen7V71FM6irkINIiwu4CNnp
20nnX1mHRHzz31gzmVsBDhFp+f9Rctn4uNtf7DMMurS0uj7s0luOyIYyEUSKqTNuMD396A2n2QnS
nL7Y2/6JQvmvtZ5rcRygQbn1nLdK0sc9Zy87Q3UJiiG9xECmjTNZJoiMA4hxi8aZOF6cgDHch9Ie
xSVS3XTXoru+c6t4s3pZ9WWjk3csmfyPXuUUhwm2YYCbSQXgR998TdiHtl2+Z41vnfZjr11no8lX
Q6Xhuihj+8lSiXeHnPsyNTQUTSSJ7XqHI1CHSnCGpvLC9tsIvTh5jP21RL3VWjwYuyrQi2YxggFb
8zIRxpOYrvpquJ6o77zFVoycwnDcn56T9ieZb/fIlDQCjZb8tJwQxFDKnhqEgpUfdmNn7+J6rF+V
h9Jqc6aHOKJai6kpk3edZC2NWkrx6W5UiEaYJ4bkbU2KdYmsJcn2qUkZuLDwXEDjq6xE64Y7NHUa
7XQmS63U73ykdanhHZoqa3DRgEKzSwkfBYXisIeORwfs1F2Ip35UJpM2Dqk8mdBPIUu/6ijxXUPW
HF/Khf4F76hCgVvqtfXcL9JYkKlsEBjy+NLQbgYlsCwM2pPPLudmreLmdRRNdmuMyvfI2cgmO5qM
fkK7j7Hux7BK4R/LtsJ45qfkGLLQYCM6dVLLfWSy9LWAmKB1CmrgxKcjDbxkb3RIBFaq7A99M+PI
njuRiVN7RcAQGRLNdWCndEcDReh4iTJSz8Ac9vlwigEJ2WZSTgy3ROKKPG1aKBsBeKEC8VY5jmhu
qsJGOcaFm6juHDx4Q2U5zb6VSUoGZash6eTMNwfF2tXfHNGoYc89DPe57szYX3wYlMCoRvHLW7xG
scuAVoAFaS6WEPSkhWDWrnCoGasrYpCcvWkHtGrSJASsZX3vcxy9of9HZMNY1drbFPcYbLqsNF+9
ttDWE9/t/e+soxohY6afohLJUx+WoU9aVNCknX+6zuQYwn+1cU9YE54g/FLbyG0ss3nJK6O8svVY
ApHtvUXu3dkl56mbG3Aq1jTI17VAFBpMbkxehla7UkRzUY5dZHa2nPZbW2BIbvphxmXxg0lJtf1b
0Xk2octDOj/ZpQaMpa605bQ1y2LdIZz2JTxKYSJ+1UpD7mptrNNT6aiuObjDUD2L3CoeVZd2ZYS+
bxn22N14OBUuYLnzij7xAy8u9DnQRLbEURe7yY0F0vSFMYFysu1jnYdbIpoJdDf3EiaMRf3sUi21
d4NZmOU+x6SSQRf2mE0YPtVTseranZmzfY1mRHyQb21FaHlvlR6hjAuRWH7DmAlmZOk31ZQJN8gy
UYHXLDud0D1OYt/yZhwfenSH7nFAhY6QsvMQU/cuofLBMgMWgRLcYPZY9P6tFkabYUnIxl1d+6M6
DBWUDowktiN3lj6Z+bU+LfOra/XdEqbNVMCObuqYMBxN064TQ2aPOqr75BHMqoU3xhlfDAi/t12c
VlbUzMRLh642wdFDgBojnpqqxGaTaeHC7AM3LVekYzupRH8dtzMOxb4dU7kzwI+vhwav6i3CHS8P
WkIkTMDabfKrQAGa7XIsKO3p2knk62MMY3fXodxKd3q1NOOVjheK76XCchNMdbwJVq1sTPcdod8N
mEyZ6mEaTy5UzGZ12qO0DAbFlGb4E7BFNTLCbGI+jnjfrHA2/QlQr70VQmW9fUhA9pJzJekEBxTC
gKSutT4AtjI3EadpdcnLQAC6GQiMt14gFn86K7JqiHfIK+dHsJ1meTAKNIvYLtYYurWpYQgCsdp7
33so25ibySA9d8aGeSDlx8LCxFr0re6S0gwT3VDDBcrGKvnRYLwa3rzOqKtfQNXX5WcTIxakNoy5
BKqXgfHv1s8X27vpG0dbHWqtdakU9ivEFnDtW32+87U5yS5VnRnYUGc8yoBuqt5EqOcgBpswy1HQ
Qo8k+0azTqjF5fMVz9nQjpWnNfDBEZ22oHf5/8cwjrViPEtSZXNLi12WkxvEZhJbv3JU59Vh4Ihd
jEE/TJqHj8x1lLtvpKWhLMtVXWdhpY2bYDUZtJgZSXdl/zD7OhnOWIr1yvvmKjbqTM5JLm9bac9W
5CkMSodaAcM9iXvLLXezJSemkiE2mfxIEMlOk8xoxQHSme1eawOnMSeYzYY1lIV2fKyMtGhO9Bqh
xkk85gWnxzjjNKck9IBQNKjy4IfXs7Rvi56vg0IsJfKjVlY+uUmVoqr7amHb878rSvP6ru58Jy6j
tsE+/LJOgznct6OYzAuFY7m6cJzWkNFSgc1AgTk3bnre9rzQE9TQVfygF+aKIle3pxR8O8YTfn3f
rbtCQ/Y/z4rYv5TDQ3rB/DvPb8OqV3k0FUnl3MyFbp0vKfPr2byicop65N6oppVY6tvC97XhNE1j
8dIadqIirfHzcZf1mKajYe3T8XpUFlZfY07GXx3Vo/QZ2hrWPHssZXLeiNw1j4VeV7keNLo/pCQv
kCrvBqpWUpwwVJZ82tEK7hQieTtZ7VN9Va+LU9nBsnC68POsuhQaQc5EzmMMiDrV4iqr/NU5jGWb
jiH5iqUdNdAaQ9MCGhQvOTsOHHMHx17uc1PUT3MhZcLp2ml32VpmRP6m5SV7huWX0+jlDjUb5EVG
Z78HLb/yJXukLnXL/2HvPJYjR9Js/S69Rxm0MLt3FgEgdFCLJDduFElo7Q719PeL7hmbqr5tMzb7
WVZZZpIMAu6/OOc79W1fYOA2VWe2YTs6nLlaa8fjOHUHqDHlbtatZVOLzok8YHWHcWzWl7rIkXwq
2CGRLxk30Y0gynFkBonXdrRLbcw00uaMzj0Lpojd2g1pklc2q7e3Wms6G8YwbcfB+26XYtynUrqh
p3OSFAkzhU51yRYH4/eqNLlzTdpGJYq03EyNeu3yub6jr56YWKTGvndtJC+std5A/QIk4GdN3Wj0
a5xhWKQCbOQro/+NuVBkalcXQeJ53dbNnb1dJibucVcu0VApkwe61S2dHh3+hkBPvdVZdX8Fwv3k
MRnuZtvQ6PWZ6uS9rS6Ir6ZwNjXSLgGdo8LHSX6HjLWIOPnaY+d2zg5nrfaV2PbZT2cZQVGuIkKP
tVvhmmkIfqnAOrP0j5gCm4ShqoJNg+AyJ1k2/VG1rSKquYZ7srbzKAky50bOWEFNu3wpeoz806zR
vQ+T/tAKbYyAVngHeOgN5O+6emxBt18ES5yLlHl/qEuH4qfS3Qhtur5N9WDiOKV8ko1oj4CoMm42
u8dIXOrZ2ZDm4ywDcPhNSk+dpBiEtbYGZtx3mwJb0C9e3p78QiXfIAkzqyCD4IK1ov2pm0XcC0IF
Nq1lmxv2zndpUD+bbc0YL9e0fSnFj704FSEetMpUxhH/cobyum/QrWf68oK9d8UJgIafaAUIWZg3
DzDGEup3vZQTgERe6kjC8f1QgfDurJlr3QsG5+Jyce5aY3rx5r56W0aH+6NQ1rGcvYKjqmu+u8Ac
Q2uQzdFcy/JQp+Vj0AFmSCe+8UiKFGV1NREwbeFyDwcmg1NI3OAz7naZXZ0VzW+jqd08ZhjT/5ho
rw6NbSJpVgiyIj+ZdFRmRXA95BktB0i/VMRCtih47XL5e618FdX1oMXdSHnqu8YvZNjAi7HGRFoB
OtGRwIM30pr02JSL+sk7KDD/GNv+b6//N3rU/6rXv3yUH1P2Z3HF3//CP1p9y/mDLpomF4ULOCdU
TP/R6lvmHzT6190RdEuWFNcEy/9o9YM/6L4hRV6TT9jOoZz9z1bf8P4gCc5hYcdfciwPjfW//Z+/
7NGHf/rvP0seWLz905oE7Q2rbltHDGdfxw7/nKRZiRyQIGc6NiafrItrgN96HhhRbAWCq5eUDf+0
4WeYuAqBxc5gOGEdVcMdelQ3qn2zIlm0L59cmfnbudD6Y2dwGdRJa5wJEGAq7iZTmKwDZSjOS3lM
5rI5tPhEIjfIibjoTr07nRy3Mn+bwfJ2hYF0q3iQax3zzbVh08A+cSfeWoZxL1g4F74TUEtmZx9L
vnqrjBCD7q3V4xpe2ro7aPDB6PPQRVEIBVvc5yedK2njGtqPZgavrHG3yQrZXEuNAytJYgEogFRr
a/GscdJipoalAm47Jvkj2YyDHy0FdoOu+1gWi8Mq4xI1UaYntsvX74xH2sZtYDU30tbsLVXC08w1
h3r/auPbY7TbyxwnWb/sG4O5pdKLIB6nAX9imt7W2rTpxbBGbBtClbkXWyuehRYPhDHYVRncMqd9
TZlnd9YcwumIm8KOErd9Fy5R5JVkMZJb5m99GFKm5AD0deksxOkaWlS1xor9sLQOWeJRA4sgnAM/
9qaE3VuFpRl3ffFQ9+nJbrKvXreqU0EjSYTJkIY1zl+uLv3LknR30vlOW/eY6tp9Wz05MFCcajsW
6hJIpOTwRD96ZwJLbtkJQ+z+piuGYytf64J1R1DQbCIM0enaNiZqkUkav3ii6nDxx5MZSDZY9blF
k0sLamKzU+7dWi+/exCckTXUxLDM495p5s9kWvaFLLqI9vQ4qZRx51p901VxJzq3q8uz1PsIdvUr
2ifTRFgt0w/rYczudn2o8BHgOl82g75a2wZy5n4uy0jznDzu8xll0ajT/LR1n+OnTeqNSsbyWA7r
2aw9ewcXPttOlnjo3XI71MamzK0OA2xW7DHu3gwkXRDB3n3hjf6qGzsi6+BgFYob2aXtD8rsOmml
ekAQEVJU36mi+A265t7o1x9zolv3EjnHjZH95tIkgGUmOWEhwrINqJaG7Nm35XORDzdJqz/aGn+i
8pkCs+uITLMrMddbsSfSQ4OjJXXrz0Fl+G3XxP0Y7f7THsdfY2AVRTjnxm0/ZVEd9E9Bg6MJTh80
I6q0FDC6kN8JZAXT03jp3ceMcu6uS0B6W1aNN0xXxj5PzK9rsXtMtd7H0Eldyb6AKkArj5B6P8zJ
intymXqFRXw5BGu3GbO7NTk5SRZ6wxDVCAoXYy+IJoHJiQDbOZoi2bXqqMbtirNrnDGTKcaevPwl
BR85ZFV1qPsdc4+wWvuIwf12mfv3K3JgM/kGHmXehWtay2zp57rEb/nYzF7UX7m/UKqgHWJUWxXM
/4/J3rHCCL32dfRdQlRKyuVm9HT+kLvB+hayA7JYLTZe+z7JyYAo0SMgoKWm7sM+W/Q5ZUPZOCq9
ysZTljb6oi3Ha6IeEExryZwvcqjsINvanDrwEmot8+1DIPAMves5U4HqyqEo6nvdHez61jPaqntr
2qwyaOpskR2DvjOqhlFC1Xp7wUB/CZVkpnhay4X2cJhMOJE6GYKUL2Oa8k3JxPrs28q/1QM678gA
BXAvU4XDn8F0i6GRWRrm4Ap6jgSEnGx80rfTXQod8rUsytlk1KG3/W7oLPcr0ROdFUKdr1bMRGrk
dM7XTlLI9UkXhFqf2y4BJLBvQjexcsricYGuI5VW5tuV+wZ6g4nruu1a0mqg3rCi3dhW2dyteINi
Rlr+Li3t5K0asg2Lc1543wl1I6WRJbymvoievpO33Flk8atcnfJjWI2bOmd05efapRlq6wlTIlKz
RuTmxnaXR8to7Q22aPnW9H4dzUK8WEGVh9mkvjHhtnvZztWtIUdeHToLykoSZuZ9bfZHDT7YsVu3
C2NmORcn6UwXmzoS6gzYohaMC4foOOxHsBgJIRa63txN1rAZg2BXWPzeoY9orQAm0JULSUpHY6pl
KBIiYbXqMlJ7kYkinzLMZBmosbfByqBUt955GvkfavhN4vPe8yt9M7npvsq8/dSrTUfaYUTmg+xD
1rMqzzadZTfM8iZE8q0SR5iCkeinnaVG593zE2tjzhaAGMelKuctOiCAeSHGI+xH1kJ2dhzWllke
AjCgdtfrM31wM3FhG75dx/JR6I6OUc23npIlrc7zMluhCdbITeb7stGg3pTliX5IbjJ7FqHrEOGB
s5I5QL9TjWo3eG9+i7L88Yvc2Fi9ke3TcWlBehXl3kqgW6G8j/srs4gEtLideffWqcRXnlZ3U7Vs
DdbCvdLOdiJ3GOqiotdv/PTNspdhmzTZqRraO1kTYGylpG6wvMrynUpu69Id49EPXhh0ndt2fXDL
RmyoL0ZyYyouHTJzZVvsynbdYyv40Rd551lVeVvzhSEirbvBQHRnzNoZM8qNB5ebRLFgcTbXwfVT
YM8fYroVRZFunFwLdleFT0q8GCgtJokRRKtopFziKvXH78aRL3aeZyxdOfzlbJA7XJlym87W1kvr
Om6X7ll683FNx/VGIIFx9T45s7nfOpl5BzftigSvRhRq1R3rjGI32vnTmn7Uo4wBsW3HdTp4YjKi
RVcb0bZH2va3CjIDFoBQa2qul44YWUPmJ7+xoXXwCeA+fADOzXm8I4l53cx6tR/I8wuJpg5OWpH+
eBawAVv7LBnJ+g0PEq5GFr6MVZYQ5C5ouI4HQGFD3hXZ8oKGdbtgaGY+tk+86i0R/aVt4A0KXpDr
kEKrf+d0GMzZ4nKkFrP5qllTvLKj2ENu2UtR3xblwGuICG/rO3N9sJx5Z3UNy/R5y6zjUxZ0MNnd
IM44MTlJmJVCDpx8DuPgaZgxQxKrgWee9LNY6O5OTq+dNez1xS1fVKtzC+L51oNdJZtDJ9CXm6wS
tAC0wBCiRn8FFjFW9OJFytV/bsSo/86q5sS4OEQSwiJIRqUIdirTnqErizhhIrOrC796aafg1Zj0
8pF30qf355bDv3JpHEiFpfvDNDvWJSVNd01MMRnacVXOYZ32D1k6dEwGsJ1snPZV63xQV8Ige5Xk
UkZqghq6jpKeo5BBChWf2AzaTQW2qQ/e3QSKxmnI7quMeL5rFzpkK7CqbE3uprZ5dXxcwzlBZY60
dzxq3obdLk20UKdRcmXozQdUt1Mr/ZugYKDYZS0TsbzfF4BWVoYEjgNShBMsLvuBKJth/TVlI5KJ
/r0tcQsmOADiYBpj5e2SgYt81G9sqdUhVit/L+DRPOeT2AfZvq3nX2vl3pfGMDP4st+C7vOKbFZm
uh/Zl8Qsse69NpsiZiOcDAPLbZuNhSzUsM1d4UUY9sPMWZjE8/yQhOg27g0oxx34uiHKHL2jJqr6
56ZGtclI1F6/Wr8Jak6vZTxb85hHqiOzzEeqERmmVlyGeoLW2NpPPeGBG6N17hp0Bm8r3tqfLOPf
VNMGp2h6yXmGYuQ+gZyeSU+gsg6OAG8OmPAY0ph92BvoSrrsOvE4k/yzHVt329dT5HQyZqmG0qHy
tPt1IU8xqNLxhay3J9SbGU/vqZMTpmvRE0SYInvBEqwJ99R7Ym9V46Fn+FH6WsnmJjj7c3oGs7BJ
g/xGq/1XVc1f7ZDfpFhPlPMpsux6ufzqZiNKKz8WSsU5QPh4Er375Bi1tl9dJ9sMdnnQ0Fu6sjkZ
+Xoxc4CD8zjxcwgTYlYdj47+aLjmbcXidSZebcUguCGhF4Kh3vX71mfqOtDfhQkBNpPj3bW+hrbC
Boshv8aqcfd0D2k4SIgQbrIfhjxs7WYKgU0gD2I/Br0ANiSkimdLVzRzlW+jZSieAi7ZtCoY6YmD
NalnCsGjaqpmKwbGwciBjricqQleO18BGYRIcVsP9peTaceJ80vUFSZ/j5VoSYDDksXSuedaeXL4
S8zSpriwTDIWetvG1w2QaxTq2M7qtcBo7mbqZm2NHGSI8TP12e8EbqxK8hcVqLNKmbbURvbLHuaL
vbBTIzJk4dfC0lGWCxXHu/AIoaQnsClvGwLn+lGPZWlCxKK5g+ZWv3aNCl7yRckz6aZ7tIBz2JVq
i9b3Fmd5w2AOyX+b0xOypnhlpfxel7YReUF2U0rtA2pNTOTZc9rNC3PaIDQy41vBSyutzjsO421n
LqHw+n3Xd4SEaV00tTYgmLR/7Ox6m+OKZ0VCddp67X3Z+VugUd3GyqafZO35EYXZcESsgLxYXmz0
gBMrUGPczeaHLlgZVIv1LVK33zSkuIU9CcQaA7pt7xSRJSTx5A3KeJ/mw/LG6mTMA1Wi/WF7NecI
joNj4iyP/mp9Jn3zRHtv2IAHvHFmtrDF/bytSja1QwFAvkkeJtVuHWE+sHGOR9OLnQmWl7JAQ/Z7
f5ofXQGMgML9igJQAz0SwMbOPwWlvWUP9Syacz1U92gMugfB0Csbx30P04cSBxztp1rLXTa9KuKR
Lj2LGigGbv5eFH4fkwCGkVJLu4fEHRWdwp3ygvQrAWU5cmyX6e+E+esFGpRIgCzUxoEnSmtiyYri
taMgYT8HCTwdRRAvmW8+DYbZ3unGqp+Lgmevg7zOmjxTr1VdqhAvl34oPXdhEk/zDKoSWg0lrt3C
ohqcptlSz6d01DzAmYnEyfWmYbeuClQUajEWM5/CTsFI6SjhoPAbQYgCeN53XlbuyD1518y0fja0
XqOhS8zPci6718EzvF3aVwQFwnjc1QL1sG37w8EuVHNHC2vcAzeY9gJc6l50Y8pnX3XWFo6F9Wyl
tQObhjS+AmPHYj44q8gdvn5Dm4NcxXkSXGXHtgYvvGo1iMwgMTnmy1FQ1bNc49Jwi+bM1VJ0O0ii
ZEFexxwD/p1L2qbGbe2K6VjVflYhLAU3h8QFLtSCBYcTqDkkQ7ocxibRjiugKbeXNpjHPmFgkJmw
sgIV66k3vxYBSEanMOdfAwC/hHTVhguAb/PBnefpR1BPRRlZybsahuBeB2N8O4tq+S6cgKZXr5YY
oUHZohJPQLZ6OV1Qw0/WnAskr0yr23Un02QOvT7xd4CA849EDe4ucJbik4P8OBaIUrp11Pc4VySK
NcMmNtfx219yHB3YjIVrPU3sBID+1PbZsma93RCuLfaj32R7vbNNvPgr7xCbfrQnhJevdUv/21VP
PvchjOUsB63Gh38BgFRjj9aAShlKZ4jkjSwfr/PFlqPEtR4ZwrDmLFbnxjWl9zmz9H3SyTjdojk1
YcjrrbZF4COexiltTqTfWmeAhXh9Df1UaBkr9NXVgU1pNv/MpEMI9uxWfydMU72lCJeuuTVyvSeN
kobEJ1j6M8lqio2ZjWVkUt3uvU6yBc4X9JI2qTBXeanzXbNUJUIPIFoaCiGLA/C1HjjPUBwdrcnP
OeXRL1lMyyFXlnPSsgwuqCcCiFwN6chHi69KzKXs7C250w7lOpvMV/qnZtNqXDJC9w4ZkCxYLgeS
S+/RK+XoN4KHWTUfeD52XS+OEFqSXWqYIFWRjUsKjsGH7E2GbQXsTzEBaLzG98MSXeWpzQqOETbX
tEqzleZrmNbBzs/Y9NHIj+g5J5ZqeCch5tHX15ErPYfeoxbbQLJ1YYnd7vBAeBagL088QARNdzqf
yuIAAWp5B3bwNhKQooWi2YG7LYgNTfNt77dGVA1pCbvQmz582byOY2DcafpsUwfUp9KaLq3msYAq
SjgrQZDfgyr1LoCcHxq72lZ+fb/McBCktUq1b7puTHb9pLzL7MmuivpyUI/E9L4XgIB5U6dUHiqi
OIEumQvbZTxI2anTTXI65XWPUPprv2tn+9MRcpmYEvnzJSEnEPZsWblnKmTgcQtLiU1lmcgbM1Qk
R6Nly6QaKXZuz2qNkMy6/S7NlZknypeE3+iMaEPV/T0iDskAi16KYkSNb2lbLTDsVLly+gmFKAyu
vogyAnHCtav7Z2i5cHE8/l3Svvo8BrVZnlc42/vcTA4SJxT4XV1dJrP1Yws19JOFopPSY/XHw2Qb
kIgsTyxHyaCC67Voh8tM7vZWweQ+m60wWdeMRrC1JjpE3q3VYKgi5YGhTJxVtIG10q88XH3XE/Tz
aXTAW4eJbjh3QRlAeooDd9ySvbdT3XRulDk9mLKiu1eWPn95ZaMjUKEOoWEunJX+2kdczyV+oL3q
fjvZkG5XH1wY3wVSYLxG6WWu0vmE1YlxiWmmYxe2rPeO7tLcYbtrKX6qpL8nK858vyYNEfirurqm
h7R52/LkZBmc2DkyiFvTS15s1QEkHRgsIuQxRkOGtWa6cHSb0Gpo6Bl3wPxxIWA2Rs/TbT1Kc7f2
YkLTpTVnwmPlpvTKo8lZS2uTvVuGlu4BsL9BkrpDv/M0CuOHYwQ9Rw8SPacP127G3kNLvDRMa+wp
6vThFyMw/sgifklhlCDkfLZi+RVE2PgRUKPwSj51KNmcMll5SkV17rw3s7EfmSQZO9F3ZJiX1t00
ewuWtmZXOSzXikbbZ5PzAnUwjViLy3vmTHdZPW/hAsa5/mSthncmuuxz5vwzUPOYFIh2d1a11t1r
2tVl4GhZvC78IjeS4mTkTfI1bWN4zOvSZUJuJ8x3saDs4TJww2kdveesd2N/0MJC6U8L83kWuP7t
PFA5OEH1VdrmjW5j36HCVpHym9B28mXbOnrz5fCstJzKiPLKW70A0AjvNga/HE3eRG6wLXdgf9qH
Uel+bNrzuSvM13q1vgbpfsj8eRBeqAuQeuto7UrvtSnZQKiZvKlCVsDVinaJDOdjheywEZn3POnB
ZQHlivQo4a4FtmGb66bTDYYpyLJbdqENszEnae5Gpnzj0O7ntsWkam8dTgTB9qWS+pa++WVePO71
CqqV6PIjWa+ER+cQ6nPbfvA6ktb7un+alLoVgQJ/mTPwWq1dptMvoKfQ42wpf6cD7jtfeg+j3mE0
oU47M2/YN3AEL4VBkUfwxtbSanFnGfQFRtD/tlwK0hVr0h0D4gfUDgtCVXplMTmPruMcl5bhdpd5
QSx1mKCQ4tjp2L9UM9IVtC+lm27pi7pI+tXvKcunHawcGXEz5fptltfas2X69WFiS1/tLFd7Y3Jw
UtcYbcOfXnxi5Fdvnvf6ONx3S/PdKrCIq5go0ZrqZ0igU8/6z1wbr36n8qixhoQnHtgfGecZpoC0
2DJReQaPyTA96e6BfBVHxs/rRctEtwWmjpqirNoQv56KusE6N8sMeK48BInBJ8c0DP1S88Q0XtsM
lX68AqN2/Wzb4YAk5kIMXX64CpsaQt+9jSmc5tIo14qCApzJ4O90S+iRbnR8cgIYM9R3PmeHWc78
a3FIVa7H4Fyo1bxoA0q3QvOn+1mhU5CkINOPLpCxGzumM1hgzIEbbizc2Q7TsLYr70Wb+fGcmE+e
2fmbq7TrXTkpvpZJd2+sGmz1JgiW/NaF9L4ZLZekajZr4Sy//X4gEUErhsdlHYu3K5Tt1DTp56qJ
7M1eIZiKQezJScCsqbm0J911PZInYYItl65IgK+KM+FnoaHQ0l+JoXHmD8sZgIu2xWyJHaE5C1Xv
1NrGKJ8/5o6BHWMPjZEUi7HAWi7SMZBATL9NzuWuLH6l7GEa1kPhOBf7lSkOJ5oIS1DpcZoq52K6
vKftbMSDXXyDfNvWmB8MyrwN6TPb0iqeu54c2NJoQ9tgUG0UVjxpGr8kDAUafZywnjMNqp1K5TXx
XP7kQ/drJTnuHHh5RG4lCG10/JIKY0OWdr4zUcLhfjnWnX5Alc1UmyM6pcPNjHV8dzqtj5GMEmtb
+8/rZH2NXnYi3eFo5N4e+88uQJfsFWiIm2Gf4nB1CtGdMy3pbib9GokcwBprTY7qgOTkiJXGQsJH
0oQ6GmbGRfyQzK6a9twByjAHv6RqVc7eCCA3I7+w27I4FkJDnIrlAPVL8bSI6lWzUAwR/wmu9RYd
aMPRfq0Q0l/wpSOlwI9CPafUn/THLM+eUaRYYVunB7sDDjGLk6iNi9O7u5wl1oat3ymzpyMX48AM
2EAhxV5zKx2rjXKbVsRju5EXFhNHPTiVBsEi5uq8DqvkyZkmf4MI1DiyDnnSoLSNqkVbrnVvgu12
hOrVvhT8JNvGbbWwrVwYbw51m/XS5G/D9NMBzGNrzIdirDiJ1sz5LRP3vUeT2Hs2+mr4lKtRM/C1
reAZu0V1dMDQsq+5ucacN1n20ej9mz6zVqhEG6thCafkpsOBRuXgLjiOU3ubJ74fBXSYAREVpqW0
jaA8o2xIjLjhyzqDcT92WEAqPoc8m7YiURtGVCGWtBPeuWpPUoVGvcyooWiIQCDkY4NEK3aM7QRa
esjXfVAVhC23DfJMXcCmLtRNNVdGVDqAnYtsPs5XomJa2f6zh1qWa85IUZN4wy3Gmi/FtmMctN11
xTlqaRG6pkijLjXqaGjXd9KO7/P8jOg5rvJWRwVt08CUzVPHp3BeC0yEq+E+EaoWFmgM43TVe4iB
knXaS8Nz54z6j6t/5WM/fUr2h1vHK/jid7qrEVTfiOAGXNZ97yQhounbvGUONLXVS2EKCwn2SsU9
PmrUGvtVx5wXqA/yIpZ8UwbTi8VANu98htTSvdfNZL+iXOWP7ZipstRIbTbkXO0z5zgp7hD3QwQa
uHX6/JmkgavD1/px122NoBn9dtcUUZ0mv8w+306lz2bRTFC9s2ycZ+NICsSDoASx9ZS9MyuSpPpJ
3DJkok00mr5OO0dRtnLV3GKhe/faeofFI+qUuWmCOQnrXJySqTpZuJNCb3XxdRXVPq+tA4kQw6bQ
h/KLCyVB/W2321qDrZYxXR/g5UaBiTmJ7oTioKpvebWKSDXrA71QCG4g2IhmtSPZ202Er2jE7Tc9
MQFm3KXavUhZBhvfFP77KkV619Lb5175nQzTxS37Vxuq3BWYFY7pHRuhcORJLgwO5AZMPl7Yc01R
WL2WkzoYgkUK0Vn07yqDr1turRU8USYN8UC2w9dklQ/DxFumu1CZXHAbc3aCBBjlRvKLqGkRtkb7
UzXIERYt2UmukBBF/3VVtjD0d5JlY47ZpUqNT1W4zcVUcPQB3p30BG50aaFlGNOYpIfl3dWr/jVb
QfBN5N+EHkOhiJpxLxftbYaXS9AAIzpnwmuBQKvP16u98WhX32UubmQ9hsGScjvOT+gtIx81bwPJ
uDflD7NO9plo6sNBLM+Tn2fvaqzvFprVqWdA3Y5xQW7ARvndyZfyZLbqrl7fErC7rV+hHTDAjHr3
jO12VmrvlMjiqzLG5FkUVr+bAYzRmS6czoO/tcrpUErOJGsZIpTpNxJxczWO/IcvbwZ0lk1zjSC1
b1kPHNrc2M6N9aVdofxJLy/1qJ/7K08Scqga7nGeUmci6agBYlt1F43WS6VAAbL4C+zH2muOctFR
sl5LAXsSuNNcOkA98nGY7n3tl9ZV7JWN8TR4E+qfZWdYM5XScM6voVw+8rVRDQdAWaE27nW/oojk
2cv8nVzSLwj7aAVbpmsNy5aOUlTflIn3NDDLhxtf7pTtbG0Sf9khPgASf03hesoigRPrb0YnRbvs
GemPlXDKJhYYd7c40ONv+gqh+IqkKZHJoXeXy2BkvFnmtOmK5FXXxmNhMFqp7ik3CZ1hSzznpQaK
88Ppr3JT7UkC0NbHJG7J+tJW+gaL3qI3WBuYJ+w6h9ZdZbRqyFiBWzBmd7aV2VcRyTJp6Iwo//Gf
WLON72HdGWIAb42yCtG9KKsPp7RfR29BsumU0cxs361PY9/t64DLy+nSe22oMbLixJ1jFKzM6fN2
+W0KWiex2D8zMVrlygfltA96UDyuzjEgcXMpzcesHm8mliYc7D0dVTvEcwBSLSdRY7aA9uokH2Sj
Rh8Nv/UICjaI6664scpufR4oTzkgUwaujFPsxD46Sx37qqQPNdavgcIp64tH4oof/WHaZ8pnT14F
FzD53bnTVX6DJGm9bcb5NJsrpY74/pOq7l/QeYy/Ui2dq1ANbNF1TmoFpg5f6G9/8fO3AXTbAtcv
R5fn3C5EPHU7u1bFNwlG5Ws3TwxSs3rxzvgdRyrAFId4PJWseuP/5ju5MkWackma+vD9f/+Gmu+q
vCMIivgMrHCwUf/6nZARNuDBMuoN8r3hI0Bbam+I23DLTVnVxUNXado3Y3v/qVTN8OgjvNyyuBxk
pK1u8fvv38z/6i7/5pp/+rX8fxbLKM8+GyX/Iry8/o1/6C5t6w9UjQYzIRvIJKw07Jr/sFjaWCw9
+G7XKOkAtckVPfjvukvD/AM7sAXo0caoCE8Gsea/OyxhZAEj8LBX+4wPwSTa/xPV5V95EZ4F8RDb
J1wS/iU7sM1/QvIEjZaoXHomVLUp2WNAwZqPE3D3p8/jX7ww//KrXEmONvgQ3por3eFP/AsGtCuW
Gb6KX9jLOWGa/lIavfnfIF2Mv6eR/ufb4CEcBYVqEsV6jbvnSP+nt6G8mnlMruNNoSTqbJn2KNJI
b/PvfKX8YbcUnh11rFwKBMymR8MmkQwF9ijv2gBo/UaOqn6qF7JiwJ47RnMZRWJaSMnwZdD19LO3
ranzphj6XTZGUuLEZLag5iGaHVMd7Jw55p7zXu0MMAPIYhJpLJRbLHg8vhVmGIgilXBYwJd6d0qC
lmQVSyOajjbFTu4FsV41MPkRRoKXYdWK4UFbX1SSA9u7WRo7j4uYEtuvsWxrqshvRXMVtjfuNJ+u
LskHhyih7FbH6/WCRwbblu/mxfM4VoEeJ3Pd3NjmJMutTDpVb7X8ysHtpEAfMZHwMG5svCmoIQIH
fUMhRpQ/OTWpF/I/9Dbu+9Sw8YTPuu3uZ5GKl3ri2g8dunt/1xZ+g0GjDAQjnMrl5A8EN8FJczI0
r9L0SNup64Wb0JxWeZ7wiLCsaxhMRS6i9RqzE8IA6h27I8fKW+5ERqWET24CgFWy52UGiKXc2fTY
8j+IjQg+hjaYn2u/b3/GynLxJxLN8p6MZvme6cr5GrPR+sGw6gAWx+TEuLKcRyOGi2H6+wDVIJ7e
XFPZntnq/2PvTJYjN7Zs+y9vDj3A4XAA0+gbBskgg0kyJzBmMhN972i//i1IVtdSKj3Jal5mdyK7
ooIBOtz9nLP32sOwhc1dJYdKoCt78hU6Lb5YhkEqrL22PpM+iTM4t3C1bIid68RX3dAa3OB7p3eB
Z0CGzPJQsO1Nv66G7YSnOSEDpfMFbn3u8dwAAtgdEkSzu7bDRJvpKg0t7GGdR+RI5KRFdagrlTw4
M9z3/92e9bQcg78Ddf7vf2nN/9v+fClpC2R/9sD//iN/bNAkGfxGP1qYcIDwwTs22/AfG7Tn/uay
aUMOFJBTfaJq/rNBO+I3i1WzQCNdeIS/MAfZ1ZfDWHhgs3zbQef3P9mfBUfEn454l083wYMDx1KY
0z3x180zYNIL9M3NL5FEFRu6UnvmemwELdWakPDh0qLsjO2Nqup86L6MFImEqMRpVI6rlhy/6iUp
/cH8AQuETrCqVI+EU03DN4Gy0/2Ay12ahzTJIYgygBgsQnoojan8CUQ6tcVEiZAlrMxdCgADNWWD
V8nQaB1ok4LcW00RPX9UbiiKHyeSIUGd2QwI1mNvxLeshfOQOPWQ31qUGcOj0qLI78jgyp563VNp
Mf1f/FzQbK50ieWXtMgSg+QdCvdXnKRL9IdHgsTBMAJHJtvFD4dAHvuKbWHFJuPsAqbEAVzHkGwX
jP6EXjEb1YjXiWST8Hkm2Qop26Br75NOincnEgsBALexzmao1vVn6PdDvg16K+vYy0kSAuuSd+WZ
CKOSlFA9mBMtt8F21ZnizpxRaZW5fsuHVLj3YeTH0VE0Dl0suDCi/Ux9uwqPETsrc49uYDeaUQDS
yDCGB6u0Y1AjZeTGLwghkKvT9avWwqum70SUtfvOace9lWsE6XMi5A0CAYYuD+/8xkT1eKyj0PHW
XsiohZHHmBaLTprUqk3qBKHxI44rhptZIYtxU6Ta0dT5JO+t4pkR1OJX8xyPRdHU/m6m9XIf6i6Y
GZaZvn2n+iHp4zUwltjcVq0zjTG5B6oLAlI/VUJcCiyaZleS2Rtsxpbf9MqOWwUnqXvUzilhfQei
WRl0YW58YiUbhChmYa1vglwgWW/JgDS65xwCHkxDz43BWSsCHBsmR1WIYYHTYFksuq+QXEd0KVC1
+GG+tDpaLvr6PvNyK0VbJ5FeenXg6w0YYvZxEpIi3zwEsvO8zz4MUknPHBG9s/N6hg5oQyc7I2bI
CrqdMii0Nz1nyfCUa0/fzVY/yHeLlcAUtzIR4fVFg2MOGEGX14qKEgDKtuhTYb9Ijkha5C0xNIxe
XTo6Dk7j/BiOxhA9ulbOmHNNQogxbMs+d2o4LqE1fpV25EXoucehe9Yd6deHCYVmy3AuDMhi6aUR
M+CeR/fAcUkvjNDTKdtyoYjblTaLOD4EXVuhZMJpSZyvPSPzfWu8jky5oINRUNNo9rxpM2achvzJ
RSaTi+k25ORtjTH0YOsLTN/RSZnJYKiVrhJylTYSd2XjkoJWJQzcsrRrJXGfamQrQFBC2uCr32Ok
Y4owILX8QaRN6XzTrhzgHIHlSxlpJA3KBJQLde9oknPKyvlSIbeBr2AAWUjnlUxR0V0I+XANptnA
qeAX5IjT9An4RVqWgBTcxcxO5zVnZjLH3rgfp6Gxv1Y2qvqD7bfaW7tma6tbQCaSua4tjUhQ536f
vfREB5HyUdhtvM2qgFwnb9bBE/rhEHWJgG9wiD1zRolqSxSVdM8crP8Tt5ET7mPXfwzLxWM8JF71
GY6th1pyksaBhGCD1IwqoT5tixlpDBoJecuRv/H2FExmdnFsoh6e3Da23xR0BTZGZAQ1XUhuv28D
agE4GL3JVWkIqulNxdwx9vUYm/WtLqfJ3aSpTcZmjdv7LScpd4N+DkB3Sjz0OUjz7g6PUnKZbEIo
uSbxR20SYqtZTsxu9qpkVLrEwDKqpTEb909z3JdvdRjO98QqFcymav9McQ8HxCcOlNc/NR8kyo5w
HbUjoq8iHhW6DdsF316Vu7mMjfcQpPt7iuoe+YJF9FeZNQBBh0F5n8g2JiRY/OzKnJiiSr8tTmqw
+qNXFf3KsyrahjMFC2OgPvzCODWErZVZCsdAy6h6nNPrYA35j9QL5rfAitFM546cql1nlKNz7OZm
DJEOMmF7aLHqMqOIxlCupmkA5J13jXOB6VF+S43UfEuRzDjrrq3Di4jp8zwLOCAXAG0Yx3WNiXcq
ktpf8RKYWETbLl0iceLe00cK36g4pfhJ1SUwzK58wCnW0TzzRXYsh9bkP+XYTwRyRrtADNMWW0Uz
br2iyov9RMMl2ZoGwY3mnN3StOOREDl2M7nie1yVc5PlR/bpuEocgVwpaoz2JeQqiWq0jhP9OtVD
+iV0+qbb8h1MNGhZTA0SyupSVxZ2MwzVx8FN64fQ9NgXwsFZQZiKnkadGQwZuvCuLgX7j+zLM+q6
JniWsjfOE1I6a6UMHkjoNPGwJnssOw6BJdo9weQIaVKygs8oPox3My2au66T/mNgkSYFv8y7DEM0
kY6YFauozZKH3GJNMgdF7ZOTDHz2sCjxDdr2hfCnEfHTZFy82cAXPTjizFT4uZWNYJEJDAkwvxCE
w4Eji45DbEusrslaRkIzkEn8qYzqECdk9cyk/Fwbt02e0yGBCVwlBL7YUAtXXUM/uTQD7y3sxuxd
YDKH6i5ZO5D3cHBV4Tt4NNpd3TzcizGbzsEAriAnARZfAAfI4IbxycPvsILsIEmoFma2MV0aIJsp
boaVF/fuEzDOTqITrXuajguCAnfZLnA79o0UMs6HJIqNVMyyZjSaN4ZPrGnHCs1M/9ks5+QB/x/S
0NH2zgN+lENXTAn67jllhgZMJ8gDtUvdxL8n4JJl2QnrI0hgvQz0wp/REkEQSaF6vQlG0TjvQjI8
RIIUCXPGWhJvxMjF9u+DOvI+QjX9SLMFNhRo98pIhbasFXfnKhd4dFzTvzb03p4CxBnrWTowxnph
2A+9Xeb3WVxHm6rIHutYMprmqrmZKFA3jMXwJVh9ceqQzB36NCrObMZM/jFc7PtSmgv6rlq1QTSd
EyhNcBryRepYRvEBQBx9USvM13T91d2IppRwR2ZrIg0KGoCAzEpa+zym9FEWVrWtcsIlVSnla4h6
bnmgdM7brqbLKqxbWc73E8wIXpvZzjYliMyL8rmS6m7eJ0QaAz2T747uv0fBhK5d2cHOzZLk0FrI
LurF2ZWawDdgid1gYvS7mGP1QOcxY7+dxLataJiGUX3KdGzeVbrZdb5NZB5smmPrQg4kGu0eF4Y+
1IbtbmYvqPZ0kMs72RUM7uolw9sCPhA/sibsEnOE7WdU4ZayH0uULPeyC8IfEn/gV7vsyic3d+tt
C7fw0KtoukuCsTJWsKvHkc1usbUyQcg/i9lqvtTM/vemI30evvlInG7INx7bZ6InDZQw5F7qQu6U
N0cHM8B6kOZZgcd+cNc5SsKv9mwPalMaAV79mEnsY4iBRUApYs5TcSe8I6bcOZfkd+44rIEONHOz
deoMVb8RwQJZV1Hjn2104cfCHxbGlHrh3ps8avKuOb26LDoQbsk1sK3ldM6rTmDa7ku0yDP9ioQV
S+tCcQ9Hr2nfaz2SizySqxeWbrEOh+inYSg0I7bFuYNd0nnWSRsh6OgN46OTpnUO0H/dNzZaN3y2
BABzvs6oDdLye4QCaU0nKV9nKItfWNYe6l+PcLQp1qtisvxNrqOAcqgltRWN5n1L9g3xiwmFOChA
PBDc3Zj06n1JDu4PEVEDxKQZ05IXipYLVcs+qriWUQ9xK3RyWvQR0/omAhkzRLF3bqs0fu1bDABJ
4AeMYe3iMvLONaOQUA1lezQiA4ldiAzCaG1moObsjJtWk/FWZxQWyMWUQy+iJqRRpN15kuwxY9+L
dy8T/dFsC84OVeSbULjFz0ib92kip53iYEFdiaAucpvpLCQxtl7djmcIKQ+aDttT5WAXlVnqHoFo
eG8qal+YGOFeCTraUVEWgaXxzGBTG8VdydXrGNoFwAfTL/al3xRrZQTyOWImu6fp1T/T0Hnr0hxi
ouBm37UMEI0c7mA1FqhGSGzetJiGYDHkzVMYJtmByUCzLtqUYiHDBFrXOYIpLBcIin2nXA+jXxyF
o7D4h35/aqvcWNFgGt8AmX+t/Sg7OymYrCjMFS958a7HOOJWOJtLFiGda88eZgK8R9fcoBusMGL0
3p1mInyO4vhJ9xbtbtx26milLGKRiGecwtWtiFFphQwI39h+vxauU+/DmGmlRDgTGpa3qetmWDPX
s3fIHD9YYBNjIMo5NcnyaSorl/kjz7qxg4Lk3iB9tPBNYLcrclgokdxwGWjWxlg9I2zx0LjK6eTA
TlqbeLsYvkiginZoMqMYI5Qpbrs2p0IyEKOv2Bkc4+5ovPXchxlCsoHRU3KSc5FlxkEn9nwg7mfa
thMZXCtb5MMabk5wTzAu5FMrR3TrzU53Ai01J6tmJt01m2hNrDoGDot67sN0xwoD3ZAemQcPWzvz
62eq/AVq4/++rIec0ojs2jGarnZShdew9IxnXTJan2FinjUjXP5lu8Cqzl66zoLmBX2B/+F3Q3UF
1sYlQA6UyGicy7U3Oca7NvCaJ5mLAQji1nOFE3o95ln3LNvpeyt92NCiSntaCbgQVnBz840TQrJb
VY2ZPuDwSq/8S+NTNuMtZXNNjnOUFy8Uu/375E3mYwCY5ZzKyobUFeYPbaSS01RyCclIid+wO+T7
FirsvQve4kw+26ukLnhFrhB99UB+oX+x3C2vprvuOWK2oWqz02zP8lqW3a20NH5nBHIDmWtn3xzr
j1T184ljpjtYZiXfcaUU24yI0YewL8cvFS/La9XTtCcenVsdupsOG6LxpYYptI2dNruQXxndNdTR
HyriQuCBywszo770aEL35aTCs5rBWhcmhXbBvPxkuy6i79y55gR97kZfp7sxF9MuJAJp19qleqNC
IfCpt5AW2y0zWM0+fKqwZV1ob99mHybvTOt5V4QtHivctWsYPedRGfJOB0147FK6mLBlvE1AiP2m
Ill9QyLZPei7ACjp/FIxbN0yzRbsUrQT4kY/sGEPP+YGD9jKAh2wj0PbO9rEuK0r0DGIyBzr6BL4
K7OOhrSQ/RdCCvOtVS2HivLHDd7tFs1TV+8Z+Zc3wpyuia0thMvoYsXEHTlqWm9NAEa+iyvhb6s0
sC6+1dSrcqCuJ1S0e2xg2TDtT5yYEo1sJrK2G0BlNK6b4zIN3E++fe+WSGQaGyAv+VUftRmEh9CL
J2QqJD2KpFeHpImbw+ym9iarscB0ERY/zvPuXI7tdJ19N74GXtqca2Om9rTshotG5Jz48sUJo6e3
Qs5Tc/EUN/Qz2FPM7hRb6SL+MLubrzGBeENs3NAT50+mOQJESSNce2Etv+IkmNcE3dWbmDnq2ZAC
cAz6gvhQe2H40GZBj3K3+mxQtJwDo5iAoCF7FpS7Pxgz2JvAKpETKhqEJ+IMBgyvXNo2sKMwwNnC
J7GUslbO4IZSt5NvwpurD2IkCbL36DRu6Nsw9EhU/dg0VQI/Gk8KA/kUxRu7ZXhwwzTbhjQ+v0ED
gpU8Gg6J9YXieoNnVcWLjpKwsv7E7Ndckz6UbHA14lyEJ3PKzBZDSdJU2GAH9dhGtbXPLJzxpusE
XziSAzj+Kv1I7KDdBjMKrxIeP3f5Mjmb3kgo/KLrwo+OQcVDQ8g1OUIBWGkKRnhlmC3N/iwHZTJa
HcEXdzN+Kyu5VJPst4CUgwe/mYdVIeKCuX2YzT8claIyiZEhHtp5ZNLThe/0UsJdO4OoyiBX40Mi
0+AxHhFroXSDspi0DfQP2/loIighHtSeXT1W1NDlbKPtZza0Jxq3eJsSa7qYVZceRGMCOUxq/YhZ
NL6QUMmbOhJsDyeiQCMQSe7NTv91wiOD/qB0vZXQ3vQwurN4JT972BUiKm8ypkxcEXrQXDLX79YB
KjK0N/a05wBhaN31+afKbKQ9OkfaV7dz+l54xvjUJt5n4Ir5Lh9x4IqItsyqQgyK/hUHa5xN1RaX
H55hyvuLamqIIb6PCpx4sa0KDW+hjxEctZII8wABGcaVnil9MKGGK1rg+Dnq6fnQdXb2ppbzvY4K
pEdJDkmlUmjZxjY0r0Mz67PBbPwp6ubxDkVntc5ce1wNNXYABuTMy4wQY5UuOA39ZMC7Tt2+G6ve
x8mOLdpPkt/VanrTJi4B0+kMjSTAlrGm04ZyQpGaSH3aBxu68zgUPD28WHHK6RHatoEAwUM003RR
cMX/MG0NvbjISn9pc2KnIXa4tQ3vs2REVi29XXoTNHTU0Qw6ECJDQNcVDncH4Brr56Ynsm+rRo4u
2vBjfYBHGY841GnDeYmZ7UVIWTuLXB/DJAopjqJmK3KoFrvJ7dtvKgevyDW0sz6MVkc3NaUohDlp
hpeopZyVovT2ahqzM0Aabn5OhSxLNiO36FrR/AEta3JTyKtkIZh/DBD/7ruB+6aYJDdKg3BtrwNz
RoZu9qM0NGLR2JL8Gq71NYy1sbw1/VWqyr/reYlRak6NtfdU5HwhvxBNPxpA0srd/sIQKjwqZdAe
7yQNY8tcpOIBYuiELJtd2KpmVZTt1ctKTHGsTupUZ1zZCiGaQmyeqwBHecylg/TU4rXtxxFWZVeu
83r01hpeTyqZbeV2DJa+sj/TJBkgoJk/vLi7M5K2WtM1+u413X3MHxxBh4uUZbYrwsyUBQkgHeZd
lKTAtOi7beg6i1Oq5manWI+obfsOO08H45aHge7jixzZ0EcOV+4s1VXG5alaAm+jzLgKoNgrLq+3
Hg5NMQFsCY33tlwGifPsvOdJ/RlGyFFgblvcQJJqJ6TIHyarGkDx88S5RsC0oJkJLNPWz0br48Hw
Sy9b42sSl8FIwp1RakpeOBxbwC7VT4018HVO4oNw2DSVTVs86mjq9HkUY4mPY8r+wkaINTkkSNVs
FxTmzp5t+3mU9CNs1SQbmmmXWdfcA83WNI5jm17jHh9TOmnstb351hTh+KWObL1pTKWWhnm0Vg2d
jsaY48dmiKq70HGCiyK8aFtb8oke+ksdWtauMowXZ3Kc+8CrL85QzRveJzhe8eg9Gol3LpU53tO2
8Vhp1KJj11+QWWbftWRD7NwKFRDALi5xBWVQ0MVHwsuLjZgMcxkb91tN9veTl6TeV8tCiDKQSYiH
omyPYzq2XwHqYP4IhKDUdkL3CE7n2U4bdZ6ntD2aTT3sJMXeIZjJ3MQWJ3aMTPxHFVrZGVoAYroo
dR8KB+YeN6z2yXQWOWqVDE+l5KUcZo8RKsiGLwEyoxWlUPY6pMsmK0nEXucWzD8mzhbE4ziEdhEb
vMS1EItTH53SCF9/n1TtNC+snXAVR/KrZ9FgJc6VD9QZzQbczN9aWgJX5RrNZshZwBh11akEuvOI
2BWAQzglFy9whlto+YhS0Xbct4Ed00XD9rYzZpgX7OfRAXpJ8jh4UYeHoWoOC4L4xiCq3Fc07E5Q
deOD9qHyM0Bzjjlg90tQpneDasP96C1mzXLOkR/mwR0W2xlaDZfJgq/1Y/bcnwxvkJZmC6GZSVNE
g5bA69EwkqexjNjXkk7tjHgIXvA30alN6pa/QYRl3Jqb4caI3QU9Yzj+uc1sTS2xYIr7yRrXbWWx
HwfSufSZA8G4DYauXuVzMm3S0TLX3JAVutekUtztjGYlGNZcGILRdMFceZ+ljkDJFrdqHZbtu6vt
8spBEpLK7mUKEx/AS4gexckEu7NXbec+mrbH5kCGD2KrEAZTUVSXomnpxZkdSob0GVdB8Oi0gXWm
IYFj3y91fkjTMiaJwo/WLp6omybueNdk7swmhrNwa3t1v3U7uusru4hv2MSeO/RwD2Xs63u+CPej
1sKqpxELQG106G7mU1Zy6k/lvo877D46QxxSVc4hFTkVPHOqi9fnwBu1Jz9EhNUdifc0PiUSDm6v
vRq78NAfjMVWwtSFvF6vA9mEvv6bMXUfRVqDMxF21HyhMYWXwIdW/KAVIhNHtP2pghUKBqZCGZeW
ZJ6kM7oI6iZ/M0Np3zSov5DhIcDPrCG5NkGPhoMIC3XwanEtK2v4XoMyvZ9636B71rz5gmJkZTp1
Tdu9/TZH7kAKLjyqOuKS5PrZtVbMfSssGyR5Wcc5dftHljr2YYpV5ICCfInh2vNBNG+gmwA1npNh
9jc0NOAccPiBBLkyVM6fEuLW1dVPJd7TeVDyrsCs/zolbtDEa/LtUeEDJKc6qOOR0GK4rlp/z3VH
R8UQAzMYz0lcaEwulN63AtUKM9mpQSKSxFlFgSUbq906XSy+W3nqM6TVIugfZW9xL4wC8dRITzSb
Loc1hgLVGqrd6PQj2JTY0eaKUcaQ7ETW0UwahP3UEhRf7lpDly9lwwlPpxI08DhOxSOTuGJXjio8
kXEvw2NcF7FeR2OLlXrCqPwVyBEaVGbr/HPRDSwYxWV6+UO/djp0Ls1seCe6Y92VLZP+AmF2agWV
pR7XZp2hE2+j767jX/tqdr9NDIe2Ihos8EfeI6Aj+pDgqrLNEkZDvLtChhSYwXRnlSAEAAW09s2A
Btru5oBhR5UBH7hzsqAkkVEOVxNLoyJfprOGoxG4zrVJQ/kWR4NtHrukSq4JBWxK02dYOFeZF3kg
58r+Xg59NJ9MGkz+LZVeQ1cnYm/4sGHD6fXQBW27JVgWX7zC8/DI/kv5mo0glnYdHbSIo1um1X0b
wfbd4BTont16dtQucaXZv0R+2xioiGUYfdeG7CjSDFaPAxSDEqUtf4o+lMlBSZ7rbIv+oZ/CGLsq
V7OD1bfF+8ThtVNpmlBFaycDXlJgBy6GLi4ZuccofaGH3mJlODsemDhjiEXfHw30/ACZy4ENfdkS
ncbHToeVByVx7dyTu5ceRz1037jyYoK2m2XK3GYbSUDLRnA2UHSnzQ6zZbUv58E8gKibL2WcyHUj
JCzn3p5++hwEzzmYVoHqSasXkIfymnKp/m6qWd5mLCDAX3DM+UbsKlieTHKDQkZ3HW6eE4Lp4DsG
OL2bkoJQYNXZw35avJGM3p18xYCtvlNEkdP1qun8QianBeT2g/3ZtxjX+prhVDq0r7Lv2Ezt+uSU
dY6pMG/rm8ZJtxqzavxJ19PctACO2a+EeC/L8SOs2vIcK8v6aSSOPkZE9TxOQUSfJw657bJDw7KN
uGyCi6Yl3AzqZAa9t68LXtkBLtBLzipaewQXXKdpFIcIY/SlBqcNfGREkpcjstgovJobwc3gQoy0
dcxd6zUbI/G1VsL6loBO2qVGGd3GfgK50kj/UPnMUjDzQcCVU3Bw5yS9uWk/H5nNPHPtxl4zZe6w
R5PAn5iUefCFPlOsrp+8sx3DhmH1u89doc0XFTKS9HCjvZbFxDEbF3a56Ywqwx3Yo2GI69Jbs0WZ
hDF4UG+Y0b56VZvewiYaCUQa+w2yh/KC0f2FHUncdA1JvoNSHq6xc5h7kdYuM0MbF7Kf+IKhjB4Q
bNCeBodSvqR+dzIH1302ss5ZTz3ujNr8HKdwWMIcaDpYdFtPoIyhqdjo1FMYLVsH+OxmpkUBFSos
UIXQiKuZuq1MLPNkhhablGTmQ2uq6JhmDm6b0q7VbmbzWo9sul/SIZh32i2/z6Fgy2BzhL7WK/GE
CaJcK0mrZnJtdxfCrOiWq83y0qXZfY1E71WpqDqaQNZiKjAu++GAAL8GuXJprFpsaSx9a+wQbyfy
GGudecDjQ90z3J0kY53caQ+8XvhgYtwt+XKJz1iID52YvaeJKPZtVLVXKJb2FaJW9wUYXvxTl6Pl
rZEjNZ9+P4qLrury21jP9vPAFrAybN+69YXuf6JTGH/WfukecgNzGyO+J2l39bkyg/EOb+arCRDi
KRTWY+J2zkvsB1tOBZPrn50R5ux/C0tyDzxRV+eY3wE+hdFUD4yi6o2B/3RlG3aKq3MWT0kyNY9j
Nn6f0uijd22aboCYi8OcpTclVbnr7bZ+pG/ZD7uq4XIRtNZdiG+928pKBWd/HJGD1rLES0oXdmW4
jFhjzs9DIwpCq3u3ZRo8MguAGIHwQdrcQOwyOqdh8uZFUWStkYjoL2mZLYbZ1LmxNCbObYkt1FPq
kCJq3dV9za/Uzy6EFW3Q9HPEzitmCQKMVBGTALdmhV7S4n3yMTEIqvIL+mD7sc4BNOu22Uy2OXyw
6o3NzA3tOSEGYKt9FCfRwM96JK1CweT6YaG0/RiZGRyU3XK/6kdLrFxG5s8hOK9nRkW4eejRH2Mc
KU+N7rkh1Oli3ZMlvu4+LsRrySgBS6D/ZraBOsFakOem7MHlpGH0g9sy/dgoJ0MEctXi5a3LwYk+
4Qtk2APifC7uPNBbe502x9Linb2beRgPowHo9Q4VjtqFcTmluxa4xKpIgYxjQalIKekYV7Vz/cxq
Cd61LglFiTQBg02nNO08KRjcw0FQVD5Zd/Bn4R4tfFQYUdG+GoqUg8pO9J0C4oOfCBcJ4HMoCq7X
OPu0CkHRoPq+2Fo3IMN7J9g3jFumTVybhXVK3TQivARZTwjOKZV9QMeJ+c+mFyaJFXONcmPHhKQ4
KOXOd5mAAgobc2z6HeAYO35PIDYi4umMMR4wI8WW/gl9WWHssFA3rYYpq5Or6kOhL6qtnZuLO1Zt
ZDR3S6YGRY35RQ5e4F0tdwrtO0NxKB4ihrs9SMDcTPmiQvvTeCrD0TFuRAk63qVLUR2dZW4H/cY2
MuFtmzTK9Tc9CWk8oCXLwiuj3EVJW0upv0/S71NkYDhL87fZgAiAmtfzoVCu6XEmeLF6bC5u9OFX
ppX+jAzYE1uGvsxhSew4ONxgT51Tz1AxKtoaQHtRChvtfF+IcYZNloxr4nTUM/2YuV9bSAvPWVNM
9ybv/CHy2iY64vr0cVhbqGdGv4L5XefuLugACPW4TqCzyACqgDjAwqSniA7HsdK7hFH5T3pJzVdX
TfaHYziZS/NMKDx2yTT+oEMxfc7VYJ00cdUfvQU6/YQXusoey4liCwdcn8jTWNasual1xGcVR7g4
SzTY7hI/48D6QMwZpIYJLWCYfiq0yCus0wHb9ZQj6OZq7TvbkfGRg4Ufu6TGLbrPw646OJwl2Bmh
j3AUdowbnrQZCGJeFOwuC19eOvpIe5K4mQJaFAgxy9UsabNdnWoe9TlUwlXdmqGEMz04cQU/T2ML
EuIuGodYvHW1laXGerTAC38i+ozopgmVNF1/M3C2ZQ95b8Gk3Rb25Hb1YzUbk0HGXoZZnAIEs7l7
r2OY5CdCnVJ/F+KC54rtebp7kqIy7QR5oelAsEInEtLyj7oAVdzWjeJyP8FkfnUbAehYV4uu3oUx
eE9Le2gNSqi8mp4iu9FrFYRfGST070U5408ewgBlge3TRQIy4GJSjbblJPPwlc0xS1/bluLLNGWb
Hfxxwh9F4AdxqQM4E/oKheFqZBoZwWrUHLYdajCOJZCKBJZEekNDZGuS1aqgN/7I6/xfz8z/cZFR
//812dsGWuiPj19Z5csP/McyYzEad0l5IYQBfTWxX38osm31Gx4PkORAycGOgz/4jyLb8n4zCa9e
pNe2RQCuww/9l2VGQDGXloNFQZqoGv9HnPK/elkEuYcWIMLFAea5tviLl4W85QwnqidX2jMYmYWW
Qs1FksMvT+NvHDN/Dh7lP+ur5X98DsH10vyrLyeCHsJL7mDbS7P6TfvZeHBhnZ0iBvP9ytVDvvnn
D/yLynz5QNvn2bhLaKzCd/Rni86IGjl355S9pm6x3I9uddTxoE8ECyf/8lH/7QkuH+UuXw/hPHC2
v3zUNBHFUjBeWHV1WnxdFOZrMFLR7Z+/kIU4/xdr3O+PUFpSuiwTVhJDgj9/I0sRKQgAAc8vEUKP
hRvgYqed0CDyM2paxGX5I2B8H61kJ+wdk+JuByeyeENqSuvbmrN/ibD9myfM2mWaYPOApcAX8CcT
FKhd8sQ6fp9EOoCfCDWFKNXqFoaXSP6IQPgTXP9XmP7ffpYjsR9AyYXR/5fPQk2f50WCfrAlmfqh
qofuVrmps4ndjGP0Xx7036xVSXCyxyvpL9j+5f//xd01cMxM5VCRWtQm9slqfOihCHC3TWmUF4dI
lUcgYIDATc0gurGoVGG8aESogq6iAbUwN2EirkqmtecEsCEztED/S6D036w5ZQkWm0DLLhz7L47N
iT/0zMlIwYKKdwuvuYYtQTrpPz+Kv/sUBOc+13IYZtJkC/r1SSDV7tzIA4tNVhlIIhxgtxR8UfYv
T3z5ZX+1ufHqsILYzQjgUwK3yZ8/hglHQ+85JKCPVtlOzV14TDxLfC8nolDsfCI4BZeWv/UdIZ7/
+Rv+3VvlmZRG3BCWtfW7W+WXP7aQ1ZDokBknDl780olWqNY5NuGPool7cMB6zpTQAoWu8qBThH5D
qLtyKTU6hmQ/eoeEwH/+nf7mqbPqFicOz55Ed7ySvz71kCpNlSlCDg+q/jWt0nFTgVO7/fOn/M0q
xxxBdIbjkK3NxvLnTwGi9f/YO5PluLEs2/5KWU7eCGHARXMBs6oaAN6wb0SKlDiBkRSFvu/xXe8P
3o/VgqR8KXd50YsxLrPMyIgMSSCAi9ucs/faQ244MfO+Bit5yGbOOWpUG9LNLPSN2An91/eveOi+
lja90Lg5XEh7V/QrHIIFem/c8nXs8RyhKximufr4VaCO2xpLqiMMZ2+aHESEUzEAqUIPF9/HnKJq
LhR78zeuQnyI4Mtg+Np7Xwa0d6GNGdTLqCn7Gw271tqu0LO9f5UD0x5bSrr1lsEkTa1j7x2JGbxY
xsrCxsLYauFAsM+EEh/Qjfz4DTl8BIIvARzvH5OeRNhqKS2iuQwcAg6lxF/lNK6OfOnLY9n70h1V
Z+vCgHNUeh27N6SOdZa1hGi4WcOGPaNi5KE9WSPshIYs7sIJaUyq2zd96ByZMA88SkdTHckagq9W
7E9ltlmnlVIiIzAGalal2WSbbu4tT9S5cmSxWhaj/ZsUpmrRg1dVicdt9yZllsiW/CnD7eNiQ+AG
jlwdmwbYDFfJxVnVdNORx3rgy3JYC1TqrTj5YX7sXtGki9u2FJ1dHb0F57OsWXEa1Y7c16FHiO0e
I6DGdK3u73Oo4VazGCRZAHmvn2AhCTddm9VXQ0eZ+/2Bf2icmCqTkmGyBKuLhXFnCjSyobdolbij
agXguWxxmqndsHWYXC7w0EH/VpL0vsZVulFLQz1y+UN3arLu6TxLBqq1PO/fFoWiaI0cYx9zSEZX
SSpGioS7Jq8Q9diRh3posJhkDmFYNyw283ubDcJXZzycFIf0egCemn+aoqXaS26J5ccXdoBs+P1H
++dYkcirWF10w7Y4Ie492i5nhrSRxGPkyfRNnPjiPIoqc/3xq3CIl8v+hCqd1HefIP64BqMdctFI
K7OVbFqxIaRd/rQAf2BbKPnTSWa2mIdV1d67ion9ZQ4C+ql1UVl3sRo6r10xtN9SGMDb92/IXP6s
3a8a7wEIAwGiwBJC7o0JkUAsY7eIiacYpLqAVspuRRUecwMiNvPaGfqOeFF76Bcwaw/s3ORv05VW
DSoCQKOPnmafP8XFDJDkqI+xyXmmM7bf0YWl82ZEadTAue4y4ep6RpDqEMJ0U6207TfInFFmUcRJ
VqKlIwINUKm+kVGb6l4Uqn3pSj5ZVE6FgB1MNj3yCvgd0GoiyoqbNoogm1uU1HQWxWvTzOPHwqZ1
6ZYlPzU/L2Kpc1PLjXvIxGzp25TSKEFOvvgaKnOXrUUemYDTFGC9oVUFZ75E7blEBSJKGZxGoYoY
GECjQMyO0UpNgVudvf8CDoxbTTNAO1gqG0WatLsjKh1jOv8B8TEUkMQlyKcnG+/H6fsX+fPDZ2di
MeuYDmdVc3+VSAiMA+xs6i5hrDhFgK6e2CVd9ypLm2MD6s/xpOGotmCc4Ibm/L17P3EVqXVhRoaL
qzHdJlaCFBSiU7DK+gl48vv3dWCbKzWWPrbyfPScHvdWiDxFojekHKByWcrXoTM1Gu9p6dzUY4mS
kb1Z33jSyXxPw34DcNUW0zc9bCJCY5P4tsKyd+RR/9hZ731QPEms3osNXDf3Cw9dqRttwRYXCaNI
z9oSBitQJvK/lBj8PDmKqX1ZmYw2l2wraXtDE4xX6DEc4BDl3Ar0AKbEzKnnnMNSiXAOyZY6HZku
/5yfed/GUrlxHALl9L35ubAFkTgjOxa/ysRLQyr3KikV8zuHfvE2oFnHMR13b++/rkPDkM0/pxFd
sqA7e2+LSGFQnpS0sQWYUKTjzsBYHWkA1RLl6v1LHbo/m4KCSl3KsYGN7A5DQl9jzle4Tk26xa5q
4x1z5HhbR8XbZGIkGor5yBM9dHO2dKg2GRxArP2JVMftmMXBUi4hkv6kKU3xkPJ/Iogdsea8f3eH
rkW5iUg/NhMOGIrdu8vzrmATRsWZZQhiGmZhzxz08kKp6Af+jUsxlEn5pDjHt7Z7KZvVDjw6W5aZ
2vyJzFRGB/jFssWp9jeuxFg0TP4CHWZv1RvmbIqnnnMUIGwgmqyrrYv0It6QpwAJ5v2LHZp2HYeb
kqZUl6lx97ZCiT0gR7zvDrJMwNsa84YDs/Xy4asAuOE8BTmI/fn+QQfzHbTkhukJ0XV2ndRJAV+w
yf7GzQjARKqDWUcutIvdm3HUIW6UYWlAUNYgTVRACQD9cvLxm2FXwqYEILamanv7fyYyKmCqzifV
Nv3tiDSJiBdHHPlwl4lnb/oUlH8MYykqU7vduxcTgryJj9YkZ0FnUTSy7zhgb4i3v4CBZB0ZBQe+
I2YhfVl5QTvpcu87ivHcge3hYiww+pdFA75x1HDY1qH4eGWLUiqHd5WTBhgwbW9CGg2CYuPBMl1J
gNEFund8YKCMjxx3Dzw9QCjYRyk4gbDaLyia+D2LeOYsY6eqRCNTd6djNhp3FehiL0BYc6RYuodY
W6q3/Jfq/zLyuD91bx0ZnYbw4JAjhVrmSI5lDmva1Iz2TKEgfYvgaf6Ggli706aksFwY6MAr+fm2
7w/NQ7cNF59SAvwum9P+7gcw64jWiUM3XTKK5pMqFiUKWEU8tG0Ye5PfDkc+hUPXY+ZQbcJWMU7u
bzsyvhE/nbnroFbz0xp52MYZwvBzO2O/YsJWbt+/vwPjlI4IIlRLpTbzM5H1t4NbjagCVSjzCAK8
bkO8jbbS+sBaU2r78jeuRPWM6cTCHqeL3SeJMEr1ZTqyVVah2Azo7T0n7okQ6Prhw6ULSbVNUtNi
qC7z8O6lAqBmWmDwTVeqcdPouXwAKjwjhx6PdWmW1783p7BwOQ7QHjzb5v5kb4bCiYmLtPCU9skN
q8IdvvNpldIy7VHe4nfr1dqiy8j+7P3HeWCZocRFjQsKIQN0f+MN5XdA68Oc2YcjWFxT+gAPwvnI
8DgwHI2lycVPzsaDv9t9kpQ0iGDVmVtsOeLLVOYvEpKPG2jhG8rfj0/Q1C+YLCkg2Gz19w7alT5z
MAPAQAxBXLIWOKpnLkTZKVaHdUk15cgwOfQI6bQsnURaXrTzdm8OFwBAccsw3aSu8CAGMt0CdD72
RR+6imTxghIpqabtL25sttJS5Iz7dA4/A4rs1kN89Gxw8CJCpQXDHpHJcm+Hk/l+0VRoGmB2hNOl
VXbmVa3iSXx/zB2aLKj6U13lbqAV7q00OWIy9PC26ZKaZm+NyELgUBHeXmix8jeGN7UQE/mcpKO7
gLd+LyiFRmuxN2NDP5c+uNdgdC7iTjGPlIuXH3j/82UXT22Hbhw11r1VesnnZV/LCBgj0m+gSAVr
u5GLhGueTwdEbyuplBe1OjAIC+toheTA1dm9sT1g3WL+2LvHINKmoEOVixArUR/SsgmeI0hx17kD
EvCjb85m26NTvWKqB4249+bUuAsAhZpsF3t78hol6u/Coku3o04ey/uX+nNK5FK036Gqmcv8uwyi
31aUoRIhKPKZirXSV6E36BB3QD2Yz5EyyhYXAcVyFKtLy3Dz4StzbmFDzATCICWNfOfKdTXPlmI3
umvbaK0SDsF3SWHanzmDYvMPIW+t2e1Fq3kSdHHev/afn8ZCh2P3pTFZ0nPeu2tCvuMp43SBdlNE
3nIwO2khI51OhZyPXOrPb91R6S/aaBshjvGX3dv0feRlhUFJSyrYIxLwi6eYNT++vnC4oOVEp1Tj
m9+ftiiylvGYckPGFBDPgtvb42c5Jjo4cC+Cd6YvmwK+9R9VmN8GCxy0iYmZ7bhIFeI4K7I59RYl
0IdfDkOfWYS2Kcf2/SaKaS0s/BIVrw9jYK0jQXSdqQZB0hjz6fuXWhbE3RnF0VVhUFU35FKQ2JtR
plAM2UCd3BVZE90HXYe2NWy75wC40C1zNHCxUGgfXsi4KE1JFjMaNUzOeyMiwK4R1CNFTnBiT+OE
qzDvleDl/Vs78K7YZizKMIo78Ab3pittUowI1ykjgmM0jtrJWNEUmlZ/5ypMyRyfOPPtX6UsLMzJ
AHAA8cX+mte2IKXS+chVDnyuTFDL0WzprNKb2X1iDY8nTFqhu7RNQGrrYvZgls0eUu/hyNR7oGzH
bMhBENIvxTvL2Zt7B7pm00ShzK1kges2Ksg0U2TSNaQBONrpyArwNRrIt2m0xVMGJukbR1UA3NVo
1NuUaOW1VZvDp7jJxWowJ+PDdeJltoYkjBiAmdPenzYtZHIj+2VXHzpiMwos2jDKj81af+4kuQrf
AwUf2qU8zN0nHtRk0zsJ32AgA+sR6gEcrmauwc6pYeaxQEZHXvGB4QrWlUrpclGWhb1XPNmtE5TI
u90ysNRLaI/4SnE3H2moHLoKm6GloMCpDVzB7m0JpYVSFGF5S2Smf+bH+IKU8diXd6AYvUzEJgJs
B9EFXaLdq4wMmclsly5GURowJmzr1CKX766pW+wFMgryxyxJSq+GtXAJ6Sf9Nidhl6wAWzSXpgyz
I7Pcgc+HSsOiFKP2RIl3b8hMtW0mMK95mRwuP8F/iraFVbV3kKvEkUX9wKVYfKjdLdMBONW912gA
F1FrgbYjztrwOoub9MICL4bZ06+PfAiHLkUZCikKKkGOVHuXgkKU/2zBYf2oXmwrX9AJPjkEfRrF
RxbxA58DHvQfgG82ZZQ5dt9oNyiTjxCG6gY2w5MKbNFVCI+QzFBL2TTg8D/+NdAzpdDKnLccC/fe
mANBgc0LXEe/8mEe4EQ+sdSpPjLX7T9BnhkwetqlOsUL6qx7dzW0ZtXKmqtMHY2gqg2tFSC76J5E
g49qCHUsLYs6gXI/r0rsD0Frou3XJHhyR7p2HljAeD3Clz3ymmCp767ny2UoBYPWp7dgocHZfU95
25AA1XMZOyE/LUPX36EyjlJcOLrX1RKLnPDGBBacSbyFY/ifZ2T6c1CvMlF8+Onys7DEU5U3+a72
KygixSWkSpq3wDHIxwsMwTLf2iCdcIJ/bBVeNHI8X6ooqDIsps/d2x6svE0yCAMoqkri1ABMnTd4
t4/c0J8PF70RWwrL+NFhN/Z2FHqaViSI6/iqG2t80sypeYRqeKTudOAiDEmcNzYbMpORuXsrmCjD
smtU6AqOzEE4icYzzOij2xZKdRrzsoN3gSopF9u9ilUOcC4GHliCtXgNLGE6J5YyOfZajP15Y7kO
IgSdkxWTL/3d3evgBM4Gmtq6ayF2fi1QND71mUyfZquQGfwuCYNgAaLDuHSe9UGrnvWoICkX0V63
RKYRW4U/JMNBWy14dSY8syIRLZVnaT+q2AWzqSRBKS9lvY38TDkN5qKEExOV7U2n9YRHRw39oFP2
wPlFjt2P9vzY669I7MkmiYJJOcn7QteIl5j0zsv5VBqKY6og/yOrSZGrxVBdhOYAGreywvarXvvs
87J07IKTcujL2mMNsU8Ifleem86B4QS4HlPlKKzI3JDdiiUIiwF0whMbhKdF6rwUwfXodMlVOsnp
oTe0ovNQ95vXIR9us0mTPBYb6Dlz6WrqNNengJRx4Y9Flj0WbRfe2VNUTh6phIT31JV+T3Su9lwO
wmhcmRLm4UIyhTQ1snUhDtEc20s2BMnTYLfVuAnC0dA2BItqzmUFriI/CSNRxKdxEqbCg8ZpBFvf
jglF0u3RgdRBxuFMZnEJ960drdxelTFhR1uB3Cr4HFbD2Hq1VWYS5WSfnmdYzTC9txHxtT6GYCLR
FKxpBCdVw3OpltqDPg0VFrHQdwjMzckSM8zRak7DpphfQ91Cctc4YweA3tLqWzNMgTL2dZli3R8z
Yo2yKHGHuC58b6oJoyCJtsT8D8t2UN3ATqtLYJLGgyjyBnQYgJ0Hlb9nnLeQlRolIVbTGXF8bGaS
FOpVj9+StRpVc4qlZE7YGJCxRE5pMQwNKWglWT9RJawXP87FA+nMdXESdDm/opfFiItNmtW3HI+l
f4myCiJMhvPuPlATFcc5FLRH0spJTpbAjD/JvrNvSj/RT0GCOKd4cms4Rf1CdBnBjaLFfppItX+g
hN9YLhJUIggUvSVxHtxJTAsoqobK0+PFHYMsLRu3WL6cbyrGlWhVZsPIYLftSGESrJUX1rbkS6L6
TunFHQnqno3kY/QcJxw+1WY/l6uqZMfpNrKqsjOqZwHATQiVJLwK6IvuFPTyoW+KmKR2fv9r38PK
2OLUHi9yx64x4rVOfJKqZerDzTAwyOGV0hw3t6vxG1wN+YI9yWTtHlW/3uhlHD6OFBvylT9YxY2F
0MZepWpR6y6cBtvPgYCXhuJOcQnJj3bFfFETbj1eo6OwnsM6IvBncHKz2rSJ1bbrorVQOBhVblsX
sbDj4dpsal2/N1Nthi5iTwEfQ5UCG8tJ9cGlbTlD7WIak/ktOonma7i0qLZYJyJsc7qJoy7GG5ld
Ev009F6v1MkXHJc2wWNjZQLFqqLpMW2mCrN5nhSx/VTN8MI13NzEqFtZMpyUKA8hqNPL+lqHcwhQ
Vk4p8wP5V5qXmGXYuM3Y1186dew/BcQsj67DszjN9Zh4yKlp7OgMUqKYV60WSMvNytQYXBWKJ6M8
TeGTqPhLhpVdBxGIprxuEVHM2K4uzFDNNOgCHfjECmsm/IaYl0d03FOWWeod83/zVIKa01a2Xpkn
6PsIOIKnUn4t+6khr1exKmeth/CROFbVxEoGztBex1Nsmt4I+BGTb8a5gkjWdHwIoyS4weUM2JKc
oLmDn5nCLJ5ie2pdZajN7+niBTRk+qxB7bohJxGoSQRHfNr6Y8ozCdQ4d0ggxH/mgcGGGVTNNqGq
mTOS4NoGkX7dZqBOVm06Y8x2JkBvJAZOkFRaxL7BSQblZQrWYwvj85S6aBrE3kxU2f0ESuI20DpM
xjKsbQNmKW5qCMet9uRrhvZUd0wFZ51mjvqzZeUchU97Hz7YtrQd/3Li+x28Ia/FV0XrQZfVIiJ3
BcVnYgI7NJMb6mmMzUqvm2iTmIrFw9ZsWC+Vkza3kQxjfFl20tlb0XC6AayJpWwNBmy6qh0Mrks+
n6V7haZW47oac+OK7NLyPpol0RoI4SQgt7Dr35BwEf6hRvpwl8AVj4rHLk+r8LRqa+MzAA/iC3Aa
qnr2fQpqkPEQ4OazJOmH2c2hlhP+QqNJrPk0ms7rOM8DudIUzrOOTxip1+vAqvQQeZpX5YIQUjAD
2ipXK/VpmJkFVrEy2S/QFJfBpI3pW2n4AlK7OYpx01DsnpllDJS9UdFPzwqc3c+pWRAGPuh2CriQ
D4paOJbo2ptnMFYMn5SMGqTHEvY3XXMJ7StYIcknzhq0REI0hM3PbgTx5MAmssqXaAB3tbXR4mC9
Jy0Q4QUAq9OotQciAausoThrhD2lWQcanTsSSQnNa/STLdjq6LbVomFes4QRPgPNzDzpYYzf2WqS
BbxIa1Swz4WzudICpoy1wZR3W0JZK7ww6UrDY1MA9TlwJDZNyK/KeQIJjNzpuergicahczv7/Wh4
alJVV8Dg66sOxAYZs+Hsr1V08I5XFY11w0Cfx4WmYBavmh5CgDWo4vcQhFH5XTYjWW3Xs68N40xi
si+/Q4RWlE03lrZ6rSGLjUkJBeXzNKZWS6hbQs7OtdoZEXMH6DpBjGoY42WfrdD6FBkYmr3IAsi6
CSPfsL40IgHSaXQKYENRp2iqomY240ucsJP2yXEGU2yVBAjvKUeeojsNZ5mWGy0kBnqDJTEYPMVJ
h+eaaOPueoo7/VM5+75PfG0WgiYsfmTT+D9yajgRm/nXbomveX9v/8chDXa7pCSCaI//+cMWpSdJ
w3Q+4WOYhmIdCljqiREk19Iagpv3L7Wcjn6vhrJbXZory6EF4T+dh93dqqJr6EbAbboSlSnrkmWt
LBABDMvWGTdk4UBSDBpx2pTTvG7IdVu/f/2Dt4pogQLfIoTc1xAMiRriTm44xpA/talaE1aDr48r
O4XU//6l/jhmcKt04znSW6y0bGh3bzVM8kJM2NDdwqcBrGjGtK3KdvxgiYIHalNtIkeLrDcTsdvu
VRRLzX05sHKJpkjWsWT31XVGi2hKrY4cfQ+8O/ScS70AGRPdhr1qyKza6dzOyHdTgG6Us3XEsYA4
J6z/ln7FRBZt4rkML7tYlmeD6duvH3+gP5o5SB6WLJ2961exAmKZ3FcXiEq1nSZyPQeTNur7Vzk0
QrC9ULXAOoQEae98X3YZNA5nADVQE1xljAosG8nGYhr8j2egUZynmUEHAinVH0fEujW6BJAP0g7y
ttczXQF8+ab99v4N/TkOl6vga2Blo8yq7Z3cNUn2sk/FyRUkQriit6F9jXF75LH9WRfRFksIYnj+
gwV2se7+3uWLIhv1QcBllCYdrjl/y3VsgkJGAU1+fA019Wpsxo6dRj9eWZmmYMZOEjjoiE1O7abv
KTQDnpOKkx9phiyfwO6cQyffovjEFnuRg+59IiQWNEbBBhpyn6U+B72pbEgYJ4feZ4tu41FrAenA
/v74Y9eQBy1SISq1xt7534egWbCkLjOdlntNBt9yGEP9yHx26OXSgtBoydHrt/YbWWPSDS0zp+F2
eWZvmmx4hDd7rGHxZ4kBbyqFGTzUuI64nb1X25DBEoDEhtBLCEjYat0XgJCqqzWJvC0IP/t5U//r
gP/HUjb77x3w9+Hbv22fs5fdXLLl9/w0wSua/hfiBMK5DQqcWN6Xb/mnC17RrL8Y3bg/eVP8OzQ6
/7LB638hclycVHQ+KJAuldF/2uD1v1TcAIvKkr0qR0LzI8lk+2mLi+yU+Yy5hDVex49j7615ZTNq
IE3TWwGBpHQVzitPeVabtzoVqciFbu7n5bWhRa1zL3un8b2xgSGm0swCnZFCzSfmJD6bCR5eSix2
+qhPcIFXShk7pymkzkfqA0Ld6si4Vk4YzZ/QYCSgtTgYhmdVrUjlokI3HJ8MUxd97lgDn2ptsPvt
LMah3Zi131SXUB5VKhkZQVRebcKgcIFv31qJ34nVWFX2kxPZBRiSKKAYEMlSb10bETTRRv1sZZ4R
DVnjWRlVFmZTJPUulRZjbTlRTtpLrdQ6GNme/sBkE77KxpFj5IY/cgZyXunwTeDvsv8gz+S1mVPk
9yQBSKhKMcRKQs80gPuxDmbJITcloJRiTKR0TQS4bBqr5RBICAyFOzNp+soDhidLr+37mA5iMvb3
JSixq7bDZuxWMNWkW3S94Xiz4YQEBpk1zKJMIwRjpbWVEp/qAInXCuTwli67kz2CEZIsD5lRPQ5l
gjOG2CCFwOdxJGG6rGOIU3MpAHzqel9h67JreRUphHS4wi85yauDr44nk4wT4U0D3TUvIFlzPFFS
6p8e+BLh9cYsvplaCIOZXPCROEzM4qNb6QXGHko+sepN5cCqa6YJmch2psrAq5KOCrs9KvN9i3Jb
1R4aQbCnC04Ot34PeK090WrqaG5t9dRTBtmlF+kQj+2G0BoUYx1l8mydgqT9BOMlOOOoraVUR8Ba
uVlIZMKSzyFCL4m1EMwVy0Xwc4H830ntH+h63pvVvP/3f9u3f/v2f077IqrZu7xRmvwV0rj8xl9T
m/jLcJDT0s6kpYGZQudf/Zra7L8W6wFtcpYfui7Y1f41tanEMdIG/NGYQBu8iB5/TW0GgI9FZs1v
JQT5h8bjn3GQNz93B83eP+/QE360o/+1i0CNIqgNIKeG1UBDEB3a7iIYp+SepBU5iZkftPcj5NEW
Wc9cWN1900oVzM2E/bf+SqAaAfNdlCXi06Jin6guB0jyW4prQQuoe6w4D/obUrbM4tuQ6QAgLkff
zr/Qv1won2FVKhdRPtYoqSHBn+S+k9/07NtegqZPX9jvh492KJkJevSuzmkX4ZKg2TRwMvXTmiIj
Sujxu9NCUCPSuwpzt6E1W66MxB4jYMzUMV0717r7vptjUK2V1pmreUC7TbWMAAYV5CgYX1t/mwO1
n9ZhjS9qtXRJk+tJLWOdnARFS74IrY66q6BwtBN6ctmTGRKOB8uWiaT2whaCUZhr4lZP5w7YkN2F
TwbxI2zDVIJMbQVOIka+lp/XT/jSl2nUMvuLYY7NakXpMFFXY4Nu7HbKCkzHLfFQwpOt3WkPoiPV
8CKCtVVoLmJKPVwjqGcDZImRHoORBsNjh744OQfJZpRrtaVgnVbSgjqnBQmwvLIggGYgM3E4naks
hqfsn5X2EkJt1b4sbF35RdcjrWHKDpXSKxGeWyuzYJtIk6IH4o4XderWuk6M1sYK6qTxtFJPJjfW
TGKQpky1c+LqtQoue9BFm05PywtYBEPkzQjnrxyroYOtp4RyeCz77b2CyiPz4HFVicfZjQQkxYin
ewlZMQMGPqrGqxQEoAHa7wvbdfDRBuehE9bYcTIBGJuQLJC8UlRhs427BhXAbACmAgzTxTxzU+MP
JpKju+alk21ZJICCvQRePI0ftWupuZLMZEHa6vKvVPtE7knWYbgVjYA92KiJ85DnPnG7mub7p0Pg
zAr0bXb8bjd0tg91kHfmUgExkq3QGBRIdRsFaDsxf9+GdAkNTB3y44B8AMBe1UYnIUOFrS/PDQPm
9MaQMxFkwTA/AxzFyDZRWWcmJ2KuJSgksiTKT2N8ArEzfsJhJ5+bEsiOa1tBFLlkMfrwnjvVzEFz
64kJjLz3n2PNmetld+88RFWrV/D8RpIijYA/oyJ6+UusZPltL9OAlRbm3Ftc0XUBTThEL8EYGXcT
0ejAv/t6PMHep2CTbYiRdKmt69smksF8wtMpv9MuybkzDpWflTDOHviV8qaEBRGu6Um0dwmL1UXm
xPnAAKEITERNTrGvqYhk90B8BaRwxE5PgZyAKHfW6nLksaZgAUF3i+/AFItPuc7H7dV0JChZJ3Nl
uVMytI8BQZyzZzatGQOrWfrf4MXTK7BwReES5N28JlQ+r9MmsORqquAje3hlrSvOgMGwqcmxVk9x
u+eG1ylAtPxa+s8Z6gOFTNOOQOnKaONzoWX0epWx8VN3ooPFu6AX73uElU1nlsynr+rQtC8E9DSR
q2udcTXDwoQbb88VuV8J7T23z9Xs86zFtKsb+tX2aRDU7UWiKOoLfZNep28vZbVS1SK75aIGeTOA
BSgxFJq8FuoYPQrfNhl0bF3Om1JaL8VU0Q7ogItJmlTh9EB7MLxC9lzewTAMKzjdMv8c9Gr7SfqG
fg57LRUAhBNtU8io7VyZhd2XCHkeJd1gyquzMo+qZpM1jfk1ZSsUn/qV4gOtVPzsljwkZeSOswn4
Y2XTLywrtbqEVVUW1HVT5arSZVIAfgZoC+1+HFaCFRG4aElEdGi22Tn3XdQr9p8zoSh5RG5K7UCW
9uyYngKynCz52tV2/lApWa15WdMP6ooGBmL3PkirYW1qcUReGTOWZyXMRV5gFey99ELNqInrInhR
9DQHX9SEUq6gCdWvSZ0hcZKdVAYiauL0jboi9H6LIuNVplbMpRT9ey/CSXijB6VF2l7BTw3cDXMP
yUBh+CqIcO1B0fZtTTYkFGPP6iqNwL6gs8RKOKWUaz33l3q8X9OwGOIK/zYSne+itLqveqwEqYu2
hd5dEBCD7RUoP+8NHU4TeexBJ12l7MVlk+l0LVO7mIQbsxX43Ca+/omR4mPh9kP9G6nEAxkLcIe/
BEGq32ejOoyebxTNQxpNySlcer8jL2BUSSJLKv8lQ3pcUhjTs68DbHK51Qx4OG5nlgyrMbK6h5rX
hFN3xpdB8VPC8AVRab+2uOK3dEobIhn82CYQFS3VuMkUgywrVgUK3HFZO8by9yYtG1uWaEfjumcc
cQY/KybFCbexEokblBRRtfINqJH00kz/mgY4jFZ0n+FSFcl0qL2KOpwg29IdKBdM6S7ku2BBmeZl
55olq+Fo1h0Bp8yijTcQ60pcH7LE89JqF/DmDAWQ6878PDREQsrcyHQJo2kJgF/NfWp9kU1dn4Gz
Nr9rVg38PddSn0xzw+cX64ZfVGtba4dqA00kI7bXaom9sYkb07Ytmq/mkkhS8mtyp9Q/a3GlvJGA
Gt8PYJAjd3ZS7qwV43Jiow7D50+KyOBprZ7r5xoeCmJFHEeE2zxvlPss6/kYwBmaPCqSrvTVUIZs
/ztF9Z8UkdFWyemOPvsJTQ03a/kDVtSJxEtQ1nLwRDSQXMUzF7e+UWnfcxnHn7Q2km91icV4lTU+
yMhiSGo3LiTJNmU6j+el1tXfOcd1r2R72TS3iVO/6XEVEpFJdcx355kgPB572zersGnmC0rQyatt
zAp8Hb0x11on+Ob8OKsd0t04XHpI4OKrtuha4mY0m+HT+3b6akgFBHcnrHZYi9FA3W5rYfncNJR+
VgNHrNfB7JILeOL6A2ufjM8Z/2BriWNoL8OgbMttClg3O3c62+i2dZKPt4iH52+OVjf3fUmNldyg
1LrWBZRQlyS2hli9uqliT5qN8VZCRcZ6pIfjtWZwGieXoaen2E5lkLlWnCPOCLVpICnTilWCh22T
uN1QK50tESLteaSqgbky6akSxVVPpRsxhnTmGtIoAU6LyzKaLWZceoPsGy1tptvR2xprQjiQ3Uhv
o/0qfGHDao37z1EpB1J/ZR5vcyIK0X4wYtiM9rK8gVbszCumvdzy+OfhvOlE91VhpqyYNYPhXLCz
IAfTyh3W78GxC482cpwT9uiIx2wggnyBESsXMXa12TPwDjzXDjd1VoPhIVxC1Z9lW5NOl4++WPXE
VTBu1Ma+q0xw4Wj/RUN8raGEFt9VTcJDMJbGZpCKaZ7zrgmWqQ3nuzMRF+I6+FpQiY9T0m0No+vp
ePuyfzLjDtHE3NJedMGTiTNkhMPXYJpqhS1VmS+xvvGd2bZztLJzA/u9ntIrSoeSrr4C3FLJZedO
lkIEDf79NzLC43uyaRWy1/VWeRxNoT/6lXDOyVBYZDCpRsOMFb1LCDeyUGMsvduzoCP3lXN+kJ1r
EB7YTwa28kbeAjuEskpzZ5XgD/Bp1qZhSM84qrehlUzAPPOGjAxn0MyFri67T1kQSni4cGxJPaqD
cdXPfqOuwrgXIKu7WSUoxfKJ7GmyCsFBWLXWBskiguwyFslNLTpOzRr5dNIlqJpNvwO+vyUuJrAU
j7BQVo4fB8kPnamvy7f8DnDkW3v5XP778ltfC7bjURC2/7n7j5z3fv3Jq+f2eecfCIfiTHrbvdXT
p7emS/mtPwkqy6/8n/7LXyfb+6l8+49/vBZd3i5/GiTh/PdDr035+b8vAW6fX/785T+PyJrxF90I
gJYLwo8euPj/xT/7LxBngu6fgEpDkX8BdrGRaMP/+AeYS06/gF0WTg3CXEq3v87Hiv4XB1kDBxrG
LcGKi8z7n3f9Pzkg7xXZgXhRSKRpQleNk/J+IdpIbVk1SJTCGsawQcDLqoysEgWm0I+YApdq878O
4jY6XJ1DvaOBFqEYDTls9yDelrS4swlPj1ZiAl7oz6DJadCGfv2zDv3zzf66x98P/bvF9V9XomKK
qZIHxSq1eyU7CqtsNHFuhJW/wiFEBW2cxtVv7/fARQ7czsK8RCcoaRZSvN29SGDadVVT/zMjWZ1g
VCUDbqJgaEMbOSYxxlO7/+zQFeOpWaQ/uGwo+u5ezNfLsAvMhRaGN4ydXlv5lw6SywShRGqXK9+M
2X9AybbWadDr3Tk1Gx8hUjTrvdv5FqeVuR9bQYJwwBJgB6xkHnIW1FVO0hbzndNFqr72J53OT1zk
/8XemSzHjWxb9lfqB5AGOPpJDQKIhk2wlURSE5jYCI2jdfT4+lqIzPeuROmJlsMqK7uTm1Img4Hw
cD9+zt5rCwHbo5XXcjQF2Sm6Gb80RuTHW9tmAL/RSAp58O1oxjA+TiQQag1Nkq2IG+d7So2BUA0v
wLAzq8H+ni6p5gb8CCujJdDwwkaqGa8WtOt4izaWeBNtHFHTyDr3vfMocwkgg+Opxisirh26wQM/
29QXCczUKCgOFPqeFxdSCq0UERH/Nkmf+7iU7vw0tfrwmLQW6bx+FqmEm+2QcZyXlBmbjnDg8yGx
iSeKXL19K+VYRNtcn+bnIYqmh2ksiu/IMexjU8mRhAMz6e+myVuynYxFTDQVBZUW+LQ3Hr2ismqC
4ipiJ/rG/UxCvfwcdbZSm9SKiBEXvRF3aFVhmDx6WZYLPTQAbD+SsNpfo+nhSZeerL8y7y7vhIop
kEQ3ZpcFAacyGLlWpzRP/O5R0VF9Lts0feZb038jis6GYEwHi/ijSpAfyg2i/QaWccmDxeCT0bWY
lkIeFwXJmia3TX5wMz6ttnGw0ygG2mDBW/VElqx5JczWv1WKqAQeptnxSwC6fpiEN0OfkdM1aOyk
glDSyfuyV6IJAJJaX4yBDKKNwZX1OfX97oEe2/ilkVrkbVJnTl9sU7b3LTCjfCfmbjwqOaIJnCYn
1zdyiadLzyd8BYc6yQFcTib9TR/H7GVAL5UFAoO2vdEHFd+KWDR9yEkJMlrZ3iD3wKGN84bNG8FO
l2rg1PM1w4LkQCMgdDMCEVjY5W2n058L8oUIWFoss3A3RhWvAffLUiy3tE/im7Iwhq9ydJPnWKEI
vfM4nB57B6USCr6kLAMa/l4SzIQe0T3q9dHgz0W1bIdGwkbjWhXB+QZx/tI2rcmYMHX7R5hfFZcZ
dzRfJIliJLg7SU7eajQ1lNtu5RKanWnySuNURmLQOYgxc7IfaRN4yWUkLZoMPkNn7qoetwJoRHL+
OmQpat8c9yO3bdMmq6qOcr5lhM73+RbfQf1qJK0OEEMhwNmUvTaScUvazWfF7OOzZNv3Q0WWxGtv
5SOjQO6ZT1zbnFuhTMMKqhzM9vrLSKp75atbnTuHuMDYwAC9kwa5e/lE9w+CA/PasF5MpLS+VdhP
LQ7UF691SOGu+4xYds74hiCemCt3mumUJSCgCkHZHSVqswAwf1yKsero9Ovty8QCujMz8Vj5EZ+W
7PrxqjWm+c0bUlZS30RyDIA2wBLzZeRtZVyVhHLWAJLITsJGHDbRZH1RbJlfVYQHfGP35khEp4Z3
4cx3ovJbWsyxtmmJGmdFxTOByMRVxYjuicelnExqck4i6hKaG7k5H6ui6XibljZe898Vn00t418w
9Gwq1j1tIh8qTszvi8FSmfzJzGg/weQPycrWzE2Z+wlhqfnMJG2x83wrGGDfxbwBuRukvgReDRLR
UbmQoRXFjctoyCJjOiZIc9qZdkqUYTkzkN8PrQ0Qf8iEOW5IjnIuuLeMT0ZpkwBrFCm/EwOwEYlg
3Qk2s7ySN3ZkaNZB6MhJ/LTWvRB6P3kXuq2Kc0SSeoXniAZVmKZMSqZmIvInN9mf3Sii49mczb2n
zO1guDS7uPfoBF7OjX2jBtq4m2hR6YvFak1pVfZ+GuaJlxdhJntCLaj7+wL0u5885TX25HN6dfFb
asw2ejc7G26gyWdDSN50LQIPdvB971gkPqBsaubtaoKyDrL0fcIJp8on9tOcO0Y6xtC+ROCEEwCS
vVmEtGLZfFutMw4+Gbf+hlBT7ugI3K0HmqA0K1rXJaYv1fS3nssx5hXDggI/uM7B9OYEyK4rCvLt
ls48aItozqRVeqjRDCe5HFQClok8tIu5t/NPusz9Z+KD1FfDmxC+W1obt+GouvhoF1571Zl6bcJk
jKthW3lpY9I1JdI6LFSeftbcWn8eq3S6s4xRFQGjXU3uq7ZLbwoIKBXXHqFeajkaD3FCnPGmIysh
Y8zWZNmmQXxNfKbjNs86e9s27z2zDHsRVc8l8tzbSulmaNFnuuFYcK/aWulo0SaxE5oL3oyfPzPg
TwbIHE7Xq4P0Ru96Hp11nceKQ6bJbNK0RrdsCTQpkju/sKd5p5jJvEqkjA4N8dwxQsD9C8euy/61
sYxanWspfFE6V8BpmBGuUk0lOm8KOoOxQ8fie254Gh3qe5iwm8F0l4MrUhpTRazSsPRb+3oi9Qqh
GiYOhLYG30hgp809cmr3W9o0rYucexiPteWoaKNZorOx+GbFGWdvuy+YWpfIPrPlgbVpfKv8BlE0
ETocIFk/y25vGgPLSS9peW68OuueCCOMSYWcU3aAVA0tOVS+NV27NCmLSxhjdMKVmLEk1I3fPNks
Prlzlyq/naEzfE90s77qOShYR3z7mPAMcfpVdOv3I7PM3glJTqAv7pIm/4CEJf1KbH3Cxo5Q5WCR
07JLzSJqQwbLI64HoIn5Br4cpwOdAeczPmKrC3SukgizZgvFcqHIk9m5OK4KopJn3tdINelvOkxI
l7MyV7qihgmEnYjBG88Ux2Int0O3+IlB5BPD8BKpqbxFJJMPpAg1DYr6JratW+E2tMPxbvDZodIl
58u2Y1Ib2OGb5wFDVK4t0MQ9Txmc0ks+VCED2nQKRl148oIu7+icKWwQNGHcyjC33ZgON1ksRLXv
MeprF9PsJ5I4WldjmE60yrgBhaw+0XgYJno6yA4YfWM96UZaXVuv8NShJvlDYiaBfkeKZkZLWPUW
nzzi2em5ZLDihDP6vHN4j01GQx0fU2DRPjWvCS5qTA4STdyKVnTxDtTZrNCQu5m46YRDTdQ2M2eX
vgjvUtW6O+zSzsmcMItR5F0lLqKFcJ4IE0ZQajj5FROw6RtpR43Y2JyLeSg1003CLPOGV1LAkBp5
STd5yB1NpKKJVTCsFjSxaKrMsdewsAYnQTOFgNqaqvZ1tQoz7Hfo9MC80AwCHpXFgRO3qh0D5esD
bfnWcdpgIljpO/pv/WwkQB632ejmHlp5u25uiXtq22M3mBkEcLInfXTV+sBEo0hWDgLtVxnmA00O
hjuO+eyORusS56ektY1yX7SM1W1A7tdpl4td72tiOSvmQfLFoJMQWktK5ClBG5OmtrLXOwK88fYa
bDlisA6RE3dRHbaxz/3fRetZhMx0euebkVD+b6KISwjnMukhzjNtfROsTALkBodALH3riFiCLFEj
yutHIwIlvp31NtO/RGM11d/SNPObG0ipDeMWYeEI0OuYM5i6zpFv/77ZcExfVEXEXPdzZ+F0b/5P
2+H/tpYEYs4f7qxry+OfVsbVt4JWxmX6PH/7sYVx+vf/bkoI+y9G8yhdAQ2vmI1VW/T32N7/iz8E
EYcayeGvhP0fQZJp/oWwFwslgiTAxIIr8X/pkXxkABDsECKt1GL+9t/0JNZOwH86BS4BD0CD4H4j
GeDey//7+bbbcgttSQFiOxkKiskO+eHWI2joxjVide8qZ/pA3fzzXZ77u46XHVctWoUThWn9+x/g
FXZb2tIZEgSdU56FjM21sBXa81CqaPfDJ/CbroGw3705yml9hZrQDuHNkd3z7ioPDiTPQFbTga9n
wdciJ0os0e9rH3sU92lmKdw8EsgvQH9if9KzJQkR00iVG7tCOcwFyLtNOpkaAVff+DA7nekFrjG2
r2ZrTUFVaEt8cMpKdy9zhyPM1SIRRNqISLOtbHnfd0zjdrk34TXViAE1L/0pzZuzhFlvHtBU7v1t
pRVGRXmuymlnA/2N9yRXIdnaMM+rmgNxjna84yKGNwy7etTByfJorrcF1oeryO2L9qYiTEtsO62e
5ZF0tOmlJyz2QqVL7X4rsqmyjiir3JuYYChy4N30JZ8Ipw1K22AiYQuE5FMYuf5iOYh7YsakjCxk
Xl3nmR4dq2Vi7LJJXdkyoqNTW5P8HimbqcxozJV3aRcuei6tNfORW7fmJCOlAvTew7q8X+J4MPKn
Uks6iphRI0Ca86tngAxzm4ZE4NPZMC68hPj4eWNPlYdo0pLG4uSbWCD1nUM9i8iT3i4GDeKJ3n8h
sxpijEcmGVn1dTU+Nkk2kswca2X5yRsrKjCsc7YNsSRr9EH/gvhbtnOACGJq88BN2d39rTfaIzkQ
gHMrMqSwYqBBg9FEH8LctVWDYXQr9VYt1nlWaEntXndd4xS4a7SicfOwBi3SxwFqrsLTN4VlzXUX
VIntLjdu1xilDNMuM93ieundXr+L2rIpHuLMz5Z2O9ekLnK1AxL5bc10aVCy4Q6Zb3kDUP2Yc7c9
ACAu/63CVQguGOdco2OU8Tf0FebmzjX7trgpUs26pg+itbvWSIcihJupHpp4ZhE11GDFrlai0kI+
R9K8zbT3iVFh4M69KM2BPC+c0yReSjV7wUT8E+oAt1AvpHq3yxZTU4YokNo7/tKT5KhoYSuh0xOa
h66PrwlDJ7WRphA3Z41nXYWizBisNq4HRKGvfLchjX7sKgr62PP3kW+nB3NsOdt04mvjDWpc85ok
SoJzOjPjgZVEwpmv9NpHtPFtYVdXlAueeYnJtskvGMEmdNhqfV5bXNaSTPeZ2bXkI8JJ4l8lPDVD
ce8V4oorgJ7FTGZHx96i+mS6AflY6odsrqnsUnxt9Zte5ZYkjY+i4qJ1XFwmLWodGkzcSTbSTidM
PrWln9dwn5Dh5ICw4uVc4bzp+m2LmkVRxEX+0g+7aOo0p9hVKO0ZlcihGPa0AVzywaKkNvZtq6NP
7HrGbxszmeuDmFuHStepJbqVlGHLJhGJzbSm1jBr6XbTyl0x9HowKi4QB4/hmb6L8UoXmzodCUMz
tU76NwT0+O0BNf74SRr0zI5cridvbze0w+7jyWL5brU8t7IvVRVNXMyIL52SwLQwMGZPU6lpOeFq
vjGQdeeVdCX0adHSw9xmtkYfSCCO0J0Ut7CZUf9clhno8zMi4vJmr8YoeS1Ny1mYaCGuIfpWNoQQ
+0l8hRWMmSX4jeU+NfIh2dlOzWSd2UZzIQFtouZcRnvYDkVvD6HgQChCaaT9dM+qHBFgJHZifR7R
sKCHMbo8xmtrTT6b9RM07bqQe1X7VrYQYose+y5KjMULS82b5uprUg6zEE+GViIxAH+e8W1ugV3X
KTYlql1suA6uTZRW42vcMG5tPCRiKwjueWDynJrU7POgWePrJBJGOJ//f330j05xBX/8YWbTp+XP
uWWAEv5b2Oj+hSp/ZRoYuI5ouq89+f/SbNsn9TW0Y7wTKBVRS/8ztjHEXyAxQfJTQDG9sQWn+z8l
kvuXAZ+O5A8ENsZqV/xXJdI7kAyqtvUnOToWAn43k4bozyVL1k0xPZHkqKlRfePkLOPV4jy8QVyq
YXWkhXVjG63gHqf0iL2hcAeCgPm6PNteX8xnsmvH8oORyGqN+E/d9vfvtBZuglEScKn3KBRyqhpd
TPlxmef6vgDQ+1QjcSQl1IrkV5/5+2cqDP+RGYLxUUDHz1XVPy+NyJRngY/Ffk9ty0ehRYObHcs6
03bcWOxLOvs08EWq33SzkTz/sFB+U8b97uWEvno3gCqjUaV6/rFgNIuJrTTPoAfkGbOzRBUvuLHL
r5FHwPjgFu7rn1/v5wL177f34+u90+cjxXFUz+sZZLVvUVjWZ07T6nuP4nD751daa+v3n+EKiiaK
Clu++R4bnqRILOdF4oMsuyON6uIsS+bhA1rj7xaKcP72hJGT8P5FtDYjf75NjxX6/P2M8Pu7alJ6
HDCBzgT3yue+QQKjckd88O7Wyd8v785j4Mko1qBD+u45tnLRSxAFx5j0ExMpl0V0rxzjO2+xvbty
6oeLKfcHTM2OdhfRDfh3LL5/PkeuVyzRNa5mHQX/uG58V83c4Hl9WRHQhCBvj1fhI3bPbxYnt7pV
9Yx8F53S+vR/uM1I2+uyrkqOqZfaLz2lyd7Ql+x2kjI5ilp1H1yeTjTGdw8VRh58HfySvOh7wKCY
PGkLOz5mSBcvCFXQHivQiTeVbka3ntCmJ59e1n52KIX0nvN/5/K1oVway3n358X7m68JX8f1fyxh
85ePdygHds0oPnZ9bgQdkIAwQlGL4KQa/lYw/I8j5t+80srRJSUPwA63uXdX1F5psiwIdSELPH40
pzQ7w2vt7EY6uIc/v6d3+OzTmqH0X4PKTJKTIPb9/HEWYHojNzMvU2IQcFEU7Vdw9N5z7culP+dq
5nxxoyRjZJoU8luk9RjXQUWMH1C8f/PNwazKu7WwG3PyvfvmTMwmytoxLkXdr6p1kN4BM2nrWDOW
3Rb6shwJyy2+LHNenBXAWj7wAv5mTUPy0pmBg/7haF0/jx/WdLEkmTuY5mUVS49S1e92Mk9c5g+z
2kVGGZ/9+4e+Ys8AYYLR0zlmf3693rcSDl5xaRlO49GZlXYR9K6P1V42TPnGwZwuVeL1D6nmGQct
Ks0HlaFM/fOv8buH/uNv8W6VsdFzl67FpYLmcC0g5Vwx0+ZamwnnVrdb/Rah+EA0vV/vO9q6H6y8
3xwFQI51SEssOrrr1EY/PnOnRP0M8uCymwoACp2wDwDFxb/LqTgtb6xn0FaRwHCgWu+OUkRckV7X
xqUW6d02sgex75JCD1qj7D6wXBu/+dJaOCHxl1Ch2ZRjP78hVN8Dl0Lj0keigHwtmV2Fuirpdpo5
eC6giFgd6VKOZ6mYRVharby0aT7r3Art5hN5INWVbTXm1YRDKdkIW3kf5Vus3+V3WynIKdJPMJ+u
cpl3y85D2YVWdbpk3jJfjmjGt0bp5zfIJx3ilJPpbnFV/BZVRLr+eaWdWLM/vzJgfjhvNKYon4z3
LFpsZtrQaM6FNqfyOgKTh7/L6rfO4LR7Ap5HWlKrkTRztQCfzHzL71CclY6odq6j0PIwcBw/qBJ+
s/MZOuZI/EP0Aikp3+185tSPFS3Hi0FV+S5CxXeMi9S/T4tahI6bxHfKdUlzN+YhXIzR2KXc3b58
8FzW5ffuuTBVBypNPQv1kqr9py9BljSLX5XuBYOX9lgZi3spYiTYIHWQAdtueadZtbWfiNw+n6Ax
BUVpljdOhQPxg1/k18V7ehIA1XkYCMDefRuzfjIHBPoXUdFmr5Fj1yHIkTMDhUzYE5tU410Bih93
qjlgs0y/10y4Hy3l94EBuOEsARAAZM5SV974IXj0d6sHUMLppiQoG99/s5B4FjxA8wL5YIw+pk/s
sAdMcSb6qT82xbdIX/ItRVYZWtMQMQrQvQABbXURVd2q9zdBpXzwvNYD6d0HtzapUYDxa7lMJX/+
4GKrmzQ56xdmn/bRhqZXfQNeRQFYoPaI6zq/m/1WBX3ffkvEVDH7qvyzaKjm20Qx4v+gMvndWubX
oR/DVrcGDLxr+9Zjm6WJa17EzCT3eDUcY6MmA9PHpLrtUnX1J7p11R0B7yq06vJKMzlr/vxIft1c
1i43cMiVUO7gLP75ifQdAMZ2FBf60Lm7NM1XkXOvy7BrTPwLs6POmB89SdeyDn9+4d8vj1NGNLXv
el/9+ZXT0ur13DUuMnobB/xa6R6hj7tz7Vy/zbFSfIVzpd78ImFDlnoanU1+fuZmHuwDHk9YFH73
wd7y67OwKSKIIEPySNn6fmuhwTlFasku0qpavul0/M8EdLNqg2TaagOzc+Zk41LiHegq/7to4fXE
g/vIPI45B8UFJ9/PT0NLRovmdXaBEDK768Zk3pNRJp8/eOa/nt68CnZygz0Uf+b7ismmUSiaJblY
3Lm6mlEin6lCw0OkaLKbAHl2Octhn+HSCCM5AVW0awzQbgJUJe/N5YkgSCvDCNTE2z//Zr959Bw1
OgMmmLN0RN4thjxCXqD4xXg64jBVRnFVWH5Kv1LEgVe6EymDUYmxJfpgK18f688bAhJz6lfBizPo
eU9ckYxJkrLQzj1HejmtQA/XVE2eR4kgoapRtIwRo34MjdNHt77Tte79S3trhUMNzwH7/i13kFyt
ZUoulGtXl2bDXBSjWhcAGv0C/WUIILY1W8xbt/HQOBcjnLCdrc3tTlsFITXAtRuF2DPI7ai7d63m
GsDRcrsYtjoWzTAEzRC/KL3/1NNaPAd0m21LFA2Bgry4dfjHD2qFX2txF37vaTJHicL2+vP6dVWa
s6e656JZvx8YDrxwSSJzr+zGr7YQuOPbP6+YX5fy+oIMZtg4uXU5774wLBeckpZzPrkIQePea3ZS
NuUHB+xv3hXfSh0NNExWbjjvXgRhCbOPzD5HfhndDK61gstK2GmzYeQz3eFEu//zu/r1QGfSiSoc
4zQ6SGzKPz9GtKeKqkOdd3OThj78u22eGM4OqJf44K1Rqrxb+/SoKHlpF/K58QbNd9+5psz7Kcsd
tAHS6nZIQhhytbFePuilM5eBlw42pl6g+g+iZudiNqkpsUXEOJRnThs5RwGnLYH50powRuUiDi0S
piRYUDX2296Zs2sGkCmCMKiD+9z1p+isaOfqta+W4o2pTNvcz1gYcXz0dVQHGCjNL6PK5eWwmmvQ
T85J6K6WG+PkvkHDgRPH8vAfbsfVoKPqHioqQLx+3DDMzq5qPi7wbQkK2Z04uXzUVNhb/+T9qdo8
f+lisVwCTRjbsPRMfEIp7JOIA3f1D4019Ez35CpyVoMRX371vVlNR/LkP0pPXqQ+7/Pv7cmhlJiz
84Z6M7vjhqp/JxgRh/TJ1ZTUCodTzLz2uTz5nrSTB8qlffUtqxycUcNqkrIKEBs4f1bvVDTq2UUp
LXnb5zkTTBKQtE80AUSyj/K8xiySlu10AVqiQixycme1J6dWHPlo9xCL8fAI3t4wD6vOst4vMabi
71Jcfj53J9NXMjk+K7iejWHrnixhKDMzZ5cn6kH0fUky88k6liVx02ybk6VMoDNhkgYhkanJyXBW
rN4zM9HBca5+NFXKbgxNDkq8SSfLWnWyr+kpXHzGIpi9NpD0xgvCADHP4ITF+Nbp+bAE+QB/29Wc
GnGsXTKOTUoUQxv8ztjnWtMbD+3JVNedDHYkfGC2s1ffXaEGjGowdJD6ydWZZwGzTfYIW8fzLlut
e8Y8N3HgoDXzNvJk72v0No+3CFiw/SUnC6B9sgOm5moN7E8uwdUvaGcitVYEHWurPVkK/bwcvvBl
WI2Guo3p0LdV221NZc1n5mpIpKzCm8j+Ez33doJtDgKk1m+K1cjYC1d9YWsENxrPE0bH0kjQojcT
8pp2Ml+dkyfSThrrjmmUcMOoq9I+LJYZbTSLc1n7VUgRWKOzfT+iQn3yGBV12x5TbBbUTj5e5F6T
2/sh5da8UR1K5EM8KD89TxMfmWYiMwTGBIABpo06VwOD6cr5BXsoqn+SXGFFIlk09ukoc5B97lIg
/QKa6YdxtdR6YGhrQhoORKu/sDKidPZx5lKg+4LAgz3SHbPCR2yjE4hUQbkEwjgrgprk1TzIi6Lv
w2buIJbKusIkW8ZyeHaywdVR1LrJV3exTfIaZzPXd74a4kuLCOg9QnAAjyT6RU+RX0hvEyPlvK4p
CSH2VYXhII9NrEsc9yh7R5SlzZlBNuhhUrODDMnWU2+7zFpRMCos1UVV47EOKj7kYZt6evRsrSFU
W1PCngyx3BEFNDYFGSWiqrunyPOy7trt4vEOgKPIgyZKB6AqPMiYtoAXfSlrmaLilquetBv1Gjar
BSQiiMa+kSGQYQqoHCsnwvfa0yEBp0MvqbX0as3rddxiy4Hpv9TAT6xtDiXW3eK8LbxLOddIhsGm
YuvLcoOSf8kYZFsAWZ7jxkoohGiNvyyuFOc4fr1PJmAERLmsSH1TgeAq9ka0CLVVkA1a3A8xOE6j
r9t7lBeuCnNFm2DTkY5p0izDvL/Nm55ZuFuvZXaaiv5z2ktbBsZYlRk974y6pDfK+Qph3fIZ+Tmb
TzyI4hBnFcZnvx+1725q2TPmBCfFg2lP2m0WTVyvHDwJdgCg0iINWbTDsZ81UbL9VNWtY7YK1fDk
w7gyhvHJFsAZeVI2A9rEyz7zAQx3MX6Me5Hmmhl4BfPSoIhLvdpWmCyyLamIPgnBCCX8zeQbSbkT
cere+9xpMbRXzBICMt/FpWPay5MPMgbNJAiffmMOGEaYmxuLvvFUreNJTceGjMHBY+I/W5wswThG
5qvtjemReX9mBzPvsD7Y2pLcC8usH9p0Ec+DXk0vk1v05OklyMLdPmIjypT/RUPAfRWb+Hoxg2LB
25at7vQIRGPsG2kxdFGQI6OuCaIe9VvkEqhAiZjmk/HddTKvagunJOxEYw3McbUbYnc7nCpdPh5S
38wehDUYbzRko5ucYRokYn1y7qqIDS0gJomgAWpd/TLP+ORCSy2pu6e4h/wA75SzEnRUFIeY/pvv
o06NiO4WDgXoIqPPtrWXOz2SkBac8sCirMK6J3/0nHip8dEfW4QKQwpk4UynH/TYZL4cQr5XfXc2
2xiSL2Yv0T6hfLC3WtObyT4fCxwv+eJnSEJwCX9Gwu1XBJtGzrWuNXkOhGU1tGaT3hmQmBBlBGgj
MKlb/WxcUrrQts+0Cc/kOGvs3badoPDotIhsV2saq7eJwU0ZoEjK0SAvlkKYqGx/OKsnWZ4vGeUE
0jZ5nY6MVt5sZ+gPBidODyhKL/vzqTOhKIB0qJoAtrh3rawqRZRrxmzppqzNr5ZWyCakJFqqoCmx
zoQyc4YnqZz0bEQVMMA7MtFnTYOh3ZVgieINo3356jEtm4MpAV6+g/LqAtSwDBVBTS/6O+7cSxby
4quyobeLl9YZphFuBpLk4zjbs3kW575zKJu8NTbMVy2ERQRhvwBMja+6xalfxlTJBhJDL2/J6NCe
K9OPBxoqpVWELe5bhZLDpwdkWDmi4jlpGjYcP7s3nW66KtjlmWlRtXMo9N3qiYpi/DRLk+vnOneS
5TyCRak9FIhF5B7Pvt+fRWNdImtFAYcM2Y4062iw/1AZzlwrbizLGPTABA+FdhigRDKGEytqwExP
LvsWoa8uNsga0AahqAP2kvR0z7cAm/ovThWlsJ+I4aSVxlBqmzu2emwbI4vC2HXjbKdcJ3lIdeW8
OoBXygAHMyoTkrjEK/SR8dZmWIjsS8BSAZCinNshcg12wCLGIqZWhsvGLHmCQeRRTW/sZeQ495a5
1jeDGxuURZ5pPyZamlzOsePdL0s83880Xj+Z8K3sM62sfU5RFjyibD2q063XTYMdINavLzo9Q3rt
Yp16sGY5v9lq7OoQja79aWqT6ZPvxWa6oZnJ/rcI/MYbV6+j64TpzbgDMdFFd42t4ARI24ZEhMMz
anAYLzgr4tarMYW5mW/s1vL6qFEr1MGUlevZUynYwOOcfC1g3YQdyrgjsXvttjbyLtlT0bOnjGPr
wT6ANnel+QQi7SKAGrij+JOvSGfUFCaT7k3bjO33aPfD8Gmx9aI5y3SrrQ/NOBe3KMjdPZtMWu5R
JlnLNo4cGgGRSCyIAJUVvSFXLO5qYse3tVU2MIRjT46hPi6ckybbJ6Il9GhOAAenWTbQP2t/txSd
luwwH6FqFECNFwrd3v9utE2NzAsfggyLauDjm33gAUcftn68Q1ETO5jkOgtFQ7+AxpmXyL4v8yH/
XCf8Vztg8gBQBq3tnoYkQzJnAW0vLrwonpdAdelsBDRH7ddsrrJvXTphw3dcPpPQMbz2mXKXZEq/
HeNy180djZ+hNvlM8tmr+tDvLPex0lKaAjiri096U9iUaQMV+xYo+iy3uhPFD4ifjCPj4+UrKiL5
xepK89zL+0QFtRhn3BXKwyEztP3emaSLLL5eGsqfeZj3CCSL6GAOEAKqzN+bmiqMIJUUW3tTCW1b
UnqZx4mHc9u7WQr5IbW9S85b4M4Q+DEIYvLqemqhbCimZFW8VWCI1fCptNC5b7hOL23ojRI0klUN
T3NezncFiyrHjtGtRPapr8rQb8rOObC9YshoZ0OXwZLlzQVjmEjb+LSb+fTnGmVZNlnT60oKylDA
t9NxiXkz27pthycT8ZwGIycWr9McS1b0ZNa7upnx5vlmF91rs13lQdzO8oqJdP7dXcgCDYFIW4+V
sIdkq6VGJoLYqEr7PM0mKCxIR6fxoFzpGVyvmjbZgHD3FSaqBoa5lsP8O1j+1DmhWU/KCrTehueQ
JPp8iQYXvV8xRLbcRWUEwm/J4TEhMYvfaGm5Q8DZ6yBb7bTp0VFZb+3dUY++58YgzmxzRndWsh89
rUOJq6TDQgJrR45b9vcyhrQspi++4qvd5m1x7cU5oktEmcl4CYgqv49ibsAHt/GAR5gYA46LJKc9
oPZD+z80s7WStOPnRK12DKuuMDr4CYIOQByx3Qa+sWYSjGXWbxxRaDe9wLG0aWJuNSGXnPH7IpXW
79RsaHmAIARFWlP67lPJnxyJkGjv2iE3bnIUgLT8BYrNDXwv/xH9JuOauu1cYzOQmYGL0EkKLYAH
oz2iV8K4lzQMvHejqRffiQPQPjWZh2YRtSgUvxkFOD/JztO1CF09qr4dY1IzAYUhYM2o1bbFOCI9
1Aq7PLcVE9qdsnsqZhxkMCILqtK15rMos9sysYejqsGfkbEyLX5AfIf/1RKqhNtbRDWoBF+rrmOF
tXo1YqaYbnRVXy3s8RrIoZQ7ZTVp81OnTNxXOeaMajeSPvAJf71SkLpF/PnUsPmHLXDzd8Pub7jc
f3sC3v3j//5/00jg0Xv6n3VyO/VWviT/6x4oSvL2f6g7r+W2ta1Lv8r/AjiFHC4bBEiCVE6WfIOS
ZBs5LGTg6fuDz+5qi1KbtS+7zs3ZyQCBhRXmHOMbTfk/r+WP//lfZffavHfJ+/9c8Jftny6D9Q/7
r8nAsv5Ddg0yOIMDIHDhNZDuvxI6zUFdh6YOKY6GhM7SKPn9I6GTFOU/EEgpXvPfGTAAHTo7/2jo
JN35D4I8lEPUaFC3/BuTwcdysI0M315rmA4qILQ+innSH0qTecL4HiE9xeT6kIGAuu4WxXwdZD3c
YozErdpl5/Ir9bXQ9n8rwVwVmBqTD6V/Lo+7Yi3U/aFj+E3imnQHRlbGWbm/UowL8kAa52JJ7/S0
pDx/26p3okt9xM1A9nNPSR9Eea8nmcfZqTdGl1i/oGjeGlVs2YW62bBXwwAeaVDEQ2D2tyWJ8QOn
A+JqsOBeqM4DvmGOJdjs+ZZRjfjM3aBOy92AbayWBUyknRryBXIs/GOc/PPB/Ali+C39+dvPPSmq
ao2AGUWy9sa6ty+TK+FSKXEXT9ryTV9zKL/Nn5rcVTaq65wpUn/sMnx+0Os//+NBj6iG5XDiyuQ0
cxCcxuuweY6U1Bdl8qufjEBvf535sR+LrJ8veSIvqAxzKsBCUqgJWn8r/G3nCTdz862xC/dVQGzJ
9v7vl/w0hj+OplOy+lxVo4nbJN3EQeLn11RXt+cS2L+8BB1UUCRrItwpeF/ph0XpVFhnk/W+2CBl
jRsKhpuqeirSl7//GpUP+/PH8ce1TkZLbjSWGFKuFV2VhHL8sHfisdlPx2o3PpdX0c/ooF7rRNsc
y9uYTrerPUz4Ar/9/S5O5Gy/XyO0FhgctAVRvegnd6HnLUjGNM9wGvvEX9lPkGoXywWoWZtuHLlU
Pv4PZPb/KSf7Yuh8uObJaC2UxpQ7layPVsPQmfS7sluAKrNIb6ps2Z75hZ+vRj8QZTMyOWY+uDQf
v43WlqRCouK0sajTsrXKaTzB5t9m2AI9ssG1fT+33bZc6uJSd+rWg+xlv86i6fet0MSxLtr+2kSq
di3hePk5Z6Z+Ru51MuqYHlduK/OzzTtAMH/yPBQDx2TVENikG3GCz1hmh+Qk4VEDTb0hLYyeZdQY
Z6aMj20mGNsUkcn7hTSPfhlN78ljkZUCOqfKwQX5ArsVO2IXQSLM/u9Pf50F/pgSNfx2OgoJsD8s
QXTj15fzx8SUzyM0B7ud90R3KNmGQ3LfualZGg+NLNfXE+zDI+eAGU5GY1KIlxczvPv7LZz041n3
WF0xkIH+4f/xZZ/MVHDDBk3llLlX7dqGTpg7btWM9V5PEtk1dTZyS1R/jxH2bBLhNMc0TuotjjOi
1aQuPAy9mZ2BA528cFpSJoVLh6a4jjjBOH32FPE6yDQRZTLNJFMtWcQxrYUI9Mb+qSUWnD1Khf6Z
x3Ay36wXZR0mF4POIi3YU9VKpVVpJ5UxF52n4r4uehkJkZM9Wmqa7WNNawoQQvPi6VFoQ5FNZ21y
E6qZ88ZeBnCYPeqbM8/hRCcC7J1AQDB4QBR12EXowD4Oj0GVweCJRWxjxTI20CuyI+dVjQI0XkQ5
tH9kY36g1A9XLUL31DlAPP7tY0HEi/USNySzg4zc8uMtGEsoyC8mEI+yq0Juz1gqjIqcGigG3yq+
K80U5gQ1+XzescWTn0F7iFdQypW5JWhqYZacaI+cuav16/vju6Erq+GsUByUxuv/TpvAejS2KNRU
ThckP03bxXSWO4pNyb402uLOopYi6DIMteJpNF/eO/IoKdVzqiGlrWnSG7soCvp+qiVVvkXl9DFR
NSyRZ+7yZGpdl0lCMOFy6bxIlDYnu0rkpJ0FWsHcMweEF1PeFM/KmIG6KqhkSMOsbDMNOjE+LBn0
syIFYo3uaYk43iSz2m/0EN7c0hk3fHEZOYVdf04EeTro1zskCsJCh+NwejVOWsHZrLV4/xTKjeFs
5a5emoqviJbE7KZW3VGZwGAqobYHJjrwepvCTyMO4DHFcppJ83hmMTp9revtMOrx3q6yGJLqPw62
WmhdV1Os2Ke6JVj+4sLPwnrk2wKh9PeX88WlLBkdNewxCFrkp3y8lNwZ0L27yNo7S/RTbhbI3hq5
r1glz13pdIJlGCjIpCy2ttDIAISdrl+tEJMwsnAPcOZ9dpJ01xVK7FG8ztwkL/UHgmXEa68B/zG7
rKHK3DS0O1NYg1MWb6xRVGe+6t9q3T+/n/WWKFegorbwgaPV//jrR41JzIqNcB92XfpjyjX91ukN
GOdUpVMigXZM8tURuKWzLWn+P4KbhFSR4kadRhr7NcryI4VraCDWYHc+VU9yv5e22HUVTXHBcuwr
A5Gc//adcdeQ2znscW6S1ZPRmrN82WqbhPt+sJaLJHFKzv5C3sN8Ohf8errxW1+azeBA37BaJ2R9
3R/8sTIboC3NKTGcPdHc/YMN1D3dxpZT7zNQ68BhYJ5/N+yi/YnYRduqqZLtscrU5ZaAe8Pe/P2H
n26Gf98Nk+dqggf1x7z38W5ISOLv42TdA3ER99UYZrf6ZLS3FD5xyeb/rQEac99tOmOQfpR8Wolb
I0b1F1vGfNstafdYGbVhBwOxDGKXiniqNzF9VGBE1Ksv+qFJXwsjNaq9Ra5CvQMqwxGwqdPl365q
66N1+BIwhSLYVU6PvdC00CiB+mbwxda26GdQL2PY7cnf7H2DvvS2qC0C3TCZ+12zEC6hWv3u70/0
8+fPPZAEwO6HvR2qv48PlM6/tdgtH4AzrTgQCLO7EFHDsVABy//9UuvnffKtsbtDwc3UhnTpVMad
yoNpR4ss7eM8RAmrDbFHqaH1U6yw3qTLsZthoKekTwjI36+8TpefrkyeMBfWcSf+HuN/jOHcLscZ
hjLZvXPZ7iU5ea3qFb8lFmb5rC49uOmyD+Sqvq7qpvrXMyzaVja3q1gb++MpuAHvWJ4By4uCuoqM
i7Cf5ZuSsUdGLuXPv//Q0w0jI+rDpU7e5rSaBEjyjgI+WXu/+tCDXjbz7cyuzhuMsCcxIM/OLO9f
DCG2qEiwFQKpMFed7N0LbWD56LMooOUx+F0rfQOSa1zJ1lifudKXPw/Qo80+0OEYtK7if7zHgRJz
Z5N5EJicSjxDD10sp8mLRSTYAaqQfm/IyxmHz+cfx9SHBM7hDESByjxZifV0JDeURxqAvgJDlDvN
toUmsB3lwjlzBvr8fayX4hs0cRs4v0Eif/46WMsNUGXGCb0FcEYymBxM5EsuaDVqpW83IY03e+FU
IsVnfuXnB6ty0ACwtArhiCU5ebCwjVKH6TwKtNguA8mm/5urJJuR2MHOMalDD8N5cW7TtW4tPn6W
fBAGVp71da7O+I+vE4xQriizHQUVrEMCFVQVrsPSLHPhimUsAquA7wu0KmqGwAZpechnRyJNIy2j
l2qKz1UAfru1Tu6HHQYsl1XAuUYRfrwfpuipXDLH2QvbBJiot8U+bth+mrEgVJ0ZhAJ9Y3gqHt7A
adP5kAG5Ji9D6ncINehED3l4C/lD3nSxUu3Huu0PIh3n58JKG78tMfljkTWPSZjWN7BB+sAqsyyg
/4S6mFNX0M1RcaNMoXbZIQc6yGR2+Ok4iMM0o8lI7M46s5H4/N6ZDlWD8cYxgoDX0+VUT6pmUWVn
P/Wx16hXC62IznguxVUyqGemwS+utW5W2NRyDjA/yX0nEOZN0WBKS2BJXoreeQZcIx+V2oSaWOcP
gDrP2XY/nRvX84b+mwaM1wGN/8kbTXIVTFjnREGUhj9qEmT3ZoeEaJ2orhe5b/e9RazMGrnr2Z1m
XYTVHJ55xJ/PPtwCMz8HNcVQ2UN9HFRVIjCfqxITiF0NLsl+r4SrRqgpoPyaY5aeWQE+z1eoXni4
hswGnd38yZdclksJeTuKA7uc+4MiJeJymdThIp/nc26Bz6vq2i1AQcsvIyNNPjk5zN3ck4pVxsFk
m4eoAvuZ4vH2dL3Ndy1Pk/17GN6T92B6Qh/TM0ekLzama1mKaQunAme2lcj053QJskaTBigYLKuV
DSAysQMRkZ1TOVqzYbwvqHELMLR0/Xy7CpdroLTfEnNAB/VvF13U3kzcnNcMjeLoOvD/WJUgFxn0
mZ0kKFXoNLmYPAWp2Eufj9plE2sy7OB5OHPN9cP8OFWt19RXOJOKU/x0WSJbCTwLhbDA1PLEB3kU
X7JlHc+M3c+DCUs2GVWQdVBJM1l//GW9Y/dSSZcxGEvZ8HNVqHskw5obL3J3prb5xWBanyD1FYqM
K2Tr46WcFQcI4y0N8qodDrSoH3LZzI5VGMp7+FbGRh+q/CKtaeBXpT5f/v0Vfv5I+aHsDVWOgtQ7
fx87/niFtVJBqoeOGCAwzv0pFNVWAAF0p0oLlsFqz/hsVuDFp9fHbpSqCNMvNceTsat35CPPU5Ui
MdGIUjCtyR/0OfJn3JZ71OLSVdgn7UGOILOyWqFGtLt4D9IJqVXfoMsARQvfEfixDMYXGG1l7efO
CD22tKEfjkZ6JCeVEJw67fmX02iHGXe6DBfJ3oTUX1+NobtF9ts9/v05fjHh8iCZZ+lTroWp0zZB
lEHc7cs2DWh7oim2zcK3VTG7cVhGu9RqjgQ6yYdx6gDWTvzDKZnlM5vELx8uKZCsa5wUMbmdzEut
NPYKqSJZMIUYSCaq216tgqZATKw8GYaZXkti5uXG4Lb2BmjGC7U07GdFQXwiD3aMBla89GNBZHMM
qBMe4bhBNG3sbUlzLiQ9qj2L/fUBHTMqdmHQgJQkZEB2Pb5q/LkFMqhday7yxd8f7leDxsQohSSW
it+n3a8AjZPG8ZRiSNPTbVcrpb/AcwQcFGkeaTWicevynGPwqynARvWxmqWIi5PXf/7Hl6ErqTQY
1EYCYfawgquposw7ap7ToET8++/74iOk+g42YCXvWZ+ifVF79kraNYwdCW1cEsrRsY9kUNnaNO0y
NuJnrvfFHAqCi49vjdPlsz+Z3Zyq0emzMFaVVkEto6PHBYLenBmO66d8MlNzCdYoYuWoIJ9OLdJi
1Z0ULYQvjeawpyQSb7oExUubc97u5NK5IvayAsfWhmf211/+Pur3+CSYaMxP0QJROpBkYadBq9j9
paJI1dNYOc3Nv39r9KLYxjMumcu0jwNkjvqY4gbpmykiZL+K4NCh0Jb2pJdmt2bY1mdWvq9GCXYC
6shoHjjTn6y2SGyLZiT1LSCU1DeQY29VE6ERjTHdtQG1//3XffX22GTQ8GRLRffrZKLONE2LkGOl
gdUqxTEe0U91RrnsJ0w7UGEvTTE9R1JU+X+/7Jc/ki4YXzl9KYCPHx+qQ7+nCUsjDchLI3optcQ2
Qv/kRuEsXVqJbJypg355PZO5j8uhBT5tv3Wi1J1iiLPAQDfpqkteXoQpr250KGUO1eic+fS+WO0x
HVIJooXOV3G6TGhlvuKhOftQ55Q2IyLZPUzXfNcRCRJIsl75zqxU1FjBN4yyFJ/ZbHwxqbEflznh
rSVfEiQ+Pl5ye02WXzMLYMyNqH+N6WpKm+9Tb3b7v7/Ir6/E0CGaBKPzac0rpnPtZCLOA2VIQx9L
SbNvEnrlFuloZz73r9Zeld6lvuYVwwM5rY7M6TApmFQYNCQjvmXaAr18hqYuyMUMErOvg2gq7cux
WkI05Hr7bAzt2ROX+sV0x8IPdGqt0IJp+/hoa41SRajMaSBLRriRzZY1VZNCXyuchbrxANrTKpQ9
Yz8CmUCGQmRqMcMgrPdOIQ27vz9+mByf7gdfK31djYMuxanTgjFJZYqC41faJ6lQFLez4upX0enK
NaED8bJD1jTr+67O9B95k4diB5VrvJjECMS/qyeKy6ZybxJfetnhrMFV1U/qN8S7w8EYB+1p1sdM
Jiq1y28wuxDKRDjgDASDuMbAzl6GjgwLtemve2x59pYGZ/EzTMpx8tV6Ml6mSGttppHU4+Do4vNb
7tReya/KDjFtyKbiDlhlfQPnErFpORbdjDxaBjQjoClrUP5NQobJdVYyV1vKzhvMEmkTwcuETI+S
1lKDpz1LWh2CzF2fipo9j5EVqZulCKI9lNb5e6Ut9lNRAMF3C8gSb3Y95/hQ8vibLi3Am+sipuls
jiQ5IFanNY8tuFC9qBTmBQ7x+nISapd6GlEAzyqmrmdCMyZzR7ORe5vBsSFP1sH/KwAYX8VMul2x
SIblKUYxGG7SdtJ9x23jecuiQvGWpFBeCrmM7vupSiA+k75AcJbcJfdYH2ppR7MNLOHSY7PKlRSg
mV3/HJP0KcLWZfhTXirPoiNvFhwOPdcrCuzjm5DtHEJoiIWT4nCqwNy3tP36vK3rYkogoI8Elx1t
6jrlpujZg22SCSoABrdk/mZnQ/ZmxerQ+SYrzYteWSOcws6cXzALmtaBhreeg5tIrKsahvSrkSWh
EzSSpQRS02ikVUCIvFq6CqOOU4xl4a5cr3BXGpX9jpdr4vXlFQIfyewJsJnM5p6EB3orDbIHxcfY
uGCj6kuLpU5KZ8WTEme5L3Ti+kixqezMzzprNRPGQ/lYoPpFKG043R6AdHU3NpkZLIQkghY15UtQ
xfWdZTcUucNe0HCwhmG4rcsFJx1hoNlqVOmVBzlkNtk3eZ9eLHIj35i8dCA/IYYS15TI5gaJOcrx
riZ9et+bQiMOuyAqwVNa87Kazem9FOhiN4jFwwEIu+iIIVXlfLUdFfIPLByE7enLQh6D2kf1szrW
w1vUZlhkatmCa942cv1C9EP109Hz7h4LU/+6YBaYGMwTpP9urrmTaEyvUzJ3jU07G8abATZH3pAp
ItcbFT0PHLE5Rvo3GeRWisymlhiiQtyUSKJJsYsBC89MQa9Zmo2pL2FVf1YzK90lFB81kkaSmiSf
ZP1z8hTx8YI4SA/ksVLeDIqlhK6Mk31DcylS3TLDkkUArVmgkI/1pwS3y6EUczpu8kTpQ2LMygHr
k6qX38H9qUSuEAPcU98lvw13eK4dYpYPMk4VQRoUQaYaPFRW5WdrLmKo5k7Nl6Tjwhs2vQyLY9uX
sEQwRwNidccZOL2bpGZ+U2gllOGU/E9Xm+CaMg0071U7Fd8knCpBUTkqwLEYTadbhkMbOEjSn5as
HH6MlIDRcSVo1skiysJ202aKTcJvKEkraD7vX5pRdrKNhtrje5RqQNzVccF3TmZX+D6mffeEF8uc
N9AhsWZEWq6GG+47LrwYsalOIVmfReAQ4/qE0rm4ykcRFq4t1sClqOiMu1ReNA7dtbOec8tmuon1
sX5I2nrkhfYM3W2P6f0nFGzjhxxy+MGSHc03TdoQgSGRaFR6bTMYDPWkTm6YwHH44K5csFLBsXgd
KbctG4beQB9k6PBFpdlExlEZv1mzMqqE66AxccOGQAJPyxbnbm5HRwMQTQPpuIZpP+S9NZGNDTY6
d0ezlRWfLw+TASGK2YZmfX6LKbF7N+r0SFDeN3kx9H5bEwjccqDpI51Yz6aWvVrCtVmgOh29EJXb
6ALOrRuPsVDFN3Wsy1ss2la5r9RliA6tFBOASsdKuu0XzUx94h6auzbpiamwB+dt5GE+REVLJLPz
jaNjmnpmz2Kz6ZjckcKW/YWsycvspwzgl7of6sRlznKe5TwibtCMVMT3BeS2BYpiryY4a5PkgYzw
6CVTRPzEH99YKKAc3tOSzeFhiQZMQInEx+JS0ql+YYBRe6zOmAAL9JCPfZsj3MeRMpk4Wyep9hwJ
0KsbwphiEYIVHbFkacYdfOxql0/QvHKR6YztSTIKono64Pv26DQEcxhhyGCKM4zdWDKwIDk0R8YO
B7M/N2XduQZZgORek8RIgEtMRkqPaKlyM2eMYm5vcoKurZSXYYja3RiNg03cdY2npIqk8chgxkht
aTX2l7If69ozqw7WRa5V3RX2MQTCc2lWL0R0tdc1G8R+o2oOMatmTMF5o8KClPHNR4hAVTEoz0QU
2Jd2DR7pv+fIf6Wz//8NxU9p8o/92icU//3P5i15/VMl//s/+IfFr/0HEQyYYIdKwKps5wzxX5m8
Yv8HPSrKNHaYyDXXfe4/KnndBCeLlIXuMi4e6uBsx/8Ryevqf+BKsDeGlac4wO3NfyOTXxXFHzaW
CCJWNSTcDTb2jHz4RR83uknSJo4VAf3GKDNgNM8kfyDt9ECIePWqVUr/TW1GskRTtCEo6b5rTiVt
YrVrru02DC+SMdHfQlEvGwfhY5CzbfwWp8uyNfpFv+jSNMG0AwnjWUmrdlfnTFJHwDHljaN2+cVY
tckvMljkW4lctsBZOunKCLPmTmpHcaWkKUa6ZOxvOLJ3lxNb/6d2TX8txzj1yWylhzVZEtuGpPUb
R5Ue004QYNXJ9HCVueDclzQtodiTuLWNWb/Xm3rBiJWlbxXuVOhwyRhobDn3U110tyM7rSOuGmNP
/1m9WKA8+xAQCmjScXZRteMlHaibSIXcP1l3uRKypqjKfUjvZrO2JGErTD2PQQtfHTsmHrli0xNS
4NSTGZhGrf4Ix4J7Z6HErbnBY3doCkvsjKzbpspCYrQZH1QtvzajxxFalGTkzT6OjPGmJ1txWzAP
OKRcjeO3shnmi7Kk46hpfffTHoGUJXle7Ml+1dwcgporkyf7Rjldvtd7LIDSrD9USzm+ZKGjYb/W
pd2oRN4Ya1epqhs7ws3L27Co1MulsutH6uSzb5m9uUdEPDxESctmz6wj8A5yPh5iMa7U8bZ/6jTY
kRsW1cmPdOFcAwd770XhK2kBP4DGjoszC6ahDR60tLrwvY+HeFegC7vVtNohUyuSdnXYD15d69eG
FOoEzXY3Vts9SwMIbyxyuIVVYyNPelCSeDfpYAKMuL8S/fQU1abD5lzeRFn/ZmnJnZFpiY/r9FIO
1fpgzyktTOiSW01PsZsby7EbpqOQ4g0mpk1eN28xliQ36qPML4vhcVBtcsxaSkEXksB563aCFc5t
FShRKrOnh1stwGDWP+HYy45KbI/H0ObpsDVcKLAWAp1foW3loSZKLG08SB/+KH6owi5QGC2jSxr4
FFjiEOo6d91qrS+mStqxdNK4W3i8cRgeqj72p3LILhuHfN7E4YxjtjY8YE1360iy35VR0rcgC0LV
JevN9gZF6W/mUQeeQpaDXTqgnuZdghXPJTaYvg1xmUoj+SgoQYSsVnRIEeWCxlVU016oiTiog/Oz
adjpT9i2rbQ7KkSUudMqsIw6a7qMWdj9hlyIQTUjfxjT46BSRFp6gw9Og8YA9uqo1YlyGHKy8CZJ
3hoNtt01cDpIak27aqv6qh1s/XaSgJNllnhvpebRGsbqWrGN21KV8WZyggX2X2BVVDCnUlR5ZT+R
XbRmkt41Mp45ZLqyZ+nVRtWnZDPlZm66ljnbG4otDQuY3rwuOEqP4Dv1HYQ4pP2GRPZcGJGmwC+q
0/hFzQt5RzttfOoREmz7SvT3vWpcdrbEsyIBvKzLAzC1TV5qv9IiCRo9Ti5N+PZPWbkQs5lfA6YR
HsX51G1sHR/gOL6XM0hqbHzakzEVwiMyPjk6QtpqeJHcTpeeyd2Vt2WTLZ7cxA9krnlml1S7ci72
lsLX5LGVtlDBJfWTPmOET6vmPY/TW6M0+pukhc9I8A51gCCZu6fKIkcqgd3gWV19H8bJj3K2Xq1e
XBlDTixIwmbbzPPcLaoQoVKSHoy6Y//RA4KT8mxY0+yLSwq9ErJfqaRWRoUlnPLsHaxCc5FE63Zg
ypdfxCaRk0DShl/lZnTMEoszeAZO0W1lGbZFmYabWtGlA4X8fNvi7XTTOOd7EvW40dVy2ZH1ILvx
mBpbuovMhhjKvZltx66Y53FDXqTpy4X2toy66ULqUTcYj6ddBNbtONOmOzqDFN/NyB+/J5VuZJ4V
d8rVQPn0ug2Tgx5lt6Eq6tLPc0Bjkb5c5hnHOMcmQ7Ik/O0H2QwmcFMnfSaOZL6ymhYaXVYYPyde
GypH55ailr4hcW96gwiKF6LOBNlKIcr4fLG8PKJOICIKIclIOqShBA2m0PvCSn50nUKjuBKaR25d
+QTmf7ir1SJ/omW7uKoJmbEBfxJFankrVYOSAO91VCLNFvNZmoyBZKnCpz7zfbbKxxAbr4cmE0oG
08AV9Jf3MZY5QyZdsRESCSBynGNpmy2hvtYxx4lNL6ntU2LHBFaSuBbLCNgjbTtluYVJvRTirlxM
Up7bMZfsXYsJPrClSXrRhrq8YPuR2R6qMetBlyWbIgbJ9i+WJKlIaI3yppP6IUBRUF3gLScyR08l
4kOTAuc7fuDmQktbEiyIp1Qf65JFakjUFcpS9MNbDy7UZpM8hHslE/UTdjnjASZDVxMDG+PXbfPS
dPZdFUqvAqTO3UB16R4gC2WmOm7v2YqQsDqSQg7CAuNsEYVuqHCk4mBFrKZjTNcUN5bLQaBMYUdd
74xwyR4rXXmqBLnfLHnV0akn7ZAszfTK84hZgE1R/UTRWbk0m/pfEf/S7OVJqz1a1HcGl7wzZsgh
SjlUNNpNVu6qVdg2wYWgnGX4wjYa4tXkxIPTdJ+m+INT+Uo04R3nB1biKtz0HfIAUA2P5pyHv5Jm
NLezJsE+mne58cO2EejJEDz0wcuS5U1WcfJZmUe0IJ7rjFia6ySvwgvOLh3hkGMAhuHVHiToCAUT
xUZNpPpt3S4etap3boqo7ThkEga+sWOrpw5SvYohlDh99YASjPDSEP3OsfhGRzhEKofRHeFBxqOu
9KPHNkK7lHOmYzmbSPshFpWT1uJTVW9vYbabjw2fU8HkP4l7ykyqb6e6cxNHZfuaND3mhZ5lJqSX
7vdLhvsNFVQQE4nGEGT3F3V1s+2c0fxpWu3bnFvLI3yakYdTNLta7vUfxmzEPnuvlhWUFMW+YZPW
CuVoVEt+b2QZEEs6gV5DEY5Kb7+zYuXNImIMv3nvNa1RXtED0qHXCGZ1wkZeYB3u5VnsVL5LQyov
iN3E+Aj7CVkxlTZVl58S3nHjliQzHVmEyp/kyrFLWUaOg2odwcZIRg1aTxr9IA/l1ZLs5lotkC5R
5LzQtKy8M2oyT+m2xTfUjdUX0QzDsZSG6jEiael67LsWZN7M6d2cFPCDk74TeUfwbemE/tCqqMLo
xDyOUU65XkOR8Esr8pUnYQhzp9ZsZ6sqQg9YENREIow5EFN6kLO+8spiZ4yAyGj774vQTPxUivOb
qGriw1Kp2OjaziaYNY2uZXvoCz9Zitq3VDJUlYiACDpDBrKOhHP3bH0ztNi5GhfwDcTYUOZNBqV6
pJnSVuRLtT3ehXh2wJTBUpF8ncDrVI74e6onpd/HOduTBeNbSnjv5BeJvQjYOJPJV9EtguqsPaQu
2RthkOaD8ivTicuh9nq0Eq07wKLSjoSIQquiIrmnxlwEDfC3YOkt9ZuwCdIb2AivyQ4QpjZGYlKV
LgQMNXtJOM5DXZs3nI1ad4CWeBH1VNrY3qeR46sJurpGnzoM5otOldcarIyvlGhPUp1m6ha/x3lS
zfX3Zkokvzbg6SZl9Tx2uc74mJOx8Bj4kSdTpXXZReGO4SkrtKTL8FjwocGazxpd5uQRa34zle3o
q+PooPKzHOnBaaR5CYjpJKqU9B3bTZHZ7OtWdJRFWnK1dYrn38YGtiGEkqTYEIQJV81KevkBlpaq
cqFkIMmKgoUCr1IOeXCy/aRA8PHjuBJ+WGvWw2xGMrGcTpTdTalW7CQ7tLYRSBtPnnUhKGhKGm8e
WfBQrykIcyJqFw7l/EDSTbuB019cM/9H2zRiI9d2jewveZFch5JItlpkNK9qOvFBS2lW/VKldnnN
qlXNHJnjlnSwh6GtqGZQ0hg3S8lGQ+/YzSGXVzdqCD1bivfGMpuUcFiTtKwpruD4NIe0RBmncgxg
YuJQxwJCpUbjBmD96N95On0g4sz0YjTbmwrpw7auLUTGbf9SazKVMLsDb0qOubE3MCIEPdT8Ffxj
ltdzn0AahVvkIhjD54ykyK+QVB0UFueD6Mxll0uF7NlNJR1HyY420mgu27615WPIyucXYaMFJSxo
utq65MepKEH5WH3x3M61EaS1vXjEYDqsIMpMIG0x7/lbLKhyw6Fl146Z8s0Ex5Kh6EzvZOG8EV1Z
uSqlS2cA/9V1ReRLaya7qXJOLiLBsQhSC1NPp8/XMUiZDbYwCTytJB0H0wPytcQaJW/9YJOM5Hem
csOB4Xvv/NCmKFDTdjf0oxMkRcIeF0pdIo93FSc+cllH5+DEGhWkUE8Cxke2QaPTPXOjL+FQQvHq
qm/SCOQhQ8/3amb6T2jnx6FMTOrC8EuKZYtxjG7IBPAjrCHnWfEvDf+VK8k11Jde5cDgDIZvpcW3
ya6ti0nvn5xWUgmZrHGgF+Flk1tUl0glvmpIfmIGyu09FDw79DgXG5dybFpuzV+VmTE9dnNFqXIF
UVSyxCCerJDdIUnYJTm2ErteYjy1Cx1De1Iq5VGAl9CabDstpXHfLIW0lcJq2WHheBnC2H5mIsz2
Y5J9182SaKVKqm1+dKJIT3I5gzNRK2PHq6+8UG2NfRdmD+PACZGpDYdZ6nScFTjQ0/mqSzhcoUQe
1BKOBF2rVr6LHDnFYy4PMKblKvSU0Ex3/IfCX5zpnmrmOyrgzoulTienO+09lAvhjcC+tgYLPGlJ
CTDLAu4VYOvu39JBkTeG0pH+xafj0/Eg3CatXYBI0pVlDc6d6gyciprQvhQcjOy+u0yyIr82qNoc
NZGYWzH35tbsdN+AV096q6i9SeN0pLXz5W8HmGOwwRTdlSOc97S3TTY/cK4KGnOTpFI1FGtQmXDI
YhWPvSHdN1LVbFRhCJag9qXrzHHPoZLxusYK0wuhaTeg/xB6ZPMLWZDG6CpUFP0wGPNyrUz590VH
KWj9b9bOrDdyJdvOf+XCz2aD8wDYfshROShTY0mqF0KlUnEegsHg9Ov9MavRLulcH7kvDBw0+lRX
KykmGbFj77W+ZXXeVdtxAOXwokMGk1TOycnUmmjHpGrh1fwM00+26CBiWqsNjXHMXbjRim1CPnHt
jBQ8+E4oQPj0ThqvSdsoFlbze+oIiAd9skwnC+J3x1QCHly55tuzqIhz9BNd0a59XwAezKdbQ5X3
whA7UbMkac4YMOVjQCZso94YkX1kv12EWnifmT+QsHRbjL3jRg5N8mOI6BLR5trnnffdk92hpVxn
/Jpv+5kKWmXGPXuFPEMSrfeFV9GmgMEYqR6Qe0gcqxeWVyYYoSUS/01HNgskl/XYNgvIiuOVyjp9
gZpm0aBpWdZRWe5i+n1LgeVna+i5c9u4drLNw3DcBP2cgZjKpz5w1FlmJbEFif8c2KwqZZVus1BN
yzQLrzPq8Svy4xsIasxzyNp87It0YzXpsSqanzXQjrVeOZxU+b2245BMe7Ddz5ZRNreF9B7akL61
g4p7wwrTbkvb7045/QLmD9qVsoXccUQH2OZV4yq0m2iZQ3HaVKnbLvS0HdeqMG+DJvFYSzXjB8e3
H/gVSZbsC3NX55ZckFu7gq9JLDotGJsyel1kNe8TOepLq9Px4Apgg7DWxFJje150kb4zCLxcVEC2
DmYRnbMajloQ0XqHeb2mxR+tUpuZYJ0X4cqx0keE5ycdAO6V36g50oMWT9A1HOldBOoT8bpviZ6V
akGmh/MKzytYZnF5j7buFb0KurcCZh90cO5RRChmUg9iYaR0MZq2QT7G8KAuUVtLIHGmK/aRCDhu
una2rNBlAwcSWz0zk1XKIKQZB3HlVtW4iBz9xWDjOduFf02AF1c0rtLWEMtMzw59WT4pBuhXmqsn
G9dpkqPhFzw2at2zopzM0HUgghpGeWWBmlsCbwq2Y+vfUnjoa1cFI0s/uD3DGwA+BejsLZaRigOm
4gVFbqN+xRRl7/4Yv5ExDSMxGxk+RD5a566eWHr98SyEhWOAl5N6KtlCk9RWcdDeOeQeuJOSc5x0
e1e0wyJI8mcc5mI3mUWxvKQVN8ZR1+pbt3S3jaW5v/xwnvKF26yemLZRTiRwFsAy2tZyomEBxylp
ttAVn1vHjEgPY1bnIedggHisu/jNY1NcKIv75lGSPRsFN76TYGBzZzkZTHqrIT2YrdzYdY6nLXPU
sh0segYJuTUDBjOPXE47K+ItUKsD4e4+Gwfu1mm0XkXm7ouwPRrhd6/jubKG5D2HYbSEjkpSYUez
sq3X+GWp0R2nbA+Ocr1V41vZYYrd26Hj6wr6Zh3KmNKpKLZhO01rQqfZauGKcuQs12a4SdziIXED
Mhxyk2WIc1+ep8B/h3bkTG8Go/XoxtYvTNHGMR4N2EuxY200bPlHpSrt6MvvuuieNbtdBQwpV04j
fnqi7GbEE6hFzoLwnlNGkn0dkOHelz/YZwmYB/nZY26/ysrhZUC0tyLZuoRk+t7Y5tpwhxNNaOD3
+ZuSw7OZOu4CsVK0cIsY0FgTpddJH09HQ5jOwxSxuGu2zdNiP2kqfa3MzroK4H8Wk7oSdfSWVahL
R6EPx36Uw0qlQ76h/03ZIiFgdkcj0Q+9YjMZCEMds0Yw6HRPReFex2pckymOS6+t42UARHFjOq7+
AnR54Q+ms1Z1KK8sRtuD9i4xUfP8i+EG3NC6N5qtmf0ap29Kf+kqc4WZmoNVXq4KC16FU24IY6eA
bMv0xp0IsZ1jqXDiFh0trPhJprm2i4C+8TwePVbzBx2e8aKEd/gzVtC6CPnQ957ZTLe0M61VqhEo
GutNTgtfK/eUo+Gx581KtPLeS8MTQZz9tjNFcp17Ub2s5fDYh1ToTnyIo4i1HwEMImHwdYwMnk27
uEL1J9fVhBzMztL8mts/bMCbXYXK5kKruHxogoGVqnbVM/AuEJgbcxzWlFUuOMuiA64ZphC7jOYe
mBa6a9/cR8a0y8gN31KSvLkaWvosOuiNSQRG97MMqxMmhHDD8ehnwBwGZXC3yHP9oFXRNg8i7tgE
lMisaXC4CHFJgk+NaoWXcdq7E/PBkPTWzeTpW4UY+RAPjlpXRm0/jRRKC+H3TKb7AjFoLJtFNenT
dYSg4wqIX73hOJVTaNfy1gT/skuYGIiFnZd0b134qcDz36WTL0e6K8YwvGEKiTZebQ8vGS87B5B0
OfX3Y+RcuQkPYQVfdasQRRtpsm7ZcR2Go4n3UiP5YDvaeMpV+4jYheuJSdGmRqjVFRnhvUSSjXRU
aIub1L887+pGedZm5mg2Kp1WOHqK77JNDmmo0fvq70jUECsr7NmVG/lYUjUlI3Vz0whwm47n7YeO
sUXpN7T7E+9tyMkyhq6xIGNIQyIunEPjslPRBGsO9liuI6TyC7eigSA8XoRA2IjI88Ri1yOnYgHw
z9XZGcvKXjZO2TsLdzJHElo7rzLm9h8SpalpDpneTfRNmPJXHd25BbDPaxqkv6q6bJZaKFh4DSq/
9SQNeW473UVboWmIl9gmETJGV6PfNiuKtQdPadYVo25xpWkGmq/aoO6B1tKviLFtF25TBddSdCpe
qDTgvS5ntCAGJDDKRuo9Arh1lr0KgmVFObXrvNQtlpNw43hVeKq8Do2KhYk9KFojJfDhTXJ0NkQ2
rvi44Cal9/5D00VFdedLbalXBb5EgfwC6K/+alfqqBXuKvTLBJOaFT+ZTmuuuoBlnnBetelsgcJ6
CEKEMnwEJPT7ln35nS9XrLvS79OF55P5C/lYf9JyiVqH2qYm2T6P3ysBeCZQdMR8perlxI18c6St
H+Pc01+JsXa3btn2z5U3DN8yes/LHOfpps3qfA/Lb6VInnVohybWiwkt9ZqWkLNNGwpNxUJ4DoME
/UALIiILoBlJ04UxLNG1B5wTVk6AjmAEqfutTYnsRsXWTSeymrPrvG2zjTFIsUwNJ4H2p+pn5U3B
nhTrcEN3SlLV5u3KkqF5jZivgS5evkaiuYEgJlcxRruFdIS2i7FDn3ggFJoW5gl8YXp1T9lXH4Ak
OC9mNRYdJX3UfwOile5VYRv0mUL7PIKcj2bJgQ6GZLIPDrnY92hKk6ObGwN1x0zCbQczOns59XBe
Re62zX0Ebl7jP/X20PzsHAn1nKzMTRW64xop07TpgN0vDEuxLfbTqkAhd2fjI9uZZi2fS9MZj0Tk
VYcqmcKfjUnrhB5QGZGXELUz+pHA55+9RyPbTjyLFGv52GqGznKDIP2nQnoGU8YIt7RKrUM1fEtl
pr16QxtyMkIJaxa6upWRHa38aWAmVyb5dsjSdOlK6DcSIRZbGMVFJrHhL9AtZdDOh6UEPl9R4wkz
vEnCrr/STcM+GJHyluPglFQIXv6GFdrdT7CCr2gxtAMytArwBO3Lu4YT/vq/27zITeHTvZ1SdB1F
F5SHcJIOfc0pWltRBMVEw+UWN3bzW9D+/09oAb/qXyTE/zv6cP68f/01gIn//PxZBPHhX9Zlm7Tj
rXpvxrt3SST1//ofvwFZ89/8f/0f/+P98lMexvr9f/63t0qV7fzTUAuVf6oriEr8WznGjDL8j0PV
fIr/nf9fvzUZNGf/EZg6lhoQT5AKZxjEPzUZpv0PV3egOOm6j2ZjJqL9U5Rh+f8goBDnNA5I1L8c
TP8lyrCsf5gYhTB8OKQ4IqQI/i1Rxkexvoe5Qkdl7SHJYLfl2PtJe8w750aTpkU3qSbHGzSP+bJz
imbhqH42VE3VFfOKlslja82y2RqaMcrdq0Ib26Mr85iDGa7cBTqK/prcd7GyM6DkizDw4q1m6pQz
f9zem98mkA8gwPmC/o835HLBPkYlewawuPgnZvHyH+aapqajE7RNdJOYk3ZrRXq7HMxMbfKG1B+X
RpoYbOvBLoOAyXvkVlsRudoXWviPrqL5GmY5DHeMf2YI16eb1ooqRqWZ5zda6hJRP3nma9Fx6mdl
pOkiddZHW7Tx0xe/+kdh/Pyxc1+C4Cv+k3/mJ+nPXz1OWK0jU1Y3saSHdm7BA704hWueRpN8Bdsj
Um6q6+iBvg3iYL2rDGiI9cSKGXso+DYFUvZbs+1DdHhZxMnBa4wv+Bx/fZxMdD3AT0A2AOy8SMv/
+HaKkGaQqsv8pg3G8tjbHcq1QFKouWY3iitdIPDt28E5QbIY8q+ejfm7//hsgMlhOIs9jTcK+8nH
GyT1JqWkkyXMo+aU6nXMuSxLTwol0rVGrPLedXNSKSYxhGCIjGYHhC5YBfPEGmKdsfri+5q/jw+X
Q0ITNiLqMxh0lm7P3+cfN2NKQb44BHPccHLklepqq3+bbGWc9GCQxSbWIud18jX5WAXCXGaYcHvG
M/V4jLSqjK6z0iziOZKvfdS//qaMv7xISLtAUMzG0ZmeehFr/XF12I+cZFCtfxa1DlNyqCYC/Uz5
gqcv2VJqBvQAydWyJrs95GmqAXNiOv/3t+jyyH68RbMnyTW5Ar4187PvME7b3p4kMy6kF8hJYPw+
GkKrdr2mebeyNHiOkWX7t1EWt4LjP2gdNkuGz6wB1c0Yx6QyaGnuyUUW5VgL7PsQCPCihsRKc0XZ
zgGit3MoUVS9hb3h3aLpqZczKGMzZsODQL7PiLny7CXvnboKU3HodVjUK2UUekLXoiy+gbfiRRrn
L0rXp/ZRTON0CDVIylEr1F2MbvEFUQSXmvbQEJF9oDefMiYFDbTicxCV/dvf37aPViAWAoCvLNsu
akmX5+pzZnDRucyGhjalFOvdo1PqQOaIQ3yOCfhZFiguTnEVG3Qg6KkzFCu/MOj8Zx8PidfkqTZB
HDmzM+qPJweW7GTZfZ/cILLV9jqybqx4o3PgKW2u6r7qNLSnudjgYXqrM8u8+fvf3v7r5xO+PEew
Ad3Dse7Pi9Afnz92YYAHKcpv9LHhqYDXXq4FTDBWOwj9b4Zv1y+Xh3oYdQMeR1z+MhofLRK5CAGW
VpyUt/RnxbYKfadftXmNEqtWclZ6TLyoowlXnPiUeCAVQFYo2pLBOLVkYW4jmiFgZivVqaUV8s7Q
tgnwHmjD+ETfqqaFq3If1qcTxOMqcQYuClCOcUqrmI/ukwFefzm1TbYkjsg4KdJ3BsT1ZfvI0ds4
cVrp37JROYdYRMVzjLr6EUB/uHe1fjzEl4XdbXTvtjJl/VIkNT//7+/uX28uAEOTe+SaBAoS8/Xx
5lJRW2XfONmNxhaPSIw17mamQOxMJzGuyIkZf5SwLBeFNdtox8j+4uH6aKubn21WJBNLnYNRf06u
/fj5BZxyjAmhPNMQql/GIJ/fqHmFSjg9vdildL7YzI1ZdfpxDbLmJZAKaAaF8it//EQg5oXCxtKf
qW94ibM4aPY5YT1LzCImUx1yURmCTMtE9+hx2r4goWLcaGk8fOHwu+TdfboS9ni4njhDGTgEn3ya
oRj8iCHScI71ODq2zAE3tRL6sgvJEWWaqdP3SWW47rMiO7aMJehgJ4G76ipvnWM6XkxU/s9+En3h
vf/Lrm5RaoJvpNKZMWKfvX9FP0Y1RY9+9tw+2RpD1+zh/sRrM6vcF6NCW2njPVyQ/PQV4/SC6/x0
Sy4wEuodjIfYHj9+OYaj0FbYrY0CuPYea3Axi6otofw0KW8KrTDjZKNiv0H61y6jkIEMVqmsZ5rX
e7TadU6/Zd8zsx2rKz/y6Cj/u68LjwwLkWGBIJrfmI/XB0k/iHth2mfd6ttHBcJjSZKF+t4acXOM
yc48e1OG573kgV9hOXF//P3nX+rdTzdovjczT4TL4Cjx8QIgVWXuaCSUoVWgPaEFQxdKS3RloP7c
VA0JqfQdk+uo0ZAJi3SMvnVRmM5ytaB/xM/9FUrgr0UPnps/rueTxptMxaLL+tg+03l9juJkj7fi
1xe/818KYYvPYKXgEIDZ9S8PhY+GDlmcb569Zkx0zPWt2oSsxjtCZpKjivLomGaetiH4qX4Zstq5
iqZO7GjBZ7s41hBE42lrf1YlWm4jUP8elGpewpDZz0UwVAwb7sCnJTTqK85Edl7dRENI8DtBiQwh
MOlh7uMVBhMF74dpA/OuPUY264v17K8LKOJ/RG6O6c6bpDMXyX/sjm6biymn2r1BEoYwM4/d9tHP
ff3kSWUuPcKD4i+quItf/cMzCOaAfp4PDAk4IOCDjx8ZIyjJC18hH00YBqo4It5HppW18auqXF+W
Uc5D9TJURkvnum2WuXDam6ZU2tqri/plmrWJZuPpm0wGNFeHnDvmTdV1i1P/ltpvOPRhDao5mb5d
Ti1ZpfSHv3+q/M9PFb5qz+M4h7uZavQvtaiHgKt21KjOkSRRKGhMcXBs0Wxsad+PKAzQQxto84uu
naCwTtmbysRjY0zsUkg264VBpblz0detSK2hO4ZQLF51vXvTE0VzXaXlc5o1FAGdkU3fdQJTtgNw
Jzxfvnggna9/zwggv7lUAMw4q13gJtPdQB36k5Gz2BQ6xvlVNjjD92IyzadMed0uI2rlUCbJcKX7
8O9rn7maOQoNLWQWbkSPwoMkDaCIIHzOIflsc+SVu2pHx193rkbPOE6CYgsomElGMCavnj/YTA9G
slmQ+mXJNhlSPoGIlRsfHTo7TP1Nm7FP6Ww36hylcFVSeE3OmXCRFJUhsLVyKDV4kBMlfGQXa7eY
nIPftobaZg2KDFS1yak22+xXHGjlo2db1Q4Rn5ldRwP6NrOsdTrjBTsgzfI3PzaNlwQNzs63HbFB
0YusTjhMPf/++//83thwQbG5YK53Sa0Ha/7xIXaCvhxTo9HPonQoxAbFYcGZKzcbWUPQpcMXRfzn
x41Ch5LUx07icj6EXfvx82RqTUHnptaZrbR9bBBrbUc77xBgNoNnrf/+l5udP5+LHED0xESAzJzR
DPPV/LEqaA6N1NLv6LrC+MwZNMvumwqs+OAXcnjDBNfSovQTbLValMFIHbs1bt7uSB396Ccx2gQn
4u4zyS9XsSuxeEEYynejjkGMwWSOHBIr7Reb69zm+nzV9M1sw2JJ+0/OqBOhIL1jSuMsVM1sOVVa
s2yo3I/VgHcARbMLt79urPZAqpF6wOj/M5hLYqUM61fbu/3eZKFYEQaJ81Vq+UPHS/r4xa2dl/MP
qx9LH9ycmfSC6Yqr/XhrJ3/Cip9xkRK1DmkZVmqcSiK/Nzb4iW2U18FuDILwAWufcZoQxD6UWUKS
TS6XTpe8Ozgl5H/lxs2cCB2Yj88tnG/sH183nznZmjDMs5wc5yCl0T4OBgPaMKm8e0IYk8MYVsMu
NzF3eoSvfcckS+2rdVg/9NS611plHdOq5VjS+/2bHcf/pdt2aX9aDFK50k/PvzPolkmcsEEfqzdO
uLryGycNn1CfDAclCRYp0jq/8iTyamBbd3VTU+9Nrr/jeN6eaWR/wbP6S1OPr5FKjuaabVGFf25d
RW6PkCDojXNQ987BLpMalVfNAp3HyOpHhrT3SBa/PH3My8rnpwc4pwGm152ZOnM99cc3FShD5Y1W
mueoDKIf+Fxceq9dvqTYlGvNnPrbFPnZoQlq75ZE7Gr3+xD4xTP8n10FORVuwD1A1PoZaRtk/RBp
Q2qcM0Jp84UksxN5kxuvU5dovFxVP3QoWa9WOdgIVflz7KZy+29fBA1tg4773BQPjM99BU81TEkH
czrTeYgPVcX+b0y+/ZYltnHywr461kN+mvo8WfUOQK5J2v4X13A5ynz8OrgGmDzuDLOkePt0GPR6
o26pzPTzwMHDWpMoyzF7fnHxorNuhkVClZ9nmbtB4hef7FgY90OJ2r9SSTytgLfUL2GU0ZaQfdM+
ZpaSO62zzVvkcs7BmY+vUdJVu8Zw5WNR9hVKJYgYeKeiPNnAPdYZtrb4sCC7c+i99Gm9qf/ymM9t
/esGRMONJik8Nd1lCfu04ZFPLDL0Y/9cI3K4CSfbq5NtPDneLXNI49CUmrOqIvGaKi+/Y1f3bwGp
OAelUUkC5sUJqJvjsSnN+yhxbWR+msAyUQzr3HGmVSTt/r2RvXWqAGQ2VkdXY5j6nZKFd5NoUn5j
Y0RhAIlt+btFOgyWdYZj6o9MX3ty5chq7rZTbNu8CsN4N7JkrDBM5oyJJ1QVxtxNHTKHjrZWWc6B
CiY7dWa3Fu6EvLVNxR4BJgPwrHWgWfTlsygi+hl+XDLFraoduv7s1rEHlF4+FBHcBcXPFtDsHfte
tdP4qnYQA419UI/iAaG6+jW1wlzXjI0ZsJnRdcy+sw1yJCVyABbldZr2A4MnYOZ47h5Y/DsnVnMu
9Grm0ysvKS0A6Z64DnN/2HJm41HhVObfdn1Z7Ugo9G5FIONDUY+bZspCTEfek55ot2MT29tIjyri
l2qVvFVu6h8vhXM3YVJKjdrfW6JK940n0TrSUR6KNN5kXuvtRzNG0zGZOBZCXIlM9PNdObfBUtX1
MfqA8R1XRnZKUnq/RRlSZxZERAsLDd6Q2NoTZv73mfN6wiCJalQDurdDKmpCAS9ei0wFe85k2ka1
5On5qRGf/UBpR9zxbYkzHf29XTk3Rp6Sl1hDX880dPUg56qdM+8seDS7uyJt2YGYRn3zDEIDc18y
BG5i3GX4AfhLtg5hiU6dc98Y2T4scR406ACIkuyT6NAMWGEue5VbD+by0vVtiOE6aSVvMDprZ1dQ
VN9kUaJvLSfjlROON9zSUVYI5ObDYxKb1e7SMxbM3LfF5UuzBDcypJL7kWaZfU03xtsCPBzRSgTo
L/nmxNXYG+hG5AF2QvXdCrtr3Ajege+0hRlUhks2OJdTBGLHMM3lKtfDaOvYY/tQTwR8x2gQj4kj
/T05d2h5Zph2ZgqJV9QuMqxF7EaRcJHx1YRNLEqtBKkA4+baGDPcDLav7eu8ytdeb9unxGT8O9IL
/tFXoropSb7bRY7WrZKhTFZdaUwbzAfA+Lqo3ZrwfLxFi+cN1JAMrlGM3nUEGh/LQAxXTW9nq0Qb
9E3Ik7zQzairsMvFxkvQ+XDf8L/IFTG8E5mlSqV4JfT4kcANegtjosUrAzLL0qwb+0mKZPhFLOxO
q+1wp2eBf4jdOtzYwiXAsC++GdIzWUrD1yLKsztQAt5rr+LnUEZgSEmm3UZl7t3kAr1+3ZT91WVV
jHnNHtmGNoxRuLCkVCtMhAX6XPN1YnE+CVIAFlJ2360GrSsi76p7a3yZ7Vj7ybpvdd5JLe4aawXD
/rV3evlI2cuDNvdXf7fyBzErEQD8T7tirOLXrGH1w60wLvk9GdZ0nr+F9kDOZcgBahyb6BiGwt66
HIMeRV6UMLmicTOQH7nE7CJvUtRCm9Fuo7NGgARCFmwNnVMWBzQGrPF+qeES8u2JTdeDv7E2LAS1
UeOLJz/Vw1NIziJNG4/lJUmdYe21411oBmLf6279UpOPTCY0WR9iWfNcr6feZQBnOewysknFSyws
fudLp+Ry9/LRdW8mLBO46Iu3UEA2XhROnG6LfKrBQMTZtWZ0+dssOXm2HNn/LEiSuh4Iazq7RaXd
m0qMe9mbzqYZpLXDz9XvMNOWCy/EHAOYqN5UCiVZNGrZAiFZveza2f6f5i0mIEwEZT5RMk8xfZrL
UjYOZvtY10EJ6ibJzau4kIws09LjBDA4e7Yc8xvW5z1Hl+rBTHRAveyyUxmiu6211sE0mBsLVWVH
SzOmfUEo+jZDZXGUfsbTTNBNuhxHA9crROEV6GrZ83ui65OqbY7uEDzjk6jf6zZkFufV+F4RY+kv
lZvclb05brW+2IRp3B0wUgBGznJ705DZft0Ca0HxZQK8zDqU6h3qudxHtp3U7f1o9inwR99ZmwaK
3CIublx3djUj+7qFgMm+BVOZQ9nc4cZXZdRLKkJva7Lc9kV3D02YZsIUALdJpncQCrgRx7z63XJM
5+IoTTR7q8UpEKZZHZR3Fg0+C1bHMvagBgURzmVXi/UjLbBZoxjg6tBhK5jEmLK3afGz79dHV3PS
TR9F/UHvI/L1+kp/gHA3bP1WjG8ldd+KzkzkrUCpgAeY/FY+auk8elb4jQn2MH7a+iCfbKBTCKZT
fTxYIWYdAOS05iTwbzOw1TJuPAB5I9jsMRQYzzFIFVM3LJrAzk7GoCzcnJnYKUYlW9Hp2gq133vl
DsM1CWT+PmMktbawxp5yz07uzUx399WoWNjMLoQXZoZ3uTa0B9NrqzOccFp8digc3ire+oLl/5Ee
TX4emglvGGrY7rvh5vLh0iq9lHvCrZJbYWXF+xRajPOJrl4SeoiTVHPdVTUj9P2MM54B5wbraIpI
G0aPd/aYPy9Km+RxzIjjt3zUtD2hHnJdOmZzqliatxxrqp2nkzRs6cK3yV3Ho6AEpebKJMJlF/CC
P4FxwH+B8OO6u+yQIp12krnlDmc7/CBlmxjmJEQgsZxUwG5WTeYyser+nHbzu2xStEWisu7U3Dwr
A51uvQOSIHW7aJWR3b1RPjnL7F1hZfGa+cH9aPXuQdWwwiiDjEddc3dl1juIkkKyjzq84qg/utS/
LaNqropn9UAfue53PZ/FpjZq0NvBNHhnghyvYk1ZwSGiadi7RUVMGYmQkpUHOSF/0veCE+VcR5ZT
V78EzXzIGkK8aIvE9dVdKvnTKdTZ9rxRPhPmxRMY+BVB9+5k7+ngxOT6Gu5bYA7tqQkyKE++9Kcd
GbzykMgKrI42SfHDtgUflzObpeU69Q8gbdRDVPvaGfc7fhZrGrqlb0zlrrqMeE3NU/Wqs0yux+jc
0b6xM5pkKLYGTZ3SsG+XSZINd32ZnLMQbPCy6/i4ReJ43T0DJvlTV1r33DIpO1a01fyVK5hA++QA
eLtLlycnNeZnKUPtGVDzLMQUlry1VC3eqwYPMoQFsDwpQb7fO9Pr1SLuUInOsCFA2a25SUpnOjZc
zgsrD9z/znVoaFt+dS0m5PU+mKTvSV/i8SqLuD8Mk/ko/dq+m/L6ZkydRy93g0eyx/wd62i3CFTP
xRs6brCo5C2rmI2GzNZNCo316KYa9tBQlkvqlUhDCGyQRF2ZGoI7BUDEq++cUM+gFvvjWsjGWeSa
67wgTu+PRubbm9jq+o3lhe5hquK9jXCTIiJJngkPekW/QeUWh8y6Rq/ChA62YhUNiHmyFl8tsdTj
Ik/GzlunttW8Yf7CV4v7YxpXLaFCP2qZinYZ5214wg9ulSsk+eAIddJHdwPXl15XceZjJqjG4cor
rOi5dGvnFMVx/asMwOdvtDGJn0QR2OlTPurzDkDnE3vQYDXPfhdL7Zj1gKTWQ2oW4ugNhfY9TjqQ
UoZEwj4M2KxljlgZVfMi8qJz4Vv7sS/U3sTbf+pdI92YhF9fp6H+LhLJcQg+TX6blz6bN/tA9sqK
aEEnTIagWLoJixnmCsc8jn5hBAuU9t6r7Kjl8aUjdd5nZWl/y6PWSlZJoIZzJ2WgbsIuigUpygoU
1NZ2TP2bQTY3P88f6Pp7KKkWsLySbe/RiM8Fh4tuzMIl3m2baWHOCWDSLax6l+Hz7/ohdwUm2Ei6
4blOLHW+zKkvPVqBOHLN5LvCmcI5Fp04VTTR3rzfZtHx6pgFvp/F5a+lupGMq0q0FcFQKWcgKzYQ
Il1qj3qeSqUFp5TLX5Uh9VY+z7wjuuX+KrCLbmM35txotNqbbOLRaPTCOLFpMn10aUoBXxQvSdr0
b6zn/eJylGMb5hMJlaDiLWqKAr8KnvSqDXVg4TYzH8AS9YvKRlwcwZC4v1SCufa3Eiov5wNBGan0
YLmVcwBaSDKSGJC74c2pvrXzgTcqevqyaFCQkiQ+a509YtrHoeIxZlGDz6+u5t5fm9ksO0PttjUv
FWC2NTVK5q1ord/aYS7Pmu21j5YT2hvk+LyGcUhc2rykVrXkB2pRfVklbe4a8CGI1TWR50T4Zv5+
KiZjo2d1coK6VoWwOWH8LAysw3TQ+M3jCDJL7AuxkcE0XMHB+6U6nLBKDOOO7eCmF+R0dxB4CPkN
witWB+8x6jHYAsVjk+JXXFDuRldaFuZ7DZDFMY+prTQ/j+4lFMtr3lnsaLhoBthtrXFXtYp0qKLh
/lFtZniV42jdQtrAdWUWt4UdTtMSbpm+r2NtMxs0rotW5ieMr/yXKH+9dEKM3uEwLvUO6E+GdxMf
5sI3suhnoPnTNYZBo6KK0eMfZaJzc4BxECJ3EX54/vyIEVV8Qy/Ywmtv5Zt8xMF9uaN578hHYzBo
HXqQOQp2dE4neYfdwHHusrpAlM5XS4S8zgkG3mW+Lm3O9r1six+gqvz7rrSqNX5tdN0xx9Uuiopl
nxrF2jZS96HQM2PH+c9cNJNO8wO+ARynPD5BQyLunArhXktaNlvWQZ6PKExMkBmcGoqeGcjlCU4z
mnpRNjOiYLywys3jgN87Ko6AdAkHkhdu7ljEA9nMdMrH/dBXj7GWwCGynXMqphbDk7THlW9yJO87
Ux17SfKNwajyVo1N8xYQuncnYxCJLA3cMPhJWF08OqzLvEfNg60ecVRvZ/UpGsN2jWUlhhSYJtab
k5i42/C6LjSAFMyYCjH8MAgvoq+lUyaOKsw3wk+TZRh105Ud5zrkDy/HTTZk5wnQIIhXLfl+adBE
ucbLEo61i49VeOO338Ipz/3f7J1Jc9xItqX/S+2RjXlYvE0gZkYwOEvkBiZSFAbHPDrw69+HUHaV
SKnJl7tuszarLLNKkyoiMLhfv/ec76DnJ0PLuKeN9YU4SAxxorLEk9LADWlaAzHNWWKUhm7+PZUB
Ttf5ca9CL7guqC1gksxvt0gF1ulWM65bmd6JuX9NJFAQLnWtsnWclzQE7JBuSYU5210YMU24CgcL
D7jhKcefy5Gme/DxppIWV9m0zmJo4wlyKsove+4bb9REr30ZFOq6JQiLDgh2xtgcKeAtZajh5aYp
YwroF0q2JJMQz2UdYh4hIYFiR4XJt24jZX7SAz17wrbS+9S10em8ugEuKbe6Zd3Gdexe9g0l3/rc
JTwfkeh0VDiwnRSPtlFa9/VcTp6Pd+xHNAsR03EoRTdz7RYCVx67ZHAoVOFeDygR7qfzQlwDGL7P
g+gCezaG30iicupQA+xNRfYXKsPqS6njBJNS8K+mal9h4Hm2ahsgcVypVypEoXWRKuIRwk29g/q6
qsFkX9IcU25yNFD+udNX4ht5AVSTgKL1lOw4WGX9mJq17WtI/fy07uTNubPtYfW7sLOBQ43M1kNl
mTvots0J8Bj6qLm1dW5IIr8rvqRmJPd2ExYcxEbFr8sAt3sxt4iavmhuRJPklym6musel9+GGWt/
2aEW2bjOvLCWjvXNwFt9oc4bXxRC9oo82IpQHYYfjG6APfW9tlBraa4tQ6Vs7AMWI/AI9V5manal
VmmxBSkMfLk0vBdnGunZoC3tc6d7HpH+77ASX2rGpC2dDpAOc4uAqkhz10qDntFJLB46q6Iq792x
bBaM1aNLK2aCbMqGR6QNC91vTMHC37ZklBBlao0wW1pj9kmk3XdCDEJz3wH2cdlxkuGlsxitirPs
8LzPO2HPHuVMcyPAqVSeNdtJuQ/zAKgg99gHaOPMCvrwmuheuaF75NC8UMeb87OEelhbFzh90UT2
+d7ovHqT04PddXnpbt3KKnfgR5OdVw0rDDDqQVP76K4X5bcRsuaBgoaizErEQW2nrTB7/bkpzfY+
nXUY+PchwQaevvbqLDpqnA4WWirHO6F78g46grj0PAoDvPTuxkpac5/1vb4uTPcSV29/gAWof+d5
ih97ZLUX5yf+kwHEHzriyNlA77ssM8jh33XEqzZxi7FoGTc6LQgJ2/wOC6TYNwNhm71m5fsa8+pm
yOrsJo76L33fMwadSROA07AD/VTwVui0Nqk9BFcff7vfRVgMhwgBJU0cSYnzfkTTybqjjhfTSeV5
9QXqGnGWGZhmpMMyKURy0XV5lC/Vsgq8T3I0/iAzQmmpmhQ0tmu41jkH7JcxVZBauY3l3zz1IYka
C7xF5eN5RaZLhdUqFhWsBfVhyFNwSsCXjCujLKJXoaYFio8sXn98MX4fDONacOk7OTO4/TeVYgyt
Di++4p5KkkgpQkvmFup8ZFQduoLCZPH++AP/cAEcD/I98nbDO/My387pKLf7pMxC5TQq7F0pPUWx
kLHqfdf0UcXLVJg3SiH7DTuUd4xm6rKq8+UWQ9XWezu2vYePv9D5YXw7qeILMTWcx7t4RfR3g0M9
NqkJ2kk5TSY9MieIvJd6or+r1sGwbpvmR9r33iY03HHnTHJapUN4jY27/OGZA3Zj3VI7f7TLapkr
arKSTR1cqERYJ0gK3XsYGOW2G7r4k/naH3QILk+R6pAjgID4N5WF2nt62kJ/OrV5J1ZTU7ZbpYro
G4EZWFZD8ITuub0KIb2NEAax0QZ5rhzwvuJDLpj55t5kTAvkP9EijDXtqlbbejuEjrg47xdulrrX
H19obb6Qby80XxlNJlFVrjnne7+984Up8iii7D85wkkPjtoY6z4yBebOnhGNy0moHaiuXZjaj1LW
zVqEwyMJKpyK54MOPSV3LcYx+uyV/H1gzfdix9AcnDB8u3dCL0wqpc1Z2DwNWPAeisIJNokZd/cN
jutlDEnuOpPJMqmh5OGO8/YOY55qkSLcOWrdZO8x+2uXBorRZWDYzUuHd2PZB2m++uT6/a6vJVJI
Z7oN7BnZ+HstwiyuHUIl1k/iPOE598DiUZSPINmTBd+spxHJLM6o0295nIglBm06rfM87+Nv8vui
4XKh5neFR9Bw3kslqbnYdFQGnueBrhr103fPqjhZGWF2Gcw+gY8/73fNDZ+HEM9DpIhVyH0nDBn0
CotSn+oneG2JSiPxhXEMqLcyMRHnudbFQDTmbqjLniEMRcHHn/4H6ayrMkbn6SCNEEfDu90srsae
UBJeNWzU7eUAXoUThu1eAo2jid32eyYM4uACxfelnHF5VlVdWxGMqSLPlBdZlHfukIXXqJE+uzJ/
uBOkXVncBAO5nf3ewFAXUWGpQ2MDoUM1exYInnVmDIzpgBtB84lG5w93gjWHuO7zfoG84+0rPFL4
mkgtrZPH3rm1DE54ABKL2wz4CLuHARKl7swV5lJvb5GJ8Zkc53eJEG1TDc3qvIrg3nh3K5RaUz0b
OtBJKFa3w6ESbnM3zV+qYGzgfVhLbZwlxIx4H/rJzY/66N41XtWBWRnsbQj67ROf1p8eDr4QTVYb
UrSu2e92DxI+1NIobftEz86+B7wJwMUzElzsCIpoZNjOD9NknhDVvCAk6GwJA2g3WhQRxSB1G2hF
G8XPA4jgFznNcoePH94/3DCuEpcaUTWLxvvNrTSNTAkNxz2Zmph73rXJCKvLhpdkHtIKTciXc7F8
Xq+knBhNfPwF/mCPYnPFDWBpiPFph75b9VtZmF4cddYJyNx404SjSasf7so4krBnte0FzuJprRky
2MZSphth07b95Ln5wx7vorNgBTEJUyK07p1GinlQYWNnjq88q9sjKc+Zx8l2008B41Blmr66Evhl
VdP2YRhpyjXYPWGLDmpjFCbLtBbVqtGbb12o5UvZ5fH3BL3RyVZop1TBNCxi4dAi/PjS/WFfoiKb
tSW8Lmho3j1aqTVwkixxJzXzGkfHyrnucDZemKU9n0rmsV9n/e9t+h9ZkO+KjP+cbcP/thGfrcH/
+V/H+KUumuJH++Gf2rwWl9+y1+b9H/q/0KCszw/F//rVAP23sXn+Af/1r9vX8SV6TdPX5ldX8/kv
/fQnW/ZfOnMqSgmbO8Y943b99CdDhmeyqGM1Myj7dURR//YnK8ZfjobakQk6rwdirTmHnelJG/3X
v5hU8/f+ltKyVvK3/4lD+e2ZbHYiWdgzqbxZvk3qxnkr+eXgQSJrTVNfJ0onNRVCuVmcwoAwPfjw
nyVszQ/mfwq9vz+Kg5UzbxPIZN89uDlYEbTMLuO9YIyWjsKYrXTSzzaD3z+FsE5ntgjwMbOg6+0P
opsy9nGVgrxzjWxp1425ypXwMyHbHz5lLg3Z+OfVk5/09lM6ld8AmSv0uU4TGE9D85u2+ewYds5y
e3vJkGjZzBFYohz283c/xsSoPFBkRL7rjN+r7kACCUILYN8Je5dOW3Fy9pyaFsWYHqwuQC+iLq2w
WBaMSlW4MFNxpZfq0Zmi21+e8qufX+FXn/jbRWi+lx6HVZRtDN1dG6fi29/fRshtmH4QmJVpzDva
7Ba9WrsACjgseZIYFDRx/MnC9+6k8PNDdY8YRs8gTUx/Hw3dR/nQBgkMNi+HUAtsvdi1qg7NSgKy
ttyMeYBN54Tp8bCjQ6WSY2Vf5pEtN7ZBJnBk04wKrdD9pALXf3+H6OoYjoVlEl0kF+XtxahRLnht
AwUnRV/CVMaDvVLTuFg6SQegq9N6KDWhNmpMCuWtLSFKTrFXoDlRRtQvxnBwk6DeTE5EHInrhK9K
HCIDIOwk1hfsUeFTN1nKBU75CbxyDwNKCWD1JEpsgq5SaE/URoyW4uNb/Psjzq+iW8OyQE+cevLt
rxpspx0aqc6Q6kn6hgFqowrNYfnxp7wtVc/3lIoHQaiqaigLzgfaX9YfILqjbcUGMAFL5RCNDmE5
hcBiysKofF1QIn38eX+6VzyYeGloQ3HH3j24pglDFdwNb1SUOv5QYaZVs9Fewi//LBbyTxeQogLb
2LxV0/N6ewEB3Ap6RaBnHRvJDhmq2BsT/bPz37lSertGkPbBAYhgktmrfLbz/nIFta5so0TlCk6m
l1/GgypPDG1qaHpg89sS0w+zQmNNVBowlNR1TkGi6evJRpg4HPtgFfXOsCvFbRvVuILGNruKMk/6
caNY20pPnrA9xKhUlW5tYk9dMQJpENpCREkTg7DZEMO3nrr2zvUYVHx8s9725M4PB+Z1tiV04zwg
70sdtRcFKfCSeNLUwC/qoJrWoYMtHURofkcSylIxu6MQTfzJU/KHW2djNjifqWn9GO92Rb3mxB5W
TuRHoxFtacdOC6Bpf+fn/GSl/M8WUbZdgvSQLdNzNOZF9pc7N0gnRdsbRH5Px4b9apSbSRrAVHvP
9t1hjNYgJatPXrg/XVPqRxWrqcUp5L2jEmICpmfGRLj9gVNPkm6y4rniNu31iiBILf7SGWO6dh1g
TR/fzT9cVPZlSgxqbl6H9+nogndkGhgd+oS0d76SA2RtnKr7ZDX+wwtO/5AW87xJUES9e8FR+Kak
8MwBFJaKRVUHckunHtgvzPtPHs9zcfTrq0f9hm8XVgxluDE7aN7eQH2MKEDaEjBlrT2VcbqMOrm0
ySbbDMzXIYQ1t6ED2lBxyf4iGeouQva7ABahb0B+ppuyMrqd1FO4W26e/MPL/fPL4X2wsPegP3/3
dHmBCZta48tNnRVdD9OUHYNmVD95U85Hxd+vwX8+5t0ZqsCuaE+tai7yyENQOXaaH/Wl5StgHJ6Z
+Ea7Brv5QS368a4i82BRdFa2ZJzRXcdytJZtHbxIz0MAFZvGrgYTgXYke2TLcFeOS1OVITmnLxjF
K2OYKStJRiZN571+/HDOFfWb6nRuWuHcmtdqXn1CXd/eSxZmlAsVmQSt665cL66+Szv1HnhxY3UZ
M4Bqgzym3kEQB8CUWZM/NNqoLrqROqtsovSxJFRZ801eXrzamhOuhMhA9iMV027TvFFI5SwsKKGd
15rSJ4FimI2yPbi2sI9T0nLMJlhgyAagWU3Q0D/+geft5u2N4pRNq2qu1liznfnF+WW1wV+C+gDv
/6LqmKcXcTE88rOIlo8jb0/VUSw5x/RID9R6xQFnuIlByzJ4sVcBmoasIR3m42/0hyvu0AZHlMgi
T/X0bn9sdMbLwhwdah5IX6ll/FAqC7xdBU4LRcn4ycdpbxulPDCcmkhppilOpLDNrvz2AmQIR5qc
lxmFnPRlrx0EOhS/k0Lxu44sA0FBuZiawPYRBItVIciXJFftk9fyXdNh/hq8Eiz61K+svkSDvf0a
oyvq+UTBeFwH7D+oIrxrCXFjSq11hy7KJ/gHk3XU06a4gIKS+oNX1WQfFe6qhGuzCMtE+4Z0luWj
JLE3risSMhXTY07Y496wzFdD/2w+9X5R5RhKY40uCVY31hXv3UuuWYVRTkGLkq0e7bWXKy9pqBHo
lX+KrPnjJ+FP4mCLVczy3h2s2qoq6x75wIJwvh9ZllWbEoKi70UIVT9+/Obr/OZ9wAE1HxUZOek8
GOeq/pf3YSzRF1m1F/pxpVnbp53EtrVGoQMzMdY+s1r+9qzPPWogQChCqKQZdby96doUdZU3FFQy
zaTP+jtAqalJr3oFBPCzg9Lvv8zlTIbljXO9NoPO3n6YVwK6ELg2QBnPghy3L+qVVgQVmmmrvhZu
OpF3JZJPdoJ3LT0ebF4wXjHOw6SSU/e+e0ikOaltq+TCJ05h6ardXZ/JY9Gbi6T2LpKYfB7HxJsz
HKjrPnmpfntqeJ302SfKL+bRed+LT0eM5d4wRT7xVdDXgzLwEyTpVN6oPv/hY8NH2RSGNE/5wbSd
315cQPpt5aCz9NMwB2KJPnYRyZKhf9koS4FrAG1h1a4//tB349H52joYYD0usE5xg4Pw7af2mGWs
oGspgjmUbaouZfKk5eG+GoZwUwgkVkS44A0pT2XYmgeibNoTfENvV4fi/pPv8ts6On8XHTiRSr9o
prq8/S5uTCSp5B76spXKUncaCSG46tSF3RGKmmLzJwauV0+ljbaGQlNFW9qq3Sd+0t/3MwyVqLFY
k4BzaNyRt19DxY+jNgTk+QrV9RVLSXkklKFY1xy3lkDFvwuLROOoHuIlInLtZAdls2kHch/oHFgv
MjM25wvzj1qk/7P+5/9roZl46H95Rn4LzTxAbW6j4tcO6Plv/J2a6f1lArECKAI5UCM2k4r8ZwdU
d/7iBTLZ+VnpOYzPK8bfhEZFd/9ilklbHngjCgTu8H86oCAf556YQe8NOQmuj3/SAOWPv1ucWTF4
iBEDzZANNGbOu05HQ353NYdVLNqu75dVIiy/y5HPhAOhWkanXqKgv9HMemWOfXpABd2CK+72qlE9
QWPZBXOIQtOQq6NG3cYSIJ7BMOBKDDu/cji9prG3BK57HbeER3hfgupbEZR+SBhUFSb7EUNw2tlf
sO5gsjHbS3Ii7kYHtI3SVGuAIonvOd8hT7z0mQ45fkjXQdZe1XG6w4H5FJoeFP5AJ9vWJEcxb3PI
csacb2XUD5wfl5FTY2cKPAm/eDjRCLuoWpKPI7M45Cl6IKW5ItB88O1I64HrTLs5QKrodcIAkUku
g0JLFlHXvCKAehp7uRKJix4sHtaV0v+oJFrvNC2JQpmw8BF4KfhZSpmme5AkS8tJnqi2u6Vt1OsZ
FKZMCclERfe1rrOrbsxy31ObRWB56CAPphXiEnyQStU/JSqocafFXIoGCwjBEOp+OvI1+3ZMUjIG
SuUux9KQ42yRbYU6VnNuXGFDjUe77pcE2vhWNX21Yey2KelNqpPTUaMlbMjowmgIKsc7fMrj4drs
GSGbLgmgrd9oxVF4ZAhnRf441UQ3kT2290To+K2aH60iyP1ZWoUXd967ha6ulSFI6N1l11FSrlKR
brDvSTqzsxj5aJCao3jGvqkjBKhKOQOqb0IGkcAzlQKoLYh3U3FeFBlcKY69l/Q4lmPFH3bRwCyM
Wa1PDAZxRp7h5Yspa5QL3hV6iq66mOxi22TpZZpIXzPK7iqv0cO6sXILCAXJZhCqC1w0+UbvpgfF
DGGUF7dVPRGmUVXPcUrapiUN7YcSlPQZR/JBwJg4fmOMwUPsEp+UG1G4LuLY2EHc33dJQodORgEM
PKDJY90Qx2LJailCLHl2c1XXwY9KM452V37JmSsu6wLBpLTEKY4r/WCY0RpLn7P2xgbAV2Ahca68
Y1yPW2jc2dLCSUuss7Vox+5Ss5p6rahpvcRlal557vDNjNtpXaWOAiCOSSrg568CRx0jlnDW+ZP8
RNLxQXT1V/LOMNmkR4cM23VUqQBxYl1emnm2Syerg9icPGKPFcsAAvhKNcoHTC68jXpxOZSArRQT
JT6G8Wcj6Y5a4YDGcOaMa0PdeskxNXH9BbE57NoE40aGm3WRmbNI2ZSU7EmV+U1jj1R5BQddjYG/
I8lCj9z0ZdDwmeYxFlTMNJx9k+5Cq+P7Wae+bIdsm1UpLzjYbSe0+WtAUbycTPCW5LwosNQ1NYZP
KbB3yLFQFFmRiq4/572+IW9K+JQFgPNjg5he19p6MYRkAagcFfgqSk+xnlarkhckaq/zQFl73lOi
VZJHIXkJh0Pfweo04pqAcwKl0wQDi2nW+QFWCeegLnHCW0Pvy61B/jZWNhu6hlfiEZ6GZq2rcI81
vDV10PdPqV0O61ELtK9ES91SmR0waQa+KTtg8XloXZatZ53By2CDwxh1bGej5DeI0lHk5I+oASX6
s5Wbefkyd4qTMckjivd9pblyazaV2Pcadgtep6vBUy7Gsr9oUu/75PR3xAw/pKSRIIEslhl5A7Hd
eyQZqsFKDYNTaEOnnPS92Y8XTQGOxbZoRdl2wuDZNfiggoi/lqSy0RqGTVMY5GqOhu8oJKnGYexn
xbAlRfcKYAvIQcFaoIYpQi4UsrOvr7PcPcBqYkU5Nm8nTz10mfK1sslo1bHavTKSAjzgsn6Vups8
zwTSvYpvFluMhGhdywMm7HzTZWFLaywflkkjrbVBnOfY57eWkz6K+qYYjW0+KITTMF1g0U9Xbc98
mr7oeBeQOl5AZJxnDu3DaOvNUQn1fT5Mq6nL99E4NLA9oU8QniOnxWCZ5PjFOoGRQUY3HNjSiypY
Pkem3EdhRyellKHfpy2Za10Urcq0lWsVO86QfdNnSZlVYE12xHgJZcH+hknlexxCrqi1yPDN1trS
z9lGBcaEVl0WpDvRKRkWbWTvhxAyihZfKnH8MJEORxs62wtF7GKLxdeqMYohTl/YAdL7sX0dcXcs
qzC9sAPy6HQ7Jy4xnBI/7xHW9PkqV9ljqu4Yt+49CbyLoQsubDF8V+m3TESJCauds5eiYxmqMBPS
e5gyREKbtbWOah6mwkK0Y0dSW8QRTucYZfJ6hDru5QTTN42hkVhRddsoIpfUqLveb7vhxsS6SurO
unCY0MF6+yZUpfVzjQVgMEBYQMQRR3KW2mU/zc2WgMwQp9G0TdXEGFhblwfdDer1WE/WOlGI0cgb
W93quTJ9ldP0xbVnI9jQUlmUGfsVjAa0xVa5lVbR+1Euk31aRMkzWYg4eqY5zZ7geWvpyICQ+kAU
fmTH3bMKRGA3jYPYKpHZfcHCOj5Y41hAf8wzMiMtXNQ4r2rrRCbwaBHpYNH/L3v11lDML1kumrtE
xXU7OV9y2se4+SrcZ0RfUiClObs5iyy5me3KSltsiYgMvYb2hlPSewxVovjMKsIvU+ylSussr15R
JhmHYE4nACZYLfvR+pYk3gaZNxQBTVFvq7D9oo82e5lzQzgcVXtvfDFDgl2sWjkaRLBifqny/aC1
5LxUGpHTDbtlKsp2h+5lPSqMSUXkBwVRwXmyjzwVvytNr0zzC10jAiyvCAyDiab2SyC4vnCKQ0ab
MaEZZ6bWgxNXOM3tRU5EWYYBLBhgRY4Y9ddpT8wDrr/tKLQ77G3FAtkMNkySUMtADqfW0DdRO7+P
drgsM2chxspXK3uVJA57ZnHAw7iSRL/m8DVKLzi5UXcb6sbTWGgLbwTLk6JZI104Ns37BmCBoU0d
Bhpl6Y2kMc4pl17vLBCZEQaBSVaAaQoG30qVZWLXPgP2V71JN4V+ACOKlW3EQNIv4PpuTQvdZ/yS
6uXF1DBgA+bt9wQvlyEvgpMxkA83WPu2QVzui0rfQIgg9zJcd7a9V1pSHzSv5pbniljHI+PJwJxu
RG5fImWHqJAN1SaU030BPI9vMlgcxTuSZbrhYZb9Ls2RDa0d7VOX87st9Tl07AtNZT9rxulH3w/H
GLjGmnE39uRmm2rEsKJp5KGm5JuZ+xPNp8pbDwUpGJm57ZvgiKXquW5uFHW4LU17KZqA/Orbokgf
CUX8khfapmzdNRnIu0lJD4iLiesm5pX2s1RI9C6SVF/KQXqLkqQm2VTGIqvHH4Vwv1opWxVrA3lq
j4VTv5pqcGFhGO2C4tAwCB30bsP0dQOab2HF5UZYw/d+IKsTJFZv9o9TtfVUDuZVSDVfr43MOxjo
76fhqR/1QxMeVPMGt+V1Ib2LjmwU02zWbkQCNVRLWyVTM0D6HmksZIWsL2qT2oYo2GMn4m9MuLFB
CWa+nkvNVObP6CC30LeWpTi2E50PNaws4vkEv4vk8cWo2j8gYkE8aF3zMBKA1E7AKKriVBj1da9Y
a9aPo02gmiPcKwKvV1N9YzRMZ9QMA6+ennCK4k6qdMKu8IfWurEcSM+hrip8GpnRzhsfZQ/Hwk6/
xHF6ZAy5sBrtAoHyQ2xG92VuxospjOdkj9ZP0UalcXdVaCQEhVaK/dno2BK6LTkaJ2d86Y1o6SaE
gcpmJJNFWdTSwyDhPbQ2xUvVdvuxVtdSN+pNZyjXvaHdV+VXR9oHaXsvPEnAv1pxo4dQTHs7ChYc
RginjIbnPMLk75ZirQP4OOZjaWxyLGqT1C+TRL0a7GmVNWO0qDFnksFLVGDmvNpzG7zuxodY8eYT
BZNjtjGg07iTvUdJrZSwlamoqNMcr4e8x1uwKRUxk7VjQjrN/iaP++WoNqeKJNlQ7y4Ee2BEOvvC
7NkCOmntgilY0OJ47PuTR+T3GNZHQ3FvPSQdoja+mkG70Fj22DNqAJB6ed8xW7G/JZbyOhkXsWJd
EQ5jV2ExL3vX42htm6k7FlVnXNdF8l0W8bFQrYcMLZwPGmUFM9Mf+HZRoFxaQ7wSbrvXzX41xujX
teKaUALckmRKOa+R0WyzJAerpMrLULOI/8a5WpF90/TGnk2b0xr52MBl6H7xjyQYROt2WuwsyF75
DrtJ+BHeewTHeOdSB3jM0BxTvPAkDKzCKtrWdf0kXOVLTSilGBO5ttRWrNxaJ8eLrSHNhh0K50ur
piRF8EvMF8f0RdyAhUlwIftBPqwUFS2OGHr8P1iQlaRdlHqAlClXbwRWtBUZtwSXOX27dNrB2GkD
OqfYIVwxde+CMnqkk06x1XeHUNMvy6pCJwrrRMJqRl9jE0wzWg9mNo1+J3q6S0byzNjvtlAMQt9b
8S3SZ7SfW1QbKtP7vmeoQYTqTsnQn3ZK/bUPqkcgebj7GgXCeiQz3xmSl4xDq1/TTNsH6MvXU4dL
MXbtZxCnN2qTo1vt3Ks6QbaiB6JkfNScdBppxKxfClPNFwk2/cU0S0hTQHSrAKH5Imlg/4gqfMRH
YS1J3SSSHlUO2nULukIjpw0BcekaSBaIIMyGBAhI+ut2ku9J1km45HHwRdPCu6hygAvFg5z/3zqk
tVhh2cCUrY5BjZvTL2rFCrBhBCVUbvgNhtldpAEVPMmQ1+jgfTnoN7mLqMD2VkHclAu0iyuvqF5p
6F2l9bQOUvKQRtgcdEBCUa7rIciPDuHjO60iJ81xK2UpAfSvI7vwMJvHzm3cm9GKS0rMr9yNOuEu
RNwxzinkFQmg9GxgwxyIkWFQYpTEYuK0yNcwUOdE0CFHQ1BqO2QlVEpVlT5hkM92GBRJsZQvIb1K
6HzwY3g2hPO1UNwDoPy11+h728p+EOa9IMXsKQpUd4uRSbBOJxh6pd4/ZfHwECT5TjFtju6hsZ8a
trbJM0EjGAe95zGXuX5BaZoubNaqZZ3FBKgzOVTMg22xwjlacddppUqqZIod2RiUaMfWkmEgi0Mt
YPOzANgg0Fs7cPu/Ye3SAEX06YZRpb4Joaz7MuowGvdlFOxioP3ZSp0g3dXwexcqbx+rR3CRhMFx
bOCXMOu0ffyiWCkd/aELoufOAzQvtQuoOZcmT6LbRN9CHrXcUe5gHjtLrRSrGTKDamEd5XN08KSt
rIj4EsRwdGHYlpOsYBpOXIlPuxqvL4TzDpCLNlyEdQe0BGlUqSnEyxVx7RdWfqFpxmVCqUYW/Z5W
7avpiVVs9nsvNrbEO16Y1XNqB/eyca/6ofcZ44DX0PcOAaJ9l/pNR9563DdP5DT5dIOfazFcVml0
kY6PodP5RT5eG2Z4kqP4quTloRTV1qJow4XuZ168t1wVM2fiG/EIUAOsUq4MB3Kyr+a43bLprsL+
SyWTm6R0i4VJOKDlll/pKphgRvqBgrFo2GJxnBO7Z4RrAALaOk3G+EAC4X4IqssO83k2pUS4yv6U
6t41r+VM+LwzoWmznL2a1H2T0X0ZoqrjNS4u4jy+ERI4TS8T+6HqSHXuimnZTJAQiG5bGgpGT1ig
KnbbhV5oByVRmaGyT+EQZ9DSJPfkK9LOqga5b6L4Gi9rhNexwuSYV5dtr2MM7KbbKXU8f+iEL6Ty
pc21EzhlB6eITnU5mbmf19XXEGNNCE7hBqAYHJI6fSBubkE6OC2ItKR877y16HXSITSM32H0oxF1
sQvUwcNJhK1+0SZGt06Ei7JEXNHLZ1t0Oex266ZwH8xwutc9Vs5eZCNZSs7OwIJEY8jzlSyy2RgM
lTBJ4uE2ukqRo5cJ1CUrDHfRFHFANJ3bMJe3cB++9hUl9f9v57fj7vt//UuzmBj+nzXNx29p/KaX
P//xn7188y9mXw78bJxRhulpOl35n718RdP/Qqk1A3fRqTJ9nGMj/m7m69ZfzDzx6tgInc4t+3/3
8hEza7gA0NEy4+K/1H/Uy3fP/Mhfhrq49fhmSBTm3A40mfPc4leRg6spbdgJwkRRLlrbIkng6dLn
jNuvxsA3Y2FXahdmduZNLq5SyAVLRYRVdeF5PMsby67K/saQpe4cAeY5CXQNrDw/IlqDzYUzBP3K
y5yy2zXkKjbEd3dGvoYel8qd6YYlfJNJjQJMHmnePTiCBj41BHjJLSSiQmN17SLva+XEcGBwfcT5
cAt6wRLf3UFSvS0M6UT2Us2zrPlOaROfMqOhExIV6RB/l43eJuB569rbEcA3mKcIF/tqioSW+52a
AB8BkSlBY+QT48HGirTgTnXowW26Al1SPCp37eC9FB6yP3AJS7K3rwNTOSAeNchrVcg0XWDa4KSX
da2mM7hr27I5wvlwH3ClP3Wwf4l8NgND9XWbN3lSnXtYHF/o9Hv7CaxivippK3FJk8nNNl3QuSNJ
mwbBjXlIhgyJqAZvfdFQmQWGgg08Lcs2JINVVHsHDHLzYCqJMm1mIos/xbIfHiZRTykO+qKDqSFk
YZwKxQkOHcaOZl0IBchuoVD35lqZ7Rod1BTEv1q7axqTsiACmix8t5ubRvT2vMKnd6HdGJlJPaHF
snATXysi+Zy4MobnDz9F3cjRNMKrSakCgyGv1zzrjRZcGkGC06JmyAyhAjZzShzhqD/qVTd+E41b
Xw8gOkm7i45DQKXVCAp4irnKvvGUHoRaq+9GMkhf00aLJsbg9E0Za0gY8uucw4z5Qn/UCn0zakSy
oUaX3bFMZMIwBYLg15iEDZBxY5NtRJTW6VMSy2rcBJUWtGQP16W5GtuhCm6iLHFPstWgDC+1PhTO
a4wbRHsVk2PLWzEyKtnRuf9v9s5kOW4k27a/klbjizJH5wCGD4iODAZ7is0ERlIS+h6O7uvfgpRV
KTFvpW7ZtWf2BjWRVWUmFQw07n7O2Xttr73M8dyDWByIckbHLfSsL/q9uTgmdXDV6ShzD51TpUQK
OzhzxFktpsR4l07oNBGnRDGmW4ELP36se1Dkz46YRXJN+z5UXxIkcIAZXDNuF39oh6oc9h360Ao1
dA+Yq9oYiJtPaoEJT+YmiLJ2O5eGl26zquuqNy8cVQQMZGqcu3rq6ZCbUdcJ/DSs9Q1byELgkN8b
Td9dd8JL8svezZ2cjVWIXD+ExNHoW9qctkl1rnSSX1agYOSCZqEX5hhYxMbqmKXSpXIf2r0xduWl
2wAKajrzFNsDet1MpfNdv0TOC2eG6PhNNBs59vBCz6NDJeVkb8U4kxDSZG60zrfrQF8WkHTd6O3I
pChhvGTFPvXCEtqwcGTnz5mqSvi+uKfDcVqOxuDmE6bBMrvHzUt6ZjqTzRxnSn2alWqPrHHpQfZ4
SUuazZvQG7+mqRVdTjW061Z3b6u1Ky5yh+sORpZjv8J17w8j70OLxu2qqCfz3oWKVfhJ2TIDYyU8
xzUErluFKU16DYttpE/yQdhk5LJjd+c5vR4gWO0QzF0rN5HnasRCmqSx4EYaHq3Cqoft0JgeJZjH
Yrobl1bsGwOJe9+Z7lG4CvPwQDb9nn1/OEDXqZ5hzmcBBw9rCyOdbNDYpXtoEd/q12bobvR+HiFz
ioJqotPOjDzRTmrorjHBcb1UJ3bU2/SAmsUmrAXZlj+10oVqZU33jl2rjZf26jjRKMCGndF70wsR
yGE+zZM2vdmDNh5oa7a3fTclB00kLg0XXQTaYGDpsgA2aZamH62EKniOx/gpmjOGQNVIk0tIBpeT
4kRdNHeZ0xJEKeH0j66M9os9UWLmKr0kibO6SLW2vU20OjkbEjk/F62gbJempt03cf1mEGS0S6ZR
PUWuo26wrU++iipzTanMuSIjQchWjEc8NZh8CA/0FbNlUI6v0UIDjCMbd5VHXj9FS8F/4hqEI8ku
ASSijF1Rk8pstVW2ZdroHQBywgGeHOM0xZpFHW/II/Hv9dnQ0t3rw/yIoqTbLMCe1i3L3latKhmt
eN2msenFKUkJMw12eIqqONybmm0cppoO9xwOaIk6szmTdRpuOqNQB2/p3xxu4RaUjXFLKMIOYH18
kUVpeYCmYx6tJXSfcyHJdhaF5+wgcCRFQFOjChAMiGsC7dL7kdPhM7oaYutyt4n2fUISbcX4+xoO
QsW4NHQB30Sm0jlojuUn2rQ3lUb0Z6sJ41ZDeUWxGzc7KWpiaZHH3QyOuBta2zkA+ZQvLVKEgDLN
3CWiy5hwwDocrdJ89GbH3qRGuwa7T++kl7C0JOba5dJWt0kgPY2ymvnGENQku9yJTMJwc6e55U+h
bnve3G08ti1zgsoN2lJX2yaMyLyH03jqIyqphuBU04/aqr+M9XUXt4TNyEDDdt/uysWESRzJ5sLI
pvTruERmd6EE5GPyv0PNVAnGAQf+Ne/jDpeCHvdqD7gqN+mvS5dtJ3pSbtTqZDa2o1pDnDtEjNo2
jphF4q/y7CRrIR0NeRvm9Knd2HGInqRfkcYmVABWwFjcYUUzOjGdjUqGKhgytAyXLuKA4gtEbxm+
GlLhZ6C2tfsXeCfAgZaG8TJQ292UV4Dliv4lb4o5cCBLH9LOTq5dAswYrsWgguwyd+mYwqlifGTK
jMQHEp7LckyLQLlFddtr3IUyC/VT6sl+27Z2LWEhTfPORjJ3yBaVb0YTaezo1OSP48Gne9YpBHWu
2dJtUsMZiVrJxRLbRMqpiaDovHaq95E+DMV+FcfBRDbzBt6Bw0Qtfyht6fmwl51zk3ZBQCRXetKc
KH2tm8J80FQ9atu+t9WOirI/h+IE+qgm7ZFX35sfocOBqkEiupvGxf6SzrMVSCPR9jiyXslS4RQX
OfqNO+RoawvZ3zqqYtngL+SxAfetzrw0iTXfQmfP8QwrV5fJu7pz3Y2dpgOEpFlz342JzoTXj84D
TeunMJz7u5JzDXUgLNKbzhjMXbMuWkIz6ArXKykq70d4P3XVtd5milrjbmSWDQJby0tUCsQ4wVhe
4pdp8u70Inava06/DL4UkLs5Tq+bVCOueqK7XsMhrGmDm6VKsdFJWEqDVZySVBqHpbLrk0lHOnBs
UM557OSHKh4Mw3daV927iZwuEpTvQawtDBd1zR7OXKaVm8JuJBvG8qZ5McXhwMzcLq3yqYfNFTgh
5BnfxPNBhqRRTRDjEnKsD/jqUJyQLWfeyMUVT8pcO46dXjPYQC0tH0e3sd6XQnQP7IxDSajxAixq
VtllXMas4WgczlKZ6vfx7BonKFLRpwJkwFvWztG0iVQ1PQwUmAdnKtatnHnOtpw14wQzvjthHxOn
Qi9CyKip7gWWVosLXLfyvtT75mjNGKN8r8ssa6MvnGNqe44fEEJFJ6tLpmW3mFp/N+ijse/t1qYG
X8jWCDhrhN0LzaoE+YSBTOLLVJTuLb/pY6uFFX2FcAQm1hJbb7zBm+vtU9t07Xw1h2KKHpuMeuwK
s/EA8WiS7jL52ExHda8XIHFPmlbRdrCA5pIkHamuZEWjgrE8P4djQ3OlaNjPVTtp9kkfxNJto8IU
ZObl9aRDRB+dcucMXgYDznAZHbn2kG9l2OGC0fM8mLokPLR6ceaaDRsydQFqy+aR71UTjT50/Nq8
UbHGBkjHoqnPCnNsLrRRm4+jst9oD02nmfCRm66x0mORdbFfFB5krxEPllQ24coOCvlcJzq617WI
KUd6jG2MzU6c1wec8TTtUEic2XbxPGQ5/meUz6hkRODMw3NocEKveas3U5Zre1RF3plURvyZF9Rk
1uZOjKZH4xmsSPygN1527o1ETidOI08spsypNBvQi2aK5LWTTX6cQgDWorYcMA+imt6nTjqQ2Fpt
jimVplE/Y6pDKK2ey5Y4VDuSL6v1ZjkfBx3pvAWOubnSSdvJH4tknr5EusXWl0zCJelXl0RnxXnI
b1bWjnFohtF5QRYB3Nq0Qg+Md5EocSZMlDeb2bPss7FGAn7UkooSdinAfW3FOAOJzLMUj4EioZMk
WNOtza3rVAlduIj86pNTcDI7w4CWWefGZI/d1eyCOn21Iis0tszqwvdEtmbvTyBlaYaZbD2+WzuF
e6HKGaaoQ39PO4Wxi9RJcwYunRtFfeBlymQ5txmenxO+XjGm0wWit6pOQgegcW0yTzZV5NzkYajn
QTp2dXSj27kTnqyhre1NN4TxEhQLvEhoY4v7ZZB2WV26lH7YoDKN4bga0OUfsjR3LZpOGndbc2Lr
AoENDXDdkDi1BH6C9kAWG7OqAoPRQUvVJzvp8vMQz9zWhKPHoMtDlhpXyQ43hHUwwrR9F9D9XhRD
J98B2Pmo9Yic6kUv9yGyqH1aMlTncO7mfmM4DLbiYsrfiMiMQFeaZn6wRG4c3an0to2QT3lrDzz5
UJLO47bTzqORkb2dFSB1mJCTV86PRYxE3gYDafuKzTXfi2SQNPhxAW2LGWIG9J28PWh223+e86U6
F6MdvtEX9lgD7RqRTiYWC31NXaImcEUzB2CKYkYpFkVgiphpr4ll3kn6IHgbI6agRmT0N0Woh8dZ
j4Y9zmvjehblsh0rcJdO1H9y4C7swNfqW0Hv9shsgDdvKY0Ld86MU4QNM/W7unWfvKQAPG6I/s2s
NNr9K6xuMnAWFiSbfNbqvj3G9GiQuBm65YvGHXfh7JA0obPbIOVDuEybupwCTHfU77zwOyKWuSiL
cLnC4Y05k7NV4II7jtaMJ6YBhOgwg+q3YWZ5Fz3qv01oh/ZdNaNs7qMoA33NBdkUnGnO7LCZMRgZ
QCPnBkCDmsJjDI5pYzD1P/Q6aC076uttPST9CYK4Gx4AytfPKRBJBPHaUCrvClVx2Z/3mmYzPzHs
aDrXbLN2GHrFnr3P9BbFpe/kldd/z4H8j4D4byQ3/lXH8e41KfvfDl/yL+Xrf/32f7r3L2VHUPxv
r+Xn3+7bpOtfy98+v/6G6jZ+/bEz+e2v/d6Z1Ky/YylEGQ/PgNxl/A//lBlruoWW2HAkanEYSTQH
+Vf/0Bk7f5fEs4DD9pD/IrOXdAz/QVqwxN9tVxJbt1JK8Jv/WzLjVUT8R2dS2gaeH3T7eMxoc9Ke
/GBsWaZiSgpAzYK4ynxHZ0UY+aZcgw0OlAxD8UDrtK7eoowlM2Q8bLbDm6kro9qmBgRc8xc2hg+O
Aimxh/CV1i/NzARCzQf5vCGNOXO9Eu9Q7CANdhk0hMHKYGthmJpzlbxrQ+f2sCht4MMEDrJhd4ep
4zwD/spBCIuORS6G9MPWc34F3+Lx+PFqUeuRdLi2jMlEhY7xMU8t8orccwaEAVWfGowUa1SWxnnW
cwDYz/08aMhe4taK0yDE2mMtQQ/ypLlOy3zydjSGNedGjyJX/Or3Wj0sP97F9eGyPLJzBY1uOtY8
ST/2lw2aY6Umk/O2tEn02S5CWdOFlnlKdttmzBEs0XkxFuyQCuRa82kaTYsYQR2KsRuQ4RLStmC0
Ny8Oc9ey0TeWnLv0vtBz51HnKDMNDPypDKygHWxUn0D/Z5H/P5ts/G+IL/8fwlzQHv3VMnR6VW3S
J6r7cY359jPf1xhp/t3GjuDQORSMqIWHw/n79APKCwYGHDE4CFYqxo8rDCMOrN3Yv3jv+ROAxR8r
jMEKw0tosCLo+HuIR/y31pif35p1goKRYnVErOBGA/7Uz0/nQrlfZplD4nXm6AgznOlBNmnLVJOC
GHDvyNyta+QGuHuPGqta0tdRjM7XponnXziyfn5Rvv0qDILWb8U0CJDkh+WlROPNy5DMDBSj7oCd
aEFglqiDU+dOhEwNETJ90/C9wTb2i6Xtg51jteuDrsLXx41wQG+ZP18FBikoTJDybjwt/uT2+qoo
m76kk7trI3rbPzwh199f/R9BKNzyHxYE4BimJCVxzbX0+N/Eff38YfUMnFfL3HqDBXPezLF6RXaQ
fXcW/UtQwH//IbT08JjzjLkfPoQhRhvltrYS4BMdJQ1MQfr05t1ff5X16fhjbeOrOPz93Clv/Soe
cKkPX6Ub+ormVb/JhurG1pYEiW1zTxwKBcvynC31mTsU6Da87V9/rrUumh8+mAngikKygIB8Mwj9
uKhW0mu1qJdqg/ABkRV6+nLeZVT1j6GLUmkXGkhkgqQSrya0c/JxKu8+tsLM9JuhYpCl0mI9FDYU
4mYzug/zTBOULcObHhNzYIBhGRqGHA1t6eIXjTFYG6Iu+sDtaI/3DCbu4xYaMb2zpQpapM/hWbMm
HM0Tx4ozzBM5+m2jA9tStRrj8YFAEe+MibhDE621lB14RaJ9KlPzU8sliw4ohCXo2l456CNSm56b
WXf4ckCd/DIh+0/PBjeaCodkTKyslJXrmvD+epuUUcek97/oxFRaNkRqUxCictIEsouWDJtfPOZ/
eqeAEMLnxGPJ+wzt8MMT2Cc4j/Ve7zej6JuNhwiQ6V9IIb0K/4bFKIO/fiZYEz88EuTmeTap3Q4L
Lhyan7+V1IraVnHbb/CGcedUaSJuaKwNla/wm6xakX6N++9/SWkSlcm5CJs41vSfP5QKy7FodaIR
y9Q1g1cqhhgu+2h61+Wc/L4L/89f6nUbYeZMNiUrNq7wnz9t4eEYGOKojRNDcyraUcckxkDhry/k
n2ySnDmxG7M+cQxi05If75xeGzS9LW8zMvZ5wThs0GdFBOkBJkjce4YCF5oi9BXsjoGqlKSdYlcm
FvoawlScezkP9lXCYMf9fof/U+z8DTnzD/foT27J76cMUKs/lTLffuiPUsYEoulJ4DDfzY//OGdo
OpZJCaWaIsKCPAq29J+lDG5KU2cDYvkG77JqMP55zqAAYt/gH2MjBrewrrD/INpdf1+Iuw///19v
eRye0WR5EI1AePOSUjL9/OAasveqQSUviTvSwsBs4KuJ9fmHa/L7h/74Iev54I894fcPwW3mElcK
VdZazxc/LGtWUTgRnc6X0c3iQzn3HpZDAp9EPcpfvCE/L6C/fxLAD5yfEgjkR4xsZC9e7s3eM8ku
aCzxyw23/fxrsMGfP4aOhwniGNjFyoz5sE4vHnYNNHxPNK8LF79Koe6rOSa47q+v28/nrvXb8DHA
oMCzUdzxvv983YzETVy8ok8LQgA/tUPzMQIuhprZ0DderLGZOk59yMq5+IUf+7/7YIpJYZvMgdnI
Pxz4Mh5AMKLiiWFbuDH1AqqBoMgPlgzEj8wKTFFkHl3OWtJ8b5v8y4X053PL969sg20npIo3hpPf
z18ZkolmtPry1BhRnz5MWPHCYJTUq4TjsfEferO0jI1E3ZZTzBq9s63c+pe0rz8/sGsRbXD9eWjZ
Jz/8FhLpdE6oxZNKY5KGmui+IaUtQAKg/+J5/fMHAaJgZwQjwrP0J4kTitSYdqz5pPVZswuV3WyH
bIaJN6GL++tniVPzx7dQsr/yj20qF6glH53RJSyjUTTx5TKbUU7wZRL3GzQyvCduVRekaIyZjmkh
86zAoCkKAzui/Spk4eKamiVDT1LRDOzC/RhPm3IduoTYoPD8tdJ8LcaezmCkY3yGX9CU4UYuU1Zt
h28DnmFeDPLf2sQFJoTNTh7NpkTp6H4bE7VLgfB0DDv9nVQWa9qmwxJ7vsWE1vBNom1wLFjRgNuy
MR1tr0nT7I5gGpeTay/qIlmWedoVduYmZGKo+hVOs2mdOg25xo1L4fDIkHJxgtycRHUw0BhjCPk2
mMt0c6AVKFWzs1oyWDD6eOiONVe37uRQIkhGlrC2GOcw7ANyN5gbiryoPnPUSe1tLtIcy7hltPfz
MArPl3VLHkWeIfQ91EnUndXo0UUAcreagubbGNRequQQRZEFukaF87Qd7Gke7h2RIf5fSokxqMiS
4SXWyvhzK0qbIKg2AVTkw95ldIscRkRv+HjC22WwNRzm32a8wNRdGQe6xHBdir3Q0pg0kt4wmQZb
32fDkn1Gu6nobtCj1UPAHrQ+0ezAJ7oOfx8rF1qee4yZzbBnWLOdawAutW/VI8ijS5r3qCKe67pK
UvPGWKzaLQ50tIvuNhWtTocjT3MtlHdj5VX9tPfapp2D3lRZnxxJRMsasSOVYzA4Q2dI+2138E30
XshHCriEvXtf5Jy44x7elAh1hCLECWfok3Q7xv6q6TTTMbtLI3KoJgY6ShZDX0fVpG43FaOPs6GW
Lq11RZne35OXsWSTb4qi/bq0JobVlINb42GUQmMVXgxmVKr52jYYg4ogM2uzTfeYsuyx8O1CaGX5
0MXQnpuNHQLlsv2qAQO9IRoxwgNTJFHdEO7RTVmg+kYU5KOITByHIZRi32G+/TrOFQ4o22zdkxfL
qD6r9MJ9pBcY1UFvyfxLmsMV+FpP8LQvO+YDuFWakOY08bHaFSqoJNyjB6Hwnd3YwB/slsLYO+1U
LNchAck3bAs2cug6ohRieJ8+T3TYnP3QCpegh55oVC6GMU7VYwwAX5FWTWDFRY8PUx4StIQDptG1
ZGeUoadHvYybJ5kZWJaKBQLmVl+krgW9TnjvXgNwV79FcTb1TCPMCbARbRD+U2sSQPOJkFHRE+b5
od315HtoD/PYD+a9vgxheJX0SodCN5vCfkrnzDbvMZCJ+LNX9I1875LGxOuRF7OOkd9WhVE9NpXu
aak/8bp7p1Q0kqj3sE+9/jR4fZGbwSD6kVgrxqhD+pAtSUtoWUIC8ng/m1VpZ35VRXjtNBp/9oXW
RQv3Mo4sDJ2pvJ7dGnQ/ggjl+uU45Dedjb/UBw7GqjPYBnMHnSBysU3STmLVULVxMeY1dqFab/Mb
nfHYtcLKwXyt7SIPJkGdTBuLSUbMNp3oX1XDBd11pH+4xGEOVh4wc5DzBtkK0rFiHOJTwcoC7VTH
Brav6ZqD5yoQOuyNSYY3EQPCTx2iQAF/Zy05E4bAgkskV8dJlNCZLK1huA8RsT1UBA+VGysqrGjj
VUs77oaUEI2dgfha+gaR0mUQ2m2M/MdJnrt5NLFhxel0rVuxbeJ11TLsC11IAiqF6IAspLSLK8oM
lnZ9TuxPpLlGL26vQEramRY+CyOt3lUuhvuJuNyUQa6RfoktpLGYg5LuRWpCnOrGzrEg9AlmEqUI
+YaO5c7PDFqKFplK6qxpUGApfbwS3otNim22KfGoH5eZ9kGARqx77MYufp5du3iLDbz87B9l8wY8
S5sIARyJgyenmAx2aYyXJZyt4izTLKF2+EDcYZOS5fdmO4V9g34Nj7CmzNe00CYJoRGVHuyJJrnT
s7x7wSlsPSihje+sUGm6RZ7jrUlao54EqdMamAcGF6nDLJY1LTN2vk7R5C4AHNxBMWIdwTzWArlO
kOTgtPy5V+J2MSwmYwMer8SvOSvS87CXnPTNMdS1HV8a1XCxELa+z3k5CKx20M3xJhYLr58yGJfR
gmh034wwQTDVH48LZ9H5eoa/Thxf1l902jDe4cJhIibZWPH3ZMrIT7w64WWVEmC+AY8XLgExIFPK
QksxuHHdFhzFwi7p+RU62XeTOXUWWHhH6RAtWfQ+pw5C0t6LTSb0Mxm+viGtVatMrt5lTlLa4JMP
Wr+1pMVp2BoH7kvfzsWrdFta4CAEcdmYc2kT2oXpiAGjwA20iZZ6DPf8120exC4+i21WVOoiRrIp
UXJ1ZQqCJMyeeGVKfY91CMmyEXaF7beoYIA/GbWNkXEVYXw7F/2ndP0bKP4fjoh/Kl0vk+hL+6Fu
XX/ie91Klcn5m64zw601fkZwBP4d9LPyevinpGVYRLyQEfLPqlU3/04lKUFUMpejI2JwBP19/obZ
ADwep/oV+czZk5/6UKX+VdUqKXJ/LClBvTHfs5h68Xn0yv5UJzh5Z1ipCv18SJN62s9igh9jGpXw
zpZczO5l7WCQRvyUZPFJ9U7fky+Xt91ZyqubIWqRpQwIZ2jvHVD/HX7bMRqvvMoG26zZCGxwn6lG
uOf1msvGWZRxY17xE5lAi92xF/gNZ4RklxlOmx6cmczWoBZpJU9W2Y0imKOVQNgmQtl+0Wuz7lcS
JjyHj3X+PpEqAFOUHgDcVHQ8va8QmZ/IONNeFi2RK9hxFAifbGdGe+RFLxn5glibCo7m2M2Lmr+P
vEiCNeFo5j7tdypBS+vjwrfIOFuCNDSIGTTH1Gs3s4Sq4yMzG3sfb2dj7sxB4r2WIqlRYzaZnA8W
acxPCKHXcHlsTFtAI9FVu/TeK2Gk9lMV9e7nmvz0Fo+3rRIfScTqR1ZKl0+hwUc+RjrKJj+1xqk4
zSggCiQzGayUskIZvlFM49wzi5Dp6o4gHdlvlnoZjW3mLF4XOLXjLlsC0lgVU1u5RPTAabhD6qeW
k5226sIDFjFxD7W8LvGLquU8b8Kmu0IeKfLVvOFiE5VGdjSkOfWI3sfpqURnqnbNCjLvfFDb4ScI
C4O1AzQSF4cujFuEnAxVzC2ps81bS6cA/1bjOu+xJPUvECzDn8bC7p8xnWj2Vs9ZrpXb1E0Q16X7
3iGCbzfpmIBxaxd84yjvV89cyZbFNoqO85jaSNR8Hb0lue+pdOaAxNMuR/0vcf6XqjCdYMK1gE2g
kxM2zEZ1h77StM/xoCUAd8YkOephF99qfdJ91S3rgUA6xLdxpwsoSoRUYcVM3eROjVWZcIEoJPOc
aF4O0W2LgGcxzEcEeNR22EyLmUWdNE9lDSni8lThyUpial1/IO9Y80PU86z+zLefppLBdwAoo3w3
eg2Hn2v2ekGFZC83TS45YE46BJydYcK79fNyWLKAeX37hYi18D0ci/LKMS39LRGkVe/IIUQDqJym
HDa4Ou2MP5PxhQ6m0YAjEUa7D2l3134yewSJK3wvr5Zm11eDCUUVrk0L4oRZhttvCO2ywWLFDdZt
vLppdW70rdn5iTCASkR2x84lQnZr30gI+XrKM0ZTuHMtZ18XlVEebVdF66kOnfVdGRkWhB4chyQY
9kZ2TcKMcUvoZnbBgKEPN3Gbic9NQ9Gyi5BCFj7ZZu4T525509M8e6ocJ8ebXutOckZ5Ql5oPObF
FemHAst5boRAaBPCQwOvdyNwDjNZp3bbQHwCH0wYede4M/WGWWHIDQlHeRgJW/RYyuJFPaRVHj0j
NeP+eDnp9RwtdFds5EzpSKJabuh+Lqcq92MTx4Nv6VFz8ty0eABr5kbb0EnnT8BCzPhqKLoWdZUk
rPeWzMaWtg7J5fgQ3AWahBE3435tdfXbqJVTzqBjpHRTTcWZEo1AwQvVyFYg4rTQ8XlhEa0GBeaW
vuaptSgq9aLY1ANRriRvkxbpR/gZ+HYeJ1fA3hWUpQLcBkU59hgfsASoRX1x63DjtmYod7OjDc+a
cKrnwmoIJR9HrR5WTkE0bvopIccsx4CU8mfE1EU65CHlSCHfUDW0xxp8TE7or40CIpvrqd50TBJv
eWDx1c4h8gM/Ivpv3CYz9q5NAkpebGpeuNI3TSapQWjh/SLhzU3HLS21Or4i2zs+ayFJccwznOg2
aYqB4364qF1JfXCyGotbgPlaK/wCuwY85kWW1ZHiBJtPM6eR2lrsQQqNqJ0WOxfMm4fssihptTY8
FCqJJtStjefccvQOqRNriV8s79nveKyn5DlJRKKCFswtOc+8aveWJWH3QAGtzsPC0LttFrl2GqAV
w5vAairI4hW5aqHuMhTxe43MYF7SXENPCW+l48RnFJ+SLg7LjdMTOeU3/EFqwSTqT0ZSeaSEqmwt
gRLS7QhAKIgo72Mq8LwKk00r0yXeNnod01l1HOvz5CUUgOz16bNrU/WWZ9bYwVr6FFLdGa0vofF8
HvuiJJp0wRlq6LhC7S4rhj3ZvtnXFFr2pT1J+8FATf6cK6N9jzXWQpzplfysd0oL8ckL8WmqUuAn
+Oeqr1Zkx3tC4qtjjkXnBUmtOnmhjm0+DisTTAYz8mqDHxyGFhQS/XaGOfYo7RRadeFUjEpw6zhP
YWOOmIA9UhiyRFu+ZhohX7rDMhC0idXvxzylfASn711ZDGpnn9RjeAlDa2BZoosG56mPB/3MVg7P
DHgJlKYLL02ysiYGkxdlkPdZpCHEzdr10JyHVk+XKY1wuFhTy7l6sDNxirFAvXcTU2cKidq0gL/k
s0sBuCCvhCxkmpcdzj2aIJE7zjCGqBBQ11oZ6JrXzBN9zA8S/KqOFGnFdA0Z3J5qzuyjci8iDxnK
hYxIHWdnmZawvJc56rjN6KYWzwDqgvCAsrDFjeVFhUBpp9m5uGkZx+mBg0W42GB2gtyVSbPGPNi4
+bGE+NSir0z1d8eNxvGzjq24uajyEGwNK3DBypR7KtkAKQrN9SfnBdpfbL5hUE/HwBRzARubWT/D
uUYlYbhZpl6EZFbNKn5klqtZ206jIrhHG1RWm5xAuBSSzRjJxJes8lg/7JkL4/UGBJ14QXP6oqCu
mGhnS886VKpCLOsPXj5YLgtX7jXlrrVtoF1NxjJGf4/e954OtjYuwPiwSY6+TdPQvfCSPpy/9t5E
wmrHAkE3wyzc9kQVW7WnEJ6WdxZ7mQ6goeBsMUE9EqXId/FYK+eIttLE9bdEVQQmwMqjN2bMaPfj
Hnkwt84u+iCxQn5RI1bheJhCZZkTCsnItD6rqVf5eZQROn8NYFssmP1Xv1bZNT1MiXoeYA8RUOMc
8kZDed8IKGGw3ZbKJDNcJvonpJNGso8ah6MwD7I9PZDHVdLisO0xWbtfTeM8I4/Wn6ZQm4x9gZfy
q1CuKfcl/rmZVQIXJCn1BHz7xsLDvOkH7KM7txmc/lASkTWfcc0zwjDFsPJQWsQnVykLT36MU0N9
0ThGn1ya8y9OOQtnpyM5TXZ623XGHh45TPmxTEoAtyA8FpABMrI3y+KsHq5lqC5rTCbmFuq8qINK
4g2/0PhiOcg2U599AI2I29raad5YExK1s9G08ajrIrGCyBwH96p3FK+5Dm6x2locOxpOayoCPhGi
Pd3SFBdfG7TxnOC9pOT8nS2NuUVO3oCTKmPyi2mh41lK5qFHmqYK4BENPAfdDz36lQA92/DB8hKc
DbyqzX1lcZreqdnpgdSNI/0chLmT3NZOkt7W7Rx/LQ0MZkE+wGfyvcmaj32NgwO/g2v3m6p0LOJ+
2g70W9fI0QOpUEj3XI8jLnHriPhR02saJTi4MkEjtcVgU9p0jPyhwdNzbao2UmelXSUTx9tZVUdr
zJvUn+MQl9Uyapi2AFXXRCeU6WKhdVBZeWrw2wEFRWJnHDOPtCEuHrSE7aCcgYZHpY/aRhPcBRo7
EqCYhYwbqhZ/Wb4RqgEZ2Vtt1vlpPZcqiMZudjYjKOiZGZFHeLy25Jyiu7j6EhGjgJY6LJv0rc5r
a6bzAymTPblL6gXHmt5VS9BUzgCSz6Tt09K3A5AIEHGxnVofdpQdHlghx44M8CTlZGrhdp7N3mAY
UzrOlcuaH55jyE3bS6clw/PRsUccfgAPzFQnXpvDv3XP0TM1OSC0ddEv/xl9J7+TBTzmjf+aLPB/
2Tu35baxbMv+yol6RwawcY/o0xFNgJRISdTdlvyCsGwJ99vGHX/U39E/1gN0ZZVEq6X2eT5vlZV2
ggQ3NtZea84xT+gbPn9XOGuRifdGZLf8vX9Ov+kIMFdGR2cvsabqoon7F2PAIhcNlZKqWyi7mPXp
/+4jiL+g6pPIpZLJyYD6VR8BAd6/Bt/0Ef5IYrdM8d6MpXneBVs9WiloBmim+PevxtIjiZK9FiSX
IZXw5FlNuzRGBdOTgL+0rkZF3qtYc5VPZn7aW/UwM06ui2rYRaFFxCplw9vr5kVPSnwVX0bhmgz7
i94ECJq3xUoO51aMRS8T6yZYjEh6+vDqF3pnEP/epQV9GSIadJX0iGOh8ITfOxtqeUn1IM/ypIKY
mrjFvMHABs7LICUnvFhyvDdzSEOU4Z810BXWpfg0boVf9/jmM1emtyTMRR+x/Pqvb/6gNaFlTNHl
clpAkYWkIvObzEDahWlSW4A1syb9zCq0p4EtEj91znmfYAUG+2xYTnQmEgXHK6zaqv7kF3pnYRhM
3lmvZIARV3IknivcVLHG2d2j5dHosGQO+FvsLfn9BCWdXBTmuSWm27ao/I9/n9+m32j2DDJ1+I00
gcBnGeG+WpHm5BiwTsNLlTXwVJpd+TSWruUHHAd2mZZrX/vctK8Uty6/qFYS/trK/p+z92XdHT0P
pHhy9OIbI3I9lkzlqtFYZuPuk1BGXzjrtk+CY+gmbEV48vH3/E0/sXxPIoI4IJISflDRvv6eehSN
9awE+wDP6r2jNfWplnfaJxd57+sAlV+SqBfAuHn0ePcl4XlhoO/DwEDRaYTj/Riq6rpFL3v/519n
YaXgC3DolB40ka9+NtKWzDbW00t6Yd1djc3s0naT+pMB/ntfB1El2xWNXYvm7Nu10aVmCgwyviw0
dwJWZUb5VuUUepOU7fRJGPN7P49r8kyyV7EFHz+bOHnwF8XppSHnbt23UQiLMuy68ZP19u5lbLrJ
NrYMvtPRY9a6A5UTYBTbTee7JK9CcIxUZR//NgfN5NGqRruMiIOnGUWVcySiGYjcq5ifXpacHBS/
tuu+2BRBAzLEsOVDoeftLSHapuoXYyvYeRMnx/hdCc0+sajm/kxjfNj8TWPRkDNrXoJEj740tjQ8
GJnDqa6Q2xSr1GmvpOP64y+9fKfj70xkFrpf4h3IQznSJ1VMSCU4kb0QTO9pkwO7LIuvUZY+ja7c
fXytd35FMohoxpPUYdrk8bxdl9S+OVOCcT8Eabi1kTT4qh6am48vchSeebhtFjoo2groZBCjH63+
pIgI1MjEHrqt2OVL5yaXVeSzuEqvJjvCqwNhrAUqLI4uQWI+mNasrKWR6OczbYStiLPgDuttcov+
o2fQrkpwrCAHbswOqPrHn3b5MEe3nz2cBY12SF0io9/eEgOoY828YG8JqVzOZV89cdCpVnLCtJtP
oYpoQjVvPr7mO6+ON9cUb6/ZRurYJa2xTwSfyYsHMPLROOZnlYO/OtLJE14VWWv3Hm7N6RwNiHL9
8Qd4bx0sASL0e5gP0Sx8+wG6il4fm8reDlpELYpswFVE8SeL7UgB+2sdUD1hRrBIW0I19fYqTanV
WtGqe+oKXV93Yyk6X0QaFDgxu/0DWpToUama5rZzF0ApJnlEJtICE2UkKu7jXM8sZdUpuZJ+ttG8
dwN46BiAWQRkMOV6+9FmTSSVWxt71rEDjL6Mbph+Z0/0s8Qa+2v8hZZTweyoob/Ne3zpsJvaOor7
mP/luldxMGovtFqHT7bZQz15vBxxxJGiy/NDatbR0ugxe4E8VvddnGg7OyrFYi/u+13TNzRLzJHZ
gWzKR6uAeC/h9n3FoQkDL64bplYZNfzaAj6wHasi3ZF2X939+cJBq6mDs1nKguPAeauCCcMxYa9I
szhBWQ9TIXU+S5h5Z0e00WVTCWAo5OBwtH+EmGXp4fR7Bmd96tctKNtcTcCIkoRlbIoEdOTH3+q9
9w7xScjVKOhURqHL+/xVUVDNPSMHrdmPgJXOtJZYH2BQxjdpDeJqkMXo0pqNkLUAX9IujFiDhm+q
/W0w69p/4Z3DI0nOG8MBsimPlX9pmZR65ECJChVrPcfdiyrG7JOa4d3vu6hFScjGV4Cs8e33bQuh
B2nU7HMpiNNbuPiMCBdcWaTfxJMcePVGINTyMCiRDBKyC1JzaqEzSKl+cu+XJ+1owSOq5pxlMqdW
GTK9/SiylbYEQ7UfIs4KdMofq7l7Hhz1KVjIo/N80tj6Zy+od55+bKcML3j0VU4PR9dMK8dqzLLa
6wMQS6WSpEpAafUMzWV2Ymhbo0Ao0QGMHrP5Kwieva131+ZE+oxWfguXmuPj9ffu51k2osXxSrVx
vBsxEEIqVcCpDuWW5V3AHDftT7717xfBl2Xw3jlUAIjY395oIPVykGW9z0cR3TOuaO60qLT++Jss
3hHBkiJyDfeo/vYiJVruvDaHfd4Z8oc+WOluNuHLfny7lk/6dslwEQdNN7475NbHuuMCnJxiWsO+
VQdxW7VzC8Z5LoiI7M38szDmg277+GIocZc4JGNR4x6tlclSk8GI6FhlcTGBjTHC62g04y96M44Y
+UegFuAx9Xs1yIkU5eTyfQLht8N1dRE2mVkBTOjdgOHv2NSroZ3SdN3oTfVZnPNv3QJut7kQIpf+
CDv0b/uGaQaTHgjURCPRczgOtdlX3T4+M00LUZkDFyhn5uvm+soaaN2urHaaTsOGAIY/XAPLJ+Gc
wBOGWxcz8dFCS/UxY+A77Qk3gs9t2il991j95A1+vAaWEykoD0K/2cPoWB2V5hMD+4U4uR8KiUJk
SIYLSx1XxlQk+48X2yKRebPaDldazr1UMKQhH7vzOglEpWUB5ChRr1EHox1x8D/uEGWCtEI3uOgD
7BPSY65l0UdXhTkoz61buzu63/Mn79/faqqjT+MeWaViGzCwAGcVG01zwUukuKrF0F2p6nBRw0Be
1yEUnAxee9ZN864Ky34zOaN2alshkQqlUNLpk5/7uJg9/kRHDwjC3TiRgdzTwmbCyGb7M8ia7HrA
CbAKUvQzLV5VIlkjpBUViSof/zzHu9pyddx3eB+E0Bbz7dsNBz2Q08Vms7dzbfAcRNRe3Jj5Jxc5
PiMcLsJW41IZIKM6dowFvVLLLGUJVK24KdHkIl2fLoQcT1jeSHaGYvzM777ctdfbznJJMo7Zru2l
ieAc/c6ZwhDAbet90zgqs+xBiHMQ+fOt4yKW5S63XeEJtQwpD5z4JhllrPkcmg0TDT563E+etncf
AlgMPNIchW3Kkre3WU+IP9GyhhNL6J7NfU4zDyA4oT5Bojywv2krFOv21i0MZCiuhTU0Jg6Eg0Fx
VcIA//7xj/7bprzcHeoWguiokrDbHG0xTLqc0tJbmMqTsgwyo+ZRixuc/gAA7AScBajVsp6aej3S
CmLOa1fWc4VFot6BCYRGOgPlM1dK0HUnSTwx11MyVet3Rl6nz5981vd+STZmtkQ2Q8qco52Ktwbo
ojLfQ/cm8ENPDaT/jjo7/F4DPiwcCK1CEyOEoee5jdpewTGyn/UZ4THaC4ZM/scf6L0nZmlqYyMz
sXgevz0lbBbwV9VeU+qZEJJORU2iZV3/X1kyCAiBg1g2ZcfC93hdU2eOXiQiXr63XnDiYzdPvNTV
M4qqtCA8AE3pFiIPahEmbjNpQfB0kaXUeraPofjlS7xA96dtUxYOFilOfiCT8eoffygEKKGYHfei
cSb3PERGd91rUfQtRvF6+8e32TU4vsMvIc+e1+Dbr29HAXzLTLkoJxtGcZ5bQONr5ZNtYrmHR7sE
XUbYB0gamb0YR+WWTVGOwcy5qHAlANQZO5LjoLWlaUX0oNsX2enHX+qdKgNVKHJSjQJMUKweXRBs
So9htr9oYtE8qLJqDQxEA0CkwemMYtVEGMY3zewSXegmPaxeXRumn0UftPEnrx32neMvT03GvGkx
n2FBY0by9g5zeorGroOHh5ydmefQ1+FaZ87wMMrZfTD1dri3XJNpRJRSff0wDGw/CCgXdu1I6wo5
YYio/iLJgwCdv2sTbTUHkdttczecEfdr5ax8VZXGnndTnak7ROmoqN2u5d520gTkmM15SFCL1Y57
ba7S2zox6x/MAwj5MFEXVl4zO+Ap7bkgSNAYlahfm7mtPBG8ll73MSYbRNlV/aNt1HBfDuP0w7Sa
0Fgjg2i01RBn9ilJ7ZO+DfN0bC5aqx9Jf+zM/MfU6hl2D5qhiV/qeXfTGBoYGaKNCYACXhN0G9LC
OijQQqQ/UYnDYgSKptzUzO4LrxdNgTac4mWbJuSRV4U+pT5YWHz4ZZoC9IUBo39bok9QG6KxZSA7
zw5xgnpJSFmro7Nnrl90uzFxu45xud6dtgXTKg3pamTjuK8tWM8cm9nSTtzK1UjcdpAKIVNA/x7/
IOsNyT32CJgA8GR4n4hhmoqNTiDJ5JWuhGOd94sEKOl7lOeocx0bHnXBqVlZRAYdaHsDT/VFgJdq
Xk3uwpEOOsUdr9yid070oOGPu4Zsu1OYatpLkcQq+jR9GMMV+kfSkNogHOoV2VhjCXBtyEMC0eW8
z/WagDnRWsQ1tqUmHNRUMJt9I81KcxVoPKH3bTJknZ8YRnonelMCwu0RAK1IWmPwHgwcPEmmsrAI
6m2IEq5v+HX82Q3ltZLrvDbhZYtrMimEtjeaEZxBH/RWjlam0bL13AAhPoVcCPwhWRIFWhHBrEYH
WxCvLFrGj9BSI7Iz3Fh7buCocwBSxm+4LrN5V6jlBA7TCOSP0kqbeV/HU5HDSLaJNMeeV962KMwI
u8Rqht6R0buGQ0MzryYklTfhXLOC1CmDatzVFWpRAkzJKyilW4Y+o1BWtUugr+rpjYMqazB1gmPK
qdBCurw6kQRRRSsV6fSE+LAj9dddh2gQ5TrKFYNEDqi9nV+RI/ndaKMW35he2LelNY13+iSsfGPg
Kug3DLwWoHoypncqERS8H9WUuDBOrf1VHwz9NeGQQsc8VkaEP42u+En+aaVtZO+KNUS7/sw2AbLp
GbrTbOib0zLUI31LlCP+mdolkwYCWnKPxheZbNDJ6C6uC+0cEaxyVlthVKxsSNyo0Jyqs7alUrR3
befGAL6DBklzFNcDgryu/dKqTqF7YozIBevmwWAPQWFIAhk2je7XK/W/7Q//QPfz6kX0m/3h9rl4
Dr9nr4ULh7/xt3BB+ws3LjPyX2HC9HT/LVyw4fwgG1mGN2gXaBn8W7hg/WXR/QH0CqeBEf9r4YI4
OPoPL24N+Iaq/4kB4vj0wNsZ37kNWsvgnGocautXzUWAXfE45cG1FSvaA6TH7B7p9dB62tgRaWe0
zvhUEoJ88uoOXf0qAl77+I/LvOWqdE8ZLHEDVMA8b9+OyP0mlrR73dMTQvuax7f1FMafNBLfvQjV
1FLfOhzCuLuvazy4gbWD2eCaIFrjYbJlg4yyHqdPSsnjF/3yVWxyLLgtXAYHydurdE5QU98413kX
AYRxRGhcG07cs68MjGcK+9vHd+64tXC4nEYrkmkQQxJxVLCniTbYQEKuNQJXz9RRvw0HzTxvOmf4
5Hu9d/egWf19If2ogLEKV1B929cDwhXSoh2iKaWSflInvbf62LZ0GFh0t3+bd1thQ5pPZIGhdNwb
/lCPzBgQ8A6durKZ3ASsrMGG5398D387oR1uok0jkHhvqIDq0cpA6hhPUeZcN7ku/cGQUIdp5Bt+
gI1xM5duyhzDDdaFDX/NdBprY+p5+BSHxBxgaO5G9v4qP7OlW++GKNMCH4UzHqGPP+W794ZzkE4u
t8b4/HhhSdnVbmLjs64bKo90NjzeibYHsTV+EfrsXlX0kD+pod/51R1VBQiyjOs5gh3dGXSzEfJ2
cT0mrbYTcnD9Gf/Knz+YyCh4+NFmse0cQy9QsvbR1KnXbt6nePNA+cSyc9Yf3z4O2zx5r88fsE4A
8zhQNTgMLAiMt09mFYWJBJV8Ps69ba6R7Q4PbuJk5Y7yzSn92HFJd860xO78XmhdstYK6s+VUesa
sYOqWr9AdwtA4KCzGlaNjUt9hSwYX7ScGyyQINSCc6vmxOYPJdmRXjy71k06TNm04rAdXM00JpRV
jWi3XbluXN3b2K3upZGT4EiKhXyJ+qbtYI86KmGcik5ZHYI60FZCqfSvYy/JcxoBw9+1lcqPn9P8
R4qlY61Qiamm3ogbCBZA1NZNS4Gw4okdz8Gc6dcVCbICskKcfjcJSoLItMisvdK2tBM4IPo9VSB6
3oWIdSOhF46bpqj0dCU1mV8vYub5JOX/EKtpkBwomsEcvllatdgmgAJAEKghQhKLgW+fjGTs0jw/
QftsREWteKnWKj/CTowvOJuNrVOQmOObA7Jpz0Eeest9dLdiRH6+xWoLJIJHLDyz6rLMt4zd2ztV
T0VCuEMbbEE7DAqRW4JTOtk1HKIIsB2iE/xVfemHVpO+QP/HjBSCvg7Xcd3O5TmpEzouHrYwYq4j
kzDpsJHKsyQ0LvUle8KpawGv3SGaHpzN6JjiW0FSFvppdwQQZ9QL2l86EScgsy3cWz0266sQc8a+
zLmCl6R2Rsy85WKEcBTnnpdKeMJ/HcmZU1nDo6MM3bnj0GTwaz2VV3PfmGe16obfI9deACwHa6ol
x/QBxyCG1fhgXm3IejknUg1LK2qLxd7KwT84UQ+21xyAfupH7lD5WGMAHVQHf6x98Moify6+EwjA
YEgnto4o9MVYizgeuwAmu3KPRh7nrZ4yxyckdnHkzgd3LlyD8AeJKniWGCvh3w0LOf1QD67evLHj
tT6m4qtNmZn7M05vLNoHJ3CJVbkmyH0xCKcHr/AAHZyE5sVD7KTOcItduz2v9VJ/UVmh01VqasOZ
WCzIZbK4kYuDMzk9uJTR9M8DXuXFvVwcnMxFZuLfcw8OZ0hpuJ1dg3OLN7QSY0SfT1Aw5sUcXWs5
PulaXTzTWg/WHxU+GCLCIBZfdahisR6AHRC2sBivlYZAG4xSphrzXgGJ42cHn3agd+OPeDFvi8XG
PSyGbnuwCXvDAD9Znlgs33RVs3tjsYGniyHcHRdveGwAfPMTt0y35cE47ubRuK8PdvK4MMptdzCZ
Y/+rnuKD9XzG0vekqkH4yCdovhYI4i3PKmZ7B/25Tn1ncbG7mR6Yq6mXnMaqg9HdmLvpMViYzmtS
NbHCt6GbptATcchnKTlM8cE2X4x58gx4AjN9oBX9HVKC8oe1eO0dYK7Vqlwc+FWjGV/Ggy0/dZPi
EmoDZn0VsSKRwWXJIQQrG4b+ZvH2O4wYlZVS4PgPlCi6EI0gfgX5tGmtbHKPrA0B3qAChrzWQ5To
elX4SrjQBAy4Amq2rEEm11/GJgE5MDXMWeEjVKAI2gOWIJyN4Qta9+C6nqosPcFACcJgPuAM0APp
jQdYIbpQ9ZiWPZHr5kRe5QJCSIOC0yd9FQAJ6cJKGGQHNiFiWx59wozAKfACi1s8UGK4wvlC2x+g
dYR9XtFIVwSsuzL7VidI7wBqGBU3hCcFK5N83YXlkLLuMVscEA+yJSi5GXJF98IWBoQWYnPd9cmQ
blFF2M7FyE5efcs7WdLuMUQckBBZKCjsAKqhybDJqTTz+JyOC4Y3hMQozVcVxBMaNZ0tB/3WzKVD
+KHaiH1LyyFkc9aj3Fd6hgs7BddAc9EsLHe/aAt89WYlKtez+d/BenkqSAxy4bf5tjvXy8sulGyb
dC18Z5jjDBmNLc40PbZfirJzjXU2JjPBD0DjPQNzE8AVo668gYN+dmrGvXpGi1+Q9auH1qNcdD5G
paJ/UWdgNl6nW8rPnhyzL1mPn2HTMGZp12Wixt+6PE+v1CLrn5XI1J6pv6GCjEXMT0/XLyJ+Jgij
xFfKJhvXCqFP15WIIqD2hF2o2hcnbtS7Gkh35pM6FMantTOG7XoGKqN6lV4SL6ZEcho5x+dThp8v
I5zczhL9pzkmGgkvtkzHU8s0cLONdoJUYh6IRjjVsypV1oAFbMgDY2ifwkRJcA/oNZHpqlsr8bqv
0oUGgmnwKzwOe/RF6+ZfCfUEXdTbCdKLAIsDl2C+mQLNWFaWAY7B9eq8suyVoUcBUaojTQa9KKzv
OLPSYo0NFtuFkTZ4btxwwO4sLYJ2PHPCBrgZjXziFd829Cd0K62UNYFti5i764ghadTRGrGnZsEP
fTTohgwZ6a5RIHl2NMmLaEPpkWFjEAFaNaoZGM00XQrk14lJwrGd64AgzHjIG498Wjo4blf2ZNlz
rACSFNNfIu6XVb+2Uxq1qO3M1EBADjrHSxRCs1aWDJr6QhXj0G4abXCw2zUlmAUrw0F5GgeQoM7V
rOyj3cirwF2XxKWM27wp9a8MLJ2tFTV577eKJR9USgX4DuoUBp6Zgm/0+zBusFcogKLvct3g/XM5
a7jtSH2Q5jURBvY38kuQHQZuPVGfYOfyHI2YCF5COhbQlTmkNQ5JZLJQbPXF2tpok3JJ9worotPo
CUwZ3aJwwNGTczsDQCybsMN77PE26hIPRzJuJmkbtNvw+tJ6Iw6M7D98pNrL2OkklUOOoFE30mc7
ERNepyvmMbSUOLLT1lPKsVJOBy3Jb61fPb9psBWP8JWlGUgWjOh3EnZwdE8SKs1Cw5zd/ESSAjKT
GKzPBbkssmv5iaPB8Cu15a3WHBqQgEWWbiShyoLW5KFNWfdhTc/SBVzlIlFrqzHd4G+y08spSc+x
ZRe7HlJAvx1nQ3Yes/ScWBwy5AuWQ1jRiQswxcAFkPCHOqw+XqyMlWSrJwjO07tJO+8qC3ufRaWC
iUbDkO+1aGmxIyo1B7GWyLHLROP9irFrzmDluOAMonFW2JcRwWOmJK1nPTqRcjcipMUWYPV9u60S
N4VMm8XJQxf3drY91Pn/3Xf6B6rbV0ee3/pON//nf7M+y+J14+nwV341nkzzL+wZKB04QS5ClEW7
9E8stfkXmmPGt3QsIMUd5kx/g+9BTzt4aDj7sQlwclraGf8EbyiCTpaDHIueAEoSmlJ/1Hg69Hj+
fTxD56vRFjPguXJKXVoZy1H0VedJEEBsJYQ++oWdRsreJqKt9BxgYorfj8x5Yb8o7ItMp4jbMnoX
13Qg4MicaZTwPJOFNdPBDlxeZMR/Y1UN5sJtttooKGN6BLrZztYUSuLKpGBeOTUUHo5hRAL6DWJb
Xv4yEleFtJXCJ4CTGG6DsKNmpeW2/BkaCbDgnKj0mzZNKlwbkvhOsoTdxmI0ClqBPBydRCy9emg6
qyQmOrafjEKWP/98eV9Wz8VtK5+f24vv1f9YnowfJQjpGIDZ/3z7j6BP/vngLMvlzT+sixY71nX3
LKeb56bL+Ku//BzLn/z//Zf/8Xz4r9xN1fN//uMH2wRAnpvn8GgVAhX9aOHeluBJ/uN/vcj4B6P1
X//FJYD28Nd+LV7dIRuW0SFtJZU9jAHi34tXs/5izbB2EUMvrq1/RTYI8RcSC5SZy/QPLJnLevp7
5RrWXzSPXBTFqrqsNP5zf3/7fzYrP2LGaL/aIP9euyaw/0XhgxhzaS4sBqi3axfwBq2BJdkqtjQY
liEnppUpssYGcWe33aMYDWtiNlU09jnOFGiXnl4T47oKoEog7QOIRsA36QW5Lys5kjhvGBMdBD2L
5r0Bj8a5Hmp9qUfNuQ2DG3KkZH9eJGrGklcrV57O5KMQU2mE4Y5jhdZmK61gFfvEjQ79rTUTwJ6v
pqKgfrYVMXd+2CI5+J5pmj0I+F8i1Bwf9254XXTNPPrkEE7WNzLwWspKl28dnvAud0xCt3C3jZdM
bon6WzEsJO12kHna3lPZWLZXiyVSdXSmObvMyzyTdA5qJ7nFI2GmN4AzqvwJE7Z9bYaFpV6bnWU4
O8KIGhgsY2kXvtBGSqG8r+ryNKPn4dzhgy3Nxo97h3xLtx+K7CkP2yqhanMHQl1EG9AqSKy4dy/6
Euq0r/ezDd8G/pCZzH6b094iryybh3CvOXXnxB5fr5wezdZVCGAa67Z6xvnl1tmqXWJtvmcRwe2+
O+cD/n8D3B3x9eZUNOI0jWotvSZfL5HfItOOm31sKY5CvUYW3Dav9MR5cTqq/1ONQO7mmZBIDRHM
qKexocL4GHRF+BliqCzEhNYWOsgXOcacUVprLudTKg4NDpgKCMWPixmkV1BqJT9bnTMGHhEoVW54
WQzkdlkexYcFM7/tKUVoNvBhCb0i/TQgIbTOZdZcopUo9X3vwup6ILsYN5E3jjGJN1u4LFrzzRi1
JniYBb6pL3U7lOUVJJX1gLP9ZG7iO0Qtxlk66OkX0DDtNhxcijZS743Jqn5qZRqMntL3Dyqxxn7A
hPqwcK+jNC05UI8hocQDpMIcc66EZhFSUo2gSK4SiHH6V525X/dYc8Yezkwh2xWvmnhQ/SaGMrly
usroHN/u+sKkDgL7A3ixLGiXGEm5AeQ5XwdKW234URWAHtgUVM6DtAV93Y0yukMEZULA4WzsuYAY
Hwnq1ZItMYfSLUh1H2J1n46pVK8GcJ5UoSHYPumrVhwvVHY8xTRfJlAZJ7EixvnJMgjRDdbmmCKx
xa1fzgS1V0s3BLv+Y5pNYl0bZBd4uKZy/aSEEbDhCQse+aPiJKk6vQKcKOrUq0FRQlPJImntVA06
hqeqsm9vlGpO8U8DxhAZOr0SkcBtm5aG8hD3U9M/TRx/h58O0CZnq1q5Yp4qFZHPF5yTS/EiVTUt
N5oC92BnDTW0uQirNUg2pt1ZeymbqmxPqc3yG0M3sI63Ux2A1ZM1AXIz6SKe0TWEyKv9Eqpm2D3N
jm5Sykelj+rIT6BYJquoY+vYV0TKQ7SwoMbMLjcVOYUCQYn2g3NqF5x+N9htFNzdeW15rt2WDFWd
0vSE22U1IBAlOU8ngFYrLQVNRaJ7m8+niJWNaIWEu4CCUYWOWIuhzB/6vIOwNEk3PVuybq7KCZCo
ryeJRZ+0MjIOqrpZPHQin5+D0rDONCuePbjTw89SOExdysG6IcHwYQ7M6SZocFBtY740zKKII/kg
mvQkx5S5DtS5F0CJ2D/5IIQyz7Zabu061k7w2QB4QZfKhFVpmsfRHS0TqKIS/wiDQfkKMDG8bBdG
XUrS6jqb9OnGLJzspKLcOqmDbjovRJbfhUk+XDdFqotdYDcvyDdbEq7pCgGomyuk5G55D0mLNGy1
1cQLPegMaw8Di5UyLYkxc2wP69xptTsgHkRMmkWPoq7V7Qc745DjjR1SDpLjrLVsc6qdzpK2FwDG
/WJYoElO5kBDwpFz1F+JUqTnCNNsjl2MxS4jV7HXFtzLdK1BQcpWRaOPz53s71tpIe2yh754MAq1
vmMHAMCiGZwe1jlel22Hsvqnk/XuPm5g+jhmAdinENMFTLTg2xBFs3ZO8ucABSCDC+qIIbm062WO
YUTj1srd9FtTdRpwhRKkVu/wpVZFqBrSD2lDxd4IsM0jA0erTithya8DL3sm1qOw6hObeeENcTrk
RWt29EBzuL8Ie9AWQF6NO06b8hECSQctwoKyONrxTUWg2LrORsxxtrLDvQdvTK/u1HSs94NBg/Fy
QqJwKpOJM1CVD703SBO4AoZr/rk9jUUrFgiUrE+7qVB3+qCa91KLn2iXFDttDM/B3JiYWwaz/aJV
FcRjxroXttFdppOT3VXzPPuT1kuvk3PkjyWZqH0cnLelsDyzQ7TbZdAW3HkpBfRK5I9x0Ng78OrK
DTyE1G+Lsrwkfi3yRaqEj25MMHWd2/26Vk3lJZuFOnpunXTZqlJK4xoucZ1uCVceV0goLMtrxj7c
KGoSn2dz9xLGyaULX6qo6+Ax0MQVVXdza9S1sk5iaXylEUJvL64QlLcXUqu7bRJVMe2/MldfghRw
MuOAM0OisNBqI/qiKCqQr7Dx6eYbWzfsKReaZle7RA7mas/GQvGPr26UgnYuvZi7ETLehjffT0we
ce9ZZMytiHE6cZH6nEEHJv0VFojfL+r0bSUkia51xXiki9tLUk7HM4oc55QN1T3P50Q54ZRrfqEM
UqxvdQkQ9+doTShM1ayob9JMJcCPuNLZhx6FIZTg3vZrEpe6vpMctu9Mp2xyv0dpWVW+HUqXs7hJ
sXaahxQlN2QgD/Zj5mr9U0RcKzCoKZpO46Qr/KG1VF+ptJcqJIJ3wyaXP6e88vdOZ30lez4h6Dli
ey7r2YttlTjboAnrM52IudOgdTW/V+MZCA9tvUfsdmJV2Gp9kYHv8VDEk4XtIjoapzE9z/Gcwp/r
lWmdKLp5wofvgIxEWbghB5m+KjAsZZtVy67daaFteR25t+3GltP0g5znhRdCUnR7aRhBfQK5ov5h
joVYlzFcrlkbsm99kOQc71Wr9wOrd/mNFeFuksZu1gl963VQVZciScCAIVfgKIav3KcjME2Mi4z8
HPUcnydMWg9I8bkZDHW4yauiOJ8Cc1y5BZHfNELKyrMUW9so2tAzw1EUwUFLkCRrNOynqP7DYTPO
ols3vT6cE/8tPVC4lbGSzAx+ukla3BZpXDw6uJcfSCg3QM9E7c3ompD2QnuuN706OV8d2bSnfZ8W
m7Erf865rZ6Cccr8MFERImpFflFiMNjACMx+5oPQTzpYdqdROlir2gV4JdCrXUomOb5pIQVqwia+
6ZmV0QtXtA0suvxemM68M4WpfY3s6j6LgStC+lNPIKX2z4LJmDdm9nPJajgBHEQovAkOr4rwwfVp
f0OZ0PAyjQ1S5WvXBBZRO1eCGes2me3wQmJGorAbQ961anBB8P1znJmJ4rH+XZ9pan0j+TX1XUPX
y2+6Lv9q6LlC313NTvoyi54Ad1mnS6QtYzviDe8bQpZPjAZ2Vjl0xjfYftldk+TgIjmJgKhR6Nqc
tGNFeQpqJ7o0aKMvU9G0RJjcEjZdtKnpAXMG3mR3Y8+IIBEvRWx222xeej/NqNprhiXoqtLY5sRu
plBsADlm3VpUg7WtAJIz8MGpRvaSMLZSz2WyLnLs+qs6lIGyc5wZrl0wOt1J0wbiPk+Ax7M4K9A2
TrgQ6vDkPihCmi+mNWVPou6GixgOnm/T7Po2iUIwpQWi6MkEnMGqZZr5HU1NvtOIFIRcyMzem2Y4
zKFOhHGtyLq/zjMC9PzBmkNKuuYqE4Ox7/NRnmhqSugm/skbWxMmRh6Ntd0Uk0mqe8lI1oAghbiL
xORVRodmtyS7SVI7GYetdGkXtj+2SZde1ICMvK6i+6qNA7M1qfQKvb48NX1DZCjx/i97Z7Ikt7Vu
51c5cceGAu0GMPAEiewqq29YJCeIKhaJHth7o8freOSBn+K8mL+UdHVY1DFlzeyIOyYlMDMB7L9Z
61t+tl7ihvbNq5Z7m9y/xdZ8JCw6TmQqh06QO3a6Dge/fJzXyUxismUTeZqBHh8yFTj3yjCXg2pL
t7gYde4nce+53dPEuhiCWzFb7FvcxdsMvgUao0PDPD8P3XIFm6QFnGWUVUahbWaHJWucLSWMd+vg
J9ir1BVfPHsyHQTg7XAb8Bo+uktZXEIMT1/9rg66Y2qmtr8tAVduJ5d4Y4B55+D4Mm+xOYSI46DE
VXo9eS0UVJBr+bgL/aH8ZBQBRSChuI/p3PEosvalTPE985sb9DVku6Q4GrzlntPBy1/Hwsq3wMjH
j7rtmpvB5f3EbBEvhyPwU+k+M26GdUhvpn40E1YebfUhcQodjRwwC9ieJbt2SeLbAi31tszFW3h2
lmNeg1nwr0Myll8sSsotklD3y8jQtd00hUdEcVUk+oZ4+vGIAd69xA3aPDZEI35CvEQ5LV3w0dEs
e3kvZWjuVFNVp8Xszc+iTLttQ6bf0ey1AVOTVNk3VxKQZNXJ9BA4erpbSRTNo2XpJrXH1hvEptdb
+1LkX0LiTT6ApwRdx/7nqmcSAfy1Top4UU53bzGrPiDOHWAzNX5xyaw5uOi7dtpLY3Gh9jXehSL5
eYmhpD5nlpUcNT6EB2bXxVfBTGyzhM5wYu2Bd9nsky/gJ7uo97rsWtRzeW/xUuTgyQc4bnRLd5kd
Vtxgc/fShjK8y0Fr7uw57LbCCo6eMIfLStTpRRN6yBYwg5ibpqnUQ+DWyee+V/WVLTUNN4uPy6zO
OceNrFyu2U5IMlQPVQI/gQgXRuqbvPacz16S1Cfi5eUl/DNry/74oVspWpjAW+0udApo5Ly/FwSs
xZLD1kvyCysdqo2Fz0ZT0erqgwvimi3dygHtN1UbY76B4NdltXUXpjYbVwXzkXXcQrRSOZCsubGS
dOW/mER4h4GplRy0kihGp4GMUTA9oahmBMYm0BSHnqqpiXrEfmEMQH98Ubp1Pw5zNz1J1Azexp09
z96mygo+oCdxYewWc3jsB0+Gp2VVefG6tqQCHgpFjT+FdekcEeqqecewtu72lMpvVTeST2520+3Y
uOBRRxV8M4Ni/NTlldmd5jUYipuW5IjzCGBezaivlioqdPnaeXqeH4uRELRqtvMmKtWUPofJIg7d
7HYPDD4SNqwzKmUWwaZ3dDxV+htTp8thmrVHOG/t5QYaIyesYztdxDYoFt2QdeuCGZ5UOF02Q2MW
W9bYYYkQxnF2YdIFcd4q702kptoj0ABkWGVU4wTBw3Kd/MSISzwsXwVI9hieqb2dEUJMmw4Ldbmj
PV2nLfe45R6RT4w9iQD2cslgp5eRgdniseW4rACWjQZrUZMI4dGU6mnWbg6TDoVGnIdpy74rr7+w
3vEuuoxh8eCLhzwZxlgPk/HF7OqMvpdtSL0680MGA/WSAtWJmU8Bzq1tbONFXtxZ1drs7ckh5Vo3
/tVguPMDW9bymk9KI2bU5SfBqx7Oc7roje7YdzI3dsrrJYB8VutVbjlXC+KhAxZrq7csV6oHTBaF
jBmTTVvk+c5rdXEv4LZjB2vgmmULeacsX5vqVhh52W1mQhnMK8tPmAyWVr04FAOz418MJDqb97oK
R+Zuql+qE9OONIjL3IZ1mc8kKUcUEIbzoGXXprdkVQ/0bdxZU51Hdpm54qtbr0PzOqQkPrA216pn
jRogk2Ixqdb2A0xREYByLEEWEapSzsnHHowyxNZRicTY2/WYDSEa6SZL91Xhl6zFacbdI4jYEmnM
ONHIAGQJiVi2CWvZBkD1xNes9/xLeJLBt6kgfeHzHHSJB7y45+W0hdAs9OWY1P4tnYNLDEM4Cbar
S5F3R7cNimCXDW0SXCX0tckd8UVJu6voGqYjRqS22K09m8A4T2vvraFXVvEaFEUEG9Ze2XY2dQGs
wqeznSNZuOgCFs9OLKC2Pn8OFth0zgEYsjqw3TKGLdcmmgKatLVNh7EHhZf15MGwqh/u1eSPK3od
u0aYw9PkXYEO7NeTLsvFPXhwKrMD86HaP1V4tYc9+RZMJKN1WK3kHvECF+8M0whi0mTcdM+kcBmP
adjV/e1i9OiYHJKtln0B+NzYlZnZ1Ie+sw3jFjg5u8OV+gVz7ELq4CF0EU1cVubcUCTTRplPzNIF
r92mGMCG6sKdohJprHELtp/rrv3KoPa/df4SKBNJb8S6YLlE69VQHbsvIWaPi85MwnWzZHhM4oBd
7yV4RXJ262xcgp0gUWLZGJNliij1anHbzfV0mQyCEXNiM/tTPJ50J9VhdZO9mAxNgdQLmOLdWu9B
6tibvgypO/AbvaLySLfkiyRPjDGIBjC1fxyYHh7r0rZOYln1MRkSsMI2XXxJPs02A+oqejvfBMPw
MW3DAdeFra6Yv/qPHmjNm7GivMCr4KPWq2jd0MM3byqB1hTUPdcKPpIuMEdYFy9y2cF67pNoFGeR
Vzi2W6quKhoz8hiVWZJjiARtk/VMtLIqe9YrFQcxyMDDlNEhQzLgebprvVUwlvfZ3BkHfyT9sHcp
wRpiycpyIrrFF9s+wCwmvZXE89okDSTshy2DcevW6xTJyjbitW0+yiw5emgEYGXYJhogjxf44hJQ
HzRW/tLBXNh5OA3ismTFjewjGx3zatVrccgq/0Qkc3oonLbeuqRA7ZRd3XeB95KL6qzJ4hV/lwaJ
tR8Rkh0FcMljtkj7sS+F/LawyL7uaMo03N+6uq3WgLNLeby/ZDtcsQRWnxBm9Bt0KdWRGh+gp+Ry
n1Fj0Td5jRPXPFOnNFfzt6BhN9x4HQ+2yEvEAtISr3DSL8d1rtCK9OnzKA2BbEP6X5yk8F/NOmdk
yRf70e+oO8Yuyx+AwBIXMlvjtWVVy1azIoJALptt7YyMmsYx3ARGqndmG7g7UwJ6bcOl2PeWMnmJ
qYnKyQ7Te2MQ8tCJ/KtbNuKYq+XGYaAI+dt/Ip9GxlZp8KpWuckgdBwxCSXf8GAVRyurA4hpQbGp
GY4ru35bpCOYMcP+WlfveRAOoUe+iyh6olo3epWcRl/LW7+eXyjpjQ3qF0YePHgReoj0Ng+WIBYY
c0iQ9Ic7arDXmoeWEOeQ02cubivWNxFFyrTD1NF8XNtSN9vKtfqtzKV6IPNowtVRzNX92i531rAm
NG2DuV2NSR7rITViYPgz9h7TivG1WJvGKR8KHC1RokKtY/JYqC2zTr6MJXEivQPJeHnC63+Aice2
o28/optpT0VNmI9lpgdVcl8VzvSpseb1Kh+Wi2Qe1y275CRyM+nukZb1p3HW7VXdBPOF5THumahr
jwoL95WS2YzEy7P2IeCD6xzxSAoG+KsKsffgg7XPI+AAqrMSw9F39Jdcs75SDLkufOUrdsDtAQC6
wuUUVjtTUW8VbrinbXTjrkyXeBTptLE78ZF36PhpkNOFixDpmJd63DgD2WLbQeF2QM3RHUglvFgq
eF1gVyumi7XTMIS1IOz39ujcsD8v8Xg5vVfTQbnNBZ1bk8UWz8u0rxCFnpwkEdcInkQs13w+hIhN
43Wsnolo4EzViQXaEZsO85k6Zr3UwMXBq7WgYQGt1jzpVHxMNXdmmfdzXDlElmJhfq4JvdrwY507
tmJGrFotTMPyLsi3dLDPVmXhj8pUXNYYcjtX1HtqgXo75o136TaD8RYmMzLPM6deTj6W4ax9kiU/
6Tyw7tpYzPEifHr2hQAyz4xFpc9Afqn95qHb5T7goLUsFMR+UX8a2R9utbHMcTrWwUYWLNtoHAvv
zum6ad8DQCHRNpXng2BJ32hEqTVs0KxzybuR96DkPoaNhhZ+BXAbNJdDmagPlpagn1MG10Uy81AG
ZNr7Vp5yRvjGvDVTTxyGdNjTzeS0xX1PUI0wl2nbTPnlUIvhguEg7/BsILqo6u6WovBO/IbNV4C8
CQOGhibFzLMn1FLd5VRU5WPWUmxgP5sbPlpRs19gOPwNILePZnBon+zFzOPBLQOGJqyO4rrKJlzZ
zsDntYzJvdKSW/bou97nmRny0Qhl60IFI+91O/vQAsIMqVCgB/tBsDyMa2t+zWwjXOPB0EmxTUaU
xzEcbBOacOOKdj9hBMOGqPvnhEnqqV04LPMgk3dstxtQuLlPic4oDTH3BKs/y40XBhgU0aRF0/JY
VzZhI09rUiw79ELctCp/CxYvjRlK3Vk4aPoz8PtcKQrIx+VKiPeaxhApGWSXQMLcIuvBViFFowZR
aLxk8CUvUKXXrCOSLbZAhcCd/l5GykVHt7Gl7CO9pAyEhZdtPDZpVLW1fYMOcWIA5Ha7MR+YCs0O
4HJCetgyazntiOXjHVRU9riTy7LsMrMyD40LgKQLrerrsDYXBURkJu/mcso7y7jhfS32y8LRTLFq
xDpIzEdg+z25Enh4vxMY/Bu/0Q+uGQGCEGIfRh0Xs5Xl/sghVHU6GU6ziKi0xwMd2q48U4kpzv8q
Efm9fwIskmOiCgA1e/Z0nT3c74UByYQozU9qUo6cxlUXtcjt+bR4q2XGP/9E780Nv3rGAB1YQGws
00PCc/7z79QzSbBMhcR0gme/msiuHP2+iNiuJJ/GltoxDvlSEUB7YfZopcIb9z+//A+oj1+vjwPN
sQGuYqHHUPP++pMKwoSI7nybN4ZbRQljWBetIcIFN8NTvwsMP5Qf0U8U45U5VNatuUomDa7ykpiF
upHBlJdmeAUrovN+cxX9LUnYY0tbWL9Xx/yq+fiXdOYq/8LMqP3W//Rv7b+21y/11+7Hv/ROhvP/
iO7mbHT6P3OWH9r6pXqf0wQN9z8Jy571C32q5wXMo0NMhw531G96MRdSMhQ6n0GkAzznVzHO73ox
y+KP8NrzbJHpYeG4+ZfoxvpFCHzx+PHhhIDngOXwN0Q37x8sn+aam/3MHAOHx4ZR/GDmocabOh4/
G5T4ol/zCYMHmTO84r/7Rv7Ni+K9m+/3yzhn6CB0CA9h2vvbmhCYLklW145EVXSXBsaUo57687om
ldvMX/yHn18PFTP/x39JiQBLMOzxwUVZ4BQ9GxXH+ysmZc9aTBs4aEIU1ASpAlJB2UDn57CrrOkK
jYjd0JACaKLURifRseu5yPGiET/lUt+obNPUor+jfKmDC9ea3XAHT2Bpg32JxsWm7QqbcsX23BuJ
QZWRF1OP2IQBRZ/Hhps5TJZnf0nwCpdphekrmqQxsGjsc6vg4V7WwbVGXmmD7+eRLz0W0ydNvuz0
hTXtODKfZ16EaRTwrx+ORCo6yKDjKgQvsW6mAEyI80k39ZLDbstNN2XgYpoGc30PmYdQmEp8X1us
TvOgDg+c9ik766xsnOSjt0z9+sFXVoW6ee6Y3B7w6PP3NroHTLCHXHsuyHsEQEyGWbYTMBIhGVpm
M/aoMwK5MZNCpAk5jn5J9I/nIRpnVMlEngUGXMjY1KiE7W3G2oZCGyqIN3sYuHL61QBXeFJQ9GLx
pPlS4GygbFWGvgsI5Mou6mE0wnNMq0lpXOetrk81KJpnxlVKHFOUr9RzcrVaGcNbttLPXWrW3RE2
1WIjY+Zcbb8tRa8fSUZu7KOBpimPFHswuD3KydiaYJsJWYfXgf0IA1DOEVvyZtgWyDGKN7ZuQm+E
afgEtTpEgTEndQO9Iyw2zL5MJczyr027unDyuM0sYGAFmNpTrxzLiFcHk5rLlNMdg9cSZ3C5kzkc
vZ1r10vJQsNeBd3MyPKmhug0+WAOEIonp9mdx/perobRUqI1BrJidr0SAxprWaO6dOZmGB4kVa+4
quTAInZhvf7rCLA0r6vJnJxTa1khQ1lmjTM0qJJiLmKZJB30DgyDICbY0+g6GIpMEOJ5hyf+JPpU
iZs5zVAPbNhnyfZkFG1I1557Xt8frQUbjLcZSdV1t/NE+6e3LgiHmnVWYUsk8pWq/HaX6rlbP4Wj
g8su0qWLi6guO4FCRgcu3UvNz3YLScIOrzWqs/PyOyjrByN38uHaQxZrPbqa7RvWxaAxjiTu1IdF
wFTwBNK5DEBjum1GN2ciicKiaq7RsdX51ZgvqeBLX9hrIwXETXY1pu5EKVVpHAjMSlEoVXtWYXI5
Kobh4oJss3W5Zm9FNMuA2M6Kp24YB5Rp8C6yKl4V3a61z3WXkxJsSaE/ESPbTXcpq5CKojyE+fWA
I8KtENkYqmWklw1V+bklSKhnbICC56lAB8UgWTGgIqRqcEwleeJFYZMckTGaUev9NM5et6KRB87T
jg9u7RpaPgBedHIY38jWgXto5snVgEKLRHP2C9JfdPC69kzI1iMRjIl+HKiljeWBZYILtiN3nDkW
rWbgC0TDT4utQrRIXw5dQ3VbvxDF2XPJPBF8SyYywjYtOTl11PIqDW8wfOc4LRZuvhD4BICUDiqm
meLhMxyZ7pjXJHrvd71vIngojOJiNRrD2AIkDRJqTS8xDjPJdJjYCiMncMIwB3kUvDisJ6M0lLdv
qtyvooGNt3tR9lKfEKkgRyxdfg50ZxYtSOW6Nr39QjtrMFxmRhGCQXXAAlPK67PPJKIvcnXxCcUa
mqbTuBBvW92FTaCnBOVKnWSMzCYWkcNfGKvfH5ecKoEDFxr4uon6hCzeH93bNhIAZLJZ5ABsOit3
BnQWlVjz55+fX//2OoHl2YKzkqXHufD+rgzl3Dd7RhXAoErJ9IpsjvGhaPVfIb7eH8u/H5IU7w61
CZr0P6GhC8bSfsJlDGWE4rjWM35Kdey0py9JGRzt3c8/1g/VNV+fSbAkAvXQ8WAWnoX433+spPXT
eRWs0J0VUMaaE69HkEjbolW3uhgrqAmKczFfykT+FWT3faty/uVMagLeImQZ8NOJH3651lxGkSBl
ZCmXVFsMZtWO/YHJegjy6c8/5Z9/PD4kBgAb8BQHtO28/5Qc1l49elzK6jVCqAyNWDIEf0W1+vN3
ef4gNgMyPAdQmX64RYZlQRftgCtxp7WDNz9LPkxSex9dtwf92ELlaZYiO4xO9Tsa7281Av93Vf7/
dxJ76+cS++Ht5Z0xxD7//T+09bwdBYX8ObfDD8/g+N8DWa1feJRx/SPmhonme/yUvxf6qOtthNy2
icSeep8q4o9CP/yF24dt1rnftRAh+39LXP+jth55PjwIHxIdFYeLm/1HNpkbKGqVXnzs9DqIx0yN
yg82KQJXU18GTQ1+LjUnXWQM2tdO6s9uPxn2sk0TCszD4jDB3Oi1TXbCnEPyglWN0IQMOjfM1nDf
uRiRNol0nN6+djCgNvYOyeRAWGjmUetuapBp3aHE+UGsFPBzzKxJL7riaiDBUMRdMjv2dTGjGZYM
ffJmIrq0NSktd0rUVrZH0xCI1xRH3lLuAtBDXb+bIDyU/sHHoDfGqqtgGFXCycSW5Sb292ZeEUiQ
BRWa7T5oRUv6J+bLPN0N3lIRmbCm81SWkXH2rJcEdw/VlnAxakTNqL7L4+r8W14YSnreW9EAKblq
PRBgO+YwuYUvJnObfOfbHRnIJCWyylMDAItN22gL5VbRkI+4uhiVNz4PYx9L7pAeebTsiYBOV4Um
bloUm4SuKOU3B71GGzurR77I2R/qq9eCvaS6Fmna6ob62msaNq0aLJZCnIaoqsGyQY2oArlS6s9B
cOwJRyi/La3bMNzNwTYOJxa0Q7k1JtRlVH9gxSMQlO1zYvVnpTvamSNpgyvahNTE66OrSt0OZ1N3
NIfu8MDP5Q1PONZ75wRqlG0cCdiDc4VJmwA5Va7w02w1J6diSNn+4/wz+h2hCdNZ81UBiIhaQs/0
vsJb++b1flhtJF7daltyAxP6MWRYT9lV9s1FbRJBus0s/iKhIA2bWKKjgo3PtpLtR+mkw4UnJvMZ
qANFoUshBd/CQ8sEkBVB2l1LNC0jNlb/yG6BYM04UPuAL7OBsdZEYb/ygS218Cn9ETs8w+Da9WOD
WkZug9JBY1mtqCfmuEkt9qLophQFYl3BJcRszCgcOY20h+BGyDLHCGsHBrUWRMP8bWI/Oe190RBy
cRwtb3ZeUlyUDvbMFok+O15DpsUmRLdgH5u2W51iP5ZTMiFp0q0dDVgqyC5OQUPEQ5o7N01I+NFW
r0Gbbqwi5R9F5o+E5ep6bNKwQVd6g45dLrSihmdHMwC228Hyujd30Jgk1+Lsr03DAE/s4kiM+tMi
cNZa6Zje8sTOH7hr+Rons2tYji2k4G6MYELfDjcP82IGq5z6MdGYTxHNh7tziOin0JmoIVtIc/vJ
GFkbQALpP9Mkmw8+3f3ns67zg1S6RiY0O81lpdPWOpxdm9MlBJTBjzppoy3osP9McTaIGTmeW3Cz
VbJireppJn9RWPfOGiszCPMLH9QWU+xJtEf8lKhve3Me7+lm9UeErLjK5JKRak9ZzL+6SRBJnTPR
xk/K5RVDf79U0wHV1tJe6tVYd/7kVcHnOaO2xtlADzrf9LBUe8azaYap155qlSHxCDo2FiIXw45X
1eLERWt7/UPLnKS6aqCpLVE5rW0dblLZeLgmCJHDXBSVbV1M3YbZor8+s5M1zqHAIemoEAgnhvU8
gAwhWLDO5MJckSnY2BZqQoRQMRRnldMUSi/d22GX+RZ3aWmaY+xOpqWPM19HHbOVdxgN1pYSJyM1
3P5Ytp7qruDLBMaJ5zbzLyYUJYGKpxB18MbwW1NsDNbAwbrpg7FBBVmJsU2/YL/Kxs9zSA5C5E0o
dRkotxYq/GAs7CWLK6lJyASZMi84BzLXl9YrYUHBWh4biAN2zbLaYW1Jfh1jgKfV7LwblAIa1VPq
u08TBojqMgVs6OxtMWq9lzBIkeJ8tNXIiyzExOUsNX3dumTmg0g5JwL3ZGO7WDekuqIn7srSuBwH
Ww73DX4weUT6kiyYp1s7e2B17qATWSEExbOTE0jnsLpmipKBbNtVKblIAB1gz9+ndWf6G8aq/R3K
SI/4UOJWqsiujWLeh4sk3lIVU32djIwhYli29ktgYirZ1agbmVuYWU3SJEuHc52PSToNz7ekmXvo
8WiPlNp0k2iqK4+m0WCjJpBYGPBJcEOT53I9YkrjMO0IIBoi0JT2Td9VybKno6/ZZSM8vIW3j60c
f8u0HFtXI+zG0qC+dkLIjxAs1mUXQse5GjGoXKWcTedbwzQvanQZFX5zMywOa5msOiJFezWPAB04
PVvOXTsmHydF9Wy0IkXrUYkKYLocl2wHRHR8QX4u39KQvPUrQ9tEVrKkk2cufsg6hawGy2KRP03c
MmmHPoKoZPNiWtpCI0viAGijEnEoYYmO0ZQYxtsQDSBDKbgwU+DlceCn1il31II/1Id0A90Xqcis
sRXtkkbSzXB897xVxyo1N1kg0ZNhui8vXD9FR7usKz50j9v1UPZhN+3SQrJAgj+Eq6mCIqG2gW/1
6IJbNmkHs6v69V6ojp6WBARnj3tFtBfcUBBSFV4T8jr1JB4COnGmR7OZvYmkUsHGGPrlwkYzF8RS
20G7c6Qc9fXQJPoCXcg9QkOQ+WE9VddhiIM8AlbZvNRDJx8noxPBdqazABspEIY5V+z4ucfytLHY
BTPoyWLZQa04JJ1t37jCZSnZqcIqbqqsXNtj0S+8+Sk+sjveJM4npyU98gBLJ//q8SvzhdaFY38c
e9sdntBJhsMeGjk0T22EmX0RjO5o7ht/VOoAD2jlHQQpBeM4CwEi4kWtpHE3e9Lp3/IG3c60Eb2P
AmMyw/UqQejxmqk5fVAOGZJoCC3zSzJnSb3JqwH1X9uqetgufNf3LHXJNE8mDWnZDjL9KNCrvGl2
hKzBspTcT2aV65dq5nbf0f+wqgm6Cu1BhnD3pZzByLGLz2g1z0kjJxMFNL9wt0AkNahipq3tm/bR
q/kiItG4eR2hJBuvstTqMn43aT7ppremyG8RaUWo4qkTUS9gPUYXv5wnQ13O67iv+McX1qpea536
OJvNrH8Jrba/gMFHWufYtPdWJjCZ+QvqXt5y7XiVtzhc0fT0lFlumIpmm6Ox7NENg1LqCrP+Nnpe
dtn5ffIN34f5caD0k/sFidMe0RqjJp2vkwJadE5h6Q1ibKdhFEwNPZV8YAPZfcu8sE2elS4csk1M
Wc/bcCwz+9NcIfx6ZN1X+s2GVO7G39u5ZqtlVPQKzl9ML963++cWwHdoUc45DQRCMKF+35iGo2Iw
yIeKMmW3+BcCWVXb1jK7u9wve5LT1ci4+OfN8J+uSbdL18FCC5S6yajh/TXZlHhjwCAt8q2yPrmO
DPZryZ56QQC1LVHtb39+vbNF+F9zfz4j12ORDCP4fEEWm++v5xkQWCpu9ahd0jvBeYttAPuDhTxp
S3rAOazcGmMbWjgrvnm8+fnV37f+v16d1AjBPCWAL8e68v3V8bgw6bUIjZlbYW5DFG+b2W7efn6R
96OM80UQG2LKRgok6PuDM3z8u+FQ0csGCHIlIuwaYiMXoVzewag/ySZusYb/scr6N4ubf38tweQE
dDaZC+ef97trJRYsWp23goldHcY9Qs1nNYXm5aCLofuLJdEP/MDfPpjLhQizYCRF+uT7ixmWmtZq
loKehrePWPyGurU214NGlbmp+2raSqruWM2FugDDErwagD63maMoOCVjQc4d93lGP/giq2ZhNin1
X3Ep//wLs1by2QwLEiBRGbCZ+/4LGdMUXM7El1+0Qbsdxrw6uEaR/DYo+68Jy3/wIvjuDvwTfeOR
fugdvOD8138bsFi/MFRhcEFiJOB40zxD9X8bsBjmL5ZLTitDTEATmOjZmf4xYmGXynaTganlnUdy
jB//GLGIXywGaAJ6ARtQkwG3+DurVFuc3y3fvXuIC+HFAwOEG9iktPyR+i/NlQSf4pufw/vfN1Nl
XPpF4y5Xw9BSUGk/1OuLRFJ6jXY2tC6zbsY4MOVhdg0kpP7mZzbuDvLPEqh4c/KhoEb/nE2lfGox
zZpb2x6cNDI95YArSk272QroHS+tYSu8rRMZuZFpZ3SrIRoQfCPeONxIdpMrpX3W+1RY/lmk5brt
rVMBsznYSptyu1CtfrImHC1fmmTR1jMMnyTb624MmbsUWOqvRFDmRwhYtUmQtCXUU4PuLjxn3lvi
CSM++TbSMoIdXpYJk2HVEpiIckKoYtO00nK2/iSXkMMb39wRI+Eo9wV7WWs3I5Ur7jtXanfTpzTo
wLxdcWmmaX2VyqLUu8JvUTCVCGV5qaJ9f6Vsx5UWYLoYorRsy5sWM/J+YkaR344WwhxoaInFiIHG
y6nX3ZTrcbnR+HOyyGNCphH7rCO63SGjFV1U6SWXSy6hbLvKHx4rywPUFtrUWrtVLfTHmNfqsXtr
E4oTFGBCPnnd7F3nDXYOIF0ZWp+IpV863J334G9hmieMHtyp+cYgNj3hDqbmK7Q7bVUvgwrdE0SW
nWRMUEdBnb65SQLOjFFTV1IVuGjazLqygh2oIiBGU1PoB5LVQ2+PynlcYq1aavExh9hEYxeu2TFM
vNXco+NSl/1KY4Q8C8jAWW9rnIlYSfrt7JKUEV0Vd4FeqoTlJm3rHIkiLIAtqlW9dZzS2X6iQSmi
rqf4onvOfIb0Zkcn3akufMJ2hCAPLiV2q6JekF8X6STiVKrkY8eGAr5dheKZ+ecpD+dG7nki8SA2
yVA+qBENWdSVWDI2E1ApegfPp6BG4vhMzd21p3MtkG1GVtdzZDuT/yScYcLlsDBhi5IefcLG0Wn9
hryx4wBfOdpjFpgzXPVAp4zuhBTXTPzyr2seFD7Osry9Y+ucOwjh1/a1CtLplGZZWG4TOnNswbXX
dxiUqubj7Nn9a4FnheFkVvtf7REG6HGBxPSahkxWFoCKFPU+Hd4Go/+5fczOVstRigXU/8gCj7R1
N3eww4v0OJYpQj60BkVxmvI8g8znMX/YsHqHo9V4Luj4uQAiVzj9hEERcRfzSEZVtZkxwxqMeQav
AxILNltPyjNaHn5Vheb7sxMaWL36Hr/zjFy+R0Do6le88rUL0ifo44KhKQs8v/aTQ4BBtN6G6dyI
TZDbIctpq+Cf2hu2eHAKNzEJW5P9K3OmUG19F1PYDhSB3ofzmHlnMaLv7YPJ1PZmCU2r2yQJWbPR
3PfGE/pcmKQTpuuvlemHagdDI9WX60oUApNJB48JK8v6jnDP7MqtJDQgCrPi65y55VNWhRnmTe57
HfWyru9TZkwD06FF7NfCHqsNEvbqZRgy9Zk7ZoanwE61PTS8UdgBpom8wCyHnMQh1uTJJssX8mYb
nMV6XiPOnUZjnNwx8b5Ov0paGHuJyxYzE77YqpLwZbqsSbcUCbo7+Ctshaj1x3HghardfUODOsbO
OGf7ivYTcXd7hoP9eqz91wnPCc+5+EeN+acT/uGf/6P9Bxqyf/7Pf7w0b/+41f/8X82XXH59f+rz
v/jt1PfhEnGkcvJzF/nIFzi+fzv1fyUWOQihQtQp1MRnUdF/6qegvLuAkNlzuNjCzPMfdWc80n//
D2oFFoG/LjyRWPnCRRz0t0Lqzxuf7099h7UOOHWI8WedFMlkP9T8lWszX1ZDhJtqg1pHHk0WKPNm
cp2DWeX6qkxsI8fbUKxMnqshOf5v9s5kOW4k27a/UlZzpAHucDRTIBoGe4qkJGoCo6QU+r7H178F
KiuLDCpJk93JG9SkBqmSEOHh8Oacvde2c/jNtEAjeTpE2pBt8tTO7zEo1tcqoGbCTjgvX+Z60DZU
cMs7UN2d+Dn9fqKnfnGuXzFlLz811RtOURYnIv7XUEcH+9QsKZnaD4OCveIFg2FcRzGpFVhJ2uQm
lBS6IsqFN9RI6fLkTRBeZY5V/3CEkBcyk+apbMX0UdMbKhmTZdPYQIt+NlEXpQinDePDgFn9bk19
Nrcc4edtp8fWucEgsnvEmfatCdT4p45H4wNJWtNO9XL4mphDfKGFgb0dIu42UBGK5HwuxY5+R8q+
uDRa4dsLxhfPCZf2B8YghNXc389JRsGPi+C19J9Nzl8M1Hqe/++ZztFtYXPtYadSFOcc7lv8+bML
UCdWstk6Tna3IczyMuqp06aYE6lYdBhPDOwp/1sZuvmJRCa5Tf3zynCHqxsm1MuFgL/x1/Hf+GNV
KdBDXQNiaa/zS/1cCNa4B2NNnSLfSrepcfy9Dkj+aD3xE0PG76dzAfh7HZA6nVdyCuGd0ZXlsP5b
7dWjNYAGLQwsNMo6VSpkm8drQDKZy6TPOW06Q8+/ZMkYnS5m7G4ijJK3o4YrfW6W6doudDh7WtPu
n43TLybp0S2dx68XDoXHg3KK0tcG8/NJas4SAXuG/qevLeOyLJYeI1gw3XJqan7eTP9x4Xj1KGqP
a38bnzMqDjLbXz4q1wJKmCuUWhZJdocj3/JLFjXEx5n7zrd6NaimRVQr3RK0G4hqjhUOErJB00wu
BykFbaDDfKFR3iSZ2YsQjXA6N7I7CxGYsZvDyP2zHVtSk94eWOPouv+kVVn79ojbHSbeeq98PrJt
3Iecf1JkKsGQlCdwuyIaPEXWq42zxDgBjLpqds1cLactTagHFeI59QaZVh+5Y3XJTqvt5btF30xg
wGiq96JKX38+rIZU19DhI1dHlvTy88XAcIDeUZot7KW9qLRkONXyOn8n1Vu8/tWpqulMXtofrIPH
E6zu1+Rs0pC9VCviwLMcIqo86HAlg9EI/cGewvgq77UW6WyRj8se4aKLBMvOze9jHjTRTQyq5qau
C6IJai4D2tYJYwAifZ7ot0lb2qPf80+zT5aZvVuWsL1EfNZJkEmYAvdNOgu5myM5JFjUK/Pb2z/z
utn9d5G3BXpqtAKKbXDVZlLoejmKbOv5zEuGXxKH7s5KdWeH0Qwf+ZyP27aLxuu3n3dc6VofSJwt
DNE1HlAKsmZeTCsuFf3olAvMhUjf09lMufJYmyEgKz1IvzhBc1s6ijty67ml+TDqEM7Q1xVOty+s
AoUbg9jSun/7U7EYHo+CyxiQK8eRAArk0SpicxfjVjjnHizb+LZiJdvmwfzn0qYO4lSwXuRD/V5u
LCOPIGZVuTEELN9cIl4OxIIzFCgLWkOX8/2BtnO6w5T0nk/l+C1Zn4K6jQeBbEUMfvQUIAZOmwgU
x3VWAWIaO+kHVmu9M36/egq7AN4RyuyUnI4OgvNkWsFQrE+hoXUwVAe32uWS+/av9IunsMdxQjQg
lJM5ezR1apeEdyyCvIpx/Zibcvxi1I35/Z2HrFWxl5PBpoxt0y0wdNZ6/WlhfHbumQyrJQtCfWvA
pBSeHo0KXyNJHNWfBEciB6708FMbTriRQtNcUYzpAggkNAZ8k/UIUO8SpWQpLlUck7fd66ldXj7d
uDGPJnPoT0tX1ocOIrvjk2RKVKCYWgoyJHpm6iYnxyM7g8bmyPNQhPxds6f9eRoFqmLrAVYAna4N
kjXmLSnSTdFEXDjtqDCvlhqNg7dklZ5vgj5KTsK0cd19XcQ0LAd+kBoXoSJjvgmT6WunjDTZNN0I
xmqBnxPyYlVjeFUNoTyZ5mbKPtGfmm2/K22tPc8i7Oofelkv+n1QRqGgy9h0REK7RvPNnTQt3DVN
vjhIT6wkP7HjjIZPSpDHQDdJH02vtkVeb8CUVVizhnbOd8iLnHA/m0vzSa9QVWx6Qgw6us+Vuirq
JtW3SH6d/jRYqmHZpBCmjU2X0Qm/MKsWONUophIsSWza7cbksH7nWEsPu0JFLliomWaQZ5hzMPpw
c5x6LwiRhYJR0rpDZlRrbN90xQ1o2BnBm+1gcGsxWr3ZhUtWyoNjmIxP2iI3dlJb4+8gtf8CPrCk
5BebeA2qVGn1zsBQmFMKWkdQZXnWbWdLhTfdNLHlIRZXlzONLWT2DOlaK+mcdi0laSlFpGV4mOYq
/bMZJe0gNMtwgko+/X0zNEwC5MAfjA6l+xX/WEPoY2BY+baBmjbtRTVV85Za2PIpFfGsX0wlzryt
MRU6mpV5KnazSYDeQbQswqcCUcyI6Alv17U2tHWzM5DIxxsFF6nmgNFrnw0i7+atVtXAcyrqXQ+O
HPKvQUyP2uNMGscXMw1TVCaJNSWXpEXWDyhSMmeTw9iPTxpKT2LT6nn9fZA1tnlXxAPuX7iWmxAl
dumPbdYeCDMoEgZeEYfIXJqBJpga96zBoW7jD2DBscXLvOk4NiopfcLE5Fd0sg52/Q5VgzflWtTv
InsysrPKSHHm28mYnI5an36tMf+NfrmE2J8rCw6YN9l1RwZJCf6HgNWWTTpGifs428jkTqyaWvAW
Q4z46kwkTvqtXiK0afJJQ+Cj591lTu6GfagkISanSVDPw7XKXMWboo+FwDAqAsHtr8GTqCeZITf2
4NrBDpWBFW/DoqLprFSKIE2QPtVdKlLep30x94t93Q+teLBQ2FXX+HPC4N7oUGicaqgyiL8Es8WV
bohrP2+HAr9uCq3Qj5GtVyTPaNMDYhuoAekwkVkTTLYx7Fq3Lb7MbjzeSDy0gtDkwHa6LURX1VF9
DFSyM9vOsrbVgIner8s5XfZRWpmNH6dLl+1FlCoyjGg7Q7DXB1ueOEWPPM6dneoQh21anEPmnDgC
sWbimHei1oT7HpJsMy1wmLb4oB10+i0qemCVIFIXwKuXhGNH5aYx4cuRxJWby7Vweif1HFGb3/WE
S/benOY42lnJFKFMK0tyGYK0+h7Lzr6AnhaXW2Rc7MP95K6JSm6LIT5xqjMLLdAdHym4CJIWplFR
FiLAf5G1cjNlyAJicJG8tkkDiXugOnYby8Y8aE6DBMvSM/MireyCYMMAcgyt9yoNN3EGFhbrbOWe
iigrmwu40ZyGkkg28iD0KrglaINvPOQypN7dG5eaudj1gfinefQx8rT6hoJNT9pR5i7VRqpqrIlw
hHQP3KgyQ5gzowssCOgY/h6rrR8b5cxnem5QZjVLUL8+AaAZ+SW5W24rVqs9YnGckFlBs28Xu07b
w0vLcx+BBtRKezGuFtJ2KOlpqh1J+GFf80KhclRmpnHKu5nLc8vVtLOiHlc6iXKrmyyHmburioYC
fpiPY+YvtshQgSVGGG8SJ+moQExC+8G70H6eTcN6LCu0Jt641FLBxcE/4Q9UQ6nvRgj9PJvQusEb
p3BOqfVqXAcrC7kQSRioRYBa2eqLa6aG8KOIajucwQFzKYwo9NpamGvX86CV5E+N4B99tPjtN7MY
22BHPkFseNoSOb3fxjl0WTyqo9h2UoafEzan4tQMRWT4SoMW5DWlpV2FAZTbTd7P5S1uexT38L4i
Jk7Wx3dpNzn37lQFP/Ke+v8ajyv0c25Tk+PJdI6L/RJV4Y/WGSLzADIj/zhzgkN2GLaq30QTsnJA
FIG0PcgkjuMFQdPQ4wow9vFSI7lFm3NNNX7kxBgM4j5DmInUWM+dB5wr1Y3SsuK+TEmvhX8XCaB2
uqhqInIK5G4qsOZ5i91YOjd2lWQT/OfJTPfzODfafh0Qumd2OZ5Gbe0OmwjXOGxHxFff8gGyqmdY
ep2ye2oV4rK07l3YNGrB8oTSJLA6C73tkA8Oz3RZRsgn07UTyamfbapn+kov0GwsOh1yqLvFjddf
dcAndgm8uog3lpsCeYSa2SBQyhpI+jt093Z4TRm+mG41+k8IEdHrd/ZpyX9DkTYb4YyWsrBn3jKR
WSEBK5M99c6hbktFZaCEqMYqO7fyRx+ZBnq2OkSQvW3TGBv45ulg97+y87+F4iT8z8Wlj48dXPzi
Xz74nRcVpvWv/VVhEn+YiAwpMumOSa/Y4pr4s8Jk8CcQA5HMcEm0LcHN6a9Ks4lTF5C+g3vGsqgr
PwsUffoj1KP8/x2DGwF/9DtG3fX28PyOioMA47tCVcK5nGL4UcEWx5wIR+RVnktvt+lvYvMm6B4D
9HdUJtuCZL29Pd3CEErckytIoR9IrhWSYLdIbFaduJZXO2KHPM1Fed7cFfVHWX1U83003uvLZYTs
G5ResndRpCOMtALIEjcEMDj2ZTid28EHZdz+/lT8v9jJ1zn/t+v8/xOnuKT+8s9z8O6xWB6L4won
f+Xn/MMQziyDi2VRWmP6rTX5n/NPuH8wsxQxJFzNn0Ia/p6A9DNIxUHURWnUseHjcIv+u8ipIX6w
rdXwobCXS2udnr8zB19MQWf1TzH3abkYVBtd8/iCS89ZhJ0GVL0Pg2TaJqCXTuKaC/w7hb+X1ab1
ObaxlplcW0fChYH3ZVGAO8tco75NoPOgAfBA5vTfzGUpPyEP/22zFs+SDDZvqYV0zD26TqeCA39d
joDiJ6yffQ4qH6xpdv7sd77++Zo+D+Z9WWD6+Y0oDVNeshVdAoN+1PMyYtTC/UO3wjfinH0Dowpl
E1eD6Cp12GvxnnNZffuJr8ZwLWwzYZgYtHh+2oGe3d9TYbZO3VAYTEwOGF4WxxM8nsSMGdRwOvm/
PexoEGt9XsZZtoiADWee9hkH1vs0lFBhuCzVu7cf9rIAwlgiXKRyTxWSCOe1pHM0lt2aQc8F3pNV
rd0ADwO0Nqrfq3P/fIpcs1AcrMdU1NfxfTZ+0AEtEti5wTnEc56lnMMpQmK7b+kn+r//hSgCQr6x
HdoU9vGjKBL0M1YkjxqGcVB8GZ8XenznpfrVsFEz0lksJCuMfVSdyvKevLl5Joy0MuFW9ShRDO5D
71SK117vs23q57jRKsMJQEdm9cG9HDehcYMlQgE6XYiie4NdlyIOg1hF3Z6yC4oWe+kGStWDqh9J
00vm8xQvu7Gf4FslXk4RprkjKIKrctGyGe2QbweUhaA4XhA4T1ie0QU9wnTUtqHfTZ2FCBe3D9Fc
dQlNLiBvQPOa0Qh/jBBQAUHJpUQGMyTuI+C2eiZrRZJtUKi8/eAmel0f4pgYgE3Rl/ZDiMDrrwT3
f+yYrN/4vxv3zxFhour8wPRp3JXl8XwmsRqEUK5NagFzymlZYWpHD19mN2XTpR+swdbA+fXGrp10
RRqDFru/JUp9+gAYlmlh6NQm1wn28gN07YCWkfodEm0CGcRIGUaXxL++PYt/seAAzln9vZS06bkd
LXFY57XBJjeNHlQ/+2IQ6gzxyrDhOG59e/tRr1bTtfCpaOrxtcRrjS8EpQ42AVdpE6Tbd3saUDsV
StJfR+Ud3xYqgC/99iN/8faYnAoptpjgXHAvvxxDrZriEsAUcUAgvL0eVMMOWsb8zjZx/BTBUZL2
A+dJtYaL6UdPganZxNII1ndUM9INoOaWSow9Ds7m974O9i1+IjqFbEiU3o/95U1KdTfSElT2hhWd
GosyPNtsp9vff8rPA4ODaBmPzMtBK+GFRZGGicNxJ+n1fZVspINM7LefIhB98sPwFLBNRwtbPhro
7ARO8nm08rMSq4sHSE67fvsp69A/f4tpIhOnvvLnlcNJ7LgZmbhxX4cxpXC3XaqbGNjmRuvF/N3I
v4v1cl9EYvv2E5X1ajpwZnN0DltPj+Ua8XL8iskK1Uh1BBF0Q6G21QlxgF1TAFN1sD4UB6d3rU8m
pJiAvlGdU4Z7KibQcSF2KK960zP0TGQnEdtXvx0o7Dqb2godfEpN3UPIpH3gbFvYsWBo+nz+ClRs
tH0DICX2pbJJfyz1mJmQATvSoBzMScnOkktC/oDsCOi19CLMThW2eoo8FVAJz5CLg/EhEQjdQP5W
Pgm8xKnMUo63yp3ML2G7epF6XPE1tqIAReGErfAEdDoBLbCJKV2CPoGum9Ez/XMGTrHARhUQUoNx
LBtvrmyZ+a4BEo4MpJH80ok8FuRyQRZ9zqDsLlvDhedDGaquSoKIjYbwA/DwE/UrA+ceCBQ8Jm4j
jfQUwDkYmKxgH/uS0fJI/XJw8NHTflA12rgo2uEfavQLZzGJoauQyt67OvAKL+lGM6RYUFKLAI9v
FJicSVqx+uVUd1FuAilEiPeJEFZqRFMwseaSTRtXBMsYqtoT6D2WcO+nkdpd3ub+Gl4e+9Ywgzbx
2rFwWjwKDlr3oMJkRx9pmOyTEGIp1rmqkN8kkyDbaM5gfaXwHo0f8XIFj3Y5UKuEmoFDSlJRIxaB
SFmiz/Hn9Hle3w19YmpfK0tf7kyOJLHftbWTn5SWMd6GjhpCYiXJC1r5dvkCvNCttfvaKSbIPlps
fMaxHX2hOotFrXJF9VCHdIPJwu7sNtwkI+wfKDdpFfl1YbdApkU+wvnDgwblNqEgG/mi7mt5ipx3
oBLbawNYXaDTX+w078wtfoYg2iUZV4N9v1Ry3mlWBkehbgepkTIdUkTO2wUToEa1W+xNXOyC+7Bm
f9HoYvReYdFMQCYcMs/dVMoPQPhji0KpVXffzRg/+1mbB1I7OKqOUVTqGUhGzYW1sUsxM18z7kby
CT0ZRqgmC7LufgZ11p70FMfwPSFiBAUazPZnJJWk0qKzTW5zbY7loZgrBrZws3o45KSSml6SD6G+
U/pIMFQ9pyC1kjau7B9Wrue4sFvw3N/odU3aJdLYxMbUS5X3FCFmB36+75GBmThZqzXkLYd7XTT9
Urv48aLlRPHGV9/xEUGj5LjYWBuq6RPxtRYJ0DczGgUScmkTYo7C6qSodkYU7lIDpjwB4SZkiKiG
OLip57y+J9/drDcK7nNxhu7ToaPjEpmxVTI2HY/oF87ApVnF+QV1CdFeRHGc5sUWLMUYmvtW5iMJ
ay0XWm3C2Y/Kt8LcmU10ZRBmFxtGOk1PXfIFkk3IVa/FpLWUX+YhFIccdGF/zZITtTuB9SiaPRCy
CkugkwSqeYBv0Xfdn03cc5ExPKESVdrbyXJDJz2JmoKol48Y3g26ieMUXw1DtqZhwc1dSiil+KZD
d7vgyRlhvYsGhNDZAlUfq1q2ZI8Bw+pA3Wr6aVtVwr2DYo/fLiTUbW38d/XHyRlgr4z5FBK/U8qs
2JVjNpDTZVoNnq8V1+MT4NaBg9SkgXdMNZxU3aixYfoYmj76Do0zcYIHWDWbPsus/vu4oL/25VD3
7Vm38sWJiIol6m3yhIILM+ScusVeTrhEhYYf+PayOpLx5OrmCXh5Pd7qQ5tcalPJlq3kqMZt0oWw
jwi4x0JWlw51TzFK9zozQ0rvdWfw6RNOLUC6ySe57SbljB90K+Qag5K8ptSjAnQGvTAxK9GGqyff
qir9BrD8EpxWxUhkH1MtvE6sLL/iRo4ETw1BTKkpxM454uqlLdnEbXpW0q7lVjG3pGA40hodf0yc
yDgsLWDeHZYB55aRErkntTH/jEGL2BujtLI/u7qGgFaMgi5NtgRu7LPoEAEiSydYPT5zjzWz5Qwh
AXQRwD1o1VdN9JBDO1p3dwTSdf1uiodaP3SGQdRggJDhQhuDQuy7Ng7hE4NqXl+WHPStzarysbM7
vdrQFhF3E+2tYlMZaA69pg65SrQ5MXXbZV6sx4qts0KYLSAaR5oov+QlGWsI/o364Nbg+T3RchNC
89izWiNgXT5qkHbkTnQRFNTY6sYzXg5Ve4leVBdmQg+R8p2+goZJQVZ+pNdU5crKkak/NXnLl+xU
eN8nLZ78HM1Q7esTIV9/EgAyNKQhDKo8NDn2aiaQlqjPS0SI4FmX63YPAZRoYZ+M5zrb9k2P0bpf
KVFfTP5av6GpZVcHozXGEE+ls4wb1+pNmvlRh9w7qXUR3lJsV9FW5pSgfbshPM6Hl5PqF22q0WDG
Eg6TgT7k0DJBU1GeOllRknRQ0ezclqLW+r1LRUXfLRFO7sOcYJk9L1LoTWcOC0+8nQT8+W2J9Ft9
UQKnDM7LQaUAyhv25B1K8jn+2Osm+IOaIjwp7EC7gkssk6QF+DItGv3cbe0arwj68tYh/xIF1tcg
Kq0GCH7QI5GRqcqRJWBt9UoW5vhkaQ1q8DhphPA01hbjxHXr6L5Jw4DYSM0aiWxqnaDckqaswdvE
IJDh4Z1jltQxgqSAXboPvdq0gEtocaPa0wQZOYQB9KG0m/oYEB69tYINlbOTvIuB3wJ9pQ3NC55x
94fZahJNgjmUSIxcqF4cklF3GF2NfMJNHY0jjBLJGhrX3Aa3hZWyh3FJBo6U0YUYTnGQstzHE4ey
OdLU4sNUH2GBUP+7bGIFJpe+xtTQhmTf2vekRcQIK2xAeCyzDvr/KLwnuLdhTrJSBGeOtBtrx7uP
1BewbunC8m1dtEWWoLVLoQijBskq5saAWnYf6cYI+Uy2CoM/YL54W839Or5ZrX3M84V3xMky7L2J
yp5ACyFgxCzW1N5suvpchlqAEyHCM7stqWL3GD3k/LFvB+0KC71jbYTbWD8cfjTdUzXSA/wcVqBv
h0AECM4CigbTDwzM6iHQCI+5m6JpWvPpOH/6WuQQmjWEqiEyh6PfJ0mj91us9Ko4T6ueVX7R4Wn7
Fmy0+VSORS9QqUECJrOq7IHhxcUaJ2XAfVRZBMIaHTFulyaLCg+jAqrDdor1z0lvaysjXuFNdKdG
5Dut6Gl3BXBKgLflsjmEIHiwMTRkHW9QV3Opt/MMz1Y7LEp5XYuG1Su1njdd4c+/y3ByfzXtYEyI
BoJ2todqPel+SSeaYGWlWfYW+fFEI6ygrrOzwqG1L1WRsAca6ZRtZR+nQCozUZ/C0I6QoMvSuLO6
sgqRSKbF49AR1eJr3UTIFBtxo9FwqxEsr6ElXDIbGHYed4ICtCOusu993eAdKVCSFnQ0c0OCpiur
z2COATxa2QKYOy5Sdwa13OD4N6xFgZTXI7Yirv+pvS1sp73pJZN8I4Z+1n2niAxc1q1B0wEJN6gT
ZbXmx6rXQ/CLVpKdDdxtoPC3FXlfnTlMBREy8Xzz9lVKHlcMuEjh9ONyiG8TPZNzdEfUFYdTg4BM
D678nJ+avBwRGp0gIA+FqCxrF0ed5u7RHZjLxo7HOsYttczXC5gczvLovdPdTFzzvImKbMEUM+Vk
ZZtW1ZXXGbrJ4oM5tHQVcf+oZedAKBCHEJDGQ1dqxbAFPRMHN1y1wxjWdwGIReL5foBuGNl3xmLL
g+oKy96Q1Rp+NEUyfUwWIrivVuy8vscGF1p7LQAC6FFIIlY1bzCYP7w9Rq+HSAkHpzabFWUVYFUv
L5vk3FVBWKjCIxsBWB/hXieEgIvUU0g07zNyXO/efuBxwUhQDndoZ9k2AT9CHjsQhjmx9XSmIYuI
LPu2aA3Nesp/MO+W7j0X+i+ehe4PjSHeXR5oHhWnUksO8PSgw6gGPwIyVGdHylp4WKy0eOfa/vrS
jvkbGwSu91W4vPYKn5f73CIgxTrHbhc41Wc3TueL2Ymbd8bu9UMsLC9PfaK162Ovf/6sOo15klDY
AZRRHvXJjzwR0XWTV+Ph7V/oV0/B/0BDincGyPdR/YbwD642XHK8iHi9E+KeYt8AoLt/+ynG6x9n
/fcpqdgoGtWrzibC/dRVbVMhKO5Y+FsKyBNHRMMCjAGKUPOdXm/r6yA2FnGfIrKDhchVbtlyZce5
JebZFOfsTKBhwY/P9iEyQtKXELRM7ubtz/qrEUET6VADpKWGC+HluEu30kwu04y73X2QeF4POE7s
d7opv3yIAAZHHZVK+nEV0BjcQXTVTDWz5RrCubYiEGOuKtAjb3+bVwMPkZl9jQdZNNxwVb/8NunK
DWnAv3oaoIIdjLAu9eLa0fzFJAL7nTLd64fR3FxbbWsLQkfS8fJh0dJTuFJQaiggNdslQ7mV9c7H
RpTvMdxflepYv2jfr2p1HNIUvF8+SZiNHdOS6skoCnsP+NO4po8kVzEMNLKOYtfrelf/3dd+XTSR
dVNlX1s4xwr5cE0vgKTNQ/Mq2AAwKXfCZDY//WL/k2/8WzEf/rlzfkkvJPqzKf518djEj8Xjvw5t
hnuwfa7kWP+Fv4QcpvUHLS7a1AAUmdoOE/svIYdp/sF/QqlBt9xEes7c+A+KUf9DrcrttbhD23Rt
lf/HM2iYKygA/AVnYtZc0zF/p4t+ND3596m/ogtBLWLhLDCPOmTEQxblRIbrdao1cqNrBtWv2vQT
Ype9uig42DcUBJ+N1vXr/vPRksIzVzkLjPe1fr3aHF6+ElWL9V8Wxni9DD2dCxyKxErl+Tv7xRPe
5FmRfH2MpAoPOY5u02qaefkYSi/ZiGxzuKaWU5xHKKCXKCGeBfL7JtGmwYtaEV6kY3qYCufWyqr3
lAPGq8ElJtZYrVAGHjFF5/blJygdjp0Qs5prp+yIpKhSdzdWSu10l4RVq1Xpac5dfhM8ncSoHh60
lERW2GHZSWqQLaOsZj7rI5mSoGCEZ2x+4VdJdPc7I/W0tL4YKVxiWE/lqthQFkX+l59TXyIzYS0p
rhPiEHcWTnHuj6G2H4tcnSxiGXB+LC2GUllfAvOONuQ8PBgRcXSIR793cRh9K0QnwUQ3xGEE2XQR
ge06yYTd77oR+hXZ78kOvGh1Yur9NXXA8bMhWzqxCthA1MKdTzu9+ILe9PbtqfZ6EqxyJ5RQprMa
b91j0i64UI1rnpldk2RontaEHWHZVPG5PoZcs5pM9ylBjpdmgLcmQhW/o2o6bd7+EOvO9XJ4ET5g
/uVGSDtSrJKY5+ejsrVGWvpJSkW3E2dZpj4lFI+3cgTpN9tXLuJon3C86L2jzDq9XjyXnAdWD+Af
/HjCfnJVPDuXdbpLsxWY6vVoz6CrHeNTFvWTHyWKSn7SuidxF8FKVDS6w7TdaM2geW9/8yeI08uP
AICIL84WxBuPkO3lVy8Mt6TeXbhXdlKSewklcFPXi/2BUv24dQI72xvzrRkmV62AeDgTvNPGTbAz
erFsyrgGxCDraOcM2XyTNg6to3wvCtz7WUf9PyP0YI3FW9zf66+uNBdOVbRzTWu9xR+feVLSjsYJ
nMVVE7v27axIs+5mqj9vD47x0tUCfZp/HWr3uoRzPLDV0eBglVh5nM5CHTM/TGGv7blJm6dOTgE0
RRwOsXl6lJX5Ne65wS8QVRAE2e8sxkfemqdPwaMRBvL7YF1ft6fns1NLm6gYykVckcSgX6pqONdJ
cnsYOte57gLE6B78QONc5NAEKRsOXxVnW2LIK9th4tRp+aDURdS6FOe6VCeE18GEdygU8EXiIs3h
hIC9dS8hw3npG/nnO4P4ao0lhJZ7FAIj+qFYXo/OV2GJT7JJXf0qytV5o8XhQyuZWwm9bZKBDUr7
3PXd5AL7WnlBJDeZiNNEkJg9cOvcmRGGc3OOjC9rb/MCR29AQp2cw4si0Jf3Xsj1s7x4G9abpcHR
TLK3mygoXw61cCcYhcXQXckkrz8g7+z2I1J3uhAp7hgYmpCjCvuMKuF0n5cVA5ivTUKyBVhq64Qy
Z2oWFeF8edJdaTbi86go3OHnS/u/Y92/uXQ/m12vYBD3Iae4x+enuKe/8PMYJ9UfOKoB/zkmRwrW
a1bxv/WQipMGVGzkEghoeIH+o8f9Q0h0E+tJbbVh26uV8z/kB5J4HOpALlceDggmu8PvHOO4i72c
W6vSEo2GofgcKA+M48V+zOakFZb7geYF6WZN3NFX59oRjdCZJu1iDpvb2hrpgWslyB2vqpS4UCUE
F2/OyuhBG226wvR9yX5sDBJK9p3osdZFs2GDVrJdlucsoVbvtTmxy3ASweRsomQZP+tZqebDSIaw
DQhhbVt1bhzcDV03TFtRk+y6luXyx/mp3RWG5lKf16ZeR8FeRnpHPyw1liG4cZeF43NGRkbRGjuY
qUVV+aklgKAQJV0JA283BbPbEYN1dhaqllbmYOVryP0481FH2oKWb/dJfNuA8W72oGLwPgzjgE93
JE012k4pKan7MO6I09EHep9ckIz889jzMgEqKvTeDwXsKD/Cn/lDpw31ubbi+jKdcnJzQhGAbRrA
ac60qnsBkHaBQ+FjUWrqHfe/ySUnzbKUxxU3TDyhw/3d5lQTT1zs+GRlWkn6jTZjg92uIvLaG4Mu
M3bDqMsvMhH1fdW3IWQsGNs7ZwlqIr9CIdYeX5XsM91kPGqSgdyzJOaIvW8yAjIeACCn36i4Z2By
l3ppP8XjOLoPQteqB/Ik03SThFKIzYxrjG6wAfpp6nL1icLf8mhPMfNE4+SDPSKPDTLqzHGafI2Q
h3QzqmQTjKJLyNcuSKRMc5meN7ZB32HVY5AFY5NE5zsC2uq2Xtz2akQrCLKcWR+RBj21UITMeTnH
9iTY+elepifUvc1pM9Qo52iwYo6jstBKPGM0xTTPsuUEodUonMVjdhn9Ls3BCvsEe1jBpnIHidtJ
mQvgHXhYhJiQWqJv8oLNzUuncnSxI+Fg8JK5jf40uOQjvwuRfngY+2v4ZsFgAQMdNfrTbkinx2vH
0blshIih17qa22wm+nfRRSGT9KtB3s01pews39MaJ5Sv7UY4S24RxduhpfAf57b4MHYUzeUGyG4j
qi1tVN1pqRIFEhsf0N06eJjT0M1+hHmdkRcqRmvpD2EcMjvAmkwpwY49p3IaWa4L+zZLnW+h0482
PlUq4/uI6db5jgE3LJMYnbYhNwp1QR/XpAlY9sPnhvbmhVvmRrXnYD6GuwJ3iNrauTZ0fmED8d2N
8RyfityZvtM/sWke9Z0SH0M7JlrGtasoO8HQZKjDAgV1j3im+wpcyb6LlpjEp6XNsxvp2ihqaFZ2
+CEdvPVnHV3GeDsDiDoRFUHjNBLdOCFCY7p0Vnb+Lk+r5MTM0mbc5xBS7kawbjaaGeH+oIWbXroB
bsMLW3PqdtNIKFAE/44P+hA1LF2125MLi2Tl44hdN9hEAvu+b5v1tm/rEltLlHTw20mTOeeIWdcf
ylHij5EWgrxt4hQVx5JQlMDCBvkQUd3/VOfQc/wcKizMlJTcSaKvdYvbiGDe0Y/gjDVBvIbjpdL7
0A3M4BLFNw4EeoHZaYPirtoTLi6nXebYIOIyYrxn36iinBjHrpt/VKWkCXiuersfrJ0tU5QKXlCM
+QfgZXHt9VU6PiLnLq9wFVsIhe1owctLyxQ8cdfnF0lvogaaAMuZe1mQZht2KW2CoNfHeqfcQpr0
P5s28AOia3X+6Zg6ZWFGSXvz/9g7jyVJsiy5/gp+wEqMkyXczJyT8OARmyfB0jh9xr8ex7OqIV0N
zEB6MYsRwbaykoS7kfv0qh411dhWwjZBGV8ttDqDxscBylA/4izYIk7x5xQd5anvNMDnNUsgd+JR
b4pk/PTc1KQMu4unr4bn/Cu8Ilp7y0K7t0tKiQ2JJB6yZFrkXWXVZtn6EvjZlgSnYEGSJ94XxpLS
CipgOOPe7W57rDmSOWDAPCVnZIihpp+psZat5g3CCy1R83FMVGZGK/5JJCDTrF/eO0J/FGaBEl78
PsqrMtDtRY4rTOVkGafZINCsSzOOApH3DUY0ywMnWGoKVoo+0yiMqtTxuQa1594oHe7euH0EK8tq
4QmjR0jt/09KBJJ+w3H+sznpf5Yc6fuP38Ss1Uf7SQ/J34amfyhfik094A2BQ2oCtgKlGtY/Zqbb
L91oKgxO7JXQsm4nw7+mJs35A12WtQW+cACsaGP/e2rS7D9gakLvvR3L4L+imP0bCRL97wfk32fS
Ww0JB1QG+5uf8u/zODT30q3Tdg5yuIgPCbW5+25251tHxqJ+GrjKsEAPmVhDve9P5eLS3d5Rk2Hi
EoidHe/75mpNrdjNyWK+MJdJz59xgbMZ79TlkyxyvhGL0rOaR2L6fxxS/2WNyL+e/A3HeyRstBuP
OtK//+sVHDHqXFm37gJr/mCPrT9ktjWTx/YgGsae1z7jIqH8IxcJBSaFHtgJgoM6kvyABWLuWgKt
yUqBu0ASnEZVC9hfZjxFsRZSduec0TJnglgGTwQOUmz3F0O5G6YEpnYlqIp28rbHWaZQZx0FpXqJ
INjRQVa689VO0/go9DLbQdWjjIWUMa/1bs6ajUxUfHL/dP39XxRFrqN/Olj9+VGQpYSBy+dh/h/e
Xq03hyK3qyngHSb8mlfXCieQgjuRwoH//K/6+3nzz7+KU5yj8Xq1yWX+y6cOa97UuiKj14z2szAv
a3UvaVz0dW/AwCWFs4n68vr77/yvOJENP23Xtz9I07X8H+ue80zHJvi/Q6/pzfb9H2vuq77NEqT2
9Yf8O5L39tv+PKERi+QQxKDneJjJ6RTiiPTnCU2x/rgxuLlZbmQudiO3PMA/njac63gA3eh8EEb4
TfzSX2c0So94MRIQQbmHOkKq8t952miIqX+7TFHzEflZOtno/VipgUr//Y7NM2wMfaNzwiEEonVD
s0Ah8YyfTnE4V0CaWZlLeUPOe/amGDL9rYzSNT0aW/rQVF9ng6ivGvgMsehCCu9EMAJegJwOCUOr
PeewCEyLUZ4xN83m2gY9sK0xStzo4+aqwzoc0MlDlMV8attuP49N7ec6syzzTLPtpWcfKpk+xMqy
GSc51IGIxCWpaO7oPHutIui08FvhOumUHeCFvriD2fsVQfYVOCxe933b3bfAHIJ6FlfiPS+iHJDa
mXEaZ13EYlzbmoheOB2WvuaUxxn6PbzBBZAvRWyvhMzjTY1VHGOumQSLNCbIOITYhSqfiiG1LmOn
G7vc4Nzm2MWvIne8UDSjvKNOe/lFWOUdqEYOjlXLA1ll6U5PDBkW/KWX1OvNQ+mO2ZU3jrYroAf4
cAuGp8QpqnHVi0nbWyJSMWxTbnRvkoD3m8i61tSZzrX9jotU+4aQDMZfplMxBkCH1StMjyGi7ckU
R1efao2/1VxOTbcYJ+KEZRWOlHeuo0K4v5pYs8I4Jt0dWp3jtiuvLqK3ymUHsTImXd5Fme685I0w
6IFMcHtUTV6cDe4KArZFPWMXxJkh8Us2d3KZylPSOr+8LoeNK/gIBwpGaOyYeWtuIEDa1FzIDrvQ
xo6caDRY6HBQxeGUpL5RjrZv9Cnk+REL4que0uD9KWUk6B9q1EtdGGj93ZDr2mOjRup5aJ1raSug
ExcNI5ad50RcqDGtaFeZFD67JjtWCXvUiv0BrUf5VOwnwuWXwePbiLOkDimhXS6irc+wlzBVAI2e
zvgzIUU3BWj0yHnm1K9n+0Q3yw0t09uhqqnawV29jkr9nQ73AIa96nfUaL0kQqfPvKJ7KMXOVKvW
plksIxC6s6NZZblwBo/3dJXD+7jxWa+3zh2k0/IsRvNoZuoxzWhBwnKddvOr06SnaCnCyE0OeLHc
wHE5YsVR2GOMxnbH8r9UtsggiB31qkZ/XSBSIdRZzclxsosxOJu8GHDX0q9byEfnxpxR9XwzqXrL
nDCdoZH5nb3rjPuhemgsymeGGS3hKzMWhtqZz1N9xRMk7/usv4hb0a7ZbHgc9WtaIlaqYGXQmmg5
lEkaZTBVIIlrULV1qoddWQyht7hb6n7FNlcTf2lp24kU7+BCkd7xVa2xPx/yevLZTQIIyizN76dZ
80fb2OE7kvvBtJY7K+bvjVMcWArla2Hj5PUDt81RS+/mSF+56ntCjWiswqvCcISHxAdmsINozWKo
3M1deoGb7NcYHUALHtDJgjj5ZfJUcSYt3qHITk9jC6SDCtxVkTYbs3I4zBGsELHz5DCg+Jlk16R4
8l2QXWNbNw/+lCW/qjy/y1Ok0OXmG+zV5rVuxm9FeDgyuRt3utkfpglO0ZSfy0bSjZ1sNGVatp2h
fc5lNkUnPLxGMCayh0pdCpJuGVXImVKRPlVvDByv2dDNBC7Z1esz05tfpVUS7WS5YAFNa6EEKfUY
ePXjWaGBi0MLp8MBGJziraOGStk4CxR1DmeZP0QZ1lhF/WSTxCMudrNrsYz+MsAnEsOCkdIk7eL0
yj0QJPmN9+CeUlJx3xYi0UGEKOc0plUpFDn1GKuBPeHJEnMWYPZvt2NdOfbK6fNdFNXaM7leaNmF
rF6Vqhx8jAYiVKgSu2d9B6EQTe0ja/FQmkayjoTe+dhDSVHUnILcyk6hQJsnBpwHalvxUCfua664
PfandNqNHpCWfFCPbZIm+5hBeO8iSfiYwWqmutnlYOfReez6si4etXy8I2kQEBjFiA635tiIMr2I
Ev6zEj/RbSKCSu04f1drM/sgWeBbcfTgJDNF35X64yb2NrLFvpTVllQ3Z+mEt4phTyw8mzpUsuaL
hfjJzfqvYkrgPkuzIg+UXVtN+2qUllIxRq5VryXbYtLAQDt6WNvgy1vocYK8Ca3DJq1qDilxgeSB
RbM0yT+W7io37IJHIVAgeufAciz1l9CgvuVUwE1UGX0PY+5uYIF8e221HzOUFCfK/MIy/boYeh9H
7S14fp6L5NLcMPccJkAmlXGYOWSEmjqoSVeUJuyY52V5kxaSJehYWO+vLQfj20UnneqFdTD1ZLzV
OjMNu37aWspbopQbI0OqsfXlxXGzTaq82QCi+2Y80a/3GCkjpXttUwZcJaulx/1qOZteLa9tPqzN
atotkc3tAKTIdIa7qKsvGFAOCdwuQtflp+OQH8Snf9JpaepluxtLM5jJtXqN+SSa+BUI1H4Y+n3G
RVyBA4+69IDMhoebda0BdwuQ4tku6h0Cn184p8XpXwiU73XFeFQoflw5rXJ2vPJnGR4a6cRrbSBL
iEjLQmY2f9nCCo3U2gj9w+yzwE0VbQVpn6I76wEF/nWWvwon3w5FdKIheUXLMU9iNT1XubatRYv2
6iZ3CCYrvY/viGiaPoHIW6D1Bp9HpKMWmI1zfIqNw0i9d1jkX42a7KLaCnVZBylaaj9rCx/5uPam
98R1fYOvfRVPlhHCXzx5Ytg0hUI8R5W7HDySAkwv1ag1SHN21i/xFB2M+WUe4w3g/PU0zT7FCTkr
srHeqyz3Vlj974fG2w7LdMXOD33JK8NeeN/ctAEp/I3IJRUKjph3GF5VYFLKN2mHHUe3NR+Yz6Xh
z3m8qzh2uou7Kds5TOEwq/ajpbQfLbRGIwWjzmMjUpOGG7A9CxW8Utnd62Tmbtm0Uml2xJt8h344
QbRGa1C/KpUe9jQ73VIawOmKt0z+uLl9nkr5qmvzGrrd1systVUvwRKDIsJWH9BbDTZ6FznkP/NF
JSUWtx4atMHXq9oknPqAGCyPKvOI5fE4qx6kPi26ooY9oc0pQTG+LUUfFHZebeGYOYdJKik/qDfv
u+Kbr3KX6XwmFcwZtLCbWX2SaTCwEbWlQFMfsnPbqLcKRedqDwVl2v2YYju2TrVD49WSOKGM9fuo
FujXurxvGDSGbrhTYl6LkxZY8bhrFyzdnkqebZQbbbICe6TVxZAPnJ4RsCDvcU8UNQiTpg9MgrW4
9c1XYgPl41Ca7Owt6R08hcvPHlT6gSfFeqSO9FWrHr1lOne18QCvLLAoK+6V7hq7zQFTwNGB9MYG
gonT9AKzvckM2sqOmqvZ6vcuULZJT95x4N+hAq4V76iPShBTo0C34qrns89NeSxGl5icOawXtaOU
UofKR06PJ+gAGN4r/LZ7aqiXVxfwq8ym66wmCKLy1vZiyhtdk/hVEQB5WjvzC4k6GhXMfI1O3G9Q
yhDbVm6TbAeaEUPVSbRwtiwu9dqFR1eEiqd/Re1niVK5YVSPuZRMatz1/rk0ijfiDO96Pok9JQoh
rkoeAYRSIh3ve0l9FV3OsDz43iDppTwXhqX0fFxBvDmSDHCrIz46a/D7IT8bpP2YTnyH7IJRyFAY
41pm0MyKU2GIsxmdRfJeYtx2zUueyc1AN7slmzeJolDkZIh09lu1+m5EZOiQNzsRr8aIaie1Cq3K
XdVLqZAfatc0xgWdwE/MM+ajsY1NSkbMTfhCLOXRGakzJzlW28kGtWFLQiCIdI+LZyTOUuubslTE
JqHCNU7x76LlhlnliA22AVIZ4t5p3tPCnf3SLaHHmveGWxih1RB3HzN3LVg1NdHsD4ml7VLVHXzH
OXLAWwuL8kvaBn03z56boQuS2dkmk3e25lsxXP6Jgumb2od0zLuZBKgWfeWqTWQqbtjEpPtee4Fx
+WFlC9cMqY82i9cFAjPWEAr9qIljsCS+W5WN8R4LTby5Eb7KrHTTRlmN+rwBaI5jUL/lRdv2oZ0c
8RxXYC35b9F8kojj6y6pmSEw9e+IoPDClDjvdZP5ysBqfsuuHgwz+wRS+TryfF5FkcCNr9wuSXsI
ZZTc6bPxWUxOEkxJ86BNzrqqxmXvjfJFb+L70TLbl1TNvtPbu1RkR0UBg6uNm3ZJrtbcUTtTJ2f0
8G/ZKPs2KQzfLu1bc1+Qiva7MUd/5hKiRPCk2/oZWGMo8wwdCKbvSqV5lzd/CBT0yHpQ3qUexz3W
fdmpHJr0XJMV2s5k5JhO89ZjxZOnvaet0rRoz5x0lfVQesaOHhDrIe90ufYIFJBCdbJ3AQ8NHNxC
TsfU5dGGbeHDSFrelagjuTIMSgj1wD0Ni+JtESJJ6Wp6ja1KitFed1S9HrEA5mNgKL0KXc3BsRlo
xWL+Guq4HuApluM5S43+Qq5EIbCxuO6NrkfAGPhgH4GM09o4CbRejHiWE73WjhVz7thsykzpK2+b
VkC+AtFlkfXM3pPimVvAtt0oxIixoUbJhiutWEXlLbKa3FZECyP4XT0O4KaBhTnkikRy9hJj5PCt
dLuuBSdGzABUaZbHUO30llVgl0cxrMIlI1VQV6YW8GFptOoNDnW6A/IHEgeDxUvPczThe2MZ5pu5
Ym8XsviSQU6Mk58vlBCvBIkqOnIjcybnkJv2eswYNij6k6AE025rp0ltnp2mzmmcTe2EYB/Zm5Wk
gG87t0578PrcA/nEm0AatlIyksE49gm4cUVnhUmRTDlVzll00AsTcHx8g/zitmf6XQ2YYk59tPDD
Q0asr0hI+eyGo1TG9EJrgGWvW8D/y6NlkkAN2EIqnCA9L17NnpbsChy/+G4VMT83ZRUba9vkXoIb
fRs7I/p1UrWWh4iK2jR0HOE0kU8UQtG+XF7LxAadKqVGuXJwthjbdMnUxlhZWqPVJ2UwaAQOEpcP
aidKr8yP6TipVPi1LNFhXi5ovuxlJ6c95xi2x12+OPb0kAJc0X44wMXOT1KSmhlGWZr7GMLd9FrQ
GHjsOpPeSmimPTPYNBL/c5OtTtukdt+YfcvSKe21g8CLzpOJjtN5U3ZpLjZW57Zsss0coaLhacLz
DFn9lNqui2kcF4EVDKx6RkqobZeRwIsKmKumzXdhL6k82RJAMcRlhYzWkGXWZ2UZNygjXbVwZidC
IGsaG8SutYxY+EYzDdamiASz3txZqQbvUnUu9eRaNUA8Tbm3ZW78lLXXf2Ki1a+zNsmfqmNCyb3M
Crq2jjdAA+W+VofqrdZYla6mzNKX3ajOqu73niD9WeS0MpbgfQnw6UtzHxM13Q+piK6pECIO3Gah
WdSeonZtJxN2pzkHPt7EySu4SnkYJgxrvVTb0FQx32HB6JCxSLFwfsgi7aezhbdjs+A91J3l3jeJ
W530rreuKgI2Z7dy1PatrPs2tAvLe+nG1Lo2JFJvx+40G/3ckm23ol6UqFkxp/PeLor69u2PhLPr
xPLuOD9Z/qSk6U5qUbFqYqe6RQkzx1xPeFxeJivufqmty7U+skbwE8L8D6Vj0PactMq6AXF+IFXE
eUE7JvRWck7JmCHYMRc7myxqzvWhGiwS8oi1A4/LV5T5ep9qVfQgupZ5xBwlO/l+QG2zGMbPBZ0/
rxIGJK/qBHso2fUJQ06ZxxuygkuYSql9ZU5OY083aMVzms0WMmOkGBB64+pMyLX90aLywnUE/rar
019K6mpcqOMyVBu9YyGPzkRxrO0mZzVXEUlLni8M7VHd36dNobGKlJFJranEAZPbFGwcKcGyX7Sp
ZpqJHMly2hg0pB+N4xs+YYKEVc8KC4DCREC1BL7+hOY6zmzxVUIo3m2BWZkMyebFsOkA1ygj2dSq
IZyVQWnpup8I7CPDkakiuI0T2YVQsBjVzlje4/Z+BPvsC2x5R5TP2QGZ5wzk7hvuwr1hL5SJ0wbE
WgZablAoWvKjZQsjzqSJmZLYNrqLItd8GI2SA4K5yJVOp8UjZbIcfJGg5TrqrekEStnk2FrfL5k5
nzVqQLm5DPdgkdrd8nl3V4MnDGNHW4bj9GhkKAQ6EsM29xrMcYTGKAMlaUnXccPxplYnXJka+ovb
UhVlpMJvjIKreyxVf7AEimp37sf4pOa8Tq10w22VB9QWvDaz9dCqTMLVRpm8w0TdWGnmG5mbK4XR
xpH4U7x524MlBZXL2LGIUBVLfxxdKWi0SenWNulf4SlDwNNBcNaqdjiZ1Sj2ZjtbHH4y49suOgWD
rREXa7Ua7ecs5+lkaOGg34mmS15tmR5maGSfE/GuUzFPxq+RwYE+bFMdgOXq2WtezfNPbhr5GzQX
cy9mJXCnuA1bSr0pBoe50G4HgFLeriM5ggu6zsppw/VZxLuBEM1r7pTpN8lpkGrZYoCLoyqKh7KS
hE5m5k+qbWhvduXVZ0OqRkQwXSrgpxqnDwAXUC2d9QTxwHgAuvCGy6xHy3Wk8BXZXe3sz7Q1sz0R
cIjRi7bprVHd4hSxv2std44xExIAbT0bPtrORJ4Yu+ZilHmxdRtL3SSL4nDmcpZNqagrxSiv04Q+
1IsDwaUF9lOsk8Ce4te5LbTNGINxgTFS+kV1iXgFQgABYQHzIFqJKPF2qjDWkodpo2Ko4UWO8ca7
3ZJT0q3jpTkNYyHRnhtQBkN0QNbCfAP3MTRz1vVDhMa7QI15HpcpnEpjW+tK/N05OJLNCiQBpWKh
6PtuWwmb2r3FMoNJcY6Oh2IfWR60C8lhtpPDVs68gzTMExmCKHZXfZVX4om+oXRDhiKlbqtgL1p3
dmhX83LnyOptStqfdJiCFLttpDcEQ82y3PdI8fCipgpCRbQfuuJZyZXQEI3xQfAfYSlOlbUN3wew
1IZYutjVbooQM9pPGqDVczsI59KXKUqLUrRrNC0cMh0jnas0PgJve7Fr62EYI2B4mHXwpzjiU3fL
A8sI/FYdZRWV8tbUKJjVNNGixmXs0QDtK2yHut5wQnf4TokFUwmob+uScAbl2VcR2bSJlXwuQ144
Ye8OLxOoee5j64xokz4zfhIxtoYh5PG+IRUIgAuANH/MfO8aacBeaB2BhV4PA5BjE9vptjIGa0d8
SgMt0HMrl+3wNoORZrRuEStIUd/l1qvlVhvZU06NtEuPLocbw56vWuZ16yFKD/1sRNtumQxKkrJl
WaktrX9TAdc5y6GuS1O/GK2NTAxUWKPtCRcUUW2rZL2a4NP6ggtgIXioa47X0AJ0KvxmdEPgLtp9
Dly9U50i1COchhS2Urwcvc9uNaOy1UxMffdiZkjnDY1w+NjYpZnWeKe4hI5z5jC/U4DsqLRcES6f
dnLqtsQyez+Nk/Y60vXKZIuXibJ2nnV2uoZalx+LNqsfPKGePE9qu14pHonzH/Vo+p4mZ9/UzcFd
nCPGoWfvt9Q3dg9M8OqqqDBR1cT1vmGkQHWO2zMeHOU9BVB8IXQI73miBZPnbh8C4s0PblGmDB/8
MGNfLVdbzz673wlv7rSY7WJw84MCa8wi9jrRuWjjJ0rmUKeqAv1eZ7Lvd6AfcG9lV1aE28J1tkQ2
aLNzYYowxhNBL7aZbEOp9JfS6sJ6Sl+7YXGuc9P7RjuX11Q21kcFh+We2pd8YdPEZTtlan7wOlox
V5Nu0rrT9n5+604eF9z4dlWu4ZYhuLFl2ZCh7I6jY+x1RDx/UMezFLJ/xugWX4Qi11QdJvdauSC5
dYTi+3qCEjXQ5hh77kfTsFaECzLrp3HUUHUkvm21MhHEbq0D6vu8NLAMtGjlJp6OEDhuRiPS1lVv
PPY8SoIpmtp9Xxbd53Qzp9r0dHNRlPdGEvmkjo6EK+8VqX1Cpt3kPBIJcPl8o3ujG1a695CVbG2i
ZMTzoe9moRyizNzpJfO5V73XM+yCcjiMStExiEPHN2tqCOSCnFjXOdI6D3ayJBkaufplDDA9MIz5
9GJ+g3S7r1sIJUZC8XobzGlCy2St2BtOS/PWjtV4Pej584z4iIHDeOoLb98j5JV0/YJO+i0LciNM
sS6fJ3y/LxD4Q2JbZuDGsvbbcdbXGrVEB6dt3tIoPhAxZ1nAhnvxm27q1w5U55D3cuKr6vjqSOdF
FtUDx9n8iR+H7m1rbPza3VGdscpMFOMpqoM+jY6GtR/j+pAiIN2NvZqs+9m6pMk3pPI0gSmELgOS
f+3A+pg4EL4lgz59tu1kXQachN9JNPZ2KFNjCqapvynpSeMJX+EWBFyv3JgneKW9Ky0JHWOwO3nP
EUcQ5cCGXLkYs1u+VZFlfag3zS3nX2nzP93uJzhZ8ASY21oJpUBvgrpQ8iLQsU4ywlDi0rNN0TaW
PqI6CzlcQEa6gVvH6kkD2LgErcNCyoQy8+XEjBjoMcUPw2jEHjEd/M7Jex5guRaRwjJYXiIG/6gz
ZmjmoKSrxo3OYObH9Gy8Gf04jydhGjPipkzxMvL/a35edfOfVpT/CltI/VM+dO3PT4cv5L+DGcTG
Kf8fm0HeP4rPfwEX337DX0Z94w8OMC7sbM7bVBrdYtF/GfX1m4XfwCSCu4nSmpuH/i8XiOL+oXNh
Gfw6/wMZjVtk9i8biKK5f6gOvY8qm0eP6OK/5zrT8FL9zQeCl9ewQF8aLFwxmMAcuP36Pwez0Fx6
ha0HzQiio5etKMALeXSxrHJdJlQjsDm0eMxrrQ35vtWml6YDoY+Em2gR0nAyOuP3ZKRzt8HpGjV7
eL4q11g3JO6PBVQroSugiIr4TEUMUDrYHVX1nHjClXmAF5ndUErg7/0WSMnvCkvpGCVTIFGAWWb1
uojMiHaeUrK7EoJ2kFOUKEYbmFDJ+rDox1ezLst5jbNtduFLUF2w4C/LCgI3eqq1bLy6iQapqPbU
lsoU+EVBrY1ywoIaQa27iptuiNipIO+F6o0BGPb0CzMGxE6ZbexFtWD3NdE7saRkVRFrOCXdED8u
ijYcYktFrm/dzocDNr3SAlXvZ690+YfJ/qEFiLhORPVm1rdVMwap3MlZoM7aeBj5cPGgmV2A37/5
cG4zK7yBZSe8It8mzdhuLCpbTqraX5QE7Eiu9/PK4Wjta14swyyezG05jP1ByqwMwOq8zV0y+KKm
C6MspHOnF6pA42b/a+d9INSm35YTTUR0hb3w8B0OpESHfWyq5S/2TN2eDaGxwQFLv4aHhbyRDISV
ybssbpzu1Spu/LMO511aibFpfM5qnE9X1liZ3aWjDFYv/bSrG57YgISM7Gmy8RasM0fyRa1ayHjt
VUGl8t5GVtHy4GXyVn1SlqmO1tz2jkdigR++NR2f/CZTK6/9aLikQwIvL40ONwscOMQM5zoqdHVX
NtQBha7d1+IGBUKwqXoGLAvHtL7CMWctHEEb3X7Sa5R3BqrHzKbYALPysFJdntDUuBChcFqO+wXH
ZdEys7Hq7jijQ9vjSW0ilXKudL37hMZfzvKK159kqgzBJPTxujCj4zEY3MZ4iONWR2Cw+uFtgHVm
bo26S8R+SSFLnyTaNo53yXR15Fj0yTsVx6NiUP+8t26ucc6E7Tv1N/1DZZeWs46AHjMFRKgYW8Ei
eJu75VXHTrFq47r7WazO2mVQM5/pZaZBu561OyivrGfmckunI+tEr9SKQ+GSHtHVFjwV6ZqyCXKs
9+s+oseBcz8Lti/JcT+h2iJm2GVpstFGJ4UqOTgLjuZ8bm9qYmZ7O1fglL+z49rtVommD7f7YDma
Q3Rv4FNo+iXfmGn3Y8iaExv6JM3gjfGi8MdVr9JdyE7WMkudQGGhvVfmWZSfUcPYuerpZhwDZzZz
O5iocGoOuQPaIkicXJkot7bG9GsgN+L5au+clapCcG7HwcJM3/djCa1oiHEBWeb7nFqIztXsfCWV
vssGWR95QGkOi3TJd8r2i31xHTXUV+PYs15MjEGUtcBRHrNe/Rzm0rBZvw1tQq30bEzfPAtqB/nY
ocPI7VpesGlOvz0OqilBnB70kV3UQjHTPvESjmyTkGTHxzJuP4ccDNxKYNZpQoiEFB957B2slQ0i
oQp4Ywhvq+ClS8O2VfBW3HikEbz3Ywdh5srNO4UWRVInutt68soJs3eUL28zwgJZKBtCsTOQNOG4
/k2tBmtw9B1fkmPaUSOPojmMyxNCx0Wp8MklRi0ZCbRlPfc5YqQzHyoe+muSBs7BTTsDQlps7s0m
Ub5cCuF4cEYVji3LBhqnmf3crJFzTQhkjbTAkPU/WZR5gQaL773pyhepDNaa8Mm8z5uqWjdA3w4a
ONZ5qfi5M4vYh2F9k2FNTkzgIKfGsuGANJovIwewVYlfeW8nKBrjb0rXUE0RRWbmkB2Bjy7UnvRy
m5fqD5Uj8T3PW3H03IXwES45FnsEufyWiswNJjw6dGDQrbraXt5h/1VrRXWWd5PTW85KRqTHNC/z
HViM7Oq2ZrnHO3dh9/dragpMZHTUuHsb1tmx6JplP059t66Epd9ni9u/NjaDFU9ad5dkQ7R3h1o8
GVMeYaCrjQZN04SlMcvxkvCKacN61CgpL3XrA4ab92bMpRd6JEruWO6k1xlTlemKYu2wAt9OeVJu
kdWVY03mflWDL+NIZPMhoqJK/iWOfZyG7pAkOT7oUT6WolCswGg8aYbmYv1y4+neskpzhx42bNpU
HMGJBb0Y+CyqalvV+ket9b5myzul6FlR8b4smlJ90FHZsMdci6k5RK7hO46c6DmfxwNmxQW/UV35
sdFt07Yn8zF3wDZzPElqwvJNJ+DS87WtW3O+hzlDzCKzKXLiuBarzs7UFhny+ZvPnjnyR1H/7M8k
sjZx4kSnSbjqmrf+Td/Jxd6eCmqSTSX6NLW+3y/Lom+smbRYPDjVScNl4VQFzD8PtG1uzV/oN+PV
ZTPaJvFjK2dzVSr6xapZttTV+Ngz6eMn+U2vi+JlI4z+VzVU16wmAiMxJXTGu2zbIErjvaxqqulx
rKSTG0xL/BI1YzD06iVptb2jc5DobGInNCid0txgt9mm97HTHL2Uoh13SUO1jTT01eqZcX4bQ+ax
JJ1PZHjSPdu4Q0qKZTf95uslspw3erU8pQjZ+J6ouKNa9M4eXX6Wae1VhhrAQOfN27ZvtiHRr6bB
DqyOhp/VMgMfTOw447lkqvdxJrzHzGss/FzJjF2qiZ7dpkwU3zDlvICUZEm8Kgc6DoKa/YvBQZCE
/W5JBgXhNI+xY7TSzj90Y7nULBdCGxBwQPLfCFh+4bLtF27DMm3jL7DA+a6B7ah2Jy0z+hUQ1hpX
i/G/2DuT3ciVLcv+SiHnTLBvpu70Xq6+C00ISRGisTHS2Bv59bUYmfXyPaCqgJzn5E4uIhTyhmZn
n7X3LsutkHOxzzAE8LAuzItYEvkWTuEcs85MMCACWWyWJpCZf+AbpPbWLJ0TZXOorPkg77plEIBj
rhrOdlQvv9rKJhm2naMyJjczAB2KjAfaT2XAdDMtFgpwLv0DQTr6c5znUK7LYoOL5JJbdrPNqRtn
WUgnAXiiPQZvI1IULrx+xPuYjV16b9p9f7dgTj0yTDt3Q0vD3boBZ27HS8F2H30khzlboQS3DGpw
QWu5j/LZvVWkJkKAOAWhZUWDYFhAqA286ba0IpaV/hx3Senu+imDW01782oL19mUMm/jyR2HV1IK
y4dphhVDD7gr4HtJf+azu3DbP4y2mlHBvfY6e8MjwRa/GkwXDyFX8LX3644roL5xh4ZyAidld6Th
g/ZE0z6lHSvEvrfUFu3vlR18G0OY39gEaRy0K2hLql0zZmma3nFrMUEcqtupMye2t1j5qFM7mhmS
CKzqn9Q3PsvAEmcRjOkOmxi7S3Kc/Hz6xONFFG4HNTGZS3/SdYP8anNwbiY9Vc+8reMvErcoukqj
bzqfmz24XHGsO+9NGV17ywjknKbBq3HtVU+WyQc1mEmC2BUK0ceteboCS0AQb2iHBoAVi7ghl4/d
9Ohh3Cv16Ny3Tbk8Td5SnB3hOPFsh9cSK8jBY/V1Gh3OEi+b52epRfVmJSo5TH7A6ie3VDyqLNqj
u3i7aDQ4XKP+9zQ4D/Dk6l2uelcgATV6K9z6kykfCJRTO4t4229y3qKbOlzMd3ZU2B9r7n5+U79T
jGBu0yoNH8Gfn8ysku+Qgr8NbYJn5YI0j3z+ZXbjnujv7Fim0v2i16s+eyhhj/1gtbuK5vgv1QfB
V+14w10rXPclApLEoExUATeVxHuqJr5iqV/3T4O5lBcDKRs1eoyGH48okb1nyPFQsIQ+GH3AmWZ3
xsG3m+BjtrPhrmwAiFLfJE6b9Ap0Y7d8nj3+2WFZU4c0so3NBvtgUnoBu8Gq1A5t45db6uqjKxqx
q+cQ740e8rtRmdG2owqYpvvZ/JVJae9Nv2xjtOK30dFUVDgji3XU13rC7oIrGTis9NvTQNfdVtEd
tyXzNNliylvOpRnUB3JHs0MzZhhxcDYHPJGiNrkQWD4eFNzRQzT0cdiCebJZkiRj1eZyXyCXsxgZ
sjN918XLUoiViablgi/qo1BFd55x2rE2Sx7EjCZZi96KdQ5CMpFNeUE5JMmT5d6YIV/Rx7DLh1y9
Z61pPfRt/QzJ31y0k15TnOebwh9IF2bWPDp9WNzVhuPtVAu6bDhp9Ol1gu9bOPyisVHcSyv1L2qx
7CeLHPIbl6ODcARn9TilgOjJTCNqdEYvm0AfhPNI3Al3fMOEGbd0GfsVzkldtrgtWCRkgI/J/IxP
XLi7YrCQ2ocKB4XlMvDNHDS/8wptj6ttdl8TgfzImM50mQRRd+uDp8JNszjOHVyOXijSS1PDcFVk
g56zpusouWJfEMGg8rwzFE8QGhczQscvhjdlN4PVPI4Om+d+stYiag8ZwKCitGjK9BrmWBdThizO
Ryo5IfjqDdpXdGxmhL6Q/WGc2X23zwvlPVbr/SebIA9dW33DFfINbWAFigjiKDEtEuL5ep4mtmHI
jY25d9ruNWeTvyELkjm0nxSzt6qPMzI4BxFEyNbT7h+C1d8BcuyXRWD4qhrKWgtr1l+8X97Z6P8O
ytl7x9D/zsf5lNQA78FSEp4uXaIix1E1/Pq+PGFjL3cSoaCN82hONeNgwt6ljRAiHROzuCcIEo0S
7ZwpevW4Rqc4OVnfpGMYHhKPTGrbfLRtEPvcNLLbQYQvdTbGlllHJxWFV2cGytUN7NW0JilxA3yI
Eg/abBiT3dJkn+gk7FPIETj4c+FeYCWOLGuWTd4sJzMtP0a5bgKbvuvuoK/Z/WT2drFEQPhlVV6g
zhWO3wVSp/wWdpUehdcPK0bpH23Egg+SYVGFS6PGCrAc6Lu9sMNXTwasyte4ns69o3eDoYonMJWb
0g/AqeGP9qkbyOcmKJ4RjrrXboimu4FzgCT1kSDUzPsMlXFbW9V31YkKq1/X3pRzUbMGJ7f3WKfK
35KF6G0Mgxwfx17Cc6Agp4Fa3oTZZocgtP3P3PK9dz255gEDz03Jlm/LQ4Z1u70gVWM8ATFn835k
CP8gunWgWKR/9139m49IwtfCqe9UZxNSk0zmTVbVYJ40upHymu898ix/AHumZx9RZxPlpI8O0Ris
zqOWFV/Cii0r9LE3nG+ceo3eEHKTxTa95hhpRvmytqbw3Bbtfd6p/sTI5sccvEZMYu4aVkEvo2ul
cIqoKNCIWDQjr8SzLLEzmLVpxJ7bkItOmvNGRVbzQpgWNZaahURZTcuD7brlWRU2E7D5s2hgZOLa
0j12YXJOVW50T2pefucJjo1wBnPoKrO9VobkrAxpDNE1cU2t4ekNgER3qM2mjcN51Bd7icxDio3L
AiWY5uCN6xGXcld2t6qGlOhxbtzgc6m3dVWSoMEON/ioMgbgSIkfPXOWr96ruCOn6abPtdoFSRTc
1Pxy25AuYdJsX0tBq94AuLpRcqGafIgCDl1HHoqu0p8EIelbDPHlkSpmGTdyeSeaf9k78xDcZEsu
+dG2+8dIsSia0nAfcE5rvj10EVlpL6+16PwY1DI4Y/q1n7LKrPedbfZICutc5yzwWIQOLXGDBeEA
qOIyV/OMD5gzdqQKPTRqwpvTmrD8NuUNc7I0p4bchZPVR9a2zewfFChIey9/6hDJNyWMHxs5amEp
yIaLLlorRt38selEulSj4x+lHfRH28Lg3hCAvpNRe+/bdBIMs21iW8k8zsBOnifuT7cRwRJw9PSp
k12C3MHGwppiIE4mJhbfQKWOt+10NTyw6qvZ4NGBS4lFhDxadvj9QfF4KEYJYdJzEI+dhl7yWNDD
GWwNg1RPFhEByJoiLMyHb2iF8cGJZ8AhTuYlhGo7pfbk7CXmtLmSJyXC/GKlWh3aGi9eQsLV1uH5
sLqxwjye3anahQVgVa5RlvAzWgen6XRcQOztWPB3O+l1L3WqX+cUZRF50f5Iy/arrP07WyZtLBdv
eu37qFs/W93JtjIyzk37Ti+4+wrf/UNEEpaUWhS7qSWDQRk41oZy1tvWn5qzzV7lJoEN2imSm++L
Mkd5TccD5ekThgHQ27GfURBd8UlIUuKcmdn75GLPhMhsxqYT9aHwMUbd2D1QWSMq0uxAVoflPklR
4vH2JGYFZWynOBtsy5vvOhpabigV4JX1EwfSqMibLkE3i0bx2gQgRAVAVQo3l+fVu4b2ZYI2tYPJ
yZfh+7R0NasoRNy30prUczbyeds0lYKTIPmE706bKvIG8kgzE4bCMjVbZacbOSxLI2WuDKd1ISUV
j7zOLJlSpjl/UmYHhmX0yHUPgT9Nxjlva9vg0HNWUxM/vrcf+tFk4M4bZ1hiK0oGdXWm1rbBc5qI
sTHqLXFRs+eMO89qizrmoWktZ4xx9uqsm8v2DAPF9X8RvtQ30jcHZ7MYiX3X58H8Q+wB+SXTaGLh
0N1KKmdIy/co/9Ex6DL2gFX6LJch34+zzzVNXpMheCktIg/ob2626VS2j1XqnRvX+sJqPbOttvrd
KAs2fTr4PfbW8soHYXpBvwWDMDV7c5+4qjerm1nr5Ugd0oj0vtOL7e7sQnqb1Q9/jfLOTCvqM5Zq
vZaHTR8b5Zi/6qRp+we7Gyo+D9DBx4gNtc3+fKweMwSkfEeCTimfqnZSFxNBCE8XsmXXpvKNhrd0
2shJDddJLawlhHWEEm+2ncBlV9qLsePorF/1OL6VtXyWDVR4Gxbu40Bs+6Oy5mpri/lG4/aAe/Or
X1hluFv03hOrScYCHpKCh5ItD82gqnvZC3UqIiNA7kQyf10wZp8cFXr7Js/ad5vMjR8nqXB+2Vk+
bxzl44Gqk3fA0hmIDPDUGVMLO6XwQE7JAorawZi3gicGLm+yj6xrqPFSbTw94QsFNuYRsih8+NLH
aX+UGfbJHVfxxjs6A5EVBz70YBhZ1kHZsjHU3SkDh22JHVJN61y0nXvZzvcsOgBIu28ZIGwWP4zI
fo2IW7n08labkbrtKOOBALo6dvUe7FzmIGr1UD0XNH5oNLUi41TFjVZISPqYwKRlaY4pRU0d16I0
mKabsCGGBKQKtJr3Zt8vkdjCWi27ZVjetKjvkabP6WxCuQkn2ARz3R6tBaVWmnl4qlgpMbKDYC3T
bJ7ZUWTu6mji1ulV0wEe26PaFRnb42kHJ1esYR7hNRox77Dv2EyMK7/Str0r4XRIcNJE+lFftKck
3D+atTbuWm+oaRuo9XbMQ0Bwnu6Wt/WtsTmRAwU1ojppXyrwmQ8QLvpvYG5uGsvNdtbiTB+iCcVZ
I5HCsQtUWY+9xE0vFwCXIQrBoHR6JlRTDoRxgoPy/mQdyLzNaa9EWhhxyUdmW7SuI3eBMG26diqg
bODJRwzkHwtM+xOLgRtpWadpFmrYe1pMPwtr7gP7Z8U3oiyg7lUFc0Z1bdmRtc+mm4glzk91N9KS
UxLSQreDQqna48lw0OPdGTeYjeTztnSRR6m8gYyrud7+gvP809VozGXb+zfKwWbHpwlmp+IOkyu7
vmKL7b9GFd71EwNXPkBfcUOPsBdofaZsgTU+DfYPonZu/Qj+p+3nQzhmt03RHVvlRxfLT4aW8yhv
7qJwTK8u24EtAOe0JVuPip4yVcRvjR1rnx5rscER/WwEyS3bDg5FhukHLKPtxkQEfAT+uPpNtqdm
4ExC/6EFGZasNKtfDZXgiM/Bp6fQqV2XLZOI8vTRmoV/RAUQDyU5kbtodO2Dr23UW8E/OgJImu2o
+FILNGs0flYK/AzO+giZSXAUakDSpw8SMPGb5618w6888W1skr1vzneu0XlE7fSh3BooBCQNFahI
jmlNx0G13hOp1JhSzERiF58s5+jkGsv3Utg0bs9/Jj99kZ7J+ovv3Y0HLnjET73Ec7j0m0hGtz7s
wn2qeA832XpXKL2hhdqQNGprdk2k9bT0fuFgS0ZsXHXvGLeDRUaWZSl50UZD7KjL85kvdGg8lWHd
PI1j8UgsWcMEi9snZLe5EVZhxYYCUk5LvMcWnvUTdQ9vVe6YOINDXC/wSldp2AyBSUvnqdt9pTQ6
7qwhvQ3WF7W12mDHAJfHpnTmOOM2ByPx3sKpHMdk4PqW16+CfMJtQe0UU/L0OeXWsg0Nbu6Eh5Hi
5vMIuZDcK6+4Cf2YjLXvKvBY0pB88IyNxKYRZbz6Hn6jBfPCyUmTPb8gcrSf/5XKbiuzQDuu5p2v
J+MjoPdio3honWG6JeaFRVZxUwjxPLqcYhe6SMaWKnKuSenG6xL/IlH7k48WyM7b9SUIyaVJSto2
Rsvl3HXwhk5TqqFLnQsuPEaPSHHbhe70z34i7eyFxQdRikXEIHws5qnuYyZC0XxR1OlfqF5IQH2J
zlb/UUT6P6TGv9k+eMX/h9TI5Nfn1/TnX/KB1j/yD1bDhIZwCeWgxJmIXiiO/2Q1PLITA+IUPbJ+
Apdt0n+xGpb3775J0AeuTqpdA5L6/4vVsEkBWakKAjs8/jf4x38nsyNcs4b+OVnGp5CZpIbI4slO
Tny4hjv+M6pB8xNfwHEyQY19bzjO9ZD01VOqKp6FV4phc+MgcElb1zzp/H1jOTUFS1b7rKs6wt0D
9rvmgexZVtZbTN5TfYo0UESmsEVUvaLeKTOtxzkI31iiX4LO1oeOzIlDE+J4DBKEozBsIIwNbPWV
SEdc4AhCQ+R9M6az11Tdc1BP4X4Y9CssV7BtE1MYD2Ge1qTI0kw0bpQ7V9+OiW8cwtk6tv6g8G5i
28/55x/5goxPyg3TYTc5dXixazg0O+GRWCU1jsWUCcknqw5zjMWg56p38m++Bk9c8E6jf+KCHAfi
LHDIwmgPCs7YTcYLP/SeiIk9fpeHoA1vG4cWRCcTwyWYUy40dP9y+1rIWcx+HG1iTpOELhQb2ros
/FdousiPXX9uzcK/yXhifjY4VtaNUb3VpvtUwQZy+hbTgX4qqiY593aVrMq9KKkBD3ILQtcbAtao
c7VvJ9bx01+91M6yvV7Gb0lM2YOyZwWvlmKZlTmPcp4TMZTqsDNB4TZFl7wMHHdblvtEPwDiE3tZ
40EpRXe/RL06IWfoE9mW3Z3Fjnuju7G+GHiDSFhgW2E5fXrKjX6IGyw7z5TZVfVGjVX/3VL/QiRf
Z70vcnQvsy+cD1Qw48DeQh4Fr99pzYPjDcywvPmZTQ6E6isV9y4PKJLp7NgMvJsBwW7DI3uh+Cxp
OfEFqWrmNM1HwBslqCNTbsvDjmmeWN/lecowzYZ9jWibB96DDIVxDFSLFw8TLXcfVVzCueNA6T33
kJYDr6Fva3wtXRl816Gu38NcgoyGs9wuCteLC4P0nI+BxmfIyV74BG2mxDWeRWq3lygBHebo5xrG
b30bYrHGee5STsW9K5JrbZCxH4Tl3kwoOBcfcryLZdoB9ZWzZx2Stqw/52kaD7NnmNzrF27F9sKT
22lCEw96znE7RWsSX5SAJrb9crIFjqd8CYErO7JQuJdy8Lo4ohyMU99iNL64Fh2CamYCzbvJeI1K
q8L3G+lDgk3us6665sVwhfvEB2fhkxIUMTnt+gEi2tuTZ2luRNB33+mCO97MMXi3xWJsvTZ7q6Qb
HLzKo/jIJADSRMrc4EwRN1ND6Di3bYdhfLF2UeS0ey81jZ1Gsuk3ptkJuSkcEfw0QD6HKKrcS5DP
D/ikUnCaKnuoPH0Y14vxIHBcy/rYGZ681a1/Vr1sb+CAj/3UVE/BYiuWE+I28PynPKo+mSGAERqE
PZ8QzxYQgRdsZFcRGdelTh/d0f1aPDr5htxtD6IhCpaQ9+LJMuiE3jiZdRu21nuAuQBk18r3Dgmp
RwJZj2MgPwtWW3u7qq1bXZYkzBjLt9Ma49c0lnfrqrSu6wOYjIwJeovDJL0Ty/Iio+6QQCTLgcgy
O32fx+AlQQ/uUNv2YY+GGdQQyX5HvJjJmqn9ocgjvdSm926V43dgJyzEmynZwQEw9TZ3IUu3j8wj
GaNeyoDFnhZ/El89RiK45dIM3KKNtzqz9ktHUShuo7jzsws8yckXxrsxTlBbrkFBZNawumQZxTSj
nE5sayXu2TqfHRUY+6oyz+S4KRpFrRs/9A44H+kec9SexOl818wOj4sg4F6u3CdMb92hzGcejYG1
ZM+68bwf5Tbl3gjSJ8dN2I748yUsef0EtYCM3dFt2hMNMldUTpFPD04XQKq6lvZRJCLNZBbuQvnb
dQq1d5qs3fLMuIbzgHplROV59mv7LF37NkrZBSkDbmykOPPYlt4NjhJSDpbyG4nkD/aPg0ddDViM
YNBvzhmqC75gQzHVim8yHs5Lkz6HY3X0TYZT4eodXsOrUyN5iokzpW+DP0mCSIPZ94GiuGdZRiSw
IN6j+tjvg8H3acjyOzoBu6MW4AYBl/jJdnZmRE4IHTM/lLEzThW9vxd9RJ8nORF5xumZ+7DsAX/B
fmnk2pBWH4IsMqnz6hHH3EUxYWYUpZLTS8ZTcGFVT1OwWF5MGahNm6MVw9riWKn67kk0YOkzNquh
s8ZdkoclEQdd+RgZvGlOy5/d2jUgb5f3/cGCvfwO20hvshYCnfmt/b10FIdhPOkPkW00h5qc0oCS
1Unklylo+ohgA58P+LL0xLC6fTTtSadLbrGXoB4kq7t727An+BqgMp9Uw3/j1qzKgZyKYWT2mNHN
m8B/GARVf8YQMfGtxYcDkgF9aWaFwYukz4j80h3ZV6uxuICSyVAjFyJpisiloddDSebN9m7zsDnY
oFoHo2qWLXv5gvgvLvw0hunPBr9vFkMdmZATLRJ52jWK2F34Mn0mJSow4jHrRv0sfY7BMwV/RbOz
pd8TeOFr1hX3Os+AD4plh4ymtsD4cp9XzrDLkuyYjvT0DPWnN4hdwz4KqAAMnV2zKn6ZDcSlGM10
y7blTedDf+KFuTc7bxsQsEA1I+SK1+ymv0Yf3P1uEUck7PDc5gTYKg0Z6WbWxSznLzXONz6iW5xo
80HlrACE8u8tK5vIs+Bk7ZN0Tdpp+B0pTKuTQv6EJkFHQU36oW9VmnxSwySBZIl0PMyTjpuy/Mx9
aIAhIX4X0zfzuN6hzNK3VtnPJLTw3fQdg6dKXe69yfiaa53f+XXXHohte68BZDZDF6Vbm7oMtpRY
o+faf8ma+Qpi0x+jxkHHCUg1KQ0058SUimgfPqUuEO5mKuYlTrx5PCEIO0hG5kh3Je6yuHDT6VoY
qbhYJJbhw2uLA+gF/7erfjlrxhURcj7+raTO6D6c+uSmhm26dduypFrPyF8nFgEXrDz90xh4H4Fo
mj01Y8bNPPY/kFf7puGfYvKRNOQ0nriG+R95ZwW7iCRYspZa0jFqEe2tFnMPGxerD2PX12/FnDT7
cirSXZsSoZ3NPWEY/rvHwmNnpnP+LCVf+LYmYCkU5C3AS3IIUm/8NTRJdqbhl0BuP0AjocVu/GzA
NHqAay43jKocbGodDVmsgayNmNgj3AC8qUa/ELE71ishXKS8H7v8LzlsT7oAI8ZQbTQPVsNtmjLX
v7Sx66qlvdT9SiE7OIBBkrO5KRGfUS+AlYnm1eF+0qA0ezsd3tM5m4cdTdVQzlKEhryGf+nnEXo7
PZFUZD6Yf/loFppdu5fmkpX3Rjo71keHtH1qvIiUXPgZCMJX4nhzc+sQEiluLWWawNjanYM/qkon
IG1AikSdozKY+gP6y/S77tOAVBffLvOI1Qi29zdzBb+1lToQyvjUDAK3xZivHeV2mZ0d9mlR3P6d
U5mKuRIa6/ha/Z1kVR8OEzY5z7GOy99pl230kr2odQhW/qC3hcHzDIkbt/IxWYfmxezcc7sO0sPf
mbr7O1/jkWbWJnrFv2SwP4zg5d95fPo7mxMuIZ6pkO5iFgTZrmOxMWAhhC44D1lpgSE5YXu06QZl
QyIjyW8Mls6xX1cY7Rd+xGdIMlSDBk11JylHjV9MN9aicuS9USb2refPI5OJTS3JyUGeeYZr9L6i
XKYmp58Vkq20+Pmwc2CIsO6TXF2tK8sFYs53odnu8xHry4ml/goD6VU37EXVfVSzQUd0jUnYoJJU
kTU3D5my3ymEMdiCtb7P86iC5ogdiGbE9AkThzpiJdLGYyFaNrywe2H3WGWATm9WgEeKIW/OzD2O
V6M/8B0zca/4w0Q3J6W8PaZZjjYCEWzYhrga28Y4VHVdVVwB+tS/BpYEB9KWLcodiEFPgqEBN70p
eXK0v+mhmzh9BAn9HEzauymcBKd/m0Tpqwu8+tmHPH6J9UjalzArZxlzNMjpmLTJo9lbGN+XOcj0
FYqnO2a6XqzfoTOG3YGFgDligrPWOANyJYf5sox5fWv0HILETRn+dK5ZWLJNCI38QNxPOL4aXU9T
cZ5rXd2bzQR7TMUO47GTZ1wJeoXSieC2ruSIO2Tr/k7Siv+YmYU8QWl62349c9ouk0yzY7ZtR10A
Y+Qkw+RIa52zjne2PZzCxTHvg8Ys7oGp2RBMEe9rqxKotN60m1/RlFj3kXbdX4kQL8xNfD6twQSd
EFVCsztfvu1gRfJ9IvD9zsoItqFi0yAwHqvWGIcIngDKszY/aaV359gMTTZWKuhBK7iLvzHx9aT0
NzrozoodrUkez4zcpIkbSe2u2UMp9PbWb6yEDJWk7aPzSB5IGSt/LJ6hoz77wvavWR21+yax4IVD
93axx2FX8gZU6XBlpTltcpE/YEkn8x/H4FkGxNgxy1rlHcbwn7nJu5gVI7VRM8r0dqLnZ9c0FB6M
o025OGrG8Gm4ZHD+lWj+R636N3uth/l/q1VP9dCL//VEnnX1L4LV+qf+0QISrb4ivEJrrR6rg38I
Vs6/uy4GQQowyQ2gVA0p6/9EzNpoWT6BtJblAPd7Pn/df3qL+EOR45F/bZkWxaP+f68F5F+ziWEP
kMOInXWp8GLZStLsv4pVqYBKDtryF7EY5rPHUbmrGM3ONMX2MSk9PpabkXK3f3qJ/i/Zy8Eq0v2T
Rrb+WKpMbIK51301cdpIdf+skRE+5TpzOb7WLUn8uwFHnj7Us5dgE8oU6wi4t/WBgP8VJIQ+AaDF
4NleSwbIOJgPrE4d7+QBKJZHw18bCdTfdgL9t6nA9jv9G942Owc+IPHeyV3+itxqcm/XDb1O92oY
GHuxVfhXSKnxHUsVzQg4HlrvSsYmjQldWJCl/7dHwc59D3aP6LD1aVqE3/ioaV0gPDgIaRJe2xhk
y7+FBEJDKY9CitEzyp8+A4L/FfxHqQOX4XXCD3i1KXzAFKXbesecHpBBw1tMjAG7Qa5Fgky01ZWO
WxgXCQEC1Gmo0B6i76g2kinG3aSqBzurzS+u1PmvWpDZedCCrcRjSEzi1Z3CKX3lf2nCRnQYLcae
uy2puNPAnWbjWrn3BKijXw1mSbGd5m7BnytGJpxIuK3fIWaPgWkgyqRDepCi1Y+qxCsD+dKFrFcC
wnSEGMwj3lGfZ020MF5zS/Gyw6ANZRFyJY1rluuCPaqtHcXUh9wWw2r5d/XUTpIIglZZR50aItqG
a500/l18eTtJrTf6jLcCq9uuG1zktizsxbMI5JfNiphc/8kLpzgj/GkzycX/UGupCGdlaoxQeUON
UYihot8K+Dn64peeI5xSEZZrGHTmGs3EIhfHVrJ4F64//uoDtnwbUv3mkFDEBItW1VskP5rGQC75
bDuIQb3OFYWp7LbNi4mHeO9ziL1k7ehzkIQEfI4+r9uhrtjUbIyhB9yuk1Lgp4s62RAFli2nKCUY
BdaIny2C/M/A6uWPpKE52ETAOhS4dJ7405nz6MYp2Nw2SCv2GtAueLwxBhxV7aQwDbIuyae03XRA
P5Jpu7UpobtZd7grcumJAk3V14DuTFm/TalhDBsnaeF7hIfLvpvU77RjkRr7ZqbOHMPNi6tsbvpY
uG2XwcVDizLlNIH8VVN1kC7T05YaheQQJA2fl4XyeSpKZmWmu7JIpBu7Q+o9RsSt/pZRlD1OxMyt
MIFsbzNImVcCMrgcLZzvN+sqjVaSomgfaw9v37Yspv4cZE0qDyNBoPtcmB2TGSA8S9E+5QdLvdxE
RBUnDO9VORK+WQMXhbiPEZ0Wfh7KpjMBKcJS+xu2NQyWxUzZ9UYWU4eZbxo7VmGOLgYy8FZ/JOBH
+xy2mXrICzBh7Aftcm00XLT2Ou+jTqPlzYHZCzes14d7zwqzJ5omqttFUgATz+0U/YxLHdFSg3nf
OVspDSsbEpabd5eKDUBrEL1bq9Tz88xVoeFh0EeP+KbmV5CX8hMsGM4mSXoLUbhGCdrQVMeIiQ+I
/GZX2vM2jLgx7aBVCoM7qpX7m1B3LqZw6EEr5saOlhqBIdpIFF5Bat8QYlyL/dIrwm1JN9/aEG3a
mfpx+bI8FaRAt38yB+f7Jg2W/hr5s9WDGNV2HzuerAjhzSsSw5jRbBuLHx/3LTxgS1IAzCqEoHCr
bL/Mc2aRZuyxat9jAQvNa9oqz/stA/YtZ8xzDO6xp/DIkfW4JITjmRBCOGXsNmKvtjV16mYpJUX0
zZAk1qwa8Dh0xitvMiL0goPP3Ra+I/ydQj0OySrrVyom96wiwFkyV8RzGihruthTURL6X/5AhtrB
92UWFHtSRujl5L4XVjyKCLHAe7OIhZv4tSYKroq7diJPwK5HqzuKCui/xJCFPLpxwVkr/NvKcXr7
tnBDaqL1PJKFzrpThjC0sCZ+oaAkBfthuyZUeoqCYj4mNNPTKxOJ2nfP6xFFn0jBcjg4NvlQ+zva
HyKecQIzkdmS6Ehm1nXuIhwZZC50nf+cSsvF0OOAInNbFEMVHBTe8qAixNOW43NCirD9qzWV1HjQ
sGvGVt+0yRsKRvcze03yOuE9tjaDMZp/auLE7RML/qnZBKVJKuCcT8iOiXA56zxhvvO0S36oRxGA
g6b8yYskPKFlQeukhkFUZYcmVOEcxe9C8kkyIBcWbh6L1mGznk5V/ehnDRfdNO3PBglPn4PskfUw
KjZf7oxAv83B+qPtiFUj3SWLssjzI2CKmK16RTuxoLEVanCZvvDwaMV2tsf6lieWQUt7sXIbsyG6
UxtY+bTjELIx3Y1chVloOc6lsoTF1Kad0N5kQRV8NjohzMsLlMt3X+MAQXCpl+8OJW0mJmQY+HoX
0vzthKJ9Hiqo4K3DQYersizokyQWe9j5s00nkE1eMQuKqDS/W8eFn45UmT5FoIhE/vCZ3sw+cjjn
hNJsRhpjbDl0iSYTewWXBGhSFTNPG7piH7wpDF+Xoul7bMr/m70zaY7bWLPoX+l4+3QAiQSQ6F0X
amKxOIsixQ2CmjDPQGL49X3K9ou2ZbcdXnZE+20cz5JKLACJzPvdey7Hl20D8sHfsVlYusNcO3C/
ux7O6LbI4qmnDaI3nybHZ8mqswUYXdEriHcFakvEOQvUNcbu3OyDsveaXSBye9gGKe6Pjal9UN2x
ruEHLJPrhk4Qy68MuyThXwI77zGisqFMqwpkCNmlmTdWMY4ZEJAMoFaTrvx2KA/+rSLSmW8tqAnI
UjpHzZwFY3lQ7QMnNAQp6zpIZqALY5eyB2FBNuO2CtLGuylNV/AWarIx2kjB8sUWZ/XYr4nLZ3ce
nq6rzCjxkkOc8oEQknnYrp328JXNCvwK+c66Peo4YfaJYYMV3euWggKpXBK4dQoPQxJ2PNBxa8rC
tF8QfB7mZfXJlhOpLq76qTZqR1kMGcxldcc1HJw4xb1X+d4phXF7JFdPFtjICF04jYBJWLFmxe0m
j9NkQuLwzBQQ8Gk+CNveREtkQESKhDvVuFSdHnH7B30IQD97mWARs/jKtASlUdr91xHKhL2f4egh
iU8JDEcGinS6I0ar+8w2+sEwhcEKZdEqFMwu60fcLlZoecK9JYVQvQVlMt2owWPtzoocn1vuz2+u
7SZyD0t2gucDMIogo/HvrNmzSM9g8/zWwMe5n1ZMq/u5ycULP7lHlR7TpQ8CxXLc9IuPF8juwcih
2mr1Xvt1xSuK6ghQBg1Pp4rsDDVjKFntkpLYUZWJN53p7svSZTDG6AkLKPKsuvh1ZrdwH0UAuqZ+
yV+4WuNVYy7Cuq9bXN/SspvvFWGbDBkiRQZtV9sBjTHjtZyLmTKvGknwgFeVEfbo4iAMTa2zT6gd
5NALGBwMqybNmA9+iVnDOCLwxPQYkGRYtxVGD4vozFORoXshMnqXDql+jrlD87kgyFZN7qbIWWKg
5iGb4ERpsQLPKdn/DZF7QmKsjUDHYrz+uFYayKMbx21dVOh69s4T1MZHt0gIBEW2MiiCa3BhdaIC
34O7Ft9dGYvTatgwouzY/mvFDX/fF5l6CIZBXzHZItCis1zZYZLEoOawqvT9VRswkUF1ielnIGNH
H4dyouSWMUbwjY5d561krTH4GYUn9lYFuAlPOg5cYJmLwu+dl61NQpMCPbSTy6tHD4j3ZQ3PbxOk
qzYhNiB+iIHpRorAaZctfsaFXWg71BfyFxHXRxsNBfRSRLHBbhrcyy/H7piGOAXa4TDa40hEX5QY
4WgB4TwT1N1d7+VZH8KyBWa/EmPZ+CAV7/zJDl7LZjAqRCWkiCEmx3dVQxpU+yzuPULFpS2+VX4U
l1Ah4rE8w2PtmZ7xeSvUlSKbtjx/ifekgYDhamabOFMhUK7QjDzQyxHZWVh3WLgthiymd88pHcfY
r7MWsEyXtfcFwi2wJyemCRDfb+6FucwJUFExEHy1oyJ9LXkInlEqGY5wuAFW0PiLTsJGROXnWPsz
fJmer1vbtfNZryRiN1jHhn7L8229VUnAvrW50G9ZAdRzJ+0IiqWI6nsD1AWjU13z98mzNPucK4u/
hKSc7NGuc/rgeuj2H4rW9v3t1BX+QfWE4tgLTYLborHA+fRUueDcl2vnHX236ujUYOQahEVjce4Z
WrGeY/bI5S6ACENsnWUVe7GgZSVM5ehgf3WGhLWVRNZmchJMGTyJ/nM9tV4ftvNlmSJkwdswUcLC
sTjyOqYKbZHllpcx83OrjMXrWNK2lEXsQnY8UTlFxX5k8yVPDZUy7KlcjlkehMh9xvArRaxzGizN
Ew0yHK5kfXBsDNWb2QfFG8ZsXciKWwbAgS+S+bXnKFL9UtX0/+LSvwC6/EY5+UO7LKPD//jwPqXF
b6Wln3/Pr9KSgjITaB4O7cuftaV/S0uO85Pt8Q8uKS2pMpf/016E3cniH0rmaaDVnnOpdv9VWpI2
NWou/9HRtmKbKv9Ze9EP3UXScbkflOsHFnoVMs8P2pLSID409YekBk2P4Zxfw7l9xR36PWqcpMWb
w/MGSs3O8oFkrBurGf8CirIHBAI3bo5XFWnFffznYuXd/zG8kR0gkf3vMuT9e/E+/vYu+fnX/3KX
2I7islpIbcrF5mbDIvrVMWc79k+2tIDh+D6KonUpsvpVgIRfhORlU6lHeR69Hgh4/75J6NOj6xz9
ESa/Jt0c/CO73O+FwEDayqeDDfETRZAB0w9mOSPbqKxrfzkHaTls7czvWbz0spnttMaQwK66cZad
Iry0+8338yca5EVhJKkQ19WlrNDng10+GjZuoF1+zB8/mDbRJcjtqTvrBNY4ij+LsZDV0Z5F/Ddy
JwLvHz8qUHzH+IIDly/sd2KnKdpkgYLSnesoKJgn0vQ5u176Nz+Q+j0i6uefSP4sFbuutBRX+/cf
k6LsjFbRjmftCSSYTif73iKZ5C8AhFAjp71L3EPuhm7Wu0FmFCDMeDqKkL/09J5ivNhNqvcY/sgW
yvdK8AcHfQ1fCOeEhJfcQUSPlZd+bYL8lvttJNlJ9OcZ+l7/kpt2QnRNxCdfOMXGXduANOacGbqg
BJmYYE6Wx6yU8lmNU/tpgPlyHSfzZ5fJ50NXVdNWGvhumwXls0LQKee3YLVF/cu75Mv8n/G3+k8u
+59cC8ehYZIFzkE6/3FNkjY5AHuyhnM++eM+mKiOiMa5/JsrzhP14xV3eHq4vS7auiV/uBSwuhWm
NN2f3TX5aNqtM97iMmsODnr09q/vY//PfiLlSFRi1vqAJ/L3lx2U+5y6TdSfoyXdX84WMibUB2Q1
W8Ji/EIdHFFIYNls6BA2Frfbj2Y49AvyDj5D3d3L8Z3ig6u0rb/FNHYlkz6UwZ3TYxFkpEo/Zc4U
PIE15ZYfNXvxkXgjLjVmS2e7uzfpiSNx0z9GlCck1ptKXzIDrwOyf4hiFia+taOnbJc5GAmzcS8w
/GXrweZ0N3svPTVr9fKQ50MYRGfcpXDZHxbvWzR8hKJ3PaWPzF/2hX3CCh829i38mhD8vaPjnTQT
//pOY8mdRiGtxseOqe1ff7nO5dH8YZVwwK5JjZZ/gVH9UN04plVlSO70Z4R2uLlpxSa8gomSV9/S
HM7mktvpWYLI3JdBTFfABTlm5/ltSsnj3o0SGMwJ0/C6K4kyRViCh/HVlnJv1Ddj2+xkM7VuS1N1
cDOt9D7K6oY94YrLPy12A/wEjnDzhWpqfy0ad7jKfddcB7XxbxgaEIwQhLUBLlRPTu6RXpqpnkPR
g19SNcnVX38Xly3DH78LyhAVh+nLbOMy0/kNgi7PpMWG1BvOLoOTrc9mfc9ghyq2ZiVqWznme0DM
GLMje/jMlM5r3FMuUjkzdqyJLayhmA8sVUatSjdCcNQK4d8yQVi5UMQiFpojcCb+5DEvd0rlf3cx
7T9ZIB1XYi+2pMvALbg8tb/5AcSYQIfw7eHM+FlBQUNR7+E5HYZmofSBY+QBcEJ+PWkouo09vviZ
XA5//SX+yVuHvRDLNC8cxnf+D/cThUnG4sQynoWmxTwKRHYtgBQfNFD9v1mD/vSjeK1K1h9mUT++
Duh4RpFdx/EctMBrsZPYtK/k1iesZMnfPCb2n30WAwJfSh8qF9zL33+zFmaf3h2b/nw5ydyWmqoU
JyudhwkjwjVfBlbHZNU4kLr8TN6SCRgu070rQAZjNCIHi1q6pzS+v+2KUp7/+ju3/7ga++xxXDa2
7DNcCsp+/7eLKXFAL7bbc9xFctcnHkBuz6LLKuvpIxMTXS00yeswGJzXiGHZ1pmoxiOZNu0rQmwH
r5jWoxAFhvbVWLcQWeTfXKvfRwYur25GpLy0fc+5TGLVD7sgFcWJR80JveTzUD+WFcPBBGnj5K0I
jfBX8qusX70z9vDqbz75D28PJjhweOzLfoEptXt56H/zTHDStkdS1dX1kjPew17TbOMRL+hfX4I/
fgobPDaU/M/22KP8sANqDDzqds7UdWl1894qU757vxL7v/6UP1xn5VMpz1zcYmfHcv3Dw0XkwFuL
xaxkfshIN113HNHdNmxkW0rN3V8+7f9Ppf/iMdY26Rqy+IFnS5IxXK///ezxX5+Xb+lvzx5/+vt/
OYtI/qRf0zr+T9qRvE44fzA0di3u+X+bH6xfDq+4AzjU2pbLcvPr4SP4yVEO1hnbk7TvXvon/8nh
48eVwXEUOzTeBjgzNHtz/4eVgX6FaIJn9IaJuoEwbwqvpam+iy1menNO0AeLp1dRr3aJn3fO0p2g
o1BbEtIr0+nHntlaEW2czhRN91b3uBlIKqR5528RgID9bin4U/6Xn7/df3Tj/V87vrqXZuW/uIWq
4b37MqRf3n97H/38m349w2ouzS83Dmxd/v3XW0V41k/uZWHBV0NHsq0un/PrvSI0Pc0uPY9IEPKX
8+0/ulmg+l7uh//ZDnq2e+nwJkjmUAMA7Tn44X5pFl7eTaYv8cqR+pZOlqc8t4NU2+Updni72LPu
CQNMZVlim20I5Q/WfcS+Ujx4ogVv3tK/2ZXdRNMjhUJyV2O56cWNk8QNJIVCByMOe3/JVhXdWums
ZgT/OEpIcPYL/gLK88yq5qeeo34mmKu342xOMDEryL2MNRYi84rSP73p1IjdtpuA7dzharXnm4Zp
GRizwCJID9Rz6b5a/WDK3VKqYPkyKKOJicXDUtIYiENjB6Kyk4dmLtayxuQ4xMyFh4jmcoqWGq0t
mjoUyv1mYaqQg8ICQIbTe06cwdqapbTzPZmz9VzEps1vm2Hs01OfFsxngYtx2PjSz045vKz1HD0i
TgB9mgpeRVtipDK5ifo6mF7ynli6reN4q5IpKDaGQ3sL8gyfDcYgt3nmE6r3IGib25kmpw5Hv5NA
qZeRVx/dCNhlT74bv2/gyYR00GC+FoHTDtdLmXj3/Rq5VH8tBMiys1pFemB4q83rEBTt1UUd2a29
p97zocNIlxKfkBeQkheKEnjQAf+KFY4w9T4aY6hZTIkm4rfucjgOYOuyIcxn0h5hZRVTEuacgsGG
GNWfhqSrXyaqYbfDuIgcabak2DAYZ5cDk7/2+6kvI1pAoeJH1M5YKPM4vI+Z21P1wGQOWeapA16Q
f4TTK7LvPaAEwDz4mzl30xzs34mCpknWHpDFJK1Zrq/wSI0ZVxoq1nWn8fp/tkZVHvRg48yBFAa/
iciMkQpIxOwFT6AVC7hXCc0ImwSb0havrbgbJzdFviYWzXiJcdMiiEsFU36/Lhh7aA5MyjcNMHUP
/SZTIeUakCwUrKHQEi7T3TmXpOqcuYPpgqgOdXhxruZi7F6wR9aUXRJAgJHFovlc6n665xUA2ZFK
yfTD2s1wmkTTDfN3ugqbYefiBTHknGCXrLKeelJ5DpdzR1SlraOdgxU/2VVJv9D0EVPSPDgc8wu2
UDbHVuD3yVp2sE7LAjQp6o9nXVc5f8R1ShEYnR+JiC9o26QPcJbnotBDsytxzVYAakz90avLyryX
lPfswQSvx2gC/ABxPyH/TIVQJL/xBEPIq+g4hPTSizOZDdUfaT5lflJhDfvZYdJ9LP3SS+5ntntb
JvvOrvcp4emLYWWT3CjzbYIJ/BKsaXmU7iBezTjmEbaflTeNMXVxQ0Nv8RTAB+MERc/qNgrGZF/j
z+bmHIE1XBxa/R02AsWVp8tuCuUYwd+Kx2aASd/SnLKdJnaJuwD3MQOkqIrXcI0zzDFUAzm7caQs
emXyuTNzynAqGp1c36jGjnG4WyOsz8HFdvzFc5zuhW6forkmkq7nI56sPt8vYPjz3UifUYIfNlmP
0yX/Fc6RkNF5VmlxA6grfbRhkL20Jq6fh0VOL0u+BFuKWVwL0tAQh04nmfVUcZ0wtFxILpS7qna7
nU0xM5O5WR1WkkD3pvClfYjH3gP3pWPiGaIBwztmQp/xFWU3EkUcUFEWdDe9CQyzQyJnZKuaIR+2
fmLyre+UzsoNsfi3PsFDhtjUndEPwZG7T3rdblWpq/pgpNPiHV/8KDSkDNuNHjsd0hUd3zJcLmGm
10ruKfSjirxTqwlABbcXXGHN2hGaXgB1MOugwr664KnwwNBLEE9YvjnHUI2amsy/mVrjfow0yzeh
vtX024wiE3szt7IHNWUz75xnym8/ya7O7tcmDgCI5569wCWZbUacxWCis4jmEmD10p+zLpqfaj+g
rLgn7049q2s/JjBx7ypgTx/h1bbi+1oOOt+SRcbvsLRl7FWst1CNErkUEZhfInwhVjrwXbzJUhQ7
3On1Gn3sS4eid7UEVnvfeiwx9Et28EamSQ7Tg+/iYzrKimRmn6bu24o7vQn5jIlZOPnPYE+OqD1W
ydxs7Srm8jnYPQimGHwpUPqEE2xSabp52fDEp4/eMIvr1WmqHA8eJHymex2WsKj2L4SyqH7w3OZi
k3IgtxtaKx5qjSKAHuYys2VQRR1os8SfGMJNz2hlEtpSBbfyW48H/TVhXWphEc0X3mdRUKzOwwRM
WZe0M/iQRTOdgBF3h0tDSDb02V3jcvDdRXOW3MSjwnciPDMFsDz8odnioqenKGgLIJ6USg4T3SMd
Vj1+51B/ZnR3+Yih5O0r8yw+yrzDHdkbC+hi7YwgcgP+W0MfUOXiD2nBXPF6711MoxRNIv6VwQfa
dihBIeuN4b3zVYFkO9DXCHwBphl/tS4q6Tmx6vWESD3d4RTV1RbYEenEGXMrf6ORNZ6d7pDAIqtw
ALLyOUmytZPB2bNPWvf4a4MdkwQba4VqafzzqY2xaee2zUn3/UxRvBRefIUGnZCskkOJRbW2rbzd
ViUvaNhKSbTsecfb93NpXWz1PWiZO/ZMC8tfRlXwOvBtxUXKnidzHffdlITMD/gQFsAxdhkgBmNS
sI9O1YFbNUHOd5PzIqyYes6ieA5gdc27VlhjDxkxyoCKEgiC3uvkt2IqKQ8Km6X1+KEqUs1dlObV
lZ1kDJvZPvbTgVfudCXwu5ShjUd+xzuJyxQUVJJeGOfkDDCl9N2ppYpvuGrc1ZaXljf1BZWgi4+x
H3SQmBngmkckrKm4sawgv68Clr2NgyI3HyvLoZutxnr7gL2lcUOX5jLCd5XKXiTPOf4xxZv2OcoX
64PVrPzViNkGzxbuAeSToqgekyTVb+RlxacMqGNzExlotHcJS9WF9Y9ruikzwBvDCl93J6U09+20
lryMceD4WCdzP30hTRl/plFPeWE0jBXR0DyK1XkUElCTXgURY9N1oHaA98PwCSjU+8qfFGxWd06r
R1277XyY/ZhdiUQsfMXWa4Hrz60BwHpjTVWxQw5YZ4DszkLk3XLh+vYrQa7ERZ3f4N8FSSCCNcOU
ylvurRnR2vBFxbPYT5aYS/CWQ1xswHnN09OK9/frmgJQXuyKFbIy84AH0W4vZQyXoMWmawLvAWQy
drc+sZv5ecmGqNn17hpw+wKBCfYRHWIFgOsuOHOJBxjyBGaOHQ/Vwwom5Z0eBBoKQFLbVpiPdUdX
hM7xCjtizIutOxGFwxsJfp0b32cJT5Uy3k4njF/Z52Z+c+rgY1MZWuqgvu6s1iEB6sDI9vBBEz2p
D0UjJwzTmTd9WEaVf+39nhpRfy7Etu97I1DMQVWHGgwQW/Bp0E9GYkk6VbPK021uWRVVW1UGygcF
2XJul/XSaFn0CdnFoNfdTV2QCmOva6L+Bhdz/T52kNd2MT8+Vjtbxp9B58XDvVslSXQa6DQ4YLWK
HjvuHpemLyKx7xRDpPhcy1FXO2CQVvs4e+PaPhSrt7JIwlTGzWCkbvHb0vnhPrdoa5c0Y5dc9zhN
dWiosi0PJJDRfaOOth4UYT19jirh2qc5kE4VNi04+c1Ym+B5gNVDS65dybPLlgvaWYb1eeOtos52
9mSSfiuy1qMRd5gge3q8kmBfxq7Kd9hrQR+bIphPIHIn+OFu46uNH5V5hRvCrI/D3M9gcsSqr9oK
zNuGTT3sYsQ/kletYsXnchj3HBWZ7XJbyImYI0UW31MagMm9L577gVSoZ2OiaOLbbByd9JNHIh8b
t6rkvNNuk8j7vFnpyIwxAScnv5L6czkUsA1we0UnH7C0wvI4YLnireylZJ2y5I2W60lc89rFH5/H
nd/fa4xK3zqOiBVmpWzEk8w54YrUsD9eW6uI32fS5aStOu+hJGiV7jF6JAZn5JTecOzEHM6fPmzq
GnsJUzTw/Ck9rmmgznLSlX29ZGXjbMe+Fl8bmYzOSY+xlX9WAG3NVyuOgFBmTedcKGLpxI5z8srP
+EcXIv6muDYdHZMeXkc2anH82c/dtt0Mfem+OLMe1A62avJR+CsOqaypywesdf5HfmYLKHDDerAh
1QE0til7A8OwzH0Q7VE9PBtrkNFN4ZIo3rEq0aQWi650buxAuGCu0rloP5Jh6tMPwETRrT2Uq/wR
+EfZnUrLS4F+1TFnvrAC4FBczfFkWTcTqP5x18zMQxm6QKcGVuskr05W9/FBEd36oKrVsnaNLSbc
cZ1mSClnL3ojr1CzzcVaPWQUwaxLjOtQuvNW1H42f2Ns2LgUpuRk9SFo2OSjXXMgJRo/jqtvfbS1
ls+l8car0krX5qPC0LOFljR8cng/6Yesq1ZKpbQ7cU8jA1OPlTN7jmwNrgXIRtoBZgZZehX7Dv3a
gPUUXkN4zrMX50e/q/QhxcqIdS/x4XHl0Y09R/RxRbn9UVhlyV1J6z2x/KrtWXRGg8HCsIXbun4Z
jFh7JvfeW8k17zr8W8NGM/ZfAXSmpLRzbwYtSLgUYz8hmuCGve74iW1oQn+AV9RHq10WCn/ZBVEG
U7okmF2I0HRxA0oIW915fhgRlWphajc80VXg1sVLwr1Q3TSuzZFi7jnyAgBc2VwQhiL4S6fPsgdt
LDkIY8YMUeuyQ1T181UpdP6lZs+/jTCTPc1WFVm3RFr6Hel+7w6AXnsDU6biADGXPgfyhSie51tl
9K7tgpMLVvn+rvYmnFejTquTW6v5drJptP5UO0t8cnE6k5Zf/ORa695cj0W/fl2dwvd3A/yJ2yJW
5jAHcUPhCqHQPtQVus8Wtsf6WEl4Z1gNUyqRvWAennKMqbhXieOReK/o0wiHJOm/rm7SPUeOb7xT
D9pTMX+1WuhoqR88e5GMny5EuQv/CsPtuiqLfkzRkbkZVbW8u2Kxn8Sk7I/pgiEh7lax7gpY2Yda
S+xfmE0ntratZFMms/UWYClXdNWwZ2Cm0n2aDR6ERg+mOVfEmzBpIsAbwv7JdLcwnToEdKgEWz8d
xJ4P7PXVkMzOLgDCPJ9HObpRmELyHLlLJMFIDhF2mGYd3tgRS2FoNT3Ylz6JRP7qZoILZ2kk0W2e
svcnWc0u9p5DtY6+0W4Qv8aTy5lz5i49BZ6qHzPKWieO5EAFtuwDh+qutvGMA+spArmTg2Wd1tKx
sCHMZfPF9rD3vg7CYE7IRu0p+PVFczmqypucU+v8yBvNfQMYZNFaQB0uptm0fK2CWi8nKGZpKCk4
ftBSdRWNml3+hPOv9Xb5Mtf4e3tyslgaKWlyF7iipCnx819FflW/rsp3W4BjaXQfryMliGnRc+L5
uUcxSnjjH9fA6Oc54OHa9ZNaius88QdDu7MvaJiXwry7s+vcOJ6gt4e6nVuVTubLqlRTHGo0JdCR
QQy0wsQvcUPcn9DUxHyJEPkMw9p2j0DP65XaH5pwy0leOndipqwBAeT+li2xv+d9H9iH2otXUi8+
dMY0Kslkta6auwcLMlS7XcdOpPhnK+4ce2AWgqMd0CHv5tZzR+TtarhLRtSE0SPJ+pTaAf1V3GLO
e5wMoKcoCZMbN3N9/2RXi35ySPXseFqyA61Q+ZWK/ejBFVrfWw7p++1cj6V3xIecbwfMN6fAJWCC
cCDr/bzU+TOxjfJYliPAoTXm0LsnWucsvJf99q2M6Mz7OHj+JK+bHhmYxUJRdBM703A1slSV0LIv
cgSplYAukLoLogPvyuApyVYBTzArarjwY7E+REOSvYnIZb29yA035NU5/AdQGwiSDEHGL/aEOQqQ
tnxdkxaf2FJB5MV9Vn1teJlti2rE+2hkx2ldiI4aLjkLolaokOwcgjo60c/iyxA50b7BSm7cXevW
DaxGZRdV9+wPRTPegfuZ1+810aV7zVtpuc3WBTXMq5DnptIhWxSJxLwQEgEV3iST2i6EH9pd5xZp
nm3X0pu6HRz1or/1M4esN0mb4qYZmPQ/O0mqCBk580gpOYuUR/tY0S86bFLhoflKr4MiQG0CTjsM
QU1HKmyfKCwNhAzyXAYPK4WEGeWEjEfu60YN8O2WaNjHOYdcwCHgpJeUSJODocrZdK6xqGhPBW2N
gJ+qs1c2uGvtiYG+g0r5NUNlybfa5/y7nxi/gRrN6Llgk98cPUmecp+iUt/xKC/PJZbyRxgcKAFd
OiWKM7lv6EhLlmJvN7U6LJWGrk+bCk1OkaDsAoKIep19Lz/n6XhZBb0eOoG9cIPsJoJV+tg0uLnB
9INkvALcNfHnJVPx2sbEuzdG6OHekcvwnBQT9dXBqlV+pZ2lCcJWRemHMjEdUC4Y6sASVoD1264r
PXNOkwojmrGst6LPU8pD6EOD7NYvZnpebD2+mUaTG69xwpQJheEbaiHZrDIxIiczu+hJ7TQ+J8vA
mkni3Fp2Tqv1MfUUicMaNMNyYDmt6ocoFwHg8yWhKEIVAfIbTR0s3nPQ6vcsuRikalIZIPz9ormT
eTMdSq+p3ijIis/CK5dtRrfUDtIYOFIvCdCXjEdADg3EPaYJdNhwQQu/5KT8/CtOHrlHTEtADwEY
0M4gzhUB2aOpRvfK62w6OOvAesu7yZz5uZq7xJGCHuvVvc7qSvqHKrHFePAW4X6rdE29dgEMGlCN
1xwIDcbfUuo9n/N2rZKbaqYVdtNPS/SSlUX1EFciO0bDUHG4Drr+ZPdOlIexFDRhWFQflJu6n3yw
tSJFUHAKTNqXRKz+4hSr+tzmor/CTY/LnqZCfCVLCmsqX+DltmqtqKDGe5DtbW+t3yRiPI+RX9sP
XUT9GMbotVan1NG0RudAMeddUKW23pY4EI6DNna7DXCCYKVKAhrVB9nI4lAonEDoABKLSoE5nJd/
XS/s7W2VBNfR4ngvlRcJFdKrMiH9yUycKXho/W8IjTAyo1kHaSgk8ON9Scr3hvcvcPOknoLDNLPn
dcTc3MZt4aoNcmw8YebyBvQE4ayMDpQHAn8RLY/c6MUPBjCOBFtBt+CORJ1H9Wk8SOR2LYv7ehnH
14gO8A/EtbyUZSthEOF2k6anyF7keK8SgkDasOmbw7VRJepakaTpvaEL7sFNeF/c0oZI+K/rl8T6
zroXvRKu8eqT52f6BrCIvEdh5xI4pTh2ca3arbQdj6RFpOTJTYEhfPKTQr+Prl/cREXt79w8b18p
usWJtgaaHeoqjD7aTjnBGWPjWe6JuyBbEgKdqiMLDeyZvC+pbAeMQ6BrSPI7jyKFhwIrYXUSrS7V
JvUa/U7vo7R3Bd16vGVgum7TJsr3LvbVLYMmco8NZU9+aNKKFM46tN68yfNc824BiKjDepnotqZX
Ws9Pgx/nhxKX3Qn4S/++rgsPr8qdEYSDJ/Q2SIRzdAM61mGUiRRUWISFkBlG/5ZAvKmBs4Ldifem
h8UMlWfIrghhXzDaU7fsG+2Ib6OzIKeQ2UDVSjtEGY7ZI14uWnTrDfv95TM+OX1OrV6g9YpmvrNN
ob7EcqyPayvGR9aVma6iooz2kRHR2ZWCkgz8OW1y6LMWfs5aIRTsXOhWF/Nekz3S5pb5O+MAu923
nYVMsBZzFs7aKp4xYwHR653gu5UN1mNcu/VLEa90cWT4Nl7SwTZoVqUo8x2BDfeh14JeP0RK63un
vOUG6dypT44hWsn9uAwzq2Gh6mMbxOR3OOisFB0uKG/gAwMy6HQ5xfd+k4BrLZagn68T0OsJ5aH1
cOcEQuoPlXScluxtQ8Ai5v/y7sEoBAfkDkcfltRvOdrX7nQ9KJeUWazh6R40JPEwU+R5qXuCqbft
GLtAzhrI3xwGzcPCIhwx7vJgwuwtM2rnUxLMrb8jaUlOMYO00WxrWzjqQkXHpYbiSXt6iFQB5zW1
SnJJtLcURBCJQrDFXBpX3Uzskb9Eq27T26IzsDpVA9oWgAE1O1u/4kZkycuTl0C1PQMYYcYnp8kM
qMxCeFsOlJy6UoURivkugyFIINlTkicTDQdk/djzZtpsPRwGO86EuAtphWutdavL2kWTFk7myk0/
FpECyUhoI9iQrpouNQAF6m7o4To9TDz9Tyu0EuglfD5t6PgNu9AfRMydTMNFALUvo7Oy9V/5vSOt
ZU5zNWu0V2ZL4/sqB/liBf3yQWeXMZUiCQ4znAwOvT+Nsyp2SLBdTpnXrsVHsCuTOGu/StoHV8VM
PeHiSI9BnVd/EHnjPXhdbapTninQveva+xCmWoAk7CHr5qGid9w/NoTIqZwvG9rJp7Txx09RH8n6
DVftWn5bwc8vLEQ+x39lp1m1p7s9Lx6cYNLwvJLATnnr58P0taswHoVrNCq9oykQj/fMBI9pJo05
IlwoZ/mCToVcxoZlem8G7EXHmq9zg8GIQmaSWsntAjYLrytjBk7Qycgb3ukre6fptCo+eX3rvcth
4XAWAKc8AmnoPlMZN+iNyjDEXRigOQzqDpk8vuIc7pzGTI5piE2NIUclgSuT3vdvCq+aifYso0uS
R5v6jnkD7dNOgyrygReN36HyeFRD8Je8cENRNcZnnAfRerJMXR7+m6PzWo4bx8LwE7GKBEGCvO2c
lCVb8g3LI9vMASTA9PT79d5s1c54ZqRuEjjnj2SCzSGJgF0MTUlXK0Gc/mq68UGInGZQD4RxOFDo
esfWwT0+8lLwlK7paP/hGl7FZRibNrvwpcorZAPGOV33jt3h51np76iC2nufQwLWL1Or9f1WXtqv
BGYenPT/gPv9J10RAQj0uvM02emtaWuxR7OxfBK3wGK05GQkXipOi/E863zyzpQuZ+dQO0sIWwdO
4Uf1VP4HuO7sCbcTM2lvnZDH0Lblwxr4VJ5bQQ9paQ3h6P7ALt8D2l6dKvZel7ByCBfIeKsjRLKU
62i5ty5JWzlTZ0uzLCtC0mk1vOPqXKgPrujhe+gdb6rOXujM22AeUcBXnnuFke1+LqZUvL3zuMQL
NZrae8At4L2WklT5e/xnwRy8LEG4w/Y07NxeTuXWnZvqw8yu464EwCXBroIdIpIAndDn3Jb6yigO
cTZLohAqxt2w+hDRsv52bbby/qBY+MG9R69DDENR57eZUrjVOzHcuJNLRhVY9Gda1Vl+qCtfh08r
2xWbvRpa3Fptb/M3NlWFuVcx+p2SFEyHQNa4Htdfw7D6wbKDLuryW4rk3e6ZI4qYqJMkY4u71VZE
U7GXfTc6w2GlGzSMj0UbxoSYqHFqdgFNQUb+hw3A8XG/kqTxYEA7xxc3455Y0Q0OdUqJYptnCrTS
dOtF9p4kuY30i8Bes7EyUbtvU0+K5pzxZk6fZZCn4rlF0Jx/hnlCZdJ2xUKPhoM3g4IF8k5c51EI
NmtCODXC9aUN0oU0jqJ0j6vnagBveJr4Sww2bjEs5GxRyNyF2033iMQBBQsVhbS3JADTh0naDglO
MffDm4aAweXMq5kV77gsUzReZIiD2V/arHPKedsGgTQLtXRTS4LYuFa5k+1Ez7xH5iqgNH71e5LF
iZo3JrxHotVV+1/DU8OUv8xrSxOkkxuGYiXAknhcZDDdqoRpAYIJsowVAQxbP9czLVbPeP2LWm+1
rpKU4ExkOWo3I9scLckdVVoUePKB2VCiGuInPBIjbHlMSU5jSCZ1FhguqhdjTxmQNQ08VLPm11K0
Onvi5DDM01C70IG1KenaQ8E2tLhT+RiHgOIAT+MJF9NUDQTBNGZqywvJYV3rbPPcjOpvK1WvPkjD
8NMbi6yuCTyjAmxHXbCS9Lv1aiVY3VZcj24SeYb3D3z5R+sUtdlHg181e8h+DrcmQDpy7nTqlY8A
aT6NmqafaJLJIpMc2yqJ478U2dIvRLQIy3R7wo3U+ju5BEscbOnAvsuB2jRjrd9DXk2KXlJssDi3
JwdMEJo4jRkkMhLIsBEtVVH4J0oSs+GKgMxQ1xSyFDM6ox/J//QF3Nh9WG8G4khXyl5FcKxmNwsm
1H1d6q1vFJL7wREpDVw8k5KR7jEDjaFtZkFi0tMIrP2g2agVtcu2VU0xbk0kjb0n9VMdTLpLkqkz
7IVpTyqmL4dq4Nb1931ZjbQy9GkJHEXi2xId3R6/a3LkbJhcWhZcXqLd4Gjo4KpcnOkvFEzVp7gf
rJMe+P2C/kwotzu8TFM+u/+KKHHAtnkruv906kCs/AtyjWS4ogJbQmIxLK8xnk3yg4oaH7SbchO5
ATfovWbb6Z2//awHsjgx65fHCn1Jf3Ao6ZuAhIGCIeXA9TY4pyr76NPwCjkr+my+jNESEsiKN5wo
ttUr4+fYjxuuUfKhnaDbDt1UtG+auoD4nzOEFNVkPU3jtyqvmVCDBDM7jHGeCbI16XkkywQ0y7um
5eAIqNSgV/8GnB+kpORuU+8F4PJQ7spVCFpOK8JdHsZWNu+uYFkmStKLq/+K2TXtYTELJsRhA+5e
gSVtkNmkXnteZ5QI75a8xcRQ0e4EBbEf2sGWoSEK9pYiVBrP2raL92jDbPrZVgxBZ5k5s/PrzhGE
54ELW31xPHZE2kxVV/6gp3npHwdNQgml9YOXjlQ4dul6jet5wKIsGkGzqs0567gtLGmy92UiEiSi
pHnX7hOBE+0QD6krd1VfLQ5X5ZrNv6NwSMWXAQwNbgBRDM+b2OUKeKtk6FTHhuXBoUXE6wZsGOE6
FGvFiaUgkmEF4xgW1UXvU1HAZ90uBMyva2o3nMYlOvmgVmzfem8Ze+MLWE5rzjRgB+sn2cMUJGgn
sY6LlqrX8a4bl24+o9MR+mG0Moj+8b8Li5YraUV4xOzAsXAGGmE5m9t7hAdpNjyRrD5JRM1WQcXX
gTThOTkgTiyrV1rY0m1tG7YEzkQnJJ6Oe3hkq/CrCVdxk/DRPDbQV/HPsGn1QiReiNeMquXUry8D
0oXkKHASOc9zyP85KdelSWRTuMNSDBuKDyNmrDhDQfBMKpOvt6vs0x5QZxF9cg6ntK0PFdF59Rvd
NI3/yvmBqOIIz77Wr0VZZ9WOeErDcT5Udb3cUicaXWbvMa/p9COuyv6QlXHav2OduenfsNO2fOVE
bmGiOjkku56zRtx6x2h5AKgszQ9WsCg9rSkI029FrJaiDEuATT3xkE/6Y527mFAP/CnkbtksM3TB
eRNZIoyY8GdLuObePZpWLfXnkrewqAuxIel6WfHYBwdpROn9k2ruyKNwTfRCBQbnHRzLk0pHQWeN
KAJ+yKdiqRNJQdnsEU94rtVo50NojEvTNHCgHn+PnUeGANt8YBOeJ+thHiN6glKPKzBINmoUXETr
Pi1rxPdEOmfE+/tNKu06jk+jbefqm6otlkJgqLw14bYiJavFMRaVAdnvRK5221xrS3gI5rNpgwsh
dPZ0dlu4KEF3iYM5vZbmFYPi2onjdKfn30TZRt0ps9ykaHEIqhPZpon7pvgKx5Win32UT6g1N+g0
xnU+lC48z3xPdtT+Qxp4Vj6yRVEmiFYG4cZzi66P6LgS6VZ5Qn5C503NHZ5+JkIsU7nvTL2kUPrj
EDKsEsERUX0lLf/RGEHdS0FCZLhRRLvBsdAEQI2krj/w4C4ehfSD/yebsv6LnGT5Ujt314mfOeZm
dUe4eUB4WrNtepcSAYd8VwS7ROJFFlUE0bXHBOPtuu+j2mfVplDbmj3h2m5LPV05Zq+J8HuKEhJT
1n/NCOz3hJZLTF/CUnHH/aNTqdLNoNjzqNFMwvqIZNLy0K4l6cestK5cbuTByUfiV/JDn2iaBguy
TCA4SgRzrpeM7JUUuIIMe7J/bqiiOiWRhkPvjc5Oa7P2jzO6sHrTeIZwPXp6doYEKSJfi2l9lUUq
nzKixlaoGF189SXVW/noh5fAv8elz3Hvn73Acb7CUPKPk6TEOUGU3I+OssJdHmbub8ZNSZd74F09
vo2tO3aU3pPwFx9sC+kXNoGk6yGods5KSsUWfbH/3Iz1+JRljiPw6liqW50SY5XP8PBIGmuzE4T7
PdAj6kIcg0Gf22is32g8IpZzbtSrIH12M660fW6BaoVm6V4Q+HFC/GjYjPeKYJ1PhYyYqrMcZ07d
pbtOR/l2Sqbh4sQemStu2ndvLE3k0rNcZJCycZPQ/KSdeNuJTm0BHKtPMtShlVUz/3NVGi5PUDsp
E1pfyROl4dmfYZhIwQl4xu+nZSa+K7n2yxYjM71g4WL6A38ecSfh7bwVQf4YWb/4RWYfyhYapYIP
BLPoMuQSMh2M1j/3YRNRJ5IlN0HMG8XeKcIUQb8D33BPcAnna4fYsrVIaOhG6hFN9iT9dUW9t0El
TsX/tbnA6mT2LXMlNlwK7qM/s3aSHJao50zk0GhtOfXvrgnQ7fIDZw9+OU+CtBIexBRv1wPpb7Qm
4apC6EI9mQ8pqtZuQ4WIIBWs71e6IpflMST7fAv3RtEXeXh7rzFIcbhUBI+GngmZT5pii9AnkqeG
9ItjuUQpbBv981x64ImwwkDdRQUvv838MmdTn5HDB9ko0d0Cmhz7MJNfQFnlwR+K+ehHK40ovQNY
aKUHTjAV+XlGk/G0qKa5LHHGtF6M4Qo+iYrV3MTKa8pyV79VDqQ9iEG0Bjulg+pKYDTbLuHZmyxj
ZdxOkLsAlVmNxissLTmRawk5Sy7wjJCA2Oj1kAhwIwIQxLCHKQzu3d+lf52EhKUoFx3tHNFRbcoy
T4k6hYPn3C+HE15CQrQ04Ow54ew5W0PqsFpLc840qGTV1Paa8xc/Ec82b7llOY1W6e9GAyrMzhBl
p7z2pyc9lVQ8Rln8QOEs1kj4zfLRGycwaDcMaW2uYyRlfuDIUzu2ziVRs/zPBeEh4zGmkVaeF9EW
93LgZv1oE6d6d0vTflAwGF/E3It9NXgQo9RjpCemVliNZMSLeTM2+qGqiSGTllKZ0j5464BObnYq
hhb6xvNuE01kDzlyls9IayX2fV0SUVqHEdYcDA7RSZqYBMiM8LsL9gHeQs/W9VNfGQRFEZcMMY9+
QDyYl9165Cz5wVR0hsxjZO1FonjZMvjlzSbqZ/NYwuh9Nj5i/lkFVGaA+Rz6hZ6SHYFAWmxH03zx
PJfXPKGMd0slqtz3Tlw+dFWinA30QfhouJzQdsJzckvASZ3CCK8GwKhJ3oGi15tlQ/80Lu2ysNr0
TiMmTTd+CzqYkjuzzZJqfI67aCUg7F5ECkx7CPx7Shcj6i2uVrOTa7WS7u8xOD8PVJb2WAh08daq
aHpWfA9bbm2RHjzOnL8LWtZuL1Z2K41U7jfzV7ycGurpdi2pma8Nxo4TCbUst5s6HIrtqmcc3Nyz
XwRD5yQil07H3OTCtmHmmliqyeTKd+NkRqj8MPju+iR5y7pegpUwuIC0DDoWJx/Wo9ou3TBSRQEp
QMUn3NYzi9PEPhDUHwNa4avf+fG7jYQJzgNY1tHeKx2fVmQu3maK5fyRJg2OS2wuEBRd/OKBIZ1d
EqXOLURCtwG5j7wDmQG0z4A3/0WAGQTP8zyYNxDIwTmkubbxzjK7TryjKfDluhQy3SVDNeKcrhvi
sNbxnIWBc+H+L/r3vqj9mHYDV7e4LhHq7jtFsI9Chyk2bTV7rBE5ZZSHZQzIS4TOCx/v5Wk+ui1v
+G/EAvlxV0REGGPW7NwmWb3P07Kpj66Os+WYisRdP2vTqQJMcuafP/HBV/4O/EzaP+mcCWi1KocH
hNlH7ePOVBk7hXLzs1nQSu8dGVfDBN/RSobBLB6K5onihXECoIyL8iVx4R7uG76XEAoWUBtBA4Kb
xv6V626SnMaqRmiQLJYwTSogBJIR8OJ858qOwJZNvRLeJLZtjPydiXE2YGb+EuQ3UnozpAjwhBOE
MX/6J0LymmmltNpemcDiZNPZ0H8OZqpxXqgZkS4FJlEfnaltyCQLJGfhhVuQHu/AogBJFDaCnU4j
agNnZ5rRL5MnShRvGvTVj8zxkgxhHfL5A6nilJKUxpKPq9j/0CKSd/Qlc8WiGLV+cHCKvDN/aBSx
tPs02lw4u5zfLqOG3i2B5bd3WoYfKnxKXi7NIbIhTL60iDjTRR1kIVV2SuZpJTauzunSuRtG1sI1
8qszWuufUZajaCDPiazArHcE4KgTQchyTzECK0Da/EpXfVlskkLelYezSLS+5uT8qXdSTfroGIg1
1v/qcSwdpAN8/syqmmP/FJtBq19gtdMBMAPRa61UnHGVdFX5Y1jovz7GEyztzqRNcEjR+OpvPDUd
SQ7JEnqvHUUC+Q3yxTagDPOgvF09k/l2XkyGqWnvWoPTbRuQcBycQSH7d5ZSkWH6KJuLF4dlhjad
kLrnbG5oYd50ydQiqdLc/z9MUSt/1y04Fb4DrweuLBUdoMkKg76AoKXS0KUiqJhnBnE6JqiBE2rn
Ti09QnQ8J9TYOwo8ssFfQRra0O3L2Z+IfkDmdghMX5K6mFbI1V23/p2uIzvrmoOh0FQVJNRRzc2r
GpuZbuOiCulpb4b4lBEQc7DWLeebA/iKPTMrq5w+WT1M33EQkJybFEl97WZZqJcE+c1fBMhTcQ5N
rWcYOy7ouz0O80Wbpt/1IAd+ubUExpvd8CSDsPhbEFt7gVwLw5OJ3eWG+vevO6iIg6pQud98EeOM
hw74K6inQ4hOlUQuuSp+ZmIQOw4+TY7gIxKrNttmfIDpt14lYdLWUQOu86mAmUVFuNTDyV8IiiD8
v8UVX29Z6WL3ZCWrLB3Ide8e6lomDjIYMc7swViokGaVUVzlz7SVT4LIjtXUn47pFlg43cdreRhn
lS+/cqIB1KZkbO+2dS1G3Fok/vLcqdb8XVVMDJOoG0p7OEAQ5ICdrwh2MnKN45Ge011IMO7Attf3
zXdHodt8RRet8HfEqQmcD7wesagZZqYx/tNBPq4PXUnx2KafcjQsCxKw8iFrMhJYqQ4oCyDL1Qzt
0ZWgMHuSre5dFOlQxfDQKO/nU94TJGy2yxA0/2mqGWJzmWjtyZLdFIp6uAROfW8zGQq3VS7CgLWU
dfBGMJxdlmuoHNp9qEjq7SpIQQH5RpwyVc38mA24tdotBKHUCgmPkRIDDzh4Q5iyhxoYpNOtdmG+
Lj/DYeiGN9+mlF2HWJR5jJleQspHG4fEyzN5JfJ75ZOiPA7FaTrvA5rn+6+mR3ZA9g0UfY/k30fU
1KtoQbiUKb/rDwQwN2afjVSo8ErUcmmevFZO/GetIIH9wdhudl7cNitC+QFYVRBWGfVZfMwl4Dob
kjQ96uglaHtNKRCGsluKStkkuwoHaf3PlJknvj0CadmfG43g16U6duejZ38hjDT1Lyy+FOMKBbDz
QmkletSWtIrpOud8PG89YPi8lyhfLUXkpTyTGMRz5pLNsU/0NLsHrwcgRR1PbwqnUteeHTxXV86k
dBuNcFMXdPqoCLt0/C5hFXclWiR/JxiY8DRNxUVlyeQe+riRB18r70aYLj66vjOcQfvBLyilCzI7
efFhlnLgEsWVFtyBjyWbzl2XBc5W8POV+CKc8M9atNhx1qAvfimHUqZxWhfCf/1a0YoUAmTwkNIV
QgtuFt6dqgR8EgIZkQpZTPbQVUQhgfbwBewDac1DX2F75FBomxcksMlFdEH7tiCNTdgm+5kiXF9/
mgFqYNeKVm5Gm+LkhajtpiffoXvutPShh/wJBaw9o7dYr6XvYypBi1tlGMW4JoGIQQjGzVjHbXHU
bk/nFBShOfcEUD6V8cASZmaRP4Puh+1VtsnIk+9O+UsQxITmBPjKH4RGk8ISDW3qQ4mO5O/QVfbU
WIjUO/WJYp2yFee1I4EUs2vV+8SI21ps0iqivIs4ttI9+1kron2NMUYfmhB+fquSjIoU+q1/+l5B
mW9sI48dpoRJqxCbO4/kK1BTZlGxEcmVtO6OSFPODA3ius3JDqUbKxrS7tBIL7MP6yDZ4rC6DSty
hRIqCiMR9ZUAq138NWdO966yOkq3FncO56BOhvVc+8HoHblMpt9Li9cADw4qna4asw8RL/SxUcnR
oCrDg9RfRxRcGEHXmA7YMR93XTXLM2Cvnx2Sgf5v38nuVSrQ4D/CiUoazMV2+ZsFOHavWsXjK+Gr
wXBWwTq+e1OoAFkcWxyJU8ragxuzTx5qZeRpyAsxsz57tXwaQFKeGyqzL1pOOnjUyvSXosIpGGRM
1bTrzWd3reLzZIbwHBDL/a0IAgWfyIDHybXpntmO+boI5bR1vw9xdnwrmxYngh3ViVcl27OtTAxg
A6DbJV/Y7c4ethCMmmW/xg9dj0jwpEkJzw6uvzC/1ZkDT+qgbEUuk0wQ6wRPB0els37v5sypXJqj
/mvSmdWWHT4E+VupJKaDsrsW4PK8zZSXfMUZtM2bV6N12iXjAOAhsbTh38igjbmnBUtDY46dUQQN
ka0O1WvSjqlpLEWxFwESAtCC2J5b6jfp5WIceOupa/7R+ToB/6KthPGyqzWTu3Bj+gCoh+5gkJAQ
5H74sngFNr55XhqCkVPaxFvr2OfEKYrDWjr1ZRmTnpCyEd2RNctLjflx6xDXgMlj7M3jQqr0xfDa
aTbOikZnbyQSipjse2+9r/RhCUT9pHnmCILuvF0k3Jy+5Yomdg9dr4PO30G7GQKaUyE+G//DcjCR
pWaUPGaRg7wpz8fwTr+nFgTYr1AVAfS07rmPTEEhk6NjZAU26Y4r9NfFQZrD7G0xAB9QwyBwXqlp
fBBkR1EagSUR61IhEAVmLs2bG2HJUzrlCMTxW082YsoQMt7RSTOfjDt5h9IvwckyL3H+YBTPjhTR
ZL+CHk3uZk1c/yzsgCCmIR5fbQRoIhiLn/yS+Ip+EBVrnW2PauqCw6w9ZIGl94xw6OLLuJ7/Fogg
X1EIwFL80I43nwctPf/QwBaxGeYiprsatqfbB3lW/XGsDZ91sjrVqcYC7G4bn74f0ZXTd63xDUpM
jy/N0pW7GjVzQ7/BjK6hc2pqvGBozxoy97kgqv/ZGL9KXnNY0afOwr8gZwjZpUoERwD5DTWmYhzS
YN+w/rWb3EM+SysjC+BEMOl3ONHL+btp2uQGm8Bb1jS+8llC0hAzNhDXyRBZxeNtkJ0+2bo1BaZ3
pBDOMkMZchoU75l2m+JkEzfce3BCDD9W7CCTZ+AyxNGFq5I3GXgswAZrFkIwmiD/Tf1gXKLxwfpp
JUg5VDGvOLvIYjLMtL9Qc4lu4G0hTrqg1Ne4x36gcIhj897K3mO0+I6cFTuYO0Zb7enhibawPNyn
LcfGVhdOAwrCyPGAw7jrdyCYySOBxv2PSZPruQlNkPEBJfS4RRUIl2iYN3pTBUSileMrS28WPShD
m2zd9v4tEv1cXKg8reODbuHuqSXocCe5JHbrn9AkBQMqLF1/nv1+bg4Yh2pkvNCrEfHvsGgVz2bg
PiQ8H/qE8sD+RkdQXQe1BHc/CHng2RoHaieSsR0PVLkrcIJCPqL1qNJNJjVoWjq3w2kyBR2jPvUM
G2Dz5czf9h99OlQJaWgAAS8KANp7oARUPE6xl10cf6hPpD93n+yujbktOp6X89SN9LwhyQUb30RK
Tri1lE5Bycl3uJj7skquOF6vdnBHKuBnmiYC3y3/5UPDdtHNQf+PZNJEblDKaEyv9PdwPznVKC6J
x1jxPinjMihIYt1COgyTHF9ACbNVk3PY3KWTxamK+vLZka1Mj3V9d1tO3oSNysNZpz+GbFlzd0Oa
b4i6jESioPuDaUpfSfgYaJVT6LZ3w0Bk0aZCslrt0XAzjbhiNPqIg43eVSIHSobB2g4n+LsYTw1h
ITtu7emJ4bXvP/GM4DxHoOa354jZKTqtckwv6+LMvyidI56uc2tUQnHyWS04fl7uIPL0qVVIPD/d
EH67tYkov4oF/ILWwXz98FDU8ETD8aJeTNjHHkVWU05QYmdAJBf6+amvlYhIjjfjlV+R9AU2hP4f
NUfJh1i9ATxZo/grqlxIiB6PTAJEmOVKWLUw6qjgRJKKaIEuxaeBdCbFhoi+aLyHeoOXrl8cjjkc
Dlu5n0JN4J6FcIfxpE8Nx/QxJrMn2/nNiPguWl3SJoZK+oPcUVyTxMdV5P1/IrTdC7Wj5AkulQR0
5FGA+a8Qmb7QVR++NveiTIyCdmcagtGcbuz2nC/FbhERWl2qOaP5PRiRYwRrYY5o6WL9SvIf/YqZ
yjKSHLkAClBXChnPU0CExz5d8PzuoJfEbahhqRy8MefWz1wMb4qoQELIYG9i4F9/4BcjXcI+JUjt
LjS2Vd8OETKffUYQAZfWmGBUjlDZ1HiNDu7o3o/NjCwHFg7ZwvjkziEcgiE8kalF1yfOi2E7OaKv
KclesZMQAYM/hkRBi+7X8tkRK8hiiJouHAN+6RZ6YWdTG9ESmESzqoEqyNhx8M4zMR3Rayy/VTJM
p16PhAowzpJvI+8+KGo4pr+8iA1tt2FqHlkrhb+xkaQmFV3kn8mbA54ngNZNT2PLcW1H84CiBXKX
bsB1jyOge1rBYM6kqI1HPdPAy2DcAvClAvJyz+fivBlDcCaVpqhViwjGH2jHtPvRhHyuFZvA3sWd
8OmmvJv/Frcb3F/OgmRSmBWht7fkTOX4kuvdqEb9hOkoOg/3pMFDSRkLW1TqBhBdKXHZZbXOYDbN
tDVoud96dprToLORbSZrimMOIoyYP1gQhZIn5jinSnnMFTrAr3+gmYFu0VWDiWOvDvlmgyEKGJ/K
laeMv4y7ZZj4+Kq4fuzHZnhI+MJv6IYwmFUJbXfkmWAoptAFc5pOsZqoyNQX1k25xxIS/SEvH0dq
P0h/iwqnT/bTQAl0SeBGjAtwmBBw4jR4D+rA734UXSahlCI1bUqQleoUqA4jbpkNFedChFEesrgJ
+2KjfIpYqDEkQIC1htYUBQFQvXu9CSIIVb49qHhYhtPoK1LhPNV4lKUYP4tPNVByu6+IZ0H6omDV
8cKOYaw95NxThj+IoFIXsjmo0mPnaNd7xmdqxweLn+Spzkr23mgC5H921YCCH5GkRNUAr3b0nDQH
7OObdzYR9lVN/oeZt0VRrE8UyQz8K0KMPBiqf86QZe/MmYgZpczC+oqsOZ9uriWO87WcrCiOdWci
OquiwBlu9NbE3q1f3VDCVgpE94mhdCIAvPmJWLX4Ncfl2KEtjBDHchd1H73DHuVyd5Nbv6LLG44T
HZQkH3jBEY8s4GMAQ4r3tZsRJoriWtqk/MqnSv3xIxm+VClJew+rV0/5lX0AISO3+1zvMrAEgFew
58eGrJnvyK/yp4Gv8wUJu8HkraoighMT9M9sQyu95Ez0i/BfFFpkf+8L05PPACZOk02DiWEbTmhe
IC8ocV1dNjIKUxi9hSKYNxlRGKaMpnNP+S/ozHxI+Bf+rWrya2DNnTjdqzS37AK9h5WxyEwcHZac
iQ/XCxKTH2pGrn6MEgQve+XG8XmxRXT0ZdY9tVbnlo+GcJEdP43BUoQ47zw009Jvp2W1P6dy7f6F
kZ7bXbWEWJmbkAlto0pLr1qLqGA7uytxCbREp7d7hdD4OKcrdbiJ36I4VS2pwTTCKoDsJEHC/rBG
afXiqK5SD87qo2QJeGjV0Zmy4SJW6rjbxQsvlR8l31QNjfdTOBzUNWiRrD2QeVWvu8V1tdoh363o
m6+M+1TlTb+Dskxe2nYe3kskxcMmoCiEJljmi4jEpFVC0ZVI/chixC+1jWtKvQkxr8HNUjDt6Ze1
fEDV3ciZIHEPqE4+wcJPTynVIhYnUN3uF+pXToFt6CKaBc3rENriE7I+QlddMjlQHEMfJwIMbV4d
Nnq5ZeuPovNSBOsJVmvBBadH+bZIm8RPiCPY6LoWm+9DjP9iBep3fGJk8SPQeAAXLki89i+T49LM
4AhEVVsniUT4VXmzX7z3zdCQ3U+7mCiwY8WC+bjl94UtJzUZI5fOvHfcPBwMSByEuHo2jh7LZJx3
Qz7YGoyeXGjAqDZ8Q+If2xfU+YolnYIeflBQPJgK8s/0C4m6q77iFy1HyY6DOYBvpS//uYx28sOv
O4eKEUikKd6Y0Y2u05SS79NmLYoKLPnUMuggSlgRcwIY/nhyHA4qqtzgwdEGlQpeqCHAI2DrFRpr
A0bkRsGGJCmB3Cr23XyjlV0eeFH0PggGMoqqOd5VIkb+nrvWHlcHRHFTa0mKEKXpZXJArRFcioV5
nGTV8FZj7MBUsfjpC77dDn2Bx5AQsnc+VIkIf09RoRvJvIBP5Vk4mEpOBEbhGCD6ACNwu7HI+ivM
lDS3jQ+lihuxV/ig+t0Izk7kg7dM+c2yQWTH2jdA3sUI/LVpSz8fj37r4AcujFa3sm/d6Rc2mcD/
0PivfuuAHzTr64Z8Z8shiAl6IGFNT979wlHhHrW7VQdwXHc9S/CizeKZyly80MXtOJFJd7N+iryS
oB0Jz9HMS/DLzlPonVKjWLjROsFwZEPIveEWjV3+LFHZvfUQXDQ8wGkgJtw2VQlwvzRlqf5VpmmL
nxAQbnpC2VDU/ye+0YrocKYnzguK/hB1PttuGXRS7gaKXyLodaXPkokCRlp0Q70eegRdvPoSZ0vk
TnV8ZQleR37XaP0dssreWpv3P2kKHPJnClbUI+DQWu76sY968nhgv7otfgznbz31vYc+R/UXSExO
MrhB51apdd4j8awwjCoUzl5hTv1QhjvChFqyPxCwF6hIWyk+HHvPbB5lrX4TUHBf3CaqBouvIfZm
SMkFbZudZwbqkFeD0hp4HPJlOEKEwMf8A00tyi9iujiaD+Q+oRLVwLdUZrvTak/zvUxjrACWf/pl
A6wCsFgCEAVTgsSpXm9UZ8/EemlUVDt++RYfbhKDy9gC8rvvefmwXLyWcZEfhzGtOwLYJmCJzpuc
9jzSuDNvAp0SsAzPPVVPtlmEeXE8lSCSDMMc1ejAHwlz7y58McMLr/L8QhaTdyG+uXoOpkmtG4q5
g28Q/ugBrbjZVTONDrhQmCyJbkPefY/yGsJPoe0dEcnvPGi2Ylm7gAvnX34Xq2CDpd5/7Cim84FO
5roM/oPgRySVwK1RNybLJ79uFaYVIedfpJDED2mJfnK/YjdxcWm6y3GWTA3HuXYSSUhLp4N9tRTu
jwE9PYCilCT2peiAzYkXTREO1/2PpPNYbpxHo+gTsQokwLSVqGg5ynnDsrv/Zg5gAMPTz1HNdmpm
WpZI4Av3nptmFdokRBPVeXWn/qLz0rx2AfJhHCXJVB5g4ExF5OZV1W0gN9UvK/3y1p3S8qFj8T1v
Qjtwt4RWrOAi0Kb5iAYPA2KdnUWr/x+vP64oq3eovmzcoACr4Oae2nmcg+NYaLbsGL/Wt3Y103zw
KmWpl6LL2d0liFfLrRfCcNmg5vIYxwdgFL6wl6+8sH3ihc/kR0/rlsa8/Qj44DOwC8EJV1FSnD0v
jfHGphYDUDX3ttmaoF+/ENUPPzQJxUboYYEOF88QpHyXEWKCXG2/0gBe7bRYmRewWBD7AYNZvqtY
o97IRsjJ4720CRDY5DaiUhYrKZpxLk53P3BAtc9t4mcoz4hR29dBre9nm+vvGQuTce5Du1RnVakK
qrzPruyE1L2Td5btwVuCW+98EwVkBzZ+7brFkmC5VbtPfR2kDyU66fwzlI130i7CTwhWY+9DYMjs
6cUMdvUWNNR8ZZiMsOm7or0r6oakKd+DY7MAl1LiY0qb+ZcgCes4980tpnJalpfScv2BZXPf/HNv
stvtVHad84SxQJZ7ilILTWDpQ3hSaZYuuyS22ktJLXMPOYGdQShVr5kTIpE8BdUY7/yYgVW5pwel
5BqCqWoP3UAziSB/VUxrrVA8l/Z6c+cuElr7oZ9mdbSxep4rVPYR/LI2o/mY1xModE/uYxSJyKQq
nnU0uuFI7Hk9h0fZhNmT66I9Astl168Nkuw/oYyDrYP26ZK1ffff7BbSRmtrYGwkQtxzkRrWl4SL
C6yWhCpp5Eg8XWq6NwjXzw0Tyy3IkR4DZ8PE+YldDQ5BkhCYF4Qp88lXIqcy1E0O3JPqe1ktsY9n
HJGU6LHgnxYglXap07LeoB9C0EnR3rSXORFwS7MJf49mxuHsAo8EzbIYq7/FMllnUQsWHForF4UZ
nNxNaCUkwqBmD68Zy4lL27TFG1nbCIj58qGcubwQxotFF1WwmPzXvLdYgraTJ/ErukgZb/4LhAPD
4J9qttH6WaOWRyfrd+Vf2AjYJVI1MwyVwr8dlAvbMWh17e8ads3zmi3rb2p89WaFluVfYDXW1j1j
k4yXhW2gZOxRy2nnCjQ2b1OmAi4nZis3LJqZ71jc+wQIFlyKJ2InzSlhAujtl1yvVlTiyDhwsaYJ
J3w+PnIVkwW7JmG1D8rKXjZFa+cHfyzHfJ+TUHZxTcH9YFEHgXTkibJALIb1LyNiiKMhxguEEP1t
BpYO/XFdQ0aJwkCPwG9ZnngxB3RjUp861J5qU4YLdPO4RpAEuqrjKoRvhlUmIY/Oi3pIGyl7GZn/
EWJKd0ju/TuJDoA6WoVoezsnQQ/XDV7UVBpzHA8D+OOExBLEUYBSz20d+uBsgB3VGG4x1VC4sUtj
TWTjlNrjFpm3tQqYXk5zZq55rVNcbC3unOcyHSjN42XJ92LE5e6NYnQewTCsDkmvVZ+eVhtzBhwt
L31tmUaDxrE7nd5TayT3JsXUAo6UIoLjfhUb1YZhTf5auHaP8BVRXkHE64PL3Pns9+ql0vLcsFXn
2QW9iITLSjQZMoNp9B0xpmSdZYlV422TIYb5mF3Xsk08iZN60IBv8VOhLIzQDg9yCzIDhWQoEqf+
p9egfvC4vr5l3gcvs6XMUVkT51KRImS2hQPT311Jdd0ohP0PeVPqdo9YJngcXLt+X928mHat0dOV
eaKfvpAVw5lKZGAmzFey2mEDXCwI2T14tmayMYxY1o1i7vCPPLVKfStajX9TuWBL7fLZ//IbJ9sm
CEgCLOkdobiqHOWzrN3O5a+e5vWVOpk0aytlYlNGidev/pEQ3bV980zcdH9LEyTZLx1Ghr2hX5Pi
HKwdpnMWQ9y8Pvu+FaFsGah9GSQ1uBC/Cv61kxu+u0kKQINNN9c+agueC7asvXllGMibuRtwQTy4
lrHjRySHCBE3lVhYGi+kAn94QameZ8sumqPR5XKSqkYA4SzNVWUGYZVQIfbFfoIepcniHTYi65Zz
3rrBd6sBUP2pcWL81h3HKMtMr+7+TG4Vtg8xOgt5gmXo1ijLAnqBHjMoU44ajXn7TVunl79YqJoi
wpbs/Kdtx62e/Bvlg2iOkZzQIwnU9aFDLYRFPKCh3Eg/Ds45J++9S56cBwfEd36MY7yjDCUiE7+t
g52MPZ7yfmzrrfD9yUa5IbsdgAEasGYOMc0AwVhPOaqo+VOPytNf8DacnDpnScx37+hp4lbOvA+0
BlP/wpNid+9ABDXsiDkkZHA7MwXEwN0UT5wRAGC6KUX60TOy116X7Ho/DO80dTghbbENEAu726iO
VTFX6SnNneQfkna/jjipnScK1/EcNqt/m3uHw2+hq/azzWdMF3mS6CMOj+GlBxRwaIOu/TFAnx40
uome4L6EnG/k1eG9Nziz3vApBMtm9JDAqqh68l9m8ZMd78ccoQpGWhnU/N9ki7tjO+rGYFuR/PGr
ycqd/sZrJoEWN8gExyjMwWt/cXLzT64UTDGzn1g96JTOiUhK1zl3iqUK4qdVsHWZhJ2JyIU3/V7A
+CgYvuWgKzCb+P6Wr9H+otjzIbGkpSbMzsdSzBM9kwIS+SCFJzIL0al8YmLIEQFaRplnUXU8/RsH
Z017IUy8baO6X2DSuEPaH8LcNwzMGjRDEfbDLIPW1WPEUoGp7Sc3MyUF+cBEsOlc2oY1KwMLj23f
uYBb+9ZpTmDlaxftazv/HWrK8UueBgyADXmblxkfxE8WsmtPdgmrOzRqwmGHKsGZzsAnYsBpfbmm
z/TpKKH6rmAb1s/zcyyBZ09bfE3iyACVDUqNFeCnCbpkvWakSsJ9RddxkJrVEzs8Dh5IbrGIJkcv
mihkZLcu8aimGr7rovbuc6woNUvDJnP/MzqvBBcqOY6CYPaEZ+YGhdTxMyaspnyrMiiOu44qLd8v
TkEouAOfeJ/E7ZLv6o50QxAU5IT/EZj37A/prTYSBgWh8G3Et1B8BGgQWIuimY3TM8xK58rSj8BO
zKCoxIRPjGPD0bVTKmYvYbdpc6glh21LT19dfAJnWpaClf1c2b3fb/3Jcp+YfsfZrrBh2P4ZnHTk
AYEk6g0HShv8JhAXaXqNc4opbJyItROKvWDuCOuR4YhNAbURxks38zcCl+ehLkkAoKq01uPqBJb1
Wg9gvA/BmCbZbWdvJ5dVWiD2yKxS+q6fmO/fDzw9+lD0fUgdqBjPRkmSDRee3/Ud0FZfcge1iJH1
gOKk8YTNSsTO9G86d2Ox0bLOC2wcac5rEShpDsIFXrVbRpvMYOoDzBWSTh1yUb2cmlnkM5wyp9yF
CL8ZnmHqONnShZjuByO7lMrBQrkp7bjZdbJJLixF8mvltihCcqmq97AEYkKH06Q/bLOSX6ieAgrJ
ZJBmo+Hkt4VFskUVKYFMWW5SVWjYVrfsv4t28cwxn+n2CwIb1M4Ht7NP2FnggSUDgYLPBe/3fsOc
5dTOvM27jlon3EjJLpRnqnG6HbJQE+H5gkKGzwLuEgOm2zIeYiSQr6ZeN7YheOmRQTwG/6ysGUcH
KL/QBbkiY4ri4M6qmRW4GD9ha25ksWo8Dr1hohJ7i+h3q8PckueqW+w4CvJ1Cr5aDiSwrS2zjCtE
QSt78TKGF1cWiVQEoQ2e/UjVsaRvK+cgiVNJijGKpulUsU+EPhObg5s27NILtZyR4gN+gzJ6XPD8
thutcpYapW18jDO3N1kIaPUHLsPMJREJ/QEBbH4HkwXhyDz9BnyHy4Uh7AqyzbZxtKG2r3u2rANP
w3XlsS1OA3oEXHADbln0sl7wFpTZ9AMfRbYfFoYKzAw1HyNhqHOuPd+/5Exo/tFZkuWWdX3JPn6o
5XseO7E8Mt3OLymtMv1pIbvkCXGKg1JimVhOJ1Nyz7yIfVmesNh18YFtGF8rBnxGqeehtkBFuvaM
20gxF99xYrmfKGasl6ZwUIaqXkHaBTtyP4+QT1JwruzIp7b5aUB03fU1AUC0XbiVlKico0Hf8Jqm
oPHvA/zNEegIS0AnU5naonEpH1NSjFY82PiHt+T2sfpn9yV3bHmXZscfaK4Lze0rQnhPHDwsj3xN
E2k2q5gL0P+uX5x7V/vWvmlj/9Ezg89Sc0nQICIvcIb3NKyaP5PNBBqPcdcgzxNefJf5CzgV1g/O
m2SRXp/map26G8Wnz44QD+L7pOfyww13m59thhAX0e1t6+3Pxods+EMVqsLHAclod52TsfDvAniV
62tAuHj/1YEM3ddtCJQ2JERWRc5KXfW4MvGNArtbPh0Hb+dt+fUPxiHCJKEB09YeEqt47NpvVS3U
GW099u42a/PiAiXZG5/lLJmYEARegbxyBZpK4XZHjLWJc+o6So0xcNmb64b/4qa0lu67tdb507Iw
noO00riRBnMAKuJ6PA26PhmSERnnuXxEtnBLoB/8wKC3WXWZ39sBFJoXSBhOjBLMc47cGWtF8luL
hoUco9X7EiAtnvFrFsBOmpBR0to79ItIrKOKegFujpWNB3AF9PXgnov/0tCaWSmTAPowDXU1/+g8
QGQ3e97iQ7oZ+4Oyx9LsTQkSeDsiypdb6t3qS3sOjNW2wTE+lW4gN8zq1CM3hH8t6V4RnsgUz0cd
FL8AavU9QO+5x73dyycoxnlUZZzTOyqJ9ar8sIiWzrfqg8TNv6tVjKk0tpcCjwkkFg4mcRAU22/p
hF19k3hGfQ0L/m8aYX6mmb4+si36PXpHK3snz3654mxon3DD/KBJnX6h2afHGdoMw/uiPJdIZY4S
mCAjeNXmDI8n9+T7PqCf7GZh3gRiEB3Z2et0Z/dZKHeDVZBVbKpEPCsVeD+95rBG+ZN2x5JQc+AX
o/PhMExgSDRqh+NhiL2j57gsttUN44NMgU/JqDj9t2aqeMWluvyCmbSgW7ixZMeHecURyKnRTGbh
4zyJ+trzsb9g13ZPVKiUYgpcEK40kT2XZnJ/8txpMQj4JrwPhfGWu0Smnn/AaIttZbZm70Dk7YCz
QMLJ8nHlPCi7pvmiUtipFC39VmjwuzBXUY6aZb13kNxTaUJ8ZpWOxMyEacXaSiRrpIQ0XoSmKPto
Up2+l3T9HPJ9+JC2ZX9t2wxsFvVM8TH6w2fWlS5fV4Ggoe9lfU+6s/pqALm8pXLGAekPeXb0iJc/
rWr526bBdMiT1X0m3icvjgEv3k5y6w2bznX8R7LRkd14mO4uo6AR302DN+Lc8vRp0ZJv1W+HT+qP
ZdfhjNk7TRLOv25XCW9vwVzZNzAD8k2iM9ajyL5RyVqI5Hp+LYJMQhMfrbkOncgaxDUI1fQgbk0W
uhGe33QCQ4nAOLxzqjx+EUwSNlxSZaTYerHbIMHk3LcyOzGl3y2qmPZV6lNnYTHvSH1P2+BsjB5B
mqhnM6cA4NTSnK0xS94X412xWll7Bz7fvUD1fKxrO3jyMZMf1rJZzMkm6ijiLGrpF5BK15EtpXPO
+H0gGLE9sDdKTopNzGhTZqiyJsxRzGdwd/y2bJpSdjxdFnw07DHXo0Km8ay4rI55GosP5A9EVyB6
Zqnqg/3wunUsokmqQNE9Dj9IM/vXMG+QApVe/oEQk5BBFwZxOTpGosIHDYnEO/3DpijdZfXQbTIw
mRuv53PVMyyrfCTQMaGpihopoWAV/uQB4J0YB5OOXDxibBgjkwbhS8qyiZbeZAmyMMtjY5+rMiWn
B3oXgopKHNFkEXs6t/OPzO2Kcnb4Rm8475xymtGqVnH4bgUxarXEel5vfykiyGYhCoN35EaAwXZR
+R6LBRDcgHrpYEf0AENnjgURO1twdc4dcgoa0cCfx9vOk2T7cm6ys4/Rho+6Qsu95amx9qDUAXu6
7Q0TbQWYemOToPHEggpYNHOffKZg6pxCchwmHYkIfXsCfdCT8zIO/VOYrEe+63DX6hU5oG+x/sNS
++MgDYg621jnOZvOWKqZVrbekP8L7LTfWIPD5dfzra7QlYvruhApHI3eRO4JxIMeK5Pe0n6WXGgA
uT4T+t1bwTZ23W0lRHmISuqJHI3gy+rd+9TV5g5cQOKcw8TmULVBWD+IERn/APVpizsegimqmnuK
pfLenW/mcw+pxW/c2nzfLnFcpNMG3p6kkM6GvsETbZFKn2vwYE62AFrEZ7Bn7mJYOSIFK7X06y0A
US7iwK+uReMXcC6L0jkFTJu/Al83d7M/YkGnHP6lcq//VFXzWN4clry6sc//mLCjjbAt+3tqy8em
18lnAMd8M7ARfYwDr9pDRrfTzZSAdd3mbmgEBpuGSz1Tv7Vll89cWPPZpdIitR4sz2bsyPY5akn9
THELSU764EKI3bldoSU31rtMBABdZrl8g+FwZEohGEDyMVfN7EIv2XJG2YPaOs1xLyAK0VFa+kwP
qG03lPThh54TrARj4x+RAQHgyEsstnmpX/uyp9kkEKhHfOTekKnrlO0az804ZP7/RlSm/MtyKqx3
aknsB23WxMHQwMxoSAZo81rC5pqy+hfiyiA3PH43wase0rcijp0HclzyF8XaPCr7OYA8Tv0/bzXq
EH8n+zXNo7IaU1rWpGU9C7OBCGKru1UW6Z85doYrvf5XG8v40Odgj3HUUyGwIiWCoNLfLOKnjMKv
1XemzwO1TdliwwZgQPe9QNlJt57b1uZO9LT8euz+Mh2Ooz6QEzCreWxfMk8EUKfC7CY8r1AA+fkN
LTqCfMcd7ry6ciJkx+3a8lvndnpYUd9v804x2IZt1hwWSGZPSWfaF7oUzhLPtOYviR5m044rUgJT
V4xaWtdNt5wLPnE7AH52/eqlw/4mV9jSVU5bYwELahYdR1Zloe+YE6yITkHvg5a1ZpvhibMTM9vt
MGtFiIn7XWMyjaGhwqoqctNtvXkkESJvAj3ssrWllG1QV5HI1UYjwEqOk+Ud2Bz6RzlZw7afQqyt
00ebJi57/BuoA7UT7Jvk00z4SqHohZh8USqn82zgmbNn9zjO8FTY1quzsLaR0hQX4UvnkxlN+mV8
0Z7CIfTMwS6LA4TIm/yo4PfBHu6kT3HNMGzvO/AXO41zZ0vaGNKYuCOHZ8KAnWf6BNbNOmUsHpuD
NTAeVMb3riWu7Ksv3TQK8b+RyxXCQPN756PUvfi0wLVZhzIT+e9oFJIbbq3qT+H2032GGisE7k5M
19Zh3n/zi1Psk8BRcXKM2UM9eOWdmoJuq03AqB/uA4YO4Dvx4NEuN9iFMrTx6qZjh1Saje0xywOM
AhmrrspPFEq/+b9kRhiFW/KcC4zlDdUxiqr8k8EL/9gYPlcDm9OwqM6YBMJNG0z9Rw6NHo/KvDBa
X4ukfzPF8prEtxoh5007TGi5EQIrN1pgCu28IShPGM+SJ83K4SuP5S11o/IZa992Dc6ccnzicaLk
Arp+YMnAVCMQFfk6on3oAsif+VLo1wk+xbYoDPnMCBPsm04xfb1p/d6xPCzVOWboQTWVpA2BQCBe
LysY9R1BKP0vBuzQsMxKag64MEMJ5vpyoXdzLLlrh3n+0+ic3eXIX/HHnTKerKwi+be1Af3beHW+
W1NMdxXTGXmgBArAc7MJx4vGA47gNqssJrroSuBy/4E+MX8wPxGHoAxdTdBVL5/HoOnSU2Gzzt73
q1IYeTDCmY2NTeufYyuuohkxaTSmYvjL42vXh4qN/ZuTZ1P9LYypH9dubZ98mA9PE7ITejsd2jj7
g6m4YfpB2JxQsylSpUIBrDeHxTlFPTR2rDye03nVC42j6ph2tNzgiFxz5+jL+kbRi6vpzszTHH6P
9Hk+Qqke9waqJeu6Irtd/uqMV2D1fUizTJuQiYxrCthwNXl9ly0BNy8/YJ5Xz/40GiAca1ucM8dP
YeY12e/ipDa3Ktpqdw+Qxi2f8AA4024CJ/ZBGh21lsEAt0+9uj7SHaKRzsfaf7Qn0HvBoHIa23IN
rmlSuADlDGK/q2D0m3FswLOhmhilGXfIHupdPNhWeEEB43jboazcXZa7Yjdp+m70gvALi4zIvz2N
a8qoDomMDFsom65HhJriOkSF34SXlaBZcRjMrP5jb9qcCzmQtlsR7GGjoHamC2/hDXlMCMEeakn/
J0Ou+cgUhyyfKlQKvXAs0WZCdGABGWAsMpHpDBMgAauAsQ42/+2oGKrv3cBfv9DcuGbjq9V7M325
1FEiak8/TgPmUULqOtS4w6YcXHCBbpflNzKcQ6eXRlhdNWmFCx7UewkYr35lkWUtqHNu7t9vQRPb
fKYKdQESg5ZlCr4K+n7+662D7dSdrYqSiwSnfuv0TKU0St6kX070CnxMzFH5FZoJ86gtuw6bT8c+
FJdXqgoPjhSo1S1+nzp+lkmRJnmEuCqdNaUtA+jsyNFgJTYTUpnIlxBNBZZh9JHpGxzFPH6Pq9GE
XxMm+eFsJuT8+FcayyDUNtDomonbiJxC54A6YJiOKe9qXrHjSY0FnKOJRXbvxLEUwKnhOkFzC8iA
KE5FkvkziVbrKgYylnQ3V0RmDVlJCcd/lKM692zs7JQbSYwNjDbEZP/YRgrvv6mEgzIBWshy1aLn
KL1Jv6RlrGP0FfTHhQsOD/ZLt2e0DAaci2d9QRYS3vwrJGG+hLmw+qOOQQcRosJ1sqEJs7HctSKM
Kk+TipSgc9hglGUuls4JA2RE0v1Xkcy3vVTpmHs63BikOuQLKjAcJmozdK4ujmM1rcPehKr6IkxD
VCerIKnAxg80Rk4uivxIN012ordMa/4A5y73D4v2ZXCa4azFSDprak6AMs7ZyJEeBUoPiyeX7vUK
mgfy48ZS7TDcVUPMBAdtflPD2Aqy+QVfE8rh2ni00A43+/hQDLPvHquuDqd9YGWrxmDXmC/HGeHz
biiYZnWhe5mOPe5I5Phl53fX7kbraOxbVCOaV5vG+aYEJniRhHZsQbwlW3weybC3YXl9N9mIOESB
t+auqVznyU/d5cbMGpA39R7JKSfEYcFy6lrppXvbmcrqwj/paSJFNYJcjgOPSFNreO+sxX9GAGWm
VzKK+kfPN4o/ihgaQCVS6kPdVxKoXchExnY0Db+LvIyCthQTZ3vavFEs1OOfEebPHwLqcEM5LMcD
7GQY+O+RKHQfbZm2oG0Ztj/X1jj8CxX+kCOeVyStJZLSB+aIMn9U2qHwkcG847FLf3BX+P3JYrq6
8dokf8w5DsqDmcq02NdE3/16Hjk5UYYHkZgLRpfJsYDrlmIDzfic8IerO4BhHlFVlpOpaC1aZ/nH
PH586RLdjIdw6YJfiHECTzUJiowZ5UAN7QHXEFGaeM2pUXnztwcuwlxJWGTT9esk7gRbtm/8pPPL
MrfWO68t6U+ohUg4C8Z89E+9G9sPE12LInvcFHfpAPuX6qzlqOeXz9Ve6YINccfAAMsGtn8WGDoP
70tIbFaUYMugVeQEsu+mcm3eceh4DP1plFBV206Go2X2bfo2x5M0SSS0dQ8kIeQ+EU4twpHSc/RP
TAjHhST1+Dy6WMm5sKcC7o3dYCf0evaWkV9b3uuaYOvg/wMXCFGhSQNeabT9C3kKeKU8C3LgzaGT
GkZ4pVdFqNvc4r2Ciz4dq3Gsfq1yRpw2Mpvlmc1mG/sQgKJfleNRxUdvx/4rDPPiyi9asxPoyv5M
7If/abv0cEeGgA4apN4gPs7qYNx3deta+4AeuDmskiF7hDOF7lMKpeZ9hwTO4HMVGPx6PN9f2TrF
7V3pQgc+I4JNk79dl1b5zhqmIdlZk9blKQbOmEGKJYQNq8VsXwGdw9722PXd8jwp1EZMgM9+N2oG
InZsF9uypCTcTHyZoEJbMOPcctPwnKPfuhMQN7ODza34Q4QiPTP7W++FqgSgqSlvn3gYBfOK2qqJ
w3HzElf8NIZsLwJB5SDLfEZbXNmc22ZtHf+AzwVyMycl7uKek/cZJ0H1aTcumbc8vRgKEgMjKSIp
DBIbVyLxEJqD6GSSLEteu4XR824EnzVuGR/IpwxwWBNp/obXxEDnimapki3oWPveGjKBNyVZi0sz
1JRePUPX6qtzra57Y5xaX6xhnRL8W1ObnWn71E7j1BgOTNZ49liH1TMIUDiRCjn+hYmcONsJp4ad
xubHroISI025Mvu08dCxDVrgX96euaQ+afaFqGeIN7ORUOLuzaN6cro3gGHe8teJKwJBNpXNCO8n
lwaZAqWn9I4UhMbb9J2w0UzDYk5fhqLm2ygWeyL9SHlzCI0nZJI0z03Y75YJR//Ghno6bUurMstB
TFacH0wWBPIwWIzDHM2zs2knPfwGNvvtvVe208VGlNP+tMyTCwQNSTecmI5byaUlUNQ7SJN7HhVU
CURmYrjwUs4yQN3UUXJjLc2h8nm4hgg2YesG64SZrM1X7ZlkEkfWAkP2zYZ31PfKw29+dBzVuC85
w2axEd3Yrsey6ckYk81Uu8dFdHlw4raYGIhnN6jpkNAPw6Jx2JdKAVJ9K9rWf62xRZI3BRQq+RnM
WLfnhNv/H0Et7Gn4sbur1aHejHooIeuDSmrxD2Xy/DgmE1DpNoPsgvHBFk+LhmYQzRPUmHPXOP4/
dAxs6TwlMn/rI3sMzqSNrP63hh4ajQESqAGKIdVDVWYPfqeM2BluYou+CDOcjax3u5Spf16DkCxk
SismcHmXAvWD+R5VxEtyGBCRbO9zwb7zKgGunUqQOJQPU/1n9hFFb0w3oCExLjznnZ3UjAYGNQJI
rEs9PHZwQ6goK0NJnOnMfeVviq+zK8DCcWeHAsxcTJhTHgTN+JwhFTzlK1v+G0RNPGB/Ty+Ntj+F
ZtUbDfAbH9dphrtCFp7euEBcdroRK3Z8S54DIIMJB7WH0r0OYvsDP+qQPy+jcAFUMQffOpy7rEEs
59GHLiRwPlceg7DGerLRoF9y5qnFtmLQt2+tnEDCW+5DVyPa2pWMyU/IJVJII3MVHpCNsdeXYV59
rpXB31pJIqMOk5mt4tItEqGSsSGGDTrkuzBxvNo7aGm6Zc8Vr2WBMnbFjtTkzn+FxhOVVjM3UtPU
t2oq+LqxYh74DPoBRBu7VMmmtUXqVBbOJpsaWGZ1tXx7suoA7644VQTmlLNy5GvCqHsXV8GNWmXs
M8opqA1NFX7Cj/kL60iBYTXTE3pD3v98XHkJmNu6jzNN1AvY4JkDj4nqHtFj8j5YgzoUAY9hMS0p
ORdVZsPQT2kD3FaW91AM0Dot4fBf6w7FuW6Fx9q1QKq5C7OiuoROXBz7Mvfem6DkDmSRje+ogxS8
mTSOcdSCQZpvuBP8XeYiSwY8FIcbPYQO0DQMRId0JJEaJTi+uWHtiAEvpsa/z2w8ziA1EK8ZzDJs
UqCUSLXu3FhxkwIzeMiK1HtMEb5dApuoIabT0It8RqZoLVv9O1JtjBF12/JqVgkGiUo8VD8N41VJ
ycsftp2lw2iq4bJgUNYeSh4BsUe5Hjd8e5q7Y+k1BJ66LeZuNzhjNp9Y54o4MmU1AJ6lssAHw7tx
5bUmbpHRctHujZ+OIvKVboufYjHsEVxr5sjNAW8BFKiIKHzNUEaht2kNbDK00V4KvIPANxAEqMdO
QHpdhtSzaJTe2zavX0TzUS2fvWjTemuvfdA9zlYyTBdmLRg7PBx7imc/RNmwSWIsqYfEunEuOQmg
VrUMUuS2dCYUAQx9QmSUQoUH1ZryxrAl5YfrJXEfoFPc1mhD+l+Y4CiDHdAutwAgThBSEBHNg/1w
YtJI9qzPCbpFL1EBKgvJQaPnHjmSZS0MaXkMzUiz6ys0MmbxfP54m+7zNkdGrrTN0kov3EaVPTK+
gniGwhzBdFQ7iX+FpsUmjX8+/9B1w3G2BGH7LWPWfFu4RyE3CB7e9qXHZ8vPOxPNuZvR7uL3wo6M
LRW/LOiQwO/HPXJLdYVGFrKaQ7mRoPPL2+yQFpQ8O85sVpT5kIYBxNwYZb3PfcRrTh4zVM/UTLAY
U9BBkaodtRzxBk1m29XzIA94VJ3wIEEcnZoQwAvCjtQYRida5xfcEVofhoIdy87uW9IoQq9vwaQE
Vv+oxls+RkD6/HtltSj5BmwjL1oVsGVBCiILzk2QLZwkrRAHYmSYJPIkkTmbkUgs7zqyFR2sXHWX
/gHVAYa5Dpb4W4AxQ24y6ExHeViWbJ9k3L0KQgn/rEsPQJtcJ+57BLsNDb6v7NtnM4H/viYD3h+q
zhJHXQcF96yXPiNFkAA+uW+WlbwgWhFFx+RQufG6kke3BzQ5rBGKWFpE5MmUgaT7mjWC2+3A55P5
NB9bwBb/HH7Y75qxb3BfL7k133FoYo8mFU5huKPBeub1xs/qz13Aziok7oWKIMwsgmq8Gx8A5cJz
iNYZ+lzMXofnSRSnSYPD2pp+Cb+s2LGcrZ/fPEMoWWsXtunSOawa+vYLeSmgNioEsR9pKQjCcVAj
EG3dhcNeoXFC8CmDpUGBMfYB8yb6md3QKHhNTgkqajMGJQwNo520uOsZjrgMvhs3O7Jxs8TJdTwU
fCZuK6CGxgTBbm4HHiF4JN64ZcXVSPY2Vf/i5kjkb+7RSQDL4/DjTJGIiuu8pr21qfGDiHUWJ05p
24ToJPgcPfjT5OHu+B6aAjJN3KoT4hWZXFWAtO5/HJ3JcqxGFES/iAiKoYBtz4NaarVmbQhJT2Ke
CiiGr/fBKzscYVuv1VC38maefGDV3lKw4Vbu+OEKu2p2wD6tfp/lvhWsMY9Il70sdizKt/z2K+Yg
aTegArxFcqVobx3jO34ak5xiSDJ8nbuPpDG4W4ZwZb8k4PnNZ8GVy4AQ7SUB4QW+nxuMKHl212MD
BIfEIHzKpKF+RrtbUObFWO4ZBKOn3iMwsq0rQa4cMs3o35lSJH4Bk1rncBpcXU5bOVbwZj38gCzn
u8WlykQq/2AOs8xjcnD901RY4d/o9imdVLmd/EyxqO8KyquRUqC88HufnTykPxQ7JZagAC+QYqvK
kgXO2Ac2vKpFxrVgHhF1xa4WR4YBKcNLvtAMtEaprfEphY08FRHWLAIV9fTEP/MeA4y39Xa2cdLt
YoRoa02ovv1mETsaG0aVxt30Rtz2D8i2WcwmvSuBsIrB5TbZ4kq6WJFfuO9GSIjnOGUpAo+jNAXv
0CD7bD2GaX+nBxL+mwnbSblFYqqbdUTS74YngttvqiD0GbHrvOaTO50VHv0WjGztXSE1U01D90bT
HSdmU160imULKC1shVAn+/hAW0H7Z/ZV+m20CbPw0GKjPFoEjMXB5bR+nkBX/oEpCptraRGUXdVW
Md/3DDEPqk3d+zKqWUeEvEyB2QyV8RhNdWXcFW2Tf8U0w/86XUQBWFNjjkUYqKlloP/T2cDvl1jy
dEuhZKAMqGratL8X8yCPq5Gk95KF4j+4RuIHj3p59aMJc1pK2G+P2wlqrRnZNIixsIIEp+gaIfuX
LGCtwJM9azQ7Y15zhGCYJQVqv1Hc0qVrRmfnMW8AnG+zUuJYqw2H1aaqQXw9wc606o3CbPhdm9zL
KaIw61dB6Zi3phwjaXfKb1nmpAoVaPGcBTdy2LR1uSKNiIqTV4VCkuCtIyysTW/jTXHMWpU0QlcX
wVfYJAoNBa7SbE+MdA0/YcOqZpfUUt5Lo3VeYGTesmp6BsR4zZN0vBrjRHmDGsUd3jJYPyqOHsjL
TveKr1QC2nrMjjlG3KO0NJYL3MrxsdWt3HHKZAfM2M0TDT/TjW3+vOWGR03l6BmfGBjNMyW9vJ+t
Xm7rls6uFPDUTvjt9BbJ7nkonQHfQpqu7dj2ziPRoYssW3zPmW+cSn80N2brfsx8Ubah2z01AGs2
JeA9vAk02+HkKVnOojyyj20I0QRerN8JKryxsPd/cqJOj0YHqYD5PjnEOCnpfc6Dz1qCSoqEZnFW
I96uwirPeav27W4KHPnpAlV6M+JyoVf1VnEthWde7CEO19i5PkOfchpwkV6NZbWGAIEU0twRd3qe
OfFXHekA6FqG2hDWSGk1HJOfyoQuN029ccqoS3ksUggNZq6mK+ZB2jGUQaOQ76szPuzinGV9+l3X
EfCPtEgPik7AB0P385vkodxwjfVICLnzJ1f26cj5SbQhBjv6NiYkF9H13V+vNrszTKUFdqnCn5RJ
fhP5szoHjd/cWaSRCMy35QETV//aYxFjsds2D0HjcbtW0CIN0+ueFVVxYDRInIDWmfhzld9p7AXr
ThXWi4lpcu270jrC4LYPju7s1zCN5G9Pxm2vLNqBsCCIqyXa7MV10+bddn3u91ZF+thiiV0rI3+i
J6zZz41JoIGU9NYAiSLrJt2Lov6lfKXcgpFAxMuRJM5awwUPK5zRrrYd1F4sXPsQbgLxF6elnod6
o/2UY45lVMEbZmND2+gsE5e80ckrTKAcszSDI56SftcL2R1cWQ4XkK4wfXuJAEAXEUJigLpIuo/d
BbLJEfrBhPElHXxWPKO/YlwOrpwssoBrPXn3g+M/9SRLLlk8N5K3cjscLdPIv/Dj3siP1B92Tw4n
iHtsstV4pJ8pfK2yYGcgon24XIfOU1tY+wpDBAFT1Fryc+2BL9CVtPB70nI4i9zo/4gBklnlzpg7
Y3vlHffhlXPylrnOsAFOixRlwYAqqViE0tyirqNxvY4J5Pq4JP3D9O/uLafhvQBhkLSq3Xr2OqQ9
6ZaDkdKANIqtqIL8ADq4udI9RhK0GLzjTDZol4vuSNjOxDVSB+mG1m8ubV3rvkx4Qj74VQw0LhhP
NdG8DyPjyoB5oryjGI6WGgdPDRC/njBRSdXzobZi5+CCYqPeG1IhS+YS2SYa5p9CxBPW/07vZtEQ
oxr6N2GYuMZpk5VsYyPICOHQo1NyEeB4G5LpSVINTgWuEb1J1YTricq+50zHFILObuN9Q0EZHjKb
LeSqVDMRBTJxKPL4RK3vqG3djYTnJFZu3aXQ/iO7/pzr4jGuXbACrbxrgI1itSloyOC/kZEZa8w1
Ba3dWxqX+onfiVxxXnt7QeodgdnV/0zHDN69ASNkPEK7bxq3cLZzhJk/giIG9xfTzKacI/FsTw0h
Dtci5GmV1J5ShH0TaYULO4UhN2Pk9NIX7iD13reKcZPPOWw8jOb1UUYAy/Mat4JTocBKXAwNcMyH
3DVZh7bV/GGO9ICMIYZ8loXWmfVst3UGWgmFheHCg7Z+bMLgfXCB+nfcnm5J5Cd/iJ74J+qE+7+Z
VenOS6S3IWFA1oOZMERzrbtvy0O0ZuKl3wZlngafxgP1V9lYjVoGVcIBgqAo/UKYIOoZfm/TnPwY
300mA+5+KN9rFQbNIRqK/y+kZDK4E70lvanfifkxu7Owqk68jePPPJLWWSn9a2rcCfDRPhNH2OfG
ohp7oBhgFwKdW4vO0hA+yuieFRZRUJud+Qa3Frn+3Jx2ZteV92RVwE9kikVKG5MXrVJZNkSlWc2B
12u+ujR1LqmvwwfhjikWQSNem737Cgo2ekWAYQWN4+3BMPLkY0BaeByFIklYwIhvYFFeqB14oLXA
vubaE3s1jcnVNoR+s3LMuF0mugVLuqBejdo/N36q9kEAtJdB0CbvBVLinmAJyV/Z6zUaT/VcOSZu
2GxotlUQWmu4TnqH3iavCc8E03JMDSKWbdJzs9f+ZSEQMGw+g31jOxMSJNfi0CAMbqy8C29z7oNq
iGjHw6cYXrRHvTDXadqRMHrZX2TAiNWMY8uY6PS8rUhnnqGsQL3BpTG+glKroo0MuHGuXJNVWxfZ
zt00JfWF9CK7fBFZmxnR/d6IanEHZbI9j6PfnMhSNG+e4gIphddsUYKnTxXFj0AicdJG/hU87qfp
uDU+VMS6VWER0ZFxad1CsBe7zp3as23VnD4cgzspe/sopvy2hIO3FFlBqM8sg91JN+yngA9k8PK+
WddDxM3Md9tgpXGAPSTEKU8af8OT53bipeuUhBpvgjjchqQ9u1UpuQCfZerKg9+W5pHRXRzGSTX0
ZHC9P3JnMhk7KutDznZ4zEj6n5qZq0/AmmGjQqm3PYYOgU1ZqcepKrpDmYzjG4n98uB3JVA3PlgP
wiAL0aexqedLoFipm6MRn1VQ2c+p5fPT+m0aICvxC16AGv2DoTJjnRnx85jAOqQ2ADCohJfkrAeT
ggitYcyOBLawvfoRS30HKRI0qxN/NW1YbcQQhu/a7O7Bh7mPVrJwzAovDM92K+OHvOqLF1Jr2GBz
YKZBT/8sK9u++ixTRBq2jeZPZlGuUnZVv1Fek0OErui5MPrwRqUHG0Wox9/UbjtfEF32AxdXUjzw
Nu6EKKZ9CaeEiyIW6RLtsbc37USN2ylt2VMtyP1NEiZ2vGF/RHUjVk0MjEY1YcMOLSdhC13MWzPv
on04IoTyzUnXZSrsCd8lp0rYMBfYs6x+4lh3e3fsvNdu1MkP9mD8FSC9Ni5B8r+pFNgAeGeoVUdd
8D7x7LduINy6CiZ3GDakzfMbMkkGL9w1jSeLJMpHX2qNQ8I1wp2s3PA+GWSMz5trwpZy49e4azoq
M6Rzxd8EeYw3eMbEN5a0BDhkMVIqNojlsKF5DylSeOZKihfO7qIN7kR/pwrX2EeFEH9BOoD5WIDr
NAHEzOah++xQ704IyGqesC8r6ILhBNCCRu6kGDvagOnoYW2Y90yug7oRlpkfgakZ3O4nD2Uvz/Ux
gTzERDd5dDnU/oZmwRAHZ9R/uXZh7iq7Lm9VIoOEE8SMN5EQLH4jn7qDKqwYD1QSQ2UO5JGa6+C+
STv11XEU3Q25570Qweo3U9SxFODi7dLwZPNFaNScBSvE5Godol5/ZTXt8ayixjuBmHxIyJfc0piO
xI1tm+VHylr1h1RlvKMAkzVbZnbXtgbDYGVx8lNbNi4oo1/Ks0LnjF0vvZ+DkdLKyXBeS7yvm6or
+l0UCG+x/9X+G4YO9cJqMjzadhG+Tk1/X1Vzd+pSIP4lpTffERfnLUkPXhtTa61ioBkLKEWA2vFp
gRaZ0Z2wRra/Xqv7Hf9e+Gz4JtfhxqV2roetf4Kx7O4s7vqku7zpToZiPJYR5/ZQsLZBgrS6+4S5
qKY8dqFx6eLfMJX9fQnB7+K6pMcwe0JVN0cihnmR/rDx5+2exMbC0dXNVz9SIougdxqBZa1APke/
KFnZA9eA+mMaNc00jRbly6ytV8J0qBct3YPrumPYDmqvfwigHWdLMrxEHHLcN23gsyOU7w1ULbjy
pGa0TR1yzpZ9Ed2sWjf3adNpAPVjU6zoXxseQSjqHY+oSfGC4Z9Q1oNu76E0YWb4P8/WWHN7G/1I
nzqQI+2JlsT+QL9McVFwQFdy4Jq1AozbQSHLS4P3bhJ9ZG5PITJBNLnKozHfJUPEDRNJ+NVtVUmA
NmVPC6X1loHu3FM55kOGMukfJRQyYj6Fe6SJW5AZWVmg5/7vniDJYWt6cLG2kidjcuBSjn+oiMPw
gMswGG/0nfTyDgtRtqFVInyCsiGY9CEmVWD4l14ytc6BSu+UtBW1EP5SyOKn9EELq/0HhDN5oCfL
TT715PN1G7kn8Py/tFbCj6Ts7p11SLbJ+bDytTP7cpu6HIsRMvObD9iUgtAxqlaDIRl1O2zdyEqD
U6MpCPswyrLej4Fov2MO9f93J/4nHkGHAnXgkbxC+u1MyKU4zkajEtTagKUV+xnqH5lv6myr2Dc+
hiSNfkIFCzVrQgkTr3D+IrdXCDJI4ne8dQJj5fLkkFhpm6NHxl7u1Oh9gi2FNF9NNmVDIGUONvV6
fKNixjZ2DYTj6sk0ZtCqkCYlMORf4Cm1uKQ14Yk1ACB1nunKeRo6sBDkzeJzkIzNb6xUewuDMiOS
26iPhLfSiTSt3kQUtT5R/5EeA0K9d6xQu70hmYeSwsWIOTlGufWtLjnkplLFNnBqdROGnF+NIpLn
KTNcH2MezkHMDQXuPKQUya+kNXdw4uNNN7rJybYK/GXj2N1whZrHACX6PWtSa0uYLkPZLlv3Pk+N
DmMnk5m81rbRvCcsKnlpIaHUoTMRJ5nr5DBivfxoo2j6llY+Xxu/yx6menZ5J9Br4TemeBCtpCda
F+WbQ53qpgudf/CtWnopQJq2RWt8GQPlN6Otk4MHS2wx7Zcf7Wih3y8dFWERS6QrN/7OMH6wCSit
s6TQcTVoOyGLT+IMXkfkgTQDX3ENYxxTK7CR8hhpaYPzKdPHBcC10jG1UnLgm52KGrwGMauWWdPK
/Sv56e6ZuLK6lNzx6PPMdvWAjbe3D2Bh7P2M1wHRyJkuNFDqr7lNDdgRM2p/GmgiF/hNy7JllEJk
jAiaj355NDnMyPsHYWxf+hpLlIn4j40zl6+aW1OwAqf2RiiCNLVB2uQjDGt9T155eJzjqDuWHG0l
aVhKQxxJqtyGpYHDF6wDS5fB39LPMO/6Qub7JAiHFyAq3ZnS6+Imlv4RUBwOlleWu2wSAUmhqbUi
uBku7g64zVgTU1ICN7cgrUzFDDdv4tY67XZUnrqfDFLDuCv7jq5A/MjiLPF7i51lsG6Hb8AorVjk
7fsaSjJntvOOVJsSgE70ABLUnyidcCz/bhpGD5DGmLio723S/wDQEBbWMBnzuePF26oqwcUTjJIC
jCVDsnNwSb2VC+3+EcFZyC14OOuE34wdEDJ04VL757pmsE0YkZ7ZNaI8dYXH9i9JKWv7JrQ4PKKA
R2IXV0NTrwfcJ+PZjls8vVTWRekV541FgxL3mx9bCtNeFzmLlAue/7YCPBynHyiReJ4oI43nFXEf
DM0iG91iXdR8GAhuMr/qRBG5mNLCJrSWDfAQEcax4PMc40umYgifcsDlsJtH46LzBS+DSxaDmeJk
o4fJy56ywOlQs0RSsJvJdBrTyRPjYygCFT0OuJFuMJQwSMSZQRQaPssWciBDv2fb5aHG2sGEkpd+
iz9PKNZ7AZikY2GIhZ/pBfMvwQVyQ/7cDSelZzGfYFnWz4CYAcIpltXAE6plEks9EfpXIK9sfklR
cVo6MawhIGWZwW/bHchPBtyu0L5Ksoxni6ArD0PSFVQY+VGXHzRQMPD3I1AwEqA12DcI7eZ+kC0B
lbTM3gdMqoyFhObk4kmmE05XdXCeE8VvJTGtGUgf3N81JD4L6YztPQ5arsBeEbDz1E4M6aMxYFts
x8k3f7PWoAqFrJR5TkACcNesauCU/CFJ2rTJJODjFa57Gobe8+5J6tQ897WgSNk0POM8CV2EW0uK
stgo0Cj1uRCBd6CSzWyOQ5ZDwfPGRHwtdFOmX62qP9sdvF0hqcJYpewXnlm9tjNVNFATdg0VasM5
EabzZ+qeq0se+/UFCITzQEeL9xbxMucKiw763IZckrYC6zG1vsDK9m5RAbMJOF0hdxofwE7NI3xa
jdBqFZW/w3Qp/K1XsFDdIHvhyKDnaD80+fBkobf+GF32Qk0w+JYoQEsly06iwYGcoqcv0MInTLd4
ssPMmrDVNuMTpBX/zJWGwSPiav6GeZ4CB+pRUdXAzIeZ3gbAOFe5Zb9xc0Rg0IWxZ9IOXhM1/k12
muzoTuGyJ3u0dacIDg02e0YJYg6o3138iO+C6lUcCPGv3ePr4GEAXC2/J17Xb0CdTi4x0tVI1XZl
D1caHdalS0IcONyVkOTNX+KKAUMkuds32bp4F8dB0WkOF3db4LPaiF4S24N5SN1iZO1wUBFylXV6
sNo2xxLi93uLUkSwlLK5J9PiXesOCX4d0soFumAaduRM3jE4Dhd0a/OcRrV3NF1fvDtdF57g5NFw
5RtB9THXTXDJ9OKVCp3nvMfY3ptB8m/iYr83yViTqwU1UmGwyQMW0o5eWZl/54/WeBEQB9d5ZUrI
oSTY8DTEzw0LM3fldPhDYSDekJfFK4Kgf0Gvq36iUOirXy1DSngBOwTAEgeHf/ZyUT8wAfhqGaXm
Q7c49TOm0tES/mMM/RVMFNyEQnhYV1RdEKufHWgVObArINFvha/+AvbqO8A24ecERuk3pIubm7F2
ri5Qw10W1uPK9o0D2zBk78LnwDYJ59z1UhA5ky0HT1JWL5HhPvaMmEcBW2Wn6Im8B+qQsU7lFcWe
6xBlpEraIDR2pRXXqxTBWm1GoPKXUrvFmcssGpx/Y0eY4K1o5BlKcEgYNjZj5sLhScz55Kx8Bb84
HygyLXnjbFGU2Tng1NtjMOG6yO4KvaPHkTi5H4pUxKrr7Vef3dKWtU6xIr7+4NVBeG+M1iUlNLfq
yVzvACXxUbV5t5lmT++mMag3KMHldjbgiPZuW3+D8Ot22Fm7Xes4b/FEHJJS9jVzPGBJ8MVMsCwW
AtPz7/CWypOrsR8rQYWWCvHbaUXq2dLBcx7BjKNGGCKM/J6JPwJ11KV99jBSH8s4lm+sxM/ujFFc
qCShIdlFU+3FxzTpf1aTXVoYCG2jLRsJ1WzOdlike9uTR9yqzkb6boWmE8YHrMn5NlIxKmLlTruq
U9YVyd8/u8l0BqqH1hwOzwB1HGaheatjZzrjs/yMRe8Ru1HAsXEr7/A8fQGBZMEW0SeJjRNcBCVf
i70wIhg6W9Fw7U20lJzKd94S5ok2Dlw9Y+1t1OgIMnb25DQrLy6bD4HneDc0FXTgZsA1fKam05Nr
7XE28GQAZRViNfpYeFnwuHuYSNZjs3gbGF8ZZ6fc2bYa8MSwcPJ4PeGiVpW8b/B+4kcX8cakDxdZ
jZ5yptWNIAWNG97qDoTFsKYNQq9inf8WNl+fzp+Nm2IKPPmmag/AXIa18pPqLrS7l4Dd41OkbKSm
FIujpne0De197dnjtzBdrhOOf+ehgHEHAxkE4kLtYK4B1SKsd4B6lN23UGP2dWd8a+DFK2q1OkzC
ZC18KVuaMngVHbxEed/UC+ISyfKhooqe2Kup2T/lgdD3GMguBJbpGXdNtjj+VFZb25nCY+4Z3HaZ
nJNTXPbIGwAC9oNnClYYhBgKSgAgR6YN/bU0FTjkbKnOTgV1h4b8INXddRjTcheehid6LuPYMVew
vToCpCK5byAO7QBLNZsmqJOXWBjfwNr74eQnBuhM0tF/2I1NcDJwq/d4/it80wkl30Y5urtZUV6L
cDqMR+ZqzsHK7s/QbIxD6vX1lS6W9IMLPf6opHH4LNHbknqqrlRBeHeWrXfB9ONUiYNGpMjHLoAx
QBQz2cOKmKKUljzqAN0iNfvs6ue2uwp8y7hx3GBcGb4ajDfpfkQg/HDsTv7TvY93RkTTtNZp1FpH
1r9c65OPvnXCB8mpdEZX3GEm8C+kHO5c26NrNS2dqN+wM3grNUZ8TljwVB3XhITOn2LMsWFXPRFS
vvssyf4lrYejPGiyDX8TnMx4rqezmMvoLTHorfZDy1sj0Pn0AsmvyZ5+m0HrxyamxtwBRoJkkH+b
fojvI57vfBoMHpoar5cZFXdN0Si2olaGeTkztwV1PesZ50e+cl2/3k1D77+wFibNkfdcKXsaTPap
pTiVGi+485cle5+gPtKuBJQjikxxrkfFAVi7xTP7FTpneaxHx6zgdsTZC9crXkhs3Iiy8fp3KuSA
1GXHBHZUFt4DO/yHaBkbwcPll2zum5NddtYOU371RDV3SNE1tUwby6S8XUYELAvGtU/8VLSV992L
MjDFFaUv6far4CXVHrOUyZa5CRbaCNvn2yj0yezHN7+JdkGHxaokXDOP9gh3vazZQlvFv8ie6ppu
DwPiisdIiIp96ZLUe81milvGKX0wXcmR1Sj3VA7hLlfZd2vkIG6g/AegBOXEL5OUGcGm6F9rzP2Z
RA/cpYH3NVwXfe8EgY1Mn6j9FHfLz9BGD9KKl8NP2u6d4UftPhJJ+8xROm3NoQIE4hRd/u5JKX/M
UaQ/+MsgqsRJtaWjrvoLvfCaJIRhtn3fvbf2/KBlirgwssVadxQDxLNsb9Kq930Ht8RT3xFe5DWr
qpTA1GgeBrfUdyzHlgLpBeiSsa4ZYr11sTKuOUK+meBOIEnHYzXzonGIZR8tNZEZGbsoWbWKErZe
18UWCbbcu73pkyPrl31H/cIW6EmqLCQRErXnzCyzl3ZmD9N7mgJPVFLN5rDKXiqb96pnRERdIf8e
ej/Yg2P/ReueQVm32xzm2DnJ8FcmwL2PPCbOpTLi/TiR/hrsMkw3LSL4RpUWROukHwzWwOw13PpF
4cVZsTcHqyIYekezANLp0tuTOUuXej679yTsBpNrM1TosP0Ian0Aw1GwXSkqUDPBNUuJY3khDgzC
PPRyeVNypDkvPTN+RfsR08SdLt+x8mDD7p8NqsokdJGa1BEWBVT0GbbJPvIqn8G7bDVNbRBGDYh7
+37AblgO2cFsG7FrPKd41OQFt1WyaIVpQQNUmzMMF/IhctKDIMBHtHRsv/DvN3vbMaYdbX8M35YH
q6/v64ue45sPnYaRBKJzAc+5XmRwS7jVNxnl5KfN2iceIEFrZz4+lw6Gd7as7g/XdBoabGLVt6zO
1cUii0jLKNKx5fefynUJu6y0SG7xYOGilkG0qJsMURnATejaCDUyqe+CTj/gIXysBabnidbCFcyS
70CX1RkMTbXtpphpUS+t4xmL47My6ubYySTYjBEJRK9kbkui76lQHI7O6OwwajzHonyoa8VRijQ6
AuGIvMPAOHTr2WaSExpxIbOHyofE37faM56IOy7iLXtqC4Pu8uyLV3vB06UBYw4WzfxguPHjzHoH
J05WbSK8049G2F3zDMouQ4W5Rasxt7XfpP9MfAS8ZnhwOzfI9iMC1pY3iILYhEVpS82lSwO90T8m
fa+p+SG1scL0m0Y4iZbSvkQm77VLZoUKr6XUuzlHE6tMMAA7zc9Z1463I1DCTS8Cw8sFGPj2RiVO
eVBpDMEphDEj/b+wje8cvNSQT9nPZP4X1wF5nKGP7K3Bdi8er/a9kZIAHvlelCGHIwQTscWzy5UW
sbQbdnXoD8++G1WbxPXTZ7oPTg3bnIvtNfYvuRpWdX0avttEdRfUHgy4uve37NReI9/sSdlyKfLJ
3kwjbp1qRlEPhmlg/YUbeGMuQ8fGCJlaCeZTpR0F0QkE8X1gOAMqOyyYzKYq4TSTi77k8PNP3gw6
kW9u7X0GhdfelGHf19AMWHEhzR9x/ONPjIMuOcc+RH6LgWOFpz19mDP2Jn1Pq0DK0/ESqiJZj7Vo
32dWdMgfFHBDpUlOSR9F8li4uFQr9BBmeTQx8NGA+mD3cN208tjek6zKNzxr1R7QgSLRAtfPoWoO
PLOHWZm5k8YkIKR8KONoPMCw45Nxc+OdKRQYPtGxNTbJ+4UaySbWKk41nkjSJRNH49nyxuLJGaPu
RTduc19lkblr43l4FrQBoN8hF51aiU7hFtM51xTqVFbBbEg/8B8Q64BxclgyVR7FThtsgQCwiijp
8x09S/V9U7f2rm/FVxaUJ9fvhh/NHe5MAFDw7iX8MrLtstu/mA8632eFI/EVNg1cgCSdw25Pu8PA
djUMr9i3+3OkI5necsQaZze4qEFHKVpe+zVXZgKeqBCruG5bwWqm8l4b0hNbh7roq5cgSBtzh9Mb
w2PpcAZk7aPn+T+iT2K0KmXvc3ha21FOeJIzK3DhMstx63D12s0MEvvK57kpeg+C0kiIKKL7B/96
s+zrzBEYDqlbDOtONv/TXdJ8TYX3bypbuc+1yrbsv+MMH2HBs4zadphBxzymbmF8+nUVUiG15Nex
DxMx9S36eKEdN1xM834FXPYf7F7ylRanzUJXW2c0cO65OHXrpqNMhh8eGka83Ou5y1entopqsvUE
y52IjjYs1J21noP06JYJZrlGaSyxU3PHKxMWAW5xrNhmP721vVUBGCJFxcuSmsv8ubdZVZ68YUix
baiSryl0K8yKXcxOEIGBfpiET2SHYUd6e8gB7TEvsQitJQayPc41xVozKdQrrTBEe2HKOO6pgHxQ
Dfce9ix2vkav42UewzihibxWCUY8s7+bsS8DXpGeu52L8INpe7455KjNFSF164BEpY89eIVnQsse
cBFMga+Np+H0Y0UsbqYehn0WB1guO/5102yjP/iT/TagCvNEJP6T5EZ5mDGwL2Y6GmGLpZfdmKCJ
7iCoNOXW9irnxvTenbMR8hjmKwS8QIvoIZRKbpOA7yVWdwwa9YBWa6Xv9MS0p1izwOeCq8CWeqzD
CNn3JxPeKMt0dEgW/6wX2JTH2BCp46MtgxX2NxkysrJ27FsrUFPUZdHd6JNiQVxDMVmhOWR7Fg92
us0Fxg3M/LF4sTL9mk4lMuQ0wbgh9m9j2nObvzYuwHwCKUV1t7aDNz1k9Oyu+hibEc/PZix7/x6v
jbwonLpAjIE0Ng6L38mlU4nz4F9i92IXFlPMBmx4jSwblCucOUgy3OGOzTz3WEDqLESV095wopt+
XiWzzhfajxDn3oy9S8sgfCAaYtPNA5kUXD1VOg0AMMxrw2kUCTktlkHbnGL22a5mVISD2bAFKIM4
PnR+Q9o6gfDt5G2wUegw2Ex5834yXWFmDzvnJYytNz7VRQHHm7uKjPRuDr35rXTgF1btgKVNWdRp
zkl5FZmpt76e8FOnzY0eUpb2IVjnpfFC/EXoH7AAl3UO+p4gGA+Jgv/JsmBANOekAuoJk8Xj7cu3
Z1IbX2Hhqc2KSSmlr4zGt4B2vqY800LSU0oZ+iyW2mybLpNoCK2QaozRR2nBZr8hGbuq7JQpMhho
jYIU/lCn3t80+78dQX4CNZBJOoPOKxxKOW7LzsEEOlPPvu1cz+Lu5OL9hE8IizNJq53ll4tzZi75
D87uCxk0atylJ5MPDpJHQp70KwhC7MDKGfgp9ZrZY9A+Hd4mmCAkFqZuvOf8bR5HkpnTkci5TZSK
v0x4DCbeGmiAHZUxzjW1xKnD+XpAVC0OadpREWJR0scGL9iwH6hYcwqsulaUnkfsGTc/GDcxXOG9
Z9qsv3Pze46MvW4ULZY5lMVmyNG3Yit4nAZ6FbyR0pF8qo9+TRcVJjDjPaLMF+SjMkOeJjlDDmzE
Z9n2cb2jXRRsyAAptJRut2cIVadixupFNWb94KvJOqhkWCgOlMUFliZGYAfseNL0zHYquKaBcRts
q9o4UHDxxxpouPlgjRQANdjc1dCCj+lo1PQX3Or0WdO7BnKfAvtzV0BbWSIR/mdla3fajuk0F2cT
5vmTh1RbnTALoFdo1R51UQ3ATJUf3uuOx/aBhW6Vb8cqg/QQT0U/7Fw5E4vdsPcrW2I3hXUe1fLy
bnTzNGbjLbVMd2M1+ptQ0VivJ43bEn2Iya+e6YEEek4oVkUwd/BIRRjZXNADm5Gb4aFIAn6Bo+n+
G7ugPoXodNgakf6Un78YBsnDaEJHN7GDxaDTV4rAe0Qkd2SjPY4R2mSOuSczM+wWZg6bKCQOjFqj
RH72/6PsTJrkxtEk+lfa+jy0IUiCIMZm5hB7REZukat0oUmpFHcS3JdfPy9uLVWbyuZS1dZVpdhI
EPDP/flCv6uc8/GceTnUN6Giep2boOBpm462s8asQBn3PDqvLOvVJ7uA5c1wuJy2zaKmJ7TW4clb
oI+nxLAPAkXylFv265WQvaVeot1GtqOfsT93RH3iEXO427WMKG1z8u06OLKZAHmRTWqL3RzBzqGk
5QGiwpyTSa5T8tBReJY8lbJ7yx3EeMMMeD5BVvGxbgWmO2CzGDWjDgxMKefUgxrG8FaIBap0p7L3
ucj9b4YyoYu35O4rza5MBepiCFYOaGjuooHqoDXDqoiMSEgPdoEkoAEcAJs0XvOS8ge/1Xlldv3g
bVEraEtcCOrueIsO27JBEoJmFQ+Xk6/C5JIAY7sdAyBmaGKQtEBEptMumScCK8Uos/WshvZHUDGV
b1WN/MRKtQt8DtkV165VJHO8BTcB+L0mj3YAYVdzDXLEo7cWRzO1smmyAR6FFToJ5o1NTOSQFFrd
VUv2Bbp4tF2IExONU/Up9pu7ol2eK1BVzsDICCgT9TTW0nx2EeqhVhVebH+E9u17ivlikVsr3y9q
kBCx7K+v9RyWSf5RYAXZ6rqv8WEleiHEamW7vgm9gw3fGc9mXr0tfrr3kuLBj5Ofmc8iQACfNHaX
Ek5gDMHzy4z1tRZDKirCEytdRzHMpLQHuxvBA92WLQIaAb+2eB06P2NWBn4bHZYFtsHLtLM49h/t
wc1ul4G0fYv6jHLDoMiE+tBiITtknBIUCbf5qaft/YHa5IqLZkYF7uthl+hO3iDfcHRWRb+vSDOf
IwBDnwlMAWDCQJ+QkzXHj9yp7tU86wNTaQcHFiH0ZarVrlXBp6Lw+4YSILYcENb3LDkQWmXKl8Bt
vFMTewQcrQspML96N0wSAmpIF+pnukGuZdOLQxU4L0JPeUWmJa+/TNhzyO9Ckop3eaKcR5zlj5Q4
uKf2iksIneAuMJa8wyPINJPBMj21IgNaH4ePMVPKDcWWjtrgpO9oAuldvYUFOb/UfSe+Rz4mYCcg
H9Wnlbg3vWB/U0N1tg+lbvyNbKrivtDptHFJNl0AGkq9m/nH5ap13QFONianG4ac5tWVqm52wxCP
T9mQO3dLGnK5ukl6IBmZn9gLMiHxHQLiwCuvc3U2t4yO6HceLTwJfp13w2VU0nzrmsj7wj6mO2XR
bO3NINIbHXedj95heXsgW+IDET/+tGeB4R2RPJ/b8lZN+e3oDfcVgySi9JrI+Jgn+WUp+2xHn8e1
a4XQ01qPvguL16K8mrKqY8GJl794JdhpmqSZKlDMUdWfSQIOyGlY1hFieeARl2dKWCLnrJayBBI7
iktTT/wh3LO0t+fvIm3r3chpJV3bNl330lPhbpxKasRo8IDNoWk2ZPJ5jGtYoKhX1TLDMmIgfSgn
EYVEOjrXOlqs5mTAqnq8tE5tTWgwIjzXden0h7Tjt3haABeB5cx8TsYewGkKeyjNHGBtbOgexaES
KibuHjSZvQQeuRdtiG13kawL9Qi/TFJKhio+kAylNdgXHzFTy3sACZR9G76Kn7Fa8mOfj8pitsNy
V9r0g2xHknD3AS6yG2hVescVmD/MhfwxkPrbhgIWcizBGJIqaFYjd1s6Ep6e/YFGdfAT+aeWhMnI
jDCG79CQfqYmQhDvRD7uW2kdHFnkxPfKR5ezBU54Ig0IOhQ2RCbG8wIqjJGAYAgifMvZu6bmSyE5
9QRqncwunUGoo2YCRcVgc4dlD5DGVOLw9gd/ul3I66IF1TJEwEXyw5SIYuoGGlJW6VeHqGJ8gG/a
1cuz7NrY3zaNar8Oxi5yuhqKOdmEEybYNYk4bjrMEf3wCkwJs41X9fZZ0aJ90mlm6Sfa2PytEjU4
1hJ8ypa+aOenIAz86HtROKwmrEubAWPBe9zC3Ftlsefe1uHc0byG6XuX6mQJ9zjcywYNqBiunYNM
6bOpQz+ZnLZLnjgATu4WLCZydlkHxaa1pvRdxk62czlF+F85j4/90RrMmO48u6WKFJ4WDjWfVfvG
mZP6sWrAU0E/DtVX+PeqeIgRML2nVnrMlYA8VPHjwMOg2upQm/Ie2Lbk2EePdG9OA+HPaTfI1JJX
ES0+twlVjmZMUveJuSbRFteOgnYFCYUOwjXnkGiXhASWkWkokkYYcyiINkt+JifqUmZdWgF7/EnO
w4iYQcEvkyoEjGPhqQzFA1ck9t5qgKKV0MkcGG8gkp1zBlsps0zNzew7In+aQLdY+y5Rox2uxFBX
6CG4tOjJWr41Be10Nx7wom9EVJ1dXspoucd3mTbbJmyj+YWtGgF+dPak/Ai8Vj6y6SvUPveCkGhj
j4DUFrK9s3I7EzS9Z6P/Tq65MveuEXLZMw7A3bJaBNrgeo5hrZgVYlMP+TAD/RlaIWGwxPF44lW0
gJm1NXn5xO3XIVVz3LLZe2HY1bSbV+6RqKL85nkptebY2OSGRwS9r2Eq+ruEQWJ+jsDV4qTBGHZc
0qbw7kQFjveWroTywuEvkwcOQCPLbjaRGw4FmNFVHPPeV1kAtwpyTA/7ceRxMSMn8LTUusi5Wz2H
moFeVUZsWHWSd7aHLpWKtile5ibr6zcAdyrlF8QeD5Zg2DdhyuC9pnw2PNEhZotjEXfRdGbQPkv6
fjlurYHrx29V0VRqM4Y9EZaBL/5cJNIbT3jOyhaSnBscsIC1zivxXjpNPapD9z5744+Uho5XhiG1
/EgmLzmPsmOHKpmhboG3ZCcYNt19PoryYF/DJJVNG9XKMkjsCBr+1doPJOcVRS2jiLJUUfi1Ysc6
Pvq4j1nDaJd2C8ujyqVqy+txt+jJMPltmIw/JwLP1aaUsap3GHCm7ntuDTr6ntJyPp5sZ3Syc96p
/jj4KKY0CTX5NYs+NniSrSg8GRxH9gVr9nQhkAgMsGkH+rH9YgFqTxFOzOnnDvOSg/0tYbmY3AT7
1yK9PjmXZODSO7tw6G+MZic9uVjGDXSa2GNKxll5yBEQ6XA4lHaK0VfUUYZLxo0u0aBpJpB5Q96+
L3JaIrt0PluYuDsGzjJ5s5YSpd0raUe+r93QwgDrAtHyaftWt+m0BG99j3d4ZU2UxodI8K+1MXJT
TqF9CSpTHmXid98iR/sKvokjBeZKcmE3eoEymyTwbaHezUPZ0+iK4oFenFbJHlGMer5xiOx477gE
HFjYiRuw4tDs0jUhnm38zNVX1496l51COhD6m5jVH01kjx8URPXvS4aiGRN5y/tpCzkcPbSJ4N5c
bRciNMewrR0sXXm74Ai3a7s6pWA5AKxmUY/YRtFLMTF2gSkNMoiovLs4y3fRy258pX0ianfpVKVX
m0ec0OFRT0mQ7pvR9m4bjuLLxRXY4DIIR6pckbuR5P7p5aHaaDD1QzzTxYCPjNK+legtmn/KEhFo
OzCrRYNF2+9uWqvrPQTNSAV3NlT+ELBE4nypOMxAWoRnJ/YxzVqnGk17wmPqWC9A1WARUNbRB/Be
rzzleN0IxtUc41oHiOwpyDDp10hIKYXaeRphK7DD6lpuLUo4eC7MYGwKPLqnrqmfsxq+grwafF9N
37j650A4uL8nb1rBk5cDYReL4SZWmDsxtzZyZmWrXJ4Culx3VYhrct300KvOydg7A50KbhkfTcAO
4dAz59/iWOxe3CYBjGaiisPr1WhzVB7EBhy7AH4oslIfbP/bLd1vmIoi4JoP2mF0eWME1r1L518d
ht1cOXBJG0abePtoArrrRR6QuU5IgNOWRdUUHQJT4bgV6btB417Oy/o4iKsx0L46aXap0fFPGjJE
cIdc6Rd32C09XKBaBDVhYIHyjhSZSkWYKx159KjY7sTOZeap7l0dxUxWGFds3AXW6oZNajafp44H
7INdNaheGI3qG1WM1Sv5jomtUmm1b7nt1NssKYx4Z99WHBN2J0yeZeQDfcGs3b4YouUxgxfX39gN
E8m9E4VQuPw4OKZFE/5QoPrR0HtzAyY7PFHaPJ5VIgpIObwDj0bj1m2wd3bEPlLme5BCJXaCloMY
wy7+BhTPjXN4AWrAHs/RMd5hpm+njRdLwIB4qDzsY67HAJa0YryNBEHhm7LQ8bXxouuX4Mb3HBhc
Y092peNaIPxWyT7ft9AHGBKVyn4Jyiu4GQgW0qKzJMU2Y0pZrHU9g8sncck5LmdVWadDrXLa6hp3
HbN3fk16pe/5mMz1cO72V5vpHN8rhlvOyundLt6z8W4xEVO6Ie8bfLpHK2AwS9B8wnMI8hSvW1RL
m5GFO7+6wvNfnXgQj1mfMTYfr40Et0HjNt2tTddJedshwYQfBRM+Vg5HsZ7Co6PY6sARE8URrYmW
pkgluZVsNDHKKOcxwfV7sMbE5ZGDKeU5mgp1VqobrXRFeY2V3842Zx7oVDFg+Il136zawlLv7EyF
9WjbjEnfbYiie6xO+WtPoG78wJQL+YznuRu/q47tyR4fuxkvZTrH1L9MCi+PP5t50xjKQGi9VR4Z
HVU9uoBqZ5LVnF03Pg06/GwV8YqbpUgH/F9XZutbbzXplkOxuXBNhMOZpJ7zTPcIDeQ2h4ZjwnRV
MdOW0TuxqW7e4JDT3Fr85OFNCEeSJKept2BAeoqRRkut3XYqPaZMjoz9OzlwQDqBYSzksgKnMuOH
qqPkCpBwyf6/IGxE2LVd9Pg51ARg7bj44YuAP9bBBLllnjW6eL7YQh/C2dFH0PcdI35uk60993V0
406cp9cZPvviPq192A9IWex987H2wR12DmM8x87gfFTKby0cXlIqMnWBQwZXtXhyoV9qf0uPgz99
1eBJ7yzBr+dsUI7H177sLLfc0HzVvsPKpjO8NmxEXDIV7U3U1eqEQBCna5wQV7HA97jgvNRrSCQK
mJPBSgSekxyl5wt9LNNEZWvH4omxQoPFjhgrf9wS71rOSMDLe9QKu9n3c+0jvTQzZUD9QpUV2bRx
jXnPO5cA8+D8ybhMNxm9oQsB3rC1XnF7hsdANYrFEGyVe6mcsp4eE/KeVbrOoRORE8vqKJA70QnT
PBbxPDK6gIRKiEBiQeUiqAcwJO5wRI8dzhiyHCqTZ9gilpRnBf9Fb7AqSwgVadWKrzVoeX/TN+ya
1ylskhm7ikh0DoJKleNJ6OuMqoodaepNBV1Ec4xWo5z7TTpyTTL9onc6p4Wb24Hz145QYLSJpl5+
T0nd3wZcpQeKuVVHsd9STRfPstGD6zEEhN6RQAEonKce8foGQd539dRs5AxXLm9qPLW4qsfvDIni
+CMw9A3fkpLOCZ46tAPuHITMEBdm2mbdY+z1DNPdLijzPewfIS9o5NDrR+WW+7gOLTSBOiyIxlFh
ZwbC8gffJl26Tau0usFAkG+H2laHaMJ2uikq9Kd+kjCnVBmrK3My4mtemluKiNlLR3Js2y3GOneH
lD7iuWISWMPFSfviuZuCLDtndjBWGNwX+4eOa/EDoQaib2W5WvCfAx/8WnPDyM3SALKJpg5c+Crx
C0bLXe69kOT0NkQmenBipXVjE3hmU4c2WFkbkweihAmX55BAQpAL+HicMvy2TO24HaB09B44smiB
3NmVlnOqI8++5hSZb/fE0V783DL+N7uNm1sM4QvQJVPtsSfQfsIYKXXx/cz9DsrYxLC/6tFtoAV6
Md9H6vRbEIMNpxrTdjtZY1FHtQzGCzu4tHqB3YbrgKfsoMgOduxqjJx5CtRD4Afr0sO7OVcTvnKI
/9G6oj0TD7Ox5uyR4ugl2A89W7Vj23mhPARVJMxzfk0WIb2DkPk2DfMEE7CENJVendPGnBYQZcTB
le30nAmWKHnEFd54jwC0RvJg3hBwGNexBauGQmszjie4inFDO1/JtucZdhznqI3jX0GYlbbkVvpJ
z6x14enYcqwxafwQdJQQrvoBL2GGxTqryM3ZjKCoCqGSst0aNXafXn6dg6fIM6dGBXBuOJJSe+V0
9UuVRHqfSOHWu8gRcYCRS3rPxdTqp67PumfR6PhzAqpgf5XAGa6o90D8wHY44jLP5PDApj0GSRJP
GBIyWY88yGPwPg1/SqsrhFOri+Jnq5+tL4hE80VHqRdSNBHAtwXbB/nrHMKTeww5rH/WtkYsYi3w
n8Fh04aUZ2M/3+eA0W+N7vjwQBNcGle9oYi2nqk9hy7Umv6n3o+rZlsIgqFrT+TzjZUyXqSFVAzP
U9zE3zQOLLHD4x4XD4GxCZSEmlTWFu2YVc2e2EdEuI+fwVNa8jR7QT+x78kBc8O1klUJ6jujIIXJ
B7M6u9f6lqyLMRS71pQGFT5S2U2BBTenWpWaTVInsSe2Pb0dN45hAA3AjY5tZnk897bYAcPpgVCQ
ficJkr8wkh6HbcP0+qgKH8Y/QKDL4jB6OXEk9YtTxOTze2w3w2tgD8EtiQZrRsIIZrqwHSChOhJj
95VWy3o0N0uNJlRhouJZdZcMTP5oC7bM8IWSGwwqmHgWRmZgBkMil9rGPAbmdkEgY1mHcB5giPEq
q76ZaM+t1gzmGQXFfTsyF6SoijpfGfgNtGH8edPdIPRwP9SdunOSqnjyYRmG99aU0U/rhMNEa7JR
nRabUpiWfV9odLV1oF7GoPbr5JD0Rr7GHl11R4b0qn1u2b0QOs+dWGw0HTKKo7SBnrsiBzmCmLFA
9QuqBQ9h4yXfZSzqF+k1AG7Swf7I01yfsMHUP7vE7s5pEng3Jo+ifO/ogYIkTTgCuW4skh/F3F6x
re4SDRTuWP6dChlu3bVxGGvOhmyJb2ZpN84Zz3NbH9yBT4xjC7KRjktCWtUUJDU0ZMd3v3pDZx0J
2bfjK5k0bSO7cyAF4t6QOv6sAh7+94VXoPUylVgq/UN6rZfe5mOfojA54L0oEuCRgtEudCeeL4Jn
/6akPlisNOCxwzAsyXDLsQM3Nfl4jghTmoIwpMjULBQHL+w0j76f4okdZ6PpOZ+H6NIQNOu3/Swy
UOJL7Lr3mF2sHksqW/7TRGUGrzGnhGVCNxjvBh4Pj45a5nvqg33zQN9Q/qUsIyTVUUc+xIfEJATQ
rr8dgFqcSiVJ5k1L/MW6eA7Ai/IgIopDQLvPjTaPlqfBIFupBJy3GlhznOpaC5yCn5exBumhQlnh
SlUjp4QVg9PRgt5h5ATbi/d7CiGdUt8gTV8MbxYTwdhdy84QD0OOSqbogNYMLtpxl+vk16Pk9GzX
rD5YGBHkkJHm+DUCKmdIl1dLs2GuTgYcKWVSLx6VaBDBsY6kZ0+3qkvgBQKdMSseWbo5S0ZOb344
gfLoYETkKCVVxCG/mKlJTWE6gI2YvIqMMwB4TpZSZrSFdMQxxVtRNB3YlnmII/uWY2SHdS8nrckQ
3a28jIwEwRGscoG3WKjxJGOZW6ENHdnvTnx5beUfClGS1IiayaIQL5BH11dZCz6EXQk0WMAn/tM1
dmw+QeUW+2iUZu/WHLk/lbxeJD0FHUelHSaTg0mKjyl1nZTDvVg2A1XnakOPN1fj2NcIrXFP/dr3
ZSTBesgrjh93iaVMde84Vl/vGqxh0VoMpZcfrXayfeLXXilvsyjDMEkbH8ETOnsOE9c/WEx39O1P
D0t+vifJxrKZcrS/8ccIim6S5fU92Goe5WFmptuKiYGtV00X1f5zTuDSeyK9UOTRCvOTtcXaho3Q
QLLC8KfHNyaBsBgSbWOTRzGK8HIYy7nN2Xq/CPYgxeOSlsmTj2LL2Q3d+IOiDrZ2gRc1j6Jt0mpD
t0JwU3JffyHuuMBMJr+75UCGWMQsU0zZSnL0mCCpV4V/k1QR/wDKPWxBWhcCQJ2t1Zg7xmsJ7NN4
cWv/1RdqPoAm8EjLlpQUIua5q16lEH7LrD62rsms+5YzEBYO4crpvmI9ZSLKSKFYNlOrIh/Xi3af
E1CAOKISXeanhNn5WmNM7s1mLFKnucVNmxRfyhj37FfP94eeEkNM72s/bLtxnSW2FT7EFgEhJuse
OwTysJXjv1cgPZS1iuCPOW+EgBiSYerS2RHzkbl1Jg+oDbMG+U3TEBcSSaL5mJIfViN/by2IFwWn
HMT7W0uEWfipK3QrWGUsymB1vxp+Uf/AbdV0NBcUtqhv3ZYm5NdBIoDv0t4xghCmrdSWcRTJuagb
ly0pBLqHFXMocC+dt6hzMEM+AE+xqNuSjhXFGGhG+tDbHD2H+Q1gy2f0rhj/GnNQNiEBkXySUC6H
qIoQhMr6UxpgGTqyoC3+hTrvOgKOYoUte2bDHDGnts+9zxe3XJtQYGlkwxiXwUuLSsVJ3RRq+oF8
jo2Vk+eMawG50WTIkFRiTcOnq/mEa+ElaBR66tvnLI9Lb12gBr3PrMWMQy0/LtiBzdNzy+b6IV8G
izsrrt/g6HiH2oh+Oddy4FiagHvd+WAXohdP2BNixiIy/wdnDI/wGuMt5ymP6+BtoSIiinaOswDx
mFj9wX4okcHF8sL0uayqKLzvyejvqMwAmN5my1MvoO9dO5qHqH/xplzEWz3MsFOpLKvL7pHHTorh
uSjK6s2pI25PUjDxF5aY4L2dR4Xgki9U0dJD7j0IS2qbMEI9DChq+YJhovC8x5nzgX3sqMb4WgV9
kLxhMIJgNskmo0E6CN3LUIUOOaE640gUj967Q1H9iRwymVr2qzJ67uB1BY+Uk3La4s7R3+ZhGvba
FYSUJ1PcNOJquUckzd/YwM4H5F9SlIHrd1vKmkElAvbvIIFhG5hvCzk3bwQlkukpC/JxblbV4PBv
XhVSREe2th8ds+yrc9+n9QpGDeSk3hCsK4tGbRdOzAReIs6C66XTbvIZApw8TzNNjSeR6opZXdb5
Zu/0CxtQqHxmHyd9ylCmqeG7OGxaidEy9aLHd/K9dTm2wR310Gy5SYAw2c2qIvjCyNk89p4zQNiQ
xdAOW75+yz6XWo3NFwHfx3oZCYlb64XE19qwSHtHoUQD/6tS1kAfgzvEPxT70/zYDPAiHPow1Bkx
e2gOLgHlYQNkrsAbpdvM3Ac6GEnDcdKy5E/0J0mw24K0YC45nulqK5QijwgWE0I28eKR8aq08ujB
taC72clE18PWWto6uERpQ6SUPUy4ZsQJ+AN0F9iqhMycteX9KXNrRrvCfxywMtOnAJ2wCjnWb8JF
Bh8LIyWqmrkLXiKwG/gsMrjL5CksijPZFTr5ul2KUW84Eznud10S4F3DTmZKDPfHntkM481n1gTB
ALgQSUDkAkZkT25nUVNRMwWF++gzphydYivBdPXMlBTnAGBceE6c+MqoVXZHFAVlN9qNLiHtAYCp
u3aZxj3jkbezXcru5Doht+fgWwlwFqxV7NTljqF0SICVKtjTNFblS9E1DQOPtJ8jnJVXbCenWxx9
u5gNKgnfHqgKSL0o/9qzgk33Qaad7EakfdK1O3s2ynozYLfUF9NruIxdxHPnBHULd14t+N+IeMin
zxAOcjbGbJ7vnam3s2Xludi4Pm3bT/neWFg0QGK4bMsBO38XAGLhJ343ALCXN9ICfgRJJy3i/qmi
NfCJ2e0UUaEQRD8BbPfZY10HHnhvnAr73OI7ZFes8DtR5in1V/qeBB0EbjJ/mzv6jeM8YspKLNRd
BXOEB1vZEUcIBhRXblIUpbemj6rPPAw0AoCQ/JW4gb/zgwGt6Tr+nk/Yu2Xz1iRT+MkIL6i+jTwo
KI3E1832yAqb5rkEzQA5Hg3wEsoaaSADEMTzwwmWb5kVG0JxbOwI9tFJTmeNYdGRPbbUW3+yx0O+
2Oamicewe8bsM7mXKySg2XdOB7JgY/p6pk2kD1lHvJjE/BN1RUX8xIjJ4TXtjMypa9FWs6eswv+k
mYiDaBp0MaOltN/VOlD3tTdkR0dl9bYWqf1dEesjS48zHzsavTb12V8ceqqQxTBoLdySO3IKto2J
Kln2oio5BPXcG8HkWsg7XoikguAEUMOWy2NjYbPaeIUc38uomPQ+o7hyht0UajoT3BQ1Yg2SvaSK
kMUDPAMU/9CZlveSIRhGUVEu6UwMgmf7mpmUf4VfssNYDY4MzDMDumA5RgRAMw49cwByjXWxPsRy
aBgdzeaWcWTZEMmRpfvRx755CaxeeIB75lEuGG8s/sOunIcHv2z6MyYedaAxxyK7kzkYLsoRFMGs
lb5K/iWIV10Oy5vbmQSIlT2NbzZ5aInCRDzUHgou4YTv1TuwWYooJSz1EwMmvuPCClKLhUxL4p30
ckkyuUUqqqdIm4LCPZY4rJJ9xf46hI1ywoGKuhhByM63bLcWfBjaM+46w4Vb7queKWiEB9mDj46/
8FD4k8y474dGfsFdWaUdakNaowssC8ZJ9+ARN+AV0tmOg0ccsMnt0hZ5BdggGKyHYQlGCs1q7dv3
Uy06+8RaRoiQU1jztaH75iGzLRO+KtNb8oqccJpjHDrOriaIcaJid77zvJmZrJX4tzNHq/Z98JnB
rlHinB+oLFXyQhvD8lJbil0bZ0G1rgK+1kfaEZOXlinOGh+skT+YPSzmRHemvil6enXWME81c6iU
IiKixDQb3IDczx54LhBN4kjgWttE1ZrpdVqQa9y1hVqIsIwJt+h0qkHmAQH2UH5pvqMTlSZp4VPu
AApVj+la5OweHIwuAwnKQ9bZvko3EfcnW91C9uopHTlZbtp+GTndu7P1YILZImdcXAXt84KdPNqP
KUkdapS0HL4KsIvZ89xOWQSCzm6RJeSoickQtEJNjmBNTTtroGvTXrvUGRTWqvcMc5g6oAsEmL1x
wnm4EAaIlvqnspt+ILY4mJkYJbGobkK3rPCtlfNmqOOys5/g5ab0f4cWo/32OXFB5b12QTVMtxh1
LBP90Gy203DH/IwbDM/3hF1+H/T4jWlYK4j03nHWW6jh8JStoxyQBSCIA30iRB/kzOnzDk0/WDZ9
5VRfk0ZUwz71rJoBkqhdr9+nPMh64noTAaFyrQosnO6BcVEcf4kHjxXrMNMdOpudKPHHye7nP//x
n//73x/Tf0Wf1UOVz1QZ/QP81QMmkK79n38K8c9/sKxf/+/jj//5J8cQKJVSQXRh16YlChf//OPb
JaHjjX/7P9wsKjrSV+Zb6Hd1veHkM+5zOxdvvsN5grQfOW2C85Ryt7aeOb00AZP7KWOulWBP+vO7
Ub++GUchctMVocl0+vo6Qf31zTC9m/2R5/6XTGD32AjP6HdBpqXbOkMxF3uKVIgD11nMluL/+cqE
8qV0bOX6LtR+1/v1lR2PGZAVW+Mbe8Vs3xQztSw+5jil/OhMOPJDhACu/vyaQv/6cV2Ac24gPDRz
GHCKcvdfXxTbFFKSwu9NAcjY3gZu7wOO7DxZrJjHMnpajdw2LM2mleJBOuROAeFLnfN0dhWykGGa
uqH1tbIPPjJtiojV9GwKKNi8+hMt6q6zKTXD0yj6MDhFBQeb858/xG8/mWtrF6RwILXneDitdPDr
Z3D4ghYZDfZlVmLAnmSmr9Dzhm3r2KC6XDY177PjRMc/v+r1T/2Xq9YVji0oWEHF5EKRwrte1f9y
1VZLm8Uy9KsnUI+UWJgyKM5DRrKQGPHSrZGDFfNlGmePcUA7x99cpvLfvLrrKY+r1eFvtvPrq/d4
ZZu2taunsBq7S1a48ilqrzZd+Ih/81LXK/73D+oG0nEx5vna866X0L980NZxLQYCXvXUdpwsS4wf
a8JEza7P9LRrlB28/PmL/f3nFI7HBYnfMJBcl479288pAfbUE/GHC62T5BZifR2zoGMAlkvKA4I/
cyOf7fGfX/WvXyivKhHwPeGwCZf2r58SjYMPyvDtUmVs0VeL5X+PWxRspmbW8vH/fi0uU5SxQAq4
p7+vMVybtY3EFl4YnbsvbBThlhBHS65qFGm6P7/Yv/k6PdcTKnCEx6BV/XaleITAfaTrazHQNc4P
ve7bfE3jgAJyyK9xWKdWMk/EvP3z64q/XjceLxz4/Iqso9q9vrF/uW6khXnU0Xl4wX11Mpbb5LvG
hcUbobVQsd2CqE/GpflW+OLNu3b0rLO2o2cghFjRsNr6BB9GznMa/ssDyJJnrQfvb27if/MefQ6c
qNA+oqNt//Ye69hEYwu84jJ7NJOs4sJHliMv7d2ULb2PSV7Vb3/+Wn5fcLm6lcM6xXXGV8IS8uu3
EnNaXoLY8i4O9zbGQPIDHaIA/mgfgrMLRerg+RbTe+In3S6hIHf95zfwby501kvB+0DdEr7724We
DYKYSB+pi99PzjH3WpQkk4eYcYf+b17q9yc7a6R3tQSxzmJoA5fh/vpho3QK+6Aw/gWgnd4YcrU7
7PecCRnn78vU3Bh2fivyr+5GiBDKRlVhDmiW4vDnz/zXtVpqoSVvxuaT2/K3p1xHmQs+/klerFE7
8G6nQBxNnr+TpmenX4FiHXJ73pCRTf7mlf/6c/NYCnjRIOCRztfw6zegl7HR0njeBcsHE1BLTmoz
oT/tgiWTZ4ZS9zleo13Y+1dzSGBu/vzB//pjSx5PPBqFYEuB2+LXl+cJFZAZaMXFSdnJinSsJqBP
8bJxk3b4/ufX+uu95CtlU1TnOdz2jNp+fS0Kp+ndaIPwYmNn3Nmtvh7oYrnHIt2tS3tK939+PfGX
X1XhrXQViwyJZBuU1K8vWOC4GAK7YMoXWcLcUG6YuoeBiSfScBLKZud3o30sqLkBIjVH1NypxXeP
M6V2y0MLcvJ7hdneXZVe657lko3vieQpDtKoIXhuTJze6Vjq+z+/7d++Jt/H1M4NoXybv7pC/3Yt
Du3cQ40V5Y2zlMsBaFjzf5ydSW/cSLaFfxEBzkFuc07KkifJLntDuGwX53nmr39f6G2UzEQS6m4D
vXBXRUYw4o7nnnMqlEzb0ZFLvwShuvYIr9czVN3mu8Dd61K2XayngjtCEz2paFG6yNTmA9PrMIn6
kP3TtYBi3Dnc3+CrCXsTMLBDQEuqI6D0cjAB7sKo9oAmClBM1QPN5PbFNZXsaJp6vrVDdTxHxmz8
owxmghjcCCakzNrkONO+3qkkMXtL18cVz760Qv//ewRhA7cSckN38Qa1FFKVTodTCdBMnoUIe9bG
nyEu/fA/v6QPd67DURL9qGl8zEHNwDQMPepXE5UixzOQPH1ZOaBFwvP6g8AhOYaBTaS1sniV9Os0
MJMtnyTI0n4LKzRIBROxJm6oFasf0ZAESUx1FkYj5Bon42B1ivpfWupRuOszk3bj/V90445ownVd
y1F1R16Xy5fkqspA5D+2IALs9ODG2vQVgqnpSPHB+KtqVI3ur7d4ufIAcAqaa9vAnXVVX9zJpEMD
p6PW8VBBGw13MFROw6Oe2HS4KwNg/smpant8qilvPyOx2dcrV1SXpmFxRQlmcf2cv0Ygtgjemy5F
NqYJm4dwTKdzi04d7KDq+M2N6icifhMurfCjFK/9k8mGDTmwgXOqqJnbqKee0EuCYZzmzrgRAKFg
Btac/4IelqXAHuKNH9rR18kQ4hQZKXCQjDIjuNlf9w9x+dEc8mY+GIyQJj6G+urlR2tMCA1J3dNz
yU9H8sa2YLAR0Ud8oNhqaBZ8ub/ewpfYjmObrsV8tKrTEXe1xbMO9ToUEIIrZ8dxe5VJTyrQI83G
KmDgbZNmEx585V7Kf+Xbz+Q4pKT4bYN9aqpmL16uzYACBX+n9cxWLU+Csje6HxOkRa3ZbG2rGvcQ
LhYrl2PhstmnIyySAc3WLUnnuLicSOZNGZhPRAkc4dA+zBhRsz7aKT2TU6WW9XSA9UtRzmOjlS1d
e8AN27ij/bOyeeP6h7gqvCM6DtVyCB0WHzhXwffUDH55yPuowweabWH7JQNTnuG+7a75x+w0m9ne
jqrfzghg6skgW2vH6Vn0kdV8aOm6qt8o71pUSaASVqMfgyElc0D0Qrv5FIP0S75U0HL4O5Xmmvu7
MWHf3Gvg9jE8YVerX0qYW0PS2Aq8HKwWMNmDjW5DwrRyilCLjoZSU88N/ECo+2TmSON0igtFJqKR
GnlDl3U9Io4REPstw1JK8GwMsDO/xADs00/E13ASjsM4dvoGEQm4ue/f2as3QoLuWoYBXw05nW7L
I36Tg+hg9tBEAKdkNzkd0sQf7A0tRihx9Ln8Q2HFWflo8nJc3lgW5IVo/HH4ctLwvFkwaZjfRo8s
89RhbD9DmFt+RRg1WFnlyqXxxFiG3FrnUeBpF/sqoXCJAZ1nHoANtJypHJ5r00CtxewNJJ9L/axk
EC0iAh4y+4RmSVpmzVaEU7ISYC4tOT+EvNICI6NRgnHNhVEYEwPSSyQCvMA1hxezSqNDjja1l6PG
18MyL3kgo6L0SHmrlUO48Tx0SlM25QJBcrE8ag12vqKMNHRDGC/c2nkefczgMtoP8haODHacwfwI
xCIRIU4pyXy6f7VufGmSGoN7RVhvGq8u5s2XDrNGn6cMNGWQa8BewYRmf5Qoi95/g3WAbSpuEhyv
ai9ihX4oOoEaOV96ZjwRetPRfjQcf7IOQTwE34HzowBwf2c3Hg1fVMCVSMwEeczicsVNOJZhFoZe
YyKLY/bNAxOEwOo70GWWjibG/eVuXWY4mDUVFDh/uM6Xb6ZWk6mlJRZ6g53iRsekxr75GI9xTA5Q
PSCVkpbwbExx+SHwaRFMTqt9VOvq9/0fchUVcJkpkVN3ErYsAy/Dkt4cQRDUQeZBo6qjrz6K0fEY
1hmTf0wES+dNhW6V8XNsQO5tyaD0aGcXVIw3s2MpwZ9EjGr50e90KFeha6lnW9nQ3rCMXa25gW5s
CmLJ2IujeSifZmBJ/cdKE4z7uypER8028zvXOBW5WYPCAVYLQef9DV55cJypQamd0JNQ2DAXqT9M
kYhI61RjHBDrfyVj7LHteyheAQ8hAHh/sWX9Bz/KafLHAkdMZWWZeIBsyJ0IJwFzXmrkhxBuod/M
eUKVnTiTfcKoCVJSRDjngw52oJLqXP1ziSRP+oF/NP+qA4jxt8JpokdUs7XygJCv/jsmhtVWruCN
G09ORt1d8MJsyoCLGzgVKoO9TeTBhzkbgLXRqzUD0bxYs+4Ujy2djf/un84Nu2lzKhwLKaChL+/8
aMc69XYl8YbJ7XdoC1nAYkXkxZixQ2nozYfGCNA6LIP45f7KV5cAUXADLlXMNg6KzsvlXptUQ5mp
iriHNlKzjPLoQQb6s4seMqDej/cXu2EkCfAtki/G/AzKq5eLGRYTAVpZIaVnOOO5Zchyq03J/+CE
sFO0j4Sp2yRWi2h+QOWhj5h69po5oaQJyhkAqaopCHlCrASbQofq0AQYzk+z/f0N3vqOhGaqrWIv
ZcX6coMz4By3NYvYQ1EopYanF8cW3uFd6LB81jC5yoyUuQ30eTjeX/k6NqbvIO00Fxb/oC0eM0B2
Y+jcJPFaxyzEx1ChBrRHGSX8qgc6nd0RuUb0LYrRf//VlbGU9Pdk+QzvXG65Lk1jqhU/9ko0XvbJ
UCqbCUj7h3GM7b8jOnTIYQQFgy0UXMsVn391eWW1nAq9SreQqpohP8cbpwt+PIicbtY9m0m6bcH/
6/Os+/ABxmq2kl5dnS8ZDi1JjV4gm+SJXi5lAezIKRLpHprOOmN4CDsJcOebwG7G/QT/Hn1fNXuv
IeJQ5ap4IUD+xK2Xi9YpmP1JNYSXQuDxQJoFlRXCQJt8bqNjSwNk5TyvfS8ugUTHdiiiqTau4XJB
XWQI6CSZhctjfoDxSBTE4/i/ykaLAAmTaZNHGbsvcxjcQ8Y9GHfUD8UIcc07b7N0TZqg9kCngGu1
uFSmHSemH/im17SVe2xa4J1wU+Q7sxbGBriu+pwzpLay+6vHKxfFT8n3w5Lu4rQjH17MUfUNL21i
OwTB280gZgbi9Y1L6O7BcggltbAycarBr743smN1+pVEGjrhD7b48uhNVaux7rEF7RLd+O+1QEEA
CpCieAKYlUCUETQMHLz/mGkC2dhIOnnU5y7XnBV0HLOgJ5hDOoyplCre+0rhfnRQPDkGku8NVGwW
r9zqG6/WlZEk7S5T1/i6i1U1uhxD0JrepGaGCiVV08DuFPhUZLUQMO39PcqrcpGCyXOFE5InhDPH
/VyulqWiixUlNz2zxDK0oci3dO61QxROvwwYDb37y93aHHkA4SKBBw59cXM7xtkiGKAMWCOmbNvq
EWJ5KqCWHIqClZTj1n2VtVVDJ1wmUl4E5pVWDbNJl8VLO6QiVKNzTwqU3Ydc5Ma5Bff+0kaatqN8
CTvi/V1qN7fpYJ3IuUg4l42MGv4DSGRD1zNgX88cIM5zWWyhxxnrTcVsib93I7Boe/Q2VAR2EfA1
kYoI3Mml/tUaNkT9PmP7G/7ZGKJMuPYm9TDnEE+8ALHw9RVMwK1LICBTwLpRY8WMX14Cv/X9oI6Y
CJ4dkIg9CFDoMkR2ymNSmilMlJXzuQp0uHQSPsGFI21yxSKHmUHil9UUwDCete0fRB3rI1Op2dP9
r3DrIzi2qjk2WEVuwuJqm60zVqpam15bVO1XVJayh7aF4ilqZnPFNl4vRfVCMyhSEsIT4Cw2hDyB
pUBNIQhQe3Xrh62+7yoTwueoN1YMoby2lw9WFkpURo8dzb4GviSB1dSMBArw+w6YqwAuZKFH7TdQ
4v3BJwLfA6f3d5NRMiSjwsxy/1CvHT3LCxrkYI+AJr/e/DcxhQHjEsQTuetNoTN/SEvzMSlhu6XE
5iNHD/ZQD6ERuL/m9UtmTeBFgjtKZOwswkYYGREFnCRpBaW6L+o8wmUmBgORRpE/WQVay83QM4Vd
KL/vL3x9T2XsxM2RHUkJNrp8F40zlFUFJMiz48w2H0uzgSUdzuQq+XZ/oVv3R2bzMqmijLDEU/SK
1VeTgb0IIYnw0O8uP0R2+FKrHO39lW5dH47RlFVbPuAyz0zCVo0mPXC8MqwVYGx2iyRlVMcP2jDA
G5fkVf85SUX2Y+jU+K+Fb/x8/wfcOlMZRFCgsXWSgIUHIHctFSWbbA/6qPmjD0cgakbk+++3MeRr
hIcOL4VuzRJx1MfCVATECZ4VxnEPvWlbOceE8uK7rQzr4D/B5FF0pklyeUco387OXArULcGa/hTm
nD8wT1STw6l/7p/cjWdAsOvYOug/+R95id48PWGGJiBq1/LGclL2vqplB2rc47bvKxS2AaARYyO9
bNEqXflmt1Ym9MPk2MLg48m/f7MyfR6JEcfmMDee/YA3Kd65ecuoB/4U3tpYZEe4/bodwLK15tON
l0FtkvYXDUkQGMuXUUQ9Q6VhJ7zQzZnFUuhuTW2a7LrBiY73z/faCxJuuUx6YmxUCioLfxHGSv86
fOkxQEwby5+i4ZSZFFWoE0O4oiAXeH/BG7aUbTk0iPC7/Hd5rArMVGUZY160AELl3jp3lgvBSWQg
ozgU9U7A/XF/yVt7FBgZjavKLbKMyy9J3jBUkLMZnttDtB2Aon0wdQYYVFGYEM0k7oq5ufX5wDlQ
prTJQcHQXK4HLfasTkZleIapAzHgF8FENqNKMjjvt9V0ZUl2DSpS12WNqJ3GqlR7w5sLy/2u9WG/
c6yxWHntt14CfB8WRSFMilj22PRGgwkQChavrKBQrtxM+YYgQL4L+gKEu9XozRY6xp+R8N+J28Sw
UIcwhOMA9jOB+y1iNDjsE1T6CNQ1wL/5hllY+1tTuN91DaC1OTIcUcu07N3XRScchDNTJgmGLY35
24dftCIs+4QaKAWrYxskwc50C/+5g5lkVzGgGa1Ehjfupw4lIpV7lw8J+OhyQSgKmOIeSDL7tjER
uY76s57r/hl1IlrtVvNyf39X6At5qrC9klDCBgzkb/Ee1LierMjtDA9mn3ZrBTE8N+ANd9EwMJsw
Ehts+siAdaM3BalCXz8WctJnoPcLv0PYDCsHfsM96xQYaBLhvHiei688orY4FfZgeOjaNnTNHQTe
N2BSmFO1EYc81YNbHhqGGU4VcKwvjh2nh/tHcuPFknNKJArkOaDq5Bd688lNf3b8qKt19HAG/xjR
TffGqm72YVUEK5u9Yf8MDfQqLUcH4Iu+cJ1wCBqwlHa6F2eO+sCkCbSoXWd/K+I5+juJeHpsjV5d
sfI3ThjkOAAAMgJpdRdGt3Ut0YvRMr1chc0XWnG3mxGHgMhlk1bIym56eAWfghbumy0E7eJBmEPY
rexcvptFEI8/Bcdj0Q/jLS8+M/yTMcx9JEATkos/ombwP899qM/vf03gZizKrbJND9PM5bcs0gEa
vkIzPM0X9F06SE2LstEZz2csz8jp9L7/7rhYX5AqfE1M1eV6yBQPKMjS/aoVLfszKqbtISKvPBXM
H6z4zhvXVDb6dZndE0oukaFQ+AVKbaamp1K53cL4OqJe2UKiHOghBOb393XDKhF8AMGRKQgIevk5
37wJN4nn3ijxmhlo9We3J6vbMASI1JKBkANar67jryx5Y39cTnIsHiE+bXlNGYuJcWeO7jHApX6o
C6uk2NdA4WfDcXp/dzdeBKVMi+r0/7ceFrekiVB282MfrSdNYnQs6DeGTYA0+I7xOea8jX78oRiD
fRggNiDFnKwv93/ADTvAoJxDs43XAARzYYSnKBV55JfMV4bDrDAjb0joG8w3cG/oowZJEcidZMt0
llOtvJAbJV2sLXNOIK9JishoLz8tg8xVUxVhShhkiYlZQR+2OdVGgmlGQBsFL8WBpC8Kk6dB1+Jt
76Dn7cyh89dshb2/fw43rAKtVFJcoM5c7NfxkzfXLBkVlaxaTR5mJdH+cjOybZnG1vuD+berLCup
PXREHRT5yYOlxv5Od0cT7Q+ooVsnK74Jy/0yR2XtdVG+Bua+9ZlxLIKXRIeLWZDLozZzgJwuk+sP
A3Nh5sNUw+Xw7AaW9pWmZfqzHVW4AIWWinElaLvxlmTzh3IJiTyEWws/E7eKbsNOGT/AA1GfnLzR
j3GsIVwRRGv++7WRtLDsjvMa6TqCGaFlANMO/J2B3MWDqFMTRRVQrUj3RFmGyEVXdm15RsKv8w8B
WpGI+445WO9TVTF1PKMfzVjRiju/Nl3gJun+yJq9jplcuHOCnmT2pyx7iIn7K3RC6ynaqsR8n6fS
Gj52bb426nN92hK6jbFkWkPi2RfmhNGowFKVGF3acMyOeapG+8rKmp3QzbVY5fpGGZZLeUYOY4Gj
dhcfFp3WFqkhZttiu2p+hVqUQ+fJE4XWJ28ZPA/1bKdOLtSJ9x/qjS1KICEeHDwP4zMLo9HbZRcj
Jut7I6x0NZ60zh67KMyLbZkktOzvr3adc1CpoR3M3dWYrl2uZjC4ivYI6FrYbZ2nFD60vV92CMag
9A2F7tR17VYvJVidcrf/+/7i1/eHdp6cSGC/gurCwjYXjHeIARFKz4oyKnxpN21qq+wZtLfdTRpE
1UoIcW0DZXZDp58SI97garzRyOCwQ5nHa/2KIqqV6scBFMv+/q6uPyCu1aYwLONAJpgWr2IQOjy+
CJl7E0H1p6Jx5ieFQXIvbXN3LaW5tRZuTaVsQ6mbyP7S7IlIpCV4p8mDaEgCOzK4qKEAZ1g5WSvO
3liKxElC5nlMYL0W8VeMnH07QCruTZ2IfiG4lX7KYyXdKfMcr1zK20tBqUcnENzp0s4hy1GqMF71
zGEU4ydoRfKTXpj5Hm7xNfzzjSvInISEnBDEyqbn5QE6TY9gn5sNXg/l19GpodDOogHMRwFL4Dy0
3crWXkchLm24RdtcAnIETXuoHy8XZJxYDQfb7z1EBTMUNx0rOk/h6H8tzMr6oda+dgzCqY83dUbp
xA7wY7sy04eTnqI4gykv0aNFeff+nb02dhYGh8wFMBI1uGUlLKsRiNNjZK8gPIBaQ5+Cvej8xAsh
lIGNYzxCEPrOiS+KDgwQgl6mUCzN+TKg7zJzyFPYOT0DFt9/FBDN38YqhD4TSoiD1qBYd3+PN26V
DA0AEDDrZWN2FifvjvDrZFHnNZBFezmkyGdq/PNJiEY7/g9LMRADcIFcmy7d5VKR1o19mGqtB1lX
Srod+GdDCcxDSGK20l67tSvMjCnLKLK2uLhPyHB3sF/FrTf2UfPJUTT3SMCrPVPocFYO8MYlERSi
KZyQEwlr2fSMYNoo1Uq0nlqN0M4rtXsaBLKqIoyHx7qaIKyai/en1BTc+FrE0KBcyDgvjzJwm9oR
mVp7xTADN9nBeeIDRUvRbszQqA5hXEYFbQyPtO4hxCpcI/X/wM5SNist3xuWgtgLv6wBSqQysYgH
ui5F67guwIDD8jt9btE8CM95XcFIR5KjQITamX66ffdFcgwMkwQ1se7SPYtmotAwm40njGw8Tmhv
HSKYYE6mAnvS/aVu7U8eMWmoS3TpLtwW0lxjgngU0blk3fFV908+R/4e3N0Ej4HSH+4vdx14WHS9
8I40peigL9G0eteTNoZW7bm8fCj5GXOfEM04lXnxGZGh6NRIvS44fpqVt3lzn4QBJMAUEa6AFzAW
5pOCQq83Nlb0DL1H+s9gW8EOCgbJrVjW+/sbvZEFUqGWr4bIF0jA0sXEhBll1Za9ZzGFBQAtTlAr
T5EU205DC9dMUyNTEkyRA79kNo8kTFnwb1Iryc9RS5rz/V9zbS54S4wWyXorSLWluQgnWM3hpJmp
u1VDsEOJbX5y+6SajmqjFWt36vojy5cLi4Mcr5V36/Lx9mEdT2ZaqZ5WFeiZxQlk8Dvk6oyXCSLx
Z9eGdxvpqTjZ1V1SriAer80VbYHXbjZ2EX+7eLBAjbQJfiXVo0dSbUUTlz+1oY7+FrkCtYwr9YKt
NnZ+vfuAgaITUFNaYZ5qibOMIWw1rQFp3kCDWc6MW+djnunNzgmabOUm3/iWFDgBLlGqIgJcQoic
xqpC06I4NRSJ8TMX43SGOQUGQhUGvvu7kmd1GbUwry5ntEzq5yof8/JDBvhISaw/eQGI6QNtVQv+
5tw6paD/TgjfAgxoFDAwcTlCNVHmK2/oxk4F8Hc+J76AbGHhBBw4eTM5WeoRMhXHhlRkMyBOsoFa
bi1Au7EU6CG6IQCkGMNbNpUaVTGIPZPKKwHD7zV3Sr9maCQhg1pHKybwxgWlKERfkOIUKcOyX1ZT
/kEeemRX0KMC7x+VxgPzniFhD1X096zkIT/UPJfi3a6MfivUChr5JcPtjjyDN7Ug8LHRFIYoQBpo
hABfCsQkCK7FPO9aCPN+l249pO8ctgXrDF7GNkxCejlItVizRZhQRRY79zJ3KLPjXKludqjCBGrH
zO5QQimo+q4Yu1sHDD5LNl0lv8MSw0ldsOwZ6s68OUEz1a+sXxGc0RunYx5Qt8s/ueKuQSCuvQvb
hE0C+IP0pMtOmjZKCSLXz7y6MppHe27KQzvqGUNYVXYclGaNQ2C5HnBjWdWTU1UU9ZxlVKJ1cOra
o2OeJy0tAijqDaQsEbkNg+4pbtW0yzeyRaWu3KClPZDL0lqQbXNJGLTMcdWiyEPmpY0zYldNfyon
2Gq3mVHbMGJ3cMfmgcYgXGY5u5AG/n5wxmF/3yJduVUuP2SPFKDAmmASlqjgukKKd84C/YyAUEsx
txrz4bm2wC8d3Dmq1E8jsp32wVdc3z+UcIegn5WWSfA4lNTY9yEM9dFKLH5VoOM3UbAxJHyWWSjG
JS8fVhjYASDWcjqnZWVtiiCoH0Y6q1uLsRmgFCFqN0y4bh10pajhJcGxRGftvSmt/BG4WhnCMakE
RuXyR2h4eCVimuQ8ANPZC4cFURQfPSHa3yqKxish6tLHy+UorJN6yHl6wtTL5UJzQuQo0/tzaA9j
/SnJ3JTppHBCDvzQcE1isYHBNkG9Gem3aKLliTTCynWUW3rrnvgNwMYoTfDIVZB/C/cEbX2EkobZ
n9HJ0/+z5yn9ltZh+lQ3Yb+y3WUNiaUoQHLzQDlQ4FzOpM7I/anNYHUw5eUCxYmq2dskYCuu4fpZ
U2qhfyjjCAzYMmZ0MyunEz/0574vp8c6ZawXvgqkadJR3ThQ3G3uv6YbH1Fyr+BkZSpO3fPyI7ox
85m5Nndng683PPdJQTzeZcY0ZkgeZnbqMeKm+8gkol68CdLWVFc6B0tbTUueaIlQhsFmwHDq4hrZ
ZSKgHg+aM5csRqggNvMpPTBexzBJUgnor3Il6tChzAyEvNeYla4GzuTybB0XRXmGQEce0BuX2OVu
L1Bmn8+ocQW6e+prEvtk4yAClR7g1K6dB4fen/qSm/DlUU532tIdtvWs9s6PDrkV7WmYHcc4prYe
KT8UWPbKg9HDgb5XVOgLjg0DZkG9DUbKBb9Dv47TT1oXCwQ6CjkI9dNxkWP+0qBfDplmFELF+d4v
DKoEN6HRn+GZLEMoM3Ij8L4Bva+oes7DDj3oFmWbRkmZpuj7/KETenswtEhZiVKvH4wBHlfC8bAQ
Mou/PNnEQLl6tCf/rKogSWNyr21oT9m3d2+PVegMmyR13J7F96uRDi50s/PPCNfp8SZoOkkYZfYD
VcPOKp2jYwMO34sx0U2wpFnw9b3rAyhhfoMwA9wsGiiXuwxFkY+MWLnnWfjMhmKp6k3X03Oaw8T/
hUZgsEuCtHMh7LLbtfn0a2sBrQ3pDKU7RgkJJy8Xh5avhN5mds9jryESpFrZh7hysk+9Butj5bDq
/c3eWI9CDKR8cu6H6QX5928eiwvTbR/Gozg3SYWwcWEYPYqnNcNlTamQADRBtRI93vCskOYQcJCG
SEzD0qnZtk8AXuXiHMytHAVB8nwuSD/UiR65qHwDCssqLGhkAKaJIoLnKWJaddDC7DFp3DRfeU63
jgBsOQVqXqfkVro8gjqFD4AmPUeADoWnBOMzlOHV3u/V5DErlWgl2rmxHB0Sm8ExgK1y5OByuSGP
RYsElHUOxhhanJbBkCKY7L0WaONmUuku3P/C1/EdQDeKFqTvuqwuLvzBaHKWSNMEXlegZ7CZSx1N
UsbgtV924ecfqt6yEfqazP4FGnikiVw0S/LT/d9w7RHwBqzPwCIsF1eGI7NpJPtGAz5r1IpT1yDZ
nkRhilIDRZI8gOYwxdy9s51LDZV2LuyP/K9MN6U1e3O1M5pcFAmGwINSz91l9EyPbiHyA4P9a+wW
10ELS8n0ROYn9MAW39RQqTsjHBN4KIor+gEmyqDYWypzmvs+bdz3gl3ZGXVLmcDDOCL7OJc708qk
RNBIR6BZKM0ZwUtlk2d28gNt47XCxK3XCiiI8hL1Lm6stXgdpW8gIqp16LZZ1nwwElQ8cxu9slKD
Q7weBnMbj9CjwimHqDmTSMjwuuHh/vW5cbx4HNJqEgQJg13s10+VQC171z23XVcchsH67Exz/MEH
gfJ+W0DEQPCC4ed0lyWfKHWt2YLG5txzHkcny9VyUxsIJGzzPq23aZBF7ySdxOrA24NTpfpLEk+2
efkxo9mEoH9Q4E4bNf0RxIPFZL5WnZgoa1d4JW58TFnAo8xED1w+xsU91YMh0wLEFM5z2VAnqKpG
/euXlfaP3Sfoo1TMTXvm1I4IPU+d+jibSvwdOUBzxSRdm8DXETIuMdAs0htpst68zLKYW4Ox5eo8
lopDobaFN6tOkkenqOuzRoZ/vH9/XlleL5MKRtYIWUikaBWTZV8uWLQoHaJjUp5d5GugLLHTTCk8
iMmF/TyjScGGDT+DpVxy0xxb16yULyOqKNUHa1CT6j+/UibLs6NJsb8MKKQiYFM3mfFLxJ0dIM8z
GGG0Nf0uys6jPpXdwdWGHJbmqEbMaBPrOmKeqA+i7rsZaeeq0WYKAtf4HroCBZ+jVldNeLDMpAev
zyyF/kNFNu43HFvoLDpwhYt9OsRB8snJi6zbRH6dK/v7R3RtoaEx5lbgKhi4ILy8PKHcKHQOgt8f
NaV/dMf5Cx3T8URjJDs0E3hedfTHldjj+lkTqksOP2qesgu1WFNRTNSu7QQuV9Qcd1GNhrOaWzYa
VxQh37s94FKEVQxekOnR/F5sL56yPFSy9DxWk/7NRMIi2LWJ04xbX+jdeCz7EYzyXGNPV1a+Tsfo
6TOwQ6eStw1+9XLlzA2yukY542zDADQysx6ooE+UABUXiiHJwTEjxCOrHgHXGRu3YjmvPysZIKMK
FHYonFEFvVydqa+qxm2NZ6vPDOi5mSWkkjDueyo7j3nqzJ9zOYh9/7BvfFeXlgSdNYqvTIwuXEYH
VJqeO2LUQh/D6tTnjA2eVL0IYchu3u8LoVgTBuybsutNv+tyh1GABMSkNf1ZrVRrbzeIhhPguJs5
NtbqVFeH+QoK0+EGEKQFNLsulxIwN09jEbbnEqwlcppptUfsb3gaA1Xz8jhNkFRN1jClV4cpsSfU
fuhugRKjrb9YlLzSHIqoObd+APc95TDrSVSTW8KfVgYv97+cvA4XdhKGJSJy0EoASvl8ix1GU4zu
Juos564Z3P1If+spG0p3E0BRtp+YXNxNCdGj0+VSqbsyV7zvtX+SiZdEUsiSPeoBC/+URMCi0Dyq
zoXBwDq0+O7RzIcU1um5Dj/CapxuJ/pOJr8AVfEdgsSVjrbIu8HtBOfg/6jm0z/gJi85axK3QEbZ
0epzNhuwULSdhfwBauCbFErb5/tnfuUM5VqSPcSgM0zNbWEFO0uHYxMm3rM1GSBZc5Qz403ewmR6
wKJYBzOsfG3lhd5aE0w5kQ5NNcinl2bBhGGjtv3qXDVWGZ7KTAvHF7tWULUuKAt9EYzNv7fxI8/U
pFWJJZKt4iVrqi/SUUk6q6Kw1xV/bWaotvYc2C9TB8fH/SO9LiizFsEFF5nYish7caZlHPm2lXX1
WeELxx3d2TJPg21atw0lW8WftBMBgZvtnbJ0XwjUS2sfJpHefFFQMfXjTWNURbtii28cOoElkCtQ
77LKuvhRsIq0LdLW2TlG3O07kMT+J/l9qGyA7fVH6lJB8/7PTBGbRFPyEsl3fWk7yny2hFIY2blL
s6qhOz1q0S5EoW3+6ZuJ+c1okY5ciTF1+UYvbQjTLpQfGZowuNLL5ERNBiOyKJOdZ4AdmdjMPJyo
3FqoFk6QmMgymR6m5RR6hoFe0WfbzuPhUKHSZj1NlQ6ZTWtNQ/FbQ2nH2JaW1gavaosxCj+dTRXE
jQLV7fZD6LpwzqEDNlibsES27FkV41ifqtku2+P9G3Xj20lCXGIIxwZ0tOxQhIXRiHysUlC5RXTK
FUs/JUo97vXSeimdMF7pPsjUdHGGlItJWSXXNwnlwg6WWVZoZRQ3Z5X+npeMbfOQi2mtjvhKibpY
hvE+wBO4NDz1stZehy4MW3M1nJFe6cWZDDeHikVFYuRQOYImt6+A5bd3o4JSwnMFX6rmBcRq0Ekb
aZ78SGbkRj6hFD343yjPuOHH2EQDbtpZbm7oewQFA/T+EiJlqds6lgizIZ5pn61hxKYzD+rADD9V
qbG3osRvj6DsI+XEyCgVt7zOKyYBgRzop6g0ew0x6FJYm2ROJ/EZWlsVhhw/deefbYFSLUqYSHv9
myuaGu4zXzfLp9DVomifQtgxbKMGZaBd6lTz+C01TShfIl3v/0ODIpue5lxru4d0ChUDmlojnDXi
8zDPFa92K+iGNpoOrUayAddhuU9QHvoO9cgJKaL7l+za1dP4IFaU3MsMTC8BHWBZ+A0kAecWMt3x
1JT6iFJ3EEbplpGZ5u/91a4CU0DCQA6IhWGH4xosAgsmyIPJpWl9Hu1UVOEOTnGz+oRevRDHfBqj
5G9bBXGn7RyEy8Q+GhFY+XL/J9zYMLBsBj6ZVKaysLRPylCnwJGnitrCmH83GKn4XiM8g/Qp8ir/
w1LyJdHxYZJj6fHcPBOTHeX1uYUWWvs+MzAx/FASItT/Rni6zM/3l7sOFTlaZhMpKb7yCy5q2ENX
xSVAAPuMJFzzmNUowjHhek61untEeDXdgB60VizvjTVl4Zi0HrvLMNfCaJgxGFWUqZCGrae82+ld
q9dbWzGzlz5olC3kNN3X0EX65v5Wrz6iHB0D+yBHcpCOWSbzhDU2jWNhA2TLzUeB6LUX0a1G1LJd
8+tXVvh1KXgEGayVs3mLK1vHod9AoGGfmlCpfpmNO9d7tDaTTzpkKOfMmPuVF3lzQYy+JHqnGL+E
SRpF2FCnV+yTbc7/+rBdPw5Idu00Z/6T6Wr0cv8kr8NfKAQx+EyE8A2BAki38KYugjrNjMakME+F
qiSftc5Sf5gdwcQ+TnI7hD45LxBLjofWP+uKaLWN6kMatUN/Vt/f/ylXiYBBe4dSG/BQhnBw5Ze/
RHX8JnAaoZ+GHrXdv8oUTo3YZ44zxO2HcrTiQPKRperTHANy2doVoL9DnBjZ8P3+D7m+XS5JM6wa
stclmPu5/CFu19DAjNBcHeYm2ARGqB51q8mPPVia87uXIn2Uyj1cZxV07OVS6N+iZV8iB4rqrVNQ
tglTw/6q14E9fidMc9zn++tdGWBYlCT1DwhN+i/cscv1YnrG06gq3dGO7WHfZHb479SiKEXppz6G
Zsm4ttMGD6ZZRrv7K1+3SHlC6AkAtYBJRLtqeaT57NRQ3LTHUDSIt0Eq8iVC8vdBMfxyzxGVO2Zc
YfjRRAvQWRNQJhbzh6ZRo7PdFajJmfCHAkzIdvDTQeaVlcU5hdmZxMytkDztO+uzVQ7BWR1QOkz9
Wn8ytVisGLyr1yl3gbwVA+BMu9MKvTzACLhKYCJ6eOSc7IewqqpzWqjxNkYG4oCs2Rpr7BXgnwAI
TAikquTiQBOWpo5gwM6HMgbUZZpheYDNPaSFbvhdCt3kPFd68HWEabTzauEnwccOpH1KpACc54OD
TIf67I6hoxwR16TUtlEgUzLXMrvXSPQipuM3Yj6gUiDNAmq8sJEKHMFWO3b1sUGjwdOaSd/UdVhv
mioqtuGgRP/amW7s1XkwHsfCJ8mE52HXVjH6tmUcH7VOdXaaGaBIFYbxZ2S4zUNjWdWumYvkDJt/
8gENQqRA4Up+cdtSP7h1ZG1TjOO5DBt7YyGuegAyopwQDZ5Wbu6VXZK7w307YJYgXFvSkEH0B4FQ
odTHLBD5jvGq9MOranhR1vr/UXZey3FjS7p+lY6+xx54MzGzIwblq1gURXndINQy8N7j6c+3qD7T
LBSjMNwXvVvBFhNYWCZX5m/WXtw25wHNqLXctM0dzbDgtVuECE+5CfEd0YCfH0BxpSBLPAT1Ls1H
IKdlaO+CqpxWnakt3aOudwfApXQFNFIWrgJzwqkCx28oTC06lKnsVN1aiSPL2/ZGNURbbcq9/N5W
zUj76vlBNn2bKsp/8sJgXyUUsJBYXRq9HxIZMFqz9WXEvZxUGY8QJ8Mp8PN6hXtofTb6tDzWJgtd
aqZpf3tvejEoLwypS2z4c3HxHgHXyjb9+OBUatOFq6pBaRxlcTO39jIeI9P3WFXTKF5lsV7VS0rj
V8cNQkDMLtEeAfVLrnj5ymNfFWquyN5e6tECaw0LfHdnxRvqTPHC6F6HopJID48ijsmGMpcICbjM
mGE6Ovu8NpM9JUT1LQoa1mrCjnfhNL/aKDlkKHxz0RP1fWrRl2/lj7ggy5bn7Ic49Ldyikic3anm
CT7AxypW49e2dwhHrZkeGsmR6IdehouHHLMlfHj3CUT5jYya+ipBTG0vBVhlSQUCxbenjDYbSnro
IArIeJ/aF9xPZtk2dUzZ07VeutOBiaSgQ/Oyv0sxnIm3QdvZJeXD1EKQl3KaX7mVJRfZZzx/e3kX
4xJpnuxel1GXxZ8EoVkYi/KWPLqdvhRcSn9xpcSqNZoMMMsT19doo5uxOe4MoAFTvcZ4Kr4b+lg2
t8pQxIHroPxfrrxmGEZcryZvkO4d2MsPqJLo7T4a4SuuEOKm46F7IBv2VlQYw3oqSs/fhY1npVzB
U2XSlpAesw0Fhi34DmF5IJA74rp/+VU6A+t5Kj/+nZxo3q6qqo9dY5jvNW+wVpbemuuos8DzjN1S
3Wu2ognMBZP8DVoqmYauzwIr3GKf6spIlfkIacjKNzg20qaMG/WgBHq/F2Ie29tT4oWYCHKyR2ti
4iPecvmyGCaHhTHZ5d3g2+beD9EryNrCPlWRPiIy7sdr4HdLNOOnrPjZ2YsEOEKrhBSATcQr5xd4
v+N4NypjOlHA0eVN19mTii1Pk+T00JQx+JFXXv+5jCUNU+W8TvSVjR75o4/FMQIOETz7VVmade2O
6IXe62WZVVsvDSzr7Be+/dGYKtX/lEeplDTsxID5kPdOAg2b8jQYS+zcGIrCdXzsle/RyWqidTc2
lv1eLhU7W5dy3hRvNbuYlI9Vn3fpnYVtWExJxRvjfJUlYKhTRHGdlpkoBON95AErXCswduhBnT5S
2UOvYyWXZgFExyqcoVwrfp1V6xa/oVNdw13bco7En7oCmTqXvnl/QIZ+kjchx+abASrdjxhzu58O
BEXbrbHEft1OxxegN/Mk40bLja1udmTlTtA7E5LWp9RRKnTGlG/j6IX3Ouyc/RhG2kIGejXNCEdS
SDKAEhFX0lm4ChycNwBpRDDSiE611+k0Z/EF9yhbbafW+JE5/iu5luIVgWOwlMC8AxqYK/M59IPq
Aa7tqWir8dEopvxzo7bVydTo1zpCrO/2UrraXNEAFEYJ4MTxb+E2drmUDIRHQ5/U8L4MjHGHsFp0
N01BvgP0PO1eGYrzno0Cc0NMcQQb5jLUFHtlBjnYuyu5b7+Tq2F0sS9qviTDsETYeNIner5WgbPw
1VATeRL4AWx3GStO7VLhalmf2Ctz7mCa3qRHQ+2lr5oU6YULxBMcfB9pziP4qr5dSYjxOLsKT9ZH
G+Nfwd7DB2Xf2FSyYUAh+lGOrfKpGRtlCZc9O7/FviJUlti8BR6S5OTyWSc/p7BddtqpzPXxSwY1
5zuJhfY4qtk3KaqKhVqZePXnQ0P9CCoJia4ByY3a8GzzzOLaTPtMn07AcbpTj0/xuW/McmGLvn4p
cU1h1QgvS5hAYm09K3bkbYFPZVz0J6AVMdYMoxzeK4XRPAzhiBk4R8rCRH4xIIkJTWKKR5xHlwGj
sQMdMqndSe+nEQWRQnFWXWwbOwRz/W1W5eaSvu/19sBIQprjIsYWAdTlMuIwZlMuZeTOVlDK8qrQ
UDoPPS1MV0PajG9kH9OhbnTihZG9WrHYHIsEmk1JtKnnu5KkIFUPRU051cbUraXYNF2uVL+ayVlS
hX4hEu0QsVRpwUOSmy2iBtplnCVtczI8pI/csYOEY+jcEV3FDKqF3eEJKjGbl2L3o13JR6QlPhtO
GYKV2SR+c/IiyVu3Kuf7SqpAp31uNaupXBWPy8a1+zH40jV6l7uN0+oOoqyqp7kiU1De+zTCun3Z
Nl251lsjxrRDlT5xDjr5Jm2M9jg5DbZlphL6CKpVlaLfWVin07KiIRBtrLRr/9IzU45XSPDkbxFA
VeOtrI9jgRJyW9ExsephaT1ejzIsfu4k+DIC6IfhczmN4PANhlJW8snAu22XIiTqdpbX3dO76BdS
6es1wmZGhRz9HjQbEIS5DFXVnWKMVP9PudX9ykou+17PCSbI9ZFrFHL+/ZU7Ppd5ECJoGAndGba2
y3gesL7eDHo0JRNV/zXgPbTpGrUctqPlj0tSr7PigZg7HGDCNhQAJpvcbMexRs0Lq9zRTwZKz+si
01ENYNmfjNy30ODvxmiLt2cF1lhNpp1WBEuiJdejS8mCjvOT6gaHnPjQz7a8lK50PmLae9J9ezhW
basXKydWpx+2WRlv9KwKvYXveT11ODdorAAWRbkQPsRlRCdOowR7d/Pkle20CTDDOfhtb2/8IZwW
dp3rzQ6/KuRtVfJuS0a59zKUb3S27ivcpjQvVjYymqH7Vh84FQtkL2TMcL7aEpa0t+fPkz/e8z1B
HOPUUSEFsjhIH8SQPxvSqMo933a84kTGnEQgGK0+XXXoPE+bSpOm4g7FN+szDDFPBv3rldOukH1V
XyH1nebrcNSL2K2m3Nbuo6C3toUMG9+lnGep26jMQnmXeGrVbW4/9XweiIeGWoZdKVgIAf+8fGg1
RYHAHGGUheSH0dusjW1lXUMf+6sIgqJ46P3eeGXvRFi6UhCE38elXODPZ5vIZA9G15ljeQrjLvmL
nMdO11LVFGcnitp663jd+PW1b8kZJAAY1NJhc8zBRBYc2GQcvPpUdWV+VutJ3lMErz5Fvtwi4Kgt
yWfML7i8IbAP9iykckHyzxWj+Z6dmqf4bfrg3H1u4ErYrH1bS71DXuGE5ZoohH4wp0Ja9Wo7fXr1
2wIwRIUAlUZKHnMxGNvIqE71SnlK+sHUN51eGPbKaQsnOA99Lm+ixOBBXh1TMJyAvdGqoZYy29CE
6XXqWQZWYmOSfwwHtUSTu7Fl11Dq9G1oS/Xj7YDz7YQzUvRgRAmWhPjqWl3rJseiKo0nQYndJ3Tf
t5UDlLJN6qW7wPUa4SIAHIqdhJrBFa6v8By1RitkOPWFom1KXc9X+ejIOz/zv09UJRduci+9GSkM
0QDZCdrv5ZIU+I5eg5t+yhC9DFYVlPh23Qd689UowtcKbuKKLtINAcQWHTacOC+jdc4Y6jbA610y
TP3GUtNPPcyydYek3l3ctfpCG/NJve35Lkk8OE0kOPRNBe1mljnZpAs9kNNylyt9AI2YW01637S2
07igrxJoVGpY7IYCR0nXzzLtCYbmhwCbG/NXG8hor6NCAU6rr4f8wVZi+1MpVbXqeoievpNrR8pW
WSoN9JthNdor7KKTjR8h7wlOWmo3fgZfnAJTlQWr0UdTbxVYRfrh9uScH+9PLykq5QI8AftvtsOR
0uHZ2pXVrm+l6t6vowD4slxuaYBl9ISw3RlMKrtKpic7y/HGhaP2MjxqMkIXEsVsSms0YNjYL79p
piSNatN/2o6DGe89NVWPo9RHG41aS7PuJalAgy3MwFYYxRc/lpdUwmegt98PAGgEsgZbPfTH2RS2
jNLxY/B+W63GTjVTIStHyiQ/BiB+19ggT+dBtY03jZp2h0qp/U0JynMdmVKxcChfbsS/HwTzHepg
gkLH01yORFoGreRMtoxVuAcGgIIV0pE+wrltWbdHD6L0Q9la/hZWh767PQfEr/5norNViOIm6Yfg
2QoNtdkYTLhvA7QI1F1smf772Ju8u5r8feFTX24WT1FoBHK4Uben+DOvLiZhPsmtPmk7W+dSjlGl
8qiMarV2Im+pTnG5Df4digY8STl9Yq5al2PpAaTKrUDXdqHVqm9CqeHwqpThi+cP9naavKWE6urV
qNhz0UDtiuYaGluzAbSlrnEqClC7MOsgwMjQXfAflbY9JYPV7W8125V4N1Q+OSxJD/haMOxnK8bw
OcUxCFR3ldE0D1PbemtFsm0Xhqmyk5voR5wGxYH78fAB38PJ9Y3APst2GL83M4yWyO7qHfMQYISW
2+uRdOs4mtidq1YU3odBKj1OZgxyqUfFuYJduOt8O4X9LLwlkTHYZGZbvr39TrMW8d/vJJQx2IjE
pXj2TopRj9SYW3VXopP6jtM5QiLAmvZarFVUnwFPy3rW7dWuklZBMln7JDMrerBStbG1ES0DG1HV
2890NYUYZgFepKMl7gDzYZaLQNE62ks7W4uNNwgvv23GetxXGYqueT79uh1tvvjFRyU/4FCjIsog
zBZ/bk4DnVNN28HGcd7HDvplzAEK1XIt74pJV9wS0tiXqGBrfHVk+k4kgAjRUQOeX5PjgPwMPom2
K1iax0ABKxNpgedaVjG+k7VQOgX1pB48qV5qQF2/M1wHCiFQHNnv6HZcLlLN8CpqpKO/TygTr5Wm
7bZahINfridcLO0q3yRJil1vqy1pMl9/W3JrXleoaBtcKmaj3RVGVgFsi/eTA62pyK18kxtacI5t
8jM0uZZoQrN4dNKEbYLIW7hGsPvN4iWDjtiMX0AM0gpo89s+lsjJUi52toPe8TChckpltdvf/rTX
YSloQVzjXGdSQQK8HODKChFVNitln3qahPkjRl14pv/Qy37YhpO/BPuaHeW8pah023xUA74q1cLL
cHAcWl9HUXqPC1m1rh2r3cR5p33SsjD4akhOs48H21wz0rKb8rUX0vrZdHoKj1Sc/dunnH+5DG/i
DdWOaDTsE87zYwtI0W1Cqd+VRfQmTBt5k4TxF9iL2vb2KF/e4Kn2UCQA20JmygnA7jyL62dy6NS+
ruyT0gs/2bhCrvS49x+QPFN3k0Z2R9c3XchNXwxKaRTMlXD5me9OaogQnu2k6n6oDG0rpaaNEgMb
pl4HkO+5yK3LRlkyGH3hA6M4w3LhfgoJ4koDC6ivOaW6ug9Ale1wJfTcSFHKnRYhR2FyrVo5Xlvv
vTw31hBz1F+3B/p6OlNYVzSuxlDCUKiaHRI9Uq9qOFnGHu3nYZO0RrpSrT7a2YERuZMcvM4qUHxY
HhLaIIk/1cMr9PoYqlrcl7G5j+hcrMzctu8DMBywPEv0JheO9ZdeDvEiTnW8AsVF/HL2InuRSVPX
mvuYObzHzrm6V3sBmuz1/mPKwllI+WaEg99vB7MPbgU7LwXv2Wot82lACiW09hOkAreMtOmu6Pv0
nZp7oiasaLsqMLOdmugYu4GV3I2cgW7EnXXXpc10F3lq91hHmKpzR8gftCJLHxoLikihKMEKKFAK
CkUmJeo9v09fl0qKT8PNjCsZ/w82Y45vpLjaabkX4dys9OmD0abGSlPQ4y2rdknu5npbYdsW5iUy
Wgdk6erlh5k6T8lqqzP3ZW5He0eFEKOAQnnoaxPkAYzYVZ6E9jYsEWu8Pd9nSeXTS8Jh44gC6Cgc
ai8jmzUnZGAD4ME4xfg8OTyAW2olmjuZory/HeuF6ac/jzVbWwVirbiNN9be8hWcwi1Y6qPVmkcT
CsGq0jtrfzvezBqG6SeY6UDBQIaxvihVXL5cOBWt6dF533M0tY9S0T1kShuv1Tpo3veVE/woneik
toVx6BANcVFmG7YkKoJ/KpXr2w9zNdDgzcGAk7dzWqJIMFt7VochtAynej9YkrlC2Nk4QtM8B06t
vXttJJJcoRwLDBs/urkCL8gz3ZLIbknPkTeQokna9IWlHsJYNV+5odA4IwTUCgaX1s/8pVq7mfIy
c5SDapbpKWuCb5Jd/AiTIX1UUnncvO7FRJuOFFaQEKmWXmkr4O9TWn6i6XCOTH1V1U5052SYNSZd
umQkNj/6CMUlgSNPgMDoEs7O264aKyxmmBihXI9uMTammBPTKm08ZROM2l9VqlsLF5T58niKyU1I
mAdCCJNnM8QYIzqSem0cAvT3t2qdK2s8RbNVaFbhppmost0ezvmmI+IJJhM1EQBAbJaXq6NOkPjP
uJUcgJOX61YptJU8gB1cj5RJv3cSavTykDoT3LyOpXo7uPjlz6oBaB2I4MQG68wRMG8xy15mtd1g
GGAoS/mLVhTyuvUqXLFuh3npO1J14NIBuY//zbacPC2M1rF744BRm7Q1x/GDJsHciSxkqdFU8c+l
b5ULp95L35G+B8UeVKCuqTMmyrdFE4fmIdJs/4R4fPc2Mp2YLXzMV2ray3/dfsf5ziKG8lm8eR1C
zwrVjKkkHfIh/yBXfXeHSuH4swstewnt8FIorhm8nNjBmDaXU4aaEkS7qofHUlKpSpo8vbc4qNaC
jLGwi700ilDVwYmBVhQKLpehIrnPPBsIwMH2ujhyPdO3V2WYxOQNiFu5nZllC+nuSy/HWQ/ZjkKV
EEe7jJj6ta4lcmAeMIOodmw00rlVPeMQg0t9dSj0nETfxWaTVrgVX4YaR601oiqwDkqY/kgSbbyX
I6yzCq8YFobx+qXoCYi8gkYc16UnXsuzJlzb9XadW611oHsQvIEmr2FV0gthxvJ1kAruuBBn6e2A
KRSVTm7cly8Vt1E+er5mHTS1PZqJcEu2+waAmg1YzYKWrwXm9OH23L+eJfR1oEhCgxE4jrnfzthO
mBLak3do/Ep1TeisR7lSBPm/1neAN18ns/b0jkKEhgIc5AYMz2bnQup1w1CTIRw5S831mFX+g6XH
2kJZ6Ek153J3dETviNSZ7iklm1kYTfETY9QHH6dAJ91ZSVKv6inpHkNpHN0+Srv7oqRlYEVe8Fjq
YbQiRe2DFerl4SbiH25dd+oeIk5L71LtrIVd9Qmrd/V85I70K1HjuTKI0bsBZa5EkQ6R2fluDUDg
B/ZP3V3V9h+THOEjKTG1LaRqba01hbUy0szZGUZWr0cvUI9dPzT7bIj1vRrVmpCVeSiHCURomfiI
69vait5k9dnArXCFiR4bd4KIniSZ/sY0IvNHHPXmGbGseFPoen+W9N46ZEM67LuidtZGBYi6jyx/
4bx8YSnRrAeILCpKLNvZos3NtCZRb6UDSNHhmASIJY5RZhwbbokLA/xyKIFypylA62t2NOdxVetG
PkoHgwP6Hv45ctNgeY5+l1ULoa5OSFOgHmhS0hEAGO7MplqC0FuMBkp4tLo6WIeRpB6coJZdK6il
g2ZD49N19KNuL9ur9yMooCSabQQUVkOXWwW8QLYRbYiOKI/Vu7A16p1mh90u06Ol0/ilUJQ8hVYw
TT1K2pehLAm+S2B60VFqcoxoBnM49+rQrIY6zRao4VebEW/1PNTsdGyTzhiNwY5QNbNbtwqUbDMG
WrBm/P/yfRqYtwdxhpNkMxLxbIG44hghX5xNSGeELmuV6AF2bW6sMinP134cFBt1mLD4sTL/rjdA
eRiZZW1HSWsB/UsTuGHkE9RIyd44aO28H/2uQAeGi0leJP5rU1qe0ML6DtgJs4uPcDn4npUVSqSh
vsL2n76JWuPToCr+l4SYW0dP8tfpF/4eEboVwCNpqjLBtMt4GLz4PVL4MQYrXbaNsqm6j7IWjZLM
klz0C0rJ7dWgXE2kbpk76HV0MnGCW0gAZ2TRp8eAnANIC6oKeL85yk+1SznLajk+OtqEcKMko487
FMOk309qHGK6lFTON7PuwoaKTzp9r1WPBosD97587Z4lYIZPQuBUv6GYzKYkcHp0Xgs7PrYyeMPJ
R94K8n66NVjdC6HmhTtmI41m0ggoHdw+5yiLqsm7KMeG71jEiXrvp4nlGsDON4Fi9efBK82VjRvC
Q2AG8snz8fm6vRpeWHxPZCwDGN6TxfXlpx8QFMwbJMSOmdINW7uWg2MeyfWmGPPxnUFTcyHeix+Z
AhFHAkhzoWI/C9hP3lSkXXLszEFjgsc92JWpKd3eMQPa8U5grCY4AP5qSlp1lQ/I5rAol+wPXxp2
cNCix0EKZMxTcq+onA4twuRoDdbwbgAEtvVxTTvqSfuRn/SfNMlJVuZYhyuzwZhn4fh4YXsVWSXY
BS7M3HfEZ3mWXzZT6Y9eMSVHvU08ika1fV+bRXgEPLFkzHf9hZnC3PyplIKipY5yGaroIO53g5Me
pTIY3by3esrDjvQNrc73ahvGS2rNV+UjgT8HZA0ukWQMzuZs94JsBmpWcerjkFv2So4QWawREYay
FOSulGUIqKSwAOXWSTadprU7pGnst7QfjU9Wpy/1ZK8mHKkH9UimnJDJA7g8G+oya8xklIZhH1tJ
47glEJF9QlN9xVQr0AaZ0vuQcTiMRad/oc1f7sJQ+v66VUYpVNQp0YRgOOArqZffwK4iI+9zCGOt
5gxgwrvENaw8OCHFMZwGq1wqj8+zE0rjHB5UCDg8uJbNEwWMjEm2MkM5OnpmrHXQ72tNrVoXXyIV
LQ41WcV+Zi7s3yLleZbdAlERko+AQMm+OEjmckh66TU5wHfpzh5z7ZgNVvAgNXKHxH9LW7bpjP2Q
Y9KRZtlSgf7FyEIHQ/CEUfqbbdfD4FMeGmHLKbEhH3PfsXc4BNaHLkc6ukIm0W1kJeBig3Pf7Q87
q8fwzggyUcCjiid20HmxO0JPJOjo5pxrcFHruFO8bdRXr+xRiigsKnCAXEe5Js5l3Y3aqhsnm9Lz
MCjtPpAbzfWbIThXtTytYmWSDrffarY7PcWjXqFxPRQA2Hlym4L36X1jTM+JbUVr06j8fTU02IBP
6lK794VQqJFRE4HLBxBvjjGCfx52aWKnZ265fKci9yzLTXv0Sp0yspcuiCJrvZyizkW02ToEID1J
dYpnJY0QzVqFFRzYtjcT2vj5OxJ57YETunxf6JVzRlBMc3FyVhbyz9l+LAZX1BU4XNiYwDXNtsce
w5Y4Caz0nFd66q9TBKtW8DS1d5Wmn3QpRQ7z9tecb8i/IwogB7VZUc6Y3VXGhle2RsbY8KfxFBvj
GZ8p51fWSuWxxT/vra2Q5RaR86lxLE9e+QaVDoRwMx6uWOJOzvDN7Ezi/bmicx9E74Qj4nIvbIO6
rrE8zs7xZEh0fqvEXHVlrcO/jgG0NRFfI1X9ndpb6UryksZ3FSimZyDF9cYIdMSlNaqEfmGbH9sc
kUkLcQBt7aWjslkYuJemi0KdiVXHYuCjXT5q0yu0zSU5O3cdBpYxRFqU/31zZXm6fBdKZCoN+Liv
pV3rH+o80ja+3dndwueb7eVP4yWumKiyi5KXPEuYEpEt25GZnfHLmkBE9EZH89wsdkbZxa4XNZJr
qfEr+8m/o8LitoSUFlel2Sz1pNTq7JSv5MeadQ9w9XM2qDkgl3HadCBJV7ke/MxL2f4wVd20sE5f
2hQ4Kv83+OzI7r1yQF2izs4Fjbz7BgG/NdQ88xiqxZfbn/ilxUj6pbI4IIghWXL5he1C8oK8GLPz
WHrZVwDJ8caK254aEAe1m3IT2t4OeH1UIQIA0o6eFhIfV92KyoyKlsJPdq7CsnhTBdiceaHZ7vqx
eUCnPETM1B7ed3zphT39pWkE1oWenszlig7N5ZvKWj/WcuRkZwlrmV0ol+Ha6CHJKqkVnGQLpfzJ
BxVy+21fDAoA2UKYkV72nLyKAjI9kNHPz0HYTu8i0yruNB8fQqtKja2n+9XbsDCXtJHnsNGnucv9
QsgkAg7j3Lx81TyRPT8eCqZPkOjfRnT495xc46Yuo/qxVoxfuKqa93YtfSqhsJ8x7qgoIpvaEnv6
pbdH1wOCAomR6MFdPoc3KBEyLmV2ThNH2eqj2f6QA4fOdJ+EXwfH8O7Gtu0XvvPTh5ydcaIkBZST
IhFKxLMPDSjBjseRMr9aId+On7r0rmwNeP12NHzQRlluVn4pT99SPTG2AI+CnRU6I58kzw+elxdb
mr3BHR9uqc7zwnCgVU35l4Oem8g8ES9MGqutmQZnejkILLX2uLaMSttYFaqIo2J7u3FM+t0rZ6A4
ZEhHWW4gRa6an55U+GmMA8+57gIfoysg1a7c5pg0kAyk913fIh9jVObCV7h6V8KSdvMPkEfk/LOP
UPi6ZEAID85Joyi/EhykD8BV4mOS9Z9Dsalpw7iUi85iAkOA/Ev1hMlGawWpisvpVgx1rPVJmb0p
sHYJd5Vn93bigqrNjXxFO89qHmSvaZOtozaj+bqSFcFFbReFEXBPMHXnbuvRFKQUrKz2TV5O+Yl7
3EcqXLCXhlpx0TYZFg7F2b4NFJLLJU0gcB+CC6bNypNt0ZlGrhsNTOZmV7XwI3sjRu4dg5s92EXt
4fYschi6Z2uKcEDxAWIKHg6JvjM7Davc0jNH6/VHGbu01aByg0kjRABMFNpIFMdh08sVjutBkt3F
eS+9ux1+dmj8HZ4pxU1eHFOz2QSGAC63FuqPtTZFG6cbuoOUVjJwyNFZR4P63uhtcwWFu1rfDix+
8fV7/xN49t5a7WtN4Bf6ox3F+bpG+uptpKr2+9tR5hP39+jCiWGhIN44Lz/6mDzoZVHrj5ETS5+r
DiqjxE1zO9qWv8/LxDmlldYtvNr1DOKTontEhQLxI1C2l6ulcurYl/1Jf5yavN9iF2euzQZEMxZo
hps63hLmY34qPX3EJ11vdDRYqXMNmSS0wsycTP2x7Ip2lSlmucL9DBl6LR/X0IX8rRlV0TZB1ON9
jqLtSg3k6m2JbstCCW6WXYkHeXJm0MgohW2C+OjPak9xbY9KHEbGY2D62cZoy/Co1vC4pzxfUmh5
YZAxzoK/AusJ6Phc3Mr0kxI0WG88Dl37UFqdctR8w/iadDFIKWsol8i+L8wkGj+UUbm1gnid4xYy
tXa8qWqNxxFW9T5LW+cXB4C07hHm2Hj66GADqC9xJ15YnRoSNNAfhccbe9/leGJap0Wx2pqP2OcB
KHWi5uAMLYSjvNHPkwefIs7zR10exiU/x/lZLz4l1XrSSFFUEmi7y9Bej/VXmynGYzFCgU3Mkhau
jqa6B2JyO3oyxpWxH24MC7shWuXtNgcD5AZI077xmsjcBFkh72u/WgKuX34HcCMc9KReArLODY+L
yeVzKVEcBNRqzB+CKOGcKHYm6skL5ap01p6mAfjtsibqPqZt7huvE+t/Ck5YWNHgnqCZzOFrQa9R
XcW97MdQWOE2xoXhyCAG69i0lujPl+fC71D0KSCf4qlogZm7fE89ImOxtcH+MQJT2yWWUm17NRn3
jtkivSBZMPudWJY/2DiAuRG+pa86dSmJEhy4mii2gS2BIXUZ30iUoaW8Hf3MBwgjewd1RfmhLoPO
/BSXgdJ7roRqwLSwdc4KCiIsxUWU6ajacuojIn0ZVg3LbGz0Uv051akEQ84JzHiDEJVZHqykKrp6
DYBIbt9p0A3tB2CgcnQ/1mlQu7rqAXlHQMLbNB436IW063K/4YmErzEq3ZS76fChD3X5YGRcQPbM
UP4JShJ6jR7HyjbysqZbG3Vafrazolui4F/uptSx4b5DHqWaL3DXV2BJW0K9r7OM4Bfljhqn7KH/
gBvh4CppGvx4zTn5dyiRiAjLG5LZ2cYdNC0LDif7X5D1Qu0uclqwbtCb7OS9okbWw9gFWBCy1ixj
4YvPx5WZDogekgQFOkQ45joD1LbxmnKGyHfjzmpPoZ1puxFVf80NLVPaIzmQLSm9X40rsF60gKh7
YP3Izjr7lJ2HG1TqBNjGShZtdslvjFXhs6u3cu7vbg/s5Q7OwCJGI7Zuah10/VhUl9NGYg+zpKas
fDcyTG+fZyl9/STv3bFQwjf9ZOlvkEyL3cCa0v3t0FevCcRWlOWYtEIJYx66mjrqhOhC4jSu2+O9
74zeJuXO8kYtaQK+MpaA5zsQuWBPgcSZN77rUGoBtWQer9l60VfkDgvTBS3W3qVT7dQLKfrVm6F7
RLUUYhTlPv452xtjJaJoPsV9QMMYmCEoozh16yhxHLfnkFqIdvUJuf3Q28F1iq0JhclZNHnS/clX
EzNwZV+Xe6KhFupWRuDp9D8SIxZgXlgJjjHmZ23U7c+3x3bWZmIOMbK/lRuoFtLTnS3OnsptonWa
F7h0QVQZMWEtGtdFn9rJMR8cfL2q3I8w7ZYr+0dgI/Lvxo0jf26aunmd5xfPInx+hbY/LUbhhDx7
loBsebKc3grc1tLCXasmzanJi45PbmU4Ek1LUgxXo093kWoWxm0Qt9gfZgtI7Vp/oDAJWSHrm/qR
Tmq7RVxKcvUk8Q5BnLdvfVPr1wZJyMICmqca6BsLYx5WL69NfVQc0c+yWWxNrMpOO0IPWpR+GdPi
EfNl7UOeyXSPLXU8xMjNL2wYTzJA/1yM6DSRc5HtISNKeRTc3uwE7LyQQyjX5MDVyeHrd3IJj3xd
DemYrfiz/l4zgyHfD8mgfjGbNHyrpWqbfTMTpbur0WPsXSOPxw+GnIWKO1jpWNyFUaZ/BrRnnBWr
Hh6qNoC0HvpGL+1qCJfDV3bD/q6RoRyvGpK36sFS/bj9fTn4j+/Df/o/84ff71D/+7/483cKm1Xo
B83sj/8+h9+rvM5/Nf8l/tr//meXf+nfb7qfVdNWP/84fyvqP7Zt9uNbE+bZ/O9c/Aoi/f0k62/N
t4s/bLImbMa37U8k3n7WbdI8heOZxX/5f/3hHz+ffsv7sfj5339+z9usEb/N57H+/PtHhx///Sez
8z+e//a/f3T/LeVv/c/0s/rrWxh9m/+Vn9/qhr8r/4tCACYD5Fyk+qQbf/7R/xQ/0fV/UVwlB6fF
jvIP15A//8jyqgn4kfIvihQ0CXHFQQGCu8Kff9R5K36k2f+iuQcUQqAvEFChXPf/H+3iY/3z8f7I
2vQhD7Om5hcz2f+ZloJODU+c7R3LI7Kfq3x0CmBajagbbKwJUw+p9ITZL2WuZwPyd9TnUWYtnKcw
wDcEnRCmGDvNbPZjR6wokL2UTQwe/TBaerExM/o0pjr2n0ZN/9GrPeioSk03RZ2ND2bkFyi1KvE3
c0gajOc7P1o3WWjuOyMWfipN59KxXsrOL3elp8fkIOA5qP9xrs9vRyG9t1qNM3VjaHq9w+cqq910
cvxT2ww//SDxzqHddesGnNjCaTQjTf8dGkg0hRlRgZ4nTFmk9OFox+oGh93ksU/q5lND2XMTam21
nVoLLFXeeN9Sz4/chIYuGphB/UlvI6wVzGqjJN24kBq/MDXgEYM7pSLJdJvDMKOAmqHMXXEzVirA
y0GS4y1iX+n323PjpTCYZGNHwfwTc/5yOy5rpUn1uhk2eZBWhwho0cow+qUuyotRWC/U/jj2ESe9
jJKbxf9j70yW61ay7vwunqMCfTNFcxr2pESxmSBIiULfJjITwNP7O7oVv+uWw+WwZ47w9DaiziGQ
uffa316rn9xwWrOq3aOEhGHjEJr553/+KH+/Wf78Di9Oimi4PEJ0Ov82G8qnRodRU20sp+IXyIrW
lm6qH55s9FtMcnMcS4Hxsv/8Qy/fz9/eYE4QblIEBRwEeY0vn/xfrjObSFnaldzOdKvfR4ICHvbQ
LmMGN8W7PfTsfm8N+YWdg8+WGrwf//mn/0/f6+Wnc4JAh19Gjv+enbzvRrmKKbIzn4U9j2zZBz9X
8uk//5C/lOi/fUj61UvZi1/UpWYz/+38KEZL8zaKOpsGY0u1V+rb2i8AQHen3S9BkvVbHm1N5tr9
fDtrpzjududyxuxt2krxFUGivo/m1jTJZBYk/FxEpvdCWt6pzT19XTa6vZJhhfsZ3lB4uvCJgnxf
p7gJN9ypLASCON+l/5ZPSuPg3JiCaFThceHWqsqU5yOiEMat/FgVpnyW81Zl8+LY12L22sfVmXRS
l7P/RrD3fqzrKEgwSK1/B5NrfIf12Q5KapVu/Jq3pOFQzurJV8BlQX/bzrWfOOwyHDx8xGJnar+2
QoxfrDbcYqeYX8ka3wQE5XzIaA3yu24dRBOD/QbXpm6jK2eijIgX5ey/dnC1KzYwxqsy1/Wz4P2f
YnzKNkGv5Fcx0SVrR078aL1Jv9Zcs/2LCtAWB3Yi+W+ozG/q7mKj7y+SYrFQB6LEBFm4hZ0fCiHG
NNz75RC1m3oB4tggnbsoNfbWvTPZf5rTVqj9o7BwtnNnIS77zWyDJKNb4Vam5fAERqxehdOiTk3V
SNRH4Hlp5a+n0JdF3A1tQwLdOJ1tUTsnYqTrc+AaDaakHnACcHOd+NX6Wg44lvnO7B69cS1OI4d4
zC1tnWdjYGGo9tn50qE6S1eOR27pAEHMfKfu3B9o+XAVcaJ08I3lAWcwsv/wAMoWc1CnwW3M1NY6
zlX+bZPGUyGX7Yyz5aGBmIgnsnn3SvQ3EttdV9VlkpudGfv56J5mQ9kJc0Z5s6xulZRM47Om9U7L
1qxXNXaOmTEN4j2Qy8nxibsbJU/QmDNTljclPVMidfVCek4qGvNaVvan7KwlLlzvoWrEU+3XOwPZ
inxXcKYHnxL3PBiufe6H9rocmjurr72MFkCdAF7e2X4d6uHn4rQ3mBP96Au8I4ttucrN/tVjHHQO
C76x1sc9weo8ldpFpGNd5lviUVNXccOCblzMnsyq+TLgX8WaWfYUe/sYD8ta4/tgfxuQB04Gjh+n
SEYkxrvoiT5hb/m2kF7s5bHLGl7alM69GdZ31a7tFA//jq2xviYd6BKzaM+1uHNzy46FFZ1FWDmp
7O39SRirfS4nlT/kc/OJEwF0+ybVrV2WKuubYsWnXBoxLkhtqnoMULpuu1Xj1sZ1wSajNwp1IqDz
epv0aXLXN2GaA1YH/St7jkU8rN59vfePBlsBz9EwqAcbC8E3Jaf9XJvtPYhg9NB33pZUuELj2DLj
uDKrXx7c80bmdmx744NfrMe+qX7lcs9jvP/mtMxHkSrDm5NlL54H270ZvLW9zhu+tMh6V9WoIDO2
j7YhNMLow889HE+WsJSKqVaiMLYre/m2rNqM3YGFARVqXi3X7X7CXh1bJ7guptFMiG7E2n0fX4xq
/YWZDGS0Lve0bY2Tq4P9TqzGT6N08qTtIwBap3a2+42iD1JkcxKeqjreTB6tZcmNw+qLT7ICefP8
8ggA+U5A2P0wzC9hVU63PoQkhgWCF/RyCG7e2fbYJcGupmbFHAO/ifjKxsr9ePSNzF23R2tvz9a0
e4fBACpU+EzwOrUPqzmEiV07HufBmIRlxAEugqOYlys91Z91vV3JQDpXXsEmUtxtH2oy2N13MQsY
+RWT4fUylxjbN2J7k1FwJ2XXZ5OOqtScvTxznd4l9MMU/D3Yoq3M8rkX9SsE4P+usaVW/PcL+Y85
K+XuZTuYKca/3VUt+57NVAVjFhnGvjGeIXjxYK7KzQ9eGxhf4e4VrYj1zHifvDnF0unYdNOeqsGe
8sO6LOVTVXU8C/nKglLadsPwqYWMPnLMcggrEWafabXo7xJC9Hfh4oicWIZhIMy3ExOLScjtfaui
8hN3frNIBP7jFFU9AW6HQnoXu8Ol+4Cnx5Vs7X3vZ4/d6UM1tl0R686wcOIPwu530BrNh3RHH6Vp
CBd+cL2PU2qa9YA7exGwLqSqtfvkkbPvF8OcH4gWGDmxmZt7B+wlqodhkAO7vAVW6So3JaE5HWDQ
VSWU9pJtL0cRhyELIqkh8+aucNfwyRyXHRcIYavxvCKLfpSYx8cO6+v7h5btWnDpeNX+WJpkzmTm
NLPQOgCUhGnk6ilg0V3PF16h0YQ9dpeNDNbihp95F0ysQijDZrYz9xxmbr5096Fbs7jRDp33jN7b
zjHWl0RMu7nDjeIpwZdp4BcRF60d3RhNKVCl7HWdY/ahsIEXuYmrw7QwTI0BsdSTQ0QHMc7t7IKn
2wHGmvRdZAV2Zpl3KXBLd1vZNba8hj8TtLewm7NcYepJ0uzsaH9NOrOq68M49k4f675uXthit1kX
kipqUjZrLgiEzew8zovOrg/MckivjAJo7QMOUvkJyy/PStjYCtgsku7qJ009RRv8smyhGeyL0suY
fNwSP8iLX17Qq5JwomLyEq22gaUuw6u+0L843mHu+9Qe13aMw7btKQ5KlrGPNmksazabeuy4tpW7
xUtddCQMdL56lxsLe9dVxwZCJsGa7Tt/N7rmBm4jzOGj3F5YV22o+r5KenOdc6juemhSJdYNn+bC
rs61stX+IwqVodOIjvTFEEPlJHmJHJoxE3Wvan9y53RtLWdNZA05mADduk62dKt8nnuTI3kI8vWb
VhAUacltMMaTp3E1DXgOHifmpC0bPEUHrtmUy5KMXtM4yb4JKxvn3S74AgtzTZDxZw50hlFWvHVh
MfJ0NfM3f6iWV5yWjEff2tdX/shCJk1ZNz8xN5o/pq1dP+xt8h545OcpUUblydNmB+uQmkWt7jdn
6u1Y7h02rZYkX5FDyQ3eiglNO8ZgfW5ipQP2/Tg4KzOpCZip+WX4y3Ul9cqvqxH6p6g8DjcjlwtX
o1NqEh89ayZF21DeU1UEsx+3xkABVSnE6gNHeOCn3ljUL4YRskFALrus6Cl3RS6Trj8MoUSerr7N
FeZa+I/zDgnjB74wfBGo2qvKWmtSYTx0JalrRjGw+mB5S3MfWGxdrIVh4+tFaX3TN8HocJ/pfEgm
vZR73IWRWGIDkOt2jszNO4xkERAkXIjwXTs9Jiy8K2KKFyJ374ei0XMMYdR4R7F07HNfQuVbMjSd
6HU3g7q9tnyw4qu6lC43/O6XBI6EQ23HjTTXM4VJ+OG58/rMApZNIonVAg9VGkfHA8eE96PbalMd
FCvrzXHDtYEDTC5dbC/M2uNebMGvFjepbDVmnGKxYzbu9GbmL3vU2v4V5umMRy1+YZpLHnzjanXr
aI/3tZA0CxXOj+nGc6hPvTVHOOfss14yyKHtftW2EISLNPnjFCwwbaDusKmq552JcZrbu2Sb29k8
GBgg7AyDKxweVhx64nGkbUwXC3iSwIjK/eYQMFVmW+CIh11be3VPeB/WPQ2ziDvlrW6YgNZUZsxa
kGnGZk/9GTtN1bPHibLxPfIq93tLkkWVgE6E5OGGazOyYDDpe3/a5s9IF9XKGe9PbWwSXvFIl1G/
ErM0YmWoPOfedXO8/qzdKj59HhEyomuahymsJ2yD4ICZ20Vi7hNxOazIKA2tKbHsef4RDEFQ8DJe
/BZI4mnm68nUZh2bbak/ASuNLi5nw/XSYLRFGvl9gRmRsUZP/bA7ROH6BIzFO7rujW7H6TGMjPLn
6BrjN7XRuCR52IuP3DXMc9eEbsNxyqJMsvaeWpKZT/ZGctVuJ8FST+R2iHZ83uxqKTNltW2FFM1f
g7UOHURURdLzjpZY8p94cbtfIOmMdxzHUA9LOBhfxMbKlo6PGV/KmEsfw6Hg5uxHx3s3u2JYsol0
wJeOk58xkDmpIZvniwFnH+b7cNNZs/++y2J8knqp5rjFgJs+YQsnN/ZJHmPPJIh2HePBw9UU9JWH
X59F5dhuOeeYdliRPbK43Dy3NA06LSuS0M8B4tg9omn9OJvlxD3gDf6ckGwrmmRspFXGypK9Gxfg
rfu5cVX74RRiPRTarHgDipCLCeMMHXdBVT4v7AVTWvn46WacIUPLO+JY3ZmVNuWnDdjJmDR7uLTJ
PiIfxSgrezZtpf5uV0YRxKyvDE+ac4wH69LLMKj8budaPy2+dLBCDbvuQS+Rpt7gYg1i3FQW6iKf
timtqrb9LBWObsnAMBg/cjGLH43ww3unrl0nmQMg3zjsS1XFVaQv21/Y3jzacxOIuFnXxY0jb2AY
2BIFw1G6ltvnqDD74LPtzcuiFnqZNVi40Q1DuQwNlWqnIykWU/nd71qXar8u30hK9Qkjqg113QWy
9a61GU53DWLF07z2DNxsO2cHFXBDlkkr3TY/EJbljcmytsOUFFEefuO6cOekCQvhJMYlZeRQ+XpZ
+bmSFGFCqXLSdcf6Y121aMnoaUX4QmNUiTQP131/Frlj92evEsVVoK38DYtnsr/wmCvWhBDQfMtQ
K5dvY+1hTyZlvfgvYShdgsybvcdbN6zVFmM9rZEgmH2Iw2LZOUvfYMfXMHj6kb3qJoSq9Gjp825Z
htSeFsUjTRF3dFQ0GVlFRvGbE6gqOmwwDNHtqMVu4BYFVxN3BkshNLmBfSsAR7202Et24zuWA9uD
wz84YjTmOvixrtO3uYbnjadKl19Y2nERanJqongoy92Lfeo5meTGLIssEm77VTYTB4jdTIV/qV7q
q7LolvHeJQtYxk0PqpH+Z63pj+PM36Um4LiAnSQTLzZsFC8i37/qaT7zIbsolozN8P677RYEAlVk
PGxxwOIuPIxrfR+9zrohRmlMrHGZM9mNckrsXvG6tJEIzxPE3Rn/ZPwPPbtvdMw3gYNzbazWr7oK
17/+zv8cfPxN1f+v2cr/5Qhm/Oq/LfPX18IM5v+BwQtf/n8YvMzdV199/Oughv/+r6mL6/8DXIhh
G5t8PuPyy2zln1MX5x8wF+xxsy0N8sG/+tepy4VzY0DBMqLHTjejmv8xdaGJAP0LTcY44BLR/8nU
xcJw7u9dInl3OINCumFtgX0lw6G/P2azL5YNTqHOwrmvEM7GMqWdVNm4l0GCzlok3uQwIamC5dlh
Jny0O/+dQVJaV81tSaAJh9cPrt1zsY0vzuZfiRIPHMDABovIZXbYMp9OWuNduzmre1jdPJ6LvvvR
GKK8burx3JAlK8AWE2eGZLSiqn13OjKnzUIcgnZ/zP0xT20yzK+Yw9yaa/EBA8hkZOaOACKKSw+R
hlXYzwIEPHYpCBPjcjk7ZfdtCtWpqrHD3KX4geMz6Vmj1ufJq+2HcrYEV8X+tCzesWCuc1u5ffjk
15181PVeJ+a0tNmqhIUd4kTZyHRD5MZwL4dvIsd4BxLA4YZ/tJsCZG6qObPkquI1p6kTVXdemnqA
4aGB6mc/ehbmeI9ju3eIuuZulM5y2lQxHrBobT+FwqDZt+ozjMoel50UidXnlA1Gddb19jYxI0os
B+Fz79YbZXOBSkscaquJDm2ll+Ma5jUlaCGv5ybCViZ8Fi4uYAEZLI2onwH45lPnKOvRFtLPIocs
eDXRWGzGk8jfBrWpeF65elVdxXBvAamd23nZg5fREF/YuyjcBiIbBgH76mnsU3ZxY1D0o6ed177j
arXK/T0PxiLp2paB9jiSGu/Jb3bVUzv0ohjidZifA9PrY89oozgMFvPV8J0lRkZ4jkKUt/JuA3fy
G/Haj9xqPkWulevT7Bc3/iLGxBUu2iC3aFxDMS+bOSeurqZ4pzH/QbEd3RGKi8Kxj+8IkvrTHWxx
6o32Wc3Bk7FE5Z549f7Q1UDPA3zHRUkqY2utaQcN+8am80uhT/geibZf9jy4wYdvjnEkHDBNNx6s
vP7qo/bYbCtVTOdfOQMddUhbFE9zc5ebbWLrnnqikZ+1+WOY6x9z2PQox1J9luAFcV41S7zO2o/d
Sef3JNkTaWl2xqExtDgFa6l+KOT1K2CmLZt4JA/soTyNOjSSKcQpxem78hIN6DE8aLxE+jr/qlqe
GJLPnqHsnKyqZ+fOQYxPmF4wqmsNn8z43T4Vei6z0c23J1z0UNrNjmoLfc9KMFpyYxu9+jqa1olE
z6C5Be3J3L1yYqnqROVn2K3othV+xUvaPu/gGwnnV9IuLqnFxfK4r3JkzSpck9Y12+dAkb1YDhYP
p1XXCaQhDwoIS+8UHY29fFJzOLHTR7DtFkzdo2dvnxH2prehO3RXaLh9alp1lRnjMo2J1y6Ie7O/
t368Sd2mZh9Mt5U3bXGX2+JZVm6ZYNFaXkH19C8NLoEPuAFQdm4MOg4amCCuhSd/Ik11p61kvyZh
rbklclftj5yYdVpZSyUTatH62TJy677pp0Cl3Z8St9ulfXlgfEL3ynq9X3pfEywR9E/Bn/qY/URq
5SaaZsKW6VcSmZO3FK+13I9qt70MNUg/R/3FPkawf/dO6V9dyZEKAyat50WSxY7e0c8kh0fO7HxU
RVi8zMHYOgdrc4dM4LqXWVtNXwaeerKNhqfeDdfuLPw1UnRoZpRZqyihUvkwexhYsTJN44b18c0n
E5mvvqor77YOJ/2womr8FE6w4t27yvPuVctnPQ1I6f2S68Mm++hsDbzE0piaT1cGVrIE835nrYYk
t6MAS43H3aeFdrrysGO3tqFW+eoHYHhxI7yZb7LY8yYN3D3AgXh3D9Y4WPw19b6njjNb17NEalN8
3rM5leujs6/+0zqZ87VbevpritCk4ihASthmOC8z6rfnoBqNs/7TWwXLwFsV1jg8oL3+2kQ5nUym
FTezY1L1WtpOXBLCD0ZZT9dkBAcpiYj1ne0Z4WuRl21m9ItmlakvistOIo2dUXcYtbVd/gGAQ0gz
C0bqvdbU+IR3LaepscQjyps+lJ5qjzlHXGJPRZEwtxsP+Fu0zyA3RiZ3S559TD2udtJKDw33KuLd
nw5zs2gPNlKtvrqotm5k2fTvy5+etLOqKu1ab3o2qPkThn7I6+h5/OFRXJb9FpOQ6t8syJO3uTDQ
ybto8zilezs8b52/JxESfFzaUhy9ctmPJQ0i0js50Ex3mPmgypapRNHKMBgXN0ODEIIzp39tYhP2
EpZomIVnNo9VXnwseWkdik0RudeGNGwkaB9WWbupGA0rW5chIDGzFJ+bUdXfC4edeEfa9jXLgvzp
yJ5NDEU6HqTvjefSkgXvPjYNp8n0xoMYx/bBKGR4QOvRd96knwndXTA/9eAjg9yLN9/tyMQMgnSp
tT6ugbukQ8dp145qumkkQxPijIK0hGs8wYLRjHWhcQrLiwVGMzjv2z7w7BX7dDCcJTw4Rv4yhcX2
G9Kpu5F2N2bOHD0aa6eeyfpElhDisDo6s4blLTe4tsctKvllHHLVr2eU4jM82reicjKksvKQo9fE
fvg590uGCpM2eZA2Vv85rMHVyqpQXKGOuIuw0XStdByDIYm6WqQu5idxN9ltbMzQ7SijRzjn10I5
azz4KmdTdUhCT76KbUhzd5Up22bMGUe7/VJib57Iyql/LOs2xJJu7DX3A74wo7/vNt+4hOQ6t/j7
EpQbuFhFryp62urFiyHBvGzwdZS4VXnBtmrzihriyUXKajT1VuXhDL/2mRUYCu0guO/c8tDNYcK8
2UwbXdl0Q/6h9Y0nv5vzeJ3cp9Jw3zbTWF6xj30jZcS68RiPnsBRTqM8Obmdhp44uEshzy02cCOG
Ukm/6fawdFscorSf1VT8NqYuLWm0kqkPmphVZSfuy3xJO9Envluf3EWBCvjMlwaSVxN/8qos7Kbv
IA/jKSABLfaaPGtA1nQ34l+7TV8h7y3MxtPafZOBPuGg+BZVfcbA8s5UTJ1XvMQCxiDd5B1l9Gsd
tqd5ZvmY2QwdHYd+qsyGi1zfYft/Jym6ZBV2DLPVg+AmbWrVHgr0JO7W4zL5GUsVa+ZLO0grtkiu
8ew9NOYmeXejZ2QzNI9g+20K9Bflt/SZyl1TbH6Z+LPFmsL+v7G7fAyVn/VU0VcIaSnegL+n4pLa
p79htEEPHtjjdAdjfMDZ7vfqb8+STeoUpHCnNkJLLoojOrkgXr3L00qNY9IrIU+278+0sDYWbBUI
Bnef8WoSwXR0CybGUkAl4KGB5UW6R5sTu0VDILS5e09hRZSpkDoRbv442C06zOKY5nGBkIylqx6h
B4f7wgv7Kw+7o7gfqyEmuOt6mlGvu5IDPSzRFnRK4ok1ZNbUft+NgQFDjinPZkNLDb6keCuLmzYQ
iUb2PEZm9XtZG7p1W/lnBulI3S1TuED3rh+vlubq8PeXIsIvm45Z3o7oMBIrFv8dS6bryKjD0xIV
wbWncOgAlDCGF5wsGEmvnT6j90NUuGo/aeZ2pE9h9TjPvZHw7ObPZm4NiWqj4F6W5UIyTTNczeQL
ppG9oipUQPfjhM29Nw4uDpHLwHFa3gfmYJ58MmYerMhQt4DSEIdSTk9575WvLtfbwV7M/ZpB1s64
3w+7GzyhuNP6dfueh+2EZZcqmFpEU5Sg5O/oiQGOUU7uUkivl4xcFV6JrXETd6YYFdYGbeAHtfrS
fSiPtYQcIT/tYdon5paoMtbdEC1IJ+NYXzFnsq4HJ8+TcWLdfdGm/UJAY3Njt3790FNjpVa/LHfj
6I3ZYtRmPGJF+xgMdRDbTmu8cgSE77JpvOt1o6KPAldehwtfj7YdmWxb85E7lMB+Z/QnN5iMUzHp
JvaWX13RQ0fkMpGj9SMc+2NdshZuH7e9ehkq/yrcf+dgVRcTd9usdLyMkxVLe8wC2d3MTI3surjN
bQ7iZkUjGvJjCPDbGOF3woS+qLbFebBKKw5c/Ta75LvM9XJfNg+btZ8sn3pKDduRyJvLa7o1dTrn
tTrOWvXosXt4ziMGa2LmXlUagd+XHeX/rhJ7mR4A+RZcEKK9zfy50KcLrfGKBzdj3w5LL5yu4EBW
72GuqpKfjwpjmiXFeDkY31Xe1jkXg1/8MqtmzKRYdnZ21DBQhTcjHUwXZE61t4+VLH2CY9R3DxrC
iWeDPKR4tp3pTdousm63rGOSt9P0yQRHZFFvdgAvYnoVRDusMe7k/XEUa3VshZwz3Fv0l90Z9M/9
mPMcbFrcwKCQ1Dt6+a0x1uuhborhx4iB0I09Dc+NWS/fELHWdLJQ9+O+WMUNdyKXRTGEV2QQ0f8R
KVL78Z6TPxBvbrAhO8IqoV+65kclpGlxVjvLcbLGMO1Cczj4kw5/r6ELyiZxE+Jj+RWeRZ3A/oqB
ojc2NTu97XzTV0hQqzfKY0mo7TlYyuEHsUxbbNVD8G0d8wV5UKlToxZ1XCIyLWoinE9T3wafxrYU
18QizE9EBCM829ibIJSW85XyuvboXwAc64LiNBcoZ9L+q6OIWTGZH4B9iwDPAOaH4A9hhgm4flWD
PyAADzuq2QX8ceYLBKQtYI3mQgbtfyAhVFznrryQQ5CSGydzo14EJ8WBxK2RMkXlh/wPdoT9nEJO
Rbg0CL+jYqnCm4H6i45dj3MSlO2L9CN1eUOtNyO8wE3DhXPCOAHkaf4Lf7qQUB1X3NV2oaPKsDN/
BTkcRGwuMrqyLxxVt3sgVSjJxp26cFbAp+6WAWblV93a3vpbMH7ZgFnuhdDaZ2Icmj/U1oXfqi4k
F9OQOlv/4F1Et6m0ujBfvT0b35nt1L+rCxFmBsV+xI3Xe2MizWVgLO0j0bL2tW2KKpMXrqz+g5jJ
P7hZeSHP+HUDoeUXHi36g6ZFF0qt+wOshUyQH0kDAmOLANpQjkDbOh2iN114t+ZCvrE46p1YQ4Ad
/APGDX8gOb6o5b20xy9iQOyH6QLUsWU83UYXyG694Hb1H/Kuh9viQQDHY7tvS6Nt+7CL/U15+QMT
JA5LY7heWtxIO/lPb9T/L3r+N+uyC/+/lj2vhvnX31nzP//DX7qnE/2DjYbwn0QoCVbgon/pno77
D7Y8GCSDNuPUj+/nf+mejvMPkOwLXInkfUmG5X/6p+5pR//gH7CdyQID/8FFLf0/oM1Z5P277HlZ
eST0iJ/vkfnhAXX+XfZUaxVRqEuy9EplnTxiQG/qfWCO4k5zFCBcGi33XWHWZ1fQMR0McIrWM7Y5
EbN7ibUM9FlYzg/d2dNZI6U/Mqp4k0OVOqOh73pVbc840TjfSZOK+mSQqz6ODgfyspv7DaaYtHBi
XB5gLqZb4XW+uHI0UQRcMhcPRdug4j5Eo9PhNIhqZB/CxumwmaLTqnD3M2dxK01fLjIJfZx4uX2s
vPlqPeZ3HzmuPiJMHeFGZHkXZWjEgEZbkZEAaosRTKIDy0sHt+DN2AIgi6QymfRhExBc60n50/UY
lGFGhgfFQVdb00VDsPsYpwDqzKEovDtMwfU5HHrbZepFZLi17Bww/LldUq5OJWHfEFXWZFz07t9V
YihtzObnyT72cmWVnNHKiLVtbYbDY5Fv1Rny2i2u9F5ZJpJe2cKypFNQFbRgY/TdEZKd4KTheyJA
0KkxT/KaTqEAG93b1K0rYh265N2E/07aFNwi96vQTVJvi34OTVCyWzeqV3nXRtxa0AAr0oTXR94H
w9GZz1BhRfzd9Le+uwIUkU4e7xY0SXEoBVUEnTiACz3sqnIF4dAQUp3O9po/W3NReuexDnNRU/L7
vnEVNZEApDPXiCEcYl3ws/Cby0rPUHuAsJgTETHDQ0S5ORPRmEngmTAGcldNgvEKdIcbFkjHnqjl
YWRRhMCDloicj10qku1nK4fD86Z2c776lmbeL8eOqaPerDnRlUd2iG465rQj3Bt/orH/XOx63tJ1
3S1cY3PXfFu1VxVZFzCb/2bP7VYccSDMfyyhKj5ad98YlavI22PGTZFLaGDZfJOF5nz3wu2SULkG
g4kCGEj4W7MO+WzjQI3or9TqhpTBvedCcaWY5zr3oiCwmq7Hi9rYUhPJA0bZVedch+5vNlK6S553
Hl7nWzAMVDhDrhJ3oGTIegPG1zBG24sr8L1TC2JdxxDS+1O3B4bJihHxVygObnTbAG7uqPltf25m
p5oO9l6jFrfDvn2fvRkH2Eojy4bVuNQpv/DgVxlAssVtsJqv874QEzAONhWzsw19Usq6cdOcRZk8
gWoDG2KmZg63uHU49FTDYNDRlHnfXxdzI5Z4MobpS+Y4MWXK7YBtl8msjNTpiqU/sWVh3bqqEOc6
DGFGDCwHDsYoL3ZgXKJ7ujaETN0UobnoNMes9fKF+CP8bjnPyLAuwnIsFJsiae9HRpeKcDxajd39
MGYo12wPFE/b3kTdd3MBxfFl6N758AZNovy9OlR9rx2mNb5ZZgjegEAknMvgkVn52h7WwBl/BHMh
/jt7Z7IjN5Ju6XfpPQuch63Tp/BwjwjFJCk2RIQGGknjZDSOT98fVfdeSJFqCbVo9KaBQiITWSk6
SaMN/3/Od771EaCQvbcY06dMlcV9WMPs8hTSvyO+xQA9RD1M6TbkDwr2bRBMt57KK3wwprC21mwl
0w6UQJKrg5fA9tkvCViXvUNhnQzOjdfXG1VqH3N/J8uNOVA8/bcB4f8vxP9r5Yr8n9fhzWuVytev
3zrxcwdy/W/+vRRH9r9IP2SJ4zSMG4QV4r+X4jD8FzgFSiHA/Fbvp8d6/1/GL5u+JUATSkSQcdgN
WiyQ/70UW//CcIxrEpfWaqinpfgfLMW/GrTpb0e0ubm0S1orv2TdDfzc5i5TBrswouy45LXLBDvn
h1RAOPSXSh5Sp3D3Pz2b31jA1oX9p7a6C2BhRX0S08HWg6yJd9erHIvtfVWlRyadKXatLnl0B1Fe
zcuQX+ZQmByT5X8W/U5+Gxel/wtlCLAXfId3Uly7C8d+YL096tYzzp0sBEdw39mQyl385f7e2XDW
S9HOxU+Hl2+1TK0bn59kAxVJNkvDJuE49yVxOYtrbBEsuoA1imKv4D1tMh1wMlv/ToTm+PTnx/vu
8iE3GVLsxsFAGso/28ke2vpReqE6FpoazShLZ6/rxbizEetgS6jVsqGU4N6gPmjfULV3hz9f/4ft
/Kf3yw8AIuVZLg8ddCoD+9f7L0b2/L1vtcekX19yMdlPfWdkL8WQUXOcEfdzehLudWO3WyAv/aEt
Kw+h7mTT3Rp0Zz0Efj8dQqsfP42zI9O/6Drejfcfvw8+Nxhp21sJzu9+X1Z7uEml2R7bUCA9LKth
23mTfwzlMO302mf8ywNZzV7vHggs/BXmBlQNYPS7AU+ufEhto++OeF/YWrmoJK0Nd+aHOw6QVHTr
Nr/PVbHF7YODP7R1goAxmM9TXRT6LyaxH/vqn38NrHaTqEpmHMyeBDu++zUcv2q1iqyPSKDg2TQq
jerNENjdqSWEg7O6Evl5aHAOZH3z1cdMeuhGf9kRX+/SmU1CcY+BzXyhuauyDTmIKW0KAFPPqe6b
K7V29zYpKjCqadqifDmGfHA188u5rFrjqhThSPOGZg41/jq5BKRWvfz5gf/AA7y/RWS+Fm95/Q7f
f4GN1hYm2KykhjSGxNtWbedstW6mJ6l8UoGCZnquYcSadDOt6MaUTbFvKRUSpoHZk8OwvqrLpHsb
LM+4W9BvPUivN8HuzT6SgVw+5IXVfIaNRl+26/OvDmnXcb1o+7VfDMwyE+0tM27twXl26YhT8qqW
7jKWw7Br00g+/Pl2V33IP+4WGM6aQo9l9X1QpTGMCRVXIY/LaojwobLG3ez9jTX//qth2Fjmql4B
1Yz97r05M0RP2E/8riPV0vSTsbawEg0mWS3et7CgNPbnm/L+eVPoxTiaMpHRzH5PYwomxHeL4nJO
WacXvIwnfthE9Xn6G8zr3XIU/rgxFj5SYzHdBvb6S36arkuIbKnTdfKIPjG9SCrET7lvyofFaLtT
72TyobREdv/n23s/Sa8XXX2hYMsipqD3aUT4oyNT6qo8aho1bzTbQkrHRcuXiAPQcogC8Z3nOZqa
z4VeewDKM/72Qn/3hFE2YR3He7VCaH69b2Ncq9nmWhytA4MilFkzbvoKubdNL+Mv6Uu/GT28SVzC
CJzwJ/3I1fjpIQ+cF7UuUnVsjEA+uNnITJuNwaFmt7HhqKm//Pn5vtfurW8VnreNvxexFg/43SJc
Q4vI2qisj2bbLkvscgrUOxHUyEpdYhPKeDGK5c4KEEAII08gqdZhdkakQ/9iEFmYX9WoGC5VknVv
va/6t9JuBtbrMXH2Y+Yb58TVfwPK/vaNgPUHj8S3hmDt1zeCrKvwbXpfR2RSHkV3diZJIKvrCGPP
45+fz+8GPeXwCNiAxX347y5VhRnHQG6J7ZBKLpbdWZe+m8aTYbfhyXWK6lo4ZGP++aK/uT/8vGyD
Yeasxuj1R/00CJbRbQu7omUx4cHaB06VXKiX+8fKS4y/5ML85vsCVIuZnIv9gEr+eqlazMDv5qY+
JnoU1b708/wMbzHkdNh2H3ptzVe2ozXSOnJcziPpvn8Z8L+7V64O6moF5hFg9esPIPsjGA08qcfS
TXu6CtyhNTfRbZ/V0V+QCutQfjf/A5GCKAEkFybh+60tG3R/nSzLo8uadZoqpwOHvbA2h+biPKeY
5/ItR8nuZFBY+ssr/c1zRhtJ1THg4ozcd+OoDQu5eKPfHLPWHA4OHaF70dKqR5IIIiFfZuaubLQn
uZkVMBFaGOy2/jyqfjeUwdV4VDPx2gfv07CXjrS6IfSaoytMrEd0Xq9GnZg7ujYfytSAyCht+bc9
3W9eLzOmR4STSSk1eA8nXLkWZtsxeaa5G90k+HnpiWGHQq7OAXz/5ztcH+K7FwwTgYIp20c/4JT2
61hqOCGF8ARQcbBXu8lK9TR0f92l/uYiFHYZqwHKVhsGya8XKdE9eUspmBFSHB4bqzGiHG8PrY4/
38xvnpxtsu4A3YG6E71/cpLCIGJoEB8T1q3nIkMBgqsFZ9FQOFXzl7Hxm0/DZi3lJBUAGPpHEpWq
6TJiAFBHnzs+lCLK7G1ksqNd6Ahfo5g37pK+HjLa4D7q4v+pANz9+/X8DDr53fMEJhV5680GzAC/
Pk8jZ4XSU6WOsvCNrRrcNyNn1fvzRX4z9gl3iBj8xHn+cw2PDLOlfBaUx5bi3k2ysGlYaCieUj1m
+65o4RNkUfq3zctvFnO+dQAd3BlL1fsD1OIKLBQyKY+GrtznCpXVXUhn6TF06vyY++XfvvC1cPL+
A3A4ydJ0YPUgouPdB5DCDCnl4tfH3KFaecQfmLSbHATgdz6G4ImJIcL+FUXj09KEyV1UjRDJRFZT
pU29vP3euJZ8GHObU4Cq5uCAqtHBnDWKN8/N2PsXnh6dmG0BRcWwjZydg58ceqzdPbJxaT7++aX9
5guAHoO/bF17qd+sg/anZdDxzU67FSZzu8FvsmnI7dsG4HY+oiMa/hLP9ZtrrRMjC4PNu+Ls+eu1
AjtskOUUbG59g4xla1z2izJoEK61iP/4tjxoRMxP6MPYub9b8WbE2tVsz/L4o+LRmcgbzSQ0tm4i
8r+sOmvp692AoIttU2ZY6SoOu5hfb6vMUmM0p4SPa0o5UWvfwaJikWtgKWm+VNrGeeIqr15utZxZ
fPo59OGnF/KhM8aqiCXj7G4Oh+Wsg6Z8cpcJvT2vBBZDbdRvf34wtv3PX8scxE6bch2Tnv/uJbTu
3IE3oyBCyz29bkaneZVYqs/oCMBajlmWvvWmUI/aa1OEF1ZC9riyEQUGogU+4KaxsEz9QdUaPXrA
WaSW/bAFu9GdSEAJP4xhNR1Qc6DGS/zyevSzv8aAMB/+chPUC9hKAZaBm73KAa3357+8U3BIbdnA
SjC82B5V/zmBGUQhuamw/7qKCJ/N0Pnl28h+gEcOPJbz9dKOA/7uoSQ9aQrDLA4bpyUxE3zIFKsw
EmFMd8x9FmGGi390bTjCde0H5SGjLr6r54WNy+RKMpgi5LjJXruQOhH15+m88+dCvQo3bLJdYTa0
Jji4YcVzkb26m7C+Lgoj+GAWojq1dDYvszuh9BtUK2LPS+3bPGXXFM9d0C6xAlUyHmhL1W+ekLmx
rRM/22pIeJtwxhPWL3lwSqIieLKQxq2Ganpkbh1B6piOiW11u6m1wPrQ5pYPmUyNr2GTOAzNXA7f
gm65X4rqu2nV9hZb6bITk4Vqq4j6GFM9tk7IEK8050ifzE0Sh4o6uJG2sXD/Q/OIc/RrlATZhT4c
zv7O7EpgqI77JBwPRbYjCdC1o264tKGx9AdprUqbKpe3qWglYuWZ10G0r/HY1nP2abZxF2MdgKAl
vMn47tGQ3BFs5Q4bE2KRPnuZjB6z1kluKxRwjFe3giYTKjx+jcY9oZvOW3YG7Z1t3jdYFpJg0Bf0
yvQ6/T4ZXqPWKcz9gBiACL7xpYOh8cZAqLGHe+X8WaGKveryFuYAp5Di0CcOmtpQ+d6uGrv8nl2z
xHwih8/MneUXa9LTFUU9BzOAbJ6jdCAE1OtBgVUROMrCLhre0SgIJUgeumB4jkpZjhvieiJ3T1sa
aHGOTeW2G8tgk08yUhvaaz3ZUlGHY1Nmst4LE2PwhFJ2ay+2G4e1Wd8ZbdWdM1bwjxnhMsAjkuwU
oqK7MpzK3FelG17mqMRCCas5/Oy7hrqChImwk8xUzonDp6Ch64JES5yAWXzNiZ/fJ5ow4BJ1DxrN
8MGd6tdA6/JYsRI86KFQj14eOMdu4RDa23B5N7Uqh5uyN90Cw4Ajdp3lD+2GJu4bR5bug3CKlkah
W5wo5dlXaeuv8nnL2C2cZM9mQr+pzB/hSOfbHpPKiXotVlzfQMJf5TaNSwtTYA2sbZd1ySLiupgA
J+R+lIm9QoG5TyyaYfRawxTLP+VssqOGvt9pc2pQkgQE7MThbOoEdDU9bBaxg6WN8G1qs4KjjovU
tkJjWkwJAuNKQLJZQuAHi0zP/YLCNQjEcBEoRPVmyeSwTVckB9LNGXoDFudr8iaNuMpwiFuDF74M
5PA+YRHqMdf2OHQY49ZVqfLVXDc4xjMuxQu2keWjQjZ3mKbM+pahRfuepF76ZJh+/ba0HxKMl6zz
zJwHK+rTPUCe/HZakuaMt1bATCl1FsSceOrY81v+ORhRi6JyPYTZ2NysuPK3RmXTsRKwZcbFMO+x
J6YvvWXYu0GiqprJnTy5gx9sIuWxDI6NNdy3erC/IXjDxU/1dduZk957lf2xMx2q5AZNR9Rok16Q
xgmTpCUUdgLfdcPjqmGaxH7TBk/JaPQf3YJjHhFs3rADs1KVMCLM4Thpe/4SBhMw3WViN1OMZisR
O6F9RUAALwldvXM7E75WbrzSnT5USbR8BB6E9oJ4nu0U9ENzlznYdTZ9OxlvVj6jcjNtgVpoKJ8b
IcLrySyquFWMtS19UzzODsyd2BwxIcdDVeiDqLJ8l0xGdnTZzJy8KOkeDU94CqM3ZGIGsd3ckbAr
DKwhOJA3RZm4+9TUhbWzumWVFSN/yPbsh6LzVMKyMHtU5lnaOI9eEyUUZxyjuOLl2e2+7pvhkBZl
+dXnsPIwUBJ666rv01jQYgBv9Y3aJBEhKGoL4JdMkNsod70PncPkOwVJEAuUsXT2zeChtcroWus+
3ASpX9EsHQcmc+G0yas/dNGtbvLqNNZDe9J4zCGp0cD95I/ldLFoqcbeIK5JOpPHcspN+PwObVdl
yXjGQxFbrWoPfLb9HoBHv1sWl3v1SEOb5GDsrdJ3r9pZrysIe4iX0fdN0GSU5x6Q+kXFJ2mAASkC
Wx8tdwSK2PdNuWn1/M2jhX0xJulezWCwPnt+QNOExvkHu/EU3M+geZC2NyIyMMTX2a2W52bM5a5t
q4O2bfmhD9znTglEJQbBkcs4TSYmhmlm9qoTq4v7AhIVjN9k+OxK1730oZeeSqf34wXRWLOZUOle
ebNjotqnhpvHxuLo68ZV2WNVVlaxUZ1RnMvBHW/b2Vf1qdeeZyPkNz0gUtPASxDE3y5uvpqaMMWV
Rs3K5kUYwEzYI4/2GJh74s2nR1Ub4SER4bALPZpIiLJvgJPjFcbvRqW7ynT4sAS1P28paibGRvoE
IYhgKj9ASmzauLENkR1GbbE77QLnG+kI6d6VTmduq7nNoHd4wDRKHEubZsVGJ3PUXHkeuRU8fXl2
TeM40254I6gousK8kFPJcL3h4CdjBMxpUPI8zEv3VSStEHjgCUvbSrdt6IGMHM+2aYBfckKPBwFH
Vt+l0Vs3jS+8pyGqPFTz1pCeB5k5cpNhOWAyrQdixHu/8Xd15fcfsCnaxyUkZcdG0IyRL7OvZ1JZ
AHX54qaZSbiIcDtdq5LbBJLC8WhqfGvT+Rb2Odd5RbEQxqEhq3g2OkzXCLOKLeF16Etbr7w3MUHv
XE809GObdrlmwvqG0KLaLexWrrsqbWGEDdUr8gMGfJBum9oYrrSGxwxKcTinGU0H6FHwsHSQ7qgD
z3E41fm2cZ23fBjVR1N504YUAetT1uEY0UnwbDXWEodFa2+oIpkaNELgXGUT2Vkzgg9YBVF+9Jda
7NJh1FuE3cYxGwktsazKOZPtdmOPY41hkqNjnDL7bZChjhuDzg2el1Y80EYrD3mqxGXRiHD51wQU
4ypzbgtAY/cOMpYbg/AD5q9IUwhcjfxN0j0o+nE6LmycpAAHaKGac3jF2K8/CkcZWz2q5HnK2+6D
Mda5irM6qPfl+oi6oJgRsoEoCDJfHQM1pjun+MTqxyxe2an16FrFwrYf3NOGAjAHEyutskva+Qhn
q/RkdstrKGy1cTrMMzZ0t6NV1UOMZBs3mKFMdc8G57tvlPXLsFTqehDqY59M6nOgoreumdlqB8yB
FvPvWHi4mpT1ApiovnOYF3ZVWi73QaFR/CZkTdpG9kH0C7SLhs30IUXEtSntaoFE44/bHjU4mxAO
1irS5cX0u2jn+rrdJW2prsMIsJOoZbRPkzEuu1xduUGWXTiEQFIhU26TOLOF1WNJP8K6SPFJiXuk
Ro9yFg2IH92clsoAu+Am1TlyyC3kGyCDJ3HfiJVd93YTJll0K0Bg2RaWTfaZBBT/JNg8bi0FaD0P
l3rbkiS9M3L4U3g6JQ6TMmIymLqdXVbrRlNd5rzHB6v0M0ymaVM4Xn8Cz4wf0QRWEltWhmnI8rPI
3ANfwEhi+E/5XC7VpjHaHJ25heJvwkcJOiuNdsQe+pdcahFbSz0chtIwSAuFp4nxIcDcN5W3U+41
X5oKd0dQTQ99nfygZZl70Wflx35Mh8PI0Wdn1+NjG002TZ7Ge5YZVm6VpuOuK8bikhpRtDXx9LjV
fJJmY17ZcjRvVI8oW0DSOlptGm50Ca+lNZrutJSp82XMiL3Rft6B6wnYnPXh9OSusSU8/yYOGhd3
Jt5jzC7OSyYB+WF7Xnao/BjhVqIoCdRHRTJRnHtAHaUlJ3ZJRlbdRKNudoUC8GePrXsb1k5wZQn5
xeoy/ayT1j0yow+nRGnKhhiid27vpW/jDJCNADNBH9Qpnju/71+RpdcfIgBxn+wBcF3rVYe+DJ1r
PSbdFqWI2gBRGU7GYFXRMauoJdTu1Ozmxul4d3I1DIuh+o6THpHnDDIM74roKTNn5tG0lbiJfHRm
bsqiaxqJsTNE354UeWYbgWpwH1i1ueWVyVg0hmILDr0oGsODwzPdsDiESDQwUredjo2s8HZejjyy
CG02nxiTjVmqPemieex0UXM/FeQJNBlzIamcatfQHcenwdzjc4bZ5qDaLj7wEQ6moTbiKCuqvaVb
fHEIDPaGStE3umzss82YF8NlxsJ1F/iDf02NRu1n31kYp/5J4W2ttpEz1rdW5lm3FTvAo8Gu7gr0
Pk4QzYm4w4R0LzkzbbjAuNVhiPUoqzDDwis7SqOjGm82FpNKa25Azpxlnb2Zs+nfyBZDEeSAm6Fi
gz8Yy1e31XkclMUFAGK0sUfb/l6LQcQ9qR0fQM7JvW0KhP3ZbFxL3Iw24r8eIa3p90/JYFdnzDnz
VnjVjR6GF3oCSCk782NV4PYw+lpue2ETC9/4Ou5MTB4S8g5nWV18aIaadZsiOFJ7gJmyccYNyvr+
ZA12xsG8TQ6mnQm+9qnYCTeJnkcLma7Msy+FNy7ntqNeGdf5EsRBRvPDHfR88IgW+zqwt9prVA1X
FmyVu5HI9K1tM+cGJpuVjVK0H+O2bN0XdyhMICTS2IGZLJ+Mrkuuww7FXJHAYk1nC9u4TnCYTel8
i2TkDRDYvO1RzIqNEsFb0TZ1zLkJvZ5w3cceYf+mKv1ma/V1BLJ/TYXNfBmwfOQLeE/eFtSQBXJn
BgQyisgg7nEdBmN9GLtJ30gAqk8l4FUWlDrZDo1TnMhdzHadP+P9gkL1iHnxMNdjdxW5AkNZNKhX
3YMsMdV0U0sAA0bF4MYi3Hzw09L7Ysr22XbH6ozvuYmzGU7MEk7ZKSoTf58HuDQKP8NnC+yxP6uk
7h7mQo9xX3J+jEc5hXLTTFlx7SRzgdFTfF9MOiw9FhjA074JOW0oT2ZCXXUzVA1ia0fYe6zuyzYv
AY1aFVyLkDqWbTjAVPvOjWXeF0fbc5fvEzvSs5EE1o6g94uROfrB8Quxp8WELAY53LazgvqrkwCY
cFqjY3fAl0cJySs3AQ2Suxx5AIoeZsePQYbcGw3sqS9Ee6PT0carMr1EhfomsjzYB8qqj6OnZmgF
kXmAVFWeJhwpSGsbf/hmIK+qYkgWw1MezeKjDHMF0/N7rgLOmh7mMzupFFAMv4wDeyk/pzWhmLbj
9yc1jO4Jg89wR24kS8gI3nxn4+U5JrkV4t/WqX9AD+3G03qWb0Ra76nbJffpyOSVpIs8ZlhpHlhd
wUM0VbLNAdTFxN5OqHMDt97LWvMlFSAlcW62HRvGumheknKcjn2rEypRhdjpPsOo7lkYhIPoTeFY
PKkxSg4F3qZnKtPB7VzBCtyI3Dx7TpSex1oCzHXNOtqrDFMbJ3QlMFxzwrCgGiEXhyfR1NgnZ1VA
1G1rmmyeO7sytlJlAnU12mbcdvbcsjumBddt63HZKI4gj/U4VfuaSvVVUBR3wgucXZ2yBRdLKGN3
LmScF3iGzXoprtAMQRBqw+Z5KWusT2xmpzTmgAeXD/vmvPe1IhPQs3oL2zts8l2fZffUrOgIYLzS
zcx2MAgK2KHR5G8dHydoalZyz2XGG5T5yQGyQX8zJdIkJ21xd7IMYgslFi7X4kJgzOuAs5kqItbo
iorZHovhrl38dmMlYIOXNuqvRydKjnJ079RYK6o0iu0nJpknc3BB3ZH0h3urz4xdPSbTR5ojWVx6
nKRr02+/jzS6XrF+5h9yY5jjiN0XFrNGHHDvOxdyCexPlR8QQZSy03Y2ZWnn35o0tQ4ruiBqGiyx
0UoNRDl6ZZmFvAoM6zqtvY8AzrB0ldiisrZ/qi2ruJYulN8I297Wa91lV5Ly9HkgYCo8zASAgaPA
eoA6yfUOI/7vB/x1xVY6fXtwGtlfJkRppwZ/1F7YrnhxKLoWGzAW6Pe7obnYMul2QdRl3+0wy26M
oQ0PnLQgiLDjO/WM0mt2BjX8GbTjnZsasdK+eyrLxWQPq50nSgrRaxDW9rUSfnfxhim4i6KUhs0Y
MQrrkH14P1fN3u/4ZDlO4TKXE7ALYm/vptkpsClQ0SE9ql/3Yt417gCXTVvh9K+AHeDT6Ghyw83E
M3wwSUE0YNil/teMri6GiS5Td4CoWDDUzGmGfcMp6dPuwmKNAytMgutW+w0wOBTjx56c5KsVwWJv
gpb6Tut1yaclEPVVHgwmRozUeraoMe2LpRgidhKiZ2odFo7IKF1eVILCMEf8vrfMCPZ8gEcN8emI
tr8K8o9ksqgHS7ntTQoGkoUwH5cUL0ILtiVaDBCOUVpEAvwYGKS0nvmzlT8QAT6D/rrgVAmgysvp
ixZ4dwnnWRkpFlS0pF7G28Uw1Ic6KexrmVTNY26lBbuJiuhwY8As2Qp/uC582HtxmusebMRC9iF6
dsv6OgIwPcO0K9/M0qc0L/wpvxtmUVUxlJfMP5catskmbOv8DCSDbn/R9qHYBlNmf3Szof3e9QUU
VugL1bWdhyzMeOiwwxg46u+qMcP/03LiPptQetuLCirDjq3R849tawZf5wwF7cK8+D2d6zS8Zh/m
H4koZl2dDEskcR9ZK8O5UNV144O72Wad0T4aqXCfI1nqL5hqGqqFRCWAq9T0SEemqpe+M4ftUg78
3D43snPao/cq4Pg+y6hov4N9Ml94yQHUxCxSu9E23E0v8qaBLBumeKB9LUGJOAYyIMSF4b7jSEf9
vrCPiXDsh0aq7maGS1uyMmZzBWWvdi+iK+lVjabu2C9hoXO2ol9lwVE6PVUL5pMYowM6XffH73KS
wYu7JjfzPRvM9nM3T160wbfHXxvNjAfohjuxgujWQV5y8XoB55yGSnKcp2B6qhNA1YexnKNTrpal
3dh+X7SXtAqwQaP1ybqHvBkRTCQmHvagpE2aDYPoHoa8IfkME4W7L3OjEsCIHfngmFVaXAEUEFms
h1A5W7NQCmxoWTlQHSOXyobNV5/0uQOXvKMpxIIgEE2SrY7vmsyi6wCo3QNkSH1o+nLydjroeSDd
3PFILeRGKdv/xnL3jNLc2tMwY2dRdrRui46OF1x5qhtxEizygZJG+okyPCfoyGjcfW+N5kvdBd2J
+nkO3ymXz+aUk3EeQf+IwZ/qQ0Lu3Jdu7PWNNU/zyffyPruOaPfeUJDlj4eChaV97ViGOmKccqJP
ANQwMGME+gjxor75TIxAcolyTNIB2tw9EQD5MUx82rhVMKdvlpHmZ6zcaBoGO6RAq3wKT+D+OSDt
CoqWQ9yYEVQ9E8LuQ1A2IIczoMzlFvoNozFNPPqUXcjfKifJoJQ4zjMVAdiHKmtwSdWym17ryGsf
87HSX3C/2gElOsd4NWxkmcQKtY9UNQ0Od3Ptb7OwcAKw8cP4pExHkVlNwQJgRvjMmcG/CZx0wrNT
RJda+ewP4Pr7LPKV4W+CjvmKtin78QTW+DaSTdrvc5GjFuuIXTQng32lZiK94TvQBNtSnMXt1Us0
jI5FKgG84ITmQU+2dXoACGF+aiCRhiCLUABSwWJkqSF3n0Mq9BVeeocX0eZYnnxlSl4mZLLrIUOe
68yqS+5RWLDuUgwubzPUrdt2ICE5kpG8i3SVyL2VUFfdQBbRX2Au1RRA12hdFAyzOHkw3p6dtmQQ
dH7zWdra/+o7Ij8LsgooQ84j04OpUT1qHE/lRnIyByk+Z/lMj8Hk45H1qlPJG1DyWxx+0aMAw0Ez
NmIEGk3LS6h6Okf7DloPINfcc8C2Qpd7TofIKo/UqMYnA8LT0UTgcIsvUAI1MftYjgxcloXkIgJf
PszwMR+LKBTdKfO64CuHnbHc1oPm28g0EmQ2BIuBSNUgd1Zo5HQH9tFQqmoorHW8UEf8JMkrZ59V
N3Z3hSNF3LMUtTCoVJHkVz7x5UcVBqk6p3wfZTzS4ngRBMd+Luhe3VQFX+dMvtQewiGzbjGnn+hO
8TgDy56r25EAWDYdIl12Jh2jfP+jcd0jQPuOabiGQZMMTPc+1BFADfn6feuGg85NuMq8qxk/0ipm
8ThkV4TrWMXIfM9F+EMj8n+kQzzQZoxs9aDx0tOKSnK9z9eZuWIB2EfLNJ1NLwGJUNXNfZVVE50j
i8gYNvWsQIXPv6bibB7svJovvhkqngG63zu4T7X3UkglgVrlwqeISl19rVDxkqZS6kMNH4pVtSz9
MJ7t3Je3Qk/DodVtfWUaTU2agmGe9ELy7brINX7MC6bIDUYT09bEX7diKZjbIagmt9IDobTNFod5
zktqJhGzNZxnjpTmQebA073UEPeK8X3bTkVyGbGn7LTwhqOR4hFsJvbUcVkvPCS4tKUmFrvuIH5X
FZXWyggT4zSXppw3dc2AsyHxuiD0gS3YNj3XbVW0bLZNqqQHQbvmTMN0CTc55F9g2yTj5HRMJfJm
3bePU2PxLa6EvNuhIdOI5+AfkzYyYgyvqt2OqoZD7XXeqaafANYvRFZkW4336DK6D0VnYNJMZe29
ShYUdsk4zo9NOl7yUnXDmVYoS5b2ERlXLuo/Ng/5kTxI59jnk7fPU4+hMtChjZuQzgfIEdYLzLLj
k2tqn32jYpHCyYy+0ZnlAxstg1SCMGXw6jyiRykaUm7iMZAsmOwO7WuO8f3t3A4wChrhThvRdcj4
88kiIULf9hYc5bACouBXrA2GMSGBbibj1Pdjd6I0wd14ZCJ0MaVxgxi2li1gGQzM8UbVdUxV2nPT
fwvV/i845w7f6jVsrHuP7Pwlbe2xLvnf+//L+mu+/BTc9l+/7v9lnNrqTvkfVd36Q37JU7vMr1X5
qn4x1fEf/NtUhxvhX2hpfFSfvmUS24gqbPyRpobdzgpWZw8Sw3U+XbUq/22qC/+FFnCVhLNmo3Nc
44P+y1QX/Sui+enhmKeTg13P9/8TU9169V8kSib5T6hRox+61AhL1q8SJeH1VeC6NermcOMsWw6h
nD5wndnB38Q5JET+Q2wY0DxF5kUWpmcSZPlOYeRSO0UGWdmHKV1ox3SoGDDM2wM0pHJR5W3Uo6rb
9xKn3wnbmMbkzrinBCqW8Xq0M9ONAwr5elO7jX0/i0B9dGHnz3HOLvSLObrqE4tkA3iQDCRQmyqa
cZlXDWuiGqin7wkDK51t27gy2y5DDyU/cEXQxwhjaKNY7F0o9c62RxZR0eBWbX2RkswTQPWsF94h
PqKhpgVUutahrAcgeO2M5kF5Gn/xxNGlOkq6F7DUqho2JqeyGs5QIZOzy495LYWDDgVDO4eBepyN
b/zi0UClJNsHbBbjNw5erg+xrgmvZuwGyYGrWudJgvX/3xyd13KsyhWGn4gqoIm3wGTlLN1QW0cS
oclN7Kf3N761Xd6aGehe648E4jskmo7Vug826dXUbrijOCi95VOiISOJryZaer0WBGCAHyg+wzfs
TM5/ZLiFBINiDYqks9gkcptCM/HYmXs/rJ1jH0BMXeYvfnPKvbsu+8yJbHNBCgyHiLxsIOtFlQQ6
xWXfzO9dkfZ4qezcexlMtDkRMjWKSImFG16Vaas3e2M7ydeK6XTQgiI4orCaFi2Py5+UO5Z+ytPZ
I4KK+hgd+f7qUn9gduu3gZuM6gmRCqAc2yEkbZnq9r4tlgF02x+wgEOncspX9WA0se0BHZCbI5mN
XAlNk3dm/dMLZx2iYvC1FZmB6j48JskXt+0nQVpQ0GexF5TlrfawL9zPPjgo21VqTFGQme4PEfzk
hm6lP32roTc/XLPrH7aNkle0Sd2ax6pSUORMPNOfTyufRdPGEkKjKqIJaNFQyzkg19E9bakw1l+3
t2CuWZvsv3UurVNVeC3aNNuqjHh0/REt3GJvv3jyqzmap146kTuu14yWefAuqZh1i/SqvHbawcvi
FJMG2fOEZZPGVcxr0KHJIv4IFalnnrZtVP8psm2qiIx7MPs6DfNwP3Kx4Pui3KlDKd3NRowyNkBz
Wktx32dWD/9pmNOTF0zlxziUdn0eTKN897BjB7t0LhwRubXCvO93eUl9TV6XaZyR10dtkEVmWbyl
csoPdoal+IE4I6kQJnQl6ROgX92t9qn3OroZHQaNg7afETFwERAW3fq0KbBo6KsrDsZD3TyihPJ4
2cLK/88vcXntIEJ5cSeTWQIHjgm5gr4B6kCu1DTFXUmUMgy+hp51lxYquFzrFUWcqJdvMVfbZ7/W
BoShNeZ1XG9DcBXAm1cyqVgKlC8o539aYee3fsDKslU1xJ0H80C+1pW/SNopQ/BVDVRkRKFpXeMa
4AGMOwPg+c7LfcKudAB/kJD0i8ht8RyOjc6CH4qh59KDLcT2mQ0tUqGq91OSaA1TMaiHZLu2HgRp
qtrl1CqH6qEN29wFvCJ4lzCJBKv7YBUAWa51kxmOc+4IK3wJa2cksgPHj6aQrTdKepdc43VcrlqH
PisBIQnlgydBpDPfmQHihd022upHrYByp43jDeOjNPVHKiVRCP7GeJqE62K89pW3pocwh1/fZx5E
FXFD5B7tOTnX8TjwRK6Jh/7pnX+W75RItrZLaJbODxM/JogncBUgrz1RWRMEy/CYcdwYr3PeEhvf
9hkxUR0Ecr1jqPPvQyuExRvaHhDTq2vC33MyjB5RCm2QYx3SsGs3tUN0VFrUM8DGRE2V35CsFG3m
jH7I9Saf/NeNgqSE7o3iNWipd2NB7sbvMDcBrszO8HAHDMohoXrqVBuvyu1QcvndN1o1nuvRo9pl
l9ctKpi6V9Do2xLafTSNimsmKzurOnl5ySGdM7x+aZmm1m4UU3lb+yB7kel65aFcOsfc98UcVicG
M+QUfmDp/4JZtQ/NVlOsZOQCOm+o6ERJZs40vQ8Eisp9cZ3x9yWa1TCigiFXJ0RnBA952C/bSPV2
JyIxErzJnL8g27GX9d3RSIYjC+vjp0/YtZ2U6PZIhmJwp2ovXTm4KdN1iQtj8qCknQiz5RrJ0DYJ
32n9FHiUbyc1x67NyFlSktBlVkmWxOrmX3IN1UdRN5RdjLnnkufSrvN9RpxsSslfav/TBfAGJ747
eodwDNkoyzKf/7DRKziEYHWp1xun+oSPvxLngnq38NLw21FOt1qq3rlIoW/GVpRwmkSmskZTFQLa
NlSOv/dc99r10GYowig6IawCbwY+cIIq0EFq5WDG1V6H59/owMHTVox+ogxNtYkua/AWmVvFDrtT
KGI4AFejewv5y/Vkm0+tIQnd8lqQS/JKTXmzdpycSTetaHHpJEjL2OHYx4c7Nt6jaEObNhCkTJ+Z
74z/2qa350uzZKQmLl0fTMxJVd/sSH/jWMMowja5cubuUL+Ub+aWmkj7KYohsoxASePeofFmO5Nt
1yDaq1IwQcpljO8MD26OViOtQRwWpBE7Dzx42nE1DNcaUxrVOKDlToNw3btMRuZJoP8zIdWKwdv5
BGnwzagy/fO8QtjgSHo5OvKaJAT21z8DBGUzJZ6KJr/eCBl4aKRzyapbKLg46HaZScDTILWgqct4
VXTY00Ye4lZxyzDK7VRmBzMAsxV8z6hxuJfDajiUStTntHH8c8WudtkcozTAQ0uYaNXr7RfYdHtt
Jcex2Xbf3uhgYhluR2WTDklqEIHcWxsMnwgmjE8FlUzNX422czjnDjFinVvmJ7Q2ZjwVw77ZxLp3
Wp+NFf047HtI4Gl1oi1lPE8eCpoI7R3/7Vhb5q/rEehOhKSPTMf+f75q1vqRhDBzoL0y+afdTscT
5FKyuMT+2IAwSdWklKdPWlMhhUOKjy6Myb2xOu1Wx3xouZQ9ammMWBN0HnPYe69i84/1FD7ImWW8
Si1/N5mtSABv7o3ON6Gaxn2VeeKhNl0FnD8xAkUTxTma6SPP9t2A+SzIR4OVbfRCdjwQ+jpfU1B8
i3OOviXvydGWfOtQ60QMKwOAs0cJWTcMcFuEVkQ4lPRuLRee4YAKOjssrG8cWG4MAryKHbl8WDTJ
1iXzyfc+g7rhUIcyrh0uCgi7np182/Nw0YHo9RZfD25H9M/ESC6+1SdiRSOWhfZ7bSCQVcQ0Ea+j
zfRjsUncXn3/RNLSvB5rkwExkq7p/IJ71Hc9KbZHy5jnK2Hx/5+W+zYheQkT/SKHWExkzKrCIeg5
NcR0q2nB01G4quqfl2Xh10ipY+8bIiJI1YNbL+56HPgRDXvpnauDNDYByNAt0EeKCJ0kStboI35/
4yDp0EzCBd1/V4x674PuPmo5Gsc2w2Y0ECpc66+QJp3nfsrkZaLKnoefrPyi6J9KPYqBSVDOYNi+
pMreJ1V9qHpKEBtCGFCm+ORf6va9RVcaAcAnLdJrFDiqtt/UgK2emQi9N6Wsxi2FevJFaHHTd5Pm
f+jX7O04BzhDCTud+rd0qU4TSROPmm0PEqnx2tNmlsahc2SyQq8mU4v4Q4wGljPX29FYeocdhwdK
M5usMwev0ApIgFi+SNfuHyAW0fzTuD0tyvpigC8yxEM2Sq8RMY8y4M2XrOGrp3t7pOVpNumw86fX
1ayrR2IUmO5kF+4nUabH0eAQmKy++3NHY7t1Bjvbt2ZKAAV9p2Ro48jlxEZh4PUBpY7tjHCBCKyd
MJoXQn4KCfzd5GXEerAc27rflUFNGLLifMkM1ICdOBAiSwr6wDBqkvcRo40hKLLheIApRdHheiRm
6vtgKro4R2R8waf0BMnxaKHxjutROJEShJl6W20c5hTScbLeRVicm2z4UUW108s1iRJSbldYnnMw
5nLvbFN13vLthZbuN0wM6mJhb0ETssHal59hb59aof+5jv29WcprSZAySI3CwBOJHoEi5hziXjtU
O3nv/ollAYAjyZ4aM4IZR57AW9Kuq13gLMvevjLlyF1ZPnyqE9POAsEeA90lrb+sEXybj6KXqlsg
pam5YbqzTx2hYvulai0ELXI/O/UbRoLlNHs5UO+0kdSgKc0dhhFoeyYHOdNUA42oiaNCZM6hmGnj
o8Dx2wGhLERO+DoZCPccSV+5P794E/hjnOWA/slWNIISCgDK27CR0PcKvVnNOBoZVdXhg3F0bPoo
vxr5PHX+w1hYj81Azq3JmqJ2U1+nd4XvPdA1YOzJDGPU4izgeRP2r3a3Ac4kMMODHzZfqlYX31R8
15LXKyzMdwFFtFvtVMc+hpmLYS3jF0DIT+GHw2HCxIHuqSFANCtueHfSiOD1z8AgOzacH1ovIGRU
jVS2cZO57t6o2vky2GTiEyFzXcZmNBXOpJ8dP/uAi2R76lNxDOxy2ReWEf6bhES8S2fhBEE6z9Wp
Umgw2A9sPoP0fD5XM77XKrxBWsEKLII9ON2v5jLJCeccVOK1xmnqnPOs7Z7Y7uCBgS9LGh9Qlmyz
2PdHFi+LQHeg8WQQzq0Xymujg3OqkKOesdr9Fn5XwpHxH7m1ZxLKGdC1NbUfmti6EqNGZS7IQFPr
07byq28wOPdLe1qF7+2qyViZHZiTLpIkzL0G5U+ESAmrR52OBjVl+WoqesxS7zAO/ORuSA0qYqhC
LVghCLrvvEsb1p/puqKI9b3/RsM402n2E3r+dum78T6wScIlIzsML4ZhPWaeLm/7DXkVeTd79oX9
4ARHi1q9uLClT17KVtzZmTgMeBKjHpUfKqMguGfepi3KZ7QtR+PDbvhQ3lINu6DAwiHN6mnzM4er
SDofguGMYa86ppv5EvjFo96IVx4MvknsjaRyDr0Ttyjj0VL9ZXq5IdgkO9g4OjauMppo3GVjHc/W
Y7FVS1SRSxYjWF8hYWsUyg7dEoHdLTdoCUXSaOt9G6d8x7xmMb8aKYHAuHHUEQECaYEtdS9kUS1f
tu90MYpAM6EsEClHO82nXJQqjechI/MMNIkST4QW93VlNjd1vtQfJRKIryyft4TiUPnJ0zR9TMrv
oXyKh6ChrbZRdK1kdXinybCYnc5KHJXpmUNcD3dbuX0QtFzP+21sy0fJ7oK9IujNxyqffyg2TurQ
1FErxbgbkC/xjeZJLzKqPMZvyhamw2IZt2QBjgk0Z/vR5e7jtCBs5AG+IaGD8NaG8oXOQ07QhlJ/
FG2lf20teCRItXVAEx6d3IhCtXE0UZ9BMj2F4vm+XIX5KydMAEtFwL893gsCFAltp8ltsoJPbUr/
6NuYdfKSdoLU7/dWoccPmKfVZYvw+nMbov632kOA+vPStzNS8vFW6ux5LEs+flp/LVO3RGjwDyqr
v0m4e1ixPpYSL0ljtQ+IQNwPb72WFJj1u1X1L8Ik/XlFXZsguPzrcRTeujlIWWoTXu4Ro18X02+e
muPZAG/B+EKHSXdeLOdDGuNhth334IoNmKRVKEldnlbVXp12BE2XcpX3yxQYr6HO7wzoliQAYqLx
YXD3/WLzs8xjgHy8bsUTWWGsxms2cnMZ9JK4dNhagj0jR41B0136ycwtSQIsHsW1+8Ce8nfTmirG
WjOIhlFiidvOQzAdDevqSewosZkxjSGTGO/Safmqe+MXlHaKTEW/Z7AwrjVQ3IlRU5S2eUHBLTc3
31mOchP+/LZC3WiERsPu3IE2YCYdd06Fd1MFiNGT0VuoMmGTouQ2+JMLlFzYqBQxcXFlIdFAb/4C
ZwM6A4RHOwvq3/6GPfQf16YPLW98cd81sav4p/k0jn1j8m8TW975u9Yy70cHsWXazPXVO1GISKOk
RNMJcRf2yB2xAOiwttjSUXbxyh+hydp9inqH44CczAvuEm41Q+0oCUkYsF6kj3IqWTJ/zi50Lumn
rBInymNyapSmsIhdsf76Xr/sjYCPRqLIXTq0iOCd8WS76wuWx9S+Aq9+Yrkz3qn2WGu+NS1ccORN
N4e5IS8fKfwY0RL9sNiTMKJ5QMoyXHPLffjWHTauNL6G1MmkdKS9J6WFO3bMrn9+g1eyFTvEBU4y
W6n70mkOqDUfrZhsVXHMO6VJRMxMFNqUT9yaXXHTu/MzdQwJ1v9Da01JK7ztl8Yl8m1G4IsIVVOw
y4C6o6FezeuH4s93wZdxBQl7x4FAe0XmMmEtIF3JArwOHNhswF/z3JZfW281zW6oNdfVynNWLkN/
NCZ4QZqKcuSsakp6063AJ2vz7Ins3GUUwlB/9Gc2MJ02oOHkHLZwfFfAdLeuzIxXvZCgvgxvszP/
h/1wF6acpNe1kVNpq4H1bIs4t4DfBFNG+jK4wRPsRoAGweohQVvCi3A00pead9PXHCCcCw0JBrHm
DtB7Fl6CJWRVGh3wj7T1AWvLCSWcYjdBKx1THEsSte39I+NfX9pm+UNTuG/aqz6PkJ7TFAaYYarx
t7E6rJKLfKEF8jCv7bumXRozj0ZB3R1TVsZ/m804VaM0GDpLYjOiZxAPqj4Hpv9a9+VpoMJbdlpA
zzV2TL1XskjASiO/6pNp6nihqaiJK+ZBp3NA5uUHhwN4XWZ98EtuO9u37slppwCTRXMV1MfQFgq8
HSwOEEB5sEd1oQ4JZVFZIhIfBfgUTUsmvk49s5g1+hLauThLxOfnvhn+0nCEOsRx/lFl/z/0snm4
KWbEwXIrvtjSzB2lojOO3e2mXtQH4WUkXM85RpoqDx5r2S23DbfKsEBZ9wAz9MOg4Ogs2nmw7jB2
evca2OC5HbbLBP99R6IH0fWVNd3jDXnGZsZb3JNWf1USZxN3eRNuTyZnKtT9AzDhfaFytkTsqIdr
3MVb6pt/E9mfFD1SB2DebwSEYrbu3vrWNmMOYDt2p+lddCGirrB+94PZPw0z1iaOUBOKoj2UgypR
EsqPzeGsGdmY6M6kuj0bTxnhp5EI2+XVnzugKug35GAeOiZUrEjVX7y+stmycapgNpVPYY/Nj0Wi
x5epraOVbWo/9OKRyo3gEkxLf+931nnqy+q1dp32Rw2C3i4bzRFB9nJfhH3LbkjLb5h7/7ieG9yp
NJXEZrvVCBGoqehVee/Qj0rpokmUm8spWHft2ESY94By3drt742UgWpvy/AnwDzMlmoc3TXI7hZz
sIBNw3BXw59Qj1agEMK/QU+Ptna9BU+RQrrv9NjikC3X/gA4+UY/9IIOmTL28FqvHAbLz9au4Y23
2pMLpJlhbq7Gr7pD9BpbYUDr9jjNsOHpfAAmIOh+S6nDqn6FVyFeWI5hOHyvEpy795R66/GFydgI
2GKI57dpuSAwukc0kgpzl2OgRlZCxVPMAykR6Y5ye2eFINDCq/nG+oxZ0zVIFqbqwwgol/KutpqW
ZJOeK/17M028ZCWNHysa3HiZ+u0Z5RNBWJbrOhcAFqA5JD3Nh+Oxc6ed2f+nvSUjVN5kNgQ6N/Hp
Mf4trFYIEPVyGlh2eYq2bp9SVHKd9CW0HX1VyxP33xR3yyAPhVU/t0ETxmWT/9uk2LKEHAh8IY5D
K1ESQhUVsTeqnUfxGeKqnrC8nlYi5lrafLSZFTxnjb5xuDWTTTFsDu5Q/dk6+CgtS8RtKoKImLuf
cabP2l5FLHJSdrU31i+UanVJTTz+MS+RkGdajWcnD7Nk9jeKMXTpHoYcmI/wivEp6/SYYLNe7lYH
cR/r5rRbx1ri7E8z+tOz5r1hC1FW8R1mwZAMhOpnlrWDXYfCXQ3vDnOIdewnHtrZSJuTVQcqsgLy
/ndbYykQVux9+9lr0+dOKufTGmgwXYp/W5M9SkIHd1T9Kjqms+NgppS9Q5GiW7Cty+oXf3SkTkmX
Lv95afuN66Hcm1nwjPKnTTpMjS+ZSrOv1MpfoAfvqQF6rMrKe5V6m2gE1yPGlf4NkpAf0tCnphX3
84q2O0Of29GNZr+3jXgHeFMJ+OZ/GuszP7E6eJQbY0Dsg395iRSux/jKBYb/yV37MkJ6yf3oIi+t
qdS4tRZYPyoHQXH66Qu7Vr8jju27ltb0a3ad28cTVWKnZrH+BUUqeXkJ13ALvCH90h08r2F1CnMy
l7E0qLqknYQEJ1WWTwMsYIIr1WYPt6/uKrrFfNvBhy14QamWnTYUiJ5BwPu4q3yzuWw4iDEH7OUE
Elqbe2eSDxPOmAd/nQATCy33/irOWFQokzQXYrDA7xTf0YnB7zQr7x5Hm4wJnB978lGL9W1BPB+5
/hJSAkxsHMVRbdwEmEPbzfFiOXQ0bHCl792U0mqicqiIFn9rmT8Zlg0Z0Du0ZjhMbVnwxCbvRsHM
wCaUl+9XnpOL1RqHNaQJx58uPe0gaWykOBUQUg8lxS3zyySx+5ljccJzP2F6qug/qVbnsajzi5/r
Y9mV/RGHDlQNAqMzGjFBW+jm7+QkwblSuDyaesUTiRsWjull2b4qCOk7FO38316bYrJrSeEqv2tG
atiF5U3Cp6C/L8TP4gpIrtAnVVtPXXA2/V6cVNgg259PxF+X59Jr7Q9cASWmTLMhtTS4aovoBGrw
CgIooLwYcCx7+afIuvwWGHF5arqB7S9lRgPMteldQgs2PPG3Tj8ebCbGvt7di9y3UToGqvkOxsIg
kp2CsxVqYcqaXYYMERZ9G0PWlI6xpPcXuAEyv2faiiiLxA1oDr+mJZuFPfK6w9M9XexzmcKkdwGL
NyUbB97Q9bxtbXVn2LDV3MbAcspBh9s6CusQ+XSRVsr5cztOL0CHf+gYr/2EjnmHvIsUnU4a/svY
d6bBYWGJg1wz/3FVbcE9Qjj+txgKAkP8za//C1U7H6HZQHBqXkDalLBVE7cYU4rmJ23j3HTOalzG
ovlv1G68KDHHxdTSsui5zJxBUffP2i7fQ/oZ47zy850dukeIQG5PkTGwmjVlW3UoGV/XEtU4y39a
Nt0rXv/100CZ9TE466deHBoqRU1xTjjZ7rmpNUMc0ijO/rnckBB4pZvfDrprO+YuZAeRE2hSHWRl
0ItqVz4Npaua39SG+Z561eEDsyj6qr7FAYeXJ+uhPBznyWhtQBobYtpPqHWYcyidMvgi5b6GyK06
/cK3wnGzzqDpdEMy1lodgcBxO3vNZ987wIZzWnrsqfmGGaUd/vOvh8+k10NR4pRWZN1/mb2zkxq+
0MY7c9SYsV6kw/OTsGsYlFNWYfGTm2sRcKxR1Jal652rJmM3ogaNa6G6sy1T5x3OCZWv2t6bQdX3
mtY6/sal4EQU4mYuM+whRktJA846Edlj5X64DaWf5BQoGJdVv3TZmmMoNvsE4R7Md8pNRuWZVI9p
OWUPkze8pWnDUTJAAmMh8WRx6xATa+5subhH08qnAxI7HswePb1nzxZ5k2F2zQZWK9H5m5mfTA59
JvlWH1a6Ri9iM5hgFo31iD3stifPqaKhNFYkEZ6cgKevxCdIb6aUN8bo9wCwMn1BRkLKsNxyfSq9
vr+1EKeccSfuHeVgtJyZozisi6MtCRuKMmt69avOgn8nosPldqPDzvguJ+s4LOYfpd1TIozsMZ/N
AUDvWgBsYs1PUOV2X8OKcZjH94pNUL4RUY6aPeO5KRMmlArrlG0+SytMMWobs/qUBlL+qlGXrtjs
O5s39Bc7d/bBrB8gN7cbxTeQ1wdT2aR2NzN5D0vANOrWBULK1FvaV0xgY9IYMj+RLUkUwmJQY0a5
uz8GeF8xAoMkbdndoFEW2RBm7ljTaQAt5nAWU4k+6fZXjJMRQ6HP2A7oKLIq0EnRu9OF9XyOLVTG
DGZw3d6Y75Utt1eJ2a2MOFiHJF2rLel0sewHTDL3gR8s/5U2NJabwwwNYXpd2Cl2z4hr+O7xD2Ja
Ect7UHqCFj61xih3848Md9o7qHz5M9mmSxVK7+tY5db6gjrGPZeSmMNrCFH+lnKeHVcf33LfrsGB
xOH2NSgcXSYugQsx+h3JZw/NPuYPoN1sofMWNQJwwcMkaV2j/BhmumRdBHMwSEELv1iQaacorM18
IsVIokso/hpJgQRKidzblSLVkSDQIhYrQX3U+ch4MkT113TW9G/eqvwomfUinxyyu3IhCSLdUC85
44tRj/4tbnAq+EAjcDGWzBSBFvRJc/psEOobEtpCjeWOZowpRMvrGnd0lzkvIcqdV8MpIFyNbSUS
gpQS7gJtoVtKnfFunda8hmRO7bc8LUokWLapqNGdbXlvWMXGe48A4sJwo01GuxX6s9Ca66puG6oG
l9xYzqazuJ+eDq901UDXqy1zeV5TXcRFzvEREw6PnmvOZxw53qbhB0nAyi9jPXbPg2pZuYI1REpM
SQ2BU8jKDfInGp2MGdXw8NNokiFCm3zvsqd7ntGf0SYUZiyUYHr11HfVrct93lrr65bySjRjFt4Y
pOjtPDwJuNWX4D+rnOcL4YZ6jZapgmIldCTKHRsnmA0Q3TdgxXb2bi7beDukoBHZFDygoQhxsIGh
sYYaG1kc1tQ4fB4d7jKye24ksfdkDI1XCrVs+7j07Bb1yLqc7JaeDLtWH6xsQzReLXybU3B1D965
mxzoQ7BILCXbfZ7KJyx3/dkGGUIy5jWAds49IqIEhyCte6nhOdhJcx8XrN8+mSbone0Rr40Jdu2Z
MXSwHI2+3bh/8DxEYH8iSmfWKQssNx6aieoyd3QSAcYRk3D9pfDXIteykbewsr1BQahDaurgLw1C
Or6cFnFeFBgkufGEy+xfzuYDiBJUDu6k/KV0RvwNIYxKLFNkDFe8B2tpRYFYtG0h/MjcuRdo1hq7
l9NR5Lv5a1Lkk7ln9mQGRGaCBUMXNZXsbfpOVgXz1bIKybqMAu3FSNV6RvaMdGC8KoX6snigiCk/
DHQB/CPeuXj3vN54t1BIOLEX6vATvre8Mx0M25wVZvgGhss6ZA/zXT5mFphFdQ1mskbHysHI0HUU
6SLOKqis93y18yd67JzIcMylI7dBGT9AnMMls6R3X63hT2Oq16JA/EBp369ELX+keMfDPNFU0Whi
Kyst9eZTwYbnyU48VGXd3oLRQvYh5Dd9ja/0vvCgeOKJffQyTuUN2VnQslfXWhRuikXVq6llC9RP
5oTPHbD5SZPCMA9Ffrf4QEl+9oOXZf4isOlHWGP4UIwdtxtmoykx0e5BkjW7Oaf3KS23A/bHD4Yz
/0nPvfEV5tbExXetKiZJNyAS32i0uQ/K9KVD4r5z7DQ7NkqzowgVkI1D0BWRwjykAmfYFuPpkiRq
l9+SCpfzMhufuhZ/NRfXiXykjrSV7TryvWwinO5pvGkv3eKegxXRGzbk06JofitskSOUzemWd+9w
zfXv/uZeDDK8imk9U9wOiLHh9MJQgkgO2TERAFjjkAlBRrIH2p19wzK6iXiQG4gJUDJAwOqQjrRY
15pLUx3dEGIi7OTNVtJIt67107bmz0RnrcnYhgeiwungJYuVFzklPFvEjAnNv9VZ9IPEyopu/p47
vfmRyko/OVjQzxAwVT4tQKYn+oy6RyoA+Yvt2vJa8HZCwMIAb75tiREgSYrCf3AwydUHMHWbBvuK
a+day7zos2xSKqgq3oqILq/mbXIFETRDZeSvTAvVOW2HP9W6+d5LayqBiE4XZXQNz86j3re3+8Jv
cQKDX30g2mnuvTW3KNFaBmoAJ+BPHU0FUWcE57H08pKb7u3YY7qzmfTuFtHIl94urqW0nsv5W/c1
MuF+pfkV1eUIomD0lyJXSYE+1Wg/RHf1nbidQcIem0nHDlHq7mHsKATLs53uJzx1E5LATqwbNaa1
e84Wf+huETev5ImE1rDE9trmABEEaqh9Flzvs9xItxEAoMQ+oUYqiw4cqtBXWZXO/xXGysIVUCdZ
fHfg85rbA6s+Pz2JFfVfZ1RFfSrYLtjpZm3OD27ujwPdxaJ77Wl8fyw5PN0v0dXtc7gU4+u4doVK
sjnXYl9Lm99h3nwC4rEIDv0On3bzqGZnMggPoAHph3iWvLoeuV5xKWaTcD2bVqn5VEh0EHvSFHR6
alRnm7uw3dgq2MGwHTvlStYfEfsYboZy9UNiNrqxTjy0nc3eKDxbYOoIw/a2UY6FpW+Unn2a1xp7
T67pb7kVawMIVhGvkDNKWHnwhjDM+wHrN7jqe6flJ+mH7QXJIJQGxdh45cNcqvG35mbivjSg3YDD
CGjEjz9rC5DTs+u9t7V2kAzF7AYXEn2w0Btz4M9fWnF933ayqp5HO5ieCzlA8wcD1yx3DSR/4rB1
WxevKtJth7zdFi/kxVBGiDiCEmRs8WMYbxmM0XHOSit8BKIY2SlA6fGJ5yPSOdwlvBYGmnEyqujP
dSlmpGL3WASZtH8KYbhvSDEpDrWbq0ZSppZJxWiKvjMZwABNLOJy2yD1HLYWkdHTEq/ZFH56SHuK
W5mx0vAXO/WPWPL+1ldWbiJ2NZxlP2UtwDvtpOKvKtFFoqoI5ENrAo7ymmrhHeUyFjxyesNO0IEX
VedwGP6PGJAwhKRzc9l45cSySSqcve23Ao3SsTC7bIw8RH/msc4Hf9sHgEkD3mJp9vdrX1vvrkkt
aKTXki6YlsgjYI+JEIwDIRxbFfMQYRfipFABcXAjXnnmN0SlorA64lSWzVY4ewqiA+OQmAgUSYWX
eUm36LH464YBiMgfBbKtOleL91K2ZQ9Maonipuom24tcHgP7pNqOeDiYJo0eXGxNjrpf19Ol0I7s
ko7NzbtvIBCM+6rQmzqGdkXz1gJf2nHYtDjP+8WR7hHB60rKVZ8LVR4XYdOAXUBDAi42JMlGZd+H
76OYfYzWdKO1l6LPem5m1IcOUVt4Ay4IRxdcqdhKGLsZeD/wr9YgdKWFF7KC17JBBCrpHERRDOMp
lJ5LJab/P+rOY0ly5NzS73LXAxrgcIdYzCwigNCRWlVtYCmqoLXG08+HJoes7kv2HS7GbK5x08aq
rMyIRLj/4pzvwL7dLAof05ebE33U0/40ibzCTQ2bV5Noo/lbB6cvQHnUhJcgDaf4iLxxmR4pAAj0
w+rm9KsPdMip3Gz04F4oc0vhY9TVtNO4M8V+4C1LbuBH9jy8mtFZRKRbXXUpwcR8VGNvGLsOsZP0
xrjRMOCWSOKIbSba5GqVrHi4XhGibalOsYBUydxkHmPq8FvkomRGAMlW/JnHbLwPgqzKAI5U6QIj
AV3vTZIkcr5YNKgjx2kafmdwUmDKLV1oQWZX2j8Hx5jkq9M0dkWRVWflfVRHKXFweqOvM20kmVjq
JL8FBWcWHCu3EY9mjKQKkgMkbVS+ZSJr+bjiwLQ9BkgT/2VdAS2CuEHUOBaRkPUwpp/QZ5+XR7dZ
xNnAkLhU/WuVgb73GLaI6dRkVjY/VCZKPm5Yto8UhxPqXUY7rCHeZguE9HOF9G08JNPQZldZSNQq
CpN1vOtRYSp+B+hf91NuCazjxLbgUXbC9kuRITt5rV6zIdfGiMTALHZa8xg2lRw9xtXjPeLoqfFJ
XnZvhlC20w1D6p7ccYNgDIzCKK1+DGM4lWcDdNUTUm6WZ7yXFDCabpEWE4Vx4N6PwzJle3tRqC0t
RSmyHeKoifaMk9LZ7+ALwDkza1opJPjd+9SDmeCdXUWoMfw2JD/op5xTEwaIyty6Uy8VRVJ4mHSt
sxiU27rrE61oS3/AsTEcVFVxjVmtwSUt0PCPxCCXPQ8IV661Tbpm/hahca23S6SnJtLHZOj2iJGn
fqdK8pxOCVFAcgc3MaP60FRAkAieA0YcLIt/0J+igiJ5squ2nVsZuW/q4fJpIdyNuKfBsnqym5xn
V3P7aykMpJRZVhv1zdw7pjjyHKfxrmtL612q3Mx8I8najlovM4i9p5X+5G2aavajqfNRzmb8KaHo
IBcm9fAO2Y/ks8z3Wm7duG33ozuao5+pOM5u4wyjsM/ou+9hA4eZjUhwogdBLSnMBypyTtX/WD1s
/w+8frfVj+Kxa3786K7v1X8DN9/qS/vXbj4SOrv34lcz3/r3/56QZwhpSRDlTAkMZcHQ/quZj4Q8
Wzk6JZAwaYNw+/1q5mNUjDhaIBkjf8Lgi/5m5lvD88jQ4X9/T9z7NxLyUJX8zs2niTXNzDFN9w/G
upDJjcQPJg7KYl5Q4rL1YtNNBSL1Oj8ArW5OYgVVNAUu1C3zD8YZkqimeR23Gt1znDnpi6ar10iq
BA+3WyFlybo1lxFdv5MAW7Oje4KAhozBjD0AsbNQhjlQxyovYpL5bTKq6DvmMuvB0chxsVmlAXpf
VTAGkKuyAnw5tsxRO2w14YU7R51aMI1suGwDT00GWXRTIE7YponeMR2ApovYgW7hpAYRvtSOCOaD
WeD5oMuLApjOom52hqzmB6tRc3yniSIWW82siW7XGtvFdLHMCRJ+a+6U12ct0uNYOsVTSsbr2mcs
d2gNx5PpIvwKzKzZ6rLOENVaxZV5VvYd0MN8UqS3XOCLxQdr6sctekycIAhZy62Bk+sj6NtiR4w4
TIxmGSkXovLaRvl0DvMMtpEh9rgbJIR0xta1naOANDrQmEypAGCrehKHcYzRhVM7uNRsjUScUTsI
/FjVO4dZKZZZmRVb37JYKw9pGMoL0Iz6TH/R3tNsPdasqQ5BEPb4W/Rl76ITZzHBUCWU6kpw4PQZ
sGVn5jPPNzJthxMs5NnPUk0+VY5d3C6K2SybFSjDJnRaL3eG+pXUOXWqM/QnG8SZ9nEutRClS2UX
xzyVE5bewbh12Hs963g9d/ayOlbKdLlfeDI5m9Os9TnQ4snjkm8fkMIwvzeGdRTYunRZ2hQte/i4
5WbSMsnzo9fnOukO0LkgKLGxWGNyO3gCKb6BUJevtkn2APfpq4aJ7MycSK4pZeFrMPQYgBYO6k06
1HSuVQ3/DCf/FuJkdJBrciJ2SNjtufWacIbD0YvkwQbyx64Xh6akR7PRwmgsn2Br5hp9uKYIDwf0
4AQjQ3VeDPPMUn517PqwIIRzdQSoGftz7Bh7t5FYqCpLzlemAtrZ7FN2k0vfszRN5yan4WODLg7g
gCA10Lj2d6OlBQ/xosAFLcrg9gmDDMjWwjL9tp+nsPHDKAPf3QGZcxhEJyYKKCQk5yLKjSvMwOXF
VprtgE3Lh+rQh6FxyRqlP8WupS37uGBYTK3FYlLZujQeGigcNqsnYsUIo68TA2pgOwiNr6xDpusp
9O88UuVprKZpV4QAuz3TkNq9CG3G90LYe9387WM31joKZ9VRqSXVNRYAUnmRZc8E1wBPaGPc25sI
7PIDN3ThG6NMrlo/IpvVx+Kc0fJhAkKCz9aGXxHedllHu3wJHYwdc9T5qJ60Z90wi2s2rNP5sdMf
pCoFhxJ6fdw0KCs2ZuGOR0sN6mgiqv5pz25wHxpB3nhz1YknRDQdlXnWCcOLDLggfoD+oAT9EjS3
tXKMEFCXQWwVY36R7jXC4j57sr6OloP8dNN2WnaH6G4+9VmCJjOJVxn51La4oYWpyttFGNp9aQl7
x4QHJZ+Kwnavo4pHvU0VjH9g1HKGemx8N+ALppFzODS+d05SovNxx4KdHsMK3XQaJlvxOv5MyDe+
4+GaLwIgZsAsc2Gkl1qNVm/0hvjomtsFBUnMmqqltjqb+BXvuizhmbNqqGoZq3ODsc8gLjNkQGPb
OWsocoUFb++2uX0MAKmilx/T7AZRsX3RhxpfdMaQhYXpLL08VAi5pghogqj7HIxv23W4HTvtiI+j
Qb9LENcZpHF7yR0NPAvAiZnP44BKmB72oWzFsx3b8aPl5tO3yrHqD4fKEQGX0sRhCKbxx79fmvxz
dsCv6ID/9a8YBP8fAgbMPwUM4NsofsS/K0n+wRcw1F/I75GmxcdwrUi4+/9akhiG/AujLofwIkI9
CKYhK+NvfAH1F0pJqaPodqUhHLnm0v2tJOFrdFNHxmg45hq266h/iy/wh0wc1zB1Hk9C7qRLCeT8
MXlrwVmM43vMj0s8IUAInzXGiz4FC/tyd34ZGbFs3OSSDkemXOkRujsBv0t1M7vJfxG3+fvaCN79
+pNQagmL5nd93dROv+TZ9G0ExB0r6bFKxyPnLqo4IeNviip/80u9SBk+h2Xxa6aS8c9eNO+hMCUS
ccrBP5RjqMBMPcpxQXZ6wOlV+GISlymwzAOppcauClj1p+HIbn/FpyxxyeS7yZLdIig0GI+7/p//
QCTG/q4w/O3FS34NFKdCIWte69ZfX3wMDKmLlQvRutboumf8TsHBcY3icUBN5KfRck57Es8bKlhc
cfAbpFc6un52mTLsDRnn53nChLCBgvXgRuo9bGfUZccha3csmndtPPiBm7zTjRgZxuao/QoQmCCa
zonmquaL7PZkW3WHvhYMgRiV15r12i+55S+rHanPT7FmIyV/7un1sL9p002Ay3/BTnyVydHFWvPT
gLR+R8Bc/7EeiJ2e3PTgHtkOa8Lrw+WiTzrLeTQAhEn00zlyb0LYZj7qyqPmJI9LkUYbEbJvD7Ll
phz6o2V3wUe54LwesuHRMKbuLEutvnNylgkdHNW7qG4Ie7Yi0gMGNiXRUtUeGTjzR7Qs2WsZ274i
58NRc4R9oWTuX+fX2lquBSh1LGtsm+f8bVSBwPbrwIuHFtva1tWKXNAOLhrenHUyuRb0if1dYFfP
oxlJHwsNE62Ee3NLukEabXMR4X1u29Ircji5zRg1vsLEv2X3FJxtsuA3nANI4io0/fB4amvrDBnh
JtnyndRIlO1DHRQUm3jjtHHEvkaObtHrM+B547UUpdr2jX5qZKVdtWb5YjkW3tjsnihGXEalIQhL
4A0bphzJdhJ8kpPZmPY58zSYpLTvVhZJrw5KdmsN2pM8TCm64tzaVr/ZqlZ5SWk2t22GUx42xh7b
62fiVjdmzgdjUc/zYpwKXR5NEaf+nOffTVt/IYrvjXW03AK5mMm3sdiyW2N8KHJWC6GOAKuEUH9e
EBxSMPN7jdpCP8x6zphmyhdsnywx08apr2lHIATF+hMqdYz4SosugViSh9KkiO0yw/0Yo1C7c3Nk
s2yll3lDAJNzsmUTfbaBaG/BPdiIthEkbSwO4u9tmLjnEKXoif+wuOsDOzpGGo99smjhq1HL4MFE
Ug/wp1TzByoicWMmenTr6o3yAgauoEAJt9rklsabZqfCfXSHCDlCxvIK+YuByIJR44ebAyLyK9Jf
j1lRDXeo66ajayGw7VRWnWAGO8fORlY8htr40Ml2yT06r/qwtHH6XiTz8hPtVoDABcbGbBafojes
V12XzTt24uJucMPx2EOLehincLzmBLRcYx2vZJ5qw7UH4x9uRrBSZ6WUe2kru9zPS+eY+FAhx904
c9Mdqlmfn6s6Nu/Qgg9XlcyIJ8LxM22tOt8IOx9/ZMK8Wn0RPS6VgTSkxrkOa+Zg4CaLkIBPjdQ2
pqq6z1rpX+CeqvdC797VVN3CF6D2qPwI/eI+qTXWKvkQd/Q7uKfa78XI2YUs3K9cUrKXfHpJCdg5
NEY/vdqTcSLOxL5bildr/fvVAo2p72kyyAvKkpyTqX02SRs7gZADoYSXT5NXQ1NvUEDTeDPHYFHa
dTknhrH2HPl9tmd938n6i7eEUJ6eAT7Nl59JquqKjg3jAEGSKWCrrtmJie6tOw31tMNzRnLTbTAs
ByIoPEgB9Js8k8hsNr32FOjVWeR7xQSbk9YANCU/sqDrt51BzlQbe8YE3hUKQpyIk4OZFOrlawW4
yyzwuGB50yLo+8OxHyFWhOY5npZdhYJ2jGxvKXdj9VoPZzTpaGXQK4G9R8GGQ4h1muo/+7GwNwOp
KEtN9hJHCePZURxSGzUFtO5+6K+CgXaSnCCke2Fio3tstrV6JxXeL/voALYWhq9VQcFCfMhMe5sg
Ut1K0GnHqGWiuPR01jUplGZ/WMxHlqdszbVNO/zUgC/6MyyYsO42GifsoPfnEHf9CK83iIO7XjZ7
1bBcjDD2gNvwhgVZGrjlDZhqm4E+FN0CQvRA/otLUWuXqPHY1mj2VgNEGOv3IZ5X16wM31pvmmXZ
Z/OTzYHWJ7dJJc/0uptseMqi+MN0flglUEF449m+QrrrkQl300xX1mqP2lTbPrrCbGsb2l0kWm+p
Fuc6IU2YQnQfZQANK2cDWFn4uekhb5rCOHOAbP/8Lsc3/Z/vcodIPtSkDhQlsMi/v8tJcYwG2M7p
MUbTNJQxpRPqcRlkXs3RUTXqpSgAjahS88P0BFpM+J103sTcMpWd9lSMu3awXN81yvBImljWsXnP
8yK9iUpcqrIQXhXWHr1p6Y26Vj6QAmPc9aSTcyrKD8z5t/VC01wmxlvgrjp3HcG+MA64cVD3ynrX
Wu0z8WfxluU5nymIn9huHH4NOKF0CcwdHyCTdNvZJkDYvEk4N7TPwh/NoHxpOgnJrB+Kb6LVmKsm
5Wk2oycdmOxOJcOrNsgt/s0TjDiFcEo8GgCsIXeG0RXh+xWSLrsIlhNBhFsLewwCl/Rk9NrOoUs9
oM8GTMq4fMvEeUa61D9zd61dFzp6MjmMR54VtBUF7i9EdI1JwsW8vnQbvKJspoHbA5fu4D5AUGg3
tTHNTDUyzoQBcQ5HUa9F3zpS8zC4byJSVwAqF6Ab3ZuGZbATV886LsGoB/8izBpJzr5sPy0xaptF
i4mLaNLy2JcgXEMdd/fUQiQuxYFC9W2Yu9s4FT/ShCyQRlkY6RgXrLCD7VhLrGEWgx7Gw4eq4CpM
RvM55Ipu9PZDC3D0tXW5gg++w6dgvFbTdHeoIVHaeHlP0FTOGGLTwF6/qD58w1ip74eWPCTMafi4
W5gI0pGPTbOO6eL6BhYq6Sy6wnGSsqMBsngnyH9Dg8NfKK0X2+ABcVGT+HqcOy9dbxF2MSffRakL
/HY4z1DyYhCuKHqJ4/F458G6DDZy/1KIExATa1uPxZuqhveqteUzCWMfk27UO0xGmZcQ5FQMve+4
tKBozTlVTJ9Mmsusi/2ooRqp9ckvaqDH9afU1pCg+T4zdF+LKOLYWmGti0xPi7oTVEDSdOr4HBkF
cthA95D7PASauIcG02FO0E7YxW50rC+y7HgGAEboQwdqlOUAu8OHJTHwgccjKhFiezLxIpb4YTKt
K+3BVhu4sKbk1SEFpTUehVscw+krjMQlE5AE2ZxkkOZ75aFTQPgLlWbx1NAcnaAhqm72K9xgsWAx
GkWwMh9DeolylH6BmktpKLYRlE32m8kYjM2LL2rAUb2+bft2a+WXsvOdFfFtHLVsuk9r98UBqYHF
0g3LO4Q8GOj3Uv2wcTSaE37Rq6PIwujJR05vqA0uFf4zcntWE0bf7OdhpH0BqLl4OnsqffrO6KNn
r1mn/aWvb9Nq2JVoH5b6u3Lmdxm9V/2XhjW+x9oBmsZOvjpN9zPjLjSem672NAaCurhD++NNJPpA
yD2wZBnDr6RgiBn9nBZQAfGu6r7IYac1AIWMBlkMO6c6IT35bYvmGv4IOKvi4UG0T/DLTZ5z/hid
Bx5qozEBX+8NYVq+5vKp+55Nnm3SxYjmtJLfeXfddnqYJB9RSpV4vKlKtCsZ7zBD6KYUHqTiGw3U
g9DPknsTVSNLKnmKddfTqL8SCvo05Kkd8nXtQ1IBh451b9afKl/wpqxmyb228O+wc3LYBIphwHXi
+MRwlMLadg1Lwy7wQAF4q1lbdHwU2c/XiPZEe5AwaNwabESyo1J+UDWsq/CRIswfHAe8XLVnughE
F31vPezWYJ2WrKQieMuNBaCJv7h4p3gCMyAh/TQeZhf3B5jctKEyF/PZEu9D2GADWHNp9cuwOKcQ
UHyzr/XmxQqIeCrkVSTprU7w6KTURumXOW+QlTRnmGh8rEoPR+phGaS/JL6SQEuIkJCquTBtPeHv
8yzrjMVkPT2uBXYoS94m4juBNts8NzyIB/dIoK5u8z4Wt2EBxyf8VCVJFuM1nloP9L+ndPyMY4B8
4QZv2l6wZ960C1aenDePGAuAL7XK3D0zFEh8JvabqqlucD/4qD31fZ7GsAuce7xJT3EAU2hmvbgL
e/oIiNIW/wpbXTOad+kwMFVemi00YxR1FEFTXr7kTfgTIu91JITzFGfj4yQxKQYGWusyS/NTNayi
kKcZH60phjssXNK19poMHS/WmnOJ+n7qnL2O3BJ2ELJxLfsBjJs9Oj9kF2PesRJHvhgtKXiByvf/
o7WQ5tipnR7roGluFpRC10zU7ltdIw0OYTrTi+UaUh2ZZXzrOtyRBOgeUUqad6Yzxd9JZnXOaa2S
Perf7vzn5Ych1lHBX2cex6//+R/McNDuswEzLVtyV/6nhNWqnrR8JibqWCEUyL3RrqcHesOOqafh
8H/21SlY+5PFwURaNfpwlxk4j3hVMYfX2tMEa3eTr31O8FvL46zdT/FbI5T81hRpa38UrJ2SXHsm
fMjiZlr7KPlbS1XVqfagsZhCoDi1X46WYEExJkauKEayU9u07hkiu/ze2lSq+AKlfXWMqLvF2BB9
po5yTqZGzaBi9tVrKoJ2pwBcfYQwXJ77TkseKvhrF+wCfHyN/inVadHSKm+ujkUworX2lsvaZS6R
bHeBUEyVkVjS40/QhRkcLNo9gLf+k4DU4bEw3VeZEydTslvbVPINpo4LuCO8SzvYjgqVTpEN74uF
rkdCUj9PJUwhewjQ+tPm5ImPGYXBBRYuvSc0IWpod2Mj5A4TEacosStda79OWcO9ZA5vKfJzHs6Q
XLIjm+L+LZrbgbyXKbP9BS9buEF2756QVxn2BiPxkPqOpkM+Wg3BfiRWp/rs1m57n/M4PbZrS0dq
iHlXrm2evTZ8xP7S+02/9YF4qktuEZrDMVpKRMdrx8iCabiSXpfdZWtDyaJvJPGSJrNf2025Np7L
2oIaazOKLLH4HOhPkWsEh3xtWee1eTXXNvbPn97fpwP/NgazGQEy4LSkzrJ2/fNfZoDkb5ezq+vZ
MShHJMbKfRudPPabSh6R09iIrkGfdrr1/Off9p9M3373bf9QsWtWinSknrPjWJfAxxR1lZG2JkoN
5/7Pv9M/GXL++p3sP+BcyRqJsrQBWhdF4we2on2ALpsFlv2F7ve/eFXG7xuR9SRgBYXUY30vGXPq
f3hZ/zipIhDa52w9cfioO2e5nkLdeh4V68k0WGMIHJvTCrVuftTi9QiDvG7s0/Vc00fC3P46gf23
tAv/FwuCa/zZlG35s/ujaOG/6xpB8vv+18qG7Xv+UX7F778uEtav+D+gYvsvFhNioSD0uuYqYPjb
HkEXf2GA7whJ02kb3NR/3yOwYbBctoiwGm0wxYq74m9rBDDFhunayB10Zv/SFva/tUZYn9t/XDqs
Dt11lO7CPrMs1hm/XUq/fHDdus3Rc0/9gQ8Prvk66z1ifRs/nlBisn5objjqSjRgCkufRb7i7GTR
yy9v1j8b6//+5vvthzBt5BVS2cidlbn++S8/ROGAFQP82h1Qyq7qPz3bavADUORFMxBhkJ06XWE1
fPBAZwgbuxEt44C7gUCZIn7OUwS9f/4jgQL7wxtj61JXrHAcdClcy+oPWw1XhROu7hQIRGVnOkxO
h84SY/eaHRzV+ds0rhavAnweQy/QSoBaQaDGwOFGb5KigQgK+7PeDoawx12qaW28nUcom+8jMe8/
leFwrUJ4ojvE9mFXe5vFZLRFBLWA8C8J3xJh/zlWcYN7QrKChWNgFs6hCx26IFGK7GB0ZVtfzSCd
hq3Wme7b3GrOJbObHxLw6k8TIF6xWR8kdS/zMQj9OKOiXW3W4+TPjqNZpyIt4RpAHKqTQ2zUzo3u
Dize3dEwcPumzhSejXC08n2pJtIz2c32aCOJXhxw+RF8cEozYXzZDpw/5u+Ry0tquGN8IYO89bu8
MWvP7YHBb6IAVMBumNwCPp9iNLzhAKlhuM/p+JXVq8gOVea30CxZRosMQNXOiPIlggmtUFJ0Dc1Q
HuTlm1aReea5rYsuW7ULByL/KChChtKkqzQicTfkv/DzqLAf3L3RV7m5kbleHQULBCTkUuAjslGD
vDN6R6+TlEW7ml+QD/IaEObTiGts9kO6F5oGPtOTDzqy+VhQXaPqNromPqQAs6pLYhp55TO8pY5A
+keQL4is+q5lIR5v3aABjSuyUdzCX51/BASaISicJ/LwmhhVN0IITXoBCSxHzMdlfhnnUH4bm2UA
PDGAoJCyScnwKCxEj5YwXtYirSMsTEuIQBrMzwZf382s4f5mYDnmzzLCwLRtXZZNQFxDIl7nydZu
SLfMSRtLmLfzi0GZsivInfDL2Eh4/ydhnYVkoUbjW+bZeQjIZmF+2tfYcuiEJJSpHOdtMxnLR1+v
dDbsmFrMoJhvuhY6PbJue3yqYPzzqnVCwJU1zM1eDEJ3vNFqCYFE/1c8cZoBfnMDxmE4p/CFbTse
vzDxtUJ28mmpslBcyMuBxNxwy4HTbawZNsmATIBRdTGyOxuTmUpQq5oAMe9EP53nDcgySkzMJ1M0
bt3MiuhOM2f+yYxzuQCuqJHHOyiXfR0cTonKoRsY3+KbNWGflLh13KlXA7PNubl0swrV/UT1Nm/k
xCJma1Sz0/DzkrDlRACnsGW+VDktQjL+4BAHpQIL2O8Zsr+jRn1MerFumI7sjT7QZA9HE9vZdSzF
ZxdgDWlOfSDFNUUmj2we2LaD6jGcp582/jC8MDr4LPKcdo07biiPPXK65nij+EzFqeXB8vjSqwnN
E+l5vEGzik9L1+6Kxr5WGF6APmeelU/3djdcEhspaGA8laCNZo32FRc9P8emSyT51CHk7zKm0dN3
VVTF0JSedLd9IPXZKzG9T2x1LzZBVyWhDnwk0BnDCLdCzxhL42cXy+nNQV4kiMlzHBUdELqUfcsv
Dqt7SAI9A3PZ2RP/TnJh13lqbGTJJkAn4FFKPjkhcx9XofZ38eS6eNLTwgaaUtq8y3oPFEi6EArn
cpvWzdkY9MxTTYTnVHvQy6bfaHXodYt7Xzpj6xfxzKyCqKNNMk3fmxwQXOJU90ZJ/xDN6rUl0LLW
s1u8x3ANxi7do2wFHdNWwbYs0uVcSHlbiDc1IlKJjcMCv7NJDf1roUcVRrglPRuQVQktBucJ6mac
42fw9u0VVIuxScc8fjHc6jmo1I3bZjuCsBOP+Wrv9cQpA/1auhSHHLuKKpqQ4+TjUZnY/hn/gUxq
63ukbc9BY96rtjihDnofpu6EqbD6iX849Q2Q1N8CfWL2JMmRRq4E62Xslw0q5Gxvqtz1yRN9yHsU
OqbVbrB3PLYhkMsscJ60STDaAwwZArR8BOqyESVsa330ZwPR/o4h2FY3q58h5E7PlvMD4LSdO6Pm
rwyc2oxogSJUZn90p/m21SZzg3fW6133HuP265hAzFjRcxwrF9MUL4aVPwYrrohFPUMyID+klKmt
0abd+7LEN1aV3ApJBGpEWn3zZYBRr9vm6gJSH4tq3reBW16cwCxxqiXYNVq3rd+00TgnJTJmZu4H
twpugeliPzPjZfiYyQjb2k1sbq1Wf9byaN8OxU2P1eU70knGYpVuXgjnAamjDxiy2fXI/mqwAgoz
bIKlQeIQVTg9J9jInVswV4DN9zqE9TcXorLt3NNV2ht065fKDC8ZAmHG0hIPTOyXenNKBVNOW34z
9Yn8GTL2Ftg1uIcKPG4LeDe3YAAZk7qjIcKq0+wy2uHt3IfJaZHumzGZ9T5GoI4DOwR4rAPZ3ml0
ifd6jDC4qxhUIZbqiksSlDtkbdmWI2w/lfZzgFv1yh7jIswSZJ5ePYPQW7YdVrSFmTM2XeTrVTwQ
nrqO27Jkeqglrq419b7ZdmH7VFSdQqm/4rZLJ8ieNOgDGIPfFs09Ynr5xnL8OAyQUUJrsJDgGzhR
GrI2VaCgEltWL+4nvb1zUDrATtO1yjxwsJqYDFxG9i+uleDkjOHCL+RRNgZZOqLIN03s7rlRMI2H
Rz3BJTYGL7Olg5iq24OJduU8aO2zW2Lkyhmit5PWUyGBxgbhdteQUshCbjlr/LGK8SVjbFrJSNz3
ujVdk0Av03OOhnFTC/Vk2EnG0iQ+hY2UpNvZ8RdsxHPfkBtuoivVl3XAK53Qw9Na2qmMt1Vk53sI
BhEMDQiq4KgLcRVk7eBABpBPQNAy+nUYxMgjLOOTF3hrNXm+d02xcJer58IkKAs31M9aI4BwNvFz
b8mwP0H13+NVj/eAlM5zpZ+MpAX3Ymm3lGP2q0jnH2Jszk0NlqsYtGsQ2s7dVPbTASXpheO3uItV
VX+6DjDoKQtuIYvAmWuKna3srdM2L8g1dks0gbMJyZLVQ84G6lDYCv2By6vZDq7aCjtAVDIDq1HF
z7bNPKbcuhwuBlBHPsn4a0uTKg2pYooRoa+e4mI8Gom1kWnBxSLm90Qr0zsV5neY1BLhNdXIs6bA
iSb61wyWWIaf2OQvdhL5Y96frLJ5Kbi+tqYcDuiGv2aVz/vOkKjwzZAP/QL/xbitGjd6K6ADNTrV
jF2BBNAroW3zudu0eRS+9xApOPbVUe8UNE1wGac2dc6zHvow5LyFkLxnO3LU4wy8gzK0bKuXbCIO
FendBIIPnE/yQ2sJSANMmQXJrsvj5H5syCPfkmSAoCAPk447OjXNvWyZ2hL6VQMxU4NtE+5JHviT
VebOt8SeEDeVaUhAkN46t003aj+TGj7YQW/5xIOLRuTXm/3IFEhoqdwWLZiuY07FSNmDW6Tap7od
U2/hwkbvXbbLm1NU+ZtjTbQBpjZ+C4UD8weE/IfV6dmPIlum5zpgV1RVCK43I+anizmaOUD8uZHo
J0xbrkqNqoc1kYwcjQMxIryXTpR6bmfL99DVqNwxE7MbtxbLPIJvBgocE/pFiZmyUdrP5lhBC3LZ
7kq4+lj7ujEJ0Hx3kW/z1lbXwi4yPi92tLLAm9XzDlGxfkzzjhgVm3CncFcHU/0OWET/RG6OKAaf
cPxqhBLDmOU0bkqvkevHItHS23lwm9vEbQDO90aWaTekk1bZDg2EI/ZL302PVaW7z0MH/3EbBzqg
kdAkxBJqZzqhncgBpw6oncElLthW120xTB3wXtM2DTtwijZaCdaKaajbYB4c9hCT7nR3bjpXVMma
CAWp7ppzH/fBRAnF6Io9W+DWGAD1mTODEqnwlNJ47soIifGJMOPlVZYBBCM9MLQfBlQbtU2LqL+f
Ewx1XksRyE4JkDzecfToIJIQ/2bbJdF65tbRpD3CGfggJDK/6CUh7/0oj5OTa+Tc21p/l6k6+uKT
TrS3SR0QbEmMDEEGN07y0eeci9s6t8Z9N4f5j8VBWbuxx6nvb+hJLE4qQngCHwl0CuXBGFPhyRSL
0aEmAYcdDNCRZNuuuXqIuuR8Y/ZI2L2xGGf607SRBiKNsvmoXcWWK23mRLutEhN4mQhilr31AI+w
IGpSIINuMTOYVl+RMQ5lPT8EhhV8y0fNxWA1xsUGnjiWtlRSYm/HeGHDDMcp/kijWMSeUwboHLIi
Na2NPkqahjJw1NuI/wBZceKWyk9FP1wRNRWFF4UROiA0y7m2awMDuCT2t355U7BYHgmYh7edFSH9
SD2Y7CfdyMm7A1m0U+3llEtP/5u981iOHFna7KuMzR5t0AhsUzGTIpMskqU2sJLQWuPp54DVfzeJ
SiSmazdmczfXrnXfDAIR8Ihw9+98Mta6jzk+D1/jDtyDlym0DkgNvfYHTNhJK7dFnf/IfYG4Uipj
53OhNRTXejoIf8IgROJq+GnzGeV3Zm4ssI6fiFABDttcb2wIObLOXoYUn1hsiPxbE6XOD5fOJ2ro
Wkvcw/YD4miOs1GyKaQCdH+j5iBG49al6cn1/PyL24fIZFFYyfSh5DY7rBsayb3pBlyCB8QiKwmT
8YdCNFhxc9VChUzPWtng/27m743ALNqdgAjyxS2M0F5TsrJvDG/ouzUgPHoL68GUPzH+gHEa+v9s
IVkyycKSItFxzRKqaSo0SJpizJ2+St9oqiRTrK6RsUeqc0gBXqJSV8BU98XfPmmkBd0f6ZlU0dvM
KCLncSj6vkwFmy5aaOnWfT0U6mgBu9As9wH/CjIWnMQtlXrH5ezP76MYCjYfFkkpSyWbPRmFVnNF
pUWSvppCk3ZsohQ3oZgtjDL+yuvUG5xGUkucHsl8WTKJ/bfPImmhkRWC4iw9yHRD2TWkIBTH9f2A
jvnZ5/rwhENPd/rPz6aNrcuMqdqcyMcW21eTFXFYiCuq+/vB5FpHKcgFwDK6Cv/3YUxadU2D5KZm
aZMUNkJzu+5COdn7HnUAS01G1FYX3l4e5cwr1F8S5UI3LQMbuLcPQxnaQxlOPRfP4XaX0NP3ZDpK
c+hpgbwvHE9ZwTYNry8P+vtyN3SBWNgysVWTkci8HdQG1MnGigZZlZCA41KNf1Kp0wLW6tX28lCT
sgrLne4/4M427UiI0szJ8xkBzUeZPN6FsDT9YYYB+SddL2GalLotPTRmDcJeS7xyh5hWdJvLo//+
GdDLbpCWtUxBN9RLN/arpaL4dVNJbI17eYj868DuyIX4fb3Qd3V2FCELjQ9a11mZb19nPnSymucl
YNECP06aUT+5NnDn//woJv8ZJYbMnZg+iss9qQ4A5qH2Tbi6k0r9IMrgv68MogZpeRqLdbS89mRl
VGWX95ZWIHszdbIecWWc6jhAVlP74ULBbdQ2TqIHrqeysCDUGAgKp0/kYyohJ7lXwouXi3aV++AW
5KDFiEaYWfUo6TAFaRFNzWev17i5deSivmtBH8SrlPtGvg4xr11q0P99vTKHlDI0hDpc1ZTJXA5B
VYES8cs9W95X0dO/2VCHN8W33nR/KBp32VjKFyLNKKn47U3ogrXDnmIoljUZVK1jJTOgDO8zPted
DtrzTodOd62qjnfdBaX6UJQi3KppZdOPD9nDzqLhJvM89aRpkXUtdK4AvpW3R5ocydirMd0NHLHa
Hd6w4cIXPS6BSdBHJCBrlF14bhq53q522AS4F5d80ZjSNhvTcZNT3BZIxbTKye5sW8e94/LS/z1c
0VKgquoorkUZ+lLoePUVG5x0VCSDzT6BrnaV5KmNBa+Mgw3/9q9P+T9VB//vSn//rymbdT6/+frf
Y+H/r9svSfi2AMj/5VcBUCh/jd8pNTaZ7fCXH+mvCqBl/2WoGtHC0vFweykN/i0ksv8iIFJa4HTA
/0smNv5TATT+okg2Hk9MWdh8bYb+XyqAk+VBqys1eyqTBEd0SRxI3i7IjMSuityz2ypFYzzQAJ/f
VKZC7r8M4nb36q3c/1rmr/U7k8X/ayyBNoqEGkXNaXz0O6BjGDd0WwvAKSULKbkbMmSNTpPRtBGo
ysLWcu7ZLEiZCsGBWvp06VsdDiGJlZFyTUs4wC0n9ThmbxnRoQtDTYLQy6NZFiJ1g/6d8eN++xp1
H6mASrvpVrcd+16RyuJr7fT1k9WqCq3bIMbuRjcSWozgblvby+/13OCo5q1RjTYKkSZzSDHGLvtc
6rbcGpK9Zo2gCzhZCR1hPkh8QynvZTUQBzj7wbfLQ09275fnRvIl06msYPY+fievj5Oqq8DEsdRu
S1EqvlPNONxrWe0vbN/KWG19FTbHYaiTAjoHDUIj84sM61UQs6I+MvoUn+9obDpOm6q+FW0aXGWw
eR+LcUm5fgK0HOpHeG+W9JfSW9Zj+tzUzUI8PfPElIVHVsFo7iumZ06n0qugi+mCBT0VbiTQmOvW
S9O7y+/15WemTzzu7+hyFZR19uTo58LEoojBnKqiHYZdrITK7ZBH0H0CXeo/0wwX41TWUlvbQVYq
zBWnVfdJEVGlLLz8cf+c/iU6fwdRhxY1kApvpxibWhtdCH+JXZfmnmyv+16vWv1Gqjv3m982eIdz
1Xh3+fnPvWUOOAQlpnzUWL4dVIgccQzF/q3sBEyuzfGht92r/z4IE6gZo4jy90Fs1NIhWdRmS5nd
WYWjGo149AcLhnYek+gvE18J9G8fpaAG5LXhuGA027tB+ROsK8eMFm4lZ14Y9zlOgxw8x7aF6SkI
OqzZYAWx7cLQ2UA7zNbAT+2FCH5mLWicJeBYcKWzOG9NnmU0WdcVp91WpdC2iuI2o++Znz73XAY3
Rge2x8TVcWEFnonjmspGp9C3oBBrJs8Gwhbee1HyBlso1Tq6bGDmxBwZo92FOP5ybp6sdlYCwl0+
OubKHCPRq0iD27uOFHBotrVPXnllJ772RYhUx/xkKCDPKugwkqtOacjkSySo8GW1+uAHyPfy5CmB
gwdCCOroIFIl9BbW65n3QIsoTUEjCAWg5uSjGALANiQ5cSgyKuU6bu1kp6S1fd3qqrcw0WfiDxPJ
zU+x6YMhDE1mumpkXFa7tt8KEw6yll2xvzz5UnOtyO4ttGNvZQTWNs68m1By8v8aY8kkWRx2VSKs
JmujwPr1JDS1o/SKwKamtQx3PahOvE2FvpRM+u04AlYPwgLraWw9gko+GaWzCzzFsmo7QHNcpzAu
VnROkPcf3PZKE9L2crRBHM4Pvllb3OABBpFUMtFK86W+HRCawTBgM52i2LC0ah11EYwHvATpPSi9
ytHWnvDU7xlZWGo4YYeXuhJZPv3UmUXTvdnK8FHdktW4UymYudeqXIOj6HKzvgU6oJJJqpr0m+NS
Id7UgsroLoqoRq7isITYFADf0reVQS/KGsSRBOvfR265sgA3+DsnobfhSg/gJuGvQTMyGehYe/BQ
JgRrC7TdeysQFOgj4Xgf4zpS1LXqsxlvMFHBd7OKkFatS0WrlW0ADVR9pvu3s7EIMESwsRLI8huz
UQPvHiZL2t8MSWqK+xxHbm3bY5fSrKBaeN/otYC1LHoaTCia9uk+0RuKQrSr149lpwSPoXAwYlZR
FMOxkCw7fkyawC9x9SBll0F80Q13k4uGEJGRqHFxWcfafVWVppusawr8J1H42MYN2NugkNDIG4va
zL9EDlgQDEf8BO9ri4FSL6cm5BhW8MWpyESPhpn9D/yzAtza5aj8AfpPRQtA0JX3kqujI6F04N8G
tQ3CLmauja001gTh05OUXYUi1GlmoD1IP6o1zrA3Of3y6a1hZQOmkKbosTNCPwRX+ZhSrpQ3dWMU
GCnbjdogLwwyRHg1G8fGMjIF7xy+/PCAdrOUD6ojJZ9NrRpAofgh2ossKeyvbgpe8KCA48A7aoj9
HRhWHLvIjyCN1ig5VhVaPPqWLCfYopkMxLvGzpvg2qpU6UFIIRnW1Ek5S0F6hO8tqNPRplFw5liH
SiWHq06UdbOritynQiJc+0tmomm5KroKHZIUCfISjVn50nUT5tCzUXXW1TqpFAfcWtM7N+iS8G3K
sYq9xgEHby66e3TMWYBkpzew22TqsoSdetPh8XAPpUcrriU1p+yp8TafoP536bVIasg72hAWFbBZ
vT7F3KH1jYulhkt1U8o+hKAusauJXE/eJm6nnvzG8W+7iKQTSqU6+ckZoP9AsPOSK9/wyk9un8As
Aa1Gt0+l1po5mgjk7lURC9Inmpf63yry7ShUkr76AibRAJY+Hq5XzhBTNSACULiGoPcI6Jjf6LI8
oG8D481gj7F5vjPo3DAfO02SNKwARNBvyE445rYYW2buh27AAWSlqyl82Eqr9Z0NnA1AeWaUFStC
Lst6LQsYaxsZN0t6zKjw17QoyJE4pIJ+67VMUMDBTY1y6Vj1UAO/WW5Okwle5bCsbbPOnjMzNbuP
npuUD10DkYCmKm2MFZ5GtSfOHBrwJIOVzsfneTZIbwIXVvKGfNDq2sClD+l8hVNL5XyAZ405EAeb
SOxoRFd/paz/f1rhf4+37fm0AkL+5G1KgX/9755iTf/LMm3yOqDRLE3X2CH/TilofxncGUCW6Nx4
fyUb/gdOwj8CaKKMexBEsxdmyN9dxbBOyJ5hgqQbMiltlXvcf+ClvT0l/qKlWeL3W5qigQPEReXk
KMEVFfJr8GMu7SyoafPGvFpO677dUP8daDwMvzqk1U0vo+Xx8lNNQ0KEeSb6TTJ/eJmYgxMtHYXe
Xj7/HUV7O0pSFRUGFyI7ZZZ5r1SJfrI0AechxbWMwwLaFGCoOVaKa7KS68GyT0YU/Xw144spk3/H
ntyrXZojTQPG2Slz0NVWkn/XdSGA8rHWIS+ctt62Ov87xuSoO1CfDMFg6aAA5KeAvaIX3lFuskec
pulnakc89jbQF0Ybz27/HoL+HW1y2qJrBU9xXWU0zh9yR79O8xB0u9hpb4LMAGWycIOeeSplcsjy
YrQ8ltwZJ3y1v8h6iVGOv1UA49v2xyoqHs0qfxbWwkONp+EzD/WSm361EMHckyszLP0k0y6qJbQh
OoGBak9dSLNMriX/vLVpRr1NTTuwGkk/9QgoP0hqlV6XdoNpVJV8pjho7VLyiNtW7fAvE+7POCnV
fVRJn7vMg36RmsHCW53cC/79Q8ZP8dWTxpiel07H9PksQSAem+5bGR26UL0fivZzHuBrbtTbVLaW
8tcz60UZX/mrAS2EZKJTIvVk9OY3T4l2cSmx9SRYtEWbqrMPGRL7yx/b3CxOwknKcaz3cck8pRJ9
9pbjoSFVJHlPF84SZWDuaSaxhPJT5JI4Uk82BIi0+5TixWLSaZWEGz05Ds73P3uSSdiolIL6iJOo
p8Tw1j0nps1gtHdZq6oLQfGlynluxU+ChoySITONVgPkbmxrgG9RtwvrHz3ekpb7LsjTnaxEGyk7
eOmdoW7T4FouV6oJHzdelVjotBANzENSPWSwdOLgOqJZ0op+akANRXFNFOCfFkG7H/8levIi1ljw
o7LoXEHSXi6FvrkZnwSjsIFj4zSKOIUx3ZlNgr10HXSYbevZ/vJMjGvnzHuaargqiCiwSW33Xk6w
LYdjb2EnWvULcWf86s79+rjMXn0cioX1GMkW996xaZGOklrbWGPXv90nzbbKFghfM4tWnuRdXBUn
9KDKxMlnKuyQO2jfdldRXiM963etXB7KbHv5dc1EbXkSXgwtbxqrKbz72KON28zo7o/kD54xkOcd
PvaBfEI1zQpaWgATgNc/8Wya35Cw2TWsInLvEyE9OGTIBYQNGk0BAXDxkivsLU341qEqPnvc69Zd
5mpbY1DyvZpIN4Wb0U+fN1QVnU9cekY7IxqeuJX/EIL8m0KbEzY/hzgzAMzTPHiAVNhgppSpxsIS
eNkCzq2BSdQytMiUKw2uohR2N3mG9FFChyR5lrXXRPIcVQNeKD/BU8FX3jmD4twOwcegkcNdIz5K
4KwqDe/qrIXHc3kOZ/YIGkzersoyLDSSZrJzNCHRZ4+ywG3Vued/uLT5NsGdT9dnUh8uj3b+E9Cs
SSAy6pGGW9bSkRsuR5U0v0qwe1yJDH7Ph8tDzEQJeRK02WwVFXSKc6Qe973uBb7D0EbTHJnp5QHm
gsTkheGpi6mnEYeID2xKQ071BNd1IQCdfz+6PHk/Iqy7ToPpcUJg090NXKS3DZ0LD4NsPsVD6i0M
M3Pml6eRVM9NdzCV6KRX7rXS0ZTVPLTmBy90oUUs9fucf0+aPT3TNTVuAC02kpITldh40SjvKvLC
Qpr78UkspR2+05UYg1mafmjKxfdk3aoLv30+gpIyf/tF4DiVdHIaBCe5Lftr7PXQB0hChzvBp2Fx
GDX89oTkaKkceX7SsUp7O16BQzvWdgoEJvClDe3GdQj1ETa7v1BumBtg/FRebTx2nzsZ9bnghGMa
/FyYREnYfixaIqRUPV3+KiZVv/+JzfRKvB2Eug8pdKH7JyWo9ENAYerJiPL0Kw367tbCGbDHz8Xx
sAm09d3gdCfFl64ujz03YZNPXrhqmfXcVDhvQxUELtCC6elUKLT5qPbeYGL5ZwNNPv0wz+Vc7qrw
BPBng8T0zpPibQ4BST1Y1S4r1IVWubnVPQkDEj56GJjXtFu7GTDDirfXVEa38PXPva7J1y8bAz6w
Th+e1LpVjxllzJtaBRKTkkilNiq6K5yAXeghsbPwPC/n/9+3PVrw3i4O9mIzqzsnPSVJcF8MKqbD
e/C/imM/JVwVtk5hXOs1FBm3ivBcNDaBdJuld5isXeuDVa0vT9/5reG3CoVsgXfJsUY8VeoAsDOE
+kafZ3Zr2guRY2bepvW8ZCz1D6TcTmqQ0/8sGXX/oXCyfGGdz/39k0Ahu71tx5CuYTebV7Wsfu0M
73snLdWO5/76SZiQzIysMl7zJy7ft3wzVGL+LACJSWwIRRHIRa9GJ9S52Eu2Mjl48rqIFzZtLn5e
nt1xLZ1bY5MooOShoC5mRog7ans0Xr32kgRjLrA76PuuaoWEee5oq8zWNpdHnPmQxCQcKPiwmS7p
MzyQymMon7AAXmltvh1q0uzqYTHszE3MJBw4iG8lSViMI4FLFQhbU1cvF5IEL8jfc+9tEg5yraVn
Io6zU0UjXoIAMSs3WYoqFAHvoc2w7avvGr3/nMSf7Pq6V5N9Couq634Ae8TYD8cw3FAd55BXd3Jc
H1M8APBzCp4V66Do11rWrzrzqcWXsEZJQmUI5OkuTp4JmFjC3fBfRfyjy/FhTgqkoE+m9e5Pd/Ip
HJD+e8WQ4i47QUbkxOylFFuKqPjUtJTWEIkDk1Kx/VqFElL2y2ti9jw9LpZXmy3IeRsPuURw/kSL
G6kPUAOOtuE9oAi8xd/wurEyDQ8C+5b3cHnMmbgwbaa0gfS5eV8yJH7ML1RWMv0SlZTLPz+z/KxJ
2DFTkNVurovjgIZjXXKbHNAk/un7mkSdIAQFTN1HHDn91OpHf0BbU63D7klWrlLl0Qq1ndEtrPXZ
yRkf8dXkxA1VGKm07KOe988OB18J/nKu7INavzKM7qEYpaiyuesNPuHLb29uciZhyYRbFcI3sI9d
g9tUVetQy/quxmq9GRbmf5yIM1/wlHNj2BDsm6SSjthtfoc9vBva7j4py7UuWws728xTmJMNXA7M
xks9WTp6kkHJ27NwO/AL/H6W+tfnBph8NpKAuFEXA4IyVPOyiQdeih4UX63tH03DVB6iJw7KS03j
HZFkS3k3eBWsnO7d5V+fdAv8c/o1J98IWKtOgj4nHd06XuXSoxqRKLMw5X3Xteg7nzAkCuKDgTVl
qMGfBqOdfFeNQ9EtzM/MVmSOr/XVwoYo7JtFiA9v6Q8w6nDYHuRNgMuX3rqfFDfZl+HD5UedWWzm
5BNCd4cLFjX4I8QClNjjA/Urp0WMunBYnFsJkw8mjLU8r/1WAnLW7U1D2uTmF6lf+OtnYtkU/d6G
rVsXTgNKNcBKdlwHNL0ufernr9XatA1p7PLpU5vvELPKU9gg3nWHUwg3ZTW+K6NUFo5Tc5M92bGj
DnxIW/KtkDd+N9TDNcyAQ56491XZXlHXBhhrfbo82+P3fSa0GJPv3sQ3NDTljnUF/s0bHivjCtvz
ogWkiWl8POSrxamZC87GJATAplFLw2bi2QlwaVvziQDzQ+i0Vo0jW0Foq1d8M5cfbGYZT9vTVGR6
Dd7q0jEX6RbTgoPJnonaYRfjznx5iJnlYExiQqPUttGIXjpq2OB1Sb2JLbj11S6tDxm+opcHmbt3
T/uIFbkO66ZklM7N78acXVHdMQIhJsD9VTffm8AF4JVBx194dbMTNQkBTWP7btrrdCnIO8/RdqXV
rhhSktFztu+zAJU/7jpi6RFnAoIxCQhmXSpmIhiuxKjFrZ+U6n1Ji8Pl9zf34+rbwNkIo+gHh3Cm
VvpDU5ibSsUmyt5c/vWJ3uWffWFKpCq6VI17w6LNULO+a2FzBOMNi1+0nyJvF9rJ1yZRqpVjx6eo
0Tc25swrWQ8P9H3cONQ9O2Arrse5gcMCcvmlOseLcPDcZz2JIMA8oLNkTXWiZo10K30O0nAvt8ph
cJRbBeuxlVbq66AeCz++c8h0rgVtsQeDAQoorPdS5m1TlHzgJP2146QbentI/LPgPFNCm16XHzLH
W1BBjv0R54LQVBIAHKgWupVXp6HKthZkXUS4FfRV6xAbyaPh+YdGa9dpnO9HqNSgaBvoGntdDj4m
Fgl+7V1Pxqv5TnsshgxfPKt4yitwyRCh1CjcdvgxJfBIMrTgaigdeg1Uj0hubbmBN6S+N6mXeCaE
DIGED5yRvcIANFsJvbxv6TZa+I5fRJZnpkSfRD+sHAynKtLiRDvd0VNorvM7BFChwHwjkk+ypABh
KqE2BKfYdr6WkfIQ1MleJPY3jLlWbdoee6Xk8NzdJFpHs+tYjmtPdYNJheeaAXm/aAXxch/YmAd3
8rHu7WZVVeZjo0b6zunFyShB7qOK2AapjBOxgU1mH1IjVrDzTV0TQrAURysJ4vrCx6fOzewYOl8d
Wzy3KSVLzrGUkN2vWFhB+vGhxubOcCyq6NQXEOYDvaBWzi6QJPozFvTfu0zC1sMDLyK7WQkDGEBX
G+BaUOxDo3yyGhk/iN7e+kxakvc3YRC8i72kWXmS/NDn+q7I9ZVTmQsw2JktUp+EeS0wTdw1u/zU
xjpWsOnPsHGu8da+D/lLNkAitlVkPjXdx8shZe6VTU56uau3Np4uIKb1jJCgXqVJ81GptedaBgfm
RcPW9tLtn401CfT0LHLA083s5NnuV8UiL4i1lpTcuiU+F7pB/TV9vjzSzHasT2I8GXVlaHwrO4Wh
fu8m0YMdi2Pi4gvWR+3CRM3sx1PZS1lUpQ3svjh5lnmDF/EPgT4/7sorAbgcy7uFlzb3KJNsjV25
ZE+VoTiFQ/reD4xo11vDO8sBSOLGbrJwlZ17mEkE9wV9mFIhcZ+p6mPf9HdBGZAkFjeDYXxMpOLb
5Xl5aXM+E5ammnArMCRYaM4IpPvQJQ/YaO57hGdW121i82ttfsiVRxIZVfhAyXBokEfG+ecqTjcq
EvJafzRghOvNFw2adaUATNL3ISVvWho/mb23sjLnc8WuHipjbF06oIyfwrm/eRJKMUA2iKWue7Jd
gAx4k7BYHfndoATDn719bRK3JLwMjLZiiaZJcGVVMX4l/raslVtML9sNbRWX3/5MJ5E2la1XUDh8
WIj20WmiYxVIG2FkV5Km7KSw2kBRuZecYVMDWeMWZj8DL3wKJOuxKZayWTPBRhvf8Kv43OW1RSFS
so853uRt0b0L2vgqD8K1opYPfUhTT+89LTzr3FjTYJPnnqlg6XcCk2TbEUqYcucrn8tPkAExKrNZ
LoOKidgOu5e1hH1lJ330K23tJO1GTcKrbGn5zL71STDyrSBvhZMnp8x370IT2hc+2k+56p4ohu/c
sFm3+S6vgs90T+Gm+YR5xvfeE/Vx4U3MRJApWjVLrY56XZ6dTDm7V+XwqamaJym25WvoZgFImvK6
wxUkrEkktvBHcjO7ihSPtCpQlU0GUgyHLt9DDlp3/cJWPfc3TaIanPBOw8Q+45DA3UXxFG+tgE/c
lm7yBdzDkvZ/9t1P4hrrfOjlpmfLSYqvSeKZB4p5MI9K396ITt6WWfsVctLHJoa4kifVzsr53Aon
XLtqtfB1T/T6/5zap5qPSFa1doCveuKlHmnTVnEG9p0PmJ2rlI0qa9NH2mOttU+J2d43Wf8UZSL8
YRRxvrAdTqjS//4FkxAWZ6FEhd7ITg7oCBwa4MJucku6lwCj32roY1duGtBuk905WvMc++2NouTm
Vu4DZwMMSOy6ROZCe3lBzuw10IvfRAGrNlH2+Bhxmx613LSRPvY02hl0JgDhVHtkPt1ig8z4tZ+J
3VNNbjzEcVlZPabf2rsBT7fMC0+0WITgjUCHYYUcvPPyoyYx5wJzJhFsayV7X0cLUWhmmb90Hr0K
eJiCqbmmIDfILfWO7qXbJC8+u3a9jpZaamc2J3US5nDLbbJcHRA01ME3nHZv/aY7dvnu8lTN3c2n
qJhBab2+lbEkrjgQ0OzsORtEMeAtKccgsSnRhfg3cavTEYZpTVK6/kJmbeYYrE4u0nqYhZpfycrJ
CYenOq/2LlTDtRO773rXutZ7+wk+JNiatAi2l591bq4mIUlrlEwCc0V7ZudtPLTr40H7nR8oKe3e
8t8U9VmK0dzinwQkVP5BC6xXPWHLcpP6xrbPuiekmus0IrG3OHEzDzPtgO6srsmojnYnresQ1sg/
ReseHcX72XZ2f3X5hZ3fYdXpqcWAv5p1SVcdMwH72Cz5fox4g5BrFwh1F6n6feZJf/QhEZ/exgwP
99OusKPq6CbJzoztjxFMmg77s17NlsL0ONG/xwp1ejrxSzBzjmWXR9Ri18low6ZHRzsDTZarN6pJ
97FpPiCMBYg6nMi/XX6L52cK36K3TwZypx5C1yqPlaY/12lxkCMPaUH2nFdLCba5B5scQAK/NulA
EuURa5PdoEVfVNvdFKF1XauQ4fCA9EUBRROXmEqMVm7SUm/bTKMGXIK3Dxe2RZHFqUM5O83KXe1j
B1oYHTRZfGp6rw/WEYoockLiCYqZtPFb/YueZM6NqsrwjewGcrhrfsVk3thffttza3bykQ+tUraN
b5THwuowSSw2Io/ytS8pd/Buo3VTl2j6jYWIcv5bV7XJt44CR+dY1yW41eUUpXXf/g743buNw1Yl
ixLEw16UurHUjzLzbNNjhiKaMIitMD3aUXddQsIiTxt+L3zQ4Rz2YLBCdU+ldOHrn3m4lxzMq62t
tmuvbgY1OarwufMNcvGEVrbaADqakleTolyrVn2mDMPCkfH8Toc9xtu1NIhS7rVcS45V6d0wUcew
TfckCxdOJTOZb3V6VNAByY/C/PSY93t0nqs230vJR9vf29T6uxxvyTuBvVXxZyIV4sbb56kxRDUq
EjxHW4nwYTOwEfXXRtUfFLW6caQwhUba4VVnabvLa39uxiaRJhBeVVDNSY/wvbELhIO1y+ov9lBv
2qXOnNmXOAk15BDKxjCN5Jh4QqftNDWhQwo8XC0wjpjMZju8U/O9jjPkBxVLxXdRjndAiFH15Wec
+wYmAUeL89L2FDc+5om2lfph15b1PqXMo0nyyrKGQ1AtpJFn4rY6iSRq52qRZOTxEYO0ARcKuqm9
VV3ZIEYT4HtwkltFXmjCH2fozM6kTgKJMtSOhlNAejSiJn0vZY6J11WsLiSyZt7Z9Kwg3Mo1sORI
jkaRb3DBIGw0zyrGbLUi3cES3uPgdnl2Zj7hqVTKrAQO0Q5ilxIC9Epqy2YVl1G3LykoLW12M6t8
qpaSMAcohCpnR0xGxDVyaYnGd262Set0a6PHXbdB0bCq4pzGE3FVeB8iV6xwF75vhvBK9T4p4NwN
HhlnhD879P2CAryKlb0sVS0mGdmRUuuh1rUv2ejejBAcFO6wCbs/+8CncqlMG0To621xrEu//qy1
0fsKN5cfmueFw65W43bvp6XRf7w8mTMfwMtd89VDDaXhSFEY1Nw29nVVIowYmM1HeamkOrdYJqGE
GyfeDa1fHxu5yF+MCyq1xLBgiSwyt+wnoQKQjpXR4VsT7z+3hvI+sO/ZQJFvPwgP8+9AXdi35t7T
JFAEpuW2auJUR6c2km8Jxy1Ll5t3cG82tp4+XZ6M89cl9eX+9moyQNoj5CiG4mjjCb7OtSDF57gw
v2R82Ftw+cVV2QKSFRiyRFp0dXnQmRma6pvyyG3AfA3VEUuea2NAgOSawPNKP/p0eYCZVyePU/fq
qXqNUmfrttlxMN3Ti0m8YZSf0GSYK0dbiOMzsXUqcBowt/ckzc2PYa51DwLr8nUfZEuYoblXND7Z
qyfwgqrJExVT176Qb4EM3weDdujKXFuIqHNvaBz31e/X0B25QKrZ0cM+qPbda3qC9lVePWEdcnkO
ZnqRkLm8HcIycO4TlZQdLbqu01Xm+p8iKs7ropG8myF1m31pOwArQFtz0KwwazKKmuY72es3Y/41
M3DcMRTFoD8qhhiCAcAf7vZTcc4AbNPx8zg/Sp2iswVHEHqk5ifvOnrf6F79ww3s9joAmrJEuZzZ
XeRJ0Ehrr4f6MJRHifbyRPL3BrAQtZNOYeFdL4amuVEmIcOI0kGNyrA8AkkHeR62T6FerNVCLuh2
bjay/Hx5budWz+RcIWIjroMhLo+QC2997iR2U1wVAZZOcIgvDzFzBVSmuh3hiEbzsIk6JjkM6uvO
TmXxCS56DBgmbW70Prg3zcTSNoHZl89630TqTrKEdMhaagKGgf1sqyfkRgqnRGPXpvjRX/7TXk72
vx+rYB+8XdlFAPNCd8rimIVWbX1B2Cc3d6Jyko8qhhD1c2zmDeZQbeBayRUCYVJs2BHJ2ftWtjC5
1a2UlJQP6C+7DvG2SVa5VsBxqTK2Ea1VNOR1doBYSYQNNvQ5XrbHupCfuhJjn0Pr9FZ842PaVV81
CX7arg+XhGY/DZv1yw848+niI/f2AQPBoacQQ350sBE3N5kUt0fThSWOFcg7XfPFl8ypAdl7FPUT
0bWotrpS3tEAunEMCap9om6hxBw5n31380L5owPnb4zcXFLjGl9SQm7tGxvFq4N1qHOCIFHwrIRJ
eWQvs6682i0XZvr8Ov8NWSanqZKBP8qP4PI3hoVtRJJ0YE4EwLd8sTnn/E6COODt21ZNJcHqtCKd
7IS3Ijzmtv+90hLM4CXcWXBjrfeB7ktb4X4tpQ+ezJ+Teo+lUeaYjTTmwqS/XArOrerJuYkDOwU7
J5buita4qgr60Rwbfy4Z02kxmD+kwjJXRRJy+u1wPkk9r1yD0Qjh4dvpzvEr/JEUF3M3BX7+Wq+L
eOOrzl1dVGKdc4FbWaL8enl9zk2L+vaFmVQ6Q1mzwiN8pwcXN8tAUrqVqeeArqxFfuTctEyCqYOI
zMYeLzpaumaug1vE6vhzYCqXY1Gf2uvIiq4wa9vTA3myPOXWSvN0rUDMXTXa0tV77kkngbbmduhK
oe8dW6v/UI5enkn52GXNQVbvL7/LmaecSqJ8C6RSU1oumTY1PahyGt0qDY7Ul3/9/IaEderbmXKy
1sUNyI+Oea1vwlS7QgEYrXAqoo+rxXJPX7jojseWM2t3qngq2rqjVuamR5+6woomogQXyOLgFfHC
YXymEqb8ZlTgxUlmy16Kw24dbRySntsmLay1gu2KLn/KUs/dmOT+haibVVBX79JS/MCc/p2V9J86
sNpXl9/oTFEQL4PJK0WxlAYh2RiKRIeSvWCVVTYmHLvKuirz4pFLyEhna3ZRi5YG0zVM7PaXx557
y5NAVbphp5U04B9DB5O5JPhqq84TvkOXf31mrYtJ/OnzsNUCt/0/nF3Lcpw6FPwiqgABQluY94xn
bMdx7Gyo2E7ES4CEeH797ckq4ZqhKqtUsohGQjo66nO6G5VOT90pKz73mXHKS+uxr7ylkvb13Hy2
TyaRo1YdehyJCdWMWH1UWXZUFVt11ytktH+2qKbkGqhnp9hhEUX//IUF/fi/v1didB6DUWJxdhoY
utP8MRvC1H0uUS5OTGRPnYZgSPGPaziJF46LsJzl2BxmXHeBxyEckURJ2Am6gvPa7e80swumbCae
WhATg1rwGTnIG435MU799bjE0ZzZBXQSMWDhnTddDTCaRFCNhQNNhX2WZcYKHjv/OIFJdgP82Uli
2IGeoXjy4XBYHo2lMa6g9rhwTq6/9ZNdNmUqOaXv176Hc9IJ8Fc7edBZtFW63BZoXWmKcbv4yJrZ
XHQSDMa4hM+Dn5dnYXlbxyFwK7dgSRnlL15Rr5QZ33W1gIHkwsrNhHM6CQC8ivoOPc8lkkHY73C1
ykgDeQC1Gc2fba+WTun1NH62fpNIAJqSIe2sKc91DgHLxn28urBbT/1H5+uPLOZPguS4atGgk1L3
rlZqqe40N79JeIiTdvRg7Aqku6bPZim2Nbp5hNnUaGg0jn68sIwzlwmZ4pkob45JZPD+IqzhqRza
F5NWzwmNd779bsT6bowetGEdhhSmetVjlP+AKuwPNAHzf7qWyRTrtFSKVRzhD4MWtWft5VmYZWIj
GVtDh+NxsZn48+WECcnfoU8YseQonI2XhJYPdqvvm8QOWTZ+0062k83CZD6PGGSKXjJ4kTmyNseL
aaqN5iQNLBttqbqAydtCiffzA02mkKULnpHglele7Iw8obdlXbVH+IXAV7B/BhV6ncrH27F1bi6T
nU86KML5rKYXlaouHOPID7qmcA8wk6jhdLX0wJv7MJN9Tro4UpV0vItfoaloqFF1QD9RsoJIwisu
eLZ1oeB2e0YzlR04Gfy9CQri+CSitQevCvj+FvR755Aw0WNQwb4lKFrka6Qlgd3CU9Af0Vi+VJ74
3fLx/zBCpthm27oOK7n0LkbspEHmDv1aoZ3hrfHbahu13aFRID14ESCStEkp7EbLkhxtFn13cthu
takB9VDVZVsQjd/HEkbi0stfS4M0sAIQ11KY4QasadnaltmwpPY1swWmSBGJZBtHQ+9fvM5du/kQ
VrV4jAWHHcDCJ/ldRf9kYabyLp7hVxGsZvyL7fdX/KACLwhO2KHk+otXxWNwVVxVXu7AvIKlOkio
Sb6gfefQjvLXmHKylb07fh0IYPWGqR+olWGbQs9X8woSoWlbeAfGLQIuA+zPYXCWPfC6fjNdExp3
VfnYlMneT3oWJsNQgSik01WaepF7cOXwtrDtrlv5/3O0p++ahpsuLWosY+e0Lx3eONDEBVnUbOy1
rzcC79PAQW9XQyXeVmCE+wNsenmHY3b7B8wcsSnGTcc2zwcBPVO3NS4sybejZl+gEPzsDGgZ7Yul
Pq658zXFumN483SjZVkX+Cc8G25egzbBkm0MxeNNT+HEaWdjvi4IjHsrp3yQyjYgvR0ttZnP4HRk
ioMTzVD9zip6seEBGySxe+xQt4Vr+D4yqg1MAD+I1fp7kfw0Upj4SI2ePVgciSAXGf7mrp0+/3l7
zWd/y+TCiZykgFfzQC8jXEEC7RlQsSIbSbk+pjRHdZ79yG18eOWHHovBLRlgpo16pezeKLSa1mnb
lgvkyLkO0qlIGDzhc6mkRS8uXLHhtKqGPTZep60grbegFoJJtvYFHLdtFIGLjV+83F6Ez9NzMoXd
hR1BKpDgCvEzeZB2+R2v8t241Oz2u0z9/3MFgfW/w3nU+AD1uUsvMnHedPRgIguDXPNdWo4nWugX
P6Z3doy3vVLyGMHU03hhbhJw0xqDvtXvcKYE3acr5Q/YDLghCOP+LgasSYulSu7nlzVEbv/+hbbH
IyNiY3vR1/psMTwwDuH/tnv1y3HnUdjbq/Tr7bWei9WTobLE85QL5eMLzGJ2LFU/0so/Ih//AY/W
hTgyQ92zpzg4GZRwci58KMlGF8EpWBbGoSqge1HEENInaLpK1KVm1tYa1Kqry++sG3dQtiD9Htpa
FrCKq/hY+WpZ7RKLfYYlBmePv9c4i6vGL0biX9osp6/ZgOL/oKuNO+DEVZntrzjkwja6cMuHhLjo
2+rKx16PGkLyCIfFqD9EDalx0wZVyfO6U9+JPBSk8oKSVN9jqxq35oA2L1Qz9vD6+cEbGqa+PkDl
xFo7EYzc4+6XY4FVZ0n4Zpvdd3SPvMA57OiC4WHKTkE9HKIKvet/L1xj11dp8f4v3xz+3X9PPeWN
kyk38i4kah89gZxcj9YuThqQFheo5787KP5/yCDE/PcYBSxBaWthDBcEx4jzAxrNQtN68dujjF30
HtSrqGcirE04pLYbn23RJrdrQbWDX7qsyVEmbUAoZDLsIu/Wtyf+eWCBvcLfP8rHy9KVcN2+lOpq
hythP5BkR9rm/5Rk21MYXEA4PU77kl1Qt9+xMt3lqf1oPLcZKJYDjOw/bk/j8yczfE/+nkZeFKIY
RgwD5SJoJHjmNtKvEbQ2dLarm/jk9O1D1SzM6Xeu+dmXvKYnf9RZ247kMTckFg27XPkest7igHvA
Fxflk20G9Mdq8hMsOxaSu5naDRxd/h7RKmo3i3PFLh1Lsq10ynFFUYENBZjR4ktKfrjdd+2VcRBR
2MJXEjbSnS9+oViVBHXiBr772A58ybB05r6AG+XfP8eMPVg0RqYPBoH5U5WyWNPa2kfmKYGcj+yd
oCPvFkwSoPVT7XEPtvFT57+QIXknUefsGlrf8/rLSJzHoUhWrpnvQTNdbFOf2dNTfLqrrNbpKUVw
rY1d7hfpzirYcazoU2bvScYhL2uFTao2jvHVrAz4V5N11ZfrWst0x2q3+Hl7U84UX+wpgG3GTp2S
0qAXAkOENRPeR9G257iCmdo4WmAVFdlHrsYD7/IIBahaH2B2nK7afjjEFimC1MrGu9rhP5VPvxKv
hE+QhqlnPDZsQ/molvbz5zcezCr//px17mc5QU/ZBZ7g9zWpT8L37wvQY0Xcfqkoeebdsf+gyRD2
0Zeucl60VJC0SQ6lOSAV5Xgp3F6xmbz3fxa48Iq2vLRqokst+vze6zxytkzInSRD3ty5TQemROEX
PsqVdbQiVeJvoYhfvYIAOT7c/glzazFFw6CfKoidovpD7B2r5LNM+X0XN1uvkW+3h5gJVlNMvGmg
qARedH0ZfftejPA7Kex2jepD2BT0SsiOAHbAC4V4S5qccydiErC0QglbpqK+mLx5j1BmgpDc13hJ
AnIuOk3R8K7QqVkIVV/6kX8xFA9NNMvx+FsFORyn2GTiVYHLZGoVdukdQ/mTeai20G7LDLrWeFLe
Xte5uDwFscu6hRaW4bcXU6RvKCHGp9Eqi1Xi8W3nGve1QPkzMVt0Ipdgrbiy7u5vj/z5uxDmXn8f
oMLyOngDROnFK1q9M6P8KK9STKz9okEt3I1JvnRAZrbnVI6rBGkzs1LQBwkH57wk96LuoUcndjHA
nbyz100VXaqqC2BjcjEL51iOJtR2k/sR2garIbW3mhrfbs96ZldNEXHiuCBWeyN+SyTvE8iDqc48
Qz1m4STOPPzsKQ7ust71osHAPGh/0S6cidAXYu+uYnLpHc+HCwo/a5UNeAKPR9gYPTa4mUECSqFR
ky29jWaefPYUHi84jMXw0C4vKJDvVVWF0JLZ5nztDJB5S+p15edgj0EvoPGei87+VVjDsYWO1e01
nssa6SSzkW1keFIydSn7dK8AFtoZg63TBqPYLh6aYwT5F3GJTXis2+iTydqnoilatGx4B4MVYSTJ
2lH3cezBB7LcLPyq60X/SQY0FXYugQEN6sooyjMnMGPzh4etVucaor/qAM+gu5Zkp4z+WBQ7mTth
0wTIgtOBPcgBR1uueZ4FZZufYNG7jcfsZRESnjtdk7xGC5u1bRd1l9Rp7jWDLEraPprM/85Nvru9
dDOHZip2BqJrWmtVQG/E809wDT+5FXrmRmdhv8zMYOoI5ziJyKyhpGfPyTaJiu8ge7TK7eg80ufb
E5gbYfJUqpoaoKGNJ2smOrh/8cGAnVGziyoJtbsFnGVuka5j/5Fgi7L046LUCUSF2ZOESh/I/3e+
Oe5vT2Hu+T1VNKN1khkkKSHqm/2qI+vQ0XNcQFM1UvfFSy/XuV3vffvVIYzDdYlvh8F9peO6suST
yo0nR6j30Vyo7s7s7KnmWeNpuK0zyS/KUY+sT9cdT3Z+pZ+MnG0zgsrH7UnPICjeJJDUpIIAITHj
y8iakye8X77rPNvc+dr52Q6gebj49Wbym6kOGmRe7bRwMaNORGvH0C66583XlEbQbXDvdGS+1BEa
MXsvW9j0c9tlEhzM2nJoW4/8ImPzhGNbBH7PQUIs2cKen/tGk7hAhVECBKnZOS77bQZlHNtvDnnW
3XkcbUNLvRK/K3WfRNWpIFo+6rhu/RaHNa9XCQQEDVmuVNPudQWbtJqsDPkgi5/wnDyy/ieLxzuz
7+C/wt+gHS0DGN6ub++VuTx8KpfWws6hrerEP2fD8NR07DI08UGChpeb/C5mdlCkEOHS6PhR5psR
2UsWqTObdKqcZvB6zEtA3ec42QKPWbvluCVZeoqFWLPWxBn5t2qtPRVQQ6kW/fa9EZ373k5CUZwb
3w/cGAZBQDsf2gYAQoZqUR8a41PL223RjwdjyJeugZkdNVVWi+I6NTrdkzM0Sr8mibGn2ggh6LaT
47CPo4XLZi55gTP4X4HUhlJjileUfQbxMOQ1edeg/eXMPuQ6Xrn1yoJ7cMzhkmX1d6DHA0H3yFqV
+t9izlRdDc6pEISvM+/c2C5ELTzyXDlNsoVgZnL0ybVcA+0BthK9rZZ27nVmn52hyVOnrEyr6uLU
OWvJNimXrwL9Esr/qkc/dN8ysXeGbE2oPBRQZwtFb+ysXOybjP26fXTmPuwkFjW1meI8ZN25q9m7
N5pBweJfqrWCWuinRBJ7YaIzMc+dhKRxzCKweHl3djr/aDjGo+32h9L6cXsWcwFgKosmWQqjTW51
Z3cw2dUIwW2COIXAsjvEzUpXAuVVnec8cKvc/obmVnKE/iVgXDSqb2//ht/U8U8+5VS1LM3bGqrk
VXqho4YUCvpXyztR82uhC0JhzxHD7ZwWDO+7XU7A/vd2IDF6LgsG64UOb25L16rYRv24VcUpAm+z
aL9k8I3qnPdRJYHXsCt/EwpvV07nwK4lUbSJOe/XP1x9T/Gv+NsiIes3N/Wz+Vy3zJ9ZTU3iFO7Y
6cWN7IfWBLG76HeNJzYpfSxgjSSlWMXZhsbGqmytFSssOMJuCtsJEluHMMQMYRDVa7SmJysANgGF
omDvnjWMvWT7nNICpX54Jy1VlGf3wCQLq1zXhyuymYC0UYS6/4nlg9gdTdUaPwvCHXtUQ49tYu4X
c8u5187VDvGvJRIV8LDWR+I3ANxk7vWjDqILoQbetv3KjdPVWPUrD6o5iQ7d7AMMWVD7Vnku1kLu
e+sFn9opl8r2v5G6zz7ZNH5mFoqttEWiWBdBLvfYYCS6xzPv+hfZoUfggyT32Jd++a1tZODpOnDd
FIXzOEwhGqDsb60xBkXEwlG8w4w3KNNvgoILg7s0y3+hNl/oeGNLGpDkZ57B9VatE1ludfpa0FVt
f2M2NM7Fa1J88Slq8eUdBsb+HsU1YUOGv7JQoI2tcQ2P1bArSch8AAF5aAlnS2ELGiHLI5mEQ0a7
K8zVQKHR54ZpDhNSudFw3YNjAwxe7zGz6xHw7UNk/OpbYAjJWtrxqnW6UxSrPY5BM+yzONrq7pVn
9M7nYqs2+BKWDgEzhyP0TZN+Y0FH5/b5n4NPp7ptTCTCMB3sPydW20aF8GMNdcmCnAwrB/1GJgGQ
88OIbUi7b7BRxhzOtOg9sK13J7rHD87JR4kGdsKX7rM5pGsq81YNpcqLyhf3sLJAV4vxC3WxN69m
T03Uv6AKnQfCsbfQM7qPkuaSQL3YEsaODPam0k3Au3KdM7rwcJjJlX5r7v8RTiRM0IHb2vpslPba
g3Nam42PvMwvbixCKwMnS7kLCfbcUJPLZoAlbQkbGX12Y/Iz0iW83JpjnLOHXqkXcD8fF6VKZq61
qSQcug7MfIRYAMjN/q7JkztCxp9sMP/tdv6tAvrnmuEGa01iaTRx6l3aGd8sQp8HkkKoxD82UfN4
e+vO7BOLTrIA2WkZNfC1Ptt1soqkeXYBk3HmrntZHnqPfzdyZ2WkUgUQWAfX31px5m+lEHDlTg6y
BRW6X3pMf54RWVMFd0l9GAv1VXV2LOMAgvVWqXGppnndAP+Pj9YUzeAcZdPSVdWZRRkLXVaGpJHP
g1FeHT6yN52wHUQMPFzC3gux8wV4YKbV8n++9wSukkYHifhzqd0XOexdOw56tSrFMUUxCYRtUDsa
GzUS+3Fgolp7qb/trs1dS3fj5wfCmiq+s56iE0nRHKQdaKj6afNm+OklKuqfTJIzj8a1Q95u76Xr
bfvZEk9vYTKyjjGIzxQgjxlOtMfdcjJSsl6czNwIk0t3iKrChoNKenZMRYKal9e3JlQubBOWfgsv
gbkxJhfpOAKDMu0YPCgzNoICSnNjZb7kmX1ZpIh/DjtYU4CjLFs45CQ9FoqNl3T8lrhhRN0ttn9o
uP49dChemmSBJzyTG1lTjGNwbMmiBoP5PAU1ZISKwVAgmau/wVIWVt/9Vkv7UGlxELH1xSqXOkfm
1nESWHypROb7JvhLKX/3nXFXAnr2ZLOzO3/h3p0LXt4k2sPOOIvbboTcEY+yX7Ho2dYkybjmAo/I
vDXWVp2+pSxCt1fP6jDSxL9qw1689Hvr23gi9NQOzIjbp7gclmgqc/zMKTjiazuzeeGBchGxtVM2
6QY+z8hrFKRqbY0cpsJbq/P2ut7aVfQVPvWHpKzQ09BkdAV/Gcconlwau0Hj9GbQ0f6n0h++bSBc
iCQkKQGPKdkha8jYvQCYefv0zmzKKZCi4rEYoLII1oCn9o4Blj/IdHBvCamhXwmrDgJSw8MSY2pm
d0zhE6U5FGKRpJwrERV7WFfKkLLIuSv95OTQ8dvtOX1+R1tT6AQCzlj4LirPiMHjKfXMdE86uzw4
Rd583B5iBqG1pvhICda2AP0eIiddA/CCQWGeByZlqwZiPKo4Vio9tlmBjN/boXPlCzGNnYg23H8S
ug2zdOM7R+2r14WfcwVJPwnCUxylNSPXGiAme46Gr1pYp4aUd20FV2X9I6vjre/bD8nYr0uQSFU1
vmjaniCFd3vwmbtmCqLQ1OqakrtQsQHZBDYQ1yfuTjjRkYEExEr9FcJOS50Ac2PZf7+/PGq0aHEs
MVZp1NDW5SQcmxQ2pfEB9f5VVDo7kFqTQNcQk4fR9OtYjpcKzuuh42YkrLXeQhv3NJj8y+g230H3
WGJufo6rWFOxe8ijeBDK0uKsGAl6q30d2HjPehC74JR5WSTbz9SQrSmukqcFtyOaFedhsNZmkby6
rlyXolg11DxFng5Npwkt3a34uLr9fWdmNoVampiKyqyK4kxMe0uoqYPKpYdBNhsOScV/veWnaAr0
DItBUFuc2cA2MWMrF0kRPNhhwjrubs9kJvw4E4AjoVkzoJdPnD1gFnZKvvFIryyleDAuNffM9P9D
IPzvHVpDocC2Y16cO/i7jSIs8ojc88xpfpK2lOs+cjZm3SQh4FUZOrWKwsGCHSzMSDfKunpgyrWJ
91mQ+OR+kCBadl5unIQ0Ob7qto3MVdktNXrMrccksQJs0tR+3yZnaVVPPXSuQbU8ZGX2z1QxZ5JW
EbgJp9AZMO40zeDad9VuhkeQZUTosZADDzJ7RKMOMmGyQOOaCRDTN3mWFXbhOb1xl+MdHNrCv2/t
agzAE1+3KfR0i/LQNO3CyZi5aKav7byAjYpTetlZaN9fKSRTqPK76C/f396vc5nO/57Q1tgncZJk
ZzOtNpTl6J/jfMNz9Iw4D2Z3Maq3Ujx3Kj3VWNHGrkElHY7Az79pS78TzR9u/5C5iU4yLh+qxEoo
Pz3XsfW9M2CZ7qFLhSTV0jtt5v7637MaLgtZyXkGpXV/yyGg2pCkDsCX3RKVhbr1V+0AvW3ne9t/
8eS6sOnGqvTm9ux+y89+cntOX905K2Mpc4IHBswiwFpYFeycQHi5Sb4X3MKfgMbTyNwUAiY8QMgH
GW9cPcItsPmKwkQDMcOAaG3uUbO92svH7OpoQgIka2PzFJX+19s/dGZz/445f6ADhpmaaef5+VnV
RVj69MwZXpOetlYOTfe6NAKx9B6a+eL/k0uNYwl5Dew8ZvpO4BXlS16xfRMtbKi5a2wqkWqPwChr
q8jOuQYtBaZqbR5Sn373LJI+D2WsT53XPsHG3QwqOuhV35B8fXsVZ6LeVDkVbIuuyuWQndN4vE/S
nK6QJDxHkeeGcKlLtrdHmbk1p0qpVW8Ng3A6jEJqcIolj8KS+fneHiDLKACbV0s6dXMjXc/UH7uC
ULRatrRBFKqiOwusOklz+EzmR7fPH902/XF7QjMvhak6amfhdSygiH+uTbk26NcRRhKD06w4+p5g
d/01Na6mawsIyvV++OxETp6ReSo6G/302bnuabxu67IJRYqmpttTmSlkW1OtU9X7tW5tlZ570Xsm
pBd73wvjzn60vZ7C/NezdsCV/XBMBzPMOgPK53lylJqi8d63E+/e90jtwq0IflnDqOGE7gq57Zsm
Wkh0Z0yKrKlgYwFjGGr27PrGdeF5iqr7lop2E3s5mKY0bwJY0bGQmvWbHs1uXwyyD4xsgAD1sI0K
KEvxFs/fIfdWBpxuvCiGPifoDF3ngCbVNu4D4HgPaYcFf/iKFv/WxGFN+UcQIim8IcWud212qKgq
LlEknXMF1wy0jd75bi6O2hsWvuPMSZ5qyJpS60x4Oj0DlB1CYuCFrY32B6g4A0Q7i4XLaS7qXv/9
j/NViCFnfjRiszjeu6iGDhDUNtbZ2hGoU1RV0HFjUYDqusE/2fi/a3N/DJbB9kWYIEefnXxbweAG
vSofaOo4SSKPmpiX6Bst7s26PIl4qYNwLmWdasm2LdQb3ELmZ0NKm0FaWZ88ywgNw/M3pTGcSrfZ
1h5b1YB9S9f/SfTXK6msPlhlh44L6m0NSvZMRHagKFxy4oQT6ESiM2jIlLpjhft4+9zORLqpCG2S
kIjRMhXnzm9/ecrUd3mX3Pedt0phPnhVwV7q85iJP78zhT8+w1Ap5poRPkPGoxfG2YlB1GuhWDFz
tU5V6gUEjjqwmK7/d/vTMeNdrMwv0D1euHjmtuskV2ODLctyBB7bVzD0QynWgr+ric4QcHPKYGiM
9dhm97c/yMwy/S6T/rFM8PVLBpJhLIcKtFFDD6lQzsJ9M9Nea031CmCICOPivhXnSkMJcuja7wDx
IVSbCBi+iEshjQ0MMmEM1wZGVW9LMxGrljtoo6gdFC7pd7PkS3DqFV/45FhOtQuKKG4Gj5rijAJn
QX9kKQwhFRyA0Ntcd0eADRuJnmbU3rZ9xk8mqR5uL/DMx/z9MPhjgbsxHvqi6IB3IIrnjnHHR7Ev
yub6dCxCKqMwo0+3h/qden02x+t+/WOsInETokdHnH171AQiiCU6qoo9LWn63HkJuCGNtS5zB2MO
cba3xiENRFd/VW6DfoQxQ+JhdVWoFezKKIeQcZyfSKngmkz9hxT3eMAtXzuBY7Sn2nLzUMZGvMb2
IaC2N0Tej4wbz2WW6lWNFwCUIvqPPtb5KSMpmFhx/04GiSYn2JmtzBw+OLfnPadtNOUSuy6UlxnX
2dlI6UOnyXvhq5NqI5S90nPL+c5ULCho9AKq4LlX8su/Qh7m9V77Y8Vbp7Tt2sdtmTfxqlLmAfJG
a8Mt0TkdL1xec0DlVEVCmyN4zw7QuThVHyn1fynTvy9r/pS1DuwMsxAPR21XoDsMgdMd1IG4+ZET
9bVgWI28v2+j4get8wWwcK409rsT7I8558KmtFA41cIzg5o8wenxyNxsldIfJfHXXgGhrodrvzEc
ZYIoM0Nd5ftusS5yjYKfbfIJgMhsnohWGjhQUf+atghYFnvqcIOAUI7mwTzwrwi+h6aGRbGz2UA2
SWZBfvdIg3z/nMtkKwETN83GLvwNQxlZm/I4MmdHcrMKoRoPIy1nq+tim7fdCmyYdRHLhY0+c3v+
for9sfKF55btoBNMvTFfWpm9FK6FfqIxCS0Dplncab7ePlEzF9xUhcBgNqrWKUDaoVbGFx47ySqu
XYWCV/V2e4SZxG8qPyBRxjEsjU2UanvTauPNS2uYv5r9O1r8/22I65X3x2oNsZPDrcPJziN5ZyVY
5YS/oh3zefHwz4E7U1K7tDJJJXWzs2Mn60h5UAcY7nTWBTZMmcfm3eZIrtTevqdpvK468q12mk3h
0S8WXCotur49z7lK4VT6A2/t1E/Rrgdd0epL09bHHq0/vRxfKxvYq2/d2X2/MQ355LBsWXNmbo9M
zkQkahrbrZ2hYNGIcESDQSvS1zqnC5nJzMVpTrIgC3dlXzcUs+Ii0P67TqwThAGDOh6w1sn3xYaQ
mfUzp1R5aLHaWlYMupAmbmVO95Vn79BLevZzqOnUPrnjfr61bHqwjI/lQHZdqP8HMnA8/t6f3IYI
GnDkDPzD9rViLr1DPlyswMNVa5G09aNb493IElDcfRRIrSZ7chy2FMWv2MJno19jzB+no+24ShJV
Z+fM84OafrvCDrRjK4d9g3/bVpTQN0NUOdIY1z5xYDbQC3dTL/U5fR7KzClVvWvHyk4E4AEzdtfc
ro9pLdaGze+F4a1osRDHPkc8zCn3nCIGJDIBRjXydqOq8qRxSP3KeHShWeXYBq4q7R0dVy7d1XPf
dBJz0txvZHNFPUTfhx20DrZEfMRqfG2zuID6K3v0vXKnokphSxfgGBmA/m6Hgc/PizklqCvQ5NCj
CIRXSbry6vjOpc0qUeCbWBeAvqvFsDe3qJMLmEDnFRQ8YK1ZNnyVdX9f8rDowQxnfoppFdYhs63t
4jmZG24SZ+CSYMTQNErPtqWhHheVGCNnawkCg6rgCpZp0IO6rl8bMlrYNjPYpjllnwvJcvhe99e0
jq24tFdjIqGdXB6umoWZXQZ+xrd+F+3bpRLs59HUnOoO+U7dm03ZAj5X+dVEm25Han33IBt8e3fM
rOKUse7BmaFzGhPdMaLINnUFjluZ/vQGdFbaUFvJzTLQKYSygRAsvGLnwuqUmy6vDOqGkQwZd3YZ
3axed366MtzxdC0rV5KV+G4F5EeaH5ToU+Yvduh/niKaU7Y5bVrIxHKMrCjfJUlTvKKIPwCENPXK
Bzc64MTLA/hvqcBWtQooG+2Fdf48r0Gd7++w2hVJaXgtMiddsZ8AKNeJww4+az8Wm5BmwB6A938P
4XHluq4Xo0Gn6bIwqbpk39CtC0vb0oRNWNPINhRWSbd2Ty9xRwMO87J1VwxrqEo8UEeXocxa96T7
NkTVlBZwLd7gEaoMdAb73Hu4veNmv//15vnjhimdIVFOClDKyss8sHq8IwsDiFucS7h/ZVDn3KTu
PuYO31R4TwSpTWGwdnvwmevFn8YobbvpAIc71EVBdWPeq58Zl6Tw7snYvy3aD80d2klococOAnAE
Us+Mm/QStZ5/Xzd5vlGxvQQnzk1kkgUxWJJINGrC7yA7eESZwZCgAxI6GC00xUNoyr3cXrCZ22NK
bFfQr3QKWAWi+SFaS1qh6VudWs3eoNy095CRLKIUMydkymRH2citMwkgpHSBP0Yq5Gh29rLhfvGC
mpvLdS3/2Hi+aphnc8+4S+z2C2yTe5AsjFMvtgkIq1H9Be3VC3t8bqTJ89+vO2nQPDLumtpt9kqg
Lz/mxFyZnes+JjDKRD0FbSy84kttoTP7YcpYpyPo6tUw8rPbOJtGOG/Koh+tssqNTAcwyRa2w9xH
msQYwQlavFuenHNnXZfDY1UPQ0BRyQ3YUp1/bohJePAtVWEbZAnMmWhgNeph8JpfHG2BcEldKqzN
jTEJA1WfC50n0ISG8vu4Qu8Qhfeg8ZNRBR/qvKO724dnJg5Me7HRx+N3NjXTc44GWkv3zbYfPXc1
mPGS1dJcRjJtseaqTStSAc6KQE2gaJTKRXFnudkFj/5V1MnXOCNr0+rPi6doZlLTxmsh4aQh7Rp5
Vx5vaZW3gWl5gSjFkjv3zPPZnDLJ4/84+5IlOXWu2yciglZIUyD7yqy+sSdEuWwjEI3oBU9/F76T
+viTJOIMj09EKQFpazerGSSwzQUKoKToD2NWEiiSTbBF5xiOeuACz+5WeFA6+ACE7fCS8RNG83MS
t/eqoto6kQZEytrga2GvzAHXXKrWiSB5dKE89Ma4AzUriqCQUzibdq3qWVpj+vdvkYkYsDu2oawN
Z0wtyn2TDuZFUoAzgrKZhoRmqdXuf7sC5wx0amU9QS2ZTM+DARB/0OrsTprpDsQSkBFWIuDSE80C
RY6UUsdNm1zyqEacbdhTqYoPSxgnMHVun66FkDdHXedwAVKNaf7/QDFU2skg9kOWgIfEiL+agC9w
gfQ53rrDwFpj3Ikvo11e7NjwcjhQdxhIxrTcRcYhy63fykn24QByk+iKw9g2xZ7bpNvw6gSmFNF+
DhGA4LyEcH9H7nkhrZXabukszhINV0Lbfsg5viWBRF0KAAQsxRmqkHZ3+x0vLTBLM4Zu4LLWgYOC
ECAgy+pkCNR1AA7f/vMLLGF9Dq12K32sqI4WC5Tv4qMBRA4zwO+sq40ZiS11S08kZbiFjUggUVfB
Hhzcu+JUKX2ldboUbOYwac21E7dJpLi4piugY5Nth4SecvRqHVJvIHL43kjJfLDcudcZxXtVhJ6M
4SRZo+h0v7QOvW6K0uz2C1lK4uc46o6OsLgaAPkYq2JL4EgTDe4x5I9mCqJVuXHUk3PHNONRqd5T
NN5KM9uaRbbXRHeqbfOYWZmnD9Tr8scEJX+PprTQ5FpzaNpXV5pDc/y1WcWuk1T4ddSB2JwN3Y2Y
HKB55rvZpTYt9DlhKK1DMSDH4NZaW3WhJTVHZLd9AaC3laQXE7g0Cc2P6lRz8WgPBRB5KYfqCxDa
ELJoPI7a8iAMC8fNrbNfLjxi9nlhkBXsxlLpMgdjQwe1UgLAoktawB+eyQfqculnMQkaw9230J12
UH+JVIfvjgZNKhoebu+LhXM4R2IbZlp0ZVagFYmBpJV0d21hfiaQfb395xdmN7ozS4j0TvTCcYS4
DBFiVa0Vf00bRE3YjQ9pl2+iMEWxynag/X2Mrf1Hpn8gAtxAndOER89m5Ucs7a5ZNGMWVKQmLatL
5BTS69TGzcK/kPY9FiG+LRmzvdnYd0oDbA/K3m1mrJ26hTkOhKP/9/6Ned83qYuMQ9lvXXMeyj1g
EHBkTuEJbfhmXD+OkPGe8Nitlr7rSguUZn5BpfgtM9PX24+/0ImZg7EjZYAv7rDkUsIl1OntrZY6
gTlJqZf00RjzPVoll9WMY+HynGOyezuj0diiK9hBY6jmhQm0l76PEwXlIV7UGAvAO+/2g/0DzV6J
GnNwtt5kjgWiF/I5AlZXEul8MwzNFmBqKA4Kzu8GUjVBFoeBsqXyxiHU34oWnacC3HpbtJeUyju0
Zw6t+ddywLkuQgISsYAOsIu76ISg9BoBcvHMNXAyJqEZZTv3mWtsWvCZI9hdHnpH6Ic05dmGsska
Eji6ibuBPb9VJebeLCnEHhr/qRcl47nJ7X3TgdFuO+rOrtYO8eKLmKV5rjWOLK1KdPZZvq3Hrn3I
bXBNBTzoipH/rlIgHMoi9Rmmib01VkHkMCcogcV5HzpytKI3Y6wPXKdPsJV5aZsm2wyQJz5HGis2
kvR7x3EbD3DHSzvdB5SNHhL1DRHtc0H7D2YN+9gi92TsxZ4K6w4ggJOOGnQv0GS3QwPyGLrPifWI
y+3E25Zsud38hGa9tRLGFqhU+hyhyftuGKDjnVwapi6a24FbnZcheQ6LjL2XRVZ5UVepu6Idfsgx
s849JH+/UlfUoR9C04cGbtw/xjiq0hej3uyh7IuLugm1t6gTGeqEFFI/oWUe6VD+MkLjqYT/nQf7
jeZPoRfPsKVQK4+yVHnNBQMAg6vGRKXxpUm6h1xtpxsZiIMtaww/6dyfgBEPHhfqANfn2wdpIaee
Q+7NtouzVsbIqR0E/0gADsjvwdgNVqPC0grTDfytDml7G7D0AnXIkGQHbSBbF1g7aNXsHXdNMWkp
8MxuGlQ6qqWOhlLHlkc0xKDCOAZ6Dj4/jSCvpz/eflcL2A99DrB3Ui1BZZnFl7aAWyiY4rtYAZg7
UrgyDQzB274jzt2QQdSYQTK2yAaglNHHuL38QgPInl0oFs7gyKGiiRlzj1pk8Flkw5HFurdl9gSd
jFU47QLgVZ/j613QylXUsvgi2bjLBmBEdeq5pPD7R4slH4BomnDojgD3EUgXIso/kVmeWWXXHvBW
W2A3302yFuoXPu4cbq87Ru/Cjhm1ctxu4Y1xiTv9pLXWsbYq32pWqp4F5Iv+fyDsbdzlrAVtGD4W
/kAm8YUkeY062EbkyRHRcDsFskG3uTdpJSuxV2rDnQ8t/mv0x37sDrZDfNP9uv2xl6qYOeQ9twYK
zC0mXzl/MsP4bswtUASjbV4n+wFINps656meMQrzJQ/1g23QiybXRHSXXvqs1O5NaVZaOyQX0rUv
zhB/JEkH58KOvqjceFoH9i+kZ9YsOKRlmYi0xFtPnBIQUoCkxw1n+b058jeWAqWsM+SmmBZMU7+D
tNT7yuudQsOV/GGOT3cHZvdJNoGBo8dByvfBdO5dbK5Wiy5Flrwkev1YqfitGts/sBS5zy2Qq26v
/S9cXFt7lpMmI+mBp9aAja8+DQqiP2khsQ1j0oyQi4wbF0hFWGkTlMYREoYstKkHDiKaK/xsZ+bG
pL+MOoQ9SbZRaWuAWAI3S62VQe2GR7PTUKlA9GeHNbpLr7UeWGBZAwh3iEzglSmBiQ3gd7VRXEKi
/7LNDilhexAgtniSuNW+kE7qAeQOGWne+V34dPu5F+qNOYy+p3CrbFqjvJTQQvWskB4NJj5Xe4jT
1rzyVufwbuKC420xGAtbA3RFdRis4hUXa/nmwh+fYvK3S0yHYBQvc1VeSOLU0Ih2Dq5WrOzFhSR9
DuIeOyAKzWaAt6pRf8Jt/sRhcFrycQfbH9OrE/3FxnRdAB61sgGXFpyljJkLz7rehZkroG1oMbGN
AeVZrgc8Gg7wyQhga7dd5fsuRJI5CrsNm6wLu7C8uEVPfIhsSR/nK4hdArvVaZtamQpXgvi/sHFt
D8zClpmmtm6OcJ/VMpZ9irz+22TDZjD7agtDZOTeQoqjY+OE6AoIbcjef5V5PGyb2Er8EsAqpfQB
88Ks3XeMQeKmHEFeCf8MAh4dkMINfero7p2ABLNy8R8W3LJzJay9M5CnXK+AXomL17zPmc/SNqw9
QF/JNlS1EcRt8Xz7HC3o1etzSDia1mHo1EV5qYSzQ40C2ni1d3NyGTO2dyvRepoLswC0dnhNtkyH
hDImEq3DvYJ86saz1Bs87Ri/pZXpC2qrTZiLL/EfU8o576zmlW3Am1yCyzSg4v4J/7ZJFmCVYbyQ
B83JLiJ2ks7IO3kxHQtGgnZzJFkPeIuo9gISZEaJnukas2ipd/avg/vt4GPK1qVKDRJK0OLglmMQ
iuId5G2M3bKNWXV7HdwH3scBCGpBqtBWBOoHthZB2Iw7yfgfixt+CI/iSCVQcvlFKRTRUGKKl9ub
YanXOAfV90UUDrqIykuk+E8FS4C8+ZG5zln0wEnHdGNo0a6ELIQFa6kqepD02H4VQwygPxX+fy0j
5uh7AmXyrAjhxl3H8Zlqb7Yh90jA31eriIUwMofUR9Ai6GqCy4OpB9Hf8dpGd27ydNZ9y14b4S31
4v695G9fO2cSMVjCvVtPozs4s98DzvCWVMkfFXV7x2heaNZsCgkCbdF/gpC88g3N67fLvxbSt2XT
SsQKPFk8XDK1IuOfNCQwg8v/TJ1Yl6nfYAaCAV3uKNJRiU4hcGz/celZxBSKwLKvZeXFqHso3L6Z
hb7lOgD9tHTbTYTDBHm8HNlCDRscK96WGKBqoI7eXn5a5Uq8nsO7LavLwFlIq4vtsE1LxCkt8t+3
/7S59Lenl/3tpXJHNZUWRdUFAGrjMNZxuh/CCMT1JxQydmmFfjv+pMORtUPn2VW6T8r+hEb5G7i8
uldAjmVTqqwGJb8gPuR4Er8q6VMp2kemBxEsZXKLk23d/8de3b89+e33GoNmYI9HIA0wEYTxuyBB
2NavaVYoTxrDxhTycxWH+q9ovPbmZ8Wk041Qe3dpAZR5M3wMYHEJj2dhsmmZG58Knf4IG6582hmV
J7VmTL3CzM9WZp+7pu49Ke0OpFT9OXPdiWJSBr3F8pMGAJSXVFQ9kbxpfRm75sYyCsMXRpjtRJoM
L0013LcSDjo0xJ0Qu09WUqV+IeTo14yJO8zNAV4Usg2qWtJdDGmUXdX3dJtRE74wMtnbInrVBwWJ
+Ns7ZenUz+3I4A0PERj4w8EyNtqblgtaeffEKuvVxJ3NmQV43PDotHut1ANGV5dd2KBzRDd12sjW
9Bz3ZK3dUwhmWAT6aRsZfRVPfSQ2OvTuB1vBKEmgu6AgCyi5FzfJyghk4RqdI7mZjIHKJYW8dOG4
16LuIodDmbBdOIin2iq/kqrarbzghfg2N3McBpc0YQY7ZrvXXrvRgCNIBs+XcSqjIXlCMwhFQrEi
seAFDR5Jg7bsYBgPt1dfyHbn2O46HjVLcfiuD6AZeNC+fsAcFZnQXZQhtoU082qWv1f/rYfnsjnC
m9hW1aQZDIhd/a9jWfdWah1zKzraDTqmtTiRJH2rZOqtml0vNNjmBIpagCPjDKkEhLx9awf6lDkw
EiDaBoICt1/hvxrqSrSYMygsiVFOJjMskRV+0UKKLMHQOqzEg81KfkfppQ7h8aalG4Do70n4lPcw
Hqtt+KHg+G8HFO9eZZq7PLWf8kIecZWZTXNHYezkiB699zzyUsHOuXysctevefa7zcgn0qQ1q5GF
4nNO24qbLrGNCknpkIYf8DU+h7rxxZs1t9qlbzArqVrQZbqWtFAOrNAbt/kHrs97q9Uh57rSqF1I
gOZcaaujVlNUOK6j+ZaQ9Hdet7uhrX6VqeOvZln/qrL/86GxeWd1rt31Rqv3cILX4pruNZ2aFydM
M6/l/FcahfIuzoFx89Eq8Cs7q59Yrpk7mbp09DjAdluIdnI0EbJ014f4VcJMjlXUfGiF4Xi2q5kf
+RBbRxdetHtUWWVgYgW/cF0SkIauUZeufgw8xPQKv92ktoVX5STwNq+Z/sCj9J7AYReF9ABNnOD2
ibjeLsQasw+ud7LSSJGjhRIlHNBWlkB1/S0ZD1U9/mpHeNE2pkSVOUKMs9R/xAx3XNPdR711Z5U6
3NvSQwtBYFjSlh7EA4aVu+xqUHfZHI1MLU1hOqOySwc56G4g73k3XCJRCk/rzCdoiwS5tuqBvvSe
p7P27T3LDk2spqiLC9fd30prnnm9QY60g0bcdhDj4OumF/K7Mvoj4QAJJ8pjZWyb6jwq6dmZ+Hn7
Uyz9iul6/fYrDLj/RjKDShz8gx6FA0+kHFbKcJrZr5odLi0x61LC9Y/BKBesSNMuTn1p3ieKvwPp
q7w2X5ktLHw4NstW9bCrTdmDMmxaeetVxh0D2Eyr1M+6yn4UQvmtW63t3auxEHt31n/UowGDfwXq
bkZTKLU655w/6CraxE0aFFp6EpLelX3603XkD0e6r5iSn4nF0SfFYQWObnv7w13P0PE7Zjkoc/Kc
YwNll5yyI4NSpzeGFoOyPiqrvoUYhRvBDkmF5T5S1SHCWNKDqeeDwoAVSG6+bxo0N5FYaoDvxO6u
gXSyNoalB7oYZJPzJH4huRvf0UgLRIMu5zi+3v7lV2MxTtmUanzbcrAvtGFvAm4kju8P6Lr7Rl4G
mCReRieyvVX08sKemPMoHDIYNSZa2cUCxLuzX2X90DX5RY97jJSh3tc77P32A11PgfFEs5DZFXQk
VdwCcYN7MRCUPamIeW0PiwH9b5GERxq2+2xMj1qdb0aS/1pZd2ErzikMHOZiZQfu7iVzot0oi6CN
DBYwzYJIkR3f0xHCz21uQPW60+7QVNor2pge1+HLTPp026jhh6NBRHvl51zNFfEaZrEkSSvXrRwI
4U46pKj7N2MxBEgNZXN0eRlAQGsiATvZuI3jL2X1+7yOtw2s4TDpz1TvJ2WzQ+d0tdV1HUODHzSL
PL0DV3rNqNJLH1IJHz35AxoyIDMovi3K+A8p4tAzU6PcNDg08AbPTMjtFe8QCRWAkK0RaBd/xiw6
8ZEUQyZAcWhA/rBgkXJsMe9DKTQMMRzEot1Eeke47Qyvv5sUplbT6X+YuSsZydyNLx7VqGtEpUjc
kC2SGLafwtXpvqub9uBUDfOaSP2xJKsz3041G6JWbu21Ca/3WdnGd5Vrkq0Cr2oXVgn1IZHIHyzS
2sHQ6ijlmxqj2yQ09nAxJNsCXmzbEDgoE7IQsLUKzGHsgVQKrW3PJCzKGST1vLhs7D0IMWjZN7Cw
29jj8Mq1PNtW8Ia1oRlfSOVbjCEUtaqHnHmUSvNFxNCX8xUATl2ASls7m+EI3QL4M250vZYQaYOc
9w4jKVl6PR9d6lHupIeYSCPHey5J+GG3RvZsAwsKQfyYm2/UrIcHdPPNg0stMMV1Vz6ohOUrskoL
197cpTqCwlYDZYzwLCL5oOXtSXPijU0mBSdUa7eP3EKMm3NBuKsLBbipdmZpY9zRMiu3imK+7Or2
tjaLwStF2fo0YWTt9ptulysbas4JSWB4rmOYCc0/ncQw/FB+p9Iv/IYHNmqnwra3otZ/ZLb9tDqa
WniR7iy62mOFDZDiISG8xtDIIQ0SBxRQAqT0gJokXPlgC/fS3MKQj6hzGeegiBjiHZ5Rd7SXmObl
G7uhT+vD4aVvNsv70FXuesEHdtZHuCSK5EwccqhceuwcBSMSE1c4hGVv74+lVzeLyGZr4HSmJjtz
Mni52ZfBELnQHAZgKaAGW9mFSy9uFmbhumpSamj0rDnQ45XY3XkZHyxEEx7yB0SftdHb0kKzQGqB
e2K0bkfPdqRHJJBOpO6GiKR/ZRcaPpyQ5bYK4Qd4++Ut3K5zrkiTa1zLSMLOaWX1CIpcQrICKmWl
7Um7hoL87WWW9sMsjxOjRUTJK35RTXnKWXOMzdGjcfJqw2+QjgCFpOna6Z1e1JXTO2eKFFk5ZrqB
tagatiONtmEKU2hLaF80hce9TjzYTR8i2iDG6idga3erGg9LSdKcQ6LaEYJvXcEhUIbmB7zNs0h4
iY6OrcHQuYOkeJ4p6O7ACY5ryGZXu7ULh2BOFyF5lEI1zI6AAsYMr3uC7ZQPuYXVv7+Q9pBp3W/5
7EByQw01iS7SeLNbM4DsgfAiol4mLoyehg+t1UOMerV4XgjBc7pIVLCstNNUOysAqmnRySBHG84s
kObGcodIsknwfwIWcXYXd7RcaaFch+S67P+YE/aEC5u20cVqhw9X/9NZ1tkec3Qgm36n8NSosqgv
rK4JKkFdyGqoL6KZ0LiATVNYn8d0XDkyU/i6to1nAUcIkkZmm0eXLKl1WFFpBE0c2D7cPpDXgWp4
0On0fPugRae4KXWqwWR6QCkntwT68W69DbWD02KZFCVUNvb3JdUuCTD2q3PApZ00Ky3dJrZLUA1w
08WH0FH+INIvyw5frPaxnQQgt6vSyQuxbS7rjwYr64VhQiu4qgDsBjIKSvEnxdXb7Xd4fcrusjmN
hELjCc4ETDtzWISl6mAAH96X+kOk9ZeOgEOsNz9DEgwlhOuMO8fU/bSHlrgC06PoATJOGRiaEH0/
1s+6c4SPKRoT5OH2j7sOFMWPm0Lxtw8srEgm8ELWzmgRfEDsH4qnECfKxDEpYxVkOiT5NZLKALrR
Pxwzdba31124vuZMEqdqrdDB5rpw1gV15tFhJ106sVW6lxEGUrdXWSo35pQQOyvhB232WAYxp6Py
1YyKbdQAV+0enTYDqsCUhd+0LXQ1mgdQzwcgwIHWGDSomA6fK79iOotXzuicItJYkcX5EHGQEmXi
JQP32ZCfeCl+GTHMpqLsoXPHTxJrpif6ym+EcWwgOrDa11+4VufEEGZl8DTtZXyJyl+N83uIf/F8
C8e1oLUPcb6//ZTXAQ7YSbNIRGWU5EWMVSzrj53XnsYFxm/PY6XvU93Z5pP/eW1tIWMaqN/whro3
iuYCQMFJj8w8gGHOfdMbpsfaeq8Z2hlaVJ1xN0IP4fbvWwgocxKJZrQxrwyQg61I7bsCikfCd/gP
pr+UTuaNPdT9xMrmNpde+Cx4yc7NDEhZ4oM3fQ77vIkBLz5pJNDbSRswKNNPI3+xoR7qQePpVYom
8ifd8HpE6V/D8D6Bz4zoh3tNAOxByuSlkVmgd8zYlw50fCHNIE/oLgR9NcLaq8MUytCBTo8wHTHd
fo34ufQYs3RMM7BpSpvySz8WKHC1H5Y2HnMn+ttIqMCUhtqthvulkzonmOglsAOaMKKJKryvQxSi
CfElKg7ZQtw6cfs3Zjm+dsZHykQBRxP+u9HADVibTC3co3PKCWvhfNIbWB+ICZzRfPxh8VWBnYU0
Zc4xSfpMU8KuoktEjL+ih3O7s+E47WWfByoecj8H0zXjUHJcGx4uXGpzOwDYgsPWWCFBGavsDQ5l
r30YNX4NCuPt0zQldFdC2pxfQI286jO9i2AqxEBBiiZsB7wPtSNg2ysH9jp43GVzRoET5SWJYJtx
QVPx3HXgNhsD3/ZUPtqmvC+RulqhBdMd929dq5cyBviiS7+mazOr8w9TPbXCCto1ZfKFwzBX+Kdo
DhKADpHyOSpIdPsQjgAyj1b87Jb5PquAbGnVyqMvvd151pWXDUuApj+H0r0zknpr9uFOFcbTej9w
aUvOQhRjfQJ+g8HORR50mjxHQ/KZtbBXBqNJAGJhM+fUp8azk/y6vWMW4u+cdGAA08+LHrU+KEsV
xH7FJsuarZOw1q/G8rUYKYAKENnc0HANk7TwyeaINtVwx9B7i54tJxd+6dA9K9mF5FBZrI12G3N9
MnDybz/fdZy9y+Zch3GELY8lC9TIRvLUFskzlDRe867fN4PBtnUF/Rii2acu+QN97B3G4GerhapL
9Hp7/YWHnbMbwBsQQzJKhm5gG5jVF+XRXQoEDNfanRtVQJC2a1OLpaWmpO5bzggwdBaCCYW940YB
rGTZZ1xCztsZniJN7vqOrLUdllLnOXchYRKz0VCxM268s8QgsFC/YIrsDz9TkXuqgdEPLwLMSwGf
hU7gR5a4B+gcP8Ig90+RkjPl4qsEZhYOFVEWT8Jl/61BNqeKmVyZcdUQdJNADNLKPEhL6H+ArPcw
RYO4th5vf9WFOD6X83fxMVOba+wcteqp0vSPKB2nwcDtv770IWcpm9JSaUUtRf/N1k4MOABCxUki
kGqZ8TCG7sMqHmDhep2zJGjEaKZJdIDDIdM3DXTQdl2uWStnbyFeWrNg1qsBtBo+hmeOMk7E8XMY
c9i9wHsLBosrN97Sl5glQ2OS5rFqh/DstuV2MuqjyoWDLTb7ykMslWJz3sEQ90A/wKPmDLsNDPQb
FnvhW+8YJxr2jyWtHsFNzXx9KAcY2q6psC+FrX857LfDnJkCnmKyB1Egq2DuHkpfqTKI0XTL3Lrf
KM7/1K6uIRXNbF8bqupk29XfRpipl9T/sW06Zy4MTjwOHXDu5w7dEuYlhiEvcHwvToQXGdmMqZDv
wCj0+UqGvtSBm8OMwyQb9bTKKFRG4/vSyjZdI4HhynZubEp0NrPzxF+P0w46xcl29Rj8o6hcyZvm
mvcgkeeiSxKwYjv4h2FicWFxm8LQeKx9mbcPaEefWmL/SUfhRxr9NAsuArTtmk2ihR4j4zEa5aaO
qq1BPlNCQ58LqHJDDR0dA1D8QbwxDLbpXaltoBt9aMxoI+ALnrkNtI5TRGbmaD9U3ciVY3Ed0QUn
yem8fNs/ITFgeS0tmCzoWr+L3P5DUpEfWY8Oq5dr+QFMWHsDgAAEGRoESPhrdXdGGe/tAj1BQnTH
d0NYVMc9zMx1br6jkgEaH0TsWAYw2JUnUGvjIAKodt+1aXcsATj0YXaYBK2RDMcsGmEKAIpS7Ok8
Fjs4/K61oxdSljlUvFYjKO+1oOeoMOEzMkGqQaOFqWXQ9aFvqQgC0e55tQRZiMb/0A3f3iRCJPQ+
XFyrqdiSnr4bodwZMYo7gI+3lXICdyArCeZC+2VO/OAZXvKY1kjGUgfSRFM/wtP0IzPzvWUkKwFt
aZFZFtsRy6zwkdlZZXQ/3SqqiPdSU0E85i8dMw//6RKbszhIYtZWbWCZ2hyObmRvLI3ssNsALQTf
PnU2dWKsKaUufaLZJUCr2Gg5kEnnOoF9qgOE/WmsHpre3QL3ne+A6dZ9mI/UIuiL4bN3wazpI9sf
c0VeOlsR35GPKrNB+Biob+dr1qQLP2vONuBxWRddSunZsLQ7aOBWXti2h7Yrf0xbJ2bt42ovaelM
zI67bYWZKjDQPcMLwYe6/geG9s/TTsq04dHSwj1jHXhPa5fi0nJTPvHtTGS2SGMypfBxZH+1+rCN
W2NvhP0WNwY82otkym13q/H5X0vsSnye8wja0Y3itEUWEaEz61uT/UGX1WBiK9iC6fAGo1WjewRA
AujsyIAQ/iGcehIbQVcHAOAQjA4n/mhcUABc4yGsZTDq3eg7GsTbXLu6T3M9DKZu5OicIFccgwPc
AU5X6Ps+ZNQPafy7ctLNwLHHxlx6gBps4mJ8Nu288KIQ2plVU/xgjoGSe5Dch3w13GdkvUnj+C53
CHAvY7MjfOw8sCwQcut8X9f0sWkBIjChCIN/hgutMPM7w8gSX3fp2+1zuHDc/40Qvn0qGDG0QC4l
5OxamNJpBjR4ZP0CgM2+Ax2w7rKn2+ssbfZZsifauhztloCYBHzmuU6p5qeT0VBicDvgHNguhubE
AUJ90cqxv576QUrmfzdhgbGtsIzSwIrOH8ySnuySB6uSgtffG50jZc2uT8IIShAowe0HJlnk2+3j
aEnTT0HO88aIyM3tN7c0zfmXeX77REndAANCR/PcDmO+i6Kxes8VyPcRs+LNaIdVYEaIS07rKUKh
HPRiwzvMo7Jd2SILefocYO6aIm7M0DTPQyP/9KgvoIxwp1niZbWiWZrMzQHm0eggmYUExdnsqq07
ROGud2BokHtwUEn0XdYOAamQs+cQJgwGC65UwLnrXXhvp3QLPfg1bOT1r8rmMPFmDHkueWyeU2mE
0CwyL2lYfST1jw4DHC9nubX2Uadi7UrImrt5mCqH9E8cGuda+p3lR7XwulDCR0nGL2GYQ0IG3MyQ
bMeugFCLux1UCp5jukp1Wyjt5nhy2UKnprO5edaddjPk4QdqddizhqCsmn7CbHDQI6hZxLE3VOw4
1tlPQjB+aGxfhxzY7Z29tLFm10QaQjE4saV5zkHmQaPnAS98m4HEjYlavzYMXVpk+gDfTk8VF5Qh
HTPOjgkDGTvOzOci6ZNN07rOCVo53UpytvRCZ3lTZVJSRQIvNNZ15P7wIkk5X2tTXY9lbM6ggXVu
YdggJwJyYz8YVXOyBXmnkLb+bx9iliDlJYvZYFcIlSmMdprmJRriv5j2nZx+pfOyMCmgc1B+S/Va
wcjKOZcRdjxyP9/O4l2F/NIVdGvzYa9VuvB6Zr2N+qQalPoSwgVAjW/SdCXnvL4VAND+360ANJsx
dGPjnLu8OmbK8YmQUFTrLoiZt1/k9fhB5yYAQowNVEIHSHMI+UqQKVbdeOg1zAhsmj06rF95koU7
gbLZ0SngdYO6MHPOfUerFC0su9kmEHTzKSl/oZRrn6k2cQ5EM3pJ637JthBbO8wG5hk5OBr/7XFn
ZytFJ9pReoqPCrVb6EaedZSOSFXaM2nhtW3zlY7XdZazS+fw+CHvqsIQORaydD+uyr9V49xpLuof
mtTP1pj+rhL2qEUpCIODX0FmyqvLBM6vxdlwu1NX8SdDI/vbT339MNI5fh4oNFcC72SeSQf4qxFr
f4yR7KDAc/vPX0+e6RwWXzR9rIdRbp2rMT/kBBD3TJ16+cTLL+Iav3k3nFeRideDFp0j2a1qpJne
l/bZQiHvwQ3uSPLx4fZzLJyFOXy968wRnZLCRmsvfayaZqMc9abbchM67deqYuvSSZhD1x3aSJhE
dPZ5cKHwl0OrdWIakhBQaMNVAe2BuNTFsHH6KqCW8QCFRwmHZ+ft9lMufK0544YwQIghq+ueWelu
VTEZlUG7haPfWwKd7YWSwFqv+TFCnH5lf1zPpOkcM896kIh0cDHOoiRPFXF+mCH7xBDvCdL7jWeH
5DgN1W4/3cJWnwPiKcy3TK5V7jlPMuk5pL239eotgX7E7b+/0D2lc4C70hgahhA9PNcuCyrA/kPN
3rgIHqE5BlWCY2xgwDVuiWHsbi+5cAnM5foJoxAPpAYccBz1nLvVJkVgMHT2wLJ65bJbemuzWgd+
8WxUAkvQIewCOHq9T21JjB7a/8fZlS3JiSvRLyICECB4hdqr6MXubrv7RWGPbXaxCCHg6+8pP7V1
myKin2bGM1NCW2Yq8+Q5K9uyNAfNX885ADCMYQDv+p5maXXmREbAGbsQX14ZYyHpiQTuv95SEUSH
ae5h71MgTizP29reVorxkZS0igbrVwUK2RYqkXWprCcCixgpp42lG1z8Buo+4irDLVDvsUAdSy4d
IAlbr3deq9YKrziiTe91P6axNbeuNXRot1BPXdltlCAhfiwEaOr2hi9kjX0d8e0M0KQCyzwujGit
yOO8D6smBdOdB/3tBtaA0OLMBYrUCvncsrO8vZlba+pHf7Nz/x/p+zr6u2pM6PY5EvnIVIm9ssQL
Bx2KD7phd5RhkcIbT1bTnSBnZYYKMqoHEGlE8O07j3rmfh7lm9+Pu1w5oWtWm7pOTwPWKbFzKG0F
AwfbSf08G2u4pwWDpgPrShsCow6jXtxm0n4mGRoLUPo90d5ChnZqsu6YVvMPWUFCZQY4Yu24LVQ0
fB287tG0R2uB7cezVNbZQPNNMaPanMg91AEuqpDltwy2HvlBfm6KvcJTzIeO7+TwFX+1ZIt0vYMS
avKoFEkak8T3DpJ/t3rzxUA7BnhDtzOzrChtxy5M/eKBs8ZauWeLx1ML5ciVCCD1BqSkwUQvOzTE
07HbIrkAW+5e0D576LgPhJD94GZoYEfe9/a9WPAjVAve8jrtOo82yPxYxb5AiGo1/Awa9y91O/52
QUDwSUSST+1/LYmbpaBkpRUKu7n5lfZ8CAs/+TkBUaco2XNgj8PVGH9pVprtlUNtJ9MMAhywNZGj
MAHdLVzwq7lwyzFtE/JszfYYTqpINrfXcSGG0uUSSjNLWgsiMLEpJrl1Idl+FCCqWPn1pXuhI97R
Ijfbrm+6cTdaYCZEJ/McdOAzH+57wJHLQNwbCeR2LA+KkMVXImcHnHZ8CrOEH29PcOmE6sD3pONN
N0C+O4YoR4TEiBna0jnNvvdfg8QTnJEflTn76cvq3AErOPB6ZeQFP6cD3weDeC0KmHiwKTDgmCUA
4knS37sGLCWp6PzJYa7Dv0sRQH8B+mw5GmELw3hitY2cnr3PUucEuuqVJbxeqg+cgA55d6FUAF7z
Eb22eLRXKjgwlu58kQAWZz+NIKiILOW9Fpm5k2rvgVjUPxkuWbNsC5dCB753bZ82Qz27cWa0eSQH
b88KtuNlsYeiR1/zyPHFF9MoL4PX7ns4F8uVb5YFKQc4gGybjfYvMDVuRRWsnOolJ6PZHhnMJXIl
yAbnyjsFGXlsZrkzrhZWOk9dWr05dPq+ml5cQHb6Oh7eNaVt90VN4zEpv1qJHWzBm6hCw+ZtrBwQ
HZcU5IeVO5xrnkV0eHOd5GV00AwwUuh4ZQaHQgf38nMwitcaVI3bitNNM9nf3MAXERua/6zZ+VOk
UDEfSPvdgHc/9apHg7iXNFuXGGveYmnhNPOWJZZZ5bnjxQyCKRAvJKDJH8EPXN3PTbNtC3NCkbUH
LTVd8RILTAe+joMvrjxAvmqxdq0bTncevfd/88BH5aLeELN9qu03D+GfF5Oega6++k5HEs/D+OiX
+Rz22XxxxCpnzsI10nHvqA4Agh8ETpwW5jNMwSnh1hbwIXT9GHsyG/uceycIRcftNG5nmn1t5XSH
N8bKYiysvo5/dyBAYrmVgeey5bYhKOV3MrNxgdLfU519q2s5hBCaDVfNxsK91YHwho1qL0Q+3FgM
ptigOx7kGgZtt3iom5EBwiWnaM8TmnVuW6ml4a7vmXd2kKUJlLhALhbbCCsRFYvo2j/Su9XXecz3
pJkvxFp7WS4t5dWbvhsLqG5mgaTDjY12PND5avauZfo2+VIaNjyZ+iM5f7s9r6XITge5z+0VShco
kFdVwfNkvWIJhfJPJTABDGlvx0Z7CsmeV58cC35LR61L10XJxqtdsMwYv7s8fy0LMATW8+6ziRtX
swPSYa2fgWTjnJokAWhKgHA+AyvB0+0VW3jB6uIFDeFll/NgPPs9p/cQVzdQIc9t5BUCd3LWqJ2X
AguddNmaEWgjSwou6aCDqMiodnmanqHteZ+KHHqDiBSJSk52426AFTiUoLC9Pb+F3JSOW/cs8Et1
1LHPBaljVhdbQ6lD6vbPXuqsx70Lq6ij01FbKL2JN+PZVKANgOUo3LAgZvOnu/Ia3J7J0tnWUeqG
xzKLOCWBeu5FchUPJNjbPD0A+LZJZbtveoKtS+/c4MsnR9TCJbPkiZcx7Fphgb+3AauN152HdnjK
pHFoE4pWmAHJKfPeAif67TE/Vkyivo5cb2ewYQTTYEP9vQdx33Ea3AjFlnDkzb7tvlR20m0M29oW
IOQLnSZW0wsf31yv+dWYv8YJ5NLIgqOJp2n2JUhHQoUI/XMJJR3wXo+FD9Uc5p07Lu/SFHFFKZMN
Ey7M9OPt6S8YSx3Fnjc2Ibwe7TPlr/M1qWnxVwf6Zaj9Rl3WnAE7f+imFUWaBeP1V2ninWXOA2ah
HF9QtPsPT7RyXs08iaGXeUFaaw1/tnTz/3JjvxvErHpgxCrXPXeA3IRWUtylbvUo+LBx3eloOtlL
Vkx3JLD6KCPzZmynld1aHFnLnVFU0JrUTbyzOLkdQOZqikEBHKOhfCscRIe98zOAQVBqOiMhszLq
giXQUeada+SloBY5g9HjNeHZThIEEMba82Lp568O/d1q9lVmdq0npzP6vFu40vqqpOgBm7Km0nT1
yh88X3REt6eY4Qesn85U4hQyB73jqBPLlQzdwonTYdlmPTpsmqr5PMz20ZpADzWWqtzTIuOhapk8
3r5FC+GNjsoeiCitGaHTGbbg3HLvecpMGAx+ERLiMFb7rVrTJFlwLzqtfW7KJuVuQc7BvGMpBMfA
cDqa9zVViKLX2iSXNl3LqiDSZZzUnn3OGjZtmKdePGDI0IQmV6puSwNoMcaIFsyxQp3rnPBkV4xX
HpDyVPruih9Z2nXtIvpokq0n1oPkXo0Rm/z/XOn+V9j9kRlitb5APj64Ojo7GCaHeD6xzw21D2Vd
n5D/D33QDXa5hYzKvFOlcyJQ0PMTeUrSbscN61pEFSvGdOEk6DjtYGqpjzqNd4a695Pq2c7E/jtB
nqBRmAItvhK5L2yVjsSuJKHujBaKczI6B3NABO+BOkz+un1xln5dc/hD1dAi4YqerZQ8QPz9q3L7
9R6+hXOgQ5F5NnuzTKh9Fkg8kNZ/EcqKgFh+HvLN7e9fsF46RDelNfQU6hk3xWu60FI1uG5L53Om
XQflJiWZfUNI+yzH4Wz16iBBFDQbKzZraen1Sw65mXKc6vHs2l62A+21OBtpwzbZOMrD7dVZGkK7
5hX0eVoQtsO2gzIpAMQ8ae9Z0a0l9pcWX7vmAULdAZDvGeTAw69KBGBKXw0jFm6X3irG7CqZFEK5
Sy3aLa+dY8H4Cwjvgc9M6jqiko4rF2zhkOqdBybksyB8jJECQje9L+BlG+9XS1O0M5LdpzZCB67P
mVeif28CI0wefB0nY5+ilLZqIpZmcP3z9zECnWZoBQj8uqyQ+uqDe1orAH6KI2QNbk9gqRb/F973
boy5lEU3E4xBuM2isnoSkLt0Ug6GfAirQRPZO2Rl9laXr34VhDb6kz3ePq8MvuDe/yKP3g3O0gIQ
MlOoS4KEzCax4ta56tFvG/+ni8jZPLdTzMYpdFBFaVwIBUiImzjquzVD98HvD7Y/jDuvBQvz7Q9a
OpxXl/TuewzkU+1mMtUFkj3AbRnsSK2muqCQKh49llvA+znNytFZimr/7sj7wQiTgc/TET/fb6ss
eGxQRwJGFRt91zMJnho2/cyMZpfN5hl6dC+357hgO/5+zrthnU7UJfR+seEGwA7o/I3qyfoJ/YOV
EGRpTzXjMbQkYE0lh4spvdgsjoEj79jYeWFQJE+Sj3FKvn1qJjrItTIDy28Kf7h4Pt90WXfP5+AC
AprPHQYd4JoRfyCsMKbzAGFVyGv5e4HOt61XWs91Pz8XRp6ubMnSUdAxrMCiBHXaCvtcgWN2sCML
HVkIqHeVN0aNme2o5/+xhX3I6zLOk1VSn6u7+OCJoANaE9XV+Yzc3RnEUrhgLAEJHw0ZYeeaVGAy
N5CQdfxH2kHGdRpOwihXQqyFx7GOZPW5lc7WwEZwt6Xld+qB9Nfv/RqtP9CKhrQRBAFDOqTGlx7q
jg/S7Gf/k5t6dXnvTn/upgVwmSO/ZLn7w88BUwm8YDj2Inf3zujcWX29kgBYuAc6VzxBm4AFoVJ+
YSg3CFvQEHzQbIOoRm77gJfg6hh/8W616Hi9Xx9tpv3vzCgLAj5PWX0JJjBOgQSKt1unirurKEL5
va9/slEdqnrl/bdgRXR0azk5qM6iq/VimnWMh7d9JHOT75sEvBq3b/dSlkxngXdMdD+XddJccp49
57w/Wqb5nHZkA3A7uB3JozGIWCX0wcunlazz1bH+/xqC3/bfNWzUXEinUc0F0UIWCd/eBBXIMCq0
932OLwL8oP8OYYOJNCceLS+0uyoZ0Sr0kKdpxGp368fBG9VRu15izm0Gil5gLSU5SOFuSjYHK07r
YwcJmqp/v96rocFayxw/LqvfbRF8m+euC8mYXVky/4DNsFvb/Y8PGFhu/h2JD46de27KL2bLaxm6
pCh/AEX3oxzN+VfPkq0z9fnWdErvnAhoIFADctdJYHJoYeWPtfQix54oSIVVI7e3T+THNxo8Gf9+
EjT1Apv1fXUB1BrdV/PeMrpNy8QG0lxvk8defbP4HLwbJAf/jsWmGYkPI6gurdXtEpF8t932aM11
lAXW99vTWTrsmsFIbZpPFlDJF9GysG4gtAtR741Zmd9WrcTfdNBHF0p7qNAiAEjI6mFukfgtwT7r
st1UphEETIaAQNzrZLFLk7loSI0hBxpiZHBJRFYKiFq2v/4LE3quqXhR6hsIaUpRhriJXaqujLoE
TSWeTCL8l4brhsnoXv8ncM6es/rHWL60a+niv+H8R9PQYhpTou7VZjiMM5pfwYfmlPscDV4gaUfn
mo9GxB2E8kKb5PvBsfYZWiPyKQ87js4ipEq77uKssdAtWEXgqv89GAMURSqPIgNmjHcmql+0QUZd
/V2Eyn1xArhs2/3ieWrlxv9t7f9g7jomGDLrfpCPBfxY38tD0vjunWNV6gLxmA4IJ+eOWmm2oR1I
oO2mRP8ww6vXba35oVNUxn0uUHqHoMyxZMVv0/AnUILR/th3WVltRMHYKSBAjoGpMdgrp2QiSgFp
OLNcDtbW7QTIJHIbGMCKSCynA7rS1KmmTT5yZwvI5rRmcD72n9CE/3dhWwot7NysxWVI6Y66/IL7
jsBIINCbjgEwD9y7NoyJELLFty/ggonTUYY21EeHch7FxQmsYpPweut7tQF5t7Xa+4K11vF508ir
pBtycbFSdEYq9urxF6+f75JJWMcuQd7u9kQWesGgXfLv2kmXpU0AsOzlSgwJdqdja7hHs2uQGcZT
xr7HI+8OvDO4N8WZjDULOzff492M90fh0RBF7LX+pI8jS9Ad//slHpeidxqzu5S9sVEKVaYyCa/D
TjSI8Hg7ysaMVu3b0miaO5xbh08j6lgXBoboYGwO0nU2Ziv2ROJ9ZZYxTHjEzE91R1IdRT4WdSc9
9MFcmsKNJ4PgyMyPU5B/vb2LC/5AB47zNu8K1VfdJTcMoEHuykkc/cQ9mOnP2wMsrZbm02QrkdDw
MYDZ5RdmuNusC0ENP2dgxDbaLQhN71d3ZqF5ieqY8aF1+tGeDMymqHe5BfXd4Rv1/U0+sH1mH5I8
2SSCxIIM6N+1TBBNGdACoGNEs2ElRl7IrVCdCB1cGkVbprh/Ko/t7n66SoM9k/aQ0yZ2ZBW1xXzM
/OrceNNvay39uDiq5qzSChUG100EQgf0TXPxCv46MJORkzvSt8aoLrlT7tqAxB6kK6zk4PruygFd
OEE6/NwIBtMBwkZcgqQMoViADH16n7b+LnGbFVOzNIQWg81z00LA2m0uBrop/CI72zy4zI55jwf0
ysNtIYDWQbZjjijXBb/SBQpeTza34rQpnm7fgKWv10IuptDulYx2e1FNH2aEo3J6oXAzqxSrSxZf
i7dq9G8RGbApbvJ2bCPRSagKWNzyg8jJ/XLYOMQFuZ9br9nbpQG1w6aGqrZFWYzxSITcBq3YcXg0
9M+jqUwa1XZV1nMh+NYxtabRVcwcyzFu0SBGr8IhM6+B44qz7tHpfGOdunkpxNKxs6Ab8K5K05gT
T9LQG/MXZVOgdiBNzKz2PAsVt2U+hn6BQC8bi9fbh2MhC0R16Gxpg1tJzL6Ke9O/gI7m5NXjRplI
k5cKMZ4flwFoiTKfPoimg05X2vC14Od6Pj4I8nQ6aZS6nZpb7RBDCPZnADJ91QQH35AbR5i7TqRv
MgeIveKgE2H1qYG81O05L7gEHWML/VEbXA9jGRsORNYgTzaB2TiZwGXKzl3VAirR1+63rCtf6im/
vz3m4v5qNiQYJQhBoXYfU8dD3mmMOGk3ELSKcghIIPvK3HDu8HQ0ATAV9sqoCxfF05yfndtplvqk
jJMAtJeJP0RZn37nnWuFHmNfCyt7uD29hahSB87WrHdIalyXFHywJmQeO5rgxUT2n/t5zcJUditS
P3OrOAiM3SjmzTz0z9U4fM6+660sYLSoUe9nTQyq1l3h0BNg7BCi86v/xk/y2FAdHmsqmVui7Bsw
377UdJZgS8qQNSgvBW33Lo7hagFnwZXo2Fdau3YbcKeOW2puOqt/YFX67VP7oONa7RKS3IzOPM49
/w3sLVDjK8WpWAWWLtxMHcea+ij0czvgccP6w0C6h84xf4Jg4GkCk3I+QAihtk6+ECuGYOF66MzN
04jiGbBpTWwq/6vRddvMgaZpNl1Mlf3J1rKWC05E52eG1Bj7a+piZyx7oGVfGgAxO3fow3mwtwOq
qgdmpivpooWLqCNYi3wsZWlYdTyUAAEHotlatYkuspavDLC0Zlo00YHHe8pLhTWrHeSFki/AtLVh
xegBzFl4eG9un7Slk6Dd+IYII3C9sYkR3218hweboehjBTF1iBqCAoCpjSpfM2HKFW+0NC8tpgCh
R8+7HCjPaeimMKHWwTC6OgxSevLabrjY9Rq/5sJIOqa08Co2WGKqY8e3n1ykEq+nTtpTHykjW0f+
LoR9OqgUZDZZC0S9jMGoI492ngI4K0p5Uf7gbHyXrtyhpWGus3xX25i8OgGBUdXFRTqA9MWMy4SE
NTcPo/vt9lFYONI62XEJqME496SL+7R3wnIAT2iHp28IUZw10qGlSVyHfjcJY5hByWv3AkyZ5wQ0
ZnzIkwjdaP+t81pc78cHwY6O/iSOAo0RFKHia1ISUAe0kZSIcFj625WEQ0yG7pQjM/wpe5xRgQO5
xYn46UogsDRBLRBQjTVhOkArual5qMoXoLRO4Li4W6XWWjByOhhUECzfXDsiRnLtl5n98cUMzyZP
k51e8tn94q6BH5ZmohkGpxrpwCB3FncJODrrLVXBa+sYu16Zf26ft6VXvM5lXA5WlqQpTkMyVCdo
Wt9Pyn8Eu9DU7spAgnmm8o5u6//pbRn6kDOIJl/+HBy0uOGfVgKqhW5gqiNBJxgj15aWiIOm63Z5
c5xpezDksJO2+pJ082mqiL9rCtT1knxbQgGSsXZrZODCNUZ+mAmERpv+Sod8sIyLY6YDRHn7eldY
0y7J2z3PvJeV9VrYe52bmPlENYOTyRipLqhP8y0EZwQoN5LxBye71kgiPwXnhooojdv8rRx3cy1f
avPFRUa77Y6rh3ApC6H3CRBeWKKmaC6f0SLGgwM2Ldh1c390jfFttqGQztL5y9R3ITfndTr2BWel
o17RtYX8s5218YDiNRhNtgYtI9DWvjVos5JW9mjU+Q/l2CuuaqkyoONgp2B2kNMKmhh/rcMioeku
M+md0x77NgkNy931yJujaBFAF23w3rJhmMO2CViIAwTD4w0ohnjM3tjy11gE/orPXnrj6MBZyUhd
+M01jiZ071vi1DX5U5XddcbWBZcpN+p9NnwbDf/r7ZO3gPanOn52bBIna/O2jYktvAMb6aFVw96C
+DQ+5QELse0C+tpOZJfUaXOcyKQuheX+Z4OW3AHdgNPFTN1nxS6vrgIRzXYaK3b45MdpkRJFHsQT
qCoAj3JSJM5/Ev9HJ9DTTOzYIeivHFtw4TqtFQLx8QdU2Btw0uwCNl/sIhqgjV0ePbmDpmBsm2v1
7UWzopnPKR2p66uxjX0LBINhWtmHwDSeirr+xk2+J2O3E61v/xfQGuyCbH7piV9H6FGKC3d4SAUy
im6lrlqH011lumxrwVeZg/Aio/AfLLT+9UirZ22aP95exiXjosVltWsQZhhDFwcgLZp9vsvz9Eis
auu0/pdcmm246qMXrrGOASaiMMakVwhllLooZZ89D+JZZn8wfDS98+JXJqevql8pxCyNdp3wu5gD
vS/BYHF4TGr1KBS4iGzGfVK2eNyaco/qxim3vWZzta0roftSrkdH//I8ld3YYMjGbrYpc6DZ5T0r
hLuKTt+Qdiohe99EMi3NkM7oTC+NJtjf3sYFt60zI7OgJ3k15EibBpDZ9Nh9pfK72uKnVeO/tJ5a
DGcZAw8ymhkXN6FQrzM849iKJNk4fvM2S4rHSiFDVhsCLzyyElYtjakldQDEBCxk6CCDzKDGXHSh
hP111Vd/JPvREEAWqm/5et/lkn/TMcRssAMHnfz+JbXSbZlaoBkFP349nKGDdp+AWiAg8scEvGLN
X1NCtqP0f97ev6WZasbMTSskxuYROFMit4PAhZBueQ/OkdPIgi4sOXmZCvu5qdckfxeifp33lwQN
kLQKefYpn14htvNYEQBxgjUXupAk+etR3t0+NePyFeBQuUymsa+gyiTGLfjOm+Z7M0KTq3CewAka
+r9L6GxDKhYhSwFFEiefs/D2gi7MT4ck+zWtTcuQwYUVtb/ryZTsKyERtYhZrty5pThBByNnBBBW
y53KuCPJf0af7saU8HgKoKzi003u5NFVK3soum3QyBPUJTbAbTlZujezAvzvELRGaxor0afn1msL
//G8PZ3jo+iGRtgqa2KL23tf7GcWsrb67lL1YLL8PMruwEvuRK1t/EocIw3FZFwCKzvVxmYuzJVQ
5fo6/eA1pkOoDUrAiuPNJdwgZF66yj3wqbYhHNoBCZA5UT47fGWohZOmszd3IH8dpoaXcVmae9oP
XyHh+Xz7DC0FXDqOurcpEaBqKON+ag3/5NhumkfNwOlBTrYCY3rZ7q20yh5bXsw7wzP9XekPK0+U
BZOu46jT2pzx6ILQSdPnX5IAirVJyo7QjGeQZSRrgPoFXgH0vv3rJ/2MAGVl1FWcmIBhVMrbZ9ze
Bn7PUGK3dj2tytB3DzhKeHZ4o33xhwq8BgXo6UsUDqZgmxli2DTNyDZd1a0VERb4VuhfG/3OgtQK
rfZNjdy6Snv5DEwwpC/Rhrjp8/qrg74dIzOGI4jzVJiVFNeMcjodM0c9jmnzpOga3GIhPtKR1ZUs
CzAOoa7gJcDlzMXe942zLCaBBi9xAkjNAU3QtF05cB/fXvr3IL6bNIwJ+F0mG3n+0YPa5wQxadxJ
4jl/VEP7qArcF6+tTyZadMKaVmC0wAb9qFkM0W+7WQn7Fz5Ch2D3gZoyoxJlPHjJ79Rongntdo29
AsdcipJ0CPaA2hu0aJoytoz2wTbA+y3F9Cub3b3J/EjN5baCGDgy/NvOZpfAHVbwyQv3Scdjm5Un
rcRKeEzGKxva7B9o1Z5srO0qCeKCF9ex100yzMrvcx5X8/A1M9DzAJp30JyBIQwM7Gh2LjblGtBo
6YLoeOs+M4c2UKSK0xJTATKG9JEp+aYw0wOR7p5yhGKO/bNppgOvxWG0zIMsVzuHFy6GebXH746q
qoMEDW6sipXk/+VoTNvWdsu2jnS7yFCqBEWQ4hQw0ioKiu6Ia1OGWQ7YdNa2dy46+6LaPU8BiRS4
zpOC55t0XnvULG21ZtOAV7BK0KVU8WgUYTb03zxiGWFilH+CeS2DvjSGFrFBwHYiDNTzCEKNpw5h
L0cyAnwrEQmMFazJ0hJrj8ncz+cElPZ1bM9QKZkF6B6ln+4q6vYbK+MjdMACINAB67ltfha8tg7O
VsBGg4dBIYSZ+i8JSPHmNHsp3TkIWZHe9362Ejgt8ACBm/Pfs+NkhhtU4NaHMFXbnqF8giYkCUWX
rA74BvNsv14XsqZi67bV1ujbn9kskkPiGsY5NRSsgwEdTIjNWtu8lHVIZrWpzXE/mRBNRonBUqeg
s9BhNG2ANfzG2itirQu9ot/SdK25eAEgh4bVf2fhitpUczvwGM4yCEFhuSfcPVp2OJWRZ3jI1UH6
wP9uVtMBfMRR0vOjlB3SmcTZWWX2+/amLdgBT8eG14IJKRkOuzvWIOAxhkM2/MWsTWBLysf+O+2/
wXvjyoUQsIZnQeetYh1daQ36+B54Onrc6hMPyplNFdPEekKVZx8Y9aNk/s50j7dn+PGx9HTUeBVQ
UilhVXFpK3T52Xu0qf8UY7CBBF7cTN9vj7KQlvZ0JLhsDTGjjRHCclyaD5mVQmqFVO2dTyYrmoY6
QHCU8U3Qqyi1WHbOuiwJIeADqHLL77IWTxfXqne3v+bjqNbTfbBRBUgiFwmJU86fyVzhGZH3327/
9tLB1T2wZANvkEacYx/UkuFUN1GRe18mLiPG/Z2fJL+o8g8gT/1z1XTyCYXMehFsTVOecunEbZMc
bn/J0s5qdnrwOUoxc1/GYy5+I7V+wK198/M2okBdr5Y0FkJcT2etHnkJarkCw5TU9jeygo0urYgU
/Aeiji9jOezYUGyp00fUzL7WDnRim+Jsd+NdURVkC7u7s20Odn7rWOfTp94tns5eLbOgLZEnLXFt
8ztEWBDe6Poft9d14eGCVqt/TZPIGygmQkc3ZoD7oCMxSsCxKkBT+9M25NFx/aiR3lvRVytvlaUB
dQQ7VyIYe7PhccFssCDSfVrbD7VK9sb86LeISlxAC2Cney8sbLtcWcMF26PD2IdqYB0QVhyF63Zf
dKgOsBnCpWWd7gPmpNHt1Vw4pTr8OOOzSWvWFHGrqi2qcFGag2LaVCcoQ58/GXV7OoG1nGTuU9PK
Y96m4OFsUUzJcxuMKysWZWkW12j/XbxmILUlCwrQan0NSoe5vnMKErmT8ZxY4sjXKFAWkiKejjgG
0iprBFVZnBfmOVCB/C4dBIMC8poHOxnPdAB6kXlQgi2yA0uy/5RZWw/BPEM7MbXmUPlziUr6cJyS
pn+YRL5ia65e+f9TEt7/h/9FE7RONaN21W1zwsBRpO5HOWwKmh0hNko2vMYR/dyR0QwbsrtjL2cr
i0ErGSZ8g1LmqaNuJAtQ8XlrDEELU9Lh0C7LpySDjCdc77Pp0fyqp3iWTbZPGZlDA1e/y81q/7kp
acFogL4xziaZxQlaPGaGPIhj2Mh+sDfVWUeAVtjK2i2IDHi+ZrxSkZSeW8xZDNFzVNMakHLOXVbt
uTAiV/wA0tYz82zDxvY4iArXcGLg6m2GU++g2ajtT+bk/eigbrXyQR+/hz0dAd2z0odcc5LF6GzK
rfY01GOKGqwnVlZ24UXs6V0qMnXQOgumndhjX7Mp23WDguya+lPMwz7J8iwMcnll9z7K0b9Lh5Xk
+lLgSK+W4p1FMNEsAjo+v0ZWO/lZjXMUzO5r86vvkIQeofjanTK72Dq9dRloWYZuYW8K+Mrbx+nj
pzIYtP8d3CiDcrIrDD6MQBXDhh85hUS19RTYX6rA2LRyjA3WrIDYl4I7vZnF7VNvRH20iaHvfvQM
Mp4HlLDnhr/VPgvLWZ6yntzP3Qlt5yB3hMQLQvdyLzJ1bST4envOiyuuvZnzoh8bNoomLv3i3k3t
rWjmrRpxfEslYvRMfC8cJ/Kks83behsU7tmzg4fVktiCC9BB8HAvICxzgzp2rT+Tn44h8bosLMV4
BB1bu0aKv3RdNENR0MHjA7Sj4qvtL9Jq107OXbGG9lsK5nSaZ9RDewaavSR2y+oAObPHPCg2PaTN
hcG2FKy+0zTfu1xFQwHlYr/YiZRFJqqodjddEj94ZcTPQ1QCVitjC1GIjmKfhBobUXn4IjbcN64E
ZXn3bA11hArz7YOzsKQ6eJ3KUlIbimzQtnSfmejusmL8uqp2v3AsdIh6wkVSo4HBuBjQxYsaXwS7
djZQvEaFa6omsUske7w9kaV7+H+YdGOQdQaS2AtXqMiaew+Bt2U/4O9yMqFEi9q28Ty1/+PszHbs
1Lkt/ERIBtsYbmH1TbWpqiQ3KC2t6WxM8/RnrEhHyuYvCik3+yJbKha4m55zzG88o0YeoNfEZiaM
+UoCcOG4nOvSazo0NQqU1kUUauPC2qCyv9wKipTXIauLU/Xz45dcmg+zVR4xBC5eWmC0cItqR3YU
1JwSF4thbRHc/tI7scxcdw70U2RU3MTXtFMkYGySwa3S9PHPX6iCunOxeYP0rHGzNL52jZNvZC/3
yXA3pV27VSCMJzJrgjE2d36eBk2qXgyq3UFUNiv5hKWrhDvbPxyrJ4PxMEyR7by4BdqYLfLk+1t3
jCFx+dx09hX34Sdr7RK6dB2ey9NzNRrP7nrrklE6fqvjzHpK8ROCBL5wAZL/r1Xs6t/1KJ+bNJeb
tv2VxOIXB8AwEFEhtlU7/J4YT1bCgYXFPley24Ox40F1FpQ09TeVxA9xwbarK3Bhcs7V607Xx1LX
CQa3oua+a+Ch2VkelAml72CbLN3tyixamKNzLXuSYhFIigc1zonSuv4he4qUGNPJBoSE4Qh29VPP
J6Tp4M+sAsiM3kpbAUBMZLGh5SgCn8rdxz9m6bfcPsZfkY4LKE+ptcKuM9gwIc3UEOT1tPn4jy99
0ds4/vXHE+ab1Eoa62IP9Rbm1A9F3u7RAwKTvpW87NKKnEvcR0v0NvyS4utQeUiui3sHaW3/GT42
Yz681rV9GFKkhO3mQCZ5Xk28LWyYc7F7ElVc1jUem+oiiKfuU86RdPat4nOb1Ju6d6pA3MKlf/uO
zn+/Y8cAzeRxH13yXB7z2N3zBFhAWh2GtS7KpZGa7yzOoFLs+xbIVNEGROVNMUYyYI0+a69cOeGW
Vu/s8sK0TqMBwq1LOjHrPFHzzU4TfdBl4q2kIxbeYq5vd6VRnWyS6DJ1FZZS/OKyEQGl8xoNw8oe
vPASc217zRJlN5RGl2Ioj1ZvHadMXb0h/7cdbo5KLqTnTmmEkiW0nJc04i+lJpe8n1Y+0B+NxzvH
41zRXosyybvbz0cLzVvrkO6t9ERAHBs2Qz3sBaLbkc8DBYUNrCKhzuofXFVuJAcIlhQ2vC0qFaTA
xWwpNDIwxHXaDeJ2uRLNLcRbc4ZyYnoYGfhlfB1b8MD6ArB6cDrqfnyLnH6/WoxcWL1zRTzpxwGN
5QgaGRlPVLi/jZecG9EHXqe+DuTXqFdmy9IBOsciq0RQbWKYZ09l9tC7KQq41ZHB2rGOcX1/TnKo
P3k3vU713mTlzhn8cJys720c7RJLrRw4C3v8XCE/cuXCJc2PLmDlh1WPfGfnYHV/vDf9uZa+N6Vm
W0fRcAYW822TrwqkG4tGHyrRHYz2ujvV6t4LTY2bZa0L/jlFVmbfwA4vKMvKBHUO/4oCcCBF6nvD
a/fe1jmuu237Ujbw5JaDb8N1FeYMrHW+RZX7qUalKDMAQbYdsHi+jh8cG6WFAPY2LIxTrwv8OIJV
V42enZ8VT+muTyNrIyqa/ygzleaw2K6bxy4rIYMopatjQHRo9ztF/8hnhetRYiqxkaZAPwSJWror
Yg8qJI903xKvnna4mMNPsZfyHhhtqwva3NYeqlpui4rjjastc6iI4ux1Grxym2gir5XLJrDFHCeU
o1edxxbaCF4Q+G0mN9ljj3JTr8qvSRGjGJXaE+iHXRrCutlsrMSTxxTpz5NiGVI9GkvSGYv2fipH
+Tnu/TWN5NKuNtuaFagnvGFudLEbso+84nngOLxWE7h/MKbvzJF5SwGjytVIMsTXKntDvsjZtL2K
0V9L7vKuA+BE4Tgo+8CUUL6lafbW5LjuxF0xBpEophD2aBitNv0mFfyEqN8FtEbrF2gs9qaz/MeY
RHvgk05lVQAQU63ZJi0FF3OhDaMjxNJN46C3NIWDaQR/c2j2crDT0+Z7UnwCteh4cwT0O1PvphoJ
02StrXVp55i3NrACcZMTtYhGM2+nonJjlNpHHYyNUNG1PRgQ11Pgm68e7U4+A80doY/36LlJ6NDv
K0sb4cV7o3bbpf8O39DrUjtlQQDsn2CAYV5IpvfWQF+TMX+1IC/6+DELp/a8hwG0JzS92DWBNATp
4MK5MGR5EtXupX/4+AlLd+t520LfOk0z8Gi61lVyGeIurwL0ccHv01TPNWc/jR8hsG69wM7NBoKR
wDXdc+MnUFBJqu8gbvs3a0x33qgQRYSRGAm2q270sYkg8fE43ePiHxg/3lHVWPAD1SvX+qWs2rxL
IalTCVc8DWdpQk62zY8y7g9u3j8UuCEnajzwxH70h+hnrNotA9z4DxZrzVF54TSns7DVaF+6U+YQ
+FjGItCiD21IsqCCoQFhLdlTb9WibsEKEqKV/85VqVnksZ6QK4zpChHVp95JvvA4AvMTKdv7smTY
WPywtTlF/7ss3gzdd9le4xwkjXjOYKcFfhx8zoUfJPXo3le1gZNfVOwd8zrJV6tzsR1DBRihk22q
w8ac0OKDEhTC8DUc60JYMhfUjaQFLoNguxHQRPCoCxES3A0TnEW8YUv69qe1tuSWFsRcTRdPkcx0
DR8xw6cNBVCWpfExL8/2dEcGjp4Z/yEGx0tV9cGj+sAicJpiFChTtXI1XGgHcf8M5F+bS1H5piin
mFwr44EO4NhNHTCLHnKl/a1FsysC+Z92UfwqiCyDfKpgW+vXT/4tMFT9LwH3rV4YaHipRq+k+FUk
JfED3y7ywIuY3gyWJoBcx+MPXif/1uOMDPN/Z1k9ULDIiD9dy7Ec9jQps8B3+/YgY7Z2Z15SAM15
7KXx/VEM9nRVndsHbZ/viQNGqoIGQYC0xI+5vkyJHkObjW4gSNUd8r7NQjCodmSaHLDYSg+T/ZgC
POfAnROHRwCl97DvOge19L5FzEmo0WdFC++BiMcSSb8BOEHdPa3st+/PZDr3zBVjRwTqT/0ZXR3j
c22jGTjIGg+XjDZ0GvVaTfHnIncstIE5RdBWFIUcBh6rj5Gth7TY5hX9XUoPNshd77yMhROdJhKv
MvdvO9D/nmx0Xh5sU15DUtAPZ8trwTccSI1CErlkXvziYLoAAOCrQMKNYZMoLTY5vRd6Z5oxWonI
3z/y6JyUZDNWd1HnmbNub1kXN/netyWs5tVjtUYOej+ko/NSISBIBJCBxpyH3n1IWia24K2YLfDy
a1ZjC4M8L/71HbWFMnl/juiOW92wAZ7umOQwkisg/XUj8sWu14wxFt5mXgfkjCVprFN9zvCm6JnT
7jYZrM9pAWj3x3P2/aobnZf8qggqIhD/zFmS4i7T6dcI2FVJ01dt0buhHTzwE6IzbVdKjEsf7zYz
/tr+0CXZlXk29efejaeg6nMgX6MHv2h+DpptDMsPSd+uko8X5vu8xkc8InUhYPM02KUJaaXIg83F
vQIHRu8cIb+MQlRh43LwNMoks25O0LhPOd7u44/7fiRAxe1m+tfb+gRZa6+tzblty7cbnClldwDD
wuNC+J8t/+fHT1moFtN5FW8yVLdwxIFfh5vm+QFWwGHVQMblDxDqkzIYFTDT8A/c5aTJju4wFuOR
c++fkhf0f/pLaO3hBkrJybBs1w7tfRzFB5Wk+yqqrp5Z689emqjzSKdKfGV6h5ygFUoS+PGq7GX0
9akr/G+E2M+F4gcTiZVzeuEOROdFRVxUTZ9DVX9WFfpVWEk/Ncl0UtGbTqbAtZJz2YIfP8S7kYjP
fdX87O1yLXuysE3Oy4eaTVCg3NyUGUwNv0XsEQP8IDq9JUAUo2X1KQMng8GCxyvUvqW0Q8MUUieh
26OlysoQcpIhQHfAmlHEwi40LzZ63pRmFTyfz35LcZgZOJurQm7rfo2WvPTCsxuXcCrpR4OVnfta
nSj0VE0h9rdwE8qVj9fIwuyZVxkHy8kjbvvZ2XTZ1W+j10I1YSt2rR2FXZ++qhKNUf8mrKLzsuLU
VMbJhJxOktYbUtPnym0PYNA8+8mzVawEG0tvNNtbGk+SdnSt8gxmRTCm6gHa15PUkE5Aq32NkuJa
Fu6rWVNxLWxl8wIjzHgS1+HGPhl4p0Yi/4pk7c1sBlcBrZqVUVq4uNF5oRGKZBlBHDidJiZf1ZAd
B6n9EInnNoybQ4u+x8FKtrysQvSANqjbJEe4OT3BzGFNkLFwZMxrjdyJ6sFqbHNWmd4kbcbCKgPE
XQnkF0Dsz+RnU44hIaYPsqk6WsP4Gtn1WlnnNnjvBGjzwiOAZb0raNNj14EMlEevY4WcuC7OPvjk
QkOm1kHC7Yr2Je4VfDFuySr/ojz8o1lbjAurfV5ttLQ1RtyV/XlKvaBLIDRmgDNHBgylj9fiwlSa
FxwNAkAJt9juLJgd3W6WR5z9L7IiBcqNidznalpZI0tPuv37X+ev7KpCEtP16MQQZierWgaqvoU0
yi6OdqWhsvHXmOlLn20W2XTTlPQmjtW5R+BUUud3nY8HaftvH3+0pUN+js6SvMstdOd2Z941Tait
XQbdTqhFjYxtgctyYo2hcN0vtfWDOWWY9tm/3c/pvNZYlynax3Vmzhzc1imHu2Hr2nsZZQc3sn92
zP8yrLXQLMz/eX2RlSm61AnV5zQdujAmbRk25UowtiAjoHPv10HEROeusk8u/ZxI9tuHfaE21aVh
2dVzO5xs2oWHEzhUw9qNa2GTnpvBuq60TF5NLcAGmodl2WVbMMzvcjQCR9g+TkVd2rsEeZnQ6TR8
VVfmytJcnOW1rcoqu8mLe9zzpkPnC1zzqMzDJO43o1Na195Baw1PqNqCUfuKTqsM4O0BHTflDyHj
Yl9D/folwmT+txU/L1AyjvZ1KYk6G9RFkHhy3yICFXrSb3JPwVRgbfosrPd5lbI1xmmGCYeUI+44
/Y6E49ebqieaePmHkvHx5116ymxXyd0UaVtf9GddMjRb+YoF0vA84Bb/JgRDdtFUK6HgwnVpXrek
o2+AbBirsxLggGi01G4Nr+76CLHgREG6BuuVJvZKd9nS8TuvQ0alS3iOUu/Zs49IP+3qoZkCKe9i
HAIi57sWBPpYyX2hUj9A/+K5Nihie7az8gMW5u28QCm6qgSUFXQOJ9OHlppj01b3o1hD/i6EmfOq
ZDP5II645XCGIB0u2jxD0hlup1sgzKtNqbw1B+2lCXKLLf46dmyVSjQnNSMYsvUzDIX0hG73NO4D
JZsfXfrp42m49LFmFyI0lWZOlaTDWcJd8ozorD3QrOqug+rZykay9MFm+4hmQhd9UtEzIcld15tT
PTibKmqu/tqQLHyqeYWszrD5VXE1ntCrAeh+XNTxphLN8LXLEZSP6bBpsuTl4w+28Dbz0lKSty0t
S284aUdax6xO7Q3ETvpCqkpsve2/PWS2OZARSXjWtMMpc7V3gE+2dw8mYLUp9Fg+owCq//E5t5f8
a46pcsDlUFb9aYTv8kMxZOQ5Rod8D6/ubHpA3RF9oP/2Rrf599eTvF7VtFNJf1Ix6c/pwAcZWDmh
lyztxY6nhq+l5xd2u3mRyHFo68se71Sp3cAGb9vFWf7mFQ4/N5FNnkCoSL+3UbX5txej/30x3wJ/
0M9HCufUEgJgL5fubnLy9ubR4LiBBQPDlbh+6cVmG0LmD7JFT0R3cpCTDcjYb92B7GALYaH3w9tX
eXIkw4qwfSGEmleEdBV7FWc5O+mKwbgkcxoO6L4itP7HmTfbFHIv0w0HBvyk3KYIiOWex9pFCs8L
/X9Me87rDUWV+11bjORUolW7O5c+9oAqgTL4XGex8/rx8C/EZvOCgxUrLzdx25ykf076/mfpSVyn
RreAhC1+G3q0zArLDq34x8fPu62Xd+52cxYUzD8YzcADOMVdr/SRWnkUJHCGpbjDOalZmdRLbzXb
F1L0+Tg87+rTjVERjMOnHqXVtCaP6D56tUAVSzrxpcyj/N92h7lHrLBbrCIXeiKT9NkF4WQ3oM+o
6M/MEQYIKAsZu4+/3x9S0Hsf8Dbj/9qISsVMZqd4NVs3QTV+S+wLNV/gJ3qZipvwdhfX30fOr9g9
qnHaNCkEu+opZ30Ay/egcl9UXB+aIT679dvHP2nh9JrToTrEQbBAbOuTjrwt7xwU8LqdiewnWww/
kCD5+CkL55Yz2z1g5WJkVnP7pKgzjQ9lXpouLGBFhBJEnZEbNW5Y1QwsPWwWVWSge7RJkdDTgFlZ
bjwHeYZOWXI36cHWW7Dp1sBEf37/e+M520haS9aRdCZ9iuhjrJ5gr3QbwzwJC3rnRA9i3DVoKiPM
2UQA9CcxDSc5Ahq4q0UWghIa6qnZ4is3KKMl2tmQPl9ZRAt76P+gonyV5BF15WlCx0EyxpeWVd/+
aTDnhChIgryob7ALFITxLZAKTjgmsntx3Hw4jsnUP378nIXdZs5bEoVpk84x4ymDrdOuijVWvabO
Yco5efr4EQtTZc5ZigXGYLRbKCxkpsrQz3LUhoU9/sL92bqzMrUW6yy9y+3f/1r4OWUjdPicnvpO
oA+NoIWxBxtWOPcTmliTlWW2lGH5Ixr46zEMzmKRcdGSUcQq9Cw3DVPoPnHJQltDDLquiJ0TsGFI
fXANt0wCQtmaD9xCgPDnQvbXo6OG9jHrE+dUKFuEnePCMKeF8UVJY6i8Mu8yoacC+f4S6JiPB2/p
m842lYiA7Wnc1sEUb1EskD3cvSIAhCDIAzFs9/FDlmbIbDNpiq6r4FFDT23uZ29wj4o3HSwdDwrG
Cxt0Xa1VFZeeM9tJPFug90LAQ76i7IFl430+mLuhA38hs+Ra3ZcviG3oHMHgOYTQMePVKa4b+cmx
sn3FutdEU/DrakJC27aqSxczcazFdBqqNhxVOV2gKpHTzmg3frV0nx8zGPCFIgL8TqZtBQlIkoba
Vz/5gLKNU6oOMFLRAr1pP0Yt0CZJU7xE460nsh3jjduREk3aDj+hLg/JvfkhBn4/xuj4gb+z94Ac
YX5fkCLeZHwa7hjUnyeRwmwsSaxj0bHntPXvM2YecZ97G4An3Q5gWAnNXVit4LHQSlv9J8y0fKdd
EqO9HSnSvPWboGjrx3xES0MR3zpurMQc7U7uuEsxf9LxPCDDBtAw72CAFA0HWrR9FVhFZf3snVQE
+D/m1Ct6Ag7dQadVT/d1AuNUG0jFW7ryPsNt9t5voug+lvWWxMp8uemTaqbdDa5VdMuVPtte+xlU
RKiJu+LeKo3a9VAMfhJtNXwbfLatXHKWZb5vSFQLgJjTLt7ZGT8WXgozMlDmTRRW8LEYmIWeD5uW
tAiciJcHMyKNAw19GncXv6vOdg2TXmKXuMBH0Z5byt65vDF3RKShX49gxprysWXOg+H0wXi8300x
ZM37SQwQwGoffiORhQMz67vQzfziLQN1fpNqa29zMjzkpnl0XOuu9kEQkVX2MkEED8aVVY6QVFoH
HMGfalxBQhjgXXiR8g0i7HzcwNL+gaFPN2xH7oRYu+NB8wxgvzzxLgzzZZvZ48WiENf1MSwW4ygK
PYx+Y1EuNk3uDvsIecADpGR7MZRiRwoIU0rw/iAehqmyM5WdfRQSWJdPRZGleeiwzA6jlODC0luO
C+R2Csk40g1njyrYuKuINScPkrtAU8XROD/qC+ijdxUmowMZ19bzoWLYey1Nx0CqHkarZjx02r30
cfnS63Fv515XbisjQ5f5bvGkYt1dRk5gghyh79nlQAQKH2e+zTTgRiw68zLSoW7Ii+3Ab45kHcdE
y3wZck/mgLJ53l7wOHS9ZpeyeN/wCdU9KPgBT8IHrbvffu6NGymgzROt6I7dRMkGSmAo/d0/14DJ
JWFHfk1setTaK9oHPxYKOXfVxneePVycgY97H3l2mbp3HqyMp8Aeh+tYWlEQk7GZzlmOokMZGG3o
KR4gAmddF+eb1sNFfVLuhfdVB2rqmMu33m40PgLrw6Kz/fGZgqfNcQlxXqKq+yJYdcypSy5pXsef
VQOrng49wI2V1YcJMXcrkk3m20cX2Z/QH8wOjeLOPXKQ9rbhAKSyPMMQjOPeS+Pm2BDUiuAyhGlB
RgZCYTw85lFi7YCyOemcwoK8/y5i493ZmXNj/rdY2eNUT5+ntIBSMk1Tvs/swoGinkSBaZKTJNT9
TaUaQXSOWXlfwnHXDV0u0mnXmJReODxIY2iecOc1RXLlMFj1NqajYNlNRoAWWECrXo4I7Mfsa5II
tOHQrgg5LLp+2VGJirbJm9c0JfnBVmW7TVySXqCBey1SN8lBzjXynlmC7xwUKLjkWBu+wW10ckO/
YkOgLRs2Tg3FNhOxQ96Kb8Ax2K++xeuTr1HbvvkTNhtrFFgFbgprmDI35J7nLfzn+9EKSFXfZImi
taytB0TvS1LUsHFUOMU8nJb4CXGLsUiGeDumpLyosbiPKj+6eqK/v9Gp6tJpACoC8Mw4MZjZaS8v
NbYDe1LOF9utDyX085hg1n0Mf75dJJJPCRJJoTfUNKwAUdQBb0QUOI2F5Rw1088afjO7XNH82UwI
Fjx08X22Lb9/zghzP7dlZ8EvBPnOsO+0738t/Kr7YTHloUeAls2nqO1+ebKzzsh9QhE3YihjDppP
bFkTWnwJ3TRaTE952Uw7LRO0xlmlRHLJa80Pw9p8x4xrbzxLnqFT1NtoZMVXe9QjkG8GETypAYyc
2maT+G15qIf2QUOYeg+8jBtQphHOkxYZnoBVrh96uf+1V118IHDoeStQ/qlOxmJmDHXn60vWG1+A
oaa/tMoqLzRn08lIOEKfcuUBt966+htKCSXw83p6kBHjn3w66KDVMHaKeCM3leEyKNUQ38ku6XBM
e2Oo6ro9+Kb29lNexRcDloLhdntqxJRs7aRhD7kgEqBF4xwtnxxVAoIz5aoT4SjjB7cXfhlMrOv7
jZPRZOeK4TeIUK44W6RIm68CRYcwH9p4z2sRNtJvP5mksN8IhhSiP/mb1UyGFat5/TIKNnUbD8lu
uvEyR3wujE9E0BDi3TVyOtSWPR5gI1rtBzft9002TXRjsfwbLkuuRB0F9EJa0N+Jo72nqm3rUBfp
T0oUMFUysavP3VgS5Or9+LNptdw2CXU3QFhQ+zBWCSghiGkKUFg7jWpbyggQara5tzqol7tIMuyT
2qPHIXc+ocxhH2PfN7/HQSQvoqnHeyuTbK9LDrkqfFvtre9wDJfUSbErmXefaTM9MDIlIWrYJ2xo
N91XYXtsV6tCZKeyUSoL4W8LIzto0FocWRVYCyB7otovayAL42SAm+Mks+4RjVnupyoz6uIJU74I
f4IbA6fxa46UBwKEDi03O8iexoOTyqE65XaVB8SmMBuGQSMPsy4psQdlRRX0tTWcLFBnUd9OrI2M
gC2NGmtH3ZFu+orBczyFQ5gFuHreFy9MRf0OPsqPYNsjK5QULSTSOEkR143DM+3whBz8hoCkzUuE
QCysiqZ8GOMMIyeFtVIPWkg4zDldlsS1QykUfDpyS5fTwWv2XZz+lI1oN8IGLD7gBp/g4/B94Ro8
B+QY7mqwy2l/ilBMfM4M7cZtnudcrlyzlyqyczpm0VDWjt44nGpfXvMUHuP5gBCqaWS0AQe0CVF3
ljBUiLqAoUPqOY/cXx+/2p+s2/8mH9x5Ng4N7U3qZekE2ybviPsr/F8sg8iOi++mls0VQbXYVV10
dP22+DrkcLr16k1J8tAVPQ6dTDzWZNg4GAucoRDzepwHmf2lYuTAEbqHvBWfLNvnQZ6xNDTGq/ay
gJ2OgTH8yvi8f4dz54h3f5x0kvoV3oGNX6VpkZxnv5XHHz7+Rkt//vbvf11KS+Z6fWyX07Ui+Td0
Fnc0+dYM4vjxX39/Krt/eqb++usFmYqaO8l0TWnkn0aueeD1dR3CKjk6FTjcu9JfyRwuiPnceZ6u
hLlZrRT6YIY22Zb6c4+uuTTLgjRJ74p+3EfS32Gs4gDbzSXGYeGvlTQWHz27ZxNI5OPUEdM1adBC
NwHwtrWtT6h6n8upu+t189tCl84OPSFB2ScBtekTQaSyIrddWGHuHOquK79vvUlNVwiHsLqic0ej
cVPHtHui0c4n+S4efPQEksK6cs9bY0j/qd+9t7xmN/LeskUt0D917fO42OBk+QKcURvgBm3D0718
TkGLDcBlBgCrLbcyT4Kygnt6irNz47LuJR39XWSP+2yE7rmCFAtit5Mh4jKR7FPEJjvoWzjWWWCK
P8ap9UxVf/bHUuISU0Pk0LmvMJgC5M5T5NFrLWBLxgLQQjgyTTDPKI+5o8ptVhMqN4ldBnAjxH/U
tPbZb6P7zuvPN7Zcw760acBThJ3oIfGnl3zgISqAQc/OvOqfuG+fplE9Oz75cnP4WOXCLJTwUa//
76K1ShKNSQGgGGvlPQLt+n6i6duEfsvdyNTXNE0IEKrqUchqN0EF1biPdUQQg6mVmvGfqfXeu99O
k78WdsU9JrF5j1cM0DX24lMqybZkJpg0yH+U3/fylKotSSpcqlBoMeIF5uXfrCLetigo3b4ScrwW
XGLID2V+Of2ajun90ohLZvW+OM+Qxm2G4QqbnkAy3AejpjrXYJXujBXvp9R6tbnzRHn/8vEWt9hu
dPslf32K2B50BUgPubpwgBMpdn8WRacUTQlpYUKCRpWEMDRCSBcxsvcmp+ESZ3UIf5WbPc7HP2Jh
n50nnGOnTZRBegrWRT9J22xF17zlQO3kbv04mmH78VNu0+udQZ+nm63E8kFNwQ5r2flFQxqmofxG
3cVZeYulfXSebB6RTWh9lIKvqai8E3qDTZBO8E5wu29TwnZM2jW6jXl3UcBS7AauNmJ4gv3J28fv
t9SX+uff/xpKzmrjcm90rs1QNLhbZltcLzY3xC/ar7wU0uwR8ViDMx9ZDppm3zOLb4xuv6ZJkyPb
ZT2t/JBb7vS9Lz1bXjVtXQsyKgfs23o/9uSOj+Ka2mzTNu65ItbJqmKMLiP4QJhoHvhXHz95YfnM
c9QTNNkj9CXOlYzxaUDPENr2cbsR8lnL330Oglb8zYdjwEpw+Ecc9s6Lktve+tcXR2sZdcpED1cQ
6ULGkfr04/Ix6/MfWZlMG7hBf2+d+CDq5ntfD+yoJ+e+EyZsY0+EaaFk4Db8eWIuMCjOWx7X+5iz
rcOK4WCPJd0SB36w8SBVIGj0qaqs7zUiTojAWTyGPRRBOXrCgTtqHHWkxVGWB192ct/602YEMvlL
yhSA0wQgU2+s4CqaherGjvRh9UtA5vdcb8M13VTutBFIVYg1F4iFBU1mSfVINYZYfgTbhUHcjUCd
SQoud84OJq1Pzhpi+f2KhDsnfxPXTYGOp84ls+MbrX4QewfW39yj+z7zQbBcWdjvp+75HPytcf9V
vB6dC+BV216NoHa7QQUrrFVmzcLS5XMqt2IpWD9+Qi9udZN9JUjc7AH+26uEP2TC201qfGzd4elm
42NbHORIGGtZOvtclfLqxtZKOP3++uFzKnfjpCXif8u5gNMDc8AtyUwIovGNcFYPR3ieI13wTxcD
PidwVxlEtGgNdi5I3UAZRh59ZwpQX9p/vBO8PwP5HL9tj8gOD2a0kecaX3HrPZeMbQFgP9cYO6tg
K6qZxYGbbXUK8v4iT2P3/+cg3J82zXit0n3f7JLh3kquLuwO5X1uvYAXF9WoUaz1O7x/oHF/FiwM
SepWLk/cCypzMC+0+33bZD9hL7dyYC5E5nyOoAYQBTW4LHUvlWnDhBuQCZM7VWZhNtyjqSJSSOCb
xzZeuQMtjdls16jtxB6mKXMvlnrDWp5Ufsk7APFZcqsArizmxZeahf1DZANuYeOrce1/xYTvtrfp
zZ3xUhTFlRAHhoi033GUjoYWVkMfz8eFyi3qaf89KqQ/Ocjp1RgsvR8A9sEMIdYrPmHrXS3ztaFm
o/+PszNZkhTXgugXYSaJeQsxR+RcOdVGljUJgRAzAr7+edSqilckZr3rbuuMCEBouNf9OBjfY/a2
8oXXNej/1yYcjP7+QuBOkrHGa3DxK6ACEQYTYNK4FtsGePy+Sn94YpW6DLVRqHUd4a13g/9G+nP/
jz09orhktcK/DFLvdWr3cRokaw9wYTaeI6ezJC0aKoR7qXrnCbK4J1SbNl4otz0wxZ/fu+vL+69b
d33h/ljWw1B4OY6/7kX23s8+wKHbseuViWlxIMxmDF2ElUdZ6KI/gw/OIR/tBRrC017B/Vj62PKL
DGQlux2OHjKOI9cOVipzS3duPl+EtEgyOKQuMg9jiGYuAbN2bmU/pXLlDV5YP+bmbaubkFloOe5l
IMlmqoE/KZJDGE5nFKtJrGj6QQnSctbUkQsTxtyrbUodgpIxehdamu8DMjERZPiq1YA4jXwz8pWV
agHe6s792pPKaDX2vXvJW7lTDBs0yM/DBO2h3aTecgL61UNtqsfevTEgc0p+KpvXOunRz3NVFPro
VGBXurLnXJj059Zu2w9sz4QKtxiNwDqa6igo/tuwnzu5PQElRKrw0dhZGTB1ChLp1eCfhaExN3Ej
Mq8u0DNwL6hbOwAZ2k3UUDhPIkM55kQ45cquLjauRMxI0pRH5vnlI7P8M+EMaALehqD+1n2ablo9
tFtTFWNchimLBfVzUFogr/v85V9aIOY+TFcNU9KVbLo0OVwGCZQSA7qghowfaEx+QcVg7zkcGMP+
djXYfmEgz92Yll0yy/ESchl58aDL7NJ54onjlNYW41EX3cqCvvAMvNnUU6kiHeCdGS41TvATi4eH
KatuR2rdt80UW+6EAuqaeGfxNs5mm5R1VV0htuLC4A/kip0G1DNw/EQho31KBb1B3h5aHDmKqtBK
lWtcnYVb+ZuF9sfczXpedn42BUDz+Vuu8n2JnFxhvpk+3yKrW6JVmhMSQX4cV1ycJ9DRUtO++364
7Z3uFwmHm6a2Hz8fS0s/ZraQIDW+tRJEKF5oolHRHG8z6u8Es7+qNru31xgCC8vV3MKPpG1WeQgK
uPQ6cDaZHNQt6aHc+/waFuqk7ty63+UKHV7hBheComjOc/C2tCf3IwJn4mxC/B5UAXvN8h3Or9Om
GBwUF5g5Zk2DJBIocWwkSVp+EiGFhZ0Moe+6qDZwCD7axaBvRx/4tcoF0VXUQGc5BlHxVtlfsAhC
gm637ilLA3VfCVMd04n8KOv2Poc74sFyLPPCAUxEc7EdHkOu4C7X/iPScNKNh4baynzwW9H9j93A
/xl+88FDdxEppy12vvB9Dr3eMnODozeUBOAwZtswuaH2U6DvbfubBfyLNSTAJ5xKtPxh7aqnML5a
vFhFTuAk5jiA4EyV2geRVxuDjjkc6xtkszbo7K88sute9l8/ebaT9i001x2DnxyKb65+pm0R0cI6
lPQdOesjDnVDppH99AhqDeU7OdwZc7Ts8VGTlyF89Wuwc/w7Lb4kIgNcyIHObxfCxDmVr33exUOY
bHEhYzDEaUVWSje/Gx3/+s2zfXmXDHU2Ait4yVIV4+bm6W2AvWkSPAbVoTCv+OV+QqN2Uruq4xFB
bySwmojWWewE3g4JWrIabqWGdgeoDPxrOFpbVQwrv29pPpszJDgDNadmtn9J2wyfz/nBstxti1Y+
qAvHRvyWgKSPKv++KnReerFnjzEAX9DTZWBf0A6AekgjBbBNvZWNxMJucE6PkJIVbT12V+VWugFq
4Dkvi0s2Ugh5jp8Pw6Xl5vrf/5iKiSvLsqSQemHxRvBmm7w4LsRYxTRsPNQ3Mi5+dXjQlYXy5Off
uFCCdecYiLquYWILqunS56N4Tnv/mNceP8p0+qlMBezYIKHh6N0RZCOe7ToHmhr0qaMyhUbr89+w
cF/nYHqGVOnRh9X6MkqH7wUSKcvcU3vagtHRQ2a2dqkLg2PugS/FYKg1UYQvq6fa1zFkJBFiVOKs
4HtUaVy1T7Od1nTPr6dZ1CAg0BnDh88vcqGDAhLL3882yOikIfIIL0XVQmiHJhKNafaB8+y13FHn
h7r7geVWOGM8uo9tcKOSbFOOQCbC9z3sMNnErgQGZECjc+2OLNz5ObzbndqCZqTll0CQN5hsk+PQ
w13ku/tr1RS1hV/Ya8q4Eo2zQyd/4wlzcgi5H3+rOytH3ygHANhWhGtIwaWjg3v9qX+8Ak3pQ/aD
VNDLVHzB7eiL2+ua0Xtqe2X4mzLb4phiXESrJ5Bw9cWXiZMdsiKwQRa3KWZe3CsaPn7+0JaOnnN/
voA1ZRy5FV6sfDhLv9z0/EGBYOw4rxltICu5oWLauLkf+ZhZP//S36zIf8zrc2u+RSthc+0g07r/
2k1iQ7WGEkFutEmjJnn1WY8KzysEx/EVmpZ534sOskdg9jDh1+7bFdiPsTwiVLX/ilmdZm/XNQg3
BRUoZNvgEnACw1Cf+mB/xTFf1wk9RfY4AP56t34hC7PZ3PevcsgQ/ZLwS896aDrvkehu8LoRqe8h
vN12WL1Xk8h/yyP+ddPY3+OmdyGD027DL4MDsGH1WI9vvIf6Ha+y1VuQVFvxdeMx9Wo7IEMhV36M
m4TXPofuox5vSPIVT7MX0Hiy/tQEN12XbFrvGqmIonWaf195uNfN/L9+52yFAkHSqROoIy7Y66T9
EAnn1k0JBG8/rpjYsikj6t+mxtxV4bAdU0BEwVtqEJtRopFab68Iaew5rq8FsuvxtK+BEJhDhO8f
PbQ48IjH8ZFgiVdIXMcAcKCXrzr/gtfi8ytYmkVnuw4Ni63b8QYHvSEyk5Y/asXJyt1ZOKrPkQJ+
EiYYqmEN1F7xmjP5UHMYvVZJkQs/fU4SsBH8mDP0dc6dRF+vEe6xythaXXvhwc5p50l7LdBXbnEW
nLZxZtURy27YVZjrENRibXmXeP7WGY5JkRyRkeBvXeu7q9bieP7d2gGm+u/xL0aI1Zyyzs9I0H6e
0Gh27A7qP+sIdTfdymD0IdFYGQJL0+IcKaAEfMpWTskJyzTYeFsqqrOf3xbIsPL4zqX2AeA1OA/0
YTW9Zmk3OccIqFBkoyDQ8NuOtcP2mlrH3qmqLYPgn/Snqmm/tZUJt10KN9HnQ33hMDpHCzRZ46UI
PqWnsKSQZlaXtKB7nRXnQuuYdmRlwl/ag82Z5nqc+r7AtH7OlPT3TuHHJc0PA/bo1ZTuu8ID7TJ9
T9Kvmd1mQPdJ61xl/pq3ePFpzqYkr7a90qYAbEAXGE1eEg25u5emiyrAE2zVXqpr6fggSms9P3Bp
uM5mkVFKT/jYS57dzM1ioxJyboxMz1UDqHGJoPr7welg9TRTuiLfub4I/5h451ACP1N5Z3Cjz2is
juYjFc0hVe2Lx6uPz0fLwiXNSQS5TrgqRN2fQyJ/VWV9dmAqGXx5h3b02as6pAOuzDVL33Qdr3/s
kSbhpzYtZHYe1YtTbXKURibmvMKuchOM3cso19xRv/3l/7pps1lFFp6BO80ipzAIHq3wHMr2mKWI
rgPL3TcZShXOFvHYN37At1p9K/N0PyZw7zTtvSnKXw3cb7ErVLdxWlJvQv4gcbwsJ8itHeS/i0cA
UbF5U7EliwQzlmdBsDlAea/Yzm6b+0KvYSIWVpY5NJtTe1B6vL7KuQ8veGmukKXX1Z30wsoyhxzY
OBGV3A/JKenGp9Cxnv0uW3nYS+P2ut788bDtluhi8jk5Yd8Q9aQ9QUR1TUFMQ70yzS3IZt052zoL
G6htOG7OlPPY9bCuo+zoPMrUvtjfWgIi8AYi+e1E9g4TUfaWgkrflnYUBmCKU73x0AH0INNj7ne9
7X0ILJ594cSBe+B5vnHXduML0/EcgmB1Zc0U/Fhny/e+pW6957T4YqeJiF1SpxtD1gpYS+/XbHJS
yuiuDSACTsZbxxdQfcMTA0Ke4MNW1uywOmwWnu0ciaB7XjSY/atz73W7pgoPzfBAxuzcBey/zXpz
HkKKBSRAGFN/DgzdIn/61KOwUEEM61T/TSUG28/fA9S4qCDoEHBe17UextD/QPYgxB4rDbKldX+u
h87YMLR6bMCybeoNHNyxZE+AQqtYT/VbOTlbrND3Ca5uFSu5MM7m9IMU+D/XMwE5ERfyjYnD3sW3
MDQcCHFvxxoE6s8XjAUloTtXS0sDt6FbO+TUurA2vOkabCEDOPaul68BskCROx+xBvfyUNBXD3PW
9N8ikty5dhql3zAPYBo/ITRkx5P8i5PRG8Kat2wN2bx0E2fnsaJ2emwncG0EhHyreUdO6xuT1quv
wuOqnmlhVp8LoQeRNaHbYEOWpuXX2i6/BzL5fuVrf/6AFuaB38yKP6ZewLJYrygguDhxuXzXJWNk
uguzv9dK7vo1vtnSCJ+DCWrOi7TieBiQdd9l2gIBU8Sdt9XNbjQ7YXameqU4CX5+UUuFqLl2FDNb
pzXD8IbHwKebrALzetwk1RGJk6Bq2CKGUmoM5L6x23goi1v086Mweynd93rwY0d8s12y5YOK/cA/
F2tYqoVqwVxsmkrmcUvk9FSLR9+/a/tuT2y16Qpz62bDVzgDLyxL1wgnC8NzrjyVbY9EBwGVk53r
4xUZq2GEfdN6uAuGx89v9OJzvY7aP4ZP5ltM8YAlZ0WTuMmA8a+KDW/03UB8Z0Ps4AhO0a8qhKjT
roeVOuPCkjLnHeiippkZp+BETf1STu5rQ6dNbgh00WSFqbD0FbMdSQCbVD3Z3DtZfuHsfMdO0KWx
vI2ZgP1D7Ph/Aw24v49Lf9y/VhjE3PnYluT6xbT1MQTt0BbjK16Kz5/Q0oXMDj4cEUpp1WAQePmP
cARSsM/hixRbGE4//4KlUTbbSPhoZHa6bIozw0z4IHj+zgvo0hFWcQ9n7Fezputc2H7OGQacDKBN
Tr4852H7jVv180SdFQnMwhQ7N6eVPWJCLfiDzxjN975F0MjR/LXyVg5NSx9/vXN/POM8lYWD/rM8
IwC7AHx3PJbXEyjSOVcewdKtuT77P75AtLkFjEJrnexRvjJRnB3VHT5/ugvLA5m93wVSBeE8NNap
HIOvGXzyqDs23zuFiNkExnk9kANB8f7zL1sYSuR6fX9cB/IvnEwUKTvhnHEUqY+U8BG2s+AAlUh4
x9p25XsW3om5n6KxkP+VBH0C4m1zK4hBY7h6gGz4Lm3KtQr30jOZ7Q06PriO75TirFkybLpSQzYj
ppXZaamDMJdSB2HbFawFQrGFqb1tjHp1YdZuMzDsg2+jOVJRD3GOgLKkRyEJqDDbc8tNY4/FPaw1
dlwKC6dDrsCHh5m5BKr68ye44OJBStHfjxDSXVZOkEWd0957MtX47vj8KZP9zrmmiA7Og0ly4K+z
ZNsx85QTs09kG68eNv79qjlzUXaRuRQMaCs7V0P9JIPgdnLFxunXYkD+PUCduSAbxXZ05Wmtztxy
vzpdMe5bOA3jQQGHESRbwt8+v41LlzGbMUgTgFYFx8Iplwb+uqKl/catUx8uXZhZV57Vv98C8Cn+
flTK4rnKBw2gUwWECoG/fPR0E0GAE+drzd6lC5lNHwHa1E6AqLjzZMavKs1v5NgeSfLt89v07+2U
E87mi8xicLLmdn8Wg9j0qjqzpNw5fhVf0xI77m1DeB/Wq7NLT9/++4YleU21I5r6nLD6R5eqAOZZ
vISb0TgvYUleRiu1PsBnzraOCMpDi1TlWBXIJDNjmsetKPOd9ttL6Q8kBn0Q59NRguT9+b1Y+nGz
+cbmqVUBpUpOqZ9FpepuCISvLB0iGDfvK2NW1rKlQTPbTrARPbsaTvtTkuttS56T8F0jwUnaamXB
WajUOuFsBpkc3zNdhkUgY+KLSvynHDnLiAYAtMHJbTg6xh1n+jtLx58+rO9+Emw+v4MLlzbXYodo
WE2jBSIt98SmmWDKd5MHS0PsTdZkmv9eTZ25+noESMZ1DDZjQTdFJr3BpnxMkbFIoKX5ZtZye+2F
sTBXWgOJlA6DUfqsZJdvvB6U7kbVr3bhjDuhwFZw+FhFRMhvoioA0FAOWhyI3DwIBhAAaCyXmuk7
2ZZqA8zDNYFq9D6MZeA/9sePDklrsWV71Y4h1YRv0r4GwUkGdZz1ifcx1C06JLRONDqPuo2BYUHD
D1Erz+aKlbFsVj43xDQbRlyUSwt2tkeE0k6Nu3b6W5gW5mFWORt8XapSna8Oti2VwQG8IrTbxj0W
ZC92cnTWs8CCjdcy4crgWZjo5vpzO+msNsRUd0LbEC6r6zto+XWU5I+fD87fDeX/r1I7wWwmTSdn
bCHVLs4SCNsmZq66Ebb4BgDAd4AkO/+QItwJ/AzLD8Br7320wurqpQcrdutK5J6IxL/JhxGyNCAX
3mqOfgcFBIJSfUcC96XOdAYQnqhu6rGJSZ6px1K7j1aAR6N68ey2YE4zFdA0Ah/A/WIS68ZWlJyh
Hc83GagbiejJJkttby8o7AWhLJ6AD0tvReLdE+sazl4jq7G263EDfzQGBu1VvdW2Q19s0cG7hARl
GC7c+qZmYbrNZTMcfYW6R5L0J1AMvn9+IxdewbkWqKnHhCGUPjgRhZhOOtV33LK/AnXQx0rqXWJG
EtGE3H/+bQtDcS770UE4+IBCQ65o94eyQI9e52iH5hXc3C5DfiWQbyzwqgOVvV45DSwNxdmqiLwt
N+RJKM9e6t/CHxd7rf9jtUC90Mhz5mr+urctX0K4fwItp+guSfaR268gitnukSeXKSDRmPobx7lZ
dTQt3MS5oL8LKjPYPUpUkAmgA9u3T4j6iBP+inJJIr87mb///GktlI2cuaYf+zhSU+Hrs0RU5DUD
uay/hHza+wrom8r/oApYSnPKeI9YYhZJD8CH0n4GwigeK56A7So/BJSwHYJQXB7ubKivMlAKP/95
Cw92LvLX6cBl0CNsCPVSyt9oEw3N++cf/bvc94/pZa7yNw1psgq5HOeU1184fC4x4o29Q5s1bwRZ
TSA8nKaBdVGLTRAUHNCFFy00Fzy4E4z9SrEwF451l6ZYqgcr2xAEFEdcWJt09FY03AuZxM7cK2Dx
0hNaoElUhyev+jHyZmt5dxC4YFgUV+KP+VLoSx9A9w/XpzijSReV9JTBXJe7MAhw/OvwwhrEWA/j
qaLqBebbE+uS4+f38Pp+/esWzvbTScKMTWrJTmHH39M+fA+y4fXzj154A+ZxcOBsEE6HTuNUlWIL
TdTRroNtmymzZxSNKdiqX1O/eCzCNdv60sXMJhGLWIjb4J57cgx/q6ziiaLC8/nFLOyz5srxETw6
6ntjcDKc3tlDf586/tewyeqoyuh/aig6c1nu1JbBNKCoc8J8i0zKSWcbt6jfR5fTQ16ztZSUpUuZ
7Ya1jWx2C8PyDMG7iizC06hgPIiybrpfjTVa+pLZhjhPRqdK4V041c7QI9TJxSZYenfp5E9xrf5b
5rwzj24bC8iqu4QGp3YCxC9Hd/BA8nDNE79QF3Dm9hlbgyaDBR4RNmoflj0E8gComKqJHXIkrd9E
dWmiq2cv4yH4EqAn459X3YFLi/5s8xS0VFUBEg5OzKmPHQ32vLDNVvF82BRgLlS7Yu3Au/Cm/p+Z
pqRWNiTEO6VQHkZODpw3rdj4xa/SXyBT4iifujF4GoiRzuTXz1+o3w3+f8w884gze5oqmyTKP12Z
te7LBKbszqG+/2RUSCJ0Me60hbhg1RY5eJTi2OrkOLIcSMqKZ/eORmBJ3NDxKVAGMY+CHuq0pod0
QIh2WoOvUrKsefCq1GzIVDsRGBV8jBwXsepcKWSJpo159BknMDYEPriVHHjLPMz2YNaEcWcV8hgm
SHPMBtm/wLC8+fyyF045c7ExlEtdX8BMdzJhEG46mdiHHsigeACb+zS05VeNLf/KrnHB0Q1F+t9n
/64bqZAddUAUQyimTPMXn7QDAux77xY51SJicnygtvfoYB7eNsAv70wZjKcmsf3IYfxx9CseVZqs
vVELs8JctyUqyKRyPxtPAa3upilE595yzmF/I9datwv3d67Y6kK4UNNJjKcQGwALcujIode3xudv
+sqlGK1vnz/IhX3N3EpDLbRXrrvWU0d1fcQGeTsF1RALb1X9sfQNs3m6Za4c5NC5JzqZYRc06Db7
2re2vkqalZLs0lfMZmkYw6nTV5l7cu28vEUsu32TlVdUk67rh8/v0wJYxJmL+wmdsjY12jtNopjo
zq5GRjeFE4DKXNYaBRKFiLMCtrlotN3iSeCg62zawWXAPNOim2LW1LUX5aCawhuNBiyrXefo4fDz
Kt1BfMkyWAEQwYXU1SoMWoRzF4+GdE+k0N5FTQnMcbBrRr5EWEDdNQSoO8PuZQqqvQdo+yFtQSNK
VWO+KLBdjgB3YQtGhPbO/pA/T6kjtkVSZPu8F2ONhFe7p3uwr8Z9ZVv6WdmFBQiOax1kIrwo8Cvn
AN8ZllQlm1fBUrpS+FxoWoI/+ffLXBDYATS89ydp5+FjOaQvVWKqWKPVC9LSIGLEKvXwZgzQBxJY
y1TkOaxc+/aFkTLX29t1j9xoL/NOHpMB4tP6ZFNbPW4rU1/ZBMcJ5m+5dScsFkkRxq5m/KDCpj5A
2xriAYfoLNw0ckzXKm7XEuE/lo+5Ft9rRGUQ3EpPXFVbIsF6dlS6LUBF2lSFnIC4btAGh0+EGhFZ
RWhtC7uuPrhcGdcL2iznd83jj75PMjZppcMSzVYLvKejqLLHoYC8N6lBw20nz4kKiz/pnLzKRng3
eS/Nhuv+vibsBpGB4BKjmNPI6QjQi/cdM+6r6PBHGUt+OmPuIpO8v6lUcEBnwIu5qU9155wNaPwn
+LFXjidLs+VsikmacDBN0JmTZxDBScUe+OJbhwAYW6fuLhVy7WldP/BfT+v6FP+4WRo4SWBa+XTy
YGtnVo+Tad49NKZAi7984S/ERsh9metu74B67LrF7vPZZ+EC3dkFgiyLkIc2x4mpfBHVoGOTBcCB
wUsU5SHrtqZvxMpX2d7vjsq/rnI2nU4wCSjJJAQcSNaEzi5B21TWcUFsCwz2MIGZ53Eyvdf8kDi1
goGXTukwgYieGovkkQyYy+GDzzA5lhFcejr17gVSgHsV1w3FOxe34BzhID1hnNMsRtdDOS8wVo+5
A/8RVNi/RFeFYsCmFMXa29TLXPEdVtYMxeFB9JWNYzDIrvqWSaO24DazvRgd19o2pCC3ONZ08pAj
EzXYJnZI31pe1XuUzqHvGKEgF3rEqQ0VNoJyZOJuDOLfT5BQYJYJWyRJHiorcC8qtbsHKgmHkmKS
aCR0PEt2MqS/QA6cfvAeMk+F+EUAd8P2lfsDvy2E8t7zcOjuqkSTXeJ7085MPE9/jc2I8GU1eIrf
IY+2fcuDgFj7pHAVDDFdU0saNVjB8pPvyNSKMhsbi1AiVarJSRrlkxXGYsz6YFN3br71W7u6SCqT
H7KoSjh01FOZTc4lxDVgcwvzbYxICL7xrCyNs7TLETwB8m7E6srflXic90QSr78NQdxHVIWr3Tvl
Cn5ncV8eVJdTK+okZdCmKd4g/GNg5RPiIb0CNVVEkKc1uoi+8NjGztkzSJXkO3fYL29ECkaZyhr7
zEAUAIkpImNrQkkCcF13k5c4VtRO2+2AAWuybSAtLg/IUoc/pm/KF5B9GeZklQzyXCcY1geTTIzc
hVDs8n3Sm8oc0poP9nNVlJW/tQqNv+9Gdxhi2PhQQ+19Lwcm26NHPIACv1KncLQfSyMCGAoNRfZI
JIHDSF+4CAw7+00GWcaWguiXtrGlwS650AB/ipJ60cdTLci9zAVBK8nTbMdFgUjDvjNOZ23Q+C2w
m4eiPrnTQ1fvJMb7RY212XV22QCqAJYl8gElCqsNA51cqxxRCH4WKLJzm8onO41usIdE1gHR0psy
n3BqjlDqLUrA0K0uuHErXiUvuqo8clcEdGq9iGONJLFOdAY+XN9Vytqj0gj8fiy1QXyX5+hO7djY
gNzILPi8PoCSl9O9xTUEVxLJouUb8l0ygxSkAp7wKmIonPcwt/W9vjBGlH0ZxrKU3+UkqLxQ2eB/
zXFP3AewCuDLHPEw3F0iXe3t7AZ0vYPRvA5iICQh/IpKogo37psxDG44mO4CJHphA04+uba+Cwr8
wWbKCwsoMHSkW/6A8BTf3sFt4JldUpWO/ImwxQZW4sTpe3FX2hiI+6Dre+9UFGUKFhdiI9BYLwU8
Czct6ET9fRZ0YpvWFjfY5ouq96MmNMZ7VbZtl+/V6GblAxpYrtxKkLS7O6ejpX2YEMQ5/EpZYvUP
sLbL6oJ+vCWOgNJjyNIkRU506yVl+9MO69S+CUiate8ItRggirBdaT2L3ClbAwSoj9i5oUxtaJJ9
U/IX/JXu7kskCIDIbWwr0LfSJ023T9vR67ZO3oBboXxn6KCQw7g++11u+duKeWP56qHa5OL8phKM
4y4n4b7MurC6mWzRgt2Spnn1RqaA5TejUzaCItW6Ih3CGrzW9o5+2rb6R82B89cx8jLYlbvvFgc1
wH97LqH1pgcvCbGZhf1iUNNxCPMeNdQMq5XctGRwrrNrBxDIq568ot2VXVXaF4bZaHS3hSx4eoJV
U/HXHpWG7Dn3dOixSGvDHZzE1FTxW6R3ePlxwDWlDzWMS8WWh0jTOqaau+pd87HxTwnwLTtZJ6gh
KoP/f6OnqeBbD9Lb6oGzoiE4ANOM4bRA+9FA5q17og4kTOWgd1MYNPoyKjyYW8tzZNuC0dPl3h4L
EYwrNJQwEiArweifPgA73oEVJSORRIa0iJraq+tN2WSK/pjq3ur2OQ3bIY3q2u/HyEtcayPg/bdy
NGOKqvsoGNrG91ohRAs+fOQNCwubelKJU0M9FNAaFaZkiiZaYIEK3VzybwLMdevRryjy+3TlJcPe
gSUwuFC0a4LvacEofW4zZuldCqQCf7NpDTpj7jtVi2MsBumvHvsL/5igcV8RNLQYdb45hLXI65wc
C24W3Q86ctHdrn76fd9DXmb3QLrAvimROlJIOBJuspZ4w8VUNk4DEVpJQfbRtR0PkUahmuQdFhja
wxfhm4Y/B6PkyKrghnk75o+DuEi7yC3kqI/UTTY5c+yzai1j7bO6q9yzQc1afkCqx9BsoKanabPh
koVGg8KHUvF3MFtw4sYX5RmMxng5mhGxSBCJGOTVsJr4WzjH3OwiGZzLoBwL4fU/Jkicso9Uu2n7
0QKu6kcuAJLjc1BAt/LFLnqT/eyUhJgGqmnL69ydJ20UebZtW1IgRhLMsg8stUiTHEAVSQITQ6zT
VocuqQZbHMoQEJefORT4WB6kazt8O04FjttRoLzSHSJvyqXrbfxEEhe7EVZa/YUFleSRDrnjY7Xl
vEGB3avb2oXxLRzhnN8ktnYLZ+93SB58byQxg7s3UyWRJjc6KEx/RdhIBQ6F1/VVt81HTpwuCkYt
eg/OBmrBCNVSiZQVFRRNBoO45wm6kdizWfoEuVRnP7Aeka0mtofQqz5S7DHLMrIzxABBDdbaYO84
kqp8ilQAH+rJHXoI3TZB32ofEH3IBGHJ1VZWZpGV24i2QSTMmB18S9P+l0tKz98jb8cq9wmOz2BQ
Tl4Npbifp9gwDRLQQwmOvc+Fisa89/TWS/tp3CvPZOzd4olutkMXOL9QGNX0p5/3dgY4Lc1wAx0W
qxaWXGYNLom8jKbOHkgjEZxDwchwaCw3QB6NO1GE/JSJhkLPmDzbcRzMyLO2MzFtvdDi1yAeBqT6
ZWysnn4PckYOjkOddB+4WL+3QsvGRYBHP2XiBsBiym6KYRwaFXPkZaATXxl+j0xiHTzRvO+rj2aw
x6N1JUkL03mxKrurfUGKFhEtZV5/hbISamFcMtLXjnUWmiqMEg3w9TawgzRsI/TbQn002Fli1pCp
7KJwgMEicGmoqwi7KuPo/Zi1jD3SyRsEYgJ8Ug2n3Ctk+mDRxqVnx2UM2zW8unQsYt/WYfJNWHZV
HwLpnxB4UBwR0EByzLBh8W7K0OrgYUOG2Cb1RxYcXdqgk6nDRsMfbqGQI79lI4ePZOoTKzlhZ43c
8rbGyvU/js5ruVJcC8NPRBVRwC3s6Gy3xx1uKLftlogiiCCe/nw+dzPTNTP23iCt9UeakurWfyn6
3a2vi0l4AAXtDCDmwKKmPROtN/CTJDRlzBe+v61+3inRuQmntvzcupLLsCr2i9TR+i+OJ0WTwLp0
S/8UiKKb7+Je2eoxQIdDr9S2jekPG9jeXqh2bEuMRY2Kgtu4Caw9kfMw6a+U4qvoBNPlJr/DOZ7X
HxGwV/KjkO1YfFT8rMw7dUyzxp/CxA7VOlu7K/G4t2mlNcBEY1x+M1d0mSIA/LYMphCHuRinZftW
WbiENWkXe801QU58qjY9JC0SXGwcfr3EE2fFVlePhZilw0RJFOQgnD4v0xYRxXFJYN9fI8SJi4ej
vB2dH7Meyn49eikDUH+h5gg0PU64qk1cJKnKx7RzAoazPYo/i25NApoIlp6sXbGsUXn9bjXSmb8u
G60UYfUjrlocj/yG3U7VXqXDMiHSanbb+zAZu15RAZC0A52GdaO9bBYkj3A/k/s+8cU5strv6YtW
s86r3tqMf+6gTmsixT7KBcHxB3NbwH/Kia6owBLE9hkV1nkWVCGdxtaNp9uOMd3snGj+uH/Xijjy
lafWoxaz6sV6xfCuRzIQWus+0J6Z0IdepFEq74RIEGMhOdHJfOQ/3FxIKk822mf6dN3uh9TrB/x5
hY0PDXJV95lBoXSP1BZZ7CAOeTvxCyUtDL/dKObkeUx7tZ5pSSnuwsRMqIwjeWbkknWPublOyc8t
GUsed8bA9tj7PFf6ONI6Pg30r+ioH5iovwEt5S3OfTlXw4I1sDLx35U+ordV+MkXyymH2Sm1rRb0
6RTbfOjRRX5aAc5BK7k8mcn1bZFjxiERIufwCRZ7rFZ8kMM5nMEHhisVY5peXDXQBHUI56BdX1VP
MZY5DG1gBomJd0+C8hTOoz8/RekEREeKmPO7HChPAlZlM0jywHZlnbyxGSfmdiZXotM5OjaLbqRy
CGpGowDaGEYHis5Ml20mNfdqC9z3CeGP6mm+dyqfrouFipc4ayssPr8Gj/ClgxNs3Vxn9b4WoC7b
WpEFZQom2TmrQrfxj9TZFP2fpOyT9VjzRkQvCb8EqYBDvEbNt7jeHCr6WajOmBLgxtYRy04RkVGe
z7rbN8u7DiLPO9vEL9AEx5szOm8csq0Y2V2d2h535VU0IaSjv4VRhk9VzmdRq0jd220Mgss6p8lM
hmMnO5UZ2UJiTDtsZ/Rjiqp6vGu7kDDGq898/3sq3CCLx1pzPYIRQGA1dc4G1HvHZJ2j76bDwD+M
tbv9RqzpnEmuCh+72TrOwdn4e9DG4GtoY78/mWqo7nlWxG1IdZB38Ix1crP0wbUN7PJKJYD+Mcc4
QbIQwTPrml+HJvMgaGzmBl6s01cRhtvNQP7PV1BNwXrQzVoTrEAi5CZT8ZwsrFiMJER7eqyF55KT
tiA3g7yIaa2fpmDkhN+KPbgpdTve8nZNXk70DhFbQ7pf68SlyszshumbGuHINQwo20jKkE3aHOvK
eK76hbSOaJ8uUxAV55iis5uq5IBKvEXnfauje88DsPFUXzGwIRxLKHe7JRnGPcYT4oGhqeo88YMV
0+ykz8sS9r+nZeLQ0o1/qIoYD1/Bseu0XZwFyfqTOqSatSxkcDKs3HszuUdVcWbMtFPktSGVMNFh
CuYN4EES0lugFsMjh0Weg6I4QsvSxAp+UZxM7Y5sTNpcCcL+MKjBmBolC1sb8/OUut4IhJkKPn/p
e1PeUodwS9CnzxZACtwwCO+/vuH4CEtn+d1ojGxDOIonMfbVf1VQFddWjsVNlQwU7KVkdgbOIPKW
IGratYKdQVTgvEDHwdik0sG5rKWZD3aoGOmE6Myf2VZJ1hdphdnLi19pQAStF4E8JYXfXuqeITCr
2g1daeS0xS1bNbMd/pvzsBhx68ep7rOIo+Es4aWIjwkCo45bESbtbTdH21/63RmAWW7Dp6HWJet/
vPVfdTS4lyl07EuIvfuMloKAHNHtfGg0CR0kcV6YoIf+o1vW5HYWYvoht97nyfdLmAVBJr/iYTgN
kdzoue6B7SvZHvc04EEfkeA25Wj33KZmPbXOQGWGi1jmSzZt+Vilgfyl11pk/uK07TGg9emt6QpU
njXaNnFTuro+la0R88ELm+5HJGX/3IdN9F54fflvkZvzNK6CwQz79n+7dpzgPhCJelzGrrjS3ZU6
2UZsxaGhyw8daT3rcwkj8m44B4eL2IG5Dvhri3MVFduah33jqnwvC3spUk+qI8n0hHPEbl15h15r
bKXJtNgR6IhmkkPN9XUs9sJ6v6d2417OSuq/b70w3s2bH5k1vk2jxSnJHGud6ci2Ts7ltKfqIdhj
eR94ov6GTuMGEKm1H65r299iG8iHduJm57tjRWStXMATuCedo4mT8QeB8TrIxjmYmn9FWdV9Tj5x
8iArfxMHCbv8nQS+T0/SY8Q0ezVTO+A332HQySAfoIb6+mFn/JXH2oTyMfTTLj3skmRGfnrmizzh
qn8Xgsoc7GP6hHxy/Ffgbt/BPFeCTJNAxRlJf2mU83RAJDWunqvc98vwMcAzv+UEK7o9xU5RQ7nW
6KxU3NFLNBKAl6ZJPk9x3x6GoAqGaxNz+x3bNhgI/PbJk3OSNnpW/jCJe2c0ySe9lZ3KRT0y0HpE
Vf52+zDmKcaP7x59yni+f9uZBb9JrPnDjDf9LPa0+NLDGESZlzh0Too1ZDRWc7f4N/PGlpnbJV1m
XpbJ/VXqdX7gUPDeR3igrxEe6mlNZptmrksx5tFZd3O/rqm4WZVUH6Ix0V9Gtvhn57YE9XGJLM6t
XZX+pwrmt8zvQ1sdJHPSw7JPiiSlLUhvPTn5HOZm8l9qw/RGc833UEpYj7z1mUBUPlSdP52Kbdq7
E2lUi74KT7colb4hkJj/GSSHbyjS1U0LqNEMqskDv9HxT1pSw+YgoxnprY9Z9P/aCvJzTOTWss0I
KKr3p2mLOdmSkPPvad/nwvm1MdXdRCPBqTVVbOKwuxuIK+aSOoXiWc0Pv6+of3HDLYkwTRYyfd6h
Hy8gHuxmHIpuATCUNPpuMK475HFnnUtcDJwXSg/C/6lknz7u/qZftVeyge+xKcY8jBXYhxmKaSd/
o9mm4Ucjwv3DmGq+bG4yhUfHtt1LQOj8H0e38VmPiSlv5yFg/IuGsJ4udi3LN7GXBGS77LPPROzK
r2qvm/pC6+c+5+MGtHcSLRbgzPpN+7tBlfuYTkv30Mfo6I5FpNV4BLMQS96xg8gbCSo/X/g30hsf
0U13phNaVIdQjAQ37PSj4fRI3LE/CoESlgaUWLFzoLswBzOGwXO6Wr5Q/ttqILmr2x/dFk0umd7O
Upw2mv3ojwt10t2uVFW+l9E0IXmyDXyGGMLk7IYj6jmWE4bwcFrRxS4lcaWAs1IdlG/pNyyDTeqb
cm94U2voZv/K5ybFMSIB8FqSe3uzdsZzrz4f3bsz022RNwwm92lAMOKpcPvJXuO61uG1S0NUwLNe
6qdYlDQ0z/VOO3vGzSaGK+CBqo9jDEB2IaxiQTQ9t8ltoTbUsf4Qcw11Ylm8R2Yva9gSFqPyZNnc
khWuWmDnhuD7/vXpkkwv0sj6Z1i6qn9Ojaec59h6vs0Z0PV2dqZemlNNg+XTvHTVe212FumotMCZ
tPDVcCte6H1gBGACCZJokpjh+6HL3XEM5vuQMnLDTrtQaVYOZfzYV87ydzRzGVyiWtNZ5TkAK+66
9E3GF9a8R0sVHOJ9rkgYTSzkayeYDEYWM31KUqoGRiwOcVaXRBdR8klFidMn4mxh269wIG31EfSj
+7KMsmUXGgv6MN25HZ5iFbhXIMgn1azBoyfd/cZj7aadyWpIutEv6Pksu1YFZxod8Rh2NPz+7tPG
Vhm5pMu1FaYKc7+km2T3V8XKvLfR0R2mkQFfr9RuViFb+rp1BKVukXTPTuz1P4d+8tMDU++oUVPr
uT8TS11zJdMYqbO+9pOjBqikOEh7VfyyhKq/J3S+MtnEZPmdodSaF9UR68LpsiKe9Jr9UwVzSmia
ShEE9f4ymiPViR3ihoGjH5Q3YbqIym6SzE8OwxqVJPhuMkNQszpsYtcLfSVpWl1q4SZUqoYw7ac6
VO1KE50o03yVbnQQ0yrgPKywmvZSEBtSjr6jT4OwSx+ixNlyJ0zKjy2o64Udo3SXU+WOmlSpcWPm
oc7lJPwurTInDQKQ5r6XLkJ33Zrr3vV2OHTaqiRrmoXk73ZABnZsQJ+u8RyIR3Dr6FA1AbW4Rchz
QtPzG+3l4FXky4iMgJuifZOOmeik2dKGUY+u2jHfdFghJoRu/P5VaELK1nSWQ7Z6RPgHXbe7VAUH
BLBFEU5YQmhxScws/Wpq4VmWdHwh0Nr+obI0ig5xC4GQrxSB7se5LDkJ/ISk8SclN0qM970mwavo
6xenpuT5YUiazbKsr5JyFqgJe4wKZwMdbaOuR/QKipvz4sVdNvVF6WRQafZFy8HOBzB97gF/Bv/L
TO/2mLBkE7/LVNXdvz3oSd1jvQQtcHvadxtkTfK2GAOCtLsu7Jasomh3fxqELOrzqB0akkJpSAxk
wX0qZlmoo+iw2x1KpGB4wOO0RptYDPIFBRHKeku4yyvM2vjVe7FNjsxS1SUi+f3MPc/NJIf2pgUX
204BW+M3s7Cox3LlmcpGaZvoVg2rmm5sGQva5ipwhsss03Y7NpVt3umnK45SF+WvNRTL76D17Kdl
sbkBgOepI/PvdWs8P2BUTZBX1MUQPs6sNldeLZQEltZikjZGrGpsN00c3FBh7Uyvng6NOItWNz3K
9rS0OeTA+tCFlWhvIbC69I/ddkpmlpHpmwNjbL8QjNuPcVe+PK3u4r1WEnZMlgP5qdwltzNRk58s
PNF03naaqQE5jP0yYuQpkMnm6WNLaBrEsKBPrC20vYsEwN+Ci/s1IS+Pvm9KTUmpJqlqCvES+1Yx
UwzmM9XbtNzLAo7w2AkS/upQ+Feqg8c7sxJ1pdxk73NgOUVbIbWt/mFA/XjVfNEApNpjBY0nLjim
uRKP7xaOwA7ApZgisE+e43bzP6lz1062OJAzpqyWf0sNXsxRT1y7lmXxZpthi3m8plgfpDMuHDzr
YO4jZyv/tWHKEEwKYBxRMx3CssSyXO970w0kf5ik/rE5CpITu+B/G1cbl/FEql/UbSFE8JB0N1Qd
ei/WCfRnpxz3uPS+JikQrqzijOGgC5gMA4LZj4Hvypu9n7vTGvC/91yjTlOpwfzSmkumheQh5ThR
J2DhHnNTvJTEvYKsvdR1yiYm9xLqfXSL+77UjLxLvZn3paqHQzFGEbeK0xBimPj7qSiJCISzkjSz
LymZOXG3vMXbTAW0GTlD8KLG92sb95fAEnYJt4Nulw0MvhvSLO+aaAQEKGTwe2qwyGLLl88oB5KD
oarzsPXR+nN2aBbyoZxfhthpHtuoLnNgTn1RcUFRyBAgwnQTzMWgYd55LkaXLiIABO5CeaaMuuYN
KgvWkkTGft62yHnGdqcRarSYQ8Sq3j1v6G7BvymUAz5+GNsEHqJg7s09qK2LP4EBuKMs7+eg8zMg
0e8ETTPdR9sY0nPb0JuFM5Myg5auA9dGBz/A3BNtcXRpdbFdQg8ytuusvWPZsAjzG4fmeae8VKKh
3b7Ryck47X5G3N/cGeoujkTIfnQ4qnL+VWxC/ViU2axrb82sLulZSrf0qa4i920ttX+AmHQfAXWb
B5rcvQ8e9uCwh0rTWr0UxWHTLiyHJNNJBwoxbLcXx6JeqvdAghkGrSsvU+mpQyz3iVPccd7RIhUA
muU7HRLtWaxFclqSrf1+LsLPGCH+rI57ADx4qETcPKu4NCcQaWjRYtsOAa3s59jY2KHyYfk7Lw7Q
TDXv10GHnwzcX2SWixcct/ZAjLP7sFVwVis4/asr3fgM7esfSlq6rkk6Og/TOryLXvfHelCwKxJP
SThB7bGC0CPHfR6+giwQnVmPNVE+hTqhshu4yG315YdGX8AhxXMzmtcpbsq3xhVhk8/MAOdBTUW2
F3WNhdwkLx6pfHRzgEfQrJ7SHIz2yieVh2p0a2IXuZX3EaPK4fNcosOODg39irKkPRJRVI85Shai
ONdoWWkYVpviskcYfxhoIj8MG+lFm1P+9ivcI+80XgdbfePFbifCo4y1k89qVy39XGbmIqyFAx/z
NNjKlXftPPmBc7KC+jRQKWMk7dQsj9Hyc0H02l0Y26gxBkqtNGSVHUM6zqcl/IhqGqIfXbXFw1HT
sTP+K22wEy24rTVWeDWpwb/f0z0x70k5uPqGj7tqPiIfJQE099irR3+oRXC3j219COXS+j9t4O3D
jV97LXRjYFY1vKSYzemWrxaPW9JtBm/9L51HNXwlzioGm3V96Y2/k5k/YNogKXPNDOoclc8hZrtz
aL30z2waZugwTuQD9GftHcelK/7vj6uOfmzMq1pnshaQl43OsViGihLw1Y8ZLUNjVjbJzuATz6Je
++rdDnUI51XQHNE8lLIY3lgoqcTIGo6blnq53b65Gz6n57RMVnUiM85z87QZ+ntAFR85Q13U/b/F
KUz32leR7V48bMRjnpZc/NthjFeC4Ete1upOT/2AHtEjf5W9ExorpEov7brHzhgshxuFhkzdtQWw
zpvVG6EaCLbU3U2aBqG9Q15ayF/G0TZ5ZNpyyze7Rnuf7XPYr29lN/Aw+ThSGdsCu/q/IV4T76kG
ZJH/VGK6f3OMj+4YaMS25WGJ3IRtVoMwXPU4e0EO0rQ7T4w+Rh6nRDmv6cpTgg8xrBUJ9aykcU17
/BDh0pLOjPsvMaYENzbRstFxnqhk3n4YBTlzKCdUT04Wa5St3jHShvzIk3ALd/7nrT2lhUf4PP3d
cdMoOWeTwKOcc+8bag4Kz5l/1ZHTrV8pkFLiZ9YZt7FjHiMMdssHrnUwZa6nEvJv2nr5M6gcGHE8
40HiXNteTUl7qEge7G4aH8nRt7s0NQVh9lFLFfq4jvY6jc7U6kM8tUnzMG3jlp5jVSX9cF1jTzIW
yUTsf8JlbmVOjFyrEaHNME2Htk3j9T8FtBU8b7Nr++GwTfEsisws0cj4K7w9enBK5lxIax+Fhhvy
CS0ZZppx7TPHkdvd5AVx0N6yk7LtZp1PDuFnZKMoIkB6EeWO/EdpIAtymGKpxxNWADCw2ZWiuR/g
w5oPCKxu/zlxYEX/Ks+4EJOibNaSgJHEicKWWSFGKwe3VfO7EzTZlol33D3RdexOyjgGderuOaAN
55YvUzZXzhMWuEvXaX//5cqFbOtgMklZv0AW2FU/JK4ft+4h2cth/ys8Kbb3hmxuIng2K5q/G4jA
TDtIEEh16pNyG/p88qN9uJc7BDambYHndQMeaM+7XNLgpd8DRlP0ToaqzalDxuzu/AqZSSok7tmK
pOwfeH8dH3n7mmQ5JMaO1LoCk917EauZPnGXxiQLFHPEfmIDzgk+6bbp//IyV+G9a/ySdLs1WKnE
wW7H218PgcoXb0rwA5r0n1Ru+b4w/2wGnktFePnqAHmBPPeh3JuXQkxc17vbjk8cJqK6Qm610Y86
KeficXWbxdw7vbvYGwLHzMkjMYvapA7hTcXjxmyyDMmnSqsa/3RQDbyikrGCkXEwzlvLmU2lpFma
+Vi2ndcckCUFR0+4dEYXIYDOeyR30f9B8eV/DsG205A5Q6ACa68JrQOQ1OwcUBvBuRAjgitPp81L
0pep02aboIOIoAfXH++BGptfCpHN/EidOHggxGg83CtdJuXJBry/xz6FBM6Cedt7ykSUH0dvqzZr
cEw9d5uQzW77o9V63XW2YNPd86oCf31yUL1EJyhmsqqrwEaWgWQbbgd/mLe8oFBEXQirxJvkKuvU
dGKQjhNqf3sZCFUJf7qrcLd3t0vQ5tuZhRxwdLFvm+8tI8MxSYK/Fy/VZ0O/NVFPIr6mxICeQAT3
OvfrJjJZ4ru8SgAZRIH1ZQyCnfoiylPuMapUaMaG2d9VbC4dD4D/WtQ0vrO5OA3lNVXzNIXJIB4n
pl2GFmXmDbawam/quoz3q8B1fZ30Lj6ilD6uI4IN9xe1SssPyTc75Qjh7R0ot0ANGrvjy4hGIP4U
YPN/i4K35UJJyNod/CgEGYxdRsFrDPse3iBKWJ7DMiS5qm27pMjmyF0e1tqp6tuqVpppI2jn97BP
g+3B3dL+D1ze9tkWMZFXaV8oVN5zGMLqyfrAMtC5+ZoWS5LjeVQEDIRRfAFm5C9nJmGoJr4sarV2
hyqFJiFJTrbLmda5rToM5QoM4X6/yNpPYUNsP/5Rq9mxOUGnc1csPYbRJPTrbz+o/mogCj/1iqvi
xx5Gwx/roEl/rpp6KG7HsXbGW9c6C8XeMOTjEeHk3h/SbmoZTNZAdTTZknOYdyUgygnLVeW8CPQd
RPrv9fgXSu5bZ/wN1+PY3fQMok+BOJQdBctjARMjqyBfy28XcWSDVGeJlwQ1F2rkFo8AuDio8GEN
9fTPM0p6R4WUhWHLTWc6VLvItt7Z6UfH/+XqQg9vvFXxmnmtBeBaB7duHlNg7DHji2vjrynt67+l
pwePZ2if1Sne117coiHjqi4nvCsirYc43x3PvyBQqqZsVgALZtL98yL8AXBzRKpQPklfh/IFoEq8
AMHWko5Jdgp3rhb6R43zjAkTlbgnOB8wvM8TZ78zN86L5Ox6DotNxnkcL1FyFJuqkZ3GgxOWtyuG
6uZnHfYdx6VUTnRZWcDiCzms0j3FVBm7JxRe5XyQ7opEpbUJHpZIDmh84qZy7Y+BP91GQld0yLkU
h11ip2O5jKRNBFIO/isxCGG3nRu/3YNDjXnuSRrtpscQVRLPFZXj2ORsaoFnVz9FuJJFi471o7K1
Kv40NKNEdwBCS5Hkoi+SMANE2odjMIg4uk8ko/FjW6/jtdVlEEJCjwPn0lyl041J7PqKe5reHyfy
J4WpvIV10FCc59bO8hq3nPSXxc7TmgGbihKCg3PotrfT7t9+J1fUPzS3EqL2DmsDQvIeoPJXtM86
PK5pH/JjLOsyklNX8luIsk2vYi66H7gT4lc3FelPf+BJzo23us4/u/W0E5ioK758E4x/EneJ9WmD
wSKWuug3eWx2oOOcErBefPicfaShzClhFy/JKqL9uLRqGt5otSevvCHto/jsGDPin3sfLVSA+s2t
w6jzMlG1gQalHvm+miKycAzzHGeuE1YTwHFsJ576uekG9RQOXeM+Lh461LumMA4dAihauDk7+9A7
jFWos6u6fhiMglNB+YnDqFVNc4xiR32nKpudHhfXk8Frh27uqj0j5FPXjipf2RKynmUa+2kk0svY
oe9cOmf4FeBxT7OG+JPH3iME4CniVKSrsDL6N5uJRAAwhExdGhCnu6/bZmyOnV4tpe9VXancTcKN
Q6zz0yJD8+hzRiVq/y2sp3Nky9QPI5f3n5ppcuVzu1Qj2RixVtV1VA1NKbD8/ZbtNgBesksQvWzC
lGivfQR+Z8X0j1UzLuyO9gWs8gcbSaqPw+gvD7hfonvZF8M1ZV5AaEHeR/CComULDyxb0/S2Nz7y
yngVbfNa9oXbHUu5odhBPbtVP0WnrEG71S9ReYdcrwIKXgZT/IM8qMxv1h7he7TNuzY8Me3vTs45
0/5yujahpjrVZllJOk0qbqSGe5nD2Q9SgewRLqs/L2ifFg3O3GoIR2fmqaVU3pg+n0vHWy8UFvrv
XVel/ASlj9hwTHr0RHm50zp7tBxvDd2JmwkeV2K3XOJy1kU8ba2om8sw0vL1a6Nld32DpDID2Cef
YFtnKorTXWYuMC6kLm4jc7ZL5xUXne47dHhSm/InNwj5puWKgvXcfeMgxFlUMgFelSRa3rIH0H7d
ogT2PoYVqeAlDqvu34rWmpvE27zt6nVKgSxECIfu1DyI4DYQ68Q8XNRsnR+8/KE9KtoMkyNJ9+yw
YdP6y6ktqk68hWk3kkfAILCKvBNYV3mbVhCjqujbc5AINr10BY16SBGSpnz2frnzUssx+IudAIwg
8c1Sk5+vUoLXJ6nAWLzaDY9RH27+f/h3jReeVywp/q9xrMqV6ACktrfF4Lft6+5UaKQI8xHrLQQb
+vHajcb6szFzgm134sr95U89ID9RbkP4UzToEYBIg3A52rphDMgQvjKlliaO9hNIeWFuhtrYz6ls
SYbKOAN4v2PUxQgEqkKqK6KUxnmF3UcMaQHa1uc46R19CeuoCk6+jPkJvXAF4kKLtla5RbR15QOb
1r+4nXjHOsBXqOieq/0/Xas4zHkqp+CRpDfLL+CjQennXDaifvcSfqdc6tnd3ljQ1+NkOneVcBjx
7hzCteyH7aDmkbHZmQv5X0uiEf59b4wDeQDHTss8aHQfo5In4sL8AMSZWzBO3Te4b2RkH2tvbH9a
x2teXPQCV+L0onOw6vZ2XDAxZJocnNtudP1TWe6pyMmtWF54yrb7LnadpwIcdrkWVVFRmlwRppJ1
Kk0pI0IYeqwQIjHO61huB/66ebDV0v+cMMbhtqi9LkZn4ZIeWdTCXjh9lv2cIpr5rxzoIq3LIfhg
iQvK552XmaiLZrGuOYwzm8w95wIeEWazu41k9fIfC2VYcQMOikTHoXYQ3YUmjb7aNhTDf7FvF/+u
Uc0OzT+QOPyFAxRkeYm6/RNcYgsuo0hSfoUpYps5hELrD84A130soMnQGXZ+jNIlDWf80ZEI1uaj
MzoOv6GKYBRHaLbECvrmAc59dyUhh8m19SQ5svSNXys+uuFt2pa0RkfYeR1CJ7CJ2j+GvoMXK2ha
pIG+mxTRno1uWri/gwAeSjLpzEkCbsVpRwW8bJC95ETduV0+SbcA/uVLRT+X2wB54106D2OEbBH4
kDbukALh6xYyHvEpJnftqHVx741BUxzXbpNvwdypdww5AIyhitb4MI42AjBLwzCZ3+C/wu52SB31
KWsl/ttZ6niwPBlV3I8u0uBuB2ejSHTKmn3ZY8TISXpJ1jL6qhEns6tP038+non+1E4xMTSYUpcv
qfr0pMQ+9RdbpiEKqU7V9/Mwzw+DNnNLzZFNxpdun2sHtUEpVZoVqh/VcUm7+sOBPZ0eOiWT6RiG
qT2L2FnJedYN/VLVt7ybQaWVJ1uUJap91+lysYnkE4FP+DIUfXmndAz1lCiflYIfFpZ/3409jbOP
1gN7gtu/Qpgx7jkydoE/SZWuMtksQXGZdd8WD4Gzu982O9MFKHld7Tj3IZmA3W+9TuVj13WxzWYr
oteIFqOA5chNqjtCrjZxv06gwl+yjjHY7B2BcOO3fgZmBPLuJgRKbE9+Fe3wAM623ztoGBhh6Hy6
TFNUPDU7mrYfLZvSUxguK+QthqZDEU3bfudX5f84O9PduJE0Xd9Ko/6zJ4I7D6YaOLnvWi1Z+kPI
ksx933n150l3zYyco1QeFFDohi2LySQjvviWd4mshc188Zmzr5ZTNe39IZgAMB0fRW04R0ubEsir
PWgtPdYmOJJKIcI35NlPlVOkbCy3fDc9gZ6a49AuV9rOf/S7Kr1nWMLEyHDVVcN47bUIjPGu7w1z
p6bV+GMIwniBKmi4s4RlvpgYaB7bviC7gjJ8RR8qT6exagyb1jP6nQIiqpo2JWGLoVr5PQFJTk2Q
N9YhgZK3czPTmkhOZShhEb1JS63zJycwFeYY8fgAeqy/Ghn7rGPFgrSVuBhjI6RnbJU+Cw4ybilJ
RlchoKNToWPNMqoW0F6vWRRShQntK/UzgB7lqvMDRptA4LYw+gpnDpMofQOTIqZQFWiTVp1yb/td
eZsNef+CHCE8GFgC173Vo5oE7LnW+uJOtAVzFWGVzRLUr7ex27JcZ4oKrFWJyA6QyRVzabSvFITQ
ICo/3AHHgX6j9nLnYe/8BGIzRzyrdyhM+gQ0hOvW2Xr0DLFSu3TYW40Rvhhtkj1mHmhGhTfy6rdB
9jONTVgEfa3c98A1bh3f7XZR2zdrnen7TtNCPKoGTVnTZSGz6dhmkwibhL1tRs7Oa49QqsqVMRAu
Cb8Ox1zynrycWUaFmZwjU48phBjmDKs4zEHCEjmDHrCDEzIUgmRtMKBuzPwWaZW+BXtjK6gTocN5
o6ogy4xOwUW0DrrvSZvQ66Kr4DuzoS39VeX3NfUIkvPTMiTbbjU9mOVWokbTRoD2m/RqJch9aC1y
CDrMpeu8bABfWYW3rxSsWczSzeKpiORLFVnKGoMVd+PavfXUKzo+F4lt7Gk+1z+GUGmYlovwoZMW
7e6mU3d0tvECbcdmCwMhnbkO8kMeMm2bvFGCmRJ6/QPzqHQX2qKf1CRUR9qXXGpUDch/9guYKS8W
wMZVPTrtiipCe7GLvN5Wo5Hd0K2h7aVVwCzReJ4quYWBmdsKfVVrgbIElBiBCRfOoof9dnRfGl9H
CcUnhIX7aNZp+cNrVXnDTBKmaceEKFfidom9Vm1OC5YRsM+ymZGcqtV0SK3xgfULWqDI7G8ug4Vo
prbC+zmgSj+nA0uxwLDwINlzTM0aV9ST0BHpvhoiQ04NTZfQzY2iZyYqks0APpwKJuzVPemI2ORM
mjhzeoVhG/Fohgo9Ol00OI0HfyjxzCoaL5iktJ3gKHc0OtQRzRu1AX1BOTvc1UqT2zjYDfGjbeq0
v+h9zB2rAqRkkZddA8ahnKZCU9ZD7iSrTGP4YuMs84MTicl/4pnRDLJT82pix/sdYHxFtxklZcPW
o33uIUjoVIOZ3SSIksx8P0++V2kHpdQZ0IyY+LVuH4YYQipUphgoh1pHhzzSwM6A6FnGRhhumsQl
cXKxomf4gpJWkOvIALZduVRoeifzhKnSfd9qyIIO0ItAwSsxo53ORt0v1x6pBZ5TJO8gfNYNh2Nj
wsNXDZkyETI1dSo7UK2rcChBR/qNyugPuuys4/CcmRRz4DaaZKmHg/GigoY6VID4Z6qdMtfmtZqc
Il0Zz3yawlPIwihW5HX/IED3oF2Gr3UDa0iv14boQfEWFaWRr6TBomMMDaGYRq+1gYim3WSdWd54
4zisCpmgW6iVfgOcpJA/o3BM0A1wBEDqRAHw5egk/6BhCue9oKXlTYYj52oqtaDeqnoT7b3EqK0t
UzWkf+KKxvUKbPAArARQRziB2Ja6k448e6W1jb0v/NKd04Vjjl/mSPHid/YDQhETPCA49VxURf3N
hfwmH+GQOze9HJiQe0XQxOGEHAvyFSyAZmEltVwnJRgJuHbNYmg9yDZ+kbjNtEVwaVPEHrrUmZOl
/UZCCh/Il2SKlnQvS1or+XhtmCp1AWJN7cwy4/GRtNSdJj7qjMvI7pVnLzOrd5IKYzWYerYYjVjM
4S1k9+poy/tRa+V7nkEbMBrb5VwambV0Wuw9+2Wr+uAqVH1HqVDPpRaC76SQNvD9gjJF56NDGdKh
RNww6u5oANXKc+3AgqKzZ0Xfii7R10kdKC8Rnj7paoB6uoXVk20ZWwfrThTl3vCUFHSdkxW7SGlZ
G/giHfyB7+YYfbVjR9ELQMDShzxSdc6EtkP/UzeDak4VYnBPAo1LPOACqL4GAxFgk3dIGrkYiOjq
AQ5FuqTGySGCFMOiVh1MORWvzf05KlrZXZsVbjcJ44YdFWrZYQjS7EcaKOm14pjKyrCK8b4AdgPx
ji7AOK2dJg8hGYS0iEzTWahNFN+MY6ctZDca1wYwuncTYgjM8VEcUbBRtKrRS5k3NPyv0YILdpE7
dA9HLMKBWir7Zll6+z32yT4gsoxvpaxA6dZt1oCvHdN4Q+9imGqIuGwUgNc3R3YXfAOFRTE9mjXs
+yqBxVCr46svNO3WAuO6djU7uQ7VsfmhlVqngZo3o4xoT48XiCXtLa1LI7qvGOlWE0uTBELdatyF
3rvtAQgVsmuoRGGXrVchXUSm0iaQFM/OvtktZMU5J81w5dWYwc6rPJV3puCYiCAW/ugbHUxH7zAB
PAhIMOFL4Eoa/HIAnusUmfITl9RkrpdNPL4HSiwXVa039pXdSgAdtRI3u9ID8L7Bw0o8VJU71nPf
EAXYqzq3wrXvMdzP6MZ5dYR7RQj4IQj9mIgGUi6569PUkfNq8LM9EE3lm5rT/Vs4KT7eC+o0pcFe
d0BMFRaH8Zb7rpkthwKKwsS3Ob8n2Ckl4iGSpimXZZvQwhpiXgJKBm07UgfFaQodtm8Ud1MNbU8h
mHMMhBByDOkOU4TAu2IHvGlI6e+U8FgmCM21BmQLH1NU6BnWANtH0cKRs/HI5Crr2lgr1lCozwmT
0Gkdu7K95RC06vuus6nGx0zt9BsLO9x+EhUKOzcVtra1hl+4XuS9rsDc2PEucZUYFSYS6bA6GFUR
9jXG5HJcIJEAFrcvA92eKXnRKtlCM7BNBv2rhnSILZHn/FMvGxoxG3xLdE+goo9zmsALFYr5PLPR
k0CdY4fLdKs9pDTynXuGYlFGZIyj4TH3aX0F+9ysNIbJaYH9kUhQVxuW1ThQMzMPi4w9MhVqNy3H
rgCU5oCGbm97rLgVWA6gDhJX6DmG5IZelXvmF7YNzD8xSg8AjwXsaWJ4aTlu88bR0tuxBPJ0JUwB
6nYKz2ssrzUb5UvgpYbh3ItUYJbct3rT7wolH14M5BaPkuxZ1CwynwGTMyldcEQk1JZhtjSCYA3A
Fq/LGVPs7MYF+QBfIxf9s9nbAOOPHQFtyuAiuMXfrvzOgKbY8AqrO8eI0BJUFB2UvGXoPwoGjc8e
bIFNU+jAo2UHdz6jC8fBzajiB9uFjmSJREhU+uWVL2tcSgygXYZdMvvvahMYO72Ap1SrU+pEJ94P
fm7fcyo4S5paHExBxNmrYsM6AhikRqD5OKNw1p/MWGh07DqEnOjrjHIalg1wBFpeyTS2KbRmgaVg
7xVl+MvEYIirKoyNSYi9gD4D+qFeR7FnbOuyzTZAirJbMMw/ZO4E8KXC6om0MVxUqhnOB4+t4eiJ
vBN2Xl87URTf9w1WvhWMbWMKfFPszdKC+CyqqsVWQGgO6rZK67WzYlQ4aRgYZQvZDDDNx8KLvuuO
W3QPnRtY+dIJfdFPU0G0nxuy9Dj2dKm3wON0aPd2B7B0xqmBH3ef9am/9A0iMRl5UOYLM+w5WFsX
oBjUcXoLiqR/juWM2skV40/7hvcRolvW29LBItTWUESowVPPotj2szcflQV3ESCZYR4AayTDFIXz
MtlbaR+EC9Ufi2JpMDEkMvSWso+hDQCKgTP4bOIZvk+QYXqpVPBHmJxK7Vq4RU9+aWa8J7pqmvOE
vg3jQBVkQ74o6H5o295BHmVtuvBQ1qZhFxgWlmn10oFwDtZwWmIFZlGfoY8NkdFBZyQEJGaBZYo3
qZl3L0Vntcy5mVHrdCJQT5xopYBuRH+2jFZtkhIWmG1X6vWI3mlzbdpeWC9LQx2sewuY0U6thzyY
DwMKDKuiguO/yqomqqdgCupk7hmeOs7jQQ2SW5WuAkU33V2Q60zTs+9RgofErkjh+M5aP2zIo41M
IjQE+ooih1wg3w0Q8YuVJZhGzCO6CNO+S/r2OhUWdxmFuZLOcjcbjUVuGW0OfiGqxgnMHZXiJmzM
n7SPOFI4YqyHRs2rVd0H0bMNmscA7NS3RG3TWQvOFsOdALg0G5h/keHurRZM+1MhHGgTAGmq5rYy
hBruSkzo6Jc2kDOmTKHb6nrwGa0GSSDvKh3m0Az66LCs4a6UIANTO5+oLmCCiYgg/MyzXkmsqdp7
qQp2k47HgiaNYmP4YIGtbz3BDA7YTh9eAf/Pn80ql/hz5XpDKoSaWj/pYNYzsvBKIk3VomFMMtCO
9+kYes9hVHWERyvVAw/ohYn8iAxyKL9QKvqdH8bW96HzdWMa5ZYI1g2eQfNQ7VNlp+dRVC3ro/TD
EmgbOsjIyXn9UvalqrwrhdaG0yrwyiMwAkW515jN1lUTs6V5OB0kqpQviuHkgAbRQUmj28FxE7ZS
U0fwvBtX9/W3NgiL5GedWIxWPRM1m/UAY5wUxe1RJfHL2G9njlqmoJ5suwRKP/px4B3lfb3sGcqo
hdh6aqVGfuukwtf9qU751G5iveusJRTKpoI5klU0aIPOKlfwvNNblFCc2zKX7X3d5b06L3kpyYzz
uE/2Sp003ZaeSXiT4lb2OLbmEE/pdncBZuhJ5y5i5gKrLNfzbZBG4OEp+z3a+GhebHrW3dSPCvsh
qEug/joJ62uguoO70TKyi6cQJRYTSLpqIGrgDcPLAP6umBplV72AskW7qm1IMbfMFVxrKQKW3LwA
I7j3Ihm89LBA7jRl0B9rch8mk+AMCEqGH+ibBjb7MCnzBr0XNK1K+y4WXlfchW6GVfOx3ZRwjua2
s3Uhdc/tsIFWZIOH7+eIWwGjZq5f32a9kAu1HsVhgA2+r+rMYASveHW+rJCSQXCKVss3JschyMDI
cxdHNAvAmxDMBPWZEUyTxmjWoSuNZtJ1KvgOEafPXsyUeTK2dvfS6EZ45zd9/N73UcWIngVCy5Ak
aEYAS1a0btwFZqZRCrHVzR8adKCWreWb28SFua87qnJwPI6dJoe6hNp814FpVES2SLjywaltS13G
Y10dKgSB4MZVrrXrTeAKoaNW4dx3yS6nkYiie6dR5PfUSTRES9VGrqlkQ4p1L+znneZlYua5o5FP
DbDUHBFMTYBL0GBb6q5mzBxbMsjMBwu3cgf0/2TMEwkLJakVd4LfQkAbD7vsSVTBCi8RW9oZ+jis
DRhfjCsKfVy6lB4TZFTbl8LKManPo9rp1o0z4NVG+rkwyjC9AoiCAgr4AiyXwj7dFWXcHeIkOmYK
rn9Is9AFyVBr36xEkdEmpCu+bJtcKAe7LpylFjrKrDScm0HocqMjfrJ3UX11NtTC+Vs9BPHKCvvK
vE4L16n26JR98yhf5qGlZrNi6BH1oZtNZDKYqdF2HG+4C2M/qBQEOdYOizTpajSamBijgZFsIAzq
5Kepsa4o9OqrGHUP2EJofHpwwm0AmG7gJ+9KaVXbrC+iDUwfTB9NF1pVVHmvYPbq73aQlgCuYEfD
467QcjCRHxwNlNAmsqUpPffGEjKhpvnRjvVeL2NkFOZx3FTUCxD1jpVBrc/1rinh2ZnAS2euruFk
wVtH8mXwH5EHMKamlr8lai4PdYqiGREGhqffJsvUGY37JhDVa9Lb5XUH+31dBpF2x8g3Q5eUotJj
K0jADbbF/NyW+VJTaIrRmAFZhndBQaoBzcycQCcftlrVd+QcZG4T9pjUaRfqeg2SjSEgTcGE5lKe
RTRfzdHfA+KzN0lb9PwZbbpxCokufegLmc9dhDN2fq7bLxigVz9w4BK7wTyKgZgD8BOIxCt4VBKk
TYbuRmWiyWCpundgrGbecrK2s0TSWUWDwLijSlF2ZozXYyH9uJ7pvP10A/JKbkwdrX02P1oOGbxA
OGlZ4zykAJvltOdMDnZ6HOcvRYlIcO7bPFYjbNS5p9fhKvFdbxu5DW5UY1B3q9YL0rVb5M3M9Wr1
B+nBcC9c1We14BRY0qryCoTMHXPRdQNEuDB0VmoI5EDkbkzK5YfZU2UUgKWZ/QB7AsK5pGvKdnSF
lQ/MkETrrewsKu7tUnYPCZi9CfwhBemx3JgbvcrCZLbMCwSjkE/aqiX9qWBpjqSCt0jUGTtbFgjT
eZ1akHMpBFVctNV8ktQiPZDK1QB+DBoB7giEN/bLYjXEVbo3fMed17pbb/sQgTVgle5GLxTxDatY
5lKDUMCMZ0cRrklViLe8oLzrYkD40pT+LYd6dGWafjHzVDN/EFETr2wVyqvWlVhiqj0xIKfPuwyL
2pnRS4s2BDbGNaYfpE8aGId2XiejiVwgWYcLrImE/LhXtah9EnIwHruqURZKr4d7qiZYqrKJ55YG
7s3L7BaVLORp3iK4tj/GY7wdLDW6olaTw8wOkn4vmwwSXDPW4RyGvoR0kFGnIWGEWGI3TJEGBvO1
jlW0f4aFg+h5CLs9QOr5Rxhmar4LOdR8aCCdUVQHswPbHE9QayJjnpSKZbgH4ZO00T2vHau5Bd0W
6CFJcZ7Q9wyRIEH+TvMdOwFkh0wToBOgGMm1SZ3OJA17i5rAmpj5WB1oe1NfULrUSXTFOQytdJKZ
MeC2/UjhGyqLEW0H731IsFVe2CMwo1sFbE/2/rUu5hml/F9ivR/0OIfM1GA9aNqGyhtYVpmhee11
tvrt68v/MrX8RAlTP2qaf7h+CXjQbKNC3/g9ATlQzbVTHbS0mzjNC3umnrHafKoteaOE4qd0mq2B
A2Cs+W/kyRfETc99xxP166DSpRXHqdw4XYi6IbTWRRXXl1zV5BkBWv1Ej1dTvAgyCOzVMHW+Zb7Y
A/8iSR828Klv3WLcJmbzWmfpTTz0M7xb0inj3vGCHu/xQz57vkeZ3g/PN4oSM0B9Ud0oSqRNFb/e
SODhhKdb/vv6HZ5R/NVPzBQQQkisbsjVDYv8KTfrW1O0c2bxk68vf+7tnGilWjkycGql9JsssbUr
ZrLFGq2FZvb11c8o2mvHv//wfIBVQNxjKr6h3A6vdP2mHq2dFuLYm6B80A/vpafEM/x2u+XXH3jm
aWknC97WkGaqZdVuXCxJ5gzkjXlnjc8CIM8Ffdkzr/yXb9aHrwRDRkZe4MsNONi3CtgHDYUBbYM2
erloOXDmpWgna1opfknJlupGb8znwKyWWRb/PanxXzYAH25/cDltAe6pCIUBIwgDiAa8mkl2ydb6
3As4Wa5mJ5JQVSFTZIn7o3HdO8REVxax+cJ6PaMkrGm/ryhFJnUWUWdvjpYsesUEKdLf6BM8jIH4
jnBce+Fzzr0C9ffP8RSXPmkZqRuvaq5ojTySJl9QYT6uxU+ChnYihlySRvlU5vkmHYTdzLK+UTF0
UK1vaWO1C1OzVX1iOuPPqk/bCy73597KyS7X0Yw19KzMN6aMfraGD1RbGEuhBhfi4Jm3op7s875o
SoZ2Ac44KIW4LfhC0A1IFpB7zFE7nn+9uc8Zgagnu/sIzSHHTPMNHnVbO6lnZlhNZcBcvx0ndh3C
hgmXuQvcIqUREUcLqAsQmiv58vUNnHmM6slRpmkwfFXmeBsgJIgqS4CQrTVTGKxfCC5n4qV6svEh
Y9ihIY7CGiK6Qt13HeTeHgWaeZdlm0r4WH0hxK8b119/nzMrUT1+zw/BIClypD8CI+fS1KHyhkdJ
y9hbd2m1ihp5VyT6hbBzTjb/lzHTh49inK2XjmY1mzpsr+3wDoTTVMvkWuv2uaMsFW3BiJxe89/b
vupJmCi0eiw459tNqtZzTHSfKqu+YA90bhGcRAa1g8QVqqLcJozYFL3e9IZ9zRjy6et3cu7yJ9EB
krMDJddrtomXWVcdhKi4stIbgABfX//M+fXLxOvDi3AiJ6IVGGCyq/WbPPfXDPDpezhARi94yJ1L
yeRJNIBckNDtHJqtCbdt6mYymgfk1HOHeY9L685I7IVpM0KsbHeKW3Z3GzvKo+nn86+/4i+T+k8i
7C/n4w/fkQl6IAzqxC2yoOYOEh6NEupB6a57u3YXXd9YC8jR2WxAh24CvJN5eQh1Oaq7Hbj/G89E
Sgiq2A1Mt8cL93QMtZ/d00nsgHGUq7i+tNsapuy817pXmhGseLM/jOGNlJCYccSYBDKH8W2Ff/dR
nESULAS3BucDm9vsNUTC5b4o+obEyFoBRln2BRV1t+4L9QEZ7ngGCIJ8IF5nUe2hq+5Gx2bnW0Ux
eyEhPBfCf3nkfHg1PbqxreLIZguOTy6i1PBucFSZJ1FeTd20gOpMM3PdjS3sijb43nh3ebXOK/Me
ETzlwhY4s8V+VUsf7gGp5KpXZIbe2EBjDyxstQFRIBe2BQHv69d97iNO4g8uE7nZ9C64ZHRYNnFZ
+bNKg6Fp6YwI/t5HnMQhpxQZCnlKtzVa4XAiDe1KNdJwKyv3Uq57LmrLk2CUoLIP2gQ8cm5lzxBY
0rljD6izaYLGph38AOkCOmJujzj3FRfOwDMB6te9fHg7WmEwC9B5dBCDsllllczNgqbc4tQA5kTU
7d/LWcRJlLLYFyBKjI5VgIhQDLTnIQqSd0tBu06gxLrQhqa8sBzOnOviJHGRjp7joc1zxMEsacup
ifqYZZOviFuEQUEpLvFn+XpZnNth4iTQVJ0V6HCxhq1vrRtZQQIa70QVHcpOvBWpgS6rWs6VRt3W
hfXoa9UqiEnaysC7sLt+JX2fRDpxEnKQNBN9Qbd22ybl22iG8Nl2iFUs87DZwkhY1ehSGsWqcpV3
t/x5lHkQBWLnHjDYKKnv47h/Eom8FbWyBme698pwJjKUopLBQYZlhIsD5ExhQzVMDnp4Nf2BRsoF
g8FzS14cd/SH5ec4ZMao53XbUYVyCUI5VcytJwQYSQdsjvVd5NlVqAZM2Bv9/cI7O+7Zzx7ZSdUU
K61SFYhwbEPF/0l24eP9PV7hGLEYRjpy61aDqdRrSFpqR810fYbY9CXzqXOnpTiJVa2q+6UW8OFA
10T/mmJ6o+m3WLmhdp4twIfgNJ2JAcAFujLiwRqMRZXtm8i9uWj1/iugfPYAToJZiFYUQw2t3dJS
39nw7Ov7wNEesW9YeaJC2dOdubb6EjaQZpVKv/Syz+3Lk/iG7mte2wBytnARiq2TRIhOuSC4TA8x
xwAxcui/TwF9y2lkmRgnD9F1j7xwHDKzHG13K8xyLke00l0r9TZKXD0j15jsfb+6kKGfCYbipHCr
BtFFKUxx5Doh09cofOBVlK0dDzZ6eaE4/LwK0JyTQJhKLzRRq8B5KEPTMk8wmMeCyOm0B9XrbtUu
2Li1efO3Vrr2y7Pnw/aiDwmJH0ndbeZp+qxzkqsBRfBRUbZaD3RY5FI+Fn45XNsQkTcWYqI2YJYa
v5RL8fHzyl5zTuIjaQciTx0bPOtiJv4gpQGQPugJROVYhY/SvlhK+aIM2sT38V5iugG3Ns9o7RGU
vn4Kny87SG2/xxjQtDSthdptEWufQWd4yMZsnlliVbiYzwi55QlsDNf4+fXHfb6IUJf5/eNAv+tx
JsZ6m8FFAV4Vr4bEvkVpG+Hjp68/4vN8R3NOApjvOg74AqPaIrP4rnXRxvK9b7JQL+Q68vhy/nd8
0JyTGOUUaHWCKpFbNT0kMlpRD09LE26ibGdgAadeos6RjIncblnS3R/cH5WtAWvA52BAVrF+bC5V
lue+6UmkwgoD1ZQ06LcopE+brPoxCPFW+xf2+5naCXen39+VhkOiBqCy2zp+vGz0xZhZW/4PlbeJ
ko4btV8M/I3h7ZtsDVv967d3bkucRJk6QQ+kZjS/VfQhO6h52q6iGsr811c/8+7sk/iSYxJloQDS
bgOcvlI7vAW6sm6bYpWb5sH2L3yHM3vKPkmxGrDcaEDTFxpHzJ3NsdyDtgNmkBTKxkM5c1XooA5A
yaXTUbEvfLUz55ZmnwQTGaH3UDi8LhsJo3GMR9oY2Xub6HtdGW/tIlnkKE1OQKCY1DjuXRkYF+LY
mXVon8SQ4WiZEZU66b/R3iqh8jIkGk5f8eTrl3b2m50EDVGX8H0yhFSiRoMvLqODZwflzO+Ok6Tc
2iIr+E3U9lWPWQqkoDbcjCq17IVPP+7rT/a7fVypH46Jsu96tL6zZotYkbxyVR2966OfSVRHPwVm
AzNVWtdm3QXTAFUEwFCczg1A2ptBDcMD0jJ/+eP+x2v/f7z37Prfn1n96z/582uWD6S7fn3yx38t
37PDS/Je/efxt/77X/3+O/+6zxL+O/0nv/0G1/3rc2cv9ctvf5inIHaGm+a9HG7fqyauf12dOzz+
y//fH/7j/ddV7of8/c8/XrMmrY9X84Is/eOvH63f/vxDCh7qf3y8/l8/PH7HP/9YZan3j+3xf+7+
L8favy/537/3/lLVXELq/9R1qCQQoW0D4T+CYff+759o/7R1IXXbUQ3LlsfWImYLtf/nH6r6TxCv
gnoH2JkK4IJfqrLmrx9JQ5rIODuohhx/74//ur/f3tD/vLF/pE1ynQVpXf35x6c7A6HQ05ULT6UD
PiK2noF6zbhx0niqKhfCzLmLnyzMdqiStFA7se1wkzOb6iHHHBn9vvmHZ/3Xd/l478fL/K91z72f
nHPtUfwN0JzYOqAKCgWgQnBhQ3+a5XFlnvrHHWWLPEQyqhHbAj+aGExdyzg/HEGb93vVACTUvv+9
r3BygqVooqvuyAeVNtzXHY5QF77BuUd/ckpljTqqgQpfqKET1KvI3eIqmNnjhbblmUd/ekwFmt0q
HWzULURJM/9m5S9fP4/jZvjsnZ6eTEqIHjyIdomwO9bamrdxMBds0X/prAxFyPaqQXPxaAIIJWkF
kfGalgeAZQcqab7rHePKkxgRxPbWRpEy9JH+EhsTehJqdPmFc+zTI1oH3fv74shyw0a8Q4htb4Tf
MXea5CFw0OgngOoNJLjl10/i3BM+ObKgisrahVi/lemzBlSmv9TlPLMy7OPffzgtvFQpq7hix1vi
AX2AidkvEvsCfOHMvjk9iTwA3bUpuOmk0ea5NrdGHGvQM0QfsFRXbjb/+tlY51bJyc5HRUYFJjOK
raG9mz2JdIz3ZAUIGlQsamnJMlZsYKDWTGaA+YSx8GTzLYlSNBWOXIhq3g1ADvFQKV132aT5QrHG
K7LVGeCzmW9AMPGUeaCnexzSkCnGRs7tylUvnGmrxiiiAnqivh9BDZWeM8XrdOaXD/3wmDf1wu+N
rZvv0WWbKHBGjdY/DCK9OmoL2cW4yNR4GjX9oUPHxLPpHhhYHaoLVAHm0qvnVlQuCTyzI/yEQRMM
/e6gNM9o6EMrfctUMWkDwFgl7pDWWz+G8EDC6XiUidBvw1GbIC5zofo8t05OYmDahYZvj6HYDuld
UT7r4U4iSvv1C/w1WvokdHN2/bYIw7AtkyZmD1FM43iKOHYdI212pINU4aof1kONh4N+jcr1tFHR
hEsNpAntWRf42xwTFUODJI/MhVaCSaubTeSkMET9ZIZXEooW7YWF9mmezFY/iaLIboPdLFnPbZvP
O/V7hCpPOTxLJIqz8jsW0kc1yQvPxDh+90+eiXWS+rMtETlWarHVbPdxCKFW2ddmVU6PtjijAw01
fkeHlK1lXNVmnUxqIWeomm2hP4L5Qx2ZMUTciEcvjr2Jj5K+x4IvpcFg58i4LCH7gC5wk6nq6FMc
TSA9AzgON44GYF1/Mlhb6A3tZKVOjfyn5CIlupAgLydhRLcxaqYpiFe1h0Vn2lNP3HXyIcv2cFRh
Q93b0XvG3A2Jk+nXa+RMALSOMeZDnIIk36DHw7NXETgJgXniJfH1lX/NUT970qcRHOF1GKWS1+oZ
Ux9zhwbBXdHPgRxOUAXtFeCwJec+xAv5bA9oMERA7PWZ2gxTCKnYBj72VsBfGRwvEgjeDUrQ00ai
jabiLPD1XZ77/icHgJmFWoFjx7AlB14B+dyHyuvXVz5zgFknJ4CDn4qbpypHC+IOjjZX0ELQ3pJi
RdPmQn5wJnhYxy/14eVhwhui78khUyuc2A9t96Ip71/f/bnnchL7Qce0UQWAcus4k6JdDcaFA/fc
UzmJd3mMRkQuua5JGHGbZiKrHlz82saHVS/vvr75c8/lJO6ZcQpGveJDsCfMzENYvJrhhc7kuedy
Eqsys8MNwMMSxy8xDFrVl0Zn+pm4ZJ7EpcIpbEtgObHNUYxKwnKJZu4cpgaq/NC2QnttBU9lBcmm
/BaEa6yop/jb3Xd1PbNybxoo1Qw/oamCqWZ3JDS1wcKpDBB6R5mJcuG52qIdi6WSIPwfSazozXXQ
XFdBf9NaB5URTJW8VHqKU8ka9lxe5+sAgSGxQLxV98ILOd2Zh2eeBBultXDMdS2SohLjxmJROpeG
m+eufBJrzBwEbBAkxyLlNhwwYr7UdDizXs2T+AD7NU50aYLZrGr4H9FCtP7cN296TB6tWMy+XrDn
bv8kVhR4Liu4EhIqfTi661K/sBHO3f3x8z4EiCYJ0NHMSQCiQJ2M3m4MH8fh54Cib5TIvxdBzZNI
oesZNhnYWG5j77VhYoOXyd97KKehgolGp4Jax7l8DsIbV/avr3smOpgn0aHrfWlZrjqiMwYVUuKY
kPpXinchJp97lScBQjPQGNYCHgeMfsRlj3ivC8/jzH0bJxHCi4Sb4dw4bjP3rqqUie6ShXfZhady
ZqkYJ3tTCN3Ty6Ek2XdgaqB4gW2HHkzxcJqo3dvfevLGyS5FsTxprP74GSUj129WVP0/zs5rOXId
6dZPxAiCFrylLa+SNzcMtVqiJ0GAoHv6f1Wfc6HNUakiamJmx+wxaBQIk0isXB8c16wLP+DMwJuL
lZo1JZcgnWB4ar/FGr10xz/X7mJtpnNfdbRCu/K9RK3/pfDoXLOn//zb0mQdVWCxYc7bQV2lcNiZ
/d/H+Fy7i+U4OigF5iW6e8KmDajVtC6cfOem32I5Khpjpjw1nCQ3vXpLcAfTL+RWz/V5sSJLOSEX
D6/0bc3gyuOnzd11Y7FYi/BwANbz9Okc3GvmlWleWIln+ruskUiq2UEB4am/aWTfNTK4qrvL0gjN
wT2kBeAeu/U+0z044V3X7mLZFS2CRBifY0tKbkf9rR0+r2t3seK6gmWx5WBDAnpnLPZpzq8c38WS
U8ehxfMg9lA6AlXgp8WVA3H6nt/WHNxAYEDYG/PWsO61+b67dIE9DeQPNx1jsebSDM5vdoeByNmt
VXS3Emai4wCSCadrVJhdOSqLBZh0KeCIMP3cpiggmpRNM17Sx5ybz4v1x3pYVsCMT93CT7Sb1uN4
3VloLNZflWYF/qljQpcrUFNy57qFsqzhkAp0O62BdidcGiSwAtfFp8tSDX0mraIX2C+GalMbYXzl
pWFZoDF0FZFz64zQ5/omDH6UCzPiTOJkWZRB07qhbYNxmJ33gX8ZsoxgtezpsfAd/mAk8Prvjlet
9WWRBgxCSdxze8Y9Gakk+UDqP783fFrTP6wdfbEmq3ZgdsewJlUIXDVVjbQJx8ClJ8kzM3tZm1HA
GhBV44j1Rs0CAMjw0rffu32u4cVizHWYiNQ2hr7ngWWvYhle1+5iKcJrDriekSI4tak7azfZtR1e
rMVJ1+Dh3qFhA3j5ai3lBcHSmYFY1lngKbnK7RTfr063pYT/2JRfmN1nZsaytIIbidCd0+7hAMxk
42IrtWMNl/XfB/qf8vqHibesnFBtbUjoKQAj+Ru8kI6pU3rpyVmsdgkB0MJ8bFDpDZt6D95b7mTD
nJzclcB0G6EOqD2Z1FWWJZd6c/oMP/VmcZZmMmsUnaM38LrwYtg+wxfOHclGdrBcx8ro8syT9h1o
Wu7vv//cd1ucsT38nOE8V07buEyPLQSE/MKmf+6znf7Ab4fsCGf6lJX4JQBH5UD3NPHNyTvq916f
a1z/b+NQmwHqdZptHSxpWpTTUPU+gznh761rp1X201dYrGqwe3UuuDZuNY5cSj+iCDkJa0vCAeUN
0DpfQe1Ooikb7VRJQDS3MnOfAdYzwA0AzluuqWkhODyHplb8MgdEz1Y3HZxDfu/euU+22Btmiwj4
dWAJpypKx/P1CM7kdS0vNocRVcQlghXsOuCYNmuYMv/e7pnPtSy7MEAYhEkO2s1gJQJHQgOGhsCM
XBiPf0v1h8+1LKpocz7V1mlPGwS8u2EJUkweJF+wfYH7nDZHY65/Ofmz2jtB3v+p7QdDi+BxDAyf
5dft33IwtrADmtizMVeBEIVvVUXEwMzMQeVySh0q/ydTuft9LE4r+afOLqJwrubCEQNE0AycjyK7
FSgXr0jnGUS/7iv+U9N+W3l47pGtQPX2FlheuPV9Td11e/yyQqI0TQZvhnrawm5/wsXkyqv1suph
Jk0BlgmydvDI9JQKIjmLXxfq/5OifxuLrGQwtc8x2rBRNAuv7i98xTNr8J9I7lu7OjFnDg86bEA2
fNAp2OLllYm0f7Knb023ZUWJgTpbKPLdmbvy+fd5d67Hi7Xt9IYigCactnBm1Y4JD65qdlmrgGKV
ciLUmLag55iHq5tdpKHAYQIHoI3Hbf8wZ/0fVoqP3/t7Zita1iAwE1xmDnMJBGyrXHkdaRbEennd
xWFZXwASRGZChjZtwSzCmyG/LshcCv/7CaExDE2nLew6kMBtr+zt8oSOu+RUawQjl515h3KF3wf4
zDxbavbBX8kYNzAh6vQIE6s3OOVceqQzz0RHqvbfY59b+v9fdbFoPNK/Ojiazc5rmzi05rUyT24i
kls1567CTddsDLi/OkFKP0Vce92JNxnfKwoLm2brUNguEG/CA4f2UPBnC/CaCWQBkcMytqlBYGqh
Yh1RffcxcGVtkmlF45Up77phY9EVcwA6gHsPMo1BSUAD4IY3tTpceYKqAxZpBi9Z5XAxJPBeeOTq
y3WDuzj6oXytOFxFpy3czIXlxdz/vd2fS3PgLrPYHWwny9opUcdtAl2NZd8naeIVRA2r4SVWbtXs
b1l+KtV9Ozyb/RtgiFdNFroU+Kej2qG0DjdtqgR1vQI98fff8/MkpEstf5ENKnDnCjIO732zmq47
TehSoG87I6zBzFOzX2azkf2F8OjnkIAuRfc48chUnr5qDHQNgrlyBlXjIx6ue9zHZea/y0aHRYxF
gSrAi8GTbrmZcSEV/HO+iy6l9WBr1Rac7kc8bQMKBherHuIJI78zwYKrLgXj5z6l/t/OO2WnIwJH
EpD0UQL3UXZhyv98EEAM+t92YVwmeg4p9LYADRdFVDBpAYn20uPSuV4vFmoxUQkbYfS6gYCjWQ+X
TCz+ZSz+N3ykzmKhxiWDpqyTCO7iHWhQt9q0SQbDj1Etmz6mEGPNxuCrvRmWTX7MCIGn54E4Clw6
4aYj2pWZ8pVpTJsaD5d6Ag8EeFipjX1LFNNXFNxSGAxYPyVb8exBBUC4JsIb8AAEB0a/RM3Z7+uT
/Du7fvgdS02j0ZOeajpu9ZWwYO84BJIZwEaa3tD+hcue1yC/lCQ6nofhO6nSAHbV7jymfjGu+xKe
69Jeo0bKFfzQswGStNqnxgnyW64KHOywH9bUGWKeBCo1w9ch3WJavbPq3WgasB7Ghl2UACY+jsZf
Ha5befFiM+XeIH1oatVNU/xRuycb7l8CEm54gbuWYoV6zYO6z9zJ+DixQ1IFihYr7Jpjmj6XeQg3
mT3pZ3+EQRY11zVk9/1825foZNe4DfxquUlcSh91VvkcSM7y5Fn+WtaaJ1SYKnMwFDTuwQXRHW3h
UQr/8+oRPtl2o6EU2I7MIndBufEHOLKq8PinXpUYARBHB4s+UX1XNI47TY7vTE5gD7Ctp16aq7A0
sLzRUgKuEbepvlTLDNL8Te+Ko9Clp7eXqvXOTPl/8sFvcetswCQdAGjkaUCdyYH6uTRXfr6NU3ux
lvCoTEt7QKzN2ENDd/RvA9trl0JgP4cMRrXFOm7Wv8/LM5uCvVhdmZmkUBTiJhmXm17C7xCO7u3F
l8kz++VS29ETBfZjFD9EVYhr8XeADbLpq9R3rHwoUTon4UV+28H1y7E/RHLfsGFTinulCCtzcFu4
FfYW98wWhtDGHpemFS3be1XKVQpe/WCD18CA6aJ3sKd+SnlYlrD3FFaI+nEYsApXcYKKFRE0aAPk
dTLQ6hbitME3tE2aP2X2bZ1EnQ3m4iXd4ZkJsZR5wBJ2jCdFxYQA4ylW8Ap++/tXOtfwaXy/zbQY
JpR8UDCOleNl05H3D7+3e+brL+XQc2qRrD0lVqjY5Xwz5itlvKDV/TlFT5cyZsjDWxNWbbjPFAak
gn9hye7VHQEhKw977NiT1W4Gmvm//5AzAcWyAifWUW8yxNMIy8KjKR54sTcs4Xb9hR9zrvlFPEFh
sjvDcx/xSjbC9y4L2PQmQBezUN/2+w84s1KW0mYhe1gHniIWtd4aNTBUdB0LkHs3VnHhN5yZQ3QR
VmhAeaLGBQc0rmq6DMsh+L3n59pdhBUAzpd6wdBuYYbgxQPYdl27i01w0DVp6hYynlaxHlUPeIrf
2z33LRc7Xs0YJzVPpi0Sqr7Na8inK08YR4k82oWPeWbuL6W2XJG9Ab9tpOfap7J9M5QDLwZXVwXe
ecCHmU6C40uBxZnhX+pYG6uQMF5Himrsak+TFPzR+Lpdx17sOnJqm9pIxbSFP0ySbfNLr41n5rp9
+jLfdjNSgPEBbNuIJzWxJ8O0bprMayXB6JQbsEQv7An6aQb+EHEthahWk4FfrWF3s/VdraBORQcv
pPVm9Tg3HdgNTcScP910VKClpxlMWEb4x92Y/eAO7QyeGjANUxhzAvZ36w9KFvHM8UY2P7D2sTa6
aIbxAK0/C1hNU5TCZzwEn45aNPx9op7J8tKlyhVWx7VOOVZW3b2UQHG0Y+/lEnfsqg/q9E8O3vJo
aW6DR4aW3bL4prQAY/zDGfdaHHV5BdXxDCpS0aIQExkCx/H7POxAExDpLSmeqsmHWfeF0T5zlNiL
7WUcFRAKwBnZGoU/dH4Pw+KrkrB0qUSkKQHI6nRIJfyPHKUPbMGFdXpm7ViLbT3uUBeXtqcJQj/q
5qgMr79/OXJGAg7C03+n+NypqZwdXHA5Hks03rgJvyuGt4rccHAD3Cl5OyGO4P9+a7pcmr5tbEr2
RJI3vQVTAICVFskOMGIiA75wyfQ1TJib+Us5tB6qBiBTeyVD44OWK9ooB8/BUACHsHtP68ygt+FZ
lxC4kqOwBL6O8YketwV7Ta3uCNuboBDXe3Xel2A5TJ8dXzEQ6JVXq7jP5qMiRBaWgBSpUJ+ryrSn
JLmzOcVM5wQ45wL3uw23XqfhBmafvknfOr7jlp/0z3XZZl6cOsHMBOBRX3Z3ZwB11qX72Rrc1MAF
xYDiHSQ13fZ1w3FheLJPOxVSuAd7AtT2qA0P7XA3S+nL5KjW9zNcsuM1HLCLGnSGHWtvJtigG1tL
38wAVaZz4tvpNm9z1xluCg3u5fyxMLZM/ysApLIIPKnjKMt7nwogUYdANewbEBSeJxQ9pRbwfuCI
K7fouiH//v7lz82oxSroE31oGxWBGgpL8u6QKVeugcUha1SgTjUj2h00FKPs50tb8b835R/2yKUm
FCZ3cQqAFBpWYxjLl3BScfw0vk0qBRC6x5L4evGSP7/GoTnvFPtVMT/iYnZnunbos5V9mmN1x3h5
a4KGBI4tqI4k56GJ2ykQ6oZ+nTCKWotDG/C2gWUEKgxgdV3T3qrJhaVKfz4jltrSds50mPLj989A
nWAzTNuoHx9hx9arPpge1200S40pYK6F5KJD/A447ISC6etipKWulFp1bdjspBQodrntl73/+zQ+
k3emS01pUVr1/xPY9KhOhXs90HXvaR9qOFKAp/AlAfzlQ7c/2mnDQNydhfSHZlPVMKjhK3tEvayQ
ng3cXNbD6n3+w6cDUholBVSwVVHV5Bv1QYH9sYUKoqDTTiSkMsi0L7AnVjVc5Slby7o+MB67JdnA
Jc+L6RwmWQ9z/kfBb0Bx7eTeTm5M/WCaoWOaV36pxZHgWMpEqhh3+ra9K8jORgLj9yE9szOYp//8
W9ADajMpjAQzmGiB9SGzC0HCuWYXGw5YTbpSnXIQqsLd1HqJkbm6rsOLLWeiJVOAssJjyYcC5tpo
8wui1zORwr8CtW8jUcsxUQf49G4FhdMlbsqp9dAD1PJ7t3+2JzHovyn9rfm0TnU1NQ1cBYHk5Km9
NeDC5ZWqhqxUFyb6J8UDJsgwAqwO3a2KEuGKWrlZmx86puFoVt7sOvuEh8p1e/dSNDtDul6hyGGC
+3X3V4fNl/H395965tsvZbPJEBcAKg0zlOvAyvvapVDuXLuLuD+hWsZ0jnYlwtnUTz+v6+4i7M8U
PFcBDjhvNeuZq5srRcnUWCzZRq+sVmnQ3QrwVBrKi28fp8Plh7Nxaffdq7lkqUSHO9ge2fbsOtYj
rXSX1bvC7t2k/6onXCw6P29Ba05vkcj0cgOVo+NdTT/S3ERZ74R6X+2myVGFUr6wqb8fUEYJO3sf
p0xcoaIPxo+UuGrXrAREb/3LrB3m5pi0UVmuJIkAGfH07mYQL3qirq/7EIs9I9cAAmvBKdkabzrb
tMN1W9HJS+L7DiemMZ+zGcOlwL+/j1RxYf2cuS7+Kxz7vqB7PScd0fGOb9zA8BUg3wb5kTTHsw4F
HTe9cjUtQoxkgMcgivGwLYGg2NtdKOyHq8Z7qdptAMdVmX1aT+NKCt++8pVrqdpVmjiZG4p2ibqT
L8Oleocz470U7Y66LpPZ7qFu5w8WanvrBm+kj4B2N+L+ugFZ7AQ6wBIWbHWRG+yqvRRIwcoL4dyZ
s2Wp1gVghDimhr5b+mtbz66m7zh1LhwtZ/bFpWJXN2uDilPjsxnIKRTqhXbPdXqxHjVmJB3o0tjH
81fL+SrxnMLtNLhurBerMosbcwTeDgENqrFjQJwudPrcYCzSczac6nO7geqhAxd0VbPouu4uVuHo
TCU4P+iuHb8nZGck172PL9W6s8I5jMsk9rwSibhAttf1d6nVpWCFGJ1aYNMjviZcs7wgJj0zvEuR
7gQmjoD1MDLOUXzsH68a3KWleSZNoP8sNNrveHDJ8ONcT0+z+tv2PDiGM5fgOJ96irTP7z39l/f+
4exdepTHosYdgIzjFg5vXl5QKEwq689ApNcYYlNWwqvjbWeRMC91r4AJDRwiEdUleEU8gv5FXAF4
a4MbRn6rQKxW1/u2fqrYS2kkq6FO/MwE7jIZPiCWC1qYRNgArQP66ZkAHHulrm0ELA/M7JFmxxwV
J3xt9gcd/HQ8lWp9JAGdsvlz2bfrSkd6On+FQgRMyllfF+BNuoUFqJSK0hhvBMRNSdgaRON134hN
ChC9OU4MQLbDoNUb2kVdfDeOSKhs02QlSi3ShBQuGTVIXc0ELF8F/MPsOA/NNlOCyRpWGk4UkOEG
16jmtdMMa8epIyMhER7Pw3pwHpzMMl2WJhaw4uV114GTYdX3z9wArGvHQ4OnIpB1G5cZF/aRM5vf
Uj3VqpjlI3i126zbCe3FAgSwU68UJSzlU04iM1brWJ3M/Cu1+6l6+H16nuv0YvMTrFDzrpxRXTGF
PSWBIV84JtXvjZ9ZUEtlkqj4MIHNiGMGdYy5nxkXHj5+7jSMvf77BXk1cdYTjHTaR4jE3aoKT1HU
753+p7X93wULY/xF6xmsH2GghHNmBJNLJ35XO9hpn3jaANHVe1yOYI4mflVpvqRfivXCoHstRBwZ
fX9rGJd8Tn4ePXupWMppQroctNWtSl+U5qm6Lmaxl5KlTM2Ik0DtsNXYk6A3urzua2uLw59IMVag
C+KaHSaP05/fv8bPgwDe7H8/RqM6KqhbGR6FwmQ/XZg/p+jsf78w/Vc78G2jNwRzWtmn09aeHd9A
TnsGELlUQIO8VK95JvJc8hDMLtbboUVphh5bYQ0bJNUc/RLRfiYeyunlqrFZSvMzyEoBCsaAl+t2
f+UbxVKQX5DYMoqTBhRGD48t/pVcFyr/y3J8G3RFqKZlIA+/zY0uqPQ7huKK38fh5+2ALkXzrRz4
qKICGUDntRwNPCFBlp9fKlE4MwOXynno+7SRSPS7FhDl3KuoQruu26c/8NuAaPYMQvuI3TG331pl
vqWldGF6dYlpdK7fi+VYxa0Y6gyzo51vxHRglzQ9p032h8WzlM8rUzMWSoy31BicDRgrnx6FvAJV
NFVceIqq+lzLAn6p/vuMupUuJfWJbGarF3gV1tNoZo7fNW8jMm2mOkZDKSKj6j1YSQaMA8xF8Soj
j0Xs//6Bzo3gIoLXrWYYRIa9p7jDk82FePBfZecP47dU3fMcIjOHYfOpabIFKborGldS86ZGRj0u
MxBO+ao2zIAhdpoANFNVBZlqgGChOqnraALruyKvaMEb6qigT5V6MzebIkG9cv+UU7lOUJUSQ0EY
k/7P0L8X4r4QK3Vey7YPR5t63Pmr2JesJX+GARp0CSHIK32qdRPEep0g17MxoBhvWAW0kOKqst5C
hWMU66m4QfVCJYgnyG2m3f3+fc5ssst6gDw1UfKc47ZZpXuZnHCYa6E9l852oFe+qy6rAiaTWh3m
ASQhT/PdJZjCmXm1rAngPBdlqdNxWxb4lnbQT5fWvIZ//Lg87aVg2BiguSmbGtGt2bud9LTmjzXs
EvWFio8B6sJKXyX9TcEcr7bf+zTBo/sGGhJ4gnJ43dpu36/SZEfZCK+y58F+ptZmIC+YsS6gnREl
gGcoqGWE3ZqjHonY2fpax/9FHusYinrTkzqP5kZGCgR+jbWCv+tKwAytS0ELTTegvo5GvGEO2xL+
YTsgobIC1FvixiO8VozPxhRrzX5QOD00HVSUxgEp9oCaNBpVFmkZXCCazO+b6W4eNb9gILYdB1Ij
9WgBkh77qhJ7XFnFNq5WFkP9N3WlXu8bB1jTQQR4cvZQKu/z/K5CYqKamTfCvayHJX3K1NBUnmr2
yWyCB238nRMNju2VtAy0+B5W/HGpbWMwt0f9OM87CJu9uvVh1+rayh4oLVBJvXTQva7/mpSdlmZe
Q1ZGnoRgSGM0B7cBk6aNP9XhfRipa9jQfJL8i2GIrF56iRwCRT041Uod8oC3zaqAib57IqkzkLT6
SV2Ps4gmFZaGyifQ8scJu25bf7XqpujESqdvw0l5mzVI4YYm3tJy7bliW2f4zNS1yJ60BhDbiiHR
mPqTchhpH4ncfBLxXQENP+fVnVmh+BcL2MFTdjKE8EPwh8LyTfk1NMyvO4aaRS1SzaOTSzfTDy2A
uAq2JXeYQpI4YZmovmlzT8dupMTc65wO/f4o8r3BSKRR3WOofiAjA9J19g37HlkzZIxcMdIonjpP
ZqXn4J1O07acF25ffNptdjBm2GehmnPQDzMcEKkwPWgxXd15L8cI+mN/4FY0p8S1ZRXgIIUaRKh+
6wRGkBv3pnYUzkMyPvT5ri+P/RSO+Nvu9O9N5WQn6bUtnCUfWXHAX2v8tX9wIhnMbYiXU+4EHiD2
OfLmoEojdx4JEDw03LP7/tBDh5Li/c46VHzbai/d1EJVg424/qLaqyg+dPFGadTHr1P8SuRXif/O
JlEB67vMrryyVPYlsPblPp7fYm2Vm9AJV17SH8fyhpUHrVwjnPYUDChxYtQuQ43px8O+qvaAPQ3q
nZOp7olD3SqHGFqKHKwrdbpBHidMlHbV0sQX1Uuf1zhfUCmF6IK/Vfm6lnwflxOMCsdQ1eqwayGu
QNFLqjgrWo+ryriBINjrlIPZ7wer87ouGCqUVFfv1HyopwZkmdKfuHwYYV2mIScBl7w94qSgIzdV
gg6LDZ8Vryqe52ZtdmPYJ1vZaL6VtG5mbnjduwYmqVI47ohdRwEe2jk9zLahho3IRq1fDl68UUCS
jSEf8sKVwkFqBAKTefTAJPZbGoHJ6WZYU2kp9052NI0bWz1WFLpsH4J0vIkRmcI74d3mt0Qbd4mh
3Y0lVCi64SrFU468KtDzSo23XdzTaX1fdNnK4YoP+4gABqm1gvdhqHBLeVexv3wsjhY1gTJv3FjP
I12/A7HeLQvuNgpMQvBAMgodSnNg1AE6qSrpO8OD40wuE0Zgt68WL1DZCv05S4DDGh9LJFMkYNM5
uYcvr2sag8udRymggcLao4nhO+no2fRQYASc6j0zIbxpbS9n1Qpv/J4Cpw+JYmbd3IHd7Df80SDQ
5YlsNZZrE3Xndu+j3gBCq8Ln+pNj3cfak8z4QYP1ZIJ6RweyDk1nIaT1ARNvSY+8Sy1euDr+IVD0
2Y6yHwUOgXouT96ZXmNVbszlKldLL9G7NceNqS9Qg6CyV+CT3HJsXRUiCVmaPqMn76YiNMTD1Nag
AsfhOEmfz5lv12aYT2ugeresDNMk7BSkiK2oHu8B5/L6PKjlthQvg3Ej2ydLQwH/rVI/I4WqgM+I
gAf/i9GpXF15q9PbATMIjHhc306WsZWbQ1Jf6DcEM0aT90mDN3ktCa0+SnlAwdcZkKh6yrN7A4sl
rTs81W9izdniccyrndy3irexYRts1g5qzhQ9RYZOhf6aBEy964kW5Tj5ev1Rt+9AeZ7U0i8HVJ61
z02MWk+nwJ8E4NC+qZsA3Bmk1dLA1saHTH+r+YYoSNemgAgryMahvAwqLTjQKsObYH9NbQ1iUm2w
dWPesuSDzAIrYgcTnVXerrryD+k2ObrUJBuIpdZW3yEi3Pam5sb5wzBFSi/9KX6Cgog0xHcMzWUs
VG1or7KPEUV2znBrCj8R9077wmlYjTdKv5Fatu66OyR7cISW0/AxG8TteR5oihKVM2bRq1W/C9yl
UsKRpLM3PbbYnMFQIV9rOaqq93VN4KoAak/CV0kzuVUTltOhkbnb1ti9AFMiR1I0UQ032FbMYWzn
LkmSIDOPKAZcl8kBzK+gFKtB+bTgYQjRjtpg9RMkPrmHNCFuRiYc+hIU+NX15LHKcU/7zdwA6ya6
B4lDXtxWRTglNwBejcUuRZmlnUWqHuEwhnbMKzLmZqWvkndVXY3a1jQeZ3lDjCdSHvVS4nnstlUg
4EIBszTcWLvpKQ0J3qDgg5HjOBzS5y7xeb3CUxJMHe6y/lHB2ccpnNQ7Bv/jmSN5iz8DpR9OnQD3
DS11rmx59570Cham4Q49X2sy9nMIy8C67x0EZP3KbuSelsLlXeUZFHHB3N5oPC4xoQ9lhXcIRC1V
UfiwF/aSbo3t+WCzrcTu1DDmZUnipY6IlMH0NHtAqAVb1boPNJTGS3bvKElY9Pt8EJED8LxFpOtk
IerIjimSV6lAehbPvln6pU77QttWzSesIhVyLNNNJ+/jCmjD9rWb4yARx6zFHjzuWQYYLixxZ+5T
HaB3AZTRq6iecy0sBtjNyVCivgbEWbcBRojKPLTh1dIMKjbwL56vUKjkZXWGSWT7AncYgGPY+Ow4
D6W9mrtDa55Q4mZUguHjVAfChkORQKcFY6BRyXYtPMU66O2VDOeLNdq4GX2icjkaG3HH2tZjQDll
cxmlPfvoxnYFGqGNHx073GvidlcNA5xxbxEcYiugIdQ2VvmuVY2bZZk/dYovGhES7QHqH7dOClCY
dr35RyPrKj6Nq34Useb2WEOiK06oRd/CDSNTIivv4Scd1SoL6+JjxvlWIXqZEdPrFDkITGIdEXar
p+FQmL42/VFwwFlwA5b8MCXvDYJpFQ4VdrqaMcp1C4KuOd9IUw1qwzgtACeVq0Q4+w6FTrr51+Yi
LGwaJAqqwuJ63U2qq3PHazFvctasSvI21sy3yg6BgEf2pNPd2NQC3mUhyaygFysO8t1YophQOXlh
bAq5Lyx5n1tflnGMrbuiOiIA7YSIeDMEc7F1EshLSOs1+QomMZ4lgT2YJfZ3VKNU+5KYvpGnAN+b
e6MpfNEiNmy0VcUmV8xV1JQ42NoyEi3KwUyCpdF4GrbnzsCoSQ1lVUbUm38HB15/Ex4eeps96/ZB
Hx/Z9IKYYdWrwxtgEPjj9W1CCg91KdjcBui3PiYWqYkZ5EjFztZh7G2XaAjnJSYjwnLW9sesKj2h
3daD8KnJsDA6T0FAJa0RIu0BF4IxIqDVVXo4y3rX16Y7pSPsndpbDrfKlJOjYeLIGaQr2mKr6TXu
AnaQ5Nus9WPkIpzS8URPvbaCSZhlICPcuM6M6IZTT2S2Z6sATyJaLNBAhUHhwjeLcLZHuEqz4yRv
WlaHrBD7Ez+moukKMnJPgfsFRaM29Blga2JoZzzy0ZXOil0Pw28dwzwr886poR8zzNcSGyqHvQ5B
UDRrXye4nBXbrtNUazGszbH0WlQQjQ4ifBjRaGYZ6NV4V8xDVGNx0qaHCYt0e0TyY5EeKRn3cwfz
Dd1Uva7+a9nNjZZtefMu9DiwqIbDa/CtSaxsAZV+ehANapzolhWKCxPqAE56uNuizq2JYG3sxl99
nAHP+iQtB0C+OoR9+VZ3NvgdJXlOzTRKpxAQV10fgxi2Q70egSL1mfewynHqoLBHP018dqqY3smh
C5sp7OwbW0fHUdVXDxCqS3kAOSawABXTpqhDDqhRqQsnvnDMtFvOql3bQRDJIWGluDgyX7NSPI49
drgiJtZTkjZeC3E8Isc8iQOaNEE22yhXHdY9bb9seIO7Q4etzZZiz9g93FtcS7uVTfanMtLjhJ0G
VZB1G2Vz5kG+UFXwRR53NRBSsM5pXYJdOwN0e13BWAZ4nYNDtybqxGCwA0xrjZqtBupkuorZneD7
IbGwO75kzh8Y8zGXwcizyACkynADyjpI+LGLwxNYl+QwUOR5Zp54pB1DojZ+wfX9AI8Bm+g+1lbE
5sca1ZIJDl5zuIeNYsAorMrj5mEwxwcV/t2AWXt49EFhYyRIVBr4A2fFLcZp5yhD0A92CFYEhAKe
HOKgTaVr5Q8kKX1bc7xpwn0CF8khn70BS3AExlPOT7ZASFAZXmVZKycnONDBYa4hgqywVRYdvPf5
eHR0nK6EdH5rxk8zL7zKTA+z4fiaulaL4ui0X7Q1XAMFnEIf/RnlyTO05uNoeB0uCxMVB2N6mPWb
eoi3c6cFGsN6NLdOfDvjUp6mXRQ7uAUnra91hgfOTFSnNvAT/Y41xpcBV3q49LfNsdNDuz4kZANP
aNchr1r21Ke3vZO6TrfDvgU1O8/2bY60RiuhhA7/j7PzWG4c2br1C11EwJspAdCTEkn5CUKlKsF7
kwCe/n7sUR/+rVKERh3dVQ1BADJz77WXMbHWN+XpQYoSNwhUNy2ze8Zc1A/VgjHvypyck5ZE62By
Nl0aHvRcLI1Q/Z1SoZpDtBfW0zTUTKuoGJwcCGZexI22dPLYLZDGFimbhymtNCfaylCx2mGiIQdg
wLcNc2h1oWk48BBUWdFLMORdmoG0C8yjRqfRWgyTxUNvzeTT0PZbs7YKtcNgIsC9etmX4yIjWFB1
yoVhVy4huQtVV+5iKToIRsZC9nSkYBKVTh6iUVI9SSVoYDLfRvvTyaJd3aYLJf7VFfEjU5k7UBHM
G5RtEXHCZb11tPXmoe0CktIwzDfv7bK8q6JTMp6vjambUwzHneYm4pAVDJgt9WCKybVJ7YzZeqZq
F5rNsQo4BuZ3bBFdq9AWaiH5s/2WgCkKVhG4EXzcLGJEPsyLjAlx8VZmyNavSE507pr3BLjG1HUq
s8yrw0/SL8C1QrdlrbUY1U/a+wgxUmXqazofgRVd7IEveFoZvb02e1qVWttHqeZVJoE2VylN40e5
scodv+HOLPFZWiZJkdbaqI4gjq7Cq8dKfBXa66iwFmY2uI4UL02gN33QafBZE8QCdDYa7fG68Wy0
sF3jVmR0z4HZsMl+EggNINMskyA85tKwDilaM41+QklhICeuGmefIzHGUNMJHzhdYRGFc0zo3SVR
13Z9ZOiGCgZrs+JPXL87bbCL5W6l1Jw7ynRfR7lvZZ/SvDJyY6kGm8zWVmPkuNHcrGS+2kSj/hyN
tUH1QG+saLMfTTN7nqxtasumry29JA/XeTbcF85bofTHEjTKMLRFT45iEsrHmVvrkLe2RDHE1ks+
b2XreYCiE0p/yukeWGOyL4aX+iL+3aj23gEVSq3j1DrLlJqqECkq7zfVeM+DrQBpb9aiK1atvmzR
IkvpIaWSG9qXpNiUgBh67xvyIYi7RQctVkS/CoyUk8hcVCymJibcbv4cKVhmussRM24iTVNF+DUA
cYKpkoHcCXwN2ra4y4X03GBs2afFMWGfrjPCE/JsE9UoWpx5oSTQ0apTMYxeGmuLkr50Hj1yHq/c
73042Hsr0tY5JVxuhgtnfMu7ficHd1Uco8S/K0Pbk+re65x3vdVxzYoPCaMLmfsNZZOnP2w6Pb2T
jJrK+DO3B7cLBn+oqf7KlqDqwRvCmFyfALjyMZiDtWOvbGZcJqk+sZXt8uapKgLXmamtSmPX20hq
ZJDc7tpHGoc6mrZO66ILcBsLbrqZu1IGtaTN3QmeupPq+2pkE3eIM4xavyxHoCYF8YNwc6qCsdZB
7CCiErhSD3yAtYLuBaUylVNTEjNWPFnh1Zo+uQsnyyewzQ1NxzPqwMsrwV/tvSip3UgVe2HzoeTp
PpyOo5qdk3q8b8YCpT2bWCItdSVeDWUADoC2vxDrlK2qsd4sM13U8F90PhdVpgyRYq7GvmE+d+iy
FEk51brzZODqAjrxiErXxev9UM/OY1qIjd4qh04fDlMwrlqotDLItipt8gzbfQDI619PdIlqvPCt
MVlkg7ThOFSnJqLHpBwLh0M3/RrPdqftuq57VQVUFJUutA/EMlQDIN3SQA8sXaIeiK2Bj6YAjhiR
ei83NtVvM3PA48lgDfFaTM2H7FSrXJ29Wkayl+vbXJH8rjSklcjf5kDfGdANJoPoktRX4zREAYX4
Xw69qXwdW0jR9XRUA8Urhn2JScf4qlnjIg0ejPAlbJxtX6U7vO1eI4KmJYfAynlyjYQFYj7bA3E3
ymc9PNfkc+iR5c8SITpd4Edp5eequGubbFxYZnSmKYEd4A0FjbrzEnX2VkTF+yig7prlYaqNjZI2
OErIRMYmVsdIijkUjZBgI0oTePCC72vyhS65Vr2XFLHXGp7xdAmnvS3djQmvbN1GxKPK4WNi+aVJ
me90xBTYeFWopenpRkOYyyy7dXMy8HDrpSSkiDLcOTie63j+rPRV1VREqUigby19htN0S0HfHzmP
cnO2kvIk1bXvpOq2aCfw63rZYusTarChxotDudrWzrapVHozvjB7cDAMqhZm/CbaSw5wETjqVu4s
kM26XHQNQYTNXHqSfkzSTQhp+4rWLcOmXKvqSZ+PEVx8WwivJKTB17I6g059NkJkLEPxbl+VjWm/
jByVIVi/vP47YTFLjVlVzT87hgTXf79qRYNy9meKQaHYiwqZWhcX174HtyQunPcKJWKGp6R+5WNv
ZOxatHrfUTC0c3Sy1H4hGRFYqvE5BiXuQljRtLntmh2aFvMeOaOXMtZJdyIHhGkopUetubSltRpF
sxBMnYNRXoY9+JNzF8aEPkJ66eXa7ab+QpTLe+WgP2gKt8/fAkau46fRPFjBx9xzTErWsjOqVa0D
B+P1MVS/reqhtra5M3Dmtn4jDmNULNs+9rX+zrSlpcVfr+Y/dMf+YFRbcjZXraN7mL2ioXAWFAC7
ridH6lA3ySqc3oppExnEOOeLvNg75lMtt34llEU4y54EapDIvi2j1VRUNzYtpPnvLd9+BcSrMGNT
HerwEsB4QkuhwPpSolUsNS/xoD5VwshYjmIF9HXO7a1UrVMr9EW3mYz5XabsbMYOoykEkOEmEOug
rte9hLFnIS+jGJSq75eBYixlFsLEw+6j32NavJOVzgrLPMkUHLW/7Wl0y9F+ijVsJh0rvdiJ4iop
ZHoJ/tmcqAcMYZZhqlBbbwex49jY8IGvukbeNAr7QDp8muxSZVutZ+UhJLrE5P5rnv4U90CMgeVN
tv7edQNMufjkhOZCGzijjQI3rRIAaZ6LdTHYuWfJujfOJ4KCFNcB7hvHyS+0eI9ry4nMmL1o071t
zusoVjeBJK/lwqar0/dRXJwUiFxd164CegLiSJd1Oqz1geQRxhZKdgi1x3R6LpMPJ/lIxHvIEaDg
bZLuO+29FEDt3V1oHIV5GujZCryCQ5BIABNJyvx0/kjaZ2d6TvvPEblVMR31YQ2GD01QtpcgqFpk
+GaKTOFwHV83SogE856BotIUXOE+VE82qIwjb6RuO4pT2hzC6qhnByU6xMpBnj5G9ernfeEz9IYq
XfaSdMIUtGBrmuXEzQKEyamYXiKEna11HIy77HoCPtRRep5MGtI697N6cHkYv8vyozGWFQHqSsuJ
O/pj4Phj7LIT2Ti4RBeTetcAhC8iPD5Dr9aI9oaagkHg1tJpwNDKalstO17by8m5T6W7pgc9Kg5S
oJ1nrdkbHGmhzihwjS05o7dVayAbpvqf7w2xCfJPTEqhW+x7+UORwrWmsaDEIUn8Vnoa48dmdFVl
C1RQ4BqViqtPTbtTjVWlOV5eTlva/8y+vu9db2lHKT623Z2hY13CtJdhWgh6uSNwueht7TWZ1RXq
ol1Wvqmjs9f6s96OeDEXMm40zntf9ncGSYOeM7wb8lMXKUs6rWXoxCQeEnfVkUD6iz3/NIfOWpe0
w9UeJ+tPdvSc9xDb+0cpfsqZF3UXu/KSyt7q0damNF/r1m9JXIzXItlITeu3k75q5aOS3yHlZ6zh
tit7gG4a+mGAYU+rPUy54mbsxyKo+W6PWjac4vRotZGPQfoqU4NXMzpF7AiygcEPNSIDAxo/O14U
1qrZ0M7kpu729qWXso2k0f/I/KCKZKYHmJK+3INKSpcq/J2H+YdTl/48OHtZC3emOu/VitFz22pu
bcHtxYA1ow53Yts32L7jemkyfCQJJQYFuKS0pHqRLEVHhE5n934TwVuKNE8dHskFxCe4Zea8k7sP
tRFLeFMLFegjA8gwctnrFOkyVr+RX9UtWEbFnxTJYy/Ki91fFFny/86v+G+egnXrEaZHYdv0AqJg
1npSwfz+G++xr657w0xKxrzk/OO6drusnUNl/YgZb93agslxLJfGxHUTBpn9Wv4pYfKGI1sQYaZW
NgywqcFMmlf0DQHsC4GfdWsIFua1Nna5xKGkmZskfhukwVdMhTOWiayqr8a0dsNMXebOHzsYL1nU
Lirw19BpvBDJe/HLTNNv7uWLd3Lr6YXK38iS6+9YG4ymvPRnr/rWlmdIhWmnJa9Ezo8ToywG4D/6
Nu0rJ+jj/RwXIZm9yv+zZ9MZ4jxHMaR4feLH3xF+/psaat3a78RaY6eBir6Zw6Yw8pVmH2nbFwEZ
3H+/8S8Mqi37ymL8153HcthJQywJXEyB62q3n7tVWFFjMxwflI2VyItRIoNQ0zZ0jLvYMHxdfQ6m
jDL0rnCYrQzswyAjSlAe5Wa46/JvlBpf3tr14/jXrWVDOstRCOM4B/UmLhat+hrvgbCq9mn/mxn0
pu7XRfcI20c3DxUW6iYuFlJtYeOQLjJ6CDohUgH3Qf6gGj+T71q3dj+8jhIwwcGmNvfAnElK/fub
+OqTvzKo/vXb1nbet60M07VjNDupf/qf+bJf86b/58KibEqrmbmwvpK6BRk+P7vfGzqiJVJFlxwT
y0bVlTXaUO9H1731+LEaPa1F3HC7k+qFsA8NYJCfXfqGSk8inlrMPUrEotvJ2TIef7bT3/r5RMQJ
FOEwTTvlY34uf//9ZrX/5hNa/8fNJ1Yly5gstmMddhY0j8G4utECn4xzzOA6u4tzjRIwODnSdWaN
MUjDfFFk+0p/ZQQhSXs92cZUE1VCLJaqb5hELFOScuv5dzFgKyvG43U6H8vOalBe5OB9qM+OKq9M
6SEKBwhRW2U2sR9mMeXK+e+/1vVZ/1++qWXd7DeWmkSKCuK/y8RlwqtENANZDK141ar6Pa74FaNg
/NkneuvzM6VGbmY1n5KV3M3N0rKf/v47fLFUby15tELvC0WP2e3DfZlce4W/X/eL3d662QJMva/w
2uTZDFLJRkwKoxQALNkkgH9nEPvPN/lfz/9mNxgSWZNrgzWQqJE7F6ei3Mv6Qzm8dZkDyhgwQN4M
2r4t91b2VrR3HOtl8VxLEkS3dAGKCXSduWX9kQ9vjnQJrOdYfSVe3ZwAbEnUIAm9vU4tJWx2QqCd
MluW9R+NOSlJ2KZacZw/xumTEXtwmRc2I5vEWSmYL1l15HbWQe1XlriXwRHlX3FyMpQPZ34FfXaH
6E4Z72fzmsV2nzfOUWp2Y3KMS2gHZc2Q8a0C3zHr5j4sNHiRMHjCM3aGdjOTsVteRl32qvxpCLY1
/GxnG/bfqL6/4IRb1s1OaCIK65IeT6KrNwfNIMQnRjV4a04jQL8J+dFxjVAhcaP0KjphHfDdCaMf
2c+RLPu/23s7OqUkEHrtxvoQBmvxHZX6i4/81nNRLUM9kuAP7PpP+6H65kz/alMzbwqlKZZKe6ih
6xfDs0G8KFRQ4DEX1y09RPnbAsf1zXIMFU+ZzIUszyRMM5EILa9qN1G6odsX3crIJkBDHjZTDctQ
D2E5v8hxe+foBWwD82QXkYez4EoBXB5jcxPO6zzU3CiP9xN4cqrtc7JZYu07ZfdXz+q6oP91dnd6
Joo5VagJtjgQiJ+50Fi3NlpDyzS7ibhsfGQaF3/nmPLfAhXr1kPrGjaQ5jlfTGAwlvuNcGJtNj88
C2/DO+NW9E2N99wunvFg8PPkm0L1q5u+2RsVKUdxXXHdKMxdZwDpgEwifpadaN26NcnEdeRyj2m5
8sF09Gfdxq23UiupRZuNaEWsl+DB/PX3M+KLT+3WVyk1w1YaoOlcvUnaxGt/2HHdOimZoi0DcX0C
88t8/M7p44sDzbhZ7XmPT7se5NRyTr1qHPjocJAsGZqE3Xk/ex43S09P2FBEpo278q33ij8/u+hN
kZLgxizHNh9b81JbPijOzy57faf/2ibyJqbpLqkTYTEy5nJe/37Zr56y9r+XVY2wkYSq0sJp/dqC
AJyHlWu12krLvjPg/epH3Ky+VMVb04aJi688Q4k/g3lKCKp30m+ci74odW+di3o5iTRJ6dg/J7Ef
w2HhZGJnA2dO6j1inp+V6bcGRkmmC3NMcc5Vc2jma6cLl39/AV+syVsjIrXWh35qFTT1T+GD9LMP
+9aEyNRLBrYyIwJDCTaA+mja/363X+yk+s2iNIMQ681rtxKn6xSSE/VVGRX+3y/+1aO4WY6qQ6Rw
jtrxitaKYTNpP3waNyuymhIDZJxH3LbL6coXX/z9fr/48m6tiLAwqFX8wyYi4SAFdxjXp3DmTvWU
+IE+f/NDvlg9+u0CNVM77BJ+CLDoldfBfEGH9aW1Pztobg2CNIO8kLDF08Gs23hh6opXQjf8+wP6
6oXe9AuhYStpb/NCjQA3OJwfvqmav7ruTdFs4yeeTxP3rBqe+JCS1d9v95/u+D/6m1tPIL0ThpM6
YtzJaMImPAETOGljuE9wZ5XG33M4wHhEV9Si1ZhqTxplJFwbE86lrC5MxllZCZvrzlRtCMDIPOpo
lVQaQ898JeZHvZiuk/5dZKsuZMmrO6hWRY9Orvv2ZK7KGVRWWynm4AGYuToWGkHx66qOkFIZqsLb
TJNFmsPexLBvnLOdLndQNS8t1O7YZH6Om2xuvTOi9xW6rBCoz2TkEmXFas7Gjdo1foe/n1140mzu
s3DaOAl/3P8xGKZ2j7MSLiOUSUN+3+LnH+hnW4WZkKvoUR8xsINd8E0VYljX9/9fz/kGS0EqrCjU
pgLn7g6t7VMwPhrwjSQIlKV9KSeeT/AmEmmlOtpmcrpllzbbqTWZYWytbmIuL9a5dSgCnMvhp+o4
l48Oo/JqMdi/r6hEWm4bCzGRWq6uFiSj5qfQAEJ5C1VwFeoIdvjTab6r09+J+o70AYXDQ8HgsNDX
M7PnsV+OOjyWOcTe0BN17sXwvGPxUaL7wsLI1dt2kUEWtsYRHdBaV5JlynRjhpSUMag3fpMabYqd
1r8OmbPKbbEyIkASGNrTr1L9lZBUMopNAi9DueuypeTAu2FmWytuU21G9ROY3hVm/5i2xV0ldbsp
Zag0MKlEpNxqpdtAKQvgmKQaHrDiaWphSg/3E5T5MOdJJEeLmRwCNThSuKDF2O5L/bmNajhg+jqL
dHecpHPZwfl8V5Rp0dNsVlG5TOf0aST/O4ufynn0y2anmctSZlaPn2OvNJ7FH4r8aSYKWRjiJKEg
r3X+ZzUeYMhKsqdBGO8ndcEyqMwjPliLsVqbVbdo2lMk224R976mf2T13pgMLzELVxPKc9HWyBTh
pHNXQ6z9MrFxJ2pqHTu4rouhX8ozydZoUvKoPY91dWV/aUZ7nobOs1FS9KrkwdtYjfE9vGkrL/wM
g3JLUlwRD5sBFn5oZS6xknNF7EQ0byQEVvqRgD0vg47uGClBGbarcAsGP7qGyTKEULGuA0Zf1QNP
D5qNErTLQZg4nTpbBamnE4xoqnI/srp1z6ytiyM/g6yQNuOqNj+7IVjGsbMu8NZUI+2jCKFOI9AK
GdDaueybseoV2WVqtKtFjGtKWPs22TFTf8fW/YSUAZDUBQ6BmuqQn5e7ttVvushwp6vucA4gE71k
TnWyZzyZmKAYCwk9giQdnKQ7VAx+69HP9ZeJ+N053lvY3/VrGqF78LI7exZ7xTkr0Z8xRK2pQEmo
YLYbpTvqD7IQWyddgSgxFw1WBnwLfvRiDJdM6fDgcB046NCCnJYIh4NQZOhiBSTM2hfZ/NDbCIJq
aKOyvih4Y3rx3IzPMl8i1KiRIUEwBG4elFCl8kUbSm4z4UFC7MvsWAtNPON73MaRm45ITHKYqXO+
FNpWhuZgdhF0NqaWFWzfDBHAe5lqyAo3daItIksjJxGbvxxlY7OPp3GJCxTWg36SXtLchjjwZ9Ds
BQk1SruVCsTp4ETjwAsfTFfDL0iTzwaqa4Q72Ier2Ge1xltb5suIaYadPOTTuZUhmIeOy8uAY7VT
UQw7BXx7h+8YMLJLn6W8wZlIQ4uhrjNhn0LDuQzWDvpWDu25ircCR/NqXJqNeejZoK32RcrQBKZo
RePWkyvMmhNKKxy3GJvAns2i1M+6l9FgffbQdEgcGbQ/ODa6qowAa9K9ynivYbd241M3Fis5tpi9
nlIb20x7DTlI6VK3j8iOvIofh3RbzncKR5gSP7c9rPjk3TH1dVWZ0A2btWPJoHPDokTKmRnDQpJZ
dAh+7sz8VKZ8xqOxsOH1y856cg6BRVxba+EYXbpD92grsDfh2HtlGv2Rk2wbRpec+Tpr6XogCgMC
lPWsi4ItsvDnLnwOmHZ10IJzJz+Y4ZsdQoXng+vgzwnyYRYTpKGKJSrbTwlMj4IInTKd781afszh
xE858uKxYF9OnLdcYkeMxrRZZaPpmd3oNgbYs9GUr81gbgZ5Dyk1wi0GjwekwziQmsVSi3fd8Etp
DnF2UOVXW4zLpORUHhlKtlfLXLFTdY7931NXb9pKW6XJGa6hPwXFgQ7A1XlvpME06cWo8GRGBtg5
8Gs7hkdBvlYs59Coh6H5VTORD4XbYV5vdvgYhpU/2RujGRe19djZb2BLXhIPXm0+GfmnZl6G5JXc
ME9HShJSdPTFLwsdw0zyjtpapya5r1riUsJL0jzl8ZIVtRIBVzOy+BCm070gEyyWtqmw4NKxA8PB
xVvVZeKCEM+oF2nSogm2t20huyKHPJC3id8n56DsdkOBTgMujgnNu4a7aVKZ0EyZjvMaTGc5LeDh
QmAJo4dwvnAbngzpSLaHX9oQ7Bv5JOmPIl51YMJIqcZYbDJpawVgws4hZYRUQWK/2qXkk/XRl5w4
w58SbV48Zcu8H/edhdTNYf3WL4GjbMaIKWsLs1PiY81kGb1MsDAY0l0jbaV4pBQWFGpno//OQe8L
Twvr1uMtIjwxQBAjds507FrFi9mb2wZleP2pi2RVUFp1EF3ipiAECjk7+gHSf/3QlFwRoX2LP2c1
P6cBh1twafLcy42QOk/1SpZnUoI72puuHyBdIXiPO7eJpHXTl7DCHbSaFyeDGVqUS7ODVAUx+O+V
rf6Po/F/lVw3jVvZRX1aRQNI7wBfMUP1jnlNfYrUft1KtRezGaM0XgttVVfz3lZeG/s3HNiFmpme
VQ6LaEZ7iRCrguUxJgaK7DsSRhYzsggxIyCV/Frvd9AK4/GUVJlfYTlvpvd9gWg1UXftlUtYUaAy
6ut0VPFW5WbFQ6qcOowP5k54dqn5cjB59Kq/c0SoTjov4xBXKoYG04nA9GWJkDPeCHRicXdvwGLS
JjKI5McBa0YLMUkSHLLoAyqtUQ1bYZ4TzqlEFH5IL2n31iFJYaSB5gdUVgjYmDOUKTGJAul0u8Up
SFnkdYykfNkguRdMpxtIQWwHc/M21zs8f6iEkCtb5bMsYX0NlHi1oe2lvVGH546Na0IJMLZLpz44
xrFpvC4+qeW8lpPNxHtvUXMFIaxiqVxrauhCTqMu2AbVKsg2qmhd04y8me3MsOBzIrawdcjZSuXr
9l3BpizX/ULtSnZxKJ8IibR3vT+L/ByhPwOFLa9QdXyqIMrhmOE0zjJOKUDtlWSiU9PkfZwdZ+mN
IwNGpvA0KqdqOE8Jc9JwKQeHmcOzqS/2bHuhupLGhThb7aEe50VwnbXIu3A+qcWDpdwbaeMTdrzQ
GZLH/aG3Xlp0mdlmZFszKZcNhS/5yovHTyDlvc/xm43ZRIrsv70E4kmWT1H4a2h2cfIcoK2O+RZy
vj/NOFbhL6dBS8WFk4eyia+J19QabLg20n1GWuQrBKF9H6HCGS14ywSh+T1CxCaXH8bsVDJXt0ge
gGjr27m6cVRlaZvBmVBuP3V2BGHYabOsKuj3qrrvymhT0P0EUMTLzIQ5xetxJsYF9VPZvuXBpY0f
ldzZIhLCEFB7CMb+RZKrXcaSLq2P2RxPA9mfJC8Q8+YVBJ+14E99+aB37BAyQoao3AawP7WYB4Ba
OpbCCwQvt0UmOsgcAtOpzAOiysbFEBwn0jsrmG71e6CcB7VcNAgxHAv/Av3RwKA2j1HLyulerx6H
bNWPL0k6eWW/xa7sGhRK2QoLS2djVLRDwVLUqhOpwwsWGRp4dMxEN7DY35Xk3FNeyLx95xF9F7kj
nXhvgp3GVFi9By6h3PdViMTdfDD0fTyMK9t2PBxAOnk3cX7k+luC0mF0nnT7j0KknxmXfjiUZ0sP
HwvE2jE2I3igdNjAe30ANT7iBErpP0O8vVf8RyXD1GGKVrnyEXSTb4+UAbDC3UZf69FqEjVK9p3C
EDMz6X3b5zQpEUSn8OZ6RO3YMAztoy21O7kkNKaOOnpmM1jPlNdl375EGGSbTo8GK1rpDkYGTIlM
NIhDB88z7/wQ1UGr1w9m72zw1D8KVP3WBKs183IT+zQF4Z3iuIKIneTaigtKIdT/vXlvIP6PguNV
RYN5SmAvu9FhNsc2HqJWxlggn6MlgqaaHkBcizli9RxpXEbQfYtw9GxEE1a7jeW9Wj6NAGhaNiEU
md00oCJHy6GY9rmayQm5vk9nWhXDuh0210NIzerPWM/WSaC5SM5du0EQoV8mIIQctElCkjVnoYfg
A8uKTdxDgzbX47htE/vO0nOEtfFB0zDJzSAV1p0fhasE0xW7zc+Boq86lDBh0x8DXdvim7aaIqhT
grC3ZlzPur2xennXZnyP7Eg2RszCeJWQ/QQFG1R7DiH4N83b0ARLK4ff/EBmTzUF+6mwLlkq1ooN
8xAjnG+Osy/wgxugEOUSDwPN9G5CWIguOmr+/P3C//jN/dcxeQMVCmUwha7W487uu0c2s2OATc9o
UodqGEOQETVR/9s5pE/7D3YN1CCmi7hsN0vKXTraG7mdnyL7M3HCoxN8/v2mrj/7v+7pioL9C/lv
ZqeGP29iG5bpi5Qi6EpRFlX5DTr6j/vbf13/BmHUU3sY6oyRXiVrXjfLjyLcFipRReIzli5hrzCY
3ygCpnG3FZyJ/ZQcM+tYfxu/+48h33/dgfq/vyEG5aXJN8hvCI4yo7BXpxw9SO3DJNsGwkF1Qcpk
eTeSoxCjdG45q3KVU6bYd9UOquuIq4Ktyj/D+rUb2DJCCBanDMZ3kbRSxOMcf4Mvcrp+8SpvgEvL
LNBvcF7tEN8vajJ2QePQJa6hRlxonhGHFDsKIKI8Mrdg6l/EH3WGUb3iyXN7KTlR5kj3akRqnAW+
jlR6RLeQFbS/p6F61UJ9aZj9Up/1bVQNfiS96jDES82+c8oXUQ3uFMZ+nj/Vs+WKFDVctWnbfTA9
FV3t4W7koIhVursmSdwcU5EGoLkO7jV7a7Obsqe5lblH+VfXz6ncA6/hbdNxDwjK2N3bEkFQOrtW
9YpVSBagZtt2A47csgcLpM8tikdk8lL3HLFRjiiOxjK/IgluILWLq8tA3VdUFe9pRLGYQtTFQCPr
UIZG9qEzx42kw+i/OnX4drZ3ZB8Rqz4jV6yPUblpp8A1gAhVcIhRy9cJRlwpbUHZIaZXNnqVLjB0
Q6NaTo9JV3pNH20wTMVp69XSKNvjTVpvKyA2opbi8H0eP4sy3FUIfeoI/jQqRhxaVG1liL2DXXVJ
rgEjsv08x8cmjjmNqds5VYWSsFZyLxxRgAvkjOEqWIaGgtuUxatG+jq+Jrp6KMpPrazXmT15WX9V
92+r6CFu5tdUUPyY6AZNxafldKuYEweZXls8DOlBTQ8QRTF3CpKlM/3ScsWf5ORsdX+c6ENXI68S
mMflFsBHQq+VLhpVdsdiLVXnzqq8Was+RVusO2mmZ3u19B1EcuSu3T7XNB8/Exp53cVVaTGY+f2M
mFygN2qGcSnKAAAp2yN4+ydhPIyyVxtiQZSVfl+9pADE/VVeiZGiNSfASNYuV47RfOioHpspfDSk
5ylpdk7xx4pQ1Rq5N2q1P6Er6IVz1CNt24Xar1gDgYC44ch/pEFDe0ysVmtgW1sRtP6coNvCXayv
lg7+GkWu3yeW/M0c5IthjnpzptRpMvDJBIKqYwA1vIxh5Ek2FJIIddz8HcPhi71cvTlfcGstVEyE
xK5LH3Niho127yBr/ftB8cVY5Nae25kLmhQqqV0pr5OQwLxx+q5//O99S705IqxQiXWQ3f/P2Xl0
2a1jWfqv1Mo5s0jCEb0qc3BtGIWRFHJvwiX3aEADEgBB8Nf3vq9fd0sshaIWh1JE4OKCPDAH+3zb
387mzk1vsQK80PAzt1trJi6XpPedQKbcAQ8x5QvIYIDIwey4i19a3p65bPhLIfzD8slE1xi1MDxY
VHJoZeEhyJEuu6mBLKnqd2V8Dl2GeabaS5rtf/8knnvMq3m+W5JYhMvXGsvPRFx2hqjpAwLg960/
M2hrWG6myrJdHJ5zwWI4kd/OqUUBKiB0/tvvP+Cvl/4XC/KanFvnFkpaRrAC8nCZqa+rsbpXmn5J
CiTpYc1bYWa1yVcxzTjeNvdt/jEbcSS5OOGh4A6UpYPTAIcV4UppnGjj/ovk7bVFvSUu707jlBzr
urntsJt+ocfPPeWVki3moYhzPeOqERWGvMS1Au9f+eatKj95/bGYLShrxacFSC4K6IdUYPqICEgz
u4s8VF0apZ0GxUhZH+NK6XMXfa0Bgf99354Ly9Vtl8nrBHS5DLlE6A6xiATkB3/fMrvE36+e0yqr
M+AcnDiKN8F29WPLwnloi6O0/jrl4dyjLC1K9M70zQHgelB+QOPo+vcSBUIJktpFd5XVfl/zP5Ia
Ssqe3OC2aZeX0KTW+158KWrM3OrtcAGVIK2ZJNhmwBM0RoWwBwuqMMBpxUC65erKZPZIyk8q/6yY
PqI+7koH9b4P85WC3LipHgku8zvYrDr5R57TvZHnrgL6YZm/0Jm+gWs0sgTkhVF5LjxWM3lQsiwG
IPlvk6ZHEqTZzwAGw+wNN7l/69f/8+v8v4rv/eP/GWLz7//Cv7/2OoxVUdrVP/99V30de9P/af/r
8mf/79d+/qN/33+eUPjer3/npz9By39/8uGz/fzTP1BXVtnw2n0fwxvUozf2r+bRx8tv/k9/+B/f
/2rlKejv//rH19519tIaIJrdP/7+0fU3VJxctKn/+WP7f//w/nOLv7vuvlWf/9vvf/9s7L/+IcU/
aZIIAmIC5RxXQYhC//3yE579Ex4vicxihvrnNL7sqbt+tOW//kHEP2MI1BlsPTHdE3apzTK9u/yI
/1PwmBKZIQ1LE6SY03/833799Gz+/7P6j861j33VWZTO/DL+GFtjZE2OKmJVSX5VAijHHsz0ghbm
uXYv///DwiJx58mh0RNHy0pQR5BACx/KlM9bDrno9mrNrUWkgp87cSxHkJfeeL7EBdifS//nD4/v
72H6cVh+GSZoP111v11U5lTOj2BSmeW1RqILZDZSY68a0xiegpQMNj/9/sOeG6vLtP3DWBk8+9oX
HT+CLZkRpBNJAdxI4Nkfv2//l7s3fJnVgisk4I21DPzoEk3vksTT9q2P65i/Cpnt5nMkFiQr2jDo
N7//wGe+0LrITGexnsTlA3G/L+abvnTwKaHGldULm7nLwvXfpnbG1uVmgMr62Drka7wywt/wQMDo
AWArLV8xVV6qrJ1yAL6aoQtiFzc0GU5xV07j1e+/4DOvx1rCjXp3z2pXiHPbmCF/I9p2cO8JiBTx
jY1KKV6Hokep3+8/LPnlwRjfdrWQadEa8FMCslO47xoARs3OgmArqMjgcVJGCh/3E0FEr3oPdNrR
pX2Py7QIrnjtlkM/enAZhx/eUOhh2qlhHuOdgdFGxv5PwXBb+/vv99zbstr295gWkEyEDXAIRnyE
jBPs1cnVLxxdnmv98v8/dj2rK27IyI6KVNX3GIsVKssr5V7YzD7X/GoiQiKE6aFE7V5jxfQeOweK
rMMitk1z2WoaGhtfa50ODPyQaFmO8RxNAALoHozFbWO/mnpS1ANkoakx9fTU1fvAOYrXhwFxe9j0
AWupdjMSnsBmD3e8kfbnwiZIDxQkK75taj5bTW1pHSIwdDTQYz2OFI+mMqV931ob/bmp/XXNnMmg
XfczqORLn7THUFBUbM6VggLu9+3/8izEmFhtf0EpoY1L4fnc4zgNMceIA/ax8QHlNUNVUrnxY1Yz
CKF9nnkdibO1LrVXHe9R07/gunY+6sr6eVskrwvrhn4acjK32VmnanlSYygfcH6VT9vGajVPeKSQ
E48t1DmN5go02VEQ4J5Dj3wby0BD/P2nPBPQ69K2Miu0yoTOzmNDw3XULvEDXHSQVNzWPPl5Ourz
KsQYHH52YgARI65n+okvvX5hYXyu96sJw02iF1kMWcLU4AnYpmjh9BSJTe5UeF1X04WrSBeaUGdn
aiaFZxAysIxMHKqXBL3P9X8Vz0oCkiVnjL5MgOi5hlKr88exFot/3DT+66IukYJTA0YbP0uw1N6L
zJjHucKJaNvjXVdhCQjWZBwzAf4GBWjcLgRXYKVqfbwtxPhqJZ6rMHCbjuKsTKEpFFnplO1qB3zh
Cx9wmXl+sbVal0aFAgn+1uMRD3nQAJcXSNE8ttEy8ZvC5q06zkUauo8AnJA/IGCAYun3D+a5Xc66
eKqZi1z0i8dUCOSgvikjA3AfZD0Su8bM+hoEwc7Wy7SvSq7bk5oX1K5x6kn/dootdy98/2fewHWZ
Vch5JDIY35xbEbkDqbw4ZwLwwRe+5SVSfjW8qwBlk4XMLx3kmcTLCK5Ikk/2yPJlaa60JCI8FKbt
/9QR9e0V8vcdu4e7adrdpSLL6o/ALm/zDWdsXZmVdTXTva9A2RI5YCZ8kd/1jDulbfPoupwKelie
1XVBwTyYs08My8+9iaNN2VyGHenP0yhU+V0dRUKiYBEnmb1LsnbZgXsPXu3vH9QzYbAusDLVAEe7
eczONvg8vQb0coy/zDpBSJRpietgaHUhv0oXDo67bheAkn7/wc+8f2wV4MSDD6pSoPJ5duFz6yE1
LQxXaLRximWrZXShixocH6FEHlhy5GG6YJX7TcU1eDCXr/XDdpvnMu5wDbIAxVfY8wK9w46Pun5h
knhucFarJ0/iMsLNyHKu0wuj3Cb1IQ/9psJc9H0VmziI9FlS9Qv8LCFoiEtIrwuU1W17rqulM+G6
gxa8WM6FCPbOhS7G+jmUSb2x/dXKWdbOajKG5RzlrbxOJxhC5ATM8k29XxdiEQ16m1Vo3eYpgOVE
GJCuAaba1voqmrMuXbJJ4LFGFrXzikAByJV4qRLpmZdmXZZVx9EY+9ws5yGpmpMBvX8/MfoS5+WZ
HTxdxWuXo+R/SSJ/9hH7jpOgmk4Usr3ubL14yfjuuW+wClkyCYAaIYI5EwTuG2mBRkhAYd92Ql5X
auH6kFC/cH/uKePXmWTuUAc4UW97tquQTSxAnNlSu3NhGnpbNShN0bC92db4KmKxkuZKJcSeh77O
UR7CUrMXkEKVh23tr4KW5YVR0YLMi+6qGeZLsBNyed5sDKpVyCI/Gk2Jq+1pdIU3b4mPs+aBjRm0
75u6vy7ZUkk1DcWUgloH2M9eafYpyNCdtjW+ClpWR8CnZADZDk2ZgMwAyv8g5Ut8pmde+b8wBz+s
I0RDBwBTrwkjH30aU2zAOjlvIuEgH7+KWaWXMYoM/7vrkDSBdj/xrV1fRyvLcpeVyXSUHknj9NK6
2T4wlwH7YWBUPOm8MWh9rmUJhB08BzhHmc62h7qK1pIyXPKlMVqn6fcBijqUeBUbk01kFa1qbpus
KtC4XFx7bgQqtUsF6cq2rq9idbZE5E1Q0xGmrH43J1MKgHZuty1Rf4mWfhj2toSBUk9id+ymCzS7
rL67GkrETV1fW70DIWx1X3p3bBXwgBxmDyARpBsbX8VpnLORhDKyRzHE3cHM1Wfj4Du0reerxNJg
5FxjJ+yOKPKB0rWuAEYdoXza1voqTgWpo6KKgA0W0iV3Btcjj7koNhnWY7e3itPZ0bSDN587Lwnu
MGH5nHF2iGwEQvG27q9CFUpJ2TpdTOdA2w6EKaLB5fSp/bqt+VWsJlUOR9a5xcqam+ZG1qjHMKoO
x22tpz/PM27MNSkCc2crCe7A09eGktfbml5Hqgk1KpQje67K6B7T46eQio35tbUhs6yqViSwsT/X
vswODmLbXoGTvKnja21Jp0w0yszB9LKCIqapxSuRooBxW+OrOMW1sNfwR4yOXTN/q0LyIWXt7bam
V1GaVb6IsF6HM5qFqGNJDTD6wZBi29SbrOJ0KpgrFR1BQZUy/kgt5oGdqZZk205j7czshiaNmxxe
o20/LigVEl/KCqVO28ZmFaR5Vg2oCh/dmYUx7NtWo+vqpZvXZ3YxF/HAj4u17DitdNTaM2775V1m
iuSuiXL9YVvXVyGaWpStQzWE17HMyx2qYj6KrNr4SFcxutBe1nmp3HlkE9kl2fwJovJtOdi/MoA/
rKWwrp19RdB2VJsn6gLqKMwWZhdja9Pl3ud5YUkBW6wcZUhRnb+qgB/YNiWuLZCTRMN6IkqjI4/l
A+Sqn7IxNNumlrXHcQQsIGZzjElTdq/7oj/lbbmx26vopGA7kRlJ72O/TFejT28p2ybyWBsc68As
7zXOdrwFJqGfz92Yb7v5jFdhWTV2Lp1Dp3X7boGstRbvNwVNvArJRtYjcPF4iLRUX0aQEYCY3TZP
xat4dMMESyUYqZ4DHFKelmDhJOmIOWzr+CoiSZejKrKSAIQDUwElt7qSufy4re3VSVQ1lcFlD+oU
WYXdbRTzz1TCe2tL41TKnydBvNjDAB9Uey4vJA5mUIQlpXgJrvzrKZbK1bKZmUlYyiaUWPK3Y3/I
cL+8rdurRbMsyoHCWsWeXQZ9hSdQ9CUDf9rW+ComPcQjIXS5OSalvvINrtsHUm8idzG61nSNzsUq
atB41rBH4vTXikJ8v63jq7iUlIV4yCS8HlryyND27Katba9CE1U0Av5wCdLGl5JMFLfWN+Bn8E3x
Q9eSrtLQqcF+Fi8KW/gOTgDvGl5u2mBRuYrNWToKj1pE/kyCRQU9zXl/SLEDqjZNLXQt4dK+pTlU
FCBIU/0ZotwPuHx4t+mJrsVaEyHxyAnGxbmCHQanKpSbpGLTPgIJoZ+DfywnVKJKKIxRVvjo+vhm
RjnVtndxrYuqW1hcwJgJ7gCK3DUQHKL2TqTbRnwteYLVLTSXboKJlG5e06jZ1+MmsCijazL4yKIu
FKQ15zRlINm0CXy/af3ntse5CtCAGwUDzoeBAoB/ArvqphLs7bamV/E5jzZXWRqN55DA7rPpxXAC
hWSbdIGutU49XJ/lBH0NLP0u9cJLfy8IPDd+33XC8L7993tXsn4POSXpzGFqiopvx9qHAYJtd1Wp
aRhPwTCXAiVLOQzHwcTuX0UoqV5eaVEP7ac0IfTk4PtwLWgUGBhmucNtaYiUemg7Nqf7dhgCrJKK
Ml++9Hmo3KnTfARnmNXzV9JSejvp2t6EqpzgB+Q8msCddrmL24ouTyWMRerX6nLvDMhSBshO5wRK
VuN2hKNMjIXivtZltBzw2wZFqjC1m77+flAur8SvxmS1wmEaBLYb9xew1UhqmNwr+SqtLtbs25pf
rXF9pBh8tSd1Tuf4O0+H1zIpNp0gyDqCRGxDC8cddSYLluUGBO60N+yFfl/696thWUWQc1FbLGZW
gD3g7v16NEuDoohg4MXj6SSLay55U37aNkirmEoGyTidmII/aMSPFBbLp0U3xaa5HdP2z7NvGXKX
kJEo2K5RVGzlywdbpy+N03MhtVr0krionBodYEiNq95iE0YfsrKYP891El39fnSe+4jVvjTOpShS
DWM6MxPFD6UdxgHW7OMIW63KIwH2wvr9zCNfy/zGVBVu4g0MZiqr4BjE5gR21qAJApAGIB02gNML
3+iZmFsL/opSzAB4NBi0Lo32ivIPmIi2ybMgzPn5cUfQJ+Si69Q5gYOjJbAdIy/R5Z95EmtpnyCY
+hek7OEuNgh7LRsD4kcmhwCqxdTEmw6URFw+/YfMAEPbvKpEhFt9SIFxNVZ8lAO4JL9/m54b+1Vg
myBRyRpgNCYEg8cu70G8KpNyv631VSRPVTwX8OuF4xjN6ElPAeW7snpBwv9c11eBHHOdNI0AAjuZ
qps4hxdqzzeO+SqMA4kb01s0vcAlKZfDqa3S87YhWYVvgLCxMlLlcNVMbwWLbgfUNm9qeq3jU2N8
qZup8oOuUQZfG2PPESNvtzW+2rTmTAAGRCK87CjpO2qNgq4gG3ra1voqSmOpxpzFUXUWldG3BgC4
oQjbaknIWh9YcFFEU+qqcxPS5gTLxQ523I162tb1VXxGYU4YBW35XNU1rNfL7FUkYNi1rfFVeM41
ID7AN8qDbWk1n8BdfqdHpZqNw76Kz7KXdmhoB4+1CZw8+JbXwJ9t6/kqOmEmPxdtgY0UCvIBynEg
hy0Ne7Ot8VV8wsrPLkgIIojM1O8WED00RwHStsZXEbpA02Mmq1Gin7UBVAXdD7t87OCJu6n9tQpQ
tgFHNMUk8jL9ku6yJh9v+1lV29KmZK0DdLzLOzFcvO4uME31OumLF3qePDPlrhWAlC8JtGxFeU5C
RKbbuGoZ8hEFtPlPEFaBncpgyAtzjamFXeGcln4/WMUmKN41D7Crl/FwXHRSpJ9bwdLpnGekEpvS
3ISu4rCRlizYFZtjJebxxHKLqqAIDKlND20tCCI+JUujrDkSDwNXXKY9IQP7UlnuM8O6RjajChqq
GhEM6AbJAmKLArdebZyf1rxmphyPCEyMj0uLG11vw5/xCF7GtmFZBWK06HbIG+KOBavGg/QlzG1T
ZHu2tb6OROdoXk2YTIVOv5iWvG3LdFsGlqx1QLDhbftew1C7ike4juk0P+Y5nF829XytWJ2jIYFm
xEYHlEnY4hqUCvgclgb10odtH7B627uqsjxLwG+dx5JjtQy16/YlFM3k67YPWK08o1VumXLtjq4v
YZQMttxBS7pJo0b+Kk//YU+L8wMjmrTumFw0q54B5NXSTVaIjKwlq1pM1OQWjU8OpYANuF3gk6bb
1B1k7R5AS4ebXNe5Y1onek9UAoxx13zZNuirF75XWQZz49wepxQUkSwC5XaAldC21X4tWC2yoGJ4
kNpjPwm/g9tLASwTse839X1tIUC91iTh4ITBiduAdLoUxyqwbQOz1qtWo0/6rm/sEQUQ6WPXzuoL
B+J52558rVcFwBt8M4cpsus4nHoUqPme5i8pdi4h+YvcCVntnJtEDakCUunEczByH0vXVu0pgEg2
niisuKdtX2KtDswnkoMqjgmNpVl0mGDUse9mcEI3Pd21PBDm8sJaEJ6PRQEUcsbrcS/78G1b46vJ
TNV4AtkCDoeeddhX7QCrmTbfNteQ1UQmNbD3LYMP7aRAuW0B09+hIGmTzQcjZLWDDi2OG8vogcov
FyCmjQIXv2YbH2n689F/AXt96ZHrOeqsFPu2ASKqqcZtV0tkTS3rAJyxIsv1MWqjcV8vugN2NmwT
euHC5Oe+55Q2Y1JzfawsvNYW1jb7DJWo25a/tTrQJQEp57HITnXdLU9LrGcQn7uXSkMvr8YvIjZd
RWxOvIdJnNVwL4bfZHKZ43WavJQjfK711VkXQAykq4OUMHRA6nyKvvYA224KpDWTSiVpkqMCXpwg
C8wb2DwXDp7Us/m4rflVnAKPQvolBimW6bbr976eefmKJ02XbYvVNZBKm8xh46TlSZoEMP30Bgjn
bYvfmkgF3d5gQ4qmW4qt8JgdXTdsfBlXYYp66yovxSBPy0UppTxooLTM/LaZd42jquOmtEvoLyjz
/Kob9WPMt4mPyVoYGLMYR6a2pQfe+3PdwcKzq15velXWskAG1VE5wrvykHLXJmeqG62vS9+6d9va
X4Vop5OhblwvTrRPZpREUkNvhtBmL8mPL8H4iykgWQVpFQFelfmcn1oNv1ObT1N7b0RcFMe8HUR+
XbSLL+/skv8PDtd/nQ5+9aH85zlThDTvpnpocFKYPfjrSVM1qT4qhahrTrAqVQ0Q6y2AE7uODFjb
5zoA+XvdN5qX7QkH61rBaWBRE/wZ8hDlnwnxSp+7OIhe7UgdFu/BGR718EpxIFbvJpPD8/56jqgY
wP4DDzaqdjGRFSl2IwCAOBT1HI9ux+D4XnzWY9m6ZEeVqNprsihUhx0CDvSiOIRh8uNeBVLPb6E4
9VO1YwqQDlQFhmoGJyqRLuJ0JwNKPdUV/DA4Sllb5Cxtu+ursXHooBF9906nsFE51qLO/mx1i/8e
HTyvDhwyFgJOfjfBnnPyaXVegpsBaVExMd3nHklbAdOJMYkBPwSuoyg/dRVV8mtbOKA6QM9c+rHd
QRxYh48BJKwrvbSwkuigMTN77yuTgPft+yU/gq45p8cozWezzzO8aXIPzGsAgjCdFhbfJtnEgctm
bmnPfQne1RWqfru94Hrid3XsquwQV8TDA1JwAM7mrM3gOoJ6md08FHwAztnD0aw4WIkjltgjQzIX
PXo2dKMAlpSLa+imqnNOBbaNmEt4C2ZzBjk8+FoZdnZg6kZNe3Btl/4x2JYffFhm4PGrJZCTHnum
7pcxzfj7EsRNcU+AoiavlrzMXHFoFgeV90l6l8DMdOHCNXc1CuTxvHRVaXSuiBdZwEEFRVDYjbVx
v6irwMnsv8A2uuoL+MMiGXwtxjqTT8ksZhOAZqcADxVZdFGNN67pfATEzNIMwGo3wk3uGPAs+/46
ZUikpddcdVkJwwolT1wBvtbz2bfg8rIQmemys5yAanZGHcGPJcs97wtXP81zWgB3Dvh96k41YWbe
90VJUxSVlKE5IMdRZp8yS7r+Vs4LkkAli90MxKa2SObvZAZQOnZQ1mIbt5fYzNWvE5WN/AQ9hppv
u9QnyGrHFlLMBdfMdgJQtYxhI2R3bcmhyYwb9yVtoiwASCeofitYm2TAOxtWf0EeJGsQNC3tp4Op
WW/uQRMt+JMCaKc91QEOPQfZxz27WViUqldJ6dXyreqa3tEDHaOe3g8I2vLY6TKk17pN6uEDTFEz
WEUtVBXwtxAtlfo+tlYlX2id51m4AOLb4uz9NLGbeKxo/7H2PMDLJTWxjneFJ4lEJRjjDbjZvlDF
Tg0q+4L6n0F/ALRvKfe4XcLaxVXShzuP/HuGP+4j+rWvx2m5blMdwhPM0ZNkr0tE0tea4jW/KlS6
3FsZgwWfDln9kI1O8GOcVbp8M6hyXh69kFMK8HHaVAzYVBQu8Wvjbdf9qXBzU97WfCCAzvV1k5+H
VCbjrRskUPY1JTT9lPGUym+JV/l90k/RDa6Rlq+yAfa99qw4FNATRYe5WjJ/g5rwabmC1ojA36ai
8qAbKrLXIsDK6j4p8iq59n3lwjEaynq+glVKzM+Czyr+EHNg5t+Ugyz0XgcbQUJdxxKgfdlycL+m
xbDxzsSLjQFH57p5h0L8vH9wTIryFJeqFwc71xPmTs+ysTxFoUvGu0FO/GszG7zYObI0/qGcY8C3
87Kf/ZGz3gLHH+O2arpVNeqhTnnh4NYxR2IqnsrMSHrd6ovFis2jkX8pS1nrfdEZZeHd1CV5DJYI
JfO1aVpjD9ancXSwpkuB/20WD6qvlejBgcVFAvXzjF4AI2/GXT1Hpjt2FwXPDvrXRd0Pfi7pkenR
/wHTRc8BSCqAhAOweuF32C4V33OEsICBDXjkIKJ71n+A/Rtj0EO1LRSSO6IAtL32lo/+KQBnNea7
crACTjrJon3f72qLZdrvkPGezFf4jBD2HiX1IxYEBXGLfNOglcuD1NaNRzDfcNN57Hzasp2edMfO
jUykOk5TAfA5YJ82W279bECT3cGLWMkrWEBgjxj3siyvDThJEewXKmCoOVwH0kNJuYsO8OFJ5EGE
Zanfj/FC6qvJLl6eXdvD83rwaR5eEYCqHuPE1NVbZJHToHZV01h5QpFpYWFvhBPMfUAWIjtRVWG9
s3nOhn3UUgDx2yKGwU6/jIndUz0K2Jbw0eSVBzN/MckbG6uW7lxHrX2s5likVz2ujOv7HsLYathN
AdbkJcoQd4OHb+l1QqSxD8wMUfc5rWawi3lDDN6xrmyb8htpsgVvQguFpznCtrGaTvhmMLyGfw01
77iayvzGFFVNYNhmeHOH6iMwdI6YjuDNAfQJyb8vqKxCCaQp4cxh+qoozhOYPhXekQyyq5uytkFf
6bqF78QuTTysB4wGJA1A/NClb/GZ2fspKe38R4MaUzXsZVr2dD9ArQ3PBcxPcEoCXPNtnXJLrjKp
FzA9u05mV+00wmAsaGcBhRp7D0J0NAlYl4QoKx/RXcYeZg/q9FXUpWBR76pcRe6pbZe+uynmGChg
nDeW+StWDdMplFTEcfL6clMDEDApB7HcLbGkLSDE7RLy66zGo0ddCgdA6JXHhDw8oFjejNexLaW9
mi2X7LJyz6UpdwWG0ZidlYjyGPLWYnHFfqh8CK+JnOGmBzBRxk+A42N+g5War8eH2CbZ8HkZjab1
rrHTzK4DJfF8T/H2lx9rMwMpgS9J+vxBITXu32QKg3izpPU4HzrimL3C+h9pGDXZtJ2OfhHCF9g8
2X7Bwxxh5zN5FbXvRBJs+zhhzKaboV5c8lBPVVntaV325uOsRco+takIGVjZE+raQEBuSFN861Bi
ET+iyJXKzz3lUv0xNINKcb6Cfprs2zqtBdzxrAnYv8FyjcPHJ4LhA901M5YP7PZQYQK3sUkcTEaw
29llSkRfUIQa6D7Gol5fL25QT8Lh/T6q2Dd8X80L7l9a0dEPLIUuAtYrWV7vcRalAkyzXrhz2gjG
J3gnxe1wr8uhBJ89gdr/pGXd9Hek1T5qdtyI+XPdD3Y+MTCFp4eki0eU6+CeVT7RrPPlaWoA1ngc
0pJ8zAygEAdDc6QCsiqy/D50OheneKx9+oD7J9K9aZQwC9i+3dBjwqSIDXhMQKiWnRVqLsa7vIVJ
2rzPKC0eA5Qv0X7mVTu9MYsfJrjOkST1e6iec7UXMqn0gzLIMe3KtmiGIwkGm+hTO3gwx3PSdfCE
yeEwl1Rlk9xRpy/gR24um58sNV1Z7GU2sfTQuiFOHCwZ5/ChzhoF1vnS0lo+aRYZ8r4wgNOOncOO
a18WdbQHgHWCAQVm92knPCf2Q+oU6KkF9xrrvZhjbNNJo1sN20JCI3tdoQvxa9d3VuxTxoeDCqXr
zmpGqH9i8einUypUAwM8MkIhmdCKZAfSlKyDf2CynCQWIw/CO8trc+8gnZLdvuWtaF4pk4eHLFx4
icu4kFuTZSo+ZgBezFhGseU4jAvFtO+bKSquFe+YfXJNnkxvOriD75GWHtI/QpP7aZ/7kl5huwbu
nSqzfY9bt9041+VVabXYd7SBv8Y0wM5isVLverBT+MGOcXpVYD/wwbeC3BZZcwFwy3ow+zJJeYES
D53u+p7W/CbzRfhGC+nquxSh056X2izybojS8TH2qAjBEYjYVwXPUpClcZAfH6cIRneLncWey0Ld
IYUOK3jgBwF4jzgr78KYpe96HxVHldZc7dp2hieWauRD4VFwe1B4jfdsdn6flnl1RSmVrxwvwk2R
zM0foZjqt5I0I3xa+OuGje07VstOwvRPG8hOXKPUsJvjSnqzK7DbDSf4qchwxae0eM+TWd/YOsBr
Ba8z3wPyvMynbqzZTYB8EcZaUSbeFo0nqOJMbSeiK6DeJ/hswSuryuAIGMr4W2XzYN+BhgN081S1
MxwreTL5cKjiaA7XTZgXmJBkYxI0QJzDYOAeB4J/Xx8KPiXRzZTQst9XI0BkNzDpzOW9iWZjTxOb
Qvx+4Q08H2Wgk711VLPiD+xc2wEVyWmUXulKV/RVPU9wyHNFN8EcKtFj9p64RscPA3FEH+2oQ3du
4OFaXvfRJJtPUQn0aL1noWLVITZ1aXeOVdiKSutEtR8b7FH8LicRIc0uwIKl+jpnjAyvprmfli9g
2Hhsh0qbMbzdDWKL6V29WFYfUdyQp+cxa6r69Zzg7H+EwydpT7AZA2AcJ5pCXA8X+d1xEG1KHlyZ
1uwW+lmSHBI5M3md1Cjl+hP28Xn74IzNdLwPspjKGzMYEnP4gOEgO+yWOm3CaxyNRYpTMCSbC8yG
G4N5oeyET+50i5B8q3BY9Z8UU/KaAs+LA3LrxafEEAVjJtxp4ZgM2DagZkhCl3u8Hdgs7XI3YXY3
o5sPU1uM2Qc4lET2feYxt380ZpBpfWBiiLBe5R2LprfcL/Vc7KI0FWRnbT7C8z7/35x9V5PdRprl
X5nQ86AnLRI5Md0PwL0X5VmGLFJ8QdAUYRMugYT59Xsuu3eHBUnkNiSFImgKJpHmM8fwit3ZNZiX
byIpdPW1zw18m4MCymCPS5XN+lgQ2fT3kISV5QwKOMggsYZvUnPvY5VhRyS87wJsT9msUCzM6q7O
YbJAsumCl1lJzEGsPUKAsPJ9PwVrtEH+gYiv6KLFtedYBKoPw/RQDD288GJdpmX/XFmvcaem8AYN
Iwo9SnyxVU/9oWPV7D6WWs7eZz8rtYWdXNlBvz0lxot0OdLrvEsTuI+i9zjcLEUhUnwSBdfd1KLK
DhtV1yEo7XxwQJ/HFaSaGDJ6yU2Tsg5meXPw2HG2wNxgkOvavlmqqoLY9RyEjoh05JAjCormtEyB
XOCP2brxcuUWCVqmx7PpxdR4sEcah8k+KAr56m8OSgjBcYU9C6yHpvO5CoFsUNIvEoTZ8N4aC8w6
Tg3MdQpIIF636dK81wEG4cCHQdAqJDm6zM+2WgsPUSoc1eJ5xbyOEQdQdTXgCCg+TRPPY6QAVP/e
gBGpskhqmJU8Qrsmy8Ago8bPofONlIpHAXbVBdmcJ3W4qozmd1D7hoFZjwX/rqTSHKsk9+FqJJPx
qiGoYNyiXsHlfVDP/tmAu9efUYn5gNBjYD4UGHxAwBtISrDHmqXJR8NYkR9Sg00xL/rydhgIIrN1
8RQ8/1SQRe0KH1jqiZRc5Krn1W03cFvd9sloIfffNsUnSLwOL15XWnuYRw+fUczquRzFublTBjjb
ZzE9+4glhkO6dojVgWuCeHo1KXMawV3ww6KdzoY8gC3AdysPZtRrsRNa1HeG4m5qV4TudXCu9Ki5
6p9LBGMhk0CgX6KUru0N74LOu+cKID6AglSdwizWT9OhwkcZF2JD1SRFfpwJDwp1hHFA/pDC2dk/
UkOS7tvsWHm2LUbl6mOCPik59jKw4lhnDB7GXZCzpz5HPgKHgcKGrMAGCovisYfoVcrG7EsgjWXP
fBozOLMYS5HtKFHBUaxwQeX9nuc0+RycQ5OLYB5Z+27x25ehrAaBcFd3FMGsEeV4oSEhEETa781L
I7Fk4dHpBRFUBIg4VjA1+F78K/mKQVjgh1qJBM5yBBrMp5mpSX1oU09Dmj3XCSqDnjZFE9o2W+El
5ZSZrqTfNF+qauYU+5zIivrZ+oEuItZnE78oBrF8Reqcrtc9zEReTFatWkLBd3HsxmST6N55Cdw8
XygY9vIrUssMlZEilTe66UvsHSRbIpbSbrrvdQKPkhpmKJFI/ZTc557vo5qN0INcSxj/dSftep8d
ZrgU8aPznXVhBdvIJ1CoqHjf9to9eJ6w74NE0Xdotw9r3CSlv1x4DRLjuTKzO/oiAP9nLVz7HmNe
Xte0BKzNLyChGxaJaC7ht6u7SLa1mcLWS8oPq4GMZSdhb9q2YvKv+7n17uHuMN/6es2CU5M0qKxW
coHvL1joMW0rcikge4o9r+b2OdOphB1y2sAg1DkPzlyyG5PhaRrBCPlodYXkzC6TyD6gNMxV6LsF
48CmosC2oDmFv6qcFeSrAzLAsM1HkMhRSoBbS04K2KsCQr56hx4weHmUQYq6yQSBZMgaqB7eRawl
7TPYmkX5yILGDPBmydvHHA8S8tzRdoywbS+wQexRG+Nv2jJTIuItHudd0yRTcyq6pMgiJlQ7fT5j
XS+bujLmelZqrXCP0rOPJRVT9YancAhB/JfzUxC0sDkEhFJNDyhF10dsE3V96qUs7IFlrqKAy0Ho
8dhMBJvIoJqrswJ08z5pZdMi3Z4AWnbLMjxaLytcVEtYIl15njNrHCAL/+pJqKyEFZTkYEzYwJPG
wCIQ5ngTgdEfnIu7bpiueEMRcGZ5fQ2XNPkI9DJM25MEmwIvuRdxoZIP3go4+SkAQ2Z5hzrT7HAQ
WUK/DkGfQuVjrcsV5QFbjTANrNGhyD9ma2dNhC81SdgJZojMsWNWzkRZl7SgO3b5rG+JI4GK9OS3
4+XciA561pDZhdRh4vwAvgwyBz570vy8CL3CpSnE2DpkTNh8ShgZWz1dDiBlwHKomYcKyxj9rpcR
Z2dy2fYDSQ8OBDz4QdWGCfrcCERoBzfpHk7mwvng+gw+HBhyn/HmQEBPzT9UKGiI0NRjlr0jM+ze
o9TzfHrlK2pkZDSr4FGKahi8EGuH0laY+cucHgqqevJGtF0fPEA/IHfhAtIYLJiXRDbhwlaBCEa3
dPji9SBhhxJUD/0A6Qun4mxpJ/XFx0tN7y0CVP9GWlopeNurkt1X6UTAsWqRFGS5NeZx8aQsT6yw
xCyhzOrWoYCZ1WuKRH1AyQGTGibUqCarpIN2rbbJbQZPrPWSCjLXt7pFnTb0Wz6BXtnCE45Inmd3
bE1qQEESWNdegOfqsfsiCBRMMSEas07o/9RLC4tpNfUngItaE6GrIsfP9WSsBz21dQguvQrllA+k
Mucv5CPxOdBetwX8L5CAmbsR9cMyAr9isGMogpaya+Iz+CRWcvDqixw4C/d5Ygv8SBPfT4Z4wn49
HXrZtnB35jzoDgwCFmdLsN7AYw7ZYKWvEyGTBuDL6qwmBHElmCtluZ7hJ0lUEIEnkmp54HVBsKDy
xKCfjVZok175buYrYpahFRcoEjTo1neI7ULUYWkZeuWwwngW06A6iXmk3YvKZVl5yB2oGDiEq1XT
QXfdVOBzleiQwe7ZGcSJIvKqXsc+a2GdelnSgAfPYw/hh5sJqf0M464gF4VADDLz5o1UeTXDDnvJ
4DyZ0YE34+lMfkNC6oLVibvxnEHDE7MpZwRfwMuuYbEkafpmMdQiWelH7mOBixI1KxiH1blEtkqs
0fWXfEF2DTjVogx56QfndQgGlETCBJdb9JMgbtH0V1Y3Y/BGYvNIESoGxfq1zNCN+FgUU1OeRCpq
b8LotryGtqrf5w8C4T7WMtNKyFOL0Kh7yVohpwBGN1osd5MSY/CWoj4HpxKK+v8Ar1Ixls+tNzbe
fZOi4fPgzomqjXDOVixSrmtsBdpc21eXmUHfC5NEtPzUKyQ+/hGya2N33UqQUqdoRQ+pQaab9ypX
MFX2h+Aajm1zeoPoOvBvEBYJ+1RXRdlfqZRPzaU3Qvv4IyckgXv8OWY7jY3xxrBSbIJQPpFj8uCN
dsyxx4G1GmlExvVxGU3Q3+V2ANHFSKLc27UCiiwKiEWTJ+dVXRzzPvWGL3DqaZO3fLLY/GvQoQu3
Xnkr5HgRslZNVl1Obcph2ykhWRtRNcPndGlqzS96VNmnuCrhWPGMqqKUV3mJTmDUEgMAwLHtUfMJ
DpibK2pb54qad+p6xkZ49pgCRqV0vfVbuwj0GmWWDCdCAa3u4GhN0e+BX2ePzLaCIlMQLt3cykOf
KSkuhnnU60UrZo/UEVnYNGrU9FJIKzWjpsWNpL21zxIuP7AgS8VobhDY5upUyWzUT9OE1syhSoMi
BTsR4NT7vK4r/zpJq7p8mgIMzPXCgtJekREKHLcOz8qgULys8r4YlUmv5qLX5TskenkCi+UR0XIH
U53AoGwtGCYYgf15V7Ve5BPuLy3MvX0V6FMJaHC49J36HarHxNJIa8trczRoBdnxEgFYj4EdVNH2
9zinaxSeAcZBKw2xm16eOIYd5Cots3J9h+5JAm9UrOSTXld1gyTa966Zl2gEdj4ZURg5t/ECFpPC
91vYmatOwjW0SfOQsqUZfp/yUQvU8kfr2GlIYaiUhXTypUKPkwF0RTobuMhHYQP+uA4M1/vGzsyy
E0D7jKKmMUuINQfwrHRFpM0El9jF9GcBqsH6d7JPRH0ptL9OF13djvyQuqWtb5hd4N4uIfzm3zZL
r8ZTjiI+DT1LqXdCj3LID1WQaqSdbWdbREjc5PzTrKAKfZ2saTE/qnM5HrX3LOnXr7yWPP3clg2p
LgkH1fGSoOrbwYAcxUY4ExqG2KaWYr6hwrPLtwXOue3NsqSeRYFvZkG0aoQjIerLI3orubUA+3WD
uB2JsfBxX6AzeNnjEYrDuDIGZyGW+eiZC3FGNLrgpAEmvaschETfkalM7W0/rLS+UlDJWs9fWyXg
OuhhgdKzVaL4jDKfxw+FDLzWhqVFPhPZGrPdHBFZlzggsZGe0/ypb6c32usdjxbPozCtQgIDL9i2
lecR1C3KVYgkeqnfWOUqD+bVucq/jufz8asahxZV8E6ml12jFxoS7HfVE+97NmDtpdJ08GcP7FxH
KDFBV0ZlJCcHzqQHeA1Pu+SOZWqYTthGh/nSVXXuXoZibuebZlVGvu/n0RdIXrpivFoWtc7vA2Va
98b5ZcovLLy/QzPQpAsRjcILt+bt7HDmooF5HyyLVlc2A9PgDo0S06EcKKcVpa2uRNVKQudOyOET
iKtdEIJYxCa4ssIdBBF2lz0CJkERETlouD4WQDbiXAQlf4YBmQsS/axaogHurQn6WS6uk75rhhBC
DIkImwA4Ah6h992PLygkpSjeomBDhk+oVqy5F/oDwtcCDmYkGVBDrBqwPULmLPLO0wx6KLRE6ln4
2e9gWC/wTRwnaF50sXGDzIto6giwuVcoFM2SHnqeAcpx+E8LpSRwYWG5gE4VHyICRJANvWDoYE2e
rvwdx097127K0vZSZ+fab4r0e27Pe6ZI3jTM9kdUC9YRuFYv8S7/MxlnMi8W7sBD1c/zAW47zRiu
SybfoGFVjwc/Afl7H4Jpq1XlL6I2TW2rI9EfCvHWd/sgXd9ZKj+gyGXFHdo1uC7PHwMULXK5k0Kz
1aiCrzPTSa7UCcckQRFJO3JrsVv/Skn7L4Td0TJ4jfRBKYwNQKShM+Fh/XWwSRuuzeQ1+UVj+xYF
J+YKEdawKWL3s0XpFglW4cHq0pvxnX4OoTqjiv4MbbThbsAZCrrrXq9ODcQPqwMk5OdbgAe7CPEa
2o/oxQW/ELz4KzDVBgvadxZTjXP/BEGATj0NS5OMhzZFnHuYcDKNEUkzr0JUOi/1xc9f7i9AllvR
qwL4MJwmTJ78IGXokdMalq3tPiUwkDdef74WAmBWZVoCOWI+lz19noI22UcdIRvkGcL0zrRpIk+L
zpAw9AusuSu+8+IbhNlA6VA3oy9PqEEf0UiF9ytF5XHfmG/gocns8kHq3D+lBP68Qe+SkGY4/fdd
/fylf1jtrGw50EEYF7bCSlcNGqJ0a/P084v/xQzdKmD5PTVTOxeYLpnS7KtFTWmKiL8wyJDAMqoN
2xFo7AvwSmS7S82Lb5WxYKoyKS9p5AnqifK96Hp7V1CUV3/+Qn9u0i052axuVSwcZSH4O5tAZ6hA
63qBwSvFvy8LHfxngcgbv1MLWvtx3hZvizV/SzHT5EVi8zFDrpJmR4i5fZ0dh9JrOCiEZL94uj9f
nSLYPNzYMlvCo7iPG1jjVCGOWe/ac2R5/PnL/9XlN/vN5HGU/sQIMRm3fAUK52G2weddl96qIgzQ
vMpaH8i50k8fZ2BaiTG7CIxAKL2e4C4JSh+11j5eXZcd3YR9y6vqL/uee7Or5KtIwKoubYxNBRIL
y50JfqV4d17efzxHxFYGYfIgRe1a1ceZcXIMe+UXt53fzlCLYOOya/WLP6gglPVcoyvex1XOP1aZ
eO+1+wiSYutuNMP/rPJV0scMYdqFsz0NqRP7XAKE4q+/asoyMCM5w4ML+t44rw6F1z7v+6js9bWz
uWtB+s9sLFkupuPKxwVBAxrg5WHfDTbrVGRpGoxBhSk5ew+5YW9RGNml3iDUZo0CE9hBqxOXThb9
MJD8TcL9XSwCIFpeDwss0tFgdksfcyRusRew4YGmU77L909sfQ6ZckS6HDMxIetyTsRjlIX3qZWI
rVeSmVFrBiqrj2sH9CZygVM3pTt33a0OAtCeINRqDDm2x2u3sOtKzm93TZStQ5KeUjQsuxTNxySt
Q7Uu17qHnNO+i5+3+R9Ofo1Zghy77GMAQe/RVLrpybDzuTers0dRPfEnr4sR7L7Paf9Qld2HfU+9
WZzJLEyZtkUf+xiZUIMlDwi6+ZVh+Pnd/2TT3ToVDbzovKLRHSTjsy6CWM/D6Old3Aqx9SckBCiI
WpIuTnOOHhYg8e44Es/fNzBb/YOi0HCsKhasG72YKBh9/7HKybrvi27VD1wh/QQ+XF18LjBF1Io7
nKT7pBvEVv9g9OqgkXOD6dJoAVAMWsUlcIOBduUu5RmYi7ye67DuIzqda4x9mk2APEG3N4YBNjSF
ds3KrdPRUqIK2pukjQPPArfpptZ8GzV6GfvWqtysVWoYEROKFXGfLfZgUr9AeSqTp31Pv1muSs0z
mnmkjcfKZ4jP4TnJIby589k3K3aoYMuJUmobW6HSAQBmVn4CqK7+lXzGX6zZLXUckBa0KYH0BGcE
HfN8MO/miu478+T2OGXNZDw1YtzroL1YLLGnCTX3i13jvmWOO+740lZTGxeJXN+TJkkvEL+25b6B
31LHOfZJIK7xWTVKYfakxoCLEM0sv9t5g030Cxh02aA7iJHndrrs++Bd1lX7igFiyx5XpWGoxPdt
rMTwlKf2YSqHp33jvsmo02SZeFWlXawgXlY3E/goQvCdg7JZqh3UugNgC9qYo5r5UUHP/GIsd4q6
4aleb2TDGTu4ctkAuAdgrw/XndAD1GffNrYVNekXD/TcClcHxnAMJW2vyvpXBkrfQ9A/OVvFJupF
Ox7OXgFr4nMdGiBJUxfYbFQ+l1FqAAK9MO0yPY3GVpfccs+Phyzr5Fu4a6vuHtLDtn/SyvgXJSwR
mouirAXqFSBuJ3fp3AVoYa+i6Pp3U8cAJSVLV5efmizzOrRJHEhCVM7ZCMkT8LQOFYVAb+RPDPVz
dGOCImZqzsRl0hTTElECIdMPHkwFlxPlhVUoY8+45lTlw3pKO51ZtG/YOp6AvZrXg3WG1x9nhZrw
/SB8r/hsqey6GNx77eJ+xvse2mGVgPY5GUDlhkEQxV9UOl6kUBHSN35Qn6t13cqeWKBBB0Cf6rLN
gXmOwcAAL2oylRMH14tUHlHIFlDPrjInohRQ5AbxrNZLFPQ5MCsGnD96PdUAF14CUz0IcNHKdIok
L93lunrmrq8BrTsI4hxavQnkDZ8qCqbavihka7yDCiwwJKtuYg2d31Cy4gYApn2GueiTv578BK8G
jdu2AYSwTcyhIVMRzx0B6GrfvrDZ7c0sRr8ceRMDgQwetvFClnK9b1/YKuNwkSyIgqs2Bu/wJRHl
U6LynYMevB4XBwV7lNbx3Gg1x8AxXSWS/qLG/BeH61b+Qjo4+lAo78ZM6zkEuA4croruK22KrfxF
T1IOghxt45QVYGqV3TcoYLzd9TG/y/P+kN4UDjy5WpEmRj+ovYPzNJoAfDD7jm6+2eUzPydjzXwb
p30pbkApKGBpOg67VN5Qw3/9QXuTOuda18RlkI7PfdCtx97UwbBzKm7mOa1zunocH9VPjZyPYEyM
a6g8We6j7outjsQAokbiZUMTg1z8bWrFFegW+9xexVZFoh2n3nUgXscZ0bCwGsBkqSKuC/Zt17xh
m6DGyW7lDijPuOo0wE6A4QCihmoH26d5BszB6487tXVFAYFDgEAoUARqAtAjz/epvgq2iW1aNSXF
muIIhzw8xGQAzwVLaiLxvsHZTPuJLADo5XUTQzWouvK5k+Dkdb2/T5pMsM3Et0WdwkOpwU4Gaeqr
rObkI3LaZV8pmLHXIw893G41FvEqSlnzZSKSMYa+szrsG5vN6cR4Ner8vMEXuUmB0+iA5R3MPhVS
wbZrtqfzOCNPjsGF5S/gVa0vqxkBI9318H8QlmBAsGUFRA2kr5x3WeqaRiSZAK38+fX/ojUr6OaM
ghV9kvhVUMdrBYDs27bMXRMB6s3aw2Qb7y3MqO88T1fFAVFcCfqARjJ6ygBFbPZ9/a32BDD1gN4U
iD8BQQELyjNFCiwv4I37ZD/F1psKeCIglLvzzpQAXnFt8rRQ8dItA9n5kTZreyVjLwAIqmPOaV6G
8wRSTFiUUArfdzBsW/++XU1fM9xgGRmYPOv4HsahX34+A85bxJ+E/9vmfzWYZdDjWsfAnQGZl/Jv
oAbtffDNyk67lVpbKgO+rThVrLxizO4rAdDNsjaeR9IpGOCyK5yNSg+wLHjYPu4blM2qHrKqT8ED
rmPILgHck4EXbGS+86jcduuhOtDUNb5onPfg75hi4l96D8fNrmffduttIepG1NTECFfulFuvwWnf
18XYNutBSO4EfA3qGKC27IpWfRCmOcR09j349gAu/TxwJTcxLwPozACG3F1lAK7tk+cWW68qoeeG
+zUxsZJ1EXWgZ0OsYtm3RLduVX1bp2mi8zrWIptuLIQxIjUU7uHnQ3PeSf5kkW4b9noqFwdQB8oL
q+gQNROb6mNFaNMcQcZr6l0xFt/aBrE5TZJ26MEA7dVnJOq3RmXvf/4Gf77NcL2JUIQjaA3CCRrm
5OAMhZ0d3QvAdvs6SVxvApQcsXINcHMV6zZIUN2xwaXx5bhrSfGtcVDDinFeezx8AuTOUVLWghQ+
79sO+NY6CHBPtUiLYgedBrqA4IPmb1TUdeF2JYt8ax0UuClpEUZUMQVn4RCkhNw38G3etVeiAP06
elv8HBn51J3FX9O5uSoIJXeMAba96+nFFjkSLH4S+DxtYjJyIDQxi4rzfk90sy9A3GJHjJfbzmnQ
o2Ee/jQO5DGlya6JI8jmHGnAxwtIj2dHyVce8h79JSgZ/Ar18ldrajPyNXZI8BXm7AgOSvLoFq99
qsFgP+1bsZvIsMprOhJmq3NgEDy0hst4OEvb7Lv6Jp0D9RAUQXNesFAmDpsueAATMt+1GXO9OUnG
ZaiXcckrwFaWro2Gsu1+XyvduH9e/7++zP+dvjT3/9x57T/+B7/+0rRg76TZsPnlP942Bv/9z/ln
/t/fef0T/4hfmrtP5sVu/9Krn8F1/3Xfw6fh06tfHAG0H5aH8aVfHl/sWA3fr48nPP/N/98//I+X
71d5u7Qvf//tC+jTw/lqOJ7r3/71R5df//4bPSdf//Xj9f/1h+cX+PtvV5/aT3/8+y+f7IAflfxv
OhDfLTuml++/w9jfNNSLiIAKmQSl57f/qGFzmv39NyH/JuHgRlUQQCsThBxEb7YZz3/EyN/EmXqt
CWqqQP764rf/+zivPsj/fqD/qEdz3+T1YP/+G9DWr45MhevrACA28ACJDoi/TS9qqNuPiyvre01A
PAq8BppHJaDNqBTNp2amawRqBmi+w/QONd47+NYmS9z/LvLmUEkfHjPNzUg++VUXEjWei0lwb4Ic
j/WvSpOfTmu13s0oM9sBP5g/aJZcTIuaDoyUoLbMnjm01swQcJIJ1EyhAZeYCZABWXyCQgP4rKuX
H6cUSm1CEBoCoC4juA3lEWBsPKqiJM2rDwAqww6rYF/hGGgg0db7YZC+selwnRfNl2HtycksUA9Z
uYJ/TfvEQEOIxky4aOg1h045ex80yxfBjLjQpcruvCqrjrZx1Xtk9uaWWzpeFDDvLe+Le3BXLwad
3qzmJhX9AeIWl3qFxEP66IEaEasJZ3bd0+pAytk7rmkKBjRk3IcW5HDzRTcZFDqueAVeNpRhdKT5
qUDLftUgJIkvY1m3EKWVoMvbCYo8fKkjKOWESQKl3cup9ryDp8BSm3Ko/U3+oenAB2FfoEgHkqNP
Ca/DdeZFiOYEZFtsQy9qqL6MwEfyb63X92+gYQPxLY+LD17vfTKo7kKWpRRHAc5iBKZDgQK4+Qqz
kCS0acKgtsDB0hNrGjMy00gkro8ARvFOydp8ceMcHNa00QDTFvbKLl11mP2uC3vwng5t4MPBqyb5
rZnsdJwQdB8g68WixNnuLVAcxZsxsApgIjEfSs9lNxB3Dw50KD+k3WQPyqs+wzfHhCUEYE6DS8Aj
csV4WhNXffCFplj51Nw1FtN2bLuPlVsSqAvWxYFC2/OGT7MCC6b5TCGxGo2L+r2uYFUCCBOoe1A9
OBYcmopqGLMTq+QTPl4eQRsnvUK+VESq8+cLpdUDIg/wGdoqOXaiIZGTS/OUlCqN51K/A9ASXDAz
oCJQQG8rBYnkEEyTvVrhvHRPhiQ42WwR17WY0t/B91THAWJFh64G8DYCy2I9EDPmnyAAAhkcd57k
YymuVVf7aNRUQchrUhzhg4mowULYESrIFcbA+hFoDDy0Heo1IAyIm6QwMOqZe5AuGSjieQuqhIXU
Y9h4I5QcUuWOedHVMuz7zn1DGO5ujc+nPBxWxY7llDRHatGJCtQppycIDE0upOWaHNAnyt54+JDH
vOyzAyTIoRiXg5xfrhD8YNpTJ+sprFcqIPSnfGgZwpUXKpyOX1TJGkRgd5ch7QGjqTLwvzVddTQS
eO/Bz7y/pnbuQZ0OZBWClccO2BunqAGv+4RxIGHtr9XRZfMQFegbHQLIIFxmyJAjMDjmcB6T9Dik
Db+cdV9HnmtptHCTRHAOFGHpwMRSqXtXA5YZ5Y4/+96Unbl4y5UIsIv1s/++HBiN54aqCDSXb0qk
9jC4CR0zSP+EED16A4FVLxLgxx81Mpa77GzIIOp0OoCSWkXdqosjpZqGee6fBSK8AM2uprutmgqu
aLpYDnKcsRrpbI7MJRAB0mwMs6TKr+qmxjpRkwlBxF6hhwhx+rHD+q2hUxEu6ZKGvsk/TWf5hRL0
t6sUrxuWIMmeEDHVFyyp3KUZ198DyB5BJE9DQ86tcDCb+xJfFJJyAdqtx7616sIxlKS6AtIiP5xt
/zpMfjw8zhHO/2Zb/zw6NPV95uP0ouBUvI5svbotO+gD1fdK82ujx4PESiBtcNDQp0r8dIgamvwi
yv3OhXh1Uyk1VLSZ9gXljG9vWk5tSbp5pveiQbDYFVECMcey+DpMGBlokhn7BHJ/oB441hPP/j1v
VLyz9LWmFIcyBUdV4fR9hT4rwYYfaZKQ++LMFA0LTMSfD+ofzmOfQI4UDGIfCrwiUJu6DZriGrNO
8fu+LD56efGh4wJCpgP/RRXhHOO9Gkef+ATrEmRlhdttC5tdZQoF3yN5XwNJt7jDdNnO1SH79zAi
GC+fBNqnVDB1LlRu0ZcJrZOmgxryvSMJLKK+kOwX9a0/Ga8fb7BFji5GN6xjuIHlt9CiKsRDYT79
/JOcY+3NUGlGMNEhFccA8N9E+hNjvjfAs+x+BAYrc9dincJZPBDxrc3+rSrj9+GCogY0f3yliM8V
os0fwY0Yroo0OdX3Hb+a6pP+lX3f61TofH0KO6FzGMrwMmrbxGEJKOIWYMF7D2pn6wGBxr87VKBK
a4Sumkjqy60zQ0t9Rr21bB6ggGSGkz7LYsa8jSCA9vMb/fGzUy012uYUbyPJ1t+nwPqBHJ8rHgIN
bSnPQmV4+b2fgs8/v80fVwnV+O7KP3MmBP7/+nsoPea54Vn+wIZHvj5DXiGk45es+1WKup1igLAz
SamPT0JloL5H6T90fVOOeGoCveI+a2+r6o0bT2oOlySy3i+6CNtxw42kgB4pZQr8YH/bS1rQ0aRL
kOb3qjIRqz55+VMpfrVHn9P2HxcMbqJ9BuVxRQKsmC3Fz4ketb4Ainmo0YRkHMMF+6V+yKubmrgr
o8YokEVUJM8//1jbyQ2ywTlbwgaKpSPYdk5kNUg7pS+K+y4ak5fa+9V5971//fq9EFcGROHloA7E
tjy9HMiaZc2K4n5OIRU9ONfcwjqUIpZQbcRIMh7NmWENFzJyhPLeAB0hwj+yERv44DUfGJl4CLnk
JmJdIR9MbdzlQvyXGXZJ93mjTaT0oGJ0D9WRAnQExyqEEDZboX6PkzYNgxwBMpT1yrAtA360WiZv
AkeHEB4368k3ibxomJx+QUn645Q5vzWamoxBa1duOQslpMODFtpY9w250N2Vbu5oef9vfzncAms2
YFQxvYXpVo3u+eSnxX19I5HR/Ioktl3FmBgSdHYsK33Ot7cYlhbkPy0pBrkpbjP+zRu/DVDwW4Z/
zyNOBUIppOwowQH254PTex7JH1axNcWc6akb7wGSDoO3kGn4xfb6xxn++gbnF/3hBiDMexU932Am
Yb+E7XD4+XfA5nY+YV7PcZwKRDL8QzmOok38Ufi8IKnXqTfQWBmh5I2GKpQg84uBFfNFM8N9uUJM
/wEyK1kEyS4RT6Bjk5Bl/4ey89qNHMna7RMRoAm6W7p0UsqUSqWqG6JkikEb9O7p/5VzbqZ7DqYx
DUxfDBoyKZode397LT/l8l3coDEAI3KszuZujteCtb+d7mHS5vLDHizn0U/96SwhxaYJSbaful7k
4bRSbEW4R8WpVzOr45xVaS0s5lXPizUcJtR7vbd0UTbYEHs6PO/BNA3KPNl6tcQkE5brrMb6Rfp5
e9iWtcpCaWV/1m6F6thgwDy7VssCmz1zxC+8Nemhv4YATcso0/rv4MFnGQz1wLrCTC0PolDty7nc
RZVA2Wup3oGIOV77s119+zC38I/ZCucrmKt/zXVZY33t4ZuhwNgCnYcsPOMx/WGB6IWseku3u0Le
D1VHY8Wa1YOHE+zZLXWFZGjwfhHfApsOYB+Bhrd330W3dvdS1M7ZdbI+ngakjGWD+Tg3pXiHIGae
PaIGoOKQR9uV536yi7iEK06CKGuBGK20TMLNM7LYcjz95HkcSDSwH0nvbR91zkr60Mw/XTC9EQiw
MfZvWMZqk4BxcsAYZiafdbN9yyRQXWtYnaSgQx4ugFwu2ZABmO7mEoikxQa+6io+qVS09/qgNfHo
zF24eswcOZsBra6lf68qsV+7fG6S0e6KYILzH2X91h27rCW9nbsj51MBXSDrp6OaSzq2rYXbuxmz
CfoswGgfas19J8rq1FUmfQSv8p4MUlIg3FazOO7N+GqMeh+yBlEmgwWOzdT0Lsg6bzyRA/MvRjWJ
O6Nf9LveWeygrOz9TEnnH+xU5okzVy3dKN3jbO5rRaINrSe+ism+52i5AV/VofnqpXp2hC64ZCbx
5XJgFbG8Lf4P9f7GnlV6Wr1+OW+2JcDrD2CGZ39/VpbfXWDzL3+yyXufa1T2GP2cZPB53rNKucLY
a7WHcdz2p3KxyxAClzyiJy5jT63Wg+esBn9T13qgveKcCnewEqkcjh4uSQ0n66yogXsELSN79Vfw
wBDqYTDR9k4sw63/+J5lBq29FGFNZidGG+FcOD55p93oqzP4NOKY9daeGmLoOFxQUDojBBvGpPPp
Rph+Jr9R56EUg/XUz7MDm8SD16LZEMDTOYUhl7VxtYOj8gkQB1U5sF662VN48zr27JPGjQVDfBTt
cJx0oMJGpoG+14r6QKcv+4Iz0QeWsmRgg20O3HLCs5t3v71t9GL2Tp6UszeRDcTjJLNJXTVoxqdS
yDn2ss2G8+75J06h212/G5xyW8M6sTeb8R87emSocY/23skDZ5uWIhA7ZoDGckFaemK5+J3bB5sx
FYmR9XqgeoCjqqV/0ao6LJzaoD+05eduEE40pdsZxnxT/K6d73RMrhwJsjBNc3XnUFDdlVZLq4rZ
cpLxFww8hjBF8+ItduTXTpytxe18v+TxbJWflEffRssZNZ6YSvwys7WP3GH+DqsfaE2TGicYqig+
GHo97LlMjzn0n8Bgb/5sA1uOnaWQp56+7bFWLG8AOB3vp63db+ANFS2VB69aM9kU08Zqfurb6QMs
Uh4t6eg90gGiSSV6EbUWGaJ8cKz7TVuLkzUqPRDWVBynSvPjpUJCod8YkV7Tz1Hl2L4E9LqiQao3
+3lVpQZWZLrfMt05gRSjhTRq+m8ouMMFUChSYB6z7H0Afqa6BRovN+7T2Yfa6nTAI6u6Tcw6U4lO
hy1ge0A9GgttObAo1bFxGuceicGeyK773IvWv/MLDex/rtNhyElzKkP550mlb5PtgwvWfy4N2E4n
b70AT0qe2LORgdZoPsxZn8LdFHu4jB4Py7Iq31fIfccVDMUT3MD5a4eSIkNrErclkml+mduuuPBY
7E7jkJZXtzXah0xxVlrKIj9sfv5sTG4bt3u1hhRH3+zFmI/Mt2EnAJ490S/Sw+HWup1k4R+Io6yx
1qg8maytQMUBFmTR+FxJcPs/863pY1Vk9Qnie3sUzpr9NNbRjR1VAq01p+JxcQCo5G3ahRZ24WC3
swn2PMC4tYWBF4C61kJWy7qg0Vr3ZWmdLKxUOhwH8/YaTHnehTZkn7CCtvVmbKVtBrmnLTzueT8E
27h+WEgfkkrvnSMzxPKbr4BOB3a15bQDU/28d6t+HatHRSuqoJvrLh9D7epoIOj59EUnDjR9nzvU
IAlQ1DkxpNjZ9V++GiB3wQLp/dwXtYKcbej3wMwmnmcd2E0iW+FYyC8Q31zizo0Knzb6UZMNCGyt
BoNka/nj6lrvSLKzT3NetMga0uHBcwv1DqvZLqDMaXmkmWt7dQvL5PFtV4famocTxBsj1IyluLAk
xEc3UUdMqviY2MSz4n4wLDvC6lA+SY8hWNAsRXYAr5KbAW/yLtLxFB9qs4D67c9iDhq0D4mixrgq
SoXYbawqhOfbBZ3fuwf84EWi1/KDXt4WiLUzz4Umfiy9Mu6Vyt51fgmo3pDpgo1udnNLsEPxRI14
0zpY6hsZfAlbvuId3mAYDu3UGZ8ad5J4d2z9auRjdfHgYqDUsDcP1EHtBzoAcSNw61GcNXmDDK4u
HDGAsQBm9OFpreDJZClxCMjipPqBTyFAAIs8TPoQWmzDxq6a87eFU8apvrVyVS/50rb5S9/GDAad
wv3ByCEGX2xAldsAQs9yiboZN8M8FH8Kkfa/pW18Lbf/LXYfceGMZzkQmAp7zfPv7Wz5XTiMhHCT
QhbzzOq49l31xXALIDlo8IBO2wfI+t9qsbTfM6fkZBLIUbVSN19uk+1wsplVwoHd+2tRasx50nmJ
Kt/KjrNgXOyO3hLmUG7CJW+HMPc2LRwwlsRYHqrI6xvKjWHeHqdK/50Bp18CmfXvhrV/CbvRTjTz
+pEd7HWDOuLmlxUIRuygJQgXZ363KpffWV94eIy4V0JAR7wytXm5OlVmBxZg6Wgz57WJtFZ5Bzwf
D8COrxZzpBF4ai9e++wN8FSc4wgKtMXNgmUW6wOgbSdKp/aPVu9fvaaNdHcHwEuGBZEYT/KFykMl
te8AK5ocM9jUMkUDfCvE1i4sDaefQ4GsO7bdQrsvOPJEHYsjR+ri8l7x5LkyTmuCdaMfi6IINrHS
UxVqm9P9ZKagU1qBMzugzFsOM2ibiANBFtVFuiWTb2YnC9FpCE/rF3DT6ohMtgwngHZnsJfTQWtr
/9yNjs6bM+NjM/FPWfnmJdVq7wexpyT82PJI8sr5sIobGkoHLOIVk3OBBwre1O7kd2i3c9BaFPDl
WE4nyNZ09RmEBc7u+3dSc6+9X+2gJHftNas2EU+McV5zo2LO2DDP7HjV0jsviG2ckTBA1Cs3hx9t
Xc8ghbuw64T3vHm08U1LW2mprIiKxPjRoLhC/LCL+7wSvx2D8iuvjTW4KU6wSxBFOOZeNd3izSra
W9FGMMSBpTWTfcxqZ3xnATC9gvjq7m50yhAYiPHcC4pag2c/L115gsH9xBUnIn3wvQc8N+VjNVDH
Oqv6vsqey2boTWgIWn9qeutH640iTmW9xn3afBKSHWPHz7lMaT0dvJsIJ+gHOUWqFttD1RFZdsUA
7rnN51gu6XYyFLaKsELu9ApWBzS/MDjLMOPp6R6p9CJN/DvcZ9OQlNbcR5CZ00enmpf7ObOzex50
23HuKmDwdoGDtIO6TmWoEqPNyfBnkPJ46qfjfd6hRrD61jmVIPohWepN4wZi9LvnYbDsj7opi7hu
heSk0k4vN685b81uPtRu670orpXYY38pC4XdTvwRTfukBh0uJEemM+og+zAM3IYdHMmzoXufUKKd
uGsY+ALdlrxipIyAj2QJVYIdN2D/ghQ4cShE7kfbbh7TvUfXmisUNqNq71E6ccc6iH+34VqZY7il
cJJZcMqTtdveSzo5QVG02xGQ/pdde/u9P3Dtj/B7TzK35XVbbbQvc1MHbk8taYlZS2Td3CzqZhaa
7WBGjLhkFjD827+teJMe0nS+UY43f4lmqGnHCZXQh7WvY2KRzTl0O/Ydu02LY7UZ83veWKAKdZXF
ZqlPx65qtkfPkttrARDq3O3AvoS2F4EPG+oeUBfQuE1AfNxm/61yugJEsYGoyx3XJZKaVh5MDl8H
xu5unPvWsy03lTGQXVkxS+3y2TLaI7oVekcGG07cvxzD1IHSTZ5tz6pRZrIixrkwfZsZhSU8P5uD
zYZk1AyIQawmp8e1aFvg71MXjKDxk1ZnC8tkWtn0MNb45EB8p5R4xy1lUrnnxvIbLYtzo78ND3sD
Ns0ytgL5BOdl3cg+2En7xnRXC1YPRUu6lM6xsgr7fna74tnhWjrBzcsOYuD9RaFaXAXQvWu324IF
t/VnPjA4bKguYzmZ2wGCdRvvUG9jZDQyrBcmvRyskbzZlXMGTThEuUNhiv7OgqhnsLTT1qeF2/jg
aLsXLblRJ6CMFXtz4ikHEnGSHpK1qlr6i6OvZTLD2I54tpl3LnEAUPGZvKrG6Z8as7LORtNgqnAw
b5vKMaJqqJpj3/L364oVv43M2VxrHFZWdpppZbAr/2cr8y9N6UOgyD8daw0JQ6n5v1hEmcMKJLVD
bOHYYZEKdCD2FxMgLYdP/5XjFvP9mUpqHqXPJsyMSm/vjCidgevvqSVic6dqd6DpngpTa0NhTjwk
PAi7AM4V8ozciJQrgH1nhs7YxyGasL9AxqMus3lXZ/2+3Bf+TBNysP0zYD3nu8Djd7Azgk451rZQ
dGo5ppPThgXSk8OKSSBId62NvUmzv69jDQsv3zNkesYnkYMybH1f3NVF9Q77tz/NZDZDa0/XByBX
6wH28tfkTv51azXIlwwZeEaqFbUiZELZ87CXWtFcAFz7RxiiS5xxP4cDqOsDLhnOU1J453lyxRsy
K0TouWn/NP3JO21lWj/zwWV85Gv50a3a7bKof4nZWnleWVfuE+cOJ3gJfk0fYxPiaABWtw0m5VhR
rzifyhafEYtTWPYULovJ4yDXEQrgXJqj574ZjrJ5qpgZ84gxFw7R66gxOXZ3IuMYGGByj18pwkEE
IJMTDTrXg/AyLx4mf7qky5QdfaMZo4kN+bPKljLxcjYKGDNoyhhOeteYR26MMF/EiYyA/WCVZf2i
eTtbMmP7Wvp9GosGaVCb7g75m7xIOrPhNzAqGvC2WmJXG8SpLYw3KC50DCjhEl8v8cq0JRBFhHbh
WurLfUtnkzeV+Vb2vRbrRT0wbraWA11+M6F/TU/dVeZ6oB2G/0g1kg+V0/Jp0cvbA1Yj42+UsPRH
siNYyxukQ7dKVYryVqhixNlhrqMGsW8IWR7gytRpD6Lxs81MO7lq+mMN9gBHZSqjvnKHeDB2PSg9
zC7lLMpnVVBDud3QHCTrECdt2QboC0tzrCeVHZ0OeOYs/D6u/Xm851eA87aK6p7MsXG3puv4Gyj6
T5ICY+itI44s0WxRttR6Ugjwup10xQHjJkf3NNuOdLE4veeSCf6e1Xc+rKcXlRXqgdnwH2VweDI6
FmCdmbzTuJBn8UXRHPk5/bAuTQoVWqiQm1R/NVt0HbbrD495DzN+EdO7yz883uigVGZePnCO2UjW
eNk13/aSggid0qkD6J4AGvaPZTuoC4hgzHIjSSqZ8nGDvizOrlm7b0gczN/jbm0x9EbAjcMGDa2z
XJxd3JiFbF0e2G6n3aVZmoXtCpep48EciHb+7sHVD5uuQFPYj6hzhq0+uXxKDwwruA88kCV60RlP
7eiRlNkHnQIzzQ8LiMhYM3TwbunkJ/PoDQG4I36bTrBKtE/T0cmqOely72cnzPHQ0Bd77JB/xmwb
3dQBXLvAZ+VDYeczmP3VOODA4VXF2S5xWZmNiVOgnrCxhFL2vM19r44m+Rv8KHwbsNvyKROGOlnk
U+5J2EDHtpbutK+mQ1RkrhJvXIktSWIPaZuXpxTVU1gUXhlNmylIcORoCwVzHFXDI+ea5Kk41kbS
brQdwCb0n0vayW+a2zfwLxUuioZWdprfmsgcF5dQ661kl7Q4loPU2oiXWR4OA6+PqbaCZZgEi5uV
eVfOFdZP16AJAMiPai5rmgvoZDPJJuOtlJ0eZkV6gxGPuDeWnbRnqeHNk9jGsGA1gUPe487UzfXs
StL/KUehuHVVe2d648Baq2gO6uaDs4Wj7vdKX6LRdcqwY0X1URJ3OuK4wImrNV97VtYnHrRTAr52
RFA8bedCILvMxpQ6AnHFgT9kepyz21nRHnAn7rb2ZlWzF9UuwGtpOeuZgJM6o+kzXzo23fjCGSEo
T+qsew/vNM91OjC7FmRwUIOtbuGvYze7MQZ5NU1aaRwmUSL/Ys0jgBXW0hjuX3W40dHGeSre1iIN
NIbYp4wo+POy9cGAHiAgvbtgq6RoM8RNROqxO84xcqTHx/Ede4L3o97N9a61tBdcsnM8uICtWyDx
vB/IFmW6iwnNG2hM7d2HqOgdMDZ240XvjKAp9v7x1uMPfQDFe4A37WuRY037SWeEaamtCPOpzI4l
DqaoE532I+XEcGf29CbzsqJk4HB/s5eJpKdXB1L2UW/wOQrt3atXuOli8OM+x9k8G61zpZEpaWHx
xxWWtt1LoywTbSbijsTGPa21O72AriaayLruZc11cRhAvyTp2sxh2XcsSOrVbfgwboHl5W3kWyb0
loFFotSZ8suiXA3bD+KOgn2Ut7wkg9ZXRv9t6hqY2dPgIdqryule2aYWmWVphZqmzFfGMDNkWwrB
oFFdxnihsWmX1jmYexJIvgrKsaoeV2340c+3KcCywySX5IZ3c+nvXJ/GSeMt/WcJI/UB51T3YCqO
s8iRFrAC+Wuxp+iwcEEHWM4dwuop+Bx2ZAo3cmnixo1JqSOmTH0XojFxDeneyJWCXgQUFrksj7bb
aCv92qz+783YnUNXLAaNqYqyUO+HyAadfjGWfY9MHngHZHZzsnCwD2m76sGgbWViQS24WwvzQ+JR
JKhqAyHfZmh1cY7weA0Qe7UPPQrfn1OptOtkU2WNK5RfHTZ0wI2TPlocGTkpV8bTgNNehr1Lv4wm
AiJSyXqgBwv+MubOciU2NSS9GvYf4HX2h1Fva8kh0fOIJ7Y/urkhpmX07YtgmCcIFqQEKJhX8LKx
7Lz67RW6eTJSuTw4FFxYO8r5mEpkHfaQG788v9b/cEz8aZfpcmX+pv9CdFu8Fo6aQLHTaz07uBkD
03Tlc0cv7sBC7YswchCzFmeE1vUSA1r4lQvv1RoUTgFjmeoXHbtOICSiM0iwOzpmzMhsFTNjjdRW
tWiK2naj1OFawfVCW7t37QdOmZ88ECfAbbmB5Hh8ZoYojxVvApq7lA3s/4lgVrTH8NMhSLILJ/JH
ENR9gXqKIZsRdbtT3lWD+akveXXheMl0p0vnh17POZN2SFHlQBsxlSIN2m55J37ixNKu5QHh1gyV
szK0u43hQ+QRt40GrpTHYqGNMA/2zFmaHoAhcmqqorfuan2bfxs77+USPMW766Q604d6Xh8A82hx
a0nzbFhY9fRKIxqr0bMeaIz2YS157hubr//Z68UIJeaLZ7Osim95J7vvDpzpe6vEM0JVgehh8Mef
I7N6083j6pdmrPtRK8b5JPXOqoNlRTKXF6nk7ZRP76NRiRM95uWx0j0uS2+x/DNPpCos3V7+8POy
PVv7NF4W3o8h1seb1MHTgJ4zER6M8WgCncYtXfgxh7Ge5pQGn8BWzRYqPBkXmDfDofWKMWwtvaL+
L91DjSAunDIov5GPFfP7ZHiFyeCMBm3vSgDSpk962RuNAxFzL1AsmUSos70vbZvHxFHp7R3Nmcu8
/avJlYb2S/H7WszN2rL9lVqjcYRF/rkihz0zIXxb/f0VO9anq+m0qifpWVO4doiPKfNt9d0Dp6/U
qo8HLlX2oTSSycs6onfWaRe8dpohPovO3PJozEzvLi2lRflA/0rlTs1Lv8zuhkpZT1u118y3Ovfs
OcG2TPe5x3a8zmbFPT/THnRrQQzbrLsy1FyPlFJJXHrY04UzEdcLmYsis3BLlut2GPkTHZw0m3/K
wiruWJroruXAiKYxiHHmtYPxiRnhlS7HjlrVmTPkaEwhobSrmpmdr/1QjuaiSBxESD8OqnKm+iRn
hJzMRsMcUep7JNJRxp4m5SUlBHjW4S0eZUoHBUpXx4nGxSq7GIxdmpIrknnIE8Lm+dh2GwcZ+HLP
HMgIvXZiTlbfWY62QRUtUhM5mxBuUo9plqh63hnN8wyYqh2LAIpmgPRqR8VqpYSXTar+TFThnHkY
LUsLx3qZOtG80FlaLW8I3c+0fiq0n3PXbrzJJb03q0PwU/v9n1zzd9x5mTDpcJs6M/tbvWY1Gd69
av8N1Vb/pMmt31wzW/9tZnEmniY4K6WqxkSWWIRYPdcxHMr+fkwrBlDbAvfUIwrnDq59cfGLh8IZ
Teo/uuTrkH9y1jYjlHWkXm9F2uDXfZRjXThYzGhCvWXqpI/bb8+QHLPrfaXq4Amfe8gdSA2P0/a+
GCamx/5m45uzb7z3xGt6WySg/1r+4FM3PvyuRvrddyQWSivnvIbflyEpzy41fEALLR8tpkxxveI6
LX2jet4m334rx3p91QZ77KJ5pQfrZyhyBtjvAVT7IehGWshu6bzZg7ICNspp9KCpx103m5e90Uok
FRpaQ89lGMmBCHfe6N5k4i0uCJ2Bzm8NJZ1MCqW5MK3x00Rruf5il80jGFuo8eQPzlxTqpZWsFKE
XCdrJkJM4dCaN2Gc4fSJ6S3jUUv3kR9gmo91tmRnovUCT4Zrvm2VYetBIQXFClS4h6lDl4F9Ql6c
DMSBVgkqJntIVWI3q4lCbLGi1TLRTnB+ecEib+Mnrb3LNtkkDjwDZR1QEA732xZtjiADn+ppxCFi
CCa5FOdab00Gj0TvUZsgStAsNxmFZcTaosYDP8162LTJSxycJT/65sby11NxLjbRfqtQFb9ktaTa
L7AuoGHDb7WM7+mKVWdwGpRLZHcjYsrzRbZDkxTGWJOuzyVWElakuWApmtg0nICxTb09Rm67VS/a
VhUIEEzvXaaioAZY5z9tm6uEg/xyqFej/IZ4xj8aepe/ryVGdbzr84GG28Ihsh7jPQVN6zIpfWbI
yEgV3wxmEl8ZZklIXX+YzJT3gD6Txrf2fHuiH86oVh8mE1NHnnOiXzgWzD3LL3hCqBI372DbLS6z
ydJj1hSLKTZAHF9oDe7RLF2GdpPYEtuqrhYh5QcQczaLLtYn/l2dSpH+9WI144Wtf1S9dHYZQ6lb
+EazP/Sppr3ZujptQft9Y4swduWy9yze6F+Suh9TuJaFlqncxGUvbdebQM5LCAHVCWa8GJxWV5Z4
Ro3mj8rS4pvkwnkuq6X4pDM3TYnd7vkjQ0Vi+twuh3lCIEwMOYsqLnEZ+nhEAmX18lox1KMNv+un
qqJNbqjKP/JpD09NN5voeybzMcd+lVNOP8yUPU82B7eOBE41s5XOrYpZo7kVwXps6lZ3UmXVx0Z/
RGh4yXJ2jMpl40aR0Lsix9KHeGfVn+aoa3SsrTCzuMsb1EF1J+uzNaXqU6CuZKSiWRdHmc5POa8F
qwbVQNlxq94oUhIGAQzs3EyPGRD759EYoV8xapIOpiPq2q0L257HSYuuFoedDBtyinnGrS6UZT4w
mzB/1hy7cNLsFO/DTdbOnIPoQGXnog8db9le23YcjiaWVXTIyGIOtbRo2feGdi3ziSCWK/tYG5Es
Lw57NkrZfBYpVJWD3Y/Vn9kQ6Vs6mPtTUeTOq1+mdK2KTKPv2DJ5qNxn3B1iCCk9/wmk+DeGxr/i
cbc1M5s7VjC4+HuQsEONqY921j2iOb2HYXee1jy2p/pid9uDsJrvI15InRSCauf4vwfb/jM4d4s8
G+xX+D7Rzb8TaWe/0/ech9sjOqv+4C/H//XLo1I1WNYj68qU7u+MOJkbzPLtOX0wePxMNIH/J/7n
7ZPziePpnscvQPb0P/KRa6MvE3rEB32t7kt/jkbtn7QZ5i3Y9+/Bv1to9l+LAAYpxttg6a/ZwnLa
Njtz+u5qGplBX0lzbu3EcblU/cjejVOzVbyLPc6EuyCj7MQ11XUIcQ3nZa0Yqq8JNRdH1lnq5znD
xeqvsKtWMTKPRoTziA2w/UVBwBQAmxMziP/+J7gtm/zHj49ci2UA30J69rcfvzL1vl1d5OGMEYO5
eRiWQ+4qKtdXnRtVQagY5PAPccn/96H89bveos40IlhI0V3r74BTXcsyJG3aeM2gj7Lf5NIwLQ3q
KSIW+/KuG3ReKiGwxxRMvsxC3j4hwmcBRQdtt50Kfm/99YXOk31Eyu3d3p/La2q57KzBxQ8n89ZH
Zlnjm6SBkmhGVh1127aZahRjfSJN4iRGbu53Gwe+0EajHDMfnaK9Npgv+cOp4pQcNabmh0yeX2dz
atC7GPghfUMjfdG7RwWah8YGbRAto9Xf9M33dHVtajQ2LpFMmyIUBvkjCkEegOwGHtJmJzPXNlgr
JzlecJmpJHfr8jpyg3zbpqm/ugtXabN3L+Wajg+5oQ+XBt3O5p2MNiXahEsR7XShHdt21aJ1aT+o
JvxgMrvh1V00smfZOkY90Y2o0EvvZHr9mSKZul1C1DhrovriWvWe5AxeTDjzfu96dXdyDX95y5lH
0IOeHTfZNmCQMyIq7ErU68GMajbBm/Vnq9DDkPzXIqziVTI0dJI6exi+qdve6zrOxbUi6fHUtllp
J2td7qet54wJQMqKrdWpz8ALs5aBqJG/sCBpx2LS1pAK8MN0Oue030JOG5u85zo1nDFYG5ctz3S1
gpL/5l5WNz0spxiKgHy1+Wyr6qRpW/E8qHaKFteYY0u1JBXrIf3ynErGS/9gdCL2ctaaMnnZckTy
IJtYudQX9bjRYfwynRuQcWW01gasdrNxuxM4HQbHPRHV2e4y0+wSpJcNYlKfJpLmi5AXNi0YjyL9
4jvTJ9sO1pNfuO1pcHdKe0MrrsauKvzFpstKh18fOLVTjYA6ZgUx1bVwYQn+qRjUFutDx0gcJxLZ
mNlORbJ5tF4Dw66nC8L4PTLGlL0+diudKpg8hKezs3/MGv9fw/VXBhJYqghcsxXJtIOVYPCSt8wG
5PRGPpy3p7uXh7Hc1MVuxl8MT/LvGRCBQ1EScmK3Irt2o75GRdHn9x0Yk7jDIxHty8g2jVStCuzC
0gOPHZunVvu5DT/GMDdNnKBUj4e1R23pWe2j1qu7nOPPXKf1fb5PRANlFZHkU6+NHKxffZGV37Ju
uFGlM3lqsYWcJ2OSV39pvTtqB5p7/AQ7AxGY6hwSXOeSb2MbC+bhPxSZxO8NBq56H4492gumf0Vj
xDk7BQyL3PUJq54Isib92W/rRzpY7bvWe2mIFIxhIq1K76oRKiFGauPs2jMaJ8yKgUOjK6NXvJx1
V24MriaO/TdE3oGgunfoccaiJxyiwoyrPnKK2fzhzWRLa0FdEFCmsJfQQ2jZA1+zGVIi/U4Y65j3
EnHIOXO0z9Y3GY8MzVdGwAinKcEWfoT0D0GaFg1pNpNr6yeEQexnb273Z5s5eqJQocGd3TKple4e
q7b1o9k2F1BHGiBUM0dkiKvsxTM5iC/O+tuhevs0sKees9LNWRluxL0m/f6iOVuD1UB0d6la5rgd
Fv/uJmtgrawbgsVmg3IztZLmPwudtWjpFyOrzP4n0L/rw65lP8/2MMTfXsp/rySMQdlTU7DhxNXU
uTF/l//+HvtbpfIfX//vEX+zVQONHvVUVU8Y69L2H/b+/ra06ZPsZ8n/tl7IW4JK7G/vSSzNQ1pQ
yDzae3oZZXawxXSuZgx9A2v+PTPNhsf8f/+d/n/fU3i6bvome1TUX38tLfZ+SfvMGY1HU0p3jcmj
7Q962uTf0Fm67yOmyO+9R6izIeP/T4yLv26vsB5GKXPb/hCMKIVvubfNq39bmdAxMHv7Skq/gye1
xHqVjOU/FJd/XS+5fQucT+atSjOx3Zr/Whv6t28BfiE1tnH2r2zxr5/9HqVDPP1TffZP3+R23fzb
N9nrSon0/0g7s+XGkWzLfhHM4IBjegXBWRM1haQXmEJSYJ5nfH0v5O22m2KEBS2t6ynLKksgCbjj
+Dl7r61zETkxY/MY3+vRyogvVDSXrnLmYKF/REJoNjg3HH3m4cbXVhqCyO4CTe/7M84P5ti4KCW/
GFlnunZOlEGwNk+yDyNetlG3CcahuomnPrjwpJ9/F8cWGj5KXWJBpTw7v/NNIppShU58x5A5IGlx
SrZJVOcbFXnEQdHSS7zy7xWoLVDSW1j3Fncya4sy9PsdEkNggIkOs1MR/kCFPg8vTkPv8U5rXvwo
R/55yY/2/Qta2B6xQJq2WC5mG7hFv1+QKN5QTFOuMegO10jQWtUjDZs98L9tSb9d59z/ikuI3kOh
Xcu5t2+j2Z7WBO/6F6Bpl77N2c9HsEyBcJpvUwK8COnkfSio2Lv/BiBjy7YN1EyQBtkUTPSky8f4
1zoaIx3WZR02D+QD4pavVqK2LzzeZ9+EM6bFnxc4ynCoQ3ZZLFb/ugRWHF8P1dR/YM5OZ5jm6GTR
Qr6w63zf2LDUC7ZTDR86e49hWOeg+VyGiq9WRXHfat6iRLG86ZLJdnmA/nW64RK6YMu0TRMZLnf5
bDfAVy11RnTVvU9VFuml54eHetzF/NNgWBdeEt83heX76BCDF684XsPF2//9V9OrLgWS3RX32hvD
9frp76+gP/x1NgEMqZwAVEsaZ689ZdBbZ/bV7D5T9xyR1P/WAODD43dVgfvgqcF7ai+X/9ctN4xR
wqQwlPt+IHnyhIfjwq/z+922NFa6ScKQaSKGPFvrVURsuPSFcb+Zkmc11FHc5P/NSc+MWDMxAxkO
G8pSJZwtc1In2WLGtj5ZPZD5ft3jb+MY8h/vg8YjhVdEX74J3ZKzR6qKMyn7NGpO9taM13Tt///+
/NnqbpxE+sry5/V+Q4C8tvn7nz9f2QAn6MNwrykAdbbcs59orDI/UrWhPKnGsG7RgPUqboPnDM39
3y/0j5X429LTFkkVBneeWNpV5zzAvMwJxZsT/WSmjc4hRRxqA9Oj0aJJLbrsdpEZMkY4Ng3ev3mk
9BiecUX9t74Tj4SFakSwoy17pX3eVElKaWRNNfb3wc5XtrnyX1fN8ufZvViOC5bgvCEolCpEN2X0
95o6vxul8QIJ6e+/42/LnisYvJWhaVnU7uc0jVQ0VdBrdnefWOPuVWGy8Pe/v9zwb7fpn/XOG5Jn
WS615vd1PxLgYiI8ZPxQVp7SJkeGZx52ohXgnT0xI+tAYdT292ue9VF/KzTOkRcohuNw0PIMmlYN
IkDGV7VjEicVfiZDg/SwZFqFYO2gFM0xK7vThcsvW+X/fuf/d3l88DaLQLPOXc6THrUIIAOmgFV9
4O3w0s2I/NHZ9PDAvb73TXovGNmm0jyQdvWoMFi68BH+VGqxjVPZs+NCgjmrFaKkJiOCIdZJU/Sb
UWmv+zRGI6LNv+xifqFaWZlO+D6O9XUxGp5RR7HL+BU1TPweK+aujheRqliNBHAJrT4iCL6wD/3x
Awo6gppOmaueU9W6PsA3ipPglGYs4XlJ9XUct5UoqnJMTGYxebXZfuDXuFB7/PHhYEAnlq1cmGxS
35/IpmxEIuM0OyXYt5qJyUDOqYRGe2Y8scL0/s1urpTxwkZxtl/9z0Px78uebbwTs52wLnkofDnS
U9pV/c9xeJuCkxE6XjS++EBN0+YWpQ4+1EvEWuf7Mvz96mdvR5ApBRa3LDspCbNU7LHH1KoMhjs4
qczsZ29i2m2DnC5BiHcCbcIHw92vtDcfjNRacbzbVOTdl5i42IX2knQXdxQlfonqYwhrBZGCemfQ
nduILl+XA9eo5+zOXiQcdDO3wOhWvFHtzdR3v4oMo5SRB/AF8GLSihU51iDFXMc5DvTFxxSOANfm
+QXTy9FOkBzZQ4mnk4CsItzAZvR0nQcmYBcZNFJ4/JJOsZ4+pX7wCJ/3zk/KFU710cV4hHxp8kSZ
H+xKrOVUPQyms3EKVCVA12d3yMxkXfaEfGIc30hsxCvfyGjeidirCm1bm9pXX8l3vF5YX4eWuAbS
zGmvRehSEb4gug6CxypqulXcaD9EExwt+ythyE+z9tmE6g0Opd+WM8t9QHi5CgaB3qq/mgr5OCrD
VR5X6wK55arH4102wf2FjeD7C/n/3njmOdRfFKra+TpjH6A3STfxpJr2HSNkkGYOQediUA5joG3D
CY9Uhr/JnLd6PB/F6D+F0bASyBIYtr3nnXLC4XJph1x2/e87JFJXpk3/VGvQQs62J71gIB3Jojwl
1afBAZD7JNGvKOKpijcOcgplem/7R72jY1VvL/wkv68FZE8M1wxO1+byT983AELl496cEmoU4kWP
M2Kwja5oJL63ckaoOqq/aqRQP2eHnIvaqsvbNp1/Iq4ID7NQ1bWS6uahG5z2tq4mTGtR0B4ks4eN
OiTd598/q/4dFLPcPj6rpFwGRENRfg6bsPFjoNA0ilPt7KP+Myp+2DPwCCdGb3AnUarE3XWgvqFd
BYF6o1vqzxr6oTHnV/V460NEwXDj6fZ7nqDwy3+NIw+mUrN2sVGnzBZBSwT61ahGNMWTOyf+T2SU
//n4TKRtY7nXNH/O9tooDkpGalN5mmV79KfkLomqCIqBklwoY/6wq1MnCQoMxozAOc4LMXiPotbQ
DJ7yFJE2w5rwE+VOumsV63PMx+w2cuR4HZvoAJCkYzOIRnmh9v3Dc0VayMLaopKizXV2gjItQrD9
rilPUfU8DcZ9ns2ocCoXmbmTfkg1vfCS//0Vylfm/UnjxmCwds5NBl9fqEbCjxvkjvkBuz5FcwMQ
MLDacGcUo/aUJXWO5lbgeGiRNvz92fzj1wVlbTqWyizunMikqB2qwSovOUmoOLmZbbpBkd+T05e5
/aTuZZB7nWNeWL3f69V/nihbIxSMBi0rQj9PoGnU0GdOsvzIIXDThg6FNf73CoEf9n+v8c+i/NdZ
NbL8Upn7tjxJbesgpWgnuSqNZ2TMGOpGr3fWuYj2U3cJlLyshrNdkS6pTitOgk7nDPt9Yyp1geva
t/lFhfPY2wK1Wf80o8H7+40Tv1+HctykTc+QlH7zed+vilBXa7lVnxph3DZ+/qQUPVrpdBfQ9cHn
4wF4eoS3sW9lvSmGmQq6XqNt610nK++HRFx4kpYN9/v3/v55liftX783QYnZNNt2TUV2azTsTjw5
yK1dpak3w6XY6t9fiMvFLEaYNArwqZ39yCNUohlfHJa0KNqrBfr2rt3PdrZDb3/hHPKHSwkAPzQe
lzaket72jib2vwkl26mL4gfTKJxTIkpnExBpRFThpXiaP9xVrmY5/EfXF9jv918RZnAn4r5drkax
VTYb1crXmXZh0/l91XMUpW9Hh1pFafGbkMPBJtiGY3MqjXrdZN07MUdHQ7fZBZJ13DZXWFQu7Ku/
L/nlkoCWlkVPr/qsWFCm2kpHwSWTedAgaQjlqFbK8OPvq+KPVwFfyKFJVe3fDm26A2oZyzCNkTI/
5b180PXwwm/3z+jo7EGn406DB3GyNLAJfr9FiMpJwW1nejvZr1orVtUwIST+HG2OgCU6h9GT+WnG
MhY74YU19qev9+9Ln60xHatOYNvLfWvKXSVa1IY97qG//4Z/eASXTghvPxA+Gkf+798vL/FRIXE3
7qy+rwAw6eY1bvXsOEdArv9+qd/XFpUbHDtoijQUf7tdStw7zWTG0akzrJkHD1l3qENNmhhje2WV
zBc2zbM9CgWcdLhriKNUjVbJ+baRBPSzu6KfTr0AJ6vk5IDO0O3XSTqVawf5DoeKRr8wSv3toqiL
GZthxIYRwLN/9uT7qZbieeqsk+033cYXDgeecEqOvTFYm5Hf95AMSnLpKT2rK4CqqnQfl14qaCCG
8Wc7pF7ROklHVTlpaL33ai2STduCgugKAVioCcStYkXDDw6UcJMolQ920CTZqu6T5GW2EmyZWjjH
RJQN6SkqAWVkWBbu5iCiUhmL8FAgJfj7w3D2cGso5ugwUSaDkAcw5Zz9TmMcOXVgZPx9EENmuO21
h79f4OxpO7sAVf73B1tiPrZ7k1onMEtXy5AjRkyeZQ2p6xIg9GwN/c+lkJfR9KN1xj34filetSh2
KlGcihkDw0ecutl4aeT7x6/zv9c4b/r1JCrlCMSKE6YdKX+AYkA34+uXknLpqPz2BC935n+vdF6j
WupoTn6mFydVZAV6a8e+SeOs88aKMUCDqWg/8LjdJBjjj43U3ulMK6RRIPgxqjr2SphbNKX4P4DP
s/d1JZAYZ82iCE7pYu+k3gaYNKXi4laVsHqC3P4VidzcFYP1Cv2BOXA5fyWKYp1ixHseOeqV4XWh
RVM40o0W3Ijm7PIsBUlYB8k6xHu0qQfQRGwhiyg/FK4YheUGxtC6NfYwLIdPKSKOCayfh+O23CJU
/rDbOsQ3KopVUEVvCHM+B7wF63is2nUWNSCwGolzbB7MLyRwHNa0BPIAze1tlgC2MzjSQO6Jw9M8
Tod8znZDQ7qYDaBAwYIAO8BsNHtVhLlcDVVXPnYqWvlrcAQRDKsaeRD2FDAMkWzdSIMGoiWm4zqi
yj3LgMrAfu2Ag4FSk2ijvzONuLzTivRDzwK5xgJgvVoYUuHQJiQAVmF3GygqSmANSRYzFaxyajt4
jZ1p6yZi11GTBEJKxHxCMVvjvtH75qiWGDjzjgoAUk65T4Dgu1pUyZ0QfvFqtUGzNYauWlsarkmn
QDZvh7p1ICPE8eY0VdY1RlTP0rGm+3X/1sjAXOVGJ375EuiEVhvD01SZGkboaewAaIGQmmTNW3Ne
NOV16WOisfVkHfVd5M1VICAQT0PlIjoztkEF2Mhx8vapaE3pJVnuA9MD1nWVDqF2pQXZr0qo0Dvm
wt73XV+4qK3NTT3HYBRzvOx4VzSAkqz+IbLHt6h3QAdhhF6rtm+upzzSd6XEC4jwvL6OEts+ZEPd
7gxnYlTLqJNbaYpjGFQ/eS4skswm/TWYTawwGoSjvgusfYW61Q3aKV3H9fSpDccBnnmfT4+V5UOR
CmmalWHY35Cw5G+N2I+JeJiN3dhNn0jIFRy0NvfDzivPhNMAqTqFslYiZ9xaQsRru8nbfWMishpK
ZLjRVZ8cIkKme2Q6qNotFzestkVGHezyZpA7v+jgeQG1QGGf6vivBpms9KT7VQ/KWzUZHPlqy9/6
Vq3dNGQ+07wqQ/bFyXqBJTOZbpNm+IIjZtXJSOBxk9YWsvFG4JsNwDJEoXKXD4V9RM/TblojHt1c
w7/QddF4HADcoJ8EkteGVXDdWPJLcVTk7nZrrESFP6tPMV/LxHobRUyPmlp3laP+3qTMfF1i+sa9
iLKR16UeXddJ2O8bX/j3fjBH+6YsAP+PVXHrTFhpnRk6JrZFgIw5QHlFw14vJQSWBL/iOksjgb9W
t2+iNiQ5AFfN1g6NDxNyJh49RHBJZf+EnbgA5KVc2YmGhyXzOV8UZX3Ebs5LTw2uBxAX+9y36bfi
BKUFEt7Zaj96YWHnz0FmWq7Of93osjO8EWjdpo9nC+NYMdOeVPDqxT4+KmXQNuXitTXKvPSqTiUX
wMGSHWmLXXHEHpSlC8cuozGFyja4Mvmvq6iBiRR2RQRqrS4/AgUnLuAv8IrSUmhOdNW0ag0LFb6Z
u0GzhA/Ydkh6REAAa2vnKGmTEfm/CWbStslL6IPCC1vVxHvTNkfTj4g7rYEvDUHVPQQ0yDbt4rzt
yrk4hDZ68j4H+2AWc4Xrfqazn1S+y7/h34kZko8alq9xF+mrZAoASDSR5CPXnP90YFqwKlogcujG
wxCUTOwQ9UGEgLMuIjR8M4SxTaYkFW3WXP7M/FFdVfinVlFlvdWYQFcySj6HvPkqMfgwW4g/e0P5
oZcd/MVR/8j9zAc7xxftGR+63J8Pw6BnY2l+uRJdB7JVj2NvhnKNtrMMHzhVJq5vQZXJW+WxTkY+
ZmWmaA9DZIaZOiNXBd0VtBnrJqvxcdq5vjWhSLhDReHQSxkwc4F5lPcTii4wBs0T/yIrMY1GvL1R
zbmAHeMpshq8Q0aVPltZ9mSi1vzRdUp2HLDsHaa5CI4BZPkKWyxoqW7RuVoLZwFbmvIhA9vxshwL
I1ZDhJ9OgL7TUbAzcdz3ROiYhzywvqSNFmvGxXvVWA7ksaFRXIpglR54M+Ix54gX1D3TVbMkSX2Q
ct3HGbwM1skGUoJ5H3di2CIwaq6Bn7U3ZSnjA6mBoMsoaK+olBMvGUOCzwvjF5tQ6fUkebDdkWrT
my0C58SON2XvTFvQLuMmZFDEoz10NI9wimEcw84p9WnFu3Y+aH03eHPTaA9lHJo9UuWug5wNtnIb
IczGI+TEz9JveKtrhZF/KCVQExfQF6YuWfNjqkNwiscFy6v1OPYchlxOYb87cd66cDFhgDgzov20
SMAaEdbhangpQYPK5Ap6/4vVGK9G1z1PBlSYWk+je9iWCV4GakCjp2QwzclxYezUx7RTgjvyHpdQ
7Rg2WqNzJB8TvC+DPy5InjrDihQJqe/8NOYmTIFRH/JSMntBnoMBLAhuNe4aswYQ8VaSk3VDibtp
U6xH+ULvgYOfupyzfDdlqrSyrA4CSpinbkqEymG05LjRaj3eN3jzbvpEMmoMJERaX35lFdOuBlPi
QW3bdj2I1H7xIU/B18uKXWowDcEnoG9siAsew3ftpQGmBvkILRmem9l4nCcb33NHoiu8D9HfZ/CJ
eObV/FpIjAuDkv4qZzbIMEau2KhmDW9ViW7nAsl1ZvTJjsnIfFsyp+d/1pvgSpoDYm0soMdpaZvC
nwo83nj+Q9OmchsYjdy2KgiwFIM6bqSufM4rGlZdVtkrPqrYKAjdtm2Og3JVKG0NnLl3bvGi8xxP
lfNh11gd7FoRHpw25w6Orr2W6oBgemxZrSnFE9DmEKNr+azlSvtu4j7Em5VMGczFOTOwXM5s9lrS
QTCQg3oSVeU/+l0Aa6Srxm2SC98LnHxamwFDNSef2ZV9mzAXQ8m67dxOwaMKx+S+HlEODnppsyqZ
IYWZb+3LoPfXHCfLR7lYNEGX2+tWYQcCzMRUcNTjDXJkexvZauzFVY/f16G/HXf2g5k3UKd8ashw
sIeCPKjqS8dFBIUzHdDH4rtPhfmlSkZgVU5J25DSyo7LA+amfVL8hNJqbJhkqS5KULmJ4pnEqWmu
b9W2R38cO3xh1N1Fdowj0T5WzvRuNmpDCdR9TiN8tGnU6+u+1lQvUcXnaCx3bqS/ZpYa9rnBJuMG
xAVAjyncjSOTHgZSOCls9vayCsVNyEDGVXJ2VLuN5k1ZG0wI8Mlu5CTGB3+cypUSsiLDNH0a0MCD
3IhbL6+EuSbQNso2H6UaPqrIZUEdczbHjzJth4oQoAEOhauOQ7dFiY3TJp4SRjim2ABqG9eg4FJM
An66RjqGdawJINLYFL/HyRCcG+K0PURRWt0bVRbvqtHUV4CohmvY1e07P/a01foEO9sA8n4dW/+c
kquGrz2mR+KTYlzOif+ItRynOxbFbc4RFoaiDZiW2kPgKAjroxaL7kdb2GBd0TR7Tpnb12jZg40x
UzPppdneQcjiEKCCt39rYg4cm6SehiVOL6ipUvvqlaCgq3E03vR4GPTPWOqDeDSqNtKZ6+tFuotA
tPkbQ62LN1y2y8OY9JAJGl3H227068psl0Cd3HBWaTcCK5X22I/PDVika3Pgtdyb0nIzrP17o8U0
mllOeJfk0lw7dlnskjkyXUMor2nTJm5WRc5mrjL9PakE5xY7CyPskLhoVwG5lPgDY5UqylEjF3tO
6/opzP5V2urJnl7BtO6zOLwTJeFEmANq6yGMHOCWtXzoyepl5Mvki73evjMjDDi+BSO0qiucV5DD
rfYVqSF6SGYd9qGk8tvrvRJtKsgS+zhl7K5QUnup3pRe1A+fwEiM1RQ26PmbBKCXBD5KUysD90zN
o5qJg8O11Pdxaf1wUP9sVLvm2w81/lp2M5e80NfUb/OVTKQGLFaLvWRY9kH8pG5pxiEnJhuA1DiF
11lrQeDULD+7yWBUxZ4DcI6q3lb4pCKlhgFYwnZpxNM1CBiwbSI25mtblHdJlb52MNx2g4kX0+10
XJZK6tTwE6DvWKNaeyEcgjXqwWwDxpJXA6RdDJE8ndhow2fKABpHgEk/zTAYPyzV7+8mZvU7/sAI
LacNb2AzImkLZkMAfrZ6nw1BFC8t6a2ults6vKPR2mlzqLuKD+2LkqPfa1Fn3SZ+zSLPF+BiT+wC
aK8q8+pmAsBj+84tfSvYaUbzGljWl5LScNQ4gRxGgtp+IERVtvWkFO/O5AN5YIrl4S0oV2EL/kLJ
whYLpK8w9tQxjrIhrAylUnYY5Oh9MexzybDNvcoP6itzwBqh6kR+2ShV3JJDvebGBTUe+EJlK4eB
WC4TpNud2oy2C7NHWwsfrpARxLObJRAPCVqjzaVb8wpSj/CcMP9yAkAiZQE6XOSBdHMqNy+S+FXi
MJq8EKsPhihFegXp13eaMWn7OQL4CK5vug70xOSM4ZS0zup6K40yuKobA9N9ZtiA/6LuNsmMjjA5
rXsDlG4fzTFWbgZ8jNypqN9kYP5fQraZI3iCxIvHBEgsj5N2R1ELfaMI4d45RfcA6e2rH+p6H7bE
hTMRm6+08KFLN8T8xSuOPtwKLRGvFK89+ws1T6kY7WroGmbEbWmtQ67naYFmuKItOfJhlE28KAwT
T51s50UWJtZ0A7bCz9m33nFVDU+Blhf71lAIA1CzqYj2jDTgFBmVgFZvh635K0yMcZ/Uo+75Y5yu
U5UJc1n66CUEDtd1NjXFTdNqn6auKwcwe6Obzr2GxQJHH+sqglXQs+5nAhzgS5hvuWm1Oz0taJBY
UlD61RjMC50JYx4znMOZ/Oyo0w8LMxJ11QTsrymp7pRU2VodGX5JNoLLy6lW0WGBREoKvDwkFbDu
gKtg/G1AJMwnWhc9CjWkIoyazVu9x3EXWQz64orMgChTw10k/WBnV3l9H2q29cCX0l3T4rGMbFRD
zfAGkgy/nsSmrVJAufRwAYW0fbcekkz+6KIyWk9tqr+1oabdOHGiRW7VBDap6Snpauymx16iuUnb
BnSQ6v/APIY6IlRI2WMb9VoJcy1Pa23XOH3gYbf9OddJvwZ9g5vb1tk3kTpuYsfyccSVP0e4YE+0
lkDZkJm2oUEPrU1yi6dpkve5FT7N8UC+pKLCaNLtAlf6lHn0HHVcg93XQA7dqhRJuQu7WrLxcPfU
sNP2xWQ090afK0eYJNYRjnJ4Y8l03mSJnaxn6Mf0a0u+hlhO/MqrU+jFLSJDqtQ2r2nqSdoWgc+y
ND54q3wR1QL9ChHESk6Y5ltlxHA2GI5nLlKhIIosXp5Q5StzKG6tSMHKmENlyOGH8PnMkPwMrVoH
qvPO4LjaKF0+cjA0mve5p/uIWpSyqhk2miyyGyrC/seYQ87Saz90OTAWsAyNeutnXbLgSTgQzKWZ
vBKfFmzyvBeeNhnZmqMMoQXqhKW9bNN41xYw1gNL+wXqA3VdOc+rsjIA2Un7V1mqFdzlNDmw1xrX
aIdyT7YDgqgg0Ov7KutGzu5pi4OvljBvMZZsbGzBKwWA96bE1ejqcfYT9WvIsq0/wxHaDIgDoR/M
nKe/m8XHYut3Q7WkNwdImlKa/IevxMenVjSGuM2w9a9BaNOIk73ude0CE43tK2sGCqwjwjw4NpsC
Ha2OtKPEhk8B2ILpN0AvJVSe06lRT70uwlPd6Pm1k9jWCzZJOlOcSF1+XKjvM6ADkDHGTlrNtHhm
9TVM+GwtTciOqkalpgSdBheraLLXtjX9IzTCehcSdrjzRRPeAWtsvJzYw+3IbVl18aAd9Z5bE5gB
m7haGetiAKyV+fG8LWICvzTwB3D8BN5SHQQ8aXTF9p8skTpoNnM+vythZ9FwLUdz3w4y3GA5gT5F
xbYRDYSGplSGHVM4uFp2yO1IB5JLImnuh1Hu7DJ6rExgDWHRdOtUthzG1DDeMxavbhxw6AeN1uxx
BnzKK6UW8lefWuWrabcvfpmGRwENbJs0EJHGKP4MmnHg49PwlfOSXei3HV7ZqPFhyJijx9CTFlVV
Aqu2EvUW8Dzr24B2MAWOus4Kvd2xOPUNYScSE6BWHpR6zB80P7Zextn+aeUjz4vKfoOLtN0UFhio
UcntvTSqgr2kyh8bxW48TVJQqDl5SyJRotdes9orAknTlREpQJIp+lbKTO5mXKb4ETOlfJqjlsgF
OhLA483W9x+4GYITX1o6hIBCZ7BECZDZRPonGtN4nWajPxhsGDALRw0edK0OT7zq5NLR1faILdTb
sKQpQQnU76beWjCOvCJhSzPtlBBgspK636DX/hmjbNFc+nEU12EAfiXv0uwXLVcEYXbNjjx1o3lt
k+Z0TwVee7qRmM+jRCUdgzEh5dEnpYSY2g3ONsAPkif7th6V1AussaBv0dYr259GIjva3rjuTLpw
swbSkKDUF1ypqALG6guz5bAj5wfKyji0yCNULE0bBhPgf4Yy3+hCD6+1uhjgxVqQkR1Q6zV2kB/m
JF8YnqkUauWbkYQNSIKKMz8Mm3YvK4SeCsG1mu93n3rmiIAuLi5YJphle7AdwFQ5HgecSm39omUa
ZJw6a7weL7aWvyxIv6F50ArJq6HNjV82m/6VlQ2vKDbLA1k+YPjpMdG6fI0yRMdjQLwPLYN2RX4P
J0miYtYwkdl/qXtfYwtSlpbhbu5aK37oRVEzGqhoK9S5tfHjPNwNpdAYO6AFIaAlOzQmA1aWnBEi
fuzMAnRa5xxLR5SvxlzWPuT1RttMMnrqnJDjiT68huVCAZf8fiveAPLBpksAQ7lLIw85/gz9Ossk
+OdM91019u/LcBiuQ7JL4zV96Kp5ilBSd5u4rdsnXZPdSm0iB6JSQ/pBFerqAYapvR9Bwf7wa7Xx
WLZMIM3G3wcTzWLNCZ+ZIKir3A4IQyFbbutDDNhxsPH3eASEZ8QByc0F6UDk5bUrJWjSbdwNdO6c
vliwt4ZX2eXPTM1/JkUmViBIMeQbFp21Y89Bsl6nfneX2tAoOxvuNTkuMaelUFtXYJ9o6yY/O8G2
2JdZuqQ0M0RRO8v/UalTQRE9OtWOeIu1E7/RNyv8qzzvLP0ahvWAdrRvo2hbMwK+mXH3IniS0RZJ
HfHOYHeIQq1pcGWC5ABTMT/nBAhwjpEH93/x4afB0o18rn9k8dGsNuJh+QIonr2i2JjmUYJPg/0P
ZUuOcBJ4i7jxbDxUFQiLwicGRuiV2JoCNm7LEAkEFdDuLC9hGki2ians2oOFlH0OesWd4uQJA8DS
aKvFJk5t457Yqp+TJo5TkjzOLPitipiRlBN68Sl4edLcruUwCaKJGtJA1OgLUDOWDeto9XcZ3kMD
wCVNTi0zKdmz1H+ZqcautYz5zsqalPBXKYfuMTbt5k0ApPOcCbgC7m8x8363Y7mOs7Y/Wao+H2wt
erP15jkoVTjxKciJVvR0vywF+vtY1NzgPFo50F4f9QL6hCvh1d12pTocZQG1jZbw4BaRgolMoRGd
R7QjurwI6Pq2NfHUHEpBMTEe0WF56j08fKAQg5vm5Amlgo4+faKUyQa78MSvtZIDjKm+1HpiEbpo
A6ALjXKTkccy5SH4Vjo0JI/wVpNW99iMzFGqKLSOaTy9sp9rW4tRx4ptT70Fyx57PuKYVY4G2WTh
Yw7nfM2MKeRM/i4x8zEg1Ja+D+8eN8365ivDaOLqiV2si4ZaDfwCWVRD8DVaY7gmkWvO14w3Xir2
nxWDFYhW/vhOQAMUQjpDDGFUShLA0BtNkRwJo3JUP4XSNMeyBYgRk8DjBvRu3Lon+ZfGE6x3GgUn
fSra+zgKUXv3qtDvLS3LKY3nslpN+fCms015KcTxFWykd3LWmbdqZjXRo+0k4O1YvmuBLa6Z1xTX
BlsJH8T4WXAUPsaBOUGaNSQDEwdJdiNCTNqCiWzmJ5zM01c1CCog/rFzoOX8sw07mr22vUwofRwi
sWj8yUvbvn2ogD6DqElqOGfQLKOUCGnDCsLHvgy62zyr3wHha2tZOUgPY17V1HHE60K17eH2WvXE
8KX7ITPCEoBxZtdKV2flMdOS7FplgmShLG9HML99vEl6Er0UaAW82sP8qvdH/1TSwwfml1Mrql37
NOCm9/RYGeHVl0uKhPZcSFp6k4a/vzOM+DBbTnIw1aXcrrkXDFI5O2tBtamCJPRqp203dW/VOwY1
pGlVebih5oCkUTgaO1+uug5tdc+PjReSVZ8J57NZ1E24niNf25HyZeycUaN+89vR3jCinO57HYVX
aw36HoDGuB6aJrsqxhr8Z2PPHiKaCUopNLdEDxzC0kwEsNIcr5XZsY9WwP+DnOS3ooG7OCaCOYCq
kTnf1MTDkNy+4tzLnglB9xSKOqw91Tdrx63VJLiuQawzk7E0lzE6TO7Gv2MzkaRk+eJgijTZ9a2M
dgsDmMMNmZAidjggkESyTkYI1mjhyVmd6GABk0LGaSAwQKlfMwEkGMsIq1cpRO5GS8bUSBd30wb0
xPsYVrxDneL2SZkdNAojphtBshpF1RxHHC5H1Yi094Q0LP4V5OpDDdUMMGuxs3HynQT12TaIu1NC
Gus2NivSL2Qqrtt4EW1LvffgrM5H5NPyYJpGuZcKTof/w9F5LEmqZEH0izBDBrBNktSydPUGq1cC
rSEC+Po5ObuxZz3dWZUQcYW7n9qLAJp1afcvSdMmZDpXBDaVaLD4pcn1wj0ACiMHjqPLZ0uykCFQ
pj9COeiI8x360KkWzpLEQNZtOGDgmmXgJ51hR/n5sux8PxahlHayVYVixby8L63sdnBK6tCV9vjE
YT2zLsLfmGE83VlGlJ4as2uOBMaQJ2nJ9t44mcdWax4p8ha2sW2cXftOPdsUnjttshiKDZoNXvCx
nbb1L8fv+vNsY62o3EHs+9mcnxs5Mm2iwAhcipqKVDQrycprlwheC1/9pASXfMSqEslqfsRbiJxz
oVHxTylnscm9NKJ7VjlLbZ3/g3yEIVbKvtNQxF+DY1VbAHdQl4acpW4MDDvPXHlBO0y4v97q3GdR
i4Yr9g8grfwDV7K5j/OsQe9bktPT5MAQuJaXPp+3YOi6NTV+C3m6UefKKPMdh8j4KBO1AFIQpfKo
zTtDayokDYL6eK5J1FZzshKZ81o0o79lxdMdGtE/yHKtTvcrMWGIgdzQyCdRpo4CLVXTpZnimuDv
R/K45degivw/wJbfHT0J++lvxwLgJDyteFeWnd/lPKtA7+IxtLiEr0Bl7TCXrHZNJ64OmZ87BwLn
0m1W5q+Z7RY0ooZ+7B1z4hcwkEVT5YTKsLFh3YSmTSgkdWyv5r3pRPF7Hs8/1dB+YqlJAoMKICjr
nomZpBRgJ0jrp3UOLF6nQ9Hi6tc4QrLsu3m/qZ3FXIHDMdcpJ9G5Kvpklc8zC3Ixvcq66Lean8De
YXd6USIqSeM2tDdYVnuUmJe5NtINm4ALdE1vs0jnnzSHZO3M3LSewSNO5F1y8vlWt/RpxsUnyfCO
djUP7IkUKdDE/iYaC++Hgs0g19St2RflRChpXrefe9J2rNn5R0ZSs0NfipzEjwiZHidrVdEbbxKI
qLwK1j8PSy5bwK4lyvbRm7X6x2Kr9ORX0XigqcHRwDI8XWEnUSjQmA6kaO4Dw654XJrMuoOLy89G
Q5DokmAQWpKkDY20gRlZd8bVfKwO/Iru0EYdt3IEpEWszOVdxMIji0G9t5Tsa2IpO0QBDxiT0Tu7
JfJZvwvN/ovwxz5eBIQmbvZGIqsMFlf7cYTuEqvZfPoTCTeJGsdzzsm9yzR+mthiANT09hs6guTh
SVp2C7DeQCzl3VPL8C74ZGuGU3zhuhkdNSCQ63xIPlHwEAZtOy+mTN21ESfqxatdlx+CBGMnZ7ZE
GNWwbwZ32fREF3mDfKsjdomZAg9ldGNKkI7vr1l7RIHXyTL0E2PYm2Mx3EY9GrZ9nlYvRKRZa+g6
ZmDEDtRFYgOrIGqV+OeYer+T3mx9xCSKvGqNFxP1WYNUZGviYQcrHGpbpFI9rVXoJcwK5/ZREXWC
bPpGjPfOqpYnKSX+ImZRgBceqbpGfrZE239BR6tOjKVsVvxu9EJmFK9uq4jNjKtA0TKw22QLRvPZ
6d9579Hx4Jz6bxmi9qMwvGU3JZm7sRKL6SKbx1qzg9pHnEW0CvX671Cr90SLX0CQweh46HOmgnEg
2UUeGjSh3ryYf4GAxjpsexaItEfj2sa6e3Uy1f2nD618M3Q6n4xud1XUEyGROgFTxsAt23uafqFZ
jMEEjG4w5opwXKJK1r47GmHsIz6YoiomsEyYL8Zo/eqOnyHvB6g8mVYWGEYb3X1cT6veqQ0g8dgi
B8ECA44EIB+TqgftKfHOrCt2htWwzNdkdrUixQOXUZ30ZZeNK0ni+wcyKHOTSvfV64X5ZNmNuaPz
Qp0j8pYDvuFm8ZzoFGXtsplVmcGMiZ5TUkuPrArL18FBVlHNXnEyxAFVFFylXMve4YO4QVO74E1r
uh/bQ0zGgkJ/svJ/KGUZ59yJUqMcCDpeVp3hc0o6U87SX71l5cZATsT+8NxW39LILtEyE4Z8g7mN
o183j4xpYE9Tt8Q/hNFzVTL6LUjKe+z0vfM4vyJk3Dii29niBcINtDJeSue5MY6Oc3Kra5wcvHRH
iHTKCkknZNf3dk5LlXcCoREBNfHLivbHXpXphw0IytL49e6WYifKH9+903atUp3OoT8xiDQWWiH9
ODD6rMYw7bhUyHji2/qq3Hutv1r0VNU1Sbe9SxHr7OcaPFDxW6pdwRCq1wKzZ0FVn2amSunemG4D
Q6aRDWMhB5YizOO42rrhjxAxaoTfXlsTF96Np6n8GfFAmtFlib+NsgOLBVDHR62SdJu4fontD609
GU22d1hUC/vutv6GW+9URw91TR02/OZJiF4DJT3q42bqf2bmF06OjJG+SldvM5OpPg6VRF5AY0Tk
XcVku1A7IzvY89FL2LXaxdqxd3pxr5qXileno9E+ewODfgJC5VCsGwtQuhd4g7eu5c/jWxPJH00m
9FGczQsEjtDxrnX3rnNexk1+yM2tMo5QgfZlQVQqTTQnw6h/ZwmsSUSoBrnNMwmA6jmKsS6NBARP
P5xAq5Kkx5FZnN0cOsW9Q/x+jmFdr95qsRdMIiBnrtJIrVrrkKA04onhHlnzqfNk0xo3DZ6u/RnX
t8LYD8nPI1sec1GgHH6BZ80ELHX2y8f265MZi3LvPjE1vQMC/ts2XubpDQvUijVHb58jb9uwxkLe
riHGGbYZ+pnSCQfjp0ClWHKrEnSeLhpks3MdXVIbhhZarfzscY8LGFZ2r7ebmnaX/H20X2WtdWxw
pf2aSKfaM939MnMzv5CxGboL3VV+VvCiPeB8FF9DNyGFsm8e+PHSgt5cgPDl0CFNXZwisz0mpFwa
xa5wq5UCzEYuHSQHuD6ECSHOZblU5mt3OlvgpmyOPP9Vtpy8Pnu1gkFqtLLlK0nlaxKJgpZqMMu3
KXtlhasMFetujlNsjM8T/K/yLEDrTDT4Tv+RkRtO5Ar7Xc865yQk+TmZbsPVmV51/6mNthkCzKX5
Yz651bo3fXky/de42y7Fn4JAwQKrbo2H7Xynyww12vbBNjEdUuvnz7R9TaE8Sn0XxdNeKD3IkW60
NY5Zn5B+hvYUC2wQ9jOqGxv5mw+7oKuee+OttygvtR217b42H0AN4CHprz36bOxLIAG48mCFNrJa
leK/ifTDMjstfFtjihaEkc4cBU5VME/SboiK1gReTk659v0fYH1cvzdX/CD+C+KE9H2X/EAG7ou5
HUm+yjhuZ3by+4cKkt1kmZz92aAi4UDkGaBpWmtFFaa99iaRnxHju/Kie+7cpiTf5dY/E1H7XBFD
zPA1bv7VMkaf9UK04uMqnB4jANtaFxpKgGblA6LJCirS0kCa8gKbVqdThGJRzWcbrqSFNWKK3h0f
ZUYSHSLCld1oNaQ/rgZQxQq17NiCD/MeWZ3yZpBQKDs24SyMKFk599s1mPhjB0lrBo2YOOvYeqtq
gOj8RiYaHgQBtSA3aMPSky/sRcQ9bscLIcU21t3Y+zeYDxnqdMnnYV1q0X+9bNZ5wpKhOot5r5Xv
o/p29N1cbo2M3EmiPf2v2rlhBA5SMoVzi3hUcejoEytnW0GKUtC6cgP37517NSVp0QkKpQWT+71w
5qr2u8tfXOdEe7Fyms94/ERKFjqoBlAwILm8LBka9p3Szt60w1k+eLwPtxE2V/mh1Z9MrdaNTY/r
fmn9c8ybMqSbstya2Vsvv92q2c5IbBEboG97tknQadEXVtoI8zjjyCacrvyy45vbk6Za79nP4OZ/
7pv32TuWoB3+71aG7kP7x1+MilH+1zi3B0XR13aOeCqmP5Yfdf+DvnZHZjn9c7nSzZ9yBhnpb+f2
lLVcnpziA5HYLjJFK9su5cvIHCVdrsK5cbttqKcDsg2iv5aRyR+BxjCHfweyUeK3TN71+aNEJWIM
R40iK3b9YfcQFiPPSDmRBEnMGcKlEOLVcCggN2359gfSVWs48JZIjq1V3BTuKL74ZEP9Egh1lwrl
4MiMsLwYPhPIDC/aW6oAgjrf7vTbI0DJyBV3JqKgl/jBjAp5GII5+9XYO3iAnQa01Sqx1yhIZ0fb
MlyEU/KOpCwU0XKBPbRdJnGNoHSz1w6NHI86KqdCjJ+zYW36eF96H+wLaKWLTem8J9GvuAxkE+rl
rv/y9u1wFQ3/4UivvJLldmAjt8h4r5K9AKPQEOicLKeHnkfOrxanal5yZjwOCPun5J6CSE6w1M0t
8YaBm6ufPLAdTc6X/Mkh5kMcJOyuyou1AN/M2eIZuG+Wz9h57sdT5v+CWSjkIZ5OoAtXYjg/3jQ2
0rxEe5+K27ykzVNkspB33BAEG3/bb12EM1UesxLV/+czEWOJwtXTBV1MEnb6leXnBu0BsQeLCEfv
XXMupnmdjX3X08rqO3tyN5Jrw/IOhsY+ot/Y2UWwI1HLHXEquvTL3D3N6ss1eGI+i/SflgCd9xDU
AwxqtPPYrtn+hySJBrr8VO5xqW8kbNYsBpvkpFLAm1/MfrRq2pG9WrYvuoXq8kt3j8J+itQrCKM6
3i/OpkuOJaFWyxarfWCXF5/BbK2uRXazUdqmw78iHXgIjo73Kp3txC2WxhhVXh3zJc5uozzpMcR6
VFLDRyYOREKMi0e9EqYYVHlCiZF98k2Ap8RdboR0eB8/FuPqjyGN3NoZvrmP2HWTRQg2LvqdBHyd
6uRBSHYKQAt6EXYExtLn28M9yQk5Nck/zuyVoW9Ei0UGXVTE5aw/gGTnEhhXXO9H9ynT1Uma/+Ix
2hamz6gaall3oaMJhNvR91QryQZj0reYCiE1NiFlOgUzs2s6AE3osJhpS5ILbJOVywXsVU84nhGf
voLg5rTLDhNh+UX/naKaLiuC3Kt9afwm0l215nvGAWDqGf7PLGAmXVLAT2wTY/U7zslaS2csvPM1
60tSQJjiMlQr+fGN/o2Mt75R+9G/YaigJIg3C5y2mYpjckOXJNxGPJui2KSqfxpjoAGLzSkTr7vo
c3IQ7avXqDkXkRNoLRQwRlWL8yf7cr0kz6r5ihISSpB0ZpwHNSPMTlun+rX3ndvi56ehgYxqc2PF
5YoILOwbZqAAEfsmukTBiTear23B01wX5NnH37bFxir7bWXFLgLJPnIabkQ49ONBYmpjtc2ZS9Q/
A+eKv7JC2xLBAXYZHmXds5QfYN7EcCUYH/EFJ3a06aofiwU7GbKsPP9qLxSjvTWiiDTpjE683Sfu
uJHGT9t2RD9DJ3zk9Ixlt28Yger4ckgVR8+rfWjZtK+rcY/UhOnqFP910dbzdgbqNg2e0TxxkSUv
s0mecN2FDP5OA/bjrbs4yOn/Gg+UZ/c2COvNzNuvRRerAuC1bf205V/iuEcHUkZM9EZZfKgupUNH
78YWkF3zIkEI3hqNizd5S/3XxDTCsUPTu/w3oQuJXqr5z2/BkOG2MT5HonJHPnGys5f9g+Q90yUW
4l8M1LVbZ4u+k648jeJFtRuRUqsQP5NpK4OVMB2P3v2AsxzbL8e6txDBWbcl07GtN4VxHV2CkfeO
a4C2WOPCCFFPBAM1oqjS7QiTU6HqM/X70B1H+9ixFhfJT2k5wcQIedD2JpvShkFuZry67llqxhbh
50qnlyJhgtBovnncKigDgvTRkTG4Gd8mC2jGCKG1uE/eD8ix/xb4GnZpE6V7qa0XhKqrtJ6Y+/xy
xtvRpdOOhrsvs+2Ywwzls7E2d5Yn3/kbgT6zBSi6TZm8KzciSZTTCBvSQeMpYmMA9uTE/tlyfqu4
QSn6wrokReeGcYWglqz406ez3r44aFWrk5HxcOITjPWLaJB97boHPMU7Nj29j3OS5Z8lxDoGctIx
r0pfxMi2Cb5E094i8ZorJ5DzZWgj1v2UZe8Gyq+ZXBCXQTtNHw9AH51dUqbr6rmUb1r77HVPat7K
7g6XMmD6ywz94BT8gebW9Z8mHYztH/tU39dMM/KZCgifYVm8Aei9Tuml0Y44AkG0PxXusRQfGfHz
yzwErgD/CsorIaAZnt5isJfHfmcxXC1pqRPqOj37k+A1mnEXN+cMcGZa0+Zye1fVjw9mA4D6NjW2
YBUtE1w8ydzxvG4z4I5xsxvTNwlMA2cby+vvVH35Az8hqgPN+qjM/9pObhNrXlv6HmIEmi6e48Ub
76MGeZgUVlEj2CBmfOgqbIJys4ASEi3+CxtgVq7+sxH2zXpOwtJ4wtV1YNwQrbDyvYEcCRZOarTU
+SHyme1r3gXDYLDk1amoZ/bluByZ9wCDSefQlP2hJ7qL34eLuMHLHwCu7mYR9jIaGna4NiwjnP2t
HeSx/ud1SJLMKSQj/NOPMQ8xi63Ay8uy2iKsOLjDvBvg0+gPXROAMbTxAwn1uakjkl6+jci8dujQ
yUWnBfO3Vj8AY3+QROS6rexdO/Oyu7Pae3X8MU71h21rO3+RoSf0U13DYW2WgHHYSszFjXlmaMnp
wIz/06FAFL48KCu7Q1BcKzVv0gaAuenWBDsJgqH1/eBppzKPj4mlbSq2/yu2Gb+dJjZjOT3Fs84i
n4WVMoPF6fc9b03qo5svrU+UL9QSkG64jbtVmmsBaT3PtosCLBH7ymr/TbmHQLwmMcAv/APEb9Cq
RaCP1qrVrHAh2j0gEBt7399c3of+WdiSEnmpVqb/6OaKD9ZDN5XmG2PCKuDOh2WJd6jhboWvBanl
b6vOYFMJOsfoz1XJeq9iST92uymKbmYqyVwhcW1c+su4lMdKk1C/q3Wkw2JiuAw2+ehxQK/iJbqh
KDxPBPlUsfNuNsNKcmkOuYnTD12OGR+xJ63HOXs1iMWazOW1X/rQ58/oqCPHOQ78KQttDo4WnuMy
Lwh04PTEPvqKZas5xqmvy53V854iqVSAbDvPDVldfraat8trde6MKajxV/bw8dhqgnCGz/2Gmn8n
uumJceS7kuPBzqM1bDXwkoCCyUeh7Xn0taqmtusZy4MF8uYaCa991cefMXLITtF2KfdJojuhw8oZ
GB6zIn2Dov2uOVzBgrd3mJdjUlC953jgBmHcLF2G4v8cJyL77H6NuixIkm7X9gPcqmE76hPcImB2
bPhg3O5ds14L7H9W/nh/+OxczOiZf30geMpwD72xrElquoiaik2a6lkyRBrcZhNrzOR0Jj+TM60L
hvCMpn712X9KSSwKHAlOnRrut6v5vr0ybByuKCS2rYnozKKEhOQM09uO5pBwU8Q1aD/UkO1zVaz9
rtjreoW7M9u2U/XJVrmAhZ7E/DTaputYxTw0h2YFcgBmz9pVE0mA0Ya1sR2OuO6TLCbyv4aaFnEb
CPpSU6TH3FMAieJtJCfI576GqKgNi6k51jFnube82ihf5UBB3IIvgHPH+ks+eMc+00Bd747oi/b5
TLwrVr7IT2hIwN3Xyx7l0EhbB4dXWM+Q9Nbgqq6gogpi+pdt2cXvLQ8vrAiSb8Z7ZbnE9NllA20j
e7aGt1zS5fVY4g2BM5BfJ0dG2zw7Q/6ZzQItINR6p9pNZQwzg8pqbCjrMIQigKwQnZXriaVSZBSn
jm1YM3AkU/3weGTcH+3YXGdUk33CS2FUgYcKAgErpm0k4AunfJQCO+NNaFoKDBocp0sOVTSssqhZ
VzW7bdwNkOmQRDZBV3MREW2G7JrhfBMmnbczGbAS1xhmcgrzwV2ZubUFlbE2nepCmXnA5UunRVE8
aEFMbpZnYl3vBF4hnJYuJsi0Yh5mAxllQYDYIKsDp8CQNbQHHzRq/ejZElDIpdHvbKrebiz/4GhA
qbOWD0OxbpPzWdIZLoxlGxfVs0e6LEpjbyCUu+LEFHiHqjFnsmfi8iMi/mz6HjrblulKfexpCPu6
CAxNbTgZ9g/l+dx3axNtnq+Kt2bMDuOU6QF62euSRDDd7PKpdpApoqKgM8S5ltnVR2/YqEIw0EQW
mtjM0M+tZFju8UFhx/BHBtazlGQPyHayxZYVqozN78K3yGAUa9I6iqaA6LGNFbmrUXioCeAyFgIL
GfBfhTTcZSSfNxYzE/yofJ8zEqdUZWqF0Isv54FyX6KwIZ6rWFQZCM1hrpGVa4Ezuel0rl1MQ4m3
RrEVxNOjX28Dq6pOuofL2OBkqfsKsZIJ4Fv8WFhLgjm3g8RGAKB7KKe5SnXIgIXArN/3vzWFeMPn
1RbFF9ocJ9GF0aKHFuO9xrDOBqP/Foj6Kpakhsadeazs5cXKrB3q7i3wmWfyPO9shaGC40iexHbU
wsmvmYlmapfAp44HscUotcZHFkZ+dtcHSlX2kB7OQEI47m6pfTYKjajH5s/QFxoObBgiYXPsr0Hx
BjY1XDJqT75F+6aq/UDFDg8TFqUzQSWAYN93WJ1Nd+tP/9ncXhLaao85skejCz1clutBYHbgvxog
vdKBUtiOF7Tv9vdMSBeC+y+ePQ5YvMM26uPBHT4KlI5WkV0VA7phgt46V3i74mPatVt8/Kx4hkBM
+dW2670xYoer5dYU2RPeb+ahbGdZ3O91Ye4N2/9rRQr3N8d8k1TPNdmijxW7pfvMZHgpJn/Yj6zL
y8i+1cawxj7Pp+xLgKWoDS0OJMf9mDUG8UPvXqg9PhVSQhCjkiEPoqz88RdWJosl/z1votMy4kxT
A6rKJH7xq+k8FCPOQcT/TgO9YZz5FVmy3jJiZq2RYhMEYJtmrBi4HGyMiQivHwsVLUwlDsdJ1fBk
508zA43tSUQ9jkt8Hs5tM0iLkRJ60A8gT1gFRA1JDA567o4Na5gME0wxhGsRTarpL7uHdHN2+zPA
6i3hRUd3nMcdK7Yfb7I2TpqdJqaMpW2GTSze9VhuxqizL0rVjA89Qixqn57GW7vslCMB+0iSiOm2
3jp+tI7lTC+PJ1WnnRBdf2mLiA7cOFlN+ldb3q/vLeeOhM8GKp5t99SF1UF1pF14VjCZycGBmfRQ
w1DzrmcPQdpjCMRMSTCIMcyOmcm0rCwnBlrKAL7WuLE9BrkMKOPHZajhtklpV+1uRnwEcrvNE0o5
sHyZICmjbOMQUcNmMuF/N4AnWdtvZMHitcdMXk1dvbcTOzBJU2gnh6LbZrxCXMJiMRMf5NYtKjSW
I5LzrLLLcCQB5kmb8eZnuOkudSNIE4U3Qpuk331e0KYoOxi43mNNJM274dWNt4F1OmzLNMHOKQvv
O+u9//RO9y+607KDMIgge1ss1limc+r7zO1ea3Qf72TlFFs1cxsoZ0QaLVALWaSa7iIXHs+qrfOv
DEjqtRbIwMgvIG12GyVxdbJHogBxMmh0O87HKO32CD3ne8n7cYvFMMUwXgnccF0O2zCJrqQnY+2M
l2TiDUpMBHkM8kySKnTvrWk688OYY+9m2nOZB+PUmVubmXageVBXjYqJQy6j7CBN59D4pGHYHWbq
xVTG/wmZO3wu5bklB2TbLzYeN2yXOzaxQ9jmLpqlHtHeJLAUD1giEQ/hYcKc1p9L85eseFS2GZwc
y3PNL7CjqLYkmvi4Gdj1ZXF06FOa+jIfJ2yovsnqCRP1E8q0ZJ91eAyYkaQt09g2exnzsbuXvYOY
H3ntdE195sfE6xPhYmLXuWfEcHjEl8TqpprU/RalQ0rJPDL29MDV5hKKsuHYEUimXkOLreZnVv+b
OIa56c4uEQ89zKYB/AhTKanKb89Yls2Y8e3pBfEduJO+xklTMdqonuGOJGwAG+U6g0HEWnGae47P
Obm7y1D/5ctAj5vWFV2obQofIbZL0Ah+YXN+yRFLhGrUn8tJ/TR6lx0qxziXTkEwR+JSD2ZVTtD9
474dPEzGDuEqNz9t3K1jDNgjO2V8sH72X1AoT2+kvJBbDi+Cl2KWx67v5CaG8HTUfTG+Dr3JKtgv
lz19JL4eZFl3nhX7VpFCENa62f7oCCa37TLJXcXqlFhEkfKuZBHrnS62KNGVpf24oir2Ro4Jd0zp
K7AV/P+xr8ij4FjLsxbTcqvz7zXqO9fJQvEnUoqt2XpOvdYkuwUFCbVLk2sHxCo6w+megbUTlxxS
BkNh5oHFGx7ah/hzqZwNkrn0hCzGXMMxGg9NRXgKa9Fh2kuzRPYhxvFVThJnhu8xA9T9+hWyIeWp
1Dijc6wt+qrIbLxzGaZ3lIy9jSTEGbb1Y83TKN/9z0+7InwYwMgCkC2OxJzsU9FTlhWNMzHIiKmo
08QLCNxXDGw5fipSq575JzieTDbgtV6OF5MwHQ7Q6bGLFjEuOwYL216mv4RPp8ibFWOhKvcxK7Ts
v5K25H8tDTDJoubTGFbvkf8KObUoZ67cnqSHOUF16zEOzbJxvmrA3lIG6IcxVYDeukd6FHnbmUtl
4frNrqnzbytaXsp8wsdylqm4eQkhcFgyiePwpxmlH9KaXdzVHOVm85xRR4FuSjhKS89WVydyqns+
WR4XErn4dKR2tAeb+siUMJxXbRqZagIz3TgRv+k88vGG9GK+DW4JxayWHqJdRgzryYRa7NPCjtS/
H/ls1BgtTblXr6QHJHLDR+/2ab+0vP7MX6kIx3pdgkIDUVvEP5Yf/6M+Wc7GVNUfBYMhe36Ni4aB
d7RKCNWIyDPAWR4HWE454Moo+utAmz7poxf9DrMwYpbiUbp3I+8acQc+K2V3R1tDVlhqENUIePM5
Tx7nRbEY4eSkQR9tZ4uS1vZwoBZdL/cOIs7VGIMsX1P1ZE6gJ8o3yFsexRj2XUGOAWbXZmdhKArI
wmXEOsczG5Ks1TscuIxas8lE68jgCv5gnGz4WuO9BrwccBYXs5UZPICLZjhHRZwDsic6hVPRfZTd
xwb/yFpFVXJubbTEJvXZ4kUsaCXBy4Tr66t80CiaRbt8aAvrbltpFs+E82+eeFoGMw0lEUooY2la
CGuOGOVrzNDURKFHGjfr4roP2s6Otr3W2Qx+snYzzj3BIa0XUW4oo6TsRnM1pAbOlbKgrMM/QYGO
t49kcZ28qiQS+HBR+/DW6/kGfSzvz1jiJGLPverMlIsIsi6qaMDRY6zTw5RUyLHmfi24HtaFPsIS
z+EsUMFRpua+zbRwiPqgSWfyiXTsFZGP+RadXRv0SRcjXBD3GNdIHCQNeomxG7CK5FVWg5uKom4t
l+bcqOFXJ5ZXPgkqMiQIUXbrlFXs+85mSYRTyWaKnlwQuNn0E5qp/kqucZK+LPM/kI4/jLD8sFEl
rRWVfh74EVs/P5YH6f4HsQxtQdmaDTEHpoaylghibvPyvWod846/YfzAcaQHiqQEVAfmv2GoMytM
C2VQ9A0EjsVkme1ZGAx7b0FtYxPOemsfosfMZEDl0teE7pCXmyLmBsaYhUHZ7v1bW5gIGHvjWORT
f8Ul0CCtTFsGNkLDY9MUH95SkMnjNV90rSOapDhveO2pSlxyQ+zAL3pOYy9L8jM5BdQfeoHEwbHn
a7OIv2hMH3WtM32j7f1pZsRPU+tefaFN5yiJMPQaPl2Sq7dyCMmxs2PiGETPs/HgO/kZQ/1pEo9t
ua/pO6vOjC906CAhRUxw9OyXNzyUzqkcyWtYKV8l7D/NyXkr0cCGjvEYgAFB1s5mgu7RU5C3SRJi
PYxbIsh04gpOtRCZf09jn121DQFyjgUDfo0diSCPJZ78z3ZArkk2BSJsJ73GTLXb0Qhi8yMaaCMY
skR1wmpg8s1fyKBPRIE9tfbIcLCRN0tpp6rL27cocjIkDy0DgVFaLxaKazYgvfwpzV5nZ2y/qgH2
deWWb9AFkrOdxOOrQ/9BDz8xqLUwp8Opvs8NwKDKeSk8/FM2nkmub07R1dK270M2iUuZUfnZQiPG
KCVRJ7dr9dlaqFK/seO8LFgEy6veFG9t/LCJzS7rrEpphovuHdAREUll0I4LiwGPm8JjMrEq5fBX
VCUhHVnFMAp5kHBYQbcEUPGuZPEog8bSyGDQeUyjrZFC0AVUayPohz60UgP2aUk9GrStVm1FOv5z
SCvZkp/hH+chfqAUfMQLdkZgW5cwOJzpjgJSuohM6y1zN1o18v1U+rWxnrLSMtix2gaR+Vn/B2G8
DItcktGwILguFvc7ZRK3qer0s2kqHCUzjU9TaMsqI5slGGe3ZXiwsOvwSLwIqzkpv5tSL7/IR3uI
uHOmkqHdsTFzYxcZvrAbzmtzZvtojW7zZJiZQVevJ+1CuFr2wjiDjpPbCzlCD3E3rRPZ7jTlO/Nm
7HIb/Kk3GXsIkYq3PzJQGXZzRJBOjED8jd5D7LumIVhiMNAMTvVUhYaQyRY9rU6GI8DemxGr8bvg
1c5DzdPe1Sz+K3M2vYTGVRvStImKcqXzK61irIPKVFcle/nmGD6qZ9Gjj0qTR4oACau0h/0L69sX
HY8k0CnNxZBkDpu2YI1PyZ1gctDfrAQUyQ7hiA0A1fuVHpcDjY4bypLOedMSxrS3nAUHcOHN5bWf
mb21rt/zhxw6J4u9OGzC7Jzk/X3psPdRw5kUZHn7P9LOZTduJcvar9KocRNgMILB4KAneZcyJSsl
S7I9IWRZ5v1+59P/X54faPioDBnVpwaFwqmqpDJJRuzYe61vqXMOIpBx62wzJ6VmWqVFDwAAQwbj
J+4JUZX5Jm47j/5J/Tjr0Zwt4kd2QzTkx0D3zpaCpqbPCTreuEDyV56K/F0d+M1beoGyITuhUBw8
666HJ/UDMNZ06pQajtJpm6up9+gGB6b4rtWiNlZudxxB7P7E21WuM8VjBg5rPGj0SDeDr+ur2MTm
KmsInTUqwbg6diXdMqGYb0zFp2ZkVckH+mp0KOWlV4zdqIFEQhfPQtd5WTPAOw1f4Nfoder17m1Z
OPXX1G7b67rx03M7JcGNI4fk2fbI7nVGq1+PaTzvhjll3ATK6tpjjEE92KsI90kzXyvXfl0Qp1lQ
31Z2CTg9T3zrasBqflCh029dmmLrxJPVgc4IOgXHZiU3/GlBJJ3rsYj1S2/XYj278bhxwBxsbCt5
TP+/ogtlIKYFfHuEXfTbKbZorfki2IlBvC1990XPGO7txJ6/GTo2Rznh3GYAX14Dt08fFhspnZ1N
0wkFt+7WOFEYN7f558WNO1YTWpPKQj1m6eR7pRoKI2qtVet36qfXubyOVM9r8tDnewxcznpiPrXC
ZCZWzPBprebXsT9fiEFWtZ5SkpMTtJWs+8sYbdueJZdkjoakWnxDbViJnZl8sbFtJqp9O1ewEWhd
uchZcrfb8uID+Qgq79h4wvk5Opib26nnONTF1rKLKbt/pDCY7mbfRqgW1VT9UHtO/STuMlu9ASlr
V03UMZiitPWpF1INYu3Cspm8UDF9qK2HykvdTaon3DGBLEiZGh1tXnRfRU/UGP4XzIXfYnj46KtH
OT43uUr2JQYaXH7YiOn/1OVzVHctA7o0XbdwSHf9IPTPWN+rMj0E2h3PdQYocpeHDAUrP2SXcObm
upZWAhTAtjBcUmNDUsu+qLEGElHilaCtOMfPpPPMHDswQpJu3ZNov9C9udBSj9oq6KFEqJqosjli
0ye5LqziK2C9dENc8OestZ6FT5YKIurhBJ+qeUTz3N4ygJZYD0M6ViINjj5WPgyDdfhKy4ZAextL
iqmC5rWeYYg4BFKveg6LX8tysWlYjfRVlsY98XhVIC3kW1Y37ppaLT9EuVqco+uEZfdj8iwdb8vE
tKfeCwXddSc+Ngi2rqGAjPt80CMapqT4nHeYSL2MWN4mmekv2bMzUONiWwrWPkdreSjg5mLwzlPU
G3RVhmzX5KyvW1dN5jZsk5FGtJDHWmF5nPNgPiwo4B8UE1KE9m22I9+IkBZsBieRLgwxE11uHN8S
5Bv4UE6zONpmS2VtFs8bPfpJNiL3Zq7kyjMaKlNqu8hrZ/PcxXTeU0eG6aaQy5NcJAMjmFGS9mgQ
ovOckR9VQZUeOiFe0oiNaa5mJg1tPS8MOpOq+bKkcY983imRCuRTRPJn1YNs8oS8M6IZaLI76jYi
P/kc2MCXpgFJzNQzewPgtWzzqG32yRheruA/el3WfXcE/bW2xQbgoDHbMCDI112v/G2+pNkP8oWb
U1olAby4IBv1upXM/RpPi0+Lqgxm7sbdVV1ithnHteu8ijomfQygWl1QGUTCvSUhxz/XtttvfN1B
ubfoz42I8+YY6Om0ZMsjlN3ysJSjuBPS0mvfJN0d3uxiVzlLvp5bQZghh891pVXwPRuoNuhLUiss
0t7jfUWs0bLEx0kMbatAHxdALtxnphSwzemk4xlHn0VsGiE9LgVbO76MSVt9SorcfQUcAKzNpXWf
A3Vc+JOZ7C1Tbe2j1ovWmnJhg29/2OhJ5DdLNSNUkCmPE/xC4rsHkDIpmPpdMYsY83oYbDpPh48y
YfrGpmHJJ7uxcozrnXUibpWynq1hT4uu3E+tne/iqRB3vAWXaRNdzDyiAwrojPyBIfchBfXf+jow
Kwun2Z72bbYVdhw9T95sX+d233zOe54QFBY5ckpNrLhlMRPNlG2h1owqgKfQjQ1YE6iyDMDSovkm
orj+Mc759EDvvSfOnjy0Osyr22KYXm2tw1uqiJznCgWz39Q1pqilOPi6Gu+WqtBHnMAA8hg5bnTn
gpaRYYFbEEPcYFjWq4b5RjnUZF6HzOL8mB5X3JF+nZUtbpwa4C8SvmVEfwwbGe4w6c/FvJpBOezC
lpdN0KLfiMampEzDywPMQjbP9C46TDXLlzTs1WMbUagR+eSti6HT0B2Nv8tclR9sGlWrJJ6fKTvp
f3MQhsWhbfoUZKJsPOVUj9OUsjNRpjD8gfyCgX7aKyCJPyNkY9hZxuBg5zhH3RzN3QDXg6Y/5xkR
g8lXOh1pdvvxjkmY3PdjRIHJrfx0WbdWHh7LVcF2uy2IR8B4XIKm6ptvs40SN3aD20BjYw/mItk0
gKVQqkQ/Y0rVlRbTl3lATNw0gTxEY/ZIldStjW09ZJKCbZWPqn7udYbER4zi1KfNmyJZA0YC9vob
z8Ega2Yrv3Ukps+OhMtPHmT6L3WV0ZVWElFcJRhtRfFbvhgGwkTDPVXsIBuH2Isre1bWVRgojs5M
W7eNrQDleV5+DZ8P0Ui0hM5lX2PDcidjf+foSvdIWihTpk46W4vnYx1pCrZaCb03JQfgUYrhKUyK
4Na0fXMq42LYciBCxTfm8QODDJzjDWrgGEhxtFpwQa2WJv7u53F5HMomOyLD4E8HncSRP0QWXfad
OGVpRVvFdJCjZAiukJJAZQ8Qx+ShXwpxZvKDnrstUJ8NGBNQ6FzuQygSqo+lc1vaq7X85o52ccsz
B2ohit5gZyBUiyU4n0AihYhL4uniuJObVtIqpckBXK/DSONWlrMyqqAyhx0dmFxuJwzY+6EmMyqs
G+aqXkkz3SlqJkOXeLC+lXAYHee42ChqZITWGL0m0q+uxGKBHGk1Ac/aO0t3n9E+oRuSP0y9usv6
sNraZTjugXraL95FQA7ey7+8PdSNym0Q5Lr2jR6s7yIbm13cqqkG6lo12yQRwzXYkRHyffKCwTpY
57mNctcxuHbD2t75fj0fo0XRVhhgFcGWG3Z179ictkDhen30AtUm34XIKYCbpdOpLEoOFp2PgMmi
9N9EqqKOt1FO+NrJ9/HSettwzppuhwyNYfTiT2upLQ6NDnot00yMLqfu6OOInU9mLgB5BcqPLkt/
ehfR4/8eussjDSrsXi2V07EqS4dgvKwDW864FDE/RMD24AAxexNtF51jbcxdEKEcbghQ+kQK2gVJ
hYee/ShN6Ionc1kiU0eji9sIF010EZJ3aDt+MCV2b4Niij4JgwOwoH8MxAQEl1Nlb3bERJVmNRY+
5tiMxENMlfminmrC3A4RxJI9Rlhc/Tq04Y0QvDpWoE91uHCGojLfWw7un1bQqkUrqzdKhi8jZ/SD
GqrxHIFH2iQNPgirr+P1yKq8TidfH4eCFChvKp5DQkR3oY+tN53LEWdQZLadmOXnpiSzvBsproTV
ZTtnHi/SS25rrsqvSWgQARuL53nglZKi/cFpliHq4uChSRbspBBKHpyh83m37YsJAd097wecorEd
8GxQ9riKZnEWADfNO9mB8nBb/8qlh45KNPdgOYXMQT5LPPHDtl3i+Qs+jnbtt9ia4SgOq0BfKOVi
ptZrDBoKWVHkjFlK7diNybUvp3mtiv6hqGk49RkVqzdaTH7hRB0cbzCnUeEBWKmyZvZWly0PTRI6
EwPtxtbzMY8dELHDlHwOqvwHCzD08kJfxkBlct/PwfTg5n3JqpRg1zQeinAdOV9mgGsnNc0phT3a
Hp9qHcZkFD8WdQJ/f0G7EXhTtItsmvdKBzaajkWWe7QHVPbGfwu9/KXjdMmPIuL9QiDCsZpqQgpH
jzqvagDJRlDv2PpixAD0GO3HEBAFUjUkvTagbFqlS7iRkxZmlTBT2IT1EtNDtmRHA7XOxdqW/GTd
4jkPGDnFvcwThB6Sz0nib/QKfE7R+bDJxoCKALwQ6tUyOCxYCND4opibKjp2VsB8IxkY4doBC3YW
W4e8b6JvmaWZEtAdOzjW1Fz7mVdu0Fegmy6AOF5nuejYVq1u4tZQ0gIsTE/EdKJIGVp3x49EzqHr
v5GdivC7Dv1jJhvO2LwzEMOrhSN3bNG09bOGbT+ABR4GGFPpXA/zMRtq0PlxGe4FB6/dPA+0K6fw
wgCZCHcKdFLD4g7brZJtuU9M4j6MUmcPcxwCU/Cq5MKokCu3xVgZjkx2eioUz+FkHzXO14EkvE8z
+Fiw2QKHcaDYt6TajeoqcN5GutQbe+g1tD0diodwitonYVIUmBh46JW3HS2jlm/VWkge7K5vrhtl
JZ+VoUZ2OqnpkPT9timQk1kyyd4CK0nPZReC6mT/fjExBtV04GgIHXxa0xnHlqVaB3zuDMvaIOsr
Bi339P4pjBuokUB9JmZ9yXQGFS2uLe12L0Htuhek2NTcDQIWiGXSdi2y6getBfk29ILlnGnbVjsJ
Z2YDqGGxUuQaeAVwvii9CmoOx6KP8hedpXLbj1P3peg5VAAgocYezauA7EgsZiB3lBAoWozb0JZv
p/4c1V58LHu6pAJp2iSHi4VFjhGrjki/Ggb4HNjRJnRzbd3Vkck/ZUbXZ4cGFh3USwdYKBw9ekF1
Oc0aMXwaE7YAKR/bx+gVOyM5/DFq6wmqGL1NZDvLre9SSuAOpL8TgjcpFatVX8NmAHDVO3T3kukN
NXlxMFbn7TAPz3vAg81hqMkOsFFjvWTOOC4IrVV7KFkxNmppWU/VlJ7mEc3HbAuidhM49EFNqlaW
0buUqDluOC1DqR9x3ECkYvUrxRulD0Wam1224aa5bi0KioXwuC2YSPIxBRSK+6QIOdt5VXQnsJXD
4AfTdtXLxOx7b8yxq+t6H9RLB27Dm18aUiB2eOJZL+AAsvxjXWU60D1l0Qw6S+Wa7v/FS0J5cBCM
lT5PHVJxe7SXm6nuiP8k73QP5BUEsM32OwrHunWMGnYcvZzD2HTR9ypY2oMr+ny9lNP3wSVWryvz
+GcBZw9949TuRDJWu5F42Z1Lhwt+VSh3YkGcmysK3Bzw/06RvYEKFQ1aVIpW7bOZ9mISO/sJAvdq
lrixh9AFsZAE3XaRrYeelHCMshv0l6Yaac1dFtsZD9/VIK3g2kz0vFfx1HxLLWW+qblhcljqqryC
9dtstONyPyAFhOHXvL/Ak2tdbBk7BAcvwWMTEIeyLchLhgbhWYc0CpNtHPYWi2tYbOWMDLl2zM9O
WQCgLugvujvgeqIUaolI2NmXmh4hdA3+I60FJputdR/apTpe0n3vnTqPthDX0xVGE3QJvSuugpR5
3agdc2aSQ4KO0V+pLJwT3H/rqEEJUqTAlFpLQMobjMFvTOMucinteevY9mAttSUpHWnaw3xM/eQq
c1FrZzDTtH9EaImxLUuyL15hgV4sg4owL5w2EZCXo5VW1bPbg5nRGMy2PY/TJ0kJdJ3g+V83GgVK
liThjccE6jTy6LNJdSM6B9T/Rbps8qEEFRi535kHyTtM5q+I++jHEV+8H0bdbepQ6r3P8e+atAlx
NM7c7th/q322sPglTeHj78xHRMoq3sVp639l+jatOEfaqzpH5utrAiqKOWnXcUPLhAdwDa2MfkmO
drKCD7Ji5JJ8p9kKAwnR/w0lYrrmNI7LjDTr9VSWaCytgUa+KdSlkvM+AwLACQEnCNQcxENMLNHF
hD5H+0iPZDUmRblOtPXKJh8rcGIsTGOyqF0SeOEJVSu6v4XeKKsxQlpRqp1j5880vMJtTSNxPQ+O
RcFpxUc6d9F2tjwKpryyfy6R/9hgcXnUmcUrFQCYPnv9ZN/gJW52fhZTU2FtwzgvSd0FUrxaPPR7
hIuZTbMgoonyyT2EDlKSEHBCA8nDY956K8ElPIsQTjSnkuHo2DwdS7lUmyhZoHhFuAMLO7yHO3JY
SMXDoVUznyMDlBpszmh+4Vd0rCLbpzlOakoDPAGtZW/bDPpv5NnjurQL+4oGLxCKLK6Otsc6tPYv
uTpynL1Plo0CqKMjBPgLw05aevtxasUtYEuzCvPoLa8yuD/M7U7wtpd1LOgT+DouDz4jjAP6WoAG
grpmlzsQAqa4eGoL5uOsvNGVhJ/ooeyfqZ4riJaryXTeZiSTZiuLOn5WxUzyB11DhJr08K+N5cpn
dE3urr2UF8MwVPvOoftMS0wdF/zjhwQQ1y6fEM/G8QBnY0QxPKm8fEpjr7i3XIy2nJ1nhFp0v9Os
+uzPk7NjuYABx+Tl0KW2d84iq9wh3/CeUHIC8MgMkygUCYw6S4FflQHNlPVQ5MEu7+wUgsdqYk66
MZepkF58uQBxTdEsF6JG2tH6NJ1NxyaBgvSSV2hbjyrNgVRkUfNo5RNoLGaEtwCi+a27Kj+DbwfG
ocBHtkvVbgJ3rACA2/Tf0yY7BVm1fC6pxE7kTd+NQCo2SdG/sbpwVvbDnsIQLHxAkgkgEcpdF3nP
SlMxkpBBmxn2Gs0JkjK6bLiqIASegpz2TVPTnOTHRGk8SYF8uLP3ILW/RIb9YVX0EaBjhF9BNlT2
xnPTnwA/y1NcmZ56KG32bYtqFxyHOE/h+IKb5FsL1uJqXKL5qaNZvmEeO+zmEHBdXHQ+pUGkb5io
lfs2GDijYI+GpEA+Tkjq0V9KLGzRANl8mhdrWDL+Kk0ZKuaVLtey1TWMYfaihtj2V2Kz81NtYmaH
A4WtbS/RDYe7mmMKYrf7yqT53gy+2gQzfaJRwPioBpk8IO8b1yPrG1UzKp+hNBNYTvqZbREjAS8D
7zQ5FQbZ9LTU59YGcwKx3/7qVr37PXYu7CwPL5CGs7JOQJ3eiGD01rpP512xBHpnbL95TsaWnoLH
EZkgZnjwbjSdUJiLV1YBTKatPTEjLKavQNPVDeBGNlQnbLHmMH7OCj8/oRfNqa5KKpC6sl5Ziqm6
QI/gyrD9PZnc3pEBX7p1JgktqQnhRQV0VJI0iHeijgdiFy+gy3RAAY3YDZq1pKU1VP1TjJzr2aZw
Q3eLudQb6Fqt/IDwoaTqo0dmwQGleZbej6SInH0Q9Cjr5+4Lsm5nB26Ng4lWyGz4t+Rp9KQ6uCgi
ruqepuU6pWOD9D3L0L/GWVOf6rSo6ZvU+RVL1vLoyMq6dpjb77O6Z52hYhE95RNCGI6IiYfRLrBf
YNM8owk497DbQfjTZMr8x2p8LD2ae4JOzqd68swxRGC+7jvEc0xdIx6VsnxNxJRt0zAtiUL2Lo5x
gv3u/aW0r5y8JzuBhu1eOmn82blYwGxPRCeaZulbLhlC24jGbu0ScWkj+mnrd1N25MBR3i1TrnYW
6WY7gCzkEej0KbZkXa7bQ1IS5AInzqdXa2ixk4KycUPIyYfcbCUCR3UV5Tf4VQGR9AGjkapz8HQk
NCMMhJ8LEqV7iocLVsOANm3GHDUJ2k5GAUj3JhkvUPWbcstKEm+7AvkkPg13x7NAFiSpmruikQ3a
+jJYXoMyUzwCF0FHEdfXYRsmSFstyOw2/wwysjq7yyIZyk7lxledvzeS26UbCAR2AMoLrs8TPWb7
hRQj96CT8j6YlmZnKSH/0sthziZOfCUmn1CjdPpqRlPd4GuKXtniphukIAh1gIHm9CqxUPUkA2xI
scnvaAzPz0PJWsD0tTyMmfdY11Ozajw+ZBDBq1yEU5NwwxkP3jTiATU/z5zFV66c4rPFXGa/SAds
QdbxtPCiHZOenwEcPAkrGE96Xg8FxPASqUIrqjqG6OdXsabO8rto20MkLvDKUrRHl38AYcePxnXn
3Q1pVD+WCvwOLN4oPPpTqq4R71UbPc+MPW0539RJbtjAO3MrCnpl5PVl+7D3eWAGz0cFxNydWSA5
G7PfnGo6z3cMNWJwsMV3fCrhFlZ0eKejWhymAV5cwvQQKZGTX5swxG+bO+V+kNDkgr4JP021foVI
X1yLcsDMK0cDWD9YVjNHt1vipFiW0Y+zXnBiF1MZ3GuNJDL0KjorBTDHlDEmvZCG6RHnnrvJw08Q
C/oPcgQ61CWVuW2Glu3TV5c6DZ9HMtkpnUPu2mxjWEpTohN42K0tiZDxITaoqTi+ORfEc3HoeR3B
27JYjZ1PJmmM8wRWRnvvzoakKTbLGyskawntooX1BkomB9eYndRU38NLBV3U9fBmnKF/zXUf7jLi
vYDJQV+JrGDY08AsHuxhDkl/UR0DLlizSYI0x5P2TMsa1GCAuOTYeXisCQwlR8IBJqBmvqTTdMfW
wxvg+mp+ar3aocEYqGtkOHjBtfhq4EckCS0nAIedC66NHHEomv7eRSpxC7IrxoSFhoMsu3FDaFeP
6qKinZahHbZwT4sAQ5nJKoIUimCC8wS1p/MzmxhEoa4rFPg7LQf/qs6Xam8JxDP9YjUHXjyq6pZm
e5d48SZ0cnPMEMBuKO9Yjbr+S4WK8NAimLmvzdLybJGNCDUh2dGPHq9gfPK6ei11+2ybx0DY917m
jpuknNVp8dwvzuBCkM/YVbuCIQUCS3PfY6A7pV2Odrvj+ahd1NiZ1UcHpisJkAaSMWaf+OumruC7
5TUvCV1Tai5Lgqxl7nRDulW0GVOJ2wbGNmcbHNjt3M6s9215FD7OANnjDwWk2YN7KIoDDC0bpXef
MBZ16xcKV6ocxKfwX9KsZwlUdncFU4sHFx6QhVSJM2z+XamGmeqQD7vKb6pbnit5RSDbAjhq8TAO
Ri1ZfGXxgxIIR6zXVV+9dMApPFi9txKcUFEoOlhLGqQf9PU4pXtSsFYiMZrSBv9RilHGQm9+L3m5
WAKF2ugFl8qgGmxVcdA+N03Tnu2WDMewNuk+nCfCySPlbhDkvjD5ZywIZ/NUsu9sdRcCWq9aaAs4
stfoebxDlgAOkL3PYj873/rJq08to3tMRYyAWoFSOUPBvRoIJ9qMYnwhH83e4643O5Or/o1gIn0t
/ITpkW+/eoPMdw2o1Xt/9F8izyBma+ggMED7gZ5XbJnecFCNMyKwLZhuphrRgqieyKxB0/uzy72r
IEcJfN+Aadxg5804ABVJXRsVWvjkfdK3yskpeeMrmR96S4Z3jtvl94pzIyLxbqJxT4v6mofqte6Y
U1R5yQHCRGxEwWBvR8dGQdoKe+V5VrGZMO2u1FzAI6R8W08LJkyUgOW2D9n5uoCJE2l8EXa4eNpP
VuRg+qEhQzdn7ojGAnrou153nRBzseFWcBSP7HlrsuKnQ1ziBqZT9r2baXS7Xm+91AR60WyQHY5D
dV9TWN4yYIM5ZQfTN6q9r6jLNE1XLDAkm06bpqdxNA5oFZKk/MGX45UuJ2wdl4yRMmEaZaqovZ4y
pVZtUzfniGXnEFVAMdH5MaFgruoUWNaR4JCiwiDDwf6WusmtS/DzRuQYZlXMCcqbSEpZOcEcXDkE
mlBgeTMqYvY0ewE105P0gUgKJVPrNcu17w/wjSOTPncBnWvjMHRoU7YG1x5JYQWYuM7iBGUzbWAI
uk2LLmf8SrYkreU084CJ2KD7cY1MU3lgTGOt0xS74yDkvEU6bbCPYJywR/KFlgKnpE/C06YbOrl3
0hY3ejMTiMCs8YjX5FOSpuYRGVCyrova26NtAeUExWNNuz/CJtCz9aOrxyBjoy/2rPbkdrpm6IDA
hjGB4nzRz1W4NYP3M/T7IWRCOk2X474Ftgp3FI4Zd1OOs6L5G6BMBoMLYy7Rc3+t0aWHFIBu3zXk
WYWscmttqCcZj4pn5EbP9YmYSPpSktCeFhw4sgXfHRi1ujAXrUvHL/bb9OvYdyBBtQXfHGAhWrXQ
vW6rkI4Kgo0fepz6n6GGUqhg+1pZ9WZozO7R3hB1PZv58tflP1uRq80gGeZHDm83UAjIgRdOqc0C
vI4N0O48gvFjf64BZa7KhgmlydS4qbWd7htkuFeKooo0RKq2Vct2i8fNSw8N0U4gTAGaxQaPSu87
AIFT3ZwYYi1PmiyEB/63hBV0kbXN+9jaqj6ase0hQEKBaP+wepSXNOTqH6mWMaeElAyBqeankRfW
gRpw7Wtp2OcV00C88+lzSy5twrYeXtTCLeaVK06mA96CpL1Ke/o9oOTN1mF+ByxEepBBEvfaEWlM
Fui0kzUe5IpRKbz6YbCcJ+bZeCKVQ4dSe/paBVSWbBcYmigPt1U+NzfQw91ts+Q1ZAjiAbwmxs/G
mpdPEiSQy4cETVsT8XkBf9CtRoMWx2vV9DBrtIuOM3StvRFDvEdKw0QBjzuTHzl8bZXqPzvwuaCp
0mY61xKFWUnY0HqpApDLkmexiWfkAnHzZJiK77zgk4+JgRrvEkliL0hcaws5DRxkZncEvmxDbGGo
Pi9j06JX30JqhS91wXRsGTL7NEaFexfldGYttPb3dlXhTpt8H2s9klbEkA3NeZcBL0NwPFcIvj1X
iKMesUoCKf+69Be5pAOH1o6xkXOQ7LddF39VbIurbKBZQY9d7Xn46cypUUGgQbAWwwHfA7JDLWHD
YrvwWC2LGiSxfeauAr8RtZx/4xJBgjZmap44BYv9gCccF7QJgutaCN6bhLS5QCTTwWEDQwlrTbce
bW77MNVokIkYS73qXE7YdwM0VaxHNMsch+6OyTKoD5XhtuUE98S+CwDfLfJn9ORPXqdZcoacGOOY
CGHtIxYA0ovyidNvCz1Wp5sln0GJEUC88mscsXPEam5N8Mk6/tB1Ulvu/YJAClFe3DwTDePsTZWN
D2nkanYVHrvWYaDKJG1hpgxCxsSOOjoOanb2boFqRfaMVmlpqQsMIW6Lcr900ryWSUe0JszeVRig
nPo4Hv23+evSGIXRVHn861//Vb2+3MeUuf/zL/HfaN+IS47hFENFg0+on//Tj3elI33HlUyBXMcW
f//4nheWE/dcnrE/fw6Xal2K+dvHl/j3RHQu4frU6tLRrrLfpa7TZ/P6pB7Ks1hOs3nCG6dTvMlY
Hv/D6/AT2cZXyjj0q9Fq/f2rVHbmMI8qLUheL+m8ISKcEVQ6H//ZVZy/X0XV7pJe7Fvn0TcPvJnl
g45o8qKjs06U8nL38eV+d/u58YCKHeNLpeTfL5fanPVl7NVnNh628DlY/bPPv1z/l8cLUkAuatuv
z/U3JjUE+vyzj3f//vEVbUp82Pz5at562b4MNh9/vrh8/xK4Zllc/fiffxnHdrndv/w+l4fvl78f
N7GHwyyooevemSdfnMMBghkaQiyrayBmYDFadLvPi3X/8ZX/dGPevZcdKkt2ElWfLRcG7Kbq//DN
/vT55u9frKryMdK2y41Ba4mxPPqHN/7dWzkDM7HshTtTLHi/77HB/KPfx7X//vd7PgVR2fH5IdNm
ofDq7j++wOXR+fc77xHSBThD0Nr8+wVaRs9Vr636bMxDjewQ3Ff7+vElLvfwg0uId9+BTjsBVGUI
jElNWzQYq76npDLPFoLHghPMx1f7wxcS79YvgzQJET6vIuYY5PBje9WoPzxUf7qE8/ffrJSZL+fL
246gosAWjuhu+cMlfv/c/u9t+euF/eWFBJgVCoSC9RnVZDmsGEp8/Cv96fMv//0vnx9ALS+QNtXn
kcIWx/rDxx//p1/o8t//8vHC4siULtxygEZxz1QSmdw//AbvliyiCjMdZ6Y+N1SVrE5/uAGX//u/
PbRGuZ5PgWdc9e7jKzZ7xp1tc55yMgCozJNkPXB2Cebzxz/Vb+/ELxd6twKa1srR8DXN2WdsR7o9
DKePL/Dbe2HIJUe3rzhsvNv7co9hrWgTCOIXvjH+YF1/yr2bf3aRd8+TCfCdaULDzzoGx7u4OJg9
ZoDF9ceX+e1S4itjkKw7UrvvXu4+XwayFyWr1R7JIorzOzmD0Lz7+Cq/vfe+4QoCBogt3t0Sd2gt
Q34R2y30vuAoCb7c6C8fX+N3t106jvSUz4nb9d9dg9y0rgvk0Jwt6H5mV2F1/GcXeLfzaUatzaK5
gN+u+/pbXDd/uMDvfiVlC2U70hF8hfffgJkVv+BSnfOXlgjBaU+nuCpPH3+L3z28ShjXOAKPjXn/
MwVZF8Ch7aqz7k9W9mVqbjvxh1L08kO8f9OV4yps19IILd+tVcbPTDjkKSqMidAIvz5Ztrl1gVmn
YXiNfWMha2sq/vDj/e72/3rRd8sLnemhppFX0Q97XTn+949/td/eml++0rtbMzNXG/Mhq8401XV4
FcR05zZd/+n/cBVF2aBsMoSU925hKUKTUJmG9ZluVfzJRK8q/bI4f9hJfvtDaQZDPuHjUpt3b7xj
012vEKifdXqNT1//4eb/9vn65eOdv29Ui2kHHFI2N58BfOKc2ayANH38O/32AdNaX55iegPqXYm1
5FWZOGqqziHjRaZxtEcgLV6G1imNvIMr/08/2f9e733NiPRUZ3PK9TLKknx5mJFafPyN/irZ/u2d
8bnrnlaXNfLdO+N1OdDrPijPjYfMZB8hBzY7CG6MrTFz5t/hJH18xd/ep18u+O59iaMy13nDBQFi
EukRAVgqDx9f4rcvjc9s1HfZX+T7g6/rNiRzF1yCZEwxgYGtf9Sut/KuPr7Mb5+GXy7z7onjtXcX
L+cyMBjIgduD+q8dEBHJZmBSFnLhj693edff3yrXFrZyXe6T57x7+mp4DNg6o+rcFndpgMhgm3qn
GkL+8Iff73dv6i8Xku/KfMZ2eHIMFzI/4/Ik1e3H3+N3T4Br05YQLt1X27/8rr+UlDb6MkHiIB8v
CYhDw0xE0B++wbsngGXM6MsFFM4PekXv933wqbTrMjncgABvYnxB3rFQz8L68fE3efcE/HUZlytI
1JmOZ78/cs0JMfMTIbM3moF9QOf9IuP+4k3pq50qlG0+oKceNOTHV/3dlzOKa2pWUiHkuz0hykbp
W8mw3HRRQJ/l0+KS5okwDz3Tf3ghgULUodWieeKobt49cFBOcU1DU/qk/JMqHgNkx+ku977+51dh
3db0qITPr/huBRLB/P9IO7PeuJElC/8iAtyX19oly6KlsmW7Xwh32+a+7/z189EzmK7KIoqw+6KB
2w0BjMotMjLixDmpFZuQMXTdl4HeOBn2Fc+eub/DFWd3M3GMx9RVQH1sO+vmhRzFhQ4c0QsRO9Me
odc96mRO2yR/TEx7ZQMKR2iOprglOKXyvNH5/+s93nYGuoGlGblj+s4ijP69IP3X50kgQmQqq7qO
o7v+/KgWqkf/fuAiSHsorfjjiNKrWU8rcYGYTfpfO3OaTXcsQkNdWJvBkamtDlXoOugcagUd+T99
SJri994s2kdp51xkwwZ8I90Ar7k6rGxAweP9n3nafGRHJ7AWHzx2k8dUdxowRj2lLK08F4P0V4vw
Lnybj1MUfbu/EwXHdGNuXtQLxzQNMKQERh26sYrWBnUaxfgSTMf7RpZ2huP8OyZhSmV9oMFn7EI3
62uQFI9OvXKeFkbBrtMsY06Q4gWFveEH+ajoPaOgpIFMDC3V+luaP/z2KDBiKQj0mBaOVtjf1CyA
+cD/7irJV898WwuqFxbeYmcTJXJ9m+zz65Vg38kleInILeTS2ksmSleZr3ffnAJ28SixolfH7tdy
p4sTp+IXdEuRDVkMhfrU9qce6UkXkoCtagM9dx6gpf19J4QOsE5VzjSYNzE4MY1SQnBxYv01ujBQ
jxzeoppKobKyQjd3E5cfVrDEuTV51V1PoZ4GdKwbVuw2sRIdRnuQD03hOTu51z/Z+PVND1kPMp+F
sbLBf+XlLuKU+Rg5OmlIXnoyeQrxNSEBKjJTqoOuVgZ7EkhH0gAHKbf/GtT6AbDIj8ow3scmAIgy
e1Lbn/d35u0qGjI70jF1jgCeXtj+MqqjdiuHuSu/0LEJR6YfHe5buD3BVxYsITzKgKTrBQhrt+gc
47Upy+zbEKvIt943szgQ01R0HRfv3JaJIDyksR5pzmE4ZN+HlvLe7yWsWCgDx8rtRFrMVm/ySXNL
VzlVWeHqEamFiOrwDmXuYn9/HAv7ATN0qNgmiRjKNsLDTxtoBK6UqnDlJIGxS4X7LdjnzpsWfYJP
78meFPo7EHvPHHBs6e6+9ZvFUhVdJQS0cYb8q7gZx960pxKOILeuQYPVkVSjf2nWK9mseVNdbXnB
yvwrLm4OKcp9Ba3myc28Yzj2u36CYHW092Bt8+SoT/ANFSu78CaYwSTIb9MxeQ3YN8FZOfm1kaqZ
TA/4gJA7SpNuOnjwhEB4vHO0KlrZLIv2SHDN8Yyuy5p2PUTHyeopqrzJHaoU0E5h7KElfXKK6J82
NVYW7Wbrz2O7sCVMp5NnmgZluOxKxeTaWn3squHVhIbv/t5YNsMVyZOKB71Y65UKv9LQ/J3cpBxB
3cM0nNDJgtJVvxJYLMydLc+PNqjfKCurwgmgbVuZ6CiUXE19morPcQWx3Lc6ClamTVFvt6EN8sww
NShHNBI612uklU1ctn0juXKuvkJ4tZniCfb+dxkwSx2i2gioA6CuAdUwyUPbtERQze4gGb4/rzdX
j0r5iZtHIz5lVsUrDohBridpKrkTfRcyitv5vkM7WfLOGYVueIHvm1tYRswRKijzpWOIz5TYMCVZ
URl1mDxGNpD2T+1aiWLFhPgidspQggy2lYhHnqX4i2oea33lvp73tOBCLkehCXsEzuHW0KtectH1
6rMDDEH/aZa0ee9cuCg7zDmzFbNEDxHqIO3GAb2t9m/3rSwtPUGNMYcADvADYRS6nKdSClWw22j/
gJyHDfUDrZSK9M4ZJ1hKjZWdtjRpig2dpMmFbzniUziLAhXld9Vz++lr6EBMCcLl/oCUpbN7aWIe
8cW8jRKNGmqEiYKqzJOZam9xD6N1ZAQuuDVE18aBdocmp1fW0KYPqoNixdCO37TB2EnIm3qe9pqH
9BDTkVOsHPilbakwdmBhkP9rsnDeKy0qdN/zPBdN99x6ojUCkte1wvjSBODv5zuGKgeR1fUE0PCk
gzSWbXck1fDwkSpKtZIQIqRZ2PwXNhwhpOqCPNRrGgtddbAVdyTpSWe1PG6LHpG92qadnCatf4rI
cg6drfVfcpTt9/WgWQ+dCdUvr62vSgQLaBj53+kZRy0aPOxW9sGTGaVDQi41usccE49Q/BenUlbb
Bz+DQqeDbRDBUbgJjpJMh7pCM+GzDyK4pTe3BRqV+MGDEXKvgnKDOS+lixRqMOXUJEW5VXX45j0j
/MvqTDhi2w46EMWg/beET9jU4CBDVXOn0+mIXgcdnrknv/Y069u0yW/9mTKjmByIUpPqOY7gNQbm
gS5JlXFAu1591uA4g0hKgfNQ0YoNtN/VUw+I8Entrf4kD6F8jByTHrAGiVX4WJDtzUJgc1ZtbWil
Sr/U3dDImwHy4F0ya1hvarhIYW8umj3tV+i5xkHxAW587aTxVPg8044dHQNVOOjKmse+8sJHSNyS
90orNY/QFUYbmV5OgP1y7QYBzPBKhxjc2BrRMZSstyBMtEc6sLz9qFrZoz7V0Sl2UBhuUxSBnKCs
nwOyO7tao6EdBa7EHUPaskIPRjWiaOYzpa81k7iIPbql9pWpZYfeyHi5WBICTXZKCzvNbU95E8AP
ppnF1gc9eBpUD/HPuFUfADvLcMXnDtK7g4q0DC0mYwH4dahaYxPAp/RUjBVqjVyTTx5taZtB782j
PMntRxtwHzIgYBUrK/IOPXkpt7ZgJILqB0rlogBWHerKDtIl+6DD86N5TYJeVUzrTGaTLAhk+dN9
53PzDJ5rZRAQGqbhkFASX6QIDZR1aFcmSlbozUDbFXvjUbK8p86jmTaJlbWbe8GhYJAzrmJSJbN5
fdYVpYHDZWpMNwohWZGmj7okv4fS/ef9cS2aIXtJEYiMHPnZazMyPci8SzzTVfVSAneqfmlVDX5r
1ShO9y0tOi/iAk1TuJYcMRRJ9IAuVM+0XU0xt1YAqXqvpKDxeXS36uf7tpbuPp0iCorGZMoM8TIK
baMg0vPBug4ZInya/k5PYnSXYWvJ7PwIx/NOSZyVsuqi57R56IIoBA0nhpb0DLdxR23VVf+i1Tjb
3x/S2teFoKHSaNeD88tzTURf1ChCeWklk7mwxZkvEwitoTACcYtbqpo4E3KprpImj74W0IyI/I1j
QPxD0CqF5sqGWBoRb1HSL5pBzCA+Y2yLdvMua1mkKf0BdeO+isI/GNKMHFXUuTAgizHQSLqq7bTe
czOoCRtdfrJgUbCQWoSoMpCclctz4SwBaoFySyfmIlM2T/BFfDJ4mRelueK4ChKM0tQ80wwBde64
shPWzAhhUBT1s2DA5LiT5Ya0B0qotGnaSji3tBkuxyKEGg3FbpvuEcaSujnNVsVGG56Kmdd0pVi8
dFQvDNlCvIFMEQoGNoa09thbL33+atI1kdNHjn53bayk0VfmTnR3k9lIVViPWOucT3B5Hhu4jjwu
s/uHddGMoVBblx34AsRsee0nxDHJ4Lj03+TRB1pWJWnlkbLkTg0mzlLJ/ZLRERx30LeFbk+IwGq+
t+0g7yvyRztHOEl5vT+WeaXF1xBVGsuigAd62Z7HerGrPQPu1QJdOVdSn5oepjZ0fcLHyts7iAql
8h759ZW9t2ZxHvqFRRQMohY5Fcd1/rcpYgsqfzD+aqEAQpgnoEWwBxZzf5SL2/BilMLZhRFZ66sR
myUd5nFGd3f6BpJ/0xbpoU7KbT/oK8+ZxQUkGfYLIEr5VbjgRzPSZT9ABIYIbIKixYcqpPe+RuE/
90e2aIdGsbkOwWYRa7wjqrUwXjiOq9bmbpjo9yj+8p364DUrJ3nJn8+3B7vRQhZGVq+XDcHnWKLp
xnELGhdhQgvbcmXKbvOXpDOgwFctk9uI+oCwFy1DnwmxIA+pdM1F9eSY2ubHsh9YJuO1jsa9A/Jo
k9UBIj1hcHQi7fv9yVw42BQ8iANtE+JsQ7zjEfz0YUVITVdB1Qm2UT9H2iLqd3YpTfv7phY8MKZs
WZVN4qWbumUc13KbkxNzTenzNJx8iG7z2DyF6t8tbZ33bS0OC0clz30KxC/C0vVwqdT5qJpuHaHh
B3mVM1qHfhXdtmQG1BHANuoRPM2ELQ/crS5y2ojRya7dWla7jab5+qGDlP94f0CKtuBE2CiaRd6L
bMDNVtHo4ZNDozfcygYXAj1Nu0XrBcINHzVzsGgdDBnDq0StICirPXJl1LbgWt4gDfIjlbv8cxjH
A7KlTaWcMqdGP9RIKxr0FP2ljP3+HUHlcEAoEIHfKEWXDnKriV4nlUZFPTd2/KofY6z072ul6s5+
h4osIjzZQ4+w4UMYJCa9ehXUU7rvPAUlvT06CMktmEa6SkMpK599ydE+wAlB/6qfogxIrz9puwmh
KbUJkJdu4v2I4tkeUg6oMtu82/sAObe+bBivgHrMhzKrTLTB9G5X5IG/QQkamjK9nd77Uf93BtB3
Y4eW/9hrsratuRJfoaT0Tj3MXo8a6TFaHMOZg7lyjkUpa++brrafkML56Pcy3ao5d5pvRPY7O6tg
FPK9HB6ZaXjnJ3FD8Ov3yIX7p5lOCBhBrpTvDLIzIW5hJrfWpI7HqW09FhTETiA2umMkZ+M7paBT
erT08SWteucjFRf1Xe0b8l6S5AwkGZwh+qDBw2sO1g9QRdk2rrTpEZGZGO2fOnkse6bKih3nY1w1
JH/GpD4mmVcc7DKF5qIrlAf+DVGzuPW3bQEwLdHQ0YhriBx4zPkbza5LFAro7oaucaRLAxZ3epTB
+HpA3zk8GSKjUYNIfdn9pKFZOmYeJMiyFtqPKaRQ77vS0Gk7Tvpnc4gDaEo1gEFVBU+5HkG01fXK
G128cHepMP4A7bKVT1lSeSuueOE2o+JIfz4s2oCtxYpjb9iFntam4XrBtM+ST1L7oxvgzYlj2hz/
LlC8Wjluc5QmBAlXBoUrWwsMXZJsw3C7yq3Sr4P2N0y0YQAO74V0J21+07YbVyo9S97kcpDClU3U
5tuthM10OqFaggCyYR7uj2vhSnNoCzN+VXY04CrXV1oYtWD1DA8QudrsOh7IXrHiqJYGYfBU4Dvk
o24QRLEP2ndgO7ud9l3x0JKBmX8027X1WRwIepkKtRWDNt35Z1yEVIPacqkaOvTImQF9R1fkp6qA
WElq87+HFrF0x9O0z4luRtvRdNSt0cvVLqkQwoD0oNgxgvolShv798NxWiX1uRJjOXhp4UJAiVlN
EE62XMPe5HK3LfHSqDjeX8SlKdapftjMLvlpMaMptYkU+XVnuH75s/N3frNzyh/3TSxN76UJIRgv
iqTRBgcTyAhCUhPS5X7fwLzRbs4XIAXeEg5oDFNYvz7y2iQ0E4PCbf7V7KFN9/Jh3Hih/GZUNRF5
5O/uW1yaNcNSeD0DCLNvcE1FbCQZpC/smNL6CQbOf6J3INpDX7CGBdOXvNUMDyWwIv1wC5MhlxwH
02S7gJ/LXYDsxAEkN2xMCf3lofW9HvMUPuUULZ2yR0qkjGIoPaIWSg8VrmJH9xFIMNINVQ4k5cMc
Wm9lkp5CAkVqXvAwIvoBE1oayw+SDbW1VVYk6WdNgWGAOjkPU4RkCrScyVaa73yzhswvRGgS9dzs
LYTrb2+ilnLQfXjKGwPxbrK8SPTm/DcvLtKi8fCCRlD6QDIVQgkZvW5uFfnQyRbIigDVEB8cxqaq
ofaxIcha2Rsr0ydCk81B1cYEBRzX6o1d1HufoTDchaaKlIsJn/bYbZUsLP7gUBm08QDpJXt4gzrK
tdxsIAXFaDc+wVz2BsTuox851oqdpZN1aWce/IXjcnzYUrLJsF0YoDZjCGHx5KzM38IDybk0MUeS
FyYQfrfDjCSoWxdvagIjJrtcP8PIuzKUxRP175SpQqbDakYfHleG4pdvrYn45vgp7z7cP7W/QmjR
UVwMRnygQAg/JsSetgs+fmeE2cfEhMpXr5/h2fweZ+aZ0aLUVOqnWAvfR5EMtWezG41iJQJZHiz3
AvgBDXCa4LDghEeFy6xtt5MSGCmAvkX1Dg2U/cp4lwIPcL88lMgqG6R6rxfPGIIsTqTedmV06r2s
fExyY9Mp+kmH8aQy9O9NNJ5QP3iwYNi8b3tpiMDdiA5mWKYiFrsbOdM6GB/n9dwi56OzN1//xAJ4
X8ORQUWI4YcKC3maO4XtmtmzjDJ2Gr0ibHPfxtIBI/aA45YgRNfEVLnsNdB1eaQSK6jvukPjr8yS
sjhNFwaEE2xITlHZDfyZYfkcSV9TGxLo4WRYT3L8bHv7lkxf75xguty0xvu2eD/Ezabtv98fpdhc
QUMVd8vFrxAOeZlKUjhMDFNOn+UB9iz0QRHiinNUg+xtFvxQvGMX/LxvdWVudeHEx4MK2IpbwLXS
3O0T862Gcum+ieWBAdgmfOO9e4Mcg2lX79QgslyoddwSpQH05eKtnheuUXlfoEP6xrP73FTeP5Fq
r8zqry0uepu5cmTNhSpoVIRTDmuqVxtKTnzcaiUagFYSb1FwrB/sVm9PZglFh2n72ackHD2XHuIY
QdIm25tyQ6LS87ONBItj3fmsQNx1u9D3gpPSqdbBnoZ+l4yI0BWO+m0cK5M6MiwjrQMHfVDK8ltn
wtLgA/s/xCAqoZnVUK/uVcDX9yf4V6va7Rh1+mTAbuqW6GEyuwazFFiWq8Y4yvanWUvZE7S/6slS
0cLKUTmChwvCuHKamaOaisZDuOt4a48O+1lKXywSY8c0aLuXvkSkd4OanvQVzUtjH9WtVMNwDq0Q
hQrv5BMe4UhM+XEYvAp6OEXfAqyUtuAZykce6foTPI88Tm0DnjevRYxZKrWn0qCQmphj+eZUK+7h
14UhDt/i9gMvpZKFEr2c3zRG3CY1ydiMfETp/I2ewpfJAMjc5K8oX1Kf9F5ku3FJfbxA7gYoTXt2
lOmXWitpEO0L6qPwbEbdptTLp8D+GXQhQHU0H+4v1OJhI51KHE6cT8Xn+iYYoqaeKgIQN5zgzDXQ
SlxrZVn0ZBcW5l9wESiEDSS8hsJrRYZ9CyGdnYSMsZX9fhnRoaOYfLuuzIlGwVMZAdKv6BZZrl2U
H9U0f0SqYMXEstP414b4JCrgOYdq37DcvJUek9YkZ2pOP+zilwZt5+qQvw+D9JjBnjQF4df7C7UU
b10M0BEeS3qjO2nEIXcH3aff6ItlvuRk1jJ/JT+wZke9Xq6pBOenJAyytLcdmsvNc17uVPtwfzRL
L7O5fs7bnTeMelM1rQMpkcrMdtu3mYzapLZdbjQj20UrwcDi/r4wNA/3YveBDje7FmQ8MmCQ/sIP
veLo1r4v5DqCykT8uuH7X1rYfMG/rITZS9+nk0DmlT+T7YiABpQS6W6Kc9tVKq9FG6R5bqT4D6JO
2pbAxYDAogYrbC1FHwK03jihWb2T01f/S5P9wSrwKqZqA9JLlsWHuFRAh2p2mkWmXN2YeZdupA5G
qPt7anGqqG/ISGkYJiwD10sNJKbmslcw0mWnSWvQw9v9gQWNhxspf2oZumBBjQOIVmOHZ4KfH7T6
G5yLK2NYOhdzPDnDZuanveDG5FIOszIPHNeXT476N3E0tKWPejWdYn/FnS355QtTv7zdxckIRkQx
qXJRbfXfKxZC6O2m+c3+31/xI3c/dyD4f/WmdFE6cm7Due+4ljx+oOT6YWyslz9YE/iCyMTNNAni
081Bm91XjM6mEZfEXLWZwrXC6uK+urCgXu+rOJqspPJ5LBXplsbiP0D/OnMmk+of5UZwoNefD6YW
AhGPPA6JlqH7UYUnhPfuz9HiroLYg7YPeoNuMCpeofSKmSIUH5dytI0TmBmzPpFhm8zlbVW16tFS
Y+V03+ji/rLRFASrAr5H9Fyd0fjQ+/Kmjkck0413efdusH/etyEMjBQ9NGcKuXoeklRcxGdYGFST
MaZO9lLQaSX9oxc+SVe4zsOvZbEGLZvX4SKku7ElvMiqwdNCRDCzl3H4mvk/HQ1CT/SxFAQ6khRl
yndoSN4fnXAV/7JIihccjgP6i9LY9c7QAUbFJcKLLyj8NhB2589UWJBju29l/t3CuGgmBU4E1x8h
lLhOrYI+lEHx7EXXHkkHDuG+/jI6p0Q9lavvyTmavGdLGJHfGAmQCWzlfblPkAZvpxddr1E7/YGI
8LaV0KVADaX/7jjngVbdoV4ZrHCW5yklpc1mJB9MXl8EHFNwSx1URiHfe7Rgns1W9vzCil19ft6v
Fz7V0Yq60sY4f5ELqn7Qrh8l/7EwV9JVwsm6GYSwE23HJtTtsVKmj36wm/SHVv92f1MsDIQyPZuP
FI0G3ExwSskABT8SZ9nL30n+V+fDtO3Aq7q7b0Rs95gHMpfNKTbPjEDA6K6nK0KoAUgzRyr+Zm1+
wHocWh/s5BHyAQJsvX1GjC1w3u4bXXAZlzbFvC8CcFraZXb2YvntHrHbuHD2PmTwSX72nN8LrMTx
iRxBkeeokxbgnmzkE/rY2uhjuVXGL38wIsLDmSuAB7chbIdsspBQMDhUqvNWpztkDaTO2bYGCnPT
3/dN/YrLhQPMY1ajsjfXnghIr1cMHWOrlxtGBDmu9S55iQ/awfxpNLtk+7HUPxqat+/aT4HxMCCW
SjUAePI+TFwnfw8VaOhBVe4mI0mXhzI83P9pNyd7hnRRuaXtCloG/rn+ZUNSNpIUOOqr0dVfKvUT
Atc//5sFwXk1/29By18y58N//Lows0gwOHIQ8fsrBQnBeAf2aH//95vMwNXaCTM0//3COYFuQIhC
xoKFnEhOPWaTGO/itTO9aAW8EWkP3CvZrWsrnVJCi1wn2ivk6YgZGtlJ9bo9wf8J9bR/JBV5UL9+
UYfkLxoeDoNRnhFP+OBHydG04e7uUsI4OJ2P98d+uzuouLBBDJuLjl5DwTHHuTcoslwE59b5bJqf
opVH89rnhUHrU9zEPZiSc2XuzfSwVohe+DzBM/MJBAiYtBjjlnFYoN9nIM8wndrhGA0rO2P5+1Ba
kSyXOdTC7IQZjPCepHivaGRkG3PtUbP0+ZkegwtFR0rCFgJolGaVgo4L67Wq31fv8mDFyy59Huww
fBUzfO6mUTzWKeMq4+C9tv7jeKiG319bYGT4PJj3dDyfcEkpRW4UJEz9s6nlG5WD89sHnwShrfI2
1jWc1y9I1sWx1AIdpUnJkl5DCeGF/GMprcC5l+bnwoCYTx+omo1ZZSM1B4G8f8zylTB19kzXfoX3
nQL3ydyhAJBR2D2IZUJ80eT+2WkhD6LFaDMaf7BBqbWYMrECHt6eh3gxR4VcRFNUoJZX+9+d92qz
9sS7dVoQqvBMnREVwJHE1IEhNY00ooVzxgON/iEmFzXx/v79jXplRTgHijRWTaVp4TnM9s0IOf7v
BrfAYS5HIVyBkOwiXt7x/aZ6aMIHdB1+24lefV9YBX45oW2oh+fxzQoAh6346IVF4LoAazqDGQij
BScaGrbXTIOWnPNsp5qb5B0vLGkNNjFvRmGzcgHMuTRgjjMvwfVOqgGZIeGFEZkeWw8BlOwJJcUK
pshoZbYWjgUnAvYKqFMVaq3z3y/2bBq2hYVsZH1O7WfeiWib6c4KEGj+scJgrkzMM3phgkRRxE1c
1ucYidrDkCHlY/tj+R6SePmDE7fnujbCj6bexQhJpChS3N8PS+Z5H8jQjNO9QTL32jziTkEVZ2qF
lA5yYdVU5VtT8o3nQrUal8xrS19aGKHjJxsPNVH3SgJrwa/RMfSveWH0WUDXmy4p1flQDl9i6cv9
wc27TZxbaIMo0pGLI7EkHCajHIwRid3qPChv1XQum+2oUIPtHhy73Utr9d6lzaJbc2LRmWmxRIyv
jcghCml2dW4TSkCoLJXGD61YIyRe2PxzTYo7fg6DSPVeL1jSZLlt50Z19qonrwt3Q/qj78uN0+4R
lbg/fUuLA46BAhhHjb5m4VJAMqws7X6ozn1QvFYmiFlDW7nXluZsbrEgKKLIeJNcrDJK03ZUVWf0
SLtX6BbUD7HSSOhkSPLKFbe0GcDOM5y5bQS89/XE+YifyJGWN2dkZHNIj74gZX3qTRChDVKjiaW4
tDHt78+gsjSFUGGrxH2/HKKwWpqftUjJYjRFKQwEqnkIEPZJfk5qcPCx37Xd5z5qP/Rom3fOXinC
U+roh7KxXu//kqWJvvghYqa4KfsqQNqiOTdhuzG7lxEa6Lz8fN/IkjO5NCJMMQDvOi6iqjm3zW6S
SBo+Gha6V9rGk89RgOzxyvlenF0KHjwGeKvQonq9pODUjbgYGZSMXF7VvESet70/ojULgn+yMg9E
TZo156pEVGYyDKDV3sox+zX3opti99swTZHW4rK5HoZjOfAhGWN9rqUPCNnlqO+Fygen/Kpo2Un3
TnVYbBQEh+8PbXGxLqzO5+Xi4vGsOs2ycarPyYA8cfeQ6W9e/yhPDzF4G61NNiWabvdNil0sPN5M
iO80i8BAgyBEfOB7CBU7dRg05yyhTKU8pP3XwPtQeMfS36fBw1wej6QfyB2vjHVxGS/szn+/GKsf
jqNSAF48Z4EOmqH+7GVrqeXFA0YDKQ0C9BwieXFtIsibupcKrz5rvF/M92lwbNTDyvTN99XNRpkn
j7ISvDtimtezkXgO8SjnJu1QInK2kfNi1h/U9kkBfqjUP3Prb8V3pe5TUDynvy0bweJRkYPvB97v
WyS1TyvVVGqchXHYyaCVyz9YpMvvC2fNjsY+9HW+jzwrwnN6u/IIXLoALr8vHLO4y2O61SO800jm
2osQ0St1n34pS2m26ax6GiRjcJYm9HjuL9zS9ru0LBw1PYC/MrEZWT5NOJFus0qFN8+NuDNYGN49
ZMVvMcvKaHOc04KdYZ4c882uCXFeQuX7746DciYvOEs3iL4tMS8UITiujZFen5WDpHW7RO139w3c
HqLZADxdUN/Nl7Tg0CfL15F47jAwIIJ2VOVqQ9z7BzbmpBaCmIRrv2hALnyB3icQpQV+fe6zYxnv
E/XYrxEa364Gw+AdTdBJ/xq0kde+wPEHr9MlTOQQZjc72ec23MfxSux0u6uurQjnJUXqt2p1qTqn
+pdIc510f3+ibi8Ivg9z7UyCOM+UMIp2gD2GBzUXRPmFKh3RyxGJQESvn9L6NJbPtrIWLs1fvN7F
PLOIzCyI02dsteBDKYdABK3a9XlE6lrSDhYEE/Uamc6KEREBpHTaUI+JVZ+DAtbao9Pt6rXG4VtP
M48DWkVSWsBXxVycF0UlymSc95A8frM3qi0geD3a9cEuLFa82vJw/rUl+BZ5sIOkqlIilIYKMIWk
Q2SvnMrZMd4uy78mhGUBKj1MZplwe47NNqLJrbUoJBkqLYLOpqrWnqQLUcLV9JkCeHQIO9WfVKYv
8F89vGUoPcoFFDzKrrFPFjtRSt6Vw+OgrByopWN7sWwihibyyoH/EU5qylMXu6q/051js6YhtGZF
vXYOndFWaLRihWhviL760VNQvXIX3T+8K9tC7LEuGjVsHR8rgYSw5A7Mob3GR7bkfy6na/77hSMd
zNKwy5FtYesHtd/U6soQ1r4/D/Hi+1ULC4xXlwxh+Dx4CLqvlGAXvz8DD+gzJjcgLnee67mc9Jyc
vpy2Qf481d/vr8GiAVUHzog3wJUKAYcUBZrclxrZo+hzcIiKtz/4PJQxIMoMmOfE7EY1yFFLV2V9
1oeNBm/R63/7/Dy6i+nXKXuCRebzsirtyUS26eG+gcWDALU3lW5uy5sHOTLB2ojUd3W2ovwxm94q
ck9kG/YtLGb3LS06sDlDD4E0T3HxPm5tuZQquCrPSo/ooekfFKhkNpUKVVnTIi+dTKf7BheedHPC
kGGh8agSkQkuM24i0t2mXp27xHgY9X4bjd3Od46a9Rhb7/uUGe2kjSWt2F2cUsob5F7np8gNJBNF
Vr/1yOb1EEJRZ93o3XOWfrWNh/vjW/Iuc2mQJKxBLUvc2X4fhaOZpSQtQYZPurcPY/UhHn6TjpDn
IrGHpc5wD4AFNzUz2mpbRKG15mxaUJQZU39MwtUmqKXNcWlE8MeFLnWNlOjNuSQp2KqHEV3uuvya
oz5drWQTxB6lmwEJCcnKKpF0jyxsZR8C72NfoxQaHkZavCX5LFtPpH8a/juRN93k7cJ05YJbckjq
jK6mUkUxT4xL1I7aakdt+mygGzrV7Xvd677e3xlLJsBuAnaFoYXQUXDaWp0rsVan7Zm03uaDB7PH
/e8v7fDL789/v/BKQR96eq3zfUsLtok5baTy2Wr3mXa8b2dph4NF45FAAGzfJHOT0rJRdc7bMwSn
pynyt+nEq7TtD/fNLA7HmLlsKXrCVSlkzOSxto1IyhiOqW58E/aJrapuanJ09+0sRKT4IeoyoBPp
BxITL10/aL4fyMM514st/Yv7SYGQ4cEKn9VqV67FpAubAEEt3ockqlXCeMH7SdHQR0XajGfT/95s
q+x3gU2INACVgR6Oi4M0kniKEInu6EsZcNy7rj9M6UMzHXGn96fsV9pNCHsxQ9JDpT0MmQ3BMaRy
ayVSNzFnQFI1/1NUDLvMeJXiF916Vv2DkcPrZ4QbGCG3+ZjvsopWOMRy62dT32lo597/PQtbRaHb
bs6WE7FYYgk4h9bULJtwPLfpEfVrRCpQ943+um9kceUujIj7MdY7pZejEQeVbj7l0x88vq8GIcxp
2JF2MfxsPKM43ftbqiNasnJy1+ZJ2B2IjjdGp6UMIfoHkKz9JBnbcJWpaW2i5r9f+KFokMYJ6pTx
HNRQP27D+uX+QqyNQvCjejMofoPw0jlqH1EY9rr3k/PkWPv/ZmX+FRejMMdYs6IwHs+h8c4MaLYC
1Z86j/pa7WV5tjithAywSIq3Qq523igH+Xiu7Z1ibdXfB47hEfR/vy+MA0yDEto920qZDoN2ipKV
p8LCbXD1/TmGuJgnL7FTQAfVePanvaccSgik16jUF01AWTxLTQDisYQF12w/TYLWG84mOgzFHrZP
2Fzvr/biKlyYEGap1KohrVN/PKfVs9lvp/L1v31fmKWg0mIj6BmC08I4s+Pc3f/+0hSBY4UwDEAr
V7LwfXmgVtg16nQ2zNdI/mcsuk0UreA75m+ITh/yh5ktg1sSINX1So+jMWRDWMhnQK0bST37yGpF
0cmyHiFVONwfz9J6GLN+OP06DEdM5yt1EaR538g8S97VsrStu3Hlzlh6h8w8k8CeKEJa8LhcD6eS
pyH3eaOcfT0/jpzyLFZofG+0bWSFrhVNR0mt/25DY1ayWclMLcUcjAuRcdma+7iFHd0YdA+UoBvO
Tj2jtO3oUUUBUT843l5dk6Namkq01uauIQKCG0xrGvbjRMZVPbe6vGvBKlbR7v5izQsvboxLC8LG
qKem8yADVM99v/Ofo8Pw00//YH9T06dAxs5jnws3Vz9m6WTmunKWU1iXaAw+QSR1fxRL84TKBnlp
Oi0IBYU1sTxPhwgvmM65Km3SmNr3b9JWzE8cMOczLwBgO0gQhB0nRTSK0bs/nRs73ARNtPl+fwRL
ToDqk0HigDCIUVzvaPoaNehMiS2NJtor6XsvkvbSb4vPzTJgF0bmabzw96E3Z6mbYjxP3sbTNupa
a/XSMlx+X1iGJoE6r3QYhOYfG3kLS/v9SVrarJffFzZrMqqeEWXcVw7PI6VAG1J9aQxayrUVd7k8
EABfVCN5xoigO031vLKPu/FMh9U+UmtO9u8PheQcuEHIFYFPi5kUYqzB6rW+Jw0VH5Rcfq81/SYZ
jD3QlJXn8dLznA4dGIzpo5nVaIRlSdOAZiet7M+DV2c72RmUTZ73+kbPbHmfqUiOaJ1aby3IwQ+l
XjgvbT3QqWxm0mkgH74dO3noVlz4wlJe/SZhKUdDBgvT8JvKLNw26fdOei3VZ1teeVMt3RRXdoTL
NRyktJSVqj9rabYZ4hc5+uRDOjMUH0r7pZP2ffNJN9fATLfdI5YFUyGoB/CghIbiHWEo5F6r2O/O
saYjG0BJke6/ZmeV+2I4Wn6ymSJnK2cf9elDpRUrU7tw16PKgxuhe5mqvcjBJTlJ70i21Z4V51uk
xBtQd5m9z/J3nrFyFS4uIp0dlGaJKwgvrv1JPcQe3Q5Zd57Un4n9P6R9147csLLtFwlQDq/qOMFj
TweP7RdhO0mUqEBR+evv4uy7j7spoYm23wwMrGqSVcVihbU40MatsBq9MK3u7qfz0BCJCWBReQTh
iOR9U8qn1jHa7tjXWw24UCpozgXviwZbXE8+OgbnaRHPYppfDkN/bGuAAlr2bjIAKmmpmN2WxGDS
EU8FB+mXWeigW2NeAjNhOJJ8nZM9tw+GaqxVJUKyq7omGaaHIALMGURfacajp8ogqERIJmWl5siH
CSIsbTuSJwzCGSoVXvC/SIPAK4qEL3iRpPNO8qkcA0g52sCRXANv6/Y9ovj8u9O4uAcTMChUuoXP
9599+6XJ7n9WXf7690LgxedttwFbFHwo7vJNqj0VHkZaFQHPkuVdbNC7A7oQoZdxh4FPnEH8uW7C
CVSbbVioBmZU2ySZ9wRkl4An9XBsvXWfpnBav/7tHMQPuFgFMRLeecIe7OGb9p0Wv//i86JpHik7
9PfI7ilpAKjNS1i1VoS0xSgn8ED/TYK0ANNmsc4LSAAcm/lgZZu/+bx4Z+CJI5KO1/uTj6ZdTAnv
j9XEAJwHvKjtbQFLVwU6Yf8nwJPsjPm08+0It6PvvVC6GtD9Ek/5WhvAcaJoCF+MQgBrhCwfunyB
myvl4MohnYKpGdsjrY+Gs4m7B5DUBdWuAwq5Z20acxcThhnpTY/h29T7fHulC682EQDB+YI9AE16
0kqr2CrK2iTsaNIxDDpQNNJ2JdxkAqKYGFkD1dktbC0ymvBgPvp+MPsveUl3TBv8IaiOmGQPebS3
kw9aPYQ1S0ByoxqUFr9eesVdCROrvzAk5lsR2Oz96mjjXV8Wj1271fhrTH9mydnLrNAdLIULXdrP
y+VJ+0kR4rQJiapjVNAvvIEDSsxtw8dHEGaGTBtDc+qPt49wwR0hfyS6+YETMKc+IzxgwaAb1bEw
w/Fnqfj6gke9+rpka1anmUXr4evdRzp8Hr0HI9sFxfn2EpZ6QK6kSC6V9wEQAy1IGcd9n6VgvXnj
MVm3we8aPdRBEGrDLuKP3Kb3e6orwZKncurBB8gyBFeYZUeq7y+u1Kvvi6DhQgM1zgHDjGG6I5oO
mjyMVZUe8f9lDQcRONjI3mfk5YGOKMm7BlX18uj4Xwl7Nv3HOvt++3CW9AtTgIicBUA7evevl0Cb
ziNWQqsjfdamtTMoLEb1ecn/6V6KIaUxr476GHbdl65VFSEWBTjveCagHgX5z/Xvb3uwD2maVR5H
+yXgn6LaVejQkksD1acgMEISBG/jawHFyK3OwVPmSMryaSDptkl5mDlVGHMfsOW94hG+ZJGi1yB4
h1Ke9Y8jN100TYI5jc4/aGW0yku6bvWjp3hbLGgWCImR1wE8DyrIsmZRAq5KAGizI/kNMAH+A6Nd
t/VqwVVi6hsXAZClDROXwfW2IcM2ac1E2ZGmgOuuNfux7LMNKNW2fWCs66rBANbdYBLo0LiUKZl7
Bji5IPJzdmT5r0jT1sBzV6xqQduuJEgGnxteVJg9VlWNUejn2wzsnrf3bUHdriRI+pz3ftmmDGvI
ah4mZAtASb3eYWDAc99uS1pSAWRXxUQQrmvgcl6fEPc1b+ijmB2d4eg3H1gUtkrmZuE9JAfmXMiQ
wR0GrWN9auPCrPlDw5OVo52pYIp0P9nRx7z7lLJPjqm6pRcPCQ9npAOA6jjLMull52ZAm0Nc4K8j
f2c169sbp/i+3HRKGhMOrcb3qf/BttZ8+HX7+wsuACg6//f7ZWQ5AAvWhhvb1TFpRIHKBEtb9ozN
+jcp5vXxx0lX9jGxIAUoSsmDba4jsOS5imSJaq8kN5CZGihhfayl65ovzCqfoyrd316ISoT4+8Ul
jOot++92gXuLozzcKK4w1XFINk80l9ulhY2aOOpGG409glhxUlmjahWS3YNzs9GZDilevMtBjaZi
9lR9X4rM2xK8GEUsQiE8PTFhGLfPA26yz7fPYtF7XaiuFJLXvJrcLscqMgY2p2cTQ/T6Nk0/paqW
HhmPV5QmroxE8l4l+kksK4cRBqgOkTjd9ROloW80axMsl5vMB4PjlJm7CLCdvtaGZsDfKNH3TCuf
+y42gaXofb29+NuKgi5RSRFLAzgZBba4zDdJsWr4c/YV44+3hSxlWS8WbshZ+onlRKcZLCpqDWON
4IeCziFu1xknfZhUFKy4tnPIcNgbkkyAaifAlW0Dh4UxZpF3t3/Nslah7Am8NwOzEZJWGQkIJXuG
915Ub7Nyq6n6q5fez1jtHwGSQgVVZYCl062OqVUfvKzZEFvbgfElZNzY2Ga612wwuA7OY49VmkkA
Dqp6VzP99fY6l4/2z8+QtG3SswnVZNxjZfvsAYUzr6wQHc14QHuK8122oP+TJPfLF4nVu4A8hrex
P0/JU6l/KpJ9GT8pJ7QWr/8/Oyt3TAdeVLdth53tzDXwFQCkB6O4vWtLdYjL03OlOyaLwGwcFXih
s3JEC8TZLV9Y/kL0D3b1XOu7Pv4+JnfyCv5/x/BnA6XrIDb9pkKCB7d/8Gzxl9zH4/yvrs4/IqQb
wWuYa9ZChGYZG6NuXx03fhhLvq17b6vYQrFFswjq4piEZl7cblM8olWCObimk5fG/JnbZ8/73Ed1
qIMZKKh+dOY5GL9RZwcoGYUqKpTelYzb43FHO3DiHrmx481WD85FtMlaxQoX9dBBvyQA4JCVk5s0
NGpVU9FMOC+Pr8grXgir9e09FMY528ILCdI6/MgBR3OMq8KpH4J2b5crpzpl2pYlm9h4Grmi8rjo
Ey/ESS7L6uqgdb0ed6AbjlWIrNvt5ai+L/miimZxRVxsGMt2b43Koys2S84HoPki00cDm5WAmBhs
H59I/CsioVc+x8A6/7elzCjqPdKBmgNLccwEs2hxmCj8tkK5ZI56Rg2bu+0IS6XbNkar9Mehe/in
45B7GDLaDQmof3E11GN46NJBsUfLS7CRQQR0iDubE67MPB2AmF4drXofdaAX8HfxpOotWtapP0LE
3y+8jDOUgQXyH9w69X5MP/XO38Tozp/vSx6zM3IOphl8f3S2DnnI/2JIE402f74veUmOaUPc0dgk
g79m2qOXfDXjnQeKtNtnrToLyZN4AWoFfia2Kd6kzq5wEVMpRCze/yCx8AHhAoYT+cqMUEcDBAhS
9v6w0frfWbFzUswDed9KhO23V7Po3y9ESW+zDpVZ0jtIAMTpfrTfmu5Li2F97imegMub9mdFkm4V
npH0Xo6Ihsdf3HKluU9ZprhDVJsmqZfZFilIYRCG9s0z8zdo7Q/t5DHi/soN/sqj/FmNpGkjKwC5
9Z41CULKULZZKWGdFs8FdGKOQM5H2V/SsryvtAHPGzh4EALG1rNffCjZB7dVYKgs2TwGHhwUFdDr
MxvIGcDmAdriAc432QDETled+2L0dynAvHYqXjAFNI1wEbb1c5Z/b8sd9VqQBR6AOe3wH15H12Wn
WNTS3l3KlHSagdB8IH5XHV1nWxRhlG1Nb5PXb7ctZ0nfLqVIKo0qT5IZLVZmam9s3KXg9eq2xFhP
KpQI1XIkxc4bN6055Xi1B9Exb/pHxuotNRI7zIpREdWKuEQOky4XJWm254F8rGywKNCkJ9kqyh6n
YWMO617/5Jvn2xuoWpek4sYQo5miw7oMcz0SNDDvp+FDNvxFkvtyRVIkVrQ6B6cYNByjWaD/s0Yk
URVPnOWFAKRZTFQDxkkKxgymD0Hm40ZoXffZqaqD4fc7gsgS2FJ/0T3mgBvnf7LkvGPZRvFgiGip
fgBnGzqa03BUVB+WfcIfEVKxQwOGjJm3SGH4+c5oXnz7L+KAyyVILqGNCYjkU5EiAciPzv7DaxVN
omoFkgOYhmZo0wQSvKM1hcbX23qr+rpk+C26pND5gHgyL3cu3xR/cyVf7o9k720eZ7EbC3XS91r7
2c0+1dV3kii6EsRX5pb+55QlS3cSt01NV6+Ocfkpzz7rBATCm3/bKMnAyeh5aFmF6Q3jNrZWqqr4
YvrvcqMk03b0KOuCCMfcZtmapWQdZ58TtDgW1ZOWf7KHfIuO4ND3vtvDY2d+SIJflrXNHdUTWaUP
kvmXHPAXXgyTbNFR0cRbvT7e3sfb/gVNYdd3aFxVrRWLB4xpvA72nuTbIflopJ9vS7m9DPSrX0uJ
EJ6B9QlSLLz0rL2l4rhVfV8ye8MlPa0rvJFMhsGIB6rqlFxUaAudxehj9MBvIP1+TCq5Pq1qPPPy
Ds2uVugP9feoMhUB8+IyLsRIyyiJYY6uhVuL159q8hYBnf8vzuFCgOS8yGimDAggiGMr3FXNL7f8
8m8CxAov3nmT3/RNN2AF+QDyZ6C6/811COgzHXy4Bua9Jf/VGSmaoQD4gv6fVVqH1N0Z2ob2ihh8
0SgupEj+y9R85Lq5uAgxljAYm975WiLkp56qkqgSJHmxoCtIl0TYrjgeQh6f7OLUAbVz7P/G/hA+
gBEEbsmSZ2zBgJ55Uwq3P2noI7ahv2ifun3yiybyfyIwAXt98mWmUxJN8Pl6gNROOEVvIFu7LWLR
PC5ESFaYe10E5EVYufMD9M/Nr3/7umR8kaf5wzDiid/EB7TKZQpHq/rxkunVWm0zs8ARaN6usICR
rtj/RVW62BzJ8qLGMmviQWcLd+dvy6+vlqoypDphyfbiqsuZK8rSDl2N6QuquaXqNlreJIB5eQBm
BmuupET62KCFyMEiUJnO+lWmLBgsrgEG4Ac22tLhy6+1lCEAzWnGkCfK0xBUK6HbPxH3pU+MrUGC
0CLd2hB8fd8n5zGLnivM9aXBM3ofFael+h3SvW71DaO8q/A7BEXS1gUDi0ohlvbSB5CoQMA3wWcu
WUuRRk3hdH2ORh9jH9BibfNfty1maRGXEiSLKaMpH4K2y4+T9TsuX2z2YAGc4k4Z4MxGEyY4QxyB
9SWPPTo0Mvtu5OU5qzSyT8rYfUK2x3uoRjdQ3C2GOPyrsPVdFljsIREIfPItP2SAOKPlVJ5zbq7S
FEM9wwq4Jes237f8uaVWWGrZio/VqmyyA2gtCK32Bime7awKI88EWVSG7nRdsQWzZAB+FhiV0EiD
QTlMOMieg7bTqFUdO8fcCy232WjpqURjr5H+anzFi3bmRSRZkhehXe0zLx/Y2fffkiALqVWuElC4
kUlF3jZTHkmS+PtFpDDqbsYYartnN442Y5KGUNVNrxwaWtw8HxOAeA+jA1GeeYBLz522ZOysF7/0
oVrlxkcSgyJ70tZgJl/fVtaZyWFNGMeGmrr416wZm3lRSoBTVJ0Bz/3ZachTlyUKJVWJkGwOkMWu
raH4c46a8num+fs2ihR5mgURAH0RJG6OhRnZ96fRxcnYY8ccLS+qc5Ppq+rNL1QM3wtKdiVA/P1C
AAoOpqGlZXU20yjM+kd4je3QBxtHdefOexkAlnK5FCm+ilF0wOROhgOZPjpGAuTTJgTeSEhrvp7K
B9BIbNOmWVs02bVBGmb1vaU6gJr44KgB5aVAKJQnrJhTel2Z9OXZmoqHBIttdUXye0G/RcO7D/BA
9I8CG/t6L728MpyxTqozmHB3XWqC4refwg7MOGHOnSgseaaQuKAeYtjdsJEnQqeHDPTta36cpBEk
FpqJG/r7oIq+lwSA+AGUi+/Dx/KYn9ehEJM6Tnlum29jwjZdoEKkWlDAAJBXgEXxkVJz5U1rQINY
Yri5PDt47uqv4dogn297AnF/S1cJJIA6Fs8Rdw5XRh1A8A+lXp4J2Ols1ocu+VE4/Kmhw8ro3ZXh
bwYVLdTyqv7IlFxDNjQWxeAXrsoBw5/2odFPxChWzrC7vbZFOQJ5AhrnIZQSf78w37yrWiArtFBq
tD71w1SDXxqtcX3ldaBeV1aRFi6KANO1oGJBH7E9Y45NeEspkAOz89QzlFvopkdHEtPvBigEaBhi
TtgqsDj1GSeq1maFFkRBKrisxnWpGlJcUurLz0uHY8agfQRIf3quaF18rB27evRcZXpvvlfvTdeg
lgksUO3K00D1mJsauv2Tc9MnWy0Bhbhpb2pDhYo6D5QwLupiDhcU0ph9ly20toYS5D9Dc8b81zq1
9mP2zUseHedJD7YF/X5b3eY7B2fgoNlWQF8AlkLy4dzN28mNEQGOY7xq0XN9N0OID6oo4AcjL+Kj
m1xuVe+8sm37SavQ52Jvnf5zSZ9TG1hD0zevvze9K4mSTGfoSdXUlVedczcM8pCp5jkW9spAXyKo
9dBzDegu6TaILQo8NXTDntM86kNfA2M1rwtFCDK3f2gNIFUwQuojQJDhwaBW6djoTXsGd45ebd0a
8+wrXwV/t7AUjCmIqBeTvYhqpBcSR2uhQfopOUdRb77UQ5FvHJ9Uikz1XIqHVBKaoRHsADBA7oZz
8Aib6ohFp7hunDU4FWpur+/V32sR0jvM1xOtNwDWc3KSQz4c+f7fPi85lkjLRtYAx/FUvWstze6e
ccL7EeMigajgioqxFKjbhZN3Q8P8U9SxzfgSc3tz9wquBEhG4VpAJq3j2j9NPtTVB4XgvTVbaQWS
B6nBd2njteGfhpKv0a0T/ghyxEnT3TC6iPVM8dYAg4zhYiT9+mIkWa+PReXn52J8GoskC60R+W7z
fp29FiMp1Dj05Qi8o/xs7lgyrG1dBQgyNwp0yWFsBwlWPDiRKblehzWa+lT3QXbG8G/o7zu9D2+f
+PyaEgJEJhIWjkBPPnEnijKr1bKzQz9iaCs1vpH2eFvE3EnhvgCkNpArxZCG/JYvuFHmmd9lOIsG
46+r0l41yaYKMoUzXNirKzmS+aVGREew0WTnyAnC6j8kDRR7pRIgHYafebziIwRUA97Jg70yyL01
WUBJ2sh5COYqC+GwdBpZzKzR6Nz+BCQxPJXX/qTCEpudNyQ4upgVFxfGjIYo94Ny8Gk/nOx23cTr
2Nv0tSIonW3TtQjZ9vDSSgs3hQgDhbmPgQp8YKZO0uclm0ubyIv9Hp+PjMf2d5RiEqB6LO+eoRBS
4GERiQLjeEasR50sd0FsMZzIo6aDQBbT9XdaBQSIZygqm/BUs6m8QZ84J9bUncbXzn3oonM0vrUq
esb5OC5uCrgozJWKkc/ZfFQB8ZHr9yYACHBj9M5T3rEVKGs/TW2zcYFvrGnR1h7t3yVGtXRNdeHO
a7fv8h3ky4A7InClrv1XwaY49VluAq2DhpVjrC1rT8dxhRLeqrcfq+RDNz6TJgYz7y4CJudA9m5z
aFV+eq4zYhuw2847M4Jcq6IswQMw7cyjV8arBpDOPKFrD/N2xXBvDCAWbODBCaZebLfcIsowk6An
bDSPzpve7XXn3iyG9HlhexcPvqk3wINR4fNWP2zQVp80KibAZZWBvgBJD4T1s5Y0h2nc95mDFfR4
4PVlWGKMOyIbO8BswgatwpW7LXovrJTzEHPfhL27kCzeOheLi6Y+s+hkm0euP9bThz5+8snrbaub
+yaIwDsZyzMFdJ+kjxi2ZG2ZmOaR8LDzVtm0vv39BUUzdZg0bjuAEOIde70EgJZEcYWQHUWNTcP2
9IkzMB8oLrqFfQJOM3KbWIIAzZMWYUealRCrsI9a3T8QrXsm1vCBsWl7ey2zxIlA2MectY+3BbiR
5LA/qxO9MfTaRpPY19Z+cKzfDcZhouAjN7eUoSFJVw0SL5wOep4MzCnDTDFlJC2MNVNRBIXlHEuS
rGrzdWCKfOrC8SCXZcIV4J2JCoakYVPt1QOLEvfIk9e+m8LyW42Wzso53d65hXXA3wqkYxsoioYt
rcOxJs8rqeYcu2BraitLsQrV56VVZGbAkLTF57n+6iD7kk2K0sOSAFCMo0ANNBGgs0pXbM0CUutR
5Bzdugx/epmq92FBgUXGTwdjuiimyOecBVFXFy11j9lwrkkEvAZjHXh3x1IgDjCgwuA9xkS/TB4Q
5BPqVOXgHnV00gflisY/7z5lD9EBFEoH9zGwOq9tfTQLYgw98462sW2Tta0CRF44BeRAsPt6IKgB
5HpJYeq9lSCVd8wxi4Oy4ibd3LsAIH1jVghOBEJwGtcLcNuA0QEIoEcrWvNixejdl9XV92eBYISL
iiKdcNSNp+YXLRX+aW7M4MxC84mwY/DJWtL+F0HPvcY1omOfk5AF00sw8Bev++apiG3m6notSPz9
4l6yaz/pgM4eHdN4Uz5qw0ZFV7u0EgHubgLs1Zojrg6ml3Qxo2g6CYqVkX517XPchQbXFRfHXKOQ
ioIMPDEAbjGD7GkwPG2kdhWfJntVRE+JfbxbofB9VNxMsLIAV1LaKFoNJuNtE5+QGMy6faoCBVv6
/YiqkMRBHgSGLSms32OTSovEJ60vDk4zPGYAllTE5QoZstIWwMiJOQjtTiPmaXt9G3gqvZ1LQGc6
3vO+58CqERZfq1OQp4FWBIZ/bNbovW5U2iq8/1W9A1mCy88LZbvQVsskRYKkiH8cs01vDisr11dW
+9JY3iqyjFV8/3MP8hCNgEMd8e4MfLOJScU6kwSAXPa3bhNsFX58bn3X35fW4wYT5UUVYT0T6HLW
UftBv/++uxYh39cjzS0jgwjT3WpNWJkPt+1C/H/5SAQstQAis9zZfRpNA48nL9OO5jSAcgBxZ7n3
430fvQRRfHeEizzRhSwpCzKQjNbDCFk+PyArHBSqboEF9UUHi4kyPh6PKDtKwUHkdV5QaU509D+n
gOfXk7uxEQWztHitoZVzAd5Tj23wnXhNdOSPpR1sJqvf3D6OBQu5EiBWeGEhNZoqeB3x6Gik2S5u
vUdwxjj5ujbXrtnsI8vf3pa3oMFX8iSDd7WBUjfDgqij/0yydk+SfD9S+uu2mKWDsdFzYAhibuDP
SYbSDqyoSY5lpfQV6BuuInW7+HnwkOBdA02eAUSnuU3QK1BFYE74WmD4vri77IdzR3MRkJdAVoqo
SlKsnhicuX4RHesOjVJbZt4d1YJRHESbqGMAdmeW+iJ2O7YuD5yjVa87Y0Xp+vb+Lx0zXkoi4Qys
+1mesyvRdxBXrn2kcfGS2fTZtNpdzIJ7i/7iSXYhRjbwpC77Fs9D4Oys9R+6aihRaInkq64+LyU5
HYCMA+EwsI8FIBkZyVaTl65iBxeVCkBwcb8w7g5v5aNAKhf7GqBFpWWaOphJnL7rWfCBYzCoSdPd
7WNZ0lvU+vDoxksWXRmSc++qpvWAde0eja5Z8XLbU+9vDj5AhksUZkR72LU/AW4FqQCvBMWaJpDy
MGCJbkaVE1lcxoUQaRm2nlO77yAEeMwozbzm5N76m9CrCwHSq7JKCz+LYwhoxxzTFGn4F4HClQAp
etN5ieENsU1AElsHH7zg/veMwB8DLrWoTiNrK/lZvaSpnUSedbTK6aEn2maqFC/vBZW9kiCdtGl3
bSQIlI6R9jbyTU3396sSnKsFLwWYPgNtRJIqlbQy9Ya4xzgaHjSQCZQDC81ue7dJgG3BxhAF+hiB
rSPpksmJwPSO3GOVPNsfwTV3/+eRAQWlAxC5UG2Qim+5y6OhMwv32Kef/Y+a9fYXn0cLIfI4onlY
vieS0iiLvoUeIV1sfSPj99ufX3CAYEJAN41oFwpmPZ6xFeR0qjTt6H5znW5lUHdVOeOqDFRl9fnQ
LJrETAPXtYDgR/+WtE+l4dFpclrtqJNpo/ebonjS2QsZdsTIVp611pEQ90vF9bGgwu+o6UhSg9Id
NYFrDZvMWtdYNgXHPn5jrrOxq2pP47sfgmgYQ+z2PyHSVR5bOqjXhJDC+Vhu6d2tscAKxsahI1Jg
ss/0d7R0LZmAtnv0MnDhtfWHLNE3vMs/ANBV8WQWpiBdh+h9QCsPWmw8jGlLppL1dTaRNgqOE+bl
veC76x4i+mB9Tg1VQ/zCwQh1BrKS4aA6J5dKdJc0NS4XBO7duKvxjjJqjLFxc3dbvef3CFJvBtit
0ZmCzkE5qzRojjOVXd6cCutnvnOqH/d/XnCDwv2CRhuo1Nfq1YK1ZhgKn5+C4ZOfrIzyH78vOcio
mkqr5vh+7K+8893UrIELIhfwH4rfj7eN5N/7YBqmIQri86g/1M6W333FAhMfW4/nuWgUlfc+yCN0
HHmkPnV7z803Qa0CRJof7nv4jCjaNpD1lEvtmjlGSEfn7IQO+CDZ6NHdGb3r70uxZ6PHbmQ7lAFS
J/uQh6RgCgFzI8DOA/AA6TRkn025fOZnRjz5RVOdyqD6T9OOq6ATvfz2t9taOvfxcLjCgaAGixKH
3HWaoMtfLzrKT7z/mtnWakSPboSCfs5UBaH5iby7dtcDeluADi3x94u3ZlDXSe9UTXNKuh0LQqZC
LFR9X2zoxfcJ7zRiNfi+Fa8HLyQ/b2+U6vOSQQyODzLFnjcnDTVa5xtYtsK7BaCh0MZrzEEqfcal
5fa8YpGvN6ccwN71gwHm+PsF4HLF4M27Rci1jLLobDKNnJ7S/EuzKe7mTUWEAGtDqRQzBoJW93r/
J9cf3byq0lPrrznYEBTeesEerj4v7T+JNcgv8fk1db6xh6L9evfuXH1fut5ozq1I6/F9E0At/6n8
ZHv7+0u/3wkQCLiCtArJ4evtGUfDnCYtS0802djjzog2g6nID86zOegpM9CbKLpf8c6TboQ2yP14
0tMULWUnn5Srpk5WTQocYt9Dk04R9qrB1wWbQF8n2qDhpcDYIr9b7a6k9eQn6Unv9bBIHurudHvT
5gICgMGgsounBIqHcldnzyNMj2oOBlCz1yi0m7sfMdefF+IvXMZIshSJGHx+SoetM4xhaTSgUnEV
R69ahWQZsHhe4uFfnFhYpmuQA93eJKH514HZ9Soky5iAN4iHBj5P7TF07M/aZmy/oBf3bveBLCcq
4HjLIFpGrfJ6s9CbB4gJQodTXVahR0lYK66ihW0SNTiMWCJjN+8DKilYAFtzaE/uym5fqXl3JC4Y
ZlCiBPMsIn75Tcw1sMF3ud6fDPJc5sEqiYv7z1kE++io0AVhoRy3otpQjyMPxhMhj/EuCe7O2olg
/8/npYAySYc4iTt83nTf2vzkbm6r0dxBIQ4DAAZmKEB6h4j4+nzramSa45b6CeDy2mOpG3mIVJSP
LqGmVuJwymeNIis4ifHicx04wxnrj03xLsqZNZ2Y8fCJGvvbS5Et4v3rCO9A4I2sGqKb66W4xthP
acWmk5+P/kcAy1cHQ6N85zIdJMs0i9jqtsD5crAUHzgoov6Nthpp71rfmzBHQfpD8qX0NzFTvFTn
67n+vHR3JOhsT9Man7dGUD01X0wbA8HbRFWcUa1C2rZMT2ojdiCms1eVH06BQsNU3xd/v3C3eHDE
ASf4fhGgTD0+cap4VcgqjMgSrbWwPXQJY7pNrooaEV6/3dB3B4OdjGDt6zDy17tP+lKEnKmIrUTL
aqQfD4YZ1myVKKKchS0SrA4YhwmEGcqzEmlgtSyz8u7Q6ju/eA5UJdGl76PPAEUFUchH1+X1EbRa
bZQNSboDMpBAckvD+7cHHRTvM3gWrMGQQhATUEe+BRD/gxj6I5jVzX/c3n8Rhl1edjhilF3wWMfF
b6NBStLRhnScOGhvODjVgxZhSjOM/AfcdZl2ui1oYacsHe3ySBAA4xkZwuudQuMuhUVHzYG4YRSv
DUXoofq8+PuFLWSeD9azCp/v6ZvWf7PvBS1436eLny9M5fL7I+mKvsf3df2rUR/Sw+3dWfBIaD9A
zhQZajFdLEXLmutwf8yK9gBglW+s4luv10Kt9bbgCFDEHQtGfSVKuvZyK7eQ7M/bA2Fbo/tJ6aZs
Y4UM1XIktS2drnTdAcsxknWUrjW6CVioEYVxy/H5+5n82TTZd4BFg9QYZG8PQ92HpNRCoOqEk8NX
KfltsIeGqJa1ZCwI9MRBYepgNnk3uhXIFOM6PVSxF30z/AGEjUmV2Q8JjcanIWXjIzV6qoJHmPU6
Y6ECzgJNc/9FiJO2U6tS9EdUXnqo68z+CNZxN8JtUngAtujBu+IFv/smabcRddlzha1PwkJrRh4O
vttvtboFz12UTgWIRni+rR0vVtwT8+OGzqI52RMjiRgpEX+/NI7OIqRh2JeA7fmwaboPrpOu61LF
ojM/cMhBVhYjJcKLyM+Xupl8J+NpenCb53RIHgqtWveAtiTAScgP6M1VqPGiPAzAYlQUdVHMEl+v
i3eY4Bwskh5YnoToZX/0sjdz+KS5m6h6MPtEIW7uw3DIJt5/8MfIIcnLS8csd4YpwTGn2yjUVRTD
c8OHdwEZKLJfKP8gM3K9mtjQu3zoaHoA8ci68J948TqpHgVLmhDgmtVRDsfrQH7UcF7ZdYJq2aHy
mlUFXL6oO8G5rbJMW9/2mO+tnNLNhTeSjgIHBGHOQYoRA8pymiZ5dmBNxXYe5odJ6DaG+1gVvbUZ
TeD2Nr4NoEs2tHvmY0SbGka8BfnOV/TX6r86OoGmTKu0DwXSRGFKgwyduzn7dft3zncd/cAXP9O8
3nUDo2IRw5jSgY/JS2sXvzSQpJid93BbzFx3BO8WIgXgloEzz5fEpGkzBKOJm8l89YzN3Rxl8EAe
OH7E2DQamgL5MTORxnGH2qwPzVaLTkF1uP/Xo5KO/jLMkswL9olp5MzmrD7QbuXQtdOv7v8+quiI
YhGo4a0tGXLed57OuowfbPKU7tv8Lzb/8vPSlRql3Cktjs+PzsnJ35giD7VwtgKBR9SK0Lwym5Id
c6I1RNP5obbWfrqJPUVqXPF9uXDHuFaQJML3+2xtR2GviGEXLODy53uSoRYNqcoe8D4Hm/MH2oK/
MmhW4+Ttb5/x3PUYeKHA8aBJFM0S7zXRi0soZfXYlLpTHwpnPxEnnOoDcepVkH6/Lec9syg5Hgyw
uDYAYFxMlco17sKKXBYbTXHAr7FWfuNbK6Nws1VQUnObaCRYVYDo2lB4rqckKOq1S4cOvgk4xj8x
+VAfvWT4akVj/nsaSfoR/CP9qWQJ2Rld7H9kqTdseYooRo+H3AyH2vJUAcXCiaCCJlAQRG4FXQXX
PqnXcluP/YIeurZ/sMENv2eUTOs6sr7c3qslQZiTRbUeTVfW7MK28zL3AsLpgVdF9wkzGPqTB2aA
18moVDMlC8ePU0fvq40u4TkYh+UPlOSVVhyyYd9mD3H13JHXsVJkDhZMRTTiiAsUaVRQsl7vHCpI
YDzNveJQkWfD32aqQe+lDbv8vuRJGKg0Xb/E91P2agYfWPriZwpzVC1BCiYt1g6YWIYI3diNH916
ffvI5zEyJojwVBUxk4PSixRlBHlrJo1rDQdih6b9FdVmBDJx8n36eVvOfBliUkkX9L6WJTLa1yfR
TCT3HMD8HMp0TzZZrfAmC59Hn53gG0djLQqH0kFwkxGf23w6DO3vZF/fO+EBnhIRsuAiRd88dEnS
o6FzukyPg+7AwVdhvRV399L+VwCwndAWjJzgLB7oADHpOrQ/9Pyn6f2kd1+omIpA5hdJCcRKSKNe
7349TqgFayMSdHG0ynbgIFAImBsCBIhnFpr4UEeyJC3tvSxGOzAbDk7mhHF98PVjlN87do1NsgE1
iM4utP3jXpU6Vihm6lKPEefQgBMV/q9RZODnPgmEiAAIQkoW0DYoQl7v0tTSBLNauXtwnrn+2a/o
JgvKjWO83TaFWbuPWAeSBrAGbJmIcCQ5kR01CSPeoU4Oxg+gbmv2tv7djT+B3LT/f6R9147kuLLt
FwmQodyrTJqq6qpKVfsXoa0kUo7y0tffxZ57pjOZQgo5ezYw+6EwiiQZDIZZsSKpNqK9lasBaYIW
Clmca5zHWKZInM+Q1qfgl42q8j8cCxYDrASKt3hk5aTXkrhOpU5lF+Wa5b1z+b18y9gufB+VNhFF
CiDW5XYNmBPTpGnXRcCh+3qIIVYbyiuMw6WHIAq3UCpHBysBEM2XAsAJZWdoJe8iKx2BdH3pspe2
enQ+KB9rtoS3D3/lNC5kSTpWFkrq9jFkKRUSqJmv8Htxu2K7wAmCYM4VaQiZb4hMCrHmdukiU33u
W+PgsMGbbA2kM1tTnNbWgoIJWI2AahctqNK+NXmBEKZBNvVbZ+0Te3//ViE8guFy0feG4szl5xMk
SZSEMpGV8no7tNq7/XQAuc6+Lx1FpaXA3MW0j8rlUaF+bm+gH9fUCu4tuqwQCVwns+vawKiwgQ0R
Jb+q+Uub/qyb77n6tZh+m9rWgKgrokxx7OiGwLRiOCRgThIW+syfNgdlXJBF6CN3cr2ShCo9tKcZ
3J+d+snKfTc/lvlD/Z1zv579MQ5o8YbWasRv6LC9fW5XjePyT5H0oqpct9cVo49mu8aE9OdB+Tpn
X6nyzHIxn8PsoiV90bP3t8WuPEG4wGAWAeoXbqVMIwsCfaMpWAoz9Ln9CgQMcCq3BaydJygkUVOD
0ogi5+UOT7VqKATUhJFtdyHPDo3bHIel8XVyKNxsVzlfbstbXZAp2gjA0yFahi7lqQ7P8lZz2yg2
zZdGiYOpnj8Md7OliNNCeIFsBHJYwgpeihknWnK9RvgF4gel3itbYGzx38vWFW238MzgYSLZIbkG
ZAGbhJLETaQ2T21qBeP82jtPVv3S8W53/44BOOlaon4rEKGXSylrEveJriOwT7kRLqTSvXQeOWaC
2lvEtOKwpVWBRFL0kCPVAodTEmXGZmVl09hHI/i9PpdsakMt/VTFoxHoPNmicF/ZQwFE1FFcBdYE
TsPlwiwAc+wCpGuRwgFxzcDh/uDoh3QBwd/dERP2Durwp7EHz6HkSKfUTsmwiCR9EuZd5w+O6d0+
pJVXw/kDcUBeE5GHTMHRanFWpLPdRXEV42EK0marMU1olHw2wDxCD6DQ19PbXZrTqVLKMeqSYgeW
Qs+m07M60MMwuy/Mrt5ZBueemqj3qx9CWQxYRxCC7gNVukm6mswYRbIM0RQbnt1/xqhlP5m1+/dP
xCBIHQJXL3qwLnWhmbp4MGrk9rKP2vfl272Hg2w9Wo9hRtHXdwWpF52qTo36dDQM7BFO0SMSWRvP
4rVZuxQhPet91TpxC4MJLszRXyrngJnk7zA2agMuogvzeKkFkINoAbcG8eYVBLbnE5mNvM2iPG4r
zDqbBhDgx8S3l/7Zdqsj0T4nvA1aPQmdxkqeeMzmb0lGy+8OpkrsXGaN3gSalX1jkQTUENrgVVVJ
gr50kp2bky2E3PXzAg5VHKdAmSPzLz/giZ6PZF6SLMposU9I4zvavlzm4+BMRwtuL5Cpt896pU4F
ibCSgm1PJOIkTeoHnrsgKKURy1XNJxrzKv3JC7raDahaj6GdJ6OnK64RUMcCOiwxfjScTHjD2RCO
XdZvPLArjgN+kCAGswGiROu49FQsLUc9Gm1mEaUf5hzFOjXk7LGKH5zxXdoZXq6pYdd8d62tIuu1
fUX3NYzFH+ZM66qfPF30ceE2Y5EJet6lnj6BeLTz0tFpPNYZp9Jog429XzltpL6Q/MIsthV3Tdfr
usDcaBphtKA3t49LzfzUPQypGZDpU+/siPIO87ICQ3/IQcBdap9dF1SrZoDyZTb7evH59g+6tsqi
0wAjnRFfoXtNzpKyAjQdSzwwzFvetckh2QoSV279xfeld4WDn9JVWc+ijp9YW3ptzz22yUu7tQpJ
gWpmugxN+yxKMjOs+Tdtk/h9Yx1EcsqmYrYSc25ZNDt+Ux0nfW9vARpXFwGmPOHy4dGX25oSA9Fa
0cwsGn5SZ+dqG2HP6grOPi/Z3xbOppuDYSlCTDgAFQuKvC36niuOb/CQiqI7KsxQKVg16RxG08oT
SyEsyuaH0a29ztwVwxP+bZNDWbCAlb7dn8jyeYq3yP9WrjLIUkQnKYw+4jvJqJWmPpmNU7NId59M
tsuWwrfhKqkv6ObYeO9XRYknWIQDyGVLoog+oBhAOA6qDpI46JkXxwcWe/Vwd8XHAC/cX0HCGT2L
7Xrd5CWpIYhoJ6d+1x7vv/sWHnYkZ5Fcs+WC0jQ2A9e7/M/d79lu3FC41W2yDBwHiKIRAIi/n/36
ZuzQL2s2LFIMHzOrlWfjG6bYlVtT+db0GrEfkpzan2K2pHNWRnidEzwe8xTYLmq2Hrr5b2/U6kr+
iriqWVVaoQ+WRaOkDHHalX5yMn+Iw3zThRUnKjkv4ED/dzF/XsqzPaPxHI+p5QKioXkd3eXDbsbA
znungYprei5FMgVN3XKnHBwadZk3jl61VbhaXQXCJAQUAPUBaHB58kx1RkW1UhbFi28gAzV5ZXE0
q+j2qawePGBYSLMAln0FlADvcoX6oolTwRxmK/loT0fQod2WsWaTweUmCM8BYYCoy5XAN+qN2azL
COOmtGw3bGFD13bq/Pvi72fnXTbgrVq0towW94MJdtQMSbsEiHzmbk0M+hMES6rl/kkRIi8FEJCM
K6mLIs5sJ6kimqetZ4/kS546mC2i+2oNjH5fHSxgs5iR7su68zpOvNagYWvf20IG5UPrISYew+Qg
pyKnU7KcMMeiKGzpcdjYO4dueJMrauHCo4FDA88WYZm0pYxNPedmUUR6Xj/XcfyDud2xmLKNcGZF
M0THko1IVlRM5dBcL1rghmkLMemPb+ZW9Xrr6+LvZ3qRLU2DPsSmiFL9ldnRFuh96/OSWhsToAoN
0maRu3xyQyv/cPvWrB3BOdBM+vUjZl8lc9fSyOzharxXzPf39mkKJTqXIC1gQaOS3nIhgYQFCcdP
9y5AkNOhSiO6QAWa5nL7B9K4cClhWnTW7PXyQ69rILv/fVvI9SFcCpHex9lqOowXxasCDKafG+9J
tZUyuD6HSwmS8x1PsdKSCRLyYcQguxfX9a2qvvu+XQqRjL3VtqVVJnh/MbM+rY9L9ahucfGurgPl
UVUQeaNKKhXOtDlZwB2B47CV3bJo3oi+eFe/OxLCOs6ESI/ilLg1Mn4QMtJPWfqziTcSE+uLgI8q
gIPGFfvMQonJ1Qn7pOjMbwqOzn6Ugrqtt3clmBbr+FeODLeFz9iDMxwuRPeZ9h5hQcn3U7dzdqPt
t58wNlXfwtuuFDYvRUrnY+rDkqHrmUZZ2Xp0TgGxPw7Fk0JdH9WhStvlYJFl3dvt+yMu4eWDdilV
OjBjGpdunCB1EKRgQT0f7Nwj9xe7AJJAWyGY2jD17GrEztx0dtJVCrZzBBt+/KylP24vY80MYMSe
C0dfgMfk5LVCmqpPMyWHm5x6Wvwap8F/EGAi5yroYoGJkU5niUeMLKK8iJT6IXaVwCn7/W0J1/4x
gY3Ec6iBNwMZJUnCZM/6gkHDedR3QU5y36FPdfew0Mx3s/sXI/KTjkhfod4pYwGKArhtqx6TKNGq
0Egf7cXaWMzKeVxIkBbjJsucdwokVM+NEdb27vZerXwemXwxGITghblKgyuU07ke1DQq22Pl1+xu
h5U4yOIih4a2c9T9pIexJEumqWleR3z8loPL7vvtX79ixC4+Lz2MmGxZp22Nz7PMj3G9qTUG1r0z
yVDDBgkmqIjg2AuCOelhRJJ0iJ12qN5UElRlHWB+Q2DSQ6ff7cJdypGeRzKxulB6yLGbt7HGA/nz
9mZdHzWSESgRuUhIA1ciV9hcq8gBs2LZW/fDsh5Rmb/9+Wv7h8yawF7gMgiuCklRe2qP6oCuIECr
nC+WOu/oq5I2exQ5vtwWdH3oEITYB6ye0FiMEr/0hhLOnDkr+jhqldey3yXLztpy2le2CjOS4LcD
AgV7K69Frwx3qlH2f0umsP5ebXUSbn1eeipISXilu/i8wj853+tuA2pzbf9QIAHIBnVOMSBHhl2X
TVvqjd7mbxhZZRhvafHZzd+sLIjvNx7gbEFUIyBvuBtEWocJBLM9ml3xViuFZ1qKZ9vh7bNe2Skw
NqFHBA8GcvKmdMEHYmRWT5zy7QX81d6EMU//2/elu127A1HyOi7fyBKS8VCOG0ex9fulOw2E94j0
O36/Ph3YtHM2tmflKqCajWfHQDM1ppNKzi7XuIqXtMrfqPONK41nUgCKs62pCSuLOJciJ+baciqb
QqvzN8X1qh/Wp7uP4OLrkt1gpHWqwirzNzBWLFPYkrufINBygSpJcOEhASODbwc+4nzdLH/DnFJO
g3mLUWX1DM6+Lx2xocUdy800f7MxT21AQOAXW8nkLRHSMU+LgjIX6slvOtm5aZA5e21r0tmK9T7f
JRnlQYd8qmwAD9+YYw8/ZwwCjwjHYAyzreMQLtZyuH3qYlcuvWUx9hIEK+iHw2wK2c2cQCihLGie
eTOnCbOVaZBM+8r81ZrMK43PzXIviStgHyDxB0YMwuA2y48G0+OCYpp6/tYo37J23GaxuL4klwLE
389SJH2f5oZec6hZc7L4kY+72xu29X2hI2ffN80pqeYJVz1eDpgYuglzu9axy98vWdoqoXzpXWxQ
UgS1EQzuc37vkHacAWy48BFMA765LhnbMjZHY0aHQYQkLABYVXG3Mcf3keNF5RrtA/A3L7fITpOq
SIrEivTmuT5YW33t18/qxedlX3+p64aUTDGjqqmfHaL8cm36AMqoACmNvTPQ4PaBX99IxGDg4QAL
O+J82PfL1eQ87yetj+coD9LvdbobSn92N2SsKBW6UURPB+p8CPekB7wAObPbmoMasfp1mkJjC560
9X3JVeMYO6/nCr6fGlHdverGxomLPbi0Ii4CYUEvgf4v+GlC/vmloCIky60hKquToSbNccqaZ1Dq
/kLH2G8+NQ896dIHN32782jQmQIuRuCgoGpgYZGOJtUGZV5SvY/UjnoV8cwm9VT7YzL8/A9ygIVD
dkbMO5SX1xj9pDgqGqIzNEK3Q1DwoCa1d7ot5ermYxWgUdaFswuyUjlGi6fe5gWt+oiVe5QQUzsw
6nuNF0SI/nTBHiSgFdIbiU69PtXAch1hLPXiZ30wp+68oQtXuiZkIJUPfhkMFED37aUu0MHJMVmK
AHgZ74vu8PH2Jq18HR2GmAMqAEnXbNNOC04tZS7mCM3awy7h4f/0eUP68cowDG2+4POj86Tte3qv
G4pOzLNfL0P9aRkbVjPg852yS0KT3H+8+DxKeGDiFv0v0q/P8xpYckufo+FJqw5Dcry9OSsKevF5
yUPMdSseYhufxwQBx3lH6LvsXg4tIJUR2oPWB3A99AXJkyIsJUNTXcXVKGtjr3iY3S008soaIAA4
J9xmXAQZqNlVk16Pc6qizzD2EsXwpoL7w7iVq1hRU4yZxGMB+B8RlKSXl8B0kUDAfVajwgrqKXC2
miDWlnH+fSH/zOBOg+rW6YTvt+pLkb2W1W7JNjzDP+wnF0YdZ4F6sDgHlLKuesFAwe2gsdRYIpb0
y1FR63qnt3oexO2QpLC17SltnT1x+s94W8afXF8onIlR5cxjTNeiTMlKnxCmkRDsnyk6vR3muW1L
jzRNch+YxfI5bdPsJ6JWd/IYUUdlp4NrM+jt0XpwFnvYDale7pHbw7iKucq/ook5f8nKsZ6A5F26
Z3tyW09T7MRnzmhGzNDb7qEw68C1edAZMzd9Sx2dIrDLud3FrTqHdE6UE2JlY9fnWrrHEPM8qNUx
TT0DUJQdZhcn3/UpHU/xZH5V2mHyTADfPKoO/RLWrQ2QrZ74qjblh8VtFuoZOtWe0FeoeF2zdLXf
KMT+lFZpHpI0Sx8bRju/SfP2VFfz8jMhxvCIefMAvRRL7zuZlvqO0qq7BhygPjCQ/K1waOI3edV6
TqENOxDst16H1oof6miDUqSySDQZ9TJ6oCeK/XmurBcMw9B+MMeZqF/nMz/B9qsJYA/mYHpKHLuv
I53ojtvJ947EzhbA9loZ8ejj5iIrB4VHMHGpjM2Sk64eMhIZBNwVmBuYhbH147btub5QlzJkhR97
3jQAdURaFrjPKb/bcuLzIsmEJAfoXeWeWseojaqabCOyJuWh9SvgDP/D7wcGSjQdY5aZbNgUUjVl
l+DoEjgOjh71dGMFFjb58rZiBWcCxN/PLMKARp9Em0wSLeYvsA55DU08ztDvsZUKWhWE3CXadREu
XiGqBoJxDHnMScSct3HaGzGmfn929K3ZR2tKhQm9gHAIM3pVSLeGXB9HxL/oUGu9tHmgAHzS5sPt
U7kKJQQNjJhXgmY4uF0yOowzTN1omsmIlskIFrvwqumZk6PWf6Ds121RawoMCB/AncBTAucgvc1t
pY6d2o9aZPD3k/I67G9//k8xRT5/TNmBZ4f8PgIWKajL9SnTtHjQoj6fPHf+zfi4Rw3JT9mD6/zU
2wfKn0Y18ZXWDuv6ceo+oFXB41YTLmWklc9j91zyH8aCgcUbTs/aSf79ZeB/v9TMpe0dI3Gx8oy+
8sWbgcAbNlzntc0VDY1o0sRzC6aqSxG5NdGCjo2OruiDOj8ur7c390+MJ28u3AVcMMtCX6BMJaOq
varjSYPOG6pvV45X6rk/gVaNHvK89fU5D7jyznbAQpcEw7jLa2enZb9isAkk1deqPOjNQdlyx64X
jf5XsGmDQ1XMRpdTKba1OFaLYOyk0sb32OZ49+uLfvl9yeTW2pDRluL7M/89GnZI9C6c86PTDXdH
DJeC5NPjsUHqEYIMPE3gdWbZ4t0+wNWlYJ8ABwN844oKKBX1/QT9cidCqlcQPb11dX0cefe1mbZw
D2uiRLsZrCPIjq6IQXsEX3HWVxbYaMZnq0v2bYMCbuvmvq4nH24v6/pm6YLC+F9ZUtqgqZLOzXPI
6pVPBm4zJqPyrXL6mpYhYwvYHGbLCBbJy6vF3HEkcRabJ25jXGLXeVuD1dYWAaptVNFxgVB5k7yH
MqWYq4D35pSSyVNh5et4DHF5bm/V6jKAPBQzhODUyvAvRZnmhYHd9uSCBlj1FAxLuS1gdRniGcGE
H8y2kLNSFiVtbHYLltHnmDmgBoy273tl2rgr1zgOTKxB/utfOVIQZuuDA3igap4yJ/YLAWcutNDg
bz06EPNwGHp/ViuvLT4bzsfbK1zZQtG/CnVD7gDdRtJBuRpN0fViqSeeIHLyXG13+/srO3jxfcne
pEk3WXzC95XeN9yAMD/7dFvCyt28kCB+wZmPZGfMzZIOEsZmpzlfMoAqf9AtQP3aNhlgrMRrAVAS
kiyXQoYYrLFOP6on237J05e7u8qQrzXQno6CK3pb4a1efl5JLJ72xqCeXANzmIaQxo5Ht+pZV1UB
SYiUWIvHWunUGGvIlhIBxPd8rnzbetX4jmaHlm8cy9rBny1JvjpNYw+aWk04loy/2KX1zRn5g9Ok
4e3Tvxbzh2hMtI5D2tUjgB6bhKssXgBvDrPxmBgeLzaQ+asiUE/BSwNqZUcu7admmRKNLwsQT3tE
iQM7ZP2GnbnWYVRO0MQmBukg9Sm7rAn672uDmQsgjpavNTumPJv6qZzunbomMjHncsTvOLsrDdR4
YcxaIg0USD+XrTH317dEzNwyQK4GvjNAnaVbklUUrINKAwIK7i95gJ6m24e99X3paeST0yFD0toR
K0LTBBFTTrYs8cpJwB1EWVzQogoE4uUOTV2qp8yicTRpS/KtZXF8Khz7W45e90/FgBGezKh0cGwA
LOoVvbLsRCet51L9MU7L46Cr/sCVX42J8Y+z8/728oVPfemwXlgJmYJ5bsDuN864wMvwaMT7rI3U
7J3upkAXbqW6VkUBCYdmZCCwwFd+uQ2LrmiJ0TH1ZLHfc/Fp0YtgnIZ9lkRlnW/kpK63HMuygJVE
8wB6eeVXHO1wLYj4SvWEvvygVL/FwgWHd6V9u71963LgWQNTgS5AVzKydgGmKNXq1FOe7DU78ysa
puTNoD9vi7k2F2I5f8VIZnYms97rXaue+iT1CyVrvdJUvFFLNpazJkdA8SxByw0EmLgsZ3cZrxS1
Ep5pJ9s5JHpQL567oW9bEqS7YKKTVkMuTzt1NjC45aGNAbzcWIX4lbJOn69CskgYAb+UxQIZjHj2
HBRbBCCra4DZQ4EE2c6rCD2ZkVHV4lw7LeQbpjTCY3eHDf1dXQKIDIXNQ55Jrr8UyVi5Q1pqpzof
vOHgILN3W6O2BEgapZcqM4uu1U6j+anfde0GJdJ1FzUcAzS9/N8C/vz9TJNIbjVc7znOuS0fOerH
XY93zrDHzzYfDpaDntSl3MdT96no7YAqGDRL7FAFqUhtsZARdBaxEtMG6BSkGNrbtVmQs3oDUr26
CUgHCLIM7LFcfwbdfdaYtaudhjR0kgDsr/9hk/9+X/ZXEkzAnGNmaadM29PsyLcs6urvB0YGpLVI
vV9NVEVVIk+GWMfvtz443fsPt3/9mm0jDh4u/ANPSH62rMXN56ZMdOFAHpfJ9Wdr349pOI5DcFvS
mheJluY/bD3o4ZZTXnrfmkbSqrDWMz3abhFqpXmcieOPmtJ784SGXGeL0n11dWcypdfILJw2mxlk
okDmKe5xKR91g3t28+v22laNxZkcyb+gsVXMOV/U01x+BCeCaX5Nkv+QtQA51N/9kwKuQWs7KBpk
IPv0rh/nd72GoliNmku8hZ++bgMTF/tMltDJs4tdsN6O52FWT+qUBWI6H3uyeZhZmBsw1+GCIScJ
yAbL5nM1faxVxABvt/dz7dwwERL+A9IwyF5KL26nlosBlhbspwln6QVc+ZhgO2yNTVrTSAxsgbOC
Ij7+T5JCqtZEVQqrHNN3jL403TtleN+m70EQEqrtRlhzzXGMPT2XJhljyo14mkZIQxfhg4kBEhkI
RybCffgwoabWR24OhyqrA6dpfNVZvk5THnQ8OaiGFvTF8iVpHL/jfMM8XvdlXP4u2YjPddKlhjhr
m1We6/4y4iOzkeXrPTU/pMz1VI2G8Vbf7+oJ/9172U9MHT3LYo6bqZM5qFPy0RqVoM7aMKFbwxm3
REmXswMg1soZLk4378rxtR6Dih+MrdbJ1cfw7HxlEsuxnBeOKTrqKcbUO6pNu9jKvbqonrQm9uYE
Ha4JuLOzOTLLfNfl5Ws7WQ8zB6MCLXY0aQ4NWiFoygIjyT1Kp8bnRXK4fa/W8kWY+Y1wFAzNaMKX
GT3HrHZb6gqVzx+qCvMFlZ1Gjn3zNDfoui7ip5TD9yy5N6EEelv22jt2LlpEDmc2xWF9ZkH91VPT
huyBKuHtz69eZpBV/cnKAzUjmXoL9VoF4QBMVv7bhZNeFL2XUVT0u6/G9C1Nt7AhK/LEuCfQliIo
ADZBaN3Zchgb3FZxKZIicciqnfq7nvazsTO198kWyFBYBsnVRTAlOPsMEIuBv+pSVJoz1bXSAjtn
zb8bZ/EoOE5KJ4ucWEWn1lAEgGruJmXe3d7SlVcNcrE8WAjUceU5keigSZu4SNXTkOwtGpipb2xN
915RigsR0t1E4nQwe4KlKWPpa/wTkHX3q92FBOnZzNShsVmBc7LBUgOWEfD0DP+jCOm1zEtlHPUZ
ImL21rYP2d0oWcyfFHN7oNW4QLaME9KTJMkLmiOmpnowLCEwMcH9Jw1mLwBARbPyVT26G8y0Z66x
nEpOvrIxD4AO/FVuIvTWFMrREK6jSoHxNHLOmDYp7QpmLyfFfXCtPVcyb0HT3+21rJh7sPH+FSKd
hlLCCqMoupwcu/aUCuMyMAFae2LZhsHZWoz4+5kByMuxpC4jWAwJ09Z3C/QwbohYSaaIESWoeQMh
LerelyImFGCqjrjLKdGO8/QAl2v4OJp3ZynBXgy4JuoUArBxlaVsOiu1B3U5zdq+afZNuQe05/aR
rPmToEcG0bYNKCNYQaW9oqrR4jma5xPV9UOsJl7G+pceaJ2B2uFQAW+u6fui7X93RvtoU+IPTeF3
xtaRrVgb/AzgFJCXAhuxDE1R3UFxCDfmk+XTnPlkqfzbC13RvQsBku6lGhkAObbnEwEGOQ9r8r3N
Va9o7uXhg3oDO4jWEjRsAnohbWfcJvWAShy418HB57lswxqseQlga0bMSdCELFpaL/UOheQOJHPK
DFdmAPUpPXCj8Cv7kRnKDq2u3qw9W3HuNearav+4fwfR4wpUDAAYeFclle9jnSFpoRqn1tp1zg+7
TpGX3xkbJfyVi4WqGeqLGG2CkqnMOjMAubhwphknmj8VXRM0cwYCkt9l5fqomv6HFQnaLMwus5Dl
kfx+HTy4xtwb5OSML0v8zepfcg3oMLoFkVnTPaA8gfsBqmQlT9DoJM3zCXJoGxLzoa08o/fQzLGh
42uX6EyODIptZz23BzRQnUbn2c64199Nag/tPhcgeXIoNgEfZUCAyh7QYZtvQfivCaiEAJDaCdQw
AZZI8kSzMQWhW6WSU6Xn6r41+8artT7zUPEunowEeaJ4afmeW9U3vR01D6Fj7bfAEnhuOmxVcMRd
lZw7XGPMpwdDCLIiRHLuCjM2qlQZzVPVPXEMbyiftG4jxFsXgTdXFO3R2i1Zpb7rEqAOavNktfW3
nCRPjluBoNYMbyv6qmIAS/t/YiSrNLIkXToVYjICvlNnDKb/kM/EXv2VIK7A2ZNbZE6XWVZlnnLM
8Q0n/e32AlZcelDuCW4wFLavg6NMW9KsrDVysrrAjB9JBidlR9kjZiVuwmlWz+RMlqSDczvhqcAj
dSp73ct136mBc91KGa2eyJkQSbf6vplp+0dI5/9S70dn4xqh08MEuxmcU9lxsCiK20OWwuDgrI1K
edLt+Xj7RFZt2pkIaQH2qKulwjPc1LRyHtFb2/qWAiriFtPCvJqU0+5+eTZS/hYgznj9VOn1AV6r
tXq1hLyOBBiw5hmk9zHKL2jvx/5jwzTMWBOFewwukIycPdeT4tY1OSn8UNPD4fY61g4eTxteAsQ+
YIiWriIzrLwotAQmNPeUb8UWfcia8p5/XrqHZdVbcyaOZSChyTBL+8khGzDBlZgXzuLfFUj3w0mK
GAO8sIKk3AMvX5WoEBxKJURjduVNW8PothYk6RnmOhQJJpyRk1E7yIA/j5oGYN/+9qGIj8iWHvNH
DFuUK9EJIzkCoKEiXWlQcsrY26Bg/CdagxPzu258rJ1XBjNwW9za3UFNHYhZRPBiyMOlsUS/f+OC
tIsAeaIDgv/RGpQgGykGCYa3BYkPXa/rryBp82Lwe+dch6AZvXgPLZ1e+hTMZCzNPxbIZgQON7Z8
nVX9BgUAmCo18T/pnlZuO9ZsYuQ0Ta9OGmb9hs+2/n2CGBXJDzR5SbezYpMYvbeQk5nu69xzx40t
W9M3UN/BAuhCx+X7ieI5d/K61k/GuOvLHUoSLN8I69aO/1yEdEfzdBxztADppxQ0/ksw6Q9Vir6I
DSVb2ygwPmjgNMDAXBTZLpWsXxLQI+u6fmIdb7xMMxbf7fgWKHBNwwRRG3hj4LchfruUoma1YUxt
BkZFzQizxTq6uRsYs4IYMW12hn3nyGp0XIIgHrDsP0PRr4E7ltX1FK297gtSaip5nZ3T7Rvzx+M6
uzJ/BOBwgP+HN4PXRl5QrdWdnrbuS1n4jeaPoCQiRz77jLwRI+Bf1GpXG16X+Zi3tGwRUUhndiVc
/P3Mi3K6eW5qo3NfaLXw7y7v8h2nztbAbMnaXUmRNKMgTmVg8pn7YqbE6xfb0/pXdzmU+bNGLTjS
bxtbKmLSqy2F6wYIEdIiQGVfrmoEwovzZnRerFgHiIgA3QLsFxjZTHDwNqzRPCdv20fABtq9pnPn
WKiseX/7R0h6+s+az36DfOcyq3WyoXdeTKCidbogdiWuj64l9F7op9zkwW15khn5//KAmgKDJXr8
5HzagNk0GHqZOy+Et2FJuZfFcdAkWylUuUT0jxz0IuNaYHjqVSK4QypCH2LImZLyGQzHGGjaVI+d
C5DxYKSvfWV/Q7/M1y42fdIWG5sq1PHqYM+E65cHq3YoW1du5rwYi/OONvTo0mIjnyJHhH8WCAgR
tAZV9utEG+NEKVljWy+m+uqWVbDED+N00pcXVi3eWIR6P4ax7vqalew7bYvuRDLV/0i3EHUIQDpo
n6TXxnUA+uETpBcDrNlS/LbdZreYcVDkfCPxsXqUCH7/lSXtJrPAtF0NrvXSIMT1kHbcdwl5r5fL
+64DdiqZqmNd9zt7UvcLknH3PRf/rBQDJJGlEGuVOXDSNI47nSrWSzo9th+MrUB3TVXcs89Li1Pj
HC14KT4P3mVvZ+Jf9943vNYwLwh7cExgObpURY6vj/E02i9V/bPsRn8qDqby67aM6zUIjwCgGsDG
0f8tJyea2exm2x6sF+ZR84jxMbc/f61rl5+XnDVr1quEufi8kSpfSr17Tnj1pOjtI7fqjeBtdSUY
4oEDEd2vMl0TNRYd005m62VxO4zkTT328/Zars0t1gKWHaRObAuFEfH3s4dMAZe7WZIeDY+YiYB6
JUfNHM/mUD8azpapXV3MmSxp33i1ZHQAWvxFL5NdVbSBucXye/1gXq5GUq60bboptbAailZaOygx
X6V13/UgSrT6X87WAOm19YCCHYl/OCGC7uVy75bc7lJ7otbLgH5VHrv7ZXx/+3T+aTC/tNzg2gb9
LZ6Hf+aRXMpIlNmZOjInr8DAcxsTy43yUOh1H3R4rVt/MnsTuGtnCQt9bN6P9pAGdOLJsW6NyRvA
sfc6Kdw8qjwvXssSZBuJw8gnmtHprSq7eQ8LNn7qHXB/lJizcxgA1zvUhoVRHosb+1xtMbc8Y2nt
xah9hEzVeMjsbn5ryxZnGKcE0LQ0fuIdH/ag2RkOORq5AsfCiDejTZ2wbG26MwY2eovK0geWM3SL
2FOP6rU9fEED6m8b0h9bLVdfO6thu0Jnbqjl7peFq92+yemAATYAtCk9WXZgsyePPRhKBy/mA7y7
oZpf8slKXsyiZf4CMiSfY6ryzkzp9wlTBDy7SjU/qY0+IDxWnt25HJ/Qs8DCBl1Xj1rNMIhkBP3d
ko1VYKGaAUwqQRdfrlZ+NfWxp2dpGroxNXazrddR3KeFnw7M/hgrVrWLUYw7kMFU9lWb5I81pyiL
LJN+5Db5XJtT6qNxmHhz9f9IO68lt5FlXT8RIuDNLWiabdmQ1C2pbxAaGXjv8fTnQ8/aa0gQh9g9
O2JGNwohWVVZWWn+/HP0HEN0243gyfVGqoLYNkspuRcK8S+vk/xtWgmfSYyOvyHzv65DSzd8am2g
YEM7MWb3XIOMmh5fFQTss9tqjFWJ7jVdsSNZfTGH6iaV2o8lSnmeJroSILjA0KGTmNfbaqOStE7S
vGfD9/eJkNIj7t3HRr+yqku3DTFTQU9nqhYNQrO759XQnouj7j2rUMmQ2vAfOPxj1+j767u3dMdp
pZr84WmW5Hw5oRt61aBx/xiW0ruksde6nJYeE+jfJg5J+iHJMZwfD6yILvzWlfccurWdiaMNdfgm
N6Bx1W6uL2Vekno/GjqdyJ1QraTbYbZnVub2Q6/U3jP99Qcr7G+4ufc5WVNiOFsIxW2VdOAj1B9R
nTy6sbiSjlo6slPxM8+i8Zom6IMeUzaY30dNftX8+qZr13I2SyfGPGooOd+HlM2tchv6iWJkrnvM
zOynCi+BXUvuirO7JIOkLVLAAGGdZ3eqrOVEpPQqHOVBsGVSM2W8kj1ZcDLl9/Gl/xHx/vcnD7PU
JCp+TCMcWz3XbQ8+P2ilogP9iS9y0Th6aWybarjVe8yboK1IX1JK8muTP0Dt/CJZEIWjqQVG7h57
I96H8Y+8jnbx8CMcV/ZxUQ4JNrLFzCO6aIAL6l5pxGR0j0UKFX/1AuWR3Rif1PTbddVfPC8DLlhl
IsojYXR+yfIhziudfpKjG++U6DFa481e+D5P99SqgUGaiCPPv8+9Dujit9xjk3yilTn5dP3nL91c
vg+OE2AJ1nWe6wiE0TJTNxCOGHMZjWiVTSoo3t0I7PixUaJ2K1aJaTPEtTqAeJC2adebB2r4a6jW
xYVCSEEcy15e0Id2I73nqRyhldXWeNTWejHfYVgzdwdgHcgCsnqgAOZZqkwtO6VXFPc41H6+kwN9
3GSaRfYthRckjKX429Cl6VZOC/OGxkq4QVo3vMkDUeONdf1fNU7Gvo+8fGNUBdQdUhPfwOzx3Sw9
cxtJLp5BFA12kglM38ubP4Gl3Qet9ruJGvVxrORm24YBHaDa0H38wWJl2pRjoGnuYkK0WkhpEIqm
exQgz3YDZefFhiOm2eG6qiweEI8JFpDuFCZgnWsiXqo8GjWaopiuncXhplgRMMdoTq/IhH38Hwlz
YEPn5XEXC75wdN1um0bAHFUZX0kxnpNR25h1et9Ugl3K6TYapRvVaJ5bzbwfOuvg6emtrjWbiTzX
7LtHSlG7KAkOUrLG+bjw1ECeglswTRIx+fN8FyStKEJPMlHT/FE3t5kEc8ew4ugs+FVTZ4towdFC
ND5nmItLrRtyURKOQ/PJFV/SON7KYmGPFqOYhhUDsBDX0EajQJdGApfIduYk6JHaaWkQe89BzqkW
PwVT3/rRTRPcDIK80evbjysR8kxuOCk/sB3n2xc2aVHBzSoc++EpBLny6/rnF1WI4HxCchDagrc4
/z4Jvqxq5U44dr0m3QuuLm58Tak2YQ7fUTjS05fUluyMWRk+uIZZ36ijEW+92v1GFOttx0Zxdwnt
+Z9B0Lg/+9iQNnmitnZnCDWFgNa4V8vCW8mOLumUNLH9m4ymnXBY5z+6wLeUu5hNqc0XT6dFRwa9
465BcBdeRLjd/ytlzkirDUIU5YEmHEUJxdqEb013H4YrGaxFIbB1Qf495c/n51ubWqH3aYqRqDRr
S4iZbOuAkcXMQZF2ZlGuwXeWrgqBOUadnM/ktJ9v3ciYQ6KgTDgKemjnpHQ7608cPdUFc6fFlauy
LIsMpDJN3CUCOZelKH5iVRlrE6ZArfFsKWm22ajzFsDi3K6VVZZuJmih/4qb/v7ETYsZgZtrMUsb
Q832pBtrqG3Deq1lJyhlu0w316/Oojjgq4DkJyTUvKimdJIVVvnkeKbQymBBGWBk36gaLI1reNaF
jcTSM2d1ytZN6brzlWlN65eFhG/W+B1UK8Fb6yo3nRDsyiqgoDeumNOFh+tU3Fzxyy5IMt/seflH
Gx6y5oPzF6dn6+z7Mx2MjSoxBp3vjxl+kp2slVPnjDZ/C4BT3ZKBGlNlm/uA9QTQTBsWUKm/ZGPr
ZfZ4o7U4JzvMtB/ZQcfT1+k7MbE+y2HxJiatrUkxzobx2nfdQ5Hn4DqDlbu+oDEsnIYF7CyFHWPa
9xMF1YdeFoMMj2p09y0zN+PiTgCAFfn+ofcSQDlrOIBFvTkRONsHaQjbSDFF92gK7aMWWXdpyrot
PKth2I6CtHIj3l3CmcsIuSeJcMghGLc2j8VAt7hpNHbse6vRG542j8qY7sXqTY8/Z3YBzV0HpVZ7
yEf1JpI5dy9fm/K0uMdQUTGjEL6ziyTqINQ+rLlTGBO4tio8NT10o3u9Zg7Q1zhdeYeme3ex3mme
F3E8nKBzF7nMAeVGU2wGyGarxtrOlB68/lemBraLHUjMjauvhGnvgyAuZE5d+YxmA8z63pd1okRS
a4pDk5Xu0dc/ZX1k57q0DSCWGVWQfbVj9N/M4UaAq45/u2sby26ZQJoPwaaSso2QVpso8ezMJ8Yb
HyND3FrMvS0l9YmxtzdZf6jp1kpGZVNNtALuQejkTajeG8V9IA68Fb4t1LDkJ7bo3pjaU0jM7XVP
QfBDcw9axOzeH4L1ddBux+LW77vtdYv73sE2Xzvqhcml3sIGzPS58juCjTZwj17/VrW7ZDjSEmwb
/mhL4099SO1GOsh6+yxoTynQkCzyyaMMOxkCxrwTbV0MYYwzD9d/1Tuj9MWv4ieBG4B4gMDz/Fq7
ajzoUiJZR9177OV62zdfLTz+SKLlidHswyiAMN7n432Wvykyb9LAiKLiuyCOG01jIkD4l1cVGzXI
N2PvtLW5VZkXWQ37of7jhg9Wpm7dYi0z8z6v8/JH48OitRDZzt3y2i2MJgw1ZoTza9IwhwKAioP3
J+3GrSzdCd1rqtYEfF/r/DFLjF2k7FryN7J/o4j7RA1JXyoQ8bxpesok0HtJiG/i8mk0vuTtTase
q8yprNdOPYz9W1vHt3r6Kyl6UrvmIfdXXOSFcqc8JR8t4BITvbA2ex5Nc0xrv3JV6tSMefWfhOou
ie6H0tFQ+TB/rYvfanBLoePDQ3inl0bFpIN5o6XFgLfm/OyrcujK1gMuprvPTf6YO9d1a8HRhfEN
1xwmDlIzc4VXq6j1m7zQjjCVPVo9jJ46ebrxg3Qof69CmRYwJSQvGlmMiinReVFqR5gOt7X7UEvF
Ssi94FKwkH8kzJ6+HpLVtqoa7QhM2dMYmKV8vb5TSwKgfKajCCnAUOamQdXTvq817Uj/mG0bVfwv
FmDSacNBEBNcpMeUFEKZiuz0MYGv9JD8/Be//uTrs+0py8pSmpqv58WXVH4yq7Wa/MKzSGabhNvU
KYLSzrbHagal9dJCP+at+qj2zTHszZewz7+EsrsdDO/Qa9UaU/6S8pL6AObEmCxIcJTzuwHatZPa
EOVtw4pHsWLiUNb23i5l4MrK6VyI4uJP08p48Xn5qXeciwp1kiBB0cSOqNyVKdjA/disANDWRMjn
ImQGhbYtoxccPx3a20amd7BkHMMxk801WMGF28ZqSF9O+QVYsKgJn4savSwNPR9RYudti66+EcPQ
sC098+mzUH41YEivq99FEDoJhA+JKTH05TFn51yg1BWa4lp55ETBV1+/k/wfJRcoWMtXLa0LwCjk
1zw5l2PlmJogJ01jRQ6ojXJf+8k+N6t7M+9+ErYdtNr4c31ZS0emQNNO1pzk0wWGqhiVznMtPXKq
QYfaz4++VJ56zOU1cO+iHGabEZvRkUBP4/n2xXJCtD2OkUN3il1WOJw/i3rFvl1cYI5IOZExU7/Q
A5keumLkECH+UlXv66jodyAfqK3XP2Uve4KaV1u5VcsyVQbooRNQusz1kLrHkPVqxDtKP5H/We9y
eKffKISo7T1k9Svilrfxv+LmzCNCPLR0dSgR5JLwmhAbim3BLMV/oRQwzOGwY5s4sklJT/xnkMpe
1MRl7MSMpEx7w9EGyxm7tbTn0pUCUkOvI8+RcnGHO3NwJSXMcyeqYAdXvVH7Ghb+Tdt8CVxM7nVF
XxRmMLEZyCotDHPg3KClXkx6IHOGstxmKqWpLLi1usQehDWs/JKoqfsLnAWzx6ninG9frOZK0CRV
7jQV1qh7HRjoWY0/CRWuL2lJ96YO8YlqEPTqPHeUaFkTKYqQOUXsSXshmsh9R43JydIvXQ4/47U+
iLVar2zkhRfBLQOZyzsJUpo2ppkh9IWwEo0QqbX8IAkP1koCYO3z0+ae6F4eBU0aFF7uFHYXbgFy
Xt+zpQt0+utnqq2HWSXIGb/efMsK4ra23+grheO1FUzHdrKCUCvjRp9WMAY7oVptZFz7/MzidKFa
JiW9C5DCHIQnmmivb9D0z8+CHo6XrjQQ8EwuAKY82yARdEdr6Gru1MJ4kyV3fbfPk29h9intD5p8
UwxrAhduCw8e0Qn4a7x3a1rvyXY1sG+nTVimTioWgHVrT3gwopLG/UwWtt5A//v1BS7KmxoBeYwo
ic89h74cM7doeuRZ+/Az5c/f6Vp7xDsTxGwTeYfwTXRgEpfNptogBboAz5eT6HTx29DyC5uOO7UB
pESP+nPpC7sw6zZCbL3UibArteAYRwN0C4CAuuJZ1qga5oEU2pjp5ks2jv19Y/qRB/WDl3/mCCV4
tM1YuUUOQ+5zGqTyNhEfckULtnmhi7s8DUpb55/cuqna2XrVBPeeH7qbvuyi56rQ+VYuhOkmF0o6
q0SvCGGfK31OO9vonrqNyZvq47hLyaC0Nm2mzDMIPevgi+L4QEAn3IK8c7ccU3iErCCV9kqnkL8G
gmJTjnBDWy6St85spKNYSG9m5n7PA4EpDGFSg0EMInHXCQZDhw1mekKQaKiprYTmH0lp3VdFEGXb
6j1d2hH4f9HzKvoU52roiJJvxdtQZ16xO/rlbSgpg+1LnnRHf6n7w4pkubUbjxGkQhTIm1hNtbsk
NqZppFJpS0yaeEr6Qdl2WdQ9lUlisD1duaJiC1cUeCKllymVSdFtbgGMto8V4ivezebhd1JJK8nn
BRWmiRU8EfV76EHm5I5abTKpQlMTx1MzOxjfpOgx6O5aNvD6VVkwliQqsQEUz3EE5hFR2I1N6dZB
6sQDlPLRQ16aoDhWwBsLm4UPQETCU0nQpcy8Nl9S4JnNy8RJ/Fv3szGsJQMv7Rmt5eDlJ7Y9otLZ
Y5wN2lhJhRA7hvfSRa7NoIfd9V1aWgC0MHRhkxa4zG/Q0icGgp+mTlBstOZVX6umrnx/XsHOk2BI
3Jbvq9bO2pGC/D/9fG3mmXtW5GriwOeNe8Df9Vrr9fRezEwhzEN0wDHLhwTQ/D2phtgr/SiPnVFv
NlXe3CrKERcdi3crrpJjL23VqbDZxTO7WEsiK4shtrg3MSfy5+t7tXTxJlQdaQJoh8h1nL9VapT0
ugmiwKm9XRZVdhNmdiJts/11MQv3Dj56moXwwUX4WWZH0vq1QvUn4UqM3laR0qNaage3l9/+jRgw
OjS9QWw0Pxr8xELQ1CBxfKVxqDXYXScfcm2NU2jBo5gIKwjUUYJLiKVH+00yzYRzBqGzZavZ6V24
U6VHfzzqIVwtbWe7a61wC4owHRGuPmlbyN5mTlKopuiclJWO/ywk6a7Mso9f+mku+0TVAv8UQ2PO
NSExwtI0sqxwlJx8na2tlU0Wro2mkL2fSKC4NHMCoCCzlCiq5dzR5G3y6VP/WvbbteHKC9qsgTCD
qppuIuB7szUUaiPFYezmDoSQn9t8x+QtIKmCaY8f5HziDSEbOBFOotX8OY+IjFRSi5DBW06f5JuG
/53rmrx03BMD8UQVwOC8ecV+qDiilCkYzuDHm2HbD2tbtSiAOYMMJsMxJl93ftyigIUHHl061IOK
bcz/H18A7znxIuaLd31242Mps4wuKdkgQz40tb9XpNvrEpYO+1TC7JmtjUIqTa8lKoFrzjPkLU7T
Tmj/YpbJdUFLW0UrvWUR1JPsmUOQ/WAcygGSQ8f7UfgHa41YaPHzuO+UZCY4tTiLTwyh9cRB1wun
yl6HYiMbax0/awJmRx12Ud74CgLU5EYSb9yPDZefrgJlV9JFdPowDWieh1CbIlH1QsidKij/KBXO
vZx+3OUhAGBUzVQNwX7MlIk24xG0Upc7SgM0G8DbygkvqNLZ92eqVEli49cx3+/86jYSuhdyOHvd
DQ5k+VZewoXDOBM1895oASZH5CNqKG2RgWcv13V14aE9+/wk/iT2zJpRzkqBS2Ewnse0XapTa33f
iyugdVyEJIVE//y8haBM/NqzMkfVM6rtIHsEa/jgzJlJqUh9AkOlg9kk7pg9d4nRCJnuZpyIWuzG
qnqrVHXf1MnOzdcmHCyuZ4KRo1lUE+dJJ6k3fEC9Zu6E0cN4aKKV0GbxRE4+P7t9ulgwzlXX+XwV
3RrirpJ2XRmt2MK1Ncy2S9KTticXnjtpsjfjfXe4rlUrn5+P8CYa6Io4NHJHTzcQrApr+I2l+0fK
RKELziCBMU/Pym6dR36GShVpGzz1lfxbCNzguY488VZVunHlcZ22fObB43+IwMYmkpwLi5VVQ9sr
RJoQiKbS41gb/kaOWstOhsbYSDxWWzcKzLdYCeQ1uNpsJynEQZNOJYQ8jQRAeF467lyPriUJqmoN
cNzXdo31bLaR//n8hLqFE58Gk9lbIpelNQ4SfdrG4LmvRtIreIplEtjaoAobS+u0j2nG3wKniBri
RRPI36T9J/amG4VMUpUKrKj6YORP2hqqa3Z7/vN9XhjyThOKatrPk++XDAVN60Sk8VxKtoX/7Pq/
p9b76+q9uGsUjAD0kYC4GDtWGo0spJ3OruWaTVPTVnHFvRqBzlyxBUuCcN4JHzE1+ESz1VStbg1m
wOk3LbizSIte5E6ubFli4o0SSfXm+rpmLvf75p2Kmx0OhXE9TJpJnPbdN1/iZO/G+7R9Uaxv1wUt
nRLlAdx75oPB1TR7nyWouSLFEqB3b74Z3Zs77stgxctY3rp/RMye6EJm3MnYIsIobwNrl4+3anUr
BTfXFzLZyRPL8J8d+0fK7HWW0soMk4wdY8zd2O+9exovO+MGVJnyB1qCfyEMpaYfEs56PKhz3c5z
Qa4VgcuaFPVwK+qx9jkUKwParkS6hbkDBuOi6PQtbKOhCN6mN1Z+wOKekqTF9IKfvUBWFaYZub6Z
yI7kNY9FGf3VVy7tBHBp2q27poyLOnIibPoxJzfZK6iZDUKM5St35a80PGRryb3p9lwcHhETfDxQ
szLf91xCosVjZk22tdU+BcGTnq08sssr+Of7sxXEJBSyRAxlBxykXcm/yvQw/IupI7SK/iNjphPJ
EI6V1SKjcsee7uLxK5ov20HWfr2ufGuLmd7Ik+No6QYMJZ37BIb7BvJUYJPtNhBWNGztSGZ+SeH3
wE1UpGDfA6rkxsFNzX9jVMEXQBLGH/RLnK8kaQclb5lSimJtvUdB3JSPfbOyjsXdOpEx2y2DScaC
AJaf+RVvfr+vpUPT/vkXB6JNE3uB68gXDbWxlXqRlLFVcnyXut8nOKnYuSsv3eI6ToTMrCiEPbFU
Ky7rAJRVWnbY79RAX3l2Fg/9RMjMiIZNESSKhhBZeDbgkP04Zx+ldeIP0lVUvC6yPMy8bsO+0xQC
ZjpAfnQAPK8fxeUCFJxDxqGQYIfVcl7AG0UZsn1BUpz+fqT3M60/mHzhmcHkMrAEdgz8NNOaXQtX
GvpSoN7haKG4M/toQ+bw+hIuTTtlFKJxcUq4QZMvnl+Kou9HqBjA3Sn54D3Q4f5CJouJKHH2ySqD
FSdwumHnhpdgkKQhrc34t3Qmngvz3C7SI3AjTlFvx+h7OWJINqL3pigr13DpYLjJyACacontAXjp
W0FZq477yNwBN10x8Mufp0eQHDWwm3lk29dy1WohjGlidA+gMKg+Xz+Uxe+TLAQ1yMhJ+BrO96lM
W1cTAqbCVsMmbm/oUbn+/cvbzb4APpkQ4owunycNfSPuzdDyNacw4IY+BDqTiT5+NeiDYzwviRgK
wfP4RcuYQVfAOeZISS99yQOrexN6f43g5R0lONMovGP4aWhWIhU9B/daKZWvuh4kR+gtBjKRKhGV
H31v4Je8FppK/Tm5KYO7qqdbBf71/FfcrFyghbMC7MJcSkJSDX7l2RWVWiH3NFUQnb2rijdZ8EGQ
wGQCTr8/r4GNEFI0oszor0Ea9l5V7frUt+VS2IGrvq4VSyuBQVNlGg6sECRuzrVOy8dSyFLeLrUa
dk9N0e8+/H0Z/BvPL3le+hVnb4qkpmEWdJHiCOb31mnWxugs/HzwnbR40g/J+El5dhCNISaSCrjQ
MZm41b2qH/e4AO//8/0LKmgvTg29NBVyf3+G7IG5OZTpbz6+RTwodC4SJUMkMzuCkt5RX5M6Bail
bgfkstYi2MubDyYDUniSC9gVrv/5GYv08dd1HraOEO8TxkMEduBtP7oGRMCSOyXKZJqZZm6W57tx
m6t+B2/xi+uHm6pecYAunywEsEPQpAFmowJ1vgajgWSvJxvuKHG255HaFNm2EvaxuXIf1uRMf3/i
+eZMk5OiHjkebnwpbBUl37vaIVmt3S4eCqMJafMH0XBRN6glOYn7TG4Z7Zhuy1r82TaGrej+z+sH
syZmukAn65HhEB20UGqdtFb3CqnFOM/+MpX4x3UxS9vGjFmKxIwSFC9KuFJK7D/mTeOEoWMoASNI
Esi9hm1VfnzI2gSfBM4EeopcyZyRhZHTtV4bSu1o+k2qPbfWQfdq24y+dN6PIfxw6mISBnySVlwo
5ebMEZVWR2DZhdopxoNvOFAwKdXKU7J0QNx5qtIWxdULokwykHLcFFHj+KFq5+KniTrfzHfXj2dZ
CI0KJFCnVryZFQYMlUWiqtYOiSW139IXppkrFmBJxEThgetNiEoG61zRRB8AmKCiz3H+pQaflYpH
dY1SeknLTDL/BEDa1G4/kxGWVHApDXRY4+jOyNUnK9P2eVtuc828vb5jl14rHiTNKfB6kS+4yJUG
9PCRmol7xxwb20huu2CnWfJW6b5QCV9xm5a27lTWLH50S6vumH7UO2r3YpqvjLm3i+DL9fUsb92k
ZCR+GeY0/YYTOwAmRe5p8Ooc+uSkYN+Hd/m4MdcS2GtSpr8/kaJJXiqFNVJUob+RPMjBGHppyE9i
9THYLA4Sx4OeUf2m95kw5lxQ5zWWXypV78DFa4/kpeJh5VVePJQTCbND0frcikKr7J1S+dlnd27I
9Lq1ro4FT1YFOQ0Mn3vDtdRn+5W6dWnGQ4qQ/qs/vCby3RjpO9WKGacW2nRZ18k3Wj82gnxXyg9l
U6wsck5d876PwEZohKCvBN6QmWtgeqYftobcOZWef2sN5S5Mpc9RXhxHU9kpVO+GQrnXpgyjzry3
US+/X1fL/88PAAknwhNvXiSHc42RNZ2Mxpjlp1T+I7Xttkz2hXArNl/NcNfkh1p6UJUPZ4XYd2be
/o/UmT1Mh3qoEh2pg5bbBY5RsR2CvzxtxYgsXYdTMTPPrgjjRgsHvXMK85uefs/hPGbgh7G/vofT
E34eDp0vZv7ED5nmgxHoHMsIbT8PbH8FOLVkC5lXovMSgs25SEWXNF544dChJGWYb8S+2npjfCNY
5i4Qve+C4X29vqDpal0siOBuekcoIc9tlYKdGnx37BwXflO5uJWSzG76W6mTt9AP2vEHwU1/X4KJ
cU2H14jSy0wbrAQcruJ5vZN/C90XVV9xwaZX6WI5J5+faUFMd4fZZnxezJ/Txt/CkeJDWE9Jya4B
AlvQQwkrnWmXijfNFCXgmszkZdSllH5A+tajCp+9WJ1sq+Eu8JRNHrxeP6lL1ZvSIVCRkaeaoLMz
1ROaNm2g1kqdzNYHb2Px/3UBl6rHx6mFAUXCswA0e27nR19O+3AcUsffW9JO/2MN1MN28YoZvLT1
kxRSO6S5+G/uVzB/2B+DFinQX9q2AvHJBwF6qNiZhHlAn0VtrJmTBMncxx6u8co+LRwEkR2IrYlP
ifzU7CD8SqmanHnheJGfko3iOf/iGHhn1anvCz6l+TEk2tj5SsfnDei5AsmO2u+CsJWsLXiS7XVZ
S4eh0DM/zWxj+MH89vddDMGKH6UMTPxsEE2kO6ZjXBdxaWDgNqaMwnwxytLMJj/XqrLVjMhvu8wR
g2grNXfV+E0zcoKIZhekewFu+uvylrT4RN48ixDqTZ/3MQ3wBWh92FPtTAs+q4kl2WKeHLyUBuLr
Apf2kCn3JOMmKyDPUwq1HlrwBoupE4rBV7kPcZPCzRBbK+ta0ropAzbNdQJsrs4MpxqmZtIEBtd/
TO3bwV/LJy4ug3hiahIH0z6PKYR2SMykE1IHGBAjKozfUgoFVe92q/zvkw0+t9FkEwG4wlYKqJJd
O9cIpZcxAX4IRUEZ23V+KxS36TjYot7vFOGg67eQvo+NxI/IbLk/xunu+oEtacip/Lm3qQZNA4le
5uhR/qNUpYcE7lob8OfeK9NnNbVWMHNLO0tlmRl0VOUnSqvz9cowp5rV4MHDHG9S0GC1NByK8F+o
x6mQ2aaO0PZVMIpWtDpthcJ2P13fswXtQycAFpJDweLNbV41KA2F6KR0NDugUrVmhxY/z8flKakF
nG3awpNYhr6bcnTTIWfCkGdX7ddsxfVd/P5EF0cpAbi4Nbs8peCGfVjyfTd/Tejnfrm+OwsnPDHf
QXsDeQOtbbOf77qS4TVJCNq58fe6WO4imLDXDNvSGiaGXwKY6ZGeT5MCFFkVJMuAr3k/6jaw637F
kVkTMP39ySGIbaW1eE+5I+tfC/WPJX2+vkuTns/u/fSi/XcBs10Kq9bvtHoCXCau3Wo3PR1e2r2Y
f7suZuF6g4AFpQQokvzrHCScdUmb1aOWOYlYMqu1VAtbTn2aqJWvbmt+E7x65W4snj4NG8DI4JDD
kT7fN7qDsrg2pczR4OAmZU2pp/CMe8EqP4gfnjwbRj4B5aZkCUPBfLrfkMGqnfZy4QTNdviSrhFz
LimAqqBaIs1MNP7ODshyozgxdW6Jx0SZu35I+k9Z438QsP++iFMpM3OY+kPrMtckdzJRuIs69TFv
1vAhCwuBDIBSCF4s83DmQG5VB9jbenLtiG99ddenH06IUDs4+fzsARkLDIwf8PkG7snnUby5rsCL
v35i0gCCPmWrZ/cQ0lvSOgWf997U5rsi+Pb17y/oK284rhhcLSDt5sYwzE2h8Ie4cURGhonU7ONs
a6zht5YWwcxV2hkwiVTAZ2VvIxCFtuiSxkm0fBPt3KBa8cIXrAn126lhinhlImE9v3VZFiR+o7m1
M+j3fX4X9PcDs+PU7cf3CtzNRDvDeAOqB+dSrLoqvFBgrwaoOL30N4BYmWFr14Us7dWJEHNymE4M
bwugJdNb9qrSvhWbJl15/BbOm6mAhNzMnpru9UyfeiaClo0oVY7g3oTyplwD8a59f2Y2pFw0k0zj
+3l9J1hfOmUz5ismdsGmE9TrcDBOI+svjkGGyVLqzah2Kk64lIatKn+r0k99+slrvn74MCwIS0zQ
p4ywvsh2ilUp0cGdl843yaI5dSW4uzxqwAb0roCVARdwkYJrKkur5UBUHUbzVAe3XnE1Fz6Pe8YT
BKKahlF1ZlulUdZyP+0VLLhnl2Vor+HDFwXwNOjQlBNlzbutGlFgzIc2ADDxft+1/q+P7v3fozKB
sFBlvmA8iduilqSw1ZzhMa6e3HzFAVn48RNOiQYiQl1iqJmiqgrN2vCuyTSlyXslHV8lY42L5tIq
wQROtPuOoL+EfYepVgVqKoEaLG1f25QWTLIH7YNkSNgi4r+JPAV8IjCTeXflEPi1mDSd5Jg0i8b6
LjTEfaqbH7awSOEBZatEzNOc06tQi950hUIGxNLZmXErDLt8cER1JeO5tGVQuGHEoRnBs51Zv8zT
jYHpLLKTSelB1IgEaSN7IsfKqHPz4zPbyazSuQkUHoNOS9y5qTVNz48FtxIcA0KCr777el2BL00h
jH5wTUy5APjp3zPwJ5acWdBmIRW56QRt/dLQEp6Wim1Jwst1MQuKfCZGPl9FEGvqkBiF6SRyBvei
3fYrZ7IgQKdKQg5wosC6KP41es38GImLqJY/5S9ytPL7p10+jwS4IYD63rNoxDKzi+gqoaynmaw5
SfzTq/f5NzF76OW9OO6D/s+Ht4rzBoUsi1SPL6rKEKtXQVQoILF2oncXfrAfZ7qJGEJqsdPgYjL2
Mzdn1BR/bEVBd1LZDqmfrGVLlw7i9PuzZKAZiOEgSoHhSJ9LN7JNb21g+MLtw60heQWGbOLznh1F
a1VWamSe5KS0E3VZDR1uaBd5An/I4cMnAXgLn5axDeTJ36nQT+5GGAlJNeSF6FR3YfvsrpHQL+zU
2ednO9XKRRgIUSU6MJK6dliuGMO1z8+uHLRLpZj0fD7QtqG/CdaoKqZ9nl0JCGUBDcDyAPhmXmQt
wkYbQy8cnaT51OjPavTWhx83TrQjkVXG85+S/LOjHoS8LYSsBHIcmnbFmFMIMdR+pdq3uA5iCrxN
qLIJh89Nk6+K0ajHoQSFk2dHvdNXClzjX66r0qIQel15/wCLUBQ5F5IrZiOEpSs6eXIctd8wWMCO
8WGsCM1bFC5xmikYA6o7l9GEFSlCDVigLt95UW1r47GT15g/F27flKeAZotSCBdjtpA+KdzQjUKR
8Rd/MvnBhaZEAHH1cn27FnT3TMr0K05unjgYapkVvugo2u9MfI7c/fXvL5hzmCsm9s+JioMk//n3
/TgEHB6nIiDqT2r4KlS3VnKrwF5ea4WdrvUfLa1GxfEB6khYeVFG7xg4aEAhJzpM8doZHXzHzZoS
L1TKGXI99QIx8oFK+bxI5baUd4ukFB1ZHP4qO3nXJBBKj25+iCli+1pxMHt1p2f6TqY7reQ1WwkJ
FzScJgbwfcDG8SfntbiiG0JRUK3RKYUXbXhU/Nu4vb1+akv7SDWBdD+NYtPZnZ9aHbi5kHry6Oih
8aC09ZNrtSux1JJ6A4Ke8kl4khcwa8llwmkZTyKKv+REsXMrtbtBo0S6clkXBZE/Bqc0ed5zq1Nz
ClpedBh/kRGreWqotjj0Wz1Qgk2e96/Xd27pcCjNE0tPPSLGfOKaGcA5YUKERdtDsNFaEijBZzfw
t9elXMa8OBQnUmYvjpkFglYy1tNJBO0xyRq7hj1ea38IQX2jiysm4nJJ7643qE/YFWgemJTlxERA
O+6VQe+PTtjkVMqljaQyp1b4dn1Ji1ImSpPJ2YcDbvY4uL5OESs2BkdyBY+pzePz2KUMXMu8lVdo
PjNsytYwFfa/ki5qwGIw5HTrIUmS7ST57BpfreSPFnypKsjTG/r5/P9FmuJSDWnzgJ0Nk8GfF/re
RIKoxp080M5sN9GuaGC2shkF9PFdnHoXJlNLjDEP8l1Z7+l967lV0LDFw0Cg/2yFP68LubQOLOVE
yMw6aE1RQZw1jI7QiAzX6h40pVpR8CVteH9cSegAVp9rQ9CFzahX2uAY1k0yMh392LQ3H17FxIYx
zaAAME29/lytx4guqyqssk9Hs1RtApEVM72wSwaBBVkp8N4Y0tkuMfcOvLHlZ5+0/0falzU3ykPb
/iKqxCxeGWwncYa2nfFFlaTTIAYhQCDg15/FV3XvTRxXXDn3oZ9SLRmNW3uvgYmQmjDZPTPXpzpY
HE6Q6ET+0T+mX1itm1d4BYtdX8aTWGVntv2Z5o+ztAVrcJr6aD6z7tN55WWH348/jL6A6l1EWL9B
lfnYQmiQmtVuVtBnQk23PgMhP/UBeIH9x99COs0/OlGstCrbKa2qXRF27Kmuf/0OBsADYjCwmgNz
C+n4o/VDhPTpSJqdJZwI/HAizvEZv8dO6MFHPh4pI7y1j29h4YymMmuz2cENLCNhHVzlZkiqrcgB
gz1zS34fLPQF3N9S2oG6xvG9ZQ9cy5qoFrjnrZyumrn99XYAawBSdaiFOYB3HQeCVgaoXza7zS6b
ihj6lGF2DsH9/VJcegDeysHpviS/vk5Irwwxwyax2cVdcBMEcd9HXmies1Q9NVBIoiIoAuj1uxBJ
RXzepTqQO6ciMZuDCJfGbzcGvuNTD8uy+HTfjrRElWdED2UvIs1JrM/BTb/fRegB5cL/TBlgj7F8
46cegsp3izogctcUl1UNSNqm6y/VLyVocM8iRbSkCJFvRkqNHB2w6QQs64xtvuuUXMGDSbjnHhcn
5gKdwLUHwJcFaHd0xPpZno1BSpudze9Ffdf9OgqGtQNcOAKIGiFxfnyCG6yezZLzajexuzGPxO8P
KLSPGuTijoeU4/enqlJ+ULJyp7ImZi6Mmo3Nz0vpxETDSgx5FUDqlpk4en2ZLp+9SXnlrndW0rj2
2sugiMvmzEV0opcFu+Ji3y04sWC5zD8tJ+aZZUn1IHZGWLQfH0Xwfu7wONkDFLSRnoBkAE7Drz14
vawbIkfMhH0p6WvGD+D4g3J4ZrhOHLhL/mPBIFLgj46RLAWy0KML4dGd4RbbXLuxoZ24UcFqJCBh
h0339PP0nFi/X/o7Grgya9jQ5uhvyKbEc1RCzhEBvsdRQPBhoyOzthgIHCuzDCSfx2L0xY41K8rg
PETDxvl1IIWCMdAzi8o5AGj/ecB8mv60NqFCysx6108vlvUBC9KfR+nUNwCZE+C4gpUbci5fJ98s
fb8vqSV2/t5WYdBe8fJM5e1kD5AXR6YTIQ10ur/2UEJxduycBqEOuD+U8yhwYUuWn6vlnlrFwG3/
n26OJWebAmyq1kU3dZU44s7I9yAAnXP6OrWmULtHdR11fCSera/fAl02SStViF0TfFT7/hwT62Tz
KI/hjYY9j1vqa/NtOfjAOBAsqAARiS4TSDmeme8TDzQsKPDtsXSXZ/tx5otYjUG73BQ7SozQ7Dcu
ZXEqP/I8TyoDssuo/mhJQjme0zM7tQ4WjizOgFM6SbTMRNvNbrWT84cd3JvNgzX9+3kxnwhScN4j
mANsACjHY/a6k/E+rTSiXq8KIrO2X/y0WM+u+EsbKE+nv9dzgQsx9iVskWHCgkD763Q5Cg+crmPV
bgCb1ZZQBWvMxA7OXACnxm2hgy3pIqSQj4PHOs+GcmrQSzNsqb8extg6x48+tXcgSgqiN1B6WBdH
wd2YlkbuN7hj+uoKyI6EN1XY6ZtOnwOnnJgg5InwRodpFS5952jEtOUIoB2nbKeq8WkQZoxQEDLl
RuipIRm1//jr9YA0IoCfCDHwaj82MA8aZUN7XZS7oPpDsN7ye2nZ4YR/hB1+7urE1gUGGf50OBsW
f4jl75/O6WKsECAPLoIB/9ELB+v3lxmoItAAA5sHUcDxImDTzFqFadmVB95HsBT9+defyLsiU4jF
Bdwe3MTc42gprWfMTIuwOPfeUj+qxnxNVRUVw0qRdRqsWJcntbhh1rmI/8TS+9Lx8vdP49Z6fjf7
NpO70dDXytOxP9rbumIXkGg5s5GO/dKWmBl9wbVwIXAjtD0K2EidlZBgQmRuQ2cszW+ode0M17l8
rvog8eirFxxsLmPmqag/t8VORD9IxRKsDZzrcBw62mJgdKZm61G5k85f1V4F9hY0jMSf1qzZpHo+
96knliPiheXEwNPc/eac2jbBKNNR45kz36EIEUk6IjEro7SootL98NINRCU78BwsyHvJ5i6wkzp4
PrOoTux25FFx4C/JdLhBHMUWXDZ+4Vi63Q2zcWsyrFpUqGKW8ZWV2ge7slZ9Zz+hNAb+KfyWbZIM
8NZI8SCoJnjuKfglmBzKfa1dv/780779MjyRF8bzMhtgJR87F6UVHbKZkWavx1sgY0L4FLZt4mRr
kv46U4UOcCcFi0zPgqI6OhjsUeq+bXu5t6sqWsu0ODPVpz4Fb5yljIW8Lo6grxvIm4zJyqhC+2ZY
W9BJFm3cvXfNa1a//Txo39bUMlQE7zVvucbxUV97Kotc2aNw2r0XzWNSZaufm/+2Q/Bcc5CvWkBg
qAAe5zBcYU3m3HrD3rX/FWLPxzVpYfa7Yy70h5wzN8OJb4FApAs6JuQivruZW72hW9ur272ASCy5
NO9+/pZTzePhDG18ZHsAYjza7V1VsMEps3bf2v/SxBb/ft88SkfAVKFOBTfUo0Nzyd3TwrPaPcja
7+pcwHHqx39ufVlxn45k2Vde73O73TfVa+TZZzJ738IZ5BM+t34U4zq5SgeH4re/5NPOeNH9w+/H
BvkjHDgOFF++VXaNTpcDClXNvhTPCravven8eqEuNGa8ApBYBfPouOZVQ07GMDkmNwuuxxFhs7fV
zl/bv5rmjdH9+l2DKAmXMvBgeGUiTXJ0aRkOLkZa5+1eZ0i4VSqqxMr179k5NuX3WUc/0PQHEMJB
2uQ4dgbWJaiHtG/3Jk9qnujf5ouXz/jU/NL9p0U1ElJ2okTzfbfl8r78tQDX0r4HrjxkMwLsi+NF
6wR5ljK0T2AkO9bpbdNUkWlWEaEQ7LXp4edV9n0VA7SDCALpaXT6zXmsDDrlp/Oo98A1hqb+SP0H
T5/R+zwxI4soJkJ/OLZBDe/ok/ScFggr83GvYXXj1m1s/foQRIkYwTiGDO1/40+krCuh+9xrLGTY
3F1nxu/bR1kYYpTLswViGUcfgKFrJkoKd69WXSCBl/s1hgomh7jDl90OB+JvjJO5KsrJ8jN3HxQv
br7n1Qomvec4DSemGnsPGx1vcjCkjiM3QN0nxDfc2Xc72x5j1VVJ9mu9QHzI5z6O8gqD8hVWG/rg
3Iq5fmjsc3nv77cregCgEFW5Jad7/MRz6r4HpRU9yCyu7BtcLKtSfJDpwnCSgpyDOJwYM7y2QDha
nEmX5NjX3U76oQYsxbb2dCabgsD/GP7Z6frnPYhg7cQWWbBnC50CgnXfFCObtp+ZZp6970bl7EVK
ys3I4WgFJJq1A7mwvmW5FpHFfHvdWhP0UDWIXGEwV2MVBSOZ4BYXeM16dKty2yj11lH/jRTAsUm3
DFRiVqn/OpsZv5/hg9rCchtlr8ixGbtwtP3uOaC4AEtkXzSF8HkYBGMe57DeSnQvjHXQeuMuG/tx
Z0yB9+rg8diEfekbK2VKEwyQ9J9sslXv5xCr4oAzNI1RoHUYaA+pjyRZMJoXnOVvuVHAw0t5bRg4
RQkfiaz5KEaz346QA7wSVCHx2Fr8JRMgHITZNFlYowpnYZk6q7kFsTlqMvelrZSL0pDPn9pGeUUI
7vzepPqh1F0dz/5cPFaBX8c9N4cVPt+GbZgYo8Fk84aXBQlh+1Ukkhm45lRxD+GQdNtNBkns3nib
J4e24aBmKwv9lFb/jGnMwt4beOIU0ruRk3kPT6jivoXo78aUrRVRt/fLKC1nOLlnIPTYSR/Cvuax
L1TwpFHF6hJa5WRtyv61aIZHMxBjaNaTdUUDDHooApgjtkqOz7msfUxO7c4gYFbV/SRrvHcsI2AX
k213UWXlzp3PNZy1aCuqMhbCpn+c3tKoCmRVxJoKyITCbNM7366nd06GD9mm3aqR3YuYkQsLM9tI
zdAhGSoJ5UAftCwfxo4+WvM8ZSEoW+SP8gsZAoEHWWtjSmMyCyrDakih3+cFY91GvWGIvx4FDqdM
WRoNHRM7jrzMxgnaA7DlL645/klFnlmx7saEd+RDmboNWe2Nt0E3axV3tHfr686o+7Vuxb9SOz5b
AbwPSn83uAePD00fMQnmd2wqG+Kp6UA7GtFx4nvgI56EpwTuEsMbkQbRu6LlL2bj/5lyJbsQznFP
2pTvY9YYYVNkTsSCEUw+0euIOdwPuczoqpNeexEYvWcnnEuRlDLPqpiAW3al5ow3obQb6EukNgzo
OBsSz8v5us7nNBxcJWMT5N9/shjlRVFU9zAhS0NSFw4s6dLHvjPsB09Y9cU0dX8bT3VD6MlUXMpy
MqJeuS99as9+bPh2RzcVn82/gwtlaqBPR1jQcJVY0PFt/xBVQDutgUBTpXsNccSiRkzDeVymeICi
ZvNQmQC+b6B/mmagdBe9c8sIUARz185h46o6HpldROMQeLFf8n9e3ojY7/JeJTV1y9BVfV2u6DjM
WEquFVqabPPJJiJ0JqdpLrqpckLIuZmRl+smEmkDlbCyhkC8CXktApJIhDSSislU/LEyCIAoZ3yD
ZGyz9soqjTRz3CiwGtta6Qy1raib6F97Nrpqq4v2uoCe/bXQIrewNNp7q6q2U278Kf1aGut5kKKK
OocMUIrkBzaWzybNcfBo7jpz7HL9JKHEpC9byvOtO7Q41npRDGZoSPuhGy0MHfIx8Au2CRhFRVDo
e0GqVF8o10g32pXpfoJCggE6UC8RarkiLIzUXtOZpReNqgRPcsPv2Ror9bZoyVoxGPv1VvHkE3Da
cQ22sYcfEHW+rKOsMPo+TFOLX1t0zO7akRWxHoahSSZXX2nSYPMJLomMYXRO3y1clKsxY+Sdtau+
XA1AZyeEaax/sLBvx9yxGHA5cEIUitCbllsVj4vabR9pa08HFAPfoPpMrio13IkSk2HAN/wJwCQK
JxLeZVEAM6A0lA64vlnWiXDW5RiVwP5sUxe+EqVLxtdetWxtD7S6h93Z/SzyZ5Bn5AW1GndrlZ69
pQ2WB3azEQ3uwEIgslSYG4THyI4yELnFtJoBktoaBTPEle0NwxiW1fwGpaDcWNtIYlt/m86nEM5T
jhUXetRxj8M+LDPHi1EodOLeaxpAkJQ7k6j06iDU2glCm5bvQ2PrqDQGnK0CDA9YOmZmdV0smhrb
vgIcZ0KNuovb0nBqSJC7WZDUFWQNlEVwD1mexl09QgyOSyiudxu7n57rqaQxHDZ4KK25ukrndtvp
TIVqKAHCM8u3gGY4I2V2q/zZiuH9aCeuC8F9onGwunpwws6RxjPujX+TwzmJVF33MbWmFiM8IMgL
RU+kxKczbq59XH9FPMOfslhPk6iwTLO0htGKsrNI9bwMMxGAf+jW92RqpITdJJJptmJjDMzIJveN
aC7BcTWFgAokfiKxK6yqUtvr2rCthGcWjXhP82t7LKqw7Mu1dFnITMyLGvDDcFP3ewCRyZ3VpiIC
ORd71Bka6Gfk0GUOm1KJBwiKlis5EStxecGwaFm398YRQodMNn80St8bG+rfW2Ak03U5zllIlf43
YSgjXLgyoiiC3Xkg+K+XzGFcBbZO0iFn2I+Gem5kWWA2mH5uSmiZETO/A1qFJcLI1TPOQ/0Mc9Ep
xlFdX9Y063YUJp84JHyniZivixtlMTOBjFvfRRBEFKre8Kys7WujN/ULpIqtcG5bOwKmErtQmey5
bat3s/PclYeTIiSL1eYwWgxmon1xAa/Rch34/V/HVjuizQdLOg2wIAbdU5nbK9pnXhvxEfVvG8UK
ZGw8tjHttouZzOoIQpM8clhgbafMy8PUE90FzmYRipzWScFb/4ALrrnRdtFfugWUNgoLe6a3aj+P
KrzD1rpw+jWzCn0VBCwNaTZSC5GrmkNBRXMN5rHzbA/5o7Jo9qAVTPzckTZXJU6W0Mpz8LQ6RFPS
b7CfRoR4d3RuAgm3rNEO09wWfztF/Bi/Fbd815XwkGbkb1qi2BcPkhwcNXbjxvCGQt0Ojpm9dxbi
m8FuL9vA+qOcim+beSqrC6fPiyI04dTQRnPdbgn3d4WnCyxwsww9t31OqbqTeVNvjKDisF3J1gji
qDtCIHNc5Rlbt10/XBSe4cSmMXoX0E5TEVDJTdiSwRpWvIZsWWvOC1AJ97g9VV1kCRDHe7e6SWc7
TZiTtclomAP+RxcH6Wvb+VXUN0abYL1A/8WzYy5lHo4Bnde4g//Zk/mmpV5BT0EARI4KQBGsnZzG
DXP/prYg8I9jwOKDyRf6LQfVI6+QqONZGOTwELc8qSLIamGUIV0aOSZcbaXOPsCELFejhKviYHWP
dtHwqLS853ly+WWh3FttW5CKovJfVQt6k6ek/wuqCtlyyvrDTBlbm6UAv9/Q+b1IVZ1UjEybVHo6
SCanJPk1NPyb0KiC9Io0wQypVLCSqa/rILba3lWhXRuIygowAZJAT4CgUtx0rujrF1Q5uRvCcbV6
khOuwZA0drZ3ICQ7RQZv7Nde++2zVXQvUGR91anHomrOOkR0OaxE9IHBI37XtAoBYYajZ0s6Nci4
LLySRHmuxzaiuKz+jnSma4hSD6+IJtoY2Rw3rByOQkqu2ibJUqNJXFZOCWxu8yvw29tbq9LkrlMe
XzWedDEVXlFEedpVQSj5xO4LJYHoY1ZX+lvV+7UVps4wz3HqG9bKsMg/lqnhtrTEfet5VYIjGW8J
wpuNKTwGKZQaeKHBqNJX3gmF4LX1WoxOF2RreKgj+gAo4MUx2voK7wloeM1GNuqtcKrGOpTSE2ID
NU8OdzAEvRDxZvmqKJsiLnh2QMHtb10g/KvdPLLdfsJZ2OOhEcz/gmBQON5dnDg+fj2MEN2kKmjx
CEAW3c7SypMxBw56wp7eK29GaF836oVbrjoYjnHbtANQToGv8Daa+oi4PbZCzvD0kSIzD5hNqtbm
lPOchbWAlfGVNVUigzz+YAQ9olZUE1TfNIglZ7FKNQE9pje85wET9MzKwE2vXYVUsw8A2obwsXYu
5GDeoJI5QJdwsOuocuDOXeau3ScZbZH3SScUUADgdm4aj1Owk8p3K3cR50J678YMuIbCpc4u4e5c
N6GJBNWD0dfpBbdZqmNpQbPCEB50kkAGqC+DpsKhg0M/exy9lIaGX2IcAMyBlJaswUIw7ToB/efV
c+eCAI+O2NgZ6Z1UnQy7NoNtXjfzqEjzAzEnHsF9e18RdV8jq3/pBBKhXzor3P20i1hWVbc1qUQ0
oq74KDxxN8sMQRqB+5PXE+zqrM4uTAuCk9yUdA1JBwub2aYxwMniEnKGpN2B22KF1GGNuE511lQ3
0KzYKY+8wD+o67csVQ79wwiB2NBM+jJkTfleuf2B2OW91bQu1qszPGbElfe07EwZGtY0P0qnH2+G
pt3SKvViXKIFVn1AXwY+Pzr0TWSixzvEIJvUc42XXOQkhO4M4N7cb6xsxWG5uGNQhXn0Uvx6p679
t2HucQ069h+INrvJNMmHOu95JHLsi4p2H91AU+yy+tHRo4jMGc/EbGzq0IeV6rrxShF1Nigv/RiQ
A2Li+4w6/BHK5f4rNLyyy9k1G1yjnV+G5cjqG1ZbYx/VJR63JYgYSYn6/baH9hJZmXPKdjUVgYhh
TiDkZnb6XSe8Qm95sahSlh7ee1kAClev2Yc5TB+F6q+GJocQtFe9Tv68rz0L+taDC2/w6z6j7za8
wMOqAZwyabIel5ImZg+pOgqIDfUFdN4olJ9QvlU1Jhyq69ZFoGof5BmnuXBr8kZG980J+jyqBQ5I
tyJvVgdOooWjKJw5BgPVpwp14DHDmDVMPcyAqEQTNRl2UDn8a5zZCEvXT6Op9ecSqYgs3Sox9JfS
Nno7LLTcsjk1wN1zgTLJrcE14yL1HkcJGL3Jp7ux9PwYr368AjXPcbAEh5awRwPe4qHvls565qWM
ptkuN7Om2arOWY+fxps/nhYDnvdyIRuwvH0BCV3FfEb0LQqJAzub6puR2vgGDe5dMZfDwdBz+VrA
VOsJ3D8xbJAmam9zoI1DC1fPEGnf2c9QjrpvoFSw8XXL88jKSLGFtJh7L4uUY4d7rQJiDYZFIWJJ
+1kC7nYxW6PuY1YbfrMSdeWth75ZuVKQR7yVdVwBA3UzQC0z6aq6A/LeNl/LWvXTZkhBWMa7Cgi/
FCcFbsEgDBRpoo4G81qO9AlDz0JEJaBPUASx00wOdenoTcGRGPCHDR6Jq4Cr4JK0vobxAeP9jVJF
62wD+CEmvcutS97RNkKpuY0drR6QNbU3nmE9B1kzhmMd3GcDPswuXBjMu1uWk71mCsF5kb77nXxG
YOYnc2YHF7rF2zBApX70C72XaaZU0rakjFqi2zIyCBFxYzMetxRvHTWxNx8SVpFrlNDsc8pNVVob
q/E2tTFVbYTwuQl9b04ahFeBV27s9onaG+V1oTm5H9aYtquukeaVnWVAJSIb++EiKfKa+QpPc0HS
PvbKRUq2FLd4hj5YXVokxTBUiDu7fKUDvwuLviu3jkZ2dWrI82RweQWTeL+KNZOvgVD2pVkOXdJm
s3fDHEf/0W3K8NyEygzx80Ol5vc8rd31ANnqKezsDO9mgjTPkMkAK79zxwMtg3thkDIDpMpDNq7k
Q1xgX0SFMoOLpjSqOIdKUR0yXCzvDLfIPaAYg7mZ8/xdIkS4SkebXPPUa+JRj0NIcMhczVRat8qs
HORxKoOEg8OgUUuNp8DSd848m+tWODqpc8W32oKYLgMNK+S9+Ecz46N1aycMaL73C4h7SQTMMWjN
b4wJyIsy4IjYzP2L1K0873KEeNeDMyMXZvZG8DT2rVfEQ9pSGrmpqWBWnc+QB3Al4oDAgFkgq/yw
NwcJrfBc3nORoqvMfxwCa4iHkpo7rW35wfsGLiIMJye48vP8JHEdrJWN5+5qxPPwT+tZeFN6npTv
nV1ALrRrdq2pLIjwQrA3UnmmVWRa4iAKb7zELYuC3hSU43Youb8aB/k2pgUOI2/Q/Z++s5onqMbM
0DhsqyRtjeAmEw3BWQMSRw5ioR+2rBqRPgxekBzIo1RV3eMMZNetN1ppGlHKZnwWQpVLz2o4gXkI
81eaTToifQ5peYs+TF3LPwJkQu8gp/QI5JG3ma3JjpAZnnF4ZJOTzMx7NJHKK2ccqh6U3CGplxXv
fWsp/Pq8K5FeGHIep11vv5g18x6mCUkkzjQOwCC1XxQeoVfGTJu/rF9mnDh3+N1dPLZsUlGDxFkM
z+0hASyoObAAD1xzCHbWkLFocGo/tOwaG1FUOiwd7kQjDpyVcur0NQfmYQcBA7Uzu25eWbO6Hjxt
3wHJlvehtvjyvDAKByvJHkccsXgdN0NrrgWfkQsBahcoA4lE1eVse+PaIdV0B7ocvXY0jLOmyhXr
5aDYqVYHc5wTQcMyMIYwI3DICU01G3hhFI4XNaZdnCnLnqo5QGHEXKobYHQcg72kdEzEVZO994fH
2U8Ge1Pr3xe0oF4CaAJ0LEAccY7KNIVPEVlUhY2KXGzmm/QcK/lUOQNAkf9gWOZ3zLqLXJaNnJO9
r4ykcyPznNDsifaXEjJAHMDzw03yCJBTFYQFRRfQvXLfcIRiIf5ckTkxBZ/bPwZEep2vkYBD+6Uc
kDvaOOIiRSbu507OfMSxizqS9BNF+oeiUL3FNWKcqSqdah6ICkjIA24HAtjy90+FagtZH1iJeD7g
w5cf6TnF/e+tQ+4OaG4AXeBOCm2or63TKbANm/f2Hhgw44JWm5/HZgF+fBEzAL/oc/NHuBM83xyr
y9A8kdvAvxjmCz2tfeQjfu7m3Fcc7QNkKlH+MJS9F/P7PB742/9f80eQB0t2MkWx2N5LtUGi2z4z
wycHCeVJqAugFAoG29c5gOCX8Lh08evJihbhJEPnoz6nPXpqiAAQX/SK8UT8puHDpJkVMkftu4JV
dzDVIawsfz9Ki2LFIn8JrPMxxZLnnag4JHD3DnKT3Emq+resNSymzx34R+OU13MuoZu17+0h1DRm
5ByA+tQgAUkP6wkbnF309bUHoxls5JosZ/8g4Y3osXPkhlPtQ9djsbBasO7HRW8d0ILbsvf2Gvch
InZfG2cmYRmDow234DPw84G1/G5g2hcOyqmO8veDvpnTGPILet3uAvH7HfGlmyPQlFHlRRpQdCNR
QojT8gyG8MSOsIBPdEFiAWj+m61JUyPdkWW1jwDZvS7G2K3WDirHLZIwP6/Z7xcENLMAUwQ+Gqxd
EBG+TrjyTHuoZIC3hTPz7eSKPWoV7q3sB+dMTyc+Cewv0I1AOll0iI56SjPUrq2Ckr1pfqCmFemR
oZzHwXHof98T8GYLsHgBTkOq9+s3aQ5FCiy+aa8mC8+BRrfDFQAH1kuhObKQGWW/BhcioQHhCAB7
sewgSP+1Q9TZJqDflLPPuqQbEnVOV/s/qszRogaQ1ALwFdzhBVjztYPW9vFKqRGGmAGSdKnhllHF
SwrIcNtdz9WcjmD2S7hRo+iTxsZoaqAhHD9Us9lczSYtLlCC5DsTKIMwxft5jSSTf4PQddra1USM
9eR5/a2JKu2NPb7AcQyiXd6mMF21KkmqE9GCJcSJ9EXI3Ly7JbOfJqNLjLeuLMxdniP0/Hldnlgt
IJyCeAPHcACmj2WQA1gxEG9u7T3FWRqUh8mywnFeI433cz/fIegLsxVdoeKHGADr5uvQjgW4WD13
7D3q1qGt73rIMSCrNXVIUKESno7bvl9b1QWegcgznzmsvnN/gFnDIvVwMYGAgcP9a+/2kngSlLC9
edv5LtR5Uwzwu3TuA15HhsTbD6m2M4oQ389gLFWgc0BgQcfWMcGM9V5N/VGyfZama2YYqz8/D+mJ
9kGrBndhseSCvNzRiPoT0aXHJD80tb4RZnVpm7+VZ8aP/tzDsng+RYR1pYIO8o780KPcqhLD+zU0
Eu0DW7ZgzCBNSY9mpXBhi9TbBT/kOaKE6CzF7+QIQe/dw4oDXu6YtBb0siclNPH2pgWQTLWGwO3/
Ygo+dXB0IHVsdOTUoANJVt2BWGcO2O+/Hw8WFI+AtwUF/ZtOIRkUs2tkx/Zg9hUSwsK/jnPQPmYA
krnL0/GYDFCYqaFqzYx95V8Jc63pmW33/dIDIPW/bbdowUK35uv6sQwFDwjTLQ50vhDBIfdWYrr8
7Qx87eIoPhBj4xLAY4qDa8RgN1XnZF1OTMF/FFTQ3BDTfttkKYSLC1fAf84hF9Vlnf56BwSQ81tE
VRYjh28XzqCzUlezkR/EewaA8/D7BQSaOYCPOCBw9vlHo1M0lVU1U1AcbCTHrbB+/P3gf27+6FVt
Da2n/AHNV+KK9tetf+bnL+vj63W8sOT/788/NjJ2UEUsBgftm30kfcAVrBDpedTMI07PaQWeWKvI
nAD/DUwlGM3HKPAx97ysDCpx8L37uh/CEQ5n58hJ3y/bRWX2//WxLLZP52lTddBVQXh2MBKpeTgk
5pK5TH49KV86OboWqCfA/WfopLbhnZZfzeLX9xq+AjJU4OqCModQ8+grGpeNXS7EAQd6MjvTJSv7
9f/iGz51cXSu6o55grFSHB666XrMf32twXgKCkAQuHFx+RwfS0U5tGOKAu++Kt5UHdnWmVjnxJkB
Bhrg2QEGChT2o2kua2CDRiQ39yOJ+QVQMr8enC/NH01wYYDMCsS/tx/4uIIOWF1MZ/bdyQ+AWiqU
SBC3IL7/OsOlxb15mDUGqAX00YefjT7Tw/Ibj3Y2kES412AshXTi8fs0Z52JhCz197pdAfDmFSs2
rH4ephObDb4eeGMj7fffrv76ETWgPFaNAuceuraRk9/UxpVM26j8tYUBFCGRsYSRJ4QbF3Ll134k
Hggc6pB0n+byil1WZ6OkE6fglw6ODvHMyrJ2QrF+X/wDqCgLVi6P/BJ00TOb7jhIBuUCYBBIVyE/
tDx+jgnyg+mwTo6+cVA+4jErqUvr0ugffLAX+v5iDqYYuC8UJbLN/5B2Zc1xIs32FxEBFFu9Ar1o
F7Jky34hxrZcFFDsFMuvvwdNxHzdJaIJ+c5EzIsmyK4tKyvz5DmXV+q9keBkNyy9JHhD4nEAOiy8
WtUe3KLjxGDxSJ6nEdASdGZmls+Af3ih80QOHBrTKF+UX3lnD2+xMPu3oXToTVEN8R9BHXFdxPrX
CpoYe2HG1NfIbKKaK4FMIxqeFl3dgqJiyhPvKelqyJj1ZvIAkt4BKu9g2w/EtSQBGk2GmgGGML5o
XgF4QtXuIDdPDwBBVAejJ8CmAZB41QKrAnWPbARyXdAsvwXyNHkaqP2Mzk49vDwxyhb+d14IEqZo
cwSfi8pTzUwqReJK8sztm9dDWdxmr5cNKAf9XwMWuEYhWLESfuRt21Fd78mzLlkI3H0jzY0hbFlQ
LosWesumlWAI0JXQDvFfDMAEhS3SdYhfF5r188OXFEijla2Bz1vagafJcSM+IytLgLY99GZa6JXU
P7R+koEjj+bV5BkyXuD+jLPsnrlG9WJ0JXvUbTAdafYM5ZoyTsMYzEGBnVX2HQrSzPbl4LZ7l/T2
dWVmzpNoy+6AlIH5xxmGuxiQuaNuDh6SM1oa1qlWXdG5NQ6praFNwO0RDhotkHReW+1lB1CVRBfC
wbCSMZg4OuMCFPtbv8p6/XcNImK/j9FeMU8juQEyaYuedGUZ4R4wCQbSidgq6p2TopU0cUbrmZh/
6D+MfL28D5XrYNmHWEAQC6Jpinzs0am62KPCi8kzcoq+BdjBOF4DIH7ZyDvTuuJmlqYcdPiAtw2V
MmUQYna7MaPMenYnNyzzQ9y+0oNE9sb6ATAe0OCkDLO3BfjuhGL67RiR4/6QSJRrciOEUlkH/h0w
GJTABeEiIlRfXiZtY9Aoltaz2Zd3TZ3vBit5NKDZKxn0iZL5nsRAOoHwgJTGzizLjVO5sqsXQrb/
zCunEsiivk85zMsWUMoMjQ6PWnXDrHnjAfhhnEg9Lx2VJmiPFrogtRF+bntqxzi998gVPmggC3Eq
OPOhyvYkr9PdkGYPtcdfR21ntNmjbvGNgZpLSeN0zUHP+i/fBlKGyFSqDiIbCN7oyK09mD1KvmVP
jcDUdCAGy+pZ1Hp+B92j8ipJM2tJ55lX2DsdkJo4gRky2rZ+7L2cBUzSP3OXgodbsAqAwRGsCY0c
joC8b8VeylFAUhMThUc/8hVo4kXS7NyjtSIrUjHWRTRZICzojk1+ZAAnXD4Ka0bwHAej8XLhoz/u
3EguoH4G0fBFEfNNVD/iAcoX3y6bWD5xMvHv4zg1oYzDy4ClpA5MVPwfh/CrnB68mAaYOWGyfZ9s
JdhX7SGXT9BIgJeJqvKaiNkrTI0XkdQg8TdbgQUGPU1Ab1g+VMkvLb26PD7FI76PD7E9QS89NJ8+
8DRO1qSheyGBtBiamqo2dKdP6tb+a+Fd2OOd2EeNkbXYGxyS1AABx3umvQ3u51InH76vOIG0srKu
QLo7sjLim+NbNm8cvrUpspBvNVAfQvpEJXDru9Qse12DyCcJGszSVjF2bRcD1oamepwWAnqT813M
M93QCnCmRxkNYnmlabuaHC+v8pYJtSDA4kKnDAqbw1DvvH6IjL5+4LW7EXqvmcF7COxQxsL/oDIO
8srhulv2WQRxFZrvh+4gtspCWyaUI5/01BxpMmRRLufq4IG+6YBQNt5l7WbYumVKOfr1AvIaa9zf
WLdHd0junfFqlk+XV0a5wt537/J6R0PvsvYqE0QtgRBspJ5FbbFLyXF2fL0J4p+Xjazt4FMjy9Ps
JGFTob7lMWpm6Lihv9GFNqFTZthY+zUbyPACFIHHj4k64LkNsCob6KdJ8whUwQsad4uQeGU1cKMA
WQN6q3cWnvPvN7jt0DfCq0hrX7WxQ5j/1KGN5NMTdWZE8SVjk3gpM1LIUXY74IdNbePCWpmks+8r
k5RoczN4NgbhkDS05VPWOBsjWJ2mhaYI0YgHoillqbkQUgjmQcNx9qfv6AnNNvbSugHAFvCYQ76d
KkNwCVqXhJzLqJfOrT1V115X3tZx8eXySqzcgy4qTv+ZWWbyZMtmEnl+sCdA/JgANikPs2Mimu79
id1bxneefL9sbnVhwKWwqKThlaQmAwtcjaVuYFQDRx+M6/lm+zcDOrGgzFtc2nrdtnoZGYV3pGDG
NZyHllXB6D5aXupz8Xp5RKvrhCcxRD4shK4qlKtlNrpxnKqMZjNFv8f8Zxpq1KZibSOAWDaUEiC5
CFX+s6NcLRw4+8qu+zJyl36I3JQOYuAJLbMjkOPS7bQngI3Exnt2fXCQKgVM112AXue7A0mRWjIH
u2NA9qM+9PE16zfCii0TykXD69Ko0EZZRhQYdueaPafVX53VBW+HJymATGrR2h4dSboG7Fmp/VTI
N1rf82p3eResrs6JieX6OTlGlZiBl6gQ3pXlHGR2xDugUZ3fSfbbSMPPmwKSCXQ6EEqEbtQyoSem
ChDdWnkTF1Gf0MAs87tYlGj/MFo/n61vhkBL4mWDayuEuMlagg0wEauPT7LAta0Jut4mHpc8Qddy
iSbibEvMbcuMeifAZRuJi3Fp5u+0HHxS/7LNDU6ltWU6HYriHMRcTnVjebABRu7WrEI7hxBa7Xc6
2znz0+V5Wwk5IIT+v3lTXKvGZlGyHAOiWBur+WpPQHyb5S6uNo7QmlO1QJsOf4ma4wdRQt0UUIPV
WRmZhX2jEXaLFoANE2uLgwQAQBf4FwzOysS5zJlStmi7Z7REI+XDrH3tP6kfv4RoizzxfzaU+WqM
QYvRPlREYgyrxgeLxOX12BrD8veTg2NPjoUGOHwfzz6/ndHvKSW6rTf89Nqqg84F6X2Cpx5QpudW
JDHQs+GMIjJG86BZD+DdCIn4VX6yrPPvbIGLGhGgA0oX1Q204AoAEXYmolh74vZVvJWLWR2HAw8D
uqN3v3k+DiKGlnK0UkX6fOjyyu8T5Hvzw+/La7IWfoAXClB0wKyRKlQuGGQn2Qh2gzLS5iJIqmM/
/yA1ZDtl6BIWWu1W4Plei1KvUWwxwE1dEN9+yJGXxM1BepCXEURC5xsX2dgg1RoS6qOhHVKvto6O
lC8oNpW7yrSnHSNOukPThO43aMT3jRoZnIkgvW9yrQy4ScvrGMxR4eVpWduqUFoAZm15432gXXTR
azBMHYXLLb5mZgU6yFez/4u7/dSG4m/BZq5rhq4VkW5GWv2AJhgQW+wvj2N1eU/GoRwG1IAKhpbj
MgKt1bVrDk8umZdGy+s6rUJkXWsILWUbydKtuVPciDBMmQ8e5q55Fe59I0JZ/40FAMTwRlrQmaoz
RNpwdo2aIuQrRVDLq0T+LCb5F94KnvY/I8owRuHN7jTFZSSLKrA0DraVxm/T58sLtDpZiO6Ay0XJ
CBH5+Sl30foOtgoHC4Qm5mE+zKYbGHjSXLaydu0i+CIW8uloqnAVz5tWNemHyUWMJ8GfBK6V8iBo
40/1c5L/vmxqmRb1fJ+aWtzaiZNPF7prp0esN45fB3lPNj6/Nl9w7chTo+S5iGudf94t7NzNgLJC
5iW/ZZ65NwZ2pSXe55Cr784d9GOgeFlacj/IB7pxjRyPnHE2LZAPQIb+UfO8n5dnamUoSIVhOUCg
joTIey7+ZKaakhWxRtwsyrpfebqrjX3mbszWsnuUxQB0E3EJGq/wPFKfD7RMNdu1tSxyqj9DjF5F
GlANffPFFQiSQoM+1Fsamyu31plF5TWRZXijZVgbLP/oZ+SuZokvZidw9GljT69NH5TjHfBmo1jx
wQkkXAqdg/Qn6jThj+m+AaGT8DbCrtXhWO/ShehYx74+325gwk1mt0mQ7GGvtqgOmXNM2y40yi2V
lNXRAPHoLOLcAJ4vx+pkM/RNXYDOBZvB0r6hydQ3vNeu3gi+V22AtRzwTRTtQUZ3boOB+4LNCdYG
SrSzFpLkQR/eLu/ptfla3uFAcC69DGrSxClr7kFHK0c2ww6gxu7rxhjq4LXop43T46w4GgoxCA8K
iCgUIdg7Hw3IZeTc9E0eUYu3j7XT/6hFXJSBTVIBlJbQHuMifgDYY69FKXoEtNzel4hLwCkAXjcg
wMUrSn3ZjnZz69dV6uDZOBevIp74cZjN7E+OZP6ezia9y5yGXEuwOYA6CswkdmWjfqCZ3RGCK2ME
EEbhN8MwHjLNSkO84WTUQEziTg4aeot1MCSVeafdOJWhgd6iJfSXXvXWCCoUrw9J35vhPNfDn86C
JC2ppuGtAQfGCxN2+ouVJT2WYBq6tkuhhR662A9A6LykspB+yWZ25JozH0AYbu1BaADKCS2Z8SiV
EH2OreyYZ7x46wmYrjQwg4HNBsgdMDxutaKtLjvOIeRlKN5A6rK3Kcj+oDiOs1gfINZwP2p+lR4u
b63V9Qb1E1JLlg0skBKplnPuErAZZZEA1ONeL5rd5e9/HAN4azF2iDIs4lFqH4bj1FphtTiBoEt5
A1PCrmvyb0Ni3ArT3XBdH4cCzA5EbJYGSh04CMVJ2iX6O2SVwdQh7lEH2XgBqdh93F4LJgiV0AVl
gbeDctDL0phBxYTyhEDREISpLYKXekZRp5R7cPNds3K8GRv9xxR7t3k2H9CF+6qn2cbPWJtQ1EbQ
mQHQoUdVJQA9K6CH7CIZjzaeaOTpUZd4h9tlewSfYnB58T7GucuI/2fLPHcGNuB7xOYki/q52Zfg
q3Pmq2yGbnjz5DXeXbrlrldXEAkZIAFMAI3VixVE6a6F+B0zLOM9egBvpel8er9jSEheYFei1+OD
MJ6RNbTzkACEYClcBXtrxZbOyeogFilPpBYxDjWvJBOt4N1A0mjeU+e62YJ6r60/kEoG3AIAHCgq
nq8J0xqztCVqcSLpH/Kc7owU7BEcPAWN527Ea6u2FijacnWiKqPYGkBrn1EoJUfpnA5XoI4b943b
jqF0wXKW0LrawKYs3zsPrNDNiHc/HiDA1KJ163xsmZxiSoGGiCzzkHng5kL2an95S6+tDnpvlgwG
3gXoKjg34fS1k5ZuCRMjc/fMNatdD5K1jUfo8pXzgSzhE6i00UcF56oCPnJTFC34nFAxm55TGXRg
I8zSDXf30QYmC3GmjfwslC1UXuIyN6wMVA8oZQKkqIuvdv3Tm/cGSkLM2WpMX7W1CPKhDAjvZytZ
+rYDxN3ukgypZiGfHaQbAxuPYJS4QIV7ALua+3OOE3vD1a1uhxOrivuhCDyMGK2PUZeMxyWCCBzS
GwEorcuNuVy1BDQU1D8W7KqadQJTUJa1Kcsiu/xejC2IDp5MZwNvvWIDWxpU4RbWC9tc2dwDaGim
JqE84nhezTKkhRlaWwn7le19ZmT5+0nAyxawRJrCiPgHSslhinzE5fOzOgpUaLEsNkajhu76VOp5
1ddpVA112HX6t2rK70zWb+Qi1saBnhggYR2kmj8gGoEE7lsOBHYkwOjyovEvl0ex+nkTPhQAeGQu
VeSPZ8oOQTU+H4Nw2Tma4Ji6bGAtWMDrcylkA2S/tFGfLwQIgdvZ1EceERD+3gJK9QUwfLFvEH+C
mRbhuzuWPxvNtu/AXSLBftsV116ZO7eVTI0tiMjqcAHwBqjCQi1PfaIU2gTaoNHi0WhqoRzlXTLE
L5cHvBIqGMsDaGltBApcPUHT0Bj1pGHj5eQrekjCXLcOSXtbpzQ0wGdckY0VXNuHeIADIgZWcJSr
lflNKieXhStwNcXNk7Cbe1rzYzew18vDWrkBl8YbxFIoQKwUieJx6ruK8KiJmyOT+o+kjAFQHSPe
W98vm1odEV3eXHBgqIIpI/JaXtgl93jk1qGrA6BwP7TBZROr++DExPL3E+9QL7G+jlb7SA5GGS7Q
LfAT51t7f8vKMtATK83YMJ3VLhxddjTJvT0c/3+jWNbs5Puik03Zevj+DAonoo+PNkDInzeBVQds
C2ARE92B5yZam0hwgsdwP8VONGG6EeesXKdQ2kSSBWBtoBvVnlhGWvhXy0P6qzuazo3pfaEglBtv
XPL5aAdODrkJKK0uuivKOJC7TLuxy5IICkx7SemOkPxz3ZPLqwgmkHHD6xE5EPVCAPa7QwMAT6Lk
GSTEn6QC+fB1Za1zOnGHcXyddqCnu22N3eWFVqG5HwwsS3WymZqqnXK7XX6+UYclZAOz1gi0dELb
B6ShEvB9iX58m2R3x6zxpaq20pVrFwUQSZB2BXoPLB6q0jV8ft5Nfc0ilpkPtgSf488C7SZmDsrY
judBSuxD0UFX0AAxHjO+ZMZfnNfTX6ASJ6GxPq6tAr+gdaxHvYxfJKefj+SAUEPZB3sEPWEqTI05
Vj0Mjckind6O2p1ooolunKkV9wkTaHE2kOuDu1Z8W+I5tZsTh0Xc3rcC/FTX2lZP4fpamQs6H4AY
0AUoUEvwImc96DNYBMLZ4rvpSpC1TYY8al6n3QL2zQ4WSN780o21YKBISyU1OLndiWlXGYHA2OW9
uzriRdXQBVfDku0+37pDVZoNuBuTqDMec/Fq12+s3EjUqs1Qy/GATChS3ODVQh+cigeDELBEZFzw
CP72N2qJvxJmgdPurav7veGIm75oXkDcBtGJDt1Fl8e3co8gOYyYxaMYHCKL8/F1HvDoJPOSyJM8
GL/NPNm4Dlcn8MTAEtOcnH2tmdC3iXaVqJpvjQyyRKgWfq4J8t/5A1UHEBMAu30Il3t9iA29rRBo
zvVuABGcqJ//YpY8MJ2g7Q41AjXQ9LK+6FpN8oilQwylI6gplznUB/5/VpTT1aUWQaMZrKTS9C1A
S/ra3DCxEkGi9RudCkhGopKtvmdp5ZXUbQRHkhtckD4HT+OXFCzaN/OcZMepMqYHCH6YIXHHrczh
SpSHSx4s83j6IS+glutBYJrSwUKwrtX9tTN217k3P5uDfGGTtbEhVvfciSllz8UjYKhgIkcI5nax
L/ukujfLeQg8Pd3a3qvnB2U2ECtB7vIDNni2SwJFD0T9bn8ovmTdRhi2Nmlo+IQyGTqhEK0o7ifm
GatoP/MIzYl5Od575NbI+6BunY0gZsuQeX5MiT6DadiDoSZ/iXvrRmufgNhHK8UWimJtwtDDaiJZ
7Tp4dyruPR7TLi1KLYni/NCYx2kjKbT6eSRPECOBfOWDZtjE8kzM6JMEauB+eInrv7gAAdp9b18F
akoVj0bZqDLSqUoiyI6gjXFm1cvI7OHWadAGctkbrF6E0DsHPxCOKvIAylulmsCtWo1mEk2t1gVx
AcjemGXNvRt3Y+WT1PATnhxGB9IbvJehnULwpMp0540M/RbBzBLDnufa0PkIpNBStESCiignakyc
aughOxL1ORCDKHN0QULmam94hRe6rhSL/EoOjRP6AnGsccNrrZ1nWEVIAwjAgmo535xoUwKbceyx
yBm9GyPnEAeKwyQ/XJ7w1SPgYk2XexAJOCWOTwQ4zmdZJJFedr+8tAQDMH3LahTcunYj87I6IA9o
UstAmyMaVs4HVOJGtgcvTSIjo3I31FP10ENW/Xqohy35tjWPv+SxEV3A7WPxzk1NWi/riWMXJU4/
PrQ5sDN2/Wi3zhQydKHdNay2QtLU08aTZXX7QpQWtAQoCy+1qXPDVONOradjArRU8VglNMzRmNPl
E7gAq7BDGTJ3oZ7ithQdNWYXgjN5H0/k8/hdD/Rdrru0bujIpimLmialV81VLvDgh0IBuEnY93rr
xb+2cU5sqM1BFYi3YtODjbE/lIP0bafynemKDOmGS1hzbsCNoIUVCS0bhE/nU2qiK8jIChMl6uzo
WoErvnz+BCxMEkAh4X4GD9D595FinprJSUWUJ/LQ1q8oi4JP9qu5xdC1tv3BHuuANhBceJateBNm
QrtLxpOISDL7C+MhMNUaQD2fHw0eKfCgBh7mH4QLbcIKRjMpogZCQCZ4XK7A4mZtaf6tLf6plWXN
TuJbsG80BSGDiAYoBzV2E+bjP2mS+IX2+y+Gg1wJsLoQe3TVt5fUraIQEN+LUhK6TdBR6FL9M3V/
42uRMVnekciQfUibxEBANE7d5lFvQDOKNlAcIN2P3s42Xj1rewA23vnKEIiqZciUj4SOoLaPirnF
a46w2ie0PMyifbk8b6uO6NSSstsAl5ANNcY8Mgg448cM6kLe7aBRP8vtK86d0GH6fp69L7NjQxuC
Q1jD2DhYawd3SW/iaC08JGqNj7Vpa2j5nEeu1/0Am/VjCW6NjWEu4YB6RaPgAdI7QLIAl1MuSaOy
oXjFCxHR2n626jnMZg6iCQwvKwNcNsCrWy3YOcdbAhhQNtJrUaZXY7tFw7C6sHhboOyLzoGPuZYU
lBigsxBRadbQ0tPqEMoQSdgCA3x5xKuGEIq84+kQISneKhMZ5+gtx8kbM7Ba2Zzt0aUJYo249+IN
W6sLCDAqwHtLaKDeotncsA6qfkBmtwd63+V/EbWizPjf55UtKmI3tvsRN4g0HH+AMEn/7fJcLbf8
h82xaHAjCYXavFo5aNLekYXJRMSq+bdbXVMn0ERxTWZ7N7Td7rKx1YUB3RooXoAT+YCeMCjrRoMC
geh6D+g38fX2IQcT4mUjxroVBGuIbCASrLbbtz2nOWiuCuhC6blPy/nBjr0D9Pb2FpN7i0NF0598
qOdBi8qctbsyMR7iMjm2PejuL/+WtdlFGQ2ScMguoplr+aknd4CI44EVBhrpPXTR08n4XpfQ35rw
WNiNtfunT3LtL6YYBRn3HeQJQNHiDE4spvoAzhkUM6JJu11ARZS/WuY/l0e1drPZOMOAPTrAJagO
pYI8UCdHxPzEO5jZzkj2Jj2QT6rYvidvlowsJO+RPQfB7/lIXAalg7y2RIQC4gHKhgcoq9zP+RY7
w1oYbCPFhfTQEpC65rkZHhsItSkVkTC+UycJYvamQ9wncV97R/i9MW1szzWHcWpPWSALKmnQv/Pg
MCBQY/8xIUV1eXXWDCwFAehxeyiuqjuglDh/tZ0t9/QVZzf24198fuFrRPgM5kz1MSSEJxe+iwxx
8+A7ICyp6i2KutUR/M+EmhJHrh26Jx4QvkXSiatprPN7M2Fb9F+r2VVES+h4QwEAzkh5AOG0T43e
ACZic+F+n+KRHzWuicC2wKoxZnF2APORAVHNPAbMh1v7op8ghHN5OtecFdLmKN0unOhoWjnffkzW
fd45EtGONgcA9rxm83gsIHp52czalC78pibiKoCv1JSBC2lYYxZLY1ocBxPyAcNWVmLLwvL3E8fT
owqlWRwWKhJ4uT9mx78ZAagoEMMAb6Mr37fj1kvcUsuj2bvLIce5kRlcy2OgoL20D6NG/4H+Kyel
TNsK0a20br208x3XDiA75uNuSLRbmpqBbWwEZmtu9NSk4uAYQm1eUoB9O4QmXjkGorkyUcUjcmPq
3hEG6iV/aknZZLPVAc4nOjwPuXssmuwIfchdL9J9z+3rAQQpfu6yaw/UAlTrvhWFExae9tzH6cbT
f3WPIARFIIsrEXfz+R5xGaRFywGhvTW2LzQfroFE3xjrmgl0OKA8hMAP/ygm7FpzykoAJoqOrOTZ
i0UMQUI5fr28GdcuDTToL2ETWunR8HQ+EFkCMzN5cxaNzhgm7MVKkX29K+3bzpa+qz1dtrZ8TV2+
hcUZSBzgWUBgfW6N6TNrRwHUHHEKsMNJChUnepVk+R3LyA0FleTGFbJWl12YL/+zqBw2qrWon6dA
t01peycrkQSF3lxPckZXguhvxprtNen4UyOhBQrNU9/thvDyoFcX8uQnKKGTKaZ55rMAt0bjjyRM
xMYzc/37iEQN1D1soITOJ9WWBFRARo17jD2Z+a9ZqzYmcc2zo0/lPwOmYqDLOi1tsGpcTBAYK4sr
EEH/ItYW2YJ6ugEsWAgswb69lG68D9A2vZEZcr3ofGg7zd7x0aifeDNOoUwpiC1B9n6P8k0Rtk3h
+mniQEqCDPsKGqV6JX/zos82Vk7xa2j1AGZ5SQcDJwukrBr0klTPm1zkPBqYWVxVQ9bduQa3g7wH
5cfMnS2xj1V7wIvAInDZH0ohVG970bAyjZIkrAy/cSICuWFy9an9+O+oTqwoy5ma1TSXPawYxm86
dz4eSpcNKPvlgwHllDcyH1HqhYEmXhDFL4Z8auTusg31YL8bWTB3i8IA4t0P+eXWSBpajKjTD9NN
xst7SyMHV4P+atX3DyMkzw07DmMePyJy8tvCe7n8A9YG+c6NBUom/BgVC9d1HocoHGr4edKHjJND
6z5U0+tlI2sb4tTIcvRPQhE31TJiQGM+Mif0ZPPUTyZotGiRJp8vG1odDUrYFO9mnDw1eOvtgULO
lCZRU7s/E17+RisK2MVkdNmMctv8u2goMoObCZnqD11hRjEOJS9IEqWc40mSSDxVIXjIjS9VPkAx
hPypjU8+i95tWsiQIpuMSP9DuwWWp0REgUIEdX5S+5jyZ8GvrYb6NW39wc02NubaTKL0jEQHwjvw
9S1/P1mytiStx4Y6iQYInzbPafMVHJKXZ1Fx+P+OaGGMBkuMh/qfcmdnxlCDqR21IkjXe8aXIv3c
w2j5votnEaYL4LKFjPd8CIWRzBOFwuhjnTIoUD+b/UaIujKApenRXPoecWGpuy0vil4zW4s+imGn
790t37D2ebzp0by5xNemmns3vMqdDGbTx1ze38pPQjHeZwcoTshjmRSAGZW8c9RJYeilSx+1BFTO
35AWv7y6K2feQ6cTwEe4ANAhpHjP1NFSMiUDYFS2H6e/gK00qd+wzwUNyyjOrCxzeLJNGR15MTAJ
95UXB4hb/+M22QZQfWUZYAJ1fXDlAxKvcghKPcarE9QhkTOhNY/EN6jAhX8zV/8zocyVYG1XzSNM
MPOaoAHPDpLi0G1VhleONKoF7yxQoCbEwT6fK0pkVUugch6X8t5EnuL6qv5yeSArcwUIMrwvmFtx
ItQUkeHF3dygwvnYdYHVHKEWefn7K5uKLlc+qhBoJMEozoeAXlwvmzodJ65807XB1+l1Jc1g0D8X
KmJbYcmB9AKGGy3zwDqf2xlzz2Zmw+jj/KvLHvKvvfy064ABGylRvB+wJkRxr8z2isZmnvdYsFt+
VW81V3xch6VTbRFDQ2M5ns/KhjLwXKjQL+A9gv13urO3aC4/7CRkLFBzfBcIggCJmtAdbc2Lc16b
j315Y72Zw43h7S4v9IcBwIKBp/9CugYKcFV2sNHGuNGm1nqsmgQEIdDLnT/39CXYR1jipSEN2wke
VpkizZFe0qSG9ShyX4or4W1s1Y+vAKwwjhlZWqtQoFOvN1sy2RZxNT8meR8KiNmkyQFUw77Gr4t6
8jPvnk9fBv07s3dNfIzrDbf1MbJc7JvQFkMuFVybKiBJ2jNIkASfHw37yWrMMIntYB5vZihgg8D8
oWlC0Neyzwbl2HcLFBQJb1DjfARhGhq66GNzfHSKXaHdZN2Gg1nZefgqUD3Y1CuSo32eapboq+lR
z8O4v7Paay35bNiAIeBSBI4UqUiUvZWwJC4GSmILOPrc/G0QHhra2+W9rZY5l60HCwDJYCjE/sBU
ZjKo97J6GLG5Gx/NkZATC/CAGboHbX4kv5zvdurs7FH4U8uOl22vzh/e1iCcgEAfIotzxwZ+4VIv
eTU+kp5+lROym5PzhTRbHPUrx5eYCLo8kPBYiFaVORQT5B6BwZse21qXWCjeXOVZviVxq6Rh3ucR
WxtZEWyFBXl1PhhOhdbKVJse3xXNO/gi/U1Pp8DWQdgyPV2eudUhnRhbrqaTSMNhUBgvQG3wmLRQ
eRYh1GO3PMZye52klf4dz5IOxtWDhgd1PEaDJwfVbGxu+sXLoS7v5Ie+/l4Zg9+YSSAm5ot2r7cb
cfjqNC64RTTbgOdApRSWAzICKEZOj0nfpr4jnecR2mGZUwYodR7aXN/yTMgBqCN1l8ANQTkUoHCZ
q5p9soJEtJ3N86M2d3zfxtn0B8zWLoM8stGAZTMDa6uHOeZjfj9nRR1qaZ6HpY22hwxaxGBK6mUw
VsDFdk4875CBm0CTCn3vuegL1IgQsS38y/VRonvdz0nRf2E9gQR1nzdHLkxvx4bWuremwYgIqBXD
LpfeXTl68pgb7Cup2uGbsMj4O7MFPdqMa1+zyfqtuUO+g8BR+uQkmdi1IwBZLrx8YNgD1sYrfla9
AZlpYDQrEfZlX3A/G0V8nGkl9hrryquaj86RWY30u96Zw84BmyPl07Srdbt8cduMB1adWmDgIzIi
YrR9YgoSDnKCgHNSVXf9XFIQ+Dh03+a9ex1LCMUbZVGFkCYFvzVNdd8Q+rBz60W8T3aauTdjDQTn
BpueXJ7yp0Fv+AO1JuFbFvtTejqyhXaTP+Sjja4SJKSCWAcTEcvAZlYCa3onSGbtKpHRcCT2ENbQ
k9/1TfcPejHSwLKFETbeZITwqYCHJCK+BZGcfi/MQn9qhXXLkPqp5l0/FeO1RWOx4zRz/KRo2JXD
uulIELKjHGPsmeMulA7eb9sWc8jThvugz2FhnnJ9l+o2pnRItR3t2+wVSj3l7WgXOpIWEFvxLWd0
jduO8yc0lJEgd8Y4QufnT1Jmw3HKZCUx9S2FkjzyA0fN6hO/s5PvdGrgZsehejVm7g1BV1qsD5pm
/j41qd0GheGJB83ThhCwfPMneHlbKxw8k/7gHtO/mwAc7rSh0dJAm1z3xZzM4mfsCuOZem15qwvs
xtqkb41edN9mMic+puYLNsa0i0X3JrRR+xJn8Xwr2JT98ERpeVeE211ou/3ohJbNPR970SyPyEP9
SeTsPA0tiuKc0SEU3sSOqA3IwOHSOSCNkzwVeupVPq3T/ityxu1PXnEZ6FqCvEtjDv/ELeqqUKDQ
whhvexakbqIFcszdO1IPX1xtTG4aDkaih8rq2YFXGmhvRxA7QG+EXY1CNODU7Kyd0cHLJssmmWy3
DMdheqysUmKe+a+MTOmPgnn9wwI79dGUaLykKIo6VzGA+PuBVM6XKcbc+w5qiAAe9Mm9ZhTsOa+r
H6ZbiW9tZX7PYiB8pmGqAmnNkJQftHafYZVmbbT3WKTxAXNLv5GpMwMIsRkht8ouhJxmuYe+mReW
mf7dntFPGk5dC40z3lcBYmL8pwHHKcs7+hWMbNw3elGEOjrQdu6otz8YTmYVUFewO6vuegwUlbPO
G9DX8tNNf0p4YZB/+5K8sdyefRv0GqExiB6LXOF/tPvcd1o3PRgibQNvoDKcnbgM7Y6m+26y8qAA
b0uAZ4yxJ7Kpr0hJrTBjifvSWql+LXnMgpxNLChaYoGBzqP+MMe5X7FRD+a6BfkQd5vrph+0IM2d
NIMnbKHlywd+AGF7/a2VlvbTQf3Sn62Uh8KtZGDyHLwwCR8Oc+4JFLUKy8cZ1gNupyIw2x4qizW3
2i9oGGoDM+beQfwfaV/WHCkObP2LiGATyytQq5fCbbvd7heip3saECAQQoD49d+hb3x3XFRFEe77
4omJiSFLWyqVec7Jsq3DVrrj7x7BwV2LR8w/ss7Lg2VmJPC7ukjR7qbqQoX243s4Hj2sSTaA5tob
X6nFRB2imiTvq5xn/xANd0+Q4zkVWrSddn7r9EeLcrJrBs3dDKXRv5mykF04eo0RaX3f7VI1ePuG
ZHbEa9o/o+mFF9CiLV7Mqst3bY4ydw+h/bseCK6nMZEN3Lg27lFa9kJqSP1RFpRsSw3g+Mpx1BMt
hYxk56EDK5ucSHpFHfda5xw1yKHuO6lNm7Rxim8iHao9VcoIR0EYQLC6e6fyuj46ItGDBBUEAFX4
VP8rrBLOTpU00vTuiRgjC2niP6WakURomv4LzdbyIB8YcIxl+YYcbwUlHQ2dYhOni/rKzre65sJr
+Gx6LIYuDzSvNoKCc1wMYsofBPdEiHdRH5glCB51V0Cb0E7YRpR1gyqoIPTYchO/CT/qvqed3OZd
IR8mU/hQ6vHajYXmeBto2agQXQnqKCPK3qepbmwTgC03wPQhSEoN+R23b7lRGc0304i3kKs1djjm
Gt00BfZ0X9vOoQUwNBwdG+2QNAj2Z8AMPfBelqHTMj8Uvv279J3pufXS9ktDm2onLJh1ZUu2XqKz
wE+L8SvrSjfiQzcFkIjQH5MMuEhLUv1Q+Em3azTRbDJ4vaPf5cOmrHpn2wJVvxVw/Id2lifR2sI5
2Giy9CwrOYSaAAILmWvQgxvsHVG45sbNeieaKrTE0RQYLuHQoIvOaIk0AtAJMMKks+9L5WmguOMP
SVwWqgw4JL9GX4hqgNNQWtEeHX80NpSz4ougYLFZgjdf2rpsoPkxyVfeovxlKM9+aoWBH83actNr
ffejkCoLRk/xwDfQrZaSbtgxaaZgzGKyAtNP2YaUggVF47NDaSaAh1o1v2sY3mSW8vN9i02MI513
zzb46T+pI2nUt26/N3N/CBITImR0kr9qYokA/bhoYBrYZmNRG3c4skmIhKG5bdwi20FPDL6786Y9
EPg4ZMDkR5R1VjhWfAqsqbQPHdP6RwTxjn1EDUgNQUYTurWE81zQtDmOveSbutOxZ50JDPakhlim
1J1jk1r9llfEDbzerB4msAxDRzRupNWkQgMuRFdQ+NVDa2wQQqbsvWA6wMP2ZB+QnUq2HHiY7eDZ
MtD10gsUcwSANxIYsIb4m2Z0fPR9dX56U/+zBbnpve8TA6FoDpcnTX3X9jVFTQlN6FTeQG6ubew7
qrL0QWhZvrMKWX8tJi0JTSK7XVEyK6yE30Y8zWmko3PWluh1u2NotXSPqAB7UIGjOMpM30K5yN+g
C8+TTDOfBNDlycOSt2SXJzX6htWgbUZqvmygCoY1VSNiiLGwv4w2CvZ2oaHXAMB0Wmj3IKpysx+i
xCnGTSJEvmcik/FEy2RfCykeqwlthbS2cx5xjtRmpGl6qkWhP7asziBZa2pbamgDQOqoGyr0gXKD
qtRphHRGs6VFl3SRlK58VtDsKUkdlhY5ccSXG0Nmw5vj5b0Ka8iIfbdcJWKDy+KX3XTFN39y0g2h
/hQNevazMAojSLShDBGDWCHjvhWKHqEsAHTmHro6/rZrE32DmnsW8F64EZm8cdPJfAyTCgzOvrHT
LdUgsAJtMXvvG7LblJqBTYcnW2D09buqfbBfRr86eaCVRRbLUDC3JwVVlsYLRuRPNqlda5vMUPnG
IWmmh4PRmGRnMzX1Wwj8N1DzHpPAztK3dLJBC+i69h1hREY2NsqMcWbT/p6g21V5pD5tGgSzaPuF
IqeMqA1JNdL64tFP3V9DWwxBU2PT20mTbUc5IigFhHOf+AOunQrXYF7WzkbRvjuA5CWfhxpQOjet
2btllu49Shndi9tp5VGIeoodLc2doIDGcH3XphPRUZ5LeEiFmIwQSDl6EiMcQmZOYyiRFsGVgu5G
0FbpwKYmRSwgmfQFkRnk2pKm3GZIqN6zsfdepVEmTUiHRh7HMYVSTpfoAw+g/pL/C5kHGdsaCAVl
6hZ3He9BcKR9mgeDV4xhB/pPyBHh7ZK607Z+q+AeSO6EUObyosk0hn1Z82xf+4OI7ML93mEvPCRN
00G+Kqm+jtADuu+zGg1VqzlfpPr8NaNSbUfLqSM5eRYUu7n+4plNHpuplkPPLs/wHOJyZynmbcy0
r1/7kuMVPlUs9JtiDnqki25JxD9m3cQ2ddq8aaIVG0ad6p5R2dyht2T3gBdPijvf4idStuOz6/D0
oLcUW0VYxYET+hv/F42ywZJoRIizSTLV73w08T7gucVj3nBE9q3hoZeUPSSbrEj7uFS1FmiDSzeW
2ZVBZeOJUQG79molxNw6LdFPPg72S6c79SbLkipidMiiXK8gfTfy/k4vJrZVTq++5HbVfbGB1Yb7
tI2ADVJs2yIJPeodwGH8WiS2FkmKZlKpORQhrVj/aI54Kwm4wxCkALE1zdLezm3kQ0vowy4jvREl
Hfs3KVoJZ9HzY93mxmNtejQsdRGNDhQt22no0fbL6+4tI+t+lEwAqJtz6wESux6AQsyICqDHcVWP
xTHT6yJMu6wBqFzfZYYWQCS3CbTJnI4DCn6bLqH8qPky3Vokgf42oKNfUBoAnApw9Wjs2upuBmJs
y4amoTcN3r3R0CJqqO9veyfHtQ65iRfbYL9o3nkn3YKbc/wGYcvANRR1rfKg0tz7YbZGhYJ2IiOz
a7uTUzH7zmB+d3Sl/q/j1nDQsjWOdLSg0T5SO0BCrtxOBC0/M1RaQp91dkDaWm0cKXPoKXrORhtH
Y5cSXQZ56dHftimR+7dS7cSdgh7zWlbbIh30EPXAbCMGOgVw4dpGtLgYciIYEKsdglAfLSxBLmvj
2iDTXlO2F2RF40VQ+tTCws/KA9rRk7vRy5ogGZosAGC9ee84ZBBAYE4OkwkW3aSX09E3VfEDndmc
rdca4z3E7X8rWpSvtqVhLknxdfCFtq1l8lMKUT23Fm1ioBfRzXI0zbg23T5AOJpuetNhOwTiaTjr
uEbIjwwRCFFWYGB9DjLX0F3S4dpRppD0C5A50R91ZClD2Q1dVBrsMTMG45CAv7ZJfaWd7A5JCYfa
9R0y0PVDb9Phqcq18ZV0xvPUVWjl2eiV/5z49snqde0VUjUG2gaWNUT8qJ/FWTG8+1k2PtSgeoTU
Tn77rJB3YP6NR7Pn7GDjygrzbByCGk3PLHQkHGbJz0qENSZHg3mpuwcnSYeooBRtJRhtQpbrXjCI
Ng2TnDR3Fjf0Xc90L+SN12+rLClCbpGvFoo/+ykv2W9IoJFgUt385MrKTUHSHk+xlp+cDqpAnelP
JKgbY/rioKHcwZEGDRHx6jvXrX63ZeHve5MX0Zg6iMtyYd1xaDpvK824z5qhCr200WNu9fMUuurQ
+ZofQd7vRwW+wq7E42tL21IiqWAVYWkgAcWYhogbLzByBKZhfK2BNtsmk44X5Uirb4WmtW9ArTpH
B2djh5oeD2ru9ycN8VSQF0kaeZwjvdVXxh4t1qdHXKk86PPKeeI5ms3h5ZrcFZ5nbqpm1PZ255Y8
GEyRIbpws62etjXCgLIL8qbyNwzJzyCV/F8vlzwoccT3GvJMGzTBgMrC2GqbqWmaJwTMU6ABkRRw
HTsq9ckQmO1oPHjgMdxnVZt//WSmdE7u+X8I/oYxA/7PM6XtODhk8r0pBt7ZMe+neiVPei15OHdB
wJfBToZu3fn3mUiFA8jMFHfycaSHzFypMax8314UGQe0zPSMHN/3T2USjmsw54sUPKbHR90J4mrg
F10QVEbXwx03JlM81CUyhUdL3yq6hnW7NoaPRhYFTEEqMjg9jBRZWGjBmtje2ucXS+ADNCbGDp93
kXKsn3j6/vkt5M8FHiDajRkkfb7EyuXKKZB9iivxPRbWj09/HTQGkLygGOrNtMbzryft0Glt7+gx
xCO/m0gPIQP22eoiOLxzGh9FFtSSYeXcBFpMD0UjGhInenVCCQh5dWX9vj2MKxsJNoBJQH0Fb5El
xxQVBN8CWpDEkNg2RNwyZCpebptw8DPPKhLzMCxQTKEpBlSVN//3D0UPadc2mrzWJJa4I6HS9EzK
Hjn68rsLbutKzf0SVDULgsy0D5AZkXxbuA2FRCOfGkZwQY77ouqPUyKfwBh9MUX6U1cS6cjPNrCd
mdYzMBKC2LAJ7sz58PRGGz1qcxLXKQ3KY5b+uj198zFYTh/K4zjjgAkBrrDYBaVZIJ5hiRub7NeE
9n25CpBLDUYcfN1AFmhNImbJoABuYe4uDznXuSo/i/+cD4g0vl+yTHdi1rvGhpsJeNxOeyQJ0sN1
tinyHilb9jJa2mZgTRLeHu4VrwAoEV7vmFTgP5ZFe2R1O83BeY4B0QjVcKTOJ9uh/M/4PlhY+IUe
d3o2UNOJU6CWKmxJ9y82PHTI5uoU2qACPXE+gTWCZQ/ZJOwINHZGjWWwUcGBOH8qP9m8bi72gfaB
6frTeAU183NLykDcP7jSigVSaJkKNORxby/HNQQCOIQoYQON7IKxuNgNoHe2esdbM55QMkvlrmIx
a4cApMKp4VtSiTetq77pib0TPttlyOfZ47+3f8PFlkCpG24c6DtAXC2yjAUKnRM8Y30Vg0kTFll1
P1lipZx41QTa14BtDyY8sITnE9ngLYZcgqXiQTS/9TY5upW3uz2KCzc4j+KDiUU5G0gjmpatqeKi
+2EwqBax08jKICPb23bWhrK4tfH+8Lw6gR3Qx/F0zhF4rzjZaxYQPs9dJQ1UqZbSPhmADxB6yGFh
TgWm4NiD2b3KVrhSyIZmMY7RrOSGe3bpVxW3Oa/MIW6FmzJgzdDLmo+thxe/L0TAsozvS1qXd2o0
89fayb2tNbB/bk/mlbI2pMlmIQnwyUwooZzvi0pLGQVrHVAH5EBcsDw9E4GvTQPLEGFffLL7yXye
bQtWZs7iH17XuTnQxk1XOtYQE+gPQ+p8lGjVhhy+kG/2mg7Zxb0y2wJ4DDQJDxtzebDdFq0RjHoc
4nHUv5ok3baO0wYEhSqEGYoGZGBR7pQ/jWmtfdtVy+DGA5OF6PUCFjzYVtOCoDnEEg3CB+miqacR
OuyQQO2ofxIDCxONb24v5EVggNGCRDEDitAC64JOkPXEQVnJG2Ib0lARU9WjA5XyrIZAodeB8wJn
hvbR5ifV3v8sKIFMFLw01Lexjc4X1BZCQunCh54m7oDK2WVmGlDNxLvWiPCv9Sf7u/2xNwNzZuI3
wp9lrFX6I17SroX9CvZZhazgGqbuIl7EPALlj2LbDG9ERf18QChYESb7Gmcfj2rPh/BFh8Rx9+ko
YDaDOhvuf+B/IZZ3bgZHAHALU4zxZLvROJETROYPt3fEFS8GE/BfAI3PpNqFP86UhhpH249x0dTy
SXnIJOM9kj7ftnJt30F0GbVNqO8DjbOwUvlJS4hWjzG2JEqge9LO9bRjI2UoyX7s32+bu3LJ2B/N
LZx/J1Wv8oSPsZEBwjH+65kvyne2E/152848/2dBKdYHEokAniLGNi7Ia1Jv/CwlbIyR2vpCkgZO
WL3Txv7qCgP9zvLQ793HCpjq8Lbdy+B0NmxDJRvXAgjcywNVl31ZoiOwinN0ljQSDZkgviFEIFP3
i/uvNWLT1PrHXuMJXdv2YAIg1AId4BIHqWk+6URuAJI4vRp4tZD2d7Om+HIt1EJbAGxFIC2x5ZeI
WEfPUb8cpjFO9ROBBzZFHmrlSSZOmLsiMKYnh+0t/SEzf2vD4fNcKLhieGX8tfFYhvzc+Zmzh7ot
rVw3Y86g0Iqkb5pn+9vLd+XMnZmYp/nDU9Dr+Jy3nszYqwQ4hzvNfLpt4Mp9fWZgEce1tlVKkmEM
BkXpyNpm8jCAF03puzRXQoOrY7EM6HLjGsPzbOGioKBnWhSVwdh1fjrJjzVc4srnzUUCaSz8yVOs
xOeDxqTBVK6lX65saZBc8XaY/R+eEYvAPu9tlLHAH4/9FtBhrqTxyoESOhaDQVYIFsb8rYW7cNHJ
GTE89DugEbawpWrBJqPWJ0D6/cDI323rftLybVZ/tbNf3jTXzPjeA7DNXkmhXHG/Z4bN8w1HSWGl
I5FT3NL0GbDiTWa9JUPcmQLN5fayXHlGXHNPsAf6AjYGEOFLJl6jQRyKl2KKGzP9xyn0fxo0w0Al
C6WHLA1yynYga/+cEn5v9cC73N78V7bM3CEFGSMwidCrZ7Ejpd8Qr5LAYJpgy0D+bOVuWfn8Ui6s
Z0WuMhOfR9YAKelN5/3+i9+PkB/vTSBy8dg8X6xU5IJ6g1RxlaJn7Kgj4k69NSGZ+SPLrQjCxP83
Yi3OVdfrVPcHDqBqAgMAMn9hBXlF1v7XmKHcoevvmj/RgHnj7vborp03CMYgj+dgjS4UPNoWxQMj
oYDSi28OYuxuh2LqbRNXbv9Zk+Z/Tcwr+MG92sJxxl5UU5y7kf2jNaCzvhdkZY9f3QYg4sNxQPAJ
Uea5EWFUpiUmGLGmiCg0FV+Zp+uD+O/7iyObKE1vCHSL4qHZ9v4uNbYDFN3XsnbXV+M/K9ZiFJ2n
JOthxeIb3Qryb9baOK5a+BPAzq13LjKrtaPAFc/+vPcBXy+97HtpikejJZvbi75iZ6mL5WWZsCeu
VEzwjhsh3peijh2QTMR/YwdvNkCt3UthlYQJ4Psk4PikfmAATosYAJXbJq5uLe8/E4vo1U9bF7Ki
MJEC6SSKOiBrrdmubi6EjSDUmz4i2MXm1QB8qAV1kIRB+MgGE5gdJ0KX7cFs/2IscMRIpZroYAiH
dr7BCnCildJsFE+QPgX0buXz11b94+cX74oSj1a/AqwVeHs3Mv/tAci1/8KbzCJXmCWENyhCnI8A
MrRWrmitxxmP8iZMD4CgOGvv8mtLPpcGkMhEg2rwX8+NuL020VqgTuZNwCjpXRNQj7ze3lbXFh2Z
NzAvkY5FumExV16ZJHlqpHrsucPGp+2eJnWQ+8bGo9vblq6NBjc/onjkrXw8j85HA/QsEhCaQkmr
9fqdgZ5VUYp844qc7DUrUFsBnddFe9mLfms6WlE7Wo5oahBbbQMA0u1BXJsurIVBwKhG7XWp9OBU
AEckE5liZQE4mvKwdN2NrPdOtxIWXtvDSMqgkSiekR4qTeezZQpGbHTNGWOU9IO++MGA8GHVypNj
xcjSPQJ/LCzZzEZq6CXzt95GUmQtXXHVCJ5NMxsL7WuXOwyxOusRqoxYkTastN+wFfA12trVZUeA
h8QrUq8XtCsT+ToKpt4YewAJH8XUmLsklb9vL/58FpbhEVbjf40sdnDC3US2Dh66VYHUI39nAB00
1jtWxq//xhTqpxCwRP3s4gEy2H3lTy5g/3RU6Hqmt3e+Zjz19fSAFqevLTDQt4d2df58MMag8AMd
sqWracrWbgtugxlFmsAz8DC0Vpzy1ZPzn4WlMnCBLKAAGV/FvrujWjRBygfAwLUAzLi625Dbm0Vb
EWsv1bkTtPluOhsTxzIFXWXvYXBUUJbiLW3L7i6RHEgaFEyQOa68b5pEG/oKEIigGkdvJ30Jek0f
UbeSK4HbtbcWJLZmPAJyM1BkOD/OPbrnFZpEWaCp2n8qI38gjcxCze3ysEM5LPDR+GLHWfX5dzhk
8f4zu9ixKm0GoGwyFbdkCAFL3Kyy9v5o7S4PBZlpltg3KOn9efV9iKtdP5d+Bp4NRpYMyHgCqMaU
V20RbDt3ujLEHZpF+I9AvoNqkQMfMzKt2tCqADkeHR13qVnzUJM2fb+9o69thJkli6r6/I5fFmLI
BIFLNCPACRrusm+SR3q2+QsLUHaASAk0tZHpO1/TPAOlLYeqTGwAhFp4LYC+r7VYQ7NcOzdoHEqQ
9wKZD1zncyvcA5K89+Gjy9GI2NQdkewVHfgWn2xKMafHkev4z9Bir6QeY11PYShRAG7odQRs1Gms
RgjK+Pbb7am7dhxmoWPkKJEegqz/+aCGPJ3gr1FSZJr2YA7ofuRrO2jDPXEDdaNyoG+6nn+/bfPa
RM7rBBormAkXafOU91nitaBElsmptqFPqgdQJUcf9dtmrpGPEbb8r53lpar7ipqtQtRWoGlpDSKS
ACLNRy9lvfjqlndWjQwLDjw99qV+aLo1zeFrU/vR/CKKrxRPEoDophioVaHCdnqrxdEgUWUGursS
P1y7NXAfYjJxt4PbutibeTHy3JEmHoottEcauwvwcsxXJvTqgFCJg2o9gD7AK53vFY/mbu2nWDe8
vfqdpWnTvcXTJEysDumjonQ31B6KZ1Fla6ohVy0jcEGo5+PPMsi3SrDsbIKpbMW+NbuwRd1gMl9y
w0an3dhwV0LXK+EFIn0X9U2Uw+ZnxflA21koSibAfBHtCY/7Sm2b9g7z6nxafMObGxEjEgMfeRbW
WZw+u3NGAb0EPQbrIZzaX6BBdNnX28fgytYAzRrbAlICwAwsO3AJ3VCFAhI5rqeXZNqS4fAX3wf/
fQ718ZJcqjg3dVoZ/ciNWKAViAq4F/zfvj97kw/Xmt5OKZNWacSmT8PCGAP0TPgLC1BshBtEmI8b
amEB+Y+qVJYe61kRoHn8Z9vLzA7dgz4clDHQim8umpwbaDwxVJXlGrH3oKgVaGA+3R7B/IHF1Y+t
On8ad//cyvbcQKf3pUjs3oztsnAj6VeHhBKwdeWdNZJ9S7oibAd/Ahey+Hbb8hVfDt0joMrmChtK
1ouhoQuxzrQZHjmBijCEzlfN3/Tsy98YAa4MXZVRcVoWQa0iMag7Znpc6hJ9VpQ6yERPwsyfXh2r
WgkQr44Ios/oz4FjefFKsgff1HQgy2IpnC+Qcn+emYSBVtGT8taUFq74NRTB/7M1//cPe1sTYLaa
Y4E3f/+9LL8b7RMa5wAnAsWKClpnt2fxShyGVoNIWEOVCPfuUinHcpnnti6Qpj0H5MY0A2iUB332
yeZTfzY7SnNAs0Iwbm4hfz4mE9wQN5lQXGBWF/o+iOWfT+0iqYAGvoCDzP5ssdnb1AYXHkLg8cwV
IHd0XOtOc81jfjSw8DiWMwFW0FlTbPOtMxy7fz+/DnjYwdNgilzohZ1P0NgObqcSlLTou9KPnhUn
a71frg4AqoAG9jBK0Mvkt+8OGfqaoZ7kVb8aFpByrV/W5QUJMRd0tJ4Fi/HPpc83zKSkkBRyTyQH
VSA9pv63HFRuKxuj8dPadgAZwRiUe23o7Vx455qBK2nkyjnVxjG/y5NP76bzzy+OYD5AZWNi+Dy7
90DlXouZrpTLZ6V6ZNmAQEOxbXm5+I1ywPruyAn0nqyFfsR0kmkKZvXBIIfG1COn+2XM3GntzgCx
1BhfPrvbzu0vxucrVYM+N5CT5r9ycJvb/Cgr49OuBUaAuJnresAvLQHNvT8wPhUYpJF/4RL0zCoo
3KfbA/kD9Tq/5GZUJbhZwGMh0lhCweoJYAuKEPiE3Dzftn3lDMD1WeQ5kzl9wyyD/lpXX3wluq+y
MS0Eok2eBVppJOFUNiDid764G023fQSwFtXHKaH5m9Skt+vsUd7ZeZbGHZPVYaJptSNpW+waCxA3
XQFxAKK42e0RiggVEabG44jYcZ/ixR8I4CEOaBRb/uh5nj6h8jSilu8Zb9BT195SRaCYqLIm7jNI
Zsp2KoPEKUFWSKciYOj5jZ5Jyo2GQhpsh4unB71tah4puI6AMtvW60j9567ufueDZgZappdgzE15
N22RB8sOrVLpew1F6LtWefKAbqg5sE49d36PwJL9W5pKi26vxOVFMucYdDh5ZPig/7u4810GtpVe
Eaw2P5VgjYLM/WlBSBz6DyaWTzdLJC3LGpjwt7IAXWp7ewTX/BfyEXOzM7Tbvggo6hozOcrUOen6
sM21/cT/baousJNjChbibVuXzngeyn+2Fgdw5J1dpi1sqd7bpZBtcsyVd9kVC0BIQHoNeTYEgcty
kVGnzOK4+U9Gv202ZE1I6zIgQlQMLz+bQPiwVIV00wbpwtRA25TxWeIJxMmM8tnba1mca8OA/ioi
WEhQzsqK5/eioHnKNaP3Trn+vb9j3rfb63BtGBgH2MeIlC9bfSK9rzVZ6jsnA3qvT6M3Qb4Dku0v
U2kNj6TXyxWtKdPE7z33V+h3hMsRUE6g64G3OB9PImXaT2XLgJLi/Glo1MHwwJDetHkxQb3I06He
xN49vSk2w1SIR7eDhhJlLAuSDjJleo50gfCE/1zDRXkbzyn5VrU2w+R7bmg1ZvEDHRfMp1n6IKy1
Wr7cnrDLYz57dMhkAYUwV1kWvz8tja7Xqqk6QTRAn7XlhRW0ny6uoAkfnDryCYgWATk4n6MMsbYN
Qic9uToPJwDlhDNCTSK6PZLLnTVbQS4G8dCVcIW1WW1S6dKT1t8ZfhYO0+ddIiwgJEXhDhSEC0ZP
lqZqtHVWnKxKD4gL4r8ug2H8/flxWARSi8C2zm/KZeRYK4LiXV2eVB7WT2pNd3le0MWGxQH57/Pz
NH54jVCjG7KB4PMJeZ/yjdbdQ0zjiXc72u0M/mm3aKN9LCI6eC0krpYrj2qKq/QRu8tk5YMLcjeE
2D47W9CwdZFvRtkWQvVLYhqkNl3qdbU4NSY6fu3qen/7+7M/Op8ufB9PEB9QREB0l+cjt/Us9y0q
ToYp6EOve9mLrvXZsSBOe28n/XCwNN0NxmxY449d7ufZ8lyud9BA4EJzMLMbU5QdF6fuV18G9PX2
uNa+vvDDuiqgzkFbceI0D53u0P9FPgSlEPBMED6gCSf+nm80vyihYQGXdxqhV6ACaq3Fo9eGAJeF
VUG2EDO1OChWatjMsLH0qn3UknvdWl2B+RW7WHz0fiLID6CjL7bxYgiGNKG54KXmqYOtTcoGEiYt
1JhCvaxcf59OMn/BO68Owd+1w0bDKyP0u57j1Z2g8yl8A9F+1ImPnol60oY42a/YMQaayKa9DtqI
I7ca6qhPRW96UVZn3pb7pQYxCFVGqDjQcLTM53ToyKOXEG1PMwbkHrTap9fRd5QTGLWZ7gV4IQ2U
5FxIKdZ0uhtMPrxWHe7wwckHQEuE5mqhaHUVsbZxP/2ymp2uA6+OW9C9EEg1cRbQMyQzT5kZcQva
8Z/2IOffn+/fD+4qb5tBCGdeAvVc2W82+XH7HFwGieffX2yirjcoq2zNOA1lrsdD24kHA4gJiC7q
vQWyembmjxAW5592W9hQaNiGWwRdeC74tDrPTKk6xWM5HVz64vGVK/fybJx/fzFt3Gtl0kh8vwdd
14D7GFf84hV4KSzgWCOGmbNNy+yAyNJxGKHADXjzlxLoDDJCOA8yDiUU37QHnpXoAPmuWBXdXq8/
YOMPZxIJArTdg2F0hPYhhL88k02RVqkBkZCnxMigP1ChEXWjIApY547SgjFRw6NR1N6GS/2d9kUV
2onzpGcUv8fqAcSG5sGBo0tFVDHvGW/QIrJkCtWzauru+lS+uiV0y27/5mWN6uI3z1Hrh01sQEaC
GBVhT43dQEFLe/O77C7hxhtaFW9bqw8ZOrj69rj3KnIPRFAoJ/Nw+zcsNsTFT1jEYMpPCjSqwLTp
07umHS0I8/3fDCwuFNJno57NY5RfoaTFi5XPL+LU//n9CCLxIJ03wLIui0ug6hqotDzVnEG16aGp
vkjY+YsxfDAyT+KHdWopuijmOoxAR1A5YLGubN61QSzukxxKd6KcBzGr+k2RglrhWqPmhT+7mKfF
VoMSp+fRQWdP1fCdyoNt8I3k93ZWb01tDVe4THtdGFtsKg8wCtNvLYxHfRfaXUIaiDN8ZcjVVt1r
7Z8gAbsV9u9ed7d5/Y2m29vLNY/lwhV8WK7FlhvN2i71BOYHErgWGJjHsoimYcWVXrUyJyVBFoCW
8TLCHMo64eXgsaepDNGlzWh2hUT0v7k9lqtbA4BW3KDIGV9QwJxES5GswPER1cY0tj7f1mu6yFdd
wAcTi+maphoadZ7DniDPWfTvvrvyFr42Ud4M+saNNkf7i6ckJIcEzwxRo93hyR53QP6Mu5auXJzX
9jekWCxUN/CYR0em8yMKMaMUFSQMovFO/XSXmGDU1F/L9GWETM/tJZnnY7m9UENBecibky7Lx4st
TYvZhV8/uZBaTOsU19tLOhyF+ll3+4qs4CX+/PILcw74Eqh2QIBuqa/PJ2QMUhu7uUy6PnCGBsqq
lJF2j9/WBOUIzcGMyCKckDyAfJknIgAZh101QAkn0bRy70PmBZqHuFK8ocqOjiXLbUG8MgTerQy1
rIHYnNR58yIaMjwbaLK6gaKw+ygIZ190wV8I5cXGFt0/RJXyBQ223BfmODRipjceRiN3obAqGA94
7UE7DZK9P9ucdujcxpOdchLQqDpkEdpmYi8gS4u1esTl/vVm5AO2GOQ5UYRehGoWpD9T1aLGzcav
SfUObOiK+788g+cGFu4f4BGvmXIY8NQOajMRFBr1bq152XUjuMiAy0UKwVlEZlBCqyan8/VY2Szi
UxdO2hdbrFw0l0cReAbgsOYWaeDfLquAaPHkdKYm+RNWJbScB8Vehf+a2PXKEblcEtNARhL6Y4AF
AAQ4D/bDhambXdZr2ARPtRdWTqj6le9fTtb59+dxfvj+1LhdNjJ8f07ke1t/3PhsBQZydQh4wMBx
oes8Kg/nJkaCLoSan+RPWedGApywrF7xi9cGgdYfc9kEZ/sCGlc5jZ7ZnOVP3LvL6Y6xqKhWXmFr
JhauvU+1AtJSVf70/0j70t64caXrXyRA1EJJX6XebLdt2YljJ1+EbKOFkqh9+/XvYe5973SzhSY6
DwYzA0wwquZWLFadOmfoA4ODwxCPVcXhWJun01FI3n12Sr0zE4yCtruuAKHX5rq3VXzflSrKHPqC
JqcQ9bPyf+KiAMeuIgJWzJF8j0/OTBsw1qZIqb3T6p+haQJdlaRX2ZAOt1tXtuHksNHXgT6Dc+3e
UsWQZOVs427FkfsP2Yp85mZww1ZarSUvDgf7O6kCKOFCcCeD/GP0VphG0Jl34HPvk989/aV5v8v0
kPQ71rS76wu2PtZ/f4d0Nj1zaCNQeCYvi7HpjZ2bbOjwFybQ0Ip3HvgDLiGfGpIlc9Vl6QsYy026
H6JPjaoLZ20Upyak4+80w+AwlqR4VwQ6qAm7g1Knc23BTk2In3DixKLEahsNlI0vqfNBiq1WHpw6
oPb++nKsnZ9TK9Jy4DYgsVbEmKsIDeiHWqXmsTpRQHqgygENlIvbN7WXOYMabPLC9TvQvlbgdyTb
vxjCiQlpLUwkcoc2N7CzO/ArBm55+IvvQ57KQtwIDLElBRCtRljdpTR5iamv6WDYVtxWqwt98n3p
93tm1XOkw5KX3ntCcTwrn1zQU6V/cyhOrEjbCYIgdtpEdvJi5zsje2Dw+K6qCo8deR6KIto9MSHt
pXEGyVZTOFiID2i3uW4A+Gw5KoyIC+OaEenxOLo54NUlZmtMyl3d6eClArmr/b23tr3zAja7nL/+
39ZfuiXtKSEJ8C7JyzTvwCGeqVzz6hE8mTbpihxMNCbSSXwfCuVmSG9U7sNz+2xZ5Hq5lpaemzr4
Pmgz29+5ivFH8fNt6WlldpnTNBkWZDH8+oP++D9Nvi1djQbrTBe+Nnnpunu73inpOFYPHziz0PKG
cg1gfedethtb15mh0PiCuqtdg5vuKQWtsvn+F6M4sSJtoWlMnNFo4AWZG9gFmLY317+/6mVPvi9t
oRZcbjx29OSlXe6GMCvuplHhZBXzJMdZPTciqx0xghGwNJSUoakz/q6ij5vHgbIA+kGQqiUi53C+
GnXHAC2f4vil4349BVW1nzoFn8LKdoX4tYl8IHIBeBZKSwEoTmpVSa+hez7yPedXrU8KT7syVYYL
rQ/8BTsXErW6FekM75MonEZzM7MHL/vkjIcC5LTXJ0v8UskTntkRIz0JEIipuQOKEFGYa99Q5oSI
xovh8Q2FnstUfzO4YuLESbhmTrpADDeeIN0Ac7r5UWRhlOzn4iuzjtA3VVyIl7tZYDhRQkMfFjiO
ZYh9BNK0ZWaRHtr0AFEFp3wCif31ubvcBcIE0mbICawknWiMVwMImkhYGoETW9suUUWICgsyfH9x
86wt/lhIvwoJDlVabm2SgFQBaAUiV8gwSstBOqi/lOVEwjmmwEHZr1UxHzQ+7K9P1OWqo9HcEphd
ZBiBR5ZOZJWhswLoPRJyMPdArGmvNdUvEtXbEbDIuu0VZ2d1VGB/8NCtBfI2uUyzVNNczC1GVWjD
vZ1Gvlvq0Mf4eX1QlycHGRsdcCI0V0ACUH4LgVsfAOIEsUKTTA9ZPb62TpMjQ7b8HCP7oVyWT25y
e5oTNlGUF2uFh4nchZMkg9dkY45GggJU6gsrvs/wPtCbOjQmSxWuYW3zAQv5v2yRFLIy02zsjCck
9Nq7bnlGhHR9Ale/D8Q94OmgV73oTbHpANgtEl8hsz6l6c8chYnrBtb2ARhUDZxNdIFdUI2AWqUG
EstG534KcQk3SugeOrKguhtMqthyq2MRuWFwgQD2IUcA9ThWZNAwVxZtNyjAB7b5N7N1YkG6cqD9
bcRL7WK76dWnJOOfUFpVZTnlDk9cNthfkJgCoQnK6hcdiKY+jkzrHMwYhc63leEGSPQjeNbftMT0
HbJYQdy0v/mCFpkkSSEJyA9RRfw203xaV9vr63d5B6LnigDAYaAZDJ18ktsw0n7Q+wlNJ7YZ1F80
NACRsF7+YuVswd6JRikL9FXSLtfn2Rn6yCZhZibFwZ2gjFdXjqo1Ym1/2IDkC64CZFDkngXmQVhb
R6dUmEJnLP6MK/cvtsepAWmu3CoaBrgrEjrZMZ0ebsSY/tkYp583zsOExrJj1swLCZcIuIQNvzm0
xUqfTI+0CPUy2AN4sUioOYehuuO64vurOwkoQ0gcguTblIOBvppKVvQWgbRe0NX71nv2yBHCONf3
6+oin1iRJimqC7TAliYcZp1tSJ9u/rn+/ZVaPigi0KSIwA8MqJdVLs3OEHMAK5IW7zb5VFIG2ZMw
MZ6MlB8byN7aXbQZ8glyRc/DqMjzro0OzH+gKwWAD5g0KVbg3QL9aPQoh64LRtS43Byuj24tSHDg
dNBm6QDkL+dIIZHJq5yg+ZNNPEp9W3ebwNZY/2VCgLIbDL28s6EvpQhI13YG3DX6rT0Ajy8wqGVG
+rYHrCocS6DQep4vj3aL6hfv7P4exb5eUUNcsyd6MlE/BP3qBdtDOrPEbOJWhy+j+6JzDy3Uy+gu
ixSzubZap3akvTjPwM/zuRbjij4W1hyg/vLl9gUTrTNYLMhAXQRANXQlF4+A5SWa+d5OskfwpUAH
dZgec8N+gB7Z7TkuTNmJQTG3J2+VPCFZ4uowWLYf9nDPab2p5s+DNf6FL0W7OrDN4MpBW6XsjQwt
qkdH10EgVwW9F+gL31yfurXVAZgX0RUq+wCPij8/GYm5zBUKfjPyTCkkaCpoC91evUJgAwFivE2h
LwbC8HML0CpNY3sR+3qs0D8dVpRA9PHH9WGsBFinRuRbbc67xskSGOEj2mYRI0PZ1gFAwTB2f2NI
dPwJsO1Fe3YGBVpWiPKr1x1a7VfUPTTj5+smVpYENzNy/cCTga5Kl+Irxoo0dTRmhoX1EXu/ASW7
/v2Vg49HFkgy8dhCi5F8BXHSLY2moYE+449N+zHUe5bY0KF+vW5mZUkQLoFaUrAt47qT9u5Q14TP
aJwPU2jjQCrqA7oZf2EBncAG+v8METid7ywoDtkzckVgApiqbVqMj90UbetG1fe7NhABdgePKTCe
uBTOzVSksdzZxV23aI/6Av3OJQuaSlEeXVl0NBYD2IUSBVDi8vuXT+VidgvutIg/6fNT/vv2qTJB
gYWaBTSw0P19PgaqedCjddF9n0MjDzIpYVF5b0ukK3z96lTh+gJvAchZYOzczAwNYnfqR2ytwdjP
2rBjVfeRJkxRrV4LP0C8YLvEQDc+FHGkGBPQVNbQMob/9bxIKGjOgZmnd0Bt7BhUSv0uSw5lDKGi
ajmWDf8JpojW78E4en1WVwIF/AzsQMwoXo4yLH6iCQTPvQzsHsO0G3NIHtvFlz6j72aUIH0/f1w3
J7O2itgXWB+cXdRuQAAjN1gO6LuI8qEDWQO6+nZLRbJffeMN0D739E1ST8N29oDPmqiWfzS9Qzc8
ssbG51A+/gsfgiyKoFRDO8tFg2LcuA0aAPBL4mTy0Zbnz5EXxAX6+1Q9sTLE9j+DNk0TXE0wdEFO
P9tFUrfQZQ4NyvvHJGbvTJtiyCuyPtnnlPOnXDPpvd5YbdBF1N30mvMXT14cfDypAesClF/2ZTTK
Ibvbo495apOt6VYvnencDLDD2p6YkC7ickQ7VGuiExspAZ9Oj5anbZoYgoOxCrC45mrE8wMcX+gS
Aoz4/JAmiwdpZZIvIXRB48nPb2S9/bNgCI6wWjgYYGmSDicbFySqFvBfjsEQPzm6Ik4W19954hZK
woLTDcxuaDWUn8lehjfyYIBjieQVUGHf0lzf1uRTEcdokX2FXsH1Q7d2W8KbiXlCXyBQdeezBWm5
xCujZg4fDOd9B+qe99u/j25eGw4ENVk0oZ1/v68t1P9YN4fouO02NHlajKdU1QS6suTYXQZuGHgQ
kbQ7N4JH3OTUw2yHIMyJPmfN2/UxrH9ekFbgqkccJs+RFfdUQ080FE6+lfZdipT9dQMra47f/68B
8ecnUWpptlqTlzAAV7BvjAajGDae+9mwh+0EQsTBiDfXLa4OCd3saKJzRTnNOLeYMHec9TS3kVPd
pvG+UFz3KxclMmg2xKPEqcc78/zz3Tg0Zdt0DjSqoCceDC9l9hcDOLUgTRkbqoG2duuE5fKLoViT
mo5iUVRjkC77Po1BGNk2TthHW0K2erNpFWdj3QLQp6B0x1+OWKSTZTcj0+bIqjth0t4jNcvZ0VAR
Ra4cbyzEvybETzgxoZW1PrfIvAFO6fmFJryhxb6Vb7fvplMr4lecWLFz11iaBQNJ9YOT7w0VGkJs
F8knQjgRCgEEROdAp0jf9ygvgTrNndBOvlN+D6rsKv1ufW2W2/FpqGagmoBEhSg3yA0IpAThjlty
J1zyr63226tuT0qcfV9a8aruCYW/dcLIHYJR37YAU0bWr2pW3LbrE/bvOKRl71pIFA0DxjGS/WAd
ogSyybvoh9dvry/86vbC3UFMNGVaF7B5aJ1oMxI+NNTsHzn6z9xnZgU3djGKCxeT9q8RyVfVUW+U
lhvRUO/c96QwDqAM/X59HGI+LjfYvyakx1w2G3pqjhoFM5XztR7YLi6HGX1GqoaqNbeL2xBc0EJx
A+Ji5wdl4jHUlcAeEGrcn+tNrKIcXRkH+D6R8wKxMSJK+YFSL1DEneYBRGre3i7u+l+OikJgZQQo
hwkqdhTG0GIsXbWG1Q7dCDrAsIeg+M80VWyotQGAM5m4+NsAokC6OGite1CItXETVgDGZ3WQNFAu
+Hx9tS/H4MECbj74EkFlKY2BghdKhxSwEbZTMJu+N9xd//7lIAQDo5BmFNyPF7iIBYrwkAdDerpF
dyegBVtusH2c0JsPOcxADkTQ5yLSlWuULnD6vCGaEc4T8BfajjovBTl2bG/ob9cHdHnMzy2JCT3x
70lHdcYbWNKmT159XwCoTQCmhM7vdTuXcdC5HTGxJ3YqmmkFzz2oqYAQxjKf+zr3qy6czHLTNMfu
dpQM+ktQL0eYbWI3y6fF9RorBsuaETpOjF0Ayez4ERKUvrG8Xh/X2oY7MSSnWPhc5a4uDEVQSZ76
bw2AcNctXDp8wGPAqoSeIoHIkbf0iP5ckOTWNhhj681iMYj5ZOOPqmO7dGA/jGX8uG5vZUTA/SB1
K14pl2JuGsgih55MU+iMzq+cwtU42c1lEOFjoFyBEikS+DI5GDG5BVI1awoz+zXZWYliTVYOKUFg
RMXDB0GqKe21DkK3RhLj8847649N8pgzxZqsztGJBSlqsZ2+mIoI/NkRY37ffZpVwd2aAWgxCz+P
f8GfnR8XPXGd1DRK0PFC4b7qqD/EN+pQ4e5FUuDEhBQEF7FLJzRjQoMFkWO3bEbkB/NRkW1ZSfzA
CoSxKfKD4FGTlzrms2kMPXbT0N5BIL40/bLe03gfawGOoz1vIZpAVUWOldlDfQ1So4B94dFoSFdN
PDQFa7oOqW5jDNy2R+vw7fcALCCRjrI3wGUyPi6y5pb0JgQNyviHm5TAeW0Gtr9+EFfyRxDuQvIW
wnIi/+ka55sgz80o7wfUaqrqcbbnHUOLll5SX8/v4v4x5vf5UNxV/OZAFlZR70D6XjDLyPlcJHrd
ZDKQZG8ZhGCX4edYW1u9tL6BiObmNDhMoScMETkqRMiGnw/QSO2C6D1H0tU7lMPvkTxpNxKril1+
ZkI6qRmr0FvT18i3dtqGjfNj2zLFXljbbWABwO/HjY0HtxRz1FpBaqalyG1mQwxasO7J0FX8rSvX
JwJLMOOgboP4Ri5FJeVoLkKPOtRGb1d4+XNRuwEtQEhZR5uIQAU7bWuFG10dF4oHSIugXeXi6DIt
wzO/xOqYXezbyFD+ur6/V9w0NhMSR4J4Ak8Jycdx6g4praI55OmjXjPIUGf+kN5+1YD3Ax9HWAsI
o+xIIQnhsjZGSi8HnVDWLEGheiitTNOZBcmPzu2iZQOBBayI+7VXdbGK//38/SK4zzz0bSClA9kz
aQNXaK8xGlvrwsSu73mRWn5GOIjj56c6M57cuKY+IxY0SFSJnrVxofsQuVB0KoGIVHKi9ZQ0POnL
HiHUGLRJFIy3Y5MwNDwoAJ5FHAAncH78zYjOVj8nfah1o2+3x1nbT6Nvetvr+2ztDhKcvoLFHHVi
+JpzO1zXAIrQYMcEBWDPd3pLH3Xt0HT31F0OpEs2rCz3sbugQVHRFbwSXpsi5YCLFvN4kVFGvWrR
YpP10CV50xYW5P393APZlt8OjsJcnhiS7orZ7ETCPO/DhZpgYOZ+loNA9vpEru0IE1xjaBjV8TKR
G8RRHkqdrMrHsMjfNQYom+Ksrk0WQk5wPiHkAchVcqS50U9xxVDiqwt318GXkp7embEL9QuFaxM7
Sz5U4uqGBgNKcResUCALtkH2XA7h2L4u8bhl1fdYQ/Eiindp9fX6rK25OTxCgG/F61fgCM53n2UV
1Co77D4jcQ50AttQkfFfmq4rwoWVKwKli3/tSDtgaQcyQheiD9N/aNw+Nj/Nb93IH+uff7ELkKhz
cG0T4C6o5LY7nhW5WU1dyIYN2BhVKk5r0yX4iFApgUiqKfc3jCwthrJt+7Cf83BCP1xUN6+Oq4K2
r+1loDqwzXT4HuRtzleFAqhgjAXFeWHJ5ndMVG3ia24bSU1wZ2Ezo8AqrzpPczKmUR/qZcizf6zh
HQE86Y8V+rGyb065u77J1o4OtjLq5EhvChnd8+G4mtmUeQ4/E7UQHEy+NtXPYkHhWJUuWKEM+cOS
+T9DYl5P3vHeiNq20QpDxZPZZhurnI7LEh1MWr3VZu/rcfdsMb4rwFUTWPmvLKYbLLJiD66U0fEz
KPLqeKiKNnnp6mj1yl06HZdTadSPdtc9jmmJKq4eNDZF03+36YoCohjs2A6l5wM2ekhd8/NfzDl8
FYohCGEuHubVSLyG9zhwRm/5RX5whxfH+eCRSorxj4eQvZXrCVwCoFvIx0p7aaC5PWkRPIg9QsE6
Lh/4PH2uxgEdkM3o6zPdFJm1Sct3t4t/TD0k4uwCSuhLGTS6+9PQoerGp6feRUmTCLbc/NkpyLbV
VWwCa0cXuB+0C1iQJ8cL4nxv9GWMknuKCcnpgddHhi5wl90OLBPUoyJxANJLpOCklUcW17MB2pxD
S38syZ58v76oK34BaSOUbQAqA3W2HC9yqKr3YO6bIArd+tW7Pd8OMsaDEe4NlyggmtQRk3hygBYw
kkV2id/PWRrUyIcpiftWXI8FHWEEPH9SLHJTRaGzuNLrcQq13Awct0A6+qWbf5r250T/Ec0Pbv3p
L+bsxKBwTidDiivuMTfCG7/Wjlpr+G7x8TcGkNSFh8O6y94NNU7QK8b6FNrWtvE2019sXLxCgWpG
pAsEkyMNIK9ta1o8OoTVFPlPrvFWR4qq6UrAAQvYuY4BkDweO9IUGZ3LnVofIP2SfWiLt+uWLvU9
ACMZbxN/sFXy2CsXwqnBP7mFkzWxrJR1aUOG0IFwTz7tQHodVOknvbv9CX9mR/JNE2dO24A7PWSu
96jP7n2T9J8Tr9ld3wGq4UjBTUNGoyzHZQjjEQk344k2n8vh66RicVo7/TbEZHCvCLlNOXNoUBAg
9S0iUGi/L/YxahVXxoqHRA8N+EBRZ0EtRwaz8WXMqjrpp9CaB781AGEB9KP9en2u1gYh5HdAfYQ4
SpepoKk1//c4lksK6dNXzhXViTUDSOkhH434Bs1Bkgv2kqrR87EZwz5BeNkm+9t//+nnpQCzcc0+
40s7hvW0WZyAqSLMtbN4+n3pLOopcHbLiO+7FvSA/ajcE3JfVdtRVXJWGPIkuNLYcEoyNOuGZrtp
cmjovXhzkNvIgCpemeuG0Hvj4XF7WSIo3c7W3ISPIQUDtGelQQwVP+a86mCxn3rF9lrbw9BcwcsJ
RFeXjLoj1/Df0wmrv3yt2CdXP1aWwqmIFZACHrwv/mdCnjh0LbST5w5juLTpHlRnU4fGwKDhD3l1
pDT1R9WWWHMvpwYlL9aUFmnZAoN0+F7kD2N65PXXnCgugfWZE9o4qCFeMgJrs2MBK6uPoebhUkb7
kpWASxstJ39xfnDZ/H8z0vlBjTvKgQXGtuObxUaIlPZ31y2srg/6PJCPQm84mrjPbzMoNpCpieEA
6kYfHwBHqB+R5s2DyGjKB2dyCLJs+nBw2tk7JGy2D9fNr80jgn+kJoHOvqQQtWeG/P6EtmQefSL6
vTltBlVfpcqE2DAn12fL0YELgK4eEv51ZvGGeJ88tEpcH8eaH/2DZgSg0bjEmdOpLmnRGigiOF/b
Ta8rQtm1+gGQvWh1FbN0yXzoRuMcVUuP3mog9Ozah+RG2R/n/OdsZz6n3y3Q5Drp7eAqD+2PKPag
mwWky3LekJsJxFSMRQ87MMwFuI3yp4law/NSaSpCd5m9X2T3RaslhCtBIwBKGLGMp8ukAXKsTyjD
uMO8a1uIErwg3b9Dajmwm01HliCH4zXH1m+QXNYg8aHfUyhJjNuyiHyL/KjGY1f+1Ht0D7G7ulYp
ZJC1k4ImGFEeQDR+kXp0K28uGxOtSou1jzon4BF5Nnsa4NkM0tijle7R64rIFAyA323rjtUvOLyB
NSEsMF+G4Q4ByabKVSlrQxxQ2cGCbB3ZCRNoBlzk0rw5ZcSg6KiLV7xVHL3U9Tv9oGvjS8F/aGX2
QvttbXO/cI5T/ZjyH0tSANo7+NXS7CPTu+/7yteaGLLXz2OfvbgtCeJ2VPjL9eXF9AkYBFpX5dRZ
y0oI1BIsb5198dzEn5cnvXtd6noHNaCgghRQEW0b6y5qf1rlsTDvqzJMpgSP8XJjkGbb5DSwHei8
8MhHlv6FZi/XT/CKmxAtDyIvL8RT//QCn+y/qHHHKSrQ+zC07fw6g877KGQ+trScVYgG4bWlJUO+
A20/IjQFll5asiweNLtpsWSV1lZH1kLvcMqG+d6ehzZwl6r97LK+em00T1N4+1XLfyg0kbxEdCH2
+MkgbYPZJEONJRxdMIVRfUPmp3Z+Kpt4N4LsYmludYvIkyP7B7ATcPrORQGyJCyzqqzowtR9MOaH
f64v2cVVj69DZELse1SEcLTORzMvmjXqjKCewm0vKHuW+MDn9gEUcNMD+EJjRcfHxRaR7Mk3yVhr
7eiNXTiCjnLKE8MvdSASkJ1TTNtFECgMiUoRslFC8UC6lAVQk3Xj1IekHmgAznX3Ad0Ppu9q6Zsx
JPMe863CKa1OpuCxQ0sLKjgXvt7L+8KkVheS6dhaEODLHhb+1t784BBDOzEjRTSIKLrBmGDGLO2N
bjE/mb5e3xUrq4QiHk6XSMtgc0h7vKVmXhGyNKGzJF/6pc5fy2ohgelF5OO6pZUpQ0sWVHzRGSmw
L9I5dgsKrGNawlJEv4Nv6lkrvLtozLdD3qs4H1dGZQH4D7QdwhWA0KVRlelCnLi2a/TjvfD+Jc/v
dOfz9eEoTMh5BvSTOlnBYYJo9y0k02ryNKr6fVdtGGDwoTi4Iv9zfmQL1DeTtI6qsE2dEbmSYthW
JM+fimhxFIdoZXXgEhxXiPSisVjeB0Zcz17HqwbF3O3i3tnLoR0OU/7j+qStHFWABdC9LKDhCGSl
PVBEFRJ0NGtCbyjswucdmQ69BtkJglTKA++S/ED7JVUAOy6T5n/uKEEpi0oy8qSSh4jmok/NGIPL
h3u0bVTRQ+U8OwTn9dlCvaX7YOlzVN8VruJwWfLVJeyCfBvlEDwDLrIeS5+Ps2bwJqQdY3dQ0V0C
13FVIftluAueCxxh1JNFJyKimvNtUjtQpR/pwsO47z7nxHgfDBIMZryJQCsOuAvbJH21IbU9Bx6U
Q68v6eUeNQDWAicwkkY2nnfSUSMRaCgnfSzCOBs2TI/B8aH7t7MloRv5xIp82iyz4HWsL0Xolfrb
iDxYtLjb6wMRP/QszpBMSIctsSm4/EZShLT4Z+avPSrV4HvZW/1jH3+rktC5GaEjGZRSe0llGhoe
DEWYmIFHHF+7VcUIdxNmDccN2wIttxCFP98Yi1fVrdvBAv+necgVp+pyc59/XPr5WeeWLpvxcWY8
zGQzRK/X1+PSI51/Xzq0IMifoPyA9dDc+/rzTA9FdrCqw3Ujq7uXIoEE6W78k0gXbEw9LbZbswgz
5z5ujnPyQG1FcX9lnkReFb0XQuHLdsU4T6LItvRKRrOkCHUwN/pDpti2659HPRdQH2B9ZMR0k3GL
mhorwgnqnYbjL4kqrXLptOFXBKvmfy2IX3AygMIYBiD+iiLMDbqbcriWIjlUmbMnNDrOc6FY97UB
AfSLYhTg3wiIJW+WpD3lLcpPYcddfzQZVLWD64t+WcuFk0QaV7xLQV12ETHqEXfHbJowIhY9TF76
ES/FMbJ78FvrD1qnBR3N9xbp7xOibckyBVPNH1PaKR5RYnNJHufsZ0gTC8nj1uNML8LFHliQptMz
UKPblnd7B0x6gNz/TptFcSVdsjD/GTtaPRFTgErkgkoApL6u1g5FaA9OOHn5IWnTI4QCdg04Weel
2EIQ5XFKZp941cZsl4BNGWrI2XMC5lm9Ydsa/cr+9QVZOYUEApHQcLQBXL+4Q/rea+li6HlI5gbA
ihBE/Ju8UhUgVxw8rHiopdlE8KZLG6tzOOS8HCcHJOk4u1BgeE6y16SkQdUwvxtfG/bl+rBWDeJF
AuYm0YcsQyHQfqMtxZAVIVQWnaH1k3lXO56fJo+N5fhtpSOTwG53aCC2h9g51GZWumU0jS9D1sEd
mPWhz7czidHnrUhPrC7XvzZk6H/M8fjpKMaVIJ3mJrCQfksXlYDWihVBwQjkJ3oARMLm3O24C7Kw
tHDKMC7fp/qdFW/MeLu+QCuu5syEdADTxXIYGe0y7PXDb8PbX/+6agDiz0/8ZofDFOkNBpAYRwqg
LyTAtKxX+LKVW/JsCNLtwgcjI2YNIx157/RibxYMHFtzEKs4fFWGpNNTN00z4Y4rQ7v3E3MTA0bI
7gpTtX3Fqko+8Ww80oVspdRcWAkzdOkDxn45OdQqbYiOJjukv7dO/sOpkTuEap071vuS5j4t9uUI
DWX+7PVakCP61Y96sfhUO9YL5Oj4VzxugnFwfM9jh5mNW9eo/Qk8xOWdUeyMtPu8kHm3eFvIifie
8RvEIX7J3nNIKZdGiZTWpnbIJp71TQbNLtf+pQ9fWBn7LHud9R8TEhsdN4BoePOSR52obt+VPYqj
hsyGKKFfypWlwwQ586KsBMaAGnzb2pliztctCHZNQzTLy8lGbs9lRW1WhQaZgtFFj6AKiLpyEjCG
fy1IoWKMfu+ZO2kVcvJ5iPbp9G5r2+uHTTUIyVv03eB4bpNXIXF/GMaxKTfXv7+y/c+GIOyfHOah
a/RKZ/j+qD/mIzCzd/OyizvFaRa7W9r9Z1Ykl6FTu58sA0vhmPQBiS0/jvaIhXxa7TRt3Hr9j+uj
WrUHdkTo+CFTcqFeT5iea7phcCD4i6CKc9/hoU531RhtDO0hvrlD3wakGrcTWntAaQP02Pkk2siY
WN0Y8XBazAer/ZoXN5fQhQXU/kHaCbVpQALPLcyGiWdoXFV41B8zx+9UkLTVbXbyfWkE3ax36ILl
OI32h5X/4EwR/K5uM0FZKTha8J6W3LmZ98tUNwY2AAR2eP+aGl/yGsUGFbheZUfy5taIADiNCOzA
w6VOv6/7h8h9WlSqV6sbjILEAsuN0E5GoGtZy0CAQ6uQUR/Vn3Y5lMSvsneNB4uqjXfVy5zYko4o
KVLTiznmLprdXVUsm35gd0Pr3h6sCrbJ/w1JOqPlUhVuamBIWrR3K9ufyk2XqSjtpfVBzcwG1Bh4
P6BZ0NErA7/KbK7jofOsZ9sc5k1n1uaTYaXzHjK+5TGZ+vpGupz/GAS5DAaGa+aCHBhN1tpSoyD1
bOQbqhvorb/RQ/+xICS7BfUQHtpy/YERl8QgobWeq8R8ITPKWVqpcJ9yw8N/bCC8hwWEwEAynh//
AQJVUd3Z5nNS2QuIIazpJy9Kew+mnj4gQ2c/2GyErExSGyAOBwDajuDqYteuFb9ELjTil7hQkgO5
N2pjKOfIPFOoMs5m7jVtmKJEz40SRcTSr6Nsm0zvTfSwxHsSfQz0W1RlgA4fRhdd1dknd3hbusQn
ThHkAH6M1j9TPt0VIISq6kdrUKTuxCE/uW3EbBkCyeRBdQAaT3KvcMIsJ69imzzPHEK/id94/YbH
29bbWPpt1/N/TQlclgPPDMPnC9M2Fp6SpoUaMAVj5QtRgWP/JGqksQAQjaZnHE0P0CzJAKpmPKnK
hjw3Oivu9cyqd3Y/DC8R7cgWQGJz9vu2SBsfcq86ctsjvc9ml+xaHhu+pc320V68btcgmn6airnZ
cjuJP8fUSXdVjVD+Nicibw8Z6NO6fOho37Vh1W4rbcOdQ8cUUy5GfD4jZztQJhBKcrOoULluwWrw
zlO8BzO/VaHiVTak8+bMjZU0JoYB/UeDfyvMzh9UCH/pCvnvVIEkHVEwige2+POTyEub52zo66wF
bXkyPs2Frj1nSOf7vTdC13Lh5mYatLe5yJvD9eDocnDIEYgmbTQe/mlIPjcctXNrNpFpPlv2bqnu
Ee8pJXGkcEIcBPG+RYkfRQJBBXNuYklRqM1Rg3vOhj1PNrPqDS1XPoQB9AoI8K2oYyPqOjcA/c+5
qYgzPENrooVib1S/QY4wyX2PV+zVZInxeanoz3mO+G4oJrIHR0X3lNECvDrci1QsEmsOGi1UaK0E
Ew0GLeNW9M7RxrbWxufMYv2m6vV8W7qD2wCmMrl3zQytbwizJhs38fpPaCrS/LFrbYTBTndjjVBM
zdlPkUItG3rMRq2z6Xlp7jRvF5tHU1VSWFle+FbEcmD+ALpW7hvL5jaZxwYm5vLJnFNfG35c36Ir
YcKpATncZUsWE72EAfsTSBU764AKkzcqzoFiFI4U8xp2r40TgxHN87MGRLA3+0JxA/1vlhzJidAZ
S2ywcnp29W9FGtJkX6oElKRM3J+1FhbACSdOgpxLSqIOZMOj3j03+TxaEGwqitEHVK/8VVMv/knb
NIb8p7cEk8ONxUekpZLSvnQmeJQIcDIU8FAEkMtkJtofkrQz++dpNPrAi+Nn0jioYkX85tk8MyRX
yuZlWWwWGf2zRjak2sz5bqKK4OYybkAEiHoAUgUY0EW90baKCQ8IEMSOs4/EdVmgQ3bXWS+9Kvex
4i7OLUm+vxqXji9m2j17xheybO3koZ3ejHJnIw/D2k1N92l3n6Pd5vqxutzx52Ylrwn+px7C5zCb
mfZyVyTUvkcJWQUmXbEChV4w5AEVL0pdYsucXGw6SVJrIHX/DHlTf8neC9Vz+9I7gGfkxIDk4Yq4
mZYmb/vnmWl1wCptCFKIB7xpBRvBqWCqVA8vTxnCe4K3Nw4aeJZliWPXhU4dYx0G9Ba9kSKAGi0D
4C8wy31zI6E8TrRAdwDKJ7rbwXYiTV46QXxmcZjxzPHQr/eJSs9qZe5Q80L9CY8JXKFyWa0aWcEd
qzKex/aYZTvPCUi7m39c32crTgFd2SjMgg0M3WPy/aBxEi8l7snnWT/U2UNhbJRcrAoT8g3RxjqK
aRTgS5bjnRGkgFpYitOiMiHdD3NbdKVXCHzn9MC+Ddldo+opXbGAzjQDuHgL/7jgcoXgnsbNulye
md5amzJnd6UBeCu1/x9p17UjOa5kv4iAvHmV0pXNrHbTPS9CtRmS8l6Uvn4Pa3fvZDKFJKouBmOA
HiiSZDAiGOYcHSrmqiCwoQDmSiKZqSWizMpJmGbzcgza+m6xrIeRFjxKZ08XfKyYUAnrjBwV+i9w
a+zLuz+4HQVCaYcVcbENlq+dkcQWL58cVuvTr9JKXr4E8OiSdGCgf0BAe/XOS1g3VXZYnbw0jaj9
j5u8iP67N9zxKon95p0JElzNC3FqeWgc+FIVDcQNy99efleB7RUA7++9OZcyFJ1b5lLkrkWqU0me
8vLgTJ/ZOxnzrpZhXR6RAB9iyRiSlcS9k1nxTmhu/7X9v1yDogOpZza9ZbL6NI/pHjDYCUgqbu/S
tRGDBZPJB9n8gd4n9XlhjV7qFHj8+WIyohmzdpTaU0Rrf5c4KKzclrayngtpirN2+kR0Y9vwE/em
rR+kz8zVjniuqDLmfJCkki8y9MoqnnkcRlATcJ+d5mJTBeg+fnHTeDCipnuZ6dfb67k2Bmi9RNQu
gSAxK6z2eA5yGL9hPkfjhhH53n1b08jXmba1TZMmACBRgOhAJHCpZc7Ihs5pR34C+fFnV0fksbqE
s68rOmxguKdLTXwd8D0vczA/mxV5TozknSB38q6gdRQ9LphEcNDzpqTdSz53lZhMfjLZXqQPNL9L
yzTKyEM7b1pf01i8pgPnwpQtY81oD35n4KXg/Jjco7GQyMp5nFHgwLp/ko5pwt31Tfx3ccomYsgX
o18eFpeN3iZJaJQiPcd17dLrioCoGsVuNLqr2lYAV5Ei5OGYIW+zr3XatPc+GUyNTq9JQVsAhkfQ
+YFnqVzrWczJ68Fijpvwkys+DyIO/e+374zu+0rIudhJX5Scp6fCMl6s4kefW99uS1g7jfMVKDbN
qGxh+yZWQIs7Iz3Uxp5Xmo6ta+cM/A3JzImgA7ZGLVr4I29EMeLA2/5LXz5IqLvCsSIPdCtO9078
mrercy5M7ujZiQQuwQueQ5sNb9rMVRDPv25v2Np1ORegHDkg9vyJcoufEvJZuBuaChTCy6ioQTPF
eMSJpjtkTQUAUYCeZQRSAG9S5FnJbJZ4f7JTcj//0MJp6r6uKJhl9BXP8pGdbOJEz3WjC2bXzv78
1yvq1S/FPJkhfj0fECsNW2Q1M+N1pMf3Zz1Q4DnbJnlsZ+e+OGWBISkIOk7kV7Aj+evtY9dtlOIp
U1L6PHXwfSAPNmPsbW9/fu0aIoUHZgVwBF0HsH5VurMd5AyTqv4Gk2+bskPvoa3jMF07DjxikWfA
lAVCGUWZppnSgI6MndJgH4b3pvHJNqc9sexYpL9vr2jlnqBugJEmaC5gG9XQokrBkZzYMz2VKOqx
ZNrNvXVviO6rWYP43jbuAK2YakKmlV0EJRogAJEQlRUrZXlmUhpNE4b0ROiG/Ay6vasriq6ogWQd
QQURRUsEGYqzzIqgB0Jfi9Y6l34tgMRjLJoq0ooEdNTLQT90uKFJVLmRtk0mwp2KnhJ+T+9DoTHG
11uEuOgN4Ae6BvBk5UJaggfEc8hwqk0vIlQ0cRCMX6ilQ32TP/PykQQ5nmy1kePDofoic4rCmywf
CAhVFtjPhSjHDfLYTZSIyt+31qib8XtLxF0LlEg+psRLUkEu3cUYjVbQ8cT9IErsKmLmNuh/cf+x
r48tFVvSL3Fv7m5r+fVp4QFoQNVQLUPFT23ByAc4UMedRozeLqB1K4+MFdvbIlaydlIGiKrw8kBz
rTpLElizz2cuxlNejhElQGisYrM+VFUlJ87ioawiToNIYALXKYgmWnurmaj7iseuxAPzwaiudl2C
SqlvMDbTn4LeexIcGHdtsDG9EqjB6b3HhioCelHU2PZ2Lg0R0RZpS68gWwccuH5d/6m5g//d2GAo
VmNh1lQZ02IYtJKlSrzFL00+6eaiWtymP1HDJnHhpu4DY0EQdUkbanZhTZtl6RkZMrz7EU5eikoD
O+8Aw9OBmHRTMSCHLLscPfo6eqM1bYLlAhSUrLhfATSxYMg5Sa3uVHjirsrNTybJNdH+2qZ51ls5
HQOx6FW6XAnzx9bwGIYiibvFyFU0dlmUVxqVXVvHuRDFSoJruUUOK+9PYf44Wk+6Js3rxKgsI+Ic
fGQqAZ2rHrzRmyhOW8AOc4NoYH8wDRkt/LVy/H1jvJj5qQ2oxrOsruhMpBJeFIsfzrVhSuhHE3hg
5pfC1jFl60QoEQaajBOAvWFVxvJkuvflO0mPEBlf7JqnnHydDE7ipfg+Lf8U9q9axwu4+vuRdcVt
xMw+5sIuNavHJe0cIwPmTTDFKUalSt0U/KoEnDfSu4iHAQlwKSHPDbfxZn84pe1LGCfV+2iV3jYI
aP8YcZQ97eiRvvy82bW+wxp7QF6PHwoHY1cthmDZ+FjkyVdmp6+ZaW80tl1uumpd5bCXBL/APJ1q
WDh1PNYVIWRm+1B8B4EaRjiijDrRxOmW9z+ypj047f622LWNlBifgF3EzAZyMZcrnTyfmUZqAAgu
P7JXMb/8d5+X4s9icTZjznsIF9xP9Av3r1mnGZVas2GIjRwgfCLfezXO30s4TnvBZbTabxzDroMr
Ii0/ympAcS5FyVOgp3AwZxOblARz/poTx7krEup+aZqWPFeLWcYeqDAjdOr/4GHHjpY9F+8DSHrT
SAkrCheHKPqKXc8pwd7XLwCXzJwxyncu0fX5rO/kfwSofTPB6Fc+zTG0WXmb1NpYwf5Duna2BrVv
hviUG0LgVjk931od2dR/3q9t5wKUc0KyD/SKDdbQ+z/dn4n9kc9j4A/eEvmdK9zkNuU9WVyMw9OD
acHzB7o871psIaMX2/SBYg2kgsvb4rsZN0k44zKyH3Sm2yLI9p51Z7cacKe1Sx+AbgTtwm94HYp/
8SYw+zUDrKeRPPN7o/6A9Tz7vMo/a4Mm7n+tpxEU98OU7zsrPHqZtTXq+Zm6mA4CSN0HTt5GexqG
7SVeqeLRwrxEh1oJ4xkeeFcgKNN5fbn1inUG8gz4NYHzgLE/9T0JruEE0B8h2m19AyMPL2l7NzTN
nTEABqT8SA+b8VYqw3sJy1H0oKuXiYxJ15zCygGG2Lg3LPFY1rqMzJpdQxb+3wYwRQ+sOiSu1/Pu
5Bdp3DgYAn0Oy37LcitKnZMP/tD6tLDv7z4qDAgiaAOC0BvKyaWSs7xpS9OFUKdEY+SDWf++/f2V
SwS0BV9ypAV4EbiKy5lGuBxrQLNymncxb/7ubC8SZDfy/1KONKhnrq2nZjBR065PjrMzvKjwHnkI
YCxNzm/FLGO0Dkwtst8M0YESP9e2mxRNM9Wndoj7+i5ftokOqew6PRMgw4CmE4CTYmBXbe0llmO3
XQLVzgHx5pqfguoIHGbRfmPVHdf1HK6YngthSryRpEZuLAGEOXNUm3FmaQzB2j09X4xy+s7MM8oH
fN+sX8Lix9wcaPe7sxgKGJrn05qeoXsBUJV4CMow8fL8QQdUW0lodCebvfq8i0vUy1J3Y7e/buvz
2o7B58uQHd3dV/ps1UIAEqjrTklPomjI3gnBLiMLFEagYAB5RvFPBRzCYK6zVGE6n8bvlvnAq7t3
/3xk4dCwLd8C14wjGRRvKr0KbAmPzPvbd/76wOffUuJos75m2+Q94to6DcWJ8r8angLP6SMC4CYx
MYI+iSuEC4FMTGAuQO8dgUZHyFZ0WjMszaziW8CJAMBwQNFitMZWzHBg5p4oOmDFVkNo7rjTfm6S
7i+bNc9i9GOfA9dzaB+TmUQoOD4YZfB7RmIrEHgZVMshBaeKlXv3vGh/144HaHAd6+uKBp7/Pkdx
rowaJhmZPZ4c5NKMuo50LUFrAlB1lo4VNg45u8ur5PS+J0Q9jyef+FGGntU+05ziillAdfstfkZb
01U6JW2qYhpaMmL4ERg8s9t8Dobi0DR95LMMvXyd2NzWyxXrAIEA/zVDORCtxkCdZZV5OPLplLSg
I+qG5ecUNH7MMdopuumf28LW9u8ttwoAIJAovEHGnbkiatUsA+kseDVAP/0YVhpLt+KDsA7JzgBs
PCAmS/Fnn7cTtwbmaABg+3pbpruJbBxdxmNtu+SMJJKLErxGdXO2XfdBAc6Z0zybR58VL0M6xQIk
DaLSJVFXRQH3DK3hhnU9OJV2JMBMfDGeUif93iwcM0b5l0AEh37Qzdyungv8NnrQQLN2heVGkZZM
ZgMQw12dR9sa/7h97msBnETeQTpYNn0ja3B5MqEDA5AM03TKKkBlGcP0JIzmybTpoWHWcoeJjN1o
Zs9uau/nvHj/2x5kWNBtxHIGstFKIiyr8gnVXok8bL147qdU48nXtA51AFTyEAHbAH+/XFvup0Zb
TPN0At1xVLFXwzkm72SNe/N9kmMJdgduEK0alzLGtitnvOGBAd17m58E6ezbB7Sma+ffVx6k9YLc
VQhueKQn0rulLwCbmb1O2fglRK34tqg1XcM4v/kG0S6Hji6XUtVDTpclnU4ueR2zg6Wb/1w9DiSi
ZcUIgxuqk8JIozCCLsQNHR6t9sHmx6H7gELJXPf/iVD9DGFtG84ZRJRhCiBbQP1rVGrtOCQ9B3C4
8QKBTil7NBOTiN6bT26yC4rn2QKw2ME43D6ItY3CRCZqJOgGsdG3dSmEZh646fphPg3Wi9W8AG64
1TUfrZ01rLwpARxw+9/MwplBNtu5qcDnOZ+Aw0fiQXy+vYK1MhOeT7DH/ztqp6Y/BdBFxyVvADHq
N8X3CS2om9zxwbDHGzsy+qXcIu893/dL5m2msaw3Rdk2L60ITc39WVkoUFjRwBVKyjqwnlzuZVnb
M4aSrQXwJcixhX1UtNvba12JvS4kKEZMDN0E0kJIaNpd18aUfE7MxwwhzhAV2eNkaBa0Mk2HTtuz
FSkqyAj64ZLUBbwn7eJ+/sso7J3vPgdZErlslzAWV/Mn2s87UF/Ejb3lrAP0dhIZ7p6OYl/mp8rQ
dRysXAu8YhA/ByiWYmRK2WUfHNYON2p4RKt6LPzq0Hvfm6REX2b+7fZur50nonQJxYnhd+DWX54n
9MpwCwcUNn07xm6xdfigMYMrt++NRQhY+2BjuuowYiFQF6mPWIWSAMgRTzl5NtpKc4orywD+nER1
wIsGwFDKMia7Q7DUob4h0tc8qsbv796li88rOpmK0k/9nI/oK6Jxt69ynWtd+/0ItlwUOBByX/V+
tGIULq/C/tTNcboz30mEJL0q4NH+/bzUtzPz5KezzZsan6cAOzKOIGjWHLLu9yv7n9dgDavzBHCu
SxDNP5ZUVyBb0SIUuiWScYCeQVM9YMNBimoSDODtLBZBlJYPvdAk9FdFAP0L2XxAJuHlerlJs7Cr
ac7w6Gtrvi9hV4EgXX0gY41qPeJDsP166LtXXm4zKKm4yyloVNyYRaVuKnztHM4/r4RPtHfyeQnJ
dDLppirjj1wz1I4tEKigqI+BlMstykd/MCYrQ4DZA2QRf2vijbUjQKIdXPQS4/Fqstln1YJGMVec
yjEGH2VXxMv7h/9RsUFWzbcwkCCLrpdLGJlIMn9akJ5wzWgbIkh/t6nw8HAGc5o0ReizUb4fUGcY
vV6cLBEPJEqZRkulqVFSExh6Q70JVNFAFvClBpxdZTwJvVTkOOGEPi12H9V2G9v8KageUgxVZUJT
zlvxRBfilO1CvhiUpEky4WLHP43XDujg3kd2DEBocMLIsF+NUuVjOxoAZp5Ofb5bij37evtAVuIJ
TLjhtkmgFLyLFJ3txxKDr2WDAxcmeUDi0D9kLOj+WEvtxABvICwic0Ef6FJ52yVrmKap6/pKIs2G
94yEaZEg8cqBZSGxEyFzNRP/Y5iRAEb/7QXqBChHVAx97ybEQjLoZbYemLj7wOdBSSaz93BOao2w
NE1EnxmeMf6Eyorzl+VqNFr+vkuNxgadCbAuNXoAPO6UBEjMOO1OjNs2PQpr/5E1eIjQZX+goTal
TJw1Qd8GIDBqnik5upvbn19bAdL0eCcBux19dYpRJ47bT8VYjYBg5o9ixGg7wnWOvJl4d94HOQWp
yuD+At2o+jpuWzSoAiB+OBVGtfULvjfwt5h1CZkVjQI6oYsTB4iJpN+7PJFw7njpMMCn90cPAFmW
oUsu6QQo4UKfWuCazm0IANndFCRAWdMo1dujTtEqxAlIcCPwAS2wGjCMtGftEEJEWrHt7L7U7pe8
+8edvhfzwXCGiPZNNPdZXHd5NMztZk7abf7+thtELOhWMZGtld0QijNAAqokc1AHR9JMURA0sedq
KrsrqocXrSuRF6V9U4MWyx86MQy9f7RqO7KHdltW1icX1Ai3NXzlwJDWQu8z4hbMJaoLMaYhdOq8
8Y+F68Zm0cS56N9vxvB0tsFIjqEnpJmU0MVJAvAPh2lwLLw6qgo7zg1N5W5tEUjMwYxhwAmQU4oE
m4eTQUweylluORYyvt/SI3T/9/uKIfNJlbjhmIZHZ477fNP99f4zOP+8okzc8Mdp7vH5qY5FUcY8
0FW5VzfIB7a1ZOuWIGmX976h/VTnwIY5tkURFwX693SzoDoJiq9q27maGgsSWPmyfMMz+/YWXQdH
8LHgcwQeEspneCYoC7DqrgwShs+36dPsgL+44eEIeETvFw+GQwvaDNP5yJrOhSq7hh5jzB23WXgU
TRoDYy4udZMBa5f8XIKya31mtXPoQsKS72ga8+6Ovz9sRQ1GjhkCPBt9tOrdECzNug4l/ONsG5Fr
oHH43YkGnAuMMSDjTBf+XvUpdoXoaEj84xRX4ktPP98++es49fLzikep3WlxrRGfL4E9kooDc4Fl
dJfp5n1X9BfDcRj5l+gagPZTrjintp1PTpEcwatq8We3fL29DN33FQWulhJ9rMjuHRfgpDc7+/3v
Q7xo0GGMVA8SO1fdeaAmgyda2uToi09pVKTvfr9dfl7ZnpQii1GO+DwQWoYhCpaN/f5o9GIBygbl
o5s7ywAJmI0Ytvn7RwawAIQNyDVAWTEvdmlARmTK0tLvE/g5I7pzMkPj5FbUVEIDIibBvwBVpLig
gBMjKUVLYP/KNiqpuymq8tT1doTqkCZYXJWFHgLpTVGLVB/rpsdzIJFNCHfDn93ww7U/j9YPomuH
WdNYOO3/l6ImNCwwPUxdASlLUGy8MUQ5+gNHDn+ESwfbjoeCYl8F5ia4PUzJceMVQxz0OiDS9RX8
+33Fus41cw0WjAkQUFhEH+zlAw7CkVCnGExCQxw6Fi6VCuNEJBsxJXEsyWvAXvnmts1Y8Q7nn1fJ
1J3O6ZIpg+k2xUPu/qTuT4tooum1LZLUieiEBFY9ei8uV9Dlfd3ZY50cc1aBlst4okC3vb0KaaCV
eB2VS2A2oIMcW+XJn3CW17Byv7FKFobHJsNU0OLTuPDMrVuFe9+iO6ALvhMWFDlRiZ2H0hP8M6qm
al5AuINLRxNrMokTd2CcDYC/b5enhmnCztWV/StIrQ0thciHUUAQ4Z+s6YVV3cbuwaw2hUeS6Az8
2qWXTIBviB6YIFN0zfJINTsmlNnut952POTLw+z/vn1Ua9ogOSHRBSfNivrcbRI6ADAOQdySp8jY
gC+O7m9LWNkyDNYjHJFp0utxhSGxU4PklXe0g69pc2iA0MbY95TwyK00olYWA1Eg05KQdD7w6y/1
rhqygLbl6B2Hp8D67OqIVFfOA9VTbBXa0rxrnrOuCQhN29QHuKm54cWvoqzugwmcQLXGs7ypkXKB
PGleJKLp2yza5UIsv7fzoJ68oxirOSqX9CFj5f3geRuWiZ9imow77OtXy502k1dubx/Y2jIx1Ikc
HgBRruH/aZnPABdn/nEU5T1zDuw5rHa0CN9vh8DZhPSzDL+u88PokXbaoYKYwdzT7TBodGF1D8+/
ryiDOwlkWBKcVguo4Ezs3e5uMk7GfF81dUSLOhqHQ6JDLlmx3xeLkpfhzPItnVelSYtFkaMXfkMb
2fTt9uGs3KYLAUpQg3yYIKMNAWKYYyND2yqSU6zmEdob8d9fbktbuVCg4UHbnOQiwyCuEuKkXpsw
08OFIvzokb8brst3ri0H2BEOCgU20CPUlEdZiqDCPCUBUJoX1clXl06R64qdmZe7LGt2t5ezdjrn
0hSVyNIk6PGoJEdqmQOovDFeTrMHwMdqtm1NDiJCtJQC7UvSkl1qQVGyxMgTlxzrdrkb6u6RY9A8
y3XV9bXNQ3cpxvPgYzGjo6Qqm9CeFtpiORbPowRzo0ekQUCQjQEQjUFa0QN0eyPFhYAB73G1E4p4
U5Z3DgF8jdMg2xZn4Y93nwwQ0QBZg4Fs9Eo7ckfP7s0Q5j6vnCI80nzjhlE5b815f1vE2hrORSiH
75eN5fK6REbnhXlAVtbo1srnAVgjJ/BRJ7rGQTGWhjhDFQRHIP/dtVW9LQqmyQ9Kf694BZTrUOhC
aCV5y5T30oLQU4wMD5rQIXHofK29l8rb2SHGv/5OuudOO5axtqZzgfLPz06FV4sIHRsC++8dzWP4
AI1erVwUEB3DNKGmDYB99fpTPPRroy8BkwCIEnIIs4jYmmTC2hpQJAStMups6HNTgqhxSqdysm2M
+d8vPvo+Dre1auUOAgEPcS4iDkynqxN+ePUVC+1NehJtacdDH0QNE4d6/E3sWg7MLV9uy1tbjszi
y+EiABeopqUxRSfQMsTA7foAnlzr7gOfBxiCnPSBpVQxU1EU5sIZWrDG+X9En0ah5uevHTi++5/v
W5caNSdFQccErHRZPc6xN9cbnoxbo3e6+PZCdIKUu1KVwI9oCiwEhcE+j4s87kaNiBWQYowPSVJm
tNVKVipFtazFC7jfAeSjEnTX+fVjkYG8SNibIrAe89LPI5TDNhhFaqISxQtmhsjEzhjiv73Ut0yo
ahfOfof6KEkpHexlTOjJ8Ul37OzMrbYg6XsBHzqwinM326LoUD84AkF40Lvfc+r1DwvQa6O6na3f
Bqgzb/+iNUN1/oMU/9dkdMn8ChsD57UzGhb1+RdgJ1N6siTYFVr9p0XzMFOJu+UTEJ2sKJmbktv2
CjOuQjRZ+h4uRoiTB/rF32gvinyz+Sww7B859djt/amqYzNo6G7IwjqyKu7HyzCMUdMWYmN0dbPh
dOAbPGidTZry/AGFpXYXOrohresTA4IzQPSAoSK7UzCFdnkN2iSkNmnn5Jj0dYu+CNN8SZj/x6lI
ue/mNtzxNm+jxKTVxvDbf0ZS/sDAGj0s/uweQdguvt4+MOn7rjQIz3XZZwy6GzXX3qcppu6B9HsC
wdyLm0+f8oUfqZttwrDWZLJWL+aZKGngznyKOVIvI33KTo1vI/x6ZejQSzLN1VyzkrJogB4BtOeg
ifFSiD8vBp26JTl2pRW7+aEqdZ5LJ0GJJkgi3ARcDclxHE7jvE2Db7dPRPd96XfOtqlvs5TlHr5v
/CnSjTtq3Jbu88ozYjY8gJ+2+HyZIH8fO7XmcbemUOcHoCi416WGUQRmcpy8hy6f972TxFn6kjs6
mI01/4uRfmR30cSKoodc6Nk+lUlaF1aQJEc3eSLh3WSmm2AwoyYDOrEODmNVFjQKgy7I+6LT9FIW
t4WBhLhDsCj2FDIMDtUvdT8Dk97cWr6mALm6gxKUUPaNAmpZ2cG6yY0QtpscAfC0Bbv6tnaSv1hF
fk+02d/WtVVReN4B+hjwxFcZQT42Q8kdA4nyjsc2fbS6eWvRx5zr+rV0guSfnx3W5AIE014gyMrv
ObhF8v6ucnuAl2ucwZqNCdECi2Z6dGBePVtrkDU54Ygs80LYXV2kT3R2D91MNUe00smNRtgzOYpC
TAPeTEk4yApM+IVl/HXiGK8arHBrF8sT4VZc+d2u6uxdbxj73i6+3z64NYXEuYEhDB4PtWrFz1KX
5CVKH3gQZGNU1lNEarDoka85coXl59uy3lLPqo84F6YstvIE6OJmLznS0ht2ueNQxBb+7zoNhns7
Gfm+qXsvthtuxMQ2McdWAgzqELbSfEGjImvsq2hCz83Wn63qN2f+X8QsHoLEQ4iwdI+JZxVROOfW
o2ui4g4Gi3TX58SNRgO4lRUmjmKCwCVylz7cFAhoAIdf0k9eliV3ddeGD8UMTsywAHYTKDnCuMy6
5NAayYAozEmeWZkCymQ2w4eQFq91JtqHBd1WG+A+pPtJOAEIQ7Pprimd6nn2xm6blL0Vg/09eWqz
/B8x8N3Ah6GI3KloYyP1xmfSd3XcZjM4MS0Uyeay6++sAVUT9Jo7s4iK/CFdwjFm4WzHVYIyJvVS
uq0cWhyykX+fSc82YFDHD/aWn4jd2qjgMzkmwFXcLYsTRmM3sb2zFJjltcX0j8uDaXP7WK8cAXo0
DBhQVJUQ7l8hoNYWc2lYFBkoxiPbfSmd0/u/j7kzMAfgVQ93rHhiAEexcsnC7OSAquu4ZJomgSuL
gp8vc9eej0FAhGWqlexYEwpqAYnIfXWqeNqF1s5Lvtxew/U9l1LkMAiGzTBqpoKq59mUWM0MKTL9
0X4W6cZLH3KKkHFDiBlN/RLNIN8FRPFtwWuHAyAwPMPwgpVNj5f2Eo2vJnifFsjF9fgytXfv/zw6
z9BIJ98xV+2zSV6C3Kmd8lOK52u64/znu78P64jJEhw8fquan5qp2y+BzYHgOXxyfjSNJh2ysjsX
n1d2J8vmckpDfB7Y46nDN6AX29xewJUfQS30bAGqfQUFV29OOdJeXuLcd63xWUxAInfbShOursoB
FwAasZHKC9QePQtTFV3pgEPE6NpNF/zpx0euq7zqZEhfcuZ7i3T0yyWvANgswFU8gtiL13E2ajzv
6pmgRQ8LAeK9oYID1q3HJ9NM+alpFniiL0alCVyvLjx0NYQdAewVsmxX4FcNuE/SlASIu8fIWV52
8Wj9/e5Dl+2fwGzEy+G678hO4EaGHmY4IKdp/BvIesWg8aUru3QhQv752VmQAE1AnbmQY57H1RLV
OjJl3fcVo+vMKK5zF98Hcu5D9X6LjjBb1r/RendtcvsUrGN2mJCjwdkQLbn/RIJWs0Eq2zeOFhVD
TEJ6qOgib6eOpi1JZ6FODbvkCDDeND4rd6jKJvfB4KBMSSdU3oMpj9BAUMdVkc670rDafWakaeya
Nf9l1L25sXkBctwFhiIiTagbNrsKvpSfqDyh7BEku22X09MYNr/A89Vvm2F+8Yn5tDRtzMtB83Be
PdSzLVFcnWeIZDEzTk8+Z1snYDGfft3W/NUVScwN1B0xIqW6OatOiVczgtKV99ccGnFfPLiYPVnq
T0BMuy1qdTE+IgKkNiSNjLIYOjm8WIDwckrS+WteOJ/BrbW7LWLF4Blo1v9/EWplO0WzgDt4yMy6
7DEsvxEvzvlHNuxMhOKBeNK06VQZUIEAUNvd74ENGx/wofw7B1H6B5YD94AyPZ67V8l/H7R7idF3
FFzEoFws7635nz7557aMVQU4k6HYpRpjia5dDRQ+gmyKGfwX08+qraNufBC2bsxs9XzkWD0ypzAk
anBjYQYPMQOuOEgMN9T6eyqsXWMkH9g2kOEAe0fiVyIYuTS1YC8LgPOFN3tgkj0Vdy4wv2x/f3vf
1pZyLsS+FLJQzhxpF9FrS2NgzP7suHg1BNPEazoxyvEQPi610ciyYvB1zk7V8lx8IEqQtxGMDpLj
4wpMekR2zqoF6rFjPabxTIaDKcYUTOa6018zAGBrNVBWlLNzaheSY6O90HfQPOfthfutNDVO/CpM
kDwBHnLzmOE2AZQpNf3Mw9YTAfLWAFM2zuGzHZoHyu17PrONMTnxBw4fTejw6H6IFhfl8GFMwVaZ
ePCH5g+P/U78A3s3lrRcDWaH8VBDleFqIpahD6hnVgtvmO0TvnGsLa23H1gFinkmxm4xOqyCxDSN
6QhQYpJjV6fsbgYF194bRbIvu0aXnJWO8SKRgJga6KXw1wiykIVXNiwPQCXXV0AiMYf5cxYWbjRU
9PtS8s+w2H/aBYk1EZg69L9VqaicYYZDDiao+bQS8/ggmOvNYz2wLTX2aSkit/mWJttmeVgANXx7
P1dMKXi4JD05QGOgHYoCukFCyViFxjGp/qElkGN4Ek0Ye7f9hwZglreFSW95taNA3pETHfJKKd40
MWYwv6UlyLLKKXnwbaTxZj7mu9YEeapDUiBG++7WKTweOamvo2tbMUto4ZEJUezrdVsUQIHbKaOp
eRzNPjas7237KWFEs8Trdh75EgNe81uN4hqqjaY1C3lnmsfAemGLFQ3TvVUZER13qb+hyRZBdJj9
vL2vb1qvbCx6PZG6kLVjZADk0s/MSJ8gqZbnjXt0qqzZgmQRUO42YVve9MahMDp7MxTm12wp2jHy
26Xbj31fxsvSd3+CNhAbj1fmc1izNgprf4gyw+v3VsvaH6Pd9Z/Ltl0iu5mzp6nBhCy8lPXJapZy
Z1JE1sZcQFEbwV/a2fsh5qY4CF9YsWEM4w7psCL2AeqUb6qcV1uvNdiOLJnYdg3mwyOgI9FYwJQc
k4V4n4fWBwShWesaPVfM7MX+yD8/2x/a2wbrnN49gn5405k7VsUewA6Rfbt9ECsqhsekBB1ELgkv
S+U25YMTVqI1g6MbHCrzocJrgO1ui1hZyoUIJZyvERIXeQURSOjYaAwS92y+I78/IASXBE3p6HfA
9l/uV7rUGXi8x+AYZJ8d85A2cZVBNZjmsqzYA/TA/itGCRT6hi2DkUNM7hYbZEtN+w+bNqI51vUc
Fc0PYBDeXtd1KRwFzXOJykXJLUKqruqDY5KH8dIHsZ+i4Tfh2z6soqR4sOadjRy1Zf4UxXbw3h8Y
AfICfwV4LKKJTFEP0fi0tkgeHBvuPojGe0h492UKdM3ZazbIAVMkUKTRfnE91sba2cl8ghHArKni
UAAssosIgx8hVeSxVyu7Lx030vJhrmn/uVjrUmsK0OW22dQGR7/6Mrb7lMWhbrBZJ0JRTL5wwoel
wcAerX7Zc/ZzFHwrCt0jZu2Sna9EUUywk1a+SbGBtviryg+NTJYb+8ne3lbHtdVgOAkPS3RJAXlF
8Yc+x+xYPVv+ESg8UW19GvmXPNABC66txUbfjwEMAtBgq3fZgBn3mUAnpjPa23IOY3ux4rp47bhm
Nc6qJCAeAUwWwSQA7y7P363soUwNinErUFbuRBr4cb0s41e7CDEO6/H2u+9wsktMY456waedC7av
Q1o24R4kl4xGWADQbwix7ydeNnclret4sP10W7ssu0/bvLz3ONo0JuJY8QJ87R+uV4nYa2ojQifw
tBlE5+3SJnDBY2BMJY0qN20/9ePi/UnzqnkQbh7s8ETMdl3tIEPhA6qzG5LgkXEyb9yAt7u08sWz
uaT8bg5T+KZu4M/9jHEATElVUd155Clth3dDhMkMLrql5CFhdFid0aE+c2ie2BgQdRdECf/8D2lX
1hs3zmx/EQHty6ukXty2Y9lZnRchi6Nd1EKtv/4eBriTbppowv4GM3nJQNUki2Sx6tQ5Jev2FuTd
ULi57nKSNYIXAAjGY1sOo7hcI6N3sUiQ/I1N/WdTnWj+q58il6lgTZJn098oT+dROjRYhX2qjX1a
WxskvmZjjRI/Q3OtCk4kHQnUpnnXJcg7xCr3ple95pQrlKRQXgscrT16RfPZdMmRtKomVclGxXD+
2RKGY6xdXvY1bFWT4Qd+lyZhu5IkMuxkU+wiSfz/lzbs/zeRsEDW1pONEGzXbv4M7nVruOsdMxiH
U7s9zvX+zd7A8cxcagDsqSjBXnoDLZfZQYTnPEwFNGPqY01/wNWDWX+6bkfiDug9AzoAvoA6t5hD
AYSvL4rBch42m4aZ/h2VPEUoIbPAe2o4vhE8AqI31PZYFOuYeg9Z2I9Z4CsfShIXQMIRbHGAOPxV
v7mcqjoZgQ2hGe5uoLTKqCiPmveO1Tg3wT3+LEo1fUhIW9zEoD+W0MLUwqS4S7+9fSkgG4dGTHC7
vU5o2FWxWluhod3AfiJJXCjcV7YOaOXmSBf8+yoCno0cl900wH3BEuuUYL5YFSvNbxHhrXOBSRNu
malnbgGETfIAnaqwnabfOFBv6OAFZoYHRd8yxaqo7Akbkk21BglRgDRINX4we+vQpOMxNVCMT/wT
ZUxRmZL5mYvADdcnogJ49KUTFFox2GAOBFAITffkZRpB7qHAg6hM8DU887OMDJNbaxwu7d+b+lPF
nqinwFXJ3ICDPXjeHGezmNeyihwY5y5PHvKl+14QVCM9Nz9e92RZ8cWCLgv4YgGoBLOSkNYGqdaw
NY6PGpu36ZC6gsLXEaVCJwNVV3EkPT0NFVwjLw6JDtKN1b9xCNuNbvK1qqzD9R8jHTBqEn/zt6/V
7ebG1CaTVgBFZDo4torq6zCo+uxk68ZpcaH9hRMIV+vluhHWd6nVGPBEm5Ohtt2+G60l2IiuCBKk
htB7iVwxwDp4y14aytjSejlIqx6YW9+PurnXy+qDs6mesobBTzRxL0Ow6T9D4gpamp7+xT/6k5nf
dm3h7A0vrw7VnHxFfnfba0CUFKQ37xeTdPttNZMbNk7tbktsZ99kQ7/z7G6INn3qgrEt8SS27F8m
QDOHau3SU7O5Y8QSAHaIkdQ7dM1BSaFe6MFNPW8OwAUNW63jP9szdSGn5tdRNlAgbhBQHypXy3ft
OvZBz6o+6gzQu1edDmnPCiiexp+m2ypf8huf+QsNeg+YCzeBbgpQnX045au9b1ranFhq+nsr39b9
0i0V+FLsJiALusgH8KscSooDMi2G+ahlhRugorx99lYXkes0l4elz+1joetJ6GiA78wD054sFxnv
DaVEcA8GbqutH7QkhTyIvX2u8X99GCa/2W3uth2G2np2nernVlru3liIA+Hg4s7S6kOFR+6OdGb9
kDded5jnpQrNbm6CpTUhc7SlKOyvBQE/VbWGFejFAm9M1yeIKWZBW6V92LdFEjnuhr9AWnsHIe8x
gvQt/Ww3WR+NOtWi0aHVAZ1zVghx+SVEZxX7gKZq5wCxQWc3elp6BDPxEuU9Gmmcqf3kl96sBxsc
f4ckSm2EMxudEMUrIKiGFhn+NE/v3bLNoy5ftmBBt1ZQmdtLt7obLn1d283U6NCh1bOgKfF+ABZz
/DA1VNtZy1pFq5lVO6O2ptthznW0+o4TfmTyfewd43NSTPrJ793ZD9eSTD9Yk+p21BATfT5Qe/JZ
2QQ6gvc9tJn+1NO0BKBirv+kI/lhzH1zv1V4vzC/yZ/GlRSgap/nEHBPN6QW00L0fJTfPH+f6ac5
+bg0nh9npHYOm80S/NbVvW0be4zStEP3CoSSWETHzb4rm7y+rzNtC6ex9YN1aFlkNHX7OTPcLt68
Cs4IV2puwE+fB9q8aMhh5Hil6OhTcUlvALA1ufpeyzXg+/vy2arYH7fv6w/eOJohihLGH6tLvb1V
p+kBLBrznV+YXjRC1WC/WLSNKtasAVhfh4eqQ5sFMdJ233TDdMqbqoTK3zY0O2cYSeTiJr4d7Nk5
oWCGgS51HlVa9TL3yXiY5ix/JEWeh9D8Tj8bzqyzwC8m1G7TdNJuXFquh7rtu8BM9eykF8Q/Ghqz
Q3fLMogs6d6BDvoSUX2edl3bW8DoDkm4NXN2k5tDe5i2P9NohBn8dkCJLTJBHKQIOyQHPJj70PmF
RiOemhfORHdzk97YhiLurR0gI9bu+v0hOXIvPi+chNoIbn0t6Qs8mBIg+YsPhafdGKamuJclB+6F
GeEKSbJpYHPKinjYAi/53ub7rN0niSLGVFkRYph8xWr5SVfEGznZ7Q2xPtFh52hvv6UuxiKEMbqV
uS3zsSI5aHPbDkAD627wFdGfLGMIKxwYBuFaZO+EdacD8KSapRfx2uoVdgB0F4wcGTRwFq33I0UK
FhumBFtAbdVhMdZaZC1+EdVpqUJfyT3w3y8RXASqmiSlGX6Jm0TmuiOaYqiq7wu+wbIMgCVXK2Jj
3TkR6Mmue7gkjkZHIIA4Gp6BSJILyzXPJTGKGcu1DI91eW+MT0kZm/kNJHQUjiEdyJklvtfO4lsQ
zujD1k1FbJEXgAO2NxPmcCzq2fe5+599v6+Jg35WbCK/B6FKYlllWOLAvD5dktw4jKBcxTV58egU
VnudCAgPJqx2XeH6WsKM/NzGZMebBoZ0Csb696BqDZWsEEdA2lzWVXvNtKrNkzs7lCYP1KFcwHzs
gqHJ9vif/9CE3Tm9SrCVT5QY/vFmCE5Tia0lJgyXdDT7FKpDD93iH80OjWh0GY60TxD4GKp8kcQr
OGMd74lATPJKwoWupkdBr5Q8ZGmEi6dVNQxJv48KKjDEBmedFpK5Y18YTZGjlaS2IGve64/D2qiy
HJJbghOl4VmI4hKK7IJnuw1kUfwhdx7K6qCBMLjYkfntNYoLE4Jzo8eiJPYKEyPde40RGBAYbt7c
1oNkp4uXG14E4A3BC+ByB1WIk3Uzy7GDQO166gvFG1qyFFhg3o/Cu4/hypefnwy89dbSxt7xQidy
3txThV8PdAyaddE7D0SycFASTd/a2ttw8dRDMLsomq6frm9+2QDw8EJPGMAhGIMwP7VOMidbkT4d
0rDPwDqlOFxU3xf8aNFbNuDgyWP3a2HtF6LwIclBAnww0thwVJBai9nfNu1B2ZEDw9va/in3v4AL
pNiWkLmoPrNf75iqM1vCVCGetxt/G/J42a/WR017uv556VBQPMHlj9TfK/zP4hHPc1ZaxFPlPqIF
BH9aOd0juxU1qiNfZUtw27wxnXbGEy020ZMfLmnxbZs0APaYU4VG2dgBBHi+Xh+e5EBxURJFYMPz
Ca9AQURbU5OtRRFnDYhdk7s1p6c8eb5uROZtvIcUWjs4tuAUl9sxcc1VmxAUxZb/wa6DStVGxedF
uEZA0I7mEFxdQESLeSDDz80CeagCKktusOANybRfejLvEv/taK0LQ8LG96bc86oWG9/Uf3vet4ZY
QdJ/slVKSxI/uDAjhM+Q0dCbvEEglm/fKZp42sENUHwI7PRxMH5cXxuJA1zYErYP8SAaVepGEY9t
bCaHqY3z+fAOE0CC/u1G5M1ul8tvZRmzjBbLX+bfmLUrEF1qCjeWegBQWj6voAGkKQRL9lo7DV4D
2KVltYLXri6yTxBozp66IYfSvNlqihSq7FkAal1OG4vgxQFx8eWgSFWkzM4mMI0g/PcRJYGE4sUb
yMloaGRn2R9j0HYLSiFB4vq7KdFeSitR/AjJ2l38BuG8aKBDC6ZfVKUmfXLCvvF24FB+xAv+HW/f
C0PcYc8C3m3YCi+hGvpLPOeuYoietsEju+tuIjkl0BOPDiIUWJBHFXu7m6Gq2casLIbGJURRVKo/
qs8Lju4665KmiYNyoRfpuFJ/vuPXI5IBHBV+CEXIyynS/bHXjBQ8DjWE3dBZl9/NqU8UDxuJm3Oi
rf+MCGMYoa+jz/OYxVoXm+aPzDEPhlGHuvHx+mCkjoVXAK8R8aSWYIdma20P3I7v3qzsgNQKsjUq
jIVsQYCqxEoDj4cUsGDEzT2ozHYlGn3MPyjdp5qi5U42CCRIOJ8KImZLRFTPkP8cqsLDgjc7WkU+
3UE29fo8SYdwZkJY9Kypt4pVMOF3uzSN3Oj65+UjQCTLe+qACRC2HTJxRpuuiJJbB7ypkI5Y2a6m
ilwNf5YIl6cP8Ml/RoTTmWoVRPYcRAB4lttDrOUnQu5IeyyrH2P3k00KBJZqTPznnB0lrOyGtEhh
jmqfkiwH88XBVvGwy5flvyGJ8UZDl7rUUHCGlO1N6R6IYlkUMyZiNWqyNR6dsCyLrUcrWY5rvhw7
bdx51Xg/WPVTP1t7pMsVm58vxJWFEqs/bQes87CUMEu+p+YYFEnsG3HRzIdl6AIgeP8n5zME3/bn
dXS0GpOYruRAyZaBm8RI0MA4Kh5rCo8w+GqeecQ8JgvuTxhy6O8ke3TAzN8sx+uDkR2cZ04uovjd
1ND7Xs+QvE13eX7s2nu/CzpV/V7qd8DR89o3NMhFLeAizXPHXfBWIFBISMoiYu/oaeOSJf9ZEG58
nZjI/gNkFbu0DeZntHEE1ydKNQThyHHWvvQ8Aidj5UNznFSM2dK15qSUECfAvSLqkvRug9yzQwAL
sqwgXx679WuTKPrP+E98tU/ObPDfcOZPaVXXbPHAta/7NGyml83+NIx7bUMj9J/rk6WyJKyG6Q7p
bNMUcfq8Y1sftCABMPQpLFCmGbJtf92afGn+zZ2wNH7BHDMdMHfEPTrQdMkV5wv/tdfmTbgIgO61
K514eEjrd0Xy0yu+UFCZT+Wv68OQmoF2BHKanMrVEc6Vbhy9zt0WZJlrP54zektzI+jIFhalpXjb
SNcH9O+8/RycfWKehk71WrHRz+N+rjfU/w12NzEUy61ybG+nPkXJDK1dimmULtNfqSdUz1+nAUvK
rEJD+Tz2sg1KhSuZA6tRvXilRvCWBlgQzcXQlb308aVCPzwSXHlsdT8LaPQ1kyKclW7UMwOCM6Dt
mDpFb+RxnrpHzhZY+s5HO0t3151BPg60cYGskT/eBGfIq6oH3QmOm2LeayhwqmhOVd/nf392FvT5
ZtE1wd1SfoH2maviiZF+HuoFIFXjGnFijn7IXJaDJBq1ofKrxQ4Iz94xPWffF/INC4qOJSN41pZb
mE6PGMf/9n1h+o1laB0v64rYmyO/3qmeXNKtDq5mznkExLsoh7PZk0vB2IMs7/bbsNdwaYDPcr42
m6aYJ6m3ItDHY8KCTJzGf8jZMvuDmbYIoHEt6k4AeAc61fXQnlUcJLLxACGCXjAA0JCBF2LXdlzm
pKxnZGUhvI4cUw2OmM2OxsFQ3MK6bEAm+Js0pH7RgiFK1JpF2xrpwk+ubDpkSfOJDOiVmkhRg2wN
2AcK1Y8ym6ImO8zVFo3+GnS1e18mywEEcwdXRQQnc3QLosKAJiMnjXPhcoLTFHnJxkNFbZ2Pz2xW
RGeqrwtubjZdP00JrgT2zVwjU9WSJZvM8x8veLm1krZPyxVZu2zfDNHagKf8+fpGknkGp/NDUQYp
TtA9XM7P5q31PHeIOfzSCtpP7u1Yh0uvQj7yQ1e8oTk3OZTkgeF+xSlRUm1hzMV+StIyGO0PDC2c
5XGmT63vg+BAVWySLsuZOeEO6J1+WcHuVsR6/hkPUJ09XZ802TsKmWdgKaA+Cn0Wvm7nuzZznDJP
vDTeNPPBHOc1ypJ1DQZzPrXMinxkJNNkfB4nlb/J4gIwiOFgwiZGjkMwPBONFL4Oaj/crvt6XiKT
GvvFcI+GwT72s7+7Pk6VOeF02ox68doG5jJAq9t52ZcOiVD1gfTt+gCcXXTdnMwXwTsCpDJIkFF+
4ct6Nq3l1IKqdMvBvGoUz51ZAj9aol5BAntUKXTJdhbKVJA08IH0fCVnkJN+ttk0gCXViabuAIIq
IIGuj0ZhQuQM1VrfcpjL+VGbZ51+GdJfi//7ugk+IeK24nxJnI0fUFLxsGWlXdt+imrV2t2Ww7dM
pUIkGwIKwkjhcJYW9F1cLsiSZ3Xq2XkZNx3eB9Zya+lPracCh8pGgSILWFphC5Q2wiEKL0OWyCtL
qJr/bNJvy5tpqXmoefZ94RRtWlLAX0HABcVEgIfKXpHMlrnt+ff5+M7ctgJbdWLa+P7gfwS2UMv+
aNovp1Q8DlWzxNfqzAq6Mz2I9DVlPA8P653NFIOQndDngxC2ejqWRY3iHQbB7mYoR3TFSwVhhHS8
RWtKS1SvddWcCZ5F1nZyDQZzyxhCTIQmT/Z6UKY1VFaEewCyZ6ueMO5Z1hAUw3NmecEGCG355e37
8HzyhEvUcceszweMxmv/9BDEmVXk7a/1GS99WDxMGo1jB2lVxqXrH9l0W/q3JLkhyWea/y60JZya
J9b/Mv2bUd+bOjlNqk2kmMq/BG5n7qe7+caqAj8gacN1idLsmG7oor55x0R6XF4dBVEAnoV6a1a5
BpkNCnSVfbAAR1F8XnafgX/zv88LwWA9+H1nALIZo1uosPflS1/uEv2QZ89vHQbQduDFBR6Js1CJ
3ZHZ6lf1tKGsizd1YCHDOSnC7NergVZcFIYhEAcGTrxCLw8DnDeLm3msitGHGcz5N1Aj9dppqVQq
k68vAOjcgwwMhoAaexUd0rVAnc4FPV7bPk/rU2+eDFtx8MhMQPEePBVIdSD3KJyeFpCQs9ZPedwQ
hs4AiFkq0sGvD0480c8MCAfnbK2NSRsYoDULgEdgyh47iQUkTMBeAMyLDZo/YTUK3ZvYltV1fLu2
n/v503VnkkwQIByomACSgleiyBuC3Ozsd4RgrashYKQBZWUV+I2qUvr6AoBDgZXGQVoGFB5iycZJ
O2cr7axCIfqxTnYAYz9W+eOCQL0eThZ78/v90ppwMpPG6e3eg7XyaH/IVd35kgUxIRTBsSEAgqOJ
83J7LIZfL12atzEpvGB58tis2H8qA8LPR4cD8IYMBrwiAqHgMu6ur7lkf18MQLhQGrK42tbi+037
bbFPcx2y5VTYH99uBfpD6KMEehCtm8LOyIuFdT4tuhhxS3uczJs+PZbt8boR2VTh2Y3DEH8gwBPW
ou31RPdzt43tX53/xTI+X/+8ZHfg5//7vLAS45xrdNGdNm6rKaRDWI+Rl2zhO4w4iLIhogFYm3j7
ui7Z8tYq2tgdT33mByP6NPNVEeBJRwLWHgPYWTzw/vaon92w1M1zklGDxm6/Lscyr6ZnKy/Gz9bc
+dH18cjWBMRNBpSxNcBKxebZuu1su8jLNqblbWyQN5fFAC85+zp37rOB1M5WOXaJrzP71OdtYGpt
0M9vbgeAERB6QncX+Ckwk18aKXVo69UtloSmC5CYN+saU3SwqFQhJTOFAj/mCKcvMGCiWqBN1sR1
wakQW9pj28Tl2xfi4vNCQEJw8ZKhwucT7I82Vh1TEpcCggC5RTQ0GlzN/XKSQFnjut1i0ngi6Mbp
AFe3UU2M/E1nishKaskGkS4yptyUcAXaWlHbZrHRGD4XlKA116c8nEHacd1x+apePng5zuafGb5c
Z66VIAqdEhNmyvZL1y9AGvqBYT8k2i0hsUlYOK+/rluUDszn1Qo8sC20HV9a7IamYelmYemXOoDw
yEofSK04h6VOdmZDmDzoi2m05jby/jfY2yPmvVwfhOQ64dkwAHwgQAjUsuAHHnGasoKSVWy0d9v2
RJrxkI/0qM2DYn1kIzk3JGx9ty48AqwmaNTCvEQv26IKfCXLAW0bToXloBMcMcTlckxu1aLLlFPH
Gs+au2fmjaXCQ0kmy8aWR+iOMu9rZgEwky94mk7Q/PI/WgVY1Z2fzO2Cbd5dXxTJXF3YEeYK/Zh+
PQ6wYzlzQKvnTkU49/q1g4iai5ehi5lTWgpXY5PmK6BQkITxjQ47xQvb1AiGQQ8B9AvM/u38HJfm
hBMZ1cOkbFqw1pbl196+95PdkB0aK7o+axKGIP5OQM2KowlAlyB4AKODpXVGBgZNHUz8PdpL670O
IQrWfl7cby44w8vmU9Iub/dsmEUwyRmygJ4U9mgJ5A/Su20ao7Gzfl6K//Hz3FnODrbNGGu/80vw
nJZDmBu8V1VxQvPVFo7OiwEIZ8Bga6Xv92A4RD9bFTn0QPKvWobW410SXl8i6R610cWAfkPUFERQ
M6KYsqhycHVWtfakEz+7AR/hcKM37yiSwhfOLAmHs+lS9JByuRCvB/lVWLWKSEa6RXHQ2GCbAHWG
+CYyQZI42jMIVPtf2nLIW4UvyyYKT0YkoKEu+Jp0cp17mlklqLyXdHpmjO5K07+F5ysCS9kozs0I
5wCrZ4ttE2cMJ8bzlFsf1/E9uwMoJQ23JIJXUPldum/i2kM/NiyPU3q79sflcN2jZCcZZNg9ENOB
bAhzdfn5YTQLSk07ixuXsy0aUV/4UUFPNMtvdFNxG0tX5Z8xkVPf0mjrN9QFVHUrd1lqf4UQRzDN
1sv1MclWBSl1KA/rCJZd8XQGeYBOKxdmJnZ6KTTFbpd/HfMF1C0wS2KFyktbE23HgCSvTjRM9+Tt
vP2cWvbf94XLy1hYg3cXcNUWe/Ld/gDSjBCMAopTUbYU51aEtyOk/7zO0jAKm37ak+yr4yoMyBwL
3LSQX0XdCQh8wbFyLZ+mgWJruAZasXuwcSf1E9OWm8Inu4wUqiSLbFnALWMjk4O0GiKlS0eeG781
3QT7BOFa8GHEU/K6U8nGAy0ufBmMQtBnFsaj1Vpl5egciBd2cqZ7DwztaPTwo/z3dTuyhcGhyANx
fqmIKB573CprNDrY8eoicMbsaJD23rNVRLbS+YLWM6SSeY5C1J4iIMbplw7z1d6Vkxfko6OYMLkB
KMSBIgBHl0giS30grVp9AXtZn+08SIAXKvJiWTiJBAXn+uKPCBEotOVe4a7egrOrJ1ExJ8FoPY5z
FoEfQDEWuSXEelBqQXAsYnrSQfcGj62I96Bl49bBFJQgU1gcxfWuMmNc+vBmVWXquTCTzqg7APvU
Ad9Nh+HgLV+uexn3VjFkgeQnarScke0VCqeFvJ+xbIwHsAEzj/a8t/Q7NJk5I178YdIrbnuJCA2C
iTN7wi1GE5BAgywijVcEyg2AKma/R8NqE+T7CjxmUQ6sH31HhuHCqLhlnS4rMuAxY7MK2yoiKqVz
2VZ1QWfPCXEcZHiFI0cHMZepU+gA+P59Pq1R091mnkpkWmWE+8xZ+Dppq1NUoGeIt+7T5PaQYrpx
V9XjX7ZXkUYERBnt5R4igUsjpm8sc+nicUmdZzY9rdbxurtJB+G7aPpEjgHKG4Jjj75pUB+CUfFo
5g/jst6MzRxPUCe5bkbSgIUUBhSMOS87nmeOMFlkNToPopSw05IBWs/JKe2SvUnKeLOXcF15Nc8K
6TQGENoIx2SOnOrtZGeXv0G4WR0jtwtqd1lM/L2n3a6TqsAru4nOBynspcyyc783Mchpvi3oM7Ga
vbs5EfRDAktTHHwyx/B0DY8N+DdCROFJOC6t286JizCdHbfyxr25vmAyvwBNI0QuQSvzGtLGb1sP
ua00bvT6cV6ce2LMjwM6Jq6bkY4CLwHwY2nIcol9ed2GsFwH6BDSEOuwLwvi/jF6O1e9NGWHKhjM
uOi0wwEXwspDbmQBrwFi6d5CyEb1Q9Pe+FUWpCAfy+w5sunH0VbFWbI749yo4A2EGTUzmJ7FHme1
ajLA/567LAkzTeULssVCposPEMcEAMaXh8RQJw2oRgDsmT16nxGUzHyah7k//nr7ap3Z8YVKNfrs
t9Gc0GgGoZUoXfQoU7EySK8jrtWOVLoOKrPXK0WWxBi2LF4057bd2o9J7T00Iwm0KY3RvP8JgrXA
ijpxWY4RKbrd9RFKZxKZbwQv2FQA7V3OpOZNa6KVCV+z7ANqjzH0jw+JZ77nggKNpstRiCiwiMch
GpMXYGBnSBm3K8pcfxb24raqxKRkMPBq8BEA84WSuXh30CKdLKOv0FphQFzUJjfbMB8g9q44KiR+
DjMOtKoR7oHPU9hcKcipatPAnOWLi2L2AmIfJ0zJYzr+fvPigOgE7D1QroNWuYgwmNpszimDnpnR
FzfpZB6YbofG4CiqLJIzCUE3MADgBoHWgi34QK1boFsA3UVMvGOaHVSleemq/Pu8yNZnZEvBjBXP
r5aAEG5loFr8NRm64npQWRGuhwb41jQvoWI32AMiEz8gSICtjSoGkmUmwZ0PBlHoUQAqIbZykx5U
ZwuyrnExfvVJte+mJKysNirsLZhAe6iXH3WjC6z88bovSK7aC7tC3JJSf7ZthkWy0U2X0QzUcJ8T
etNsYJrLVNeHzCNMDA6kCPD0Vy/MdVo20k0zeUC553tVN+GQz5/fPh4AXNFmhT/RTS1sopE5s+FY
0FbT2bd+7HcaAG/+T+DKI1IpOm0l+9VFTxp/MSMP54r7tXN7Cmx4l0KfEVG+BzGuZLeNaLPb3lFC
5oeoA9AnmvzRZHd5mlqphVw8RSqjXodduenHEWAav7N31+fubx5aeDNd2BFu2sZhY0tTE6jTldwn
xA6hvL5ftOGQd0/gfjmYehVayRhO6PJC2ek4eG24UFUbAD8Xrv0K4dxgBXSuwNOH25GZgcVoWJeo
mC+35fbVT+ag1EAFtT1dHzof2RWbInasGPQakCsENq4zIFPwIfWKcBnZ/dgbB5vOscMUiULJVnAR
ZYALCIfja5m+uSk61rTooYaHRWU7RIPqAaywIA5p7ApzMpmPYCa/B4g5cNjLO+YMsAbA1EDPipfP
pVeupdnOyPKksd6AJjFaIYeiR375qZsP8zuAXigG/LPFB3v2RmxnH9qBJqTcknWXmrdu9dFaFJlu
yUkIE0inQvgIwYRYG1oMlB4y38YzdL7Vi31V3oNb3XpwVUUo6bqc2RGmjYx6aiW8zGn6j1sLSYKf
15dFNQ5hqiALTkF3hu/3+c41jr0TgpF3evHfznbEez7wH4eWoagl3Iwd6QmEoWq8bBw3PXpr8qVd
rM/5ZLFgXpl1U4C2T3EZy4aGJw5UFnFFYrEEk7PWeK27IID17Sb94K1+GmU4szgfbRcW0+bv/bmk
f67PpyQCcHGf+BDiBa3Tq2ipHyxjgGILjEJAru1/orT4M0kVd4nUCBJISOUjZscfl/496FBnAVtr
GmvDT+aToFg+gwhJMX0yzwNbEO9LQ/IL19alEbtZmDOseN4kxRAsdhuo3k/S9cGDlrNGIUwWg5jG
cwcCgGEW08BdbnP/1upQafn69rgSWRaADcE3DbCI+LZwKdoyaNHgbaE9F/0p697ecIRkwD8DIucp
Dhtr3rQa6Qfnd+7u0jo0S5DdBEYVLnZ03buka4LDE4V2jAikHZdrMpbV4I8sxYuanMjO8xRvCplf
oSkc5zvqX6+LXwz6E2PTeeShc0CPs7bohwFh0N04J6q2KVk0dGZJrHxBSNxkKUUFn7fsbcPjVLMQ
UrRBZb8d/emiuxk8dKh8QVFNDA9WLXGmFVeBl0KdCUT73m226Y0iLpYFBGdWxNuztit/rHnexvWq
Z8OcPtDRPhqW/TEtvSNiz9Avf1/3BNlSOSgm8SSUhyeTsDs7g3X96nB5FnaoMxakRmhairmTLRK6
6JA5NFEVeSUp7my0BNAL+Adj3AJd+1DriKfcIfD03fXByAyhioC6yF/FQjE2mEg1FwuFocRuTwlN
kyCzyAGUslFKt3cUxnBt81QHnAK6HsLhmfrOBPoDtI1S3Qgh1Oa+nVmVl1n/GeCjPYs+fLQv2JOG
5vbZBnUzCJmndxwDsABeLQtocwgICBmhrU0TQlMLna8FuK21JlA4l2Q9ABMAmo/rFKGVVxhBam+M
eRPHsWdrFTBsUWq4oZtOL/3w4/rSy56yAFXylxHcGRVkYYPWW1GOiYM6YjIld15PX+xuDDNQ0KPZ
8ZimWzz1xclvrR2jk+q5zr8txPHntsVTyKmW3EopbG8ot5jLXQ2c36zdMjLvGvu56/PQnBUnheQE
h0mkkHmrG8/AXjpHhRyIn1ZIvXY56OvXw6IV4fUZlZwMoGKEbyDtjjkVN9PQzP7iJz069Vw7RNAT
WLMdVb6qXio1g2YNLomJaEfMIaMmuORauSHNZTonfdRDz0uOmeUr4mzZfKF6gYw7V8SEjO3lfAGg
4VDCSThN9zikYHxXRDmSkxt3HTDQfxNPr54ldTe1A7wSBZGyDu3ukExHkIVNjhdQsMfUtor5QhL0
eEgK4n2O9xwaoYWta9bdoA2NWeK5SsO1KFHRBgGLcXSz9Ni7u+uuIN1c6BXhHekoy71irqQs6bvC
78pYo2lAIBSWVX6QTTqOpTkwQILvj9A3ealt1fPob7O7uLVQGubJDh81VXFbIynpZoOBHkJgzdxb
gJ6qIOt765ZVyxIg3VNHjtl6KEdRGibIL0JhYiyDyZ7Xk+fUYJ9zmrsk74s+YJlbPIGXZECzs+Pv
Ouq9ZO7ansbZWnYt4ldFwChzbA715pRrOGXFiKExvNH2hrbErVd+otYKLJOFa4KqgEyy/AkaxP4z
JAYNTknbFVRfZdw5/hJQLb8ZuvzOxUuSQrh3OiIjetfPTbRALkNP6Z7Y1c0AjbXrPiLbYEBRISnO
+eXQr3a5wZymSydw8tRgLWCHOSPH7B0FQJD0/rNgXFpwl3bcRhcWKhoM2u2oUpWRLRgiIISTHv7B
q+jy+2bfmRW2Wx2P9Xbqq08e6CBS49c7pgnPBwuocnBniORYrW6UtekldWxPnIknqlQ4F9lBBL7t
/wwId27eWWbWljAAFMp+rMbdvEIdA7vlD+o2p7nX6mCtSRZdH5asQozsApoguZgSinTCebQAg9x5
hV+BFpaGZuGHqQPSqfLFzpuAuScoKvvTg+NUe7f7nQPqc928bOnOrQvON1ZTY9uJi4az9i7p/V1t
pntvUIEteCwsnkVgoUYVA0leiKvxX3EWkAH36EGVIK2RQxkCa2yOUBi9SbIOPCGVcTMjL1Dyyrfl
nTZj+tqsxq23FPd0TF+uj1YWVnkex0jzxlAcjZe/g0FseKzLBo7aoUnY8vt2R1LW7kCINgZZalLF
1pbMLkj4OdUroFO434Q3Amlqkw0+bVDmbUJg98LcfdKnT28eFI53ZDy4tDIObmF3+1pTL+uCC3Qo
ADgCTi9gDtRioWAdQAXyui3JWXVhSxgQFJHtOkm8MtbrveUHpRFe/75kD2IYYNngOVYI8QmxqDmi
0c5e0CpYmE+5bu+S9o5Vf7rqfqy/QwZTYU2XhJ/n5sRYIBl7gKQTmPOMRx06lt2NDkbXrLq3NchL
L/f5CpGTH603Buv6kaVP67JEDUR35x9T8qdx9sT/c3380vn9N34xSWeO5jah1beKl2m/PerTzfXP
K6b371l0vg9NiPH0pKxAKUJCf3tkHsSSHif6lCZfKu37dWMSeiBEjGeDEZzFbfRhcvwc1nL0kW/f
+vS2Xb9r5KX1boeE/R9pX7YcJ9Ns+0REMBZwC/QoqdWSLMvyDeHhM1MxFFAFVU9/Fv73/r9uxGnC
3uELXyiik5qysjJXrhVo8R2tuyDuzbDOH2l/QHkmqOyVeH/pDF5+xTTlF2NmBsIXXO30rHUvvAlo
Eqg16owFt4KBTikhMpWc3WnaL0xIl0BAtsOqFQ7fOErbOjrdF775CPTe/vakLo/mX1OzA8KhPuXo
JUzp9K7MOwjTH/o1mqCFCBnJBsAkUb9CwXme3ASErMkqB9668SA0Rr76gxfJexp2yfvtwSztdsTh
+EEbDXdoJbuet2J0caF5uPpovm2gW7W5/fNLy3L58zPHmNp935oWxsHyfUYj3QPtKUAHu9tWllYE
cCFc3/rUdTWvYGJT+L3Vm8W5SSOdHoYWOswr9+eaidn+on6nmrqGiTqzI5o81FMs/xfapMgxoUEB
CHJ0ROnz7jedEWkPhosHQ5C59wn9i6tjwlTh5sVjCKmf68XWvJyjDVUi2G54MJ5AZ7PykFycJbwZ
gH3EK/JDA6TNu9xh+oBnQ1JC6kgPqbi3yYo3WQrXECOiLRHPblQC5+20umEKWSWYpabx7rmRHWod
2GsHxI1g9UceLTSZBjncxAhyVr20pApNSD/e3nJLGxv0AFA5AsMhwfm5nkpmD3UzDCWFHALXt9Au
czYQFyj3RQmBsp6I6uUv7CHqBhATzxNQdVzbE7Zf2W1Dy3OGGZXIzOxE+gWFqttWjKXbCUCD/5qZ
hn3hRqc2DcsfQa2QD+79UJLAS8oTLdJNZbt3Kehc9LSIKqSHUlcdrcY8iAqc9bb45vT5e2/SE8+a
TWORB8K8TyvfNrmiWQSLzh10a6MRDTyd82zvlCIzdRnTM7K+Pwjre0Su6HzlkA85JgU4P0RhFwHT
JeRujPyedGwHUmyxsvsWF/7iK2Z3maHHyoSkIRymhPDuZ6XXkNXsgs5+/avhYntPjbBY9dlhTXE9
NxZz6NmS+YOmVTudGjsrxaWdVw10L9MTGe3n1pWPRVm9ErkWqCwP9L/254g7mkpwtySw748v1vic
WIHeQlxkZccteQwU1nDLudNZmrvurC4Z6+2iwihZaPWnCv3Mera9PZdrRmbOu7OhlqjTrDoL53vV
7zXxQ5krrnXpwp44XFEnBqzlQ52VddJ3k4SUZxPldp3dS80PdTLuNXpkLVkZzxJUEVDSf63NrlUw
qY02q9zy7KZfUdpBu1QaIkkeCAvd5nkaJi04hsujbT+guXZlxZZcxKVt69pFNMxu9NKE7Zw7QWm/
CD8NQTAbEBy+Ln9FbW7lUllK4F2NdnbkXOQA9LT1yjPEebdjB9JO/cUYqw3nT97UIs42hg2hRb6m
Oru0bRxi+hO1kI725FlORbR14lLVI2eDpg7POkr6zeBrUN2ljYOEP/YMMjcTY8f1dA6N2zUygcdl
qn1Rjn9XVsax1wmqWaN7yOI1LMXi3rk0OI36wsV3oG6uB7CDn3m7zVgAwlhlRZ23ywqQoQbCfKJk
36/hQadRzH33dFVP5U70w88L0BZRfACPAMDWWljsanNz+4Av/jywBtP1ZJgfWnF8aiedSdBWVIMN
rGweWLe/bWBpK0zIzN+pKST7Z6tESe/3KgOmUTjPoj5o3XOcr0QUS2P47QVB6GggQTL544t16et+
zD0LKhdmdVeKNzdbiWCXzi0Cleku+S1SOYv04zEz61RgCBXIxGrPiRquPSFBg24HdbZasSlV+Xx7
1n63cMyX/dLmzE/lFKxzLANsFmzuW1oVIVh4dskk+dsVmwIUvAmy3LykETqctjVLtzHJIqSEkQjG
W8erzoyqEMzbW6+v78s+vQcFyaFymgijCdM+/ZnbxSYz+V0PmjStZJHHeyi8+3dW7B6YTTZ6qaLb
Y1rcCRa8AcHLGn0xs2UCSluBb3dqKRQHXm/celf+ORc1mCOQXcWzBR4BiKHrnYAINne8rEF3L4+Q
4dHIymlZdAEXBualUxOdV4kARPdMHC9wrIMEAa3T0y3Rnqi76bqnXvvRgtxM99Zmb3ET/ju0efbP
MiVDEwEQyFwDET4LWvdTMp6b7hzXfUjXWEcXj9SFtdn2K+OBmIkJFHrZi5c+lZEoirUnz2KK5XIy
Z/chGQFM9EsUM2NS7KuOBKJ1goK0QZbZBwJOPVapL4A/vNom2+al90QddBo5VpiO4A4cyOfb+3Nt
zNPfL9yIKFAv8qbaqpuBtbJHXUmt3MeLJ+BiVqe/X1iox1igGwOH2oB+kYz3qn+21sDda/tkdspI
r2Wmy7FyeS3C2P4kQVSX0IMsxLaofxj+SkyzNmmzm74reqdxYxwIjd9ZkMrI2UoibqkUiDONVzf4
YH5Xva8nLclB66sg+n1OIDEv2i9x/gnJBD0+jcZTJU6e86ypLmDFq2jeSsoCWm9sCFfbVh9Qsavp
F6P+3o9Q1F4pLRvTTH5w0RcfNnM2mXTLhEl8WEFOos4jD5D5pD3r8mB2MmosgNrrMze/q+anXn0T
bJvGv/LuUIn32/v2/3OO/neGQOh4PUPo/K+MjMLrUWWETCOnEfC+IDOqrYO4RPV60IGrJ7HbSBv7
neq70Mbngnd6b8T6EbxOP29/0OLEQNXKATgP1f35y0RIaJk1Eo3EneSB1R/QarAftDjqnJWLf/E8
XRiazsLFeVIDt5UxoiHHNuWxQl26q9o7vioRsHSkgJVEBzlIyADOmR3bMdfiNKW4/6XjhOis68gQ
Nk4SQNEJlJbJjsZrDdKLe+vS5OwUK5kmrWrh7Wknwoxvfe/riDx07z8VmR6OOvo0ijQauy9jtkW3
UGhq44YMp65GuO2vSTAsPiOg8OWAWhk4qw8oCsPXLNpMPUmVepPNDjKTQTnsefPoiCwQzTe7/zIW
59ubaMmxXNqczQAxU2qIybE4frZvglSl+9sGFlf1YlAzz1XVXWyoAoNyhmaDdq+wat59ogWq6yPD
fuHJ7ra9pecKQkiQy1soJn5gKO07no+uxC5qm2wn2BgNsYMCzfBApraRwlwZ3vL8/dfcPFKxTJFz
28QOAtdYA2y5WBnO0tlzQeyO8w20EPhBrs9eVYDx39XhdEzgex2xc9AFnFXb23O2fA4urMxCBOxl
m3PgGs6NQPVDPtvkriqLHRhoxvalEs92/hib91AmDdzmUwMO27h7HvttWR5uf8jiZrn4jmm2LzwN
uDBMLe7xHULdl5/9PBRdoFub1rsn7tqY12Z25m46rptDnsNWmn7T6JNwfsJ/ZtmXQjaQCPzMnHMv
dyT/6rGdcJtgary115gRFwNdyGthhZHsBuh+NvGqr5RWgxzpbFVPev+qyy7M+32eOwGohEM/hqqc
aweEPOVr53IJ2IJH/dToBECJhfrz9Vx7qlEZiOzQgEQHtultw3vuhfyaO00ZoLX+H0IY3eipEW8d
0ucASue/Mmm2Lzyrvg95t5ZEWVx67HJUFSZx4jnCxR1G0CpOTWut3W5Yop9TqFtqeIVlbbGlbRFx
sfb6WyDRNjAF/9qcHS544dZvXDToAb55AtBpIwpzQ6t24+lyq/Uissv8sSu7b2Me7/U6i+Aqo6bP
7oVlRn+x8y8+ZbYaxBNmNUwvAVu6Aci1w2wS/GsDktHN4O315u22vcXdf2FvdtIMTVSaMOEm9Q5+
H/3lUM/5JV367baZtVWdHTJPpIOe8ylubfeV5UeUf256eLCYhYmOQhv22m2DUzQ4jxYvl3R2nzkV
68HsD3+cJdVLzKqf5Tge0rgOKgnSX7uxQ16JDQonK/fAol0kwXUL3b4IX2bJC0+zBgpBE+SPUv5g
0O6+0pt3CBxsSlrc6Vp1yAoVueIv+hV9PPFNC7klyIDMUVW1C9ylUaG/2PSLfabqAwNmrwdWpnGc
lZld3DEXpqalvvDNdWrUsZ3isFhUboShPRuKRyIvV8BG0wJ9WEB0s7iOjk7PD3Wkcuwzm+kwU1R9
0GV3JqAU5aZdQ/ks3tsXZmb7pJLcbDQfZsy4/1Zo9q+8dldGsrwl/h3JFKlcTpiVxOWg4NFAtfiQ
Wum92XAaaNIRANihQZC2b6qQm1pCO/T2IVgaHMaG5iYTLFZA3V1bTsDuKYYOMkFOW4QQ7QhithKW
LFnw7Sn1A3AspG9n7mpoeG4IG4Bftzr0pyb/P/78zDv5rZYjOYGf18qvMvsWr4F6Fj9/ItsEDgOP
jXlxtB80fL4CpByN4KcsaZ9whFbii6Xjglr/f03MhoC+NmpxAwBv24syJyxFmK7N0tIGuzTxYZnr
PuMOR9TWx3c+WL3cRkCjWz6WkoeGXfyDa/RRS9rw9u5aOqHQu5yKsKBaBMXf9e6qE5W0VaqQT8qQ
lVP9xrL4Z5smJ4CbVybxoynkyoGJQ/cEIGX4d22qglYHiKOhSoctCNxj9pUhEuli96muPRLdHtZC
LDYl5hFmWxZ4ZM151V7LSuXnk5YS+LZDpX4C/hAomQdaveuGN91ocIyQ6yHZJtfWXqKLAwVfIkEg
6E/qPdcDdXmvTDtuIKxEBvSPAscc6kNj7RChtUZAwGezZvHj/sRoUayHnh0Agea8djQOwEs3Jh71
bNBeQQoNOdwCiZ6V1MHiuCaOdM8FdBWdPNfjigcVM0hGgOxMQsKUO+2GGvaRcv/elGvEah+PA0Z0
YWt24gjRlO+0uAsLNwc3vnZXlGYkpL9t2jjKynKj9+ypLcVKm+fiEHH3TjsGmkXzbaMK0hAwPaBB
kttRW43oV02GwM/6Y8Gg33d7ky6tGvTSiAMYMLLv85yPisfGqSvw5pjNT18CxYmT7morscxH7wjK
JKQffpMg6h96U8w2NljaIbHkSDUiqcVQeGNrfFBLRswJVj9JWWAPzm5H1+RysHsETLX3gk6LwCnX
OAeW5urSwixgGQaniN2Jq0SBFqeqUb1H9JfF1ubPlwQSZQDvEvAPf5BgS8wY7RAclUMVH5l2qEgw
Dised9E1XdqY9uBFKAFyrkRve0S1ss6D0YfExOeylRHJdzEfgsF8ivuTHLvAsD/dHtw0R9fRGCKI
i8HNVgm0jgZVFp4ludVumtIOUv09RcNpowqUMQUICNb2xfKq/Tuds1XTeiNphQOLTeZ84mW7Y4JG
OSjSVk7SQs7jemizayx1O+C8JQyV5Y4ln/S8Cv16b5i/0vR7S4uI0bvB/owGwsC2jiUouW0uQosf
3PTl9hwvOZCLOZ7jWGpIwkEGDeUKV2/TQB+cZ7Pix6KlW87Mw21bK+vpz+6ZjCWej9o6svz+yZD3
SO/7ehHEyHkS9e6utb+u7VvfvN63WScSu3bw/FP+Y5H9o5stGoqwYZsfHApicQUOkGrC9v8whqfb
A101Pbt5MsibmOYwzSqL9PoNWOms+Wfwz8LDjR6/W+oByhsBGej/zR3M4RIGWoWKVMOQ/X5TiqfG
OIx8ZWzTobtxKOfddiz730OJqOhzYZuHpE33eQohbU4j7morJ2XZU//3RPoz56P80YptDzMpjF/g
7Q6k+HJ7rZYu7ssDMHMyXqo5ud/Cg2oWCVINzEg9iGpF1oOGIr3rNO/E7f488L/AaU4uAA9opOAw
vjlgb2zrXCspohPLS3eFkQbKKHedEOFQ1aFqtoV5pEkW9eU2t+68YaWytbiMYAgwwUCBbP8c2awM
o3PGEg7I109jHJG4CGv5QrRPEsDQ2zO8bGoq7zlTD+UcqlcleSNEg5fCAOI4M+zrqE52KYmctRrG
on8Bg+X/GJr7MtvN9DGfkAExCF2Mz00tggmAWCb3pv3LrZ9vD2uhYoIFvDA3c2fMKfPCqSa9S/+F
VsC1lTUkyl9Jc9Stn537UOb7ga086xfd9YXNmU9LavT718iagYTW3THv3mRO0PUPjr8SVy4euws7
MwcmrVRPoSeMKraDDOBnNv68PXlrSzXZv4gp7BxvY2ZiHO3YbnhjBhZzN67wIwlamdaso7RFTfu2
zcXL/WJM098vbCbS96oKSuNnh+xT6KTTsLSi2yZW98TMXVXM5npWYt4cpR4rL4uSynnqrOwIEsGo
xFuy0fUdSuB7Y5QrthcdGaiTUEGfgDfzN1WFNlkd3ItwZFUXutV9AlwQhGLSlzgXWy/+Xv+5RBT2
P8p34EJGCRiNc9fzCfyzmQK9lIE3w9jWpf9tKPMIebp/bs/ptBU+XDioFUxtsFBYmhehQMpnC6+C
p6J5Ew7+t8ZdgX6tGZiNozFqoUiCS7PXyrdxgPI5Sb7fHsPidr8Yw/QJF1vP0/KhKyuYcBwZWNmz
p7xdIlhQ909G/tke1+LLRTdxYW+21fPCVUlXY86YiezSp3TQgsHfrgusL04dUnGgciaoBc0zB2ks
+qwZwQKR8xDySrG3uz1vi0f24vdn7k7T+1xCrxKAKC9MhmeoUq1F/EsjQNZlCjAmPoQ5A1SXgiHT
ly5GkJFNjQKL3kV/PoZLC7MxcKnxtJAebiWwVvgYiG01O5Q1b1tZumTRtqqjN8bzJ8T49Q5TvHHz
vtJwyYLrw2z5Rg7vWtIFyrbColsJ5Jcn7V9j08dcbOcar/bc7GAMbfjbNnvUvDXJwUULSAOgFReZ
mw+A8Z41fks9grAv94OSA+XXBrcnbM3CbFmajPYlG53s/MlXr7n7+favLx1AYABA7oriuQ+Sg+sZ
il1woibAxJ67oNb2cghRUB3XehCWvApoIk1kZFB/+ZAHV7YgkJYHb1VW/tOUcI5ZFoJuMShw4qsk
sPIVuMbiHvNQYkKmAe1k89Pus2TI3AH2JDZWzL42hh3m3pfasHeSvN+ewMXlQXp8kjmcqjGz4KoG
INoZK6SBmPGlB97n5+2fX1wftFkj/Q4NFwhHXK8Piy2N0gI/TwZno/VjpGwX5OZZyIYVS0uLBNYE
xPjmRMM7D/MZqtYm1xERmMIJuyEPc+2hqu+adpiKkKc0Lf5iY0MaCu3cug2dijmtBpeeYCC8RG6r
ikRA9fD2zJmLA0J67rewwySzcz11fk3juKzz4pxLrqO9gKJqnSjkiS0Htc1xUFGTgWkOpdc3A6D2
r6ICL0HqxGxDFcS1y0SoEHL3xm7o8mGjgXwtQB9uA+4ROTxmpBkClaAHNvaNn3YtazTKNU0EcmR0
EWn+iFKxpUdU4967aGK1ssNn942NFDyy4PgPKXgXAOaZF2WD1cdayYcTZ1lY6afW/mortjKDs0Dt
txHkapH9njRIoU90PYEeQA6c5rU85a3W4GaDYLZs9ZYCbWEOx7SvtbfCtpNni5TszgYly1ogvHS2
UP0lk5LFBNOeRQdN3nOHgIT4rKWQStGhv4ZTsFYGnE2lBTY1/dLIbCrrkWpMUWwT+D9W5IGHhPFg
/cVFdGlkdhFJt83AhwEjWlB523Gtc3ZxovCeBCAQb8oPhRGr8sHmn7YFaENId9SZAwETpeUr8eeS
L7I9UGlN8mQustHX+8GWrZ0APom+Uz0/6lQLSlFt0CgVqMZe8Q2LiwLCLjRhoTYLHqlrU67XJYOT
OvlZtxu5HwmtwcQbu4HuNtn+tp/4nWuax+2AN+IsgX+agDn52pZFXVJQzUYPaI82JEfhnJejaz06
dgVNidQbvMCzqhEow5hvOhUjgTx23hdM9bsu+yrUhV1HHdiXDq4mbOwdoQLdaSxkgf32hDu3jSxd
A+VP3w5faAbx2Kxt5RG93G2AwnextSs88XyvTnex1EUMkqvWfmS0f9eFTO/8UZQRUjz2xqMZOjdt
7j14KEmFKvXcc4n4JiSy/gLmjPG51Su1cyz+Bamob1KXxbORoOszB6zqTnqk2PRoRAIRFJ55sviu
S5bsepVP9DxAtFVSIdVnji8ibXPoGnPzfnSdOOj1zAmgXHQCITjZD7XrBP1QwwvQMgt6Qd91X35N
QfkSAk2itmnxuRw/eeqpBloSvCs7kK/JbdFyiMBUKkjjfIgGoLUgeNoJEDjJsE6cMK6hFuYa3q7x
yzJiHbo+rdpCj7aN9Gdt0TrszN47eoC9hQwVuW3e1OxvXAHQAAARogv9I/sOr6nihcDjV4Hxw2zL
UNlvtVhx3UvByaWR6dq6jEk5NTuapDkg5HoI1eTPJvU3qoTEzJBsseIrJ2kBkD2pv0HL1gTeE31V
M3u0x1h72ufn3OxFUGXxcPZTrT7UxI/vamzv0EjluHE1078zuJ6+dAxVtbDRx+EBnblka7GcHkck
C3Z9Qq2VPNHSQUfRmuBNhhzfh4NOLHThSJ/l59FXIdXrKNPRWlS8rpxxzOn8iPvIIKJtDQKLH3gY
aBU3ud3iaZPZhE6tZcMnBIk/qKfqoO1t8piUXOwM3DX3hFTOyj06G+N0j0JpG3EogE8glpk3AuHw
dV48JP2Jk2rPXfnS+m44gIBpZamXbgGguqZxIlmL5+D1zmqoV9h9T+jZkG/oz4tXJnEpnrr4+TmI
lxoowKgUPy+zIxuPAAy7zlY0Gyv7UWV/sS08wPUdNOJi1ebPkm6sdRAqoS+fkvicuMkDAck2p2to
raUbDbVw4MIAgcapn13LPK8Tg/s9mrMnBH2FrmI7Smtnq/GVS+Z3oXa+Ay8tzU4hgdIzKqAclkjy
mPNBD7hmHmIosToyC4GNjoqOBn437C1XbQa/P6Wm9UbSMbRks+9pGWmDGQ3D2p0+25u/ox/wL0zN
hIglEY1f75nU1Lt4iAd6bt0ftv3V5/84a8pNSw7v0sQswKosQ7ImlxQc/t/67iXxH81mGxfPCfj7
bh/ztcHMJpmCRjQ1GQbj2DLwy0M/Tn3MK6d5ec9gwqYYCI1As3ChUxl4XKsOvDFIoMejCF3kejL3
gArliqVZ/P0/a/OvpVn8rRG9zeIaltBaooegLmnDPFPW0YzzbBtbuJ+yGpq3SYPbUZeou96ezYV1
A+gZ4TcYZZA6nQ8U7FQNSMFLsGE5QPWYgtyrOD/ElbNnOXmrbG1z294ChxQovpAXBl0VGCrgKa/3
YmyBbtYXyQisGYTkivGOpG+aa2zz7gRYjBaXmy79wvw2cNmvwR7CTD827Q/PesHbIcA0ovE5ezS8
NXLDj34PMSGkafAont7F8woUBPa0NElieaqMN1E0G8K+yMwChOwf1dnHxn++PQ0fpx3TPb3sXNyI
E9vz9SyMjBSaZuvy1GTPQ/mdle8UDNylUUS68e22qY8b7MqUM3shgzq7rYlU8lSUMbA4Wz/fFMAa
e+4rT85MRmDvu23w4w2Fux6d48g1gf0DhdfrsRlUM1NoTahTaW1zEaUrt8bizyPQBVcsKngf8kwN
lZaUDlWnNqFRbfyy4pfb379QL8cAvInRCcVIJC5mi0Mh/obsrCZPfHy0e6jvmAdNvrXeqei3nX0u
7X/o8CSdfsWxLQ7sX7O/qzkXMWOjgA9oilydgHgj/nP6F8g6UGMDnAWsImB9kPG7XhiROTRtcuD4
i74NbXaXZVPT4k5rP69M4O+b+/oivLY089GESI43T45WmQrtyhaQAFtn0L9bSeu9ltACBZNBTb60
npsfStrYh8ImTcRBN/i1ilX73XUZ2o0dfJ4+ut22R9sbOlAsuS317jPejM4JqC1wIWQF2QDg7r4m
cfKz4K7Dw0w58Q/l6xKUzGO39SjjX6zM/ZTz2gybjlS7xLHFp9IY83GT5H722Nam+SsbEtHtCZ4D
d2hDYa+aaFnYcAIFwCH27rOyGZ9ZWbbIC2n9U+ppn1O38J+gqlFufFrrOypHpImSqkhPQ0LaHWq/
ThFAXcHauCW4j0KReeIgugK01CTV8NjkwDFSM0kCAVDuzhIFuhy4BmGJxLa2TRfzuzIdm0NuOG2Q
MKGONhmSg13jHshVn+40bBjQz6NxvgMZwlZQZkZJb8ZnA1E9CizoSDJtiai377rQtLLED7ije1+G
qtQe07yVLHAGR3wfvIEedbX1Wv4r9ttvNjDYQ6btVW5FLjhfntOctHedLp5Srbd31cj4ISf1uElr
gKDQpqLjJcdkKBq7D12QKz3GomlPHGXBd8fMtJ81Glq22ZiLF9vXtDvlMxVKq3e/MjIVarK+fHRa
2e4KInOssKFkaEgn/dpyw3uqcT+C/Cr7qcC7ue0UMogesbNt2bBuY/qpu1WZU4e+Gw9H1H+g0WeV
8X5I/QaPWKgbAPgCBGJtjqFhFPkBrTsEvzKIsB3N77z2KtAPSBUpx0sjBGZ9qFXAjYSvemaEhTYW
z3rvlq+qbr3nwqzzhxRsVkGN2tNd5SbGo4gp2DjitgQiBHJMjZE0b6zkfCc96oYUjPQ7l8bOg2El
6GNBQwRo6ZFlkGYH9UqIaKOP3u0Dw6HukTqV9U2XlvbL6BFH+TnoEAjaXQ9tWfCNqPVql3Edkz2U
ENDwhnyDZB00FWTdb13NEJHpdPxA4to4ahZvd24C+tosxmtckwYLWReL0Mxzc0dshqCi9JwVv/8x
Zro+9DO3acda47ZtkT+iwWtr+l9YtvPBJh/7P267F3fhRkO6H7wb6A+1J9L3az+GNFsyFtWYPY5W
Sr4xx81LCCg53TG2CMcZQMKK27G3cfVe7XGRkEANph81hLVH1yj8YCwLDdLfX5FtDB3okTyMbV6G
Jn9vbB3itm6/4Rla8QfVq3Na6sN3r8OOMUm27frBDCGZYoZMH+zHCi+lHXSFx00+oEU352UXsZbW
D33cW8+oGLGdZqp4K2JIhYymGs4Z17So6eib9Lt2nznIjGh27kaCCzC6gjB6l5cN/857Wm1L4v+Q
FfT+Eoasq6syP6z92HqQDOmp1ve2psO7Z12qYeP5HgOqsyDihVkF3Vt4qW7aov9VdhZ0SlpQGFhS
5ztByhZRgNamYUmxIUYQwADxoOMlElsicLus/9Vnhh3ouRh2cQeNoLSAwiqjXfZYGrwJqy5lT0Ml
1zL5s93zn/cz9LkRheLeBWLgelE1jN/1Je9PzE+bgNf1HWLBbWVC/kRv3RUGqNkO+m1sknFB3nGi
Rp5HvX5e+KVCLf/klk40OtoDaKvPUKosw9jzCjSdmVuI8fw0a20l3F6443FmdeTO0TSA8svsCjay
mmqOMNJHeLkaBG3oravATbZyQDBV89sXbbjwDSaECT+Uk8w4AWpeqvTRHCJLgGVzo/IIpf6cR7cN
LY7mwtD094uIJc5yTcF7wpB4jO0sqMqV2HUpFEOODkALFHjQ3j/n1qxSQ0KxVEsfmaVOqUxfKR8E
GL+HXyobnuLUQe7WfEBzx32XDv80bHxdGeEUHc/mEkkWzKQ9uRzUNq+HCDmm3AYRY3xyVS2zICWl
v+tAQ/DqmKUVMGiARKTv6F7kjow67rL7tqTdZmgGiIKOLH9HI7/xABHqeEMh5xgq0iSvteGWkS+w
A1pIzm7jWPf3beypLS6IX+ijYQ/Mp90h6ZOmBWbHoNvCYeK5ooo8pehwCY2OyvshRQuqiRa8iGTu
GCG5jVSt8ovxXWJVnmIp3CdQkia/4tarPyU6IqnbkzPHF/3nGOH9YkMHA0/HeS6qMGKnl6bfnWz/
Rdf2iNiCrK2iWCugIRml2ls7JHA5K7nV2VPtP1ZtcGIC8IOO3Q8lxYJRN/H0DvIuTYSgQ+BxDEKC
SkN6hzr+rnbLdDfGa9jkhScbmVKrwNFP7FLzBpyu9DoBLFX2SC33oY5TCJnE5mfpsqNf0V2Sxk8r
szu9hGdbj4AIbhKzQWsK8ovXW68YWVlVugtf0bj1Pcn68Z4hw7UZHG5uVOXkR8yCLuArTf/R6ol/
x1WqHVFgjtektaZdfutTzNmncPQ2GYKkjxMlRF12R99qnpU1/nHtCeKZLgpCAHO4eNnNvSN3clcU
TvroGkaImyroyCuTKMEOK8/vJcd1aWj2PmEF0yQEXNNH7r/loDaiAJ3eXr0lC84kYA7BPSgSzcto
kvkNqT2OVIUxBpqjQyBoxcvPjgESRz5apHDwbHBGwznNJstXft3lOvaj0hBBegr8flXQalqAKlgE
AvzQXNPIWLIINk2AZtFzg87emS8sJbLSWddgeajn3uHh794rR1cbo2L+KW0Ibk6ddumL6s01AaGl
iwB8jTpSJeB1mzJV1zuQSlHoXqysk2kwucsHy3wtwfz17JqqPPgMWC+CegukskizTXJcqSnL/K2p
jOTXHy8siq/AFCGh/Js/8vpDDE9aQ8KldWooPWZlfVzLIi/snEnmaWpJA0Uy0rXXBkxWFUUiE/dU
3RvOY7XWJr328/NFHLQx6yxQ9vTiSOke1c/b87PgKq4+f4rzLmKCWtjUAN7PPSH/W4mfoHzv1tS3
zYVLGUgF7HocMHi8OeofIDzbkGVGTo1LixjEAJoLPqYMUnDgChhctnGhTfA05R/ljmWAeKMy2xy1
GBjHrk2eIeoZoO3R2hbCrZ9yzdA3AoWwbwWr5DvLEFgFCDuRsDecNSjkbPb/c3fh9PiA2uvoGJ3N
fuHnatAY7i4h2yAtyAtAGd9vL8DMxOQXriZntgCgGM1pgVa8k+s+F4e2/TMsNkagA9gHL6Ajf4ma
3mwEXgV4QGxz48QLKIXl3T0e8G+3RzDbQpMJB53UgA0h92Z9AClJqzakL0v35KUmD/xeSz/raTzg
ASb4iqnZZE2mAOhEIDHJn00C1de7FUwC2oCwSiDFkPhlQFObf880JFb+eETwXmhQdkB8jwfrzFcL
EwVvvA0FkDzAHNVZyMVbavz5E+r3k2KKiSZy9fnmyhiSDk4lh1M8WhsKEjueboh+3/O11stpC12E
A79nDRU7Gw/wqU14Du802j4edNUPJ8Pg1aGBnPImbcGo13npu4GjF/357F2am80eq120BBOYYywP
kBGIRpVsbOfnbSsf34SYMzzOkBhFRfJDF6bJK5ebujecxDAJkZOdJ0+2PQT5/yPtW5vj1JWufxFV
gLh+hbnanvFgx3aSL5STOFzERYAQgl//LHzees8MQw3lnL2za39IFT2SWlKre/Va6XsDzKdr1EDK
0c1tozOujtAOL9BRGx2SCJNAxAa7iixqCaOy9qR+surKS8hCwDzn5DbQqyASQwEetelLJ8c246QB
lO1oJLY3vIbNF9tLP/3h3MBkF1l91Rrw8e6ovkK23jM2hrYkgjiu8dTlzk2MYzy7ViC502fZABPR
TgUXmPLHH0Ik4hbOzjnHBkgRNMKoJkGCbJLCKlTuhGULK4PwFHcrIQ2zsf5ptsbcFbDEgJOSyZpH
tt02XUzFMW7cDWoZXo+3hGF93PasmccZ8CBQoHPGNAM4aie7xuJOXVENPd5Fg425SdBsKJAYjQHp
uacmKNVe+yXCsTlHOzc5GVmiAPdLolIc+wMp112xuz2kpc9PVqfDQ7zSHUxcEwV8eIRs+te/D7T6
yH2MMxpogUsfY06pa2iEbY/M4V48FiSWqJXntvsomWUAf4uVmRbia3AbRUB5t8c4fdEja5WJn3n2
/R9GMZbfRigi/HiyGQdq94Zp0vbYeAjTfYMt5bBmB2GhQIYKHIpk02uGd2EDTnFVHHMdKfc9dTe8
2P7DGM5MTGKYtrZsLW01ceTNneh3/GsxKs6rsaqHjAX+HdHjkyliQqVOWlvt0eXlHePNwWqegKn7
6hg0CGpDXgbBPCqh0ztfov1BK7iUR8bvUMpHduf2969PRHz/k4ccEbAB6oBLb9W6nrYt0ItHA0xc
wvrbokYSD3ehIdaZkS0UXWeN2bgeXTRXIR0x/v3Z8etA3jZRo1weXa3Y5/3BBZixVxNP5aanNv8w
c6NuBu5DBMpoTr40xgBzdXHU98fonZGd4yxM3MzJCJQx4M6jZA+2iTP5vj6QIqO1Io+oh52I3oJc
yWE+CEKe0KMNQtnafTEofVZEdMdJ93J72a53DxKy2qhSiwIY6uOTQ0yKOjJa0rbHVtNfM6Z+Q6vM
B2nChUFen5UXZqY4LsOqB3T6dO2xy+2/ag9+JWSKbo9k3ISXVzJMQPgI+Wz0jyMhd7lMVKsEh4RM
e4yGn5w4G+Q8wDHSrECnsvoHS0h3IFZHTuVKeD1qnEbRHNYeKenv7UpEvjArP64RCmayWehFnqK4
xtNhxCpaqPGrLu6CcQXPfD10Q1YRWzZHVnblBpY6X82rOui0yL53O12uW0v1DfoINHDq1U4R3aWW
yVBtrelzD0nedawnrseYNazL1jK8UAi+vz0jM/vx4jeOa3P2G42h1LJCiOZYZ+qaxmD+zbribgBr
jqEVb33O1rftza01euqQ4AEj0EgmemkP6T9HoEjbHKNKLz09UnZ6JdZoTzzwbJF9aDy5po4FniPk
20cBXVDAXhqrW7NQq5I1R03/GLqPRPlukxfRnzRQ7RbIJ9+pVNmbNbLn1R9JFt63czN7bnzcWGcz
W+uK4sZt1RybokHRTO/eK7t7kVR1/aGwdkQsdZROJZI+/c2G7CFyvcgsQTj40qKko8ocaZpjphbN
WH7UdhVJIIGsI0eQyza9ZxlJH1sdPBFJbUa+WwM6ZdZa6+PuMRdWeu58QmoFsbZqjKnFya7mVZZn
Ih74se7QI9Ew5ZGK7EPGS7i3OY86tzOJFaHFjNSXisJjUR20Nl0pmeKnWezz4ovM8v+ZX8TzCFXG
ItK0huREGXPCsAYyN1aiX6CNaTxK0/jP7R0yO2+oDABjaeGpPwWQWaIZpNVr/Mjd6tQX/c5mcp00
8QKL1BTp/TkaB9WA8dIHhm7ar9PUnMSZTlBzGcSwdrtiWIcasEghV4hXIOpfRQBD+BFh2TdRZPm6
N+xhBTyLhl4CZnqVroHDqEBQkrfqF2GT448DhREAGMgJQKBueiUAPCx5n9DmWIBQBDUSj0R3in4n
zLfbkz1zuwHJhJcN6KGJijzU5ZZpTJTAEwE7Qn2T+YdWFwt321yMcGFhEiP0aJFOuywHKFFuGLrA
bAh5iyQHePe51tAx0r3i7e5Z+uDfHtnM8XNhd3L25Tkq9LkFuw17rYzIdxqwYewa+pSGr1+3BAKM
ke4Wcd31kR4WhduMB51J36HyEcujKD4avOGHp9uG5hbrzNC0Ra/VQwM8mS3uKh0K2Q9LglFLn5/4
gqs2cWqEGIcEDMRwBbAQS/muWW84H8LEG1D0yHOijJcCO/a42+0yRNcg3eT8ddCLFTzFp1q66e2F
qZs5VNBQgO3k4uS6ZgDVzVCBtnfcgJE379dtafD1yFPxEBFoqNxepTlToH0xR0gEJIem5U00zmdu
qSEz7br0wY6NXRw+1ObC5bpkZDKPRd7pkO/ummPIB+jJvDX2e4IGqdsjmdtC5yOZbCHLbtCk7yA2
ip19NKIsrJ2hv5jkm+Gu/jdLo2uexQoV+Es5yzCcIV4lto+XdmP6UXNI+cKpP+fj50Ma5/XMkCAD
MLXqgJJ32N+rkflkU/Lr9lhm7mMQ6f13/ce/PzMhMygVEwWzZuEtFBW/EqL5OkB5Szwds0OxbeQ/
kOKHwUl8ofPKjqsMW4mmvXkXWaa6kspQrm+PZs4HkL5DCyOQyGM56HI0OUXjjZWM8WqWu0+iRjWn
pmoJNBZxVjwpqjsuhvrtttG5KTw3OvHuuEtjGRbYQlr2AIRKTAC6eFCKl9tWZoaGPiMbWWpgUiAw
OQnF65g6EZQe22PSl0OgD5XcqVnp7B0wR62E0/Mgddul7qa5INVGXAMEBJpPMaeTTSVU7KReg3sM
SmA177Vt3ddJt4YelI+Os21liZUZH8I4PYShXNXDwntn5uAAMTvKDeCVxmU19ZqydQEMTnl9bEjh
dZEBwbVXfal/d2ZmYQR/cCsaaK+ajBHqDGqVV3l9jDX3LokAkWP1Qysh1ZfdMbEYYow+OHnmgFLg
E2SOPgDUGy991Eg6ntMorY91ngZmFqqentaQCqXvZjNC2ylNvEgYL7movdqKfZlX6ea2L81sxjEH
gR4E1L6Mq8Y8kcVh3eduhWJ2+tOtfiRdu9RuOcbxV6P8r4lp+wEeKKCJauzqSLUd8qqHtLcg2fOs
D6nHLP5kGP/gKdDOGJcQLD2Qt72cVZKhozQyjOqYFOzdauWLaJtnRSJ8uz11M5sdew/fRxg+AjEm
q9dKU68HblVHLTXwSjvk7beWB1by47aZuRVCdgVhLlAPyBhPjmXhojvIjurqGAbcPDhLKsNzo8Ab
bwz/ACG5cvm+aDusRIXZUtZddS/Ee2MDFr5wGs/sXgAZAJ7DqxIdktOMCjrXmdoDFnfMM/OuURp/
aKEKROWCmRlXG9lNRogWADHQG75cekCpaVFlkYpimvxgsfEj5O4f3joPea6EXo+8jqfhr/zbK3Rt
dSxTo2gEIJx9DdNKbO72kvXq0QRD8mpoB2dV6YpnRQaUImjk9yFaobV+Kft27RijWSTgkZPRgIIe
MRJn93Umh65Sikw9Mm1lvAhte3tUn5N1uW8vvz+5QfGwxP3N8H0Qg2YeCIWhSQ9B21UrsyNUAdc0
N7Ztx3/rSfkdL5r3uh42TEGSRhsKX8macDVo5kb2znFoFc+NdRCPGac0JLvUkQETLvaK3hyyoRIr
lbQv4Hj+JqPI1yO2LR2x1vTqmRYMwCmBtrhIrkPk4Thw/KS1Xmsw1OOtnaCWzl+L2trRzvQthfga
1+6pEFvcnAsZ8CnoBG9bNJWMLN9IDeKknNZV3MJyUot2mHAW08eBOu1dVzb6oZCa2EWxrj1BADQR
HhoLykfXUH8rCq+f+4i6lme129A6DD+7uGXZSkkcenBDq1hZzPldsxo5U972C7vh2kE+f+bIeW+j
UjNNKylGW9qAhFqH3kGnzfdoddtBwN5+dbJbKAEBmoicLHrp7fE6PfNAu6J93JeNeSgcK/erxFmb
af+9aQefaN0aYi6Jp1XRqgpRQy3IBl2Gd2ZNwCFZFXswWr6j1cFrJAc0uQ4DxXb20kh3RVHv8blV
CdkRlZY+6BAQuvUcTI1gRioc2q56iQd47USPKuf0Du2EUIjJjA+9d+6jUkeFW69PLYse8swNqrKO
7mVZH9q4RNY4qdZWib6RNNmmpG//RqQCoj1Mm1UNaWqP2aAsLsJuK5nzVqQ8BZxIHmNZdB7VmrWi
Zff6GHwkpCJeF0NEt3WHZl8lUB3LO0P3hJN1awlx8VVC6Uq3lb8OS32J9hwnKdC2U0IIU6k8W4CE
BpxGiUf7hG9C5IsrL4yzH9KxHkTB3xLTXXWFszdY9WhqzcFM0xUh8RPn8V6G6t7g7n0IKv0kbe5A
WfyGHut9bFg79A+BrLddDc2wol220Sz9kMtml5bVNzus94MZPQxxtimRmxr4j7LUVl1jroWtHKAx
g3O5c9dmxyAB2u/K3v6mWeFTFgvUjd1aXdHBeohqFVnIqnsHn8VbSboV8qVHK9fXVeeiwSU7FrSL
97kigDx35FqP4QmOvo4T8xfEr+7UiLd+4aaRXwxu5Mk+izelFiVoSUiOA0mRcezSp0Q2K8KNX0ph
2hsDKkQrYPVB2NIVP0lk13dVkm6tFvJuyGdZDN0/pF/RNjO2ZpTvDTtHcweoNn20aQGM7ITvaRLX
d1ntaiu7UoEgsbuVA7y3h7az2G8j9lNyUIdZobmAZ53ZgiBAA1AZPGhI1k0bCfOi1LqGCvNgKO5P
rSzfYrGwyT/LRZfHtHVu4jNzcbYJ8ZLJeCNb86C6jXoMDT0C+WGnv/VKWfQ+etRwNplkpambEAns
fvUoan2vJqm6rvO/RHW2BXhyFfAey4+qWnE41aFsG1RFSWUdc7VG/461Kkgv1lD/HlbgjB9eaao1
DxTaMgt3znUwgsSmCYAKwVmLx8YkJZyEsQpohCYPlsX8Rh4b6EzV7NmJ4oVZuz65Lg1NnlDAS5s2
JwOCtmFXKh+ojMVfz3ScmwBM6vJwbM1OKHhCy0MCAYX0G6s2Ff9yMuXSxOSGZgV6Dtk4XTRfD9Cd
VH6qS+GhM0Fa4tKDeyFlruLBPjatTGYK7SosBCTYPFi1XQAnPdRb3WmfC2A6tZj4LlqSiNvS1aAO
3cbVEn2js4GvalX5rTf9mpF2FdI4X0fQHx+EAJ+Ma42X414o9Emxiu+trFdoUuv2g8wynLBR/JBy
6Fz3kldr1qC7kQ7Vi4QK9t5SUr8OlR9qxYJOUdEE3j3lAwmUvgAHnPGQdB09SF3kUGbrnyy3WIvW
2Oq4AFpmfA9p9tPN47csyk0PPVaar9U1ggZXvhep+Glq/EFX2aE3tFUi2MHO2D7qBp/GLvEccNv0
PPmJ4g1CGdN8SFDc2/RRVKKDU3/g4JumjfFN7U3cZZVvCOKrdb0xYoFEF7BjsdDusTV3STo8axkx
vS51H5CYfb59JV+/X7FYAAJAOw0o0Kvse5w5aGNKhHUwuYhwmVXMY23/1OrJU6kqXmhZC2+g69B3
hJ6jRmeiTIem+UnCg/a0zAUdtIM7FGBciWMnvOsLyZ876kKZFP3F2Flxzw9F05eb24O1xo9fnnw4
oy100SPBM4OpdHSUL+w27A4xSNseKlJXL3bO833LK+ILZJe26KmLX1DTVEZhD+tXBuDVHQA+ICGN
VHIH+YN6lCJ1XtG/az7UCaeQrmaZ4Zl2jCYfWSXMQ0de8twXmVzTyPxV1nr03PYlo77OmugkU1U8
4YVvrs0sAkkDSjDqq86I+rsJwYBoCI5rGPsAvMUDEJng//sRqibfuKXtvjihjgOoVwqk2aruwR6a
8MFomLivnDg5KEpSrZBi5rteAxmxaEMOTgItuW8bCd4vndqnRoT9tzC0uhdRMJzYiIM/NL1BvzQ8
00/QLxt6VWwpOcj8rchPQ1GDU1SSLXiil3Ku4zkwWQwcEMgL4ewGwc+0akhTo8Mr2REH0vDvtR6v
K1P4TkVWBU6J3Kw2Qxc+JYsMxzMOCLLX8eGqgtbk6mHpNLbiJHrSHUqAeNrkb5m8xHyfxSgjogmi
NN8XfO56lHgiw9+QUcSDdlpJxHvFEU7b97g31m37KPI9yNCNpXP9OmpAKXjsgEGDK07eKUisskXF
IqfoD2kV9MXj1+GHgLyYkKsyIImO3TNJXHQQE+eVimsjd7scKsaG4mlt9KZaEL75+nThikIbA4ra
gFdPLiiwsua2jIg8aPLZ0TdwOmnfd0twtJmoAXC6/1qZHELwCo11416ySeJBJXGbkR98TPubL7eH
MxM1XBiaTJxSgTi3VGFILf/iAQHaTFV9+99MjK5xFs1J3ZEm1WGCun4kD43hK91C6+v1JYHlH5+w
I+j9ugOVUyPUeD5OV4PjDVqS8XvF/QZIg+Tr4Ryak0zYQapav6J3YppsB15q4kBNW/xJcnXYUkhG
PSYp0degYQHe/vbszXjC2A2FCjTeTrgJx6GfzV5WlrXRMkscwNiJ9m66MzCsAsiFUC6JkM/MIsBj
wG3rSEmbmjP+lDNTqjkYfY6b7iAaS98PbTJsC8aqP3nsymfC1dS3ZYd+0dsDnDkZ0DsyZusAUcIh
OxkgCSVtKyUTB9Ooq3Xdq+pG2L2ysG4zfm4Cewkl1LGl84rt2CR1C65OJg5aV/enSvYU+ZxIW/ct
WYJmfOKGJvcGKo6jkDgSdkCTTeJLqmoRmnSoOMSDSI8iN0pPAzXOY2tVzSlmA/lNez4cbNuMjvUw
KO9pTBNIC1sd4GZ58YMPTnIX4tZeszAe/EZHI1/eONGTK1w8x0stRCIJsi6kGAbPyk299SOeZ+sM
ShiezGJwZEgOLvKqrDZSZM6qq4foARd+6zOXqx4uzm4Xy+Y3Z4YA2lHBnmnLat3LcitVidemYKA6
JgXoH3FPe70l13UMrr/OoQmiEBl5wPv5LDWjjSFN1C4y290nhOPkHWJ9pVeKuW8LiN1YqZG9oaf4
Q5Pc/HDlYPkN43zNDa2907UuXCcxr7ZpUdFHtWjBK9eiVvIBFLxyyByuZx7RUvCMWHXTBTwNu2Ih
zznnFnAJUDtbwIBe5ZNYHumDiu6Sg8HV8NCVZfOTgt7lQeNlv5Brm4kmkFZHig3AdRt53ImfD3XI
SCxod2iUttgMluk80lCEj5UCkUgwNZF1yMvswdaz8APP0PgfRjqS0YJ7F9gIVJsuNzdtqALkbd0d
HK3/Xbfo87ZSqExF2RLgfOYUuXjwTsbZallMwDUkD3HooWfXiVaOCPr0USypWl+djAS+gIAFuFP0
gCBGuxxRJlMwdyopDSJV0SBU2D5peQ+6iOzdANDs9iF15SeftkwdrdJ4G1zBQp0itluovNIA+MoD
sOjfEiNf2aT4c9vM1dxNzEySBVQ6PWhwSxqYVujFkQ7+aiQhI2VNKYi03M1ta0uDmpxTIG1RJKhi
acAsbRUjF8ViNOpYP/8XK9dJA/S151mZ00AR9w54QuvHcon54vZAgIi79AR09v4/E3a907tt80df
uoWvYvKLhUH8emmB1XkNyhwsDEQ/H2Ss/cidCnkjMyBa+GhH3XOj6wvzNu/eKAyDww2x5mem+uw2
tmIg/FJX0qAG7BbyReUmttA7vr29Ole37zgwUB2MZOaIaKaBMyFWpziVSgNX+U5PTvl2+/Ozg0Bn
BiIXECLjhr+ct7AxW7eMGQ0E00FBgs6KSDV3su23Tl3s/zdbkzWSBXdyq29oYBO0ie/Q5Qbi+WpY
QFLPbtGzEU3O0Sp2WJ/lGJEduimeonLFa+NBDM4eVHT3Apx0C/HR7BSiRZzgEQpNyClKIMfzvVdB
CxfE6G2mQc56v7YVYMQX7qdZT4CaAhwOeRbEL5dLhQ5HbulVngWO3GvJLvvq/TM6Gjof8MgELACP
tMvP29Qaqix2Rnd+V5Unwn6L9PUfHACADrwFQFZ0RYcdMta0WYIRcPAfm/s080S+Q+HutpXZeYKm
PEgdEK+iEHU5kDIimYjG9eB59JGjaFgq5u/bJmaXHBhxJCqdkZxj4slKmLgJRE6zgIJiGuArRHma
Fy+9ZGfOtDEVChL5ERkC4Z/LgWSFHqpKG6aB1lZ7jFb3es5rr4JAYSOdg10or306LPH4XIVB6Ag9
tzqO/exYK8sss+woooFhimMZJnc4PHzDbJ+bYvirS+VdYe2mjLuFqsXMFQFELXqXLLS7Irs2GWzB
kLsGyzANHOe+ZtRronsLUgm3123WiGWimwBpjjGkvBxbJBF45I5Og4psh+GouMdk6f05430GUtMo
PsP7kLWZHD+Mt1nB0JYcZJnf+CDauj2Cpc9PdinUuxjVQ3x+SLw+uquWNNPnvv+f7KYGOAvYAi5n
iIu4zwoD0CBOUAD1i4U8wNLnJ/FTy4DDkBY+H+XrLH2R9pKuw8zONMCXMyo7IB991esYOXqou6mR
BMAdeQ6EYBo93vWAUMtqWHCmWVP2eDUjsWEg/X05VUkuWaWDHy2wjdirCjz+9b8qnl5yUSp17iBA
UwT2BUJbFEUmcWBIU7Dvx20StGYZkMzagWLOp+By8wym/Keu3DWvtx1tbqtgZ3/CDsbczWQ/DhkR
eD+zJNDTDAzq+n3X1C8d+oZvm5lziBHMZGsIPq4VEjS9ZI6RpEkwVEE0HMnXt8vYVQsk8+gLV1kF
MSQ6K1pdBnq9cX4kfH37108JYrDqyGqdfX9yoOROV9mVMsgAD2pqmhtmHCWo+mrH0/I74X6L6u9D
nvhQG7hteCbIQRsLmNaQ4oJ6yfSxmAPb1KWUdEGO6pbZ/c7Ifa7s0fvMooWgbcb3kLUdCfKAorom
oLJzQQo1irpgKAOlve9T9HEMPwF2qPo3FZrOt8c143WwBu41nNCIpqaZGQI1zl4oRAS5Gx+U1Do1
hfmS8KUC9ozXwadRI8HbFEmt6f0tK3MwFcEFDmmBRvhXt10IQpcMTM4G1+V6X6ESFKBfrC03xrCw
/jPzdDGA0f7ZJd2g/m4a4/ed/FekrKQK8pk/t5diZuEvTEwOgDQEiZsNzlIM4ZvaJSuWcRw1R0vN
1uAvZYW6MKQZl76wN4k7wF0Zd6YlBR46yGjpBcq+vYdfsKH8VDsLxsb5ucgAAnE7KmrZiDmAgZ2m
JhK37bJSYyJI62dzq4lvX5+7889PXlVtqxphbuPzfeYBsJDylYvOeGhfxdsq/37b1pwrIB38KTSE
/00P6sg1kXqsShEQMKNwCJwMr8iZLezLmbvOsT6VmkaYI9C7l/6GDKEBKhK9DYDLECWKjIaJTCDg
jU63vT2cuZXBIwQkmbhar5UmFIemqIhHbRCDnyIxfg8L99rC96crzwoI6cgoawN+arQV/TJrDBzr
7OeTyUR1aJmhYFBsA2Luk/R+kHfNF/VvxzvHRYCO6BWCkyhATkK0ppFgB44yHiTaHe6WjOxKsJ43
Cyt+3ZD8aca1QOcxdiRPkYc9zXJNy3UeOMhBp52E2t33IvwF9sEue6G19xrvhOXZp/hDcfwY/Maa
b0a7285w7XZ4xyH5C4EZ3dGRG710O9a4AMUPMQ8M/IYMLNUxAGTvZfnlqBRsCerIv0GA3sbBcGkG
vwEEqZHbYLvaYNdEju2LLOtYs0sLE7eQOiuhCgMLYJlNOdQEVrcn6tqrR/I2Ai0MHc3qV1UvpbCr
UoVeU5C8Aloky/fbn78+Y/B5zM2nL1wHAXqV1YKpKUcwuDMSv4RssPjqvsejE+zKI9p1bAiaZlFE
yvvQRJ3pZG1dAYitWEp7X03RaMDFAxMkYqigTc9JFkaqmhk0PGUPAGXifvniFE0+P3HVqiryXpj4
PJootLbxUuVPZC7EYktDmO78NgE0I0zDU9gStGJTD7TQt0cxZwH1B2z6scfnahVc0kQKiVr3VPbv
4LLO4yVGpStPwjSdGxijjrPAxSpdO9dd7p7CulQ3dQMwE/qpjAcGoMfCbM2Zwilpg3EZgGEs/qWp
gigSzD2lC3KCgwZgZqVlftcvpC3mJgzKBqhYghQFJ9Vk2XuUZ4yoYsopscF7BvKY8j4rlCVmmrmh
ID0LDRMTI7li1xE5RK07WUWB08rAcKN7uyNb0PGubq/+nJmxkA2OEBjDkXU5Y4mLNHqXgMwfycCT
K7pjqoLGflG06upUhw/AgGmilkzQWTX+jDMfYDqzFTS2hicC4XOn6MCGnhyBqABk8cvkTTCFxjFU
eaHyCNbtibtldWaEgrpRUIDU9jlTI+PFDF3nH3bNuZXJ+5wMWp93Io6DldH8Js3v26sy52JIyeL0
BeLdvmIeNrqqBwarjoK0l87aFba1GqIiXN+2MrcoEJrFLeiiS/JK4AQoyp5yFLwDV//b9O89+8nU
n7L49WUrSJqiMQtbEliCaf9S1pttyp0sDhwbNffQ51z3DLNc8XQpOzOu7EWEP2YTzyyNs3rmZMBG
UKmqaRw0aCm26zwQIML20Dr7qzCTTarbzznT//zD6HSUbpGn0a+hIF2SWnofwtt6HVA4pLfBeKb2
h8ROFhzuujFyHN2ZpYlfM2fQGr22o4BLqq+IC+LdlFhs3RiK+Zwoeuc1PXoAwAU1+CkUI+9LNkD4
I6sIpM4S6Kz+w8BNiPuiadzBTpgcHGC2L/JYBUFa6Zp+VTwpQ+ER4wdx/962M3NAQZAWNJMGSMBQ
Jp9cgJCo0DVp8ihAi0DkkyTXtrrbAtbP0NBw29S4Z6/858zUZIY5lLddwfooGHpxUvq+gMZkht4q
HnpZDRWY3PWGoQOX2hLV6azjQp8UCDIcj1cNmnnKer0zFAUM+nnkDQn7i6z5mM58BPH8K8S4fjph
/WWq0NGfgIBGsR7YoquWTFDGo0veYFGAJpNt3rE1uIdWoZ1//ZCBGSTM8KIA9cwUsMlKkhuVFUdB
JnuUgPpGO1IgTddt1fc+zRNnIaicW8SxsImago7IT5/4ZamBOMdC+wmOG7e5y/Hs3FhoKT6K9qBA
PaNaFxpDjbCSYnfbe+YcFVfOCFAeGTCnIoOFGAo9zrQoIEW4jUFO4lXgZYKi8cKEztvBq//TDEQl
Lk+50KEdwmacOLq5Qbmmbn/xpaHMXAwYyH9NjH9/dpCOAFzLoFEcVDXgQ9Hvxj645gN1v92esZlb
7sLMZGtzZB0UyRQsVaw0AEnRd0BxFo7N2dkCOORzRUwyZZvIHLVDf5CDU9Ph68E+1IO5ztslIM/s
SM6sTHLCFVqh2l7DmpASSDY61Nm+cIylI3dpLBPXRtv4wEQfYiyRS72egE26xCMZxFgLrjw/HGgz
43RHcXuakjWEiJAuHddfukGnIlsGZpDbaz83FsiToJ9PtyBxMI07K5RSBxDfhCcHsaGnNUW+jrv+
0ZaQsb1taW4wAKCihj6O5QrlbNkMMHe7wCMwip9zw0ILh75w5swOBiAysISjDngVRMctzhuFl+Ep
r3t31Rj9n4700b0L8MMCIGBuZ+I5MPKj4b12BTygYWUUOovDU9NkkOHRa3OLrjYfsSjzrWyRwXBu
YIgkgHN1UHW4gnDXMoNwc43Du5YbnleeZUF/5MsVWtxB50bGBTw7bQZD4aSvxhvC9ah1pPWBioWb
fW4ckMoauQfGmtD0EiKyhOaXluDMDNfWe0g35sdtJ1syMAkderytgGWMoqClhe7nIdqWDGlJz2wL
Z/2/mZq8PADDpWZYYiwqDks72xrmh1ru/8EG9iXUB0CdcqXjmneFqZcVApIYtzV6UZug+YfExhjv
/H8TkzuGCWLmA7OUU+iq0LNChilaKMjM7ZVzC5PrxYpqTY8kBjHQjew0KPaxdREWPpELx+VcyHFu
aLL4gzMMul5h8XPoZtE7Jo5udtcQz3C8JMOffzjQ0IGCEBDUbASA5sv9UhAH5WYF48q9sgInlFzK
CcydmCNGGiEGzjRQYV4a0EOlHqq+gYHyj8Z+L9V/5/YKTn3wxo8Zp6uIsGtNYeAaRi6AKatw0I8Z
fykhCn/bhcdJnwbzaPFEsRapZDxTJoNoseI8SQrE1AXLhRdmqrWNbNL4fa808Ie432aJ6GqPdU7+
VRYlnGhAnODMRBw6KqdcTqBJ1YxrVqacDDQYDlrpmemCy83OIV7uYNvWgV2eBps0xU3X1VQ5MdvK
A+hbh3dZWpJd3oTZwtk5t41AwQ/AI/SJRw2zy8FYPGGFYINyMqW56tTvBhh4EvoD+3dhxWbdzkHO
BsgKF2x7kxVreDk4VQq3I/HahpzrEl546fuTfdOIIa7ziCsnN3qAjIddvdz2uKXvT84bwkzEAPa4
bTpoboE73vlx24A269NnMzQ5aOqwcXkzWkgcX8s9LfHSV+U3GlN/a5//CQXiXF79lzAPLSFgwFhS
rJ11O/TYEIQC4E3+xEacXdXgk+gJei1xaLfrOPPR7aItIchnTCDd6QB/gIQhutknKVwI6UgQDcTO
qW/1lQKJTmjxPJbdn9tTOa7F5HS4sDIJ2LsCFbXeUOxTGZPX3M03pYxOiYsqR5R3H2BMWvDtWXuI
O4CyHMmFpw36lWqHvIZO0ymEuKjbljtTUK9ArsqXNdnrHLXV2wOccUY8gE2UC1XwE+Gfy11roneh
iOPaOdlp9967+Urtq7fbJuZWChARIPcQWAPDNznlKpzj3BlK+2SHBz1+Jv2jqBaKUHPTNnZ6IqgG
FOUKbwUxeVDdFKl7spQy9YpMOypxI73WyN9MGz2/xEgXIp/P+uLUM85NjhN75uKNTqoQ4msuZNK7
LehlIONbruPcOXaAXWpxtFFSZxun/LUVzaM6yHXHsierRze5nu3NuN73bOl1ec0KCUpIFGbAhwzp
8Gt6h0bGA3EjvC+gCPXMlCTocrpORX7Hw2ElBfvQIvy4qoAKY0wWdsrMmQO6IcTNYEND8Dy9aSRM
hcBUuCfSZhx0NyEHOU7GtnEdMbCyVeUDi9NfaeYu8Q5dA63GUePLOqIEB+zYk4sH4kIggA0V96QV
rfEwIIm5k02uHhK0Mj2Iyky3paTxQ1tL9pTLWl1zYNv2Ws4/bvv5dVl8/CEOUklIK4HZdwohlZad
8KRGnc9KiAl6vwascKCNf0Drt7ZLbApthSqjntWF7WPdxPVDUYMhr6hq4xskUMpVVKaFHzJZbfEO
iqQX10p1AD0l/X77h84u1dnvnGzIVmOEdEnonoDniP0YcjleiRD7hfdd6DNuxduuUc2VG5dLazV3
FJzP0GTTaFWHjEGbhCeIZ6+c+C77P9KurDlOnun+IqpACAluGWbzFmzHjpMbKvGTsArEvvz675Cq
L5lhVEPF741vXEWPpJbU6j59Dhs9aDNeH54iEDlbhvlHnOzMIeoDlg0wIsDuAKYXe1d0m4mvvBrm
n3qx/+FYMzQAYdwy95Fyq9X6KHT8yqQ7p6t2Q7yWElXP1h8TSzxKD6hLjtjX9vspfRWAdKMT8bHv
V0NglR1IzCD3ATEelGAXE5b3tsZYEzl+Fz6FNZKeA92F7c/rq6KaL5z/ponZQiFgWd5JSEuzycB5
mScoAKCdeHCerltQrfuphYVzsanWSZDCQjGB2O9Qsh/i3TRX7kvV3mEmmOfBkAj+kSWJFXfy3Koy
x/b1gm+qApANEOm0/00EsutRseHx9vqglGuDVBHaliAtZyxZvBOHBkHS646fQV5ly7JOItipnGOE
FoOV9+LvJVi6NBDwf2yR840jkJ2SldE7/kDtn1YEDoua3VNnvC8EZN8j67Gv4+8sIG5f6IcajFBj
R/wB0sTXh6xcR7AMA4HJ5maQ+f8n+7eDvO5YjyM8Bf29lUvBT/KeVmigRy+SeJ/QVLpyl68ZXMRA
SVLRybEmOM7LZGYQU/8e6255uD6q32HOxeyCgxvlBgbfWRLw5CH4PJI4dfy65f0RfRuvkyQG2PiG
7L5Ls2Kr1+noVSWzXliQmcdMTGhTnDK56dCb4MdRl3tTbENseBLtnsqy2tVm222s3Ok3DjCfuz6N
Aq/oSgLtYYBLUX+IVgahirMQXiA9jseyccGwljTa2FQTD/zUTPYmO1jWwdLR+I1ujKz7wDF+amve
iSduYPRxiZ4AB6iZgssn28iCQzuG0X92VDQb2ZXBys5WHVCQ2kLyD+9XdCEtwgit6IwkJiLwh35n
fJPpv6NBfmMW8dIH5MBaxkeWJrMc+qhIZKe3zDdS/7p7qcq+4N4HZmJG5qNSv3gP2fVgdFLQwNfi
cHxmRZPejdxO0EfH6casou/dBMY/bbS4b/Pc/jFqOojThG50j1wk/COTCVJgaNogdY+3zPniNWGQ
T+WctjcjT7c2ULe/PlzVMYxgHz1poFYF+HQRwkx2kTRWGSHxqBXfyqB/zWW+bYrBrTl6FSshf4H7
8CM2UVtGFzYqThcAdN6RvJENHLLX7qLKa+kXWYqN1uFd+L3Uo5UMvurgh1b6TFSCvA1fvm8lqhwh
D7DVzMmfyHuCRAG6k1aGpPT5EyOLE18vmBbXlh34epO6RSTctZy9ygBIqLClkBWawVbnfpAnfWO2
oF3yx61hHu1iZZLWPj///+SMaI1WIibCpooG85cd80+oqHnXPU21DqcjmP9/YqLs+yQQIUyMxicH
/OD9nrYre3dtFIsLjztpNEkDk1Q/6N1zFa18fm0Ei+stbM044TzEwabrN2EdfJty/QH6LyvJzDUz
i/M6CvLaAs9T4Mf5PjC9oN1AefEDa4ETBRUaA8i/ZXnGqXMzDzvu+KPt2dqhs1FDW4kFlGtxYmIx
ihxdlE1dw0SEV5AJlMzKEFSxBkpLuGAc8KmhxHTuTiJlyTB0HQ4RfR+EyP7vqulbuUaTp7QCWXj0
SwJ3g0jq3IqZCCfneonLoN1EnwR162explmnfHcDPfnHyOLCbHEWdsAFBn6V5w8RlaBuMu9BZ/yM
2LlxSxsxfjuJn+00eGFbbzJpPF13B1U0cvIDlpfMMCdSmwo/QORI+oTl7ZBbd31uPmfh4KE79wN1
dZBWgCADJWLwQS4RFUlaDykD+bYPnl90wWvgldVW3EPpfiaoRmAI2T9n/v/JaZM6aNgoQjzNq4jv
MgsdSGxN8lF1daJbEAkiXC+AES08cCIxwBR4oflVzDJkJBLzZSb73um8MW7CFgRvyBYmXlei4fb6
es0OsYyAMXO40/B+AsvNwrKZ8URENs65vEveUHV7pInpyQH9Ymmxhb4y2Wh8cvM6WTmZlLsBVHBg
PIX4IUDe55Nag1nT5O2Eyn46dodMMxEmIK7eD0zTQeBYV7vr41TaQ+vdrKsJzpalYLoB/lOEkkjD
xRBciH9FzkMWfq7ky3UrKu8HHxKqIIgQZtXx81FxhKtZ1hPbB+ptayD06YtPffGSlEj4GyvB64qt
ZSaiQ/o90RITaen2Rxa+9MSVyBRBurUvv14flWoDnIxq6Z0k1HvW9bDUEc+wN2siX2ufJ+eTlvYV
0xo86/3E/t6Xb//cU4oMIAQE8LjDDYUIcXHuammGLGXAkLFJ3TB1uzXeevXP//v9xZp34HOciIbv
G/lbkAs3TtaKX6pb/O8IkA46n6DQsMO+l7bts+LBZHsr2OrB8foSKy+OUxuLc6AauIl35JxD0cNj
kRoeiZsbPJte6kJ7sp3+1qDiyUg75hUNedPzNfKEeZaW59Cp/YUTVLWJsituTh9iOZCkfRHT3qm4
23UPsozcqH/sx/+uD/n3tX5hEhl5dOEhPYwM2Pm0BjgN4ibPbF/Ty7jbywrNcmExxU9tFdD/HDw7
PxlJh+SwBOnwfcPHaV9XQYJ6Sdq6oYzeurFPD2gBKD8x5LG3nUymTyKCskmURV8KUMjutYJVyNT0
w0oHlOI0Q40VguAz+SNujIVPC7ulbAwono09El7iYVvgD1/D3yk8G4XjuSdjblm+yKvpY2IaXWRw
H9qW4Zudfbu+AAq3RlYetUgHQ8HuXMTAU8VGULGgWihD+WzF8ffR0mu31sXhuh3FMMBj+Xed5/+f
3N9VXaAHb0ps3wIZv3TbNRVV5UGMZnXkbtAFiQzM+fe70qnKkIfz98sdapP7PjDdqdhTUXigtfpA
NAIW3T/WFkuPJzQgHl1q+6m4SdIjeKw+MFvgwzDmNn+sy7xqJ7MVFWZpdFlu+6VjHoOqfulM+/26
CYX3okT818T8/xMTNSQrq5LHtk8htqFn70hsbWhw2wyfr9tROBiEB+DAAJKArWBZuA3bpIisEkNB
sTjZZMzS9lWSD1vpaNnK+an0ATQSQJsTDoAGlvMhJSauARSObJ/I+l62YodkyA2Uc56mMTt2wz+z
TM13mg1+uRmjQiGwcG4u1DQzi0DPiEzvsUpWpa+VWWfw10IWgqGaf8Fha2mVbsVNhXi0HdOfI8q1
m4ILJ3MHvdf2RuOQmwllkAkAYzhgif7WQ54CZ+KWiTG6US01F7Q++krEo1xPoIFn0r1ZsWKxkTOt
qFnHUFGeCN0FzbBj0qu0p+tOozwtHBAKgqh4bjxcXIQaD5M6qTPH53brPjRyTRJI8X3c4DNIBmkr
tMkuwgVBm67UKwRT+rcEmJ81pgHVRQ5iK5AD41y1kBZeuIYsclIbk4OrwRg+WVAwNcGsx7LEs2Pt
cwTRb5cLiFvw7qnMzbtiWqNSUBW8Ad0CxyrKSoSDVufcNwn4LEtZMMAzmO1y897Mkk3dPKdihj13
u9JqNlHONzp/vL5wilPlzO4igpjIEEoNYvZ+wccfTjG+ScM+DBRkT80sGfEBY6gbGGhamvlkFiEZ
eh8GSF8Ag9LQhh2jBCK80FUPPKhGvDpDwlaOFzKf6otYBWg+qN3O2urYj4s7JiwJaMy5wFGG/urP
lhWFnzLSGk9cmMaveHLAWACyxS9NaRreVBBSuTqim3sUxTHtXW1UR9nG9r0dQ4wjiXl4LCPoukqt
7l0JPtxNWOqD21Qp30R11d9F1mQ8DrQKwfjV1BvuBM5bmePpi9x0his6NrbX51OxtU3MJVLHHAnq
C1YEx5xCwRrcanHntXWJX79N+b9fB7AxqyAhcwvd4sXOKBAjBKWN68Bu+SaEZKuAbkptr3iG4iaA
FdSU5mZ/cDIt3L/Sg7YvS0Qb5lTN8i+HIKQPaOHcgZMWJNpcW4lulBt+7tAD3h/pj4seYHDb0pqE
7Vz91L51sfnMYnk7pOJxnEjtZiLCfRS4eqVt44Q+Zc4/c0Qhcj61vwhI0jxI9djqcRc17U2XhreN
tcZypdraaD9EqAssEUfb/PmR0ofNVBnwcj+oc3KjOaR6hlabDUHB1D6a0UBX5lR1RiP+QU187ke9
gJzHpOsoZIqBXoFgF2CgSbhWsl6zsJi0THZUK3HH++awI2y7dlMqPw/UDfIdoHF3ljdlNAyDk0cF
0AOAz2oQHvp1fbuqAgSsBFSdQGCA1Ngy7TZqWlX09gCkVb5n4U37i+d4IW5j263Gbf8jgKpHscm4
p329bni+HZfnIIF6G3oJcUpcIIOJPZGmKPFMnDXHgldifaZdAQ6Iwh2Lt3760a653rwQFwbB3Y22
ZICpL+DAkeYUYHBGzJEnYoeSwx3RxE0h7ME1K8i1NWlgbTXgqq4PU7V+AAD+sTr//yRCdqo8EjUo
LvxBGJ/F2L61EsXj6zaUU2mBCBO1SRvNdouDKg9oAq0FhKx0ajdp0LuxSFxt+iqax5Y+tXUCDa33
6yZVpzwBZQdkv9FLfNGb1PO442Vk4QTOb2m6Z9URci7/k4llVqxs6h6Nwrrth0nyw2mN50p3JjcK
+EoBR3XMI7qBfgo2GEGT5PkKWSKmMgW62+9j+W5a8ph3oJjmJtQ1EsDpAkn1/fWRKT3RRr0arwu0
ll+04SOJAffvkO/jwYC+8mb0nMCOt2aUiI3eNPo2RODljZC5XplT1VhRXUXqFLqncJeFpwRZGYxk
oNFjMB0rshkir7H2VXrk2UqAr3J7tJojdYrxXXZITR1IwztZRY/E3vQQzbD+HR+GAGMmR0PzhXNB
w5bbVl1lYxw90uJWyzxo7l1fIsU9BWK8WbEYGBmklBYTBfoFM+yQC/C7btiHne4OhrXNB3R9r9RY
lYZwsCPjYHJksxcX4vzYNMquZ34gQ7cwkqM+TEcALbO1SqtiRdCkgHAJ7WrAry6J62KrpHqhN5bf
JsyVjeuMa43/ijMBZUOOBwsBbA+8f+cbqQJEt58SYvnU6v3STD/3WvW5yf6ZMwhcDDhRUcIBJeNl
WmOgadtMILnwk/52Rm2Lfz+x58AE9BjQrIbUAzkfRlwaArj02PI700vHfdE8X3ctxe4/+755/v0k
TCWxJnxf77fFN1Gn27pKtrYNSQ6nde3633ciB301MDFAoc80w+fmGsLSCWzZ1KeoiOJtv3KW/XbQ
xbWK/lG0KCGJwS9jcWh5CynDnvrGJPSHIZicr3ae1W5Dy+4mLHDE8J5Vd3aOJ4Epch1FX8PZF8jO
7u3Wxo1fmfm+dNhwN2uQetfnWuWSyOSgOQdtQDNRyPngAeor9Yk31A97+xlh2gHqxIXHtWBNMFtx
sKLcPPfQ4khCn/NiG4tMTyQUPqlvpp0LI5CoLDcVnkBGvOckWRmW6tBAZxO2MgpugPEtTqcpc0Yp
RkF9aF2RKvdM0K3a9GUiH3BVyImC/hTYyBkGvpg+O69pGJWWT5zniAuX6PeT/pLSu0K7bdcCQtVa
IRkEXwWB7GWPOFRWC1Y6meVbYd9ttJkHwYpb5rGSf6AZGfmwv6YWW9wOQPIG3n0cIcMzlU8OW4vI
lO4AGr3fVeDLmALJvs7uK2y6PrPRg2qPsZdJfTwm3Ei2XWfxu7krZGUrKo1CEBkPVrC2XXRuMZG1
9oBUko+Uoxdk4TZFGE/tuyZ/ipL36xtLdYgx+ASud7z00UJ67hkWkqN5WtuWn5P8F42gqsqh8loZ
r9SG0muffw5KMLFct6lyELyLQbgIqj9kSxfeqBEg6B0BbwQH9qYUvkEOJl+TqFFdk2juoHB3PIuA
JTkfWB6IPOxLi4L/9EGCDo3JlQtfOQqIXc502wjAludxizYhcwg59SXx9GJXEjdeU69QvAdQz/tr
YnHqJUZc8Qn1er+Ffs0oNFeLudfVvzr+0OVAKoZ7Z3i7vjaXcskzPTJ21FyCQxCwZEqWcVu3UBij
PpA5zadp6KKbOErZnhol9SyJAjpjaLqYkknfTB2rbyu7rR+qYiSbKE1+Si4HPwWTM4NALIDfeKgH
fC8hp+qWgtjgq7dtMLBf/9GqDYOtiPymg7vhotxDrc6seD//5mGr4QVoHhxkzVCqXMM2Kp0KmaHf
dSXjohJDuyQHehjndVgmEKNEJYkytgYGVI5mFqxAuQePvWWAR/SCaLxsqT/pX0aCU4c7blf+IBVQ
9MYHSAOhCTQHrM68S5bxMcmQw9T7ifr69Mnmx2GtiKyaMQAF8EpBvxmIyhZ7vYZUU6gRBEmajF+q
tH/I9LVuGdUlempiEa5GEdg8tTqgflqRyXU6DSoiOCwRwm7DTnjXXU2VS0dHA9j1QVpuoqdlcWWb
ppYFIbLBfliHbFOMmWdqzW2U5Nu+Nb9pmXkfi3JL8vi1nfJ/R+iAQ0THnQAmT+D6FiOVk9Cg7aXD
dtFUXlUN0LYG45hfUKPfWdlYrlwOqiMO6VJQb6LdBYf1YvGkRZsmkxNHOd5w29Dc9yNBJ8ewvz6n
Kh/BpoJyEzL34JKe/3+SWomL3DRqVnOflX4AVazHD3weLbBzot7EW2BxxQ2lyaMMDIQ+Hfell6/R
e6s6FgAR+/v9xSwZU81TmuD7mbAyy6VVIvxyGtknOzFoMkMVzH2p6W2xgSD7Wx3oCZ65InB7Hmmb
UhfZPiMi2vEUaIEU7boe1fvujVVV8ji2A0ozRZDeFGPhHMISuUPTkfbXIovW8Cbzz1zG/yiBGXPy
CV62rIKF0P4JYdT2W0ds0sl0q+xRgr1ysMMbiga864ui2rQgkZkfMwB/XUIvSaKDunIE0qA4UOd1
vI2zR2IerhtR+C8KQniOI7mF+2yZEQIZo2FIgvKCyJ4ziMGTDsuzBptbM7LYlHqYtl2W4FFEIrGn
037sUMZwVkai2CJAV8N5ERWiQLlEsQmW26SWKCE6evcC2QLPyqI12ZIVG8s8XRCiV7yaUK0b8uA5
bMY7O51eri+IYtUxDAAAZqw7ko2LuWKxFba0wlxl0QvJXxv+3OSv8cpjRzkOMEjPAhaIzJZZOY1V
bQKiD4yjcwl0klaollSfxzsUYRKAMsBnLi6AEHW5ye4q5o+Dm49ewVbiSkXQByqiv99fvGlKo+gl
MhfM72Sxy7m47er+aciF15loTLGn7+hv+IqW1BWz89Qvtz9cC29fPKbBVjL/rJNDmIQ1ceKotP26
34rc04/iTSvdvt4EwUr4r3ACRBp/LC39DAhJOzKy2vadUnuMAvYcWPIQgpYgIWuAsjVTi7XiZqBF
qZBo2xeQ/M4sb7KlG09IrI8/rnu2wivOBrVYNSOHrk+R4PSEljj0p7W16pRyJHhNIx7Eu/qiGjvm
XYlOehxlbWLdlKD+1Pm2baz7IdQ+4ggnluZfcuIIA7qy9WE+NOvme54bbue823TwwGDmmvV/yVp1
QDlxJ+YWt6cdREWcU0D+MkbcjM8PhpWzU3FAc1RT/kzd4tCx9ECMzohDp0gPI9uRHlryxw+s/omJ
xeYJkzGp8MTBRdM/8eYHpSsR0soQltBs3Agdj6AT70vnZbC+6TF1ebYGY1P1xp1O1BImIsrKriD4
jvRePeDxJl8ond4Su7qDHuuzbjfP1C5/ykDbm1a8pWAxLMiarIh6oHNNA5yIlwxpWR9C4o4MHABE
5yEp+T50wq+y11cejGtmZqc88fEwjUyK9llgRaBbkjrknRoOir5kZSspzUAG9TfwwLzgHTacQRJb
a7kfh1+K+JsMf2XxSlZYeS4ARzJDDQzgwxbbJ4l4zqIOSMdIu7fAu88sNMAln0n2+bqHqzANyDr/
NbTYRalsmx5aSdwPxsor62Fj28Gm7qDtGrtk/BKKx6blbl3kx/Gf9Tlw1yJegFQ8uhPmctv5arHI
SFsZA5yYB/eTOMZ0k6yxtypPoRMTC4cgqcHiooGJunKtbh+V/x40YAhIJ8+YRzj24iIyMxBzhyFi
kjjgX2XSfSHmGv20eoUQk8xWZumUxTRZdSQNMyPMD/WvYQgtPU3OCuE5SNNYXIPOA3qrfPwkCu3Y
Tc1uAFvCdR9R+iICboxvDiOWIhAZifG8sBLut6VbWh57ywA4KFaiB0V4hMfJXyOLmQyknnONwkgP
kRN0zXbyR6PR/EvR8P5Jc/T2ez6F/TYZ6wa4/2BaeYIryyQ4n2aiASggXABRMgCySCIk942B3URF
ukeHidegjc8g1WeH8/0Yje8yTP4zh/oIqpPHJOtubNGBPbu7Ea396/qcq15taF5DlxxwMXO/7fne
6PtwarsiYP6ktaGbRE13Fxax8PWkHp/qyKH7kMi1pI7SKLA4s9oHTsYllkUDG68+6CkAjdlNbN5C
JxaFdkoPU7ZydasWG2fazJkIcNhF/zJIsfMMP4L5BOEVdHslmr1o6yZ59zR1k74dSbELjRZK3x9o
mkNCAq1lyEigPXtZYA8dO9YhKY4bIv/W0HdAiBmg5Mw5jGuBt+roObW0iByTKShZOWoM6PG9GYCB
xbvuISoKJgwFwFZcEGjbX0b2epBNU9YazOeZFNIVoB3zjHEWoo9r+X2Kylfc+alLSr3e9pGe3UiI
Vtz1Vi0f277rjk0SjYcyNuVm1Ea2LTP2eP0Xqq7Jkx+4fBCwKNEYabHKo5ncNAXyJHntSvaBI/jU
yuLgiFIj1UBVggK9QC3YM9fStspR4JLHCY+2R4junO/ErKZ6EJm47KH79a2mwU3AircAclLXJ0u1
93DCA9fuQOblQkcqA1KSaQwRkgPSf1FLEBONDxUL3o28fzMrudYHqXTPE3sL9+SNYzXagI6TcNK9
QBQPQfkBGA3HYJAchqbFJUEmXtkNQT2CAYO0SQKvLnc926aFS6pbc+0dpVylE1vzHXYS+XUg3But
HOelTG2XFd+ZUW7IWriuugihAYGthow60usLV6OpjV74GAlNTR6LIHKHvDqUieaa3VqTg3I4QBVi
7pBNu2CdF1PTj8LqgbA2h3c5ooI88WdgOvbXnW7FzPJmh6pRMpQVzBh09EsaH5Dr35psLchU+hoI
wX5DCUH0Of//ZHHiPB2qGPzivhEMP8OsuCMZXWnTUm6fExPzSE9MlE2ONtFyNoHkkLWx062m3VXD
Rq6V3BU+gMVHxR1gCtxfzgKODhXYoUdpjPksgc4s1r7eoWRc0pfrK6MYD8zMqH6G6/EChR4b4LCu
JWQeRa8f8QSmLjje7o2x3ZlRczAnuQKyU90ms1NDOxMcSJA5WU5glOqtZhfzMUqeKPkio/fwjmWT
V3IWPQV6GN00WYRuK6cFEbEwfCHSXcASsP7RTP/epro4ostpLXmp8FDUeOEzSCZjwpcd4aRqSwnB
bEQK7FYLvg4axC1QAfzAZKO7Z4bvzmQdiyM+SkyonjTgPDfQGze30+wnPXuZcv6KVbixUHe8bk8R
/kBi+f/tXXAhydIupkTiYAxThJCe3c66Z5uEb0Yw1sTdppqO1w0qNiDeV2B2R0sPkFdL5JdAEj1u
+IBYhHtm7eZP/9vnF/M3NCnPdR2ft9q34UbnH/k8CheQNQH4BMX/871t50VX6Ro+L/itUzx8pM8P
ecu/35/34snZ0SNcGusA38+OxNiV8e767KhWG933AHzMxV9QtJ1/fiwtLUFQa/l1Jhq3ZrYXT/VX
tB1u877b5lClM+zUApPOWmSkOqpODS+OXaeHaNlARmBAIHjTp+2ms6BPSd57O/CuD1HlXwCuAEkK
WB65uK7SvKcM4BYLN/1roj86K9fUyueX11RfirwnJT6f6ClAW8zV/x2tirfWnOjFwYejfbFErCZN
N7a96VNe2ZsayNK9BdGnFSuq9cD5OndBzyRzy3xHE4V4eUjN9InYZ9OuLw+kPozJykNaaQWwfaC/
Z+no5VgMu+2NrCuIL5EYGEx+tAWB9LZWeyhmrR3Pc3ZoUV1A4hptKbgJzfl+P/ftBIDoAc3sxK9H
M0RjQA8pGf6lbIuvUKo33Yw5oVvh4Xzd3VQ7CpVZMB+DKHhWqT23KlIaAmU6mECey9sSME1bomPA
TL5DIbnftHHxZjrI1LeZs0bBo/JEgO3mZjQOCMjylkTjWQpKktD09bb9HAnnNp3Eyk2suvGQkIPw
tz7TsC3xR3k8lFlkR6af1weoK7mB5rXR1+sTqFq2GWqK0rkDnNby6QjeGsACnAIYpxBZBdfoxbtw
QClHcpb/IlDOOmQg9/SCAuIp1y0rR4erHP6Ce++idAsOOMuUOvaAUQ/dN2lXw6stWeZJ0q8p8ypN
/cZZoR4N5uXFrZRNbCRcK6kfpMV9bItDakQ3QZGsZGqVLvHXzDKHjwL+UMmoghmxL/NNKleCE/Uw
4AfoxXEAR1tsMSPhdTEwfH+q7svxpg2+28bLBxYFWq54p6HpAGDh8/1ka3lcF6it+l1RvVq0Pzhx
8F/Z2v+bmd8QnJN7dkKdK+grZuIeN0uvIJGzG3HjI2kRsZXngHLS/o7od071xFTE9HaKctv0JXAW
VoQUU+xytnLSzjO/PPyAlvv/aftddzkxUiN9HetjCGR1zEri4gWqHQQv6Has23SjC8B4enMVeaUa
GnJ0eBaiNRtSLYvDb4J0wQxPp74utho9ROF9kq6kVJQmgNiBBVzowESd+4Nsx5gOQgd8ecre+qB8
MDOxtSAK9u9uB+D7HzPzTXYyf8wIRWQVJvVHTZSf05jGniWE9rWfjHbN1Pw0X64V+nmRwcGRiv6E
xdN9MHRhmlFo+ZASpW4X025XJ3G9KbmVtW4cJsWdmMZxV+Rl4dl1wDZSasOmhkYmNvYIvHPapIcG
8pzbITSs1u2hmbuv26HYkEKvb2yItbkJa3p34m18w4ryMUFr9ic9qVJoAlnBIUS30U4Hc6g3Fi20
z9FOMjIDx3vF3lls9yGK143+hFgkc52+bzd9RMKfmiAAoBb6N0vTtTc8FslWi8b6rh4HxMGoH6I9
n6JHGLlzA6KKuvlsBaHhJnEUezTvmmNlFfFO74K1fJXi2ANuHzOKugSARcs3vZaSMA05AIDS2I4e
SM6v+4YiisHn0bUAKi6Ko29xJFWgiwf2brD8sr7To8eiuK2rQyzWWoiVo0DgAllfpHMuntmpLMHK
FZqWn5kb6BBJfeWlN++UhdtBK3hGEiP2B/B24eJdWSdp2deWL+QDb14mdMjHK8Gx0gRSP3gEAz5w
0ZQ8hlKQIRCW30Q/yt7agMvaM6YVI4rlwEmHLgOAFDGWZdxTlPFQ0wZ4eUd3PNMEx5ZWodsV3BOp
84H77tTUYsqiMKKl00eWHzogErmvkGBYo1hWHdzItQI5CN4EdB0vnCtLnCnJOK7Uomvu5tSxLIIQ
KnHWp7yz6S631sghFW42S6uhgKeD2+eCs6SlTVi3GjV9YNq+cz7ugPJ6vL5hFG5wZmIxbU4cBl2X
mQgbDcMbDevJGYxDlQ/H62ZUkeNMlW6D5Acajhe3T5EOWt5yEzTB4rUx5M1UTXsmKID4kfQaEOi5
WboGyVdOH842JEOpM1MMnl8UkxaStIsR7zPxBMUWq12ZO8X3HVTZfpPA40mxLLZBe9dKWyZNf2To
hrRjtwriFa9WbCC8Gub6LbScHNx650MohqDVigEBCRTq30PS6M+tKeRWSI1uaW+wlaemckSoZAKk
gMfZhdRe39Td0Hboq+Jmsg2I5ZXdyjNFOaATC/MvOLm8ey2bnD6DhTYKnnLLObRadFu104a3+VoI
rBwNVDXAFYM3LdrDz205WtFOc2js884tubYNLGN33a0Vuwf3/h8LyyAesnfIkRA8S8Yk+B4ywH2H
Xn6xB5xyHzCEtmwArxFtX/TFQoWrr7IgMP2+kT+1wIhcezIjV5BqzdI8KcurB0f1H0uLBZLoNZ3I
CI/T3ppkS19nZQO+aRMPVNHT+O+IGHAYzboGKFejsjqfuCfeAM1q9M1MCIVp3bzSJN3aIgeq3F65
TrnKE2ahG6AtICx/QflByVQ1MeuJ3wx65o66AMCYCgvdmXXrx41leXnR6q5TT+aTGdftZ0sfRtdE
QN64rEoGN2C8RBK70ew7LUnjQxLPkiQQa9oRqxneMntgIO6t7TtTVvWR2VrxGUSX6cYIA/mMxUtv
xYQDloI3ejOaZXRougA8LcEoxI4ENL8NUhTxXC7Bu8Mjyg6iaqpPYHnKbp0wiLwxPUxNe6zQgGmH
np15oAPYh9CmG6C8p22GMPByZt8mYUnvEbUhCy1k5engvnmKoA65KTS9ujXsznq0ajv8hUDV3lpO
Uu+qpJ921WjHu7wravRR6v1G9ghPW1bGGwRA/NdY8Nh1ioS4RLaaR2k9bM3AznaANsdPPNXCQ2Y0
2bbp9Gll4VSnhcVnXAEShDqj87Vy4h+0nJIS7UVoaQDw/KkMvTzZetd3ltIEeg1sA6lWMFfN/z8x
UQdVRKG6Zfks2HKIcMa4KUTy3snv1+2o9hXoPv7YWbg6l1UYoXfC8qPkJZLbqN5CMDFN+k08QKFV
Nkjnr2XZVKfTqcnF7AEkYRYFaAp8p98BIsimXbgm/amePVtH1yooCJF3Op+90kLeaXA6RJE6HiZx
ieR0ZB6mPvmq0TV6ZtUmngm/UBvGfQ4Y3bktTRZj19UJDltyQ6qfYS5XHuZrBhaXbdYLs0klDOi9
F9ywcXfdA5SfRyIfWU90OVx06neMShGSwgSStvzVmt2ntlgjA1BEqLOoJJTc4cnw6NkjTpx5KoUx
ONIgeK4GB9B9S50fivxlrB41fQ00qWp9gjFoJoAVdG5PXUxX0Y2QWMkEkiWk2SI0/gyenx3I3/aA
XRyMtvuUQJ2bMhFugI36fH0ufweMy2sKqCvGIKGKDNdSBHJo6hQQPcStZplWm7qit01k7wkuxgRi
61OdWq6RSrRJ2tpXMljMjZxwj/f64IoQtA8rv2Z2vYtfg64f9JWAkREBx/m8k6htowk3hM/Smwr4
qsAqXRn+cMzGCyAiRozUi+R9rP+4ble1wencFzjHuHMO7tysVgjLKI2R+MK+JdMxbG7qbuWGVjnt
qYnF8Sg7Q05WPxBwV70091m8Eg6ufX4xcROCvtJ0cDFH7ZvJ3/49x4rK5d/5WRyAVimNDl25xCev
1tB4LDS96wuw9vMXx59J22wcGxgQw4HppYsXx8qZpDpgKd7oCJOgt2ovm6ONInWoBiw8cAMtc/tY
0H0zGtCv0TVwOdrNB9jaZ8AoWGXxZDLADXDuUqXgU5VPhKCMYHnRNGK76Jsu3V6fN9WogOeYVTqQ
CQIJz7kVEeLKlair+bGRu5XxZNv3Iv+Wpp//NzOL5QnGchrMEWY6Azhe8mTyhwEvTSOMVg4A1bkL
voZZRAZN8xfXIAiXcx7FkvgJRHfHEoiy1oCaFlj7igknQWDtrw9M5XdoNsKDEL1s6P5cDCwNC2E4
En43kE0fJy7Fcfc/WfjdF35yk4hK4+046sS3uueheQGM/CPfR3kblHEOSEwWfmZbNEbw8H+kXdly
5DiS/JWxfucsCd5r2/NAMi9dlamj1KoXmqRS8wR4gQf49eus7Z7KRNKSqxqzsbGuVhdDAAJAIMLD
XcfOYTwYzOSuSdOFZP4cNheXE0F3mQFupDMKNPCPNrytGm0vEst8DAc3WtlFoT7lQ90HRWllXzXT
tgK1NMrHThHRjpVE+Clpw4BSJEfrOKmfWKW6t2B3TJ4uT8CcyyCxh640vEwRO0kTUI+dHvXpqO1j
PdskLnUClbS3JKwHLy3pNa8Xi65zToPLEhcUuoaMs2o7UsKZALYUToOWoTVvt5cHNPv5Sa1m4guY
RANO97RDwYyg1DHuQAbgv/0WZ0tn4dyUgTkVv7819QXLxI3UdrmR2CHZK8M+Lb5pkeOXgHWPxlXb
/wKzNnoGf9oip6MR1G5KS40wmtiHRss2p9nCfM3HT0cmpIpM3bNBALxO9rUzUmRFi+JWqUiIuTMJ
2MOEujY5Y9siFSXgH+gi1/TiF7ikQVH+7/hdhkgAxJwKFAbMfaZqkEhLVj1bOIOnZZdDI+xAiJ/h
5Q2k1LSoRwcJ0bDPC33EIwQiqkZxPyGbIa182fd+hHtnVoB3R40d/FFINJ5aaQa7yqkD3gKtZ9YX
zuzeG0AEYHpEGdvSM/v2PepKth1DdfSosCI/6dOrzLztdQNc4H1uhL5VUfMuchVwcpIuNHykqurK
K4SW4hCk+pcGNegVWC1R40lEs8rAMsG9UEP2AoeF9S5UO96NcYc7U4gsWYvBsv4oVXDrRtQVvmmI
YtXpFbkvu7TzIlLWvWcX4Z2Ls7tsSz+KNgrf5LbafsSiTA9kTL4Ts46+xkxjK7MbmF+UeuE5uciv
cdxlXj8W/ZoMY+e52BZbNUzzt8vzOren0WY8Mb0B34dA/3Ra9by1eVFm1j7lV457hWzI5e/POQe6
J8hUoUbBQ/5+2mn9wAy870M8VupGAYjU2qWQkb9sZnYYR2amnx/5YK4VOk9M+KBa+a0RdOXCy25p
GNLRN5I6ixjB901yAz0EkxzaJcLTyYFPHVwD7gGNHbjG0AsndwxpysD7PAfVSK5H9s5tgVOJgeoU
I5gDcu4M18nQt0Fd9ubq8tydjw2GQQQCgompF1gmMs/NwdFApmyCfgTPGmjHW+kKh+5lI+cLdGpE
WqAxp0AQ5zCS1htK/chZWKCl70sL5CQl1cPp++qfXf2QNQ+Xf/2ZXqvp90eaGbl65DPlNIhp5RUm
MDVR0u82hWr4faV4YW0jRG/4De31DRkM1QMfOzTdO/amjEu1qfOIGpbR5I7ErT2VqKRjFqQdSpv2
lrFX63Kn48kAjXq6rhl9CCu+4BLns4mmNcTtSMEg+Y2Czul2IiqQW2NpG3vLWJfVQ7jU8n4+ltPv
k9Pv20U/ZIYNBpdY3OB/yC8ysnaT4PKiLY1COttiYzR0Po2CWj67b5fAwef7ZhoELldkA4CgtaVB
DAC2AryJQYzcQ/qDs6e4Wtg1sybMidUKQS4gbZJX07R1+wqOtRdjZHo5GXK0uIlA1ePN5amaXRAw
owJcBrQm3oenC6KUeMaYwM7tXbCm3uu5may7PkxfxyiKHqt6/AWyLsTFQIZCkh0+JkclEBEYOBU1
ztPw0bzV+5fLw5ld+aPPS/6rm1ztnAGf1zRPuyZLlejZzyMOAchhSvM5UixijMItTKMw94DgG/U2
Xeosmv8++regiOuAWVRyXGKxEhUiXJriqlCAk4w+fmF6wBj99/cn+0e3ZUMEUxWO75voKr91i4Ua
46zXHn1eciauctLX053fPTvCM9VNvkQgNGcB5IY4nJCWRvginYUIzppwHLH1SmdXahu9zDZtWS7s
iblVODYirXIaCjMydRix2HXlZ8NC6mp2DBPB9CT8Da5d6fOoA4WxY5XmXne+kOKmIb4wVp9f5wnB
AnJklLBh63Sd1aYEH2rvmHh/7BDTFr8ygkkrADrvyNrLUJwQREgAvZbWXmWBSJ6S4m4cfiGumygK
cMpOjeBydRzSCabQDISnUIHq1gZ36lXf18X28jzNnX4IfCbAMmhAz7ALeMNTXLwuOMsiCAYoRnwL
FryNGrU3wNsGv2AL2Dkkx5DdRr7vdE30QUDdD+i6vdI5tQ9uYXqVaGG9GfMOGDGix/rhssFzNwYU
GvIASJMSyPwZ0l7pkwzqHyPX97zZJc526ZI9d+MJaT35F4Z0ziIFiv7YoHFh7Ae996HsEKSRtnbH
pcrNlO+So+MjM3J3VUJVkFaOJSIGJef2pjJDutd7jX0dYkb2UUIyoOZynuzGohRgwh/ip1+YRpTm
VUjxAKIsC/A1VInB8wUgQIg8Dht81ogFz5hdqCMLUjzRKV2MjJGt7+NHkWxzsvvPBiBdKiH/ewDp
mHpD6edsiUZ68qSzNToawDTAo2ulKAFJVkcLECAS+3m11ho8prfGKxSiP30swOkQFDkTT90UpZ5a
KkWRxazDW8l035xdrH27PFUzeUV8H0kYZOVBN3teyKMoSv9gtA3JY8u/grkUffWg3/SsiPpUCPRj
jV6Ccn6K0m6nrVsr9u7Sz2do8Vv8wHeDAmhi4jgdJRWmqOoYpdfxnRkILu8vj3LO39B2hLo7mETQ
hitNYuRWCQ1bZu4Hda+kz9rnwTmoLkwNCwC24ZKTb5+sb+y0weWx75F3BVHIgj9P96PkbSCNAd7Z
dKYYSeYqLCoTwqk21EsTZHZy/W3cKt/QXePlBiSxuqX8/8wxByJq9CTj5YU8iXwRKTUzc5JVLohA
w6AMN8wp132ofN6vMVWoL0z3KUIb6XJQRWmA8AviDDoIQFFW6D+fDQSnCqCNOK5BrYKH5KlLVbGm
l22h0AOtvr6L6vGyR81M0oQEnfA+hIA0UwppOKCGesYEO+joGOkCpn9zuwUTM057YmK6J47PGErT
yOxhwlwruAHqBbaPmSMM4PkJSgjPxetEWgCHM3CiOy09OEm3g2KFb2h7EBUive+r4/rybC3Zks77
fEggf6l29KDEq4RgOL7yakPkUn+4bGcud3EyKOnk10CUq2ic00NbvGNLeQ16WfXqNhHRlYXulygH
zqwT5QRv8prOXaLUnlkydKtj00xJRnRGycfYIADjjxp6sM0vpWe3C0s2P7yj70teNxgpLUpe04Na
rc3wiTg3ZgVqpO2klcfjXWmszOTWiBYeObOjQo/HjxoqogLJEfE4ASIMXQmHuL8qV3a18PlZ55hg
tASYNjwyp6125OeulugtSRk9pMptZ42oUDymLdrwIbc3RJ9GAKDTAo9wYAxBSAoO91NbdaFVZZSD
0IkOvtqqnhm3C+fazMGAWxT5JISfgOzLuOq6BvQ1GRxsJLAUafy2RspEMV4u+/mcETyLp/LAJIdk
SMPI1brrob2VH+LOTzU/S4Jx6UpbMjE5xdGqlIlZixSkrwcwgAZp/wTNhxoliMvjOH+NQO/haBzS
0meVymhFMY4wD0zHAzDTbNYIri9bmXOwYyvTb3E0lMqhQxYKI4eob+sX2fdmcFGyeE/SjeUsLMzs
Dj22JZ0AqnCrUklgyxkrtLuoKwVISWi0eKIrP+JWrLnTvpKoCiJX7JUcbSr/2VilE8IGv41rpFZ+
EE3iZ0jX1PymrDdRtTXShUN9dvEMw7GdSd8BdarTac0T9GiSHos3GABy6ne17ffa2rQWzMydPuCi
/tuMHLtRFDw0VAjgiDHx3LTyOFmorc+6uokgGPStP+qkpwNJiBLTuCKYs+EbB3eOcN7IUnf17GQd
2Zh+fuSDOnV5xoGSPbA4SGw/RUkNtFpLF8TMSGwVqjN4tgHAeNY3qzdVAVrwPD90wBPaUKFl46Mb
fzoXghD6yIh0MoCxRVXRHpujIekuS74P5KpYAtbPlJNPbUgHA0NGE0AGhCMl31j2jep6iLMabR0D
xuteO/ZLs0R1PLdzMSxA8CD7DZYFmRWrznVWZ1UJP0MlFCQORXjFo2uGImVrvVn2C1e3ihqo8ery
hp12iRTbn5iVQqM0V1I7jGC2AfxphIejFDr4RHh9u+IEjW1L4f2MJ+Ipgch1er7iBpHujsx0Mw15
9uxA8gBnBKDX6ehbSwqbM0+WEyuSk3CnTJpQWNkB+Xsidraxa/rX2i2DBFxBzfh2eRJn/R5lXRV8
aqDHkIs4nW3VVZEq2YGRPzX1SSvu+mIhclgyIa0T6wstNwuYKOp1m7yndKUu6dXNusLRKKSVAVan
obmNjYUnx1Zj34z0qwtxjLL7brLnPL1i4ULktTQmaZEG4XRo0Ezzg1rYq7J8bZodU/uFG2nWCOS2
gKKZSjsy44OidZ0InQGnq3nNwk2H0iGzf2UgRzakgdC8aTLejjhdcx+dN7wIoOH0eRfDUxWvC3B7
YCDSbce0LHEAwsgOQ3yfM3DVPPSfx58jIYvkBDqjkAg+A96C7opA16vNDq4CAocdqbZF9yUclpD0
02TIJw4QR0iGIE06NR6fXkVKFnXAuHTZwez8qttS9f4XZuro+9JVl7nl1Eo2fX947uIXpfhw+ALS
ds6njocgRVkJob3ZpyLDazVI2zuaBL/Ar4/FOBqFFEhZDeQhCtpnh7FZRa7m6dmOJ0tn8cw4kOqf
lIKQdD+vDeqW0CjQJNWBOaDQEmpQOtcVWQIkzFlB2cWZCDsALpdvNmq1VhSaTXXQ+FWlbY1qJ+KF
DThzqSBA+4Gs0C3kqKSjq1PCEnIETQ3X7QLd2GZooamT77HYXPatWTsuKqmA6U8wLGnhY6WvhoKh
BcBwa48L13OSFrIXwmuUPy5bmps0qMUBCAH+MQcqi6e7BHVVmoatWh8qlgVl+poAds8ZWTgc5wId
ML7+NCNNXDUw4sS8x4C0MojTFK3LBYhqOj/SV5lotzR2vL7SPVE9/2fjk45MUSv9KJSxPuRj5vfW
HTWIx5YS8bOTCKI4sJPhVj4TXLIrM7KKEctVd8NVl/SbcXgK68/Ho3hnozY3SXiCy0U6mQ3OS8ew
eH0ovqoqsi6HEJ1Plydr5siEsgPyulPaAOGF5HbAjejuYMO9+0zsXDMP0Pa2EF8smZDOG0RLepu4
MKFRUHZHw3cC7N3lUcysBqp+LkrhuMIAOpV8bUxIS50yrg4izbd1Q++IqNaGs5Qu+pGOli6YEzuS
a+U5AdoQL6pDnmfiCkDz73Vng3StoPpNZifaDmAV4gPFZq+E2YdeFtrOLTfsD71TzUMVqea2jPvu
aYxAlJkqDLqBlZGuesv+UMq0hUoMhAhqteyujZHmu9qIPtIWSb3RUB6tqjL8Rk+Z3wzO16TrcKba
xsOopvpGqWx3W7pK+DgWKrl1ojj/amgs8a3GJV5vCjS4CJL4egsOG7sKQ0+r1QQJltb1mTsW29hi
9bqKWQ96LMfYClqN6DQ0Bx+BQbQlVqkHKDIUkBVI4scizZrdSInqx71mfHWNnK/A8WE/AofY4FGj
ts9dxVo/tKx2FcW1i5+66pcYzNbXjlaCgNzRomdXjSx0KYo+8wy0WQFcPf1jlBr5qkhWcXEFybHs
Cv00Jjim3PZLXRjsKssrsGtA3sgb7BRJroEom1Y1m5VeK60vGAHBX16BdKY1nNVlH5s5oLEDXQcl
K5QOQKV4emxqFR+KsoqLg128dNmXZhy8Cq+mpVB5yYx0Og8l+JIzGhXT7UypF2e3McDuxfryYH7k
0WRPxjMGsRKQipOG9OloRBxFCrykOFBjtLehkUHTD2Vrn1Us9Ux9UDajmSgBqRjAuV2VeA4ZqDck
lnbFrZofUk6Trc7b5IZCWcVvY3W8HiyerUZIXtxzqqf+UOqGnwgVeEe9rQMS8dwvnGZ4GrjpbljS
jx6pKqxkVb6WPPnoWpZu+sFtV4oK3sSociK/ds0qUE2o1pUC1WBUiRwvp4T5Gp5Mnkb6gxFy4TFW
O15Du3ghLT3NgjxLx+fKdO4c5TasiKUj9N+rQ5V+sGiVgrxFBfVs2e9idylimnlXIrH6Q7ISp/EZ
ODGyG02t0rA8EKBILHGolGcdRV6QPuxS90b7PLEVKMABKACliD7D7Va6xpig4Fcc0hqRppbcpXyJ
AWjm4IcJQDJABoaI8wz4NuYQHbSz8tBXY4fW1lRZc5Y6wYIrz6wRHi8T8YaNvSnfYGmdFAmA4MWh
3qXRDabqP/u8dHuJJo7KIVHwefP1xmVvl78+t9tRVkEpEqjq6dFy6mBxoimt2oKzO2o4JGjsgnog
u629IlRukINcmKo5d4agH9rrwY2CyEFyZwNXTKL0MawVKTIy26yOPK4iqkh9hS9VjOaNgeYOdV0b
MEHpTjYSpjd5nZcHVkGd/slE8B+5aKCoaq9xFlVQpjq3vFOBqf23NelmVpwhchQL1nr0w8fh6EVK
wJ0XpzpE1kNFXyK18Tr6enn15rYsuu+m98e0eHJyRot7MA/0bnEwGBR+ul3dUi80FJ8P22TYUKv2
L9ubC3OOriA5HhQhsUdNhOzQjNFKETdDCJTGUnPyghEZlsGjmrfKACNxo14bUbrrFe22CsfFZhB5
xQCGgDohZOTxgkPoJrk+IBum2hhuCVbROuhc7jPONzXSx5fn7MwNJzOQO8CLF5QcZzE00kChY2QJ
NAqt0svaLw5E692rWqAqbD9eNnW2mWEKWFjU/aEAjLNICtdtC4XzEMrTe/ByRECBZTsWK17aubs4
XyIEOnO9yZYO1UUkpRFnyvc3/n1cJhXDsNBBXQY9XUUU9eB1B0HQZOEWnPbOyd76YQtOjnY/iNnJ
eS5hpVVnRFm1d/iTWjGEB7+wRqAt/rcBafOOMchZxjCt9kOjBE53raUvBtqqIFukby4v0Zw3HFuS
TkBEvoUaqpg28yHrgxKP0WIdtrtxWHCFWTuAs0DcFi84HBCn53oVdoJGIq72kV6jgN2r2yQP0dnM
9qNBrt0xXrA363o2WCQQzYHhVr5HFCvO1aLDuGL9nanvmlp4vH3TovfL03fmdXjvThBLAiAiEnny
jV5x9DSgXTvfj5pzY0NmDFQiYCx86MN2E+fKdao7C0ceYDOy98GmPXEroxQHCV8ZRw3pBDGWGN+e
pIO21mpL84sGiZjCskHJ2UXWSslZ5MdtyHahsBFjirp4dmjYXfdpnwYK2IWuwK6SrA0ajUFnJGgk
yIzG1908XeMtyv1a7fBTtwNJHLMDo8mfs6gHWUJsKRA2czoQ7ik6APspeehKO1o1Y8M9J6z7VWf0
1VVuoc4wcHDTt4PQNsLqLG/kMbsRo6KsSJK0dzyl9kuu5soqBQ+Z4By6y3D0Mls3Wo73EIdu50Mx
3Gh9dl8X9u45Xo2xtXPsys/vlZ2S9wdLIbukI/kKDOnjqhw7EARqU1agRytOS0zqJ2qJQgu2NoRd
8PsOQ5QGSZ+EvpODk3Bo0DyRlkL1CMk1P6ZF49mKo29SQYXfjf2Trig8UCrdCqjblOumG1uMCL3y
Ca9NvwLeZkPS6DFjo7VOlNHxC96AvKINe1/Vog+b5xCcEyxfKQVHHpnqik/BHwVSvLBeKx0AK2TA
D8xWSYMmFoUn9Fr3yhIRwQD59G2huh9FYjGvosJY60OJwphjxLs+hYRMHYUG5D904lVhC07HXBMQ
qM7rtWqI2ItJQvzBRBFN7YD6VarE9BwGZZuyHUNPNzHC1CqIn1l5HjD8yn+YthlftRQa43XrtusE
EsFfkB6JIy90xmdVTdIYwt3WsGlcXqMiYnXXLrSasLUs3UvT0dimom5WqLuBBLnI02TfVPq7GEz1
xeEm31UpSGPiHjn7QdOXKOZ/4H1PjmSITWo49tFMhJ0BdPjp+TKGeRl2aFHax019Yw6VB7rVQ9m9
NKZ1AwESLy2UQ2np13Z6V9qgo6YbHvJ7UW1UFTwXfb6iie5RK4UHhLe0doO0wQMQVKosBsdlmXij
yII+jbzMUj1neGnp915Tvd4Y/BHHC7squ2jVQhgcsUGU3UW9iQMu94zwMaq6VVh9ITFEW5tNghdT
aZj32tBsLx9FZyfsNAOoWSAFZyExq0rvZCbypB7Tge2b8rvOuU87tgrHtyi+Uxbbb89CIsmWdD/Z
HOqhmt2zPcDkBNgaqKYn4tOt9pIR6WqKFQONoQWMNOaznT809svlCZt+yTOXOZqw6Qo5esuqXEtw
zOH7yF95bfLqLt15SwamFTsyYMW0CQkaRfcxDqURzbLB5QGc3XHSBEk+bxogBrc7DGCoESTcF9Aq
qx8bc8GvltZaCuJyBjbmVmBntXbol7z0oH0QNMrCu2/Byo/k+dFclWzsLapgLFnlN9V9V30NjYWo
bWG6fqACjkzo3ERacYSJ6k/N8bLiRmkDstSxuWRE2oWOnRVQMMea56GX6Gst+ZLXvvVpAp3TlT9L
71IGTbS+ZXvk+MzUNwoPRPCXnescLS7ZkNa9cmlrxqnK0NuqGqvMUJBnxSmLG9PRV47VQHjGJqAl
slXobA+KCdY2XL4Fy/MVa5rXKqPvWuz8gWT60sEwWT7buNAKAn6DQK9ck/yeacLNDavBQlL7KarB
MtqvBuMF8QWIjn03jX29X0jZz7qni4oDcBTIqMvhq2jHkjRRxia2tZas0S2bfyzMt34+KpRpgYUh
wH4DTiidFkBGO5wMVra3RbVz+DWJ1n10g1yOz4CQLNi6qf8w66c+vaHttTW0CyTYc4cVGL5UtEtP
DS9y1qhwQOvQNYTuQ3vf6onXQfzm8giXLEjL1mYD0hAdBARyPahHn3+6cgOHPR6B5LCI80BIiMZy
iAZ2wTgqnlZsLo9gbnMfWZDJZQan4DnXVbqPyFWMOkIVg2pd1QO06S8c7XP+dmxJei41Qu8GHbVv
NAaNq4JYK8OECCVZAmzMDwgpBxuxg63J3Qap6lRmZ+l03zbrqjtE5jZFW/4ScfysFeRVgVSDuNMZ
GazaUg6yRTvfp6ClJ8VrPdwX6vdW3F9enVn/AhIbImuQNYI41ul1K2zW8wzw6P34h5L63fAr7osD
AK89iKcYxmT+6PowwqhpRoAu9230kLI7OOOCgbk1Pw5hpQNANXqtdkOOcMHd9A5Y9VdqveDAsybA
yYVGAFBTniVkkP0mIYs1tu9j3yl8ZfAK9Rc8FxIbqJNOZcezPAw1Sqe0XYQLUXg30kOpv9RkoQo8
t9DHJqSDZOCqULJuivWTIEN9awlYOztL8FRknwFwPEvv0GKMW8ON2B5US14flp7hchwmnwbnTBcs
MCE4bEH9ckaNwSujzWwlZXugjVblsNMttnCH/+BbP7spj0xIW6JpI9yebcL2yL1ZQVNbYuc0huHV
hLcB6q7xRhfsqWfYL3ws+1uQudKtKfomIGkNrl6ROt6oxd/sjLneaCI9VDUxSk95lPtjokFKsxqS
FfIR1sruUTodnFAEdg9tU0jt4eGo2Z9uIpcmbbpFj3bhgL7MBNbZvqixNs2XtvksQviHAWT1DDxc
0cQv3SJ2l+VDZjt0n5qvXIAst9ipJF9YmFkPRof3X0bkaLdDhRCt3jAyapnmWQr6cCKj+yUjkGme
FJiwEaXzhNUt4okiZsiIdt4XFX24l8/b6e+fO9fP70vbMA1DnpYNYiK8jiO2GZx1GPTtlfZy2cz8
XP00Iy2Iqod90UYYRkvfwvTGdP+8/P1zvfgfK/5vA47UMciyoq9Eg76rLCyu0TwYZMa4GvX0nlZa
YA75CtRdV1mo2j4Zh1VsIQ9mFKvLv8TskQPcyV9rJceXtt7yNizR/ZtXXyAk64nwqTeXakKzMwnU
O2oLKDSAbuV074QRMEDCYgz0FMjuIRGhm0ss3LPjODIxhQJH29PIM4KjuWZ7FcmtYWi90L7CGbfg
eUtWJM+207jjZYeBgEfEB1eMD4UnsEqvL6/J0nRJ/k0iYYYkLjFdY4DApf+0ctnkd0dzJTm2C25v
8FkXbM+G58zNkTq9covHbEn8ai76OjIjk5Iwh+JkB0H3PkMqaCiIN0YgXiRvg/4LL4hjQ1LMiiqD
UvUGxlPrIVYjualG5f3ykiwsvCndZ0kIKEpTYiy1Vq66DOFqnQQ0dRZK3PNmfj4wpUuGwgwlPR6Y
WnE7oj86J49acrg8lPll+Wlj8r6jnWJlPdfDsWL7jlheym8VxfajXEAdYQlHMe/HPy1Noz2ylHAr
KkWM0YTjS6oqz3xETvfyYJZMSNs+st1aKC1MFGLsPaUu73lhby/bmF+Un09wae0jdUwaoWHTN9Ak
+h7Xa75EyzG3JAT5YyD8bLRfy2xYIRuiIiNw4EzbhGBuJ8mdy1YR1BEuj2TezkQUBD5wlI6k46t0
+8i1mIORoGrSttTnVge+vpvy0yzFOGEI+pb/NiSdYJWh8NYsLZxg6k1tNz4T0S/EGMcWpDNsEEhE
9AUsuOYVlAfyJWGPuUU/+r784g5rtScMzEF7br+r5Fmvrutuwa+mSZDDmGMT0rFFEo2WKEZhexTr
jiKrVbk3Dc77VnnBK9Ov2u+XV39urxBwCKA4OWmNOdJeGVG76GzU5vZd92yCG9lg3y4bmIvLEFmC
ZAEST6CSkNzL7biSUJcWkMYBbsbcdPFr3GVB674xoGku25qdPNR0Af8DMytaqk7Plr6Hlmtq4kFJ
7Ou0CczEU16jjf5KyEIbwOysHRmafn50iOlJWvYpgSGn9hAfDePqFwZigXt+AhGcQ7NQnalGt7Do
HmSlQahHfl7uGXsTdu8r/VaJv142NzucSW4O+qggJrOlMxk160wrmIv8Dup90ZOdf7/8/VkfOPq+
5GQZtaANwaZ4EpUrxUeINLjrrPpSLjFiz27QI0OSsxktukITEwMpEuEV0b2qMK9YQh0uGZHOMZI4
0De1YaQW9RO0FO4gYeRrYBO/PGnTYXV2EqDFFVxxyPKe0cWFULbTKp0idy/SdYYya/FdHem6sguw
8FO/MdlKZOGC0dnL4MiotFKxldY16abMsgveQBqIKCh1Fph6E1we3ewkom8D+rFQWcD/n+6g2nW7
sJs8nGt3ZoOi4CZpFzbp7FjQsoEcHwiVz5CHg8ELXqoa3TMUBkL3pq64l9AvjvN4eSizu+fIjuQP
rpUiUioE3ZeK/5yVCxM1/3U0nJigyELnpLQ31UiErRO1+Hql3QyGeFQcsRAqz64FOBb+NiEtep8A
tlbFHO//P0j8YPKb1FpYiiUL0r5UO1GZYwkLWXSAWF7X3jjhQhpu3gRGAdAVSF1kHEprp4lRKB3d
d+6bmn7tgVjnz7+y0D9NTEt1dOpD2QS4T8j17nvtKqOvZbeQ7Jnb8egkMVQL4izAK0oxpRKrueVE
iFshRbmzmt4Toxu42ldh/ln04Ca6M9tfefUdm5S2IVLICk8JXshJVN10PAusEeQXjnZVD+nT5dmb
WyBEs4AKYT+eKwJHhcbRjDEiOEsALale9Ub3UPO8bGRut6BBSwUmCbi7czFdvYFCdIEpdIA4Vktr
FzlsKcqYtYGqGPB2kxC1HNFYUdtmeVjl+8wj42YRbTf3eWhHTMLeKE6cyZFw2hE8kmIK3q1Hs/1C
Fjb73OenjAuIxDUQkcoYsY46HZD82CdN7tHBg07451fg+PvSYaIMZZ7mEU5DM187zANc6HPfR/8/
hDZRaHUhrw7hTWmTIIrUmtjq+S1I6jzbeSu6pcZ4+d6QLUh7Qk9B56iVA7/N+q1a3lnuU32TLWlP
aPI6wAoeW0DdYxEIgNFSoD8ornD1PuG3Va99IWW0FmH0qOlsk2evNHpw4nSfu1PmWrtSlK+m/gK4
V+y1NFu48c8SjtMvYiD+xy+DMhKRtUpyqE9rg+20t2HlHqjqvnIWtl6WhIbXZulGJdZuMIwtOKE2
dqW+6XEWe+ZoLclAyoffj18DpWyw/eD3wRF+erg6jVsBwoNfQ4O8lmu7m64x4oCL/mkoY0CXMpT9
HZPGnj5Cu+2yT/2gSTuOtbAZpiZxFyBXAyLfcqNqBFprdH229e0IrPIm7Fp6ZTcMFDqO8O0k3CiW
8hX0vc5tKZqrMDW/1Xr3YUT1d21on7oIiKbEDR9UJwHAnFD1LtR4va5Rn12For/PoSUV5ODUB1Jv
DOpE2cXm6MXDsC7s8Up3xztcZ77dhEHeJqhTDGzTWnz6B+4Zwr2uxqLwoPTygcbUG7PT0gANe6nv
RMl6LM1NAqBll6H01FTRWk3VnUtwVajtAyV27Ct2/hZpbbYwZefui2AEkRUgtNCuQs/46XK5bTjq
zpjXt81XGl3p0f8hHP7rffjv6KPY/9/cN//6H/z5HWSRdRLFXPrjv759sDph/zP9nX//N6d/41+3
yXtdNMWfXP6vTv4SPvyX4eCVv578YcV4wsWh/ajF/UfT5vyHAfyK03/5//3hPz5+fOVRlB+///Ze
tIxPX4uSgv32149233//jRAEhv91/P2/fnj3SvH3Hl/TJEsa/nr+lz5eG/77b7b5T7jBFH1MPW7A
sOOC7T+mn1j2PyHVDBEg0NpB3QgEUL/9gxU1j3//zdD+iZ4LMLLgrLEAr59olJuinX6kW/8EpZoG
3RS8MQwNX/zt71/uZH1+rtc/GMLMImG8+f23Kcj9uYOwZ6dX99ROZFhgCwZXwak/GGbi5OWouxvD
GVgAOdzyiTdN/xyqun1rtwq54WmlHdyiXZINwMl/GlpMBwYo/UG6RwhSGed4mJBUqg2wobYhvZ1t
taQpnzBmu70e7DDU1lCrAPgQiFIRWKHFuzXQmddT6WE1jCJ/b2qHBRCu1A+tM/YbZ3Dtr248Rg/g
iW/Qzsh6Ha98M3ZQpUiiQ1y4ZNsTvTs4mUuZ15pmrQUxRy1wzcah22sgLXsLQ2Cb0zyZMOxDeFNO
4iRIs1hoimu8kMb1m2UMfDvQCLAs1K9fh5xUo6fwXtPWXaVQr8Y1yIN2oJDYcMPUUwYxZJ6TDczr
GlRj4sZIHjoe6teD4SR/8qLJ+Y5HVKs3oo/qImjQdXvAI6j2atvNb8o+jG6hHF14jHe4lmlGyi+4
7Czu5W1Zvbv9WD5khaUbQYvnwHuBKusfVRqxlZ2jQfV/CfuSJjthLstfpAjEIGDL8MZ8OQ92bgjb
aSNAoAEBQr++T1Z0RFd9vaiFV47IfPkQV/eee4ZspnlbIks5UUWbxEtbu2ZYaQX6aPpGtnX+EYst
xKQqvJrLmPTzWLRNEJYelCsIvftxfEcdMKXZw/ybqLUNdbqP2S2Tbjqj+PU13CHyU7tQXkVZZEsF
FPc0yKF/3LNBHpsF9W4Mgv5fpjZST6Au32dND4py3IbLXbKk4S20EangeuNuFCbrryLtyGHzgTkN
zTA8blJgRT+v00HLNeqLbXM/bdIJMEbdOn65wYkfHgHuV4gi49u64iLa+0i/x8tID1Gytm+26Uml
Ot+GiD/NUnCH+wDKOeAnxWCU/srZljw0sbEI/WrXUpH2m6vLZVsJsoAX1wfmAuwgvFfLLI+7aBwC
K0N76GBa88tmOdja5j4PTI2r2gMn2eRpitx3FGqgnyxSZR8mql01tm2ZCNV+oV6Qi0jlUGpP2wOf
AnudyBgfuIrIuZ8EfQeDZC6QHWOPsgNG0Ytg/Bximz7N6b7/A8+4E2U87N2L8nzy5dzBHmroYlsp
uq93HsFTy2WSwf4zHayHoCCDpVhnYeWDfZ31dRQ142GcWnWe/Q59dfjHRmtzZ1olK7wYvzWKSMHG
vS+jSEHUs36b05H9MWEk+xtlaON6U1qayxrZLAdYDpM6mVv90CItTXl8ZY1e+kc0ZBhN3JRctaM1
bZk5cv5tk0Sf1Ryrshv9F5PxeXFNraRaoDOcx8M0TqVvCZyNIG6ju14/tpBemjz8Y0QfVlHQ/iX0
BbZp9z7N6lGoCWZp/MmJ7l3a/dUwc2m66BVC3JehG59Drk/9khR5NFZZvx3Z0t0icDKaxs1AARGH
Nlq8TMOU1lFrXiF6/UX67d2k4H9/Q6yIv02KoaVH0bzteVIlw/qbR/ErIp4+d77bGyNMPhCwbsou
gZf0HPZfEAKjI7DO3StL7oadXVYY89AZZhrYzHjzd4xiiFBjclGgYxd2bSvtZ3A8xfwaYF2AAlVG
zYRDuGhegA1zZ6F0KUhvXuNd3Mk8LqIAa+RtLlqfnAK9FaajBb5UcPUNtxFI29EfCEUhQVTM3paI
8zPsSYYTNgavMfRUmBQTdbK8138iTqaqH9vh4GhSDcP+QK0E+4lnf0kekRMzyaXfttct6eI6SKx8
oclah5NoP0Kn+29fzDIKQWQT/LKOvoj7j01CdcboUkuW+XJA/RRDUHr1mawTvCmAjLYDtL+hfu7H
SJU2R7W37H6H8qD2HTRXyfiG7corz+45pPF9hKz0cZi+mgE/3+kQ/q9hc7PpUsSWQk2ybM+wQy8m
Nh67AD5pOs7KLOkuYg0riKg/od9/cC64IYgWbm3r3WbFt3fkttZ7p57wcCtnshM8ptUhcCmINHx+
tt5VPWKNYM871yHjtSR2BpPHn0nc3bRJ6kTSEheohsWYQ4+v/X2ISrX1EvFF2VIQmUKv1qCyse5H
27EfoVK3OMez6kz00dus7vIJLnXjw2DoE0wD+irI+othMPYKSH7Xk5mXENzIQqsdJ9B1RdB3Dz0k
FXipX8isii7FT2sZm8suP9NBbKDOphrSAtBsfTjWdk0e1gwjY6fUw7aud4osP2Gde99kSWmb9peN
unLbnSsbnqfHPeiuPpsR3JLPxzBIbnRPETFm2DOG56to1P0EfcrSfw82E1Q1kOEhSaTg4/oE60CY
gkEkE6R7PXMbFK2Mzlu7rYX1eRGosKKpKERj68m5k03eQgsysCCpQQjwkteJ0Qh/axHdaqm5c2Ny
c4r1x1j9xfvF4ezZRaWPXHpt7DKVSYu8bI4Cf0fhTFD2e0CrcHKvXG1xNQTzbgsZBtiKS+tefcbI
ZWLxs0iwh81HOErZCb/N99Fe5aNoceg3nB74KeB8B7gGUxzW1man3gcrnj9rSodG49IF035cHafF
vOy1jX6pjfXVHq9NkeSElXkOAaTumuHaZeSWtjt0Sqg0cu766bAOun0hHWrMXCrnf2F/89zI8Z1a
9uCjMXp3qXDZHbyv3jI5lwMyptctLRKWXrIY35RI6jnvDyP8i5HR7G5ZdGf1e6YwQawxHtNMuscx
+H6nw2KR+33cimqb6HtK0rd416Vfh6yE1+PPcIQapWn4cEiwtCpSN40P8C7ixRbNnykzj941kKzA
IGM37NJ63EienlJq3zPd5DiI/a/FeFQt8N4tdCKa8qlI02EtoIPQhUlWFE4Vf61T+iZ3ERcKnK9q
VuJ3Oooyt5BDdXARL2frzp6YFgdKo91qxcvShmdF2GnS0P0M6oX3/E3M3bUhcbmn2NiAwOPSRNxP
5mUJkEvn+sqNMOdsXCH49LrrRYNjl0uclPzIN46QM8gyEB936WGgBf13gvZW/cwXfGeNPIcmOGCF
zvHdBD8QmQYioLzsg/0Hw4BbbvXFxOMxN/lP13fPCpmjqcpq2ifJsWntcySFghYJ/iEQjX7yDPHk
Ml4RNU3SS5vuV4rstXncUKssTj6MfhukIwUnzRtWGk9LFfDKO1e1sKPKkWZbunS6m11jKsiHfKlw
UIt4O3eO61r3+q7Plq1YUcG+/dcLhuzyQhPzGMbTbxNYPK146o6tMktF4NFewNohqq17ac0UliEY
iPiF7JAt6jqQoOwWFr63SRoWUK8/96tdqy7bFHLUWnxqaLrWecuKcFtPaxD2RdDpGEo/TMyLD2y5
xqw9Stq/uURPFYNebFlovSVLTedAHDPZjIiSpHNBsjYqgpmGp24E0y9E712PO/9hqYK0UVwgMnyK
OVqyDRWlWGz6mZuxL4zjFdsjUbQq70qC9qJaWQcP4whtuOza30OjkoIJVEoAy3WudVDCvfAdo+IT
0k9uMGhAyGWq8zJvGL573fx1KqnIuD/JbjOFMik5wknxMO2Q/zmHmggrWdQmvk8/RphAX7YIDTjO
1pUmO2ZltG6nts3OTdchEdZAHwcPoYJLRMV7/o9+ywXaybwPZHlUafgOe9JT20xl0xpUjnAo7feh
ZMN41Xwbiz5PH5yA0k/y4bwTkNgRT3EjcCE+RKP6RJZRUEBBkJeBAXlQQohZ9IKNhRzj71TVDNK4
xjx52733lp/gE3bDVFsmTAOpGFF00w/dBBqlbY2OPHRDJWRwmt3wlnr400TK1cOIg0p3+87EfotB
CdfMn0S6frDWlyOw/nDJT512b5vLcKGTo7TJ186ubTv3h3Xe42Ld/NWviF6Lgr96ztaqBZEWvdk1
bOzPaEabk/vx6iGrwM4rHyoN67hoTuZfkAnWqcFnWHXIysXsn5NWG5hR/hc+669sa3/Ec3CvOw4r
EhmPkHwT8Mmn9Xc2iqcIVmRmTlxFUDKrniVqKFzS2pLCDqVs07C7EE+rJmvPNqZ3HZK/p14f59Hd
TXMwlbFuXye286NKOsCo8MbhBkGHW7zfeoQkFiqndRvhYh+6pWTjNzM4ruboOWvNxSAvlbLOH5Z+
4XHNBpSdwDAUesR/w0+w7Ie+8kn0D6Z9BR3Xu97xmoXY/QRsr3Vqj5Hs3k1knsWg0dej5C7A7pdZ
rwVYFodtcOtx6SV/Rc4dgmNmkUATwFguT1uO97oY+IKBcYQeJh3nM+XLcBSZ3Q5yDfPzlKzsSaPt
ro1LjSgb4IPnAL4G54Cn4wGC2fZoZx/9VTYJPzLJ962gW+pPk2xPKTcFaohHgrhzCIZyQfPQz/GA
VGepDdSWc0AuPM6bP4lg0Y8gWTtodd00QYiomu4RExVty8lpTLEzX7H5nvZUlWOWRK9sHTHOrQKT
ZQ7V5t8BkwZqRkdFga7B/NvY8j1P8A2pfgmnZxkTXW9KUXdItCEPzqziS27gVa6yIyeCEBLkT/bb
ebN+OWlvyX26sHgq3DTMhWuceAbYER2a1KFtlHpiP7owQ2r0wJAYNdJNVowH2WHK5/Swp5n+SlDr
72TQw5WH5GHzBnfQ9U/oG5hR2UH9YCFj1SY8rFYDyLIuNAzWoeRpKssUOSunsJual97K7NBhxXxa
gpZ/IZnS7mWXmoEUEdlGpMsEY4eCluus1KN0/yzkxA9jI0JIoJqLc/tWy3wCJoiwRlyg+e6KbN3R
lM82QH+2xO4RnQX40Uby+B40zA4zjJtBmRk6FC6GPtkOLCo1ZfZkgZy+I4eP/pIRnoPrxr9+ytMX
P3lbh/MAy1rt2nsLGxzBh/cMImdYpHTB0c0z9qE6k2EdSY5Q1nxzR6OXDMOWXI/9PH/jDCQ/bQkR
OL+SkRfb9mleNhpuRxRz5g4iL5g8jVpCfmzSyLx1ecb/bn5dP3vmorNJxvVgxh3dc6zJzS8juQUN
okVNs1loYqg8tDmcMXLM+0fEDfFfAsVdYxDb0br5VaSnFRq5xwEpGmcqk/maLyBu7htPzmZLLGJH
lDttGQy58ArJD92O2y8224/Z4RWQ27XFWHWcTJTsxdKy7jc06Cixas75gMFpARwcB01e7gO47oVb
BUCTeOn/xFz211jG21aoCP0j7HniqgerpeijvnlkweJLYBDqss6rvumYDRW4VQ/42O61ZxM7Gmr1
IW0RbjSz5F5HGOvkDP3vGLp7Oy0MbzjZ0tPcrvYq2SYPHmqR3wSBhhWsA/gPuVJ3xGUjnqDQb372
YRKdWYtmH//C57mh400v647RuU/5W45KcjI7MOfCMt0H5c74DmR6TjGGpcm9G7Zxh09yPB7g1j1V
PDFdKUMCGlnahX8Re9n/xDSRfS2g/mHPsTV3UsW60C3fP4Y9bF+bLXWVHJL0IbYQm/As6GoV2bmO
12EvkQwqCIoEhXk5pstLM43dQ5AOKOAOtu0Gu8oPiCLAlAuD8SFtE+TSxn3wEMt0exrmbb2DJN9/
DhSXHuNL8sRpth/Dge7XeIV1WQ6e4CeuCsQ2JNnEqkHGS73xAWL4MBHdTa3YRxXMy+kLXkDoJtG+
3qkcbMkkVzFSiqLwTVN0dTy06kp3s78G6YwLB0PfPJf51BII+IkqGZK8D75r5lIG83rF4NKd81Sx
hxx2IVUoiK/GJIYYxgfhq5q4OPFG9gf97aDGXN6flj1bqrXXiyxtQNUvgve6wq0a1DOF0V2b4keD
9YCslrWBrwDEkB971vjriOzWmiakuaahfVDb+MJ02h3zZnVod9BfhB0AHfjjwLAundcyTDiwUmyp
MSTLFr+i9fYH9zAcyGExdzVysm/KBfGFgpxQk6TPMEJm6MWAWu70tSFBrtFIO3qiW7Y8Emw731tk
Bd7BIsdw+KXt9OQl3AnWGOu+cupleuuGBBBKkCfu5+SmGV4pbfszGrsRvT8dyR3ECTtMdidoCI4d
3t+XLDTwQgZxtbLbOIWnCAKP9TIsLWysAzPZ19HI4a1rxBwXe56LB53sE5gg3fdYGOGF3JwGMkCV
foKIH8ZlA/6/2Ic9q1nOzTXdkuR59U59CiCA7yHV5/BbgdKTpACfaT7hngyKUQy3BAqjCgHtEJl0
0wZ3a8bZA7jByyGHCKzIiNxKG5p4Po2akVqk9MCWBhNhLjNzFsM43WLtNqAE6FmSsNsNBI9iJaeV
kfPIo+/2P2geKVfNYVj9dEz3rMdpt8Er4pP/Dmz2Bbgu3R8ekuUI89ijjKFzhSnMb2NIVDO/Il7P
EaATHqeshg/GYC8q68iFdcwGJaokdmwZyeFtxYDrqoMWnXsHyalbq6ZF+QZWYvA6gGF3W+IFs2in
tw7KAJaTz0y08tfcc/G7oYBB674R5rTmrUSGc2cbzIhb3p34IPJXMRIPqmw6d49T4GDSFqctCyuD
4Om2XvcFE5/YpuYc5yPqWdDOCsNA1y41ZucIT9xtx43sySMsabLXFLAlrp9oWe6mBekuW4qGE5Z8
udC4nU1/MmubvzM9pLUVET144OysyJdvlZBSar34ZIKHn4w5coDmRTZhvQLouW4+Mye3CFeKfdqO
IexMPhs7hD9jsi5HMcJfIfZ9EpZqbXoglGwfv7Bim89uos3Dpvr4naCxeUhmCjVYh59fjrLLzrPs
cSNQpaK3WQN3PuTad69KUHbceKdlOfqeleL7fImewtGjJUc60fg8aWgmi10l5kULsdZYEAU9vCD2
/cF4RW7dxNyfNuIh8C4vXzqnZFYJWIPcL2raHrGND6tpS+cBIdqDhGBKGNhx5AQyqigc+KsmOTkH
gVjewt2S8+5QvooMMOyPrF++2hVRnLigc6DOe1+rrWJ3hIQl4gIh9AdTtW3ViYARXefSYwyBHe9R
L6fWxdhXUDiXA7pvgvuBqfQauwAe1n3bmTttaHhtljnAE6WhKXAmZBloF1dBD+QI5e6rXRSgbEmj
W5Q4mAkord5kGwBygh+vv3gLGK9MSUdqOgAFy5YxpTDWif3DljYpwDm+hgcYqPujCTe0ATH6sskk
aIj9wKsVoPIbhsHmurIVWhsdm0M4WfWy5YRenNAhBSASJU+A3eQlUhFsWIbYXU0+YxCy8fccyKe9
pPOIUxEB0+RKpy+tbFrMCqRbXpWM2AccauYjGSb5ZnLCoXEDUvyr8ZyQm9ySdLwlfEx9uU39D2H2
qea5NhUXWGAVcdxB67fSTBermYcEzsZLeIwAkLv3ZdHsARMJnW47VKhR1fjdw99RNe4wIr5RP8Sd
kQ9ZoOArg8SoAV0gkebnLJP+D9TdsANhE+fXTs32PexJ9rQISDEE8iz/+F5N/8YQJjNoV5a3bVR4
FUQe/1znpVsLuArAAIMzeXLRmJ51SwHc0n4gtylsxcMsluW+ARnrPCf9Uoou5g8y0dGdXmZewMwn
LAYRqAeAUjhQNg9/dVkfgvhgdzSCYZzYGk7h6xtQtHmAO00LH+xpiMpsl3GNcXI8tGTh5w7F6Dqg
L3rDsfiaJ4bmAWDUselz+0xsbl/9vAKrcTFRTyMqDK+oj3ACxMinpwz8w7sAQGdFJ/TXqzRrjZ3B
9IWlgz5u046cngQmNjVZCF6ZWS95UMRmG+/EBJC/SZcng1j3giabeLVcBXU85eEFS8V5L2wWQac1
45HzYUkPqHHmiKA9XXXxPoCXbNv2d7JlMAsKO6kruup6YQCZpLbmD55rhAlO2b/pBvc4a0kANqbz
9zZIwwPlYVilO1tu0xZg1orT2QJVQcD4kWqJhmszj00zkMc+QAJHl7+avnHPI5TCdUKYdQU+atJi
DFP60MrEvwlY5DDMINsG154EXjMIZohBaw7XjJy9xz6VzLSpqMzUs8kMsAaTmkpk7fQ5dtn8idqy
3cVs97egxy6SYwy666bYv7Uh7i2bMvU5cBPiWgtYuWFl+Fv0kr5Ozfw15i1AXcmbgwICcxfGWLkV
gY7EWuJJwLUUBPgrjZvxYe1d9Gtf2hNIB+4SGnxWMcjFFO066zMAbIcA2Sy2pZgBGMIltRsE5vF+
vGswkHnmBASUAQpPPKrrGKRqwy5hsrjnifpDJra+ofgAG8FEe8Qkhg4s9NedZhKuUu0EtDD6GsQu
smIdQ45lyhCZsTQOEZIRrqAD8x0CbyYp5DsxMf3LUuCOocRizzViP2Aa3sAl8Wvd7w3cw8d5ujgT
XkXaGxwT9hHFJj2RaI0O+0ARtrdphe4YbqpH/W36VCJAZrxfZmwrQknukX/D/rQs+DVknL/nEjCZ
gc1cMgb2mIxA/TCWsTs15OkNL9yHHCCFKbJ2j0tJHFZVDA8bUPkO+MijTctUFFSdzt7bHChoO/gU
Zll9ma7LOQqkKYdtum2CVlgXkOd1NtF1HQDfYVreCt58j/sLfVCz2j+mHusXl4UteFn4s1PsWKsB
jsbDtJhjajb24sL2rKII0GYeeQyuvpS8r8J0fGsb86aFz859vAdn9BaXPXKfZLXfn11Y8tT22YPo
1f3WQwTTirtIBp/NNF0zHRRwWTw7mj/Db+ip38Di6eGolIyROGV589QuJn2nkRcl8iybEkaUDqIg
du7Rq7Ii2FzwkY9AQxcSAx2yzxvTCJxMSHAwxL1iIAEKIOSRbei6RcrGP3Bt0Rff70jsCRkCseAh
mMa/O9DGNvRceQoleyePc5yMopA9EnEOgM72iyORgeHXrD42lL6j5wmco7ss+si7wZYt902Jld03
MqW2Z4tXGk4mEMyk2JymwL7nAa6F896/znuWb0DuIT91DOmFudvGs5UJtsZZNn5iJ465W8wwjI4S
7IwWhoW9i+8DzJ9HK3Z1yjHbLcUUhf965fBHBLJJC+nROm4RQZWcuXgacNXdY2wFNmzyfTpS1vj7
FbXw6NLxggtr/egX6Yv5m7bkBwvkH9P7OYSrxnugGRrcLcei0cYxBoshAEpThAtesTzLtgOdJ1xS
ZP02VpWrBM0uxIbLaDPgS5LYxW0jPfZZ72sHMdFSse91bklh+gY0OrDmLcsiWHasfrjuYHzeYaKM
awSWynLCOA3XK74tP3KsG78GyQGn7bq1n8GeyGfRRA4rJrqUkR/3K5DjKaiSRCbn0UM5gNeCT7eA
ELgI22S+w1W9vQkCE68ZrJpfjCwzIEE0F3mZUDt/aWXdxfWMf4AMNF/dnkrsh/cuOefYTR+nIF6j
AkJ3TKRrpyJ0XkHboVAsEirRLcN96+HLtZQBmg2AMPtGXwDVrW8gaPYewzeEEzVMOKe73VEi69a6
sLnoNiK6JD42UAN4CkPoHrvbF4FMlUvm0/iWZtsAjsAAY7p9WLCEcvQZq0YNyGHyR7SizZWzkDCA
le14aYJOiXLNSXYTDUayboQVeT0Mcfae8BQTEXaYEm/MxOW78Gw4rBBAn2AQMz1RR2lSbDbEZOBz
ekOfGJ+BcxOw9FoZ4quQAfoyHuwmP4xiYzXAXglRYQzOgchDUzGbpZdAwZtcZMCzEt729waz67VL
dHcA2xprK0zA3W5jXLBBcGTNkP4LzdA9epFsWAkbFT1EC17Aco3IgvPIxBXWhx3WS1Y/9AoVEDs6
+BsTQSo2wIcONzb+PuwhwRbAn9dt8fq0NhMWz7zVpM7SbX+dkkW+saZp4bW+ySLLM3vwLGnuA9qo
U8OfeCg/o6n7SDQDcpEhLAG5qOvLSOHWHqBl/RF7GT4iztRW6L3Wz5mT8GiHntwhL3wV5RBIpIWr
b38Qy7uXfV7U05r532EHkK8GOqgAUA1JEMPRehdgSsPwDpydLQH7MvT9cJ0mJHbreEirtIO5O2Ib
0vzP1iXi3O9yxb48plhKoIgRHZB/FA+xDJKev4/M7QfUg+jcmjgoh3ZEMqWIPMc6lbJbPksOykK+
XhQ8+8+zMvS3Ik1aYQOc3MHqwiJ0a53uYUGfnbFabA9tOv3mjXoRTQBBl8KcCDQWv0MPCYiKVOIL
WGASr+aMl7HJxtrQ/N88eP/ahzwsl6z7Gyk9X0FUFDXG9P2WjV3/AJQ5e8WqPXjm2bIgOSCkt04M
gEsbb7ELwSat4MGQv0Qk1aCqpn3+C0Z6GJt0F2DKsyN7cuEEYMp7Y8ow7DFQptk+nfg2ZHWyZ8lf
nH8wRJSN3+d2ak+LjzjwKJIfMIee8r7zpyUZaVxkMLM8rMTzQ5RPWMaB0NnAbgfro8QaOChm+8jv
p9xCrM8X9hSs3ztPDHT+mI5dWiIdvN8KoZOlLekSAiEUtE3OQLro4zhlEubEfLnfdiFv/caRQrjm
IAUEaUbPnRixkdgGIFpCz//GoOMfC0l2kD0HDwvEfCNZLcX45gGPfQCyA76mZXzXYpQsJq90LTfQ
iRA8qUosR9M7ZDfah34j60GZQZWZTZY/jY4VaKkw0vThANsqL5uzyAU2mOG3M1Ke2ucl8dN9tPdd
pa2Fi+M4wU5zANke9JERi40QndzmNUVgQo7krXivulxEz1IN+42oCQF9KtPvcMbS4DKUjbKwrtpc
sYDdECj1bR8vmlouICqXgq05cLccXxn6k+Y6+Titlj2AfN9GaXcV8SqubLV7BWOoHtSH71G5tfip
UewuRs/TBwBIUGpgrylBjbpOAHMeaKq6Iyba4c37yD4g/gEO+Hsw/qSY7o6t9PpHM/Psg3WEfcWj
+W4oZFyA0ebKzCW0glGNeDNKvm3zCBglmh6yfdaXYFzT+yXwQHVaHd/C2LrD0i36us+SHLHCD4EQ
rVA/5jP+Vho5ulQpaAFngM/NO0IS3HEYAsUrtGEE17NWD4tHeTQ0AvyabNPyMOs0/8Vbnp5opEEL
joAdRRjC+pfI4HkVWI2xG/Yf2ym3SHHCITfbXdiGri0laocBN7mLvkBEX+A5ut9yZHoDcYFZH8gT
QGtU+L1xJ8OeXJYVfaadN+xptkQtBcOC7JVS0Azgt1avxDS/h9F919agc18SdJ/HBQN8VlF4pyKX
QPW6nuBgCkLlX6TYkJL7/XUNdpBi6HrB74muA+C4uuEWOXMDk/pzBu3l2JDWAyeNQ/48zLbMMTbX
FIvmm5uAD1ZmlMlX0nEwABK0dvcmov39Cr5YDbGxriNtzlqkHjsR9D/YrccxOJJDG2PPTzK6lXhh
yPy/yBD+S2fwPwiviJiIYdaex8jQgQfuf+gc5CpCWKP5HH6yfAZNE0ShvUnFD7Gv8VsK9c54ajIS
Phnd6EuTYFioI+jdYXMxyxGBfl3Oa8wbKOozNrTlhMX6hXIajaXE1qcNrTuttsVWDI3U6y5WD0e7
Hnfif+MY/18a73+n7f6Xt8v/+zOQAJUiAjtmiA2G4ghC8/+g3dsxcB3qa3daGt6WGzK45bnrQ1RM
i13gAdQcU8cgWNQS0+ddli1Q6y8GfMT/Rb71P/nk/9/nYP9he9J1tHUy2Ngx4S4qB87t/6HuTJbk
RrIs+0UowaQYtgbARjfzke6kbyAknVTMUIwK4Ov7GKtLumvRi1p2iqRIZFIiwt0Ghb77zr03yZ2h
OPz7df9HWPn/kxn/b5z5o/rTvI79nz/j9af6/4AuB/z+v975O73+3+jyy9rLldjj/06X//ub/pMu
D8z/oCtJYH2gv9MB5+YN+t90efgfNt4IlyBz+sJAxkH9/4sud/ijOz7O3/Nff/RfdHn4H4Ri+XeH
Dr3x5BhY/xO6HNPzHSD/Px/UO+PNZ9Wk3BqG3bJxeP13wHw1mlIpz82OQ9+j4vv5tiVo+wbiIqWF
jsIPC8fhGrflvsxlQNcn388Fgc6dcaTMXF10z/q3UrbxWEn0ZystX73M2vr76dYldzz9NBJqRy38
fY9c3DfK3bLdl8s9AohoKvfP/G/5LO576IllCVnL9+X08m9RXd931vXivHfB/fLW3rfZIFEstgeR
F+MuTBv3u7xvvq0OareYA47Z/N9qXFBj9tjUFjiYJ1idz2a/q1mmm9YQ7Kequvn/luygE/aHygv3
j3XfwYNGNHvTrsGPlnA5df+W9Syki2TjFvxcZ76zC3N7S/raHz6yfB5OIjeD74Gn/87/MIB8rgB1
6KDhjvYPFJgmM3sTflOdzZbhn2T07vdQ1x4CPcOcs2SPa4Y+ELqMCLHcmqM7jr/yHq5HQv/HfAAz
2mQoCfBbsOzBK/bcyx5MZ10Z4ucky0k0KKT3MRq/h+5uxV1ABEU1fRpVaFCoJz3kCG48k5afg1GK
W35HcI6y9/7okT1FV1gva6o+lV98VyPV8QYMGljWXdSwKZWYYFfthvrZJfCSrenkrhELfJ7f/wJ8
IITcg0iEa1RFW/3I88GHSQyMQ5DlV6GcPkE9R62oL73Xjq9+2a3v7jidylAkDQ+sVG5Hr3Z4FXXi
muux8kqisoL8nHnSPTeN/NJ6ZD0HaVROqYjq7tMqClCg8jBUgfHQFdxSjFUreJ8NEC/4g2uYXNb+
ebKH9jgG4uekUFKBTnc0Q4mdWdcu0z+s3FSvx1Jn8BrmeyY89v+dwccQYjI4YrFIvCy1oqKo9Yko
UlgTvl8Tc8hgUF61wqn3/rZG3Bjt3yowA6Kz03AlYNrc5fOzMZKjXmqSxu1hOoVhHlPiNdD6NOZx
W0GBsWDv7+U6fCBcmKtDKurgDTwrp03I9neeW75sdlYz1s+8YJ0uflcZV3Ch1YigXxiXsLenPfAV
Q37a584Fvusl95AzzNUJEiL6531hjApduM7mpHHEVffuq6ft9TuPreWw6OUE4roTazvsU/CkE5lR
I6GHfMW2oU7fJ+nUH6N4YW2ZojSNxUFWXvg6V2wsaQ3017gO8v5J8SeJKnV3ctwSFcqoA27Wxtx/
QyJExZnq2DUb2otqq9qPnprOfWFZf/10lqfCTKPJ9KcjHUny0cxMxj5038ga82HYMdk9K7NTZ9tt
tyjQofPT8IsmNtRyWWyLWGrRHMuhftGSQHkudOspHTrGLTC5vWCkBEuSkb/0V9FWJJYXo/mNyDS4
2LobfgKpwm2JqCohvDBGUjo5RdsU3npzHVlDIh6madyF8sb0IvmWNG0SlCrcLdVj1dR/ByNrmcjx
l3R8qsRMnr009beCRU+kupgjZz3xky5XylI+8rGKuRMUqG3dDwgmMK5+Pg86f7UmXkgJCV3gaiGJ
+ZytwamZmqSqHjY/fV50QRbCcibJHgI+e2egEbuu1ulttZaIAfYzX2QY6SxouRSr95wFkuNV59Fr
/hhZJ8Ayc6+8onWDkBGGnlcczuFc8lObPzyvkxcQw+IF0tidtcXX3R8NcK0iHk3jSkuO9TCHjX3B
4jLEoxskSMQHKAwnrgm4Y64o+cRTkjXL+kq+IBh2Hq82a3kft+3BcK1YB4zT5gb9DMZwrCvRsGZX
mB6WOxz3BradHy0u+5wG+dnpt+/KNLq4Gcvp0NWsR4dVfDfz6cNrygNVByr2XKp0LCDLoILRNCg6
uaA2b7t6Gn6U3fDjjuxFA2dLXAl5KwL4OWdlJ88yaThqLV+cel2Pk9t3j5svL20Jq5z1YBrIaG94
Rj7qolQPvuifF/O7gYwXGVQ9DKOad2aA4mj6RAfNd13wahR1RAsbj5nQeyxmJaKyRLdxhYwpGECk
9qbi5s7TeK47vkJh+WlXOuc71yW9mtcYUHL8XG0kTUycf51qdT5ZKKOfop15nSgjiIbvoQVLUJTi
M6izJDBS+OipMb8r78LyGwALIwgf4Ey9COugw+bsjX+HcBne+XZwEObeelt8u437QjeHshiwBQl5
EIM+SBNXhIcF3nXcp20t4qZW6bc2dL75YVkgUwDy2YLdSjE7PqYzfdmGct1ZufzItEFAMQYw14F6
xQUSYym5cwJK7wfkimhoc/Gt7hf3yRldQhB66xC4hdilRgqAMq576nHLqC/H752ZlvaOZ557yFL/
NHtektGud3/zrjL1y6gN9QpLsWk3klsPM1YOwI++dczLbDxUQwAN2IRxBn+1EybLMYuFLJSsfwiU
+kAR0w9NUb3gCwZdXZ2LZw/jYVjbX6XqPqdQx928StiAO6uYlds+k/2tgQl2oINWA7ldsqbYj2zB
CgCUqBUWIntwctp7BwOxW4nvzS7/rgDgcaL4JK2RM0sL2g9BsrEgduCDvymrOFpyRCJm9Ly2yrdf
vd629y3sfJT11RSzLTMfLE7byGP6Nu7QkKR6BiEWb4EcRwokUq85boup3jun23DrTImH+WBEw92l
jLJ2TRrQZq+JmiHRFDCoo90EJDVP8NW4sfK28LH0ZAzNsG8UehQpaEloDu0uNMrt2Fr1wTYML6m0
2NPFgaI/tbADZCB7naV35eyuzPvpYembfSlbvVvKbYjd0fxQxCjElt0d7Jbg9RUwYPHuBotA3Vi4
vqXM3yg6CmJt5iWUUxdh0g9orjBkbIJZJLMXcoQvwFdbOh4bEm3GwAvIVR+fGVLZQKum5SlexW5J
713QVPvMTalNtB6hSctkKrg/+CEaCybryLm3i9CJSMgifahQSK9sHR48UfqUN1g3WyKaWw0pUEpi
ApSl+QGOWe2axV92vWVWR01oaiK5j1ylx61p8m95TlhqHh4DKpxPvuayoAGHdsqf38jbBabU9efM
bf80GLPYUcv3QpdZ4m+Te5GM2aCa/ggtm0nzpLK0jwh1COOmGqwPKTs45LZ/5ztzJHA3nusKP0av
iz+FKfCxZbl/FG4BlrniVs9y+9fkt+3LlnXPAwHAOM20nwzcsIiLYjpHlfIhGwLjlQupBtubBuSM
HLe3d2hk9rc1JuvZqDEqLHNzRR05bU2DbJ3mu1QN/649VWSOxro3a9hxawnmPcnhJyOr/3jbNCZT
Fh7tbfqs8RhcUpH2ycK8gIy3ZD81bX8ofewqmqrt052tvPnoEbsDwWdun4OdozdkS3rIpTNe8tFc
H4yNC9uo+VhtQWN9C1nEOakN7iBG5FqLXlF0Moo7e9iWqDPk+Gr2KfoqsuH62M39D9HVcD6qrKxP
MrThzfKUklG3VE85ttFj4W0HLmCn0epefX99yHOcHy7A12udu3NCZrb4QixsQTdF82CU4RbNEj94
SVZcMijJ1rAaNjJzra3ZjZ39h2IbEoPXsB/OCOnndbb+DoHzG5V6ijslL0NVxmnafYq8TZ9aVSm8
SIN/qEOnPVbir4NtM8pc5ykI1o8R8iLauto9irZ9r++zCSxihgzY4O2Z7r5aghyzoT6GctmuXBIP
MJsJ7k946jUnfbP0cCeaVgLHXSddheXL9s2Z1ciNPRbHTe38yXqPS/s4HEFu+5MZGO6Tgecuq8h1
cTK0xFoluCCK56Ic3cgGkdNifQmw6U283JBYJv9Vn4H5M4QNcv3pC8Heeqom2lG7cn3fiuFXHxQv
g3RuVsdu1/CthZR5erNCj+LKQpHh6PkNlw4Xw366IgzvdGkvrIOFPqM4Zk94srZH2cxbYo0yuwgZ
OsfC526vfLb5SNzmbdLWvtPd3xTPbGU113rL1S7IVCLLnpsaz3M5bTp2+4we1pXKZVkBWWm6er47
yEZRlRkz5Rl8As02D8kgENPfHBPhW9riecT8pr+c+9qGQlR9s5VpTxwGHk7/PrUfMhp9VdIgEyZr
B33OPUt9z1ZQ1SK1nd+5mPtLhQMK0yLXl1nRRVON9gkOeN/2VbiXU7GbHPXXU8aOfOZhVwregtKu
3jPTyA8lCCCnhvrhWuzocZhgeEATbHtUt5o+tximUhggTNvJkcFhzZxtZzGaxLVaqQ9QxZ4kY1az
kz0/lIU6TTPt03zrpttsSrV3tadiicsVb2+wI4sCy1A+/B5BrnYN6inhMtvujrgaXfGN2GfQOqyl
dKYM2rxus3Wr2vy0lno4KKP2zgI6CfOcjOxw4GoSzon0uzEWfTZcVThd7WrbB9qOCOMArZfbjwZW
Fi3T8LrHMC3Ds+vpRGnH/Qh08SoA004kZTvMfdo6wb3+qjO+hzs5NF9l2r+Kbtn7ncPDuvAx1Okk
lJTeGgbb1Lx4ZjA4FdPRsNeoLU+eUYFuqdMqPPunDm2MgJn1kWEgdLL5xoi6RSQs/OnrEHabk3Kk
IricoO2bzSLOFt4zBFDRli9pN069S9tKO2YE7SgD7umKLQd6eqcsyrpNXNw6WyKMCwAANsy6IOiR
JdMjVVD7ilfzVXkIKLXtHae7Sazd6hMmyIsJyouwL5Zzmhki6g0z/YDkMHazXvCW+V1tJa0jyt08
4lhd1sCJrFkGZ2ck9peLc3gtJibNsnU6Ko5WTMeOhtUpvLjzRRsvuCReQ2wUHKr3GYFsnTXfa7vt
Ewm2j62gTl/DUDVmlFZ+laBezQ+giOqtHqeRdVSf9ZEjdb4vaz97sdPOS0poiz3TZHvQYdmcgsrV
uMi3NJ4AqdjVFHr6PWRUdPWufTBV+bMysB3Hg3T57lIjNO/ScX5VZH9cpOX1J2GOXFKcam9nGSvY
SVSXdS0/HDE/japbo2parWttzf1r56uH2cFtQpYq+8DeYuBYTJZNhq/Di5i78wycintKbKdyadXB
YFMXkdZQYBaF8ZLayt/TlYnbblkeTJ45f7kFd5pEgZ74i/MpHZ6qXcXrzSWAyRUa6IPKLK6bnUfy
mKqAlJa8+VxSCdzr7ppAEapfTmfceJKBPLcY2Scz8gaj3U/WlEakcspzvSxhLN3KPhhbHbyv3fqR
LVzUqgrGS3MTIwCOL3c4GZ8LMShJrey3dh0vI+uHw9QjzKw9TMeatld745sJUnQG+TXiZikKRn4i
lxlSjf2qvBzShutV39k8VpvqOskvKh94GEkKotopwGRSdITO+agkVml/M0EAYz7Xd3FfLDskzPVk
WuGVLYxKMmex8SXb9MBY5BbsxiI8WCnQWICF7aG12u/Uw2LipziGqWNi/0ei3mFb1YPN48YuwnnX
kK3LaRLeWo/mmCGvf+GZwjpOVEjCrh4bi1+ejSF0dvk0sWsR+VVp4zeerOfUGP5MVbk3S/nmK1ar
fSjK2MIrgYOqhnql9/zZXORTZYrwPZg9Hve60ncVrMbFZ4u4XTLjq7WM4hAE4pvPnh5nlu/ctfY9
vMvFqb39tlphzI1+xR5aXuqK6L8wL7jrSPlqzfYjDhD2olmWgCa8cE/NdsoS5kV5wXs3oFMuOWOx
Ix9Sdnds6vI4V8GT73vfu2EBmFlPPPlvE6j9MnjYZNpY2e5xYLES2VTA+YEduVt59D39BtXLxtH3
lo7ECvPF7+DIhEYB85qC9lYeFHzFM+ZZDHhaLvIhBPD/mbrLnQNRC1v8Kpc/ZDatsaZfboe0IveD
M3AnG2tuFh55ndX2Yg3S+JlWRXbdVrwE/MW506YfZ6nxbqGP/lEtz52RiB4x8nf0KmuiznGyfVp+
1URJMAZasRxWJrB5j7kRanKq3ul/PSLINH/cDKyfKIwOGortddWQ2oGB+C3vCWxYChyEXD5z1ooT
TxHbGW+LWO5eXMc61P7ypmo0ymboyRJgYXFqHfc7Gi8/XSPRGbCURoZuG9wqobe3e9wqDQFADSIE
rUQ8wPzZ2N9fEVxsDECDjaAwbvObVghVZs84AC84E0ay4O2ekTYVe5E9XsJHh/cbhWp9sR1SBFD2
5gNx3oey6b9QYrLEqlaK7sUIxchoE4nGQgbWgAcdx+GO0+ZN9O6JmqKXwlfP1QwGtK1+92yXvMvh
6n7U6/JkANLc5nwyaGMgNbtfTB1P2q1fpjq3X3KMMEwz+cHV6Y9WyevE5xd0wHhhd2Rf/GHLnv1t
PI++CEkYWE96a2aQPyMKVziyQi67dcgNNK8aypWFYD+PieBr/Y2EBf+X0mJApKrQ+RzEVncKHzxT
94/g4Hj5m/6oDPWLusAIfOZgsSveU7N3ze3wjKOKPrM6/0Q//kZexl+O+BLjU9rd2gZGmdoHrdz+
ge2HHwssPc+NXYW7XKYdtlu/4+mlIGpydJSkL8LlKMppPBpowXnYj0yYq37CaXWZh2LEP65rJgk9
noDG2pPWZ7x9Z5HRagDyig8oNPGS4jeJWffjqU8Rm8r0IQucMvZpx2IVScul1X0a1MMmtVhOXGmN
yGU7cOY3nG/0GMRiQK3u7fQ+CuGe5ReUTCrgS+M27hYaMrihd/qbgTXqAnR9ljNW8Tao5Y2LImEU
+B4yjYyYCXuOQ0qv3u4QEkteMiRKoqmGDRvZHH5uupJPrAYPaYeNKKT0wegAH0v7Z+aPTzYBISG3
3CXfwqSpIY/Y0ABDImN4yM9/m9R6HnrrMiJphuywIzGm+45EG3acf93JD+PU4HVlXh9iZzBfRtd+
bDdt7tdwzPemZ1VJUXIXm4nnMIc+vbhmVz36+MHioXOarzpgi2GvL+CykedpLPZ4A3FojGrYKZGV
cW66V0+n5mGVdpdsI8eTWzYAEV1PwrRyD6IcOeA0+QAd3HPUpTbmWxy+abs9lg0vOw/VfA8iEY3+
j9Fv1UPT6RR/io5S4rkqH+3c4x766gWGepIZXgoMsVZS19n0WPX5xXTVXehiksHzh+plpztZT6/s
hm8pV82FxBku4vXEDqY6TmXbHlQ6nBt/qXmeo9yVnEzm9Ox7j5nlybvpWe6xSnWQU8UCTOg8Uchd
Y0sLt72Xo4B0pIvk3IttY1gSW9vb2bW4iLHV8PaAym089sPedabrANLPjHrPXF7/NE7xx2FrS3Z8
+czzsjrVSh5UC49Y+d0xmMdIO+9BZpt/0dVKxoagTBj+8j8BwdMp1yDoPIwIfeaZ9K6Bzw0zN4Yy
P+jKeDaEVGDt3WnEUrVT+OoOs/JPS/FY+P7RmdqHwBu8WKCxj9iWdrQvMUBYeXNQxKbENB9Cx1bN
I6c4C+/SzI62gM4WiH9Hq5GYCUO6PBGdvjeFLc8TIg4fwwXwmwl+lznFxWu9Laq6bV8EHXuIEeiX
8eK3VzmvMmehxsv6OnvYjfpXq8likgdgIrNxfMmscY5YpuVJvyrMvuy9s4x9vuZik7WaK9VUpD/r
cfWSVQEcdGSrJbZlj0cLuJqeu6V/n5aqQhfTbvdqrtP0xgr1gSr3R3vM/T+Mly9dvVnXadR5fRPd
OHCVo8ruZ26LU8vVablvM9dWPjTSS19W1XoJN80BPUiQd5Ev5JxsOIIO6X1V0NUVEK7snvzB/O2C
JCcLwUqI/fORTUG7mzv3VaX9BXly4/icDjhSOVBbX/w0XPNGdwhdsA8B0KNbw3cvXcV00jcsgObS
BLtJl18qW7ckXciC3QipGPv6BXGWs2BCw81ntLCse7FsZ9irun6CEjo6JVqpdnxgosBMSuUcQ2xX
hYpRxl44E41o6FaQbolh2ua7sxQL/Js1E/0SjF95kI7Mek75LjyXgXXGFk5anTmCEVMA98zYF6W9
tbDilWwTDHxPhZhiZcyvIKrdziGJiqqS/TK3R0NZWN3DmQbfLmb0taO2wku6FSlbD7n9Dri2nWX1
2xp7ueccBMCtFs3yhJjHdSiNg2HUxm0dBT3d+bVrlpCYHZYJrtFKSg1nMRFyMMO9YaoiSmy75ebc
H1pMEuSXjFQsppg2Ki5RgHrmvhYd8SjDh2ki3FmrEJExBG8TaQK71SVMgMTa9TkfvPJAzYveDUBf
52xbot5yw3fT6SS5JNKLcDmTE/hEMtR5bu3nkY0vETa5nQzIeztrmwFPJnwvPabNMg1vKrAfywld
O5sxkTMQ0QUbu8NEHY6D8TijE9rS2MEDZZEk1uMY3Gwkqi3bUBIMx9ixOnFeSe7y4mWkmlmufNn9
OkJiJD3Lta5M97s+bb2jxwzDeTNNd7rcenAa52892EgWCzeUqmEn4oXUd1OEF4fBlp0c3JRcgaZu
IJBkyg4tl0SX6Blt7/ugdI9hv1inBjsRXsIixTzGpV7GFg67J7p9qB7vCvsbC9iLLO29t1gRtt0n
HpnHIfADPiRY80FT1xK5xKcwIQ8Hvv4gkAdmEX5dt0nqxlQ/bDHZr0LW32e1acoIllzFtRsMSdn2
hYwAd8lUDMG6u1kFRRKswH5F6AbPBqE5GTWTDA32GBeLaz+lWq2fvcf8PqjUvAQGPkHJq8IVFfrJ
AFdz8ixj96TxG23gTe49acRLf9qGe7O4nOjmO+8sNZHcUUQDEqRnGhgwQuIf+lbwaINAAwWkznaq
xZGb5sPW3VcC09nwBHugGv/ZgI+LFemjSquXdVjUSzeRuxbWjEvjcmhLRIiK5KV5I3+s+OHxXDKr
+analsdwLSEqp3HpIjLjfk/Oz8nrWCvnJU4Mh4xJa/wt3NvCdWoW/r5bt+dAoQ4UhXPGKrIdQ2sA
w+zma0BHgcrPeenvM2e4ikJdlqlOanJ/4hyF6yVv7a/A6vTVWIoy/vcjl+tXuFXx7A5x1TOfbm3P
iTRpDCxVxlFOgNoGiW9kv5VuPyRxLut8sGTK05/JtbbsH2mIq4cGi9MG/M2Vz9LhPdyP+0PaMOdZ
KIDhzILCxERRusYpLFv82g7HmMQSFUMd/KDm9aXvVGJ07q1als/addGxIWl6VZ7zsUkgll8KnQZn
N52wZG3OGTSOd2vF7dI7LDmwWqmNVeM/qbVWAWplKJ7cTrBumoo6acw7hm97ZhyaHUcrNN4O68z0
jrkwjMG7XP532rxrMx+jVBhZZFs+APR4XabmGHjVby2cZzXSYl50jXFpRMBuqgyY7Ieef9m8rJH2
8jNNKhOKTN/fI2y4cJI4hUmRU6eQRxYMYxL0LQM3BObVt2o7Mc0hsHZ+kyPWGdX21eDTiYde9nsH
SOFt0xnphl7fhqeha4nLw2cQnPK+cz5ce4GkWL1ZHqRlE4D1bxtRkehQRL1PHzxgZ1H/KCx4lWUi
KgkHqXfrQb6NQ251fJBq492tcv8ZZK65FgOS4p46xit2BIdPLc6ZWyPG7EFOnvEUzvbwoyp88di3
S/iVzoXChbvo8gGxwdzTXMbKYu0mUEhFfiF/mdUnlo9pIvzMuQx5GjjsS1L3bZhFe7DmxWf369/j
B5WMalFtLElW77CaovxyvU2TmOaj4nT20BzawgkYS8NMH7C+6dvkVMsBd3O2t5zceyQzzvku7fve
1tTq5ot7vpjfi98LjUOLY82/EW1LyMBsX7EeuscqkWB3E21XPPBqqYexaZ1PEG/zaZvHaT9S+JC0
OZkqWSUZmYw6Smcb+rcst8O6juNOdKt4cYLJ+qo9YSZW0xYk9KQrl73hEHg1aj/D7UNaeR+hGN8h
Bux7uuLexVW079zZ/aXc9uSbVzNcrivmKjxaVvFZiJVbhP8klvq1MZYPjE5Y5zAAHBbFpT901X3B
6r2kd09cwX9w5s2V+beRWt5tiPySMzmXYT+Xt9UMyIwkbTdiDeJ3+5R8yYfG/DaoQOp4WAzauLqc
RECFOx4UecBW2s1sSTK2Dp2Fcbn2mESqerkUePTBL4F7pyF8aiXmOYDyAJtKkrf6/rUa2PnCbn25
dlfhWy/hY2xAAx4EccGu8jO3GWfnZdbMcQORFWXhPMNrBxH95DUxN5jqczmjzpGrx9LQOyHXk83E
E5Wrf+Bbb1lbzbu1V/zQnMdsA+x8KNjGwa1n3QBKPFjWeNQKM4zV9AXCzX9eq0U8VBmWSbGAvrqK
3YFwf8+1HxEwVx+Du9SSbbM8ez6peSzXmIfNoDrrkUWY36Pp1mOmz6BpxokQhOCj6+cpaUTHmtpf
jXNZ+vWzSQbvGLm1sd76hW842wCA9qoHeh+4McvNIzqE+Cb6Y8a+IYgR+vy3LDEDTkY343Aftr2y
8+pQNY57sdScJ8Gwmh/bJr54LH36Tnjqci0IRyO4Dau14f1cAfMvfdU0PNBWMpKNwmO/WeUPxiLF
FXJ+eW2Ro3l7Mdc9V65FOqjdpTHi7PwwT6r9KtZ1OFq0GjrMAxTY1U1/T9LgtKH6sb0qx69J1Uqn
r2LMylfhTdP3xe5EFruKcscIcRO93tZbSlaQSv23xfb0MZ/6/IhcVcS+HF+aSvfPxOha2N5TF5Z7
bU8jx/KlwSD5EOYusJEQabl3CPS5lmZjfGUDrFZPfMAvMw/MY24rzU7PJPvK9EciUlaNkbLJ7I5g
vq2ek4qErcfMbWycTCWrCcwQJN8MPMbARRi0qkcr550f1dXm8kxL3+y/z3D/3AL9/KRLBJraS9Vz
rzoIFg/exfU765Wsg+wkxnpkRcV8s1tI5H9sEE6OU7VucGGzdkgykj8xIaBZ4F6NplKrkyjc6gP+
riOjtSd+zhdfBLn1kVCdupqW1V8sw8m+udWk/TiQRs5FLHsEzDLvdz+stTvhy/nUyFH/8qdGvVlg
lte2XTVBUVegNd5vyzQi8iDxrIT5/EO2ffvXVKMFbieq+uh09nR1gHcQGsxs/p4PASZOzwhL2lEy
JOVm+puJFW9wtZkJIu6SFD3AnKi94oVSh3nnEA9AvOJcPM+VYJSkQLcgchNDOdp4mT4T72syy/HV
JmLHeuD7NcRbYPq7ckPzWkPPPVFdSA5kLivesWEJ+A1C+cMY/fVKag1YGBoJGRV9TpZRv+3z0emj
bWmmvQ0efwl0b3AhzLI4m1N+72oo4s7wl2eVp/O70eX1M/+kkuCO3PslPN2b7ImIGtlVfW19gxIo
UB1rVzxmgfeU+cOHW4y4DqFt48q7+0bbIDxmkxW8YLDf+oNh2uVjtoXztS6IIBnriZVvudU/wplU
Qlk64c0r4Sh8axvjYQDz6T0CZ52yr2+qxUAEp4uzzCRT0vLH9qFmrti1Ti2TvGhTSLkye3ICGsOs
UGXHLbV9RARCgdPUWA5a1sW+sBo2CFvr36x7Pl4lxjDRHfllxeDgj3Bh3iaCsgYs6JG7zCIqlqA8
WxU7NmJVXfnY5Up/SrGgCq4d8VP9MIa/5nRJX2tp99+0nKu47brwt8yF+FuSXvC8OGv6OIil0wmb
r+rIRiEk4YKEtiPa//0yFATVc8+PnMdBo6qvepvzdxJEkc6NO00Y9uXNyIb3IiTZzCgr/2cxLW10
H2iStO+Ih0+tdnlwrK5G8t5QSAnLfVwdYnKHuuf/oxhirw3O+tAy7LdNzLm5K/rcxQO6eJYNhQtp
xUyrgmu+te6xtR0dS2ce/zau5e5Xs+U0adHoOAL5EfyMAIS6yfPHaV68uMnrIU7tCoHUujvqgW4f
GV6z/GigQvU70Ez/RVqcXkONRbjAYIO8tnKVy1sUxTlrG5J/vJHz2h1ozuFjM36Nwdw5O8/mRFMu
O88ZFZzQw//F3nksx4102/pVbtxx4wS8mZavokORopEmCFKi4D0S7unvB/a5f1M4LDK6xmeijmar
QbhMZO691rdMsXJ85Hm9L1W4PaRxgcPdOJhJ0YDZqPz94IziEq5khPJVQFsFBKyvpa6Qn7zCGdZ0
zWi91Uet8inks4WFhuav/LA/lvadAl/1xoij8dtgYoasgy4JsEXqkw4vS48QGdFttplyEdFpWDcF
ajxdojYPkEva5H5XXyhtF7hZqGkrB+PlopUnjo6Xlbs4qQrM8wDXLlKD0jztZGmFGM5fZSLvHkOi
5xdF58hTcw/FE7zMX1pk2sdhsNKfPfAOc2kl01SrU0gBjvIrMjqVgl0K2IdlbrWRsuz30AkwknWU
NS3LKSf/qcJTWRm0Z1e6qaFRMdrkqQ5LAlcMUb6w+Ucpg5zQL9S9HP7MO3OZa2ii4G5Hv0HZpisC
ZoaroTRL4IGmUx4tpIHTOwX9TUla8xp4Ux36HfVYrbhzfA/JId1h+T6iqcyjaSTnG109tLWFnK6H
DhGNaXqGvOB7GYLyVWvW7oox3oUoNpcxDIJfhYYoQcEn9ELtN7il9UNhGBIRKqtcegwFk23iDQHi
kqRFaQrigx6seR2nPu0Adahe5U5V7+FWiY1fJlBBU8GiwszHCwN1wU6uazpoeYWSR6apswB8oJu0
wUMKKlEeHyWu8IAuQwUhITWuItnjrS/Z5kZovTxJvVrmgSoFXiT5xsq3NbFOBjzDSur16w7FGsBz
KMILs+11PitSxR4oOva9BnZPLm+HkEUwMqGIS0ZatxrDUltWOlrxi84n8rlLrML12P4uqiZR6lWm
CaqivCFgRSNV3MGiA7OUd7VxtCUaZ3U1iHtJbcx7PWzibTsW9GeNoKGWQC7JuID/s0PJXh/0osp+
Cp2lpzk0KXvGWmwzFXqJHJTkfaTC/CV5rIK9cthKeaCsEw648kVfX7C+Q94PFMEH0ElZiF1CcCvH
hrT2UwoyAcgrts4EZ2VA657QLvmXbEbyWwV3IqXPaFpw9tCHJUDzR9+OpWNeheG6s5Dn+Ume3MpN
+cOukdoOI8s6y5eSNYPfWeZe3tNKacJLMKrWXa5Prc1Knhr5dWEi00IDz14qMjZa0kVPfm0eQNRV
V+xTCCoGh/q9LYpo1cZN+IrAq8dTzlIJ2os13EWVIqEkbgCxrH0qoG6UoXlCKCBdJomXUCjHjLML
wya/zkEzhwsDKCNiA9OHB1JPjCEFPsF3neCan4EXcQdCy3+Rhp5yHRZ+EJ2ht7HBebo6Q6066G+Q
o1iGd4Rju8NdYaeQ4KEhhV4JGGmwtGBnJL5W75yJntSz3Vt0acoOaWIrlbmSrGwviZFqDbK+HCGG
IWkL+fphI7nvJmiTRB3v1sL7d2HWiIHTN7qTMYGeCDgpeAeBPykFZSZpAkJVb2yoccJEgS+qaZ1P
8CibwvW35I0opb/RpcQbaUqZoFN116fraAJRVaVP4rQWNtQ1ESzQZIk6zIICfpU1smHejBPUClks
ZZ08Yvs9GjRgl5ma2rDGQGGlVgwVKzcDAFnUqh6MuhdunxYKFz+RtKQ8ZR9iT3wt35xYW0Du7HUD
UerQtmZ9701QLgwxOOfLpHmimAwmsxAIjbUJ5AWimPIrfpU7bcJ82RPwqxcV6K8JAlZCA7OhgqkG
eDDRhdq6n5Bh1gQPK0bDWwZNzh8TWqyGUbfqfLadbFZjZGxZ8SyiNxrZBCYrfRXm0gQrU/ow2uQT
wAwQrvotmaBm5CSMK28CnfWSZ4AGB36WIRq+GCYgGgB0dSNG1NhBbXnL8Y2cBouM4V2EYBgwxBUX
xQRZSyfcmu6A+cBTkbr+BGMThZPfkTGW/srfWG2p3IZXuqHQ6q1REK11G6wbLSgIb4D55R/ahH1L
K29A4sEXgzwj4xhNeDgq+fKPaELG6XrKR3AQ8o09AeV4x9MbbYLMlRNuDohPs6kR11xCWgxvOtYW
B9r3VJ3fWHXahK3jUwu5xgZlR4HAXmcxeDtnAt1FE/KuZGH1WBRUsAfN9C7bCY0Xlab9CwxB9F1H
c/xKHE5L1gIwPRO/KRsoAHtOgudogZ/XxI4LgM+s4Ov3Oh7SZTlMhD57gvXZE7YP/PkoUamlLix1
KHQHoyaBZkL9URH2vssT/s/X7H5bVFH4hLM/XWUE0rz4pZYjatCbi+gNIvjGE9RHf6C03MoLIVFI
lENOHFtl9DOdIBmGnYjLtlCqw5BrxSHMRlYBE8pQ6iU8NjgpV/g4eqTyGT5k6hivXdBHF90EQwTo
CRbxjZCoGwag3TduIqsrGIrknrPhFmjyXtJKg7IIqA1fgEPFsJhYjErihL+qML5lAdjv6gnZmNKS
+Ikovb6IRRTD2cWLibRvAj7Gb/DHxiGC1J6IkMEbG7K28w0luuZgU05aMp3SofYwFNQTVzJrkDXG
Zq/tO1wqP1jKB68OqsZ7FfVrsAVRZBxk2+cD5UzUysmTBEBnSP1vftTRvwcq7+w0q9dXoCFo2Vu6
TWOw67ds0oGqqZht+mqEGWwJE2ONaZGakBoTt6EiYmJibLIRse6UEsi9htXM1zrluZ6YnIUCnbMX
irb0J2KnEuZs/yeKp+4BQ12UE9szLHzITM5E/Jyk3gz4iQPKcgjn9RscNJs4od1EDFVAhzLRq/TR
Ve8GFlb3W5qIDGGjQIZT38CjOOvhMCpvQFJixIJfoZHpOy1v7Y2KFJp+jJPtgOAVS4MhxGLbMXto
FTYNdgjrMbhO9lgUVoaDUZXtT4IYvHs/MEAyQW8sL3sLgmqlj9bGCFCoqT0ZJoY8KLdj0lMrmcir
RdVXN3/9471ttDSC9dXimcfLMq7KySxriQj4z2SgpXb+S33z1FpMZNRXMNpqMKKIYnjz345Sm+7U
N1euiiwF/d+bWbeU1aNmB/w3Qwn1e7MUyRPrF3Crsl2t/qJn7VS5HAAM8JxqlxYanO8R9Q26ZibK
NIcgS0sfqYnSibUqw7OViEtaixLAJlUVaZsFfr0HDk3tulZzalvja0V7n6ixDLlml3a0c0Rmshq0
FY22qp4m30g/kZN1TDcCl2BGhziFQEbjl7aPuvBYDV3Khkh2Qyzpl1U37aNh0R9IYst2EXB+tto+
zRfb6sPHES+8Azqgp2PFsujISuLKbkLxEjoxXJYkrNaDJAXfwgZR8rqw6LT3GnJGslDEZVoitrcR
ka2gHNCCafzwLu2lJxIn1GVTJeqB0DlQVmFV3/dj0OPYSPUjpE/7kFV6vrJkHPJRNATHv7SmZU+u
W+GuBu641MDQbQrDgl1NXuwiLND4Rso93ye68c1kc2i8EBFXZYzsNqSy+en7XrhKlBi3hFak48SL
5Q2zLLX6weyQrdm6jBvipzT4AalaLP7S/xNT5OUEEfHtUo4aHctLgJc2iXJe+4jqv7j3Ecqs/vrH
lBxNVuRoMiUnNRvjvxroZ3agJcGuR5LnRm8xIeYQrxWdYJCQjcxW4Cz623P+v+7l/6tgD/4kG+s6
J8zq/1zk1evz+0Stt//rb/syTub/Mh0Srmij8AVzCLP6b/sy4UmTE9m2sUYSWYZf+b19WZaZrW1H
ZbomDpGT4Jv9Fo5lEY5lKjbMAY5o8ee/sS//aW6XVEVnXteMKQDsfWBo14ZUR2hy3oLZjnasEpVt
ANv1XyU6/nP0WaiqZXp0cLxSOmaR8T3llVwMaJnf3ecP+ACnzpyb9v7Ma0XgwKYUcMvMcoPQyV7V
hmWcefApzutdjqpGpaBM1dY7Zkn0oyDVi6ojLrXzzny6ovcHb2sKLh5nTuyAOukXL3CpfRVy+Wfg
2D+3fEZLcIxRp8qR+LfUOby16KT8GYAUShjaJfvzzn/mc+/4DdI48iuUQfQXeRdvrET2vkiaPfVY
Z6GTdsEEj7DUO44J1ipP1x/6RmbM/Se27oNX5tS9mREcavpy4xCGztFqc9ZaFStSPp+g9AL5i/fm
z6y5/9z9CUTw/tE2ed+PpK/YR98qxqukK4pdZdQK1eew4XM36Z0V8QJsOP4bG/FHGOF7SsaJ26XM
xm9i041sqCkdI4iWI9JEai368Pes/q8PPhu+hqNlWWaY1lH2TfzvMKHyynj8/Fm83ZJ/qAn/3KrZ
+I1hCwirFu2xLpW1WlJeGKFYeXu1ebDH+7zCCcxCPL6Jy2iNIxXd5S4BBOTtrWbDn7nzE7nRFxf6
hkT56GRm453Neq2PNC6OwiMgAdvl6F9IWKGjK5ONqqG9UFNe9NQuW3Xf2k8kwxHApC2SEnCKfJmS
+fDf/yhbY/o7KS3CoLXou4DnzH9P/vgvbtt0ez4609nkwfLOS/ugbY80GPea9jJQ9ja5I1p/gY1Q
6fDM49eUKhthzUYS5JDozYK0naWcOXTkyi+yWWeQmX8e32yeQeQdSZU60OCDX9V0DoJlQI1pA4aP
O4TpS2U/QgX3iCSMUjfL2cucpFKYTBEKNk/3Fn2DRM3cx/EGy8+CVdPnd8g6McrfMB3vplf0HORZ
SEV4LNMW+1Zl7eEnPtlk1wC5gveZyEvgs6DUiuJOkRI4neTtHT0jeoB3cVnL5e+wcC7DIn1ytPBW
HaQr4YRPfe3fSzUpnTjw8YEcOtaSVTBc2ArpRwJpSB/Ue6IO7+m5gCCSVx2FBAyr/Q/UKusgIaIE
lK2Q6HZ63q4i/ApY+bVJaA3rggMCrK0Q1oUE4SaQ5MN0x0KQHtQcrmuIzqOuHMnI+hFm5VVWKDL6
Y/BfKLuCMDmGJim8pYRjhkiuIUkeOqnbJH28rqCpLQFkbNSkPxhhccC5vIXXf0H18lpTstskKTbE
2GXIszyXovGZs+BsDle61MduGJeu2vKBI0W2x3mBmkokanol15lOR0kjYxIT1+fP/NQsOJ/Ye8pV
xsBmniY46R8VZYp0fdah5dmMHnV4LB1W5q7e8UKM4B3Vovh+3rFnk7dOSJ1tFlrplviFFoFJWqQd
3n5+7BOjQJ7N3a1UY3SzjNIFjAP9YUAocYywR9xQwXH+Xd74fyaBaUn7/nOHnG6wdH+o3aFzjkJP
DpEcu5+f/4lHOg8Bt6pacfB2l6iLYSaOSX4rULitPj/4qZszm0Qlo7elSPNrHJt2R+ZSTM2gjuVt
jHTxzPdmNj/2hu0UQEYrF+uvO0oSmiETdP3n53/q5qh/3nfh4IRraRu6FBZAWBp+teuqODhvTSHP
hi8t6ai29aR2kz6ZysML0/Rfzzvx2UBNnWAI5UBUroJqnyrU6AIwK774Jn18V8jK/vOuWLaUNG3H
tJN4ir50OHPySa2zxioo7D8PDlo4y6cakBv3zk9ArA7ZXPIXa6FTJz4bq4laDZGeh42b1jZZLWi6
axrDX0zGpw7+P8YoDMDY5uCqA8W6VuG4e/WwOud56s40wN59az2jr3Ca2swyZRXssMkZq8gjkOnz
o08P7n+udQB8/Xn0tKUj0iF0dKkPiik3YNMm8V0ZRxd0qn53enjIGmSiBhXYm89/46mbNRu1tQkl
XI6nm1XEv3mflhoU8LMGre7MBq0DVjLuUL64alUw2ztQBXJS6z8/8RPrMd2ZDVqMt7YfFlhA2sbK
nrPUkL6P1lgviFmx12PZk/7HawYTp1SvbcsBJlBihlzGhnLLkqG8yVrD24wWzcl+NLXrREZ4mRXA
ZiQTgC7Cnu6SzuWvmE4VrVLFPPMFmk0IyGesvpfkxi1s+9XvsV6Itvni2NPQ/OD1sWfzgScgjQNZ
5WFasbRLjcrCM249QDxem6SvXgosMuukkOv958/gxMszBZm/Hwxj06VORtHPxZ+5UCqZjnsD7OO8
g8/mCEvFflUJiU/tQESnVE0pmDZz8+dH//iDSMbIn6eugGsecQk3Lu7MEFGekV7oXZOuaqEoZ33Q
dXs2VYjIoMdpxpUbSKSuNL2pg3pBffX5BZy699PP309EpVY0YW/XrtUMKh2p+pc5YKD8/ODKNIg+
epNm0wIMuCENaZO6juLoe7nJcZR14U9LxcyslcW4jvoWL5MdxFcDrQ+6kEA/k4BGy+cncOrqZlNH
biXMsmZFXGlaQ6ytLkTm/D7v0LN5I5civarSpnFzS/9ZyPov+p2/Pj+0OZ3eR7dtNrhRI2rCm6hm
Ud6LvVLC4o20zGG/KuHp8bGzrgo8Cqs4sh7NINBXXamUi5jJ6iCBSISmhEXDGXF74U4Xd1aaSVfI
0r1Nh6mA3c0gAZMifhMeH59jL662o2om66yQnW0SGN/K1ktJ1OhK0jBtknMkwuYCOyAbCQvHslWa
dNdQLV8hG9c2NiwvODJlifbWKPYBziWyxER4LRHKAtHWq1cpWcdPMd1+dn7IpTVciHf50DdPXtwN
B6U0ihWdgGE92PJPMdTRUu4sMnPjuliMnZLS2jBxS5jOk9WmaE/wFgH3a0Es9u1LH+JDLNPwzK+N
NRsQdSclw9DnpYuMIl6BA0DO0aRfzHQnPszWbDzQIbeJPWsLF9xSuqSpa036p1fMq9QcoAnhAy7I
1VUidh5jHvhfLExPzFLWbEJvq0CvfdksXKbyYI+BAseTk5b7Xm2/+A0nBpo1m8JVSJYx5FgUPZV3
KaUoMXK1Ur6YZKfJ9IPhYM2m8Fjtcq/FjulSihdoLqsJo22RIxRIw14ZpPiLp3PqImaTeT/GaUFe
X+3WRXkjKu+HnOXfPh/Sp57AbBLvwxj5WtmVLs4L7btdaeltJsPLxyImrz7/FafOfjbXDWNJPH04
FC4Aw0u8S7+i2H78/NCnzn4211XFoEadzxqpSkL1ohEorAfEblcGm+MvnvGpXzGb8gRhVRbEQ9NV
QxkgFvgqeusVecQDQt/Pr+LEDTJno0BIwiK/TzVdkwY7worhPnK6y/OOPXv/R8ssw7bg2FJCBquI
qquiPq+yr5vz1x+to2/S/XIj2OHGlliW88559rpbsU3cGkQEN2mbfep0z77mnLdmMWevu9r3ZlnV
sulapJ3iyfbjRdQB7zjvxKcH/G7NQtYWsas2RqwyUHBeYdJcDkpwOO/gsyla6/oWbG1quoaUR6sq
aa69Qcq/OPPpkX0wk7198N+feV82qkDR5yKEI+/Go5HiO5gbhKMAu3F0jIkW1pfPr+TEkDJnoxYD
SUXgo2a4dl+iLozQddt2JV0j2Mw2n/+KU0NqNmolx4lR1yuG2xUhRrXyQVKd17MObcxGqx8ikyqq
gYdcSjFM0xqWn4EK67yjz8arbWI/AQrLiQ9eu1Ds7K4NlPM+I8Z8vAZ4ARFmVi7Zl9B6kWEHhf70
+Xmr05394A0yZoPWREMRRAYehD66zBprK9sxRmfC7b55AaQjuPqhsZKVbZ++qtpLoj3K+nihmfjE
kKvzb+UhHGPwGl/Me2/9so/OZzbS9aDPhzhKLdfG52z2U6ICQbTIggYHpbV3SaNCFzdWGe3j9jrL
ULJ7zI+lvgU1E5VTE6M0sy9G14m30Zh+/m50dVGUj6aZ5C6Lg01O2g7erkicefDZvJDpTViwlcxd
zzaugMEdOlX6aiY+0UbTDfXPMw/A52ERtVPXhiXwE4SAmCgOzxTnQyLGJt9kCRwJNzNxLO03XSke
4GbZt/0wEjxkAI4CXQPLLQZ20Jr0rQgBJmi9ULubVtH9Y06kN3Ie29rlefE9rFHhpr36g2bDlVaW
yZl3aDbf9DT/DeFVmYtF6Leq4tx0bPSEn7/40/v90Xs2m2nGNDdLrE6pSwjUFYAqFBFs7MDbpM+q
3503cvXZnNPRQcII2iWu5ffPAruY2T18fvonXk19Nt+gdgWThiTN9XpnnToRuqLiq/uunpjo9dmE
EzbBWEIXSFxBz3IfALa/K7Q8ulIlkDIFZCZ4NnVRLIkprFaNL/XXKMCTW8hFcE67IiGSEB44DDzz
JQjz9tLWMnnjh5QOG3aCaCGUb4baqxuv6V77SgPA0GGgIM+YXUsanteR1/XZzOYnEFcJx+LmNxAP
iAVnR3HebK/PJink05mWVH7sMoq2ECAfjCb5YkI+9WBnc45lG+xck4agcYJRnMJ5UswvptZTR55N
OITXKZYs8sj1K8MnqMOs8EjV2/Pex9mEY1iVrVtjF7p4RtK14pfKCojkV4N1Ull9NFrffv5uJtYy
yShGlOJuSrgSgBBWNRTHjpnY03JPJ1dMBKkgf9amT3uI7BYCl449DT8zpblYGYGDGStMstQPHmw9
2BgQD3wyhb0OMb1yxzjFGPAtxuJsF48IG1gjL2JNvfPI26ypTvKbGvtpCr4EXfv3r1V8a3nezZvN
RZ0sqSjKk8TtR/kF/uGylgl/OevY2mwKohutRFqcx27V5vTK+00equc9c202B6EA9U3CamPXK/3L
XK1vCnHevKnNJiCMXBHI6nSaNyn52KCb/T65P++GzKaFhAkmwEuYuoa593S3PPN7rs3mhDxNMqUz
+9jViPvBw5b6ewS81ua8s55NC7FH1AQbTo6el/DDxRN1ucfzDj2bF7K8TOO0gmYuEyK39EUMbBLn
wOq8o88mhsDIbbNv1RgfMBrtOo+vdU91zjz4bIVQ5KoJe1VE7pD4jwrhSkvcMGfuCqfQnPerP2/s
bA13UOYORRZvfATWmpWf9zjV2aiMdRn9G6taVyGuck28IysuB+LYWfd8riUdqTr5phKmgEV0sP/Z
CyDdr1qBijkN7w9WTupscHp+EcfCzEJXVkkts7pLhr1hPjDXGuT8yVOIWLqvCZlhjkb/vw6aR4Bs
a3VQl4M/gqZki50S0gotThPatoJw2dW/tPgbR0goDGuJcalyFBMrJvllO2q/C7JE9ppyiU2F9Ble
0vwxZ/dJli5eQxiqDcyx0WUCLzJjl4t9K2+mqbq2ukUhR1t+MvJaSJ285/tRagG82h99nlvLqrni
P6qxzgIBwoA9vNjeL9m+VzyFRO0bNruXfAy00f5V9XuyH1bM/hIPi5Q/ojPIQRT7XEwxBToZrd9K
qwEWVC56LiQsbqN0H3M9UvDqDQXP92ctoCHxezikQi0Ya9Oija74a7asAzTdG2Bs7ZQSbvr3bayh
BFTattFZv8D+g4CRtoCPN5H3Ktpiww3ha9bKxcFL9JUIZaCSHma08tDIG8fz+dfN9I0bsAikbXKT
K3C5+vLRc1BaFo+qsY87/1KwrVHSyXhkPnIOPvUVH4e+qjxVNQ7czPiOb/LCIwE5JZ/XlIP16GMr
aK5U89KigRTAYDKpoIo6Wfrw7vpRnQD7u+kWKoSGsCkT8kZUJrbRTdN8B35HkO5wgZ9rlQTIB4tV
XOBbII1HPNmxCUvfgQYsr8oziwpvm6R3i4ego93rwFN0a8LkF4pn/MDv+MWne3rpPxoMs1nfB66J
RZxthNV036Aud3SgYMlrMHcXYRU0IDVwwp83rGffADsHRtCiCXHjwL8ET3Ov++a/ilb7//ohXZ19
A8q4xKAn6tg1RaDv8V6CNu2Jfj7vxGffgEL0jglOjX20lD+lHRCNJv2iBqtMZ/jRA5h9Akqa1obR
aaGb8e4HfbAkYeDAAAuEgWN9M6146vgIYq1pg10wKtdK8/D5VZ169LPvQ9I3WdKTrOyS4P6bnpfk
ek5dfEtNO/6thYZzbeMk+WIVd+oy53rmavB0sxjN0LV1p7zoHEyIWU20Y4bNZSGE1F9ldhQufRyW
8EFBQDImFWdfEBkB+UERezy2yheflxMXPpc6W6aWJFWSZq6MvfkKP0RCEKSdPIWyDvRKH3xiK5L6
vHdHmX1t8DyDWRqiDNpQ94wr/Skd/OfPH+CJD5kyXwk25DpXiFhcxQdLmDoWkdPQpZaTB2ovx5Wz
k4iYXYFwzM/bgimz2QLX5+DZfZy4aha1SwQudBuTMxuNynx6sAwVQNWQuHGXf8+w26ay+uPzOzUd
4oNB9vZWvptBtaCqJVsXiTvFIihm+4N65xcv06lDz+aGgZjwJtLVyG0s+cGrI9hFxldlsFPHns0N
eVRXjYz9GyyY/Aiff5OUzRcLuLeZ8aNbMhv9imfnInH00K0sNT0QD4vT2iDmrwY7sQ4iNfQXEkZ1
wjClUp24wEdLt/DcOkYarQLC57Z5HqgkH0jpShrKdg0kH5S075QrigrKrgLAvdBb39zEXMSqU5Us
hmtdel9cwKkt9VxPW9UDwViFE7gCXHts4PVkJgEJQBaAveizI+uZAUEF/5DrFNwV/QSWWp35aABP
iAx3WlGNGIn4qtejq8bgrg8RGX1JBExB3rCpbsx0HVspST0EFejraenQ2t5yWm2F2o80vhU1oV46
Pfla3zXtL1k8teKL78KJRy9PY/7dG2umllwYEVfHwjcctspXg0y13lRLHzz5uaC3cvKqozoauQlJ
2XdDWIgNxdPxXjc7e9dCqViTglmtYyUFuQY0eZtJEC8mtI+2VWwZgyKcWFY4ZHM5UJDVJTKL9CFW
A+oVUq0TaVIr6SokWve6q0KK3rlpLlorwhIsAvLAnK697nMjBlqDNKwsDHKFWjXH/G42ygYkWHzR
NVm9rPxUPchVwUoErkm7CdAc8oR06d7OnVs5Icy+V26ChtQGrYfqCfzCWDTjkIBLKaqFFRQTTjWz
8kWWtRBaw1C7lAJHYyU/YPoWqXavd/q4GdQMAHAihb8l0UXPNiCP1zZvi9egiOqbEbs7jEgnXjsg
vjdIuCGzCkU8ku7nrxkh1oI0yoziMvj4MOrlSw8R/8Ys+mSvRZK9yjUgbIrxEgXasPZw9S8BAVUY
VYP+gM7OKoEjRKTfOP42Lsvn0K5acDCtfmXr6auuqf5DMAbfHQJrHsmjMS7IK/S2HQT6jSEXKfHU
JJ4sMq1rbzI5abZd04vdYApzlSBQWU5BPQcdIych1RYr1Q5WZ5qHDxhfi+tIgpEhJV75wJ7IIvTA
LsxnHfjxTdRURz7Xy0YK9N1Q6v6aY2cLRSYiLB6Ewl+gKw0vtiNFJo/XiWX5N15chzch+RFswhsJ
23X0o+vhrw0EKa+HFIRmmw7EMUtKu4zlur6TIotxWui/EQ4R1aX62Q2HRelRSfciQVAd+z0qwRYW
ySFsw2E/jKGHKz8ypRdQQupKI6Ec/n3Y7DSllBb+qIlNmFrqqvaDdufHmbKPdIWng78amF0z+Hs5
S6ytqaX9dxnU5MopdWJKsl7eNg4aLKLe4LERQ7OWgYi7ki0IfAd3j/kXQdAGI2108MzIX6DvZlVm
DcO3JEugLstSQH0fFgqsgMS060XF3Ip8DHiPaBwUSLCi4EIoeN8X0AK7ZAkfdrx0+IYeq0b3XxvT
yzHAJ9qL7utVyr7QIwoNqObGkWC1E8Unb3NPtVeDI8F6t0kOZpOhPaZGrWE/l7zmOUo0a591hb+u
h2RYRoFMZoAq2vq3rBu8obkcH2z8ds9AtdulPrC7FBO8YVCkeCtKoBSt6UfADKCwUMHF+mwU5Pm1
om92I9yVPYHJ4pl8Z+NQdBawgjwpekZEox86C5hT1bLhFWyptJJgMPXJAHDjqMG+qiDCpr3Z7crQ
GrHKOA5ApSA7ZM6ofa/lULtSRjGlBw5OeBAMTJaeCTwnsCbHoC6ctc/XZCt3dl2uo8ZKH5Q20y4N
SQdIDD+SjhmJAAvHSrRXI7ZTcxlpstggMKkvKkG5hsJpqFwHgRN7u1aZIlgKuY8vRs0AGoGXR9lD
0CbkvJRjZ606KtpRw0gfusyItimOmvumnsCthlbmeMkDuyd4II0BnJShAjcvx0A1Bip7M/jl4x0Y
KnPZl934qzZGHCt2UgzmqjF6ediARMGEQHS3gvjVlvj8qHoOksosfIEOvG9+RhJ8JA5kiAfhxBS1
CDv/XUCdAUUppiCUVtXE0R5rc92qajquSa8nk1svO2jGJQDtnnRIcidHrIOeKK5LNW23Y5Nra6MQ
uKt0i0z30VezQ0ReLj0LrmbKe4dmphEtQizkuiLG6DIl4PairBVpneYVRczcJhtmBHFNYlTvr52s
E0eZAuGqj0x5XTeo2uK2c5ZhphH4B9CogkGRv0ZNMz7XaOMWxjB6sKLDpSjLpZfjeh+zy4L8m5zQ
HURlGS98T/yUZO2iWqgrSwKgOZgOzIDQ6PSF15JZBXtJDl7stsTJ1MmGq/mKOS6YKvQV3gK8dEVD
4pkBGgrAH8BwlVAuYQgwYCaRQ4kSjEsye1i/1mAVi6AhrZJw8mqlR3VjXit1rk48h+ZH0zXisSO2
6tJHirsrLdGTxeXZ8R10Iu8YNGFL1aSCzW6QV7MSqhNAa/FwZS30TO7JhqJnQ9ACeEAnAf4Vmsqz
NhjNywCFbAmrvrxugLmwVPfTg94T5aEFPRUEJSN/I2cc1UZZLIA6mzfmENb9FCDP8magL595cOGD
qiU1Um31teyk2T3g/GwX4Pi/LmAq/o4CE5te39/Ytce6Jay1G65Kg9fQd6+eNwzHVredZUPU4Esa
6TbBK630qAPw2Hei0L4LMmF5u2APgtNkbgO4v/Aj+YcSRj/l1LoJIrJ6o1rRjkmujwt9aEnhUERH
6ol316l8AFIdkKhdZ8Q/OEa0Iue64M3rxUoI43nUB32hwrZZ2mqfEEtCD8MOpJEkBPgtyOSamzrt
6kU9sqxsWw3moUZOYahAf080VWJu7J1FEQTEnWis7cpYUhdpgkQTMLmxFBbRoKxaF0PKz33tucgi
qBTpkjTZdEn4WnFkPfNTzkhtiowJops60hXO+Wqfoo5dJYVhs2jt0bqoG6dM9kNQhdu0mq7Ib/xN
FSikZvqEgsmynZGf2VjXFTiFjRMX8m1nJsqaxl28jnVPQ9Urx9o2hM7G768g7WVgub8R8qhpm7xW
EtZZQgLmqVlqsCKrU957o5wh5ByqjRBmtyS5x9wMmv29asXPnOA30Liqt07gjm5N1u5rLQ2lVQIl
l5e/Tw+g7RkRjFFvrap9s7FiAWDfy/VmnauGs2kz/5UAQuCNVpjoAM2yNlyGKQRanJNh9c0cbEDn
7ARWgUIOKfjAeFs7+bBlMqKGR2jjtsrI24wmb2YIhe+gKS1I8qLDNVpUvrNvk1K7RLt2q4dEOemh
US5GXSJSGwMzSofydVrZXmPUFQsY/YBHyd/wDZIB2Unkqg/9MajIS5SJ0guNwthKGlTTIgtAxUJD
WacigjnCl+SQ5ipEcID+F4nkPAVjZO6zUJcu06K79+UW/D9q331bKtp30yF8IdLj39VAgnDc5A9W
QSazzkKO0mmMPqQaDeleh7n4TAVUXlaFkW0ylnOExcB3MioHxO6wCQxbfK85wWWtK9l1KBnKzs7/
H2lnsuO6kmXZXynEnAH2RgIZORDVS97Je58Qfr0hjb2xMTZfX0uvAglE1KAyUcCb3Hf9Otwl0eyc
ffbZS8XP/kDW6sL1ub7ud4JAfOQwGde9MelntZjpV0CsMfSzaTnYKlFboiq7NU9svSIKZuLh6EK5
c4ou3FVk/EUs2Rvkok+Ofa5GXW9VJQgOcjSbwmHbA3CzHonAolAM2Y1tOuGfgSklpybzc/THyjlm
1CZgEdsqILqonX5C4JUiGrsZOnJcERqwMlwyUSwOiFXjFqOgognpoYxgjobRK24VwJ6zryaq38TS
AyDAKXiq25Zo3MSWzhf8DGvr6zY5kTx3R81oP2Vav8CNiaMR2z+Jbom5Bv1UXrK8ptLAL0LiuxPe
tXE7/JjQMY9JKH/9sDE3TiNtuNREDq5YbYfDldjWPiUNFmd/Jm6KmvhXYCQo78RQzedY0VJEVZGq
652tVvWg5xVnZcwLQ8CwOSrTIC1aVO95BXIo8kl+B/Qtc85C4mvTLAQ1L7vbWSXiRJy6/CAlMNux
5OyvlrIs1kKm834Kyl80fPqboUtPOefuaWDDZDv1xJvHcfVTeKInyQx8Hy9Yejs7EB9ii4qvsXWL
69Sat23mLfDKnJAFiLxduXAL95bjcCy6qcvUdoRMOwwLOXLLTIpWkE3RbMhQbnLwRhzYod1uw9Z0
+yh1QdMw8Cb1KW3eSjMOzuTCUh1SxLCam3/VShNwPNcwO2DA8okyCQ1eaXdhs7wyqS7a0D6NaVKu
sgCeWHLd7a3FPG0Mmf+45ug/OE47bwYE2u0El6WHMmiUT4SPlaxAlCjr/NzfQ1NqcusSaN12JrZT
2/g7kiLKgypESL07VFuSSrG592PzrnwCvxsJUNYRC1g71HEyuiRhRbnq1oYehx0Ilu48Qn7ak9lf
3QyTVe/bXhOjG8+AtvDER5kP/XvQjvvcQqQ9e31LwhtWgFXY85FKWKiANsnxRpZgQTMAHqyuuW4y
YwbEpGtA4QSZc8/HQcTUQRx8p6leAjBU1A2+eTb5EYi6kT72cypifyaebqqK9tZKk54OltmZcknT
dqc6XRPrA5RODPljNvMToJyLAys0qeS9M0IyiYmvW8FvfS+73nU2QZ0EL6oXfbaaZuK9AwB7N208
LncFxUdUNML9XdAVFgi0RBDTx8bdk54hGgTm5H8n8IoJZBVtlPsk/wWTIPw2Saet9Py3ehiDSJvk
T7ih8es6prklEMYhSyom/4utMELq2Jp+ChNuPRLWy1PiDv5prk1r3dQhiWQFif78esuWeNzrkKj3
j2ZlYWtpKvtPTfJbW7Hy1dIx0N5k1t24ANpZeW5FeqLsrpGjn17u6Zq46CLdqCX8HuNUbkqg16vC
toZ913Fj9w0RkubQmbd0wgs2eFYq81Z52znnhAqGbr7TA6fb3JBrO2bJfKGVCi+zbQCaydJpMxij
XFcmbxBbD0TOEg7KFGoBpBELNjDcoL6prj2JZw/hBjCneTDMwN84JEIf60AsK8iR3mMR0NJzCtHk
zYauooBP36Xp6nQTs+CA40cLngTfeawcRfIbLSf5WW3NxppdGlGAKW/bWwTiaqCFEVxO9ZJNE74N
DnIg1fI3SeY+0j206nQMrDVbSsXWCu1ql1WD3tXatzZjxmZwZU+gjfXU3Gq7lWTCd81vWsfyDUJy
cuKiFM+16vOD4dnXdl25pK0CQFuSOCZxtqV7XIb6QELYfFuHBUzlYnF3DqjA25jvuptMDTA6F2pt
Bdgg46WfyeGCe8aq0fjAjJYXv06Nfaft5XtWjr8mdZHhbRMu93Jm/KOr8otYLOPBL7Sxadrafw6W
Mt43lN8nhfq7ChaaiakkTTKYFqoOJ5BbN2NHimVZ76lsCANeCjd+0G3VrrXH/kNJeUKVX6QSjprl
XGAKEdKPv+mQqKVlHdDTz+w001XQaRy0q9uNr8a30fVZqyPUkCmiCBhUim7fc0HB9pLDKWaksJKz
EAB1mbAOqgpuOnOozv0EjaL3wxnsYZno/WxhOahKt+NzUVU7C2ws8E0t3+ySl6kSHsCZXLhkGwwf
sSQ2kWugfIcR2m0riECtdu9sPYe7aU4J4uxldtuxjrcS9Wjfg2m/h0Vm+oRjT+7RrNOhIxvShHsz
CSPd9ip48WthEfIo34Khjmwz6wH+LD90YG9FGr/nXVH+ktQto3YQaykmcz1MA1A4n1g7YCrThxmD
nQ9YA9/kxB5GDlGaYGDB+DGNhiiFkLPtZJNv6nTSLAVpeZ49gzUkg0c58Xu14WH/nO00X6FZeDxT
4U9MbhhSGYBGq6ePHZxOHhG6HnJceNeQvmoD3AScFumy06qgKtoMKVEWxVB4T63d2se64rRyq3E/
T2q4WMtkbAv5h6TfhTMP2mfuzve0R2JP460jcY0nGor6NUuTO7fUfJLbbqQ786fXvjPFN1hlm6di
aIJLzuT5ZGeGfUldyX6lM5QvAFPc+7hvgVqSoLrShDhuwMHjcs+hbyKcWLDgaJBrkzjNzgzfumG5
dVL3FLvM8clOraFG22CQan8+xWku1yMxLc8lcsONSWn6nQ0gnABQZHvdz+Gqh5eb19kzrxmZa27z
XfSWQk4Kh81YQoGe6/5l7oNHCrJ7sgRomy37U4bFU19W2QEzr4hArVTQVT2AGkvMVTONqBCzc0uv
0q94WG6gpUbxmFWQC5fiQJR4DZ/EFNnNII3ubLDTg95QEWZYBPMH6LZrkdFaUQ9ICV5bu1a1B7ol
PIdD5q7yyhBAb+KBf0Ny5DLMcAp8kudJ4kbsDof0xQpTkuSDc1/Yzqbv/Tff855d15teHD6ue2nV
7dkvU/8JqV8SKZ32O78n3rct44C301vHw7Cru6D8HpIBBHIrxpqPoVkfU78gYrzqzb1bO35EMwDe
dfbJBx4r7Ccrr8SSPTbOwxW4ZFZBsHEqSSA8ASlHw+lIHKCfX9elhFBJ7uPaTEN3X4IKAJJUelvy
TOEBqzLdFNRBa98wBNma7hxZaipfVRr6x8Fm3jukUCiyKrtd7G5eCcL2DthIjmZzpal1KfeoNW6J
aZ3PZGUaD6ToZ89OxqvOOx2eAhtC4RD2VAGGfScCi07R83i8AoJru4oOkmrgy+sJxpa120VXyDnn
FmxfLs8btbinIa7PwpIWuAyFuaLSLVAnsgljZ/4kijKNyoYixRNAwOupLHaGm2sqgOXLv6pQuP0e
RTuEEewbsRIBKdXMlSRxG+2X1ao3I73aEk15qyesfow7FlRS62EqypPtxOQTJM7LUgpiW5oQmos4
q5FlIbsbzm3bQqrhY7Ii//rc1UT4Q4aGAKWtL4erTU0NQeclJBJTG/QGw4dGTXGoQa0pfnC9kKZ9
Kee9WbbyFYCHcSXzpHcNDcVhnGv7RKicF/Ui8CM/DK9p7elRLPbR75jp2tZOgVy0UD2FpZ5TZQf3
wFtqjhYzOALqIS/Sps+bwOYyZdBcy4G5zn1/gJkYHmRaT5sUyMlK5FeOgkd8OwbT7MsawB015jOf
CK5AQ0pgQr1YWba5H3tSssisodbb+7o4L2by2TkAHYv6FkpXtiqNiQDhh27xCWicdjKVivHEiNvD
M5J14Pnt1nXtvbJhpggjXC2qutZ9b9iDCRWuwrWeOenn8qKX+BgEBsTYlFB/RZn5UOTLRjnhqeeC
6/tgO+MNTqpFk+5aAY8q27uMBMbWqIiOLIdnhqf3ZOucrHh66Dre/coF6GTlnhuVxTLutR7vE6xQ
RCnLYT17srrP87DejtOiH4PERxGXy1tS2c1WGp9tk30uDrq+S9pB5BOmyw9F3ioTPbkNRAvHoVyO
9az1PiW4eiUzPiopZRoQt7BoXoYheyqYebW9eC7caq06Iv0no3oXufpJugInNZdFXBXWdSvzLLno
oX5ZN0aVXBixREu5PNitWR5sG/JAbzNMWxSJ9kGZvkzG8JtpZ+/4uF+bcKIBai/IBfku88dgHSxV
ukomfaanOxej2QPUs/YTPtgoz+M0El2Y36STadyKlB/fGpeNm5knhZOZo6fMgcCm4ePSmyk+Il4z
EpcRQsntWHq3iJTyNkQbPXrDXEWDjImNCst12KIkjWmzl3mCO9Yugd3mVbGqiqF/VbBhNm4ak27Q
pedcmXvS4d/YqjI3o0WZRI03EIjZhZEuYtSnebppGsy71vSndfs9haRBWnoJoCb78ttQH5c+HdDB
2n0wVbuqke+Zkmf685M3c/fHfdo8xZZzUuLb8+zX2myPjpms2+mO0mCdS8QQP8zlKct6XMFI8/Q1
oznCHKk6+Vr51VcHwpJSN9+2jnwb416c3CnQx6BH87MT5dyUdn1By/VWWNafchT2VTsux65vexyq
rEEb1mhEthjfpc3popz+Jm8Yh3r9vTvXx65O3tE+a1Bzn2FVI4ARX41tXq1IZT2bipa6lZZ1SFv7
CtgEz9cmay1ZbtGDfUdAKIG+rdVez6bsoAZ2NcLltQxNAAFjs5sxtlTkWkUDs7RIuI3ic2a7xwUY
LPBnQk1AutwT8d6spuCD4/4mdn7GDhg2tmqqvWHpbyZBPLRbTD+JGw4QLTkiZtf4zR1jb9m+OrCj
cqDlqQ44vTJGLUPxZ4zrwjhqaw68HesxGUL2koh2jS+sYKINfJxC3hlWtOnPjRHO3CuBk3BkiinE
yybaj86G8W4wmmLK6Tyktn4GPs0bTTIzQwRB+2Y1LsWKoXH2NCECrQZ/kLPAbqjhdm5p0UtFBUG7
nz+h7/8YhdHsDbZKFRH36yJvwGrT/oITXOWSNc3UNL2No/13pHF/bTfWb1eEFx/7oFURDpekRR8h
aqqNE9flTsV/JAnIszHUa2NqO+TH/HW2ZBC5RQkm5ox/3IxM+JR5xzMLnypZCaBbcNRWumh+Buo/
0ybjTMSWopKt8MjNJpMf090aWNahzUCt8/xTAWm9TmiuQKkVrOiUJ81LpGcobaYkntoEwMSXst0L
vbMwH6/Xma2m02C21d3kTxdWZTap0++EO7yKUIpVJfrwm6TPnelz4cU0QszEv5LSIpZ9nH+yvFuZ
8DS+zADWSduxsDYThWYU90GbXExFy904lWAoCVnLj7c6qLPNHGdkGBtwlcsqvfGkne1Cu38Zu1ZE
s1/dMOMEvj4xJnE0wSYxBTXqzJ+6wAw3cLcuV7pUApJWWtk7UhfamJ/mJOMxaBsGte4M8A81dHff
T2fOnvLRmPIn03N4fbpbx8MgETcfPZ/PqFP9UwDAYJNWw8K26fKhrPAPKJ8PO+z+MGNcNkZgN5FV
TdWaC8aHbVc/Dot9zsxvy20FMqmX7V1c1edhzIvVkvTwlqrQfZ4o1jdOlx4t0vHWVcBQIzMcdSE0
3ls3fb0vZU/rlIIGrGx08RgAwsqwVPEtp9aLmsJ8bbTRr40M0UHNZRl5C+Y05XBBCbtqLkNK45SQ
/00vObevdIGXmBSpHenCWDzFlHMqze4+iI02kkI3kela+d4f9ItXG92tGct4swQWVlSvAkA45dNj
4ar8BYonwrCbdo+BQIpL02S8YfLnb4wp8B/FoMVDUw/vKnVn6o8ARAAFwnI/1X18Q2vjPpaGNJ+4
CZyLSCAFh+CMoK1OJP60hGzbAyWKn4o3c9FqJ8qu4rXmLI/N0bmopho3f5WqpJvDN2fTZzg3XIFn
4L24Cbu5fnLm2t14XnapA6CMBoG0K7qSar1YQ/gw+ktwslXFSUIS1Uq68pNV1mpXUiQTaj8SZWAx
xsKBYO+YLEB4VjB/F1U+QW/tObkd/VC0Hqz2qcpX4UBeX1ojfoMJNnqju9GUBie/ERIMEHzI2ojz
dW4NoI8Azu+Xsd4uFp/eOc2Mjd86yRsnNmDLofuATe5Bi4B9w3qYQdC4V0NE9BN1svLGPRiTbW9A
Jc0RQQynorS7iIjt8LZIQhslMB5YOmF17im13Ops24skn4RUSpHPD9B9cAHkJgt3jpWR0uhlXJQx
mXlF5txhTJgeUmVc3Tfmr9PzfuWV5zy5TlWsPaNn8NgOy3oqjVc1MRsY+6Klm2BIP4bxo/BdZDvN
wdlEPB6O4hHM5jX6gvFMagbC0sSOMx8gSNii80BO24PaWxrNAHXR99YyCJbTlPIi6tlrD0kMUyPC
JpPYa8hgV8iUK5+qvJuPtWc062L0xvtRXCUHdxSQn4uKQsqQL+NAMuYydyFMrvEJdYFYbsboLud5
POzhNYW30xIkZ7uHrhJPBX6CcWx3WioIomCrASV45GQ1joxvpn7KDv4knU8l3WW9kAt/loCeW0i0
TLJAJHApeGm66yWtSM6MbcfU1+E9a0r3JN1YIsPGwUqNfvkddy7RQLq0KBDxkdg4xBcz/gPTKj/4
oWcfetUth9Ee3DNx0tBzUj8rv0Yeqzu+uHGjVJnLi6970puKHvCZ35kXUffFh5vbzhH2Ot1pGjev
bjA6fxiS+XhgwA9nTPIi7F3cFSim7louc3qD8plEU5LYt1XQhivPMUsUZB8xVbIBe7arCQzXAPW1
kYL1ubzrDu1QIOfNOtgxhXZe29K07jVvysHuq/7UUt085VTyl1Bl7Xei7RmeIOnja7M0++uwDT++
hcVF9lhnrFEZ68UY0vsJ0ezXNdJyZy3IrSD06lFHQOMRvos4rNZ1lhfExSgDJb8HFSzBN91gr4YQ
NmBLWFlgi4+LzrNbcJDLt7NUPc9IS5qnbobP1lT0F3UV7vPZ5GQE+rEjm9394VMPFyKBW4F/Mbgs
uu+iAPIqif/kQ83o0Z73noC7vmnboNrmeqHFt2ridldMaF3WtOp+SnezSPkZxtTv1oDw2vPoTOl9
XyXWWXSJsS6lqDcZ2FbwtozsEEODneL3xJvjCPxvago+B9cv91aHcC2H4Ro3AJPbQKC27Q/fn2BR
BVU9/8QF3lCmhQxLkyr51IYYD6bpiCehiqwjYsYd17bdTcxrOHgZSKPxoQb4JiAsN0QGrAP1m/HJ
tbKqu80Ebya2ODf49Ji1PjAUrT5t6Y+/daiDVZbFCGx24N33reCgV1PyO/lufpF9KdZicBj7xfF4
hD0qInARTHIsJ9uWLmVuwnV/LtyODZx5PBW+0x4K38U6MeW+el1qLp+w+JMmIumuyk2xN2w1RqNq
iWcN3Xifgz8dcbkD+p5rVCWDvYF6DNh0D9Jb5mIvecPNCeGNT4kZPxZh1jwv7Qy9MEHVqDdlV/pf
bjIiLRl892ScimNocw5nYLW3tpVbZwCuZgSxr8d6ho0nRu3+NI0wuW2EZsyUwyZk7CvuBscl4kS1
UPpa1cLYXCRnYrp4P2APNOtt6CxZBh40DADGAtYpb2CO9vmqYWpyX2PL24IeSh+7rsEiIA3MAhA+
UOgqjvqrcXvbgVvaOpofxxiS+tCwr7pOA8/eGLmiVRe1c6qCOP3McoaQZlq8JnVlrCpOAiMiFMyT
a2VV6kMkfv068ppshDdxO7BfTLAaFqBZY6tZSaPKdyrtPsccKF/nth8yENOO3enuPldjB0A7tPc2
yZW3hes7LyLvu70r55IpnIM0NTVU+p0309+01tasgfAJXeD08IoxKpcGtxpkJn4UillVzx+2N1+Z
tWO8ZYoT0DoHYiMyWAdVZuW48ZkXLzAetmFgMC8ew/6mW3KfgQmzoSQmgtkanX6lGNx8Q4zXSNEw
pgaMPytZsNOygDrZOfGE0GUm+U0iPLjQveMkO9tx+VDKylv7HawiGfAkcD8X76nTtnf1FHz5vdme
7THhUOiuqHlgmM+c+XqT+mie/ZNJCNSjOzdIBW3tHOIBtoObivw0o5GdK5upeV9pA6ZH+1uWfkkQ
VV+exzFTlLcZmZzj2D+O+DOZq3vjizfFGQNOk/kGEeEsJOcINU5VdzeLnc9rKwZ6Sp5RvvULYvhs
kqnuPLd95+MvDhDCpjUdW7mfys58z4NYH+d0ZJws8C5BtzCfs9bAyZk3F8qxBk42/PUkTo270etg
4opArHGoWTR+Rc6YETOsjHu5ItCSvjrp+PUzLJ1wTT6GZFwwBPkOj0VbbURa15s+aOnXmia8xfSf
bXtBNW0w3Y5iv/hOgybY6RDRKk1NAJtQjfZcxt3J5xqqmbSN9knXIzRaWOQXac+QTusp3jlG/BbH
vb2bUmBUUzrYn7Fq+aPq53MutHdIWdPeAXRPDzm0vF1T6+SST+gCKz16xq1Ueoxc7eivHjJlze/m
PoYwWMkb1gv+mlQ2OxEvjPFb/QX0DRMx3f49hJG5YbIcWGcvEVk0e0yklGO5RxezD5T1bmg/8zqe
eAsH+ggYwV/5YFUngFv+PTmdGPNz4w2Ge3HuFWNJ27XLjYoRnAyhe0g7zrhD9Ztvl8wY1klZVVG/
9Mubk6RinZbCiRx37h5Bk7dPaizb7dg67oFITlBl3A3vcqy2ON7A3tca6SSNXInLwjCHC0I6Mnjn
uCsgdeounqx8I23fTlYMtPnedd1GfZlyHFo2HGrmkMzrNq6WetukCidweWAQvh6DOYUR3lVH0OW8
WqOpn3Qxq42hZ/kkF0xjIrGHrwCNCtFtaY9qbryNmGP+mEgmENQQ9cqb3Bf+aXf0uHMBv9pfKS5K
Xs9e7/xYFp8LuXjPo5v3Ww6G+NwOOj1V2D8JnHDCjb+w9jBbef9p4av4MNwu8HlyunhdavNl4Lfa
8eq6lxiE62PoBypdNe0gN6pe1DqeAAdPhtrM4GxOliZqzO7t+ZFFyZkMOddZi7moHlqrwQqVN3ji
bRVkd0kYeHvi0Ki9W2s4YlyYLssVcpxNc7/WtgpvOoZSr7TKdJgpVJgvYwILHsUNfVCTCaTtwe7P
maXnOzroZ+GU844wVejkVjKoc2KNz81CX2urRUXaCT619OxTSx72FZi8mhk85owicUWybXghQ+fD
y+qvIE4ypACJvkpYA7KF34y/pr0w+snhrXKoVv2aXhX4cEqPQVqf+ccWsbMray87uE3YsNrGyDBe
2UniQNzt7KklBp7/DQXV2M9eku8DxxcgSasPY5zxgC5k1O39UEJklTO+qIBNR9EA0GurpmL+6gGd
8eW9FddMuIRsH+ZumZ6kIKSuYVrHyh0T87TMx12eGR/FFGQRTixv7zWMTvJrduSO1MTkVARAkRmK
Omsn4XAgdFSrW/zLz7MB6Lx1m+JQkZsZafCTMOq9dw/rykmW2nnzAuwoWarTbTjFL34x/ZGE963z
snQ3GCJYBqz5SLWxE1/qPNib3u0IaTr1JWA9v5S3Kmiri9f6XJQwkTCvWIs02BtMFzLqcb0nzC5W
fmHcLUUDEt11/jQcyBG3+28GPrL3dol6MJ2uv7Uhqd76bCcug59sYuBamyBJwxuzmP+A1q7WVqMR
e7ss4O4aKm5bdLuiFLQ4gCmDr1CRxAbEHDdVugCvnB2z205SkcuHTrHpPUygXYgbj02rN93VMPrs
gdAdMxbGGtOv/wjjvr0DnZneKxwQ75msl197rqsn28SIIfrBumDsyDmIhgq93RBgHHX26hkda5/4
/sBdYnJcY7rHpWnY+3gwmqMR0gHC67aLh76Y8BKh2SrGfrFQf0Kb/VjsOs2mwYS1txjB4tOWhGWD
YsIeXFgRPliuj7F2dzO7qYy4jOY+RZo7TKEt9zMsSIY7VncmF5ySEiBB3I3lqShGe2LUFTN2T5Lx
ccB4t8PsxY01FjEM6lk/KbMu1lT1876JsySy0NrPqTSTCNsEio+mwfGZp6z+CqmNDWSJJMxDJFrn
T9DHCG3CMpAR88UI78aJQnxMsnAXYrb7VsxYaccXjE62zjedltWL8t0a/2GLFhINMOfWnq/sHVsE
ZnBKg5zxXUFvcZPPHQAIFi4lbhvfe5Ci564k46Gnm/jtkPFvBzeTwFl9HfyKKsCiNuDbiZmI7uJy
8W8BJyL9SFk9jld2PftyqJJ9Nv8JcaYea4N1wiZHPtQe6zhxprNnjXEKQUqPp75tMELEYe1vgSqO
Kws4EL8IDmBjDtubDucqUnyG3SApxEWYJZYSQ9urbMLNR6Vi7hpbvSE+wnCrgeQuCRbyJdXfZIqU
f0Jz6m/pwePnEl1rF6qlPtZLPnGfSZqShg9oK/15T0dkR5ZTtsdwqOR6oDF6WeQCvqHTPfcQANQw
9SHG13l31O3IMoDI8HJMtqd3AcjX2yquwk+tUfVav4s3opzafZpTzdS6noBXMOE4LqO296xsaIpX
n3ompEVLZzyUU54sGfJwoN5bz102E2fhys/kdBaSRUUqIh8mJ+UDwASmm44FtRR8W//T28YkI7er
6zfk6vIyddg+aglOUhF/tBEOs97FghPWV8N4ngbMlISKsjNT0pNcIWDMwAr/Iqz0MTVVvDOrjHlc
ab1jpBmyKOcyDJw23uOYrXfVGFuHvhE4uNzEyVZ14ruPDpC584xjjs9+m0eK5whtB5jgCNOPDSsf
Jd8AKTwSIfzKQ57dxi7mU5rk8qUPSRxY2aM/o98EXboJB2e8g1iffCT8fZQFmq444/Ksm5gYj1kO
R6sMsk1HRPCmCRPgtyN9fuGhaiQks5FoxZmLXv/oYW1fk5/JHDGR6k8HMoN+IBv3CcbtyDLm4aQt
eHdKjvmhCoNuK5dw+hVezLMQcoPuuH6aCERoznB1hKZhdJqdlC5bkg3rOJzLnSyQapL5FYyhiNCH
vxZzGDbawVlpOsmcRuS2G3vXVx+g6xlbYjDaYNwBiYApZWRHBP4GOikrHkJN36O3wBjNGX8OQqfr
bJTpTvEE3prZwrbRYPZvjIyLTZ2zEbrQrB7MOfCPRRNkOAni6iPPi3dtmQidKWeIK1jqiOv53TDq
hdUY18Mb3hlRg5/3krPBwAp9waM8e8LLcY8Aq/GTgcfBBT3415rj/wie9lSX/Pcf13/zVTczy0hp
/5//8S9/2v3Ut5/lT/fvX/Qv/6b7z7/+Ovmp15/957/8YVOhQs0PoErmy083FP/n+//zK/+7f/m/
fv76Lk9z8/OPv2Fgrvrrd0tkXf0r/owFuP8iM11/kn/+u+sv8I+/nT/r7v/68n/S0kzwZo7j+Sa7
ab7vXtES40/X/+Nvlmn+3Qw8y3VN16byu3JfgMhfkWi2/XcPrSPAqhhatgVM7b9oaZbz9xCflxk6
EDQ9S3jB/y8tjb3Jf19IbWpMnqg04cFd7hJ33f2/sFGWb14XOP99ve/6rf9tIZXd+mpsB6M4NFPV
rRoEfqikgRvs6QoXDPOpfcE45rHsYIY3VpaRXyor+xsitEyYDCyShUNLkAqubFPnK4ebQa2X1pm3
QtRXi3dFLJI5eS69Y1z8wImd7zGyMxvrEFRe+zgMNqYT6rul75t7nE3js6OW6aMc/fY69KxflJWm
jwA3+x+MZXQrjWiwAQQOEESjDx8DdvgunVmOb32wTHezS/UTcM+/q1EPBzp8LLzTTBGIxUrmv9yl
6iJ9w4nw0zuPnjdQdJSFtYaDgOJdoypGOGpNHFVdh3WR3rw6LmVmz7ssRRcuR6vi0NJTsQGcGUdA
ydt8XeaieO3x46zMLst8spfLcDtZIwKWWMQfDPzDJjRi9kSHQapDZliS7Nq5vKOeZl8RbeN7WkrG
h/EkT3PVzyc35CBhp8FzEUZsf6+MTt375O/DaGhdprNZdmLFEM9JMTkJ8/Z2/HSTpUzJ9mUds8rF
dOv5HvuVxZLFtyx5x1Feah9Qe2Vvwl7FN51y8RhL4dz5KmYHxvbn6WtEnHgfpDu96T5b7ml08g3t
o3fpSgxnvH0EZGC/fqTIZCylbC/Yh7OO7/KlIewk7DVDbCWSw2CY84Zw6RznRUV111hBSW6K5zEb
tP9SP3ok4xgrUeGUKNRW3/3axtykq7brrCexlMH/Ju88diRXtiz7K4WeE6AWgx40lWsP9/DQEyJE
BrUmjeLre3l1oer1fa9foWraQOIiMm+mS9LMzj57r/MsK+nUumrRMy6WbzC+EQeJNpGam1uRq8Tv
cGPtZAsiNBw1R3/SxsqsvYVD/KXRpfGUNv86YxfbTmjjk7/l1BHoMXa65S1kh46E73HErV34K8hS
3RubdDoT/pLJv+C38ZaGo4MrSVP0a+PXDO1akTe6aNYKL5VN9WknDEa1h+na2WbnAx9h0HuFuxCP
Qg8KpCmi57VeWlIk83LSGJ6yNSO27BSbw6Ue1fQjU1YaiwDqH9TpHrwwRJ9v52LEVbtM9uoyZJ2w
gDnbXxOGDxz6SYVh0MibU4xH6FcwqB67EtxGd2bjKEMiZ9ZlodzeLUOVYMKKaSekCqCgqDB/yl5P
rmNXpQ9NUqab2qicTWyXbL8W7rcMl4a3ckO4XVe0V+HwwkuJ3bymmKbSdSTy3Gz0XWg5vYKpYhlo
GPH+fmz8eTuaaRN9T3Jf9PhVC9fwgJnKtaoWzqO0MFg1MFbOlqQwq9YdywKnCQf7D8r9+E0ecYg0
NF4OeqvUzykNWeoB5kpn9iBxyZb966BW+rPTL/E5S9fxUxgabmdBEyI0+WT2gvzAzeB6vLQkij41
YZUSfs+0oq0hmoAVTdvXGuVX68jyLW6EzksjEKwvpdYemmJceVH20D5KQ1Mz0Wpk/JYdY9QRcikc
N6mEw2ZMAIjwUdGol4mB0AcuBdsj9xudzUWbr6rcJrbb5472rhArLb3erlSeQZR9gL427nhEbinH
kd7NRZqfI0kaN7Dq56exsfjyGkSUXBScxijP5iBqi3aDDGpjNZfHs+glOWjzXHuTqaXfYj1XNmk3
0wcSXWdgU7DWcKa/7PPWe9wc4ECMZkKuzJJib2XIFgSypjenZbKysjZKOC4tDgGxStNh6WpKCSkb
xeOwRnfVbJhY5SxFvq2zLD8Bi9R6356j1uO7p/lWW7O1Y9KA7bi2bM2XTCjNkaALrybGF/WHY3PG
+Dl7HghI9UzSi8wcrtE8K5uYAVFX0glkReXV7h7tij5zm6K8iJgEdaZI/TV3LLEbGAyxpSyofvg2
0oe5FMZJmKsTmpIQr2Mx2S6pkWa5akoMHJnGS99466zWUIFt+ofCd/qIVj5raEeKGR9PETdYQmwO
n5+GopLxV/JI+BNuo4e0023LxZCpImFgO/ojpbW5iZp4aTZrmjdJOBdZd+UQ2u3aWTduM7MXtkKX
7GNHPX6RW1191Vu0LE7lJaIu1oUjAUgucInZo/EgyQhki/YgzzL1xkTRd3RYCK4DMR7MRwwP46sl
HD7ljxw+PtIU+ycj5ZZtm919BBRjxq8pZXO44KsKlax0nggz3dMGGek2fjrIptwlvjOyzDSiy76b
Jpl2Q6wLer5Z+Z4shfPMYb7fx2Mmz0GWVOtTwijkS4I2vxP9sn4xzFfyRwLzRCuqdBtXsnE33cd0
otnypoNSO8ZGZ/YjC3DqcLPGWH/i+Z46sdNXUj1OINquvU2G5XwlqspiwuWUPJe0CMHaSkRdWczi
47DAyZTbcv0j9J4kiIzsfoo7y/FHPIMo1pF4r2dN2mTISe+SPSxYqOQ7xDBdpYOUZfqm0bKpcjtD
HmkYp3F5tqNqenCy++CcZkI1rnukIscU8rFTKm0nEgYG5uTNA7UXWkg0Wzlr8pQdJCrHd6Uw7kbH
NTY9p8WrbspLDVpGc6aBINU6U5oy7BKRKWUTy/MbGIRkZ0+dutOkrrhNzaydKOf1vWYrlmeUS0uk
ho1ng5F2UF2Iw2tgxZUSebUWSccKX/BbLzjbapPF/MkFxHfNIlPlB6WatIhirXEejUHLrjoR5CfW
5nYzRPWgEhUmBqCkS9f4keIwdCRBCLV8o67lQ9SVzsmQLW3fR450tJZyeIwkfQk4D1WVHw2Dc4p0
ZDQrlTThWkYdPah04fcGdfx3p8rrNrURO4WCGRDRnhCZM5qvDKQX30tjaid6yPpx5ZT7ofUMvXJL
oWgrZ6Bo3irm0u8ytfxTLnRlCppaNJHyxLf5J48OwEr6vWR2b7JkO4+VUmahdIcW5dSru1piqScN
be2X3iYN3hma5aUp0z/12G6OJMqVbTPRy3dz044tr+m71xxzZghtTz5w466bKs5STmhLsh8yR/kl
N0BS2KgdCwQWypI3I+MehWkhW5vGJL9Xs56913pthxliZVDHS3wqCivaWoW+YH7qtdPMJLjdkDA2
lyIVzR6++H10O9VwS+I6KvaFYUjcb3eev8YxZj/qnfKyOI591DplfqSc1XZ50+uvRpeoD3OtNtcu
MoytUytrvzEaWXp1Vn3gyCEhfpjT4GwS1o57Tzp+LJ0iD+VsomHHNd3eDPQNv9YTpns0vRaTz4az
4JE5L/wIq3Drz6b4HCZcE8yfPHccMTasYNFuXe6WDAjGehiVkoJ3vIxeZ0WeXlBSbGgnTvw0RVN6
rBp7+CistQ0mMGi7iDlGbZg35p/IRmmf9R6X4xSs9wEbdSTTEye+a4BPsaxHlF9jI7hQ9wz8GhAQ
sSafp4w5qRHEm7NtcDtAXBMs8b2BAzcex+dsdTBi9kk5PWHdQ9YiCP5t5Gr8CYAF+1a+5ozCiNX1
ShqsDKZyts/Yrp1fSJnMeM/XnpzzUpQM/TDMwXZVDWWX7AC7vVsnpbkfInrWLsoNWphZTUto4Bh9
UYVVv8jAbFj/1Dz1KOmcjoona747yYxORbvg0+qQb2mZRuqyVYfEvKxVi2vRthGwZjGjUBLxr4gu
DUBNKqnaVukCryEqFy0gnNYi2BJ1H6vMPitxNh1iQoCYdKxY2iRqpEQuvMwmjCwx0pbRcNHTHRcH
aH72oenu7wgDu+VBT1J9Rp3FyGRJd9HvZSBeZfMnK0b9lhD+ojM30THKtaSWgh5h+Qr8LT3n+orX
KkJ7pJcbvyxLfGcLTpX1xLkKXaJY8Von6ipAmhvk6UY8hzBVVC4t9t3NbBZo+hmiJ3lkjsSBigMA
dV3r5R8dEhAikmgJVwBFBBy7lsfGKKWNpFTJPnWGiqhltOL9GLX1SXGgJ/dWM12MxdJcJ1Xra1dO
+llxbHK5WFJLX4s6preKdm18MfYtAWECBhLK5KFOAXi7DA+VtnRO6qdilXDyUaZ5NCDioyPRR1SF
pP5axDM3OCrbt7QxxKEe1t5v8kj9aZyB+1Cv0OhjEg4cCLtlDYhTlUcrn6eN3MbjK+r+zFbdxfup
Ua1Lx4SBW0df5KgbA/2fSTNmP9cz/cK6GP+odaa9qKuSwTJY1EWhCpmTsKXVS51UTAqeIfIWVVuZ
TMrCYxn0nSGdlH5h9FCSq+JgZ6p2GjOyu3oxkOrLSmzG/erEISkwSlBNVjLPlAbtTVFanAC6UXZo
Zkyx7WNyR3hA8/euVuoXp+fKdjImGbqKTjC9NjEmeRzqsC8L2fYcHP5/4tycN3Yj515aJxWjmpX1
0AlL5luem6DO1Kl0SVwUT6tdjMTLSzb41RbOb4M4Pbjz2kEJj239VZ0w+8Mn6BZMOEb11Aln2o1O
5DxHZA6pSjOyYy1GBFreEdCIXhZJBNXSGH9VcyqhESimcll62fpuW1pMVa4UuWtw0j2rJlfMvf1U
Xore2uWxRLuw5SNzDa4kDtxzObwQXLe/UMCy7gCYRU09GmeUwNjaP+lAFIcYbeNiJ1zkeLywq0fJ
Yvs5rwIlfGZJ79doPOJVzk8ZuctNJs0YoJNhjU8qCcIdpaNxNEaLgzR7OaOhMN+umFTe81Fknwqe
zrDNDfNRvhuVp9LpVN+IY2On9XZxIUzLEM9Iqn5Igmhho3LMwDYj6NfS2tVWotd5N+AMTipcSVWq
Rs9OTarHXHXrNEq1fG5m8tH9tFoPKla3gcijoz8s2hh7S0eCZSWG+bzaVcdggswMZnKQNzOT5KMT
JfProNdZ60np7JwmHAJ71Sq3jS6onJkXXUgZJBogJUW2M+pGcY1udhiZ1OcfC6CEEhwVrumOoukJ
oF+/k+Myv9kTif7WIL/ZGYoIV7nOXzSpWX/x4vebIbbIL09Yus178HeiYfYx6QY5TtocgMD6pjyY
7PC+fffUcx4ojuC9s4dySiZM56tjHPhaVng9jvU5UwQISu/FYTobaLqDykvZ6DNIFid1tBc0JkxD
aSxtOTg/TYu03uyq1bdAE0jciftgYta/+6Y+hmRXaB/JndXshLMuAU6rNVhWTXixoqZnZhKxFcqY
db7srHu3jNYwA71Tx/dEVlgcWkl+Q22gXK2G+7VPU81fWqt6G/voRp5QBFarLKcyran62PPIhq9V
ve1NCSu8VFloKOaARYIIvLR+WVb+3Ms5+rqG9TAczFG6KmMuneq6b16FpvR/MqnSf5ikwYtuRU9Q
tJajUGavIt4qVR7ACDL7zQqfu1nogjNJe1awOK81Swangvv71ktcmKW5VOwFTrFlSp90MqyKA3tc
ORHbpIoiotbmR7cqEaPgZ+aMJ1RLpejKTY1RLYxnqT4PQHE2Ge6yE1J8cRZOO2L+mOR7/l+u13Bt
STVDap20e9i4bS7YEvQWrcXut5xMlD31OAcus0jK26Dl8XuS1wg87SB8biomPgvL+bFMxcw8NWmS
o6kmAn9Yk6RfqHLa7HWCyC0pRsovKxLWgwauYcMZrznRV2kDotOvsYyDwOiaCuP5IA5aDfvVzep+
jsMZCUphO1nUvbLoHJnyWsw1B+S6fdRoSG8wr8Scgjj0GR6THJhZMkt2Gbb0rTEW6CqwBqoc1kJV
Zzv0h8nKtn0md19wC2baLhYLc0aBDocnhoygDMpwnUvdJqmPGSFy01q3L1SuzsHpkupbxmLXhCSx
urM2SOZxmGRN5uilTQxpy0afQ1Ohe0LSSJHYTToWIeE9s9yvc6n8NmlevOrrELebNM4JAHZp1P+5
c3QQF4qmPWEpsy9YdVPFn5OhXH8wnCwXkVkmWR+1U2CMRXjdXZEycNzVLJNrKUuN+HG0FDQcdTVS
xnFnTYU2WOsvetFMu6qx8M3M/TgHpjkMr3GUQViyJOtgKHm5b1otIfid2PjkMZGdmzZhRB74DEEw
NDVEWLF/qCQb5fI1hRK1uKrclK0XG1i2qzYyFPA0lfms6SwRl8gQ64ZZ9cYRxQFk3qDZk1+u+XTN
hTp7gEz6H6wi06HXMClAiOsIEVgDjA3TFNPzbIySRxmpP0+SKf3YqYg2ZtN0J7MEtIQnoh2eCE9Y
pAPKGsdENL3jG40dqjoQL8y8WK+NoourIQkSfws1I+d3u9qVkB5mT6908djGdfqnVOm65KuVq65q
rkrowDjzuxwg1S5VDPPTTjj5BLWV4m8vqzoOETw6lhqoVUnTD2E3p8zhLCpJ+m1Z4EjQtE61N2Yr
D8Hw6D9lrsvbgRF5EDyYZuaqabIearmWzvkMZWpKhjokxSwXkKSN9cOeE+47C7HPZgfjEFrlMXeT
M6bQkuyVJKkU3WapqN9HXU3/IFFabyZMxe1QVN3POkr6Sc6z5WONVxq5ZhNtLHl6M5RVJYaZae2x
wrX5Adl+eaQloCyBBVtrX3RS8dqvy7iJbJiMTUkHPc00GueUNnFPgKXFtlUVbQ3lTe++dTNny50J
bT8MvVP4tPwgLeF71kOtwNaF89h+sdW6gD5q6adJgrQk5Fw6MKJ5m/dw4dQRfQTTbRUlW4XOxJBE
b+qQpj9Zbesh6WBxi0xJ3eCLIz9fCxmRq7EK0hK9OVAdFfbrvQkHA0ouEwV8Vku/bRa1/VYDAviF
Azk/L/Sb9+ZMyw39tBo2sVNz+RpsansVzAZYSDaQT9B8d9NSievfsSIoSaRnixM6qfGdcmMKUCIT
U4Og1e9URYkOmWY5JNTmtd0oxGYWr+R9BAXRzNqLy2mEiMVK4Ekyrg/XYuRIE5TLYB+kuGB9SR1c
+a3Q4/d+rMv3zorXm4oM8+hwtSFOVPEpTZx6j3NGA9wnSZuGygcXr0JNQOVEMcOoSwf3w5wQ8DCt
8Wm05AyTuWTu+3t2aMHyjFxYje2euU3lk7Gy+pEYBFTY1NUm1cVCbLY3H/p2Hq6LBoVDlQnxWaIl
M9pVajiwygRFpE1Xk9MCTe5V2k6xroVlp1D7RGLcl3lVnwnKZa+ZjEHEs0ap2uUZ4RQOqclLFSOC
lRWYipAQcxeaYz0zLnip9c8xS9vtMC8LMKSheXcSzfaNpO8COb87Vpk4kFTYozPmasa4YpRVCA7m
kXNLp7Q4y0U0+RMkBndQdfOMS77bxj2uCTYE/TinJGxzeZFfCkNOUZPisnOjjlFeHa2TQzGXJXgq
UslTksfUwtoM0pIQkB9rkv1VLFSjHtD4vt3UcZdtxph+VG3J9omgHsM21WqIR99mjfsk0SSIDuM1
fSsUYT9VHam+fVUz6WkXY+si3lHgbPIM2TZfABJMxzIXYqckkzgCxCwkTycAoL/11QTJohWzU4Uw
eadqh6wknlc8FacsMiF/yLGUEgLIsV3idaPPJSKV4DOne1O4HffoZ0qU6wWlErJCukTHTOTdK/Em
49RBlEGJBrAaAAzAwG2tq01vRrN7xSMUYtnhwBzq5F4xDQ5OqrTYqn3LkZltR8JtES/LjaxBZHq6
MkRg3nqI4GnkKGdyndJHpWsQidphRWg0W31y6K9p9ZZVeRxZ39futZtLY3JtReVv9GJR9I08I34E
ktHkT7XeRQoAC1yQQ7QA2GBub47pCpOSscX7sJANw923eIRrM1YSp8YKO5uYnd0E6etKOLAuwqXu
NLFlLYs2dZE78YG/20yfi66U0YcRLYOAObKkqZuBE6PC5cpyeuEx4Utm2S7MDrBEeV+t9ckoP9Np
1bpzIt3zFomzqsXjkAz0OdbKtHq2SghOOIUzMnkdA05IniNHBwbxshLkyqo5u7o00po4jkQHf2r6
ad4NzKzSsCyzvlgKFKHQjqX+sbQ5pgY8dN1uGt3CGNnZhCE39apm4SjTR/LiSlI2ssxNskrg9Uyz
XJJtRlJxDqeUGECbCK3YoheWj8TVCbAWifScpqr0oMAmnTyO3PVrZdnZepjKoXnsmiL7Wbux3oCZ
7C5tFje0MuNyk6UaIDPNov6G22LNB0NSSf5Vdbb+lpkEgi+PrAGlGMvVe68BM3SbtOZcJps9hVIB
zeLZiKvSCrp5BYFTceOyDK3PFuTVym2zBmdq34zZ1po6ktPRCKujUGfxlGoV9Am5M3dytWZG2Mc4
fTQ4kN+LDCIoSYZhY9fDeFpBLQEQy8bXdQCDlqmrDPWoB1kD1rN9LYd03XHfVrjrY3L9nV0QnjaA
4jktokxhmPpTU1T67yiX5fuAwTgmpmck9LaQpLwxd3o8dBh8mQDQFmECBJ1RcJxT/wyskoVrOE5x
aBelv6WKmgUODjZSpsZED8kYbqUF81SJRp3MPv7kW7eM6eOQwSNA9q0f1WRWDtxWImjsBPe+2Zae
Fg3iqbAacVugah57TWV0GdCkAw0HlXzzWuDEbzSS843xa6SGcXbiinwYEh/9tzSmVZGtdvuymCIP
Ndx+eyFrRDLnBX1nwJvrpXk1vQxpyRzgVDBaLluYiExf2/zMaD3oICjv0wKlob2kWt+aAXeK9Drk
UUUp3Y6ASxmCIELMhFMoAASge0z6Szx0Y+73i5k9MF0yOdkEnGJXnmKNBqLZngn4UEGQepGCyioc
5Ik2iRlCoRl3B7I9P7RpNh6XsYo8qxJjYJc93QM7V+RAgFb0sCIk/ow8/Z7nrVPiwizERxYtuQ3k
qLf3Cg9HRqIcGYI+G8piPoxDRNi3kFrlp6uU2le0ZH2y4juo5v97A40BPPz/baA5fX5/1v9y+1+P
/5eL5v5v/s1Fg+3FlDUNeKCmaLpl/oeLhv9jaJQcliXLimNo/Jv/cNGoOGVoGcoa8h8G9n930WCw
UWTT1mVF00wTLoT6X3HR/Ktd5u+8Ljh2/uJ1wbxlU7y04mBBwoycM7OnnunbTDGByomiJEDjeh1F
iOuxOt67uH/zGV3+zxP8SzWWlzql1fg//4d2f/x/9Lx/AbPLjI8eVFzDB7GE67gvlJs81ecqflYS
fGqt6j1AKfuMisY3Y9PvrXlr1XuavaP+2A5b1hpPLmxCoX9kOQOMUwUOWYLafJgItE9YdSyHgH3+
PuYe56TDCGNzmb/++WtX7X9oEOJD+wv53XJGUWZxIg55upvlP5lB6viDs54OOTur8E2HbfNdKb/4
TcS3Ym6T2F8nZiUsrjOfneUysf1YxVl6T7/43V24qNctuWRFPZIC3LflDZ0ExAj+8pAYoYjcibZG
T+tpX3+0v6CB/LtQt0Nn2Van6oMkF53pkIEpYbdZtlFASNnvgzGY/dWHN3ZEyHHjIA5sn+yrl/l5
UD1I7hfNXbcPgM0mx+yoLt7ADJro1XB0QsrAnJ7U6Tyzh7a7SHk3CSIVz9W8JwZmac85FqYJkkPx
6szo4D3L0j06a/gFwWzxIDfs26HQ/KXYf/TosPu8dY27ycLFTqBBo9jCEKYtQjln4N2KovOwOD5B
Y4SKVrvmywMoOkJslrktuieeUNxZjIqv9MABozDr9np7nMqzPry01Z6WsGbgjd3iOVX07Swu7fhg
xyyAG1nsNPFjkkYAezqKbVljPQxzTkvG8ohHGrXYg9BYbmU9YBamPz732sbIH5P1ZJwK4DlIIRCC
fdw+E1OH3Ca4015eKBzNnkJ/8fXugVAZv5Q9eDulBRmCoJS+T+bdJ+qKT/2bEfSs6hRQuDFN+F90
lDEN+zwaF4zyOFse+RtEBM/8pvtof+lJ8V5tej7Y3iQ4uZ1u6dusDmHrKK+TyQ4SnyGYL/0TXSH4
5MD7J0zKeuLlfO3SCXqCUh9KTudL+kmGSom9DjiDz+eUBLPFydXNTA4wTMTbataBLijkG/4DuZnA
IFnbXbq8jMt9stLZpGnkvPQibEPg1kG/0wKafM/OVt0boRMaoRw4PthIWd/kX1V6/ue3mMKi+PfL
g06/iT//G3j/jFSaDLYzHqRbcYE8swdm+aCdjZO2r84Mm9xXJ+VS/iejb/7hxFmLZ/vLqABqAY0c
MM9WHceX9txd5lv9kdzijRFk5+5cvi+3KuhO9rn+7z7jX2aaEMQFTpPY40F5kPfR3nxZd+0mechP
5tF+MPZUbkdzq77aZ+3pP/lE5X84teD+Lu+f9d98pqKYRmVWjPGgPbStR+gMCwVUaeXVOaf7eYcv
92mm4U4H+2XZK7t2awZrmG+5BfaEJvf8Wdj52q7fV0fnWwvFsbsMD2BzDtUFehCwvqLfJtFpcFA6
XCn1795gn861PoVq7sVqEOcowl5K8oajHrHEMsBgT0ME3UM9YSsav5TKm67p7KM7OCMBFdghXhZg
83Xp3gnZO57r8Gr1mM9x6uwMOB1vzVHdxDL33HEQV7mj3g+bYWOYxHf38dmZiGkdCzpmcF/hGf8u
KKW87ReMhMvvjDEPrQCN9ReTHLpUuSmvMoqQe7d4fLaP7dk5PPUb7M5U2YaCGO3lp2FLVSOgjr51
5KYuC8in8G6sIrfAU+54ggeEK8S9gA6E7aO06swIoHRjKQGMOmzHOLTVTVvux/aPw+pbN7/OW95/
F837QB+t+o3RRa2tnW3nb/U0HaT3nJEHma/oPjR1c9/E25EE/R/5KztpO0xKBKQLv/uOv9b3yWKg
mA83qPyaL/IVXx2L1mHOP8SI3OJ3mieZW364s2toRRdbwHv80AwBF0RP19Bdv9PzElC+bNsXrb06
+n0fwRpKSbntDwsYV3d6penzKF/hGT1pb9AC3DRMuCUZo7sdvY6baPB/kO59Rpf48YNz4dNXJpbH
0Bk8MIeCa0X1G9be1B128KLDfFNtqcCD1dW9NVSvE3KXB+bMbYP8XLee7DVHERJPfZB/k8sBErEL
GMPni3Innj7zcF69tYHzMJJO4uJzFT/TXMJJJza9nRUQe3XtPW+x2WFc8wCjaqnPzk2U7XV5UM7x
R59vBucaa6zJLz33QQwF487np3MP0az6kv84h/axee/euQhafuXwk2Ae+12/hQSuI9h50LRLl0r0
V0brCNJnaBOSFNpiZ1eb4ckg6Js8KO3i1s+Gxbg6sp4b857bcZVHebnZKN5X+WKjABCWskPtEQ7n
tfvMzsa1fVOuy4N9lAJW6EA7qkHrYcb0IeH5q/tkevG2fpTesLcd7x+m5NF5338MO4e/nYUMyPCJ
Mob5CZ+I+654Zjg+EavaJAFeqvB99r7nANTWMf9B9kjfh8/0UpyjG9NYOo/WvoFB5JLvWxLSPBo8
zf26Z8/yE9ibrv4Jnpthv1kFDcFHqoZLqHwpgwtGOABXq5sHQYiyWUDIM3Gh9fSV44VrLo9cdzN7
cBpUOqc5l8EAYRXSxEAc+MlgJ77JDobEgw3Dm5MiHJcVsoprhv2tOZkRELENOhzInU195E5EPT+i
9DQJ9ffRCKRzfE2ll/rDCoejQOwcvbL0p9+J1JyzW7jw1ZMkNr0WyjMDG8LZCVU7MHov/9CDeItr
Kcw4LZk75VV51bZ6MOzII9ibot9hEzwjLZ/bs7kvX6TDepmu4lu9Y6G2feJ1UGwMrNx0wkKVHqRw
s2/giOWV4AiSncQ0FWISth8XuxRM9kjByWiRo50fRhpRo9/PV0Pbdv1hHS6MCkRwbFVy+ShRha+u
l2g5z7iXNjM41HnfvFa3/BAfhmOf7+vmRVXeG+vLyT9M6dV6i9f8ne7ylo5klMoJoS23f4qXX1hx
VRZkz8WVGWZPfVV80ekIQMnVmEYwEfM6ttkJzCoHVCgBph3QvUD0mAo3+ZHexJO4OK/QjUqvbtu7
PH60sCA2qi8hvPFm+OJzt/1T/rHfrUf1Il+Wh3Kd3ZHzXuFG38Nn/D48imv81k6XYho2iHOBOrc4
kmCmcyZUAyjnW6LrUfoRFxujopHFMb/B7EtU6Fnvdkm+KyrimLXbPVbM1hlu9p/hRwfuKpi6h2X0
OJ6HB/3dvHHIGZc3XWJgPZbdnsmMdycXjGjM7+7ymaYPQmxisSNuX8Sh/lj/ZNFBYEumrXOzX2Tx
lfc/i7KT3kj/vOlX+Q55YoJN3XN625sU7V/q6IPYr/l8uMXrkrEIXiNe1jGMcEXDtsQxMXP6bCLf
EvOx4Sgcm/HJYeSlA/7C10k4TUASvFbbJc8N3Kwas8/wqvvWyZj8FVoAyzaLrOG16cZ0HkslrKKD
NlxaJWy0hxGniRx0B07PdDHNo77NH9ob0VqUvxcDTkDnF/iWR6+CZLv4tCKGhqNesDAbM0Mi9GOG
QYuDDLwcU5EeAFzHXbRuEM/f2d14a9FR951r9B3/3A3ZHQ/bVJelfDfpQSVjyKgUaYE6GxoLZ1yf
U+bEsBENGdTVWCA0FwccRQb+LuVxda7GcLAge0z37zT7BTyeX9Qj2jrXXrNNuk8N2BPIW/0LezE0
VdPYoWVQ2yndc8rIJNJgZPpB0HtApcqGyDChId9QDlp2mIsvJclcU2V7NoF7mF6Sv5SI6eb8k0ZP
bJsWBxiwSQ/LC2vjlZBGz10vHbTxbIzn/KoH6WP+aTw0b1r9UbzdjVOv6a1+0J6BILjK8EILsN71
/vyofFxYk4LBa55TH2Z401JpJYWXMDii3jIQiUaMEcNxcpfe152tfQ/WaUDZmMmhvILgP8SK4gIO
8+Qdae11swb5pbvL/tvlK66v6s1grjsc74TyZKqexlvCo4EeeVVO8lN7wTvTrFB1oNbS8vQoLufr
9K0BWCtcLro2DUSxw2vQeUynojT4roN7b9HTX60nO+wvheExFzUCGuItBDRvw4dNz1YO6SI5zcHS
n7oGXI6HE4xuJO3Zfgv5y2+/9NItnhkMaR/GW3Ut/ki1N5+4wunEQtLmh/or/c2OM+1ut6I3/L+p
O7PduLE0W79QM8Fpk5u3EYxRUkiyJEvWDSHLEud55tP3R2dWlyPkUsANHOA0kOXKTDhNkdzcw/+v
9a0H4H+P3iHPFqC9BrEEVE7DdfpRPjrsyRBzFPPGRteJCEF7tSxZvjE8rNUvvGY5N1uW/4Xeu4xy
L+4uQi/qUc6P4LANHH7RrfJEtf0BiTkrQPxmRWgPl5p6iOorxYK0uK84LtX1V31wBbucdQ8gM0Cm
ppSuqvabAoChqXzTypc2SVZ9m14lKEM5TjvaU0+pe8jff26//8hXdhW+Vght35tT19iRteyAIT17
z09/z/+PzjIL29dnhTGoZ93bsbts/k/+rovZlMUE2AuhWppqCHrE/3KX2fpflLWwZenEiuiWsKgd
/VMXs//CPWZwhqH2RVEMf+3/1MUU9S/KaAKNIk4e/kPLIVr5p20PW90/FSkceTzrf//zrxWq+ez3
7wIV9i/bQbxtORKdn5SOyQ/+66kpHIcxpJGjumH3xbGwt/uIUODkAxVntNpVFV5ozh+FQ3JNqRma
Lg1dk858gyf1Jc8Zgix3CH8gjih2tYQxPWZ683eJ9j/emX2cjPfPZUwhVM22dJRmxvGtaV6RGuiP
SIED+KCT6Wd4W5Q+A5UjMJDhtzx+jBNUU8s62ZdQWYkmAkRHajEAeH9XPnCmUey9lRwKxfVAGTdL
Inv4C3c4Ls1MXyJfLNkPti6g4zRHE81fK45K8lI7UPSAw9Qj8RwxaywAcBkBJ5Rl9BL/MF6o3hHK
oCgrlSSyaR1RlXgdX0s4lb0bsUpzSrV0sFkX0NMy/25CYjX0q3khjeHgbOPJ9f52hP7Hp/VhHPBO
dNui5Eqh1hT6yemZHL5S1TrGAVRbBFMYAYOe9hmsoS8xQWQA/vxhOU7W7S/fyj/D8dfh97t3hKfE
AXRPyRi0z/E7SrJCjLnPZZEdDWt1arVFRsbsmTqLMddTjkY5d2frOjdGMZmhd1IG7modDLnpTW5g
k0LmlrZrZhsY3j240rxDwLAokHZZ1Uuafa2TgyauU5wERbSWDH/M62wjsOHutHtORnK4qZzHmCUi
U69t1Ef2RVhdzxDNHl790H8bjQcrLemgf/PbwxB/77Iz389vb0fSKzZ5dPr8FR0/NeK3bLw+ker6
kg71dU5R0k6iNaHJ/Qhlk5ZjHM1FAoIOu8Edcmhr/U0k+EdGsrrN5aYtrlN1HZQXyfQiyDUMdl1p
ugnYtqp+sPzLpKpXSITicgWU1o4OjukCDkfSCGU8vgW+HCIUtNvd56PhOG/37y9WWrbKXMggxI57
fF8+gs2hj63JTQh/XmAKBf0oUeLKWdzZdnwtpXlm3GtzJf50aDiaFI5gkkYlcPIsCUdJg0wXk+ub
VGnCFwCb3iEQ5mUPUQ8GK8U/2LpbHLEGkkUj2MjJdj+/7XmQn/wI9HTpcghhOdz3yUSFPaSwq8wa
XGRz7JT0S5jnq3TIXvHbqZs/v5a06Rir1vy5n1YeSY9o1axmAiHuZHThQ6nSttfSI+ai6CG3fX61
33x3rGIsfXCYkc2p8+f/S01uLAw62LTdXb0xLlGscuqlEbpIdUGxKqm+IooDklavJLL5z6/8m4mF
K1MH1CzBIitO1rVhGIj8bgCIDZieaJk00WYkvPDMGvObq7CwOxbfoaZq4nTAmq2KRZF7dIOGTmSb
lTBbTGM8Mz6040bMz+8CC49D5jV9Mlv9udL98hhjdBSZ0aqT6xBvJUfAtgk4FaPVKCB0GCGS6DpT
YuCuA9tEBXPq58/yN2uDQIEP05wWHduVk/ox4LSkMa1ucsM5vSFSX8oGPrc6dlRVSAPe+0DhGMFn
rvqbyUBo7A40moBc9XRn4oDBskXiT26eDTEmCm1a0uFfqdT8vY4aD0kUi8/v87dXZFa1VV1XJc3K
49Eaa3BdySOd3Cgn9MuEGAnRhuAAb0q1JexuLHmR4595ub/5+H92R+FdMpDAbB5ftPDSvG66AW6p
di0qKqu+RZupc/L3URpnhutvr2XafA9QC1RmnONreWYfYNDiWl7BWWEMlVU+0KQCJVxQMdDOfIK/
uxpXUp2578psc/I44b4lfsIAceP2oRvpFZkobpY6skwAKOaZx/i7L9HCI8bKwV9MpMe3Bgp9oOug
MdOEPZl4g9JTske7+/kI+XhLOoBLzRDM1ygonJOZuvWh9KqkBbkc1gD9Js9dF38fQfKauhGeWZk+
zJ100oVpOqYUCKtZnY7vKCwdo+1rW3VBVEbUEmS/hdlFTTJWv8KaRdSuTbsaPWhtBfvPb1Ob90NH
KxLXtkyp6jYCbSbuk9kzGMeiNXp93mCEr+Q4P9RRmiwHs09cQuuWsYr6daSKBaR73QEicKupfgBY
e+7j+PBF8nM4qrB1zKOSnenJW/UGH3p9X5EOPjU/dL6OVUEnbvTiTayXVIyUqT3z1H9762xH2QhY
nIaEefKKo5Iwo6FrVdeIWw8jrOf2pXNrlU2/KB2yvexQvw1b8uocUcpF65jv6EZXTTnG536S+Uon
LwH5g+D056CSJ3fqeADgmtTAbIQczeKpXYVp0xCsp+xVwLRfSymuRx8tUiINSaAava2hVyjSy71w
goOCIP7MpvPDIsCBk0OiLpioAKLoJ4sA3f02xAI1Ex+AccRBMM/GyxIZEkEiRGTqwT4tgvfPB6L5
4bN2bBUSKH5ODgecdk8Gou5bg56EcnRVDcZX+t5xQPD9p7x445uhTEa8F4VACh4BcI21M31NLZjM
B7V+TrqvbbvTleeA/t9szS0Wt+HcewQ4hDYRI6KdbWaXjnjTTZfirEkjJbnzAspXq0Lf5f7XaPzW
Be+YgPv4aqivP7811IAf3i873XnjZ+CKNniux+93UiwtGgqeaFRtTXWvcPq0xY9R3qQ97pz6G5GO
y85CWnWfJxfkrLXjPUX0vlinAUcYcaj6rxoOB9BxJpX1sHmy2k1jP8lim3GszTcppTlnXZYbsQO3
UXVukSwVqrfK0gd6dOP35HjsclLC+7UX7RIDq9Rt1t4qGN6Sq06/MIqXPLuivfltiLcGsggLqzbO
e8pxrvE0fCP8lByMLrhLErh1W9FeUviyBAUyETwN4VNH9oTy7gd3k0nQ+doMlzQ9CUfvvdX4ZdSW
GMnVfpsh3RvFTVNd6Fg0yofc2WLqLLP7/jWKlmn4JfNWIcnnoJPQ3D5g7s3Um2A6sB2fM+Vol0wr
p3Ap0HPMhqNf+LcSwwfZnLAHoSTa3l3ZLqV9ic2R7Ysid/NWlBJ5aV/IihLctvtGajQEBrotToNq
wUXUcoln1WqvVX2dEspJAqYAULmPnEM0vuJpCzzQyc1u6r6nwfchWxEunRVXeKlNUBlwnHJKvxq6
bGm8qNZVuYup/UoOYxCGL9D3aIQlQSdFYC3PrPAfJ0zGlM03T2lJVTnyHo8pyeqUkgTKhjQ3JN4M
SsaVH61IrnrsogQjD/P6mTXxd5+oxf5XSEo6ptRODlAxjpuqGuY9Pn+zTLtuVhMCvj7zufysCh1P
h+x8VTZmusrKpKknU0EZDqIcFXt0CbJHBYXb0dJv8c1ThJ1e0eBI9bmo7sf2y2D+MMw3JJaLjt4l
qlZd3QW1i46ECBmrwJgA72BFiAbhkMLZ9NrG1sneqAlfeYrgsGQQw7qnACzlwvuiXKTABWjir4Jb
Di0myF62gfSj/L0NkmcRACu+aK4a4QJhhjQBjdPZ0Oo9lHc6TdBkadEzCF1MP/ktJYXcWZbwMA7E
DhXtFuMgssYdHUGYh8lr19zL8C6jbjy+w49QVxkNx9YFyM9HX3CKH8t0ge59qYpHYqHIaRDeRU3J
uXMJ+wvrnVKvHf+pqg5FsCVq1DHcAUmpyugHAwwOfwNMv+uvDJqq+E+zRVCuTbmv62+CGvmtNz3m
CdwGctv4yjrtWaa0adJ+3+CUww6wsJQXpGdmcW3UlMOszK3Kmy7d5+3WniVNPz5/4x/2WpwZVZYa
SpSmNf//8VBuwMzbWNB43xbyfxF2r2Q4crwR5sVEtJ/751eD2mU4aBElZ46T0YUf1exqs8fp2hvL
yKSK15d0Weza0wjIiM5c7eOJjpIvtSjp6CqySOGc7I2rmCAQgHSjO0lJjyDtMlwH+COwwF+ZLSPP
gua0lmW89GrtjtRDcWb5mZ/eydfENpm9rNDQ91o/yyK/HCkjuyCJMOZ+B2zI0P2BSWa6U5/5an93
FUkZ23LYLLNlPr1NtZ5kLMm/Fbn8EfYjDS2nO3cI/81A4Q83dEu1KYnL03VUTxyiX2ufE5Qt1slE
UkuLR5RKLT4yW076mXf3cSM0X4tikSlUQWHjZFsWlTmQyA7xTkWIzjZS9o5KGW2mXONWc71MsIxj
EzszsZ/eJK4IeEU6ZX+q/hp/d/w1yMKbSjHgfjGy/luR9yiB5JU+fS/xZpy5wdODB5fiMjr7boNt
N8mgx5eKuiHzrT6nrK05mEPBOsaS1JrSeYBbsNC9fRcSgGSE4/rzT/B07Zq7ApJbozdgsL/8uTP/
ZUhioDX0gbRfN/KYaZGNk8SmobCwMwHbs3fVSbHPXPLDdyg1VktHcNphm83R/2SAGriAW3z8FNZF
Ye2hXV+pXeja/biEYhGvJgB5+Jj0TduWSGEn7cz38fGtCocjlqSuw+6Wg97xow4Txc8V8tpcB4Qe
vHrCZHO2TRWBAJgsnS+fP+DTkcvN8i2ySFOsYi99ujmgvGR5eMMJUByu657eqIrRBPgKKqHGDtat
lM9N9v75NT+8VJ1D7Myf4X3qtK1O7rAgPIR4PBuxjBwqlB6IbGxP5G6poHWoivY9TvPwzAD+WRr6
dXKT+lztp+jAIcCmAHjysYSiVrS89UiLlzdTSBKIg+XpUlYPdomcgKaoWrBj7HEjZ2vpoBoodmp6
yT90ys3Ug+1c43ELYISoz0H3EGnFWsnXUIHhdV62+RW/jlBle4cjL0gdJC78Xqe4abUH/gxEsPwB
YnZr1muALvynCm5vzbuc8ofPH+6H4cN9Apk02HhRmaMVeDx8cPSY2EDjjEzH6s7rK7IaC7NdFgNa
DWFhGPn8ch8mBmo4jJy5jeI4VCbmd/3LBzr0xWgNYORcNgTwpFPEESUw+rTQV0mSvE8wSQhXDW+6
zLz5X1xZ4/Jsbo25XHZ85UmDmN/kJQFbUfyGgQbzFOGby7ILlA3egjVOGDzqK31yzlz44xPmlikI
UjFnc2DqJ/MDwL64NvDA0aVUyZeYDX9Yf7HINQRxpudWsg/NCMmz5blCHKX2Qs315GshvyEpRDMN
bo4Oq6tqFyqNtU3rYSd6a4RvNawzp8sONMp810rq3JX+uZrLz9L48ddDxZl+KNVmfhaaMccP2yhI
9EirARiAhiIu2ZH8QR71g0YGq64jMjfDldo/oCjX/HtyKeqEDmu4I5RrkyU7BvyUowxS44tGWY3x
S5qTVYvP1u8QPqDU5mB2RyDsUjZr1bpxyh0He86hKZJXUFlFXroN/tXyheYLsjA+Jn7lI9RIgago
cBT+bkq+9uG6cQgbQLVpQNVRLz3+aHzx+/yP+0O8EjG/feYRmpT0Eo6fRhdp+EZxr1OGPoTaQFil
SJuLhIMIMiMNzqO6yNtcuJUvbmEEAa/ELXhmQvswcc/NcmQEFFIN9mrytPbiibApJ44CWpcQmRmq
4EDQW3VfQfL5y7BCL+cr688/uY8jn5UY8L3+sy/MPHp834lMyqipgCQTKeG2Ldq2KQp9clsoi5jq
4vOL0cTgjzsadDBuWB5miQSXZZU6vlyftdXUKz3R17fGKzGUuAC+CoPT0yr2bz1SRcYV/6i8Aqqm
6yEqN4ftRdEHkB4Y03hRmwv1Ybrwd4Thaambetel+MGv7fDYOtcouKJyIzXUPw0TNn5h42VoDzZD
iERLQYl1h3UjJMUAjir42/HbgMosGBe+Q4mcgbdM1SUHI34Fp2KBtANDAdywXIK9iSDwlRRkqD6s
hL6EDCAJ5CP8kwQxPB8GYY2bmlJGsE6UbSk2XrQ0Sgg78JrgoSyyG+N6uoEADm88ubcfkZaiQCA0
cFS2WrZFROuYG9P/kcn1UGyoPU8HhyNdR1bEXNTS72ZImLUlFyVxDoVYV9WaPN8GY5y6K2oy6TeZ
uh2nA2qqZqSGuan9Df/SHNdOtpn0zdjs4gxS1tLq19FzHV0b/h6VZbhAUBlc6ofhqX8H7vKsb4DY
vZXUWWKx8sU1gihil3Jic/BPxQjIxteqfCji1zC9JTWYMoB2U+DK0faqgyjdxQXt/AiupjMz9IdF
aR44Ou0pR2XbShfueOAoCfSPlEgKV61HhoFTyKVhU9QxYLhpgxFA8oW7QZiI76p0c3dnBu5vxy3d
DQbvXC0/LdKGAris3mqNC/5jBZd1MVKs7Mduo9SR5G0JejldjCfAA5Xad2n6p+cCbt9CCkDNxzYl
xfrj29e44ciqCMciemqfYpF1rbK9SyYUllM2nLnYh3mIfTmFHsHapM7T0cmcIMPAbuzaaNwIdNa2
Hr0rKvTrYhSoW8bkxW8YDNFYdmdmB934ODlwXcRCknVR0go4vsk0Dsuq6q3GJe/IAxwGfMrMiDXI
EqiQzNrpRSiMWQMBZbiPh+smsVBId6G2pEc6uSnbtBVJBBd4Umo3a/W3dMrknn0bwNZJEPvRhAr1
xZCo6GYWMH4+Rj4+NbYQDM55h29CjJtH8C/bpoluY6c4WJg6pbyoRLulBbcMe/aMuLfRI/UEaUVn
jvfzmzieTrmmLqjWz90wR56sWlZayNqpQQSObYn0Ugwby2r3HQlfNHIUptX0nNzqw3phoKGglu3o
mq1zSj25y85rHEooSKIofDT7RPlOTO1C9rAA+7G8/9MnOveCkJHNw1Bz1JNxGOZ5V8NTILGWtWhT
qlTj7IHOiIN/wG7dzHecPdvi7MyS+PGhMvZUjRVYlxalzpODsUOOIFlTecY2qCsXtVavkNuoG+Kd
YWho6lMcgdr4/E4/7ggNBsxc86QVTutRzp/GL4MnE7B3YadhZR46hMYNVca+o6ZpwffcZTp4wMZK
+n1cpLj1Wr1cZ7IHCK7FfzzNOizN7P05qzpAXU92pm0RG1ZcGuSzgcYZGgFCyUmws4Skw5a4ckqG
MChiF9v67eeP4OPAOr7yyVOP+qm1GzlfmRzAQXqrDkjY0qqFvfKjM4/742JyfK2Tz6ag/mwznYGy
K5VnADsEmbUGMkjIAM1hai5NPSrXmqAN+Pk9zk/v+HPlukyrTAVUyVB8Hr/llPw4B7wsRUBfI21i
rNsloDD/zPntd0+SbT1HDBYKVJEnn6g/gVBUAj1zRYoTLVSB1hsQsirixclOOic2+M3QdQhTQHnJ
KRXM++nSFI21cKYcGwPBMK+hFb8T7UukjuZd9awcuVeucvbUQWLbOzqP/pZW6O7zx6p/XJ3nH0Ew
ARqmI1A2Hj9Xv6JZyeJIpGf3XARzOT2zA/r2UXbpFRjj1KqDOang+2hM7cUcFcxuNAKSYIKj1mj9
ZUVhY8klqhUgejDpEXtOsA1k0ClkAtRB9scrLD+wrc8SFI5ePLbjH7g1BAwXZLFuECnXBTlNmm8W
a4u8gcQa15SremzG+IQ/f04fBoZJf5mSEGJcSu7COtlDScVLUaFEsdtYRLjlRfSs9APwW/vRSGP5
v7mYwUZfp8DIseZkJsk9aTZdDbTcCStiWZ2YnkasfWuLYlPTt/3TO0Mf6VBftyh06x+kxuiW1L4K
aHgMfvW9Kms42dLZkHjhZhqYiz+/2Kw4Yy9KMghtquOX59Vt0CgJwWHUL7fSsjbCM0Eysj9dDKH1
/vnFPixGJnMFXQT2Y6y35unXBUweUZtGawn2L0WnCDtI6ciXDIM5JPpulwa9dWaW0s5d82QxUlKa
NV1INUR6aB86K97kBZaNOGtVgImYRaaBNjaunViDnKUF0JgC3dnHbN3BhT1OE4cza1DMC9uTySIz
7DO6lQ87LZ4JYgHqNDSMLPVUqDaMLYlpwgxdTgFAzRMjudab72UOKy5v4aUQaiaTvjgzy8yv9Wjy
RtxjznV5LjufYU93p4NFmLZOuEHOh7RL4EBCAD9X///ZRv33VSTVIMOyUepTr54H8qmaSqI98nXd
wxSaBMVaDXOEvURDLIhBua35V9+zxrp1Yl/bjsoYua2j/ajj9mk0p4sgGBGb91OxI1z4hYm32PUq
HtCCNJS6MqIzn8HxIvr3T0o+CZsEynUM85PZpIXk1HtKQNhDYV0ZTgpp0svY6/rRruCMC2QjCP1L
Mr7MM69fO34TXFmnhE5FnR6QIT+W04PMN1vaQXwTYbONBgv/8jBuqzL5CYbSNyqq6FqgKPYI4FqN
Q0Bu7UWa7zJRVc/kkX79/BM96S78/Hksh/rJvKyjnRQnC+4QKb2tVjFGS1NYrlFiGZOAzOxq5dRY
0fw830yN84TyhsjQmPry59c//lz/uTxFIxN3B7vkUwVl6LXYryIu3wGKdsdxuFeGGjOBelPW+B7r
ThnOXPH4A/zXFTmlCZq2kO9OPoViaK2RpgKfQkZEgSomG57QcsplCtVtNLZlZ+8MzxZ/j7j/B7aj
6+Itu2uqt7fm6qX4v2A+snmE/9l8dHgrXpIjIs/8+/92Hkn5FwOPBgFonX+V1P7OtZLEWpF4xVFt
/kWac7HtH+eRof7FHI7Igl0ozVROHf/jPNKtvzjzGARiIVgysCX9EZGHH+V4eCqQf6gzq9RVj5fJ
SEmhk/eInuxEVLcwPtrrIPDSXeVoE/Q0RblVYUVCDSZZiPxlhWbERq9qAM6+3eJQUtBQqDgSiT7w
tiEMSYQOevuepqHlxmKMv/cGIBQZ2yQW+hhY3pIgFCu1QcGY963u2n7er1PbYT6wzOCu9KL6EOQk
WZnsEGNcnUa+1Nt+uJKph/cmyaaVP2nqG6ntDpWPsaoWlRrbWyMP41tHTclT7Hr1fmJDqS0i8qe/
xKnUdpbTyKdOFfqOI3fynTN49I0ZeUjofZXl2soNyyW8FBQkMh114asxDd0S1KYgmN2VlZLt+4G9
MWKMcFemgf2FNNfxYAR9+VjqOfjshvxtH+6ChilVayAyDmWZv4VRNtyWemDmy7YNlG92P3/sXeUV
hzIcIVCrHdyPMEVzJe2lzFX/og5j7dCkYtiWXj9+gRObPKHR9x/CuETQpUf4UUtHhSZmBsb03OVN
c5GSLDAj89LwybPjclixIhOPnZjNZRvqxfMgevaqhPW8G22pHJBUtD/iqVEvwaAP9ZKoYbkg8xZj
fBt34DgAmD1C/NMADkzGfhwKP1zobeBD3bEjFHplYFaPpBzKmoKt1F6Lckxfcz3NdhPUvR+xKMj7
ihQOyVOH+irLVADgmmWsa8OsVlVX32mZTDdGc1/4KGzyHFpoGeePQ6LB6mEjb5ngYjF/gJwBTvfF
V7PbwnR2mrjPKLG5gNptbOJ9urFhFBN6CheGPl/pB+Y20JqDoeHgniaF1EPd+ZITdbvFzGmg3nn3
aXlvQvIilsTYl/hE21UWTd9Jz9hqTgpGP6afLqgddpzzdQ4jHRioOjPRqKXJtPViZRU4/qoPnZc+
ikiZkjf6aIn3CCTg0qbIOSxQD6g/eh21aibBCRdd/xWrV01UlcnXktB8MfmfHLQXY+jDrZMEj72T
9te1UcUXlZTuUH+3dLqYZtUtG8XZ2L1NMiHOYlV/FpDUoKhPK4K+d2EcbWzFyZ6xVIm1TL+A1S3W
2A8e4s6BjH9Parqbp8FV0UqLdhAHqdBGbCQR02fdrabKGa/a3xB5QuhC0278Gs4kjL+SbIoFkWGr
VPMerWzYcRaiAh0SIJPB81w0EmyIWl6bpRLuAztEqSe+ydD/YWsRTd3KYqst3kIblEPo9Yu0p8er
2U3kmiOiL3PARGtPnnT7hDiZxr9MJ4godaxx0/2NTUxUgKWLOp5YaBVdFhPp4RTYt6lnVw+lo1AQ
b8J4U7XRhhQ57yA6khkI5IVXHbnNlC0G2+nBQyWL3lAFEbzwTQqNkYiLK3ObMH1UEcXVBgkbeQvy
ikafuUvN5E4vs/eW9CAJCYGDA4dMmIoLg+9TT9jUh41Gxjjdz/0QozdTRmPnaA18FL66e7vT5U0/
qQyQ4c2axnAvbe9Bgf57QyIYtw6NqQghezpK6jbMsQSWrgOSnhdha9yR07XMK/SSdgPnRhnU27Hy
7feMPKhFMHorMGAod6rYONjm9GJ7hRrRdEglB+WigRmTO1W4JCLPIibbTG+tqmpfwG2jpRuy6ro3
hb8hWis6qDoQ0IUP1fwCCLPqdoXm7eN8BoYp06Q9wPMFjMAUe+EEvF/RF6+ETBgvSt6jPg+c7M1I
VePGr2pzF5YlclWHhhtRmYWb9yTeN8ocBeERCa1oX5Mc86qjFQy3CBKUFPBHLKev9lNcaDEbwhwO
VWxa72T4XlQ+DcOq9nFdSTVf1S1xKLJymzErXFOZhgvNSP19VqgQcAezWRJZd5AGFPwm7UyA00V7
q5sDiCm7uAmHDpwthbfMkKSSdCo+axvelWdb6auXe/ZrkhIXsiCyzjw4EZ8qcRXUSJugktlSw4m7
kkqU3w5jBt/UR2+98Op7pe/G5eBrt6mvvU4gwteBCLU1AHad5mvRuSkJdTTLCPhgOouHy0SXwYUX
TPZTM5R3Zar22iK3G++FakOxLAgFg/zcbwY/uozyGRDG8sGU6qfwNokb2PeOlmxTTCKLIe2BqCMi
BLZo9m441EJzsR4KYsoDq/peWJm9FUkOO68zp12WyP5gkzU4mxUqmEDm1GsF8JMwcc2wzRwwXq2R
A0FTb6vqSiM2hj+o25l6oq7bDmONE9FEG7N22cXmpZE21qFtnhLiUb7nFWKGKDa1lVoO3mpQM7Ga
BYiajYs+aGg68ypSFuOsp3BmJ2szIow8K3j18UwQgIJaDdzoQjVaAqrtaFFKI3v2tBgwGO6jKaZx
4DxGQYxqFoMfS4MT9otMKtC9KzISFkZW5UsKFw7cp4r2V3DjC98gidy/ykzaBn4yG0qV1u0aQfQQ
tJiSnLpJVk9V3Lj9YL5LdbAX/PjaKiCOmKfTPfQ5zuF2Ku2rOZwJyKaw5DqxKEIRe1wYP5kYlgEh
Bnr9mMY6Vc9pXFaChWOa/1Ql/RbnpUfWww/FbrpV6jsvg83POaf5gODkHbb99zQuL2WO0y41lMQd
kv6NXC9y+ioF+TwRmDAQmf06E2T2lBCHPKfqLGLUyZY9Ukbvl0j2lnDkFdcsrWVt6fG69wpniYCR
3ASh7if4cUFIvDodaXVUngcL9Oqk2YIa4xhdjB2tr2Ay3m2dTqffgvk2+r2hmFsyoq4igEvNHGlX
THDlMkt9tcmxQWEx0akF1RcK/kbrjRIsX/0+qtZhGK4tUX3rUuNmMP1xkxtKCfBUW3gS+BE5Om8N
JJTSlwCIgnBJ6sYzm5zmoiXhGAtnHG4cWQDxNfqrthPxrd9eqKMHUqocCLEOgEOM9/C9vYWlUYe1
yqvaMrqnsGu3BliMlh5w670GJQhaX7NQ1Uq3SZrYpSK4hPp4yJRg3REeDnV0XTfZY5C14NOz9Ksm
6DbZ0DAILWnNq6QZd4C31X1U0tHmtXBECl5CNZUH07SWgHx9msfTrcCOO4b5oU7sm66BExik5hZV
lbclTv1xQj62JnNvJ+L6SiKT6bYhYR17s+sWpUliWZeGi4EdwN7OArzNinkHt/9dzwHeVHfk4ABP
auKnYpiYoQPv1YEKvUIMFfcDpuek+25N4a3RI6UsUwarEvcIQNJn2YfRZVkKrEAqomdtug08cbCT
WCOCwHAzdXgaUwkQsTVJyeQxCZ1MEisV5ZVpKuYhtu7KJPoqBxDXSr8qyzD5Qiri+2AR6mASbIZ2
W5l2vTSrH0oo4PpGJH972UMXqvc9NXTqHvUlYzZm05U+SSeMmAJ6chMTMjTVEoBznPcseYD2LTHd
SAvGjiAbGkIP7H9HieWS2KVvdkIBHAqUb5n1WhM9NMGRL43gDcXbiDQwl2NEkFWcRQc6P5dpwaaW
nLwvrW9tCxRsREqQQdqz09Cs4K7V4m3UB3ikqXrXYc4XTYZPC8ZeipvWUDc9sM9AgMyZcyeicnQu
tWLamGbpWlp7Y/nJReyIq2CCA0V6BYy1MOu2RdzI3PUZbyPBjthfSHHwdZzoJCGAF4Gc1vUKbrQh
ttdO9xrxVa2FTcw4JPlgI6x2V0kIKaZGklK/UVL/YmQvuiP0fq/7pINhW0jZm4YsK7XuDEt0ScWd
GH1laceq9aDExh5ZlrhUi/zCsQFjJtEXnT/N1cxkm8D0JQ7mIlLU+4otj14a30uiCJkrxXVXM4kW
nbHUJ+3am2N5uyi/ZE26hED+VQGav0QIuvdnFApp5iTebIOEwC0ZNdeqdh1KfVdb420WKTVvxCLm
r9X5WHWqSPZUXHi2cmeqDXlLdfCs1OlVNIlFh6zPdkiIV0Lm6aq4t+oeN75aOdmh6z3rmzfAxoxI
Myu7/jsDlnV4rIJNSDQR8XRI9nT5LgQ0G5bHy2gEFOvr/kEZTBuLwRObKbhDUgoQpS0bH0dFi1Zl
dyRCwIDRNaZVgnM6iwTvFh0mc1LEcJgSSDG5vsvAweaZUu6c6kdlAa8fNV41GRB3NmsLmMyvitbt
bSsxt2lybwwFG9cEAo2msrJYRb30YjBVXqwHYO8hSGR4Ml6zOByeWwubk7IPlQbdFj7nKYWipvLj
NE2HuVOnHmr7JRugBpZeEMl+bTfVxonzB6Lgt72l/4gRvDIXdNPOiM2lUpqbrPAfsnrehjglErum
2UlSuJbkCjO6q+aOaJiAT4xSsJh9E5Fl3RJQg98ibK7zOny1G+XW1qZtZ4t0Q5eISF9nr1XEfpat
uuwtyWZZ6QnKCcJuCb2csJnuoAPRr0o2aYaeYxlv3gZ7Cg+FU4OA1bPvSOUPjacnqCqIpY2h+SjA
bDpdpSvra/UXCnsDSt2U302L2A0TOFdMkc8himekPH53k0rCQGTAkNLgk1mVIBYWAvrChvmUl82X
EHXeEol3BOQquzQKq9p1BYwpJVO+p23wYyqDF9uMayqqRK2oOUQuw6qe7LyonrLevk7lELqcIwrX
bxxuo4g3lpZcqnZPxpeIAJUTIvOFoKX7UgGGhI0Z2hYxcL1TvFXBDABRq+ECDSSdVaPWFx7Fyo0P
s0wUw97o1S+8+XRF0wv3CoKspEbVk7eNRACjCqTnXnrVNJQ+YhDz1DNgh5GQ5VqhvksQBWVoAFwK
G3e1CTi+Kv6bufNYjlvpsvWr3Og5TiBhE4M7Ke/IKnpREwQlUQlvEh5Pf786/ZsjXukouqMHHaHQ
gBRFFJDI3HvtZcTWMNp0mZCuQ4IMrmDqUei82pI5CVZq5eZKBv7dTCWQ9M7XJu6gRJ0TfCdUJ7+q
hC0uaJN3Yu9QOGlnLSxAAVMVuyGwLnkwMMu8JgxSeU0OZMUAMyVVPvXXUCpw7q2K4mOdkH5Hgg4t
G1w7wvYg1Q3MsC2FldwwOS3WsiYvquWvqwQel8Y6ADP+FUlxkNNMLXazAWurJpKB0n8VelOJ5Vyr
15OBNVcPC+RUGd53cjGOuTv38ELU2THLDWEz87K+hkXwVBe6ftHs0vtBQPWLPJyWVBW+stXeOkH4
kFn4d9YJ2FHKgWHpoeWv6FyG1qfCGi9dPaRrbxiaUxTKQ1WZX+JBvndlTErDRLRbZxo5Wa/jnSgE
BLEE8l7OmHbBuboh2Ki7K+z6RfT2kyR3c+mN7bYOO5w33K2JO86qrdJlm+WbYHQe87ZbW5UFf6Rp
eUmjvRHHF8dqvrR5+pSkyBiT8gJahh1mKhs4QPFjNmV32qq/h6G6rhQiFEiewcckwSyZ3LWN4Rak
B6TfU8KElmRf3NtGcjGrmZWei2VN/vHC6zh4Zs6+lNXjkOpO42Z8ga+HlHtKZnbjzAXIGZqvjSAe
JXedjbIi6lE3wNTFuSknpHpKbzDx/Z6IeDNg90fKUv+kdL9NDYrRCngF8jvdSTVhzBlbX2AgQmSo
8Bo0mww3P9M654hlt1VtmvtsJDNmQRh4dOdlM5ldAfUDjdNK9fMnrnhp9/l9ntfrNsWXsc71OYyq
4mC3cU0Ol4vSsEHTULbxayfnyzSVDcH33kOpuIkzblpTTBFgRe5zNY40HpO/yhinGV1aP5CtvI7C
+FPhJeM2196jFv5NMQ83CUaHc4XHlvuEcwFJdHnxEmtrnxJhyCj81Bj6HKHD6jhEN7Y0ZvqLrl0b
hvNKNNDK8PGsi7kfXtLgAX1NkWEpoiZcl325t1wDXzFUmEVtr3P3aiZEtDHG2bjrVkihQXsY35KJ
8KKvm4uHtZzrvsT4e4o+jTa+Ue2bYj413rwht/e+l1WxnMLoOe2iTS6IjOmc9FjX/a3oxGYQ9V2n
uhta2PIWT4RzKTHwTgf4uY5KT+AC3NfiqJ0MwRlJtPU8bMwsuPQZ+w5n59K3SABH2zouXLO87Qx5
DmoroX5Oz6HjkNo6qR3xtJvMAazlfCJ94z6bixdnHM2NR7D0yvWxAG8RXU+pSJeyMO8UPYKdaFLC
yS7dVgZbT98r82FsXjqv2OFxCWsnWHauQoUI9jMFo7kY8q8AYmtyvVrU6sK/DC7WuHPpboUKt4kV
yo3UFCos9X1vn4OZcGBHYvdYojHUh7x1v4UV/P5UPI591qzNzHiOSiCspiSutpheOhXvmEtRA1QP
5Bij4ihfmDM+w4OHH6CZeQzjg4kwlvC1iQo2JlpaTJvE7JAoC/HZMJsjYYRr2wj1AfSUoEssa0fd
YRvrNJc2gJg5R9NjNkznvm0PvFIne06f+j7wFoM/PBcxbKAJPWs6lUe3wMR5lpC92gLbigpXVULn
6a+mpdu3R14KfL5g0Ar7OaQnwBzO2NlJdUkG/SmpqNoEaoat5QV4w+JKc7R0fUwjYD7XOUOxezCt
bC87ea6ZHGkrxVwle/c7QC7gyHQpwMiymtbOuvbK+nNVeRiVeMCy1rDNsUy0plt3KtgFGhILk3xe
1RYttMYFtFOuXvukn69MCn3Ho/ich/jWh1Ao8ol87qbBfrVeJkN6kIUzLUI728PN/mpGxrPdFpiI
Vm25Mu3gPY7gKuuA9W3217iYNJvuu6aL10bZVi9gi2Q04+060MkoqvPIxsV5cl8xUnnNaJZWmTmk
p3BMyJWatbqVgd656XDw6jnZxNh/EpxOmYVKx8kbm3CRBwe+m4iz70imoifP9PTGcX29m2ceSo/N
/V0xE1IzxdBTdVMTMNPKYRvkNKvkwh1h4kP4zdKTHYpd4X9KaT/WU4MH8wxrJrkGSAGe5TiCjSOs
Uo9KSVdP0g1fszwQK/AXXA3fgkw9mphvyh6z5vk+sygca3dl9vK7olJ3mExI3/5sZfprgXl9NMfr
0W3WqWu8uNrfQyJcz0O2kyO+nmm0n4vk28SznVzKlTZ6MKw7gz6vdfyj6WV3lok1ZevZp45g7zCp
1hWG94mJI2ErDAJRLA8j1gQ4Nfb66WjGyrmJvXhYasxwjQBganpOiFdZAlgPnLzBpZyTx1lnF+Yj
lLeSoUAIdKRp7zZ9gg5sHNSjRx4sFQR7CogR+x3OorWDMquI3lozpYwNNz4mTRuYe09eqPH/aMQl
HQ0STJ0KnlNEdkk8wFkrydraTECa63q6sWL5dazudUe0GKDosPCn4iunNy1hq5KehmPYWpG6bVsD
qwD/rR0EPnCDu/HNdD0IwBEfpywWi2XkeENhQIahpXnbsLIab3yggTu77BN82/NOrizxYcXHOaZ2
dR1Lndw+81d6ND53Or3pY6BuI/5GSfksGUiRlM2aSanf9sYkUBOPVrhOLfMQ5VcMFNcF4mqwNy1A
EQUDgjh4tyR7kx9hrR3Fd95I8pLVozYvDXNngX4DE+vvZDdxS4xo1TtxcSSUFUyoW8WkL96Vcxzv
6PirYxBTogFEU+FyXuLqG1Tr3gqWmlZ72QjT2zKzw5Kh93aNjDalaVyqzgRtaULw1dHEKt3yNknd
LnVsfbY7XpzZNlZRlRzdGunOaMZku4uWty+zSuoWUizNm951m13uJOA5yew9FnXQloQzyeoy2qW7
n0B4PkOJmW50WJRvbgOIxuamrtkwQnQbPFFbCtImclYNyR8Lu0T/7qi7YRoCc9VBEBsB+0fvMavM
vl1Be6puSH7LGAyaYU9qoXDqPfsO4IHVbaw4/pJPJoJut7kE3TX9wEu+mlN2KoW/Ga8RnmM63wiD
kJs+xBlFetXtDFzwpa7C4jJmieL1TOSdcnqA+24CSstkDRuoV1myrVqoQvSWOGCbfcErTg1M7IfO
m00oYmtVYgh9yA0/8WlgiDXIKq/e9sqJzsXUmQ9RZDtbr57w4p5LovkASIJvlUgMRjcA17pN5LG0
oTlkNF7r0O/qzWhB3aHMEOu57WLiToS8jSAsr6qB4JyF49bTMiwq/T5hOLWcXN2SB8g1Xvk9BEXO
AyYP9BGHIVPp7dWZ5N5Pej9dDtKd9+Fc0PpR2YfxMu2aqxl03LX7fva6L8qrs73npzTNQT0vTUUq
h1vR/BuUlFWNiyvxpsOJO9puJOextTES2OvLkWe7a6lzrGVo6T5hw3bycTP7niIwJNPEdLpxTmju
KE+h4Uvc1yuhv4+qjnL6OV6ZgFRP8tOaPF46HZmDVJ2GjzttPaybtCp32ppor2eSX/Y5IZfHRlNb
bZLQ4CRyoyIuyMp1xKmGHLLRfd5SM6lsY3Uy/kyGo/HNEBNAS6Q7b2NroUgSIeXb5deRedIFNYeo
DN4UZmQr0I/51q0wzWZSi6wJ1M16JftzvHNmnKXDnoiNllcEt/cwbLaT11ZHBRC0S8f8VdbD/CiE
UW7tgC6D8wo14VSPt5J65gKGMe2Tcsw3ttBqLTB53ZRu5ew9u4vuB1Csc9SNKZl6QFDX0FUXJ4TS
Gc70OozlZFtoivcm1vNedK0CUeft/6KJhLttpm68uKUR3Eubhn1pFoTN2mA762qMJyRdhCa/tkGk
b5xIZudBlM5RkP/yGgShng5p45rJrqQqPoGxE5pq+rHRvPop+QhzP1JVlmaVf1dGZW8rZYTjRhGj
He9QtQlsj6sE+2C6FsaPxTEjh2dB0B5SkjxtZ1qroauYlluje2ED8cBo0lqSLF3H0S4j4kytSCEn
2LIvPeJewC+2s2OE92Zl3CNP4xEYkm0xFAUhrBiaPc9G37xIsNx1nYlumfk9LqBVOt5oWdpbS37O
JeodrxFRsOhbQQbhDCt5tOxqPSPzJ/mtjaO7Ju3Jqg/KFm1OqfMUj5mM0f0Q2Zepjb1yy9seqpPT
D7SCA6YWJSz5wasWIz5CuLCE85HgVQ+YsdM1NmcSRGYjm/ZieVm4LJIuupG0kXphGsa07vPaJz4s
CbJvfK2yvyYmUB7uP6Xe6rwgCICDoR0XyZBBcDCH9lFhA2ozkx3c547m6qX2/AFww5+GQ+d04wmU
rd23pWueymkMP3dG4wKJgJ8vy2KeVjKCv6shQK7LFBQfpJoqwkzUW+50KQ6yU9Vfq295VEHmfKpH
pRb91U3BLLCWqX1SnG05u5u0GMfnpo4esGGL7hLVq42ADioQmdX+K4QBNWwG1L1MBAt/4/Qepi+G
njvjYdKDf+sP/quT1eZ7B1a8iJuBSZ/rMEGBCkC/piEDLwc/D/bpSOjpRWSF94g8dX7KOZS8Bt8k
eCNPzCuDhz52CL3vDVDharqO+SaTgAUCkpdjAfccu3rIEIFrO/dTWxovsYPR/5Dhju5KFKlLOwk6
8r696YXbnZ8GJwDQM4wwPZo0vstsAsYpPELd+zaNThMOlwitHcd+NSMZvMyMGbauk2+iBHhK9b5a
FaBlSNZy/w6Khunvg4h7iiFrL9bx2A6PeTK4hx7GC+EDZJ4uOpesSeb2yaNddiDbNTPb2MYSxCdu
eZMkjIeavE2gHfhkW/t1isl1SOvfwJk+Z1ZP5kWahXeNNTSPU6RAQ7M2vyFKneCpwUrpaXHEK8GO
oMagNBH0VCkjgkT08rZKLfIix6LEsKIqZrNfzlkXjAvFernRjm71bmLGiJuFmfeXefKATkO/cm6m
mcg7MrcnMoBNfxbroqroNpDpk7lsjc6JPq9dq7q4A9oOcLmCi0xkCjo/zDJBApEe2ex9TFB8XQ9f
QuTefN6xP5cTKQZe6FVnt+wL8lhcN1uxMxMMH4vKf+zLjCk94nhiWjIOljePAPZybTvURmXegLeS
M3qNChE1rpEm55Hdx3FMWhRuwZPUwdUQPu1vJt33b24qrLskE8ytCA51Nh4L5lPy56gNZSXSN5nS
8TP6zc+W03nNzgo0vmIsse1cwRGwDKy6fJxAVoDExWFqB/3dY0C1GEp/vliu2Zyc0VZ7k+p0jSza
/Qdd77/Em3ssc/58pML94NW9fS9v3/L35uM/+t9o1n3Vxv6aL3d5029f37P/s2+yt+Jb8wNz7vqT
/8yys/7AtDTAAgPeOPxNvvOfzDkhxB94w2HGdyXnX8Ps/sWcE/4fgl0e4re0UYBA3/8Xc064OH1j
8YADSiCuhtTyv+LY/YGF/Q/enIMu/UfenBGquEzDvjlAFbpN0nxphfkhbU1C7ZzVPOJsbBufONdu
R5QKlgZuDxA9xjbKitDrFoNNaNsYLjlrd3+5h5f/JCH/1cTZ5X78hQH97yu6yi/+Ik4a3ZaQWn9q
DkllHqRRK2ynKkZseFAdJcEJHdGbJO7mJKNM7Um6iWQm2cB1nbtvoKnPtWwtXAXng+hRX/h4QwhD
ovJpLEbHuZ9vRIEiNmj9DcNSNuQ5YQ8qmT5B4YN3BPAR5uYh6+JXx54P81w+znlyywd6nuZGMf/S
+Itljdrl2nDXM9mha8pzxWRmfndluFd5uUpmdTHL8hEm2iOeI7d+nvr0isSsDG7yySZbdVkb4ism
hM+iGz007ubD5JIYCirH/9R653luVn9/Q+0rBfLfZO9/3VDzA2FYtBUZsvXYH4IEClJPamwn+MyE
sENyhMhRwcbwMlLcYoiRITYUVfJaFj5mdSmGpaOC6QsVhjEmorRylyvvXbt0Fv1nxveLwhgvbeIa
K5mSBCKLId8PqgI1tCD2BYnVr/WE7nqYe+IQnDFbzjUB5pnjPYLfM9f1+7u69n9DnrfcX3zU65r6
y9oB5DZ7qJw9sdSEpCDO1EUChci+4SbvGHNzJjs9cRNu6L+ENut38odXuCTJup8pUd22ZmoFIlOp
B4qbrRtYXzvZhtu5sRgAqoyACwzlWOzFXTSpS6cYXP79U7KucoefPaUrsfUvl57Sn0/MO+uDDhXK
arAt9xDj5E6UPL440Eqd8F4ynFKA5kASr71nPnvkeQR5tEr1gFduky2zlOUraiYWA4sWNZ04BXYD
nFDeq3F4+PtL/ZNT+7NL/cC1jYoqclM/0gcU/HCMyElC0Z724WrqmV7SXn3VLstHlo+ZnTzMmixk
rBTMHRXXUpfVKb9GS476d0KNXz3069f/cuc8qgbkxZBbpN1hpEaCSMeb9TsW+p9GNj/7tB8EOEUU
ML8yNeGJU3UCTDwxG8O200Md7l7Bi94v2mVkkgGsHWTxfzqYRDFcPCt/UDn4cmJG5/BKFWkavVBZ
urVd4lYImn81s/RBWM2uTPz3v382P6VBO1hM/Hgv/BQz9aks9WEsIEip94B08pQq1AXxRRP3my3l
gxbh31uK9eOvcdn/4jzuiBgsh/0VmCNwmPujtlAHF861btLVbceULSDd5u8/2Z/uKD97Dh9OqrBQ
TTFmRQ2ZbH5wJtgBKQwm3FOzRTN439O4CFd6Go2nVHXLeEp2ieeCThikeVL3sTBaIL8e7DFT5qek
BgBsdP8lgA64yOVEjrovf+cv+HM2Oo/hwxnmuZPhkV5cHdqhx/VgshhfX4d9DkQx6czWIq6zraeC
J8tq4N7NI+EP+Yu2CHKSCkYdx8t6MttPpByvQgVQKKhpA1xjHcgxkXccxvhrHVv3wxUooOYwV5Uw
1k1u3vzmZv98N8L38ccHPBN0PUSOXR/mmMo4hWzaFNh02d6jOVsvEBlA2btt7qTLXunVVBGORu/b
uegLg+ZmymKIXN4dypDFbHX3Q8mYtPG/stHuwjxmDKDq37l92L+61A97flEw8M7DoD4kjQHFoLPk
aW4h6c20GWQZzt5a0XMuoxGCKqQxAhZFel96lXl2hfLwooHbA7ESgElh/poDcrshVK8izG0GUk2z
yyzYr0PyDJb+NJX250AwCxjSbAu68WbSuVOJIEiJRxNBtT8dZY5c3HOdR7vofnM6/Ona//8vfgz9
f3weYX2l6ziiYsIREY8UHz0vPORe8N67YlcWpDDpTzyuozvbG1qkI5DKpsiK37m4/Smz+tnv/7Dl
F7LVncXKhGGbmctsnvJln1P0wGaLLhUlReCkwwrUg3gTc/iS2s7XygCnjTu/5Liy9dajhzLlBDI7
MSkNum9jTotDwnZHf52gOMhFp5aVxmEzGut8BbH3rqpSZzeqpZ8jdKr0Mc/6o4OEeeEU0bAqIumu
A4l5CO4LJ1kN6TYw1A7l/NtsGZLSDHufmkhXCkCqKVrnp1lme7uB2s6hxDigNu9LbQ2bPtKf3ZAZ
Ue2GF3eKGKKXxm1ftE9p5r9Edvras4nDmoGspexdFZEqPDCSQT7w+psX7kdx8T93VCr7Hx+wbzaD
9HqrO5gjBW2j6semh8FV9SA+kLxAciLCbG1N1qLRtYRADYW19tgUV5zE6QYlH/GkqfOGSJDyvLp2
/6EComW6p4exBeanEP77a3V+XqHjaP3jtaLUUHVvd/2Byfut7m/8/taG5+LYGVAnCguncw9M3q3V
6AtEEuFKCuISAkQAAQVDQzjdmDMnj2bEBvqcjq+zym58Q25rcJ5K1ruKoJsh9haN7+z0bG8zR/FZ
wwPjCUocb4WD0DotPwOD4nZqieXk6/vU84GmGXQzipxCsWa6lHkn9l6Ak1Pefxstf6M8OA5M2v/+
PnwQhP/7mX04bMOZfS4aen1wDdx0QL+zx7Rgct0SlrcXEs/IUCI/KM1xJmZbLlmZ5sqYkQoLd36L
DexOnGTG+CsvsnVjEiBj10gVhNUzlHaQgDTTOP/uYq9H88/e4A9HtjFJ8BNIcYckTzEUKgPiiGIv
mW7CIgqpleUZOtCwKq8vIIRmf+nAk1qqoDw5nlAoR2I8ayM3ii+SAeLDkEumqbOjb7AOwwK4KNsl
YA3yjipN1l7zm3rG+9Xu/uHUn2D2XMVa5QHQt13NDka5aZt6u7SBWdgH1by2o6qFZ5HAe3NgZ/Z5
IaGWQJXLVX1K5vjer0Moo9POFdeMQZeaucoSQp07zyEfN4SujH3a0s6TFsc5aN4eUraFZSXk9/g5
6WyYpjKcgtQRqEtb5goSkeXsEKdgYM3AcVEbvYVtNN+oBWIK6MkT3odoGfSU3LshRd+1agybrFxF
abPrp+xV6ugS4xFcORmwmBPt65ChsFGskxBi2sLvkPoq2yyWGOo3+3BKU96ja1VvFuO26b2XNr0y
+/xSrXt4jUsry67uddLe/GZp/2q1fChgCK3wOprX6hAaRFRVFc1E0wwV514ejlfYEdMuBXjnl937
6KDxaQ2soMTYVOug6IZ1aTfuui7Fi2jcQzrbd31iQzGIaroT2z2PVn9yCsgiBc7ff3/Jv+hKcMH9
cVcqh6pw/KTKDmkqX6K+/dyOPAPXHHCysqILARYvKGpfcis6j/DbthkqlVXsGUxjCvhltRVfmly8
TUl8/9+8og+Vic2WG41+AZJRi/gsJthGy7i32ofQLnaR4aEysTD5sjAHWUfCEStUdsMuq42DdsrI
37LBQOudwYxuVDjHyIRC9Zv36he4D86zP94tq5/8tmnN6qCimWguG89F18bEy/7T5aizRvy77IVv
eOdW0TbPQWtiUeZi2J6LHg73eB3/lCQfDp0FnmCWbNzQEH9z535xGn50GhIwzGTVwVotnHQPz3c7
lFenLXnjM+z2eNVlN29cVy5zEd395nf+HCbBPvXHO5JDSxRWxsQijMW2TcOtmbvYt8XyCP8Oa3Vz
2wTBqnbJ6hzhEyThU0OgvIX6EQQFCvZswwiP2v9e2rknPxyyPHR3qIUYD37fP9lJ5i3tltjPMh0v
IeHri7QBR3HT4p1p7rFgl8Ao88Gh68doenbXdgtnYhLqaxk7kBV08uZJ4zdZLNb1Gn5ylnz0D2Jd
mlVnjN2hi6BngOGozyE183cxieCg+xJQGlrwoqYYjeP+mIKGZU3z2XQJHY5BA3phY6YmkfiBGMQH
qsvhrlVejDlkdu/29nr2klffp6FDcAk5rf2NkdWvTuyPkW0Y1WJO3MruIOr+yW0DCYlrxHnIkItK
568ibT8PigOCeQxTqBZKbsYQvGLC4HbRbc6YsrnG5zqdb2/UzHrnJlhwiOJ3VVDV/mYlXnesn93e
D2eeVxlzhIymO1gCRn9gJjeixpAwNotvdt3RPZXqTFUGv3RGhOOUJ1Fy3Pmm5MpyLo8d9nGWHFh1
+OJrirNuWBmV1W7/vL7/aaD/l9Gd/xuR/qvV3t8h/WnctG/FDxD/9Uf+Ecvp/oFlLp5yFmMUxj3/
juX0zD+kdKyrpR4xMLiZ8aj/KY73GAtg5OBjMcFPXKHMBmZ19H//w7L/AMCBF0eKHFYgV5vjDxmc
f5fJeY1i+tl6wg77w86mAlSgioH1GmBdhifVeE27iGVy9V1tOwVFSefefay6FJWlV7ok8Zb2WFZb
CxpxPzPCnH1ykkOdTIKvjRajX0dEe5q76fsUFz4p5Kis8ZkKuj3dgTWBaRhoySrUclhOwrrplgwS
5Z3hDgiacqOLCcDyqvwZjhZB2QEjaywv5z7EdrMrwi9uP1UkVafp8DSaVapuplb4aAZkjbRoYtMA
+ehn/7uV5ow+8yxJ9aEokR5PZuk5t0jupHdSLRvPaXahxh1Tg2T6SxgQO/Ts69wfjtOQlGQnQM1G
z7OQWjPjnXPTNE8+dQPy/Ey0ciTEpJtTjLoQRK5zG0d2yAUDaq9y8FT90kzWFGynSZKCoRuQ2ycA
sPqSM58MzrN0MxjzNu36ASONxLwtEi3sJVE3cX4ySghXF1fXxWgvIjOtkRGVogy6epF53A4ancwm
kVsHY/yZsb6o9mqiKiPVGzZgfIfV/5CdImvuGGWKzvTLO0btqroB9OVYQOY+9OJOdwTz7XMTifsi
H0vZPCc6mzg77S7BctHVIfxTJ0L1jEu3MdTwwVBdZKjcTb+REPLtFFNvCtI8Db4OVR2K736X6frR
9tuiPVWZOxRnw0G7fdQMVfMzzOeeByD7NLyCsZCQQKygz8/Xi/SdPF/6fhRHjzDw3PKsElcmztKB
iQIwk7eibE/pWHjyObU0msOOUMEwggXIXQ6UEzNhwEWLRAwvzYN71bliOLd5XiU3CNH6ZDnkQ9F8
A9MLdUd8UkEetY1B0xEuu6RpzvFp8UyEWiRYFGEiyVuPVSYeszCyrVVVou7TDYJkmjRM4he26zBQ
HQuKMWibA6E6fZS3t7Vv1beKET+h9CoPXkNHVupAiYU+ddGESsPirI0E78ewxi/Bk/n15lSoiadZ
cMQNWDC3qRu/XBnzDeQbQmDyVGNE7OkoN9eTrpyLgCa/b2VvI6XLy+QqIcs7fwP5itiXwDFMC5P1
zOzXDBahzPX9VYeRzZ58hSY0TMCIEuJDbmi5TBtTo7ktLTyNhf8Ki9DEZZjcq2UREae2cjD5nq4i
+Wqrq8EmxJmwuEXj0smtRxXLYRW2ieq2FblW3+K2N64sde/B18HVaiZO5hBitaPKXVlXOZeiCf3G
DiJ4tCcXZ0zsDcdNozw3uoVUhzJAsi3sRVQTRlQLdYg7FIpWKriqNDVKwM/BG+x9G4RxeV8ZSKiW
EQJJaPAZbKqFqPJA39U4lN9lpVIcgkMoLmOYYpEFI9uUzLJk8hYSgbcvg7m6CysDEuzkGmG/aovm
Pmtqbzf5Cn/+0YamsjGgtFSblnn+sG4tuE/gVHP3rlVhmzcmNokgP0VbJ0eVdzH8my7shn2RpHhH
Q+kqdvYcFs1alPbU3CSi3mOWqN/FfDXiyVWCh2oPXwX2u71PS8LQi8jhn6f+BDyW9ANmALAljaV2
JtuEN57kyU7BdvqCLamwt+lYRghURZk8a2xBDilIOxhaG3p38WDbGQns7DarELOoIz0XYUj0pdOX
ccpvTaK1rFWmh+QGaKkfj1XvhsNSsKNAbKkdDDysxojeE+0Gt76R3pb1WOYPnduLc6ORAC+a3IX9
UTT9c50gKNCtYxxsZPO0u2yqsEEm5XqLIg4xA/CLpNxEI69x7cDKhZl2dHNo4FfhFoBbPci2WjcM
uLIFbKcM9wZ2ZwKU0OfNzyyRuflCWZul+wjezak1GPw+hEVXoK6Xqmjfmxlfh13QRoHch6BLbzEw
bLHxYKnjQxE1rbzrClcF+7FpxYvyQA4QTE38TEkWmgPAbmE5buoI7m7F29AvLXrZk3K1os/xRe4u
3Q7/1JUf4meHy+8syFCZK7tatW5IMd2kPoTfGhzWXVWyTId7j+zX66w3C2/sDE0C1MJYJ7im+B2u
slUWTufK4XJWZW454tkyuwS7PX/oWQ55ENlHoi81NFiv9vpTHrAg3sn4sLAKiAo503V7iBttx7yq
eEXSpIwCrOFkeLNR7uomRSdTFBHhuYySCNRKE/M4e3xu+HOcNqsp7D2J3MGQAG6JGxkbbcbTU6vT
4hkzjthZRVGlu73occclANCK7E3VxRoxVh1WDelnNazQ0e/MfVNVmf3JKf2IXbiDjjIx3EClW2B+
2KLpypfuxDxyrYdS1ls8tCbUy12FDDfLEe+aynVI3a1KJjCTZafJ3RSSbpz3U1OujXaKx6MnLDNc
TnGd4o0CiXJXVhXeIm4WF8VjUqvubkQ2gu5HZMQfRThRNofI8NN2G47M2GA/JQGY3+iZxl1rdsxO
wy5i5tWPVdPdtLMOe3TuiuK4qum8NzYEUWuhJIa/HcYOrhr2wiz8eglPKUkXozWP6aaSXlvf2n0E
agmeA+ehnNEV4bsXRP6h9Tn7FjWYZfd9sjI3IIqSR75G0cEDa8JBogatlWUuY8E5VbCkTP0io9Bo
VrWQYbcqlTcyfq/H5tFMyypGkzHbJy1zt9/Zbth/GzpZGJvSCZlODCmo59Hz6wCgiC1na7gc5KAY
jTs9BlpnZKRZ1mAuC9VO+aWOevtT5V4TqHGgLDkNgxAdlBTxkK8jxyIfo2ms0d/aBijtxg5xA9yP
lkIZZuObqe4VQKB5mwfYbWET0EF3KIRhcQdyq73FWpYgjGgYQhILskC8dL4x8qQzHDmLndGZwHRF
TI0EzTnO7dvMB+RaUlyDsfdjk55BQfxqEWEP4OE6awWgc0GUZsc6kuKxQhrvL6kXiy28YnlOoM9h
D+1VcXM/Cz3cc93mF1uGE3EYVlHEe3NuIoq4dpL917mfpPX/ODuv3caVbWs/EQHmcCuJCs6h7bb7
hujInFORT/9/9D7Ar8Ntiji+WoCxmqVKs2YYcww3E4HSwzbRoEYUWWFtvcL0YVZHk92PrW1lAWH8
1aaN1exBpktEeSJzvoGlF5FrWwGHWQr0OoQvvZEzAKQynVAtFmi4lmjJqLa6n6klzCxR0W+xhfJN
6GcCgkTayrLrdAwFHSGtDY1/0ZpQ7hSN6KARLsRPR80E6SY/7PvsWHdJoB7rpMngCaliAjh+K8qP
ncWFdaO0bUe31WjpvA/ULhbPeQuRx/U4BBI8RmKI05MQgBR2lUXFEMIUZbQxPyq9pqNiAosMe9Vu
t1WnBvW10zRDc1RGk6a6HmCG/8qea8a1jj9c/S2yrFPp69bH8mcMKpSEKGlf8TBAsaY8ap2ENnDb
RGRCskhO9yZQordchaIo0LSoRqatbBHhA9sWHEjJw36f6CXS6E6Wt+2xqEUEHk2HWwjooVdajzg9
WovakBFWL7TOFsVtHOAy0FeWiRs6xJpqL/Plu8wbcWbSNNCSl0g10vYmygjh36TE0PO3jpyNea+A
YLSPAyJA3+gq0ArOWVLc5x0olWMFetbY4cLR70XJ18lI+zrkq5uylJ2/mgYKDqinMpI91RHnuZEs
02uu9KIObWCHZVJwY4p83JQRtLMkZvUysa449XTPqLIhSfeh7HnSgzCdrgdjLXGD2OwILQo3c9in
vTbIQ8/j4yN7pphNS98SnFPfdNjEOXRmMIoc5aU26n87OUbhN4knZfzjdJzc+h+UjWou03ZtJRXh
EIzc3rZNeEfAreRCc+sSzBIpKqe/buOapycRPr0oceUTSPlhE/7UU9N8E6KqbVdIhS/TC2KR1AMN
qKEHieuAiP1Ok/ivR60ohqDsGkHfMh8elK6RggGaDi3uih22IMjY1BZNiW2Egw56OqrxlJtgUCvK
fLXkwD/Fq7TTwnigj1nLyKKD0aefMAmF1sE/lXmvtC759ChS2/JSa6dqtNABHrA8j8YQu0sG/U1R
I81CrSnHJ6K2H/r3HUQd/l/MLAy29DMjVxK0pWWfbKMDiLMxHFE576DF1fqpDYhGn7LcQpWyNszM
x6P1W7DdCXQeWws76rmGQju3s/GGRhtv2VYzvCbd4jyrmRlG8MBrXXkv1ehJ7TosTHSV52X/PGpJ
1DwUWRvoj0UYd7R8EJcCFQbDq7iE8UZ6pF93klnCveue66GWeb7GNE2uhrr3OnhcFO17Xo3qP7Wp
egCvuS9+ypKlPFO7awso6QoqBYHfatkuQSoaxpC+D/9m2eDVxYam6bTDXcxjTqFSC0jC+kS2ImYJ
Z6pfF3eQs+MVwCf8Rt7eo02la+2jakLLEckWoZEpJxaKfHUualeDPSu5bdgV4EJx2ebQ5Q5NivDJ
CLsYO9GOxkNke0W1GUYUKugrlHb0BuvdTjVK9QEWOrDzmuIV2qZJed6AtUB3CeA5oTEwqGoevSiH
EW2vlnLru07Bq/9bKD4qiDTC1vo2qwLF4W4l3LCiqOjWbCR54rsyEuNeBZxXPxjFAOWRBoQo244E
ZMkuhJQNvn0RGjX2LQm0jVYZWYiSp+03J9CA0u2AmjFcAeiZ2Tc1rHr461KuhfWm1gvzu5HU9h9N
SHLzDotBLe4DS+qgKIr0tt6oueExBZEZ94lBfyp19k63H/lEadx0kPZMTfYKGP7akLIOxyoto/go
mz21zLK1c1NDvMdQXqFVMHh5/MF4jhWLDEBlcLy3iTBzZEKtpglOOsTYp7wpc/OQtrFGA1Rteimd
K2UVwmONmXPjqhN0zwBTgKXOy/tgA7Co9K4rGngSGB7wUreEE/ZTH5QOFEBOD98T/PzhG60KE9be
q9Str6b2i9faEWQAhRN8K/3S/B639MxA/hCHPwuvGZ9tK8v4kT0Pul0NOm0IgeY8mJ0X/rDkNlF2
Uh9nJwYZHrRBQ927q+JHYGigLJNG9CnENXZ9MHywd6c0GtLAhfBxUt2JjXI6srYBZRFugL8XGoEy
71yLkB6kGcD0JDzG4NnvJCv/UcQFbo5aa7n+TyptJF5TvYZAfERDCaHUxrbNbQiOKr6LnSa5qQeK
EVEr+R1gH8Uq3aoCEPQ0AfhpFZZUrK7Hq5W1sAipBtCgNoYhkQMmKaRtJDQSDMSNne0ogrTeJkTi
GyMULrppdwhHDy/A1NsjUuPycN34eVb9roXs8VikTeNfSUOdgkuQ7VCDqSGKNP1ByERjWycu4QXR
LU2SHrRyCG4bLbBl2v4K6zTaAipfQEyWvgNz64cvqU+7yQNFYl3FR1U6Aa2L7z+SLkwH2Fzb9M6o
O22AEdHLh1tRwvOjlX15PXgqilwdgoTJ1vB4SBvHKeEI03X7lwIvJHy+Fp7JJjdC51mjifvK97SC
7s22g1xt7ELxSgQEOYIkVcO40cYob66lyjKLLejW4bsMA9rJozUCnIHjRXdFl6f/EsWyyoyYV8Fa
eEMyptdpNybiuqN9b6IpBMm6HWJYqnbgwyQ0TQ327GBHCcTcGyMzQu/ZMny6OKQIsr2kgPWAqJdm
yivVa9uC1bSav1D6IV9jkCC1NsqoD+VBb1ONhnohui1+nHcfqr16o3vOY9sGDvVE0YOQxGyOt7UW
FupNkunZ36Q2rUf4hJ33wQ7l+CoLlMQ7VghuQX8Ah1V7GKe2700DV8OTAfPvo954VCchwBuA5Qnr
Tc36DCC0lrly1u2HgLjeyH73Gldio1MLfZPJqsFiouGtNR4EkREdmr7nmEjddESXdR0OBAO4T6+B
MopTydv5aA9NLZ1SU5COS6BqeUSmerzqagtA7eA5yZVfHH4XFOSawaTXHZ7xnXWAi4b2G3PKOgZK
5D+riR+8KTaHK7RDsIdCN9pDnodgequQ5NEW1ga2IjJD7W7wE/XO9Mfhp0dC6SWlHH0/FE6jHJ1M
eXXkYTPQH4CO1rcxSegdqhrfv4oMaO1ILxnBNTIRwYmNQRiqNkFPUGdOCe7qisIEy2+8eBDadTsT
57natlIC+nLK5/zTxo5edifWyHdGeu08OTJsPaFDm7ekRSAJ4nLwpz6ikv5Fj1LWYyT3otsTb+ux
G4QDOb5O1st3TTZJN1ieppEJTqVHxZGaE+WjpmCv+uy3bozDX3voCgDg0mDQHFel9r8sy/I/utFF
/FOz7BA8xe56mzAjDUzWK1CfVZ9kqFs4ffteqhll+z6jwxz6qqrxdrljRdUGvJMncA4HcdMKEUZb
CGnGb6TqNbEXHTCke9HW/Q/SUQUif2Zp/+ViqUfTHKHr0lLo+JT4VhsreqTMQmvvSxNeN8y19StO
Lc9ckVL/tFhEcn9WJ+wVO+PhywsYRxTXwxrRegpwAQaq4W0o9wMkMlm4Pat6PPynBHWOzf8U+MNY
M8CLmpBAJK8GdZU6VodkDOkdo5+d+u/4SPC1hU6FZHzlrExtqk/8Vx2M4SZwwhmwN8EWtbEiCtfK
4psCigo02YAfrBV8P4WW8PlZmQ3oDo9Jw+eDOicsbaFUirt7R7NOJcx5u9Hzd6nSo6qd2hUr2l63
ofcamsbvoVkppC5NcIayCKxGlvJ6LOikrSFZmfjrybTSltP6/6nV0VHj/80/2THl01Kt9l/yHLXl
lXlMH5Sb6pM3l3ixm4QyEuVNk2vbnl6KvdLr6r7zSg2KM9hqaUP4A8WvRniv0Aw+YfditdD+b7JP
/wOa4gfNQBHeQPd6rUJ/Rr7lH3SMz8SiZJGc/CUM9CspkYg5hpUtXlhfawZyGMBPKGrMWBaHU/AM
xGivE6X8n/Qg/v9UZqDIseuVUJRAXsapm6yQDwF4V9V6Kqr6dPnCfQ60ZrVmpbvciWo9Nira5AuS
N1V56CdriEdAm8KmHdCZo6k6pSeQcGat/Dyd/0+unTW3KA3t176GL0RXkJynB1K2x8IAEuW/SpAl
lsFeTtmxEDbTZO2YLtxFa2ZZMps+dL+rhWspKHBJgr53iVwhUmDJLg8PJZKqBK0x1DnFQQ5+pc3K
CVkojVozE6PguRUOmHkXgG16HSCrsalCEOHE8ONTq+ar9/BTRAsbOTM2ZjVIKveQgQLpSijxjono
6e3gZE9SDR62RjBWKSg07i6fnKWJzUxLNypTv2Yu3IzLDinxvlHNUy94FjKxMsTCy2NOfz83z3qs
EVu3ws3l7CiHAR3e5o6dwrC4menzrP/L0hXkxud4JU0xZ2bDh4pbUmB3cE1JuWKQaUzhdS6KXa9J
o2z1GJASBOhR9MB/ZGClBmw0sAhle8nLr0enWrkeS7Oe2RQR5VZt+fyQMIfxVe9vqdHtGEzNJ4nf
pICkxlh5/5aGmtkXPRNmU9eJcFUbwjUqeZn6qyObmEvC9bABI+Tk5C8vH5jP8XOs8MzUBMQJMs2w
wh2k744snQrTnCzAIEETS+xLbEra8Nap/8GpujWx2SIYXWn4GQbvEEJf/hELDsZcxoecUWrHJaeW
PLsbkhTNjDd0jg8+gpQmzHBr+nLq0tLO7E2kAEsOKrQMOxCeZFKvY+IgA6JCyDX7371ycjRarKDB
MN6mk22RVWy5PLpfXUFackj7chsDQ4MjcjMdr/9oNDZUuYy7lmqXFBhXaEBvGGfb5H9A+m6ipFqD
hi0YaHNmtBLPGMvKhx2/w5feqM6jAfY0NMIbTRnvGmq5JpeBUygqczddxMt78znqiwMyM2E+tMSJ
PZmwauxeLHN0R43jYQtIgR1XVby9MrxasJb6rGLT3PYR1FstSREMnXFjIR8zJWEjcPedKA+VEh2V
oNno+Q8ZDbbaer/8KxeP8czwOa2sJQGtzx/HGAPQeL8sRIQHAixO8nRmuTL5qG0bMmfD8Crg4uQ5
sfqr1VP8IZf0yQs6l2gJ1BI9BZmrNNa3CShZEllwe9053Fnmi30KtB+kBMBvyZCorcl9LQ47s5FJ
OQYV2XzhSikVUHhJHOZfYKVQLMciNhxMlgKx5NqjcBf3f1aWfOE8GjOTGMUGpO9aI1yhhEhvfFeM
D7XyvjCfteo2oCckTgDY0QFqg61bGXTBVMxFzaqETp1QwVRIlrQvozs9bHbwO1NO895rZThW5k8c
B2OATJ6sFunNzGXmRWvdhK18ZXQ0rWUJ0uKrz+HkHn226TP7ackNXI8eD0MTyI7r91BSD1IWPqzM
d+FBN6Zhz19buQrLbPyfB9DXfuUe7K+VdTdEtxytVktvtf627w8mXSKx4nLl7F6542GC2+J4+Tcs
/YSZ0TRhLfYS2RNuoP7V0/jRHNOj54UuCo2XB1jw142ZYVMh+yrBPgnXIfW3LS3nX54XKJuuPXHT
D/1si2YWLOhUKZNLPBZOgiX/6yATAyHEG261NLuX+x64j+l9vOA9nMUUAS/Pa+mszmxSEA+ZIVp/
IAhzOjjch2+N5/+0A/mlGKDTGMqfqqaXK2/owi7NNVNVEyUGCh0D3JgtODz7buwhmGg0+55E78oY
C2f9ozPo7DBG1K1TuzYwcLnxIpvR06obsvAwzxXCh4LO88YmEEg17Yb2rz0rBGNidDP5rwOi0KYf
P2OsL2/MUnz1AZk8m0gd2dqQDAynW/ldNYBWaV7T/CrCXmExORLG2P788uRmJqKRzZQeGwzlFOV0
+BNw0yJLX0G+/O8/sc3qWV84cvrMXKiRmoDDYGJ9Ue0oAruqFt5jG3wR7e2k+oNffHkJJyP/yZ3S
Z0bBTwIjyTLmVJrRr8nyT2aoeqOZ8rpTVo7bgl3QZ3ahrlEq6UzG6OXh6Gepa40GtPj1SvS5dJrn
ZoEydBWJEbWhNH/PVe+BCPPy4iz98NnFR66DBh400lyke34nxfieJ9ab1dV/Ln9+4apr0yU6O72e
BXqgUzXhAgX9Yw7+Hd2QJ8rbVCkArV4eY2EKk6zX+RgkkQdhhSY2E6w7BSmrAhZWPjbidPn7Cxde
mzkPSpzRr271OA8o/eBx09IMRdmjmpeHcvIRw8dVv2xpuaa/ny0X4JpI0SPMfxSbV4qO9eUNHWX4
yLP8i765NrvisSdsqXWKwTV1eTsFFYLYSYPvbroaNR4Y8NYtBqUqDqtmZcnx02aXvdQgV7cbakaW
Vx0nK0+ghts9rWb1ZhilO0XH8vBqDHeYtMv7tnQuZveebA2CfQ5CKG1l/YtEo4CgScc9Dubl7y/Y
FW125zs48BqDl9Mlv/0kewgBwBFZOMMVUKeTpDx/bZTZ1U9BplO06AdYMekVpnVxA9b1bnpn9HI8
Onm8+9o4M0NQ5dAgolQzuKo5gEIMFFpn8h+q3BzasXv86qJ9hLtnJzzVQQA5EdOplPSuzdu7CqYu
qAXuBym87fqvbc3EZHR+jyj+5GD5usHtxxLvDJ2cvIUNJ/9eSPWrr30tu/rBrXA2F88uvNojb+aa
cPr/J5LutW0bAHBBf29lkIVnUp2ZhMivPNMoGCT0Y3o4vW2oqlPEymtsA9ZW0tD90gH4YKw5m40v
xZ0uKRyAIO6gBO1vc7uBa9zT8UUFzOLJmrb60oxmtiDIjdoCuUbblIVsnZTaR00j7okplTZ+sFNR
9DGVYSVDtWBR1ZkRcADPgEXBsXWG+N6BYJiienms7PIX0MmVlZt++CcOxgcvy9nKCd2xgFcRddg+
MsRJXHYbGVt6eVsWrJg6u/96n9SSRz+AKweIe0E3+gKgEHzGyvos+ZcfjWhnP75PTCr8ToCVTJ7b
4c0m9UAfZ7YHjLUbYdSKhPJSFl+7lx9qv2eDZYEBljpnN2hoy1mp+gdRMqr29sTeqMISUHuKtjKz
hWd7ropc014IwRVRBlOy6Du2ZbCY4WHCKpU6qISm3q566QtH+iMnfDavJtZ6ofGyulUr9jIs7LSu
3n1kmG1jGwTjdtWyLe3XR1bpbKh8QPKqcBzCD0M6kKVR/Nc0QjMDcZnqfsgeqzhB8HDl8C2t4XQo
zwYza9UOnZJ5EXRgNtW8OxoALzl9rOQ4JdRN52vvz0d58GwoH1wi4j055qfovxm+PTGYkYyKR7Hp
4nqAomM1MTM90J/c1w8Kk7OhVL3PZA3eBVdLNQqnhFLyoexMzgNMoLseiBiaUIkAZDU2T6pnOe+d
T+NZ0SvekxLU0vbyzV5a3Jn/AEucmcAChE9E4Sg1rYcaRuAIxFWrWDDKiW919b1fq5kt2ChlZkZa
7LhfJDhgSVD/dUKjgiIFkNPlmSwY2Y+zeragpuE5rS+Vg+uriDRVhby1PfW57f1tr+kr13nhis05
4iQ1orAgMwbIbbfoZFdu+l9DCdkIkbBJ9lsJw68dRXgL/9epB1YqeUbHUNOGUEFMoX2f/LtE4hlc
K3992KFPTqE8uZVni2bRsKggvcvDHgU/Sqd6G8wEeFpcb2gQ3EHnc9V3aH0J9F8IAlIjdkut/0Xj
BQJHzUFxwueMrDb///WI8MzljVw4JfLM2fDNtoPokdjAl9t7n7sNm9Xb5U8veMvyzJToqdEXzXRG
jFyntdPZe1DotgLahi5xbqZc4eVxFt5LeZra2bJqcCGZCBrj+iXezdCZdOKN6dNXA/05fZkYbEOx
/Ml5MZXfdmffwEJ5DW3cz8u/fsEmyDObAEa+sxMLb28E/rzvwgL1PR3ULY1H9W2Q5SD6IKTeOnnX
bpQEqYPLwy5tzsw6AC5uuiCeIH06zPOQD9/im13VaUqyhNTJRpvocS4PtbQ/szhDrYZEqnMCAIv6
FUoIu7AyvlWY+suf/9xMyHNaMCH5WT7AD+86Euh1h1skW/l7FONkKPlV24irtDh9baiZmQhGyLAr
g/b/Lnqaymj5mADmPlC4u6KwPFZrheVpZf7bUNC2/b9PNODIbCxQuXXlKNF+hR2QJtSfJlx97N02
oBASIaVAQk0EVOp6zan9fJ9kZ2YKAEeXeiHUwR3yEOpt9agb5j2U5JfX7vMXQ56TSdGPEuZyyteV
TH0LdfFcB903L1QPqxf1c1M2tab/LzsQ6SHOfsiqFSENMAi4YbvzlZhs6duzoAIqLDEJaWAmg+Zp
SpegE7FiJpeWfWYAehl5xNTi/KpysS2d9ioz1LvVH7607LN77jVqLI8jyy4HCd1x7U06YS/opVpN
VyyNMLveVlDanVVIGDCv2VFp0zPz2dZPUpGsnJwFB1ies+ggBilkZ6SNjR4sePxecXsrVKbBUyBL
DuUYo61G+B/u0Sd3byJLPn9NhrAqQllnOqlWfHPQ/esb1AKa8TqS/eNUb5dkHQBnh8RFRzfmqFjf
v3RB5uw3psnDH2UK7wyNiU4W7QvD2+Yl8kjBivla2Kk5g41U5Y6mhAaxGCB4MSFny/SmNcHdetmK
h7twT+a0Dsjct2pZaYRgmmhoAjH/rRd4Fgz9HFVqxZGkFVE5unlio3qB+A7C0lL8mFl1c9MW5U+5
MMad54ETv7wjSwPOLn1dgduHzgQ6L5qTbaIRCJG2JhAKHyiyZyqH1RhvaaSZDRiBI3uW5jO1OCmO
Zg/RPbz9ASIlyKulbRZdq6FauZJB4f7y3JbOwswuVHSz1AFKHfiihdhFySBObWuEe2VUlKNPs4x7
eZwF62bPrAM8xoRybT5y5lALtvQDjY1H2VZWpvG5GyNbk1d15vtB/GijeAPjWlRpj76ob+Qmvq5w
AjYgRV1dj50VL2PhYM8hotHE/t0Z7JBhl9d0AX1XCvtweYmW5jD9/WwOdqSZUVNyLT0w6FPQG9nU
RsP62uTBV9fInJdGmQ7C2SjkqxBRtGx8F4Chthkd5Cq7FtEtPVjrgK2FUzWHhgaFVuHrgWepemcP
Pd8vqZLuAt84lHK38hosDTFt0Nk8mrbNFX8I0bRK41fZoRBLLsR0JLesaWe8vCNLY8wuPvtAJUZh
GlGICiUc6TGc421EG/4YIAvXrxzepWFmt74scuGgFDa6vS4KNHtRLnUi6USgRz+3smLEFi7gf4E8
ETqH74qLPkrIOOfycIsaDKyFarBSXlqwXdbshsdyNZgxTYRsAGTG0oh00usE+IqoXkD3ul9NJS49
zXNwp0bD4xD12GOkQeD1u9OpIlFMmlTBalqBKS2VSFXlSJqtu+ILyzfHeOYeSrD2APXO9PWP8hWZ
eEBlY/I3ohkuA+aZ+e9TYoyCiUIeMJZil2Dg8kFcWFtzZhoSWdEzFZYUlyp5lL2PCNxo5Jkzr4Of
+y2mfeTyOAvGwZxO6NmlgjZMj2O5QGqFFGM3+FQI5UfEZ2mufW/VtbBmOtefuFbmtMZno4QBhLyq
Ualuau2LSYjYkq+EmNik7yNYIcypymWIfRwa23L8Z6zlXT5nWKM5Z2Yy9LQwbV5y1Q3h3RWq7noa
esjNnue7KE5QzbhwQt2BU5KTV8CVkIxCBwVYr06uIie4VRAqIf8Zs92radaFq/9BLXq2FJZatWhC
UGkJgkhzZbmhITyID4PkW9d62qJ0fHljF54tc2ZigD3rceSkBtgriJ8F3eAbB+qrw+WvLx3PmRPR
dQEMUYkPU2RI86nZjCYsQ6VLk06yocPpCclnsWuV1QM0ffezAzQzNYEWSJEyhAZvWLyrCGR0/bso
90kQ7+rhNs/eQ+lFeE/tWgp1YZfmmEmYZJ2xlwPDVXrzShjVoa7EbYFEHN2CKxu0NMS0tGcHYaQF
GGcrMtwIdkRa6LXmhpbf/uSHfnUtCPcv79SCGZvDIWEME17l5YbrK9mfCOpX3reT4fy5/PWlCG0O
fIT/JEtGdaJXVZNDo0snASBZz2Q4UOKjPao/aWR0DaM60cr29/KYk4f3yVkwZsYkTiSCmelkewoa
Kg2BoNgqsGc1+S1Mtbw8J01a43NfADPIc6Bj7QdmZ4vWoFF4yl6WR6O69UPjwGBdjgbmbRvZ+xjB
Pinar+eLFy6vMXND8h5G8LRgVAVQINw93zrvUdXHXST2lfHG2ALq8r65i+rXqcHONgOEslfO5dLy
zgyH4/T0uUFN6aZFfd1PvMM0bDcogGT9Wzc2B1tDabCFCebybi5dg5klga3OtJHxMl2jOtJ7/5oK
Y+uVw01YWl8cYW47esiKvJYJVXJ5LWg+S0T8E41Pcnm7y3NYsIZzkKNW0KLd5R7WCanwTaqDo5al
a3WkX3ZMr6pAOMgiP14ea+E+z8GOg5Y6HaR/upuF0I3ZXXdI5e69XOP2Xzh5c8SjlDVjCcZKd2le
fukN/U/o2WvLtGQs5vhG1NXhpZrePs2HgMj51eZPMYJyPeLz8aRvvikgazazFcu3cLL0mZ1QojGI
zTEz6QhSbfxf/1Yk/vcCBZovb8a0imc23DQTRCc9hlCk9FV19JckrvardbylCcysgK9LpT6K1HSh
EeggPqPvpioB0Ctq/6OHzGrlwi+dqNmF17paoueSSXhFk2x9Kz/pkj1sozJ1v3ZkZ1ccDpkQliIY
P21TwEHmXIdaCWnTuOKLLC3T7H4rHsSOKCwYrooSxE4eKCD7Fr2BE2PZRu0TbeU8LUUhc4Cjbqid
XEQMZCK7ZHTOfjrGQf/HKhhRp6cTQF0EWz6cMgger0RxC7ZljnhsNKWNhG/gx0nNHvq9KzEmexno
Tk0HaT7qd7hBl7dp6XrOwY8qFG0VaKrO9ZN/NCyYtvfNL/RJgn3bQwwFWA9yuJ0KedjlARc27kMi
7Oz2DEGRweSWdnSs/ipK8xFh9pNcPvfZiqnUpwP2iacwhz+mkh/CHe90LjSgx4GovpGgV7iB8xJ9
6mgTkZ6wc2lLTWckR+WhCbtBKu9IEEfMN6Uvp44qkWdPle/vfKs9Gemt6Vcn+onCQHlx+LdlnE3w
LNQ73x1g+wWK41l+xV/0Dr530tRGKP2Q6fcDVWHzxSgZr52oda01pvClGGcOt9RkO0BIF0isYcb+
iJZJAolRpoTOlazr9XOnJ/KtNQrobpVhaw5Jf6vAqPMd1rX+Gv7muoTXDjKFfSc0vT2ILkMwWu3r
e8Ipwuuqkb1TAlHh49DTHr4SEC7t/MwiOFYfF2NAbrD0s23f2bvE6BCJ+h6tpqMX4lptZhSkLsxM
T5DMlwPpVYc5ITaUp35iBug7+Ej658tHeGGYOcTRqwwpp+dad3Xoyehs9R6yOHkYgmwHpxnS1uqa
BsKS8ZnDHKGGNZvU5N2fjE8TtLfQKTj1IRH7yEaAQtB11G2sUGxgHr08t4V3YQ55HOMRWA61fHeU
qxuQxD8Dc7geZX2lsLa0dNPZOL/9fmHYmR1jTVEO2milf2dkoJRTO99n0vjm9CtWZmka09/PxvEt
XXSIaRkkjMbfdZed7AjOmqT44udnLoAOV/LQVBmRsEEzbBOOtwNC2s7a9V5apZkPUCKjhIIEFPoy
KtiBKr7lYnxO+rqHFxOallUXdmmVZk5ARIiIRgzSDzBknazGurUjtOIKdWWVFoKKObLRgqwarn2m
kViTctFh0hVBLR3MyauRHEYncOlz+dqxnd38PPRGK2qZiRN0D11L7cY0b2yRrLySCws1hzUGEvzR
I2Bw15H/FYC6DkOn733Ud90v/fw5lLFpDTP1w85wYXa88UbJ9b3wbtWbWPr10zE7uwzQp6px3/Hr
7aHQH4GwovQ+hMMVVNLF2+UJfEDrPnl156hFs2iHQdd69NO9H0G/VwIZVmx9A6mUtA2Kqyr3sGHS
Fr8lzd5JsnztiCnTlM+nFkJqCNMl+ZTsfox/tkpwnExiKr+2JVLnibVZdcwXfLI5frHxE/CKOkPV
V4m8A3PqRcaDiqpXnj6pVbriviyZ/Dl2ETppOC6nozbozd4QcuKCQDnUZeVOXK8oVtwFBYS99vA9
HJK/q7NbOCMf0nZnC5k3TS2QDKaSa2nf8+AvapM3RrEGO1v0MmeWhl7komxkil523lk7f2ycQ55q
/1LoE3cI/eR/ukBtT3FlN9ehObVMp2vkRAsT+8jxnE3M62s7QPKeRIAA5SdNarhmcKqKNUGPhdj5
Yx/Pvm8rMPGJmKwNhHG36eB861ezJAuN5PLHap59W6H8HTZJxVnw9J+5Jout1ZrX8AU+piK+GT3j
NGjqm5pXykdkIquZC6LrANs6NB54vnFW3UAkuHLHFy7AHKAJ61odazEhY61Fv0odCjbhDdCSphOF
GhX6ynpZ7R1c8BXnCE2ltiyhe0SPgQMvYuA7f5NGey/Gl1gF3n3ZZi2NMTOLkL0OYKpUw7Us770d
1Z2VV9si1F5X3/GlFZt5O12pws1bEMapiXrbEc6XprJVcE0n5U1pt/qOLzy0c+ilH4uk7XJmEo/S
deDr715rbAFw4yDqgwcQD2LotST50lWe4y+N0Y9907PwfbBDmgIRGY3SsgfVA7K3BFgwMZoZRLxr
Ay44Q3NAJmsod7rPeHCtvMqFuBWBth3V5K4Y6l2/hldbnNbMQumjZappTZzvTfh3WDfzrDkizXaK
I9ttw+wOBPS21aK9mpvVirO9ZOzlWUgkhaQMNTjj3CEuEK1udxWiFPvecZSd6kCMOlo9xNXhUywr
8K+bzjX6j8GKy7S0rjOXKYYFFRxXRILGUO7jzDniQh164MoedFuru/ep+VWdOVzTtpNCDHpiuiPs
1UWCiPRQXiel5V6+w5/eMD4//f3MQpIja9BlKBBYpYdgM4YvTo9knRyqz1nXvFoWSi2wGF4e69MF
Y6yZvQhDs5O1EJskt4DgVTu/+/ACCQCMFH3j1Wzsp7eZcWZWA4sk4HWmutLnTxFZA3tAQgHykKxG
LzTPN34THUdpJdP0OTsbo00bd7aCht3IvTO9Xwp9W7u0027hgPtG+gfxQCl/AMXZ7sNYfqmt9nsn
+xHS48EukJtfuZHCT5yK7eXV/fwC8kNmMZWQFAtdEO6CLr3m6T0xrpJ7p6D5LsZ3TXo1suzXajvP
p482Y80CLNlMutAeeVgt3cyPqlaH+wpGmMszWdq/mSXpcktIajG92mFzoyTKu6HIf4UfHGDBHX4r
RRnvzF4NjoEe/Lk84ucFK9WZw5WkKlMtNCpxQoCrAWPbetpjmMpol02RFmXSBvI0wq5YPozeSr/G
wjTnzHZVnnSNyE103kK0xBOtP4BefB1M+2Rm0cm20vcsU690ewxW1nVp02bGsh/sKKqj3nRbS0F0
EgrgJlHX+vsXj9/MHPakWmhTRqoZQ3XyfX28qZ3wT5Lb3+Q+KreSrtyD291VefSvUQplxd1fMI9z
rGsgG5BrtcxJCX4og66SyQ62Qy4VK7fqUx9HdebwVrnX7BzabtNN2/wAFmLbV9EtylDuVw38HMea
+lmoWE1ouhrK2x2Z0LChJSOK/XplCgtmdw5jzYXaqPUYsERjsLXl+JtaBxDy2QfaCQ/JWgF0aaFm
ZpBScpl7Ge+UOup0qZYS5Mf+qWxVa7ealFq4MXNEKzTBrUM8Yrq9fReOPxvq1iUsqQIZJMnSJocN
ztmVVVt4GOc8qXUp57jpLatG7RMbMJlT665TfXcyD6sw/49A+7/ifg7YzNgJXbLIE/N8tF690wka
2//H2Zctx41kS/5KW72jL2IPjN3uByCTSyZF7VKpXmCSisKOwL59/Tg0PXPFIJEY0brMqtQUMzK2
E2fx484jML3HhvjlmCc3kFoKoVySm2tNsxvlQIGoztS7MZkBCirn/KAgwwF17T0axw0jYTOqjhM0
NjyQoKNlG11Iq849Cil7uKmtQ2LZCOHMRYHmI7iiEUMhaKL922op4fpyJ7kyw6B3Nm9jEjbMNTYQ
S4g5itdVFasAoqjFG2DFwx07umFzlOVfVODLRWcLDHfWiBNu6wc6ZbcFOCkuP0Yb99UGhYb9wEfk
YVDbjyGK08/KT+vPUAPIESlCCGaPl3Rrjdb//xe/pTJkiiNotxxJOourELzAr/vMiG+XJ7Gx0zYZ
aDhPIFKFtCg0vsPvXC2vpyQ+OTjZuwZny/GyeT8rqMaYJIL/DaT7YVDq21RC5dbj0Y07wSl3UMIW
4rvXQlMohh4Ikj+dce+wiNBZ2HH+NozEE7BomhVIL2CW9arC0EfdddNGr9K8/wwgb+MXIZ2CKSU7
AcfWmlq3h0JHZFkq7FgfkbcQTiqhygf2+KjIzdHMkAu5vHUbx9uGjdYVr7GwmQT7QHGoSH2IwW7U
ue0O/nXDiNsI0XxMnPGnQrEQOfez2FzP8XjIqhqyEjgqZEDrAPoGqplUOxdqa0LrRfvlpKdOjnxg
CbCM5M6HtGve5gnkL0Vl0p3AZuMq2XBQNVUq4my9seAIC1YNFnD7Ll8ub8fGrtso0KyI1NwIfDgb
IItJ0jw6tW25BGC8Xg5KQDXs8jhbk7DsAVRcRi/PcJ2YFl+GcrmuyvYlHNnUs9GbPF/CrISYxhH6
j5A4ouQr4PpvmPfu8jffWiHrCU0nSPDICdkboSD7NVDgvwzQbM7Ny4CNmIDlOecTFG9CKCIdm6F7
RZwKHU1x8l2H8qH3zM4p3ZqFdbtjB4IJP8OB3ivAd6veJZkD6Sn+ajfg2BjBhmdqCLxCis3Fu9WH
98jwO0jUoJ4wIeK4vBEbR0hYyYQ6YpAnzBk2Aj1gXhJPPuHmx+XP3ngVhXWJJ1pHElJvqB5wJMdo
prqTbJZPQwTZLlV/jmKxq928nptnXDIbnRnXGWXOgnXSrjqiYAy/D94fhEwOq4/W0nvevFr9zQh2
kYoXrt1qvH4xUi6vsrIHJ9rRaefsBC1FfQUJ2D3qmucTZdSzEZlEoakhUVi+eYBIYn7du2kAUpY3
NXlAkhMlcWSeAV3wG9q/cMPY4wnFoBMFmTRWcY0Hac3/bFLvbQiFVEOG/bLLxgts003OU1iHtPX4
EXBwxLQLKEwkCOb6xb1JFLiVzaLv+ZTv9fxuDWcZgirpowiKJPwYZYwpv+S0/V55BLWssslOFSSj
XrE4qSDd3pE9p3nj+RKWYZicBgIv0O48DuP8Pob0EKREAdHaO3hbgbuNw2wiAuJ5AlR6Th+IkYGu
56vVmyVL6kN7LjBOd5rlAm9mBxK2sYg2GNOlfHAMx4SgVXYXe+FdN5IgzqM3ncw/S/hvag9ovbF0
Ni6T8bCMBiX5UWtI/UBYcuXgH/bXbsOi2tBMQjhAZiOOQ8MZHPReHBwAcEc0pDogJdvxxzYsn43I
RG9VPDSN4EfXkDwo4rgA1IAtJ6WW9tqFhPO7io3Zjhl6vg4N8KXlBkBUb4CkFJasyyd+6ItklVxJ
0PvRtn5Y0S/RkH7oQQLTRVADlOoVbbO/mwUCfWCvu7ls6rdW1bIczgSUVQYTdhzH6lOfD9Bhrd7r
sHs/qWEnbbS1ppbLgDPhSqUYh3qM/Cagwbmm3SAD+AYe0GmXF3FrIpa1GEjOkS7CKGCP8AB27A8Q
wCsOwks/74ZBG28ut6xDrlnPIsOxWJF6hwTJVZs0e+CAjVWyoZv9MCAP0aIBKO7d+OgiV8hqHcgy
o77b6tsKOIXLO+49/+LacM1miPqCAP8AQFjdfYi1yu/z2oFiRhNXR5AAodTncnoyI/PeplBr3Tlo
W6+ijd1sPQcUz9zlyFVdNxBScgQ54D+L8hOUwP1iqKF760KTEwztLzW3Nn7TGTLSQSqRQxqUBXUK
NJK5n4Dn6PEvtN+yuPFJzdGn4F9e240DYsM5O5o0EZ0x3iIBH8oQ/rRTtxORbn22ZSzKSBQCvBsC
4lZzfmsoehxQF2h3tmfrVFh2wJgU+rUULlFXNH9LZ3zNa4VeIjAZQcvsiDbNE5T7HiIq3lxeqY3r
atNVemnIC7rGEc7ETn3EPkcZMK8MAnSQTBy+Xh5k40lilk0YeaxN0mGQWIPsvGOQYFTndq/LZ+vT
LWtQG/CezSUwNiEArMeiRMNgnJdHkns7b/eGSbChm4I7VQ0Sfrjh0+KDo+QezrHx6hMQyLsmbWMf
bNAmJZFuOccYzjC9SvL6XdrXn3uv/asjL0LvU89GaabQ+qwmCbSVV9MrxSAz3NZdDYEMvYPV3bgZ
Nikl56FTRAMGwJvZ+Kamt6n22p0rvbHLNhFlripU9ENcjBAkR97snWRV37rE+3L5iG6tv3Wrl7xd
3M7Fx0vIay6raDAQ3E2Knt1dtMDWDKyrncLMd6PBEL0xrzpSvka96JMYXkQRgO21nnckaLkRDa4B
EIzvIpDEHGbwnkCB8TNx45syi3cSG1u3wbrMrmYQf0Wi/Ai+xMPQ1ge8HCZ33gJ5uGu/t/xzm38y
9oZhkj28iEi4wSpxhgh0FYCY/+xzqK2+kxEkj+vD5b3fGs1Gai7CQyGX4bmASun1PHYn1sZf19Vb
HF4DOZs/INIy8PbSmzbZbZ/bOHI2fpPrPiu7BC6fzOrmbZqx/AME/OrEHx3j+GmX8x0bv3EvbR5K
N44bphncpaRLZ7+C+O3MTPEyT93GcIo8pG7TA20+dNngQqYJ/e05jQu/KAF2ryfWXWnW1N8ub9XG
82hDN42ewRjXN9gpB10LSAtm0BbtUtDkZezb7IkbmVBc2T0/YuOsP4FvQnG6AxE9Pwoa88BxWfEj
m93lkERLdZgqWVa+18Xx8fLknh9N21iRCXLfpUPSNQwBDyphWXND5lVya5ZgXHPZazEOLyLWpJ6N
GI37Bs38UYszwZPX4PPrgRLJjj0CxSFnkb+U7k7Ff8vftLGUENBtoBiBs2Ba79pb4ldMF5BGR23E
L/R05RRNciraabhhVY6zXwiDXP+4k3jfCu1+fqtfUkxF2w5FjUwMMKRNoMH/Av43GJK1bIquiJhA
nvjzqkknZHpoIYS7e3Q2rP1PW/PLwMr1inoxObovy/ReTlnao+dibu4cOXkfX3JePBtbWQ9t1IVN
hjwQQGB8mt6pCaogbn6dyjpFSh7E45cH2rBUNrAyq6es8TQGKov24LkchHb9x8kYeFzd28tDbFxs
m/fScceiyoqYH/u+ByNzRoI2BCZ7NVbYvZvUcb/l2UKugSAp98z++jI+k/O0eS3NXHhtoh12NMCc
jGBzgIbK10GVAVROPqqxOTRlf43H+koCXe8PgInvgi+3VnQ9Nb+cjq4Ih7QeIJlZtMVdYvhXiOid
4zB+s5R7gd7WEJZHY9qir5e6w6Zl0JabP/VyOMRgSR3nT5e37Hlz5dkYS9Y3Ofcg0Hyc2hHyuUX9
fn02pQPpsMgdAhz7y+NsHQ3LsYHb50CSGEdDpO7rOnQOU+EdOYhCA62jW4TQVwuglre70erGc2nj
K0EVNYUepJGP9dzcDhXK3SHZie42jIJrhSoscaPMSfDRCn34baQXX8Of2u/NeX7PtQ2cdIeiF/BQ
2FGmA/iBWP8dxDDAdXV/JmInGNoaQj8+ubTq6BhFGEKtGVOSHuaYnVRWtT5iicsb/vwG6CdYRul4
uZ4xBPFSaCI6xddumfcyyxvOnraxiz0gR83g4NMn49zkDXT0ygV7IGU1BXBp7+uIQ/TLAfUsVONu
IBu8V49YV+ipudE2VnFAsFXFM+586LUoCnS30A2VB1ch+cEl+ThVwy0BZndnn56/NdpGKxowCbtF
g7oUej2/uimOGp/m7DjH31WKUQ39qy5zz59Kpl70SmjPuqdZVgB2nyMAUUq8d9RVCE8MHPLXRbPs
XJ/NvbNiDxLXkw5LhFB4wouW3QD1CZYLXQ2+icIgnKJDyaeb3SLr1o5Z19Up27HOQgTlDCgyVs1z
kAPXXaTpYRzzh6TuXoqI0zamz5FumUG/HVwaWf0Ouu7AQqqbF2YXtI3o8yJU95IRUE/wyATrZNIS
FJlF8XkX07VhFmxEXybdYUnXUqWGnp1D2g+9q04sZSUgPDtmYWv3bVBfyYe8IQ3GGM3f0PaBxrN7
szLOd9kVDgIKfDz7UrywBKVtmsqhJq7nTg3CdanuO0e/nxEC7k5m42g9gfU1fMkQF4EIRIU+Uua3
CJnu9Zjc6Y5f5SF/v9ucuzWSlXaQjkGJWsEQNDS8juafHY4HrwPjAR/VHfSz/0rF/HDZcm8YHRvY
l6ch/F6GHZrETem0/lC9zjlH0fhPHrnnsHtQt5cH2jpuliGQkzsNowI/yAIkPSDFvtd4r7N+uN31
0J73brRNSlmLGKe3QB1ANt/BTHiFZhXurerqqN457y/P4nl3QNuQvTmStTdphVoDH2NEeMk50Rm6
XqsXfv56JH7xMl3AtAovx7WfW4lsUIhmh1ofeCb3YAMbL7UN50bOPtZZRpALl3nkt0T+vRs/bcSN
2kYc4oB2GemRlOnC+W0+iFtA5DtgssKzVvEr1/Q/pMkRJmPVomj+Uohwr8drA5+qn6ARK12iFIPs
EzgO7oaxOFG3uCoQzPmON3xeqD7GZXxaiu6bK/LPfNIHIH3OM0qtwhPXcCn2lDa2Dojtw5s+82SP
FFHVueespl/RBLkSLexY1I0zbgMWo6j15JIu8KwT5h7BXyW+CdFHXzywlZ+9lUBzAez7w+XDvmGH
bOhiWdSChSXqTjlqS3dl1YQfRDOMCxpuWyf3vZyqu1xx8gN5FbZXzdtaQMtOkFFPnlgruwR1znUB
SQT6xb0G8g0rZNNaepFXul2N+5t2c4AnSFfpqzL7zjU/XF6zjftlwxJzVkpHjBpmLhy6YAqBX8nd
esdf2zDWNiixAVP2ECewcOClcD8UDVpzjqmnm9Efp35OjvU4Cccvm6U1QRgqDmQEc9qXnYafRCy/
mCZkJAc6cqQUSNkf3CYMBKhwGKPXNMzuID94cPq9xPjGLtnV4iipknpIkVZboMu3xkSSJsemaG+z
2Pl+eZ82hrCLxorAMTFsHWJxE9B69doHgHwVjAHZaF9WX140jE316Sbg2IDwN8wBlZ+noUMm3BRv
WdsDIpGnny8PsmEUbGBnm1Vx5joIUzJn+gSIIfhf+kNb6dc6GVY29cujbHQfaRvi6bbop5oHRPUI
iR4GKm6SEroSjewOPa2g1Bv9WNCZ3GgB2c/6U9MP1y8NYW2uT+kWnpla7JYUSHWSZXg/VVl36GqA
S715J6G1cSRs/CftYjPjfyvTG+l8N9O3I/aqEfqmmf+8vIYbFtUm7qwkWDvLsMbzDklwb7iK4tlH
SxAkQY8o4fsiYzvvxIYVtaGgswldx5lSVA4RtYYty3yod77Z3Y+teVhhVrualSTKxbEc9A100O/h
a9E2PcqqOa3EIi59USEEMo+P/aFmipyS1+jXASCKnmQfugHhxbxjTzd23EaCLhI0OEWMVs8p1MdI
Tt/zPjowMFXtZqa2Rliv7C9GE/5VmiQtUOoTje9U5/XBeq5Kk92kZbyXINm4/zYS1I3npVQZGo7c
vOavIHuVXqcqArVTXy6AwCTpsZzHeGfNtmI6GwWTuyBtoFm5ennMz9R8mMK3KK+nDAUJRl5lNVpZ
43c5dXZM6Maj94QStMgjUlAgy7ks/07c8Fuoy9An03Q9zR4IkwHFjxmwjAAtvezy2CjUaiDOCBZ9
IPFXVr6YfIqSwvjhvOyUOLYOBXt8KIp6zLJoRN9PkUIrMe9GpP51+jbykvKYd9XVZVuzYQJszOlS
TmmVd+gJhKtDr7Tgb9TSaT+ZkmYHV7P1IgjLVytzbH9EXHS6OeoTC5O3XQUirqx4nU7zX0NZH9lY
vukGN0N3FmDWRSs88DPutRJvTdAyQoS2yAxOBB0gtGt8NxnuG1q9qfaS2Bu7ZANO6wm6f3WNnk13
Dr/mMm6PzjzchAYd06Gjf7xok2yQqVc5RdYAnXQcV3FutxM34E95DWzuzhZtrJENLZ0MmfMMsj3o
0qr7byRnKQq+poP+SFfl8/vLk9iwPza+VEAPWsgQzf69SK9bFSKuNM5ZSLWqXCHGe2nKysaYLl7b
uSrM1ZFVBf2AtkdzO2qz3IukmyDrh7zfyyyADS91WzOFucaMwPsnCLI9jneXtGljfE1G8kKH2jID
0hMa5A+tPk5gASiPiSb6o5sZdIcMXQKucJTu3BpUhflcBVNf6GanOrNlwW2Rc7Q/d20lEoAxa3U/
Gtn7bCHMr5bx9fo61VP7ucmT97BSU7DrMmwERjaIsQBZa1P3xVrWzZzrFFnZJOzbHVu39eHrHf7l
mU3aJBfphA+PnfIvUZC3TbSn27v10evN+uWjQUCdJOhHAa4lCr9VY/GFNHqvnrnhRtn0jn2p8pDF
+GxdJsGC/mCp0bmhlyDR1cELP+26IRtmwKZ9YnzOItpiINMXvluR+J4gP1Kxpd6xMxvG0gYlgl6U
ORpcPsdhIsFSpzdhkkEbXJ12u6q3Tq0NSZzn1M3GGKmPirf+nH8BiAkJ5Kj65sZ/C5gaKG/6Lz6t
1tvS8dYog6TuMV/Y6GugAMi811iwcaJscKJZXLdwU8Dxna79AGXW10Y5yY7h2jhRNiixHnhiWmia
HafJpYGqIP7QC2H8uloOM0m+0hI6rHl+e9nwb+y6jU/s+jr1DFQuj4V+L7vwDlGAqZuPu8j0DdfP
hif20+KGiQQQhaydkIV3Avjah685ysivhQIbFtk/YBuvmA1XhMpNPxZQgTwOKLt3sjjIOQ1WeM1s
vDWJfHnJtkZZD8Uv5kR3pq4cZGGPbpEXr9ImMb7oB9jZLObooxs68GTP5U70tHVnbNXsHsp/BRNA
rKOumAL+VNZBNix/rv5yr6s/oyWBNlHpBiIjV4Tme7n+rRNOH09yhtqUM9ZIBKfK+QbZne5Aopzf
XF7BrUNnOZ2EmTkO1cotWjdFd3RZn75VDOJKIDRqjrRFVufq8khbx88yAqyrYy9f6T9dhRbg5IFl
4pBU/LBaaqKEnyt6j4ag4+XRNuZlQxr7lfhpiWNwHGq8u2VJvoy1cwtFhyQoRr7z9m/YBxvBCAyX
GrhCUxORoV+soRpenrYlftx+gmN1PXc7A228ODaCcZBLHSqNdi1NkquxTP/y9PDGQYHp8mJtnDAb
wzhEU6gWAPvhCXqfhprdeanaKyZsXFEbsdig41qKlf6hGaOHiLX3fVSnVwlhNyR1TlqPe17m1o7b
tmAmAJGHILEAUVxTsgTS7c3BgP/mepcwdYN+QNuowSXpujQZOLppi0YXN33kjgo1kdjhkENu8zel
GwLbZzwpnUDHifrooLtgOBDBBdReiizuDz0Q6Ovv5wW9GquQ7tGibe2hZSWY586sd1B6lGvhUYyS
+f1eh8GW5bNRhGJ0IYUK6cCjBhZNRBCyUWMEIUvulyI99eZViHIqKFn2i91bx8ayFkKgITuWyO3l
Y28qP2KhCE+Ni3yvz6rSk+eQp1l1U0gC0MPPW/Bf36f/FT2YN/8HitL++7/x5++mmhuoP3TWH//9
wRT457/X3/l/f+fxb/z7+sHcfy0eWvsvPfodfO5/xj187b4++sMR4OZufts/NPO7B6Sou5+fj2+4
/s3/3x/+4+Hnp3yYq4d//fHd9CVUw949RIkp//jPj27//tcfdMVw/devn/+fH64T+Ncfb+IkT6oq
KR/aJ7/18LXt/vUHofKfAkRIEsVrhhbaNfIdH37+hMh/epx4QkBJl7vgWfvjH6Vpuhijkn/iyhGC
ZIgQjNLVoWlNv/6I/1MSScB8owSEjoiLNNT//XaP9ud/9usfZV+8MUnZtfhtPID/AyhSwPZQwVzC
lYeXCYSf6xn6xQvIBG3nZgBit4kz54qqoQds3mt23LKno3BOwfBCBGr4wrPhPSQtqtUBWO68QTDQ
lNV10MbFeP3Lyv9nbpfnwjlXGIgpDlCCTUo2D53OvcGb70odmmDpnCXQLQgmLo9iFZXXJeP4bKmE
UOvS0XWyvyyZ9hxtpKqmOzaa1j3EnmojX/FYfnQg3/x6EXL84bai/pDXBCG0DCMtDkLmwLslTkb3
coPPrK3QTKNHnaE7XNrFkJ63kUBOF7N2h/bggvn2NIdsj2XhuVlLjtYQTTV6PZ/IYMu6mJw4qsa7
pHOy/LBkCbKcZGn7IgDza0WCaGQ09IepzIcA3Y7Fp2Xpe3kAs7gBfZZDxx1X8vF7vm6DAB7E5a4W
2AzXbvMudd2EoMUY7pLFfFMlz65IA1pfBwISlzf88aP4cyDiEsmg/smopHYNEO54VyW0Hu7mKDbf
I1hwxGKygKoAm+6NNt7OeM8stcDN55iUFKtVsNIxUd63aeJiZoMaqsCgIe2QZuP0RRjTfnbKEOqt
TjGoH6Gc278JqeIfeSJVACo+IEEuz/3J4eKwNQQ4UlggzN+GGiH7VM4V6FrOKezHoYhQq+5wBXeu
1NNRcGddKjS4noH9swMeklYeog5PnB3uUgTS8gcxrtzx0p8ZRMJqco9LTwLwvm7zr9eWlQTHsqru
agE4f6dI/TFRhny+vGCrvXxkTzlVFKfEVZJRzW0b1PR9ZUDslt8xEiXLVVyUaQ3+wGbQRyQjxi+V
hoa4DyZlzXe2ysp945xiaBxPpV3hKY/bAGE3jCvUI1tzp+A4VgHIo7Ly0NSanbthikdfLKp9t+RV
Q28ElFpTwFZH0fsNkwy1y2yO3zq6c7p3v70gWkK0RnJNQW5p55XzoWjoUKrmDjDS3gSsrmYk+Bq3
/JGnaa2vaLHwH3XaIft4eeAn15YzSoB2xAtLuCY2BihWjNYghMvvvDCGLLASJZSOdXhooYZ4V2c8
2rm2T8/XOp7UzHXx2EPL5PH5KmTbRDUt87siGmkwTnQ8esqww+VZPQ6X1k1mWEaF+eC24JBYvh33
wNXel3V+Z9qU0fvMVQukQRfeTUD+RUafB6+ePkjO04dWgcRp55A9M0n4I3jDJQMtEe7R40maMp8A
ezbmzkC6MNCZM/oDmKd27IEFnvo5S7xkRFCGC09wlh8PA66BIjK1Lu/o4gAFMTp5Jn2+lM5fcZpD
U5NCEev7IN3E8aPW1B8HTxWfPVlnfRDNqv1UyApSfbJ1zOQDhduMQZYWZrfw+MxqaDwNUPzUFNfd
Tl9nzFQiy2l555AYOmbdHF/TZikOaoyTa+WVw6cqGpePdErSa9lWKmDpkt16wk0+g4civGELkmFe
CRaPy4fEijWwfopCOIcJwT0EWtKO4OdxSEdIvM/nHKK89302oBDO6NpxVhF0TGm5nKPZ7W7QvSRv
+ILSUjwn2d+Xv8WT1fn5JaQHWysEPAfrrNRNNBIKkOI5ilX/QYmwOLlpvntW1nv1yOJiGIFJrg4Z
A52wdVamGBSdpB2nc7hSqvo58r9QnGasjIKRA4GWxnn+pXdL9r7KZh4eqiVRTQBNTH1lsgWtVf0E
xbade/LEOVEw/lyBIMjTcMtsIEzXZGam0zSdnUkwUI957e0s6HjFasfduSzPDAUlSpdgs9E6y+we
OVqwauy7uj+ngsWHCdQF52RepvOgE/njt3fUYwqvNIf3xbQ9FJhbygpNcP3Z6xd2YqLhYH9I9hhE
nxhuBEkCpDboK0VIAp/TuvxL6haMT925z7r+Jh9WH7py5is0ilZv64aFv1UpWC8LxmOMSUog0Yf/
sMYrh5wuDONB3607TMDzHNncpQHaOATUZZdsJ0x54iIogawN2FLgt8KE2j5VN8pwrCNVn6MJ7aBM
V2/7hXzqmH4/OeObsKTyt0+IJC6OiBQaDwe1ocKkAdl6DqfnPBfw5uB8tOGXGfnfGzQRuzuQpZ+7
8/g6rsYHzjmeKJfg6X+8mlEzR2EoyuXsNHA7fJ4Qo3xemIwcxqZ258CM85L7g0fS5FZNU099WRNd
B/BIGNS1x6X7QOduhIpLnwKl0hoY+wDmsoyv4rJ1oiATkGQFtXvegXhdlJLcNW5UQkmhraUO4KIu
EEAbJicLUkdDq28e1syHEHNd+ElP58J3SjJGoPat+JffvSCYvMSjBWJ45VJp2aLRW6a2dTz3nNIW
CZZoya9b0/62p7EG6y58KSLxb2QOHi8xcNNjWUacnD1TTw/F0vMgFkx8vDyXp3YFoxCymlZ4s8z2
n/hsIHzOF3Jum2J8lYfedADrzAC5ApS4Lw/19KXAUBynkzHhQfTFmtASydwg+eeeJWhQA5YkTcAk
iJQuj/LMq4hhEMetCRXEy7b5KhCvhS5xXChDdpAAL00LilOJooQ/g5DpqEbU8vBVenRspDzoqtAc
VNuXO3no5ybLCRcIpXFJkBd5vHukkRm8AEPOKhvNVbaY0c+MHneW9Gk0gEOCD3c1IkhgEW2wEo0B
J81NSc5Md5B6gLrwEKS6nV+Hskkbv+6oS/0x5OVHtLkRGvDFcYnP0zpH8bfoWvmW5Wm/9y4+O3kh
NEVEQNCpZO00rfCOj11IzlW8lIE3etIvPYi6XN7p50aByeOcgZlAcLuhaBYN+sE7Ss46atBb6Knw
9bgwtgOaemYUWFPkXhB44eGwez3D3ot64Pe7s5JZ+dlBnuA0VlCJvjyXJ6+hhh2REITk8PddpLYe
HxfpFLpFJnY+c5PFX120Sf2FBK8XZHjX3nVI8P7u66TxVHAKp5FSonAlH4+HFP04INsynp08Aaza
C1XzIVny8s+kZ82dYTPYtZuk3rkUT4+rJhgNT75Y83fCbjl01azVEHXkXCTLeC5RH3QPXtO6b5t8
7q/cFiSifkXT5C31ounUENZ/InTomM+iorpxF1bcXl73p9YCnjOcD0RyOKere/94IQaae6g85Ozs
jRwE8+XA20NR1Pytaht1ql0Jlc60jl518KRvF1QAPR/alWonqnwS763fgsNJgHuLxbGdoRYNg7hI
hp2dIgY7I9qWvGCphuoqjCB5XhO6+E7MxDfXCbPfTZisQ3t4ADgnuLC2mh7zyswLo4GdVSmzv8Jp
ir8VTvLu8jI/uUQaH7/GtB5RuLE28HXydDKXsqPnpSjzxo9C1w0M26XVfmYYpNI0TCHeZoYM5uPN
NIgPFiTK6HkI0/xLbhLnFo+Rc/ztySihcF7wcML3EdZdnRSUXCEJSs+yTfNPaVMXVy6iK/O75m3N
Zrhw5ZCuR7LNPpnUySr0GFX0nIYZiM8ilgS6T/LD709GEhw9ZOaocG1IZaJLAt7klJ5rHQ7ggkTj
g5ObZce8PbMxa9JqDRI56my2u5ip2oCPv8YoKdcnRIrdoVm0u3OZn7jcWDGNt3B9d+GV2TVgWU5d
URQ9O/dpWL1LhTf/VVBXHNwUCQw6FNGrPObJjiv81HLDfqBWjhUEJR4MyeMz16hpSaiTF2cSJ/W5
7zP5CcbKuenKdr6GdjTNd87FM0aUIbOppELOVsL3tmw3UAFxNORxeVaQLQnA5GFe5Twa/ZwM9MbT
Vab9bk7EqVs4P3u6bl8XjTPcpCSrb4vIK/aob36u66NgAMGvh0woEgDgDENK5/ESTHkZz7qsi3Mt
hyL39ViZd7Ip5Z3p3eFB01G+1n0BwjXg6aP8wKA+q31QAbVfG6eCGrKTTHVybDWLq+vM66siWF23
92MLknjf4WWZ7S3hagisb4wHHUU/Ceun4UQ8/sZNCHB1G8rinE91i7aRBO0EoFt8j8qNOEdVMmTH
tp3GH5rMXhAWg0MO/djFe37SGuNaXwMR9s80NQEpit2unCHTK01WVGcxhiC7cQutrjqvKm9DOaTa
TyXLy8B4bvPKhEtS+3G/xP2ONXsSAMBMClR6qIuMpkQi4/FSgDTfBehIsFMtIUodJqN38OAa+P0M
sebftTWrPcNtgbFRUEeij4cCfD7HY1PRk5OH7S0Nc+IbuEQvGAXlKw9JGQlf40mtsy2cuK1AOYHz
rq7reKhvwzTaI7N6btnWF4AppC+xgNZcxthNTDq77JQ06h4kc9+dgZc+CetpxzV4ZiCKpxMZC6kI
ofaiUQaHkDRFeOJl1J/GshMgGHSKUzJEP357e8CqKFA3cVFAQS7h8fZ4OeBHnOfeSTtJc036qQyS
GB0JLxkFdFIIN5H0tds5ZjgXVER4BWIoxN+I1ov8rkD15PIoz6wavBpB12QZrJLtTxtR12BcZ/qU
tIT6dZ1U6B7znIDoUO9M6PmhUJxcLSBeUmvZUNloGmf29MmErPqe1O03hSVGEoJPauexfm4oeOx4
P0GQIeG1Pd6hzqCA4sSpPvWo4H/nNVdXTPL0jmT5XiPXU4/0J1aBrHS/SHvbbBMFcSvF8zk8FeDZ
9nMvK9+nSLTCa3Oq4oAiW3fujEoOY5tGeyx7PwH8j+0iBleIhfCMe+tUH8/TMSzTIjbhaayTLApg
hE0WTAv1vmbdMCa3pEj4V68zxV9QHuau3/WZ82CMV90mqQaFu4ND8d6V6HbwCU3yNkAfazlcpW1W
f5MNTaaAtxOACW4RRZ1PZuiZdooOaIhIqZMiW8DQRE0iOv7dpKv0Bpy7MPdbjYvh68LzPnZLsYjD
vGjUpU2vdYAnIgZZfA9F6knAGTxUtde+qykI7IMhVNE9/n7cB1zDShzrrnLfdVNFZyjxZOLr/+bs
zHrjVNY1/IuQmCluobttd8exE2dYyQ3KSlaYZ4oCfv15yDkXMW4Z+Uhb62JbSjU1fsM7tH1vfc2S
vs0vdawtXTC3TeTvvHkvgyMqSRabFFkQurzbQK9turhcmkicrdr/XDT1Jx+tMZin2mOZRY94wexk
mC9DPsbDZXBtqa+7aLOG1kSvVy8WgQongeU4C3UuI4TcXj/n10Yhk6T4bvgekd/697/avY6uz16x
nnOVp/mhioQTZl3p7YBnr5w7cmWY5UQMNB+8zSjm5FTxMPItke94dxqG1I82/vKBbe6eu2vLxH1P
1ejP1G31BJuua1w1KnEuh2U4uPZUvafIocvAcPv0lqKoc6r75v81jYTOHk8m1fitY4/I4i7C94IP
zEV9k6dJH3TpNO4s1stwZ8WWrA8z6T/TuE7zX4uFjkBiLVIXZ+G1SZj3vjzNcyPvGtWNj/FSG5wa
S53NWJi3g8z2WJdXcn06ouT4vu545CLbLARkraq7qfLPw1j1h5Ha8k0XxWZojGvqs8zNufZtUBiq
PDayTx98C+rfzjG8tmFth6IV1XODfGVd/7/mYJD46Xp67p+J+zAzM/tOfc8dlbw9arBph1Nno1lN
B2Jz+oqhxjBrthlmaf1AG5tygTuZWu/A4vo7FbJry+oY/p9cBMbs1ibYKcyoShfLP5u1Fn0rjEF9
GOkb/yenHKUla4juGyn/TXBpfdDixf355huAFijVXnKPtQe6OZtNVgH1Vpp2nsa+MIG0D+Yxhom8
1165snCuJQjDuNDI/rcVMys2W8fKPe3cNd38Xke86EAQ5Xx8+9fQDNfXLucKaFjn+q/tkcIsbDrf
j85YPDcXdyjkYZLO22s+IBHBrxCFcanREXs+ypRUpa9GEZ2lUQrY9Et3wG3cOb7+Lese27zifxBF
gHF0qGXbzAIOkF46SCOdq5RofPEq47+0E/5jW/XJp95qdluKV65pOpaUAPi21W5kc79UeunJOB8I
Lae1JUNp66xkkx1iV9vrR1/ZDYA0OGDmn7rZFtc+GlGSZGYrzqM12Le0VcQd+exelfbKB/n62tNb
W8wvT1YSm7NZQt0/V84CT65t3PftkPiXtK7zz68v1pV3B31GMEUOtQzivc0xmkcZS+kxd2Jxauzo
hH7Ism5+zBvNux3H1PhkRbLdqT1aVz9QALFEKYtv3PZqipE2PSVPaFuzXZ2nytTuVxDTb+wVjHc5
hEh1Nw5e/uRJw9NgjfSo21ZGNF102jpW0E2m+w/tfdCW2gwwKeh7tXybhjqnmQxF1AgHWehfLNvD
uV40cogPRR4NvKvUBWC+DM7UISgRO+4NyYF458/GkAfNKFM3MLCk/2ZNVfMokmr6ollu/o/JNWoH
+hiXN45dtzM4yFifD6+vxJXImyeS3iqtd5KxLR0gmWYZddYszoMmyxuU2uo7aZvlXZV02g0OIMY5
zwYgEMgO7ik2XtnVDE2shtUvEIs/y/XX7VOXU9G2tSHOc7XoQevl4jwVanj72wRMhG3m0OmgxLnZ
arnHs5q3fOAqNx+asi6ga6dxONhqL4u5tr/WK44uHB7h9pbDN7V1hYFUwxUEt+s2NnKJcWlqhU7n
OTsx4rW5sxDoIk0n7/S39G1Z1jo6AdI7iyLyHsbWdIKp9Zq3R9V8BnO2IiaIeTfJpq3VVZaT5Jxj
OXW3HeZRR1v031/fgddmDdQ5G2DFipPTPn8eCMxST2Wxd6491FciI3PunNYsb/LJ3DMofomCBTEP
+h3reXrCFIU2dRSuZ0LCaeIGGJI5RE4RrVO/fZe6cRPilWkG8VzHQWdXt6UpYULNl6mpv7z+vVd/
hLsSNDwDvCDpxPMPbsq41xpF0A1KniyizbKjXcvooLtRcaBy5h+k735vIUXfs7DanRPF+U0kxn5P
ZuvazAMFpqtAqZzzt5kNYZNia0tKgg8p48YZx+JWasoJXctdDq9/9JXXmQiYCgwNR8C4L77ZiHzw
3ATjFvs1pMEaPyWq9G91ooGLXbjp28ty/nrNw2YgVGPQ53NcDWOJzx47d/Gc4eR7GYxjrJffHl4z
ik1/EfgiIcf61X/dYI7eeUMWO96Z5NO7xXfPOJul2e3cYNfO+npFEmhw1mncPh8ldawxwVzIPvfa
iCl6bqfkEM5en+nak4zzMaedYIaUZVOZ1TJzjlNds8+eaI0b04zssMdgIIwXUqPOUQti21W/48zx
cgeC5yGX5iTSD+IJev5pYIWNFMKje/Z6Q4aj1yUHr8z7gKOzdzn/CZKeB4iMxU1m0LSDHbPVe9MG
5WnYNzvnpBnrKDBF7JunJeo8vMgK6gdBU/v5py4foU4ZngTcXFpR/85BlccLzLigNm/qSXkT20pH
njdqcUsVKMXUwdhXwxIsOpYsvPutsZPxvDw7HrESJfu1WSvobT6fJM0SWgJ03z47ZkzPtJybe2WX
y63KXSfIO0fbaxS83HAMSDGD9tlant3KyBWpxNS6ae3zvEIAB7yt7rBYEzvb+kqC7NGcdSmbkjMC
NNzcg5lalKgoep8HEQMfj1unC1AXNKEmd+TFZp7cTUgvHx1ReucCH6DfftoVO7/i2rdSRaX+AaIS
dtRmcv0IS2o/s+yzVQr9Zmqdn3Ov9oKsa4OsxCpiThhW/vY2GnUd+xOyxPNYeHj5OWI5DPaSHN56
x0LuoC5FOcfkadmGchGwH22MDfccI4gdgrZxTtyQTVgSgp9IJ/daxtcOr9AhK1FX5PhuWx+JMRg9
7n7OeUGdPOinvD2rUkOXTfjFTuh+ZQJpTFOipbQHCm57BdqtK6e4IUaguyRHlL1VexmgfxlvvtDp
epCWUH6jmkHs8/yowf5sk3mM3HNJH+a+t4GFZFr+8fV1ennT8o8DDqUXSF3K2aoY4BdfsfEH92w1
vYfWv6QxEenuuwG5jMOAs8d5Xjp7J5R7WTZhQ5BzcZ45b1A5nn+Z12i+0pF3PQO5WCAAjbr8siBZ
8m8yjT7Wavz5QVP9nBzsLvG/F7Npdo+vf/e1RVxpMvSV+HSaZs9/giuitPP7xT+rebSf2sTwHxy5
+45d2ZXrpUJITGxM13Wd/b/eZNLI2jekTy1K2U9CM60HvZ3ioz7s6vRc+R5Iexw2w+JNgaLxfCRa
MQ6M2yo6t4SVIURN4xBXnrazcNdHYdpWnhgv2GZLNmY9lG2WROeMdPQRPyt0pnuj3MEVXBsFaB+o
TJ16rLHNJ4rUXsgk2B6uX0fvrdkvg77I6p2s5WWyCcobgKlHDA7GZAurN+yM/42uOBde297aedzf
cNvmF9fPqN2N7fROdbp5MsfGfnM8yMgQLE3YWhDgtkpRahELNcOcSlcjjPfSaro06BSufDsXyJWz
zQXsQtda+TRk/c/3RErHuSyKpbmINK0vVhLZZuCj85oHOgDhQ57k/bGNpPt/HOlnFOlXaaprnwWU
HXAkuqlwhZ6P6+RuFdlxVF+KyjDRCcLvIoO2unMN/3H82cRQHpkgYJA/O2UrvOjaA75zyL5eimVe
NGj9eDuEa4k/wZzAaG6GUln4F8SW+bvThP1Rn6xsDKRSy6VxYLiG81gV6SHR5loE9LdMK3T1tkkD
YrIhv42LJckPczYv3zU7H+IwbRvdOo2yUFOY5674BE4CZWADZkkUTkIibjpY0WCcBlE2WUib2UyO
SibmlyVaJj2IEreGd891+FsDqlIcTE+gIVumXqqzIkmuHls63tYBR/c6v5uyqMsCAuxIhnnqiqei
1ocmaDuUE7+mS+KpsGz9qDxg1KN/z2fH0A90x3V5q2tNXt8Ns6rTUPJIgcF3k3E4guwuvWMzQD4I
ramV89Gb+qgKzCVNv8eONIpDLYZ2CNIonr7PQ+ONfKg9GqE3qfoJza96OAhUzB+cxslgoky4DKT5
Ahw9dXuu7EEfcTWtjOwrnqOqCDPq05TFS7MY8SSBNvxge5XzT+aVo30fR3FSBFBg9fSdXfS5FWpV
2fxODPHBA2EmKgs2Xe5rxsxznhbFbe0WSB8PBg6t4UCq5p+EPho3Tdz5NEpjUJ2BExXFb6sstcvS
OdF0ADtSRrDH0ujr68/Hn1Bss/lWRBfoB7HCOrblO6HiUiaZKy/j2FUfwQdF96KyradM9jhOx4kc
7lCPVreepo0nF9mxEwIM7ntr6IQWOEUcoVSQ+U+GXsidU3/1pzkezyudCfhR2/TWkPXA7FfTpS+d
/HFepHnR23HRQq2GugkCGtPy3x04gflOx3mJaKnMh/ohKmTObvaK6t8ay41fUWnUXWD5Y7/nW/zy
fl+pE+vLT3oHvGP9+1+voqV4xWqIpJe8jPQulFT53ztOU+9lxC9fX8axiW/A+MGM3VaqddnEvkIs
8yLbyrvrsQ/7YDSmeaKM5H55fT/8QfA/3w+M5VJmQ87AoWSw/pa/vqkRSV/rmd5fvMTIrYPhpuMn
f4wLVOXroimOmDJ26XFMBiQCTJN+uOpH553F3v1sihpt2nQhZj0UoqveT5WsXcziZNSilJzq1WEW
M2z70fEn1OoF6upxVqGVRYf/wTIaw6Y1X/owAY2yssOJNcvDvMqn70q6yAPQbYu7s+iX0UdPfOz2
RFVevjPo5a0YOG9tosK/ef7t7jLJzJ0KeVFcCAezzKvfTTqkN2qZq5OCtBJ6lZqOr8/4tcUVcM+A
7aw8+S1R0zK7NCN8kJc5x6DKc8r0Hbie6ZSlsbaT817ZrwCqKKJCMwA2ty0M2FXKbWkk/YUt3YX9
YkZ3zWiOb44KqEaBqhIrFpVAfHMqFkh6ENyNDtKLUR9UYzQHZEz26LVXpg2yMg/LGvtAfdnEvdI2
6jQz0u6SO6MZFrOQoRxqdazTZC/RvDoURFo+xxQeO+T5tii8uHCHtuouWo2ImJ7rejDpMBPbChes
1zfDlTImuewqGUJARY1t21tGw6LFZYFQB/qgFUyrE40zxVbYaGPycWqc4QNNjf4djM00C0CljEvQ
gDw/xk21JwL7MrmhVQpjk7gHjDREnOefzXOrDYjNdgAstfbsZI54r8FMxdDPKmCKxXPbnZpyjm8L
7oujLgdt52269gMgoq/FXO68F+VNc6whGvhGe+mUoU5V77k4hObmXB2ispI/NM3j443eP1Wcq1MC
7H8H7PDyvKzlobWPQghIh2mTJWiNi9oP3LCLaOwCbU25oFprlafX1/zKKGunE2UXC64YyLDn85xN
mdZ3JvBt05cGwA2nu61cfXjzqVxxvbQg6TZxsW+BE77wR3MmAb3UutSOLnXvUPd3b9Ar3wJajTYA
EG56ntt+MfyLPMlm17pk9lCvSFR55B3RdiLmq6Nwk9FPBYtKEvd8xgjaKXwnuX1J2nS4W1JDfcyI
7Pae3WvDrCI1tGg4+t62eFsM/uB0foQqQ5X3D92YxPfLlHk71dpro9DEZ4ez+BaRxOZj6sbLJVZr
l7nQ6Dc5RfUgtcl4en2T/Xm7nr/r/pq3AyZZ2+svILVF67fkgql9afQqk0dbV9oH00n8Q+oNOmi7
3n+cp1IehCqnYz+PzS9bU36N4FtaH+O8KE8SJ/ujleFRj+7JfEjzzMOhq6qOhJdaaI+qPmIDlJxU
FzVHKnHq3lStQiIWUJCht1iEDWV8KEFB71yaL+9nOt7k8BZdOxtI0qZkMHoWUbqXmxe6CTMMVs8P
cXzsMbJw3v7qUAqk5kOAwJNNt+v5Ysk6HbmGDHhPyhff/cyNwoZr/LMZp9rh9RV7GYzwKdSmqd9T
DnxBC1wmSvYTuQ+7L6mOhLzGQwNr7RM+nQmVcyf+Xfml2rklrkwlGTbt1vW6g4GxXsl/RX9Roby5
TgWDNnNxu4ytc+9AZCuDeTT2vGL/dG6fbUm6nwDWVprPH22gzc63GlMri85VlzJp3F8VWgfLncwj
sw+V7Kvo6Gh5DFK6qvo2jFzFXZILzTum7WKnBzxllgsIMeu7OaCYf+l9BD38bjHyAFA69iaW2SdL
CJwk+j0keWsciP3ai5/nmh40Tt23R6UXJH9NZUILy2YyukCa0vTDFK3r4VB2Q5yGleo7P9Sc0TJP
Y6fmj68v8ovDT3ZDXQiUAJuKSsNm6w46pXIv16aL5UXpI5CQ1Shntxz/YlUhJsA/hlHrQjJ9EcBE
mp71FUSEi9PaiHZmsGhaWAsnZFh3yXhrc2mzqJTtKIiCq+GK3tbvEk8ffF+z04td6SiB6GZ/MAoj
vUlb20xDVzbqUe/UeJeVmXXUHFkFCSI4YY1sws7r/ZJkw+sNdpx28Cox9qIvnaRLV62KHpdW9/oP
ZPamEXhAfy+lZ+RZkGgirm7qqnd+dsKYPosazZZAXxr9xzQvFD7KgebrTlJ7ZSkohIOcIHClO7JN
MQa8WfNEePmlM+YY5f7RPBVTlR1z6htvjfb5fBAgZI3rxU8/8PlZTsdZIgQuGGpcxiDD7CfMbCvd
uaau7GCgDDDpmek1FV7//teNAcHNIxhzcjQSCi8wZJGHvVcux9fPycu4mPoYilO8YeAudRLh58MA
aiFhbefswpucpUdztOT90A8ZdSjBEgeRXyxeCIwt/uarxcnCPBbazzmfmyeIA7P91piNnwMejvYq
8HbL3do95KXiRde0/DIjZ3xs1FDeTEO71164Nrfrwq1YIqLgrX0S1o29JqImv0RLOx5Jr9Vdq2q5
Uz9ep25zYsk2LHruAiQBt8TzqaUyFdmTGbUXQPXpwSeVR/m/7u+QZ6nCyqnNnR1z5QjAVgboDaSO
8H5bNZ5xIesWF1UNTEiMuwjtiWM3LdV7WzObtwaKcOzW3JpWwspk3xZo1IK/lFp0OH2mVwdd5Nfn
AtmKnUv82uaEFbsiPm0HysqWs2qqiewHlb2L1kgfzldvl5/j3J2Lgzf78S/Tr3GtRKrgl2fMXhsM
HbWoQPpT04W2yo09Ie8XkQMFPTYmzV8wIbxqm0e8rge3aIupvAygb44jnDwRYms53LSGX6aBZExQ
D5a9l7xeG5cXZpVLAF8LIe35RhJiABTta8VF7xvvTlhxftCU1MNGLjBAUmNp3xlY6+3tpz++W5sN
DLGfm2FVEFsbcs/HjZa8b01ZVJfY7PANISkGlV1EhvHErk7KIBP98DhS0NS+xG1S/EQuoikCldju
T63EH/fo5FV1MSp3gfGD6fkQWnlSfOcr8u9LIeWHXC7NDUa3kxcOdJzBMCBg6SF2lRrfQPenP7re
RByC7l5x0Go9L28RYYQ+NDT1Uh5rc8rmAFS6Wg7EV/nPvhSU01phFeZhbDXn81hVkc7PhCiDbvws
HsAXRXd6o4xxJ1S+cqOQzNJtAI9KgrYtNhVGPJudUhUaBU4UetRUj7Vn723AdcKfLwjSIDw7ILrp
GNrbjVCME415s8ouaQ7HKYUL9BmYSPrU16XdnoZJL5JAa/PlV17abgAps/3y+nOxlia2P4AdsTKQ
SKv1bRiLHEFnVJrIUHeJeelNt42TwE9V9Us4xXBGotg/J/0wx8HianuXzstjwG1DPGfAfgJ+t+WW
IzYOzWkpslXTogimJLu1zd7AvnzWg2Sc2T3oz715Xdn2jEVlEBEYoK/Pj0BhtDy6Ds9jng/uo5XV
sJxKnOa/vj6vf+TINhNLCskYIOYoyGyBHbXrLo3Mk+7SDql/FFnnV8gXjvJXZHtRe+gm0a9xux41
oUDPG+OIfrbKMKmU9m9b9+AmtHqOCHzQEYyDET3SnyLxE3nioagk5FgXaYGRB+LHaAOPevPLg+4f
hGvAIkAEkOp4PkuRT0ZrNvQ6UvbFCYPuX35qfSQmMnfCg5dPHAMRIghO2ppPbZbDGiaKHn5HTRci
vgwq3WsOwqqiS9kI8db6AVEIq4FaAhuOAGfzfDtNYyfIbw+XZBT6RRWJfmekGG7tBK7rP/N85eH+
E9PT/Qf5R2T5fO5Ul0a+1fvlJck0CU8dihyeRlN2bEoAlmmmWXv4/CuTuDZ9ALZAwgCmt3lOuqyQ
TTc55SXPkDcZfWek+TCZx8XZdV59eS3ycX8NtUHMqWV0mrmGS647bXdYbEiHs3y77iRgw79HMZ9P
4ZwMlWElXnkpSUJDfRHy4Gm7WodXp42Lz0VIgf23rYbYeqZcMTNtZTZ8LtG5CtvcsKm7RMvN67fB
1VmjAo+6MnhDGC/PvwcELTGezUimbrV3nlZ2R7iSYufQvrzLmbW/RtmsjT3LQlIzLy+e9PQT5iHu
qW7a+NBSVfiQm352AE7S30EiejN8gyhqxTUACXcoZ279PtMMplc5+vXF83sk2o3CPZhz8u31Sbyy
XKzUKghL0kz0tPm8pOxyi5ISnzf6ejgXXXbbz3l5qHUzO74+1JX1QqKI6AwFSWSQtr7dpdNpUwNI
46LMuP+3INC/KEHt4e2jeKw4xWz2BFSE57tCcc1HXcwocyV5hYBurLFV7X16+zBcRBzaVZgPENvz
YbwSAmASxSApdWEEyvHUAYHDPZeaK6sDiJtiNlraEG+3Am6lk4hG2HQEi04mX4zRX46lP89PiEm/
PZFGwojgeeWgUxLaputW62DppZFE1JEwb+QgumOE0MfOabpyjSN8xxeRnwIS3dYfGsKhBFZ9c1F1
5XyVQjanOcWTecqL7Mkr5bDDQ7iy58gpiUhs+FNg1DZ33tiJRp99t7mMsbTfuaU5h15ZZzsp7NVR
2G//299ABuf5ZkgqLRsKc24ummU2p6QHlSl0JXfm7mVgR2OOPbfubgfa57pZ/ip1FK5AJ2Ai+BF9
mX7I1UI/O5FzmBXe8NAzrTejtitCdyW5XHm2oMi4Slci/WbU2Ymn2l18wE/snbNrqqwNorKJD4Z0
xofYjeM7Awj7vTHq7U1M8+feU23/KWujPbjDtb2zqtSCzIfZzzXy/Pu9OUKSr4+aSx8Z8LlqO7lp
M5l+L6XdnQBZiL2Y40oFj7UEmsKYKJ1RLH4+Ijy3Neqd6oteNBdPG5yj6c3pYZ7cBuNiMAYBsm7a
QyKFfyxzawos1WQ3uphMGU7lnsvOn/jwrxiI0hPiGYJAi19FH31b9XGNVjOnLnYuLXq5weTZUR+Y
NUCnXrPjd+1SDKGHuthTFk/2k6us8pC3iPklqZg+gTNzg2TxtbeFf39+E88vnel1X1IZez5Fmeko
ln90LoZOjpOnUL16U2qn12/bzT34ZxSE1dAHBhIHJGczCtaJmdt5hnspKCuuWg3iVCCNeIgGy7h7
fag/FM/NLNMJ5R4EAUr7YwuULzPdGJY5si8w2pMHJSuTNI3AtwuT1k4/pUNPsow0o/h3tHrw3q2N
URVCO2Mb43m4YB0khiQN8TIWKui8sv1ZV3qVBGOJEncwDUp8mkcTGdIqGvzkQOWmP2tOV/w3m5r+
Ke4MpwjnIQGvns+VE4dAb2fv1Ht1qYcDr54K28b077CuQ+dNWeaUQ4AT0RJABS5VSABGnbmRJd2y
qreMPKTbUn8vF9HhQxFNy1kVS6UOeb4YF2dMug+mLTHiHQaLblkKGmQvOdxyAqgDc91T2cOSHsAr
NITne6QsRWbPJTJkdjXVgCbLwr/vCjPOAnIHdRy9Kr5zm7kNp5nTtQpB1ael8PewRVd/B8giOtC0
tNbOz/PfQYEzXgUnjEvVmYDLGjvFh0IZdaOdEGHmzIIm9GWgQxVDeX9ZEA1cEhttWq92jB0dw82T
8WdOwDVQF+RVB2Sw2dHoEyR1CuzhkszKfsytpH2UyDbs9CCuj0LKBHoLBsG2Hw4yAy8lTafrPonm
5JnQPye9znYC8e09+edjWFY2H//BtmXzRlSAR0erNM2LpuYpvfEzZTg3o7L6n2BJuq9C9MbnmU3S
4UjcJT+gOXYgKmeVfuX+rJ7Ii9sseP0Y02VhNTfneNXVXjU96MPQdH6+2gmahAKM6XLpx7H/rrEI
vyAtZ08KwINPtSvqER32o+noIhRZBkUt4jIoNaeqbqKqLMdAd+M0PkaJ1yzU2nprPOUaTWxqCgn4
0yKm3Bia+ajVgd4uOg0+zY6mwLXbhavC8ibvxugKlR10Z8rvnNlbviyyRKx2NIfi1ssn9cGVCXDC
LkevOnTgeTw0pd7mYWrqENtz9qoMvXRSeagSP00w98qi90Cr8E3prL5/SLpk+e5iOG6cRjtLwev0
LQpkkJg0OP/LIrPDjBEY2rV1qz3NC/9skBc2PS9lteK/yKFmc+y6GDQNfmriZ+0rpKHKqDQ/dHy2
fbRQ8KgDABVRhh+D36hDt3beDqxk9hW7Buefcoq5qPTarVBknho1w6Gys3+EaOWK0vMGbXUe7u9L
HWTfUWn47tL99OUnja6qGZB7DKcSnEUT4u9VWcdUdmjtpFFZPlnKS9ShNDomuB3sToYWt2IXwAUY
60ONCA8HNh2oZTk6Nhp+4Rvve3OKfhh1/Z/qTfNzkqQ0WFWdJO91S/WnZcacFj+5CbQ9HjhPduZV
79u8Gz9F9Li/tu4grBtkTY07KcuO3eFG6W3n9vI3/j1WfXKdZbAD3y9o7Ob+0D3EscS3ocosVKkL
IcidbC3vjbOYshorc8fMbjBrp9qoVDtPN4ljjj/FbHddOLVL+1UfF/828frulxsvkxl0cNnBsw5V
98MRc8NujGT1VHTjcBeZVv8r6bJ8CF2/EEAUnUX/WS2Gdt81cWGG9dTN9wM9xG+DkbU39Ea54Si9
185hxYwnYaK39b900aktaGnrXagnq+EG9K/+WFgaEoel4w/f9LrN/m3jeXnIZLP8UCgHfJwxMlmC
PrNBNC9McODMSYUCZ5mOxzR1q7vGzo1PbdoPNTIhkftZcA6WYOj1oWA7mM7FnGclQqXG4r6M3frJ
Hyw7D5OyHbOgtZ2mCYdpaR5UnulZ0EvbeyqgN8mjpqWRRihdx/btUDjJF9+o1Ke21KMfKLSJp1JB
rDmNvpcvh0yY2tdhkDouxE1Xq9DURqsO2cim+jDT2/mIZzWeqzU2r0248En5jegtOd3HCWDFQ1Ur
eY+ztf11qU3gvRPeswQ0YFb+m9wYJEoD26q/jfPOKJ8KuzSGe2XW5r+YCYyfHHBp6cGYW2QEPCPW
48Aok6R7HAdbf0LbeViBLZr/T0/7zAlp1wkjNMepw9khVUsSzl7tV+9zfCcbnnFVVAHewHN7Pyf2
8JhkJb9PjiW31JQPHjdKVWv3c6FX6J2jOkCwodLSDQangVHC89qFUIPUUXcyf0EOsVha9KeW7jMC
OdQEu9x5ml3N/YmUcK7z5Fvep3yM6195a7MP0knilmEUjaRdrSi0noc6TX/lY6Tij3HfGJ/0Sdjp
0YnhUwW5gdjD2egnlxh8aMt7lIlaIs0u07EhHUSehLQYhzRUCLf8a4JZngOuPvMHWMYl/pA6Rpkf
o7Ee/GDW7B68VloW7yYDPOHjqiGs3xhlD3K/63svDZoszn8DyPCjICmdKTnmdSb+47FXLbtynG97
SXIZ6m61RCE+heZvY1RyOnmj1AAPQZWqf06RgzyxE6lvuaFl6UFmTlsHPh9GYmNGzY8BkjnwVHh/
Bxj5/n95n9MIKa20rMOomZQKosHpncBvE9gMAzrdZeDNve8etKZKxqCZat4BK9WQBLJQD7i1vRa3
dzYl+7GUunVrOV0zgF6vxD/J0k+hCcujC5Uea+dCVOM/0Ha9z72uli+gUTTxfjZ97ZuuF3l2miZz
SE4WuKch1LLWX4LK7OQCIqfloo+nPPq6LLYP+kiW3MxDlINhnuHjfo4oM3zP2mG5L+KFN6VXGQ9E
ggggKeQ0RM0nd57L4rZNlFHdVykwlIOZ5dN72U1QQWStZf/AcYm+pODRL3bs9LBeYvTxA1DFxjcz
xey26TSeIa1b0o84vmjxMQW4czFUq1vA04fJPqC4h3BzOLZVk15kkjTqVoOb3N1zvrGmGY1kct7l
vZz9APpuhv8S4hp+kGqV+LYUo5jC2l5awuYlErdVKuIPQ2V1mKmh3V8f3RwcC6T/Jh5Z0dJNwkGL
XTNoIO1wguOuEgeQBBU7Oy9d/0bIbHVySHmejlpf9el7YSSAYGK/ktlx4JtMFrLB3FTM2fIxdiBK
ENP3dhYmmW4igJ4O87sisUqA4sBms8Oq75MFZWZkv6VJPBtkWpXCIWsXg8BdDK7P2Yyar4uXd+3N
rCKtOoEx5aUvO7weQuxIlls/oqX7voLSVQS1yAzryY4qrSXaKNr0zm9a/bakKn1qhZskB/7fCOnW
gVb9TT95rQ7qqB9/1Uab3ceDjPLAieGthJKQeCBPjdmvY67yPjRqB/E6bPwcFWqdbX7t7Kn1qf01
y70NyLbiMfIX9wZx0/p92Y9d/THpKUchJWwijG9EnUZewzL1QbTg43ygGZA/JL7CJsUbLY1EZ0y/
t0mcPcAEttxQRyMGX4YycYtwTOzuCapHpx9otiQ+v9JYNArFoyHgwZjjLeLedhvS0rZ+w1Qd7KP0
sGu4meq5EUHs2fVt79RMcUOE8q4yZPXVp3SOg0NlL5y32HPv/dzO+Jcb8uJDJ9rkX0tz7d/YydLt
4UbT9I8jSzUxH6k2Hy0iMYKtBSuusPkfzs5rt3FdC8NPJEC93Ep2Etsp09sNMTN7Rr03Uk9/PuVq
rBgxcoCNsy/2QWiK5OLiWn9RucCgl8AUhPW0fsVa1IEVQd6Z/lRpOf0Vjt31YbO25kOggTOdXteX
u1Tv+vfSzyCfU/4ufjS2Fst9mWYexO46kOquxHXvi+KtKEGaCSf5Idy+mh88RUM3lEHBaUMop6GG
wmMwjP3c/rSIVCAmMXt6EiKA3XR7O8AncUcLK3k/50H+SwH7gQeRTPc14MqfeQxzC0HRrguHJc0+
iMVpkqhKZ4u+iZBjHYqpcb4ldg7AQjiDZoZaMRj3YzrGXaj1qKrt+iFdpf9zNR6ojnQTsmZpbd0s
ySp52JKy9KFdTTmIAt2InZ2LZdiXog/y4aCqSv0mN8qz/YSr37HKYoM38orIwFloyJ7QVxiHUDaF
lYewc2cDAlOt/izIFaShRlu33qWjKkjU6DQMYdW78Ue8IZMMSaFYux1dafl7SonOyal6rlSkp2QT
yQwf70LvMA/R3Rxfj7FNuv2EeVEVQTTq6p0uxPyYx4HK9/y1+csMjbR9H2QliV09IP0UzZnGdraH
EmlZv5aC5K2YVhyg5tQA0H3xPbEDMw1hqKHwKNLYft+PwXQfywZnajh6FGW4Uns7TGojpwk/ldkf
6Phlt8s60zgmI4ClnSgswXFRAwmDpjUIRMIWnn6AWxlsnvN69c60J/7+jMgVMjpVzkGrUnNOP1ol
Lc0Ia41ZC4GEdMibxHIu75rCT/BoC1L/h2uljheilq7Qd5hV+tNwtboHCNAGGIDYuCCFdocifeRZ
U9mfnNKe3uVS8R7PuUqor8Rd8LFol6W7KXj2dXt0/Kr/KknDe2fNaVAfkDvqviojq5tdkWAs9EsN
S23fWn3CJRq3ftFEXYL0WBhIv5zDSnOxlEKHghZ0JXmeh1y5jkn47as/pVWN79FCUmJfJE3yySH/
aXD6nTT5cTDy4Gc1BPEfXFHz74ZTcuKUVKjcx7H3Oclm8dvtpuA2C2AL7ZPE57VeShbkQU65wq0q
QRl617eujQJpkhLnQDoJPZJ5v0ApqvjIu8WaZmcfw88CjUC1r903CEHEu6lQbvM0mpQyI96D0wNV
z1UhcnTVZxsXrOYgUAuf75d5mp6m2VshPq3FEXa56d45fu/NoVSaEQM26BLxx/ZzZp7pi3yMtbwd
eNUhiBdaGTIkWBY4yWciOD1rTgMeOJNRWEPoSsP9bxRGeUvWL+ZdrJT2xZstP7tHmgWLhaLtxydT
zIRBjbLVBzPpveC2B02e3DV2bX7GB85+tLrA6f94YLnMXa71CM9VWVp9xsSY3ZVAC7T2cyIyQYok
mj9aVVPanLsaElQNCpmfBFjX3WtIHnUH5A7ceofIXGK9K7zS/Q5vX01RQzYsQp4//ldV8NnDmGLm
F6/uvU9OFmd6GFS++prE/mJESU5jYQ5kTrFFW8j5tVZ0JQIdevsTDI1+3/j6kO4WZeg/vb5qfzdz
3iGNbCrn0elcCKaBqVZ6NvmciFrPrX75PB0ewfiQJELbmeLQrVoR3y0QNu76wfT7qDaX4a9cHc8w
jilFdtAGYcV7C8sKfecgxTFAGK0Ga/96IWLTP1xrIyC/oBACTlwxGWtV+5+qvYaTgRi7xjot/P+O
VTM1a/1cUY6ZyyWX+8AuWodsbQhSNk6qrknovSid0kCkuItaJKVsgw7C+fgUYFDQqwEru27XRBkC
w1EZ68N/89IUbxSPWOdKDQi84DOiGFGM87HivqywiKv1k9451gdUEhzUVRz3jjN1TZ1y0wxYh0Ls
nFkB8sW38QVqcK3KFICbT0NjvetMWd1Tu0j3gDeNH2NQXalyXxwNCuTao3eoE24qhzbQ676JHeMk
GvOpkKsJlaJO2lB7ue0a9fX1LfNsBX9WuloVgYBD6lShafxtnX+GdnBbOaTyhJWume+csYy1G9lO
+Q18aT3baUMc04bW+oJkwnPHLtKIuV+Twra+GaSxczgKt9AfOj+JQeG1y/zNcHFoCpMqFteIAi83
GACQdY+tdr+ARTffpvSVxIpsWlh02PGKR1skhaQEPWnm2/psLDpC6ZT5KecBLKDfsNlfvmYla0Pq
hKCfsZearHeOP1rvXv/8mz7b8yh4P7jsYqaEc8b5KInwslppnTq5ME6PCqDc02TXdehoZvcJAyZj
N/TzNW3ll5VadNmxboGSALwJvMH5oFAIjL5sGnXqlW5EwpjGKKDssXt9apdGARZHUdShmwcX63wU
X1T+QqlZnSbPr0khA/uuTJa3QQqev5+lo/GzRj0gGJupjKtSm5326sRloJ9QaEj2E6SJrxhMjG/t
C7EhYCICJKSzgNLhZqhW6X1W8so6oRSa3Dn1Mn/yXfx1Rovu4JWK8oV9Du6bSeE1iii8vvl2y9h6
KaJCy2ngxbnDAZASV7NUe4bKrkzrZbiBMkCXi61A5xXm5/kyidozxtjF46ilTGAOA/VeTJ6FZgiq
Q7ZxZVNc2u9gQABgc7JYuM3EOq7eyqtQuOLGVFgTSYQbweiKx0bPqI4vfYHkgpyu7JJLW/HfUTd3
he5nHk/tEnczNKI+VWb7Kejj9tfr+/3SmtFbYROuZnEv2v/0vMRACm/gYaLmO9Npy1vRa+KHksv4
9/WhLs5nFWkK8MB46bWj+tSqqKgYJ1MzJtJkx4mEmJYrEfDSzgCfAcpYd8Ebb9cKPHdeKQ/nzm7S
y/0yOPEho/KdRqthxhS2pkJl/o0To+tMzxWQC/xNuqKbhTJzQW4S4wNjpGV/WwyUK4OuNa4E3Ref
bx0Fvi/QfNAaEH7Pt3xvywQQdUDXtSiTG6Oc2ogEPn8bTvW5j7wuEeeY5AH+1/ko+OtUdb6OMidY
6yRG04Vll43/zyi2D3CAmxHA53rg/kn5/NgfvKZ27FNvyHZfFI2O9YtbH968Lig8A36DUQ8cYivb
4pDH59ZieKcUVPfOzfMymoqguDKXLf5j/WTAiUEfAe7UgR1s7ly79GVA08g7TZVjfrC6EkfNZglI
zu361vHRkU8W2BrVbJv7oEj92xZrnFuVAUt/43wJvOD6QdDSSaZvuvkhc5l1Q4/e5MlwMS1vh+mL
6fXiSix8sQ3XQdZUmcv/mbxwvnS5KOs2xt/w1CLYH1EO1cLEwx399alcDEvr1YUoC9nkVitfVXVB
G8QwTlqr84KmsbAj64z3burUV66SS8Ed3ywCE97CXMebHW/alE+BqxABDZPaJ+jqgy4sdcxhwj0x
U5/KbqnkdCVorHfGJoNdO/5r35V5ksSef0ezJvT3M+aufm64KKF18y3V0YAnVleIMXTmtPhSmUtl
RpXBE+nK6BcmDWSXRCewUHNHT+R8dCwBk1RA5zwZcdb/iBF6tm9MOcY3OiiKNOq6Ui+ixnbbK+M+
5xubaeMOwJEhyJhQszZ7tOkMvBeMfjrhqll8SrsEDb20EWm6l4bV6rfV2LffSyRLJC+xJIeGEIz1
e9upUFHS1Mp2zdwYSl4SVOUdAoMOnXvLbhDkcQL1Db0VJLwm3xiSXW/b/ccCOOqPLDXdXwgl0EtT
laqzsMumWDy0dYJAVezTXtzZo14g39Mq9cXU2uI4ZpQ5dgscVhVZpbB/6fHszA9gI5o4tDBYU6E1
6d1XSrhauiv0af4OjJ4HKvVh0951saIstsQJGnMiB5ca6Z0a7staKgmu2Eu+o21EacjxE4SSq8lC
C89uKSUWvE/ljp5W/N0ziqG4ERjfoA+JQ/3nZKpHKtxM1w2neUay0bL7H/1kJ3d+uRJmEEirUPqS
wtstNMEfCjaOdkJ4w8wf2kkLfktNWA8NIjFe1Att+oxQRefepAtZNDQ2pzmSEOMGplDDTfETaOxv
QZtSCzLH3PhqmWU5HEyadCKaK6N5X+Z+mYU6Liq/8t7yylujtili+TqWJGHTGPNnbir/A5YoQ/bg
q6oxKKeX89Os8sbYjxo09z0dcssKB1qE14woLsQpchqHFylEThyDNhliOhS0SS2I0hlb4ibt5+7T
rHq2wOuB6tJB4lsGq58AQWSLu/JjDVkz4sOpkRPlOUgAt4hEFe/Keuoe9MoDzIDi+pUc59Lzl/3s
wSID8AX6enN8rcKgu5pM8lTAzz2oOShumqxrf1uz2ez7sc8jyDX63u8s9UC3079BBTG+C6zKeV/1
5YygVoNKgK8bDcrWS72z3Un77/UP86y7uTnpRBew2ZBt6ARuNZE8PW4KO2/lCXRW813XlPmoVBz/
0syhi5Yp/Z1ZUosETY8TWy/ey9keH4NSBIcR+yHaPL5Lj02vojiuzdvXf9z6fV78NsiU/CxwrwD7
zsNfn3pc2ikPWMAjxlM+N+aHWDdXKQR9+JZYQfPtzeOtUCZ8ekh40CvZRL1ZglzTGpNUvikwHTWr
wAK3MYt7OuhTDf4sjq+AvC9coBTTSOwRi1oFJTYjElGcnseycbLF8F+e+xXwtaLdlV6VvbnyY7IR
QcivVK6VM33+LXWz7Flmwz6Zo+FDE8p5gtVSHsulHkIPlMyV8V6CPEmyKfys1S1etIDVzgd0xphH
Le2Dk2MCc2jQe/nZNDqVX42qT2j3mnHTGLHt0QbKvHts6Yqj3ljVr6SV3VdAczWdCe0qrX6F6G22
FHhICG3o3VLx3ZJmZx3IiDN59omiDh87GfK9ix3U3yDr5XfLa4wvErQkHemqfML5akCYv3eAi9RW
dfBnq3tsxZLlb0+jWH2ghattJNCEzaeqp7bDpC1xTvnEk7WrKKN7RipDWsjXCOAXNtyq84v8Ekww
vM7XePxPSs/MrZE7zj61wvqtO4V7NwbOV7uX/ZWs/sLZRWdyLXMxNWyON3MKZOxnOQqkpyVdzG9Z
o6oH08z3Keja/VIY4srRvTCvZzz+WrpbH2CbeTUodVsTDLqTL6nbJSXdN2RSFjqZen/lJXFpKHYP
O2iFX6LRc/4JY2GXEEyr+TQqeu5lLx16VlOy7w1xrX6y/urz3WqR7fJUsKgSr9j/86HScf1uMR4f
SDw6p452xC5tx+5KmH15ObJKOi9JylxQTbfm4XJyMpSoUnUCnhG806mTfIph2X6BSGt/T3Td/dT4
E+3W14PtxVHhDrrrDiGzX0/qPzvRWKrEinVvPhUI+mM0t+j9lxHN4R9OV5U/Mq+p7haVwUB+fdgL
nxSNV8jcnLZnW4fzYbEPT5x+nkZK0r2/N4YGkZuyu4ZXfbn7gedy569yAytz3tyM4s94bokB9T8I
4/uWBjgtVVrFn4gm9odZiGtK4S83pYWqKzGEOhurudWgjidDcZHI6eSBoLqtBxncwRTpbwJZ1t/f
/AXR2YLThZwO18k2WgXO6NhaZw6nfin1WwcLmmiWrn33+igXviBFFIYBhvvsxn3+BWUNUrKr8uW0
JL3xwbFlcFOYU3qb2RjQLksDVP3tA67KRysjgzLBlu2vahgpWe2rE8bISRdS+tBvhd2JnaYK99Ak
ICJeH/DCTsQmmTo5Zbb1n80BQC/K0FLEZk9NOcefjGxSxylt/Ctx+AJYfBV0YhSYFhy3LY9M1s5I
A9hSNJhmePK8it7rI1yyIKmMKJaLfWumiXmzGuIeYxPmV6+LN1qQrlFlBYdT8qCXhlX45jKY0IJ0
C00up4lwcFCep+9UiRh1AnT97V+V90KAqR3WFwDGN9HZCmLDm0GlnsRQax+qafpIYtpduW2eXcE2
gRkGy6oERhCBTLTJpoI5jXmqueoU91N9q/Qm/VgAnjj2vp+/czpAe4tEHcDzpQbaWTg7WTcmsirF
eCfpPk9hglbnsQFZiyauFXwzm3y+my29ey8aOvkqK1BeWd2ri9qMr1DJLmRmiGtAKCTXRSgZeuv5
0SqbdEHLN5+huki697jQz3UEaDj7DwY5LHM4RKAx6kzo89PUgUG7hRZm/DW6OPYPlHxEf2rmDOiI
6c/u9PH1U3Hh3DsuNxFZMQ8b5OLOf9zk4v+RLbaCDOuiTuWm7a01AXpKPWQSM+GZVzLwCw+gteGy
ivmxORlyMyCqwnATrUKdyhZ8GoJDqCiBZKfz7jWyeW9mPYDrLg/ad8pPvRgq0lzfWiKf6/s+EcYv
DaTJHzrwwCmVnINvgzdTCnj7RyGbgglPQETfdBMqgFLZ3FmBQrc3DUJzitPQkOqTGvNubyZGHb15
uLWj4WNERPUJCbPzNcBqSHcTkE8nc7FbpOoR025jkT5YQaZ/MCpzvjLehcsLDiVaCKigr1Jm63//
JxWI524EHpWpkyFlGZmeVLsqTusIlOI1650LQ620QyiUtB5IdjdT8zLNln2i7BPmiA2JqNcCmO6m
g1bNyZVZXYjvtPQJ7BCb4LxuaY6zLsymE6Z98tv8Z78glUDnNTB/vb5WF0d55j1T4UaharN94XC5
IrF5ZhmNOd5ZlDIehq6zPr0+ysvPxp/210byioG1nw/RPysEJaDMgMFaJ1yAcuAqMRysFatsicK/
UjV5OSHcgsCaQHZ5FiLcTEhvBmfEAs08VXUKi4EmLHrkXXuFthSwpc4DOO3I9eCvQhYrGe98y7lK
n+xR+gbs/uarnyQPMGof8arpqQ0i8FUorwkH8xpJ/cLcyCwoDnLbr/nn5nJyqkWTBfrMp6oQ9a6T
vdrNk6vvXl+s9bdv5uaimM3jeyWqcQuez80GjZVWBi1rIe2MWkJzTF1rRl3LLKjoGPvM99/aW6PP
RewEWMKVSODeAmbmjKTBzPPg0KTB/EDVd9yVyAleOVHbRVtHCahfACoBN8HCnU8sBqKeGSb2j6XM
F/CWbtb9NCEmPlWm2VNb1hb3qTaz6mADv6RoOVzjVL64OvkFbH9vrR8g1WBuFxALbruqtEIcvNrN
RrBZFrzUWJX2AQF2kK99LG99eFMPwzhXnwy8N3NKqIb7BazvDHFk9J46+D5XFpy8eLPkz7+L7G5V
cXWpuGzykdrVUhQnDXEQzah9dOB7DeHEm0+EmbGMVuShpNIdvdJGgKnAMw9eR59jme6PYwtlrDKg
eBZ9jCkk0F872Q2DnaJzJccm55YfnCGKNbN0dxX6JT/zIAk+atksg9sFJd6jUTh0OUfw4U2YJXQG
4CYF2kOyol8iB7hlG8Lu0OFmjO7PwjHcAnny1HehKdqjuCOf0A8QU+zgRo+9zISTCnDhTlie9iD7
WACv9UifQNOq+jMuAoEZjtkiAAHrCSSXCVWqnS41IwHcmC1FlAvf2xlW1tc7SwsceGm6aoxDmTnF
XdpayYeuHY33jd2Mj2bhwg2Sdu5Hfd3kfxqDihVV+wWjhbRA/GcvGq2wd0XQ1w41q86BYJGOAbiC
Js0/NrYA2ri0Qx2EpZkSHWHOjGuNd5iPHgrEOQ4iBoL6kEA8/ZNbZul07y+plUZmb8+fk7R18qhs
bBO597hJv2t9OqahV5jGT9/pqwcrhukCxN/EWm3yy87grdq6EuK8Wv44cWE9VEneIBuDG8rfFuIA
mPHamR5aczGKqHab6tQXWpUDs8U+JRqyAWMuXMb8KKhU9g3oZPN5cZT40YgxgboXa8WNCeFC3BQN
75FI9FaV4PAQ+1aY+xDfGjs2RiSrgSLs0HJW373Fcv7DLUoRLsUk7cgtZtDJqWfKm2CqxBRCsIAr
QDOleF8kgB/zwQre9Tl+6HvpmNqvWhfBFMJzsSCCTEnxuR8ge4fWOKg+knVs9KEPJC7fGZCfnrqh
yf6TwCG+2cEIV88Sc+fsaqlj0z0E2ihuhsVGQNEfh3aKjFFffiB/g3gm+O7ulwE1EineJpWfS4Bg
aJytHbCdkN7yQyFLl4VB0RclGRapM25pAZXKNpnM+YYHp1VQpNDid+SKC31OAwPKfVeXRRKNVl4/
jH5ef5K2dOA6CrVAkhBaOkVaUvU/41FC/uvzqXjXqm6BtdkZyX9OPRrOHnS4JSKrm7v/CuRTjJ03
29YfcOa1vDUMrToluN9V+zTouz95WcZ/+zhfHQAwDa5DI9OMr5kt6h9OE5QfK27nJOqrwnyUZTV/
gyk2fBommj+wF7N8peuBQSIy5FlDgu9IiG8dZ4KTI8suTOt5/jjYvnmfAaDoQkf18Fkb5WnL3mMl
psgv48y6MfpWW0JL1gAvNVgCX+w0Lf7OuS3HPdBu/bENSlVFvW/X32LRVm1IgczvDthJ+7/81vMf
bbsQH+kCQrqh7GXB+5Ry7HeW1eZjFDdyznCvbvOYlgcwr3vMEjGdiEEiP+r6LLWd3gTmEw4thLk0
6bzvntDUtC81I38aO0Ms+3qyphwPq6SRO1YTir0WVO6DoEf0fZms3zMI8oZPVoVL7qwqduyrn9Sc
ZBYps4r7sEfh/12ql/FnnucTEHO9NrUQZ4M6vtGAz1f3Thun72AcxDAORlG2IWBlqtYtMqzfukI3
/0xTkHX7TtTxR5WuXJ/BKscYbpOKv0JO4D2j6gQoVGJrmh2OY8B2KQ0/e9ISDTHD1B3iz06TOg30
0tQG+Ft08dfYTvp3Rs6m2VVpgAViGYzFt1GkwWEgAA/7qSSohYYL7bJ2pQcRRUubOiycov38ep6x
fapxBsiiqSusbwUKr5tLp4PmVWLRC03UX+5VULhfejepbxLLHA+VkXhXKkLbtOZ5OGzNV4XUVTth
c/vLcTatWMBKNUD8PuH7LO6Lzhafcl7oO2RfbejtqXWtdLFN2Z5HhQscrKx/oDabt0lmqJkXuWUc
vcUYji0Ur5sRou+VB96lUdDGIXdaazS0Qs8zG8x5617XCuOoNQJ6cVaxH4y8uJJab7P4dS7An9z1
gY2c7zP9/Z8sPitsHwUHyYIBbz4lgblExFPwkwOYl7fuDQ4zqrkgQ3hWY4ByPqEkQZBxVf84uJ2j
bmctGX8MaVn9binIP3ZJnv19fbyXm4MWIagQEiHYnnTTzsebS3uE2mwgJwGn9FfpDf0tFIT6wYEy
Y4Vq6BBnnEEUX3lGvFw3oIYrangtOWHgaZ4PG5jzgjTmEBycjOhgaZn8keQqvfLGe7lujAJ6ktjM
S4VVPB+lFLCrpJ4hZYnLFMQLLwiTCa6knmXXnv4XJ/TPUJvvSPu3LHOK1we3XtSuWHE8hlVc8/Z9
AcZa81XkaFZBA4oatFzPZxQ3uVGmeE0d3AL4SqiD/HqQfLgxJPatmouN7qRRrShQhYXdcU34OVSh
CGF6+wm0eFNeeVpcmLcH6JuzQUUWUNbmzcQdr9d+EAeHFAb3wVe+8b6oK+3KMX/ehv8+zZg3bWVa
AqtjKrDYTTShaGhgIj94h2AZwLMIvCTSm0KleEKlrZHupOPO77uhgpjilC7a6mSR1pOlA2alLpLH
v2rQpiLSbQeHaLypLXRSWtQIACLBhjkYhS3fvsNX310eXc/lzueXxz8xA5KxleBa5B+0trR3xqy8
nRpgAL5+fF9+flrSPOvQEeHFyjY/3w8p5VAu38Y5LHU6R/jUpVHamOLKIr+oha8BkIsDQUmoFkAA
N1cIMgTC8bvcPBaQth8tXUtPLcC2z3nj8TRO4/gYBw7EK3LvOzOe2t2E5u2VxvjLw0zRFQQS73KM
7Qn251PN8ULp1vLncaxg0GSBEv/1aRlHs6OV317/qheeqyAZuCp5LK+thq2GYa5nyLIqpR+dXOcM
4SarHjFLtsPZE6CnhkncaU2a3ZiGVx5ztL/vpWtWETon1VPQ5vWjZ9X+n9d/1Hq0z48AdRduBb4B
NIEXT9UKfxEt8Tr9aLajPOhtAcjI64JdIBpq0Sb81NfHu/C9oVlS8yN2cvyczcl2UR8cNZjcCNWW
aOgHpR0Oasn2BLprZdoXgB92FrwcmpmUyhwu2k30xE9ltLERlUdD6/JT0LaIqAkzuDUlOw0kbRop
lZV7ABrqwZ1AeQm81pGd6OdPMUYRu25xeFPPcfapHns7gpgYXDsC6xbffH6iD/wMip+UDbeSvkOW
aAV8kOHIexOuqrT3U1N81Ebjr4ZeiI9Bi9PJz3UC51EbjAcNc8D96wvy8qzjnkDfF+F3rBoBSZ8f
gCoBJjgkznxsCoj9ngfjTwoQla+PcmGbPdcq0XSlKPqCDADWVWaL1crjYovxnW0tzXuyYyPqZJ3e
5GqRV3KrS7NaK0PYgdnrNbJZeoB1MThHSx7rLNc+mTAPYdrmb1UpW0MX0REIM20Qyk/rZv8nGi9G
1jSOtKkuuMt4GJx2uumafvz4+re7MBf0VWkj8/gFubZdoREFIVOieHp0gsrZwa30ohru8dv3AaOs
6AZw7Gvh8HwuuoVnYyZYobJ2x8jNh+amN+q3YmsQ6KZSRx/QW88kcNbzUere0TIch8Zji7rODg0e
/dZL7SoaqZlciTQvPxvQopUntHbV+J/Nxi6LOltlI8yjGOPqqGCfhuXoJFc22st4BoALZC5tDOrk
9hYyhnrMnObeaB0b8tGHyWjjW2m3422LzdbtW/cBQ2EKTtWV6j801/Nvh21rHyBPYh3NKXF3k1lX
ERLg1xAZL08qo5gmhfgVvoA43vkoli2FPylGKTrDlYgHyfQp9YwqwsCtDceuTh9en9aFa5ERPcS3
kftb24ybnWebreqFYqE8qnBP7dwXpyqp1SGugV+pGtU/NF40fDHy9KlFb/zPVCoqhpD+f+jzmJ+c
ucg+XPlN67V/Hpf5zAhhQBtB8v3FtZgpIqJSvXnsq8R5V9HZu0/0brh14rU85jW+u+/aVu5ms3Pf
49nTRHZlZsmusCy0ofTBmB8brWu+xVNiPqaVlX+0LOmFSO72u04vrrFxL/5cYH3O2gXnS26yGE/L
AymRbDzmThzvxsHqvnPb+e/gV7q3Zua4Ua+t2HStvgaZvLRdwCLQegeqRCFgsyl725nrAX3SI/mx
54dke9kxK8wuRJHDfijaqX7/+tJcHnC1BKcbSpN4s1safwF0nvrmcY5n/VBomhbqXPRfcypnNxaS
cZ9fH+9SGKFBRImD/AiHgc0EW4VN/WhN5lGhoPg0icC4sYP02iG4EEaIUuSfpNvcxds3JdKAyCW5
pXXMEq6qcuiSG7BQlJLn4M23yRqqgBqs/wLfsUm6XewsSoR6zSMaRMWx0Cicl9l0DW964autdDKG
gUgNQ2SzIZ2mbAaho0vhtG55k6R1dgxQmrp7fW0u7AWKCGAFaCETQF4QMoI6ERU9tCPlJvvEE7ZA
c6Rx7yrU51BOa4cruocXVulsvM3tNbfVEjsDJba6HIZ9FtsqMjR0DMYRi4zXp3bpA65UPHwteAIj
1nwehtE2z7CoS4wjBUYZJb45RZABrpk6XJoQ6TE+WmC6AVttlklSNCWlLI2jLMsUHPk0kZsN022V
NW9ttnLz42UCkZt3PTnGNhnPkOZQKcSl4zwM3U5HuCTMapTGXv9sz+CETeDmDK0kbjYElC7r/Lt1
cNxzv9f1o441trvTkaL/SaGv7yMCfXvjDhh0Rx3SJt/Ltskd6nquhvIWrp9mRHFbf6Ti56xKNXOs
QtMoFOKSMAJkhASffxjjom13Q+qXv+2l1H6v3CjkRkSzQoRniz+Eoai240FDNwBf7WV8e1KzZk1k
UTDneLdtotHcjAkUacc/5vbo7wY1JbR/5muCCxfOFSdm3Xbry4TC0PlHtO3GWvTcCo6aplB1pA9F
eA/aSOHUelM2IruSAlzYhjABeYATEWhlbFFibq3ZDeBv7ygJKjd6r023s5vo0dy71pWQcWmoFStG
3g5omGz6fGop/f3ZsVP/mHS9dTPTzghtunw3win/vr4VL4zEOtmrggEXBzWO85HgDMhpHgLriA4X
1KERUV7uZO1+Mfzx8PahUO5e2+AUP3lebYaKM9UE9P6O+lwNP6peD0IBMepHVqfe2zfgsxAHNIJV
y2BLyog1z9W1pPCOY19k9FPNYD/wTL4CA7sQ/XyyLrp2oAtgnGxO8TRgHNjFrX6s+sq7cdGuRGgS
9bs3f7a1UeKtWS5t+q38xtDP7mLrvX7MgXQdbUPL90Xa2Ldxswz714e6cKLwOKe+uhY9fBCY5ysU
FPDhoCnrx6Eo87uAnuI+QCJhXxkTou65+/P14daL6DwK+rziVgcLQgSnapPED2ZparXX15QVqukG
zEF+mE093teaTvOXIC2R5aIS8vqoL3c8xBlgNMCswNTA2zmfZL6aPmT0F4+V7dZ7odvtl6q0yq8e
UmVXhnq5QVbXEZ5dzJIO6PZ9H8xmT1uwKY8Dj1YS3oZmaI/Q7usTejEKCQzKDKuoM7cjO/F8Qo65
OP2o3OXYiGWEDlYMJ6fvrpXEXo5CykenCe0M5uRvTy++8hXtzVYchQfREZp/hQqasq/swDUGnG2J
Vc0GwBjJJc4FTOp8LpaZ4VObdcGxraEQpoHq0tDPXGcH8b/Yd2h8FqGlV+WDm1rulUfyi93P2MDu
eCeDIeOVssnZxapY6NSlOKoUvbYyDrrQNbqvpul8koPx4fVFe7ELnweCuOMhdsFEN4umZN+OypL+
0UNF6klHWOwdauvZDQqK3ZV768LKoVBHkoFuBxVd0zz/pji94v4Jd+0oQE6HXaoNkQ0l7srKXZoQ
iSANQprvq0bI+SgIPxOKhRMc81zIQ0ekv0dSs9vNTjVdSXCfb/bNLoHdYoMFWhfsRVd3XjJ3nhCh
PxoqkXdtjBDoqIzifjDd+C+C6+4dSg0Fagqme4802SrzGgQfvGTMIt/MyycxBM6hcvLkSHtxcUIE
t9AhROA6AeBQdTdvXmp6mRR51loy3cbNvgIzVGHS7HlHzdfUnWO0zdHi93zzu3n5P4aiS+uwg921
9bK5YmXfodbXtSwCNP5dXM7eHaAd/A795BoTARbAi7O6el+t1Qfq1pa/3Vc4iyRgJGwiwuxNuCR3
tT6AdF5mtCT1FXtQSUcYvHBAg99wj8Ionpuu81Duq83fMu/mr66cCitsXFVlt5kQSRUNGBYG4aKl
zgeR9SUdLKjcc6iBG/qaIBN3D6/eqsgplRBHI9FyEOUiEcMO6W1niZyB6xpx2cT7LKHEvXclplwr
abF+Iq4pBL5lW340B5/ieVUnaSgB0D9qSWwAYtIbF8iUWXakq8h+/AWI13wTTZd2O4o/DiAvGZuP
RjJVT/aiDfd2GeTfh9Ew8tBA8gTZ5Kp14p2WxtMXd6YEgK7hMH+lf9S8dzWv+tH4nV0S1WLvbxr/
j7PzaG4b6dbwL0IVctiCSQQly9keb1AzHn9o5Bx//X1aqyHIIkp3441dbqLROH3CG/I6OYzMdfSv
laeVxR5usVrusmTunpj1t38Kz+08MM2egs8XwJbsPBWz2QVyDvI6llbr7DO0HCI/xwqj2rV11bOg
ORSqD2dARE8TuBg4Urgr/M+JDQXqQJZMgGPLmA7ZDOnBL8fBHY62OjdPpp22OvLIrWHs4nhSPi06
eH1fNxVrD641Ho9G3Vs/DDXrvwrGVOBEI+OHgaJaDMKp6fKjncRavY8aC6VmN9G7Geq6p77kAF8Y
Chdep/sexget73Xl4u6jxEJu1C6i9DPSr2F7MHs+SMTwjBbZcrXF/7mvMX3Z4S0TLs9ObaR/2d0C
DlBJl/KrnZjxt4Ry7s9owsUCMVbo/zrIfNV7oeANCA3ado6OUXcfShwBJV6xtt2gM6oaEOBgePUh
KuzKO4DaNdRPipVJtYtRqL8nXeHAeVaI3HhKjmCc6gJR7J1TmJA6rcyAlGEIrRjeHUBprCCwRGkh
MTLrprOFRCm0Oa24oFuNVK3Nsc/8tHIxy9MNjD8eB6XbaTqYB7J+CGAw6En4VmnQBIyQXn7eXJau
0r+q86JNiHGEoeMrJNT/6mDF/ugLl+DeXdhwEF3FDAszbVzgSmWOFsPWD7qNJ5K4iDQNLGruxPWV
CGQAUPqMkHLjppa975lEzvs+dO1/Ss9Oy507qcpF6TPoP3NqK+GZrq+jPpsR+onInmvG4Ov5UEwH
xoMUx06boWKicskmR8ON9b/jCQ9jZCIK8XeDXUxz0oXbfwdO2v+TZqMBYX0uU3HQ4yb7px66BGXG
qI0+IieKnBbC+an7uShRQW8XxKy5RxctDwZApT9qCs7wkkWhmlBBWfWf3PRq8KoAL5RTrJZGckA+
VE0Pw+iCTUibHI2JWklLNzCSNPno4E44+DQT7VM+tG2yz8LI+63S74r8fnHKn7Wt5T184lrr96nl
1B9jrah/ZWKG/WjA/z+hxjtXuwzLE4TPHSPzDouByqw/Z1mb+kahKuHJdlP2aUy8ZnrCs8CEK12j
Geprbu4+t2WIWYPbzcYJ4VmwbaIMEyQ9U+qNHXlll5wR7y2+V/2EyTRpGBKvvcjQuy6weHZA+rZ9
uUNsH41pOr/Kx0bL7WhfuWM57cu5dMWOTpH5e6CDGCEvP6FFwe9Xiqdo4n7xWytrPL8Ok7p8oRLF
njtvFCCnduJN6clDROTjJK2sdpPmFnCwjVr5Nk1YVu69TnF/dLzJX5gbCLGL7Hhpee1J8zWaHUI3
tVIf0Dnt65coagaG11FUY89gqP+k3jDOgReHUXcq3KLqJbGqK86DpiygYFP60huF/U3JQ/eUTgU5
Jgp0aN+v8tsuRkF/tMry0naRCWA2ar+TsJlPDXje3YTDwTHnj2Lj27rNAFkVV2AXJysmJuvZ3NS1
1ZB6VolFSTwcC87HZ/SEq40Adps/y1VkHUc24IDKuM4AGT8YYWG1JTR5KRNCL0F9nWKnP4KMGZ57
rdtCBN0JGFhTklpRgBuqtfYlz4p+qm1V1BfE1OYLWOD8EhmL99qmvbrx3u4uJRWnqI0lNmKVQxvq
hHQE2uOXcbAcWnCYBCyJyiS6w2L0cSC8uxSTWs+TTS3LWi3V5BWyLvZSX6DyYYtklbtFLXHQnUEC
PF7pzrEAbgB3ipEWYy1DHtb/DoYNuO/ZFFeX2rKGc24vDvZItvLetg8XjRxKyDr/zZT3ehWEfCcH
shzHIkHytqF76Wu4sexT6LobW3fvgeQoDJECwwbvv0p/NV1twiF0q8vca0owxab7Uqr2z8e79tbW
ua4+oEJKxAZpGMOktfZYV2YM/8xWXIpQaXO/KHOZFxja8sUW2CQA86eZ40+LlVzqtA2R7jUa8TU1
Oq1iUFeM6tPkeQXKLKU5qAeM1OBR6HjjgNsaqyyoscVG9Bu7KIP0y05+Z6E9/rIiNQpETn+SYaOO
Zc7jh7rz7Vog6uSAgjHnjWpKg7xFq4+zuOBU0/02VGH4zpLlnw1wzec5BlT2eL07bwopM2kBhUwt
XfDVIZ8Wr13swRIoPSSd34299tPLPW+jwXRvFXQ+PdojlPNURNdHz8WzTPJC4kuRKOIwjxnWWioa
1Y+f5U5MR7EHjiXRDzuxdR9a6zp1SEXHKpiHBItGWqDbqYnC9jxUR52x9HdGClsyaneeTbKmwEQy
UiIirZqPWK7GykRH8KI5hYttkrHArohp622cjDeRl+vjzhzOo30l+yKc+VWU6M3ZDBu3iy74GdSm
rw1dtDyZYd2Pu0izRLS30jgxv4y2Hv0MxzYyfBdpM9S/l6b/XlrZ8CPCCAqzjX5cXpCTb9xdPEaT
6ReISs1PnpaRKxW1W33tsjn0MPlgLuf3g42DFALqfq/mEpa+TNNvBCd6sXPHxf0LSW/jZ0J9Nex0
YY5fGPElLzY0wD+lRjXq92ghfcUoFFtujUHs5Hep0gF59PCw9bW0GqvnSLRLty+6KPm1RIPd7i3q
vYFUZPLyD1FlxeO+rHt8T8zCtaOdHdI33E1O1GX7pEyHf8o+X+w9Hgn6h0av3S+zqFt3r879/HVS
U7iAE0kNkv+TFuU7E5Y3Fi5higeWAVumO9TAoIt9Tv/de+mdOotJ/jztUxkp8Y/RyrWP6jh49hH3
gORJxZTtOa2iynvy8Ehx/K6Lrdgf1D4zDoVXLN3O8Eqepje17LfaYmoPlcS1mks8Y/Hmk9IVIw54
ffRKrVn+08+lAgvCi3XNxywBq/TZzGziTREvwrfLpu8ltnD+aE9Z9MGaOvMDP6nF4KryIPoXRWIS
owTbj31KimTK4y/qJhrRUyMW0Wy0kWRlgnT93daMDzBSnpJAMb3kFAuj8sdCN7ECmMPTkG1BpW8h
nlJxWk6BAbnpEo13vZ4o61JtUaoL3GRxLmblNT/AVgy/wxrCUW5k+sFoyhTLglBRUp83EP1N4zrf
aGvdftGMRiRAQcpxGMhrXf+KRSzuklRRckGouD8mQ708U7htMYxv0wuagYhmSuQysrfrbnFsiZYP
r9YDr/KiQxtiXdSF5khO79jvfY1AdEwkg7gm4ZTeyvkkUYQKXWsErYjM37kzqx86iy8MvnGOO7s9
fn98bN5QDqtQxWFBk4wiEiDEehydlNhcKChVBwaZ6BM9floyUGrPasVptXKvPOqtVp9qzDk+KLE9
f/asItznWKi8aqFJpZTm5dekLzcxnvLAXv8wOeUFrEymBXZtnamGdA0kpTG5TImhfV/C0Na4jkjB
/cwwjWzXj0gOHuIlwSozsXvz4DgDdfakKf3HjT2Sd97qp9BhANhGesT35axOWc4cYXHqIroYWWzz
xCKcvzMTd/9ndVP+O89N/Qd48eIFs0JzgCs24pbkqFhx+I7aG/9QYRIGPJgLT+HgLL+zBOG/PVyQ
ud8PeY/3TaFqnYs62DI4vx//9tsPBJCGSl9TYp5QNl7dRDgVLnTgljBIi4RTpNr1Hv6LsXHh3VmF
7TEl3x/O0E2xhLR+js5IEQZumCP7l4e/1ch+p50vXWswmYz1gDSQdnnrr9AFvR9ju+IGrsD+rzLC
176FxbnE3o+sKDfmlDcWlfScJQ+fZWg/M3JY5cUpP0dFkiI8z3mZUY+HTbIrmzx/TaI++R9atpnP
kDM8lDQszh1k+n3bW+qr7s1l5Gf43qTHd75JhoxEOfJgiPRs8SrgwsEOJ2/urbPIJgiRJlG3GYtw
I/7cvEmel7EpCaDkTSDvch1Qe0WEttcDWs/hwx2aAb3teFC2RILvrQJWXCqeSrWNdSNtrKto6djN
wAjdGU26MNqFo9ZvDKdukkxih4Tw0hvENONGVrkyukjt3SriWTr9NGauLi1lIu7gvN7H0Zwd4sJs
NyZHb8fwKljIVSl2ZFOOGK6udnAS9EItvYmCGFS63k3fxOTtzLH6CJc36DxkgKrxuUzGUzZV/w5o
9ztRiqVM+0H0y4fGMneLkZ673joiVHdu2mg8lCkWjJWzUU7IA7z6nQRYQDv8RH7qmiLj5XizWM2Q
BOi5xYKG12D9qiY7+2dCOuFoQBj41ZEZYViFq+fGJt1cqHKPHMDbaIQzfl1jDUAAyI+dD4cuhXes
ljg9mAqt7abUw0+PP5s7eRFfMpwu5kk6HY9VAGwtOFBLH0bBIBA+dTDVgoWR5AB6zfh7bGItuLGv
904domMIT1BPUwGsLosw1BnkhczJesQVgRiZnq/O6hG+durjrRLkdfheV4M3KMV/llwdObtEKHlE
HTiI4/xnk2v6YU4h9aRutJWe3H64iLoiY0p5Qw0KDP86PMxez8EoJnZz0ZZzFoa/hrbqN5g7t7hh
qYNOIkSewa3CjXu9Sl83o+padRokIzHWr03BlGcUbk141fo/oeZl44FpsLB9vYuT0YfyaFLkK1mr
+7EWIkpMKmy/qBmAp/3j83Tn6GIMICHhBBVSgdVed5oqjaj5bCgmogMYFO+Fko65Wmdnfx4vdWez
KcLlpW0wbODP622YTXhTmbEkQVHkaLFBtz90dbLVEby7ig1RCMwF6d+60ck40uCLd5LAatN5b45T
8RrZnfZeehsSlWjW0GEyaZpRf18/y1jZWphbRRJQkeET7LQDA/XR2shD7nzszLjhu3JDkoyoqyKI
ON+LRrHTQJh2/RIK1X5Wp0h5mnSsfH2hmuPGFXNvQVkRuPArWHfN9GXYCtNXTfMAoBtq0INqEalR
wgR53oNZTobju48EkyfG4qQkcJjX854WnVcvLnURlJz7Xbwgljcnqfn+bQSuIgkpNCDleOn6ZVVl
W+dzLC/OUYuPSqufU1MXh7CsPw0Jc+PHz/SG3FzdRJbErkCBsAkra4KKGJTBNhDHDkSlZ+Ipasb6
Fc+/8HskliFYeimOAMZJ+201Stb7DFzHf3GdR0jDK6ISEVkvK/Sj7DXkl2KZEVrB9rXVnlip/SSd
5NACaG013jFor7GwH+p6F6ZVz8zUknS9EgMfsPVzN516dVKzC+Qy1doxs57sPdSmem9ge2kf2llz
el8kYf5rQJT3s6Vn2bxxe9weKNk1Ag0C/h096/XXyMg67hIn1IIx7Z2d4rTgTwuwoNSEKKijzb5x
oG6pdFR/DC3JqqVuNxyD63e9xKLDNdNbgrhUKnPXDXb+K67DutxVkTFOvu6MleW3Sjlo+9gwKxMz
4VQ3jn3XexHQW+HIKaNef9SrxAiPqYrDqqMnTLxTQQ/q8VG5jVX8WFnMAGShoWyvmpNx2lcUp/zY
Bk+t595NXtoinN7bU5A7wg1OB1TC7NYlk653HXowyhKktKP3toGzu9Y708Y3dnuPSJCvZLLRsiFg
rUJVqJco1tSWHqRJb+5xOK2e0PIdXiUU571eUZJOQTAkEaa5QNa9yoFirURaZO7NYMSRyI8tO9/r
6AVtPNGdaxvyPKkBEg5AwQgc10fJBQ4xMLdsA9LtXa706SlpxH5IiwBWjV+l4iinqX1rvdANel6i
9hzLj2vx8i2w+J1zQl+KchHVYAlqXW1upWjAf2OvBmZDgo2KOqIhufFecxi2FWqljFmUZXL0dP28
5OypNvd6g1CG7f5oyIR2U5S8m6bCKoQCwjFQBxBp+vUqKLPPdpPaTQB72TtGStMdILNG7z/0TFfR
gSUtt9EXW4UBsBWiMZSwDmxXOMfC1YpzWdOTePz93ukaovvKrAlILrA6vuHrh/F00Vm5UjRBF1nh
GfuD8gV7ahun+yz7oORtfNKm3k58VHai40I5/KKMU/j0+Ffc+fQceobAB0gSSDJXp8MZmrnGqKIO
sIawdrYu8rNi2+Gzpg/JxiDvFjLC1yY/BwSKSdBJ464fuDb0UmdH6yCyZtSzinwPmsXcGWHyARtW
Bap4AkZT0RhE1GYGbXqq0Fcbu2+PH/n2g6DWk/g/2ZxxeNPXP4Ncuc7L2WjAiRjRKWv6eq/And6I
ALeX15tomwTiMOXjm7hexanxxXZsLnKriRTa/rZ7NISuIs2ji5doaeONy+veUzFcpoBFYJLx7yrg
GPGoqNEwAikRcbwvkDvZT4Pp7N+9d4RnNOOlNg20j9WZZTBO10lR8qDPs3DnLhVKZx1oqcer3B5K
iFsQtvnQpeDdun+vDYqTa5leBFaPKEC8xPohsTH3FHitbtRXt0uBauCSo/YmQhK5rl9TnLk90kUq
EWWaDAUYWGzt3G4MD/QBNhULb9sMxEhpfCEJcFQZq8UWwx0sE3x1oMbh8BG8iIb1GFYPdllzTobO
+FqFNThAr3Htj4+39PZ4MMiUrQ0pYyi39vo5w8JBYkrUPcdjMDDULvNPeWFbp8er3NtNqScE0pub
gMv8epWRDCouM7sPvM7rXqrJXPamO8Ouccx6q755451fp8oWIx6TZI2pM2zuVTih6ZSZ1pAPgFUr
fZ/hGnPpU/AQ6Berzos0CDjTRXYR2xp64aPTh3QbnADlW4RQ1J8infCrtlICbEcrsziaCL9vxIA7
2/GGL8YyjVDDl3m9HfMkhSvTYQiabgJgYqb5abBBv2MdlX1+vPN33i8kOjp8YN5JBtedFrPsy0mf
1D5ArLI4VItb+Q4A4cPjVW6D2tsYHFsAgwBKQ+r6gXrcyhY9InQipvopxOA5KdrQXxrjmOUouj1e
7N4j0d5mpsV1wfW4Wsys3N5F26sJcEszXzsldE+VyLfi9N1VsIuAyyGTi7UKTFbHaFjqWhO4yzx/
XuwS/0Gz7zai872TQEJBJYPUJI2ZVQc9NpelA9vEKrU37VJn+oGaYrJvnPnL4027Xcgmlhm0eKHf
kE+vFoL/iAk6Mm8BOPXsnMzLcELcWT3i1L5Fkro9DBxpUltkrGHRo/16fRgU5pASF94E0RQVR3Qc
J982UgBz2pIdvF5sodDuPdp/11slfyjmNSjHs4fYyDbfTYQv/L5Owq+DbecbEw9Dpj3XsQWLCITE
pIOwBUBilRYltEhmfUpa+FKl2vxKQQB8sI2s9s4o/XkFCGtcyEEit6QoqciWfwuYyCZihkuYnlKK
aoFLeoIReG8q6kIfJBQdE3UtTZ6dEkXrAwffcHeGmjvmUXTm/D2ipyLty3vvk4auEhj23Jp/6nUh
ggymZ+Yvtj3+FcaFyu3eV8UPnJ31SbqCCe3dHx7Xr0vVLu2IiKvG9YutRZstzPXygNfunopMjHtB
2No/Pqm3vWFwwLQ66LMxXbkhBNWjHmWFqIog12bjy0zb7aO08I78cLDVU++q2e8KdPf3x6veObRQ
jTF8hLVIK3yt2YbbQmsssVIEjJaxVR8QgFyAaA/kpn5bbjH87qS8IBCYIdESQ+CMS+B6K6NMr7y6
tAsq2yh7plrEmRjUzUfLU7JTn0GLixtUP5UEqlzXiT5I8WmnN15mxcZLvfvgFDQIXTtUHGuiJrdD
0VHMF4wlazXyUzM2PlOjFoc+E6UDXldRN1IrmVKsviFDRlUGaBIiuI7fyoCVhhUaKd0UNjdOi79Q
U/vUFBaA4P6vFpkPX/fM42gs7+/ZScQW6aOcVMsGxvWuh2oX69YissC2BnEqFmzpUkUr9j3KfAdE
YKONfPU2r6PsJbMg75HQgbXzCqUZkw38E9D20Ipk1zDtQH5wtn+F9JHLnVakAoVhjIk+T9qcbZzo
2wuMxbkgqeIoMwjG1w87TUkI69HIAgNZlh8RSPdnLc/eLZZG3mjRRaDmpshH3Oh6lUJxFmE2SR4o
gx7vm6asXhpznDdayPeehbhjYqQBN+gGXFK5ZeaOcHqCFsD6oQs14zkWZv30/hgAQQBCLLkw6MHV
jkX24E5Dm9AZxwrspJpTftYaoR0T+sxPXpd6G5HuzsXFwZDAafpOOkIH13vXGe0i8FkDjvQmLmMP
WeXnDlivOYzsr+9/NsgYzBKlWBOrXa81liGXGZSfoK4VHBcrUCLHKA+LiehmzWcE2xBqfbzknZcm
aYgUbDQhSSZW2+nRvegWyLgB6Flv7xqttxdo4L5/FRJOujJMSOVRXDWYYuBpdQIeP0hjvfYh340f
B0NYG62fO5fSW4IGjEsqiK4RQJGzqGPSkHOqRpu/CkNTzr3azS8L/lAf9FqNn1WkPs6PN/DO+eBw
SLyayQmjDr1+Z1gQcw0OZR0AsxieyN2tPZy3Zl+E5vvLXTJpA0tqAM68srUQYOvElt6pVhkMhhru
WrP4jRWfAcFNlO8/9LJEoFNHj4ve4OpUJPqUIdweVQEC5PlhQCfglMErO+VJt8V8uvfSOH4q+Rrz
NCwOrvdvKoSYvcmEFim6cR93zvDqoEwF6SYt08hftGo45r3YaqzeWxYOKVZR7CdXzWpZzYt0qHNd
Gchvfq80WbSLneZjNyYM2Tx1Pqpa+W5GOCpv3DQ8KSujZrra1XJCyFlN5zIo9fRThoLrTvSzu/Hq
7qQKXGYA++m1SjuHVQyx5g6RvJT9VMYmPzfxzBTIVdRnbL6yP2nciY156J1OKHNtaWlEdxp51rUZ
HExuyuiyqQJ7LLLZJ3Brn4x4UF8h90TZXqlmJX5KmxFKKAFNPw9uPJU+XuRb4IE7oewNTQUJGRzI
DRYHPpg1xaNdBX1taM+ovTvPyMy/mwov1ZCl66IUS5CUhuvzqpfJrAxYcvC9t95TbfTFk9105eFx
VLl3PP+7inzW/7Az5rIyYq/Sq8CZI3v2ARG3B1tN6IEUmXkWM2TmEcLzVj19L5iRc0Hyh9srA9r1
sgOj/1AHRxlEsrRA5AnsdDEw4q7MSWzNwO6dVIemsvSHoa+2zkpUZHvVWGXqECdQ7icDLnYqxsoX
NaafNYn9RhJ953zwOTAPA6lDBF1XRg1cQRwmyzEoJs/k2eZ67yrx1hD4zlPRq6NKYRfRszZW94Fu
NE4jhmoISJSap0QA6rTrPtwnqpLvymUTTHjnlUnfQMp4mvLA0ORJ+s9JsTrA2EnVDIy4SdQHHAOe
WjPOj25nW8fHh/JmA+VFh2sgtxAyIZS010u57pB0Rq6Y5wydv4wv3bCOQoVK/d5sYbXO6vBnYKzb
uXE553WdXuwcWECYdOHGJ3aT97OK5KpRJYMcu1HGLIwCG1WSyLPqFLn1XKW2+qmzpxana61onwez
M8ANR03zbbbaZOMs3ltcqiRLeR/EAdbtT/ga+bAMqXl2I7X4afUTRox1Y2favk8Gz3saEl17mobJ
65/yJu+rL+9/k5wYtK6kkgKVwfWbVBGMHlBPMs6iF2hcqrPiW0b0/3mP0KTIWag76Cqvjmbtwlgn
jBpn6j2xM+PUOqBQamyclptQyXcGC1Ai1OANA11ZP4sVOl7lhGerUsVpjhLn1XAneN5582ZXI3ZD
lvSfH2/gzVcnF5VNeQyuYCCuMYd6pBshjeDw7Fli+qKUfNuINYozBOWttvwtsJ1wTKJCkwXsOLnz
6gHbxsgaYyqc82BXxt84CQ4nkDrpN62wlBclivIPYZOKF1Tuy1NWNcopEbZ9yry8OqaeqnwfBi3u
T2Nstxtf0G084Idxgvh9tKuQkbre+bCfY2cgYztXmMwfM5FUH5fZ3hK6vLPV4GnkwF+CeWmQXq8y
6mbbu0PsnAUdob/EonXPPe3/P0va6xu5zFtwvup6vN18qHuhXy05BKsTawyOu3SVzloC/3A7Swhz
HcCRbjdWuOr6o1Lona+CMPlVRmrzamFuPu2QywqtHc103eFfJNELfi/1sMehWnxnmfyVKVYFB3r2
4t94irT1jv8TXblFadBg8wp9wp2vpmPYwhoy0sTn6JrhruC2sGAB6uEPujxQq0Se942PAQh9oARS
gd8B59hqDN/mc+yBROvBhiEvB3aw2m/L46Skhn1elB5NZ4feyLe+m6vE7y2jO7pemj9xq5kvmhin
fxZNrxc0RvVo//gLu3e4KAjA1kogPpnW9c9IjB6SW45BmMAESGppJDDcRrGxyi3Ug6eVc1dkoXR0
mtbX55TF/RjB1z4vGt8H3Sij98u8bvBViYujyNrpawjrHDhR5b0iEJ3O+NY3GLwvuu7rFHoBKB/x
7/ufXSogIQwsg+e68ZhliaqNGc6uegxiXS8b/dCM72/J8+guoYtaEl15gFPXOzxkmYg9a8ahEyDs
zlhqdPRqt9slvbeVNN89VFx1aMUw8WN4t2rqzdYCx6bADbTJBqf18xKG5DzOVtANKl5ebWTttGEu
YOe4nt+nLhoJTu+0T4/39U4okUL55JwQImj1rX6FAqKyqsOCOYBTmz/xDxg+O7OH1AFosPjH47Vu
8kBJ9pHKzqyIRcF6rTkLcQVj1EOy1HTom7naAXlkM/VFZ1g7c8mGd2vFsaI0aoEBhX4bEJvr92no
Y9R6iEICUkL2JrLq/qlLw5/4FL1boZCVILwCGULEEuzJaiUEJCIXDzPlPE4dfttIQShw1AdDwWFo
0f4fL012vgEuUKbzjV4/FtmQMy+ZrpxRczNeu7AYD4UxmJ9StFo2LrR750PeMFzsQN7xLr9eysxt
odSmFwUTZo8XRzHj00gRewgx5t4IPHeWIvkjvtJ94Gpft/o6OfHO8ywKEinvMilINOmogu6bsq83
EqR7S1F042cA4pAOlfz7/1QIxjjCRfYWEaizVj3N7mI+u2LxXlwApBtprdyg1f1Je0+mRHCTiaqr
gxG7VqUndhQH/YB3s9sI54TKSK37laqMXzq1LP8GDiqGXTj1wzchvK0Wy21eTVsYto/1NrEhrF0/
ay8tE5bQjoN56cKjIwm8wkQgDBGu/aywHBnGjoTGPrz7a3dkMwk9cmRsANdcr2sVpPG9UobnKmuT
v5OoMZ+VRMs+ZNnifjRQLNjIVO68UwcQOnM+TBGY1a6fUxt6Jex65QwF7pce1zG2pJ0gB02U0+Mn
k9f9+pVSIUhaJV8hGkTXT0YVFMFSg9uute7i7U2j8+qnxfNyVHAyQ/9aes0C+4+b8a/HC78lGjcr
A66T+ykHfqtERDSdE47krsFkp/p+BDF9WLQeCcByCPdZov/O+vAT8Rt5qPkVBYaD4yoHJCPB5Wii
OC5WXOC3GQ3HSEd/2Su8eOMl3DvtNEc1yc3iqL1dev/5sCgfS9MYDQKu12hBFgnz72I0sh92P6in
aPBq30Xx5gJTK/xUxYj4PN6gOzcMkCfGU+BT5CBklRjnfAaGWnPm2latdnwV2Wfc9tpnlGvSH6WV
i+/vXs9h/sH3TaOPQ7eKjrmLYRbFXnjOVfydCmTADzD909fEHYuNQydj+urV/3epNbCxxQ82RTsi
PI8ZRkduNSMfhp7f+2Mwq1CGU1nRU1/jOrxyIgAnrOJoXfRpylV3vyhK+XGe8Lx9vHe36HR6svhv
QALinZGArA5zQfO+6PQiPCeLUp31KSz/QKHDVrWr6w78U4Iu+JwsJ1r8JQVGUz+VubucsKLvsDPt
HXGOU12/hFVq+gno4+9O1HifHv/IO8ET2ARikHSR5P23OlCqsMdGVabwzM85miWIhrEsPznTGKi4
GjHvDV/LTmwMbe5FMnh78HXIXUCDrU5Vz15FNVq651ngQNobhf05Bhbx7CSN+f9Zin4LKGcKCl7H
dShraZN5UFmUMzPXb7aVQrQCynfs9HDrGrqX7xKyJMoKhU96/qukZRnVocOMLCQ+68shHvPlRSuA
JBZODjnQjLpX1S27p1DU09Edk/mpHeHzPX6d9z4iKbMiSUTYi6y5qZMXVVWN7te5dlCz41oO95Dv
t4yc70QhKF2QoiTHDXTG6iZSywz6Zep658yZAb4w7a6eWoach9LgO9ojAFpuvMZ7z4W0OFgImRJy
/V2/xj4cErDkNZxLANB7/AlxgRLKFuf23nMhBSsLYbQ4YChdrwJtp5gXIN7nMYQBzdQ5fVadIT1P
eR1/SexBeX+ayzUOswy/aDZzLemCiuWUVADDzugYjj+jlC5PSZH5aUQoaCO63vvk4CrTdUA3S2Mf
rx8trsvGVWxHOdfmXD7bVVr8dLAS2eMcsbXUvXfFbQHBkJuDEnN1OlrUStH+TCNY+7Ed9CJuAysr
ttBId1fhGia7heZFNXv9QHgOVUaBAEQwYtyzK3tD/A2bJv36+HuSIXp1KcEtZAmVzB3ZolVyqxao
8WEQYZ/NwlmeW8XzDk7TCxT1S3P81GWIuJEP5Fsf2M3bolrlfoJEKte+IVKFdSdSM59Qc0kGZz/V
kfGUKJV7KOx82TgYN/soC2POBR8pzAli1/U+UqYkYSmU5uJmk/NieAjY1NW4RTW8DY7S94BxBbUx
OEcg79fL2CMqxOkQNZcw0zScdBHgqXaz0OsY66g8m5hiVMYHjHKTgQb8oAO+N9toX5iu8r93vlJ+
CbmbZGIRq296xx2teQ/jZH6JbY39nix4wrlKS53XZG7EdDISxwOKH9toCz5e+SZ3ZHwvGchA9Ryy
gjWa3CsrcoBFbS/A4tF/jBNVR+TRGbWDO+v6U+u24dFSc/t/ZtoqzrHNXXMDJnn7shleejAoiNnk
ruv2TxX3TdiYZXHRisr7DULf/JLC5NgIa7dAb7prsolF7xa9B2RQrl92zOVeRfVUXIyyaz56ZWgc
GnWsfwC5MXw7F4lHkjMPpBf08P+ebZfi0NNwj5p7pzvafQmRIFWaZ3DgOTSrzNnYhjunkRKDJJ68
ljCFVMb1DzTGTGtVKyovAi4kIgaYxu8hhadfKsGvsMAf/DUwxvww4SvwPOtiPAHkenfC61A6SgSE
FJfjFpW30X9KidTFQN4VVXnp2m55tdLeDfomtt6L0Hpb5c3d7o0QuL7T0FEv564rL4ni1PumVfKX
RhjJ/vHRvsVNymWYRdJIefMuWJWMdFR7bRRjeUktbf7sikTs5iFWgqoc+ZSXcjhlQxu9Wh4CS7Vp
jl/zqB+fBqrMd8czKXdE1coVDhvMXgWartL0fB6s9ELz3kYfGRHHX5pVdT8eP/CdLwmeP6AO8GiA
nG65YFQYaJpkFyfr6OrbtYc0zaYX6e09QJb1hscEG8nweHX9JKGbVm5cZJe0wF3Vh3SpvWbTbEH7
LbLp1+NHurcYipe8SOm5SIC4Po9ZqnbWvCBGU8y68w1cq/JCNuY9jdUybHyA93aPyMAghAwS4vTq
+wvBao/V6JUXD8FtY+7qneJCDXz8PDfZnBToYJAAV0B2E9Ygz8EtUqe08+rS0h3+bUa2duymYvpf
sizRXjU5ko/Xe2OiXiULLAgump4QKTgdfOd6A+fIdbCLEdklxH1MAcvvaRMSZmQpu3Q20sJHqQ4x
TDMunOcq1D3c27MFC6B8HFuEq4RoHdyUEK2JTDQF/WVmBgi3CcnvXTOm1r9zMvRAJbra+1nTcQ/q
ZrSehmbs4r2m1Q1SfVHopL5ZT2HAKKVGNKAdk9fe7RmNZsKkbTuXi/F3Ug6wTTD3CmkNZmr9Qc8Y
LqLRkHqIQSt5HO0bNCMTPx2sxNxHXV+e67HuapDecQXZr1v6eV+O9fTFbg09Ohnj0P4ypDicL8CW
Nb7aj26KS7JQx3M/eoBbM5RbK0S2m7H33UGtNH+qRfx/7J3XctzIlq5fZaLv0QNvJmbvC6AMyaLo
5HWTQVIUvMuEf/rzQerZWywyWNNzfaIjukNNsbIAJDJz/es3SH/E2MasvWX1UI6DKG9V7zXJ+Ykn
w40/ejAIE4m2xeuAW3dsPmlLbNyTFJvQhk0LR3hk856Xl7TVTjrZvfISAZSvCvjVxhfO0PM5oFFc
JCOq84PeZ942aBAdOJ2OWNQ+pR98aUvqsfrQYME+m9P2C2ogzUN9XBRDOZSlG4X+9WyYCncrZK9f
4ObtX7TaEj/6fWLcOYGQW7O27bsYj7tvja+MqKwHU+FCkMVnuMLm17h4lVGVlV7Y113B4XZJLhEv
9BcLzrdb28ut7xgd2DdvP5tX3lIa+PSiyHXmrrnrUvHbLugSbhtUq4VrrDkWxwIj38xNhy2yEHbU
ZMWXt4d77flA7+fR0FT3mA/Ph5OFZiBJ1lnkTHzOJqsYwrr19Z0m6lPC9ZdgpgcnDSc1pIqsQGi6
n49lUbUujpTqYDfs/6Efe3O+UV0V3MXLYqitXzddfe6zDvZhE0z+Xg+SeQypTvWN2cLwJPJc5F7U
eb24C/DgeVQo1EGSFkNueydr+xO7+CvPAntglParAQnb+dEOUIvSG5pOykNW+9MPmnYWHjUDxn2s
XPryLq68U+eGl0diG04KbySABZ2RY+HowvxSc1vph3iSxhb3IRIBxmEenoyJ7vemhA19WeAedp7O
3nhhuEK1u7cnxLooH60Nq2SITY/HRAvh6JoF2svVxk4/OJ23sSyl7/xE3WR2/sOpinwHA+AURYYE
65djsh2h6UAESSfouHbFfVFWlcuYSVKQPdF2KXwqFn1zuYyLxGo3jUsg7T5nJuy9KhFM1Nh3BJbQ
FiF1ZdtxsFngcPP2qml0wgFOW4AGxUm/Yz6Xn5dVO0+h7SbiSnOzKdvrlTt/XohfKkIxgbG1LokZ
wCj4KISzXla3LOnLXZyX/R0e6j06LYUVgOWkDX0UwuOYBqOnDexUvvpgO+UM62xav3phjsOtOwTD
98aKF7I/0DS/dxIQx7Bd6vFLYRbZNy8TyXI3ulqWs+uI/H0FL/3LPNrJFZoq/0OrzO7Bje0mi5p8
zN5VRpxpW9mL4GHJGzeNrCGO8RevpuFJxp4awxLPlLs5L6HhuLZ4j/Zf4f/vLPZDjJSWLVY3tIOe
peI+0fuqD4dkhqZqiLjEsD8bhzKcCrCqkNa387EJ0qbcNDIePlhJj1c+DI0i7NOEm4MqARKETFE8
QdfgVuFLKwm2WAxPkYdUBqC5Pq10M0qlXK670uufqHM9CO+y6q49XYvF1nXqsd/no0jUrq8mv49k
XioeW62CMRxQrHUbLxHGnn0V15Fy8vCxzDKLTnmrxiXK+EIjfjkjWQJCDeN3rRzoZrGNlfKdE5f5
dE3kQC33osf+P+r1rGDzFba/RNTWusme3gfVPhmglEJMbGNmFc7ZZYRmrvjmj/iPh1ZueFdFPuIr
A/eM6zcmV+HMv/jpNnNy4xvHk3KmHs/cLmIX7+qob5u0iQy/yY1tOfhZu5mswSmjbqzKS1VYbr0R
JDLgxGt22g8Key5WpUJzEdfXZholYrIfUQaWZagJUxeXyTJqfjTwnz6slKseViFQEjZ9ZvZbmE+F
GYo0q9wQTE575035nO4wDRvELtOM+AGivNutyqxZj3h4OAnrluDDMYXpyITz5zYlNNAePmXYc41R
z2mXCWsMhEakNX75oWhmkZ1Dg+nu8I8uvuW+l38fltEZQg5WfXHifPrKIRgkgLMCNo1oP477lu1K
ctKNXj9IFG5RGyTZpahPrrCvbHhIMGwc6RCys8Kta/5v+yu+mmMwD/ZyAPypt9S9y6bA7XLTeIY6
sZS+OhQ8WEAeqh9ojs+Hqi1rmdVS6gefvetdWWO2FORqPosD8g/+/qq9OmUBBcMAeGHlhl9pojjB
LwfTLNuLghbCRvj6sBVVMTx4uY+Ga3ba+7cHfeX64M4A1dIHc1ei1PPra2rw/YXF7ZDpenNbaVB+
QyCs+nM8y1NE6ZckJQ9ADphqBQjYJo6V+R57RFcqfT4Q8CNUaLNjsMSRuuGFy1LKOUITpV0vhpNi
kO0v8RKmqLF+kOVizOHApvq+Ywn4YReq0k4855cTFybkSh+CmLgK4o/OUGUXx2rhbMmm3dZfHPyz
L/AidIfw7du93s7nOzN6nvXimVErDfIIRZp9r4jj2O8PigD4yLbpRNd1WYUNz3fTJCzib4/3ymUx
HudonKTW/uDRSUDPMcaQQHIHXbDFtImVbDPyEbdvjwKw/9p14YEGPoalBMeOo2mEveJMT1UeGvrI
c2Sao3YBFE9+lqFlRb2d2dTpeI9Bpt7lZhJfdN6U4YrgCqffOFKkZQRJuGg2gdNN086ZDPNgO9OQ
7SCmeh8quzQ/KvxJvY1eNGoJnSwTNO5VZ6pNDDuU7BxVex89WzbYkTcpHZwpNyZ9E+utaKI0sOtH
N24bPRzG3s+3ba0lD0IMoHTK8psPpjcLM9L0Jph3redpRth0/dRELgGfKsonzZ+2HWHY3/o81hOO
EqVZhlnqwmOcqoG8hM5w5J1XGONdRYlLmTn3lrWr5KQyrjK3rkq22okkHIjZG1Pri3s/TtW3wkxU
vu0XgpLCIbN98oDsIC82HY2aOeo4pVShM/nuXUucVR51ZTp2h3jWAPhEkfp5OPDNUmSdZJJe58Ei
zffcdIQOWu5236ckMLW9SpL2cS679D5uZF+HrowlLf2p7DiDidbTQxgKmDh7a92Ot0o8EoBm1XWE
c0t1OzYwfCJaIn0R5USjYLjSN9ohMez5owYT5mE0nPHMbuY4DtmN+q8T5yVzl/QkAvZVpxW7IHV4
BIlc8ErTRl3vsbIO8Ak2li7QtwkTytun49Dh/BNrxnKY8nwtHjqsmTcjHMZHUZipwrl5wVjSLQt1
plt9LzeQN+vvlSPTISzcjmKkT+3ijn21l1sd36sPTepa98yq1txg06GZEfrivIpca6FYNvDO5t/5
EGCzog2ciN5+J9YF4/hNp+FBVx429+pR8PyN6O3J6IwgGQ8ySadNAmxyTjWVtWE8xPUmKcRyMwqZ
knf5fwBhIepBNjVQwPBgjs22pFeMBhlE42GsWiOE8hpHetudov6/spSh7uesvy5lL/GuAcf8IDf9
7lBZIr1EmiBvrRUDycq52MBz7k5sj68sZSB4kA7Y8eHJH+OG+uKPRpKnPUKKzLlaxlErw9QXzd/G
loEWYA1ApIAdwqU9f25aHg9DY2X9YZlFcVislbZg4+/89uz46Vl3ND3W/hvdsHW/h6T8fJjW96RS
ddIfcLCfrChALnGFHaAtQxx+PRmiOJ4OvtbLb3pdSU6dk8kBgDegjEPNK9yvqvDEF/hadh/aWitR
B8yJ/ckoOdJGi4OxTLhQkVSRrddeirJ+yR5NIRN1bhOt+K0y2yzdkrqxFJux06iGlZipR6qxH0WY
kZOQbYSC3Q081st+W3gj6RFd1mKWrg3xdWyX/vWo591jXyzih923+Y6J2KoQdXE675KBFJgwTtOg
2Pg6frGh2S8EALHF9QEJEsABEUfIngANVGinZLova9GVBwNf4ad2iVPN0c0ldEsVid4dkjZQRHn0
miKoJs3OVWKaWxylyh+VLf33bz/Tl0cpRoXlzflmJVEd2xTKtiraQVq8EHYuPiSzpy7JkXfeoaSc
TpxWXr3AVYBMM5WOwHHXjXyj3A2WqTtQZrrZzqS0v7Ux+bvFQzoA4gzqtao5hc69doHo6eAcc18h
7R0h3FlujbkQWndogGmmUOiNeLeYVvFRix1z//bNfO1EQcEGBIj+mfrWPn4PY1nQxmW3863GmaLJ
F3Y4gPNHvVtqURtXcxNqVq/CTI/bHduHftPNU/6u5wQdmZke7EQ7tGd5n+rfgLM0sIiivCYIYDrz
cjN4sIs+ftcSz3fruUl5ybthXLSNXZ54Uq/cMzCg1RwTITJmAkcHMMsdUr9fuuFgkxxzoC7NzyjJ
pgtZx8nZ27fslUmxsnBXcjEHbPDA57NelyRCjmY/HEyjUZ8AIYpiQzkIOqCD17m50DalbeBt/vaw
r+wDwD2Y0mJVCInlmOSfBG43Z904HHod3qIjgQJ8ocqDW+vDx3ys/ROX+VLcwhwOgl/LMzy0Y0Sv
o/uQ+oU9HOJa6Q9m5iysdVrtZpFRj/alhPd/n9qduiuaZYlGUlmHOfcfV8ABkKPGPyok9rP6mtvB
8LEXqYq3qCL6T9Idmiui3UmdbuH+fioT0TfbSbjtxbgY9XWXatoH2Slx1RlJ9wn7yuIxdT1phobU
PrkpSAEVr1HWu7lCTxm9fZtfbn+siWvjbPUvpEw5WtN8b0oKe8nHQ60FHvGrVUJ/2TwVyPTyYa5s
bgg8K2scXs36898q69jtO90q/fxQlMOO3n6DsGFUn+LOMc9r2hAnLurllMWHigYTpG4oQ5g3HA1X
FY0D3z479CKZ2F6mXaaLBmZsUYSZMD5CHDhFQ3mlCOUYgf/8ilMiOjpunMQ5qVa16xWHBnPoInL7
ZMrWTRcBIUqOJd+Z1MT3bTyWTy1FYRvamA9/QU+F5blZjWioiLvU+i3Nkv5vZ7+hE4JDj/KbTvwa
5/P8fvg5hDsA9I6MwwFMA1HWCjmeemNf3vXnoxz1tY2CkCV9ZmllE/f3fanNGTVYnB9M6gWYfv2w
G4O+3L89gV9hULBT0UuHGcBDZ614fnEkU6eDdNPu0PcY6mac2W8N6S6bQavLc59m+6VrJxXM0Ww8
tzrPOGv9dP6s94YbDYPe7ZXeO4ciyIMb0aTFiW/3cp1evxx1OYSon5KQ518u4Honz0u6Qw5PCcK9
6eAxrPfboJB/27Kfh8wT5vC8wgCE/DwfytOmcpm9pjvUHIzIGesmYN7+pI/0utw/P2EyDC3inxTY
9QV7PkxVWaaKK87nNoXnBjRSfK7odF6nw1TjEZHhjSuCbktXxKSzNmRbTY3TR6ncfA/Xrf0/3F+C
/nj2oD8ABev9/21hUbHWUcsaFK/Joh3QpA03BCrK3YQ/9Ykt9+VKSYcc8i8qBtJMOCM9H0pKqn+y
RHiJlNWF/C0VefWUbd+ezi9XSpQEEEZpVK7nveMuj+lnshQGGzt4d3pGmd+HFnjWRsJK3LZqUSfq
yVPjHb20NXZKSU9tcpidovuE0Kbf2HOPfWyjvZvM+ZTJwCvkF6YOpHzwKnYE2v/P7+JAirBqvKA/
IMfBOoWMvDr0ErM8a1STfBKVmoA+ksnbq9GtLvvJqw64kMtI7/r+lOzulZcTSjUdtdUR+aWjp4pF
ani1A2pG6yeMtWK5xE4Vh8lengrCealS5ggFfdsJEGs6KLXW2fXbRO1kMNSdL7qD0FrvQ46cPo2U
kkS0e7JzaWxl6fzeLwkkj7R+Lj9pnj98wp4E58ncAlaKpob1bDtT8xDDB9h/KodrXSaP3msc1DDT
QvNPg/lY3FWV3mT1CxCiGzvepVnMmRO2aAAvSqsdIqMw5J4oJRk5g7G8f3vOv/Jmkb+ETIOYOWKu
f67wv90bG9drgx1xOGgllWUsSmtvtt2p4ubVUWghIOqkX4vk8PkTcOtyzg0lhkOCe8KmkEO9dyaR
n3h/X5lTsKFp067cSBQmR8+ZFL6iEuv75BQYbVpx9tWepbdxaP2cOOS8cj2MRAmDbxRCuWO7YuHF
xmjTQDuMCxFR1dgMm47U6hOjvNzUfWALqk/+RcjJ8QI788V1v2LVY/ljFZpsY4N0gMQoa14iGind
Pl20Ux7Jrw2KqJ2bSI0GLnN0XumA6LMmow7VYD/tVD8nUE3rZpNO83hhjaV7J3NNP8Gbf/nkUO3g
dwFHhHWJPeX5/IBk12ZImUhM1qb3XYNRW2vWX8iGSE8M9KKRz+LHIKjguDr884+WwLqZ57koTYfo
Bzl8FV1j4R5V4idjFkr7kBI0n++asvCuMqxSLhOltZu337cXV4q4dwUSoCBCXHjRLWg1AFQE5O1B
tbkfytxaNtJUVpRxoD4xfV5MUoYyV5qEBaeIMY+uVeha0Gte3B66YCyiePKMaBlJav/bFwQfAVMe
DKQQFP+M6vptARlpWI6BVqUHT+/cHdKyO4909W2XxB/eHuglT4XWIM8M9GDtRmJ6+XySDCWZQMLO
4oOZwxoiXjXxGtKsJmwP6mmuq4hc0QL4fJnzeDdb/nwdzO38Ce+u9Dq1hqEgnr0mOM5uS68kbaOP
vzv1MK8SzNqz0bJjkHH29nd+8TKt05qOJcQa3mHkS8+/ck7UY2rHvnYxw0i4x4NKaaSYuukhsbvx
mkS71I0avR3+bvQXSzoc5VX2wtD0bJ8P6wYjtiR1nB4Ky6lwSZJ91KRVuyWvuzjFi3qB6qyMGMRE
wDqsvSvR6/lgk4inZLQXi3NLVtynSC1ul2qiIjdjhyz3oDCK7Gxe5vhCoCsaIvi1S/lFDUt7Zyhp
arcWnjr2TZ/G6XmeamUT6ubsVhvHLp0RBxyttYBKAy2IMvw+O2xVda8LRa6rJ5wvxfXoZLAB9BJh
Xphp8wxFscRQDKqAyhz6P15MsG9eZvpmaYbGveyC2lh5C5JKzBN2k190TpzfxtLzqigfakHWiptZ
cqdw1cXBv16GzRSPrXMIZjV/CjhNGxutdcUPNZjzHYHbxO8aHWWO6mby1QJhTFgeER74rWoGTT9P
SuxPeCEyW0ZeGjtFOBh92keJ6RZORCh8fTYKXRCdE7cb3hvrobSzcvX1yOWlMIvYjOKibESEJMiZ
sF4kHGs3oGAisWZJ4XCU0+BfkNQZP9CKCZxd7I5NSkmLvisq1OyIs3zR4GqkQEVXlZfSbOO80apN
6yzutSPapTsL7KVbIseGUbB10z777Nd5o87gYbv6bjaKhjRI1XfVnd1njdpCgos/aXoPO1GSR8Al
5Xqvb3SLXhj3XKoU6kriPIhgFLxgCIBxTSjszAh9Vdctm7OZPBYoCUgdIjcFPy9tIdZTlN34tShL
RaRJoEjjmSdH+2yVub8zF2V8abEWGXczkcDXutRKbVekZfGemDS1m1PH3+VzqSebESPaG+60/c1I
lXnR9q13bgZjsB16Q94G41h9pEq2d4HKytuqmyDVe97HeWkqvh6uMZ9m1xxUhPEeUwdZDc7us/2E
2RELjb50Xz1sx741HhRkSXhfviM1HTCyNqv+a2W6ybLT/JHs9CZJk89l0mWPAOdTEJoZC9ymajyJ
SLlvwClw0YYklPjWFM2mTGzyS0sY2i02FfXGrJRfEmBouSrMR1M+tStEhZ62+9HwglMrLHn9dfGT
5DMt2JpfzhEbba1aiDTUCLW/UYEciHBb2q/0VM17m8S8r9ywOKc1vzjvrSz1q21u1iN82KK0yg0c
ncyNktawD8OSxUGUCtPcG3Ns1NicyKniYY2zCG0V0NbGlb/LbhsAFo7Qua13YeOj12rV3Jy5XqMX
2xJr+vsyaNbHXtf5hIJB9n7oZlrLs66h4EeF71fzuUAlB+en1+W95rbFZ7kEXb2h4KNCmTUAz72F
RPGm6NJChu0MgyZqpVC0dJesnKLMmNb7PXV9dl7ByDMjv/LjxzRPjW67EGAcR5x3ho8Gi0lJQKsY
rmLNrr46fSurHbqo+H2aLpUfxbAVg6sGdvBVELfzwSwtYwwT+Eom4Y3B5IZVQKR66DvZPG0dcu8P
lJLYZSgR5+9GTkYLauCRvvhg13B6WnvIPyUT/pRk9aRdfkEVq9KMw72DtYIzW/a24SXso84o+vPc
VG6Ggmoy76SPA3nUFWb3SB6g0+NolmDhE0vORDvFJQX7QOvaaUvNVHQbo/GS97yIvX620Kq+Um5a
sibGGBqExIH3N/Ys5nFTclFBqNSs7KidhR9OWTIOu4bqKAmdNvPb7ZQ5ZJc0iE7COh+baet11tKG
3ThlmDkLPzZDH6K2u51ZHbHT7pRvYw2UGAPUp6zhNehZfUM/kBABESvHH8Ymy80w66HHRMvEAhvp
S+nX27i0YB0nGWZqZZIbdhRorvMQ25n/vmUXEO+GIRseR6bQrb1oCybIDj3QSFiZvMqbmfAcW6bT
lS69mmfaWe77vBm6doMBSA5e7WrFvDclrNmNN3uif9cUmM6867IZUrkmDHZeSPDNVVAZ1ZfRaIhM
z9Km+dppJjR0cACsAyTMORV2ZEGgrkEcjYBCKFLWhTGXkVVmTUc/X3oHO7dEsu1YnzexucRJ1JsB
nHiPvLUvg2/A4NUmByysWTtobom2e18WqX7nsqweLOLIqk0HWnoFv94u8bkHa7moZ1PPWW/s9osr
lvo85W2nwU5OQxFqST0TL1HgshVBGuN9781YXNs+QTCh3nn6Xp85dkTJOBu8aGq0buuq5rEkRZN0
G4JTCzeEa9fdtU1u9TvO2aYi0F46T2zfzQ0Y7mKfGaw9MuTWjN+hG2Vy1wug0mu7Dxo7dIOsizdB
IXifpe8t9UbqSv2g+e7yQ23ymzVvFUpA2i/FyHYLMfbS7z265Y5D5v0GMn7t77PMI/3Umyfthydm
/reZ8c8Oq1Cj3VQLee+0TYs0uUky/DN3oyA/aD9XxpKtYSb9E3Z4erZr+6B2InwPO+cM7RjbUTy0
urcl8a6SW8nZ/pt09Pwu7e3xh6FBK9ktMDPmyEo1GAleh7K+jafmvjeL+hHhRUbcdYXeHgm8me9K
k+2Oexdb7tZwkrnammWdpZvMaKj5gtbWrFDHfQvmazNN17Yep/MWHEIYZxY5v1SgRSv3BDTMLJH0
KtpwwLrCDpu6wVPbWPJrzbV6OjtW6T2qJQu+ZHhtfavHpXU3Bm2oatchS/hA2hakqbLBRiLR2xEp
JObv24D0gl1jDcAZuRbDFi2ymRjUfimFFhEQYHUbWrflDfLMzIyWFJ6tqdrZjohxtFQ0whhMIrex
MNQqHGk5mB813hfLrOwrODpZdivhx+SbllMgzp62tkyb0mkFhAA3a2Dnovu/QhLC1kbUE0th0xgt
XI+EVm60iBapftqyrjujP1QoPdrgRsdA9EvXBdpHp1BOGzaaMiZYQbaZhZrhNj963JA+68ovLCix
7niZOgY3d1KddtX2OjbrRTBr90Zu6teGVRrjxpr6WUQ4zSwHVy75e3M2sbhQvQUfNuiaxdzQkox/
5IM0Piy9nj9oeuoHW0sS2xd2vqx/uECqVlhTEBah9HJ9DqH3kkKUFIP1lELSKVjN0jkNK9G3cUTq
a3OAYzqXW/JDfGtTOVQm0dhbTHCrNtZDXsFSvFFlKiZk9QUI2jCb+ZdqMOr32iz7OPKK1asyrg3t
oYwLyDjFINwzJTz1UGau93Vmk2H+q54+qQ0E0Ea9dAzBGzHLJsSzykWgCPIFIgrW/pQMsi7PRlpo
PxCRFExe0Q3mmUwDkiKcOeggIkBxfa+V47wlAYHPWPS0aiKvjGECBGNVo28tLXzYjaa2OewUMr0O
kBzQPhvjHM5XNg3LBfIX7EuASMvLIbGML742m7ghL4Nzrs9t50WgmdqHSod1F6puLB5LMZKuXOtB
We8lldCd0yndipqiYhMUnQdNaMzIfTorWtXf2r3ZW1Gv8uSL09VjFxK20Mgwxz7wgk5p9lj1S+Jt
Uqw9vmaJPxykk+VgYwuwXughRnVuqmEk52ASjZOHMUau33xllbcTRF4tnCYaiZEy41aLlMfxPJtn
jcQwggGNM8xrtShzzMne2L7KzL1LnNhD7eHyse3RSXzLSZIPIrZfcSiH2s1vW2GzBiRq6VSkoxP8
NoE/fJiTsve/FW6qftRV1aWRITBlhMwKwSaaC5zGQo/ZmWI+lDqf5BB4X83OK9qzRIyUovDnnWVr
F7m6Upk/+/jrsnPCpVrUA5IIfBq8LkiQa8Euu/FmX4PqNTROHY4kAnww4zTTYAln2V3Rk2Qa2kPW
DDxr3fgAyG597zECaXat6cXO1ktmZOEA4sEpC5MXsOtaGGL/YqwOY/Q5j32scw2IXmd/uUiTMdnr
Iu4+gYIa72wpi5uxJK4kHG2vJVAojZc1e2Q6E0XX3Ht2NkS+J5xbSdeUrmHlzCeIRz9Rid8R11/f
DdU4GyY9yuOo3LochiV1B+sCKCGO4sHpCTSd2OFFl3OWd4zY2UnhExie2+2+7SDJF40R7/JlDiJ9
yoxb2hR+pJLG2jrKWDjRdeNFZqdyH+s4ivo6BW+4tHLateADv4DO/3yc/it+qm9+fVH1z//mz49A
UjKNk+7oj/+8bp6q9518eure3Tf/vf7qv/7q81/857v0Udaq/tEd/61nv8Tn/zX+5r67f/aHLTO0
m2/7JznfPam+6H4OwDdd/+b/9of/8fTzUz7MzdM//nisgbnWT4vTuvrjrx+df//HH/iB/IawrJ//
1w+v7kt+731axfdNLZ9e/M7Tver+8Qco1590uFcOG242zD6Qj/Hp10+sPwFRybJYc8qBP4Biqlp2
Cb/0J6poBFCkbMARW1HIP/5D1f2vH2GGDghKOAA8COSm5h//c+3PntK/n9p/VH15U2OYo/7xh33U
8AHhpBVJm3o1MeDz9CM4aEpTe56lhpdgJfLHhJ25lANh9Cl0hwzE8pPpzuV9hzAsC7PAQu8wicHo
whKwMnSU6giK9wRxY8Kf43NnlMlWwRCl7ef1k4yK2aNebQfD26EDuJ7MxkEUEusZDNuMWS0bLR4i
5nd1LQu53DSNyKqQNaJAzphqH00aUu9T8PsU4Ujuz6EeLNc6/HhMtvGELyIhlr2hU+qHmZu6n4ve
9sFpYD9aIUcwLcpHL8/DrkTME2Jq1ERF3i7nZAHrJxh9P4Gz395f7iQ9IyiD4KiwGl7IodgovQ4C
aL2fFufMFQjlpHTSc1+R40X+nGAfm8udBL5nJ9GHiwK9jsimr3ZJJQcd9n7qtPgMg5zqStrWwRVd
ga6jeKpjJ9iqwLq1FkExUg+S1bNZ3i0wGjZelvZzaNO+UBTbkOqEvZzAp9cZ8OK6gDiRG6/Rtccz
hO5vrSZ9rPfVqD0EUKEgBlrvkKdUkZFoH7KKs5bI21Mg3mujrvPcwFkVcGGFMX/DcJ0kyYoMRuRe
swaAVTQ9uxRuURiUgx1iBWHsf3tp/3oxfn8RjmDRn0/PW11e6GXj6HHc2JDlYE2a5tT72TbnG8iH
+qXptO3GGOOE6mqRqGbMU5HDR8j7i0GPcMoaWzhXTn69D9D7hlCAWL5zYWzJS/N2b1/fsaXWr7FW
EswK/q5e2s9vaKUPTezLoOExzssOEj1FiHWh8GNbgszYQKyONzNujrslKK7yroujpBqyR69R+aZM
NDPsy7J+Vy1IgVxOvH+v7/zz28GkpA28dv6gWz3/dhKVWh97HMZ6/7MLVHfo5LKAkGXjGQE8f68L
8WswKutVjgI34lhp3MT06dHH1ntfLMk5MzDejUVxykjytRmFYQi6aZ/s5RcppXIWypa9quGFCftc
ZnFHrd7M+6LMh8iZ4MIvRjb92oaf7cK/T+OjBsuvS/PQ9/hodEH31xn322vjummddxaXNo5ZFk0V
hv21np3KjnCOelYMQ78eWgLUYv6hNfd8mG6sc7j4br1PvPO4v/PluZA6YEWwrWvjUMhmO5Z3Y3Wm
aZ/7dt7YDVLcJtsE2g9d2xky2JH5G3XiI3qBsKqtHSl6k/EdRHF1B4K0k0cpxeCc7fSxITlwLyz3
TFrbIlaHVv9u9/Z2puMdq/tSLOeIQPzC29v2t67dJsG5KN41jhM6wE1FZexrcWvFuD8P8yXCQiR1
Y1SWTpQvDRUEKFY3bp063cUd+n9MRE5M7J/WpM+XzzUTDXYwonZ6Esd8JBmoQFvSvN1nEPt2lDUJ
Favj3FYZAV1Z481Ra7XLrrZY/IHtjbDyR6xofbACxynluT4W6VUKirQX2qzvCQaCmh239y2hrWFF
gtoOWAX+2NvLxatfmywbEgFR2nEsOFqayBsd5tSQcj/7CN1DG0Nu9uVH76P1oyTENWy2iBE/U9or
0Lc4dPfu3a37yzHy/58p//hJFv/P/zm3vThTfrhPx/vnh9CVXf7XgdI0/wQDgHuLhRe8orWJ+teB
0nD+/MnVwFyeTu5PbvhfB0rT/ZPWG7khNEVhCWDB+a8Dpan/uRJR3FUwvGJ1MAf+54v9Lw6UR4we
JEEYhLOqHkv2h9ggN2fSjcvm0rieLv2b8sy8AWV1D93HUzK650vrv8Y49tS0Y6lPSR4bl+5tf5V8
Csed9vXteX/kb/Tvjz46B2Ncxeu58NHWpXcnLofP9WW90x/iH/YJG1SYaCyO/14R/j3E0R43jo7X
LabSL0k8yW86tGBbL87kNuulBKkFWQANlxMHQ+1sNpU6JzFAnI0KXn9h9ki3stbel/2E08iYGf+P
s+9qjlRpovxFRODNKxS2aatWy7wQGs0I7z2/fg8dsffTcEWze1+liC4oqrKyMo/R4qQo1VKoJQKE
QEjQsZeJgshmjWUF1V60TIjcFYnRRLKs9zwobBMbFXrbM5Xmw5fTVGi4XQJVjqIk6EFqW9UlaYMg
MJkKvvYykwgG26BnwdBN/tUrsahJhcBbWdmmhAoHX+ugyUyUUYzVMcrKQJXhp2CKUrrPgozWGP/S
1JnVKF2hg6soalHSBlYmA2MQd1Rp42BWdB+F5xMEUj8bWcg5NQra6AkCvYIht4r85Fccb3YtyCdN
2Te/6bytdS/iUzhrobKFVCJ/RYeA29VVVZhoxGa6EMvxAQVxiuRzNlHH7Ec89JTZNHJIuqZm9qje
ZdexGnmd8sMeSM+qgFoW6tiU53MaeiEKhgBYsklT+VNCJxRd34TW0g7E5z6gfDuGA4oZckIJIKvX
a6yHXpWCUoqWQhtNzTkcfgnc/OyIK98gi9/tcc+B/hyTboEd/07M/7eOFqG55XOpbdEAc/l9aImE
7lUApAhuQI+3wuII+N/vL3IItCbQZ5q3Anr0I1pg+6jVh1Na4NyB23VHokuQ7WAAq3rg8YPgTRjY
LIRORqlTd3n8DAy7slfmPOdbHgPkc4fmXsm4EuNSeE9pV00WDG5QcZUJJe1E8dzjbqUg+wg33ntt
Wudt+21IBaxDMPcSzk2hAa75QcdqzRjPFpd4c5EtWYgEDJ1OBdAfefyWC7zC/2Z6fvvvQ4oy+qqU
MrlyGeqKX197KdWn2VSwjPYAhOtZqhyQH6GDEsUklqQ3qHFEOkiOuVPBSnRKgWOGiwbzApsLtax8
qEhAPgzKi289BXWbZkuA4++8738Pusj3pAZWV3xWTy7KoSTtzr0QqjyR0gCl4J3wu2WtjRmZf/Cn
GLm4pYgyGhoB609u1JlVdUUvGhKs7NSq0NxUaxHShpMay3oe7CQHCKKQAkZGLZ8l6tS0VpU+FfHG
PXRlNSzhX6hr5NSEPq/Lm7lM2p5kHJplvxQoASi9/fht77CnH952SUxgIG4AScd4dDm1IfHu2BmU
O2qAyR/ifWcLRq2GWmq3JNd6ndYBE1Lhbq0dSoJW67k0ntBktEf9qdLkg5PouKLttk7aBZz+ny++
vJDJs/hHVOPRYItM07qiQFxnn7aZ1tck/+Jy0I21DOVFNVFDRi1/PZ6RtSxiSfOZMVNQ/omg5hJq
qH+C6VcPuFRAPl2oD/lzpo5op8jRhn3vWphZSgXULZU2dVtgA5rIvjVIa6lAyyCaco5vbM3lWkBd
CjV1wNcEsoJRRNMz21tmV26t5VpheU/Kc2Z1jmygyqsHe3CE7S0C7eLi/78vuIxnIAdBObGZXDQh
1Un4CKNjBDVJGXddA76GuCBqknANFHQc4d2NdlorAGqi8uzG6r6LV/y0uhfRTZRQaPW6fHIzKdCa
NrnB7fQAho4BqIIKkrIWwaRJ2VX5e+1DoKAELzTmjUSQzDIQ0fpGIzHEd5kRV1HzAUU3WW0ESU9j
aPq9KVxFZNDo6WFyi/EdYisaUl8Ck2YjqDqD6xrA48H3sKnIrfOLnF1ZqVPLZFdO6OTkDlUAt3Jp
4RGYcedQeInGVvWnW09Dgk0+s3jCnOn1OKQhreRfGEjm9+gEipDYCj+lMdFqz/am11Y2k5jdgety
mgV1xybaBZRn9FKjcyVEaWR4xAYqF5x8vrGHGo6dmWQwISxc9k0mWgP0UYb+gnSnH/a9CEicR9u4
jOJD8aMmiE/iwLw0Svs+dDjmIGijowtz4PrgM2DafVlM5PG2W/Qg/lkrS8CcIofQYgTMFvsg3Ams
Su+THWPFuzbUshNjAbHyIX/S7vAsvjT7/ol1t7xm1uLMshaD6iWUSgOM7FMnYMOaXs1Q60U9IdHF
Ww79PvDmptSZZ2os9zT3PrDnxy99v4H/sD6XquMMGlZyk1aTOyTtfuLQQ6N5YANxqEGm2Kzk7jRF
gq30c7fqlhU9yheA0sisJsgm314BUX+tlcs07LKqfg/iEUoNkz5IVwFdrzbyDJopjWg2ZUXntm7N
ktYT0KqLCgsSlgwDhKqLMkb/lAaUpdNlPzBylIQRc52ohNwTOj9MEupSfJh8l/Ecv0J1JH6rBpcW
j16rF9xT0CcwB7JGvtTFoHVbFgkr3ENQ8H48RWtfZ2lnAarlIHcNYgjqWFrJdObAkAA6c31Gq3W6
Z9K3JrYwU6oiOjKat8DDYN8ADZJuVNfnnPOHb7SsWnp9GlZ1gj1ew/81HUjWuzAq3ng9ds6Yf/j1
e5nrW/4FlTClqJWSdeEgQL8DeTRZVR7ORM0M9HRwNAypg1cbJNxCrYrAYJLQXHYSJlbwtj0HZ/kp
1tgEi1ae4tBgPFFCr7zt1IIHNaLw+1YtC5jd1eC5oK4qtnrfMPUFsqWQrOO7pPmMO0i/brzO2tvM
qcy3t5lSSpQbH3OFhGXsLBmHZjBJajx8bqyGtQEWF9hBTloQ2rFhRqc/KEauCTrgHFqF+MDoX9Tv
0AicTNsY7O+K5v9C0uL4GkEi4/s6Gd3AN1vGe0d3TafTM+5eXoUwcckUyIA1wGSiarfLo2O15ZS4
9paLYwudYaZIRmQ+ZWbCVjyhYHFGHatNMTtu/qGfVt0imVaAMkpAmRvdVC/faV1++6ztntiMKt6M
1JF2kZGohTrospWpJ8imaCz5ZLTGlEj7K/6FU/v34ym+azb/9CDLZBuKhQrtSaMbowPef465weRW
id73e3qrz11oiCaAZCyQkmplUg64uuE12lO0WaEOARvoQmW+0rfOt1ADDJx2qyG+8uWXzEVInftU
x0ejGzE+4KcQE7s1kZFOnTl9xYBV9P4AhNMndyh7UygcgOLCwGRH4DYUXOLteiBC7UyBPkp7yKSm
wlayOE/LD9O11AqA+BsEO4B9cCcD8YD6aI1OTwn7IiJr2/gia6++2GGQQ4BCVSdi0bu13rj9pd6X
JhKPbBeRzFL24mt5iixQ0rRWZc30JhBO9Q1m485z11H66Q3nLfEtgqCASIMQgAgyJi9KYDbsAMQl
7AR5LRxwBTanjMKZRLgAQnIyCYrPxIq8G9BXQJfCnNVT6xICEW/oNBPwWetfcglAsdtuXA7vpKmf
Hm9RmBDEKUgHWRhdz6N1uHk2x0ZoDtMIGThwd58TGdUXAKgkLYBNSef4pljpAoDEhUmHB+AGh8CQ
Y2PIblluCeh9iYTKOPQIaDvp9jUIOECxhM2pzg5BBXhTvkXRWtvxSwuJTMoUipsfHExUIuuRhtBF
BBUwP3UiiGEEgiYa8DEEfXXNtwHItEViQolQm7TCwd1AbbQtKvLqR14E1o6phTFhMqQ9YbCrxMGU
5Ld0sinpHNLW2NNayx0qSLpmfaQXKbB3lVsCOx81kBwGbFkdGsOP3idIXQJ2aAHrCwxuoQoibhQd
AJbnnpIAO6K2CIkLrs0/BwG/iMczZkfqq3nbIffQkPIzuCb7ZPpVHiICoSmaIygpZgdaevYBY1YI
s9WmXSsK3+/t3/ZDQ3kJpC4oFIWP3nNB2g/Asd5yFoNt8Xy5lQSHX8Rgr5J6VokxxAjY3SG8cUZ5
KUjtZOZoofVlT0b6kZyYnag2N2ovnnIzfB607qY4nhocfA25mOHvcWWy8yd54+y9K9j8sNGWKqsB
FLepQcRD5YMFjnZWOrmnMYqBmnEBDWs1R5qrj9QXe6INAUjijkD4GurUgskzerWPOkPpvmj21MdE
5KEicYYxepk6RQFgO/JD9N3UJrB8gNah1f32OHbeVWl+euhF+gO9uUzoBDx0q8Fe91iajIELnN4+
+/oLTlFzMHmDNhin3iV/Hg+5drFfKgBJFTUA/o4hI5sHGNPNd4k5GJ3NkXof8iru2Sru15Lj2+OJ
0ZNBS389Hln5+ShaYsU6qkimbB5YdAQXFREy6JE17aWNrHtt4d9X67eFD/JeTuclfh9gUKoioqZc
ihvYGIwe7UPy+B0WoLx/NvaSGws151GZoCrtKrCEViVcmg6ihvJLpYqvNMlt/xQft86OtcLSUqcg
LL0AoJ95MGiVXYcnyepeqD9QiGD2MYX62cY7rSSP9xPg28QFUH6D6D+G8W8wb7ygOf01uJIlPtGf
+RUiecZ0a5+21t/agXjXsPk+WhtOIlNgNNakcA3dQw5AgM/frgn0ybdaUBP6E3XobEiPKCB1Cupk
dZdO41MtpFX2xthx8sblBFUN+uThRmdkMLX1D3J/guZIviU7chc1+2lnLmJc2oL3yfEe4/bOWKKw
Ag4vqA2+/9q3OsfgD9xn251CIbNzcZcAvV9yp9YuQOdJjS3507XVtjQuYfp8qEMWcxXAEBzOjMOZ
xen1JHAQLBZQVz6G7gCyL63XIaLqxj69F1B+ePUl27IATwASDj7r0soBcOsWZBGZlPgus4upmoU4
YfcFYNGtwSJWHpVqD9x/L4JQpHo3tn/yFR3dFbT8s1tbGOx5YDQkukWpS1CjoihSx0aYGnz0BmCz
XxM6UjnhNKGQp0AswhogxikCboz2wZ8WypMSwmF/E6AO3p78Br2zo3/JS13mtGpSH++ABRzun119
Tzu+rUmIclCgk2CeOxLrqaMYrA6jdaMwMiKbExGJqAaX0YZgCCndRgv2jQkF8dNovid68fz4Ie67
+qdpXySyYseCiphi2gUoggPn8TpSdpUao9l+sTB/ZHTU3fQBigZPkOZU3j5QWpGP1TMynEhLoZF5
g5zmAcQYGrd40AZd8IRqULG2PLLW6ipLmA54gYIUcnOYCDURutWQoKxuQNbtB6uddNaWJNLsUIwQ
QVzRH8/J6oeZ7xzfPkw6tQFIsxhzaM3AGMdWg+BGbUTggsx3zgL8KzCBnyb5OTYxrjC8oBxeaP0f
v9VYq7dzDnngORePVKuJh2yrTLyWHN+bY9+ea+6ngdyA5xLQzcjVwLwxBoKX3hFIaeI8CAz0xNQ/
DFoeNSl0WS3MUm/I86AXJqPVdqA+PZ6hGXf70wVv6eiYFklJt3PwzlPSWgAjidrksCnJQS0IiGzn
6Puqiubd6pf4wFtQ/IL7Nuznsb+Ovs6NVjoZ0StMSBp9eBp18Sk9p1/eQaRORfTC1TCr2kjQ1iLq
vY77bc78ZKBjZT7NAu9XIRtTvUfBCgoihIXEOOdwAUkc0CoCM0EWAo7VnppM5T+e2/ds6NvgNFd4
HTiwmCa119ND7OSaLZx1liT6k7R1E56z+x928FJ7cEriKubn1VphMXRuq7fmZBV6bNLohHlE2VeH
8MS/AmG8D0zRBJ/aeLwK1vbmUpoz5TpG9mSMLJscmYhvSQZoTBrI5Kp4jEnmBLqwMZVrDeD7nefb
VIK3JkdwQmbc8NDYvCOQ5Fq4spOiqgYa3TVTQ5NXkT+eYtu/gsW8U4i0MfZKCrn0u2R7ugVSaH7N
M0Ou8Dw4emqyvUJXiiX32f32ZqxfiV3V4+c5I7Zo/Y9kdrpiUvbW1K1dC+/n/LcBepZuk3peII1R
qvPJUpsika+hVqg0ARsNt2vK+B1sRc+VxO6u9/ZtON+rR7niMRyIvKboXC+TlqFbeAHTFHd4xjiC
C3MECUtlSUpq/eYTSBhvDL4Ce7p3L7+NHQFjOikVxgZCUU81XAX1rYT1fmP4aZ8tipHNCDaPOH+n
xqjQ6DAnA2hrQqulXtmpnl4SUmu+UQPtJ1icwaiAK+EkP8Hr4IMlueEh9An7YYe+NGpFhN5YnPeb
5k+PtUgZeS6coNOHx+oIrWfG4La3Tu0cRkW3zw4tqGLrvNkmaqzXN0bFaf6Vu96xNVJ30BvTQtnP
Zolksga4h3pvBbZvbIWmteC7lLIoyjDKx/nwZo6T2+uiCbedY6kxZFBZG0LhWm9L5/JU7KMNDY21
Vu4Sgh9TA5V684gFxOpp2C1SzqSeOM+E0G4M9fH6g0F6CXFzLdZlHoiljc+w+qqLeqTU+UkIIjvj
Tp/U63RFYwtVoOo3soWPDnCEI9w/oKox2txTb/O/ypeNELxyEC/1IWfCb1PN7wvLlsv4NZECoT+Y
Vx2jAaOGHRahAAqvra0JFn4+bej57993WNqg4gfFPnfCXe2Pxz215Rl+OlhgZyjHI+1Au0GFgQwf
EOW68ZJrY/J/j8l2SR0lkNR3x7NyRJ6a1kbwu2s0yLezKLKp3HuFVD+WLqO4D8ONIvbaoIviX09x
sN6rBWDHhndGuClhOXNzN3L/tUv2UhOvgU2NVHWYRgHqGXC+2fuXwoj3/BP9WmGD3B7P3NrqWISs
YeirXExE5B9jIuEiB8p+GdCvRUPD1Uf2zbzwcEUaoo3h1rqE9CIWeZKAFC/CeOVNAvf10B68W7mP
jjHOHdJeK6t2Jye0oab9VVusVTisgZYVaZ7BMNzoiaxEACjT/r1YuBAMcKrFYum/BOLtUW3iXqMT
INmTCYW84otzikt1CM7i5fEcrw64qKYpgwCqKLSPXP+gfCrete1VDCRyaq+owh/2hX0KWxJEmvjb
9wrCvD0ediUhgjze3+8ZZFIyheA2uMfuKb808xzXz8kROhH29KU4/lNmdlhYu1yPJ1VElbQ8Fs+5
9Xj0nzfHv9ScGo/hWy/hATqkAdLvLkF5a+v/T0LA/70YQ2Pw71crewUidjmWkWiyTmOHeq4B3TTf
MVD0Dz4+PiCUoU/6fFwVG/H7XkX+9zE6Q7v/imtJJsIsFiJtLubShUsODxClp6aoM0Oy6pS+l7yK
zFLrj/SL9yI5jaxlxS20hUvfW6DGA3EzoZkNxo8W7ocv7gZhhMKRfxUC6V/gGMTugnO6scTXJn8R
mfJo8ocRytsuACh6fA03zpKf01zQcf6eAaptIbpa42dF4dUrjER6H5qL/0Z7RI41ZjQfr5yVVuq/
dCx9KUshpjtHvs/wwh4YmzNYQY3sCChZPbtyrCpehb185FX/WSRw5JrL6MGhnOsQzT43KPRXow3i
3kpqDOrR3+88KVTAlzVW2qgDIIz1FWi0lhiC6aki+cNp9THQQ6Pc2DUr4CFhKdhOjWEtDwWGk9RQ
D3E9m4zAEAHOF8kJKstap6P8SESnI5iKvb+xtleKn/8ytodwGU9JI75sC6vcOS9haSuEYtUBipjh
Trl0u9Zkduwbe6X24Yki/Ln6hIH0e3FGbog7sWgIgkG/Ng5sfY+D7u14f+McnIPVD7tuyV3k605s
wLzCYmheExnpOmA/LOB2EewIaEhkPV5z4tow81XlW9LSQs/Gj2iGgc0fIHIBWGWTTO1rKtRj6dMT
J1WK5D0NQxAg1xuq1CPgteUG1YL8reqeGpbSWUAsIeskxq1Fw7cAhUqtiX9J0DsLugRw/gYiYgdQ
yJrouUA5JJTrMyQYIWMmQ2/gF08bqeBrGeqa3pC1pBwFY3ZpiWRD4d+6WO8z2fZo9iNBEzbpQAKw
Iv8Go1QRIF5AD4fxvYquFeN4In3LesYMYlGdWlhDKawTM54ZJS9xeYxhUs/RuGqIFaF4eM50QrhV
R5mDy09fahGTCzGAjVhfI5X/5CF+UhDqF4zeqqfGYVsz/aQ9yBPq+UYoWtuXM6n7+weDVyLI4tSE
tJb6NUBzlBp0wFygJlWpSa0P2UkcrHoPHRwKfcbSbinofuBfwFlAf2Zj0ay88CLK0k0lCbmHR2gr
VhtinAmGxEoW1O43BlhpwwnyIuAO8NKBwBumtDI6MuqxFSEDbKzuF6Xz9md0mQt2icnuqCtgU49f
aqVkA2OzvyeWT/ugyvwWWa056vVh2DG76Ml3AsI4otGY4IqMuy0P8tVwt4iuSZD0UyGBmtCz41UY
PZvzh+s4hUY/CkSJ5sp6dCgD3mRkqDONHLT9IZLE/R7lSeUazir6VgvRcmmqdx7g0FBE6xb0lcdT
sdK6FbjF04lsIyRFhqgYyfak2AL7xcKkL9P5WJ/1iPIJeAdB7aE5CSVIteQddrLo2C4gytWrVeLA
o6VKCVT+QvThhJjDWnTyPtC4SfUiCUx9Ar1QFaROPaBcYD2i5o3nPlJMOzo7ZfH6+DXuhfAfNuaS
6ZVmfMm3I4eSB3KkPfcmWdxTd4xQoiZc+i7mroTateYFLp7aE/T2CchixoBlx/QMyzd4NcExMd3Y
t/P2/OlZFqlwCXXUuPWwuuTxo5Kv0C/ZCD8ruYk0B/ZvATyEAF0ERRhcLEbNY5wKhXUmu0Gzplae
hTDX00p/PJ3zk/70BouTIgWhtmoGvEEdgqoDqnnPUXok7ZoxMZNgXw9fj8dZuB/8k+NKi3g6NVDO
9nLsDbR0j/kHLC2e/bOkw4bsdbpBqmbji9wr8j+90CKSAkhew8QZM8eb9aFyExsu3UQmk6Yg2xAB
p8HNqFMhN7crnhML7c2XrbRjLdYsfUE6ACNSJsDQ1YnjtQ5YadSn/HfpklmDw35yHzKUQPltGP/a
t1vEUwaCcpEwv2qvUUfcdPWJDFZgJKg2jUZhhuRN0nxt0Lfa8mvjLWIpLNPG3hsxHod2jKJeG7V0
t6hlK7gCWGD9veJ5WE0JCey7XGimkvEA1Sw1sqAYiPzw8Qqct84PC2NJ2wly6JgWPhZgkrxz/W/h
XNo9DbGxjfLJWvBfMnZCPm96fz5p4FviDFZ1TJ3SiUhkoM2+63YwOiD9UbbA0XJ49K93kN56/GL3
AP7Tmy2ChdDVPVSaERHxVV4To6NV4PQnz4xhISFYU2FRDEjzagLOvSqgXpXodaH6b36v+q0+7jgE
aFI2QBXBN42WNKhVHbnT42dbKxYsWTtSH5UF3OgRyIBZN0QNad/vMFapC9hrO+XMkm7fmSmpmo2v
vJZJLXk7ZVVAjZKhca+9TW78zpEmBNpG2k+m94S2rWKj6SUeIEb+tuW0tLZ0lyQeuCDXMTMPWere
Obbmrw17ZQe8jf8Y1MRFblbG7BDDzRdr10bhsT83dupwL+gIk9gFQdgqrJFAVMxJPjLUCOBEfN0s
ac/776fFtQgyUij1fTmnhQKnK/k1N32oyglqsRsiJ9gFGxfTlYP0X2yCePQopcQlOYbr81hwWtJb
j1fgWqFjyROIJoptohBpTw4tzDd/0uILvJGqo8e9paNZtWqUkxYmt9AThgRE9eTzF4U546YiPXf9
lbW8XZYc2iNYlhB6i85MY0687n/Vf4IQOR0JPQOtcCdCycaC3jFdPT1+7rVVtWQg8L7nQ/4dAbHU
UelSfRM2azbwvqZ8+Y8jzHH+W5KRRlxRlFAURVHr00sJzxVq2sNkGwrDowryGxBqt01q8trGXPpH
JWWfwEK4x3cAj1XvXqUjrnKXxs6M2J7OcPR4ag4AkxYf+cZ9Y+W4WjKXRqGLR5GO5lpH6TCwMdUF
IPH+bNZB52Pvh52x5CfxVDcxI04VSA5gSb0E6HgVe5ogqKm/N77Qypm15CFBK5XPoNeJM4UhBbZ6
pNeQMk5EEyJzMCi1Q8Vln+QSJQQHp7PBn6oxBv7Hqja25dr4i7gD8SyeLhkfrU1cDL6Sp87xEm1L
/33tbBAWoYXx6TEoSop2p+Nw9D46u8+15CQ+9xff6XuVMYdYBYc3gn3Er8cTupJWC4sMxhP9gZZh
COF2raagMoRU0MltKB7mpy2OwkqxcmnLA2eEJKAKTBmu7b8SSOerjx99Tsh/WG1L6oM8CrD7qfC7
Xj9BsaZWO+oQlFD22jo41wZYRIOChhFoMcjQoAhRBs6u8hnS256rnDvNcxmHMjM9PVJXbwsPuRLy
+UXWUrc+G45wTnYTISf1cIbWDelFvREPMN9mPTIBp8aA83nIr4Fwzdrz43lcWdJ31btvQY9hpy6E
19gdffCMDbMvN+//K00uYakURskCmw6wTEdnZLxFp/zGoT3Jjdr0ER+3rvFrcXTJGEgqhYkArQfA
x+Z18Nt30utgxw5bQHwL5WM+UoNdecT5KfsqCmaPZ20llvKLQAAxEgjR0pi1xkbfJX9mzMRqf0Go
6vHPr30U9u+TaPS6CDpyyG8kBSU2WoCzoMr/aqWNn1+7fC7R+jXV1YMYj3NDdYSubKt1PXQMVYBm
oAR78YwyMVqGtFuOwSuIUkiX/f0+uTCVZQwlFlei9swvYQ/fxxa+UXZw9uDlYaAK6gLA/N/aI0tI
/thkUkfXOIfm6x+AxNZ/+iZ3KNy3jSLTQ10xlIfoLEJVfLxRcKgWboKgKcoGlvwORv4hpi1B8tA1
rZQ+lnC8OAWgfAI4bqHTXLOTtANG34ESFimONWAtEJXSaLBdRCMkAbAuQLTf5F2tQ6PL3oLSrDRz
ob3590dDl0mGPfzcNQCkJTNohzVjFCa9a7FrXbRkNBS2jMYJDqLVW61FEeR/hAe+TNhoca5E4CW0
PvQEuWF63CCr8SSCbBOi0zjqFPbE4y+6somXqPqij+qwpHKUYFTOpQ4QSVGpk3d5/OMrggnCEkYP
29sGBwh+fUreQxdGhoNnSu9defNYAj+NBPAU6PtvtdXWii1LOP1IiVSlUAOuROD5TLp8jqJCrRh7
CjT0IEOkl7FMaHCotOQWbHVq1wLJElZPNSId13PXtOx/fcB1pWeNTjRKOyoIC4EEq61evHdc7x/P
KbtyRi6R6Q0leVwu4SUjdwIMC7Yc+UUyIENEql1vQL38iqYoKlviafjy34aP8FhDleZWb93eV/Kl
JUZ9gA1T5EMWyh0M+tbe2oPvcAe0Komg527koOL6KQJrm11okmwBblZ2wRIlLtawJ5LmOsqM9RV2
uSMZ8bnYhWhRNhr1Ru+ac2N6G+XPNVTBPRh8i3KsVCpy0SF4MsatM5DL75srBPku4V74NbienbuB
ldvA0aP3Y/padPh/gOquXK2XUG8FTgcTH+IkB6zUYjrUzu0ps+EHMOVaMOop5JPK8b9l8vcV9u09
GS9jFSZBthVw2hDq3ZOXvA3KjX15vFJXDvD79H77+aKEcUBdY6F4PXxZVMhON+0FnDvISj8eYC06
/xuB7UMhDYLyLkP4Z+h/PsNvIjW9E/cyZ6eoIAFBOgLdCfA19oUTzR/LfM9wdWg3HmFtMy4uD5Qg
ll3U5LzLQvJbZTN/n9fdxlG4VqVYIqdTT4gg/YjXk2FSHxV2dqVZA3ci3uYU0ihGJz975Uksb31G
ptkpQS8vsITIype8vMkTtErSVzmyB8lpvRKtSUFDpyOD/D3qHbhNCW4nwFHJHsxegX+lxaKHKKU7
+J8GQLCX3cYqWzlh7p2/b8sgF2GMzSTIs6Zj4z9zzQUWBHVoQCCaija+wlqSvQRhiwXVc0wYMi59
C66c1aAINuBarCZ75AXa49W2lmTf//79RWqxheR9gyS7lc4wg/lkgmcW7XrBShVtGL94JYZ+dKCj
ofFWh+mlFSA+RZ1qFrRmIT8Wytaxei+P/JAj3S/P356kzWQhaObSHx3vhBGMStro8mvZXsrxKHos
3FVgVPTCH1mQosIIUmswLYBm6EEsTA4AhgAyWFNNsmQWqmmwM8GfoK3omPJ/oHNrQKoPYrCwZfQh
JajIeprTcL1wJ4izwiGZN0MGUMeGKHgtmPLxusj+oUFqYOAKxCf7SELdDEYtHO9k4b4qB9LCNmAC
egCsB7lxaf798fdYOYfuScC3SUhgYyoUBTrHtFY9ic6fzsmczozMx7++srGXePGRHyG25VWIw8In
3bx5/samXjnJ7knEt6eGkqBfpj4+3ZQeUYjPA0vJR9XflKhaOT+W4O9JjOCnxOO62Ue24JH0uXM4
h9GRsQ9I7B7PzVrGc9+G316iHZKIkjoUCTsDmidqrBY2Y6V2ZHgGqnXKacv/dqVuci+DfhtHzHnY
nfExJosDXj55k6pA7Vr78VusdQWXwGwl92saqwgLCNe/IwPVSKjUIY1KLcjo6tMO5XMdK76yshtw
y05zq8z4uom6WgmLS5A2K0PZn88DlD7VJNWQxfG3bCe7IXj8c2MCzmXmpAc6YMXKm7RxmVirrtHz
Uf1tQvM4ChA7sKoTuzM8szY7N7qGu1SXiWDKBqR45M/Rlf7jOlkCs8eRRlUlwxbtneEoO/EekCL+
RF0SldHoF+U0Xh5/ypXNusRjB1XeRfDDo10+8VUOkKlIuD7+5bWgT89DfpuxoakbTvYR9Jm23cdc
jUpqAPyLd5Q4qIkJg87VkpZ7zwMt6uWEFrLHEYECZRKK1WLeuAXP6Xz3tfE0c2nlh8BPL0ouHjRX
hSnCfaohvV5f2n26/9NgMlkiW90+2Ei315Ym+/c7x0FZ5DWLz1YxsUuznVYPud6V0y4dYlLxqQ2f
7Y1NuHZDpBcJVA9Xo7k9P9OneAf8PQe4H9WlzBxsEWFjkDV4CD0Hy28fkc1nM5UZYZfZrF6b8yC+
Hu/ZN54AcWiCBlvtwKI0/afEjJ6lE2UHijriSqFsPMFK4wbezn8/ARBAADrMrwnMBigypRYCcADO
urYVk+cf+vfK+Jc/9ShHHV0xqC7FlQGHQJ+2IMRfGwwYkI3TBhun4koRCyYgf79HNUExVxowk5RV
q979k4FH4oBZA+2RkcTHLdzU2vvM5+e3Tzbb5Skci+Dc1DpwG1C/R20iPFXnLZjO/MQ/TdgCeyJ4
HmwkJQwgOrWK7Pg87LeA4Ws/vYgZTRe3QpTjpznon/O3zjO4GCogxyLYqFf/vEF5ZREGSk5qYTON
AUbGbC8eNFUUILJKULM10dtKd9e+wCIKDBOMVHG/wuSnOoT12vwjSDQZNVKHy9R4PDC4YNSQG/JV
yOUj+H2xCoEacqhAFsp4HO9Wah28sogOLCpKMHzGM8Szs6vWpEcpcQF7lKB3B0cv+iaTnLrlYU+i
AU6Or/JoiRAWSfey0aHdjrtPsadciE/9fvxAK+GKX2KlRy/006LHA01PHaF2+YHVw7PJmIKggk+x
UYBYAUXyS4h0FYhUSMP50G3GFyG3q3FHw9isgZ7gJL6XsLXhWysMctzvSPR/CDuP5cixJMp+Ecyg
xRYydAS12MAoobXG18+JnllMs4vFVZmlVSYJ4An36+73UL+M5V1lbhZhb8z34ls52Un2V6/kL54l
qnldgv/fPhRKw4jg14gHbZIvQ9T6yUtSLg5M+c2o+YkyHVPlmCg3S2rrBBXpI+5+hbQVe1KJYyFi
LbAHjfrHmvxlY/3slB7qCmxZwy8jLKUz9Iw7ydicGwxUY8UZ/9G0888RuvoTZUC2WoxGzBFXG5t1
pdyl3TYxWs/235fQP8e0qvnj3BnWDLvvmmcoB6aRpMYWcMeNtb8qaNcj4B+OtZ9Nw2UzCr11vWiY
wQzqw2qPe+U0OgxcerS5IH/8+1P8cjiYP04gwaJztDD5MaM/vOEsbV/HE8TDXwWtX2JzkCj/vezo
HR1V6ZrcyRhyXaI7MLvnbKe7xnPxNj7JzwYODNg7RUfJyS0Hz4vMjXDm+Ks49Nsa+HHuJBJkv2G8
Ph5tIdm8xZbdigu3Tv8oz/xygP+kH+SpIkxxcn08hoObE+GAY1J6/mOb/BK0qj/bYbs1EvReIMw3
wdPK9vRY+uYd1u+eOdmDu+56x7hfkDC1m3zz7+vhl9FP9ScqD6DhWlXXfFmeXJODYSNtKsHO8Y1J
7ZkaDRTHFLAtgml2Ea6H5fLHT/6lx46xy/9eKnLZi0kl85PnD+btAFZKNHNRLfaiQD3nPjTER3xD
eFLrmN1fEaOEXt5fYcovkzyq8SNOsZLIWjImyylXRa8VX3P1VSfkgLyLNqG7vGTBchyONJe6DO+U
t8LN2tq4YB/Tve5Xm8Gh4y/++uMbXFfnP+z9n+20UWypsaxwck1O6Zb+uF9vOh9KZdDt/nKS+vU7
/4htWknNzFijd684WZBAeZvOeGArPoZu42CXfAh9zVN97IE0up/+2C6/nJk/m2jlcoWRO6/KwUzk
b6Gnac9csBquy49/f3O/bHcYef91yS0o/nGl8+Ksc8wwZnf4q9XxtwDG+HGQZBM+sKlKwlYe5DdE
cHbGU/+h+Ohl9WG8NMfkgSXqJQFMxYPcbvLEyXfai3z4ixf5W8Tys4fWaHAJ/k9DcIt5zxtuwWAr
mD7oBBuqjDN/mXYc/SXI/6IvqD/7aRdI7XGrUTkZaaK1gWDWdN1/ihejs9fdis71gVN29zTtpp3+
py57XXr/sOx/NtnOIFDD5bok++fisWGMg3D0Q3cVN9z2nrjP/D/Hav9ZXPsf7NhYK9LaQFk9DLcC
fg22EczcrOWx4Zj7I/f+7WF+nCeDuYwSVHpqsWYxbEx5WmG8wV7+94X+Wx76sxPWbHQsRCTWY/SG
8ZzgjQ62RpHzIP3VtfHbcfyz8RXayxIPA7xE4y66pfya3k/f6iOtPGAKkoTRa2YJpcuyK4+Tm+f2
4pbHP5k51/36TyvhR1SSqen/64daSQJ2rb8a5yKwvBIjgsw3Uq91mz9OpF9ODP3HiQHtOc1XdaBR
CTF8FTt70U/mINkCyLB//1S/RFg/u1+N1GijRb6WzkMf0+5WcJcYf9uCVh6hdFp8gtKbf/9Jvy6K
H/LIAkxohWFMZ8p0Nydu2L4NIHwNDPCH6EV4Fubn5C9v018Cn/9pYA0tLVcjGljLxGVGKK63ffE5
WP5s+DNc+n9/oF8+zk+GmlpIpibC7T6EUiy96WldOPmcYkvSTjFc78Ia//hGv513P/tXx1gOI6ke
1gO8s4l+3CyFcPKch+5AL2HhYv3tKjg7VY1dlVt1dcfxpWxjV/lrt/12Hf/sZwVO2eVGOq6HMdxN
1X5YRIBwdl16IoOCmP6CvVvxkt8l87YIt8sHx/4QfRX5oS7EP5bPfxqm/mHX/ex5BX9dWPjyY1fb
3jMnaEug+6b1BSJdrBxAFq4hPo3mehpqQJGvSxMSNKiOVD0XiR82lTPmzcM0lw7UeUdpSqdejNs0
3yg4M4O09tqh8QqlcYpwg9KBeWtOShbomA1LxV6ua69I3yYqUaWMU6joycl9Z3wufzEMf/3EPwKe
BNR7M2e8YWEf7uTv8p7uip3hLH5+ajfSTXVfZvZd+vDvK/e3zF/7cYIlIMylElwrOmG0EXFwmjzq
vn509fHB4zJ+Q+vF4htXa/uPzfKLoZr6s+O2kkJTAkCFTTLT3/J916EkleVZjjB4yh86nRmN6KJq
ePys92WqBbHOdHqZeXlSHnRjPTfNPbYkgArYAhgS67oXKXQrxHaRzg7+b8Pi1mplj1IJEWG2jdhT
h9PS63/swf8cHf+0/H6EWKaR9auhTDCAwh67Ccopq+rD1M1SAyXi3mT0pevYl0g0g7wEcvyZCScI
zZ+Yg9tR/rFmb0MlBUv0ZeZPACCnaDtBWW/VTZ8+Cel5wB0cz2jrLsyCDFU/wclCS6d9wS7X8fbu
6JwKc7eRnnQKOaJWntUqqGvBFsQbJf7C5cSpY6zWYsEuyue5zY+jEOQwegFlLPxzOOJYSnk0LNMx
Wk9nhHeq/iiR/lKo4yP9d2ArJEaT9RpmyCJagOQKt9KmdBFsH5ttTMOa8EdR85dT/Wcfcqov+tBo
6nIw6URXMaK2IzAYUcVo9nJvjS//vjl+GVaFQv/fT5OwoPJJwxd7dKcj3BTLz74hTjJ4upED7t7O
pj64SqYzBOnBeB4lD6KVZtiyU021LR8yxEv/Vriij7rNGMNVRszER2M89TiGmH8syN9OjJ9NzAM8
edgQbCgO5Kx8x4p9r55XT7xaEWXPoE17BuEZMnGk1P0r0fhl3kv92cKshXovRnMqIgnXNMp3N+pK
cYFZP/2cPNWmG9XnVbqf6o+h88WbJnSuaG7zWZVmu+urJ5nZREa/PoZwdRWqVmLij9NxWZw4h/Dt
J9oxjfU/MvbfUpKfLdGpzDy0oBAiSt2uiVbfSnknGKVhsyB5XfRiMbVPp3T7IjZ/SSK/rdAfp/ha
9/WcifxIrMFucz/a6pvu8ld6+luW97MTOl3KLiuv/f0jkwkB2bd80mre8HZ8V++RyTHBx1Nxv+y1
e+um/B5v29xZLxLW40G1/6vK9dvd8dP5fNEVq8q762a/0XfpC6yhID1KW8nNduM+PxdHlA8BW8zi
U+VX+fc9CQ75l2jrf/qoTYCyfD4gBEV6D7D5RlyeayF7L8fhplL03qArJJZsKaOraMWjQBqeFek2
0aJdm3Ru25XHqolcmVOwvFnCi5n4VXszVnepBkevzJyGsgPoRFuB+hTN8yXEejQpls84HHZ9tJxa
rdiYFdX5tIb+k2LYK2PTnHUEQC3JphU6RQOGMmn3a9ijwkxelEfehOdlHntKyIys2N8KkrXYraVj
P1L5liy5zay68ANsU96WxSEfmuNk3TVMSSrilp42ry/NmJm3sxR6/Ww6gvzGlef24eQPZvU2JFtR
Gx2Jx9XMlzRVacmBOQG0e3gvKigwef6yWLVTGt9RZ23MuQMwLDcu103W+/X8JBa+0KOpV2abOnmE
LUI2Jra8XGI1L2zA9KeoiPH1Wyb6nJKp9tc+8/ph3hEsgVcGl7VTNf01jPI93M6nMc1dKysftHgO
alV9ia3cmbviPZ6ncz/HW8kKhhon0L4UN31v2UwKyF16qJMWIyWVXbjIaYmDkpqUg91VGgeXonvl
Cs8Biyv5JcuCQt6l0WfVDa6KA5Boqnacmpy+pW2MzLiqI6McQy32N82kv3amcrJaKw1aY9ALzyj0
9GMs5OZ9qJoCW5YGQkRpzbxB3LSAOglz6UbQFbdCBNGjaDrD5i0u9tga/J+jrHuLOtqawuHFhLxX
WrhCC+1zrLfRs1aVT2nx2uf9eNAyLZBmza3GzNzk6vIqdUu+qRSte45jrOkttfxeqyZYpw7jZC/t
78L4PA0PrX6O484RQGnU/tLjkzxuYAkQ0RtlfIlbJwstT4mCTHLScLeUBYiIAsSiaQ1UaLZtDLD1
JmsWZrQ+Q9WWk4vCHG68T6NtkW76eje3545QOM5CRxlqN8TuabbxzIsnW+xd3FpZujHnsO4WQjDD
FuiTgzocxMUZ1BsMqXN1QyKKAZwp3I7zIe5oadEDrXUQsA0Pkq/ihNmjuB5hbBQTXZLwt1vJhhG9
z8XmGGIaUlBHwQrtYq7xrQWwcWGSo6pPU3ZXs26N50UEMdZA8bzTzOFQtV9F8wUY3VFboCLyWz2z
SJTxtuvjwMzUJ8p1jFYZpCTC7CZqSrufGONfPThk6U7MHpfq+1K9rOF9NcnV1ijFM2Yj57yVjq3c
eg2Ur+3SR0+DZPqRjp643mbSqWAibJ5e16za8xjLRG1SwLinewyb1Rmtfr+IEV4T1m5SQmvbl/Kd
sqi3MG2VezOcuk0BCleIXUGZ872WIkqweeuiBNhUYmTF0lApYLV4PaV2XYmOmj8pTezOS3qP+/a0
8M1j0LSN4VfNaVzXxjENcWsoXjEW3pwBWmn9Yl6fxobJblBvoyUQi9pzdBpe8kXnpRbncYKhK+An
FY9I5QlWGqBhhIhCVu8JLBUtT3zSM6YtAelM97OU+q2xupWmOJXR8ZHEZis1bil74nVICteX6lAK
ZYQx91Ew3BFVRcRU24Ma5V7/HRUq5HwoNUyiZQuuuGb5jdhVGyXGvcPS65emVi+1vISHIrqbpvPQ
fPVpa0Me7pcga+5NvrqeoBb1Lg377I5CrxxjEJ1O2evCJjHL0C2H04o3uZk0ByHOtwVifyRmhdMm
1n0IXNgduQ0VQb+T+w4LbSHb8YKnoMmPKE9W5A293R4MTraziHRtXMYee2dGfuL8RhxtIX9lvNi0
7iCuiOO7boWaLdCu8ZpbgbhsII8wppvqTp870jt/s1m3ae/UAElMW5ociVZGCgKKPeLkrienCX5R
dRBXOypuK+mS4HlVej0JTNT4prTvwxth/Y4LZtvKD6nA9wJmiIELezZED2Mbb4Q03+px/tCnDU7r
WSUHXbGLKXQ0XRGYY2z4CuNrmgUBeNaDjvtqUGSYF5nTDe3sZNjQYsupcaVpnIJXK8d9pNxzkicL
OKUFy6JXjVJCpO0t8iu1nPBuMGpH0zaxuPZOWdX8hKjvj01pJO/SXZv4s+aFOUNyuiNfy7P0WxaB
YhgBU1QY3M6GI+mJzeLxok51hIoOlIQBnugyabK7Gr0tmKAUjWMHoMiMOETXbfGdr5iiMC9xW0M8
yDD33vZ65vQVjLq0nF7UbjjPPW7pGJIjfSxemR9AyWUydmWQ7EZvkHa14gmx1yjUjHG16fm5puXE
U9JjJ8Nbe0uyU4dTd0ZaNDG8eCzXrZKRS6pfisiIvuou1SkVH4pVsCuUgH5n6J7UUWJpH7COCrTu
EKluFDNQ1ww3WnWqR6/DsktFCACMWoDF6u/Wm5EGn7S/ZYaxDFvIeaWHS7dpeEMCZER9WBbOo3L2
dWa2O3lw+mUGWO0O4quZfhrwH3rSGD/5GkwOCUZQK84pGl5omsUgXtpWluLIsi9JntXet9GDVu2U
61Fh6+OxKvdUo6LipC9ei+8vCrVqV4ZT15xzL8J8V6z3FUmLOrhjuJUZBhuCst9YkD/R+J7XaE/9
UWVzrPEb9C3flK2DpTdHojy4vRNKviH13tAUnEPpclsv2jbii9aReFbJQvM66Q8puKOybSlHUZ5z
1Gb1rHXepbh2eJHYccUs2Rk+u11KsZfq+pv5GrdeUq4s2tRRdHkTdfkeK6rdeH35KLrmlPkDhNBm
xem98kcO+ppvgXLTz/MOwwtHaga3XE45VfqxMS5t71j9Lo97V56bYBnG0mna5qChA+iQtFWlOTf9
QRbuQiXfd/IbAOlyCRlr78eLkggXRk6cBoNQXCbvBwNNSdjpAvjTBovJeZJsdXZSMz1Oc6NwPJU6
jM6q3Q+yUTnWuhBZSRs5eh4MJKNBNQiqxI5gj6Aslg1/KebifR258FNDcdPCp3kZn3irCtRI9xd1
wIWpc4dVsQfUf0RL8WjU7N9syyVgqExfV+tOXUxfLkkrZT2Im+k8T8/Ui+1G7RwR78C2mFwZBuNS
qU6sHaxcoy+7XPbW2oAnxouDiy3R7+qp85lIhB8JTRYtwBIK8Mli/FyGRiCEbyKSAWqbvVo7y7iB
chpYkQz49LqYGQQKS9U2b9o20IpwV1vm96JEijumwqUot2Etvkkp/KqET62NTSDXE28MZf6hp+y0
BuYdjeSaZtqWsafhuyEKWdvXZZkDq8UfaXwsrFdZfOzXR3UhrPPq/GYFByD1/gK/B6vpcBvjWUko
4Mh6ejvJytfIYJQjAtDA922gK604N0l9rEZLtpVS2Oo1K1ZoN8boy1UgFumHajRebPVY6F7LitUK
PB44a1vq3pTrqc3Y+QxnKto3ZTEdJr0DJlj28TZe5t0I0MdmCvZ2rKSj3i/xRhHHl4o7fMPQohVU
7Zu0pl6ZWl/zDGO1Sp1Rf0x1wnda9tHZkwtod6CcUvGepSQmYwE0cMIqZWzcLqd9axl2RLPbJhT2
pZRu4joMwIw+Yt+3V1UhWCZCnLFMvhULGEoEo08Dam+Yr+JiEKSx7HQo7JyWdElU5YnLea/QXdy1
hzV9TawXUeOoOBmZFdsZG74cgXpi2p95NSJTp3We0HCUjDP+NJS79906g3dmFMtOrCE+zL25aUPl
XBvtQaPoFtXFfp0t7LpIBtrQz6PUraSS11eLG7WvKJSvy2GOCj9ZE0dbnkRVf61n0jSp3BcSGwrF
NdW+0u4lJkLqixqcOpMAXqNp3jp0ZznpHVHxY/m9o9ZrKuWdIN3WuI600wNM1EOh5pe5j5g0MPmX
wOmcBn6C3C1gTPKFoE156trqZVGsTdVlj2U8PcroM7N8aYbDXMZfkEFghkKMgy02LiH3IvWbQsCX
xg7r+wiiqMQKvOvhWrEXMi+rT5ywVeXJ3T6jCC35ixUU+Z1FOkCscd27ar3rLXkjlTDfuP2biVUC
QfzeGJptk3DsNpq7CHSGSm+TeK8v7pAyOaRKX3I+PGvTJ4vQJR/j/HDCovDaOHXDbHbD5kM3wI0r
X9XorUZzWAjkuik5SIpoC/2Xbgq2BJW6fFDMmyJxCwMXbqTuCv+GGS1VKV8ULb1YoQTSQ8i2C+Mk
jb5wxlFCnSpX1p/XON8tZvXQJHQPdMVGFp1CxNCaIZpccw1rZxAnKh9p5HK29tmravCSnIQxjJQ3
N2zqxFOT+5Cx1PI5VlwT5wtROJjipninwNhqTgTsp3yZlGfN3BIlrHOQdSgZ0i6ZYHt08c6wfK3h
piZN2WvzcFkn8xjhNMG8kdiVrkC5t+8JaTFMHXVnxAaqz/BMJSbqP+cVchK4C+U5XIIU3/iWOeuk
iDw5PanNm874kjmmACVJ7UZf1I8Zyi0mmHDa+sxvjJ1enTg9W26YMT0o+NKJNzLGkjP7p+5dUwRE
AuNRNV3LfI3womkhY8tbjRpk+LY8xDQmNFf/4UL2jfVxZqSvy50e0QkKgLSt2VDNKVR8LTyaFpwy
h0ynJuLrBXcwTr1ScBbt8x6329U6mUTBatZ4EkZKCMJDm7lSNgAw48gmyu6KaBuRcSlW5kVkC3LG
thapqd0uJaJv79ZLdMQhLuh6Moq53wl97FsSnpnJVUhIgAs1XtR/hdBYk3zxm7HijKvspA3GKGi1
HCfIh1bFnCYoJM/IQx6i3ad55FapQmycuLo4n6fK2GoR9XZV+RQjXJyKdsPVfhEm1RdyP8RhcX4O
md9oy3y7iJ6i76ri2+DomUvSDk9CLg3TrUxnpW0y70wlZzs0r4a6HWmur5a3rr6oTH2UNvWlHuoc
J0BuE31no5cvdvkFwshuKv2x6LZyfOqFZ+jegTABqTCZrseFjbdv9i78W9M6SjmRUbi3uGrHiiG1
tK7QySot+bxaQ5ItG8ZwE1fT9KI14vyihk2HVGkO6k4QKl+Z5iAtew99onHiOPN16NBhT+YrMyud
Vt8mey0qWwzZJ3WXt/NuipJAtmAi6etllWQmpjK/X8ZtKbWfq64nR0Lge0uMyg2tJg5WR/e9Ut82
xfQdRSRuKj4EYRgbQR+Xt7XJ/FRoWrfiYun2rMdkL0sI/Ve4qeTF6cBR81yuuAzvZj7GQRRK34Ip
edUQfi7Tbdac1s6pX5XmgxrhwOgHOc/gKrmTf+g4c6Vj6y3DNYAz+n31JMhwKrBxw9vNDK7FFpOM
TD3WCQN+niEAzXOlyV5KT5r9vnqrEn57W5Xu1c7OaydWr+MJW3asWnlJvjMlX+siJ2x9mEJIDEvx
jD8lgWBJy6/bi3sJxa5ugMFvIYVZ1qWosIb81t+ls/qovAiLD9xbCqTBlXS37vw8uRvS46B1DpVj
7dJzWWuRi1jBJCu+2HEcZNWp5U9zHm9GbbO7/Dik2xLrzdEp06DB8dI6K2mgA8+mqbg0vAbMEFlw
tBMIdKoHHTem8HZsZG8o7DH7SHQ/pOtc2qpHhU7EasWm8N1IMzsPKXk+NkytdZtU2RdFvU31AAg8
o65T/x4Prpxsw/RLiN/C9T7qP8Zs3daS32LjVLukfiUyYdRiEmxD8u0az6rPlbFynNLOFqGBZTsC
ubWu/NR8s8b0lGt4Cuv8b2wPDdBBDWdYLZ05ZWlk2+xOqSMy0Nsm9bhLltSVS7yj0vhIN3HQdPFB
NQ/6WasPOGaaONDQNlO71ocwNmTZXmQ8FigT5bkbt9IKET6jVI/fVqOTh+/bdEeYIDDvLsI5YKjS
eiisba09xxIDiPl0q6sfBga9KQITkPqJw6x8VluYmILuqc2hKN1Y/Oxk7H7Ld4v+ueK7Hi8a1X+F
2fLKwyFT0hA4jnLxgs7Ux+ew3jbaXZkdW+1Q4RRKC3iBUyjNTaLgcekt7VaStwQEa/VZhl4Otzwv
XAPRrvewQ7VltKp07q9jiDjCx6Puxt9cSSFowll9KDuVY9YfBIQW2M3DkXCkZsrsgxjPbeqNhJfZ
U1HZ5juXSvdYfWmNHzX3ub5V8R+Fcw/ho2eyA0vjXrHGc1hUN5BfbaXmZQKqF2+tMAD8GZsPPItR
3ZR3avwYzWe8hoX1oVWIbOLESZPyVPfk8STVelzQyjQEusjDrcfwqRRWRqaBt2hbFZO1rEa52edW
Hhhlyo7HW89ypfgi7FQ8pEucww9FUz3q3JI5QZgck8zmj1p1iRa7Km7CniV/1ElnSpUvQEugqGL/
DK90cSLzsmR31roS9h2prI/tmXY12zAOS3UplYcmPGkEtBVVsNxXQneUN0W+T5izHhTEw8xHt0rL
bXdbcQ5iztzJLFnymru69A39dVh3hYDGGzSvXbaZGPw13hTYbyKXJmOD8yvPZcTBJII5kz5KdYO4
aefVTkt83EuAB1qGP3yxywTL69UNFdCJCGS9JMZDXX4N+ZvedDfo7XQhKN2h7h0149s987uW6cus
tHbTUjI0bmkWtfh8nSVuYrSIurqZi5clOa1Ya0TPXRnZhXKThkFJPh7ZhvWgzi6ym3VKW3QwJVDK
Ld1ZjsFJNZKIIQLlkAuNJ6nZ67QdZfF+JJTlHNGdtmO9H1Lu/UEnnZc4U1bBRRoipGjLLREQyXLC
foSqx1oIZyaqbZzZUb0sBtksP+Sui97U6mPKn7vWUZkpwr3FOpdV6WDRq6OVSPuuQkfRzzQxjCW0
vsBIL+ROpcy1qee2oTyahBWhU62OSEdsd9NgwlhweXxn2kWpLkXu6FEQKZ+albuafp9FTp5u4zYY
1A1FDq7h0XAmcA71A77BaY7fl3BcyrsOBnl9GtJL3D1pJQLuvhMmb2RmIM1fZ2uriN9EdI0QOTpR
ikwcE++zlRG2zBVmenCcpoGKYZeseaIXkXjEjltzO4XqXV9F1E94PhxO4Jtpdvc5VRt2Sh27aRuY
6aZtCV7uO8BwXfQV6ns93K00wcaukQfjZ5MSqmF9xJi+5sWPM/zi2ZW7M3PDxIIdCZ58b6G4HxTw
0SYpCuKSyF5OuAIDHZVESLdNlLt5+5jpUOQLCh77dCBoNLZC97aahqMnuwKjwK5yRGNT0uIMaUPm
Og2MUzZ7qvy4finJkwyKXiD5fQoZk+dc1ktHLPj6gBHdqHQNTqziSCuJoH12yK33i2qibdsFpvEt
52gOULj3BQYmocRSEZg/Z9Xr97iRLxItQMiL99xARoj1m7yR9Y9sfm4vFRdLvEkwPCFMC7/0/Gmi
ExgpK+eoVR2lD116dEad8BzZEf3DnrrtQrekZrxEyrFTsZrJ/CnmJc0P8rRnJeQNGqGjMI7XuFZ3
EntaOxF7XVl9ShAfjMs4u9gmKeSR0qNAvVtFSRYa3R1nJDGaMQzbaL6q8DRhK21t1RcdPScmbN4s
5rkCGDnYuonvwOMkVC59j/a6fF71wBfafg3xIM43My1FpP51FSydV6e+ODmV4Iad1/VbbKvF5NUc
t1lauvNEJUwcbpQxtFfDDKIIn/nuppzZYaSfGmQDuvTOaX0bjV5bb5pp1z40sIBxmP8m9wxphVSf
IroVTS+8G2gofzG+h8yNJacScajfyJbNlI85bcZdT/1g8GTu6C8l3UlfhYpzPy58Uah6Q/Rq9s+z
dKPeK9gQyONN96wsQcVvpHjrsiJV3paRtCEGAcXpkMWHyeuqiI5CyxbmCVppbLmS0WXIFngPQXaV
7Dh6z5H2JiWclF5f7BHrLfkrjty8e0/yAKUVsrg5P0jCvmvdbN6EYkDCp3+rmeG0L6n6WQ9viLyg
tu30VSakvstKk0VWX3salCooUN7zUzg321Y/Use28+WgcusKAyqsXyvogzNo0rcBBwDzRvyuqltS
iVzfqFFlN/Neq7imZ/LWrZF9NNKnot1e9X8clDjZ5OLyH2HpuuRUOz0k8QbrGMvRqg31Abq4RISh
eH3X060I0lB8yPnkE395ZUA6u0Nvtqm1GuGdeEfdpANyqM9BMz9o+V3KmoprXLjxeJ1u1W1fn2ol
MBY3nH3UEhrCgAHgXl3Q3Uguw+7CGChoxW0j+aw3Y34duBaiQ695RugMURDWpQsZupru1hjLg73V
3CEVTx9D1DjVs6re8dnFzs2x+NaDsfWRqidGHt5XfZ+GYA10tITBaQhqhIavtjxqlGeSx074WltH
ZuEYC3WP/RVEoF772BwrKhyl9iypcofiE7cHI/LSy9o+KSr6isRNiPX+MyZrQrYhiq4Xb6RfSuD6
D1qVFgBAfe07FGtL2+dakGabXHIsYlcQOSa2XH1gmpzRfk7qyykEbl4oNtkQsDX1wkfhFqAYIifl
vmg9xm9LT6ZeUJuSnTHeaMZJos1PPvbNxpI/Jv5w3Y7Gts7sUngK64f6rZTDXZg+UDm5Jj3WQJN+
iz9W99wdVST9dlYcJb9p9b00cplLjC0/WOHTHNMUUjl8BGI1iUB71dyUkhgncUfkrFMhH21xvJq9
J25W0dvNf62ViKq+V+diP8MDlVV/Ym1ljKHawr3OsEPxpSrSSyUxe5uj5c0UMpiuamWFm2O/lG6v
10fj/17vEBsqCFDLNDkxlKaqelPhHzC5ot8YjfwsIEDYgjZca9hV4XQtVXuuIRPlWSsyVCJoNVF3
3yrNrlvirVxWjj7Um7YOv8W0frVG812Qk6ChtGxneuKo3UbPMr+YVM8wPVkfuVjsMvJVstkLjUw0
kNqm5Fbxpxy/y3QjyPvQDEjBoei2ylaq91cZLnZF/ZuSffFpCcomUXCrZmavOjd3QxN5w/I9jIpL
B0rHxYXmvFH5l0XFk1ZlCOa+iR18z/xR81rJX02/pNSiDcn3rO9kSiez+X8IO4/l1pFsXT8RIuCR
mBIg6EQnyk8Qsgnv/dPfj30nJypOnxp1R/eu2hIJZK712/69MNcs43XrmWI8pjXhxd1wmDte4hxM
TMdeA0itx6fy0W3fpaUGyUgeWp0G0kmvQABB2t/ru/THYbgv9gC1E0XaVXOfk1Vy8bmCpmZay5rj
tVqOYGrhMrxr4hYbybUMdwl/2rKUR1O5EcrZpFwTJMRfoujIvTnOweIyYz1Yf3L8HVFaSxCAFQM+
ERSOr5mHEemiQTOApD3A46i9D70ww90dfZgBvrvLKLfFsJ9BYiGroBIMeXUL+At4np2lHRYbyF1f
Vymn4LIvZ2Ci3bLAxh25hePeE3ZgTreCoOpmFdrrEoNmSIvJZlDbXTmfyh8HzVXqDBfAZVCKYbgo
/V55XLoH6izwUA7OuyUkn66f6Zvc2bqVRNvwaxOVUp7122Ts8pTQux0ld6uUWnhOvaEPWLjN5sl0
H1G7kMOMnEDRbzqPPnMy39Fo+pM8JEwZKgMCeS2CDDIII0mQFO3ZA38Q8Lr9ypz3ftw6+m4mqYi6
rulnQBOYQ+CdB85ys2day9cpNHE4EdRtRNt2OOfJi2sf5/GUwrIC9Fp7s0NvB7hb3+u7pzrI+hi0
/41oHNiTG0MeI4pGsOHzMJ9r7db9uT9ZbK/6eG2H39UEgBXHt8nu3zVuhpl/uI9ey+ozQwnmjofh
P72/YxxAihqdr2Dv6gZPPNSDxijxnjI9MkZmAfidMa3crUtTVXjO0k1W3NzhoRnWSnZW4Zb79EBx
sTDE6/xWg3r+quza4J6b6qcMfy3hpS5LP1rlVPX43FXrtEy+xec9eUTO2t5sMrh6xUs80pak5eso
fq/qo/ol+DN9up7yn7B86YlCNdMLKyAkJOyRaR6XMvE7k/sTx2Cr7WXZHswGDpBEIijGXN0tA5sE
yDFQX8C73DE7He3sJV2g05Gz9IgDsjYw+XizV6JvJnM+1Mxxuu273cOinbPam0bSkjcEbQTmIXTu
3d3meq7fJxWe3zON3/kup0BR467ZPgxkKzXDxn2/SXUGC1QkmVeC+DEyoPRxMfom7+2TxmpSeZ2x
nZa18ehehualfk1cj+cBEBSwQpOQW8pfVnyQSlblgfteMGhqbw0wi0y2auH6c7GSKGRz33BWVaT6
+iUuoMP9++z2Ps9BGG5xAqniq6ZI/Ax6jsUapujsch2UGh/6uDG7fdWz0biUZuiHuv/CkvvgEJZt
LoECjbl8hQNqieJpfFfuSTDdg4JKo6ko1OyCmEND3U2sSuVCQt5RGqhi7/cMrIJercP+uMhTOr/X
8ZuM1q76oULRxearnbob62FS15MN93jIQOBd6B8aL9TYfnY19avPlYOsuWlCEhJfBNi+Ur3ZCces
H/WfGunhwydZ81Hqs2sUqAzFw2wRcWXz5SDUN3+ncJ8nykaFv47CnTryASW3fqgDN083tQOHA3G3
nCu0dBICFCH28FCFnBPSt3m1q/I7iU4xyLSUXoOIRDZb0eTeTDsbC0PUfFnKk5GPiINGNPnYPXlD
pMPwjvSxiIJkKZghwLVtbqnaXjvpuJ4t9DiZBHgw0nOXjatKc449jD7ByIpn6Nde3qiYhOuWLgKp
FfP24DSs9+ljVJEIMGRWgwYKxESvtqlNuY1gC8+zIGJXhHkGMeleRfUptA3PJcs4kKIyHpvyM3N5
JmIAF6ZTEZUnTeheIa5K698/6uFqduecv1Bmn/zbnAQZo7hm5k9YETP9mqjI8zUWcP1JoT8+soJp
6Yg5YtllTg5RhXNU5FvtTwe0d6MAZKSeF+SQoW76hf2q0LfuHiqOwuWzdL9aKe//yIHnP0EVY0vW
hKPpMHfHnm4+jlOE8it/58oWGnCiY68GJNq5k360NhBqNpFp8woOgk0HARnEwJvaPhTRXwsPP7Pt
Dn+L2fr/EaqcF+vUQ61LdrSaM1EV4q1kJIqbtyFL94ZAkxUle50fXArnQC3mIZ+0W08mwbgvzKcw
vZhoGWX4orZj6y+udu67IVw3+n3aLN+jLNnkB2V6dzXwa4RuXs+v0r/E7qOuD8GU7dsFniq8FhJE
ybh2cl/qMIePmrK1xHpxQ98efptyHcGu2M7OzD2mXavYxcpzrA9M2t92+WUCMcXdzjKhW1ZJQ+Nk
AfKeEqWaP3Zjd0py/TEzwaqpL4vyvUWMYv5tNsglulmFdabOvlg+x5aLNHJv5D/zzk3Nlz3Fz4oL
114tVlBoA/wTykejKXd1zxve9RbnmvPddyAl3MDaqIhtn4rPMJr39PQ9yX4/6c8OsuISC0Fcv1qK
vLaA2g0LRuwowzGG3QdOE6pXxBC7KUNLYBlqFFS69ejYMr4ZJgKhWjLTF0u5M115Kx1ab0yEo+W3
LtO1bhk7pUbNmC+vi3qHgDhypErrun7KIphchFBmeFcGsjeabvOau1TpKWLYm+OAF4BctZVZ6Nve
jUKvTpzU69V62ESd+SUbRwYwoagW5ugoQgQkpjHQHaox3RfnUAm6bGtqLv42H9/BaIwvCvd7aF3m
4Yn1s0kOrsA7Ucd+gSKp+LJs03doEFhWVsM6lZJCL3DCeI38i5VHg3YfllCsMq4xXuk2goTTEDak
Gh6zqTOoCazLx0woh1pTRk8oxtoil0PnRXV90d16K/a1Yjsbn5aA/9I3WcfToH82Eyt+jpqiKuBK
4CzFnaAjvrc0PIcgo6WqT01Uvdq2dpPcm7LT14jZzX2iWeeB4E1ggpkpVgBh0enOGLyNbbgC492M
yKiMomHXtPnDMPYmrFYI20UybyQ2da3yZWKY8xyRh16otOaqqU1tHUk+b8eFJun1ZPYheI5t0Vxy
3fUEp4gyVSej/XATSs4JGqmHvqT6yPInFx2qZVQ/lvLglPkulj3euD4G3883ani2hiChPsTFlmVQ
ST0rZ0OQBEtSQHFKDAZnjynS0ba0NxjcFpM84lOKmTrn/Hm290oT6O6+tDZyug3iYNJmij2At62r
uiuPtQw6mi6gs8wFrD5RwCMNNGAa0ixtnUwGuL/mPGNV55ovCGmKl492avbgK2yjZeflzVNF3YRk
uzlDbyvOwYwebWvdEjXR+m4MzgTRG3Oz9GwW2bJlA3AxSGFpFWLd42gw1sgfgpKyrn52fEPy61Y7
WYtdP0dBjwKh11ks65doXNd9v60zY1ebnQn3xsiUoDlE9Mz5+1I/lsCpvfh2OLcZfrvhM+tcAmuM
96r5ATgLm+LUyfikldtMHx8W99cUgN05G0qj72erDWabz6FSdiL6MkzaThQf+xlpUftMayvPLdRP
1d1Q+eg3FfIXtwk/m6KmeSYJEZGgxps001dK+zN2tIXJh2LAtn/tNHWrJ9FtDlMvrAVtd6ZnhTFK
iFJBhzu086ZtHOI+p7J3f4amUte9Ogtf0WS81qzwVyvRo/JSG31LoWTVIRtOVIoKcsso+T+gD6KK
m3zJVSSdLVVajnQPSLANHwaQt6Pt8yBNkm1fu4dommDyaI1BxTRCyJeTBBurrMmL2jIAaitLE8nZ
AHwjhiI5JFMNLhVdakxtNfBInxZHBTLOGLTtghJx6sv3UXODWKRn5LmnNE6u4d2gaIA79Yz3C76V
HNWNbdvqWu2LPrCru0LsNFkH1UzE44K0sxxtNyjuol107t4YkS8fRjt7WC0i37pI/S0GKpPtJMGb
VKJSMG4dr3wNvRTmDSNbp67t4XNYPsx6q7N3GsjJGpQ2EeMJHj3Fl/Zjq58mx2XWqXyarUPdWukd
P+JfWxH9F9oPKQqEhkG5cJjS7c9UqdlgFNuf8teiSp81MdvnGZobLCFjNb+rt7XU8LPh7FQXO3pR
GlDqvVqU9xeuiMmdzO2vyuZBM97QtAR9ih1NRUEcGfVfhZQ/9QbxFku5MWLIihoULlVN15s7saNv
h8qiv5ZMmHZixnFvSDia4TwUP2n4FQ3AnbzCYv5FZDAyYecJfvwOlGJWtXVjB0sftLgj1Mtgbpzw
GmonI+yiS4pz00CFeLOm5SeuhnGftC8i23SZ/WvlMf0kw8ZCLkaXX4BSvjTO9kjg/pBBrPhd5aXd
U2zrnk0+rDN6GWrc1Oi23V15R1A02pDJRfMr1nGXATFcyvo4RwieUK8KPYflz307arZ2hBJ7Tbyd
M1OBwNO1GgmXug+1BfyECrOnbN1MwTz5xuWL7AQJV4MKRGXrrj5ikv1yjePVXDfFeFrGXRwedHFu
rcSTHDHp8DI0j5BOUMtjDpEauAXIG6JTF1uup2hWMKhcazA00ZB+DEp0TpnGzeYwKR/96AYc2tfY
rANlfDYNk+jVEW+C4RepYl0tZr08Q84wtJy02VXawtp2zUIGCOP/ugx7eFPtyr9/0CMPERMDMi9t
mXYPMZtYni9HqdFKCE5hAAJ1QwKtOp9FZt9VTNomV7dZ+bnMJH5Mptcsuqdp711Y7t0p4/fABZt+
Og7aKf7B9g4HwkNqf3mPAFZvVw6YfIdXozSy2AcMX2YbyylIR7bsXfqr9cXPqwiChNLCXMgRXQFr
b6L85sJGQYq6EaF9nGwiGVTkw5QA2Gm8HapZsN/tajFcJnXG3TK0cUWoKoR2kUFcmx3rZ00git3O
YA5GMAx/Ue2IR5QB9WqIiv7SRyD6HPsTvJaMtNlXVXweLkBV8qD2Se0NlfniIEPB4FHa1qUqjE2M
z2Xf4ErGuKIUW5HTg6gwePez4IVdEFFOehj590Snt6oi93deXtNlUBBvbLVOLbgAQUeauNvo8jhR
gVQ5pljVenIulHWGQKQvCZgzDNZFR4FZUAWux6zZ6oOCpHUCA2QQu/aKvMkh8+fJEA/dNH9OCrih
YamNL3TUw6XjPtYanWPu9AjimjavzX1TbnX5V7rEs8faxWAQNasx9UrXuegtrHJ21sMnVOrZOk0+
aiNIp9e+4dKs6lsorgYB1ugJe5UIfvEypd8hy1dTv0bju8bhFomnzn6dLFBd7VkFNEzuiqDXxIQs
Nvh7fB6bkzviHQijun5wZkim0Mq0rRNH+meIWzWHOJULnFwZhr7LcKUOgXFf7nqI83CpXZBUZzc2
qfnZLfV61GsMzeHTFA9bI3T8PJ20J1X8hL3icS1YdRy/IJGi0MBGkNEYlYMieFS+GlXiQEk+2zb/
lUsESvZaLe2uTsIXBXhB7Z/iCUg2shHctFaWbiNn0nl9UPWWqp/z+K04h4TlaBgB5INpbzP1e45o
5xMGumLjO4/FEfCiX4QKncxsgi0H6RvnuFVyYDqbovgzChuCsSOSaNL6gzpFGmHB3+X4avf4hMDk
TdPlvks37ZxvbVA82X+WpKT30RNOLOTuqBAHPm6Oh/G5H5GGmmrBtpL4FoiKvsAOOWa87RijQdDB
psb7b5M0QVFfoWUzNnlXvLeO+igL9yOvcgZo8Et7zhW0BfdwB0SPmzxvXjqb8Q7ALbGHI4HEiRKg
G5fdtHEwRKFgNiFEhN80bDtNcpep0y2xihToDQjt3ED1YtnIv6vECt8AfjnA6l9br74Gvll0HFqE
dJSwvfRCkDEwifKo9CdBn4vXsl/4c/1KriNqFkN6+QjKSVpyj61L6zknWeby0rrm/KeWLutu6Ha9
ighkEQfqQVfYiicNUUsjvKyLN3E402MMPKO8zpJvrNaOlfMABHlsBoBvYV80WW6RT+dybN4memSL
vsQ/hFqNhGen478XsB8sy/OyIZ5p1za8WBbRhtXfGALklZP71qcN1HPE1q3gcM5tE1zGrALMCRMZ
pydk7fWuzVyxXdwa+DUyH4oEtI9ZSPVl6dZHo0dpJrQGsbG6D3WG4aT1k8Riq5M8ha06MJfiRGkt
tOmRC1tohld7tAGQHOukOOLmpLWnhadybh5sJnpDREErAIuFxzF2SF3mFQgw2b7WKeKUcdqWpnGm
TQ/q7hkecsZjsRnHX712Dnnirk3BNwz/xd/3BLrb5ONWDvUu5sfSWjT8w3OpjYGVfHDwb+cyP8Su
sw3bDctx1B+t5xDNTlXR7Y1qpS01LwTbXZzBQ4a9j8L3sOF05EFBXBPFy0MlraCD3TanCShWPFdE
xJUjdS72xUbqjd0a6ln16uXXRKnVhf2uLj5cSoyIf7hPTiPauOLH7V8V89Y7P+jAovhTqhAp6Nh6
P1Y+R3K6TdvlVwXRaKjJTWd/rAZMZAnqcTg3IP7UvBjJezheGE/LDgyr4i1GdKE4gdopN71stm5k
BA3x8d5852KMSe7Y0jeGQAE/l9tBeR3rdGOTZOvGB316qTAj6QOFaKbqibi90xy2ljVeNiiAkfeX
fuRgTwhs6b9da4y2ph7uUsv5iCiGHepsMzkmteIY3gqMNzmCPD21UZkhTLC1Q8wcZGLeDFt5bIfb
OMabasb6Z1d7AwsBpsA1gYp3H3xv8kkpA2QnsivHXLEjD9jnS9Ay1iRpTfsUtYcFSpdHt8b+UuKb
avv4i5Cvvc/6l159O/DyWk2qa/9eFgse0GT8nqcSb31VvGtlcqliQmxbo7tok/McLSr5BfniVe58
ULJD5RIx11ILJ3YaqFjCVnn/HGTEj+lgQWz4njC0qDL6QZTEfXwAO+bd4vQsnXQjS+TnKVTmsa8u
UXhjmYlKSOFDLu+2yaDuk3VnJd8WwOl4m5Vn5v24Di+DBXU1EQCgyhGxddixbwDJs//vuxQduDWO
VxVJ6oLS1p2HbcdyIkScrXRRnPR69hcr38+RpT9SNIUm1ujwTMbdtBY9ClxNk5zdmbaprPlbF85X
oX862WURvZc1CgIXvUWSlbvyJKzpEwV7mbrrIUREHk4qqHJ5n47KMH/WGtB8VmBfJl3Pc1HcmfB7
ugOTzVTN7LrEbhgFVNbMTlxJZ6uKQGtoJ4xRlxYnimaCTm88h7eZbHxTGIc0h1zuRLifUuNmJlGQ
WoYv3QkjxqZKNpqCshRpe2/6erMpkpMiwkfMEF38PY7OVc5vlvzB6guVzxZqW4qvR4+adU0U49KC
szdOdVIm1bNNEZS2aj86U4oSKnKMgCWOAKd8DLAifsQjrquRhLZcJOanE6akzQ41LZrZ+P/HdSVD
VKqlrCeiViDOaqzAfc/3ZE3BEqE5wjA5Fa9CfKL8W4zvCrLAQPIw+JPCDMOBUr0Ie3liZ9rZ3DqF
BjfiSvU0YIJSuq9pSU9OdphrmA5Z+nGRYa1wEA3N23SaN5GQJwWtQT0lRyup9rq08MhMVtBXuu7j
/1lnVg3qpO7rENQgrqKXJlXX5PfyEeA7iVEMl23Q5eNJtqEnoVfKZUaXvyS+IRw/K0c0dG2tfVaL
a0dAK0S8Kq+t03i9y4m6pcEB4HqnI24baQOwcav5mQSkPRvjOwdvr72KeWeGfGkeNkuG/cclIr4F
1fojA3YlbzwfpntFzy3ancvKHIqnqrBhY26LHUzlQ8ckodWABma3GUV44/0qVOL0lN8SkbwxpV5j
9rwlWYUw0a2QSiWV4muG6LxYtnzAWpHvs3Ykiw6QN0n8hs1dxn4NX1OP496p7Edaqyq/tcpr297m
aGMYvhkbhwqEWDOeu7pkhJYsAusyC41VXWNJKwMV1tUQk5fd05fYVozinEw9xvFXLG07Vy02Ukv1
zaIt35P9ODKbVcvFVX7y6RU6nBX97gilFIdgXkssXlgmAXRtNlvoNsW+Rvkg2q0aaV9DWyEyzvcT
QIxe7MXwI40F+Xn87egZWLjC3eeSC/bSlfFxIgScJjfxFS0sa6GxHEwY/IVZop/O+F1AUeb1zEU+
nxVe7EG1sCJoq7if3rAMde5PbPxp9nZp20tunWEyoYln/MZKfYqawjdw5CdWc8yWS2NmG8pS1w3c
kZFfm+LdSV7mhnsQr7k4ZCNa9ga5uHFqyKZKGwFIeecrgtLBOhX72V2FCD9rMbSiQmsX59gofwaR
uRm+YbvBBnMXKfVxhTdfrHEQReTStd2WniEvj6M1FO9M1aCO4zZA/KzbwpPD4JfLybQL/jCMXAgh
EnO3KjXQIkJULIlFtp2rh1x/0Jlv1E237MmMBdhfLeQgOROG1uXlTnzJdVntcOjGoJLWDsDINDfd
cK57LwfmkjdTruuCIRt1tvlb30ulAEZE+qyg7kAngVIpekBMvkqNL8H+DJuAvkoZIF4bHLrKqY+Q
otAbmyLGc1nKdYPvCHYgPsNoKhbXK8qKOsy9uC2CcR4fqhZy4xj3h3Z+n00/sS1PTw9dcm2no41g
VI/PlarwaEbpe5WbO0cIPr1vt7o0SrG3HVjexkWViTVS+WLs2LGWA/dh1AZHWrdZ5C+d2JeuS58e
xi1W3LKD156sF9X8s/ICXZe9j+XynNSfrtbn+FawOtSj5uNO9We9Q/6QbpQEgaw4yPtv1H+xpvPN
o5cCncb615vhuuiqZ3XoH2LomN4hOLo5KIPEJqaso0Y+yeT+VMRXy433NZ+0HmoBrItnNP2uM45C
nS0SURlhE9lSk5du1a49YTZmuHsSsnzDqIEAAEIgoL9snei7MCUoebAQlcxL4c/Dl2UZwEU98ICs
NuRigac2bP5jT1K54+nuvNPUefbr0SSSs3gok4xklogprBg60BV7kFMQio6Sspq1t576zVICQKQN
7k6Qp35qn+Om5G1vpUo1nEXGitnp+kUqmv18z+1TfZv93peD1e9cDeBAumAJpotuU0zIRLFAYUlR
5td6OSPtTLW3tCm9pSWpAD18Dff87nC1T/JWQwJZGCfcJgiT5tPsLo2NWWLGDzZO+W/RYnae25AZ
tUfZr9UvDl29Td4zfo3dd2ToD02t7cU9C6LKLxXZRXYp4m05XBuAYzi1RUtXEhBMQBw7GtcilpnJ
soLa/qHciJyjZNqF46/EouxGLHBReHUHxqRCzNW5aBCp4a8f2DwpbrXw9o3aObxvjxVUiKG+Z5r1
RvSRUva7PEveDYkft8jnR4cugRuo6ZbRszPBvIbLmCF80nA1rFvetaZ/FMT1INuPo++52+mxslb1
tXD6HezKpiLoqcryW0ReFnPTglSNbEFGdJoZUPfN5odMz3nuS+TZqELjGXXDfIlJNV8xZ5MfgPQ3
UpxLviyeMYZe0q6jtv3Wu2rDu+QPbXTo2ZyMVPEs2Ecng7quw40OMhRNN3NmMLNvAtTVb8N58Zw8
Y8QmHUvJh7/8/sDFAbVlG8N+QLBTh7fRpM1Q1JvqPl6AutXVB5bffgxEjJuNfiobjJzfFetBrQeI
iEQJS02eUemcVTR8CfuFlhLmbOM/DptpYpTA8oZ/MYozfykK7vGlPTmjcvdEXkF3yuSprgOMt3jx
LzFk6Mz29oxelPwAld96kjq+MUCGQOZPol+H86NGJouy47XE0lq5QaN8jB3CmiToLW9qPtB9S4px
1cc23Efj06zthnCbSsWf4kuYPGRoT11/0m9ZHczjT5Gv3eIzhpW3P2ILcuqlg0WN3yPOivFFzdYO
JVTjUQfgVAriaQr22aVlv88vUw5iLrS7yDN+kA6DzTnl0HCHq235xXTSh5fCvInBPivS+qi4OzNx
Ygb21eEENdmq/XMd7Xv31WBYrsDBsyEs161rh2fRj57e8qXFeDx6HRMYy0pNNcnYO2e3JuywRWVf
Zo55MO6m2roWRH5Ci3sNGee51jKJtifXQtqzJBxRSw7GmBvnrkGNZZTztlcETFTZ7kOn5FjoZ30z
IMDyamxXWv5aq99ZMm9qvCRzRb1tsywE4Awxf8g6zEa405Jm11T1NlNwS2XKRsMEIEiEyR+iex/M
tI6Wn0h4IkzOatm5QMz2vtJUNg8N9TSo5s6F9G+B9arxPUppgC90BhgbbkPbGK5zG0qmeOTAh8Zi
IJqx49X5B7lzD5HKEl3iCU6i6+AUHL/zRpCRM+Wbzj4b+lk3dgJICAZSdR4yVvV2PgpLW1l13exN
Jwr9JLLe4CYIHIHmbiIipCAWI77xQTO/pS62CR6vdIHRTlHgw3JEg8ErbqxsHU8WAVlq8pULVK8R
1Mysmxvg28pkqBXLvjHSY260t9hE8qtkz4qMDyHaDEuRJ6uNjZWoMKF1ydYV0VZfMESQsDaVs0/U
xgABWFzJ/lkZzUuV4GcY16XyEPZERs+55VV3+1EKS3zteVQHDlfj7lS2Uw66urZRd9uGwe/ZPYJu
Q82Xq5BtMdInzAJxm6/6Wn1T6vBdSaCFYaZsm7SDyPqxuaybbK0hzHfb3RQHdsy4Es1/MkkOhYuC
HaMCE5RVAtLNd2Vnsendfu0gY4u0Yh3a10jGxw5tjqWCUtzn8wwHbmG7e60h1OlJd4iRc9ACpQC7
MGtd7Sd44in/tnAXtsqL1BvfhRnosgjBxlXyEyHrTqzaXxa43WL+qV1kIAqUDKEvw4whSuQPDqhh
g8C0j5EUoQpcGfCBeVasW7N+DMvibGfRhd7k3ZSLS9Ufk5FQpb7/RUiTKFuhnGVq+URuvGlhdAhz
W/XSCHMCUz40pLsCwzqmIRqnZEJQ/H/HUWn3nMT/JQzQ/EfgXSqLJXfcEbvNSvW+llcMz6t7ZOJ1
XOEZ/JfIxP8SR/3Pct0qTQZL1S0UfGYQKU9V99iFL//yC9xTC/+XX+CfDbu1GalzZujaQVXH6i4Q
1ZvjrEcJUkQLdkibq/q9T0essVZjMdFHcK6/vRTQSuYSoT74l5/jv6R6Gf9IVU87vWgGF3XOMp3u
8bkZfnYowGDx0XfhU9LXdeZRNA7nGSrHBLxB/Ze/2vlvH8H9R/oflRNNZ9iL7XAzTCbBumR32TJU
MeRNa7A81NK3lHpOuBvstXmfHQZjN2o7u/+cOoIOWh4wpd50Ll5F3CBx91Zn+jpR3B9usTba8v4C
zBV8mvaqBnsw26tuzZ4+M6m5/FL1YzS/FhzD7adRa9sY/YfqYjJPpP0Zjc/coZifsGR6AodZWE1U
T/TbxFL2mdkiryf5femZaDHO82AbePHzlS2faCRxGhLOat7sT3XAVlls677Zamm3LyIFLZJJSStT
4U/GfqDXe53/bcpw3hmwuP/3V/pf2jLNf5aojlHeDjKqjUM0tgpK8KwLDRItC+U9LlUc5THIw8+o
oxYxB4c109ZVsFaLGB6zyzAYOub03aTZHbzPqp1N6iMZPUVbHLoRWW6d6s11cphY9DJsn0bXTmDg
Rw0Mz0WYhRUphhDMFvylvWjDf3nh//M8/m/vy/0d/R8Py1ClWZkX6kK7ZPRw9vN9eCk38erLf2m3
abdSN+hl1NWr4uEXRAC82o+rW++LFYi7Jzd/0vvGWHVUEXiv/+1j/m+vzj+yBiOh6K3iSONB6sOW
4C0V4YpSv5Gb/9Y4+qpyDTBXuQaPvDN7SHWRwsbJiO3KYNkgkxJKJusYOfc9HNzAPL2tSfH/StrX
mIUjJ6bVutTRxdWyrYN8vZdEyc9QZyOprKqln9DuXsZvtXrOrMP0Z833v8AhhWzZ5sVjYrwoRD9W
ayQ68qxGRHHdNQ8nfRS4tl4HRIeFvcfEa/ZrNJxX+qfXzg2ofYmeZytQyfxIyUA9Kkxpve8w10Kr
857s5XunIXNH44Tjcr2YGMmDYgTH35C6+Hj3iAI+/40OAh78lB51NerR+CZXr7qM/afBZcOFzBOf
p4cMFmupzhDJU0V4gbJHZdqIaTWSzDasQgKuCkAdoLLxxXmFk7aMB4O7mSG4H7bwMbj42nFnE4bU
p6d79FhuPE0kBKON03/aijebxT5EI0GZ2oIIZPyyTETWUR/E+XLCd8m1GUX6SlVt3l55yRqJ0cl8
yXTzEidHWSL0cc85mkpSFhJwr3bdzbtWNxGn3oR++n/UndlypEi6rV9lW91TGxxwYNvuvohBoSk0
pKRUKm8wSSUxOfPM05+P7OrTSipDcbrvjllZmWUqFQQOPv2+1rda/42Enma4Nodya5cvU3aBT4rj
968VxjJJWknBqAMdCquPQXlO3CWME0Z5V1lRC07cvRNFd1O12YtInI3HRs5gHZNmbFyB7wG8GC8S
21uzPYqq7QD+gB00y9KVG78In3z0oTgJOTgm+boITlP/udavMnYH1CIKywXIC89LgGhBq3WaKIZS
84qJeeLIwURPnPGtkn6HZBat4RQDZylY+Zokv5mPIw4HbGhx/VCN5212IZBNVAi4EQaWMV72KGZS
sNt3FxKdr+PhtPq1Ld7lRImD9D+MGc5w01r7NL0FbWMEZ56E+xNtWf/25LvXmOsS7H7BUy2ib24Y
fk2y00xfe8VD0twWmdgYXfBFYzGbdh0+bvLNMncdtthlajPcDXmyQtFdoOts0/zu8/5sHoD+/xhO
P4wwrSHiWIevtpethDnksK7MT3LQUYjB10QcU2SkFKUX3zUUPLab78cIUsF4HZjRXHPibKqO3rI2
vSvUuLOQXaUc8IckarnkIgVoZ6qqPe0rSlK4bfqqoAABoMqJyHqWRyJ4f82SN+ViVdRoVRY4UcQ4
925ttSuJSaPYIwg/kiowD2x/HYNNe77shxayUL4FBiVr7lygyHhR9bHV0K+Xc+aS5O57dS5Vnau9
LVb5FZsO9n5QCFqW8u/jvcVmw974j8GR5KcDzWQv1jxaDlkwGrmPhG3N1+pe+8Lp0MxMzf/DCyxW
NoNb9ZkFc2OP+mhCq3cln8Q9mvjp2T7CSD6wADbtxXyYlJrhmjGXCJ6H1+w1ebfe61vtCzuaxti5
r83eOHYlceCpL6a51IgdYaI03/fvpLMxz3GUiH75i7BAg6+r8/CtPQIMPrTeXkDRW6iuikQocekn
FLkjjUmUcRtlUA4s8PNe7v76HbZ+0NE/vMOZPi9SlDZcckyEWwkQYAUgDmksuFo7iFdubeFSVieo
XfYZGo4iudSiVx86uuZPyMmGTdpdTSiVtbekpA4eJWdBzeFTpZ242XmYMMoaVKcLNPA1Vce029ip
tzER70az26DMdj5HkOwD4fwltfslVK+GcRfG3Ya63Zo5tTL2Nbgys6ZYm0RPbXaVIyGH5+Eppgzj
e0VOZzuceNrXInw1Ev22mjh6jNNNF6IRNKBBezFHBlpLlt7X0rrtSPxu0isEH0NBEMPwvYhAp5PJ
0HJ8M3rnmofWiBX3ZZ+9DtODqDg2CtOrasBEw06Uk9qYQ7NIFc7680fwI6bor8MIZsCfhxHm4s71
xgJDACwvTI5wf7XuOaqpkqB177BBSPQiIdv9SRm3mnXNK7gr4Q6jourDaoVEcjDxrSdUzJW/70vn
XbNwx6TNbOV7Lnh3dIqSVIE6wjrCW2wr4HUuQuwwOPOSFvm7rNa4AEqHvTDrkOTMqGsO+/e9dt6o
veaed+m5Jw3EefcKvYZCWqnq22I8HeP6puM4QXkc9BZts1Mc+63sMLy1I+819+117v5R+xc+YlEd
c1ja3HGiuC2a4TYZ+hfT706tYVyb0FcGBWxeBFfW9H3Izsxm70zTkcWycWhntZgH9IaSiy1rDpGa
XaiBMMR1/U2zggcrwKp07qcQhcEddEd2HL8eTy0x//3HPpVl/Yh4Rr9ogkLeOVVSX3MSiWEkzXMP
zn6WAYlRzgZ5XQIgz3Xsm89fpUMIdrEgxevapDM0jeaFVlec4k5+dpKM8k5rWRhmqAIzZwiwSl7b
ekMN9C0t9W2n1eh5e8omLVXunOKpp0fuseHl0CJiMSwPlufrIvFyCFM9Z2EId9b6s/8M1jrmrAHW
imtiMXRPbZPq1AbtZYEg/M2+K26j7rl/0NgLcGj40l/x9KAC7aYLDU0UPR4BOysKsk2g8bzICrbH
qRM/UxSFYitW3mPznqhLVOzc7psiAZ7qDTPaY0VWCEuBV9aOGrKOcSXf0C1p9TY5ryEVYKEm9G6H
VL3JILGtyu84pyt9ld4Aw3StbVLfQkOZwgAh4gU1++xIYMGPoKhfjAFiMamI0SjzCXrUJVT4E/M0
Oecc5BLp5iokrlpb3btkjVlreU5o6zo88VBdrjTCzooTSe6TZF+XbPwVK8tTCnnzb23SNS7LDTyW
tUUp6Nnc4qLbqTV2xmt8E1dqx2L3Erwyatwdp49nateethfh1j3Bu3Wk3x1cQi4mMOkGfiVz7orY
5jUe/53Y6bd4XwFMEy/eb+A0beUZzbwaVtYGOOr67ekh2CQnrEMusJWXRyZSY17J/Kp557n8Q4+M
pjYZGL4FCXEcc26wq6znJpIr5LlrSAKr6CR8ONIHf70+sMRiOK+oACTJfC1/r91lZ+Qg3IyvEL3X
2fY/LMSJxXjmNShPKjE6l76HKr1MrlyB/C8bEnHkyR3Yyv9A7X9or0bvSndIeufS0GavZUu0Thnn
ANm1E0+VRzNmDowOP9J9PlwmM70KvvtEEYPj1aJvN9b4wPSDzsE56SUxCfWFy7LaO7baOTAw/3g9
Plyvzfuu9BUq+66FWQ8KUyvPUyq9UOygtfSbQhBxkh15EQ6s3n6M0R8uZnKUaynFER21od2kP5sY
y+WxpjuwbDMW42pgyWJMLJN0nsC57Uo8gNAYP3+BD5WWjMVY5Dipm8uwpQRa5SCSkooj/CT0ZLPG
sAFXe5CTvdUd/LkFcp5rY+BoObKhWpEWEG5TO2TxSIAsVG0TSEFbNlQuci9YDZPeIkgWUEhG1JeE
48Bi17XoQtZCP1NuqF+0ICo2Q4NfpsM6Dt0qc58sARSSaF8fVVs0ec6lmxoARX0f5pbSvT9aqLZr
VQx4BZSVA0qAffd5SxxYNyAT/HnYyGTv261lpPvxNkYNSRDAW1qcCE4RZln/GukVJ9efX+vXbwvB
QT9fyvHDos00LpXHoXHmZtUJ2l1zM8xS1s+vcKhPLwZjDo+rCXkmMRk1BCHQ5IyIayAMK2EfmcUO
bMIsY9FeUWVLfElcIjSTaFchMARmHtrbzkGvZxuOvu0Hp96LrvCvo7Bqz1WKMQ8ubYwjrJg2McP0
ka3/r9vT+vFIP/S+cEw5rXfkwFtYskyNzl10YGNUHnlchxpzMQJr0pSxPgTjpVbuCYEQw4nrAbw5
li7y6+lKXywg68638sEkzyBSFYV2ELb1vhP69j96EfTlIrGJUlUi5b2ULuAbS/e+11BdRd2/qC4+
1nUODO36oqaAQzacxKRzkZF1fxsjdE/z7jxOLQpE4YXrTdeTOTorQO0bYaGh+fzeDoyL+vy8Pjz2
EiBOWfpiwLD30KZPeXykgjG3zS8WEPpivHUdDoyrks8NjPMkm8l/CMkNjKHhVk6b/+y7L8ZdGTVt
meXzd9c4TndPoiQ70vUPtcqi61fgM5wq5ZNntFuT3PX6kQCsA91AX3T4lsjT1NcMPlhtoCKPxgYx
NKC/zxvkQB/WF2NiVfdBoAk+3XbCFQkdvoBlf6R2d+iBLjowOqIhiOdv7mFL1TE3zUb67ItrrdF5
fv71f904prfoxWHqB1OnUN9YAm+6yUm3hA7xykb788//9WrG9Bb9OMr6KYDSm+8lavZAn/yV4Tji
zOogABLf5/KiMvZ6CgFALkCVfn7VXy+lEU383MNChTZssrJ830btS56YNnV6M90lCgJEnrTYMsD+
fn6pAwGdprfozbJtc8xBU7zHKpRc6Q9Tint6rd0OD+bqWBH30FNa9OwiityCoNR435g5W46sjMDc
lu5L7CBXLTD4HwsJ/vUbZ3qL7q2GyDNMv4YUi+4eK5CKvjrDhTbim6u/dWFxpPjw675ueou+Xqaa
siwkqftOd6OHkgd/4Xu5f/r5I/l1lzS9RYcPgzjwgqKK91Zw0kX3cXetF0d65KGPXvR2DrsbzbdU
vNfAiKbOANJ3W1ZHZtRDfWXR3XuH9anR0SrpV0DuGaYvYGwG1MP1BEv22Dh74CruosfbZtyhIJ3b
nkO3blf9wYlMTKCEvxrggLx9/ggO9Qp30e9H12i6UXGVGAxXtYk7UhsAPKww67XauY+7oTwygh26
n0VfT6ImITmZK6E9RrxPHRWDr1tvwdJXpEgcuaEDD95d9HKPYFw/yUFPjt5jp56UqiF0vH7eWIc+
e/77D+uBJrU9f4jSFLrCTYchF3R32ERHmudAj/5RU//w4XjEalOgfN9bezjyLR44CuA3erm18iMj
4IHO7C46s9W0XddlXKFtvoJKw0J45KsfapdFfxizwi3CXsNVMQ3Af19rTKXNkRHowFvjLHpBplV9
jCQn2cdiAyRDB1sBb272MmxKIHzHMoAPtI2z6AaWKsbMdaZknwN108S1qc4+f2cOzAjO4q1He2ZV
MmoTjIgprwuFR8fiUACFqZ2Jr59f48BWyXQWL71pUMFx4yjZ90EMa1xm3XhtaFmLOJjhyAipTk7B
zHn28niLVK/felNmnrJieUkaVzs1gq4/MjYeashFH/FsP2wzWah9PVxr1iUhSEdeskP7Z2e+4ocO
UoejckuVqn0BZ8Lj3ADrAO76Vfvqf6sx2ZJcdkx+cugmFj2lmIw2dNNS7WNU6aXztamPjCCH3gbx
8z20RjZNofSSvTtpOwuGTEWtPCIFwDk2p87v1V/3FuYPPdiHVmqVVWlFxhVajUiBBjjLja+9NxU4
VjPefP6+HbqLZX8PIiRJNifhMf7s1rpLfAQMaC/y6Vhu+4EH8KOy/eEuEpmP0hhCjotE+lXVDRJj
7enzL3+ggeSip4exqXnVlKj99NrdGy/Fu/8Nv+znn33oay86e2M2ncIErvbNKG0gceKxsrQjNYhD
33vRxxsYMv+QH7TID8iM/CpPwtvPv/ahj1702UFHp1jGAT2LzAuOLVFECguUzRRLMuHAI/vK+w9b
aG65Dw/WKVLZBg0thD2HRK8WosTn93Bg+pSLLpuVhLWByeONaZD3XGQn+o2XXRTPx+ahQ5+/6Lle
W9uZG/DOE/pp3HNGP6dwV1iSVxx3fn4LP2qiv+i7crFo7Yo8CvVZYdLaq/Sqfi5utC9MGOZ3cx08
uadrf4uG+PNrHXhT7UVzxZouddfXk72WIVJztp6pHfnkQ3dhL1oq7H0xqnkqDTUIOHlAUltts6uD
LIcKstbxbkdkU2Qphd8e79xGa5xi68q6vWrq3NrlqsnPGSj97ee3euDJ2YtWtWSdN2ZhJPuSHFn0
ad+CB3sWj63wGXx+hUOLaHsxINZ6j3OdMMN99orXG7WhclfqUbw6t/43tgSfX+XAI1vmg3tl7uhE
Kqi9E1JmpYqdV9WRGzj00csxsdB7NO98f50ie+oQaRr7R771gbWhtRgS9dQcK/w/9JuJ1yzTcPab
XTFAiuzLzecNc+gSi5Ex1x3wEFOX7DtoXvjkQXpIKvrH9mGHPn7++w9DVtpmI3m6rDvSlOOxizHa
9eGRosuBgdean8fHj9bNhkhJPrq/BdlNoE61GZ7Tu8+b5dCCyVr08aGMbM3tkdqQ2TjcdzdoXuY0
6Ovme33dfa9fjlxmfsl/MWpZi/6uygj8RcJNkO9Gdsw4Z0eswJgZu4jDMEKbzSNv6YGObC068hD5
nh+hW92jPYDBZTfABne9v4pei2MT+KGevLQ+zOHVFrQ7Vgch8bYEruD4YajfOtUJcmsY/+6x48MD
fW7pfyjbtCZ2mWYrGwhT2mnLoP/5Eznwwi7dD7FuDJNfUvDvNFBuxCprTzmgrM8//NDXXvRns9fa
ycMBfdlAftOZAX3jy49P/u/X4X+Ct/zmH69M/ff/5c+vOVi1KAibxR//fp+n/Pe/8+/833/z82/8
fR+9VnmdvzfLf/XTL/HBf15489w8//QH3LNRM962b9X45a1uVfPjAnzF+V/+v/7wv95+fMr9WLz9
7bfXvM2wp315C6I8++3PH5398bff8CN/aN358//84dVzyu/dE3CGwzSqm+e//trbc9387Tcpf5eu
J4UrdUN30AGwD+7f5p/Y4nfL1h3D8YTEL2N6dIssr5rwb79Z4nfH86R00HxS0bXmb1Hn7fwj0/7d
EJ7ueogbLYko6Ld/3v1PD+hfD+y/ENfe5FHW1HyZn3o+n246rml5pmGBJaPuuJg+Oj8wM2XDuxBF
VZ/0FoTK0PCMGT1v7/oybI8cEPz87v3jeq6tc2fSgG+xXMILWXuZB+V0myYlNSQCxqaNqwX+McHC
YhT480Ku4Xq6CXzSWR7UiLh0c80VLkfDA5CmuGxrtSutiEC7ANIiNTMNVbeEepiDJ5K+ca4Szyww
H3DmdqTD/dyb+S6WITnOpnkt16apF4UQy4pcYdlEbRJfnJy6pRHcy9glZ3KcGNg/vH5/PuCPD/Tn
EfbHtVwepIOx1sEctayGDOAuSmBn3rYdBo3hvNRvGhsgbtN56aPRVOFFFk7RjSa6YxvjRQnjH5fm
jdW5QxNql7WYbWM9TGxDdh7MNKO/xD0a3jJHVnvZ58wlMHM5EHINCe7d7+rrkHbeKSyc9/VgI9PU
C+nDic/Th88b5Mdh878mtz+/lqtjmDJNQxdLGYNRZHGnWba3tfOyOHGT0DnNzBH36ChAkIB4wXdE
qJFZAcvQoHvDStCyC8Ky5Ga0fLKUPv8+f+lxluFCQrBoJ9fjXVhM7RlZsL3dzP79aWQZGyelRAMb
V+h5+7Tvz/IgmNSRa/6l183XpK8TvEWH193Fk2nSdJRiIqEqHwgaVgpBgcwgWX1+Z3959aRr6s48
1OmOcHgHF0siL69dLSKJ2wmLyrxqja4JwZklbYYNVktfBy1NvLNOZE5xmicpQZqfX58182I0Y1Dx
IDbw+nmW6ZhLNUys4RuviBE9KQZdmuTrJbC7V6YjdEFeQ90+d8LVvw8TSoeSNI8HK9GN6tIbvZIA
ibrIn5FMqjcVzA4bFaY24UZ61E4nJHIZ8JuiGuSQL6ncYELSQnGdCamu+xgGBmRPa7xXQaqXD6Pb
yFsB9p4UTysQ71bmDc21VqetjikWOcdDjHe9IEhvKCkSu1k72rAixootjtMobEpamNQVMA7hYmku
O0pkVmWIYg2O27uMKEc2W61N4NBJewLYJRrCI+IkimjiESp/KW3ikjKhm/0uF3UIbU3LS6jjdWlL
eV1SMv1q5k4E5m+YnbpDnZbeSwpDERYuGTeEd66rQnOQp4YZgXi5nmBwqWsAiZvCEHAk8e8Z1jub
UGu86yqwE6eTXqv6JiyN6T0dC5HD9kjD11IPBu3EDG1LJyNMcbTq9hH6apLsGmNFr+SIpx8b8b23
HFafmR9O3yPR1BrOpJY8LgYS1OVVXzRPieV5DaNGyhZqGPT4qZ+0wdrklj7TfIVjIt0yZsOygPzo
EnrGdnXVF2XQEOnFYLhKSzPyLvTIrBriUbwY0Z/mAXKJJwHmZ9L02trUYFbTnfQ7SzstbKFBDRft
uG+c3iL9rybavQgL/GzYXmyM4n6hTpVjSlaBEKhQYNcNhHfTLAmOJAgAlP6Y15QJ/Vx271XuhWAD
GBbluZ7a+eCgjFGAipykMp+ESbwRdy378Ca09ZxQUlWl5BQZfoxGLexC/WXyKo9Nal/l2d1YRL5x
YTu14e1zR3iRs+PxDDEIQOyxjy2tN+wCu1H4N/W+duGl5owN5MhHJdWVqSd9wAD1xiDEOY5p2cWW
Yl1nMUqmTb8uB5+3rrEaNgRu7OA0yu2e86Q2sXzCFLUoOU/UACUHdubMHGC2JwtD8/CjDHWHyMNx
RcGNT6MH9NDDQrTN66IJd5OtJKLPWpF4Wg8mUb+gtWGkVFYc3RvO7I0ax7zftJ5lJ5vSNgPQo5En
wee6Mt755UASDfjtBqsfVoWKpKEhURujUeUVoC4O8qIsbM8YSjXuxfJKYCilshowT5N6jsxajjtS
pav4ZBrArGErCJGfCSMmUlrChFxJvRnfYv73nPgmfluWCIb4xusqm8sxzDLjoiH8MEcv7xFaMfXO
pEg1VXX3PTIzwQveOX3wMmQBiep2PPgkaBugwnYdsfFPnmMkassqaNB23jCFMWWhQpKpaBU1/uwg
J+VhMnt9QHoMbWQex0h6wG/tExlmmtNGT3sO3QYnGMQpXlTAfbYiJDJxMmKN47YpJPT7GS+dlQ4h
RTUGCgS/LU7prfJp2XWWAGuC1AHwXHZu5KxK1RONBV6DqCwV6e63KYiiKyVa3BVFEemAI+AWdRvw
sz6GAcCMfyjfEmd9xNkO05dlXOZTWH0P48Q0d2pyCX2xzUZ71/IuwPxbjeSzlEHsNataqwIAXIGB
j7KPze5SJawPsJc4pX46lYTKbqI0sGXMsXhgY/EeI3hkax4aNEphl8ldJgPtuU6lew3olTAUbTLA
Gid5LkCLR17cbKrcir66xkRguC/ceSDzkyK/U+ChEBOHvg9kbHIb6ISGEY9kd6gGTwNU6/uJwAj7
UkzmHCnRaJ2/geOCk6eICjyCpl8U6qRGuzjs3Kzz2svOst1hp5Hs2668BFbCts6Uesw6JcZNOlYd
O4+gd3ZqNLU3hmUPTLofaAgeQ2H+4SUsj9cslSl8GFFDUmmgmx2RpV4JIC6zzGzLMGw0F1EGpfO0
GiaI+OgtavNsctIwP8c0UNmcdwmGm5UzhVay6zW7cvCmZkSliFZognSnIpsI+MjN8NIsyOKGcpMV
XyYTy/LMS3BuK+lhf8nAbLWXsi7lvnB7F4aC5SMtr/jfHUiJljwg0PQNhM4sftfsAnsuNEOiUZzC
di/Y3VfuXo8sZ9LgU5WVATShU01xMZB0TVRcNHTQZgpIfmlTIGSsuxEQqz6h4W9VCxUrYvRD9q18
SJmxC1Wy64vIJCMGH+Qqlhm3mPixd5ZNOpSUBnXUZU54ARCFOo90knHDerx2nKLQL0a/tKPHRlNV
fllaqCCu8ikJYRMqT6s2PTKYCXYAAfWZuMbv1M+x6IyTmF8iI03Ihjd7jySvqok7YlTMEL5ck1oV
iAl/wBxOawax4+JlbVrjGzNF05GE4DnygppegTBF6aoZzqs+Cttvpi1sLPZJZzZUVAbh7pLESM8A
j1aEs/RlM76OTu1k14YM8CA0hYbLwXLKvMcV2WY6MDSjiNrrIla6v+l5bR+rgnlvXfZmBvXfiRSZ
OUPc31XVFIwPTWhnw75LSl+7yURU3zhQnHCnlgZezDzV7L1W+YrAYCrVpCWHaRTceZoWAIOe0vKy
yiUJ3WKoMAxNXaHic0xBQf3qi74kX1kNYf2tKjCQwGq0sv5GllZ94zvE3T+1RuQ/Rpam4lMFKbbe
+Jxh2vi2JMZZM6TLP+bgMADVJHoQnbjg4lgaRvJLYwy089ACQD7REyOAEkb23/VYeaSu1FMRMHwV
XsDZRtlAYTaqUX0LC5/sGNuoGVN834e+aBOLAQqcNRGmZen6JEdPOvrcvPMgmY1O4b1aUdw9DEmX
yW2tee4NPV+8wFoJCTDS6pBEZjn+ge14uvWKmKgqzTeru7gM0W1M0VRexb50iotgiAf1ZnV58KXx
5BSQ/KGwn/ftHJ6gd0xInM2H2gvICtZ8beIoViHcufHUZ41E+B2lTXVX26G+j6WL5anRLM48jEpU
DYCuBlJeKBQJo8pMfBYUepjeRno3wxRsh715GDiPOjx4DTSjS4KdYyY2UeOWZ2OPcfWqPLNH5vZt
NzpQK+LUA2BZRYwFSNwrBNnIIMj+cAKdJF3yaTR30zHU9cSaMsyQNE5wMFk3fqROkxhm8SagEkHW
nUA/wVhvhl9VkvF0ETH191prEpeGTy15N9zAIMhoTAEodO70LW4lNGKbKQ/sQBMiOuMJ8YUCPdYf
ZORUz3k+mrAAGmF8A/dMRLATTuELW7Wi2QcTq7OOFKfeqW49O4dH1WV+QsBbOcjmkfehdv9ILKSY
T7peivaMtSOojm3ldwEL1RiqU7xJayu2z+Tgez1BAo5nj6eRssP8maVRfpXFHPZhWTRhV6aWMr07
eHIyvDBJtzBgD4yejtk6zXx/N7nIcBnQlLArtO2ssz3myCzQ32xRuApylOPT1I3SBWGl6N3Dtuu/
a1MSYafv2/ZBi8o+vfJYrgJsFRWU/NQkbi8cB7DClTYmD2SlDiaYCJMMFHO0lLu2Wb/mW0kJI9w6
hpJY5saGuBTdgK8lfeDtJzZc4ZJ/nhb4JzVrgOtcVP6bbnMcSMhm7V2ONKAH82/Q21VlOyCG9MxP
T0c7iZMdUBu4dm2amsT7RLazmSrL/B5UtfbEZGM14DV9BScqZBuyToqo++5YcYdty54R0m4deePs
yofElQYDs4lpZSHgAOVUzYkjxzrcZHkMArF0yXILSg1xZZDPqGQPPsRt1qDw2o0qxlaam2NH4o+v
mJUTojgNgABeE2wKvXRedd4TyMIFvRxUbMOZmvDUwAQVTIQdCWazP+wo9y4t3/H8dVbZJqFi+dSy
riwiAdypqJ1bGPdJcTp6jQsxzjGaR3MMHOck72eksJ1EjlybKW9T3kfdtA3a3Hhr8oyz/TzTSVzJ
STGPTwXI/hHtZjPp542mWU9U+0zr1KcfX4VN6LzbIuYOgO+OsAFjz7hp7WKmtSUR78dkFfKydYtk
5qUGcXg2ovR4N+o5Fa8m8JfLBqUX7UxrEI+N5ww9OTZaS1jJOIcATGnkXE65QUImuTwp2HTPbNnF
90Yv91ETgl5PG3fgASRWLSDF6DVWUJfhodt2VlmwZ2qmjgiVPpwT23TMGIMnYFJOKEQt8K2ORi4H
F98ZjqFFJwJkqLaN2Bjrq4CM5EdKIaG71QabTazKA96osoo6a+NTn342Y2Mmek/QGnZN1nZPXZyQ
85v13fSSDXHnbXhVYa6OYwxmoqzF5M74tdDcjY1OBdCssrY+FZko1R+pLYPsVVfuoM6kXen2aQgU
SDsNYykIJg5YXZ9kNmzua8Yn2a1t/gKMapN0f1ow/q1q9sFS9U/l7eviLbtrqre3Zv9c/P9Q1J7P
8v77n2XjvxS1H6aXt+SvJe35l/5R0nbM36mjOdKhaqnPRWhKQX+WtO3fPYKcbJ1Kk256uhT/Kmnb
v9v8BYUhita6YTj86J8lbed3wzVsz5UgxEydItK/U9Oe60z/KvhJz3VYcOlcaq5uU9hbVNiamnCA
0CTwKvUjdihaU+4Grex3gTMm26wW4p7Nb3vzoYV+UXeda7g/X1Ry09TyWfUbFrj0n4tfyEc8J7Yc
2DRtihOghB0FXayRDBm5kZCmq8DV7BNTBCwtVFgT1Baqwfi3SnDzrUtbmJIqn2EJ8pWW36If+jJX
enzK2u4sAqjmC2xtwSTm7N/0eyqme4+o3M9v3ZA/5L4/3z2sA0dQ/HV1wzaW1faoGrVRs+t8pxEo
89Da9eVI/Mn4pcMnD3XHN4db2bTsvXxZ2X9EeUGtpWTwXTsGgU2rJB7G16oZeus7UUbikRU2CXhR
PJnyYQizGPU6HKhiY0g7q05DOxbqzk5kKy5ZPZJEU4I8NYs0u+q8qo12TOdsZrVW3lAdvirrhCxa
39AHscmFnfcXfpQ0a21szccMbsnaJquEQwBFpYtnV8ZnWeqZah0PvUtYSsDIPU9l82ygNwHsHiWS
B6L7sreEs1NQDJpFULY8m4h1IZSgD948qftgPE2iUHsQcDjYvJ2YkpvCa2+8PnxMxobwM9VotwSE
+HN2dHNHRbA8GynyXXNGAAtQZvq70lJQBF12BzdD3gWW0k79YgbQ6sachsRFYicWKBKzZOeU44/t
6bUsJ0hlIdHYRlm9sKn+pikTuUYqxc4rTJ1lX8AidZzDDdmls/tvFIF+GpS/TqSAZCS8BttU8qUZ
3fMgBWdZQuhay8nI3gpX2q9uVxSwXodO/9IF1mPqxNWWyN+LwS7a+KTXpCe3UTkw3mesik9bxV5l
37ZZfm055FSPaVfujFIb36ayaOozfLLWAHuoM0hn9YpA3bSDVifkxTbiGjig/Z4rGxamVGVCipy0
+uvebGyyCsKx4aGM0vo2hCPwqNBtY+fcc9reuQ6px3nrJkmISi7yjOm6GgwspYQSpOUXEU19dWfz
oIZTlXTBS+tpdbcvS6dmis88cS4pbeKZ9qDhbhs6mktqyYjqbxp6kEwIQJ29NpD6sLY5UW0vAjLH
7tHXt1/CJE6h5mtUIEBjtKTx5eDot6HQvYrwmSgN+Z6xyHZOGMEygnzhfBFJKM1TB5RldjZ0hFqc
JBBrX73BaR/UlBFMGKQa/nSIwK6BQbazddKoW8VCP48JkgHLY8hrq3dHEkNNK2Jf5KbhZG8sKwEF
zHvcI7c1KmbyVcZu4sQXSVMBsKCmtx3DvPiSNFZhb4SMs+8OQ+ucMFQojTCzIjZ2VhSSLCPR5Z+p
PDOK+64B0gdnaGT+TVVSEU/QNuSKlh18y7VTcRax7moNUkXshjI7GZo4D7ZGi56H/MgkvO89LfPY
O2msLdOUQWWjLBngWYmjGXFH5YN4GjwG44nJUQLpGrLM12GjZoxpqtz2HBokabU6thfuCzvytUPy
C6RSdkqgs1LT9beuHotmS8WfIJTKldb4FLehrC/7LvceBpmY6o68Hk+RiSrc+zLze8ji0rzzbH1g
u5e1g4JaXia0cRjZYtNnVZQ80aGBgQeJsGGFmSUZ69GohfGqrkLXO00TM9tDn4GXHsRoqRjk41re
tYVWytdE6CNxZuk4OOfMjma1tSizpReebtUcizisagMnI5+2HSehkEx7RkessRhfKZkX4QUpLlR/
0bZm04ozT0HcxNhUPSJhbzqJVd//H/bOY0lyJE3S7zLnQYsZYGBX5yQ8OL9AIjMyQA3cwJ5+Ps/u
EZke2d0n2EOdKrMqwh0wor+qfmenK5NHd9KjS5VHANVHoXAnOyJr5e8FsW3elIJrLZ9kSq8v83Dz
MmduyzQ2s81TV+YBbU2I2uKIIATzl08yK8+8tE4EbxYlbYuiuTyqqR/pJmlc7rZ9OYXVrT3pa6lW
aI+nRkJ+2Sh7bv+EyNyAsKFNgrRy3WFvqcJdNjML0G8xKJPvh9Srn+eWaO13bbverZsPDfyQom+B
U3nO6G995Q9f9gQm5tRmZc9VjvrrBgA07Inc11c+wEgx2EYWDNLWoDb1b98pwodK+l2HmAu8d10z
BaWz35++QDXV/WqmBXxrkWoANMUoa+X7gfXsysW+t0oxQcZTCSiWQOuEMnyEBEoIZwrQQRZ5sO9G
6uqHLqy59zDBPw1d7rb7NqYU/wGcxFRdZJ2Py6WNooo29TpOUuYuKWAx2+vSO38ey2JvNT7E+3JG
R193npPlONoypW7zlvKUlUsj6X3uFvWd1Vekj6q6xtTODIWyciAOOQzdiQdnQ48hH7VV2ZTFksJi
0NC7UwM614GanWSihThdtfF9P6eUY8PoI4vLD/LJuhnf2QXkoZWVFsXJ1SKBR9l376paYCxonN9V
zP5FqXlfvkNHmQithX1z9oaWVjl3SKvnLHZq6uyJv+4q09kfpR82X41B/uISKBu5XfxuafdUogeP
vaEl/Mo+uy8ccWPbsr2lH7oe3sLMBgZlM2xKdhRmm5ecBuR7VG9D9Wrce/dmjHKI3UkSiP2odFJu
Gq8TClLvTKrAtua54ApsmNel7mxu2U+vB5/Bs/1zzrAy2jXNzCBgjAFA71U+tR09uNFyjREW327B
TgFsZdHl3mWFoUlDYRQ9thg52rMIyi45TUBD+Jdgvscgtze5KKzgtpHz9IiylLbnIGjzZDcOGIh3
KldUY1eqr/bVTOv8OoOz3V4qWqkXOvnaIDqHnAK7YweEjHOBUtW3mcRwE2TWPB0MlRHDZpGNe2HH
HkNQ98b/qvM+qWFULx20h0IuIDP6NPpD+ZrQZ5NWkBDhVsCh9FporTAbw3hkeZDjnwygAY3Ugsrf
wwBoz2xswwF2NSc4wNl44uI6VySvl3vjn3Jo9GrozPC79927pJbWuTJBu6XiKvhEhqUhVL71ytmG
rtWfRI19KLUN8KmQ+z4yMw33Ejok47mD7DtJuXfDWMFDNBRrrqJsicIq6Xkpkjq7WYou+ArM1ZbF
NfbHTsLolI9JecTFrA4ISLSC9ihUVTPWK8vqIRGWef/H8zVVxVQ3vFhhkX/EmA2AqSFunmuyvv7a
F0N+gxdSfveJbk6Wg9egDht26hRCqB1m6Sd6tXjJ3PpxbAOb+WzOeFJHnBFGOTwuIeXh0pS7pi5u
Isf5rK46baGvb5xVM5DN+46C39A+ZDMdiJnqmC2mfbxH8T813SAOJo79zewJjvtDPx8S0adnv5fZ
1vIsvfZDK9umNLrfFoG+4xhUbfor9UuJ4LHtc04A3Sj3oH7XgR1eGkQAeKf5yZXlPk/iejeDR9kE
RXkwGoVcuWdlYPkYNb4HjoIplY496HUqGckLpSulu2zrTG14YWZkdgxKhgPLw48Jq3yPGvTZwSTq
4yw6CD98FY0OV96cbSc5VHd5RDcALv4TfyY6zQAuaK7O36uY1Rmnkb3PZ7LbLjOopNt1oX7ggEwp
pCUeIkp5GHW4h1h3dJF4kJJocc5ODAKxvvYM4uMaCd+d6R7gh1gDrfVOUUWhbKqBE0kSvklfWRe+
QRjEnswek8UhAN3YbsJyNVKmQsIVB8cISbOgssjC2gSLVaK11fU9B/cJbP0w6rW0e8PZz3K/epmM
Z7spvWdiWt4XtPHkFpH8010G995Jih5hRkTbuvKLE2Cwe9uB8d650bN0gbpHA4WV3O7WYvbffYTb
tgUwyi2o/6qlKo+u9vaJJqBfuZV7ciyfKdZIXcmQL/smKYCWJB+28eRmzCBYt/be6q0rYaV+70ts
wAC5QnBJS72v29wBLtFflik7ymRKmSUlAACAK2G7hfBAxBITV34JxXfAXKSTmGW1lRxqaZ7r1mOj
47916jBvr32lbz2PMtMukG+cXGZrVRDz2pZ68t771n/NRuhbE5wplxbfPcyyaWuoemcbimkV5jGf
+zNBWOpRbTglTqGdR6V1dbYD9TAv/iMzfQh0i+3demMZ/HJH5iQj+Dy4TM2ZZ9Q8e21+gwnmpi6j
8iah83ses0vpKCrx85qRJf7iFSMBekP73Du6FPNuHdotC+AhhmAjRMJxJ0J5JdXm9JRROjOeVNju
lVKPlj3v83QoDx1MHNrYEQrnWSfvwTjA1nBo5XTqsHifS9++BRBY1FuauNRtkpgIOFALw0F78qG4
EtqtCJyogSCDCSel1lh25d5aZuc7ckAU6pSzFBOL4MaUTAStUOS7iNrVYtDUl4V1fcKBcapExhPq
ROahhrFxGpPlWYQQwAWui49Joqx7LRJA7Vf4qAe/3zGKPSkag2lEsdJTmdvOoUYW3Pq4KNbVGNF1
Xs2J/lpq8TSD6Hg2DtvdGCAeRKz+dMx7z60v48chw0Wr84JDr+0Xm0j0YIOctNrMefSa2e25IZWw
m3UGJ7MqR0hhHsNAhLje+4htL7osLOBnhyqVHGxxAbAmTC/atOkOdX8/8tWsxViBr0scsfU9s6kk
FJQ8sVo2ZQbni1PKO1xOLPVVn1F9bEX7NMyZnBmVMjKT9IpIiCQnOTNNX1G2PHz5Ydw/ZHENKDYl
Kcl+Ga0UzatnNWfNDrL0mQtnunHnyXqOlqzMgZmV7i/fnx7CtA+/8CosCZdLWr+z2zGpg+YKj6Hh
3jTmKD1xqnh5OJDT1DyFQqyZirhvPl/zhVpnaGp+XxJwqA3VWH4AktWJ9U7OltmD9YZF48b9c5kV
9P7R6Yi34NojmyuMDpwGliXKH1vjAZrR0ASqJmAgh2yxGlAO7hxn8A5aINfOLlcCDaPjnCQMI5sJ
LK/h+GAzUANeEAEcSPrxxqmYgeRN2gGw834bBE6IS7Ro94rWV2e/1NluAkdNXfbQhtsoXOoTLej2
qSh5XDt6/TEElI2eEBMcpOdxwGD1lLjD1NU0HCO83ytHBE4HLSRKmH9PAv/DY9oPcQgtFP+Boq7Y
Y3W4dtG2HnCRtrMZ2lO0SJHmKm3cDuZ3xHApXo94yAAcLVHK8Xk7FnZyNfNQx/4rCCMzgAewClfF
m2nqwfcqa/HqYCccBEQ28w5Ih7PL+hg5/7ccZRzeq6556ccS0G1qpy6ycLbwp4LLKITBtincoTWM
4jBEr4oiJELIPSmtBv+dEZyt26/cZKVbHqba77z+WgLZBhyQ0rZMwV1ggHKm/bK4EufE4Dk6AOFj
mDMsKNsdWaAT077OyQDQLIOgUIhb4uRYu+TvJDtj3untKllUn3FXU47WKBsTE6OAVVC0wY6BFaRl
OoHWnYq7dR21+1Dbv9l0+3WIHeOpbQiAg+xz5FalFqhYNY3o7Rreclj9VPVQ76heoTPeb16YYGyX
gNnY6FV3LcHtrKHQKKNVEyYHY5hhyWgQr2DvNKwBK/yKzgcemHbbTDyaDRNgzBuNObRY35kSykFe
W/HG621MvGu30ydexXYXJwz7U0dbF4I73BkNk9pqJCNJy26w6iuBq2l0rWYT9t6ZgqAUS1cjeJ/w
qAIdYyfpvf4hNZ3Dr9NN9VuwZBU4r76NHXDT0GuiuuHuNEkruwvLOf+QVpTB8vPyXaP8qtm2DW05
NLzhT9gIW/K8xthTio2FYklXXaxQJOYm4f67MI2YVgiOnCVkWOM1ScJk76Z2PGzq2XfekhRX1AaL
SHKy+Wo3DN8oYgGKygV6LF4Eg6dVmrTTTdONHp3r8+3UqfzYm/ZPAwI4g7u8dtthpzTGIEYN22Sa
m6NTdlCbsVthW6qWB7WM0aHq2viujNr+xUrE2moLzhrFktzmklvHiuPqj8Ryl6+60e5u2n6QN5ZF
22yKFcaSobvpWIZ2IMUvY6CtXSudTStFeSqSotiHA0dbokA0QKbmCoalgNd/FO7oMrMjwRBTaPXU
OJP3xYgeSrcHxL4b4FmqMZb70rPMqUvtt9oJ66OEb8n8eH7xoEVDpffoMV1ABoqseXDGjm3eLM6N
WIYf5jOwMvu4OvY+uHq6VrujUvMhK+X0UI2ASFNe9bskbbxjmof2vqZiDL9hVXnTwXcc62I6+K2b
ESHjPhr9HqchT8UbEk20xYDbHCxd6nWihL+xcEowGPSjZ86K2RGyPA+9bVX3zWA/egpaaiFz/VCF
ts+BJ5pOkMwkfsEqhbXg6XpjxZ7epU4ar31YYTjRrm4dC5BWjMKZ+BcPiH3KWXuJTjbV3vtCwb7Y
qit16Ap9vYnzzqJHOqNIEmqRWYsu4/cb2hZ2UzX22DyGD+H69euS81fcLKTQx/9rHnJHAuUWjZza
cB5uw6F5wgParsaZJrwwTegmTKRsV6wH9HkyTt+rhIhONkq504Bcaq/ZtWHf/zJCzasRsfaQmYrL
gaWXjTtFI8NT1XxnXDEgoMSUkws32ffU8N4qCebE9FGxs8KFxT+fzRs39qshKvmnPWr+65WSwAfE
AUcJHqp0oj8eD2G9jfy6Ayx+9bXy8z+jbUxblxv+Z+8hSq7deHp1y5wattyAsLOagnq1aWIvTJJm
a/Ug3SRK9DDK9hThJonWIZ6r11mUC5+uD0GogDJHJ6vaA5kHmRrRR92TG3jpOy6/9H3Jb3tpf+KO
QzJqcekCFdfDEx6bx1nE7ZoO1nkz04t6iaoFdEVvXR0+HCXKEdpnPMe7VDnFNsvUOwMHyBtL463a
mUO+RBbgHMcOHKQwMJtqsG901y+HaIJxbJc9Tp2lrI4tlv+dxqB5N8WOt3IC0J8IdeHrfHW2+a37
x0xRee+kkP18T3IM4az9u8bJsyscq70dign+puiABpQALvAGxQebacjDGPXvKFEAsCz8iZzq3CA+
qSvVTzDy30Rli/TQlo8ucckjoSBMd5JWX+zPIz5Trj0RF5+a17sM+uaxB8xJjY1fbqcUEm2XaxxQ
S/+h7XaCEBkkN2ikwaaoE+fIyL6+FyaC3daEoEMhpec7S2M8m30Y4S7JzdWY+zWDedM6vzzbtfa6
lXGyqiqHVnhSDt03UtTyO89d74Qvjs1bsy3IGVtxl3SgrzzPuiMVMRytwqJkB/kKKMTYJ8/IAOXO
ZtKwXpIajEJrbrTU+ozOiEVUqwOOw+A2TcZLiz97HcDH9RNrPvZNN91nUZocyjmK34K/fse2Copk
TUwfjOVEmuABv1bJgbRgOa1mGFBT0x0162gz2U/I1uUa5NsLdV7+Lin5dEZ7up2NMIfcNPu2LJlB
KPcBmyRPdOIugCKQoLpLApngV2OTdcADJzG+4M3s8p3nh9mOvy4+URCwbM5/7ZscQuoDGr9/bERk
tWsr1PV65rQOhQZF+ORVWRkf3b9GUAjNmwVvDfJnHX9zsJi/jBuyZ4nrlCl0bQ1NzNuCoXwbMs1N
nE4sv+hgu9sebIGsvqkct9gGrsJ40rkchGenQpL8a0YFRWHFOz9MML5KnyuO3cg1rBLy3Lb4Zcdp
uaPp0/8zO7pjL66mDaJmeYvL2n6OcMyefBNxe8qcNMP0ZbkPUQdyMy8hjDcobatpGCqOcJwFiMcN
7TEPeDHdOrl6lrP5qaztmsdmkQ+VO/XbzrfYgNMKSgpGmYIfUvXZo7KmoNjE6cittc/6A72deG7C
kZHWJFFJC6Gq+8kqqjfJ/rayUZOv3mv6mlKTONsrg2XbS3JGSMzJM/qL2dGh3a1Hy4nO6cwVrMPe
+AYN278wUApPc2Hbj3Mp3MerYvSAvuOe7KxrTvNfKzG0DgOl3gkJk4TqYWBXewbAguFZUyp64Lha
w35i/AGpc3q0Q/uz88r8g8AO/uTxr1dZBtePRbez/Fz+GpmTtGRb4SfistK782c/tMubzAOPFEsN
IE4vrf49eymztyEIeD64ngYY1lHfOufAHTtAoa5SdTJObN3IumhOmVTDTZ6BTY2mwtC3WIoNLu8r
iZPq0+fe+NU+zIDg4ATi/UGSWcd6xIOZE8VGHv6nUVt7OFe+MLxQdhKsLWvGgFX+NXTjXkJjoh0c
bxtvvaPqHr2zMss+/WsIF3/N4Ro1MFq3XJV/zNRzuVlzmkZ7C0TQnycRqGGnnTqfV81iW/JMpxtQ
Q8Be4Dv+Ws+Zp3lQL+JUl1sj2/ppNt1yKEKDQxWT/y5uHT/beQgpt/MI+9upSUis2H9ZmSanse+a
HBv72PrDxgsqZxdOrX3r24bjP2YaJPa/XnjgwsnraLUMBpi92PiGM9luCuEPJ0he+z6qLLHt66n/
E5RXTz02WWRdWiaf29zmGJtdtXUbE92oxD6smqdBpP2q8MggzMltdsUPDeFjbRhbYirdJEv5nLb+
Z9h+LUTALv3YHAJCE5CdeMI3/aTOrI1rlO381NNY7U4DI4UFBZg57z5AD0XZy06jH3mruIhu5ozp
sxe73HnNmV945WId23jEoVq7mXeZmKudt4z92lQQ0kAYrvxKrcKsvHetkhkGJehzn9zGdbUzE7yX
yUzOYTD24wROBNsN/DOSnGDlWugsXfahQ4pxc4+tInVhwWBKlGgVhwDNP9YJ2NHa7PC98u/5J6yR
uRklH23sYMoi6ZuQgBut5pppicatQz7qyecWuM2S6U5YNEgEoFSgMEKQy/G6jvVtKsztEPmQY0z3
E9JivnCTgCiYZA/4otbtYI62m12KwQ0216rNMUjWTT3lh3YW/j2I77MszLCJ7BoPVfHLCYI7d7ZR
KL1beGgNjf/+j5NhXDBXvH2OJ/xBz+JS6+l3EbfjumYlRSTxAH37e11D92kCPLsBzn+aROUVvgNR
LSq58WLbT8/pNWbCzR3jUJH4eONMconDBKJb4zDCKMd640RNsdPIfvGCD1qzvK372KGjD+k9ty55
mT1oB/WlbTnBRsyjVykH+nUcC722K+h1WndvfD6HeUhwczpvTpjUyVqpxj+3LCF7TnwRewrTp2ya
0kswtuMbLwIt67IkVdQNPKGLmphv9N44QcpyryU5cuJVLIKYV3l27ri/kgnO1MzUB5mWrEv9N/fi
51LcKg42aL4S/LmuMtwUJfEEaaIvq9b29qpPrBhxfxplnJ/r+rU2Que/IyYw7SmvSW7wq3MOu08y
vM+XiMHYhLA4elBy1MjFbmxsT935xQxNkGRw8kR4Kpw53BlPk1sKWbxOXVml8Q0zolSvY3cQP4b1
dPWfvRZTGlAlcEhIBhUftl0Ou8ht+vr9/+1Esf89XIf/JQhdNEUX5ZPZm/jfpYSE6cK2Ekl8cPow
eShU0T+OsuHyJLhOTJspKIUPD37gE0+NQYNucABQ/NiH0UdpKhzhTqksIMpFARdCue74iFOxJp4y
omOsiI7C7GxpZM22A+ZKsI9hmRqcCFNz48A1/yhnha5knAF3CKXnclvz7f8rQvj/jWn/YbtEoP/v
xrTX9E9fful/y2df/8Y/XWlShOSp/UCEShGo/R9BaynsfxBKDa4OM8cOpE0A8l9Ba9v5B+2FXN3w
nwkaAq4tX/9ypQX/cD2bkCZJQp+IdkiV0X9b5v5lCPtn9v3/nLS2sbj9m0fM57bjuXCKJd44lyGn
e41p/o/OCN/opIuINxxqYOoTUCsU4OWlqp2svnSwT8c7M2Fweh3rbnJudQOKRzEzyRNCOBPKcCtX
Xh/7IExZW8IzCnz7XQdq0Q/DAhj1FDHcnj99rLLWbRiMjQ8Kvs1o7Q7tuC8BzTqhlDTtFtUvkWYg
Nps5nQT5KG44m9IVNZ6aup30VmRLFJ+CoKzvg2jQxDw6a9wj/rSSKFox/WowoT65HqQnzPGDNf6Y
FFfflsiRRkT00RDv+p4YOJEmT0Xot/yq77Kq/eGldigGJUIDGBvaAgaI4IRyTRkYkQRLUW0nZ909
CxrA62MbKgIhvLrNa4N/1j1UTrp4HLCGqCat4nf5MUm8CjbrMCZPDHDL6DhgMU/3/mgHaPPBNbCB
hMrkNYsGxrOsgSxB+4jR+fTLyNjH3K6bBW/4xKCQFCAp8C3JM2XtpgpWlxrsMUDTcYJh7/etqLYC
I6q7nstJFOsozsHQj7NY1ONge7Xcdsnov6nSTgDSUyYKI65QM7q8FNa8hnA61BudtEm8Nkl/Vasz
1cJkLANYbCWJO67h0RjyIQ+kD5GX2iS56TPto7HQvh+vK9yynN2r2YJnk7WDVZ20VxjcWZU/mm0V
+HA7atzEoObSyOX+UVhyXgeaCpdVwBXlehXsq/7NqpYaqzhC9HHK6NdFTbdr4mw1s7d95syyq9cR
GM7vqpMi20mZh9HG9gkXsFVV0JDRDcbpuPBnoi3q7awJBOE4WQ9lrIBghXEzruHTJF/xMMzX+4G9
fE2JVvAh69xNXqupTXFeLFPyClfdD8gaEX3dCS9a9DmZ3famGVTufnRQdn5J1uf8yAZ8dYsnOks+
FSdRnlaSiTRRyS5LodhFptq1k1c9JV1iKPIK66n8blQsuz9ZWenqyEUnXnbSYiB/KrH5qFPQAOxe
J77LGTGhRXdlt0pkGM2V1W9DFoffbrFUnHgbOfkuuwDGZphGQo2valRRcCa6yDxfhOHyFTnDQmLP
bhK55ygdOWenRAvf9fOAYSUtVCpvAB2P8x36k5hXc8ul6F47biLFziPJOVsbnBVD9UB0CothEmqU
UjtV5C2wU8vl4NiEL8RKkfJa3JWHbSEMVpUfZzQWJFXiXaNOiPk3Dmokqoo3XOcMxZBYDX79QlfP
mE/oqVp1/EgEnNOgl5oaaDXpU9ly08qbqgueI+XGHEZkurAS5FPcGfwKri03TmEl9bpsZmTYqxuo
OmM1C57yzBh7PecN7Dy91BW2pom08hNyu/oqlwLLRd8t6CNOL4z7hOdPlK8zhrcLkDd3OerFqsfj
kC71IfQjktjFgsC4N8IquEdHhAvoNR3SwEEsNG77zbCA2n1vmgWhbW/Etcm4Q8cwhE0vN0ve6+hm
anUMVFJ5uT5xfsLbzpJLKjJzXO2vaanCl+QUgNh3ESDjq4ltyLKr9X3Gt4IFCDCdKNpwny2V5T2b
xpvb1WKGXjPDmJxiE2jhPC9DFIBMVpVWJ9vRxbiJg3omkilGBbKlyVqAl8EMQc2jtB1WpZ1U+YEJ
m/OnQR7kUrdU/TkSoiaupBfqktM06rt96AiG/T4JVqZ1luZuQByD/hoIh/2yG4o5TM5eIRmnxS6c
v60lF+cr8Rq+ItWGc0FVEy7FdWWH9Sf85wQKaLmUX2FbzsQ9iY5mDzOOWfqGZ5pLCSz4/UuBgwKM
DBl26UcXN5xJa5LzT1ZipIgwyMDr5nb4oqlpY2AXUy8BzZQYL0nRfng0SX2McSOecqaZ3tgwUGiX
DvdQtQ1QFnZtU26her5KYaybwIqQ2jX4qMH7lgh+d7Zb0jSUwKwKsNe8N5OfIx3Dulcuc8AkJ7vh
ujTcUvD5mllgw7KFW9M2KssrPAhV7CejA2/D+fxzLpd3J+gPvos3bJXikXzKGHWACR5nZvtVsUUu
Xfmu95CW5QdDGCxhGc1zWAHgU1rON7En7ycW/mXmYhkXnrlRpg9JG86kmZtmWFkgLKOJL9ia0nfO
m8xMcQquSUHH+9J3n/wGkGhJHFsNzn7Kg2iVh91b4w23sW+2KOXexiexY7nRdGC0Z28TGDFrE8Qb
NvL8RIvGvuNwcCCGy2S3dMTKulor2oAhcjze26lfwOU0N1gZuBouffljqpI/oNo9RDpvm5D7/6wq
K/2jG66LFo/FeqG0N53t36SjzuRg7fvBNJ3cdOSYV61GC3Si+Wjp2oW96W6XnjSKNHG0CYMOTSxi
12iSbl24+izJs29cxgfcdJ1ybTjxHxeG9Oc4EFaNBDrVDJc67Bf2rM4dZQIF44qOsU/jElYq+bIF
Wd2hURsgXyfUQxJr3jLsSSefMD1tyBfivejnvTN11mXyl+wwzGCWB/5vuC7PFf77ozbW8thkqFxD
G3Uo6dV2yohEGcYFq65TQOSX6bXWFp4sRyy4Ta5cT4qlj0HENSDjxMWgaojx+rb5T+S26TZgwSe2
MH6o0a9u4mhwX6AvRsdaYi0Y8mu6j5D1H28gu4UBbqrfcb+W315JeQkSeTBsrcV+CuXS7wfBJVjh
TnjjA05/daRCN7gEGIaW9qM7Ms0v9MhRwW/P2sJ1xYvOhkxdJqFdxlATWvEU9/mpjPsz2XV3FQ9x
fhR1At8NZfQrGitAqC4/FGSkRjh/kPPdtahkiXOjKc6LwlXrVm12ZsRAhiyAju4Gya4iN7DGn5Lu
kPgwAi/dH0wY1CBIpp0sQyEjyLnDvhrhT6K0o2G8ixjpTqt4Ti+idT5SQ+4Sd56NSCH9o2pY0XDF
29NDQyCBxzGdcCAly3HGsIIHirzyFn+W4jvh9ttFy1cfhv5ngZXMmlow6IHNRuRPNeIgHhCmH6/B
oKhAyX4xlSEjFPlciNvprktEdTJteJwSeiPQQ6rNmMOidZM7yhDqTdzQroA0Er6QjUwP2P06uLAk
qRHgQjY/72coPEKkTtI8TLEXMyNo7kLG8tugQPt21HzDq4z4gWQStB9lIM1KID+BWGQ863I2WMWQ
MtaTNf3UgXtiLTyxOwM2Tiuz6RSeSN89LWB1h8WJDnFFnjuqqCuI2lOshls39dpPgrvqG4HuaxTz
sp8wWgSFcwi9dNlgAd5W1IB81vQjrahwwfrk0UBgT4qu7QIftOVHkKUH2fAD5vY6wJjGehEdF1jc
O+q5uzVHY/ACeY7F2A6hlTnOpaTCYJ0HMACLkiGyFl99Yz1bVWwdHdN8GR0H77YqhrPKlvu8aJ0b
N3YfuhmOmuB06oeldxh9Flk787u9cGD21mE4b2VcB91FUQN5Y4x/R1dESrGzxjkgPOM+VKjS5BZS
xR5UdxvfbzSvdLpq6BB8jivsOutSdPGGG/xdvUzx3kOKOLAL5Ju+iQ6yrndcniF24sN50w6eAILR
a50P7XOMKvMtosJsciS4c9eEA153fs2PqHcZRHQfY9Gd6ROt+ezT6SRU5GyjaJi2S0FiU9tDkEPo
TcaDxRAIo52y47cuj17YTx/TllFdvxDx5JTpTRzxGgK6V/eZ5eYt0llXVGsHl9eGTfJYdfqd9Sk4
zbU2kI6mn8oVB2mwrkaYVJ/m2HKemW/CZk+xbK6C1PaWnRHBJpu65qUibMDgKwvunGwKL4GThF/E
ssO7mAk5dEfP6rDk0m+1HdDR7yclrNuBUcAmDMU9LqWWVU2JB4yI7yrTwYpfbevh3trZAec9m6nB
YY5szCttcOaI94sUF6V4mPLtQ5w5GGuXu8aKnnOwzmFbPMVpGL0h1o7jPgTG+5vlC4+u1ey8DOvF
HClaJlrWnQunmIJBAnC8yZKveRpzvuHo/EwvUPTDWkA6YyzEn7kenoYo3Y2zzWA17jJeQ0OcYjcg
iDaZ/C4H5+A5/aevfecjEKyquTI+NQ9muKkTwRNVJk1zp5WQnDiCeZunE8onUcbPZsFuynQzZGga
JMd4CuLf/WyJNb7p+GCW8XcUK31uoqsy5XBm/DT4ezZC9U+U+oAXJCjCVKR8nL36IcNAx00KnwsY
jZVLv8KIKEl/Bq0VfvdcNv2NEw93Ga5EzmF195JK177LpW9tqth50tiwVqYbgNazTfPLiX0eps+h
Jzl11DJg1C+ybZeVpNSr3Pe8fU4nwl4UcMQN2u0CjFymdrP3GvxlcXN91af+V5+nz7hbrS3zDOC/
nIcDP0j+tIPHmL8rCYReJbjZy2fMvmk0/Z5m198m+Wxzv4+Ak9pjWvzKO1m/EwXmVqYFMAU9/opN
Bn3RpitrjZmz2A8Ro9QCOA8XOPo62Oam7M70PXvJEI2r1OurS6+YQPRd/zFxFNqnvvM+LuUuNd6A
Q9cXJCNkQnkkHS22/Ax1Xm+aAP0MBAVjQ5o7RPFBpyf/+2A1RNkDedv7tKR9DfHx3S2G/2LvTJrj
RrIt/VfKao9sB+CYFr0BAsEIzpMoihuYKIqYJ3fMv74/qPJZZpZV9eta9O5tZCaTyIhAAO5+7z3n
O7jiROQ4zaFQ9bM74KZhXhqE7UJx6xHR0KNNvlwHFv5qLZsLaETLZW4uEGqppJ/mfrIHjuu+oiue
EhbmYv4ikGemXivnfg67YLsSKMUZkC5B1FbNXeoQM+aaZ6fqneHQLPqMXb9nAuq/T42unxio8LZL
ifV+0Fcm2IjNK78yTYrRcr7g5PnU1LchQ2R0F6m4dJ0U9moJu6AuzCZaNPoHzwxoIPLOipk5VOzl
3gRRl+cZk0qr1xtGP+ddjvWt1gu6QlrQTjLci5a1Haj4SaL6ezS0w9QNfMWe957lF0bmE5SJYSjq
h2z7TCD4HPn6LknPc6OyhyCRWyvUc5txisu44lo7c/0q6+GiHmaWVMu+W13jhD+RaZgmrYqLeFyD
hkb7Xgn2JsiiyM3FcsNcKbvtFa0GpzFPqWqiVk7fdL6pS7sqhBNW3XTZ56o9dIHbeQdzcfE443z6
YZfp5ZhlP3LB6W1K2Ze8RZH66mIKvUo6tPyYn8PcM5MILg4HCYhkB+GRf1rq1bkrh777ERglgqUh
n7+3OOCupI/NSPJdJ6GXMs6OaK/VR7y/GYIO1xmv6pWdmJ3+ds10j6bdr9ANqKC8oL1VnOtFz+dG
ZprxPi4kiQkZRwVlP1qj8qofrfaHJdvrwl0p7TF2HvCNk0+aDoeEttVtnVI15Qs94AJs3HvCpJae
1+i+5hxV0aV48+WCLu0aT8CNKlT15rLsIGRqblO0UwxeDPFj5L49sQa9TGmlf1pyTWL88GMUGEQl
K+0ur5W9Qk9ecHH7jn7BjECZv5JAVChUlENACgBdwIt+RQLsZsJ7sHIOTi7spgOW8Pqa3iFRxjN/
VBaqMOExt8Mj98aD/lp16WdXtN8Stj5ossgFnxtVskwJeWTw9+jl3XpJacuKmL57TFvvl8Ys40HU
Z3JpqUz3TDAjj2qVfOY14wBz6OAIpdV2NxNki8fES69Rba6kupfphiIANSuOLflMJy84TDq5loXM
jkzxxshw0Iz0UiHqc7svCi/PBdCO4EAiTvoExIT2fG+XS8box3LCyUqMA9xSiFEia7V3aJhGk0zs
WOnVPFgbcX9t+9VWk3Xf0uWIEQJdmzSIrv1s05cOg9MY7akilrhqj7CY1O3iDNbtKhU4E0aHTLQx
S+Tk7ixq9S5Tz/s5iqo4jj0VmjWVjJShx6bJ+lD5ODCB2PqHWaEoU2gdYBTxFeNKh/0QSPyiNKax
uBfGxu29cgTXkwa02qWpPC9IvR8ziL6PVuYlkpGezbSmXDu8bbZRHLu1w2GyVe4ynBh/k4K65ifZ
FQM0cYvuI3un1Z4bH6XoUmZwv1MiGY8y9Q/o1dfiWKSJ/1YmbX9KPUwWC6p39HqliDy/+Lq68w+Y
huK5kXOpyU5cCEvEXObEbl0Wt461vWWl8diUq3ytS5LMOCB+ca3eiJkl5vfpkFAtwa5JXDxHUAQk
OIi3IQUyNCpXh1YJncIGXTB541nOikM3jwZoT2eOLQ6fCcJ55Gy4kN0wGPtPmwPEnVGW4y1nWnlv
NJl69rv6Z47okNaYtxDsC6bi3OfNdtvOptNERBlR0Wzu2dfW+NgOcxdh+vdp+QCh6ALnc2irU6GR
dTdL8+5O8pG0jOoWKMBtq7LlTJGWwmFwWOSW1vmZynk76bQqsZ+IqxzIDz1m+1htjEMp0s4+32bf
NmkMU7V4Hr2iUSFerUweJs+7HJrS8aMtWPJ7z2XMFtoINk+2XhsndHo5fniuTqyI4scF/ULbwLW4
Jc/eWJQPk7+ADcGYwTg5N4MlagujmMNtbet7Qo8wI+djY33meJO/sVlUNka6nkGgX09np4HFziaN
/tRrK2w8Zo6hu3diaFsItC0rPyA5KrPDikycx8qu0vakWpOlpE94FsJSU4pElkMJYXdZdWjwdi5R
jbHaZ+ucu4dFEoucNXRQyxb3Si4k3d6h6oxYLTkbU9nVnEyTwiLiy0S8Lls14UZCuBaW3lo7sdmP
7nNtFaCbMnfF3tLm+TSHU+mgf00Rky/HaizS+2nQL6BT+qvcNn749eJgPJClEU3K4JbmRGXcM2OT
Msq6xX5K61S8AO8bf1qmmU+hlWjFE5JNqN5b7ahXqxMNYqwK4BBksm0/vZvcpSx6xXPZOu5VSQGx
+0y3B9f0843pasYRKQUd8+glVvLqivXWsCRcOjfvMKJhlWKuwp7UBoXPADpooEezxsYNHbc21LOu
poO2MnEmp5SjpPD0LVjbQ5OI7nWy/DVnuC3ogOVVWjYHevdQ5deleCyTkV7W1E9HYClXEqXXG+VG
cGp7Ud+Sv3Lrs3vEwdRZV6rlThSleK57/2ao8isD5Rl3Yg1xun9EU6ljnnCcMI2UX7a1WfmjHk4G
WWJMq/GXOwRddnSTU3c0PgrRfi0cDQTVoPnK+fnHflRCXcBkAWhWv+BE8SzNLHMqUzMscT0jSd9w
66yLzOKM0udU2m7Z4x/uTtaCHsKiS0OKT+uTV4+4c0cbkAUFlSZuguBszAbnCj/1g695EHxTS3rZ
d6o/7a5OnghyArPKAtc20hGEAIZcFt5VQIsLkA0nAxMhCqocAJDl7VbrGOrOpdXY0wHPdhbpASOo
HDh/FsF64ybMP5LuSeP73buWzRHvqzphJnjKFvEqNT3SyeRwXzPL4omS+QPSmue+KNWjNK38W+bl
tDHcrYJKTIpG0JUJV7lJ0ntDgG1A3deo52TYPCRbW4ArtMfWjIik2IxHOTkQ+qo5O9tqHh6kKhfq
gcqduL+6FewSnIKjjTAB0n15Rm5YxorU9RBL7+qHHnaRU+93OrlYzYpuMujD+aMULl4n9LUYLJFm
TrQA0Pk1NGoaqwxRztlezPqjJ2RBjv9mrYn+ahSDhlyZr/6NnIZ9kJTidTbQ43jhLJz8SMuPF/FU
cGTSVYgIWgHoT8CN8Fq7yjo42TZT0lvNFeFrDb0/1+IzOLR4G6TmLMuROzTpdHSIHUrAxjQXne8N
WCF9823E02qFC+Oxl8yW1msHefvGmthKD4L260kPwBLDocEIh547/6JJBPajQi/iu6PnH6NRFOEY
KDY42moGpWCt6+EdPCM7jzvbcrtg6/OHyOZQd+cXpD3FPRb+eO38PEILBj5qsQtdhtOszPuq1El2
toatiHTOyTz32zNXTj8oMS9fCzOQKedaneML66xjoTrOjD2+livXCmiU2obTvKPRGu95l/lMI5al
Pmw8gDYAbkogrx4KIlNudkQb8DBa7ny1apqcKMwyG9F+ECCcKKzskOUbHlpbFdvJ5XeRZ11sebz0
2Tt13OXoljscQaMlLKkUxrim+42EA5on9IGmORiWAEsxZNYJl0F7NzsSW1hFJynKwNaJcFon4zUx
k/JmHaAkLIXn3QTl0h85Elo/R7bjK26PCGqXed35o+/vQqrbQY1oIsU8PnsGzE7f9AGEmCXdwXxF
z79I/YWGcl2xr1riigU42gTKVMJkEqiiGyPNbfCGJ8Pok49UlIjXB1UZ++MMlxR+reD3wZlfjStj
NHGicY703wWizOTStd3EqCEadUMXG0016QiNRbldTss83atFM64KwKGGoqiWOC/n9kHSzXjPSnVO
/ZqrTO8rdLLJeUyTxrnJ3PwMH8970F4wR9WMKiNgVEQEjjYhFPatw3tZDCHxSDtxBpgiUquzfjTA
wpwjgT/LdcH0HeBznc1RBq3iS9XU5TtsKhVA9WsH9CHOl4pWEdepfRK4kC/HYbtIPG8XAXbsBahs
DYZXk60ffQcEgmAgfUvHHCKARQyMUXzFBimOq8SuG4pOkbzEMx5nK9PPwAN/6nE4iCmgX9EaB5jV
7OlcZjNjD1HnsVnVME66CSK00SsC8drG/1J282PZrBaKbpXflo24LgpxcKClxK52zr6JBmBa7ktD
57RYU/8+WfRX3yvETclcOtKN/BCM6MJar97PubW++UszsCGp78E6P0MwfjWdoo0JA6PU0i0dX6M2
EZZLGbCh9fICD4oIu5FnRbBVxRXlb9xVDriMuTBohjg7lzKAmMHK/4QL2Yi3vtyodMqhvGYU/s2U
1FRAIV7amrb/NmzWLYqZ7KB6LVUI0JUj8moOPT5GWt8oVldpdLHa2h24Wfs5jb6ivwP28q3QjXNG
4DEhc8XJSA+4Gz2B3pQ9KKL3S/evXUwahUMhNIcS1/5ibM1Va+urNsVLDbYGsAv9Xv1IYcjYc25G
+8uo8NLTgvokEFTbN+j4aFYbQhj8Zrso3treYn47IVkufFjaapMct4skcS+HfmX+zyN2Mo20gWqX
mIzVW9umZTQ4CIZnc/NQkbXlshPv6OJ5PG2cLjlhKDU/FabwGXsNSAbABz9ZqqZCzEZutKShK8X0
cngxfaPAMKMbm8/QtWfDGNHNkZ9kzWpkY+Fow2Zivw4yoJhdaXr4jrdyNDJelWkGL1lqsHYJel4u
Zl4QM3ZhzNG60sBUrhOXKd41lrKUKRJg6GiDlbk7gEKQkMU9TY+S85IVp/jRJ9b4yC0m58jhHYnt
yN7LkP7OybvkAD9KHfJksg7KJt3by/M3H9DP0RpTBwOkzzoQKNYkRyZf2WWcu7re+ki6SfrNXiz1
arv0zj3DDbEJOxFllbiBHWI9zmkd3ACUE/QjveZRW85w5DqY5005ySt++uWynUyPmUHyVCfWp7WQ
5WPI0+hNNJUSq/5kmKf9cB71fJ3j+HhwqXcZTkl4RGa13SLBuFZdkhzywK/O8H1D7gJ4j6IcVy7E
OB43uE53iz8V+aHHSMyjJJL2i7TsHBlz6d5N4/hSWbJ8EqCFMAYvU82/UFCuYZbJRD70Y6eusZ1T
q/kI1CaE4alvHx1nmLyDbl3ECrnZV168UlxVDAwhWEe0NTLqilKhulHpNjyNNE9MXHpLeesI+Llh
M2NMD3XbAmZTk2YDQGHu9PdrV6XWddLIQT5T6nUpDanFsxhkFSNQfshOBptAY9fPfbKaiFOqYWAB
dGGSXyx4IqARg7mNJuH75H7O3TzTJl/oCST4zXxg0eb2bjsD4kR3E8yrmw35Dp0DPTuRaYA8vmLu
SS4x64x71eUmwvitshCbys3pEQHz+MW5cskF3BbPuO0QIVUHidgZt7mtU0yZaVl/AVaeg2Rpfft2
chBnGqugmTj7AX5aO1MvRCrQIIYSUR6WZETGmSokAkD+7G+d2zX1dZAm4kx0SwI2nGwTdFHoKr4y
1tfywk/G9Wdqz/ZdTyZGFZV1ztmik+PW309o2s8dZkKEt6vATFyA7uyuhTmo/GRDkqTaHY3+vUGA
tuAlg4QIZttAW+R3qEIQv2DYhFKMDTJWwmSDUxzm33MP2RJE3Bq1jo2F6NzRfIDwkY4TygMGYYh1
GIUFIYUrqGU9Laik/M4LXs0ZiwmdRWbfBwan7atW5Xg9+HBH2IDqDa0AG0RyNKx2nEMcx/23srd4
1tZy/uBd9PQnWWP2SVrQ9FH6y3Xlj+CKWZVb2R9MmXDoBraq83jwsgAstk8NufdEzQ8TwUZ/qfyt
nXiDfNVhhyQai0g6u/XFWvpLesVdTbEtUHhgVjF7/7ars744KdMjA3vzfQMGukBBFPe1yUkpLfBv
xF1jrc5DUSkO1w5tgk8iC5bndLQBbnK6RnXdzn1/s1qtVZ26fs4fR9tu/BPYbk01qiy1hgx+hx+s
cMM1EFC0AJ5IMvSdqdcxHq9xUkiTMW84YWn97G1hye8Cb0zOYry487GfKc6iyiIp4owGDq9HRZwk
oVpVW0Vjsbh5FCwUsAu1+WvgpVbGqljPLlRJpPUhou6l4yKNNvZL3B14Q4UqqJJMPCK3M0K7azR1
bXDi2iMe2iDK6AvmK+jALWIfMmaAo1V9p9eVlUxBG3N4XGc5BDGF+sQAta2z7CkxF3wg26Rq50dT
suw+6jmnI4qSJ+vU9z6wcosGZGJkTAnk1jxgdGGFxq/rm8fBJG0gdtS4qihxZiZujgEZF3vKIPK7
P2kz/wUS768cPo/LaGM0spAguyRemP8cyCQzWUMxb9ezc5Vfsvgn/4Dd/Y8M9u+/rtW/l8Fefx+m
/PufVbC/fuAfKljL/80iId0F9RCQM8Kl/y82oyV+CzzTob7x8NcinUd/+rsK1vF/E0SvmAQRWW7g
2OYfbEbH+c31pIui1idXxjLFf6SCxeX5VxEsySfk4UgijYg+8XilXST7JxFsuXhQGfzCO9iMfD7r
YAi+NbVkBt4SCcZek/4smfc0gPcW/1sCtWqM/XVcbkSvezyAQSVfXEJAWXIZzBC8ULjsZqvdbYi1
ujUD9eXJBSpb6YmYAYPJmVlWVXNIgp4euMm8IC58x3UvgwUaTqTGCbdm7ZXsb6WTcKQbV9EeTYfG
0JUNmWJmipSVz1w1HLqq2hi1yVZhr3PkgGSfQTiE1NYUc2TMMzQiXPc5IWpO3hN50OfmscQKS+QZ
tg72y7oqXu3Kl9iV3WkH9K+96mLbzmwntCfD/l7lC76EZgHTEG6YQ8XJmkvSvE2cCtTK2/0UJM2n
hjF9WeZtfUimfnn0qk09sD57KVhVS+N+tFlGaGb4OEcB2uwEBRHcDFa90u5dVxqfuAheOPI5WbyM
XXYOAmwWx1z55jf6mOB43U5OwREq2vaKXLXLDiVzou9LuZtOhtLAZsPUzh8O1HQVg7jJQOvuF4P3
oWYDu+42ZJzkcVE5N964c7Lx9AAHyNEZfqKUyl9SycvElb0jFxqcZh7bWcpkuRKzcQPRzNsui1Wl
X9ZOYlQJ6nn7imq/7RCqZihSRp9uzyFPzXGIqkGnL4MA+xypug2wBU4+G79XuDS1Ohef72Wu7WSI
OG2QQ4IHpGR9xDOBxHVrvPO8NsMYpRNDaeA+9qVNvcPx0FQcPKaJPrXGg2ld4CbsEAzYCACQNCWL
c+y2abxcSQjpSBkYEy5Jwukb8AyjUzSPnoOqWg20oqZ2NF+hD/cA6z1lox2zoFW0xurFJhyKPf+h
b4ODsPR4PU4IDg6klO3TUq9P59Poeuv73pV4BUfEnqv9lnF+JziSm3IwVDxKmeWHYZS4daFsciup
ldYDcqKmuVbCIFchy3X/IOGd0P/YBOM8Qr8+5qTBu5SBP/5S14WbxaW/u2560hrKeAJYHgKJCV6H
qczLUCKGm0Cp7199S/odkQgBZVG8tKPxlXFl6Z6makw/BaeQ9aKZMZwcZlvn5d1CF3OnIVhNz7C1
AzkBDzuIzMTinOVaKntJ6LEwX5MFJAXmCqhai8HeXjpVIOxFuNbn0bAyy8aAr2aQNLXlZUeDfRYc
njTtgcbKPFxrGHhFVKazIhinD4a3Zeztr4mvVHKwzY1IHA6Wib6x/ZIEG9MGH3dRbgwtQeOTuHAm
fmNUZ9u36uKoq0L6UW0xL7qoiiEv7lbi8wRqGHPDkqk3vnOTCCASWFXS+5Gqgg1VeO6lSNh6JpYX
hl8lXoRcBsBZb+ltuVywuCPBbXmSBY4pMEFQtR985bfmZb6j8U6LwuH1tJDJY76R+wAqx8NIieyo
Muk09WgqXxU3Am3Wdp4Weg/2tAvtCsyVLmU/3vYON6FCeIDct7vLy8xJHtKZU1iYJYaeDtaggvl6
XHMiHuuJoehtyeTmc3CXbGJ6F1AhNQtA+9DOS1tDztjEi43Pxt+ZPcWPUi/Aa2ZmudbBA16Svktj
km/oQtKPaRzsDya9GGSyBibVdT5OZFqBxBcvWLM5cnesIzEWYcO5wL5RfgWMyWCPdg5HXACN6Vev
tnR/PZoiB5PTOcPXhgPbCuBKSUbby1K2ccpsksOhUyDjka1FCoydWG76YOHl8V27a2JypbZ3mkAQ
JNRsb1nEuW7c+/nORhRUk9vPm7tTO0Zhju1uKkQt0xaTYhy+96gGZHQIeKoVzaas9LsNHzWJVdtr
DxJKS52UmLJtaEEb7Roqh7baIaHcMEm9ctv8OG6CPsZYmcXZEIb32WmY9aCFdvpNMbGKnxM3C+zY
mU3WqzzJ9oxdXcLX8PGKxX4wUUT6Hez7MM3QiHF9XCS4CjLda84GYF4YyPLflYA6wuJRuCDkLWPS
l1BlsMJneYlKbmq74YdW/Whynu+3Z8NMkmft+b4+1b7/zfBaiDs1oq8LjCju5Zao+Z3BRno1gnC0
wwL99RQ6FiARRBjPSvrDzax1/Tn2a+BfiKxZT4ORDayfvMSPDnvnJ8o4QQfUFB6byVxNVmS6GzvZ
XBU1PrsqXd5Yvj20t9yir84gzfkZW6f/uPnu8NXvaTRFU76M956UhNyXWzJ/LXOjxRArR8FCrErn
gkM2KVFZvlbo3pIepJTg8Iy82IV30XggGMMECQzkflcwfDOH6QLAnfPUjtWSQvsvWzL4nIq2KlI0
jKmWEMG3idLEgxmRZN9LPRIO0nbFnqBdUhcc/QTac4SaEUg6y9H2yeeZ1FViYDi8WIvJl5TVQDYO
NHDgSfgNYkWUCmsaOyUcBQyCQYdeV0HyIr0rEb9QRTgXAItleYRtH73Gr1P3/5yK/46uaj9N/vtz
8Z0eVDv97QzHZez+9r/+Fg+taofxb2ddfW8+/nJe/sev+t03Jv3ffBAjGLIwgsKvxlX4D5q5Kd3f
qNml62LY8siV4yz9+4lZQjN3HOgZDnx8k7hFgOC/+8ak/E3ihfQC2w6cXzbE/8Q3xkL91xNzYIMx
5w14QtBfkZb1T/GR3Vo3TPsr94tydtkcyS0unKZIEbxx026BRZ5U8ZlxVMPP791uZr0dEzQQgwD0
lZvTzZit8oOuIA2PfCMDfRksUBZW/6A1oVn16i9nNDrDI4Pd5gL2hnMnitq5q6BEhWhMr/VUZiEg
R33YRm5sqKfr1bglPyphP3gd6WR107/WGTMEy9vB1iL9YDadIpZN/DDwu6d6Tc+AV76Zk/3QdTI/
QUKFyNawedUIKOlq2g9pVbyPbfWWQGMMV5+SVMz+Mx0+DAqmsU93B+we1SbQG9ORC9biDczYi9Wn
X6ysfmsZ0rC0+GerNr5nuzZ5rD5HBBFhIeRtviGLNGw29xbIkG3pr6vqULWqznyt+/I9N/1nvcoT
NliDpgUvvmi6+NK4FKNnxHbTsSg22VU2aoLtmEkckl6Jg0khEeXm1lwIDFvHMePdFSba12URL8ke
41jVyfPoVnADjNwNG5uL1TfVJ85ncRgC8SKADlysk9417OYQQ5gY4lkWH56BZL4SfG4BOvYugRof
Jd7MbNxp7jlL7A5x1ihRt9kHKFyB8roZTxKtzdvc0QUFoJ4hNZ3G+2qqMhpYnTykrXHozK7eT2/z
IRhRNAE3kpfBsKlzQDRqpPuyi00qnajguIg5S3TvrtOar2PHHcDZBiTVVnXHfsPT44r8A13GQ+AZ
l+bMh4ZnXUdGm302RvYJcPMz72YrQrd/jQjCR6/LJUo9sBe5GpOzWFbjlE/kM3ObcLwLUnFK5+7R
Y/IV6s50TuvGwX9UHA5oLiMAXPj4PAtoDaZpH4jTS2X2DdJ9H7VaaKv8TF5MrcGx2YRtUQxreYnf
tzw2Ore/VjCf2FG5wdJEX2xifsHku0aenrIDrI0HLdFXIzq2L1Lh3nJWcm7zTvY/GqOhv4XcmnGu
fGAm0uFvNB/KtviAJ/FS9LxvAsa2m242li/o76FPotci35oOiw1ZAAqjFY9g/k70wzmZ5e19o2xE
kD3JTMvMt4hKUB8CiaALi8Jz0hfvxtY9NSPffltwDUpE4dGva950zHxZwB4MHP7o8yHukVC0R2vd
i3kiRL26NnOzPUCEZ28ueJIgDiKDbLjZ8Q5BIlicC4kcJSxabl0Hf97BMOb0GtzMOWgEN3fb3Pe2
lz/gBb+F1MRUYu1ejYXkQ2PCi2m3mDAHRmHoYU7L1r71entJUY2Fq7BeElpQIYBj8iZrakO4MNcV
J5djnkLl7/KG206Su9hpQk/M3NfPxJ9w5qFH99wNrC9FzwSfDN24oqrJ98JPifEm9atr6mwn8tbg
WVvdfTtxP2H+vu03PpOg6qatDrJFz4K5SzrMB89CTtU6ZJV1401ftfqAOqGmUc2ZpoDxEg5qV7SB
rHr7tf4x6HBD2ewN9zR3I2omP6yS7cVAGBsJzn27yEZHbo8BzjT5jvuKsYoUPCpulb9rSz4Ig7LU
8oG4NXUjwYFAbxU55luca3hiDU5Hdl91UW3wjbTKBFOaTqWFRoIWRkgDgduzHTjYDDh98Gvii+jV
a2OqVzSQgjERSz5Bpf5hWZsnj6F1aDOrfaTGd9Dw7K6zxYqNvPYPrKkvpcvd0+xuvoldQPBmQq9R
r2PGTtEl36WbfdbOrM5tpQvWTeQev353g8WQFoJznkbvOSm3NAYqXB6okt6xDApGE7U+6JQidK4I
081mOt3DbF802fqS5MUnChJMtIkwL4NpvumxWiLU4pGtGqaDbVZd92t53df8PLvnbaDnG5voo3hT
bEu+LN5wMb2qsbYuBx+8oDCoATU9V2QsrNaOv0b2PMJVbmh/qWMDTrcnDsdo1kgXm7oJSKc85kDW
w3my8miZ/Fu7sx8QBRQhlrqnoG7eeqP4UvSk1aQZ9wKmj/TgjXy1Munt0JxZipwN2iPRirdmmhLv
uTXDk112XmwNBbF6Bt+lxXawjPq16ufycjaLj45xW9iPgxXNIz7f2bXsywov5ym15BJDLTCfaXzD
xJ8B4w+bfJjtMrhwyB89eyQBp6iOo1l3fLeJ+0x+BzI1BLbhbHC/6IE++NQ8bTtWxynfFt5WtKb8
58LJ39N1FwNazXXRry/G4N7iNe0vCmvyTrlPgwA1BqaKVL3WWxVQhnAlkDf9DKD5HhAynJugeuM+
eG0WbmpPes9BHfygdfwhfG+JLWtj9c7RodrrljwmS4O4Yn1Jq+410Sv9eGhYN3bD/ArdPJuya/xk
p8H41+afVD/DscfAxiZYvwEDxCfhEl6apR9Gul964mYj2EOQNBrLCOdFvxKtgGcv5T2aXOZpTZAR
eevLAusDRM3UMsqtQYyUKVupmV65IjOeZ7pZsZKKt0BHg2P+57qkRwxqH+XIKtO12Xgyuqo9rR2O
EmKDNAMs9jry+ah1JQNlScss7h2iUe2eL5YNC9djOstD3c5cJKP4DHKeNmXw3Zkze2AOdAWyRv4+
2cZljfEnCmrjeXRYyukf+SEzLd4NXgzaEtz7KBTKneUTpjOrQbOiwxAu8+RZ7Vcwm1oi2FIGV6g9
4NZIepA3ajLliwkpmyDK3QA/d9l6kG3+7ti7m9ao7ju6AweBpl+hfmWOtbuGjAU7BtMYB1wuAb3w
nqwyeab7+DBQOYbBRqfRd3gwtt6zL2hldrfpQH9UVVl2VwXNglWWScSol5ecDLjviFT4MJV+3c93
mkExJq25oc2KhgkWGcgjFBMgSFhyLCTzR1RU4sCkFCeBSPDMcBCMocxf69r83q57EMrUvtUtsWic
my8GBLwxbvGPXX7bLCxXZcnqT82cxj1yVjyJTXty8CLdiNazjzRK8UrKQFMAs0JSepFX13Fr0u6t
wkKydhsTesQZgzHjHfEgCo9htGVe5x5PzcDFBNCxRggd7yc6X2xYFaxpFzoaCAM2AwaDQCO53MLO
31XNslPVbLzL4BCau/KTPiV/lJpIXisve5oMazyuihsVdw2yyn1/ce30o+3Kt3RGlzrtR+wMevgN
4ZpdxJJVHohTpgkMOA0yg//sZzbHabeBmrmZZxpfpKBNF9t7ohiSFfZqvKeCzUx2NdM/gwed4NXl
/GsxzMHOxWliXdYZ6tdmIiesxVvPoecFvv1wmhcLIzE6lDif0DEGThUcYdQ7kSUROqUN+9u+sGAI
1WG/YIREYPYMgBVXwx7r2ueuPOTWQuCrYicqioXLWIJCQ94yXPz/Klj/bRjXXhz/aDuwM2k2AOX4
vVjeg63+8pcY3dmwPow/1fr4UzPF/i+ex/4//1//8W8/f/0W0lt//u+//2jHZth/W0pH9s8Vps00
hULu3xerT8zihmr9vTjV/+Jnf69OTfc36dm+EK5DpvqvQvP36tQ0f0OlbbkCcyXR7pLX+7065V8k
9mx+SJi+TR4TwJPfq1P3N9vy4NzBOhEBkgTf/k+qU/OvkesGcyR2BWnbO4nnT2Mclc32BOvGQ/Z4
qZ2GjFD3UFvJl8akQ6XaSHYtsbp3I4z5P12lfzFV/Cvi548X/KcMe4yYU2VpC+aEsFFdkKg00uT3
txx+RPf+f38Nc48I+yPP6o8XYUL2508lUnPOQKSt53J8nDd5kM1wmB33kKZEai7vCWi1CXeIsjcW
DViWqL9l4v43n3Aftv3LV9/f1Z+uaeXW5pqjgz6LguB2ZAzgUDkqbqGpazQg9wJdOh94H/SS+lpf
N/Xpv/ncf201/PG593f0p1e2AwONc28AivaRQrQXCBvODkK6NKXUF9M9LJkrr3QP6v+Qdx5LkiNZ
d36V37hHG5QDjgW5CK0jUosNLLMEtNZY8TX4enwSfsia6anOqay06RVpNBuzme7proiAcL9+7znf
gf3pUrl+8rEfPUTT1/npYyN6EoWQRbYdqJLOzSk+1w9YkNL7DD/HJx9Cq+aXF/VdJJqi+Tr4iczd
YjgEcIDVxOnWQ3mmYcAIBvob1d4nP+eDp+d9oyYYOtUpur7fdpZcE3hA6U8F5hILio0iFrg43HF9
SNp9k94KAwVhUi4/+egPbqA+/fqfrqRFuKg/al29NYGdtuqlJnhalN4m4OggkOrnFVfU3EM4X/iW
9sml/Wv23Z9PjT6Nen/6UOn0Cja2sd5GOnrAzlkYhGMzEFg7vDIMo9YuLXcmYj82DNbwX5OU3kbE
v3g73+hfP30em/ogi1rKbf6Y3wTf8PQj06O5gn7siGIbheHfvJrv1hqSd0NpREaxdRQb8d5twszB
GJy3x4dR1cIz5gXcSi007tRPFzjtbe381e97t/qIzlWGzi0hM68scrzvtcf0mPlHH0OiXPmXdKvv
Oiyy0TiHxfcFtSEHq1N6bKtNTwb37IuL498n9nwHafIkmnl1H4IUfGkPyoy0Z8T4xrF4yU7ZdYzl
fYGbcS3EUVk682pV8revwnBbH2WuPcQFXcIHSvDZF0nyBoblBaOD2thV5pwx3ix4qq/b60oeAdzO
swPKbHtdbRnDb8RW2cOS6Ff9wpwb7mpYl7sML9nKXAzblDHGyq2++MfyVG2CZMdc4+Rco9jHT5jO
+tvkWlk15+KCMzoNrkz3NXwwDt4a9hLGpn22QbYOnwWkwNf4Co6NWi7aV2af8/Sk7JDM9utyTa5a
uG821d9cGfV3a7LGpNKLMU1vEVOibp6YknRyaheBTxte7EwuNNdgtKDPJP+bw+dnz+D0rP3qYdD/
+nIpBlKnCNTCltyAWU62MI5S2n8Q4PVnH5BwNgmCyudAQ53EstLW+SUJ9PVAGwvS8yffwv5oXXm/
QmNIq0a9dfFEEbOR0XF05s2ACw7gZUWOAXwrjD3xQ9ypezchwiMT3m70xVyBWoSyExl0rsHdTLEH
IHbrYUP5FceFqWXJRHXdeK2D06u4RkpZelAbG86GO8bOwQpRyBKL6YI9sVkUOp4xBcNCp3A61mvt
kKDf5GQEUr9imltiJ4iZIA7o1dThLvS0LchBos8MQhzaZniCDXmueiKZJlR87JmXXhNHpA4LmOLF
yiD4UBZEk3GwsO3k5LfI78NkkWCyJlt+42kVWclaQlROVKxI2QMPEYgTOfSw7kFF5q+efNbqTwRU
H5Uh+rs9KzQNZC5F7m7dYBMWj47jvUpFXfQB47GcKzhi/cmvsXpI4kVL7jjr8Ceb2AdruvZu2ND4
ntqKiFmC5havvqEtUmksAoMSwAVT79l7LP50z4zP1vQP9kzt3cZllrIPLBWQRYGhhJ1yonrykE+7
Juzqa78F0Blc+8XA8u4BabY/+Z0fFbDau81rRGOc9B4sIpQ2lzRqZik2uBjHnU9rxQnzvTnuW0Gw
0fUnm8pHv/RdxWwaSVsZogx3xFw5zi6uyjtw65vppk7piFBG2zK+CI2d2tL3o7dztr//5A8qIO3d
bjYoaRNVTF13rXT2hanTlmz3lUPSvDXsc/56KoN+/1EfXtV3W1imdrGkN69vs0G9+K66k+J2avk2
XnUH6pbKiOSxepzhAf2s9JkWxF8slG8v0U9VQY+IPmUSp21bt94r6E3d7lpCJk18TMyatg9YDd3B
PruUtoKvEg32Z4u0Lj/68Onv//ThJqwUA8lWT2wnLkNn4zIekWwOYVYnM613sBNl6j2IlZD2Rn1I
/WifwPhIiM8pyhMQ4f0Yd9u4cJ9yI4PpBIs9WiPJwAUdzpWaSdlKVqvI2BXVKsv2w8hSBEFipXD3
tJVSu3OCU2cwPSAe0e4Z51KZWJE9q+zG5866hGghvkcYPW3cc3+k73RtjPsufzXpIlEk+uu2XaMZ
QEfLKKO3N2O5sfuVSob4hlVRCdYWBR0ossHdD9GjoZ+6BIvYozCvG/3W6R9y83tt3ifpjdauI2Pd
2t9b+FvVtoWLR3YSQpNooyZrrZ++dOWvSjLG243Sbnxv64mt8OnPrUIkq2Eyy12NQUOuH1o5cBBp
Q1wSqbIJDeMclc0trFoyc0J+1kh3Nto7ebFFsbXBa7r09B4ETruKGvQPxEO0xakfou0YGjdWWa+b
Yauq48mUD4Z112bpOhiGTQwMe2q71rm5D2Ox8nEx+7KHSkYzVA43DtC4WWXI70qqXQ+VvDPrk5Yx
RoytW/j/RxTzXwDN7u2gv9aAbakVue4VDK64XHgJMh1A65qjLLWh+tIpcuVQ5SRVucjD9GVUHcg1
gX8VSEaA48CaY94hD1yPRUqjlotBJC+tF6keVPSHYWFvAReI+BvJHDOzwoVaPFc48r1NCUHdWcTt
kMxKozv6DdYKIinVTIzLOO1QwFubAqN9zciiJymZIIldZ+hbD08NidCXgVA3yWCpzTva4lPaIWiH
eC9zeaX55SatUWmTNe8UZAb589Fju8GT1lbZTdyn57DFhQniydbULQG44EjwBxXTpTlzprytowcj
wpQwMnan0850osUGm3RfctxFXqqunDHf2mazjfPqCLRiOUyaL9OG8h/Ib6beE556BGQG+pKXJovA
P9u01Npho6vBrvPgQ/fmsRmsm86zXyVSegiAxDTqGz+OV4MQB1IVrOFSRITqFOKqVbuDjossxU3e
qc1a0K8wEm2juNlW4DJ3bbmx/Au8aVIzxF4Sehk2EfG9T0ru8v72V76HepNy2w2Z2JlR8EJPkngd
OgKEJRnqIyvrLLLteRpcNCv4bJ/8aKF5V4hpeGXQOzXNthi2Y9VvZNHSm2ZK5kuiUjhufk9C1H8u
JZU17gh++P2Cbn5UD7wrRWxG7qZdYUqTBn1dzz16NS940q6yUD3B1uF5judmhQQvP2FlnGXJDaTr
hUfBp1o3ACvmgGvmRMgu8tiaqzlxXHWzsFOCjfAWZVMqChWkhpjNGBexRL+HPcJMb6v0SVWpdr4G
nQ6mXaw6zWSPjHgvlTXRFCgz0wVDmGWDFatzrryWnvh1ZBOJQR6YfYtgdP77S/AOLv3nMRcB9F/W
+NFvR0bOINgMfAmTPzbexfptqj6xw4BbxxHTo1GmS9x6SPWGS8VU0KFmVeHxq3Qj+y2Cy74LZ6kF
DqIOFmisDlRuEH6t5RXMjE82X+eDFpn6vpbSTB8nGmbJZDC2PpuwrcBW8bo1k7/avFadE8JpjFg5
LMerks64TJNtlNYH3a1XSWfPS5TLTX4J9CMU846HTN/HKryOnMvsl1iP5k1DUGz8aNQ8bq9gMsjq
ddcV2VERtOEeDE3lIHpCwGq5KYEdGRAMfzEKVBtw01NlWZE8agnG1qwYRXabwFhwxnliVHTdv8TJ
9+kIQGTYPKj9ZYUTPALapqFXrk3CSEoVyCyjjfpF6Z41r8NSdcgFPW1luKqNYaGDltLLq6jexvh/
w7PJ1NoCB6BVPIVKP4e0fsge+hy/mC5XktFfEBbzoiOvLaxWKX98CXSkd2O4+dbcqZ/SGsOffWuy
e5v9q82i24zlJ4+VmArNX9Qtb0L5n0oHxU49A0AT52byX7V1lo7qOtaty0B8LLlFM+DGor5pwnuP
mJWifyr8K5G082kyNVjNcmzkpHy+NRtvJWOANYsqChAFvR2yCCMYbkQB8ZxpqVcypAOF0kTKzDYa
psjuGpXo2YkYGxIVyNI3Syx9mwiXAXa7INBmQbrVfMrQ6AgATInALtpxQ2DhHPYxI6FkFzn2JtKL
RZiwrwronkW2DAMyvlNvgTSKKKLxkxXI/qBuVt/XzW6pIbJ3S3BNT24FhaKwjmzee7UdESXXG8K2
T0XgXOmN+TVXgttGXfs2XkFuXOTFJ6MkzcgqrrRya/KYh4NyHq0sxox6V/nmg55UW8urlwxvUfZk
c6Y0c5FOh+jW40zyZFXlofP6vVQy+LvmTI1fmikPgb109DCaDcoa0fTS52kcUuWswBXMO2vrEb7t
wx8smmaDH9dEgQB0f9b22RLC1TEHlTIEOT5Wd50kjJT570K1lqDzkVc2i/C+6MKlNZ2Ysxs3zOFc
TtPjGS48+LTRGgLJosc86bqfLR7aR4vHu1MCEFKGBgiUdgR/LaRTUqdXV6QM07Rs90N97hX+dizX
BDktigoUrAvShRljrNUXZKHkCH7WdDA+aH2o7w4R49C6ZNnjq5Yh4z7UMnt1OFdDptHOROsRjc0r
YXeH2O5uKb+3xnhTb71I7pEqsf4q4D3qK4y1YCpH3VRxtj4M8d3IPBbDOOtc8po045a2/k53ZlOY
w1bI+nrMsnBnMAXXnU0ntqBjfr99fHSYV6fn+qf33M5h1pOXbgFSNemN+Y8GHa3cWtTa3IQoE1r7
tPbuddXYZ/3eMpTFWDPE/ZsfPpUTP314NBbobCA0bclSBzGhIz+T+yx3XhKz2fuFzjy63ZMpA1u5
vjhhvC+5rQp25k8+/4MOv/qubIlTzVL0EqEBEPMzptq9QYSx20QXN6THD2vorXfVCSJEwvvff+YH
FYv6rmIpI0Jayc0QW41jbcqwSMrLdK6fOicxpUnnq7NY/L27C1jzrxcYb38tEcgb29Aq7izWZkFu
Wy6+kmm9F/I2CfJFJuwF+LKLIoY9nu+94Bz0+5/665O97rzb8LFJaQQe62JroY3ryCEeiUC3GLTz
M4FarnXM+r//JG169/59t9LfJ2tgsB/8EfcA9edZ64xFKJM7ld84XVnMr+vye4UNotdCtsrKANRF
PKpJaRoanz1Kv25FEsfw1yudMoetDWOU24jdMsFQQHLWXIvolXM90W8sIASi4ZdzhvuriK/1yS//
6HPfLYxx3GplZw5yWzl4O+3H6d0t3PtKf0sk22tceitVFn0eXYrs0+v90a19twY6AbHWuJUg3mL+
n9MHrNJ7OdAYCOm/KcKeWdoGwiQa3UXYeLtUmoBtH0moeyYq+OLRjzZKNJ9YnX9/GX79VunOu1Us
nvhLAnnLFlbMC6TIZUX+eKCKdeQOFP3qvlSGveaKz563Xy8cxHL99W4XRsIUuc2dbaeHr5LRYwIO
AJrjtF5Jw1+SGQsP/CHgMPz7H/jBdEl33i1VlfA8oUiecFhZ68BUFzrhP0b36HpygdHn0g00i/PH
wl6TivS31irdebdWJX4DGQvRMRV7u/dGyJxMyxre4GlZlKm9VxlWAgb6m1dVvlutGoEepyTcYuvR
+psWjIz3tB8Ndu9hr5fqzDURYIIGF8L98Zn/kS/hNkv4z5s840+5xpsE419/9f+SxoOMIds2uIYf
qzz+YUm4wXeT1S8ppoQ//+e/uxL+/PP+6Uuw/oCxgy1bx/SCxZcV71++BCEF779tT0ben30Jxh+E
IJm4eTU8qoQK8i/905dg/EHNg1lLYufFXWva/4ny433Pk2JQmKbJn6ebYopxNuy/vqKkVcPTTIPx
jvAwHID6Dt/+VVhqnOPiBHWisdfklGZo7NGh2Uvgyd9grNy4MrtvDHHUEiS4YUWvTzkGo3/tji3Q
T8h+aYc0MriPshGWKRLDleWGQNPCfomPkmFl5tH0G26GMrpyuvSemfbWLoZnCfUV2drtEJC4mVgA
X50R2pczSd+y7BtcM4Y7IW4cUTu3RqjdAF9fBvBQJ0op59NSIwbZ+s56Dv/WOPRk0krNvs1s5VaV
ztlNGBGAningWTVS2ZCT84Rr8jXNOA4AJMcEq6MexXT7DUNWBh/HatDGMikyUxSNIrCLmcpstiPd
Y95mw3OW0kTy++hJoZidlWECxnxA0an1NybI7FmpiXaOrnLRtZw/PSO7lx2BDHkjz9MOW004ikiv
ocTSINWqVZfY99VkKvMR8y9p0a1M090QfUgLs6wMwBjdjRfRHwdUv3MG97veMQnWuCpKi4XXcbi2
PU1EeoJNMZeZyglZ8J1LCucoqjgo10q7JtTyCpsHcdpAJEhNvuffpdMt7c1gQaLF3biKJfpIUfO3
pWmf/KwlEjPgvCTDopgnsvgWxnx12KfxvPUTdM4mWt9+YikQplvRRivuQ2986Ax3OajKmabgPg45
o6Zjca106heBQYuei1nMsKsTplqV1xrcQdWBKMm0oRu+0dO9BF7wBNdlMmum3zzsxzSGVqEjhpkr
k29jUuKVlpisOVKRDYira67HYKXzChwfMNMHJzRI8uufReNdssA+xbbiQKVQvjd+tY6z8cYj4Af/
dpUvoGoHSzE4G5MAollO4AhVIPTMsLhGAr3RWvWhjYv7SOOkYWf3sVpfuWMDxyK91jIoI12WYIEd
bnQn9tDjjzfBBLAFdbsYgzqex0MIcA322dzyaba2unhsZYl7zXU3Km1N4ZsHB7LTzK1A4Rdh+S3S
uMOlvlf86Aq/OAZ6c24TK4keY9cU5TdIsJtITobt5KgF0y1wJfRHsGayLZd2BZ5WtgL4bE07f0JT
awfi6rEDNu7Z4EyG0TV8gji35uvNejF8x2a/bnVlA7hro+YgjIkldHP1uWuQnNKlabr4SpvIubDB
OV80zm3RmV+cXKN9LrZ5nbx9tY6COVWV7zjmd3Zsb3OFi2N22sF0/NdBFbdknuyHNvEWY2fuYjXa
gF65rqL+Ri2UjQiTzSB5KkiRevWV/JpcgmcS5b+3nMu7Au2iDtd3GJ/DzNpGpHp2afKth7TYCU59
Py3ylx/18H+lTcKdT+vqv/+3dxKuf6yNmMbwa7FD2O+ni2jvAgHeZLxLZaTiFsofQw0xt0zDRZJ7
X7qe1ottrUY3PXh19RgmoLQ7a/XJt/hry+THt8CBJhwcLDSy7XdFVIIaqSjKUuVbJFAG4LzMCF/a
FBC5PD0+QMW9CfPkOUFMnQ/uLiuNK7I90ZMmP4Zz/9Hm/+HO/rN48398+E9Nn/VnmfB/h8bTVrEU
m2ywH+//x5f4ZXj5r31TBvH//p//q4qmv1qXw8vXF2qBzctrlrwEv9KA/vln/6sWYFMXOvv2W8Qh
1ek/awHxh7RMjUxzihETpsafKlDT+MMSKs5F5x++Ru7/v2oBw1L5E22pO0KC4/hPaoG/HgresvEo
Q6iGJnoIiJB3ZezgRGWsp2p5Z7loioiLTUxrgXNjkanNgpPcKkrydZgNn+kj3vVUfnyw42gW7xk4
ERAl70oQgCVFXRv1HQL5ZWljRgGGGjjRUpl8LSpRoEqHk20Y2yNSQ+IxyDGGGdtB7EILTW2wnhA4
lVntzN4CkZM8h+Ow9OnMpXp7HZbqMg6bhQebCVn5pctetUSs8WPOLU9cJXF0m+WvPgNaq0gOZjYu
sRHdArw7OhZLCkHd5GdlWyul2TP2ayO0nsgrAzZsOrdqDeoacnDJuDp89c18rVbxyQHdNJjBiwFn
dtuW8tZLaEaX+RPtoTvTpI0DLT0Ogq8+G03kgy4r++vWaphncVYiEU6eutgmzXa4nv5I/LLbtuOr
EN+3jUp57hwo9Knu+iscrDR+yWzGQq9EROdw6OgbZRdysK5xty5pnB9S1f0y5Jjp0i7dpEr41feb
cBVFHFLsLn90XHeZG+NzP1APVL7iMzUG+T+2Sx3O3lsOtIl7zjZKhYh469QUtDBhjyOZiuAHQFad
eo2kY+9yztSpmRxA2xFYQ2xdMCzJXvrs7PrXhuLb44KFGCG1oPKw/u0QC0EmaXqwMXeqrBZqL/a+
qFZOMaAzEgSRN+HMsLoz/OLb1vL2vhMvTdD3MC5PARtv7ec3eW2viqGfAKjVoxf39zGO1zrL174i
NoxRiKbCYq7BqQ3MDTyDq7HO1wFGloET7SzJ0OtZxSVz+/ukovrzue2hdUAW8qi5DadNF6VEvy8g
ByodnPzp7mDoXdKbBOg2eXe15loV0wNOHlrgSfLd/HYex5zDfTSX+BuJiZhFsTgUFRt2qyTP3WSz
beBDaXazaIb8KRbljrgrcpfFBmr+lWMlF4gaB6CbZ8/oz3lR3IBKIy5YIb7YvPMDWt+OfteW3kqj
Hhnc5GLzmvS+eYr0coUB49h6X5CJL6wkuXg53xUia4zfodB4QrR6ZcTJVqbNjgf0AKhg99OS+qvd
9q2H+q+u1I8bqxlvQCHdNCzxrjvRRmWZpJ1V3ZWqc5tbzi0OfqJ9JFnvGMpU3JCd1p+DXizzOiTg
mTlcmV277TozCZgX/Rl6/boswkOAHUvNvBXsaNwl+jEXMUjI/AK49NYcmkUQ24d8RHVAjJcaM1tS
tH5fFsX2zVlpt8ekT7cDhXttd8sqrx9cVsLKTeZwcdcp71toD/sgwvgDotuNyx1q6gWE2FcXc1zX
WgwY/JAmbXdfynCRNwbfCCVGkID2JPOmrleU2GuSzlY6lT6eS7i+LZU5ztt+uvR4W9p0M4jmmDvt
vM8t3uFoabMKZXWKTq06ekZ7TgxGDEzSErvn1D9yWCCNROuOiaOv8YqOc+Ig5vhtCMAO6bKAJS3u
4RWd3S7fZNFXR9qYnDg39PZMlV9KnZ+gwyMqy11T5RvGwJeQsn86Tm1zg5XfVS6/v+PvJLL/uOGI
9yBWaZRXU6Drz31taqfEgjJZ3XGtyaFnSfHE2hvEvDLTTUGP0ukECdjeVWy7yFycpRLm6xqut9Jz
GXk4kB88kZuzdMwgJ3ou2+Qj5ZhRrkrT3LiWiZk0OsmEyK2seagk2lvDuCvc4Mv0lui8txwaVyVE
HHdwtmRsnUrg/7//kRQSP7Vaf/xGgxM+3g98GhZb9F9+oxnrhW1FY33nhzZ4Sj6z0xuylzuy1N3w
k7XxTQX2/hUyTCEMKggmEsb7VwhUtJJ3bKVmVu9EAnp7BqOL87jt7euCNDQbzHErDrBL5z15G2qT
wB9qXZ/DQ/qjXPxQ4W39onCdfjB0IU2otDfe9akMwdzX6NruruMgNIbFVnFo3k+bapFaiIMsUD5U
GbG5Lm1z0+b5pqvJphJilfA+qVGzsDLrBEToVGPyYr3e+Y19yPzisSeuPEy9fcGKqrfpNnMaSNXZ
RejOJRDlgzl6+7YQqDf0u0Rpr62an5kOzUPShKfJYlfGxgHgyMoLva9JUqxb5mEAyo6wmxdGFHyr
2LV1qz9XIR9CCZTI9CYaMOkR7VMC7C7IfHeHe41/Bi5//uQBPyDdm/SamHVeV/BEW4fe8Pc5KXGf
3OTpifn5HtOm0U1pqAZdJbpDb7O/n6ZBueaage9zWS3F2NDUXhux++PW/X9e6U9Wjo+L/Nm3+KVs
qp8tXNO/8KNyN/Q/KDWEKtkiDXSI02v8o3InelqzpaHDF/lRulO9/pPHZ/F/0bywdWkLyuoJSfKP
yl1of0yQPmmT14Wxy/wPU6nlBCr5+aFQTWFB5RF0Go3pICDe1dBtb9AVcnVCzVw9MuGwYhUEXUMq
VDPaG49eymy0EArKRgNspEjm8N6ZqjIgshM+376ICbtMTazV6oitnxIWZLAg+GhQts7ImZ99tFzo
/BDQ0OpVChkBClEW39iKZi/jzoQQ2tLbjxIxk6HSzCq1tKFChPgsq4ZM3MGrADmUawtQ6p0ribaZ
QBuGa1UL/imEGh1NbEJK+rkTh+NqqIOc3OU6H9nftGbm2yK56gne3bRJ/oQ9+cpz4R60TRUtXGDF
aTzeC0raRen66kHTx2JRKEhO4I/4sB7qlSxyUneIzDBgG1T7hF7OxPXyVpBosUiBaNsnwfC181O5
hEh8S1nokCjbHXU1rS5hqxRr0/PsFV5+cofB7CIkagywFEa0sZwkY56hewtYteo8KWJlExGnt9EB
yM5TtAD7PiLKg8GT76+kmTZr3NC0yrCgKXPH1y3ISEUIExrRqTp2421cZBaZJvl0PgBwxdCw37bG
mMwl4TimCJrvdSM3tROM1+D8d6ZVFwDVJhuw1HCRQzHrM50we23YwUtFh8Kf7y+9zkaxFclvBX5f
QBV2S/pLlvczx0/7O6rErwAEy32NRmbllCVMqdzNaeo4L0IZz2nltfCVI6qVFIKWMkbF2Udvs1R6
emidAFtrjZmBXLe89EYbHSFUPTP82vRmH/AYGPFUQGf1wq9Cm+xJ29kEY4MMEx+/qyCAbTGpL/Io
AuGR0WYp6mAflGSR+YTYoAlZZBPvXIOVwx1MFqOCcXzwwvoSInR4Ju4NU7dXxBu/K9w9ljT6izER
4XBo2rVaWy+olRZmE4DVVg5eTMxuXCyiKPOgAABtzqsDrvZ5oVkHPxM7L00eLMWc8bBxL9B8mOOG
rvgdsWDMRslKKRJfISCKM6jH3sXB9pykwTDXSiKeXSMplqogpCxFGG7MINIJXgtcobyeZnVf97EA
qmNn6i4OOgJUek4z7QRBhJ3t8mqto5qSlqu/L8syXNjQ6oqRfTNs9HVbIkrBjzGXEOoYKAbyXBmA
lEMFHyNYMTCwHoo6U23yFczKUJuhu6/nbEr1QVN77D+ioL/mlIDKMg2fdqL2C6LF5iRJvKn2Qm1H
a1pDMtsGR5Bn1hUKpc7kIbG+dtFwchKENmHF1IkAz5RocrBskBBVAb+eaQJxz4RaU4BoCJIyoAU1
pOpLkuO+l7oYdnBOcE+3KNE6Mndh9xHNg+Uedtoo6v7Cw32wCQi6GT1Pn1mZklXkAYSP5MWAugnr
TR02u1g6xkLDz702CyVDHS1RcRITLHaNq5HEMHYzYwpB9D1CqLCCwkdsw3pn2C+2hQmybQt1Ywco
rXQy0o5liW6ITV3ifjfzdNFoZQQGYVSuAliOaIimBHh/El53PRQ5AgYsf3gaK9+HQiTXToTxwWvt
ZZTKZmZJvFCZBqHEtYmrcUjE6wG+rwapssCCtzwEBDgAaXSdXeG6OaFqniZOWe4qxEqxXPihcC9g
9jjZsTgIFYc+841T6Dvfc3wUNB5heAfRsygJ3x7bfjawfhxVm1K5sjlGhqTeHhTpEt9D7HRJFCCR
RiYw83ObWCSkibTe+JCGiO9NKK5ahSzKqjj5UsR3mg0IXCF5gtq0tkldyLtd6dj5sig5ARhE1R1G
XTA7Zb/J0eiaECaTGjdbY9oeBbi5NEPDYTIy2FP0Y5bVM6AO8Sp2q5cqwfLTEUbua+fESZ6Godn6
43gbsU94pb0DmLgMUwupdbvEkswWhhPesSY3/DzpfQmEsJo1VvVq2eQK4GNxnODgeiWfrZ/iXl48
J9gJlIlF2/BWZlduqBR0QRQyNjWEdTlaw1lDQ9yom6ckUM51+9CZ/g2m+nkcDldmU9ZfsgG1YSwJ
3nL5gb0TXzyb+A4cikwF5h2L03xAoaaGkKW11zaU9P/HCX9Ia4j3DCG47RvqmVGVwQkzruZqnA3E
jepNvRggBiA5y+LtYHUccD35NUt6wrhU6vK8Z15GDipftptq1U7v14Mo2j0YJA9OQudhiYLKJFn2
HRFGRL0UeXDCTUWw2yRLdWtzADJR93A8Q8D9aAPdsxa3Js4uvjnh73TLCjrvaX3UfdeCk1J13iau
I0JeioEYLV2KZO0PIC3trpDXZAJ5L4oVafcWoacseKFdr80yCZgvJ3Zw7A0t2hG1UhxHQ9Ue69DY
9PVgvPr24M2JCrVeS0JLZhWx4nghOmoGo1cYINY0LBSrYXUmvwQlApKDDTit4rZLU+c02Gp+rqqQ
1cKPsoTX0ErXRFYVPHPT37N07KclhrHAsbZl4yQeKBTfukSheNSVathyoiToWrY73xL6U9ZUwKU8
0oQHul4zKy6bq7LM6fER1B4RTftlBFYfszKVDML8Jjn4WhU8dyz9ZLrJmwyp19yV9atLjvNsTH3C
g4CnzFDSwHqQebGyM6dcKpaVvLat7xx5sJ5JkHVn3CKP2ZZDSiU6/DiAMimv/aRhBsVpeD5UI6hV
NTjhRn8i4KDe9vn4lIpkE/d1yQvRqLOSnJN5N0TqLZAqFTGbw9BySNNVKvrsIUkyAUtiZJ5V+8VR
6WBOzuJgJE246eSh91XOy9A657ldKitszfWMJ2jis9fjwcuSct2NSKEbKz8DHpnA456Kya7pYCg5
Hu9ewOxIwL2taXg9wBODYO/wDKUzzx5egtbNnuBglCszl/3OxcoWYy8dIrwvSHJDgP+bBmDFEnYB
Wl5AZmWVROtGVP6SsmvcknAYrBucmfew4xmRTi78tiNQIiANfFEVebIm0RYvJt2IqDxWHoTPgsJy
0ZniqNS4KKAT30EvBxMlbooseS789iZGPByoNuiY9hJXHt0ty714mhtsuYlihhzHX8C0R+qpDrfj
GImHpoe8NATDmjlK+EUWHoc90aS7KvXbS1bJszVkCndTwCpNgvqV1mB3GiuNsI1O1eKlyCVdMt+7
1GUbPZDGI+6MJNPOVk4Mq9SMnsqZpCigF9ltzFUkv4DErECoxSxr7WjREM+AXLGbchwcEsU0X1nU
rdt/jVxJpJdUVsZoMtQmmWcWuskXenuzWm/pPzv5isRNWhb6wqGXaQG51gNrk0keUpEDYevHLWfS
x8zztlZj0C0mn7oicC9IzZ0eQiLt+4dO5OtSqKfOpt1lkOKsWi2wMhV8DvNGHwIahEzaQJvE9e/R
DRPFWHiztmiuumakbktIaAycnTaoCzlZBjpSdNbj2FwjsFpGIl5VnbIs0i8g+LANqaSaof3ky5TP
iSKfGxz9/uQabmV218rkuxz0FSQtn9hgBvXdhH4Ku/lYKce0pfcu6x2ji6WP025MGXuhPaD5QB9h
1KZQkGsPTtW3FpnmIuttSDhNIw551KjL0bfCfaX42anqBnJTJT28wEWRG8YUTZ5NkWT71VHxcLb5
qnW2PfVJqdh/+0TXUXjq3K0pViolkHeTeeZDGgD/AWbMY+gM7KVBtou0bE34iTpLxXCJ+wLYLcEj
ebBM1ZT4B5+s7Cgc4qNdS4NuR6DhdQjCTWqjOYPXQu59d1I6QVCxoz1pHZidWpgnrye3KoQEs3Yn
pwLi/u7/cHcmO5IjbXZ9IjaMRtJIbp0+DzFHxrAhIjMiOc80Tk+vw9Kvxt8NSIK22hUKVZkR7qTZ
N9x77oGY6+iJHGDxNc5tvod+TLiA0D/WGp9ZTm7IHD/SW7PVkovBHe/njLxvP8WTBODYIqPFvrM8
/Tjl+NvYw5tfboLljQIq/kmThETrSaCJWLq7qRw4v1alwDC8iTItX32z3gM33KoyPphlHOSgd7gU
CF3OTFw9WT3dFW7zrUrChiyr7bHHcZNaImG7kSEiaB31E4N0J3mn8rGS4AkBVXebq9yrN3bdOBdH
htY5KaufUBMWusyzvPlW9NrJFn884u5Ed7/TdO7Phc6tnQlQ5pCY2Q2yV/RF0h+UvH6EJEbYbRsG
obmC6GZVfIFZ6S7O0BKi5rHSsZJxR+kJ2zDL4/upc/eji94E1pTHBrq11wHoTbnL+DzP7SNZdOzX
y+axcuLnOIrf3by/4UibNmEE0CkmUi+Kkh0qsKORVmeuN1JGhE7OLTfwDQtcfeI4Si6wgljPdz1z
50KozZTm17CjcvObcjnYg8nxB7TgLWwnsS3sSn2VjdV/tLbJEC/bLuiK08F36eB7sPQzyYrOr6KA
WEYbdLRH65g7+Oh16x/JOZaH3OGlHoESQlqvLvYYvQ5NY5wnb36UAO+UzcyPYK/soIb6a6hwWGrn
x3Oyr34cSb2YLJZQUCH2jkMZ3dUcRaGPskxXXGxJMV2FAs7VZPmDwTkZhuzCZG8dTWAFBfmuBjFz
o62OiazPU2E8OKXKv/ppUBtmzfnJQ+PBf8T7h2RPYcEZsmMyOtYLvNZwYzqtt1dWf2nJnI+g6JEE
hgcdOJP8oxPMe25TXKQQ6R0wS7gjbqaJ9tXeZZTtsw9Df+eEHUlBbv3pjaF/9Bg3HqHf57Q6fs5N
YnK2+suDZRSvjlm6u8GuMSS4w5bf52wlzS8NqitooVEdmW5UWZDQ1GHoVbRW1PjldljsJjB5PTc+
o39v44mCYrmwXz3HzF9dPCGUX9I49V3evQG2Kq8wA5tt2w0wqN2if+z13NRbe2HXZA8xYpokp0PN
TQJHykLGDwmhsxuU3xViZ0qO3imHa8U1/+PPRXoEHQoLSyTzFW7ga+OWNc6GvPgdVmb7khkKGhrx
fj9tYanzYM/l3p3sbDtLthiFVcRbPyQH1pJWyJljrcFxJEI1pFhiYS30l3TxDCSJ85NKLSDSonZa
KrfZM4BnpoLpZh8XHl6pWFTHzi70wZ24dcCh12fhAXMOc6BVS7Esv4kzMQ6NoUhzmGs2Y2GOqIOv
hujN3K9JrUliomXVtOpSGqxW5Nw82zrFfKvs+HFMK+upB2XZQq2ZimM/TLRSGho7ZSOgLdvRD9bA
Vpdu3LtWJRkNODLdy2TEM5KbjAggT2OWAX2F+4a0bF1Vy9aI62hXLu28z13S57yEWN3BM5NbmMtw
C9sxu6UEsc6F2TPmTbtzinyUUAqjGN6bga+hn/z5ZItKnBC0IPRpDonmaYmGftiT21rz7owcrSUg
eDAx8l6uW21nGCd717tpykc497TNzTL+tt2mPlDCAJUzRXx0WzN9gkH7boniFsFJvCOqyNtZVcaT
GbnTYax687sJ23DcmCnXv3JsLJV4/Ut6/KnLn6d8+l1nxgLPromec5B+KNJc39yyDfwwCRNKNwao
8K2kt157+uZQx+T5FWVFlOXSMYKZwtElXhnlksyiD5l4iMASlwgwGpwbMJV+g8bWwsdZpfIjJPzw
GKl+WNcMfG528mEXwNuSUPwOnZkFHB/PhXpz3YkvxDXW+XMczh/G2F5ZPZsMjoYCFJSEnKnms1Hi
IBSdu/Ie4OfRU0UL6Qwo0way7968zLDgGU8mxIrWgKPWjDmA49EbsdGkUbI1OzPCz8Pkoh8EJlCg
4W+WNuNjmRTElpObcGl5uC9hHyf3WWRPT0kaW29eLu7bpsYT2tUhB3OzTOs5LRhJIo7cGaTSdfia
5RU46cBTiO/PcTOHnq6MHyuimM5iscCxR4aF/1hyJzo4gXkh+h+mNOF2MaflbK+O21CTRE9U20Wl
RHKJRpr3c+HeeZShuDr2lpURAzxNsFTL6m9FmYbRgjqBYI1sIQ49dg7tItMdDGdjw1BxpFbrjFNr
0viuwhJvozqrCSS5deCPwxoiqEkjOWHNG6vkkIHwHPHleePV8v192KowYDIYpBa/s3CptzPyuxrf
SngN6umZhKPoSra93GsjjE6LzMd9TR/yodJulxPvAAwmbi8F6Rur4eRBCfMui938pXZwky51wvik
Hr2TcnIKz8m1bqFqkJJi4rqpqRPnvp+nWwIH+L6aKSRpQuVBIiXbkk/M8NNuj9pYesyhlbt3Qpcv
uBi+hHS/w3UHHidUuCX2PtF8QO80jmuQPWcRYRxNbDKX6MJOHdIBKSTRegqQZvw5gfCUITR94n3x
2I6QGx0ToOQEEvHRZsc6QcPdE+3nbUpSQA+W6aEQNJtHP+kZS/f3jSpvYqmRYVAJz+AR7YY4BZtR
i98Y5IirWpPJrX/xSNM7xkhMBqPfhL54pzEDp0YR7rJtIgT5gG6w+ssMY4vd+LksSH6ppib6DgnW
BfypiHMkrXFZ2OHiXSjfiPU59+RiCwfEZWlnf+OYyo+Ze/mriAk7twXhHGoxWVNZ02+zTMN9OGZP
ZOAOuzaHxa9amd31shHkjuVkIawqPGXGHzXjlLG2nwxwjBZJGkZ6EQYfpJ/7fxtZ7ZmNBEZGkLDQ
Sm6WuLu4ympp6+vhTvWm2jrCLc4WqeGL55DbToaon2oD4xwK3wUc9hzN5J44BNCI8q/ZgkEgpuGQ
1C4GsBkWijF6h5Fx9BHZb3OZakymQx2fgTygsOyK8WjpmDNFR+UF0+KHq8bwWzLlHMPlFU508xJB
8F1vULSFY9EBcqnNTZ4yJ+gypLPpTIRP48xBRf1bBvaQ2A8twWB47ZMkxiBALst87bTIWoa3af2H
Nhj1r+X2yb0ghIVoi9m0ulu/pgp1Q0vAUP5P2BDBMmazQ10TF7+VV2ZdUBUp1DNdaTAQsxV5ir98
cdeB9GoshlFJ8KjlIDUtx9AJgwWa8LfqffuuSiMjO4demupdSFDuClrvCKpgoPln8lvfA5/TJr/7
FMSn7HAqDlDRiBbWkp4e/++v2ZnR3CzTZx8hOuFZeRMukTVAmPADeob15FTLhjopvnJkMGsTtn0V
tCbPJQE1gT1Z4oA1W/Cu9v5dFHXFM7Kq+LIUCYwDwydkyIAFsh3CQQeWYbO9KTHx7HU1uw++SZvn
iSi+CLQZBzgl6uTDnXFisjXBT9iPejEujmt/1rGTM1FZzqAT/E1tYWhzv3ubV2mCeQ3250cnafGm
GSnfu/C8N4ZBMW7p0t3XfVtu1Fw2B3+GfBsSLBcsLeeZD+0lmOsoRn41fo6+89ibQ3paajKjo3mM
nnzMRajR3Y1jcAwZ5ZK9hpC1N+GqBArZkkkqME7XEXCD0+0ytzxjsMjPQ0anZ0ZE7DXpsPUJ/tiZ
IXSHSbLnyAsm3Gkfrv6o5slEBJVm8aM5Cf/PMHTTVzcT1Jss3H+bdHHgeyzksaqSV06OPcD8oQz1
Y6Hnh8JJOTastVjJ1N3ck5xhVyNv8VjlI7WcPFhI609dlL7S37zykMqgBbFRWeIDufrO9aIX7S2n
tvQfCbCw/jL0avjKHFNsRcMbFJdZvtNGwWMROu2LN09o0IT4jsaZkREyZIhMVnqs7ITfKsSaNLn1
XTo5P8QjL+zRtHXfrnlJCqr2WAsG0OEiKApmnmhNJMsnU/dyZ07lzLPN2r6iGtl00sBAjuN8g34b
jVJLkLzqpiC2FxXopHpqjf4UdiG7Ip+mmeOeoAOYBLsaSdKuWNz0YIxLUuAw99RDDykqIGdW79UQ
RR9MwbPAm9psb0+ueveNSnHGiPCvznKIcl1hvIsW9DDynxCal+kmYAUQ/eOtkuV2oaClRS5v3ZT8
XQC2srD7Y9bECwOlTT5IvP5kNK8PdVV+ezzdXOsbSSju0qhTLhO2J1lZNUcABvZdvzT+gdb/xTeZ
/tstpU+VeN9cf/mOANWgMOF3eGF5Sy2cg0zfp10ruvbZVpm8rd9g70Zx4LREk/RN/iQEKUu6WeyV
Gw3kOA/lJiI+KDBAl67owfsirYEsdZC53EFhJI6GU6egbYCa/DPY7quayvOIjjw3smNkoXz6Jymr
z7183xTtL4/tEOmwoUXJDHjb8kN2s43x4NpVgVSotot7SVo5rXZydAgX3kQ2UUdL642fkNndZ4Ka
xK8xBcET9dACJA3CE3HLZGJlmb2OztOdLeP4yqoxfmrmtF0N+96jkJa+dn3lbqvBPzbIkfblFJlB
ngioNOVS5y8dheK2aEJ/OxWYqbzeT597D08/z53uybedSU+V9rwvXFwWnHvWVowqu0QKOSWF7R9u
SwK+0pH7vWWZScom4w+/Cg99kzxbpFVerMLZG6rNrhCbYejUMfVs3v2KiAQPHFlvO9X8SLMnoHvh
rsf2+drG3q0XODUAwwXkSG1lbWyrkPwJR35pkoh3LRj7AlTZnYxE9ad0oGlol0ysSOf5tnTpBfta
AMcM/fLOU4mDe5gLv0YzahfRU8gPfo4gFM+wsXkoO0LcBbtj2svSvvikaHJJpwFDmre+IZmaqCPu
L6u/VZNhnxvVjMe6mhFE9eULbSEI9FG+GL2B8RsBV0kgz85LWA8QzQV6n26KZDy2VTE8YLuduOKs
kNluoSG2UMpyxYT0SMb0R2mJowK7ZvioEDpuaqMUh5aZb6aMb0NHBb8a6rpKpz1+nMa/ybJtAMlJ
CTHQbqYbnAGHw3r81Wv9AyY6I/WaHr3LaQmq6t2LJqIfDCaxMre6h3gButHGZz8cdz3OhaEz423B
yDioGvnSxEVQ9umlaRTeSTMdl8dojTbg0q92i2wt4gBqGKAjekmTrDFy2zdhi3a4L6KT9MhXdRVP
Wdazj2iJHCairzv1A4G2pX70B5URLVddE2BDUaOSW+I6gq0o6avYQJh6jCMUoMK1XweWJeRbGOl9
SPTQ1m1XEruRtUxFS8s79xMzZZ/2aEpmXEXNIeINPfEJ3QMrNwPXK5nsEkBPsqe/8dfVn82S5jh2
oX0w41R/z2lPOz1F/VMGUIeadXBmkNATE1NUqTunrNxlA6oexPXifjoMBC9mNzCw7tW+K22See0L
g22LNDiqD69q7WevitOVWFAfbYR8m5E464uH/hfYgoljJu2yYDFEygi8NDeiYfbbm0t0rAvzgfTt
9qJn7iuy+vKtn6xKyaoTHuAXu//tmJl99FFDj+tRl4UQ+ZSrWVgo9o1FKYuTXeX4UEwZXUK3PZOw
YhAxwIAy8z4QVRJ+PWEZ0umw67NQo97llM1mw7qNS875Hx+juP3GoMsnMgf9BBC/z59cpYkOuTBg
C2I5v1gNr3jCutdU9Tas302+oAS4Lib4m+PlMiAbJq+ZJ3vNs+EwRUkw0VhGR3/G9JcAaCbv6X6U
TFcbeeghSqjBvOsnb9xXw1AF0h/feF3Po+ifF08jQq/lKetAoXnDTszDlvy1Xcp7VDbZrpb9gSyQ
9fVnGZzHu7LPZlTzFpME7rGu5pReNBiQQgKPgw9lmL/d1AwkbwpO7DGIcIa18Eks09k1JgPThZ88
7pvDMia0lUMAxu9EO8B4wTjHpov2nI9ZaRaEYX4wKTRPpE2a97LQWHo0lPbXyp3AMRp9ssvzCiKL
mT0MNMuHLMunu5hQNDnW+pg6bIcYK/EZCvG6gHSMK2ICIiPpA1N7HFe2F99L8qC3tY8LDe0NoJae
KD0VMovKGCvezFF+umBpwBia2Yl3w86uSVQ0DxZihoDwvfDUN3oFoHGbia77PSnHOHA03i/I9LYG
S1Hubfu191ic1Emcv3NbIBIoqyWgk4FN0WYfVcdOsG7gzuWiXrZuJ3680p7vE7gAQTJ1muYxgbJv
Ek++GVz1thSaFzhnr8csHZDRQVU1Nj2XFtz6sGhRKihivmxh2XHceQwgrLHe6gaMPIPnIONY3EGk
OIZus7WV4uPwkm/6ll3bVAcXnOwxSrqziT9v52XTso0SAvNoO1PJqDIkspO52Ls/mycrkWymx21a
aToor15ZX7SObYY7aT0X058Z+n5sZ8E4qJijNlkCINk3dyyZQVEQdR24entx4AHIEv9fMtyUsveO
YLJfySfXNMxHwhO5AQbvKcu9d8POxiCfmMqGmgrDZF2TOpSsbeI/8E0Y9zWNwodldjTafdh6B22X
KG7sLoEOx7xn3cKwlIfzhOKr/mvR1rFCLCbvOAyiC4x5tnHxi0A7MZN/Uu6qdQH8yib80kUs8aXJ
tZbCoIGk5pFOY+TP/hgWFx06TQDtil5J5/RmYWJQxaBAtfJLRIdfgcBCT/+gpuTeBSq6GMmvGtPi
1IHcaNVDYrtPMiFlYGHoF4ihS7aR6T9HsmFd1Q9qZ6Y+qaIOkIbSbtA5Cb4vDG6x+OuaXore1XBb
cgvjYifM2PIDx/JSkOfcZYchjqN0zyJa+3eFx9R7aaw7waKPIbX7SCwCSuFuX9SagYzJrecLvsQx
dZZqRwnqAydxBENot4HTjLHRj8Hf8UZuF9ks0ObaudxCIo1P7RCJ1ymZ0hQcC8j4LX85r7NThd6T
k6MsL4Wq906/VI+ZV0RnKkmkZz6MMxo7zqXBNKOf2A2R6xGyMLcE7/a5PNGU5tuhWSMn18GmicYg
qGYKIsMe7pzOzYNOmPdu1XKI1ryqJTzSyg+fs1qtR6zVo7yW0cmNo/YWo2neuQkZCFOXvqGNi7e5
6t+Qj9ESWLBXqraIHuecq9lj65C65Q5x14/oGox9Evqb4c07q4P5WSwWgej+gItQpUYgu1ocCtN5
mav4QXAMTf34mPLABXHYnkn5uBOTvHez6nWdf+4716xOq8iY2BiR73EwY3PVPTuuKvGJk5/arTsZ
d20mORQUIwbNJo8FevuEzIx15rKbGLdvqjza29Fy72Xk2qp1NTxgLK5M68k05h1jURetTf6SlcgV
hFM9V0a4sCVGdO4aK1LJahhx0bK33OEMzIqmI+Ke9IUDCd2apCgelm1czb8LA+1yTchR0GA6RfDN
ZC3tm+vgUq+WzZLtog4N4kiE6BP1pLq4Wmhun9K4kvnmAI/655UacC/YjdxXZRoF2p+ey5nurRdM
mr1p2rlrCKGOB4R9wJ6oziJ24IPt80qNKJ5MLbCKQi3JF0vu52Q6U5c0l7quYHzgcb/yibibBEPH
R6RjGbgkM13LhIqvqcf3WlnjMbVJ1jVCotJgjyETXNrlwLbOu0u65mdgmQBqNRrh6SfJgzGQ3O5w
Pu/Yv+86P/xTlJqaLiY6F9kWmEh/3BfDWrnaVGUMaMKrL8ZPFq/dEU0n16drQCCxBlgvpYiO46KY
zS9j9IAVAS0LAvNtptm3hJUt7hDTEW0s64m4t9I883e9JhYkiSUGC5XNXsV1Wjbhw2LYLf5dzocW
KgI07iF7odKfAgI/7I1krPPQxkn72FRYt2fyrPhWQ/t31Irx4gi53Px6IilG6Twh/id0TraqKY18
nR9SU2tW/wTZkLQnL9jrx1uNSpNIIfQtit25S46kgh3F5Gt+LLqs/x4Lp6Z/TskMcQb5QBm5eNuS
XF6SQ5KeJamAUV2/z3E79cSRNEa+zWfimsj2clhXsAPdGvz026EFvTZbbfm3qmXcfNahNxtBjij4
LylqDocaUq5N7M9o+GrHRskbx5N56ayuoj7CPNL28ZDs+3lVfeQ8pN4mIQX2IZPV8ljLkrEM7AGK
sWqKfMBjxGV1m9JXqGktmVDIJEshvPWIRrtKdnBt1e6e97ndan/5Uztzf3DA7W3awkWzYeMufrLj
tDs6KtqSzPkgy3wfu/QriV78R63MbovwVVzslv3Yzk5A/J8yDMM+3SR6EIP53tbPpktoyZe68vP7
eKQcmofsOtp+/WgOUu/TXH9VjX1vG3Q4qc2WuPBkcy6ygoCzkDV1UUlqvYixWYwLk9PI/eirxbyZ
fQJCs6rwk5sPVjrNx6GqyAp070uP0bs7vEP3CEIf1ro/7bt+uAi+HYhzX5UfvaXYuQlT6bZMAq6h
Wjkv+U5I5nrUhrs6nYjGNQcj22tux26D6io6NxFeH3dyEpqc2bgsHVTFlKDtA1WQt1P5aF2iFB5e
iIJ33RkNn7Kb93Ul4HQvo7s344lKmxC8nc8O8DxMkfPUELVNbR6H5lfnphpdQx0Ov5bUcG9jGaZf
fZbSH829T/iDBRmvtYQOeorbGMlIG15xNffvFGCPltdoRsBT5B2NqAMFS+eySYsKIBBNw48qkmzH
gPupsmxi5Jz5Ppbip3Ikm+g18GK4irTa85DeNfWA+QayZWtfjap9DkvnN3Y+rujSpm9sfcvex15o
7KfUqF+Bxyv0yPlylxFaGMgma5HqFukhLTB7DROXNiJ7BQrXm3LvK8cv0h6t3mqDdimtr9Zoi48J
A98mjhLYJyTvEPdq5PCySof8q3J6qErzXo+tJkWHCeRVjYyeNzT30Ue8rE9pXqlf2egsm2wq8xPZ
4rAfEot6mDvRHfv7IhZYSTARol9MEPs0GmBs7NssF8xwbxmG/GDM+kT6U4PrndeDBsH4xrFnoHxO
KkhrNY9JVs3FWdZeepyc0idI3lreQTwy9mBn/IOCorrZxZy+JMhlWUsYxqmUWE1kbX4NjvxT+1S/
XlKm9zIsP3Su7RvtyvwmpAyPSKjbxxnxz6FDxfJb0SOcNC7AeyFq+wF1vbwQMZpeyYds7zmV2V20
OfAGgo82WVuOJzfNst/AoVAEo8zwoUDxHTDls+ZWX0u5xHeFAVgiKlrQhVG6a1vTJ0bQF2/p5P5O
46G/DCPzZpWj6p74wO9ScApbZ7Ifiz7KxmPW5NZnVHbTlpApkOyNHbAlLekslTihjr5ClP1bOiPp
eVF/mcVAGDvEEAi/um6HnWNPP2OJAizJ55Ih07yvQt1uHT1/Gy7Zd11SV4++rpH0Z33CjWXmj+4w
M1sUnrkPqxz2f9nAmE0r/uAR0UFAiDAce/LUkWo6n72dZTOO53Tb9Z7+JnqeJ2NBgEwrzevFkJ8h
VbeYeEFdKe/qkcLVtNLfVWSwSBht76zi7qfLE6KbGEAV+8rQ7jMdmCSPM1phq3w6SVJ/pgMrxtFI
eG08T2zrYn6tDFiLPuOhwHeckzS86o55kH2x6HyQFvDuz+ny4cYIMlke++SfSQIEzYyroMvVfOxG
9Rlr378W65rDwyAFhhgj4hJhGlgGvlQAkOXGdSPO72T4qZRFuJUsfjE6ZQi8lJgQmewhxdIzyhEr
hHBaWsayHzuB6r6Ic/fYVw7jl8nqyh1qseJoDYPDQt1kO+Uu7ge9BxvjXp1MS1/6RqKzqol9Pirh
hBczg2Lm9kZ2IrKNrLPQDE8z4dWBNvWwb/z0Av3Au5NV7zGfqIsgA3XXlR7h67B+GyfLso1KY+8h
XHoTmYlrHHgjFlZQS/gic0qO0vP7sxcjq6RcyI/LAoZ2dBFdCwquLzSAKCEls16XqTp1nzlfG/RS
O6eNuQUj820IVXSwpI+ad2TKyLktok9mJhRGqhXPBcv7IDIi0DVKdU9555+JDq6wmE23yo3/JEut
A5aRKZkGFH9mNlo7QDVZTWAZ/Y7lturoJcOyq5FFBMOU/XHy8Ved0AfrKEMm1+hT5/gTmdy23k2L
Y+6rbn5Rpkd2Xmzco8BmIO36rzohaSOtxMfgL1xb1AZBIlbxcIOFsSzvytx+xm0PSsbtyi03YBcM
mICYrTuviiLiUJah2A1N9SS5ph/HLusOhWGHOzMW6dEyVEWKOVKobYb75VWW9SNqA8JkmSCiml03
sDPTWJHOPjib7I4Vwm5scvul+efhKEvnyUK1sQHyuOyqmEpNSiZQgFjYjxP7YgTL3I1bAafVELSv
SauIsbUAxJqiP6HhTI7U2hw7avF+4cSyucsaxnmV0RybMfECXwGmRd6Oj8TArg2L34FrwjPpRdgL
UNz2ml6ytco/6GcIUMxs3HlrLnmV3YSRiDutDTOIGzvkc5EzELpS7X2BxaJyqGiQhdCW95rzBgnu
ZDXZFqTXlqeUHlcRxBOnJhAB2Vj3HXgV1Hozq3ujn/QvZOPjsR3q6UrpRQjgZPxZBqIRy4b4Ch7q
+7prqHXmtGCutNZaUTEdwBuNV7II5//JMvx/svDd1z/lc9/+/PS3r/r/G2CXK30f9+P/ycvHBVm1
xvWn63/+3c/3n//nv3Ac0v0PYr9BquCX8zy1klX+heOQ9n8I23TUP4lsAufff5r6DI/oNdzKviOl
K9hrr0nf/3L1Gf4a2OYgd8dZtXoFsQn+r3C6fzngYZ78bw20/Hn/xdWn2GY4GOGlI00MvZ6j/hvN
Lh3VWsCL+iKETT5qJGd/zziSEBGjBrdfA3tKamwRdeplu5CiiPlfG79xXfBCLbpjyVJ5gkjOMP4e
bTjDfibDvwPGOFDvKk53Zl0iwKvjfMAuXsTxQ5+24TlREGdgRkmiZf1yuZWss2PibLv4oXJdGMKl
q/4o1Mh32tAyKGx8ICB08r1EJzD2SHdz224fHSufAjElf9pRa7wJGsMWbUz1xQEb/g2rmNN4rLmA
gsZal0+Jivg3cGPDdgf8erkf50V9J/B5fv75WbrQzUI8cw6piURU1MiuxfI4O/zTNA3JIwI146Xp
kMoDWcj4Uz1t2Tv8VMQSMKuotg7gLOS3bnVdXHcihLkdyEjlBorRYlf8IuTevFu1Ij0XMzjwTUNU
GwPgxMIotrmlQ9oZgZ0y1E2nJjAWV0YUrYl8WrJWXaOuL176QtYfCXOcD3MyJ7w7RMlODByW0nmQ
Yb3ckD2GZz81wdrakZ1uCqfUO5LpKAMivkRvTuhO6mo6p4lG2DWUZfNmSjxORodqpZ9QDm5HgKVo
VCOUDeYAy4NhQPZEq5BZG1kM9q9wKOKHkYEIcVpcG/XGtafurS485zOtBQP1mm86nobuxTRDg5sv
I5Rl6fxTNkTlLqSNPQm/CM9uN8lAQuWqmZR/Omq0v5M5pdqfE6u7Z367F9L2P4QlGOKwc0SZZ4/3
Lp0TXzZjO3wYxQMyufjby2ZQrmKUH7ZgBD1NOvwYdWZhyZhX+Sr4EIa2glBL1q5AkIY98UPx3YQa
9raUQ/XOUkS8N3E8vzJTVg+CQR1eR/4TGxPSr2FBiK1DgQbBBZihwZ3t2KAbKBYKGZCT6R3sfG5P
TboMwUwNtfOndnilSrpP0rrbzvAWdkk1WV/xmkiax8jDNgS9LMeu432g+eUYbzLB+DfEEah89j6C
QKmbg6vooch09LmQ2XH4Jw1W9ryboLMJLlna7AacI7tZeZs85ibQjJleGxNjnxzs1SjROxaADaWd
S0TQ9qEryOPKfayFIi3FdsxJlx1Gt3xWYVXvZ6nJY9Fu+xBLx9gVCdOBNWzZBykaJAjRb5aci79r
CiyynDm+IclFKaVwN6gMhWWXpoILMcluSCNx/8+W/SufE5f6z1A5Y3IGwkGUc4XRSLWatkS0FQkf
Hf2cyWtqhqxsqMw0i96hizA2hpRlvSdD/Bmde0dyM759k/iKRMXD2UCmd6aSzp5DdNsX6axywFpP
2YuIZfWOKhEtNeOnR5b73aVVZIHMVhmd2WTXr1UbpggnwrE/65aGok5c45ZZors5SYK4CgfntZl6
YKJday+kicvmQS+5vtbuUj412QBZlezgY8Q5cyoIs95PNUsxRzTqywm1plaPwldrxkgZOShjyxqV
0b/dOf86z/+dHyb/q1P/n+Obq8o3BUZv2/f+O9+CrOIOibyZXWwzyn9VduSt5f1Cq8sqqTn0ZnhR
kcb8qywC2UtzeF9nSAd37vW7kybjITH64RACa31jHkTDwUiuRdr7XKRu+i66NLtYYDD2aVkvp8lp
SDVwawS+2JH9/wtsFDf7f7mLPCYiCrAE7x7kKhuew/rL/ht2wJY05INV1xc9DfMbWxdOzUSV098J
u8cn65Vs23bNROH2z6e7fs7z+olTbZr7eP0W6rZDDW5IvpnFKJ9kPuirPcXtQzal4mHiWroNFl00
tlpT/A/2zmQ5bmTLtr9SVnOkwd0BODCpQXRsgp1ISZQ4gVGihL7v8fVvQcqqSwaZDNN9kxqU3bQ7
SCaJAMLhzTl7r33iBTau4Wr52uUEad3AHnpuUfZJV+UyQOZlqDTLoOmW4RMtAylchhRZkcWXahlm
YLgYcQCSin23DMNgYkAygXXnjWhxdidzjL6TgUu7ybicTNr6dMpOm6jVN8EwUjOJmF6evEoyMaMk
OdcA1jf5iK7GRlm6rrLp0plbc+uXSbghJ4FW7lnc5ATxBWc2RVPe6CCOzjpTX3sglPJ9zrwPtXFD
uYNO7UMS7eP5Ebchm3hce8jSb2P1pcYi05Y/CVs3xoeA1dRp6XDPYCkvs/A2rx8Xs7bKt2N2Jovr
ePzmYZ1QQPIBIZbUZacvAjNVh+SXY3R07/VAXHB0sqjifCkv8jjaEqTwCCurDmiJEsLe6o8OxRrU
braJqDxj7ez6b0QvRf6agPIzzrIhYga517q5Db6VbKvpBZMjNGzcbNfPX430Hk2cZd4gMF2VZIxl
O9/77srT6ZtmyAzRdeft3OlyEimxOBy4aIP6VbRDa7dJlbcFc+iG962JGJN6d5PiRqaN7eZkGlOV
P4ssTOoVFZg8768yPK+IPM57hKTMXai1NBk0yRrLCeFJt3YIkqkZ8f8Jcn9q7VmEgxkYfHGuY60a
BvO0dMP2XjmoY6ED8ujwzBt9RkvHIAiAzQlmoj4H0GLLYSU1Nu/ZusrqeYcDj0CQacIokY9fPLu/
6NJ507DXaoOlXspAdyPr0iPUKbYzzjYLMesrJ+16FUn1cx6GL2Yuv6eYpdj1PMnZiyh6f8zGctvV
+acKYhni0/0Awjdri3M6s9jES/+L6E7HvLhKrZrZLjKvlYlQmenmruJ4rWV+OmbYpXdzvresb3NH
uuI00Mgk68OJ14t5tSPeEN6CV6/8sZ4u7HlAI4SpkzxCHNAI9fH60XqKVnZFbhQNWDyeMU5+K2yu
TNe/qTnxUWW+MovxJA6Ci3j2viXNtB1y8J/dZJwOIsV/obXcBrm+47hJz/JbnJ2P+rEp+Fqs9eR+
w05C2KOEIueqi2LY9fH3QgFfohWu8ctM8bDN40tJezRv4dGE28lepFwB5IFVRt8+0TVpq5shEyCc
T1LjfoYOQUVn03Y4XOMPZUGddWeW0ZmsvwKs9dMHO7fu7RbRj2+uUOM15tcAaXDlspnN9tq/s7Ez
jhDD8NPiZIsob7R6ARFVfU/qcb2qSB4oyasJQMMH+0h9Daeb2juR96F0kfvrszSodyYlZMwYFE5W
pOLkkjclhl/U3s/ednQUYmz6puLaHZFtV85a1086IOL1Un2axE2CPrJ+rEmXt+Mnws3mH0Ct1qKi
HVeusRo0ciPlTUo3oqyueAMRlp0W3oOX7GV03ZM6roa7mpot281TGd+6WXKhzHTTjQO9V/ItOTuH
+Cvr4RInxpaTLBsRame8Vqg4sW/S6tF660/jmWoLWuYTcQs7ROO7mt3nXDVbre7L9MrCG2xCnZgL
fkgOafEQwLPgrAzxkmIagU5kVPN5m63bftBg6VDpXQQGTabFPF+du8EVG3WA3+m3MPho1zdYTPex
+FIjcLIUEtHsZwnAIUzZ98aLOXTb9t0Gh+ZnVc9ru0dLN25EGn7ANLONSLN5wnOwQm8KocpoxCnW
YQsNXPoxp5Oclad1sGxXsPW55b0JCQ3ubxtBXmNLTmjZgPBD6Qs9fhUNkWW2gY8DXzWyC0HzKRpW
1vDTSgRRobsS421ebWX4WMUPZrulCHaEk8Th8PXSyjnPooQNEMZhe/1yabUFfhQlinQ/Fj4DKa6H
dGO5LgMp8irguEj/KKblss2va2vKiOnVZv9ArCa9a3Pk5KEyRGrGdE4uEZuLwk81OhzBw/OXnYDx
a1OAmxzx9LJT0LKlj4pocG9mE+/dbOByTUVx3eKsOm3zxjoPB3PYqIXM0NQx8a896kdaL/2+TOpp
kwTxB+boz1hcGSPLrjjEKjW0u0iTTUj/dRVO55N5W6b7qFn8NT5HkAwJX/JDF9+Kcot6Fs3IpyKh
b61zTcu2LM8DMS7ReibvFdVsM0OS3/SnKpt2vQxP0zKEaTu3J5kD8WQlu3m4Qgmb7ebyo/aQKYK9
My+NrLt0UNkCklZf4voDuvKzDAmqVQYruLM0mi7b7DaYMlwg9Q8JOUx9TmUAgZeSlY1wP+GUSBtf
hh87mI/VnjLkFdEXdIT6ldX0m66tqUzhNDDS+czxYDD2+aeWb0e3AYGe07nrQwtsnuaI5di4mazH
LGzPCtv/kOtPnHjCtSO2ckZA1DuExtSnmekhN2n3s4u2EmkNHdtVj5fKiT8WVbLqZ/8hLMq9Ipuu
+unMn/XUrBMPJb5my++55hFc2QHzlm0eOGyqGkpgCeIsdkgBnU27TusFPBDrga3DbK7tMoUX1j2w
F5ovEwq5JzNYk+3QBBg2TXiBsqC7GpRsAH/tn/+ohPXx/wM2/5w1+18nP4qrx+xHc1gGWz7N/zIi
7VJR+mdO1e6xLn68BZtdfu13Yctw/qLJDEHexQEJKV6zl/9d2DL0X4iCHLw9FiUsyl7s4v+mVTny
L9iL0uFf2vJXYet/6lqO4EeQ66HTCkeZru39SVnrV/rsvwBmePIE5wcFq8qFiidfY/8KzkRWl1tr
dm8NmiVSP606+IhDn55ojzyV3KJmyxvOHrM0EDy5cXSFwk2eR3GS7wTmNdzl4V1gokCco/DKRWx8
YRpt8mEU+hik8CVZ6/en5bloXgjTW9C4LyfnwS1JucGWBrFINJ/9PBX0JAr4cGR9IlkrrNJBf+ed
SVkiZAAVX91Cwspw6aPtO2ujqAFgI1S2w2fmniLI5h0PU9ZaWO2cdexo7jw8IsYPTkHtlVll7VVc
oXEpJysJ2TnF8weoFwb5rrN9V0JDpLLsLd0i6m80FgzpPzXYTDCgjt6P1vfH2xDlCVOYYyQ3QvqI
/lKNOi6v2Q/BqimiY1PGwhZ7+X3ylKRjEkmgSRM4rFISi0RgXVZRxik00hyvuQDd0V/0IojILwV3
T3c40lQL3EGdRYFkAWvqcLgtSw0lFn8dtiH+AyR9Uyi25OvJDxHiU7IzbTvbTBbbmGcvzBsHc8br
q08Mc40PS60WAeqvoOxnZ1lKv43bOLZY1yow7trcT88I2pTfUcnnNQI5Ozw3Oe99Av9tk++pfEAp
XfDT8gtOYlU4Ud2P0/qSVntQrZ2g4owwKHP6bOLWZs0tIRx1fjI06Oqa8LYvm/HDCFpjpF3N4QF7
4lSubU0gIr82xg9znDg1sKrU2LaSajVEj0HUKwZM+NTNDnKwuLdwiJpDTmN5aqd004xj+WEe2nbr
G2VHViI13XEz6PCjxlj0pVMipqwQZrct0sjHzuQ2UKnFcjN76D2R3ocIrrHwYiDp6lPOxc1Tk5bG
CjQVa3kHHmRCgu54l8rWxs3g6fK6yCYwJl4rog/vfx3LRHU4gIDWgbLmf8uLdgCvM/Al1BTvBESo
KgIG6ZNgSPcVkT3OiWg9BjUVO2rGeOpzx93iyIHU1HXWbTwgv1kbhoPrEVm3Vfc3kY61tQWfKD4u
jit8EK6qrgNXArzHTx7C4RqC+NJDyDtg8/TrcDuIcrrsfOih4MyGVY2CVKxMywe92iDhwolzMfkN
S7dNx51fokawriYEGCTDpo85LenPaV/gGIAm5qKQDsLLvE5n1IhOgoUBk4ALTwm7sjJjJKFNH2An
H9EFLWp9Y7rQrPOitChhwpREfAJBaEuhi9zERmZ7g+7Vpe5oTu1kKsur2RhNNGhDeF4M1CigTLQp
aACixi/IYZBUHZxI3UTSucaVP25yNO7haZV8QL1L6DpgP05IU7DLURTeO1MGO9lZoAY1bpqUxryx
h5zbZWthw4UZdfzVqdLxwspUest51R3XR777N756T2rPseEvoOA4mF051yR4RikB45ZAuT/V5kWi
POcKpb+J7BlAL2Km5lsxh+bl+1c+CMFaJnYo7KyR9FboKMnD6MYsmDE2Dwh1G1kWWxu761fYC3pf
I+iitZee0QUEhE6nmxcP0IVnlGTed+GlsURzeCVDZWjMfP/+x5JvvAwONTZ4uJo7J56FJ/ZsbhKj
VYxuOomFiKi2oaX7E0rUnNwjYlFnvA87VSowWWVdYxn33JU2gvRTUPj4v0M2kI7qzZOOBLiNDJR5
bkTaWYcJNl7Uk1Tn0lx9Z3tAEEhjj0fm1aVhdvgiI1ZlY8FewTPVkmjz/LNT/s/qJPTE2jes+MLJ
sexsfSGn/NRPxF3u06ddx4imvphpZgCXRImSlOXPkNRbuUrskMKzHpZTR4qijv/PMvOac1hFesyI
ZT8uZHQ1mRXCLvRc4WYYWGGoxQzVthYCD0sEskTB5t741lRubZ7jfWpzpBXeILZDIXxel5J2WlFP
05M0+9pbheM87JvauKbUfD07NVwfkzSRjwgZkEqYiVdfZ7zXXwch5pjaVTleUmZmoQdCjjrD8tHr
omEF/sfIxWpmMVmtijoQe8PhZLUyBs/de5aF1IEdQrRr3BjTdMJMZalm+iJbN7xLfU7CWSQIYqQo
0/drgyPGrZXQtda1PZ6l8+RcmG30qXKy9lFPBEUTRu1s/F/rRg/a6lhMrnhjTde8Yg48URIofncm
n43CLrbyhM6pQHQbIbDohHWa5nm3qfO03zatbtb23MTrkWV0T1el2gEvMFdJMC8ohK7YpZn5COMg
3oUVSmiwGIgwgZOsynJqfx8T/rFNql52SX+9yBo9s01XVtqm/WtUPvusTdBP2INNlo8+S+6rSrl7
A0WOCiyxy2PH2TGaFErgQmy70AkwvFdfqz7Bi+1i+JQzHbfUtNS6NWLoKY6QZ7T/YX0IHOCYLnfC
Da1P1UTtpNEe6eezqG/LMDa21NPsr0lfxFdthmY/0112WhuVcWSOfD1TWbbDwigF13a1LQ/qA0YU
+W5WDdygSCRsQIGqu5iHezm23kWdJXorimpkydpQk+k9DmeO0/PhO6q59BeeTJa1Y++6eDVP8aE8
ahXMUaZ0ETW+fNdLN/MRqWcCf58V31g677cgObq10D3AEBQ4EX5UmkNfHEDdbPjPx27wdu9Plss1
Xuw8LVubdFYskyaLUs7BfBNFMb4gy6NGVw7fgfWDVPN6sctkMB+ZltUbt6vlr2MxYVnLweXl7Y7N
FBupmZJEFIzpTZ9p7zM3xv5bY1SVnW88RDM77nWb2+VNI/PmodAq+CwcB7efP4K36G3b2EuFIHaF
sV58S4ru1EPqRps0taDizBOcsDlL5xNsek5ODVol8Qnlg+ZSOuyIatVYeFemJX8+KegCpBqXjzCp
hunAG92tpeIj2RwLofjwAbsKpJZtEZLiACt+edcc4mDU5TBtB3Y9dD4Wh7l0clCp7vypmyxrOwR6
uK2hN53NMRSiFaTQ6wIfarZB2Mp/bsf1ZUYyoL3J3Xy6w2kLzseZhPEtGKLmThiIG/AGf8zqvEEq
Wfaot+F91I+VhQCIfYO9640AkKRIEzbbdt+tBoFYd4s4AiZpFXU0jpfUjDAarlU2l09DbRhP9K+j
rwHqrS/pQKisMqT+NrQWu+oSgd1FUoE/wanULfp7G55REyZndGXxo2S5pr8p3a+Z7NMv5ShylLbF
J05pvQCV0hQnloi5kumT2dTI6PeQ/qOixz/G5zyvVfzXu+qe/4VljSU+6Z/LGqvHsH6M8udyneUX
fhc0bPMvnKMY2lDpcAZ3Pd7O3wUNfoIyhlM5WyabWdLiJ38XNKTz16KaoY7lmp5JKYTB+7dQR9p/
2UC7iZCV1CI8jyPrgS7nPZ3OQc0MN5+yLHZqkm2kFsJ1DrZstmGrWKcT7I3Q7XYTsnc6AKkiv8LV
F/Mi5FcxZ7QkHq0TP/TmBxmSwmFOfo//drDOnj23m9/T3/O2s/Xypf39cVBDWywWiyjaOpiq7DIf
DGOMqo1RzsCPqMCjVaSFM27TAswyNEz/0bCqHqZXS6wI3mvQitiBMB358SXt0fCB7pt141blNwcD
ELupQd35E33edVIO1meRTaj3Asv4qqjUgLasEW+uF2ICijmv1J9lYGFp070B3KGNCG+ODLZaLMU0
BNoAhzcqbQ0ZxC62WOUGJJVJxC4BNZaFlqm4tA0E8eta6/4HWLgWK5VpIbmQzjD9FErj7cuTbKRQ
6k3Ow1S3cCkxsR6rhf4KHvrX8vL7QbL3cSzOCiYz4LLxeLaxcNs5jWFF1ZtKd1uRya0c0L5AhV0N
NFhbw7/ssydRipOeTZFqHvKM5j2u9x7rpokMWd/5BKvoXVTSZY2BFaUdpGMapPxrykJrP4ngwNDk
BuRsFcaRA84y6l59enZvtmR3Cbb+YBjMVdIWQdzw6ZMei1zbWKhSo/zk/dG2/JXDqzhLNjIBabbA
GPLyGQlNAS6jZLzRU05goc1Xmvsfuoxg7+xh1kDB0yoqjuyIDg5JfDMMBRI12Ox57Picw5yLQOHu
Lp223qi8yrZAC8yLIZsW0U5kjo+2jNUPXlpcC54Iig+cXh0b16cZfi+LLLuwo6m4SJUlbzoLDh/q
5tDAuSDj+xjb7adwIne4IqHjZHQmW5KSHFhHTkq/zrUvHhs3wGxG3NWvCujhwspEMttTgM0B6d24
qdXQru2kB7o/tyWsCafY1aTToNzG9+eYXQrAVS2K2VKvCwEMHo4qPXKDIsTosHy1ssRJpYxkkw22
ezKRSWM7DeFWbY+piZSMDGzzpQAfdz2w3z9xSvO2naf8OokDgNfwi4/cIFP1y2Fhm6ZYCsaKoqDH
xPhyWNhY7PnYA9YWqjKnskZ7Fbk9CkbrJ6EZG1fP85Ervpr1uKK0BIUcNDLaNQ+Ge5oAAu8zrsjB
+ONUITKYukFuEgM9UaOO9exebgcZgFwNSaPCMUqEK6vIy/srksSsG6uuIB9hI2jtpVEY6XVuRSAa
M+Xu2PsAOrjBIe0m1iYaf77/2v2axF8MINtk6cJCKqm7elRfX34ANpxQiCy8Q4HjBURZZmQpdoDI
Uz1DvWxsH7+PrLZdXkPnRhu+LlTFTGPrct22nF/LZG4uzN7DekqX01PtRwCME/zu0AP11IJyDy34
LfghIULRCs7dcOCvOWrjNVhSgpQkx2z8YC2GWqqVxk2WA8EEumxvB+wGmC8N92MfdvlJijpmq+Ma
MaLHHApLcoI23EJ8ZUxiH67pTo8gboE3xXuKWcXnKKy6c1GUIAg1X92YYCn+9fj+b5f1n8KkKPPP
26yTx/nxP9CER+WLndbyS7+3Wsr6i22U899bpl/dmd9bLX4iBVsvzSTvULFzecP+3mop8ZdNR8kl
SdlxhFDLSvr3VosfSYJqSMXmnOiI5fD6B1stxed6Pq8sGz1UJBYnYT4hsY0H80oOOlX7ZcDuwk7b
Xd8ZOr/q0Q94zHG+0uO54asc+AqZ4xzCViRejOeUDurTmq0PCoKwUuiLEqkum14me7vyjGkHhbpf
kUc2A5gfx5g8BRCWpJ8F9RbivwH0IJkzLNqjYVw3FGbPqNSPkODzyI5P8oYujl86KAda2QUc7nIU
L+k0E6Lxf4O2nc6eSF5dQoz+edCecZh9MVyX//z3cHUUm3zalcs2B6/U0pr8+2RgIeFXWpsmX5yp
HbGUhf57uHp/cWZg4y/tpUp5cDIgeY86tGUhW15+7U+G6+EqaGsitSXR38zPAiUoH/v5BjKfCYqL
Kym3SISRD2KTBgEcN8I/Hd1eeQ92UaClk7DlTWP17And/F4Jnp8CXpZGNG2Zxb1AZChSTTaB4mB9
wGkeYX3B6WPBU9sYlGI/DlbfrLvehPr+/rUOb5N1HnG2IzFMUEiHq//yNvusETbJhdMmHLJh1zTq
KRrqcTengXMvqra8AqowXPwb1xRcC3+ERPB28GhtI0HLk+lp41qTgh0xVj84NAT3BuzTq6Qqb53a
tY5cc/mbz9fc5T7pTwm0rsh1QA68vE+7a7XZWByIkJPA4vbJPMBvrlCsGfmY3pFGXXx4/y7fuqIl
Odwucx6dyoNvcSAmoE7BCmzsoULsa1bxHia13NFoHD6bBryTP77esrFmz8bsyjbq4HoNQCB3Fkjq
aIzuwx7GGkL7K6TZ0RlVwOHINv6NceMhKGbfRtvYJl3r5fOsG6+JolFOEK8gEBbjdC2M9DIC2bKY
5k4hjty9f3uHRyK+QI8xaqFsoXRpHfZ9pwljM9L3aUN77FPTx965PU/ZkWf41kUcUy9lQsTS9EFe
3pU0RrLCGvqnM1S8YNMMBdLYuXDds/dv5vXT04wJPEjLThB5xrJFfXY6rZKyMh0lpk0w1OiinDrr
o2vlFDLYdQZNGvznRZju57jJRnvzZ9dmWuU8TIuK2dNe6h8vry2zOMurEOwIeg1j3Qdl+0mEvbnz
AaWugigH75jzoI/MM4dPdrkqnTHmZpZ/vr6D8TInsw+aJJzZTud+Bo/Hd2ostCKYd+/f3qsLMZMx
gaJTFIwV95WiAUZcEWp73qDhQN0YhvkHVAvVkerqW1fxbKrWqG4Uo/9gCtM4RlIDLA3pgmJ6AOLf
gJIMQvIM3r+bw4Gilwg6BBpswihcv3rN+gpsBZ7nGau0kzxZzKlb0xbZNdX7bp+zkqw54bbBkS/r
1wrzfLakWE5NjKTeRTFkOs5BgwDsWhpgUeg3jjzBU7XC3YSh6MSR6rTBuDmArvXL7sREAvyH9wuA
ne/PpgTGAZR35OXgtLqpMUhDnijbKNqeCeAMThvTiqSO3toGcN37TTuJ9ub9yx6uuNQkMAYKyga0
lSlJHFxW516PdBxvgO/WkwPaSc0km8X+VI3rNC+M6E/rO1xvEd5wvjZ5+w9XIxyQg1n5EHyCuhKw
eYri1PeS+MircLgCIZJBl8oxd1HKcKHDuwJv0EDbdjeoIuz9GGkE0BNhBYZpjFtypOYjK96rp8j1
FOOG2QU5CK/5yy8P2GsxkIbhblSI4XiuPWgXOhwQmkYty8WRofLqFeRq7PFM6j9s1MSrU7Q1Zm1E
ZYvOnpmc1a1LJnQ41keaR2/dE51UHiTBrFSb1ct7KvG0EKDn6g1HF/09BxLx3cImQrtDAqb9w1G4
3JGktM07B6FJHnxfGARH4o4dvelNQB/V0ESXtiOjc5LCpiMD/s2HRw2E8qIr2Ewf3Fag8c84gIUQ
GsTlnjJHs5511vzpLLncEC+VYO/FKufKlw9PYoofujgBsqn74mOfl/F5FsTHZBdvDfPnVzm4F4ds
rGYxlm4ytHYAWHhYS1MZplCgqCGF6af3vyax/MEXs+Ov2+LoKZeDhu0efE8QiPye+YssD6cdPpWw
Ae+GoFD7JJqSnSD8YMVP5c5NGvOcUF/yjvtOwRGDYEIY0c4M+uRIAPdyxVefiH2YtFgjNNvclw86
TEqtp4yRo5s+2xlC1BcEGWnQBPBzarN7Modafn7/MSxv86tr2oKTEWuT9aqJ3GX5XIyZ0JtRSYXM
xp7JYTKyk1R3xudAFbf4QYfLNh316fsXfvOVpKvJ5hxWBwvGwc3WPm2azCYcGeblqcB7sF3IfQuP
Vh85NSyngtf3+K9LHZwa3Hwm5HHmHjvyAy/CUNzKjjSckEYxmvTs1G3M+a7CF0fiWFEc+VLffEdt
GmScd1Fo6oOLF9Aax8HgS63jIToZoA2cTA3pJf/O0/yfq7gHW15CkZ1w6DVpPaof9zgDY4BRLhrH
0qrX71/qzRtapmxmBApO6uCGgIIZFTsnvjjp9Se5JmNU406/e/8qb45LFCWsqx7b28ODgtFFgR3E
PLbRdnJAH7M+7/0huB89bT0Wws7POc/bJ25lySOP8u0ruzbL0iJQPWwMhC4ZJpnkyvStBYjcCvgk
MS/Gzu6K8By1Q71xnAguC3Fj39+/6bceLVteNom8Eh6CvJfvxByZpTEYPZdWkb6DP1ycRwTUH5n5
3nrznl/lYJqZdDOYqpk13UnkQVTXyJsQDQ2x0et+MzD+URl07IYOlo4Wk5d2Q948km6bs7giD6Fp
ae6//9jeWjo0FQgqEaQRus7y82fnMJ2bDSA2bmhCtLwRoOTXDbadDUKYiHgwF8TQ+xd88wk+u+DB
0mGqGjlvJPWmctIU4jQ+IfC70edm6NS/8bZRvsJCsHiYAV+8vLeKzlc3eiyLfV2r77rupzOkRO2R
Jf6tG6KaoqnGscojIj+4SmMR82LzTieWR06QiS9alh78JL697Z8/O1cqQbXaY8P3q7787MuqQzIK
yoJUFcJWylWUYcNEAJKddmgTj+xk3xp9lMux0SA153R3MC5SlPs1hwK9aYGQkHRWldsMBvGRwfD2
VWyW7EWDwCb25bNzvcRRGJTcDXZWeyeUW15MxdCdvf/Yjl1FvbzKlDScYwy+IcIKmeWD3thGMDv+
ravQvKOciEnFPhwHJB5GY8/cV1SzXjXTKFcCINyRIfDWvXg0jW2UTYyEQ8lx0vuzNRPyROvORUEk
g4y5XR2rziyf9WDVp+jKqkuDbmmoHKxTjbS7Lh5KYpfi2EO2NYoOLexk18TY+FCk3v9+Xl9tKQKZ
HHbV0g33DqaEGfd9l/g2odacQ6KdQ/cVSWY8mFD5CrvJj2xpXj9C2/Io2qOrQUTNV/VyOAgZuZMJ
xGEDeA+02qRJ4Q1cdWRifeOmbIF+RaG+4Hh2eMBt3E4iOzAlbNsqnVaVLhWCyzroY8AiAMH+eFw4
lMqpU1BMs5khDt7XPqvYUiRSbIrItJ8ocGE5nvJxOFaO+fW5Xw4NDFhLTV5KFxvnoT6nRJQ0QVIF
WNpPyUC0LBh/JJzaMKczghrbiaTsxlLJvTVpC35Zr4Z63WeSDmqMn8d2OQvwk1uK3sjPCg7n1c4T
iUncne968ZqfiRwDvqlDufWbfoby14tanfzpmFu6+6Zmo8DC9+rsHBAxWLS14ryAl1Gjc7F7ULXA
/6PdSD7G7ftXO1xlXcExkKKqZjpF0WkfjHC+MVwyNm3tHEZFhvzaSL52VQjLLeD36GK7ox//4VvF
NTGpIcHHDclFDytYHYmNRZpbHi1vrA/7clBYSFtXGTE02jw71kY5fKtwXi4dTYXFTnCePjzpwk8b
Ky8hRDWoQTtjrHWsr7XTyyOz7Osn6eLrtJbBh8CbquDLl5eMpzou2tDfGKmuCPJMS/2D6AhyRmDi
P9gkGg2b97+71zeGzWL5hzWemsShGIRK8ECtmGi9oh3q07LJ47NyaNwj08Xy+hxMuhzn+PMgvVza
gcyDB69wUw9NTheo2A44yJPH1ITgCM+AzcttJOdm2AWVOfoF8eHdlzBOh03YyeQ6rTP3OujV2K2M
cCZFWYPGNTZBEbZ3VZz4j3OWkTRbG0T6MRsWX+Yk2HuBwGteWKfYy0BwW7GvoDpnnn9FQlny3XGy
4YaNborgjcrL53Cu2m0ZzfEdWurm1pAkfq5mgQ5wH5vzgsiwEQON7K3CU/INadQhv5+ucvT/iCWc
KPtot90AlzGyzpAdU0vF6GTf94FXI7CopitDVj9KaUQlbBmimWo/FE9ZDH17EE38IEBG7ksA4GCH
BcuqASbso+rAdGiFqt/nk4BT8omjtKdvIFARJXfW1N6hdSPNyuunXG7GOBf+qq8M2PjFYMUEJAZu
UJ6A9nSCrTlnLiCyGWoplqtyoFxnzacOic77qjUyjCcK/HhoWGDw4ZpfgeSLt9oGGAY9uiQOtq5M
teL0A8Sox0CAthgDPskQGVZ99F3EyjQppGKQ1JdTkKl47ZH89lWDJPpM1IC9S6S014kNoW8oY6/b
GWGofliyB35A3z7MANhi7K+LEsZIINvTOGS/+7ktsc8QeW8vTyoHGHgVxgNuH3swAGfiEQrdne9k
KMncKLT1vVLpACvDqwjBKSz9ZQgHjHmFIUDOl64oHlPQ03x5TR78TFuR7xu+4u6jIVJIqSsywN2C
TldBixEVNOYJgdm7K4cf2axDcdME/OJG1Zi39CQ8/5w/SwZuMwO5wqkC83pH/4r2WDy0qbisVCf7
LWKv8tQPoINsq7QFpKEKsCky84WzD8ws7pHS4Ky5rph07BOd2ZH51HeE2wCUr/R9AgXzvJbtHG07
N8gwFcS3IpyKzUR4+hc5SU10hTFgPgIDXKpt0M4WIAXSe7+T7JbcTGU3I8RIQ4IsBKirAUfqiH2v
ttaWmbbTh5oYRWh0ZukMG4qeJH0RZBMQHZUPWTGSDDFNAegKZ7Bh0sZOZRc9IAHxi7iFjefMKucw
2+WRl14FxZzgMiHnkvTtqimvWqBo43pwCgAm5ERF6SZ2ZJuQ/etCm4nLKFHZbcExhlrLGPjJ+El1
o+A9GkqwrnGK3nhNUsuESZO05Hgn5TDbW+3FZXzr2HPGmz1gmCZYMrDw+EHxiY3sKmgbI+rWPA7Z
EgoUNJAqWre0VwTPQtZDc9V8rga3cteaYL/gITeTXJ1qIDWI+Yh5Q5Lmts01BiHsJIJ5qSHTMpiI
/2T7nvnwPCN6Jj24A0LHCo2pkNDNnj8s/cnfaRew/dZxg8nYoL7zeNWSCqZqhEljZ/GukpFOVHOx
yye3vHF73qRdOKbzTeDNRND4Tp/TZxonjlqKuPOnjKgchY/B8WAYMY3hnwhb5C1uNSBQLoMpyrEj
dsRiuKYBojpskvmzERgkghHGOS0hAcQfrYZ0DK+jMiabwq3z8tFKTHltkyUabTqzMiaYq41F9i/y
ootQzBGRSsNAUIgMtHHuRiJ4CmpWPyBSEi76TPAGPA+GNbrhPB68ja79+dsQJwTolLnbf+1BuesT
KxY0WWD0Bo8OkkhrkxWBSbs1ROcATgl+HN6TJCT50AAErKqBnDpa/AYAcRDWJ4OtDfJnI3OJ3xoL
B1DgbFaARVQ17ad27gmaDehSrTytEojeZoMoE1hHJkfSXSC6bCJnjPWZHsTgXLK2U6NlDGTi3ESm
mezMLNIXCfHyAJVbo0NB5+lx2FjWCEImqLzopFXRSESBQ+o53Jt++mkilgjPerdMxl0fBs6Fl0Qs
Wb1dmpJ8slHcyKqcCD6v5wYCVxvqn51IvCu2Tso6DaPO/kpOyWyeqxa38aocYy8+tcqG1IiuIDRy
VcSW+AG8GBatBZL+a5rlDjc1TFDQrSlArzxqscBrWoBALqCn8rRl6fhAYgQRWVaBEwIfc6oGMnTw
MK/byncvfPo2T0ZSaGeViWEAGl61DUExlR+VJ6KYVLNOu4Ua6YVtsHFZh8VWzII7KNXUYwBHeUBe
amuRrhf2tfoQwhy3cY8REbWuhmJ8Im2WOch1poaIh1TX7c6y8jDe5ME44Mgnnyld0SAir8KUDfAm
14rZjzaMhgfFX5ToC3y4UmjEVLsN68b4ataWehjSiCpwn2XwQqyMJJ6obZKEaHM/O21sOLIrUY3L
iMoQzq5MAG0Xwo4D0Cxl7f+oyKBNVtoeFud7beHHrxwMO7uEQodcZQSXXWOFcqqVLgxqGVTu/h97
Z7YcOXKk3SdCG/blFsiV+1ok6wbGWog1AnsAgaf/D7KlkVq/zch0PXMjmalV1clkJsLD/fNzEHK5
2q1DMprOEiYyzxZnN7C9/ToWKzy/XjhVxakMD/jgufPyY8W3KO58O59e07UqpkNU5fN3N1irm2qs
TbhWyEGaeJSZ+G1MPBuTdhzz6BE4AQuLuI0B/bEtiAdlEuPcJM6w5GwpmznnmzI6foGRiGYcRaoC
qtzoFAWfI3HFH3WzFiCVeLO9pK00P+JsZa0Zl0tt4qJlhv7TCxfHue6Chp3NVsqNPuaEa3SVs8oP
sGmuwybhK1YUSb0YE35huHxgqZQD4aQPMqdEMWw1dzkIShZA6TBElBDFtt5N4Eufet2Yh6Zv2DIL
ormf3u2UJ/1ZtRVwcjDCONjSSZcAr1x7qO4auTKwh4Oft3qPR2CWuzyrne5x7by1AuE/YMP6ESAx
aH6Ni+GjRzWCAp2DO/tqHV65U9ZrczcH4wSzX04m9OyYaIpbysdhXtlAPyhv7FNrD0ZrbrnVG1ZP
5wXSpgdjhvevmfZ4iTrfTBrf8Id6hw1HIQyqc7t6DyzYUGY8Dt7Mo4iCzeWb1jfy0Apf47sAhJDu
vLEaphjI5djep3ZdXjm8AH97xJdrnA5u/Zvn9Zjtg64HOA3Ic/XiRdCGYhmia2zgBXP+eyizFA6Q
vXTPJnRW5+B6qEUkkwbUCww4wVxN/C87vsD2rWCsw6Gq+IWyM8mRkGD2yILb3rVLcLMi6z9c/m7Y
mpvK2+nYPT8aYhybXdhTlMZA7qtwn4plfqzL0fWvl7ky3qE/8D1wM+wtWEjkOu9nUfVWdOhKb4Hb
b2bjc+MIZKeExkqdCCMEBF6zRHZlZp0lz1PTLutr3wPD2XFmtOFb3Rg98L8mKD4VWcCVdYaR02+F
UhMdKmipTjJPdEeTedUhHmy4TQnvICC+HBpgesgWaJOJY6fhFDuFtEqgfip6Yk2tu7NRlnrXRmEA
vmlyf4mZOeYfunKcj7KUTf6CdRHyjZuv5X0Ol4ifoCvGq17P88Q6Xwho1ohqyM6CYddHUC82kGf6
FdmBzWSU2+MUuvLAFkv4IPVQf1mV0EGC1AnItGIXgNLZYbtk55bB8gSvQ/7giWi/CGlpNgPstM+O
q1OWQUzqwmfguvpzgp0v/9pSFu5RVDb6OGOA3W3kIe3NtNXtSZdjm+7JwdVfaBB9FKRBD1+qr0b1
gA0eCabHTvTv0gYwSNXsU7qz5lr9Rn9mzcC7u56EOFsCyYR4ZN4UQwN3uNTqr6TMKQshpAbtoeZE
OBgV/aId1AkHmFrktC6ehHWDcxaVeodc8pauMC/MOgP+6/T7QWw/uOuPQ7RzNVyxDq/8nM78zWmt
7q0A91MPg78dQeTRbCpvl0zyAxRDH2abvK3BGch3/aWdUXimhWdP59yfAIMHKIN8kE8s+snQkglH
4cAWkhoODFWMQ1llNhVyt4ofU626t9JwnxcuQjkrPVRHcUuUM4i1rNyjUp3cleaAj7wvQMZBYdFb
n8s3EYhSAoMq9wkUl+mTmEM2vxuWR25QWrAIGbKbrhfrxTWz5QY4MNjOUYe3YR50BxjO0bco79Pr
iBqBLSm2KuPJnI2XtpDGh4Ah/zy3WMsKu3dfentWjyoUbMOnUfFdsmvDJXQ15i5eSm6v268NPduK
UDenvj8WSAFRdpbBWxYO87MAN5qk9qo2gFudyK6nqDJQjPqeeFkXebKmVhBYGdcbW/kqYXcSTle+
ahD1JoRLSp8pUWHpvhVdXZws7MbvKyfIHthOBL2ik4mXLuGtb9Aq4bNpgzQxUn6sptLPaK47QOuT
ewUkfjzndLDR45g3rFVdoxA8joHWMRlVxGsgOjkKafVFPjtSFThB2AqF/WZyxT4FzVIdm2axP1aS
6XQA6/KblABt0aBA1lzzVR2wcF4vOpWv0H0lr53Nqkr7/XXqRlfwGqwvrYbuPKviPRJufueYhkha
F41ZW9RzvNSe8ZabTneje0++hJ47Pmlj1P5BuXCH4m62zRME4RHnX3nrrMo5OFXwobhubmu7Z8ZM
zVs/0dZda1nu7dFAyqVAOXIJBb47Qxb6KLoyyA/uAtAkHyIf+2cfIj8qs53GzH4msOdf14NYv2Dk
O5srg5K6sotdxDV6nc3vfusbT3VUpSc7G43rsshRHba0I+LcKMA8LtlDM3rDg1tbxUtR+EOXqKm6
zRc8IPQllpMOWp5lCsEySY2DSBcr9kp/eqcfxQrVVG2Ix6H6CQx6vWoYO97UXvMpqb24WYC4LFvX
3Q1KFwi2ZfEJlqR5IfZrX0mjH/Y4AsCzaN/nPQ7hD7ptpw4lJSWyZ9eAeeTRdTpg5oF/wlfmTBTr
ER5ldO0qYq+J68PdWYFkHwtZzfY+99Fatgxmr0z4Klek669UPacYmBp4r5X3zU0d42ENrYUVfbdF
15SbfB7XpXnzMaHfEZF54oER/Baly9ngZ84D7PCv0R3eJn6GT64fTZ8Ir26+L+CWkaGGpb/3qnJ4
tlcxXtUrJDzHnB9qOeFylTxUodKm2Npohj8Qx6Dscsf5A583RoyVGzBE60InGCFwxFmVY6EcaklC
x1z0m01kL8B4OhpMLCH20Eo0YisFEWL0I4w41grfruPILpYKVGtT9Et/7M1BYQw35PSUywbLJ1vP
T7BjzGXPy0esEEm6CrspnYC4uixWAyql9/C0zNiEuYPV9rXf0LiNWdl03ltPoP82Mt/+QSIbnqsb
DemhcpsAI8Pkl3fIniS71XQqUoCN2ZztOn5bJQbNqZWJU3cju99zG/60eMQi48h876ijya6PbLAh
VAmqinoLTg5b7Kz9+NicXdxDyZzT7ckjA+cp9IzNnWzMiB9ckdMoxt6A51LUfdlCsncm61zJcJ6S
1ePNi0GnG5zEMLmzuDJz1ez8tg4ejLTA4t2tRuDFVejoD6O0NQa60ocigv7ZeWuMbBMdCstnub60
RxhOpjffNm4HDKS0RPSrb4zhhz+O40PN0hgQEcPNsp3iqf1TGkVY7TjbhHMY+6jjg0nWLkvCMrCH
feE37qsES9YlZCqLajcbYc/BRG3Z3k60UXRSjXPVHhRXomg36Lor9+XgD89gzAs/jshjYCN0q5GP
AnO7TxwUpcsksg9wr87jkpKfHT0aYpt9HW0j0OjHUbvp7ThYbJpIhk4pwrByvougjyOsQChFw8nv
2tdg1PSN5Tqkb65XwQ/FgV1kO+jT49fU44pJGqHaz6ZSnTgvbO2Q80aIHdwaznZpZlc3xLXZQLk6
+qhpRWxLTUk5UfpPO52CzWhVyM8g0K/fR4rOUcyTlnfPzloXx2pjC53YS9t2O/Yow1sl6/Bp7RSE
YQgvFSI8v9fYfxbu4ruAVTnz3ClqbAIH/QxTv2JSwTZvCXJjUjwiC0msf0fYYwmOkQz9/sque1Mc
G3MwTjr1PhxP2Pneq7MSPhRt2JE8MnvYida9Wk+TyOBj1Ty3v/mdk/4GT7D9C/xOPoVFMeQ3NkUd
a0PbpIaeTx3+ahlNqn0WjMBRUVKmT6wUoqAxbJt1xWajuO2NwknXxOW69VqrlE42H8CSa1+Y+fme
pFeDAJVGMXbprAJU7I5uz7fT1k51CNNI3SJo4EIWYa2keg8FCP/ClEQpbRpIYTK0ZsjtEZKI/dKE
eJa/SqxM436qhT2cLZput1Jn7fRsInptj0bDV4prSLet3UmXNwMAsYmur5WNEjt2ZzlATEd53g4/
jd8ki4xQqDjpbIByZvZdMsCZ0f9pdqWsfkPOa+Ihdx0em09riUqZdEWuMYJrHoATG52sOq0oCfap
6413Ux7IYpc7tcEnMhfWi5qCLDiOk1agSNiiAOHTktBN3CzNdax6rmRXnbT4xe+6fG5HP7YwBHH6
jO2C+ZUJUPXYd4PEtUCwx3dx/NbwMHRQb8xqZ06/Og2kfs8iIRg7QGt4lDJsnPXW0J70azjWRr2X
POvo1/pBxT2HyfUDnlGTwhiQlRN3qPo6qN+QvPaRj1/9ttNeYMW0RbHH5EjchqNsq4HwOlF6m2RW
O8wTC/IzzH4YxVPUPOAx4krmKm8NE7ECI3/QldVbt6aWbBNHamy4lYh+MumNO9WEc5Y3jeWYjvcp
dTIRnBcVSQxftF2NN017ELDoTHV48BpSaBL4cmeb31Cj5eAvloWBwHWkg3IBo+up8WEYCOPueeTb
6tkbQP72+8l2MNfSyyxK/9gUad+9lLWHCHSqjXl+TLVjZl99YwrEwYTC2qtwYWf/wIOl65/nSNkk
01p2P380OQIMMDjstmwUsMIFwAgFL5XngSqX1Xdp+QBI+OYV3V1Bzw8lGUo1ZSH1FUyRwNu104xq
GFRwC8VKMLD+Yvd8+VF53NTAibcLbToTflHtXqm2XtCtKVb4X2v2B4mQouxbDVgEUep3KDqyzqBV
Xg/W4L9GS+Us9+tgBNFTUds0fyxcVlREk5ujRYkZ5HEP0JFXeXvcmpV4p39ez1gg3AEgUGeVIbV2
CUm+uvMFqar2yLjSWY+WZ/XVqbHpFiWZ0RlcIb1ZQYPGqbD41HmSaVNM83pYBvb7vLKDBNIEem8G
vRFczWlqGHDEtdPCNqAEzMQ30S3zdAy6RVFtGxzlxhNW1ByWNPs8xvJK8LjMu51ZilEYCVSXZj4O
qddED6Ictb5Om6jIrn0u+QUMHwVc1WFSUOwQ6/WIEXp6NhUQ2n5sn5hOpfbBk5Wn7mrfbhjER1PX
hldVSqB2jSc8WvK+HfGjfEqLYdczWslOeBx3m0fmz7Hw/63WslrLPPG/31LE0PBr6j+Hv2wqbn/k
b1DW0PmD5QBCIQRPGCabEWPSPzdrjTD6gwCPafpQjMDSYfz5r11FK/jD3abPMClddwviE8H622qt
Zf9BY2GjkjKAJzPPX/gfrNZuO5T/lFiBnrIBVgiq2Nvr83k5f50LE0VkiFOBy1r0jLlXQ/f1pHc9
muUjxnSUH/5CsembsUdfGCtNOnf+1ZohM1eL0e8RrO1WSc0krOLfzP7/Za7LS3M88NgkDYhSETr4
13gLW+CzPbqKHgjsn486xSmRGAKhXdI6TnVkmJzhxPUGcQ6a1axv2iWSPL+9Ij+bqaGf1wIcHNOy
4cXAmeuhDh7cnWtYIB+teX2gQLRuZnb6iocSjmMbI30hxbciJfpR+KU5Al9N098EUqN+X+a94DFe
pUgDXIxL//SRefgzBfLPa5uX5ZR/hEMuPyqsL5cUAIke2C1bKOafAmqMCx1BTzg95KbhvyxyGucD
UNc8STsrONFQLp4Ly1jPoVHh8iWo+kEP31CkpWDPbPCi4hbZQXlfkAY6UnGEv8D9WsmUtf8mLmNt
r+RfXmnA9h6fzst/XYhZ//RK87CzlRkV+REm4fJQikC8hh4qh5yPhec7873qdfi6sE5xWHvl3kMe
Dc/lGjRoMDl/k3Syl/NIQ/fax1dw+Dfv4/Zp/curI7TBtkDE/hGrCZBC/vo++s3i18xnvEOLpfmZ
BNGyY+k9BKFWixMaU/XN1NW9W3cpMhAEEN4wW/8mJUX++f9/EU60BfwJGxJ8+NdErRwaVgH7zDkE
g89mI9jVzLnKRNjuGVm/Z6Xb7rRTa4QXJSQQD0JLaDbMEzJwUz0djF5a11W32vshmM0bw2NbqpuZ
YSjMf2DvmifyDowdG0Of/KauDmxN2g+okOcjQIUiacvveuih3DZm+a3x0IoMdDG/DbrHJQJXsp4R
M0A8fMm5NN92NGgZANEsin1rKl5yZ8ZD5Ge2kkfVBJ+ll1k4wGl20za3vSbxlYIQkU75K7tx9RGl
302BU4WRKZ76Q8S1ljpBZwpTeFShyEZXm5SDF75xVeauWqbAdAUZ6AKbUBsdQI0BSi5fggCS7WAQ
RuWq6P6cfVF/D8GOnwqGSTHmFn/n0PjB7bEu3ACHjhN+rr0BpgWt5N+GAaSN64cH95j3d6ZfHwdt
iY2KJnbxzeR0jdPMn0/rIrrvkd+7d4aoMU+1oT6ywZ/uwfMU59xbmhOUpOGTrkhSikLehCGM104r
cTXhSo5LB5d149X9mSzD3QKRaDcsnXeD0rk8Nn7tPzEoIhWgjHavfZUf4QbLm8C1898RyNa9HXbq
DP/s2fHGeid69S5tpz+EQTofzUmv70ENKl80fnRfd1G/K+heIaQfouj7OKcfYTg/0HtSW5vHc16a
GbF5GKqXYl7aepeHOnopuZt+ZTV13fViAFV1HLEk0WBZMdKQbK+IOMhYV7z3eiiWOzqjQ50YvS2e
fd2qHXJt/+j1TXFclvFZC/waVdClsQXZLfZ8t2ZOGk0veV5Gu6xGC4nkgytPLRrQiAW/xMVu8kOH
meKc0s37bQ0a/5EJT62Zww+90havm/mjpjnw28gZ6YsFw5zn0JPJt85tw5vMvH/e+9zsjwS0fhp0
4Lp0wbNcz0hs9fjDYrs+gTnlJcSXjQQNFGP5DHkjpTM6+LHbr6UcdgUfJIHN7FqtxmPelY81bqaH
ioVLt/enc12tGHbcNj24Uzr+qmrvwbPS9Th3SG/RnGO/KcLfCN9+Ggr4r5pRqQKh8w5lIapkilA1
cdNCddlwR0jRMAPuHuzrRaX5l9NrJCp6i+cZOIo+uEdkcWNV/sFKG4VIpy4gt669tcvJABCv7r29
0Ua/OaqHePCyEQMbaNJWV+uBMOz4Qt4D9Sb23IfO4danV2sflbWCe0OLJy4s7dx4XV/RJoZJuufU
WL4LuUQ/HNG551Ll/rvBJtT3VjLz1pFb3KRiYKg+1eh3GTxF+ckb1qfGjtY7BF7s4rDCeh928qdu
9Vs2DDrmeefdDKjPTnbgpQejbdxvbDsOz3meXq1pTf9QiPSxWoL1ZhSzk9CGOlmrwrCTagQVvWWX
pyoqKYa9MgS/2Tb59FXxHf1uE9kKY3qu4r7OluxEARsc6nHOEq7ZZ5LN9Y513/LIvTVK46Fc2rdJ
lthZxMzXjRvFRD7my8Rwc9e4Pfr3tZd4SNNalxcc80M04PCjPfhetvqmT+fgnA88xmB8dzGpww5v
EANQwb3tmjXS6i5cgRgU7G9xFZ4XeU3E0j2EbvExkLSseiN/Mtqwu6N7hHNW1VyQBXIdK+hcplZz
9DJLbhs8d62nwWZkxmwa4DKcuCImiRZFeFvylq3f4h7Rk0PivXhr2H7GsrrFonZCTetj6SIpGclc
03Skfj+CW+WOF4z9FYsU3O+LUCZ8JgQzUrtBpZLVdFrG+rErBrHrAoH/DITu+1xaxStJFPOrzdb5
NrLFjwoD0TWxfEI2qeG9LGWNuyaL7LM1l1+R3z1PNQM2K5re10tFlWetPOQEZm4zXUp6dcxKGqcN
brvAmmLZq/S+9MWjWEcyWcRWmFU9c0zlV46zAODtJ1i2EYoeu2mv/H6+Kf2BoJPn7GftIOGKLFwu
DSmuAl5U0Ippt7iddcLaGFy7dKVTZT5KtNc0pOc2ZsA9LnHfj8ajYgIZV75OE2cplm1ekx/SMv0h
dRrs8oGWu2BX4pTpjISqat/6Lms+rY6WWWGX9b5w0VFFDp75anJpQQe2igFql9fSdwnJuLlz8itk
fTkV+n6JVH5mYSF4dGH37phy1QdRyy1xNZFyC3v3HnM5XqTO5fPNyadOhlTVNUxP75Vg4XOZi+DX
Yhu3PUTfqbSWxNLpQ6dUu++ruvzSrphupeuL2zINihMXdfxII9tHsVoK77ccivoryKb5rlNdtuvb
kWUroZdYWRKLGmHzYV/Bv212dmcyvw6MloDKoFKCCiUNMZIjWBlIUmSLCm/oJ0/9wZjkEF73hZLG
XtLJknGntMkML1WGdSTASOOAa+RSO8/oAvs8i4u0lulx7TomXUYhMdVPY889HUhvfZxaR/yUHE71
bafKObje1ivtxGIVbvglnKBErOZ1ppmYfICak4Sl7R5bbsTVcysDcWOl9cTziRZJrHxvHO/GANfC
KevISRAvsc3sbJpLBxCdWeL8OEnd0XUDhE7JEwzO9cos8tZy54yu56ZGjPJ8frbJwbt3fMwnLjB9
eyQGIW+8CLdhIBbeDxs6RAUzLCXYEmSo7OkF2oKNSz28uVZtvU59Wx1dGox3TBZ56GrPgJcuok+z
Gp1THyC1kWUYDHFOlmDjHLYI1KQ3TfzimHbTIPeLhJ1Sdz+tmqESBkVGogSol2Nq4QCD7qbIgvR2
szb7XA80NNYmmAW8rrF8JVhWA9lyWV+iXZ89THlRHZSexZ6njHm9Mvi+ZZLD1GZGPhoUPVeVEbU5
XSb2ZjWsetDlZFTK4TZbWrIyKbPhK9I16VVlB/Rj6b3Icyv9+dlRbndlT1PvxbapgjgvLPvUu5P+
wTtAnTbJtKUGLX2SdU16lReK2ox8DNXTwjYAKaYfLaSbq2klHpH0aVE8IKinK9+azndqbWfP/2X9
YTjBirQ2gxLcGE3w22GcHSRBMbjPgZif+zQauHdJOil9s2P4+VbwviVpuMS+Xd5Vhvc2kM5Eo+pQ
sCrYeaZHKsuuhifVKQRjUo83K2byZCoYRI902TaCJM3flKdseSqJmbVcYq1GntpUpTi3SPUA+WW2
Lz1GygmqJ3aN8zEle0rGXdywJYodPGVV6GQRkzZu8YQOyCrWiIVHJkbVrzlyp9ikvPzV00e6NkMk
Vjj/xLlv7fo9x3TW+IPBxGiz93h++2KQE4F8lnVXrYp4vsNluTcUzkDqVrgMugWgWK40AGnPLuro
Ox1MZ8YoAPtWJvOAam35Oc/z8COMwInnbu2f3aAbboaq17/qsvxYKjVcNdZqQ2cj/JowQs+/+0XD
BRg9abYz19H+xK4izvDistuRwPipSNVr1vXeqzOgvZun7HaQS/tuKYoDuVAtMIiZmk+i1n7KPbo2
X2XIYw2OZw7IEKU3WRXp59gJHAIYv0QrHtCl4l8ztLhtF7vE+87Lz4DxOs7OsIjzYqr3qG388EtU
EcMuvJ+qVQQbKvPKXExcxVG/OLeQu/p97nUjcVYh9rwTHsNGmhUZHPjNubAMYfurwGaJJdLdNYPT
xMJpyBVVoZy/R3DJdyaKMpQe/BFZhYoWnEzfKtdtysSQ4Xhkl6ZlRjGJe920J2kTu6kDjlSG9z1D
/m08ppSRZEUkbsKup/oMjR1YMUjYPWo0tzV+12pa7uk8nzl3ecqlcvwqFmsZEXepMDpNvjuykWuM
vqAjPzYn5pJZua/rGXR+oMmZZBaxhXNLbO+W9/xLmgUpjEh7J+aLZiIdY98bTH5DZvrz4ORnw4vG
x8gUjzOWs11VhW9Z1zGmGDqKSaf/zIZsRoDH98tTbfqSLvVjVVbW7SIC+Rraaydo9lT6PSv4VsZ1
5Kbx1LGBx4Lh8oMnynpUQ7WbNMEl7ov8+2qrTcqWKHSEdvF6mML8nPEA3qU59dfOYWh1PTI95MPv
eBRexqa7yekhUe0ApA3Kb/Wcl4nXUXJSfKubphGkX6MUV2qfkdwcl/nF99xzvYw3vdXVzxpUS4zR
WAMN8bnMlQSnXlu2x3f5EiiFLGXwfLzThvNMeLV4g89vC0arpuhRX9r9dU7OJLY7nuaRtry7pXQR
1jAR2A+2k31w4uSsain72LfLeAARYhJ19INPc+q/tfAU7vwqLX+ISgzXYo7mvddVOSXrcM7q8tk1
wuojzVXnHc26zBAYOeVPzKLDW06W5lD4c/aNwta4bqLJummFmj+ndejvV40Q3nTQqG6vrEKRCo3C
3Q+SmXO3NvZPc87A9LIuFB5E7wcqMTkMcAcG1g1bJPaO0VVzXUAu/X1pn/xHTdz/jeota+vH/fct
3vPQf/6u/9Lg3f7A38iJ3h9+CKOClk7If9AY+3t/dyMnMuZCi4E+C3uuzcrN31F0zh+gEV12BCER
2FBI+Ed/h1Rjk4/AjIUOr4pdcHBH/0l7N/prv25bud60Iv72V/FSWKj7a0fMzcVQBNwaCMIuZblb
vXp971PRP4aLvb6nDZXPwUnV8FsHTvtN2oauD9lsz8FjkOd9l1CCWTg5N/DybiXaeuhyA0mNnwrv
ztpyWmYViRfOLrONs8Fb2/3CMsQ3JH3HgA0RuRuVw+6aB5QOS4HDyblPG6NrDkT/OsZpAbxWdmWb
xbzJSmdedxnRoXLHl9mwDkUY1teu1QwATksbJzjOy5PHWoixm12Bt0HB2SHrZjTdb3dwBs5pSirJ
Q8g1uJIRpcKDSGbRZjIt3ObZdlI7O8846Os9QITxltFm2pxT2AgWKz0jRbHjTKPeHvPTGmfSCkfY
/iyLbKEj5nhNRZPs5JD4rM4YREPIIXPZ/Vj8qcbisUhcF15TU9yjdWesqmCyXFU+3YNzpIeqSwrX
xEkatgSCk1SEDEEt4SFwd9paPXZ9l+ZJttBXKP0a/Nsq02hKlmkauEOXZu3CypDWbZcO8hs9vUAc
Wx3p74RlAmjabDIlqlgZ/dih8G4cHqbyEJmz09ymzvTJMTDOJ1jfmHIX4fWsF7hhkO/8sojaBKUN
N9uyRz4Qz4FTF48jsdVfkRGsT1iA1k2hUqanLOtsjx5YEd404DMokRqG5cm0jC1OUp2G1wz1pB+P
IiO71qYFHawO9iEZlMLXdtzgRJxiihOx7ijj+aN20PNzWWQWyGj0/Kgk+KaGdEpfRL/hpzUt4YDM
XhNRZs0vhSgg3I+6Mr4TIGKPrQ4afQz6kVKsDsLqVnChI+0pLeNnNOYDVQORw/4Ukf9yj8Pqhe+t
cturuVQQbHM9Z07MuSTlA61yKpXSnPlkTsXIndJgp4eqzjK+tHabG0jqlj66eMCQvHHtYdNAO5Hq
T26Q1eokQq/J7+uG7syttTbRfA0unVEzKTfISe+V2U3hDvwjnWfW/VZUj56MzGO7Bql/JP00LSyx
5KQcbWsl4ssO0nKlWNrZ3NBLg9kt0tLgSzPm+mqim5afbJtZ5BATwpDlyTIqlqP6mfsd3x1i1JvB
OXpiu1WK0yxt+m4UX3Yrbxzcs2i/zLXYybHw6K9SS3pz11AUEle0KfI6awVbb3UvDR+CO1ksxU03
snNAMTT3R6CW0WFlbTaJVCT+MygAjyvoVpiQeG4yCIFw9dfHFeJShx6Is9A8wqC3zDm930ivMV8+
6/9owMXfwKobseF/OM/QaPzlNNv+73+eZm74h28zjNygvpBjAJX/12kW/gEi3AeN4kAADDdaw98P
s+APZhw+DIy//UOW3v9xmDH39DgZN0NgwDDkPznMGHDy2//HeCdgRgk5CSiZx3UEjkP4L+v1JPS9
mnaQ5JliFGvS96jlM+k1ToI8+pynRX1KG57mbAd3rs8WTD/T1yRumb+ySUCX2lxyL38MrE5ULyaZ
qpENYklbgL0NPs8ZaS4vNocBeKkYzag8BORusqM5D0t2YI6Q+1cAfERw5a/U335cDb3TfZ864Wru
ly3fW88oI2zGkhnGN1fXw0B0Aswee0a+sMJjzsLch7mIlGW1ik0DomYGaZb0EkmZLvGU/hJVyfot
tkLGhQjLtKVZwn5AlUYkWfIouAResnYLv+SXIEy6rNhl0Z8QkEEkT1gm2nIzuBecbo/jZWqOytQj
2RqlIEjeelPgVo9EAgng2Jcwju66kWQOO3UkhXeASef5yrsEeMQlzFPaBCDwGGwhH2RdBH4ira2X
4hIDUpdIkF1V053xZ1Boqug7OJcAEW05fT/U+rWuvIZVsC1lFLYLee8tl4qqrkLHXdHanenmk05y
t5xSPbhlmJSX+JJ1iTKll1hTd4k4kfJRNFG8wsoPwyUGlYFbIxPFk5eAVJa7q7Enjte9up1VcyBu
ESp1SVNxASJZ1V5SVvUlcTVe0lfOJYmlpzpd9t0loUVRRFpLdQHJrWALcXFYuNXBu2S7lkvOK8sm
Ml8UQPyrXZk5+b4eerNLlmxoy7O3xcX6bDHWpL2kyDJnS5TRdtjSZcaQPnEkkzmDbET+LNyiaGkV
bPtel4Ta0CAuvOkIaT3llwxbsMXZllDrb0KzDbLvJmNcT2UUkX3rxWLBxgSHP+wJfZOP47xBe24a
J+eSnksvSTrOc1J1pDhJQ9nTlrbTaoEeyJWYkJygr8a1ZYG1KYMls87hJbPnpO1KCMBauQ6bl1zf
vEX89OwHt84l9xddMoAOR1FObrBs6ArPA1tetsjr+zrX25bbFiSciKFMO+uSL+TCvaENPNGNx+WS
QczcLY84XLKJ+pJTpO3eizM3p/aTRTeSjM4WagyLify0d8k6ii326F8SkCwlta9r7pGLTC8ZyVqN
890mnkOrikcI8ckWqCQXSbaSpRtylka+ZS7bsNQpQd+NZSHsLZdZET79jKyM22F6SW42lxRntQU6
TeI35X6+5DwZUWyZz0v+k8EgWdB5mgfFruqWERV/5kW36Gh0SZE6IRsdyXBJl06XpCkLaaROpy2A
mtrsAO7y3iNZ2S3u+P/YO4/muJF2S/+VG7NHB1zCLGZxC+XoiqRoJHGDoEQRNuET7tfPA6q/GbLY
nzi8yzvT0dGhkFpEAZVI877nPOeqSFT3I1tkq+hnUbDqej9csJlC11oMVBVX1YveVWCJ/Jq9qGCj
bFHEtm41fXeSmi5pxK7LC6bYca7yFyXt4FB6o7TkY9bVX9S21J5R3mLxRYVbvChynRd1rnhR6iIj
Q7Wbvih4fbtCzTsuwt5EDewWkxe9L6cBtL+WH43FWpgxW+WJ7jfd9jIa8fZx1Plp54uMuH6RFFNk
ynFxv0iNy6pFVDG9SJDhsmeH3F6EybllNuE20fCpR9gvftR0uGakeOiZ3Rdpszcr82x6ETzPi/bZ
Dl1k0P2LJFqkRDCsLSBQZYB3Egp3sSiocxPbRpJ73Zf2RWAdWcCqd4hPEV4LvPz4phY9tgpT/H6U
sOuenuUi2RYz+ph1vii5xYuou0CjbK3MF7G3TWEmIgjCZsxZ+J9OTI+WYp3M/cZM48uClSqhHuEY
IfsYK4nvsHBaJ25eYbagmglwqz/n64o2NMmvMxENl7GbrqOswvCUR9mX0bHP8rSuryhjfcntNrmc
JFwrj5JCE9+EEAJYEcwzksiv0OXMGGU0O3C8/sqa6BHq9amTQU5BlFrpMmD+L/cSoR8KYcdYD1Vd
XyM9O7Ub/SSO2A76rSSly2rvWePIYM7DLy4FvrtsGu4rTiUbnQ/hkOubsU1/ivRxZ0jzHlDxSZjE
gHtivDxR6FwaYbjLfPFjmIdbNJNOAD+KbyQ0q33vzBVeqexiXqhcWavtYCP8KJ3srnWlCjTVndZm
a/+qjHE7MZlcdEDfTkcOdvNaYWr/ZlNuWjlxPwUdhfQTZ4hva36CAQUnwpPhxVEQpvAX0MQz3leh
UvUebc0Bd4GxanDxSt0+Y9ljluNQ2HNKuTSn3ttaiXRocU9ZtLF7Ea1Dc/Su/cIx98RRO6wrsYbl
W390MWBCWik5JbVlvY2S/CwcytMOJym18WRlt9NlnsjrvMvOtX7qSAhuRIaATFxkmkzPEE6N127B
iuLUY7bmB10N2nhIVaJuZY/c35CTtren9G5okuKCr71feWhiz0NSYYOYuWjnwStA1Yq2L9Pt6xhp
764XJNbsfI7cZqG56Beyu1rS1IObPF3iQkRTkqoz0w4xFkl/X9vZReiH9k2L2QmHkzSuDWUikhHW
9djUxCp5Q/EgzIZry9q7QvcRb2ZHn9CHslRzrD50nt/kJNIjgF8LHGk3/VAVz4Rulue2Vxo7Qm2m
7aR056LTxvJSb9onM42sk1or1uW0ZL5NWoY5VZitH8RQ3NvSuGxNSloImm2516eovHGqIV9lI3UD
2RZIFnyFUov+VcRLlfeHso7ddRXTiq/8jrKulwxXqBqQTMbxbTPGX/WKJqHBVjUARNlskoTCv6Jo
mA/RzzzvHnD+sKVxKDjeaJFe3jokem3DOrOeXCO8S3U53xFYmq103Wb/MuMymIZ+NdhJz6kdmgDK
EmKh82wfVdYD7EpzNSr7SREH6LgUM2lqbxKfpGkX4oBa97mzFhNqLSMNzysT8OzYTXx+lz1rUpJN
N4gDlkkMhNZ40eLzXiWx8NOdixvxpLP9Ey1DGkCJ57osivlkov++zluMr1BPtp7h5lc0iMwnQWRv
OMzfJjN+TpTWX2vaMN2amFweoq7GNo/GJcV7QytuxhDmFJW5q8ulC5SWOrTBDROqCc67jYvwR6hP
lX5lGmafXZio8z3EJl02imc6qQhpmAUT21oPYU0koVR2235pOkIRTk3ZDL0V2HHv588hWl6AKFnY
DB2C+9KcqzWtRQ7dh7rxYurN+eD2WMizjD7wz95ruirZlLCaRwmAIbKK7ID3TVkYaupEylMUxgo+
MGoBQwBN8lAwXZOa3dU3uOq18buQMnIX5yn7KOuUPFaIfLtYxvA3bhupGSZ8BEfqY3YeAX3i7E+g
Wu61V33mm1n6GNZNVKPqoTv0rPsxzb4VNAY+UgvL4sGGEruqqSzMeB4cA6NCbzvjTlmV8yX1BzqV
Ov3crVPBOeCQ38NROjRaqll3Key5b5ZlVvqmMGND/1olsa0Vm8/XcP+bJgku1M9/f6o9//XjsSjf
JoYsf+PvMq3DwZYz62/prSX+WjS3wN4B9C3pFa9Ks/Zf1CB0Sg+c+YSP3uZ/n2Yt6y+0INR5qfKi
SgdX95nTrCEWXtrr06wDYNF3lwh0S0c7cwxIaroeLIzMjGB0kg6JaZ9FT/lL/QpnYXYBapuDR9pl
3+VS5NJcKHw0Y5bSl9cQiE7LoXxSaWIMAYL6/C5BH/aDIezaa3AbxlUY0j3GLqzBgJdwqx6iZaOG
l2YsSTjWsnMwq1mxjRo5M6m3BgXPSZtHEuibHm1JT72PSB3HAAGi++HwjBxN3BW5n96mfZHdhkXP
ClvMmntDv3ohTFBYO5dSDbdksiUHrSezfp32SXSuGuR727zJwxgRnwqRuYx6s+rF1HzrLPYLQYcp
EFWhUNEhhhJaodVB+a96YrDomBXFuKMoBi/JwHS28e1xKnCb5YgmPaEqzpTTkH2PkuoJgRjtp5o8
db5D5vya/StlZ6kzc9m1H2WBGeGqtOfJunAdfINWbBxyBM/xhuxq5GdZmE1bNNEu86Dqoq0Zl91a
87raXORJGbtmUwiDttnUO0E76voplduCEjpHnQeR6zTcyEqefHhMBqs/4BtLW1mxl1uBERVpt+Z3
0ePbVMCDiD4OKd1GPtz0qUf1sRX6paUzWXBzE2tkXvpphuuomtCJToYe7pBEiy9JW0wPHjHm/o5c
KHtEezan3ar2i2Ej8xJ/1tg642WqGicPSHMg/9qChGBThM/VVztcqvLmMFjfw3Hwp4AkBOqtpSvr
vWIf8DMv+2ync0SotxOAuWcJtf0pidmHns4UIYwgKzTnF4+LSVKf6e0GdpUlXGmSJ5Y5atipfSV/
IICrtK2jc4bf2COHVDIeIyb7JrGxcKQOQIsAB1dznbQQQVZdiLtxHWFzu9WtuX4urdIuAnyinQbf
KWtvAQLJG1qyab7G+SeNlWNV9WmzlHSRrgt7B5CHSu//n03/rhEucvp/P5teP3aPzZsi4fL//55L
hYk5gWnTs0lbwNiwpAP8nlfJZV0i8gieYP4UsN8wO/xdJSSXFZEHfTJTZ6qz3QVR/68qof0XCgfX
Rrb9u7j4qZbXMXaOyvFyZaZ2i5maT/K2guzaUhuMKmzXbVPZF4Yr09NEN69fPYyr35P0a8H+u4sI
zjW8nbZO784AJ/r2IqpkGvaE1ayXLI9TAURjX9dTePLnqxyVO5e4QRp2ZEVCqCSSzeORvXYFpF6r
lbzhzRrYjn7GKnEbc5zbJr2Wb0tdM34P9n8LTl5+3Kv16PflcHPx6KCye8s39Ppy4RghF3ZHgqu7
7FG5tP5hM1Xr2ZtQ6MViwEM7JR+QypeK7ftrArE1CFR0WRHfXrPsli2mpXPNvM/P0zryTzo0LBuz
s3pImT20KWHtqS5PJ6lop0+iHpcHjLeGxq1jEzTwskK/MjP0EwdHmXN1v0YAMQy4J3toT6TLdNEH
N3rUh+XhYifjGhRbSWZh9Ly90QSkfd4DN6W/OZVBqUfVtvbbJhDYvtZ/HjbGC8f+7VOlw0ONnCFI
XQyI89uLybII2xaB6DqnwDsEdakkUG83wkQSO8VGC4vmwWOtaldJbWEZmHBfn+RCyQecERbnyXhI
VykQFWySfXhvOl5crpspS57ZKFurkYbjt7HOSgz/I/E/nB1TE4VW0liARqoSGgX5wm37bSIM7Kvd
h/2DZsTJbYjLxyLxdFZGEIbdEjdJnTcM2jA2xSa2R5pvXsTOWmLyOI89kYSBM4fduRxCxBK2qu2G
45M23wvTNH6Gc6PsDYa9vOV3zRExZGz6z2OZ+Frg1GS3r+u6RYMXF0545qYGwKje9y781IogCDX+
Pd3o8Nktoz5HCF0VT4Oi93UyYFeA+Nnl8o5lb85J6y2WSoua7xKWm9tJTPZd3JSUGYrQGe2gc02q
75FBNHLqGdNPSgpoeaVAe7tfaDcHpCCLhjF1sb2TV5sXG8QxkVoLgrZINQ4FIiFr7IDjzTQfoAFR
34aTMsME0nESPrYuSj8YbrGOBH9wtDPle7JZF1U3/aycIvqlu1p90WdprTBk1PE3XaTJrT4kKBKt
Rji3c2cNaq3Iq37imMwOwXZ8/WJINRg46TRvOlePJBZ0pGrzHMeXODP1U1mZ6NpsDW/Fqmm8cfF/
CtLBBmfWHChweJTAzrFJnGDjgw4h/EoJS9tTe3AOhtW240r6qf+EG7O9TvTFeKlj36TUljf1BdBN
imIRR14VxNWc3ofs5Dj+V13ob4a0aKjXpiAnqiqjlYOxUpxlFraOrQE5jHDpohovzRZc3qY3cLzq
CU3ifezY5ToKazjz5G9l+45UmScwp5RRxmnuCMIz8glixeCMzxw0SwRJ6fTYYsP4qukN/hqO1lSE
mZMBaYxG5XzzRG0uJuayp0rq9uZXXCV5YFFQltuk7JyTvmo8Og5J/0N5nfWl0SuMB+XcP3ddSy0P
EKdNu6rQr01lfIhkNo/OEEwrBJ0zYRt4yAjHPO6IQWGkS2BP7XpC+JVCFKwnD/LIXRGZ2EHHDccH
7AQ8DuVAKLyp6p+DddbmVGP9g/DPR3mJfgE70gX7rm7aEE2zHdt89zIhfUpX9N/zTIqC59XcvGbT
9B+/6Jp30+FR/vqf/+PmUT0l//GfzeOP5PH1Zurlr/29mUI/xD/0VgHUmzZuwn9tptAPsZUh80L4
RIUZ7vIn/2q5mn8tmaouXzhJJsLyaeD+vZkynL+ATAs2WgRg6qCyP3NG/Q2Sf7WSmAZDy7QdYaFH
WtIzudDrPUE0IW5omdjI8yZHehdG8OYS6JPemohhcYqdPFmbzTzrgamZOq4Bq5vuEXlK46RndvEp
Ncv8uZHGdBOx+7e2pt2le+WZ6c6M5zbDJI0eJXEHWCIUy+p9RYElaNOpLgnEbqInUUT1CRuhu2L2
RNB4enFGjRRPmWWFzdck5VU3i0R7wqChf3GrwtgOYkwDHvR3OqBpMOO4pmqmhnwf14WFvBL56+No
5s73JYkbmbObf2HSpq3Ktic7ySKbVguvBp/bp95G+Dlq5soUz1FXYITPm35Y16qwrwSEWFQi2Pcq
1OPXuFkRJGUqQuRr4fHZtXavlrD62CZ8pSM6Ph47eFpoPCUk5FrO9lnYjq51Cn8Ot7gXN+lNEsVm
D6d0nBCjtmHWXcTZmOxKqzUvUkIuKQoWrvimd24y3plCNcXJHKaAlZK2/RXGDlC7OKfrEHsYMKmQ
1TlWzDJhejD82LpBQ0PjZQ/KIcx+ZnWZsczALYYzcc9JdfL7dTiE0ql3mN6oFvds/SJ4cRWrYkxh
vFd1/zzEI615RNW6V7W0s4RUaGR+GX6pKSCVQkjH5wuLTH9TJKEqGw2XW+NVOrJT4WUywMiTRIdE
4/wew8Kh5QuHMDIdlVGuMI3CNy4QVqG9mfvFDqkrO4wCsyCKaGAV5QMzgi7Ym7TNyVAr3wl6kZbe
uTe3JiZKNOHhBtqx8zWE4KqtWgfD3bqeacmywfP8RwUDz8DBl/lnbtOLDn03zGIPuSjqsi0qb6lv
+1HBQs7pRQRKIWa+gFBp918cW/YMLXLl7e9CxBM+o1CCAFNN73/1/cy79dgUHRysd2qrx112TY3B
67+wZSnEyRBWTXuPOc+5D2c/fYr1wrIv67KvHsYpK5Ld7MK9KUZ04UHNgXkIiDoVVx6rIm6zSpPJ
2kG3EN+1g5tNu57lRgaDWww/HXoMUZDpWgJvFRnUz7aOgQG7ldnFZ7Qy5iEw8InNQSe01j8lY2am
7iLY3cW4+s5mc6DhpPlZma/cMTGTTVNosyI+loYUSSr9uO+raiLUhHDdrUUd6hqXjnknxGRq6zCp
p++F6rk2iNm4JGdZ4VEAPgVZyeuMUwMYLXWi0cP8K3rrtk6msA16z/Dv0qUNtqnLKT5pSmTGuEqq
KAxohNXgjiLoG4+6NzTDBp9ZlCI/goJyGqdZ3e7pVcVghMFHYISJwCZ6RqjX63HWsvm2iKsYsdnE
WIReWRv2JcII1a30yXKfmrHInQDF/xRRBmmqW0UlrTupYNwgKVEyJtG2puqLHcyBSWyA1wY6goJs
05EPOdBLduLHKpP2vjSG+JJMrd7eygIyfaisFEVW4dtaGwyGyZcSGkOLyRRyDDqzxP41O5V1VZmj
eeqLgQTrMqrTZ9eDNbod8hKpQuebWCrdOdZhrGh5Up6ClMMwHOmNsx5pk+2lrij9T2VU3HvaZH5D
+cHeDY5d+dVEQvN9NFQHj6RxgADRaocZV4mwVQwVN4PsCwOnW/G3o3hjjY4F9CNB1TDVtorYYFUh
OR9RfTkrx/+qMbFWq8HnHdrGnS1PSrfyk61XG+jjZB/WVP0H3yeYIa1n0uVHuyeBoCZcz1mZSZEX
wRQCZtpi4i/XRd/NUXJGlzxyT8zaL9EHaAl20qDVTK/oVj2N2rjcWQqwBr1aTWIy7PomngMtlHqP
YWKYjAZ8mefMzYBvRu+d86p00hJOM5568gGyqB0eJIfITWLWFsYbZQINQu0v07JKUS6SWaWF1ZU7
mFZm9ys6yzUustVQ80xbXpIB1twhtPW8gDGmFzqjo25MGvuIJTV80RkP1yMEhZ20XI8ucPKgsCNO
HrW1uC85o2p1SmMAB/053d/R1DeJMvi5mzjqF23hRKdlxbSDssBESIQ/Mc/oCe6gNcKdXumNCt1+
HQHKVmoDacdCRyhiWhKrxMqcMbvS7BkL6qqyfVlDmELnKGJLqlUzRGN9bqd8odRLjQfgtFN2M7ka
PljhqQlNFIDmm6T2XTzcsaIUPEgxOfgUZNdcp5Si1XkIj2HYp8Kfp70Y2/aZ0mh7S7RtN246y3Ui
PmAlf9FLyaMtpPG2C1CF1FNQEkrxUOVwSW8Bz8iCurGbDSvMi5nYSc547iUd86Q6i6jKZkE66khF
sUr5YKMXeCFfQU4pPvA0/JK7eknPTVe8g62zbqXXi2/9wjtg4944c3fZcYBcwLYRtd0KD2i7ddmO
J4BA62IGP5wyHVtmzObcmidHnse6ik4mGv7DOQYBXWw4OYPx2ekFZvFDSivWvJp1KBbBmDdxtq1H
2MjXKQoYa20mvfkQLcjLVY4y0w+sxkvbw0D9cu8Nk3fZcUf+feSp0mNSoXt8yNGo2ae53rNCZU2m
oeW3SNIuLrvMoEHkDbq41AsXOfCsOsCL6VIx+Uk+eFQGHvXz73mtRXDqaHIdRA/IQlQhAPDYZtps
JppGHN9MCDLGyjCV+WAkTVwtk45dPoDsSr7lRpdEAZ5/j4p+Os7OidSiOrkG2FPcGBMV7HstHd0J
mkaf5eYpM4dvb/IaZyUFf8Nvnu2Sm7ovPVn4mzKVfbxuKYELOuTKa8OzJndtfYcRJJ+3wAORg3dh
S/EkSHgjEnJPa/g6p5Gtpz+pjjvVxusjhE8xY3G66uUYRw8KKNdD6owC6V7q8EFTWS7faU4+3qZk
y5ucTBbQjtuo0EQlATWJTgKWTZEPy1GN26qLjfBcwQuavxjYdZGiTTF5AXNd+m6y8v3afKDNptor
OYniCqWb+5Dmtl5vxhY70U4BXrbAGpkVduHBrmjsWlgReWzzQIPEMmTSP6gUBT+zQ5uL7eT5qkdM
ANYwWKDJsL70aPJWeWrl30LGtn4hY9mIHX6WOT5BTjYJcFQVS4Ezu4Ay4B103KJVL2cx0fpNv7Ei
gWk80SZ7y74rvjDGwfxa5GN6aRqavPVKxF6gNg0c3109WCAjnJ5deGewBOsl++E2nihXofhA5VHn
tsVRLvObrzoN8Yr2q1IQ3AbhapscGUN2mYmqyy4NQ4DMU1nh70GkaO3pBMM2AG4+kuGS6+o0bHXv
MSSxow8g3nkP9ZLHuJYMGucGg7LM1nqIfhCIwKS2bGfzZ4cG/D5UGsWWlD7wM63k8a5SvbHrl0Ca
Pb3a6svMqzptLagD33LgLjlef0+cRGafb/ow0a/DZlaXwJXbJzdO8BwZeqJMRJ4eJslZ0wWj3rJx
zRc24wU/EqMe16rOFEHFx0cnPKCdc7RijtxVP2PH21LstM9mCksYWVvw0084eWqxFXkWgq+z0YoF
rpStD5DOcr6VWpaelfgVEFWHOpa2DP05dNRMHx9FU0/2ynJrahYd+0XsOW3uSPbVYeOe00GJLzQj
BIdVtg39oRaTAktDqdwrdun+o5RZCequY0h0pHkgf0B9x+khpea1Zpfb38aYFtV+Rt595fSKiWeC
57o3GXQM/gVQtsHEAU5LT/3yRPaCqY+8Y4sMoNJwaeiJQaFDGZUhN0PlLjEKIxP76tXp9R/K3kfV
WpPynADxsGSp6zrHz6PTYAkAvqwLwJDjmDO9Z7OIbvDRUWfMoWnGEhIJfUNNQiNBazSzsA8ffIKj
wvvyCYCAGxygDaBApr38+auKLYtlDQ6dibLCw4qzUNqkj0/t85/v86gSTouUkUTSDBGQ5DzYx4ky
mW2MpjBApWe2z5yQsWV6HuF3c48jPYw12mAXWklDVMDvUsm/rcEvYKfXBfGXR2wtAniKxbb+rnQ7
58sxaIBTK0ZKqGu3bmUVKCfxz03Ko9rKx3uCsGkeef7s4phQjNqx5iB2HfuWVh5Ouz8/i/dP3HaX
oz8ybsdzCRJ7+8S7VIOjYCdlQM/U3hoOx/cinKLrz1/FonW0PGydMsTRVTKCP3oMR3DjQXyfcDCy
2eKEH+X9HhXhebjCJpoPYTdGA0Q4R3VxMXocG1Oa29jyYFsxX5iEHBb1dJei8y4/+C7fPznXtbki
ThSXNtEL3+rVWLU8KgQ4+As2ZD5DZxL2uNHDqm8/eCeO2kTclYeXDEyiJ+ifWcc9FDoWiuWOtzKk
J59uSzI6qlU4NRSPrarYZFaXfNSZWh7U67IQl6StgAiCzolD4tLRa+gbrs/SiujNc4r2uUnA44o4
7s/0WDm3+jzInyw3Y6CjJ8g+GI/vvkNulS6iy80K8EovQLNXT7V09Mp3oCUEUZbTwIhGgc3UbDHt
rJooNR/+PC6NZeC9uVPaQg79N1pivrX0Nd8Of7NKKpkARAmSnowDjmcjC0OaT9Od6JFLYtcSLjLK
WNyT/BIWO9G44SGhIf7tzx/k3ZfM52DaNQDJm75rLp3V1xPf1OopsEchg7Sj60Nq0cwRwkDmFgV6
TRrkCqvZhyPrH+ZBh3neMsmZp2t1PLKS0JJzhr6KLpUQ97J0DfzOSeoLuc4LHTKbH3kzeNqs8SP5
QYzru+9Z6BZx5gJFG/ubd/OOkTbLGRh7ed674RlsF1pQiea1z6j7OcJ86ulai2hjaZQZJnI/HvHy
9F8NKrCUSgeeFaM9bsszpXo3I23Q+Z63yEmIyGIR+PMFj+aG5YIsXkx4FHy5w+MLVn7axaYqk6CE
Z79XqejX+cez6tGgoWxsui6r2FIO1i2mvbe3JYhGiiufrJsuk3BG/NRYz3aLH7wcYPE4+vjJhfP3
BZfLLdIpSBlHF3Qk3Jc+rIhNw+vwADsw+4ofc0PFRKxVRB0I6S4v6p+f5dFI4aIWTkXMR/biMqIr
//YuaW80dHEqYEHa8BRSggn8Uj3lpjN+8KX9w4XQgpMTyb/M7MfmtHhKjMps0iiYeC1WeR5NATpS
ACtm9tnO9NInXtIVaeC62Ip98+09Dfow6QmHgNUYVsCKl5vK2Z6u/eVXf358L2KFV1Pc8vwQTLC4
0zV1l33P22vloSNSEo7ioLK4I4MwJ4+C59D1FykJKulpOLvRNUr38DDjYZpXNPs6hKCjnMNdD3oi
v0CvDY7tzx/r/cOGq+OQ8GjgAqRDcjTxwlPzqrRNKBHPHOtCVJXokhVAiOVXn7+UxcjhiMxS/e5h
A+OKRyJ5YmAg/Z2rhrteqjucLnefvwybV9Yuw3AM7/iOiKWyq4JguKAzUrq+Rp5vMDkRRts1+X/h
4SEuFC4qR5dnePSVJkon/xCjJ5wI4NxxMocHj+1HkCy/+vNdHa0RjB4boeSiX/R8WKLHl6LAkmcN
GXBkboTpnmoz7/cIwOqEdJJ0T38juhCgkH7++apHJ5GXqzosDihGGCDu8cqEAFELcdxE4P5iHwgx
Z83DAHXn0m87xinon6+gWRA1eLRzOq+WH+xX/2F0uoxPfI8eYFJ2rG/fGQ7LJL0BUGf97yvzytVz
86HMl72BdCQf6M93+/5q3CpaIESrPsbM41OPlHmlfLcmqKWZ7jSpUfh2urv/i7ng/YVo9S1SFYgG
rILiaNyQHeyBnpgodM7jy5tA4+y/9Cagnn3hHhAyrqMIf/v0MIuPySL2DGqHsLuE7+i+HlVP24pf
ffbROeyOcRMzVriv44EydJ0XWUbFo2vT0+Xdlnpy+l95txkIi6oNYRwztnv04HIhOCPC/lp5dlye
UW+FeGUXZ2ncPf35ft5tHAA5IEA22HtzWuI09PbRCYyvTdpR7khtg4Q3gNXrj+/mHy5CepEHXIW6
+fuLdK6cEuLSQ+I7i+LGFnH7zBtlbz99K2TtLgJsxIIc/o42C3Iokcy1I7L+3oquWV8KrDnqo5Pl
+yFNTpRhmCCTLSYKe/nzV1s79rcJitMuXJklJt+1zb31OxATC/kla9nB//mm/vFyCCNRILIVEYvm
/PXlwqktQuB2y+UGLK/oT07qiVIFMJlx8/lLLdZqtluU7N69rMQZTQatAQ0seBaO69xPyjM94/hc
1onnfrBGvhsSFAEgktgc0HXz/Ykvk6mPagbSURriCNSokGz0mMH351t6dxV2jRjF8eOYjAdxHJKt
kZrUE8tGaMgy3Foqrutq8j794LgKD22ROrIcs2a9/Y5Ulfaa02RkbnB0HvZK9wyY85Z0v7CXtOvf
nIF/W9J5twnnaog4mITY8LN1PHpjR2W1nkMkIv2MLLknKwbtAtajL5PR029Pneji889wCbBGwMm8
926boaepV9NS90nWoqSsOWa/Hn0v3X/6KtwXscuMBh2y+dGEhxtbJ/qKkJuYHIjpTJcjx0EvHGv4
Xp+9ksdMh8gcSYvNmX/ZCrx6gcnjRMibDLxRslYI+EeImqvUk37zwYXEu63MC6sHOSh1IuaL43EB
LWsg84d3N1/m7t7PxoskDM0fEjXCedVaZB0NRMheVuQj0xC0rQVLil94NxGwRsxhjA2XEHf2qqsC
Hf+ZPkl1jr6BdGKjk8nGAHZzUF0vHjDCw63N4rw9uIac72OfFKsdhc/pzrG7sjqrASwTCFmj36Jx
ayfXtLSp+3WR4PAPr72OTrKWTsOe/uXXOhwsmHV4IL+3ohvjrbmcsu7GoQkP1NSxq9K8KftA6EV7
N8yVFx3aToY2NgPduqojXKvrFkHDuU9K7pKhGS3wO9CV1JU9EwxLPzpyxVxOVF3UOCMBVlPpHbqk
NR5SV2O747mKsuinv3fKDhzJqaCxsB6/N+Q+t2OqsOOqiD1sm2kFjacPx/H7txP0IGsp3UXKrUh0
344urHKV7pgsD/gWKSdZ+RgeCl+xhxw0Ur2naj753G0R885BC1GVzgbdN49ry2Uz5JSICN2DIdQ+
j4BpdnnRfyQ3Pp5IuQoTKVVOKmRUy48VwKkHH0Mg91iBz2MrjiMZ9JMmb/58L8eLHVfx0ZhRAWQi
oCR3tIKHeWKqNtbJB4fZc5a2VQRFPw85AUh0ux8cNP7hljih6WywAMQstaG331SWEopRlkpbqUHD
WC5ZFiIal78ngU9pFf9fZKDhhH/13b9XMkKHf3wjYVz+/7+hMSaSw6Xy4nLeZK4GWfZ/fHY0bJCg
Q614Eb4zd/9Lwgg1hmqmR4kcKxavGGPrbwmjxc9jq4EhjrKOpfODP6NhZGjwyd7UcNkwA59Zqnuc
orjc0QrSKtGMaadherU0GQWzhY6ui0Pd+lW8WHoLi6RFMgFbUz4asoC1aLep2lpeRJ42cFtGNY3T
IQtCJ1v4xp0nxw0p5ooWoUQ3EJQRH+BsyDTdDNyYtDRvzIpwOzYZ0wvQlA4Xu6+0pEuDWPRk2Vp6
GN5R0s/89YiaGZ8z+p2K+MrEid2YqUF3ML/6GHbrZDMZHRxuRxaskSvUxotlFvRah4HWIABZ3SRu
N5K65E3d2OGccBzstlGHt/DZ+m3E9UFOAQQBCbaXGJXbL+Nvy24aC2tdN42Jl5dGF8Ze67fL1+zI
Tr1Q/tjoVx6NzR8pOxwD8flE42xcqREr232dS1WcOMVYm7upc7ETY23GWpxDxfJq3PweUpWV1Cas
x9E43eYp4Gfobgj5Q2LjB0DfbmHEP1vNuS9D6wDsetVTTz838243Ab5JR+uXSuJrWP+IKtsih92p
EIYWtQF8q4N97aXlhWbKAe5H21CxbZtzNnzWBhYX5SJfO+djfQ0zm2eagL1pM8KH0ugs6rrHcThQ
M9ySaXqWSWed1a4KcJ9NJ4DO4lVjx+4XpxPnPnEj1DnPyRPbzJ1NLCX6kNZBtpBV99NcX1RYnc0L
yMv16dC0wB1jG4g+CImVO8TXMOPTLSL31CLmWp2OY3uYQ1NsW9cm8ImCBd64Kfs22+V4oEhqH+iZ
n+udwg0JR96d9nEmbgY+JNKL6N6JgVI3xAldS7NHWzr1JjB+sGxD0+zkOEWbcWFWUHm+6zTyR3vY
Zvj1Y+p0FUb2ugtPgcPivJzQk2Zj7vhAXy39HBzvDZXqtdnI+yojqpt+EkyeRokkcNRY1YE3V/Ed
yVXlqeMAojem2otRU8Vnuv/Lcb1oXTjCBSdKLS3IhuZ80GqEni47Xc0ElnKKkuEQFU4qNqVl2bdl
5GvRptJR4K6NoUehy0CANlDtE9F8SWDUrlw3LLZ9Mx4SEMpkfBc53JLy0Fs6RLjOX5M/EEDBKPfA
D2D/EhhaJd16mLtiR//6DlflVkZat5KhHK4WEQFLhmEHGGAYC8kSY49/60RkFVXpWk7qImcrzW9O
p3Gu5rOQLMNtq/iP24K7X5WOc6WoOWknem0cLJreENnwghOWVf0wig4Vcp38aMbMriBPp08u2ZpV
gFLgEVundd4N1bhetpynCcnuZ66DN81ZRA72/2LvTHYjV7Ys+yuJGhcf2DdAogbu9FZ9SApFaEIo
GrHvjI2R/Ppa1M1bJXf5k+PGMJF39hAvwpyk0Wh2zt5rpwMgYqMmxryrm6WbTnqEbM6sFlMlxbop
CC+ecuMqYeuysBMluGo601uSuWf5XJV3q8eh2a8o7dvl2myGl1TLfklDI1+6zbVr09WzYmuSFXKJ
0FTbJBkCU4gw/G0a+Y4vpQopSVFCfe+EekvWjh3FS9rqFi2mdkeKolwVHeW9tW5QJPZlUW9G5Ae8
bEUHnxgld+36BGaBY0bv2HeXbEWT/CavlVdN6W6aqHq1AxshrRETQHA7lu1DM/SuH0XDQ+qgUpl9
x1HbUmUiNdRlrb1UrWAfCvPb6BSZ8mOGiEcL210It9wlGhrz2FUJXNOCwvgJw5E9qizca8KIvCvd
1a5hHBNGHHsZXfJSuTXtaC/i6jomMfSC9XzRVZl5k/UJ/ycgUKxoiLrVHkKXovI0Q7vjS2Bor0VS
ej5hMunC6OvfQubBq4ic58xTVoAf+oVnkLUwqSBaxyF4CvrxSkOAC9MBaoReoERWA6/eJb1xjTnG
SJdRyYZ62VR5+lIGSnETFmRtauSp+cIstjCxbg2lvx7TUCBcRTe77h0AmAouYkBNSMtwxbmIN8Gc
6B7Uisoi/zeVF1oyXSE0N1a8T/yRPahPEO7jpek1EfCLsLYuONTD/eYvcu4t72HK++4EVKxqtikM
paWnYAxyI0mpWN0YZmVdp3wsdxWQa3+OLJDbqmbJwMGEBILYkbG3/KnhgxGWDV3R0bkPjOi7Fchv
jlU6lyOuqqLelm69HnoA7U3WXE44vMdk2iHW7r6RCakuHK/bFeLSmnaDVy76rL5JayKvU4ntxrCY
+2X9NRRqexGSM7zEAOetIr26QLo1APb+yUrXwf4NrauBIJ4vxmCGv4z+dwbWk0wp7qDSNOltzOIw
ptmd18qFpQ2bNkgvOWlEvlrVNzGNMEJLbPXZajiLe8VlFhlfbPelaq3+MlRBkDZiK6bgBg/ZlVp2
zRarM360EvI/ncLyhxd2NxUeCBlpV4jx9mMCXlnfYdtHRUUCabAHVrUcjIJ9QOlHqrxS4u4yHLVu
CZ7ycRwtlOLKTd3S4wwL8mT08DeLrwx3ICGLpW5FN1SusjVtu0tXea20u24WaDfZms3BU+9N1GLs
hAA6/FIeiPa5vrAx8ziLfVmnPyvWybJ60I0fLma+PjIXIvmFcpiOeXnD3mCtDnKpiit818sBh1VV
hA8UynjNNJYidFwKqKpGg5EVb+0WhsV9roinutsRnrCll8eSHPjh9Nu1CbKrEHM5it8N9Rqe1DYv
umt7YvF5nkCXAq3Hz8+33Qb07l5z1Lvilb1lP7nM4DTHJCLXE3K6TvIZYDGOEz9toLjF/b7Rh22r
1Rvb+ZkJ68aNjdsoL1dpTQSjTiifV7G/+G4pl7lhkgxfqxpbgg7jqHeVd/Oq+JRmjg96j+rYSjd/
CVVnndLj2w5RphOH+wFd8FJM9koEOBOVZuUq9aWHbZK0INn3fLS98m6C1mpG5p5T3ToinoZclZvK
xbeY5tvOvq3JNoa1RbrLIoJSi+oLobH0mCuqXt0lGN2herJrXkoL3bKduMLHkWrAYs13k7GxgBkM
vQEbsPE1kjYGxKAVnsS9JJzFdwI4S651IwFvAQ3SgpaHXfEZDqfmbqoVfWeZRI8g+ohJumBf6qIk
r5vmqkxa3v2i/Qb1jKSUCvz9wnamOSEtiMWdLuMvubhxoqTc9iSF+F093ehuc6GJ/kJvV8JwR193
ShWaWe6wRJbpF8vIq68D0NMt9Sx3iXsEPeyMASjNVwDmt5437EL+Cowcz5d5fo8s21yOltVt+2Ik
AXvU1sRWXghPRZdPEourRve1kamQCZDXRsYuyzYlGZTt0pRQA4g0tdLim1nIaC9lw+zGCoLMw2bb
k9CvX7p69BLp9s5xkqcyJKCikMZ9MEarKPY2Rk1yp9PsYMU/6IxciFgsFBvhqu5+NePO97BiLib9
2mzvan2e8dRzKuJYsNgs+RYjeIyXCJEvtVhFtxdyYwC7JbvIURK+GMu8crdxXI7rKWxXAZvjkfQA
TzJZ42GbkRePE6cFCdRBosGRE+TrSlG/gf32UZH7wVjdgyS+ToAXLBTHeGxU8TT/LVtkX2HT3MeJ
8uxZ6ZXTt18UTX1tlf5RenWyEGwJFh7o3LZO4Uqyk7qZJNa+MVjXWbLOh/pKzbS9YuR7JyZzOlKR
bQ/6vWY2jwPeIKP80WS8Xg5mWiXJL9TMZgbYz1ozfPdQH7vCuQo7dWVPBWnOg7cminNTxNXjUAbX
ZmdtuxJpZdJ5OYeRwlqFrWo8Sgd7iW0rwcpyrZG/S/iCpQ4LBfvq0orSbKfH5spBzK+Sh1RTebVH
Pw/xWiZ4b0B0rjkUxPhehg3qn+e2j2G360O9DYhIqtjR16QTZmO86gh3ao3sLgz2XmF8p+J4kTJX
2iFc5RiggIOp/Fh0oGTjrPEF7cMiXyh5VRO/O2ytjuNUEn2fXHskKWlstkWlvuhEGwx6vCixfris
jkmA+xYPwtz2aM099B8fK9uL0ygPXuA8gPsl3FUjfyVD7mgPP6z0AkaWtzArTKs6cWlF5N3YST/4
YOho3k8Xiacuwsmy9opEY2oP7K5Nq9pi/GMVMtgpb3ELkdVg4O2S6sarcMDr+dpByklyq1w7zvgl
duIdZlKam8VlIDg9sFNhlVnVTfmcpfYK46wvaZXrDrLBvl+6FpGIgbWPppsSOLdjfqPRvjLa15Ck
rm4q7uKxX8ZVB5RZsPlr/YF7ZBY3Km6CnHwC32JnHEh2VaF6N+n2FvPv1uTrloawo9PWB8hGz1NQ
Yla+Nu2NUwz3tRVdNSGHlfBFsp/0h9Fbh7Z9BVDRT1r5teyNeol5gKQdCDQP1Pb5Phhi0pZNeJ00
iJkIiXu1DRI9ID9iKZ6Qd4bjha0NJD5AkhxVDi919jMNPRO/gmOxzVPTkhNOIBoA06HhJk9Ol9Js
cc2BvTgG2eAnCDQ8zGj0h+kLQbgZRuui8syNA5UOSQyk5t9Ok+g/NdmGX0RUmFy4FtsvUSXyZ09t
cpMo9DZ/FQEBtcs6Sfi85IY33oN4JcAbHfhYX0UwEXfGG6xFCcciXfaeVSMzfgO6uHB+bnrOcETg
WVpjLxPbEKhYg1a8qG9gGP0NEuMEIU3ENAjICynfQDIaykTJNwu+TOaWOCgbU6h74w1Ao3YdSe/e
G5gGV4Kikng0U2ucGWCjlsGwdmyhQrV5I9wAnbq236A3M/6m0yP12Xhj4nRvfJxMn1CTDgox2isc
EKtIsEkGpmaSbgZQHHRr/IbcGRQFK3iVi2AFCKaoLnAJZeyuehyBvoKU6zF8Q/iw7ONfiGEJ+d0b
5EfOvB9ijmwYgG8sIN3oGnudzoigyZVzjkSdxNf8MPkQKl11KXXFQF1TT8597jhMGqKK0gfSv9KH
dIYRwaiRr4qlQSiaVOFlHO6KNF4C9p0DJpr5ZCEH4pnRxllJsa7NjA2cXpoTO3dq3BN4AATdy7DH
w+g7LBjO0uw5bnJQFvaXIKusBzeZelaWsce2rlWWVC6TBj/7sh2QfK4bu5AwQNQpT1fGVAxw7u3Y
IkmIiumNaVYZb3/XOeSoZQOspKrsLthZuvpy0pyuXBKVRjPIdEcI6G0oLZL1Yi2511q6SGwJPAtY
LFbyadFgoHiJyUj+qolsDDcZIdfqvZRWPK96pvqdNqOGGwDH7OhLZfpZxmjcsSnkMap5jajxJemu
mvir1/mPaqX/TX3dOtXnf0/HeSzi9vevN2P3f6zyWLy0v5vD4ih//b/83fix3Vkrjw6PLF/kTH8X
Ry3tX3S9KfKhgEB2hezi/xVHgeUgrbXQXCMloAmi8c/9DcvR/2Ubs3yIz6ADf8f6R8XR45o6FdtZ
3InODDU0ctqjmrrt5Tl54okOudXt16jdi11M5eOvmvq/7YDO9dX3ArN5FORynjkXOFyqvoeVe9eQ
sVGJTveR9Yvl7Pd9Vrqu5Junxpea4yDO6G3hY34wZiBDefvu2dz+NdB7WM9xl4Lh4efwn0PPFz3d
0fDZFOdlgGTYlzjmV4Rfse5qkeEbonLPXOl8v46ulKFo8zIMfVH9aCgDH4SuK4PpA0tbm/n0IG32
CLgPcTM7DWGkStEtWj3+/vkVnniM3N+5TwaNiVt91NAWvVAsUJVcYZQEVLw8ZY1l7Jw34bhVNt9H
0Eozi0gls2SGDrxvxOKasic3sCxf5Ux4OQ5Z8aww7kKLc/NSBf798/OrOvZC8EZg9NJU9LE2JCeU
KIcDelVdap10DArhPYU2HGA7hToYFfxAL6Ei0XnuljbHk3Wn6/arnPLnWC2pfBVa9Xjmt8y38OjJ
8luQfGk27QSoQYe/paHQ4WhRaBLO2FcUWhx/HOIbzPLgRogRM2AeLEHPX1n85h2atQXNKvs5TKjy
KGpXLz//OSem9MGvmTse73riLtmdMS5jw7eoftPZa16IHyMyi1ZzdGZKn5hbxHDT50MdSbvy2PND
nhMliUHMbw9GKag/91lFyukfXA93ZRY2WWiw5878u+vJHKoiBUG4vsebukdwQE3CSaJtOgX/lVT/
bxejk7fu3VBHk8oMWnewE7Cl+NL49jsRhZOuuiK3KV19flEn75yHVWWW7kGYOmo7GeQwmg0rkl9R
SsLUqNYX0ujcfzwVAITxdrCukTSEDOjw1qUJtcvKcdmuU8nfFfk07nB15js2Hs0fDIUACAkG/T7a
KPMFv3tKEY8pKEyHgFKZt1+BSSjbyYUBHTaB+IcilplBxi7HnBXQCJOP15q2Q1xCmQDju3SqTVRy
9uZEd04IdCz44B/m3wf/+fZp4NtweEGj7Q2qUWKv5+ut/bYbI7lsJttbqja1UAmU5Uei98H282nx
cQIeDjqvNO/uYjc4dU7ac0WItuZi4Qc1Ttq80y60zLM3n4/1cQrOjwo5J9MQdfe8q3k/VllDkreE
TS1DwmlqB6/e12YbnIk8//hhQCxqvc0+j8/Cm4fm3RUZmsvGurcan7qmtjWaytlCKsIuKXNuo6ZY
Z5QAJx6bBUrQRuE0ew2OJ4eVDU5kCI06X1PP5biplMvAGagPUz/c14ndrTzM1GcWwhPPDUvefBMx
Phof7FxOGYWGl0edn3qGtbQLke+zUrS+m2jizAWeuKEzlpaJCQVDRWV8+NiiqO4HhMVcoNr1N6Ul
unvyely/rCiwmpHnDmeu7cSnlq8suS/o3/E4oZM9HLEJU3Ky65gsXJVWpd60BaYqu4avnEnQeEA+
yHOyS2G9VDh/86Vou/bO02R9F3s1JtnPp+082uHHls0t95glzcFc5hytnHFbpE6etcK3MoMW8tBm
GiaStk0xkMAD+tIkcPAXI/xloFeJRmLD5+OfmGCsy6zZNhUYmBlH60JfNDpoD8bvvDZYG4VS+XjN
Wnjb2kuXeNGu7lB6fz7mh+lFNZgtBIJoFiW00UfXLF2pTW3bdD4InGTV9DEN2NLl4FYWvz8f6ePD
Zij8bCiJuTYW8qOhqpakRhvHHN08zpN+7ujBxqVftRN2awBhqSWSthIN2DQ2prPUg8jZudLs9k4m
69j//NecuG60PI7huTMfFBHZ4cwjSmRqO11p/Bbz/MJRnPqLlWlw/a0yOfNR+fBaIfadHQocnOZp
/gZTe7dOTYULj8TKW79Sy2glSKRckqExPJLdPqzDsXO/fX5pH1ZfxkOIiYYaiTP976PX2CbS1REB
K4aIPO9nyhl9jddD2X0+ytsdOnhbGMbge4k2iqPHG0Hs/SKf9EGA2EtyWVUaXGgNDWZaiGXmtwoW
ov1oCrFKB5LV0FNEkF4IHXWgSu1l5ba3AO7Dmip1aFKDaePV57/t1B2wTLaONgq+WS96+HBtOP2U
iOCkzma/fW8Yw3oqs+jM7nGer0c3gIV53gIxBNqweYq9e65xB2UmsyYoV2lcRUuSmNPLeErDwK/q
Tt8YdHavGpZUX6f1uiUXzVPOTGJtvpAPPwFrOs9hXraP5bBhraUaSXiNH0apjtCThNw6KEr6B7p1
0ZF/ssizqAmpQQ7OI3PUu20k6X8u8Axfn4S2rUA2nvksn7wt+OS5K/Pe/XhFCfWSJOii480Kyph2
SqVyVhil2tKGQx8zp8oOWyqNYq0XrbcaK00JzixqHxZSrLPIrnDIWDY7x+P9B3pNSxmceWoSJ3dT
cTcWdjqmuw5t9uukuANzdNLOvOZzGOfRwwBToEKu0wyD5voxyNbu1EEJy0wSgGE8meK6KFv4hopf
oBucdbeYEnaGHS6HaLxIpjVFxR1cqJ7csEYS4EjXlvi9M8F2J34TXWpqLC6lIM7RR29C5GlDpAqa
HpYwuksa3fp1U2n17WSyhVCSiVbc6FQ/Pn/9Pi54TElcw+wlELniGj58Mca6kB1sCtUvCIq4GF9T
wqGGKl/xacv/6SfTZgUnOQ5Q4CzQfNNWv3sHc2kW6L3SyYc8Ku6AnnYrvCPFfUrfdotQ1L2cDFM/
A9X9OMPnQamSUfLg+3GspdXMKCiw6Y5YiLiLkV4ke9qizTYbKwumfeHGW9wKqkG2cTdet/pZMe/H
jxfjmmyY+LBQ2T6uUNDFslBox5OvAm5aRpyULwKnbL5LkelnlvmPSyneL3YkmD3mO3xcRKuSat6P
TaM/ZFbwKy+C+GvRGd8/nzAfrwcR9CwXBtJt4AqdZ/G7p1gR+h1i6aaIrHbivtaA8ShlZPxMBZ2t
z4f6ODcZilOAirkemMgxQkCOkRi0KBl9rRPZzm7MCsq0FrNmNxB2onj03H/8MZq/kCoK4vlbgWP4
8OIk14WwktAVAqHUrSFq5UqXvXVmyfv4nOZR3o5bUM3ZVB+NooaCMJCMF11JBx+nJ5inJE/Xn9+9
k6OwP0YfT0lK147e7AnenhziZvQzjb1L3iT2BaFow5k5d+IZQXKAzY66m6KMM//5u+lAQiEtBAdo
tcR1sSvLekZJBfUX04yAD0BCOXPvTkw/zaUeTYURcAYS+cPxhrRL6FgwXu7Gyt5IFBLchZkVDsyn
4dzn8dTF4Qxz5qfEdvuYrt5kLVXnBvWTErSRn9A3TtTwVVWTW2ZPcWa2n3henKs4Scwr1fxtOrwy
MueEXY/kTdai9jgztVCjo7rbfj4rTty/+V3SkFPPZiP16P5BhqFEqVidn5jh7zyITTY7xveWJWnz
JwNxSON8SoH2eJIrnRCYKg1Sjbq6+FLLAqcx5a7LYOr++YrEbMBwNn/H8Vge1V0VN+9jN1A7X/W0
6tYoLWOlOEp1P1SDceYZvbE8Djdxc237/4+lHz6kyYz00HU4dteVE172qJrE0kDXjG+60II7wqt7
mwheTQNf6YmpYBtFbPymLhw2fnCtSm/pgMwgzAK3zUTLTW9btF69C326ADv5IJWi+i2sXtdhZ+Wj
4+cTDFb/82dzjCyBw2fO/mheHygTqqMe3zIRJVGvlL1vQY1cIRlurghobr+NBSkzlgeY0wkCNCw5
KZmXehMH29Exqz+YivPNnMkpVM+OvVTdyIF21EWPNgj9Vqizz8Vo021mK+OZoU68yPM+j50OxAm2
VkezfsRODD8EL2Kd1elVgb4YuWGoVJcCZfiiiozaPrNOnRyRlgLIbfIXcDgcThSr4BH0adsTuNkM
u9iwuy0EFGSWIcr2KyOtotvPn+mJ5cNko0J/h00S/brj5WPCQmjqo/Qxu5eox0ZkfLqdnJk5Jy4L
VxIdJEwcbAKOoSRtZgZjL034xkml+onMun2dJmI7qbG4URqQsJ9f1amZamoUPCi/ciQCinl4H3Py
3my9bAc/nJPVwrHuEFPpyL6TpHxA5qG85AaQeh8IgCSy0/N+uB2boD9479nDUaPnS0DZyZrv/rvP
HOQnOwN9Mfiq3WorkabFTqGmDlAEhN7lYGbRjVG4/QWZavqytFFCtBAslzTaSS7PuuoWvJ1KBXI0
YeSW+TqSDRruPiSgjbh1Gv+4+ZaTq3dnPs8nlvu5H4VtjZ0UXuPjic/5Be2LIv3KHWN1UdjKsPVy
qd0WhZQ/P39Wp2YgM55X2sP1he3v8B55MgS4mufcowjhR1RWNYQ5K1z/wSi8zC7NPhX4x9E8l4rn
ziHlA5XkKthmTVLuKw/85OejnDggUi/AV8QmkB664x3fuCKSpI8z0bU8tH/JrAaPm08REtEU0t5O
zUOvW+oUdh/HIC/Q4uIdvO4bNdt5hv2qSii8FjuS9eik4a0F3bYncNIQ20FT+6+f/9aP50Z+Ktt9
9ihA6azjI84QW+aQldx3ihyk/lVxfpmFIkEyRsymzBDBdlpl/vh80JMTy6HxCjUB29SsTHj/QtTg
fUhMLtGvtemTQOO/VFUEfaE35avPRzo5rd6NNC9J7169hgpnopaMVPQFgRZoqK+iKZNnKiGnrwfn
F21rAxvH0TrTtTaOVkcMpH27IZgwskQXMfC+RaGTsHVmOTl5SdhsKH3QKSbv6PCSkjToiB1jUUtl
qq3HWXsnGrU6c0mnRpnrpkiJ5nL98e61dgY+GFYz+KaU3Uobo26RVsM5NtCpG/d+lKP3MdXUptYM
rCs557j7rgRT1Q7l+NWsAki2n0+FE2VpLNNziZZJB2HpuOshNXNUIXFLpgG40dB08QWBjJX7Pszd
Jyk8bT8Yrvg2VGr2CFhYuQzaLr4w89G1z60Q84w42gqiyCHeiXeALuScAvh+XvYIuDzFbKQ/6lrG
Sk/8ba5GT4PmiA0ROq+9EZNcjoA8bptpYQ9xCCA2PrPNOPmMKRbB8WGj7ThHp/GkCyJ1mCCEkhhd
ba1eaxclPMgzX5EP/Cc2K3NfSwOjBTQA2crhtToV1men5JaD83cupjxM78j81a/51jaurwMx3MdN
6KwSKPU/yMLLoZo77jedkt4LbhDt3D781KR7/3uO3lbS5BwJF1X6bgBtqhPcAPoZYIF1+0/eVdPj
I0CJXkfkcHSH05RtCa0QPgSjARA7MBElV4QAfz6z57fkeDIh9Zprkpw2ifM4vMGik+CmZST9hD17
t4iRCwKfnHtPd6aaIg4nJhXbE4w/AzdHUv5T2Nz8gOnz6FSB2UB+wMDRsw2dKbSkX2Id3dd9Ipbw
68WXz6/yRB+CNwWZFXsp/sPVe3iZeh2lOF0peghjjF4y3Qpj35k65WFEynihlQN+oSHpGyxaRfST
AIYhWkBF7+rd1GrKk9Qbk05EoNDYjUEpZ2feplNfUu7prChwKIobR2tZndbI6ntVUsxQjS3w8BHn
WOvcTq6bb+0SRyDJw9bD5zdlXieOH/28rzTnihA+Df3wnoRhF+tpzpo2llm8iqMGE2GZAHS1vpME
eWavcGq9cLjztCHYVWOqPhxMLzv8XyOvCw1jfW/ULokHidX9wZcHPZ9rUNSf6YLz6/vuk91rKU7P
mPtIfADi/yK/ndpe3H9+3069MsBm594Z7XaM4IeDxAir2WLTH0Bf3XwNWk+7zkn42BeKaJ8DxfRW
SWAQz6JK7czlnXpiDioG+LAefdLjuiQNuj4p0Qj5RogDKgKuvq8r4stWuQ2llnjfPH38/FpPPjbH
puo6QwU162i9q0tY0PyiwZfS83zMgqavEFm8/nyUU6sqV4SSjoAEaJdHq3wcCd2VsTb4QYAv1GgG
j3T4sd2p+L7PvGmnHh40LBNhKyUiBKaHDy8TJlHaWoqZIjTkNZG05mPgtMV2EKGyynnsu1CJ5bdC
D4w/uJWUXNW5LMpn0zx6AyrVaeiQKuxXjCH+GpeVsczzwjzTyzn1wKhpUI/iJAT14mg9nzCyx31m
sNA1QElzT+YAWfXS+5N1G0jI3MGbNYfe/DvevWkVH+HCrjiXToBZVh5hrRt7rGr/84lxal2kaclG
EgUPN+3ontUhM1KYw4AJK5BXXRxk0Up2GpVXlRARYv9yQl7UTJ7RuJw8/M9UUoaeA8yOZ0lVtDiH
NPaWsjNx9VpF7dwG7dg8sjja26Af+l2DBHQzlUl/I72ouM2m+hze99Q+j5AtFIUcsWZQxeEtNome
LbWBtyKTgb7ONK/f9LZavSRNEG/GqTB/qfpkfOec0BAO0WCFCJPWug2zZDqz/T01qd7/kqMVLyFy
okqjiQ29XXUY9yJ9nXjiHIzqxChoxvk2UDOgtH8MUQFjYYaY39leT30agVswJjwfWaWdebonxmHP
yu6Zej67guPGb5VrepU3rebDjssvh4Q8LMj+58ivJ6YuTV5QTbO8jdbY0aeIhJVaWEQ4+6arCBZN
e/wJab/YCPQ5NAFDCzsWeofN5y+Mx5w4+qYzXaGzO/B1SWU9flI6QWJhlGm+rCP9Dq9RtIaMOSxT
fN/LDvD2fkqGmmCVaJwpEZV6ZqacWMmRyVB1RNQ+S4aOrlpEZJREYaj5ntaptzkHoZVTiPHewaL9
+ZWeHImiGFtGOkBMmMO3w/W0Kcxwi/uycccLIoLq1ZTWyr1qkFX5+VAnJgxKGZiDczPXRbV4OFQs
k0oGsav5I/KyxeDYEqdOFPifj3Liy+RyckNgYVNLof5zOIorrEAIKGOksDoomTy7iZ7CxO0qPyDA
aU60aKPrSLcacx0WRVqcuchTW+SD8eep9W5Ft9Mmslsv1v1A1OIVp11305u4bad4NnSWuVlsyD/K
V6biNFgG3EHbkHBiftVj5QIK9aqMAauEZtj8/Py+nLz7njpr7tj8fiDkyKKfkpIirR+VOUbWYcx8
Z7T1M5f/lwzm8NVh3/2W/zy3zDkKHV6/6nTSUxqSTwkYI2nIAaDybcIEaWrTd2PEqJa5It1YvUt/
DK5M9EDiVJn6jRZ5qIC7oLgOFRoqyxZejII7X2uthy4WSkgMl1tcDd2EV66DIWgv+jp01X2de/im
QQi69i409KRax0I4oW+HxMWvS2xkz8FQYQzGzlYSzqGMxIwG0TBup6kbOdS3jR5e5hHOwwW/YRzA
YowEguVCGdNNHqCo4k6F2FpiMSAgUROO076mhw0alwZkxyDcxltpMosBJxdm5q5AvYWXo1VNj7Kc
EqpqBaTaxeDWBGm5vSnDFZFnQbtP5Vi1yxiLBW67CN4t/0rZZgtdOtTL1C6V4YL41Vz3ofuU3wWk
N31bkJxTrBuNshqpqonlrESP2GbR6E3lbjJtTCM6MuXsQomkYW96mTibmeGW7V3RNeM2RXBZozyk
XXXRGE0W+uh3wnDZm5V9HwzYW3xzaCXuRNeLJfjyBMJ/2cRW+miE8WA9pm4z3emWHInqzQYydjh3
KfU66ojvAq+iOeQEkzH3pFNswAwEXeOqrJXqm2U15KHpjthXI7J/ctviqlxmktjCgtJFir59rJW9
0rNfgj3QTURFBpa2SMKRbHna4K5DcJyR9BeZTggjXsGmgecYm62vuSnl6rClobzJOjsl7CYInMvE
dkDZmMGkDxtii9QnPcyTcdFaqXEdh2MElSZird9R+EmMpdPqjb60hyirL2ssRTpO60bM9t6uvvCM
AH0dPL8Jqmg3u/q0oHfqbe9CJr7RnUL5SvBD/40MZRCGjqRrACS2sH+MzNgX2y3kjdCwUrr5lNN+
VqW+4KSjzubIRD6oJkhhgK9C7p0Sz/wCjY1G9FZYtq3H25oPON3d0L1W28ZTtpIgzeF757qttUgA
NuGCbFvy04h3yhM/61XjdSiIM4N4YiSbXhHKa0kCpwkkA78K9ICCGauCxvrCYgk3YSqm/MnKgbGQ
tEexZElBMHpOksrdwVbNfxN5E99KbeiTmyB0zKc0BluI5AbY9oKUnkj1gYoGghmTo9TNvRYPsAwB
g+wIQGuIqbTG+Kno4XqjlJBBeTvopPj5QHTrbDl5sfhlEWhTLtIM1+4icKr+uYUPWm1rQFzpyklC
64moPNlvwPsH+pI2knGTRoNn0eiEhhihp1FWbeZNzSIyR15KYupyyEupV6krRzgELurK5N2kYaZg
bQ74ITHWpHCR8dDmZMRR+yU46gAGNPofcEkUBXyVFcdk0aXmU4yaP1y4TjURiRMlceoPaFDECq2U
5u48rNKqH3suG7rCg4GzbJopvtV5l+EfA1Lsln2A1WCJlb1QQGhlxc4zYwJQ4qowaEeJrqJmDaMw
WmRDDXpGDxMClTtFp4E8RHFHvrCaFpUvXatPrmxdkdYynoQHi1KJSAFR4HERD9UYkfA5uhTfdKmS
FNz1eZlsRk/wdupq5ObIvvsg3Qppd+B9dNy+ZKOwKND9DlqEXZ5R3A2Da90rkax1YAMTFm2gsFKb
0ZcxCVFdg7E9QIM7suBQoVig0odCY5Wp3Ay2AA1KK8ye9nnfFFri51Ay0Px2FrGGJMEOSqA1P5DJ
FYNypypyssG0ge9VssdySF0iuIEz6rTW/ndR47NzUUn5fRMX19S+vHuLpejB0oVCOY1k9ZUd29k+
gYgAuUHGLCwQqUTt6I9jpCX8MeHrjyCmKmZUVirFmT3iB0Goi9aDzhJuAQr0CGiMwy9diLixhxNi
+okd3nO7gBBowQhTS818IhLYmBai9o0g/cVXiXzPRCGVAUHuwiPDb1l1zePbF/5/vLr/C5HDu83O
B3Lh0++m/Y/FS5EeGHTnv/OXQdew/oU9FVEm8kwc6sj5/jboEsBMFxKtzqzJR/Mz6+T/phfq/wK7
PAfQzC1RdI/80d/0Qu1fc4+eEgTHaRT2GOb+z38euNOao//93ruKwoWJ8m7LBAeZsw3CP0SplBER
Ox5OJBs4dhXFWCw0L933gfm1NezutooxmXaUqrd2zbLTS4dgTPJDL9xpuNUzUa6LXHWWA+YKwa4C
XBL91stOFeZGVeiBeakx3Za2OWwHMpQJFBx0c0Or0TdadbygKKuu49xuwTcBLm5a2h86nSCQU2m5
6gq8RJ6tOAukBBdizFrf0OvSWhtRq1zLyfmqdIj3qGEp67a3k9eAgPgbvdWKp1QZtduyM5Q7fbLF
bSdjdc9WP7+0eiJKFmUx9saS5Sp60vKoecZqFgHFmlaJ2DRudxUM5cqhHZF4/e96BnBFnfMlZDn2
Y23iRQIOaud9jvFohEUnnvX4m97F9zAVLyNL7PQs31gjRJhol75AKiSYYLi1yuIlsOvnYqp/CAFJ
R+9WmeNdENd7WTrDOpbVrRPat1pY3JLy2i4sY9rKQHsAQuUrdrWxg5V0bgs3uY9EdV84SGv1wrlm
M7HCzk8gu7aisXKRZsOtdL8lseMbcUCsXbZxB2Kmm+GylzVWjK7CYKM8163dsXrmd/+XvTNpjhvN
uvNfqaiNN0YF5iHC7QWQQI5MJudhgyApEvM8w+H/7gdSdbVIVYtW7+z4oiuklkQSiUzgxX3vPec5
bRNcWRNMSEOLH9sRW0Sb3RGVeAgTYz/1/kNSzHdDk259CVxi0RBIJLtBZ3iEPl1MQQ37wSfdNaAW
MoqHhly4EVuqJvjnfV9McJNiexAflPQQVK/jNK+KKj6QCX0pF1DSyizYG4XljYS5OmYg72Hr80oi
8yyUsreK7RXBh7YuWEeolZuqMc/liiNiQ5wJNd0EZrydY83R+mTVxudWZLPJPO8Cza1q/4kt+pfc
mFdCeyHI8XkcJu40g3FJSJ/caPKpI7NUqL15fujzLUnWt6E0L8F59aqfwFCJ8lNZyFSq56oEVQgF
9dqy0jX4ixySTnsvpIJXC7PXBMWN5l8XCtyg9LKWfGwO47qT4zXP7ziMTpEQbAUwIDUhxBYDL6XV
jsSOHOXc9Kridm7u/LzbYp94nA10qZm2YTblQr85m/p5Z2TqY1QHp9BP1qOYnk8C9Y5acKQKM3vV
Nk6gpFsheWx6aUchsdFKSj9xcsaJq5NIHLs315Usn9H9Do5s9XZZGT5q8hNX0H6uG0/qxYdEfojN
Synkc6rIXfMr8rqHNx6JF2IyXOU9RD4zXAdJBeJH2Rr5fS5U1I66tqcl4pple1AGa8em5CbqtFXT
lvhqzxr8a2bSebV0CWH9TooNTx3OTJgg2h6kMJG/xrS2pvEAg3pf63gU450YpJ6y6Md5iBu5spaj
1m2a4NFKCS3Wcv9iSocrY7n5QtO6lvpN1V2q1WuG7V6JPQLgV7kWe2MLhRoz/GBu9bryTLE5KEXs
6aV1VtABt6k+itwZ4tEuSH6BQmLXhUHpBrRKyc41ob5PDW0zyf4NJbXblOVBSDLAX4J10ZfaXtAv
euLijVxeF1awldlLDfM6z2p3yvtNozWuFj5OqnZq2garRpOuh1G89av+SHrAHZPgF8kk3qeMBore
GjBd60JT0vQi4pyDdduUsD3KjRrsgHOr/YK9Ue1OlvF1xCOEQtW6ES3xpFg1aT0dlSPViVMzIrZ1
KfVG6XkyJwqheRVYhjfX64rLlyofO05/K4vssurafwv92bHE2WeTm+yRJ2xJlTZscrH3ZZ5/KTHS
sKD7sE9BMYmyuqvn3tPD4QpY4bBKTal3afNGTlKm1p2Zlw0rf/lo+WF9UMO4PKvbtHIaQ9yzTT9X
hPkAsZ1d0CBgEBB687zzuVuZMIVrNSKkHP+hL6UH3YJRazZdvAcqf7FQTuxCkrg4jE3Gt9qljoG1
leSHJJ+vWi196or+2IBD2FdhTfHd5uJGS6T+0JYy5kny244qT55LLWvk0zAp0lEW73GcaY2frshh
Ww2x6ATRTRjoEYrwIOXaraS1GRleY50NVvSUwmtB8pDNYNmAlgfNBgHWRZtBjoun4kbIZjcBc5Uy
fdvnayGBoRZj9GjHhGRhdv92U/sa0+1hb6WitcEJTJRmVbhVEN2x5qdONl3JpGGTvbhOxWIvx+Z9
FfY3heoLdlgbN3VUAVziw0qIYwef1h2y/BRlABHkyAcYpNGnaLJx18vFF1ByL3OnXMPU2efxUDl+
QHxwLp6TFA4tSRLvS730n8oaCC0JH3YbcXeMu5xwD3IeISrlTgGfxwnZC4CyQxjR5twgQ1cjz2E7
JWY1nQlJd5Ev34EHbLeCEgdbUxrP4vkJ5uH9MPFVMu2IeJ1lJkAfrBp5LHwRsStlPYELwry28mpY
JYEy0faYA3Ke0mNekghlAYZaOBZ9P9+LnfImTFVtz5KF0DXGa6YpgY8Egp1GN6oH+j6HJPWvpdl/
TAZ/SR0+9rl1j67wabDkE3osT1HbL+G4reTLoCD1PVxAvTyUroeKBlgsisJK0XoRsiLbMbkQo/VQ
6LkdlmQ5C7HAnj/pQHKNg8LynV4paTDyyId62cPTr/u5WquNVnn+8o6l1OaObKW+V6RSd9aGJvf0
1N7mFQgA0qv8QxaHis3cPjhEYXIW6Ty/ezOgIeHT/BDUqn9VhdbwTMZVq7FjIgIXyLQTK2p3Rht+
yXWiCaxkPmC3BPk3RxCLpKzf5r6WHMJGT46ZPonrSJVajxYLYNCmNcllLhGL1hs5qwFES7zLpkG1
NLO9080RfKfarAc9X6eKoDhid1+OD1WkHgJSsJ3M8k+KQSqfAvKB8kJjnTKvhdY6b9J6O7KMKOKw
qRvUImNb2+SYHYPk2SrYEELY6lxZm47mUF2hRyd3WwAqKSbCBcDqwFXK7Jq95G5id2aGfu30VR96
pZJfVWN4mPNYYmFrU1C8dbnTtc7c5y1BfU4rKMaxBNh/xuQ0PZE0zuq5xBISV2ipXiFN+QUQet41
ZVeK2oUZTOZ2CMv7FvSsp0Qb4g2Fy5m8iRuydabZVqwyFnmmDR1CoMB3x5RPfKjabF1labMOK+UO
fK3h9o3w9t+zwlIkoVfQaSsGCcXtdiKPgt0vDZBK6LaVAHNvkeeO5XQm1/Jz1GQruZe/dBSaSJkc
wuq/7f/+a7v1O8FlP9tunaL25Smq89+2TfqUf2m+33V9/dZvuy5qIfWPRT2ApwkF9Tf60cBW7R+/
C0zj/jA0ZAwAdNg+owX7a98lyMofzFLIx2VOvlhrRbZLf268BFn7g5uZESbfxN4MieqHjdZPN17v
tl3L4ApBMpZdRKj0vVGXf9h2wV4v+y6fj9oILo9GvS3WEHahJyerQKC7+t2bdPq2n/t+n/dBhPV1
UKazlVx8bAgu0TO9P16t0sST6DceBULpbTFUU1eOitDBckAUhfwoSmnhFX5L8eqfsuyeRHfFrit5
+qRx8dUc+a/9Ji+EhGXGWuxgAU8tGY7vX0gxs+0bmqI4lgqE71mebT+PKlsitn1fNU8NzrO1QvvN
LkCkb5imvAUNlSjeXxrDnXbMDXpThZWvkW5f44UjDS5TpUtZ9TctUk8vYMKAC0ap3Z7mzgroe7Sd
H2S9nO08GopPrMGIBz9+kCpb8a8TZnQxKqOs9+dTalWYaWMlk87uEPFHa6ubbOVF02M7ajwsiZ24
UdOdmmyD1qtbRMcXEf22k1Vu447nwkYTHP212NGhArLelE+N6c6yix+OxjfnWzE2grZ6NhWHOOIp
4aTsmumUGjawIOiYW502j8HQ5jJjpE4fjm1T7slftMROBAo3ez7C5y3zDXvex3RyJmMdNTtpOlNl
Z6i2QLGncyu/1QW2tcVLLgFg33TGFsChlq/8De1DA0xqurL6lSWupWzdmWul9rJw1SE6N1bGsBo1
L9XBk+L4cEKLEMBVedmd6sCDqp1elDfGg/JghfZS2Z+sgQeUE8ARbe4S07biVeHjYrOFA1Xm+jlw
rYBNli3dFRfCnWXa4kJLYZvo+YI7NS8EEPQyOrOzWXHaF+Yalc/oYJXtmbA9VtSA1GxLFLKdZKTm
0HG25bP4zNhqK+MKpKzS2f5rw8OWFBr2APvgmU9Nu2o4qxiXilNltnGt2PraX6vrcB1XdngW3c0B
ONXNDG67sK3z4dbzz6xDt/ePEy2K62LfeulhvLckWz1DzA3evg9WwTNtE9OZdrWnbf1LCHwjRPDQ
GUsAljYYUuVEy1wCSQw+2E7OrYd0LRzmh+w5PzO1dVauFlq4x7NjPbwB3fIv0sPgWAdrG7riqsHN
4JSP09b0xlvKeofKwOUct8zc6bakLkVoSL8jc8q3+I2NT/wG+TgWt73paLvaDrxiT0+Zm28+xWcq
+Oiz+YFwYSfaVouZ2uk8yUm+JNviforX1iXu2rV11rvD1nrtj+nR4mlrC2SGHucnbtvaDRQYazZb
+OgkuflFfqFC/u5WI13mxKErrwAmFp3yTzPkfz0Gf6cj/90K/0PX8eE1e82/f/Z9/fo/kYAq4D9k
6NiFF4Hb177it0efKv2Bj4PRKK4tOo9L7/CfHcel+fjng06S/2Agz6MO6x2hO7iPfuE59y1s8V8L
PvIs/oO78XXIj67hB5URbDWN8Z1uFyQFC2slpo11mhM1ZJkIWivoSbodl25RUDVCdEDWmWlrJIDz
uTEzOtnqoJ+X0ChZqNayklcIXOO5hZgiZwyUjSzPHibSKrh5w2C6Y/5lPJhFMpMy4CfFnamAdLM7
krekEtRnIRiD0zHYMmEAKwv70q9NtYfRXSMQIpgimSZ+SOj3/Y2kB4RxBGkVKqUTNXUsvCVpp2a1
o/ahBLVGZDqSMDcS4gWDAQyDh5EYSAIkboWx8sH0Y3DPVZOHh1bshOEsHaI8XM2pKIPcTac4W5p9
ZnPSxEhXt4wEQyW3p7kmJKKcqqR4MlsR1bcZ6kpA5hftsdCVDIEVrjYSjUkUFI5QXscD+KVD2LUt
qRE+ZirMwUOnPTFxNsVr9tsabqKkVmYFxKkWCUSSxHVcZLe5Ylb94zQ2Y31DlswoOWU9ZgBNh9zP
lvEkEatkdeDQzhzm9cp0nFPSEi6s2bceR9w65ZaWaR+ejcDo9NQesEfENZsrYfI1iCe4u2Qn5ofB
1MP2XZJFhfMW9LUf0AD0atq6MpiYYmCQBEA3LusgoycJcIcS3TeMgmheFikgbf2bGDE7D11rnjqZ
CXhehuGNQASdjoKLGEweT4GS4ZS0e60dlfaQVlgfAawzEUpe5D7toTMTPQyGOWtbNdvEullHb1Wn
CvIVW4B8PUdGzcNAsJIbXyzbJ0x4MWjpFKS1lbdsykU/TvcVfqx4y5y8zs4MbD7sxnJDu4dQUisb
DCx6ucuHTAo2TShPvlPMLIRzZ6UXA9GNq1a1qouy66C96iEtKLsZdOmCPVi7beV+cCuTZGC5HKz7
VszKZ/j753JdGndiEAsTaAtFvSiUOnuRmcZWjqp0KhglrPT3wMjx0I2xmt6X4iheVQE4krwvrQcM
b8FZEDAjXmklTVan0qyCYWmXe0MkXCllP6NlKNL9FKU05NVJax8HbSwv0nBQH2W15jkkh0C9yMaJ
iJRIZ8UzB1NCy8AWMRvkaJ/kouAtdGAlL/Mt6ga8Yg10dHOkl8Td/EYLtXAB+NIhnMXrPm3h4Hey
ftDbmB+hyvVlYOaX/dcBfaqOb0Dz6/00FbJb5LQ6uDkSooyRJPCkpnR0rFGL4TLL1cLRT+JMd9M8
EXU6yqkSOglBwcmu0iK67BFFr7Iy66E1vd7ym+SYitIYu4pehtk910E8fFlgSZaTNYOPCavP0mqV
aYGgPwRxM/HxTiPhQEQjaDQowtnPV/kMC/M4j34zOwK5Vsa5xQZed8ky4dlbzEn4ljAS7pn06uVl
r/fWaRyj+tmUktZYwvWMkHTrVm75SVFxYwl4t4HGozyAW0x6371lYQpza7GXRBxj7VyuikmN5VMz
tGHrFLFE71cMRPl+kPoacJWk0C+Rh5Io4qSOE8ML1SLKn7ImTOpdog5FvBHKOZBcQkLBxONEC5TC
Hq0h7O8UvTJHGrx9IVMdBXF4qEoTfYE/1s3c2rVf6emrMeRyfFLLqiy9VinqWqQaqqf5in1xKzhW
Vcnpvs7J/MtXDdOswFb6HknBd0+4v9nDfBQRYURiW0a8tQxTCjbbhy0MuHZMOUbnEzTRkjmfG5T7
q7Ks25f/4DjskxDeIkMHbfe+oteQGsyG0vv2TG7BcxkO07NUh58xyJYN3vePxeVsGBzTcsAgQpLe
hw3gDH8t1RHiLCBmZQPQJKI/mOaXdHRGuyqT5mzyuSl+fmo/iGKXo2L009EVw2L7geWUDrll8gkt
YZeICVthVEi4EAkYUI05domtjdbsiclyKiqrAvFdKqldspW+/fnreL9pMpTlZbDtRRJMGib2pw9v
MfmWBunaxB4FeUBfPA4OPGqZGppTvf35kX68aNAVLhZHIEESijzKnO8VcSbrZlRIZJm0QW5da7Mv
eXMzfSbq//F80GvKDHhpNWCW+7i7zo0s7knxoE1pcT80ltyswiD3D1M7lr98FzCQhlmp8s6RyfSR
BDVPGnoUPfcptn2SoJGOhIP8mU/2b84HrNLCh8bSs1hZ379rqa6JdDJji/aWT/ETqCTstL7ZnuQk
bT8z5v3NR0Q/hWsRwTtEvo++HrD8eh9g2VsM2veC2NMUD5Lok+vg786IOhRdK9cA0+4PZ8Q2XREi
dbDsWYmL0IZs3yb7pM9n6qoCeNfqly87HRDcYp1cLJTKB4uCDvpzSZlkN6o3nSfX8K/w16buz4+y
vOjv1xB405gZdVQC6hKS+ZFnYiDZh4ukWnaoMUJqesZpesfNXQt9tyty8csvH45tAV2kr8HTqvnh
XjJaU4nKRjcYzQrR3UiHey+klryvO6s4KtOkftJc+XGJBP3BvAluJKsxcuT3V2EwM6SpGjbZhhXq
dtoGT6hLmWL30nHSSaiQ++yTI/54lXBEmmQ88FnmcCB9OGIUKGQAcES4n4U3GxWNf94HhmjJZ4jl
vz25ZdFQsMwgS17uiu+kupqaNz0eJMOm+ibzIhkGjwju7towEVcEUhzdGM2Atu7nH+HfnSAXP3fB
wiHANfb+qLWeBqwgnWGje+/XApmUrlwmldeUdL1/fqgfb2vYoqzu/IrEhA/y/aGYgeU+Ra9vS8hD
9pFgLHVm029+fpSPt8DyJMFzh+ma37gTPhQFeWuS2WVkXPNpHz4ndSKAAMlyt53S/jxDjeD9B8cz
6BqrsGKWBfj9WcV+kE5mjGjFMmBLhSpy4g432X3PstLZTHmyT97GH68TagP0QzQZeXBLHz0IUTcL
i3vLpFeUo83LdUpvOTSSa1Uehx3MCmQNk14Nn7kA/va4rCricp70zz+caDv2Uj11xH5VQ6Zep+Uk
OXlKWFVea+3LBIjgSijov/383f3xmpF1ACFwp3jA4Yr+cHmqkTUZQmNZy4CSUX+TisqzjGB09fPD
/HgXIDPAk4O/gfEAGqv3HyLzvB6msWwhMCEUCozNF9agYh1bo//JCf3tkfhIaLhwMHgH74/Ux2LN
MBOzUyFKDWoL5lq2Ojd0fQlr+cxtvLzs7x8HzDNg8HGRcCNQ8fzActCDupN0pJeFn67ldNYdoTFe
hkBhoKWUn7DxfvyomIIsmbcY3mBpfQTwxEZR+7OQo/McetERR5+JqVZYn7x/P+gcl3xemUWZM8Lq
hyr2/RsYhuWYhnT/7cmfB3/V6QP6kW6Su2mlC0VuERho8p7GvRHeIy+oCV0RCbW0FSE0Sm/i9tAW
wKyaEfOdi5+xkP72TVhKCmZMzHEW1d+7RZydpt8onLVR6pWj+8jaJt3/jJ78462oaRbgIZ72jKVY
e94fxcS5EpodU/WQlPJDAWbuFIgo1iWzKa8mo63uI1Sin1Aufzw1oEaQbPF0Ytrn/N4fdBAMvwN0
ajJsQEcUalO2aqw0/GR1W5bnd5cswzgOIip417k/PsIsjJTcWGFsdLue8vpFi6ZEsKM0oRMVyVlV
rWrCbIVjWMVEQGjAxj6LDvnhloEFh8CSWg1r7GIUfH+WxtxEWauXHJ/AoUMXzLQt1FpCtphPiJ7m
NvqMSLL8xA9nvCD1iF2hiMaT+2Ht6Sy/jEKWebsyQjW/Uf3Cn22eHYG6naV4sD55Pv7wMWK50dn4
ALzAlS4vqdrfX6FySZq0yijSltpBXlk+DkNwKL/8kFqOwopKEQ/WCXP4+6Ok9dCbgLA0O02SBqB1
Ia21RG0cqZAlByFl+aXytf6ztWG57t+/lawHDFGRYhPqQI34/qj53PpYcUgLS6xldCqN95Eu3eaW
cTTD5lrL+mcVhaJq9Ndhgejx588Qaak+3x8d2yGGZ2giCxTv4w3StnM7SFOqEWml1a6givM2DOLO
SWZtPOkVbTSjauOLqumGtYA/ZtM5GgKULz9/GR8+X+pHnP/Ly6CiIyDlo+Eylooc18CcObGRE+Da
wg2nF/6L7rmvR2FcvdA7VCyJ6ofFIE2CaS4jArGZdE5OVIVEGsyJ9Mlb+mExgNMJLpxPkjwWScem
92Gdi3IZdII81I5FwCbR2b5uPbVNZKYOc/t6QkarDbHXhBWQvqGb0vnp5+/lh1tzOT7koaXkoRxf
QhveX0+aHJRmOGOKQtskXPLkIAeyUPRR9gRUUO2v7Ug5Gs82aAo4sKFE/kAF02mRBfmotwwMGUMk
vPXEECdxl9m6MZifsde+1onfXa4cbgFRcregQ0cPoX5Y6Ub0UnUklb0jKqaAFU3qrXyw9boxhnVP
NHG762L8Bnjhan26rixekEv8mCmsdSsVqqNaW7hnwET1vf5UiyBaVmqPaG5lyIF03etFFi4CXqOE
7pIPhGfig+iMFcwv8XFK5Vp040QqLY9UCoKY7JbKuUCRJ6rxt0/xv2aCv2siq/e/Tw07Fr9lT/l/
a35bhDHfzwa/ft+32SBuBPjldKqoJpb+zrJ/+TYbxI0AZ5MVBNsU1QYe+L9mg4r0B7sPUJwylqKl
RcON+y83Ai0IE1sBbQ6uLtX4lWGh8fV5/91VKlMG8JrYNvJw5HL9mGmT9gO+Iw1iBIE92zg6IOQ4
BmXxXJTMqkM5ZVFAV63oN51v7mhO7gDAnJWxnarJHpCUTmS2+GCUkuEIOm4sZXwNmFdMWXBQ0Uaj
jC1M35Oip6aVH7EDTY4aFYHdq2rhxH371EeyU+FmTEiDn5vmkGtkYcPsdGS1esLBIMub+MqKz8mK
rTFEqfZUer7p6oVT7KwSXsNaM3eVeTpvGaUYBtGWThge4NB060p1MwVfmuu3jizZA76p1pti224M
IkMZYJDsjIDMFdVV2Z2s5IIE2ai49OM9RtKqcDR/tYxBE3oTazk5kj5qqdv0Kr2KV5jucMa9VTeK
eImcWLSzwOFXJeF5PB9SL/W0O8FfTYi7HxEIl1f0TpCbXAuSQ1ZZRQ5z9BpKl/kVEeDXVXoshFvG
DpjPZhuxH3oMpXBmO5XLsypei7XJwM1phHFNWO6iZUZpMK+26XgAI7XRu4tCwErrVZ2xx7mV5qkD
Zs+W1sS3tDJMdKe7n16ER+FxehG//i5+/X35NXxq3779Gj7JL+2b/PLP//Vv8RNT4bX60r+pLxpr
EspCmfVrgpvn+ZNnravkIBuxrVqkIZP7qnTAjnZpmT2mJH96Iq0/uXhAvI5mJWMjfZ8+qYrTo6JO
ruFeXo7iNmlJAV/bklNsw9kds9UQrK0abNM5iSSS5g3hCrueXpzXlTPO56gPISzxswxpza8dk8Xi
3Kw3BsOVmWmdnUGjt3PNCwUXaM7D6JgIYevUVvDt7yq+e/HvX43OiGbIsq3H3lHP7drl68ynQnVR
bBiP66zexCUDv3Pk/XY4uYq4DtDkGI4+egQKTyfOMyQ0FHNzu1Kvi8FWr6dT+OyjN25OWbQ38t2I
cXfvExS1CTtSjVGP6OllILwEzXmmH+Rt2nnBmm8vwttxvByVRy3fnXTRi4V7LtVAZZEnp4O48RUY
VGfJsTenwgOCTxwB7OQlmbvfJslqKpxI3dfIQJTxFHYbpV+LM8rTVSW4OSeMh8ew2+oMD54joMFx
ymCt+WeKf1YeCFodPcJw24N58ajRlrXALoSOdV63uzB0g4L725nk60Y4Nf2CU6SlX69i8cQkcHgL
r6Pj2cpbmfiM37wKEh9OoaczwdYimyas5eSqM89eFF6UDbJcpzlCrm0YR7qWcqiRIFwL533o8hPl
ydUCt5ncUeYp5e9S+ZBkb350h8HSTias8+hw1PYJN6HbMBdXRcwKGrt6QbM1AhCI/iNifJHli9Cp
hI0V7tM2dqTomXxYQt93NTaY9pBjmSqTg8Xe1WdyymuzWrc8iU9UsujD5FtU8tVlVr0l2ByDycnS
0TUoRy5nKoawhFdMeKfJAnOORD9uxE3+JUJETrnr4IEgMnWJFneQiPNn88s5MgZeGp9obI9b0soV
pj6OZDwm/uSExqs1CHdt7KXaJi23k7JfGL5paZvBdSjdqabGma5z0Uvy21y8FVO3BFZ6NJ/kmK5z
SE46ftV5N6R7RUZ/bLrs0u3c69KTOF2jAFBLrw8O3ZlxN7AeSnZxkV1YInAlG6Kp8PX/5OfdWXP2
9a/5u2//IrK8kiqf2/OyoJFn+u0/rXGa1+IManIzbFkY5/18NxHlHdgJg2dmdisw2KhzT5V6RDEt
Tc9c9uD0hPG5STMm00dtQvQm3wmii4Qu6rinKpCrIn4KRB2p+CzlOCiES6MWnCDYBqXAljDHobFt
YvyTmmEPTL7NaQfRJSy3tXaTuf7gDuYqoXMczx2J1L5+34isq5R05SXvak73jFhtIJcaBIH82bR9
jrwi43q2ZKwWED5ra100dtrZzLSt8j4ddC9d5V7SG6VNmrz1pB/i525wqqRxVOKAi6Me3BY8Hn0G
Z/mGitEwMMp687HEfaU6BGaP8n1Osl7L9iDoBWa6oxuZ3DuoFkx5dqdEPrXkxmeoLITqiTaVm+80
btqovVO10S3BYFmt5skGDrnC99KhfAu01ClhWsp0VOIOPRzssUS+8aXkmQf7Q5wyjRiF0VbRraD6
WdUdCBG40H6nO6I62fN8IRZM5IPeCSzFNjvJ6VRp2+S6K6Tlfkko1yZzpQjkBhW1OwxvQ3Aw0QoK
w1rXpcSOxBBwzUlQiDcJMaLYDLZX6hRdRFquuoJpuWM007EHr2hLDVnz1nk2XklI+AmDchNZxXpe
kRdjMD8og8we+tkTaOIK4yOOimMSSweyoM+NdLzNUv2LnKOKV8/D/D+oUs/L1/yqrV9f27On8n8s
Be5LUSIYCML2f77/I8riP+vfRQn27g9u3kbtdNG91tPla9OlfCs/KHgtlq/8v/3H316//pTrqXz9
x+8vaD/a5acFgPK+ryMXiDEzn39fga4LSs/frrrnL1HT1tFL+zff/VcdyvhyGYFD/GUr8mcNqv1B
r4J+s0Ibgbbs9zWo8gdjGZ2SlWYgYzyTjfA/a1Aia6H6U9TCpdd+pf5kN/l+U0/9yWqGGQuIEZER
yHnfbwGjshI0GkWiU/nWbFeZrjqpBc+QNB20k6kXy0ghDekOr+SpVnlX8TtMhXFGM1Z1i7bZa5m+
ySAsEhZ6Lgj6rujVI+rvvTkkt4QHHcVwvulHfeQxaOxSWgN93WykpOcWlp8nMdjVqnhZqOg4hcTK
HYiBXzKGX1mPG1WR3nRz8Xw22bBOU9xHRRw/G0miv5Z93yxSKVm6GXOrW2tahW+dfd6uN40Wx5uk
bMeQMYmY6t1tm1Sarcjp+ChOPinqSlY6Arq1ixBkRNI8BUlZnEMBprIo9ZdSjMZVGGuwc+om2wXW
0Hs5yIRzjPjhRo0bJAIlbeJlQofvTolT4ttq/XKckqtA1IoX6AoLTQJakyCL6rGNOw23jJITXAUm
h0Clyu/tJDfxm+XGXZWxDE6dZaIb5VGWmSmwa61GniKWiIqNrRKPme3HVbI2uvqqlFn2ekA7L1rq
u3XB17Cl3SVZE1xYWbltK/yAGcsqEwXHL5K11WduWkzboS/gjoW7SYs2RrJvhmRvxvhBldqpM5x3
7bYwFeR0Obv/wja1+RihUy8niq3YD2+noOcLimOo8rix6pY9SNk8a4Hh5XJ34qN/GMvZHcrAkcx7
1IDebFV2pObbGSsptZBgYGe0HDroZP3ltsU5qeh6Yks/SKGAvnfsTnk15Q9lrPMOK72BzU9COPfS
KLO2ijVKVEktm60k58mtssiJ0tw/ghfd1nNae2MuPo7kEdz4U3lFxr24Gf04PodgrwjFTvPjV7Xf
N2HscbN5RozkQ5DnBJmEdtWjIeICfqmTJj1R22ibpot2MVEmic9LzKpeAKrG3EnpJy+RgI0qUv6F
60BAED5KK15W4smiX+6zND1PfQOpnMy2p6m0wwg0f6uoE6ouUZ0do2qYRbbBuTrPuR0kYU4BP9zT
7zacryvRL7UF/l9bcAnaIFV6yZ/892vudZc//60Z5q/v/VMVrP1Bjxb/x6K7WZr6bOK/rboaPQFU
SEsrip4X1kuW1j85BASFL0159Faw3ECBLZzMP1fd5Z8ULA+EUfIKETrov7Lyfmj9gWrSF0oezwNm
Skz6P7T+JDnj9tBAjRhi6ySd2thDEd7HSvKcdSH+ayB6HmCc796o07e2wjtTzIeG39ejor1Sv6pC
gDN8OCp/EelTHGorqWwLuyUolpYBVI8pyna9Gh2nuqBg1JV1nKUnaG8Ghkt2VEkd3sSsshgiKLLE
PFa9X79W//8MvmdGBjZcYWxo0rE3AUP/tKD4X5fulXt5667+9293mLde8X1dUSBRa30rWLZf/vH7
3/7Iv6oMFIiiwsX7zczFnfRXpUFIo7Rc9JSlcDa/63Ypf1DoWCAr/+Uc+1elgSCK+gQBzNe7Qf2V
a/6bgOV9t+uH9+L74Qwhp0qdZrXkBJmv2bWmbQJ8+y5c0XkTtRHmiaEP11DRz7RUuIjV/pYyetUF
1MuaimdeCTENdbg4a+3Y9YltMBTsrOaYVE36aJoj3hhBJYiFmaQty4G8pvK4U2oswVFK9MEkUUuY
9aSei9hN3Tia31IteADdlHvTbA4HIfXZrEB9F9PscijZiGRI4y+6doI00BfqtpTS/8PdmS3HjWTZ
9lf6B5CGeXi8QCCCwaA4SRySL24iRWEeHYAD+PpeyMyqkigV1dnWD93XsjKtTCKJICY/fs7ea7dR
MFCWL6regZdNEWIEGTudqem7296kdElnA9n5mM2HBZ16WHqgDIkg3Tcz8LCabV/l2/tgAt6Rp+21
ndEVcUiKDKGWfWps63PaZ5d15d7qKXJuRycyp/MR+ebpZYMpdG2ye4h3N9h2LxjTfEgz84B+fo2r
Qo5gP3w8po4F6ztv18gxc2oOLzjY+mjGtdQ/YEj9iq4bXkaC9xRKyUU1rhfLqkMqsRl1VJM/grHQ
X2VafpbCvUzSWdIRBAli2VqBjrd39vDKWLilf8S5CysfXttF3bJ/MiY217I4WW1SRKIOPhaiPDYB
HngzWQ/V0Myvvey+on2SUeok2/RsOQ4GXvSCvKPa/9yK+SgKNP1YnhDSMwVFjhTESnhXuPi+jkvP
6LAdByqICiG417dX7op6aCzZO+d5CQok1dmrymSQR3PR4Zj1mn1Z9/Sz6Pn3B5tTGI7SZn+mz2eN
NLyPynj2yEmIxlRm50uWfkwTc6X+qas2dIAXg4QS4QhZ7iHL1rsq9WCbJZzlEU5JV8/N9YL6+GLo
lbpeN9fHpCntfK3l71KmAb4m7jivfJlqq9ujFwYTZ4rYdibvnAorpyDcuHDGcuFB2zho03wnh80i
XjDFjMyWvps5hg3W3dYszwKvuipy+YmJQswmiWbQiHH4Kzr1PUyEKLfIToIEGcrRisY6jac2C9Ok
PTb0LfvlCWtzWIwdrSI3khiIh9o49KgLpqo9dYkZ1frvE6VokGOF66tYEyQ64s8gEpAAG4eHA123
Xx68/lpP54PasDFoeC+LEdebi0zNurcz5wOOzlj4Ol1UzbjCQGiGpPjFOmy6egJaevc/uHJ8t8P8
37Gl5LX770ub/1c+f66/f9nz9X++2k3jN/DgvNwNoEWbuIZh3Z+vdiP4bQs0YQ69KT0txG7/LGds
dooIxeBGI2ndUuYpCP7xag9+Y7/HW59UuW3EwV/9YyP9VyXxnrv3TWFhoijQt5E7VNNNevx26t6N
XdbhGUmiLZ+HeRhMjNCbci1uyhboyDcn5SdlzJ9I9G/XESR2IJxtCjgYTozi+Y2/XUc6B/BdAnox
GvrGflyDIXvW2VgRri3H5oOv2eOwV36NXKupTPVM2xJEU5mYsI9ybD1nsPcQIUBwya9msSRlnKRy
DCANtvmNPSJk3aWDm2EKIKD8JO2haqKqbtVxGnUMj1kAeSOcmeo8FsSii9DG/TOzJzP7JUqE0QDE
MPPq3kl73iEG28qbwu0brKBM6KXV0URE7+vRqiQhagKJ4GePvWjpvGWjVoeOM2LPkHau8ARlbeuE
el+bQTQUwnwKLAKdo2Xx0nuJiIiBBin3GPHrCl6K42hba1UbrGpHTQwBDVDjdJn0ZfMgZ1GdGtXm
twlIpfwstxZ7isgBb0FXqo60TR1yqhZqY9ddTxNDztgYFmN6zb2ic+OBIeZT0gTOVSrSbcLEOvDo
yxGXztSXphsGpanQX611dw9Dfs7ONFlNU0hq8HLjFVDtSSExAVD6rdb9btqBeMgCgnh2dCZKXKW1
LiF36itLELAF9WTrmdx0f4b/YC7TbEFlHKrnqloytW/sheVy7MDlRFL3QXnNSWDcKC2prDN7cCTG
0NUYb3KAnBotyLEasHpkPg10z550GDXuOEa16v0Td20L/qVfgk8IctOW+4XXMir9Fu0hRC73KQX5
ZWKhMu3PWiU1MyrX3EpiUO9pv4cS3F0vapie8x7qNlONdeB1nY2zg81HTl1IPph5RywKTIdinfHk
dN2aHoZELXrUKLXcDa1iN0wrD4CFa7vTFSw7CEByqhi6iLRxyL0EblO77AgOFlPk14y07Tq2cd/Q
iFReeeH3qYLJ0fvuF2xTuREu5aJ/qhPseVu6VE/js53omBt6L2khltP4aKttqTKXlBR6i6XEjEtC
Qp5Y7OcuFLNrSUBBPVuTpPPoztsI0JxQICevjhUZ5uSL2uWSRtwm2rMP9zPdmZpGoDt3HYUdWG84
7noq8mFX+Iu0wpm6qQnHVOs+Wr3Dy8HqZ4ouwyIMDMsP0k7ivmo6xbJT87OvAlxkXVcMRdiCICzi
abU6ABhaJs1Qh2dahKNRyCrEqq6+BmPe0tf0S55mPsYnx5oVgznCIbyYNppthY22kGOt9CXQIq8q
B2NvBmr8RE/PQu+Zdbi1MJgWHzwHAwj+xtm/rIBHpnG6Ot0XbIQjTCRhjBAgu6BZ4t7Lhs8t+QPZ
FtMIUSn1VfmkloFdlTm2ot+JLPOS2F4T61VZRKR/yNvFk/u57WVzWFMjc84DbWXcQI9ZxSZxhvXe
ybrhpUy3gQcsSd36ALwdGXYzTz5lZJ+O2IzkyqTIdkv3aXWJboAF1ZsMX73l3suk/qktp/o2wceI
YQqB8LUTlI4Rr51v0gIuLK/a/Q8uv9/1d/+vtSLYsL+zUNdfMH19tyvj6/9cqI3fPB9JCZsp9HWk
l286qr8WavZZbLRYJ9GVBEQDoSr6q++wLdQ4J1jbiYe1UOf9q+/AX9moBbcfxEqHofhvLdTB24Yv
3QZvu+e9TbcGzurN0mkGIPeQouShEI3+nE25d23PzRwuFNLRqqPGkSwXR8Gc5G7yyuFsS9+6E117
0Vk64+FSY0QCc42vyatlosJTfmhPpEPMPQtK5th+jKrQZ1pPOzefp5dK75/Ank+7SVtuBHfowbOq
Mp7HII1WsymOpbuOESJW+GAJkMHeyJ662f+9VdTHdWOdllnc6W5q7ethSQ+i60+GX2kbzeyudY0R
nEf+KlgEO1gbYcOIi3CF6qFbpimW3eKdm0QiHixzWGKjMohd0qQfDsY8vNiafstHqT5MkMlVo3qo
dex2akha6CMX8ypZ/WxfGagWah68iE0ja69yp53QGhA4ajgNvaHtl2Ss49V31/2g+iRuG+tLY68M
vJA1hYWzISTS6VNetrdW0n4RhfZgg6jlTGfOVw1OnT9n6SdR9PYZL+GzoKHUpxneRW3Vrufr5Nd/
uj7+VmvwU1Pxv++nLn8UgP8ayfzXOjKH1+byc/Uq3/6o/4XF9zZ4+fcPddhIiu//QEv0H2ev/fqa
NBOm0W87L9v3//WQUz3jCsKWtmFttgr6nw+58xv6TI+2o+Xb+E42ifQ/HnLnNxP9JkYbE2mahxz/
n9U4Dzk6PCyeGAE2ggHNyr9RjaNRfDPW2fR1m8iXtxDKPl4t3xfI88h+vJrsHOc+ttYQuCl+blGV
/gdDX2FzBHDsfh/mMSnClRa+QwkEmI1OdzLTF2R/n+9zOELrzkbN+ZkMOeNO0o7I4YKstQNYv+/z
eF4VaxwGXiOJZ3+gznfMsvOPrVuCmTKnmQgeMqrwW8+ukP2lo8+12AVy0b9StaqSb0U7Ho8TWDuU
gFp5rzlyM/q5tAsi8IaeTc0B4cozB92JM16q90w5s4c+SQvEN2NggET3nY9KpRR68MGAyDTrXB1F
2Y4qFo6n+IPENM6MbMLZ39WBfu4v4OA/DAHxR4fKlP3Jn5SlhQy7SF9iwHLK7DL4qFeB8SFbgOcx
hOXHbnmll2oU+WW2gI6ELzxRc1AZVMgXRwhpQ6GbMZ++eBRJ0p/KqtGoPV1W8CgrFM5PfcWYic2U
ipu5e06ziFDDrzKtK3Eqbc77riu0QGdEngXZzlJl78fdJPHKrrbUxQVWn2xiMKTDre/0MoiE26cQ
Ztoge1Jka6AKGTwIhGnhQHocFGSYdCqTD1ou3Setr6ghRq+eXppC916IY12XaKqL7jQ41OHkJ2Te
GaGOfhBafpV2oN9EeudpFtoW5dWzt5v0AvSaXw2XaHuRbpn+NJeRlwruMiBwagLTZpgXbtGKJ7Mn
tiPM6sy8N3sNoVG+bWMQD/dnlevhyefk08VZi5qSyqjs7A5rGFUhz0V7l3tV8lynLoDEUTQ4Ibqq
Wh8qvzcSdBFtRTrHQoYnhyZEkxZSzTARAohzvU4ZYoimpQO+q90S1izLiSlOrjuayNuapvdiX7jG
KYd5kYRtn0FdbPMchUbmpsPHabU3XIA3IqZagvxY9kuTHwFTjM9lXqlLz12LZ7j2w+XsulDeqikx
LlYyQ81wdFzxcQj6ZGOhS3YuBNXWE3zsMrN2BlD3RzU5Sx1rFTEHkQ+ILhHNer14XMSdVSjvSSao
naMVBP4a2XWF+whQRvpRCzbe/Jgt/kuWT9qDzzaZzZA2aZ/5SMtNzaAJEurS+6g53MnRInIBilMr
ipbgZFTqc2RpQoc6VPZJsJsTBONO56HWKxCzfjJVWk2EBqw9nByN7s95b7oj02BGndWOPUHeXbIm
ziiRME190emiwrmhcr0umNY+ZHNpvgSi6l9rZXVGTB3OaVuKG0lg7mPlGOoR9kdxa5E6sBzYg9SI
WOa0VYdmKnw9NEkZuBUT0xroF4ZEwODMSBRmY3ErxF5+H0R5rQ+o1/xS3QSZHhD0PSAr9AYcDNbY
PrDpWF8o9JEJjoBAsIYZeotk0KK2hpqAu2Egj/J8wO9n7vyO/CHVFvbvxsCOYieznq0WMV6eE/Uw
3eOsaxo0iylpNGBpi+BGSstcdqKFbxL1gul3OM2e1R1IiqnDMrPFrc4rjKsiYJbOE/yTWOsKgapm
WYA+9PPQLRc8rQ7PtdfOr6umyht8PUtJZ1cb3B2tZ/eCsEgkccrstA45TaFeWCXArgN2pRWI2LU9
acHa9BGPADsOcqpJlNJgUT7IxkTTHDgZgpZhoUkZtgo0yQWO38WBGmGxD9XmDYWer/pQXVZJX7+A
7M45jUqNN4IUKFqDTuPcml5H03cuLD1iNAmuEAksa8E6rGa37WsZwWYy6ItzzycKIPJakWukuYFK
CWt9NczQb/NmiYKWlIBxSlztTHpzrygIcbrQhUzMe8YMpXdI0UHYZ7WV+B+1suiDsHLb0tlr8Hsu
ubEYEbsMl9ubLhMEcnuSi8QsPTG+gpw1S9SblZN/XNu1LM8hMmjanRtofHnKckVcvNaROE18+uCf
ksBJ0Ky2RqDFI0v2U6A89rXA6z2yXT0PBqWG+PZSd4v1tmmkRgCQBgA7wrY9P491XT648EbGs6YR
3knYBiCyOpPjy5Bm6mri6nUnksuTOpyCq1Qf6ynuNR4nMGhFUuzEmKa/SNfaVu3v2l60S7FhIthH
dAW09Y0f2a4VfVk/gwcy5EgdtSQ9smp7OyDNSWzmtUMYRVCflnzy/my5/a2K8b9WDv5f2+dZ79eE
Y5l8fjN/277jr56s/xvxutjhkPBQZ30zYjbN3xgTG8yRt2ErAXpcyn9UgfZvDKQZPCM836bIW1H5
V08WXBW9TpfvomtFa9MI/k4V6PxBYfj2fqH6ZP4NfAKBD2Nmj3rz2zaprTJByTIpVNhJfjVZhUkz
yUGFgOVaP9AwnSeCS4Xn7yrcqa+EBTUiKhCaGbtMl/mD63euwRTBQX5tZ0JGiz3m9Y68VQNNiDms
j4atZVbk9BuWEFGPKSOfP/aiYnbMJhrMuQ+ObSm629WqyWIMsoT4GOG3tJ3S1PBvRs3xoMLNppsA
pmqWMazNEvWnFSTGl87g4uTABu/zdBEXg1g57JTMBTO3tvX0o+eU3hIW4tU0wOaORUKwB93KdN+r
+oHKbK97zpUJ6Dp1oJiTgTMr/4PmpBcFQOygkjs1FXuBuNZBr2smc8ymLMaAeSZqBH/SOOPrsl2R
W1Nczo5+7HzqUs1zrOF6xiT17Jj3fcC0Erwk1D2fvO0AgbjoY8IRziSpd93gXQry5IHZn9oOmHUx
3xCu3IRaTkaVwXeOngq1pKVyLDkNPr5SsjVk0y3bf2Ane/DqU1+nurIWvoWKXKRa1PLa9EbrMfGa
/VJXxx7O77yvugHZjLYb/JUUArSHZeo8md0Mai/LJkZEOXmwDe57Z9c0NvZNggseNEslj0bXsOVF
CqC9KnOxsbBni/1h6iuqV5v1I5xxwiFytnoQOUaazVRPbE69MKAqvMv6vr/MMdlkKHkt+2JJec0P
4GRPZQFOxcTjc66KCdWx6abZLVaB9A5pWLKgH1XKDVvZ5WwAqKj3vaFgUtVVStRtJq2MXla7tLS9
jOzEbHY8CNeVceEN1Y3ujsteXyx9rxZN0iOfP6qpK30UFUJBzyI9MnAncVYYdVKGpSa82DHt+uuS
qurEnT+fDYkO1tsRwc536uk4ANeEvF9Cma5RVy1DbRshFt8unMyquCLKZ40T0b4kNnuLfBbjV9q/
Zhh0NgxtUQkmZwbR2ece7RT63MR6U/pDUUZJS3VMvd6I5suAAeoxVUP7YPbeWJ8BxEkIslJWcGOV
Of6BoZFcYHo3/Zc+sPr7eQ3KB70dUCeLyXGu56lDLLKyM31qUpiSxEk6z0vNoZFq9Qsp2rmsLxwr
J9aIBiplSaV3zpUQORVBa9TBi0XduMmYzeBuCarJiKrKowwiplI+y2Qd/ShdEsV4XPRmE6ddwpSv
dJnrRFkbqAu7GHIVz7NevErbYxBstnN/IZUt9IjxC7/6pG9A/rI1p/SiKe3qlYaUevGsXk8vjSpr
+udis0ZFqZL1odNVDlnc09rxkPp22e29vhH+mUeOps3MoBjsHf+K/jTLxXrk5uF35O2ErwGL5Zat
RkI09XtRz6A5ieC5KKsxz46FXrsSbplXsOetK4f9JAa+m3LsR95ARSYbCikNrXkKdoL211As2pml
UWhcrLmfuUwJYJ8jQOtJHQS3povLVQ50fSriiux4hhwlwLplAo9AbrbIuJIVAf1oTAbie8TMnEZp
9WQHjNubpkrBOSAtUEl6mRg81jtOVYeymgqTWQy33blttAxg7Qa5OfO8TN/kyFSZ4DTG/pAVcDIO
tgWkez8qN9lgW6PlQhVNjDZObb1tY2U71KJpKtVVZsDTiculIuyUN6zbxIHdk9LsrxncZ0MRf3Ga
az94YazDiFuObUVmySIsDCtDTSNflcY6RznuqSayub3I6AqkPxzbUQxGFJR1niJoCLxHMNjBepZO
C4rzXvlC7ruunIyjqdcrBb5IO4R2QY1hAAmqVp1by2oF55ouanVR0Tcr2aaj6EhG6Y/XJIJal0uz
ICVf4FwlcdllSXPmKkWgKVnx9Np6PKZz7BuiNWMoiMI4WDy37OAyvTRjSF+KjEzLddqLeRiy17XD
8Ye0VLbLlYdnj2J7MgkfXilXj/rEbYxnoPKYGCWtb8fWhFFr72xBQ0zWafAd1ezUnwN66ReiQzod
gj4fz6ukdC1U+xakT75xMvbLJEuE++QxnNq2YUsMR4xHUuoDuv2hrzoHtLo+4uwsVtoalTuzAx20
wn7qkVMlcZ5MBBnp+tIHyBqx4hC85p7GudUajD+Fe6GkU+Y7MjAF+oxR2NwAABWK3TrN9hwmJhpI
LECUv5HDu1VGAesOf1KBqNt1szdgnvGVicwx7f12Z9O5aEKaC/JpGb0JQX0rALIYWY541s9F4e2Y
SBl2LCATGow2s5TNo5UiD3OFO5ckoHQeFNRybb5U0ISeR7YaWdSNI1x5SwrnImOY+iq7BAHBhJUZ
E209iXFnJx2OS/NjB3eadmzqJkT8pfrHwrHACKdlWZ2NJSLqXW+VywXpg+rBtissz+ZAbK+Bs2on
c2U+O22jV2EiFDFZLdF251ORyFNJRl2Ji1PU5aFqqiw7EAOs3Syo7TIsGU3yu+PdJw6D47Syxy/V
TNjOJRmB8x3Lk2XtzKRMwfi5SfBiCw89krsOy9WyaENFVIAy73PeywIckOeQP1WOcPo5we5Hr7Wt
F6sZGnZnyhmIY9RV++LXvkRownTJOqB3InRD6cQsYp/y9WPazeD0KvJgHhdda70oo7GMKWowXDq0
vvXVEcr6Al/FG3Zah0XJZI6Ux4Pt4appFneyQ0TTilcfODC26jA5vibMktCmtpOJP8xxwGZ2a4P0
ug0G0iR8JNK0rIrGu22kPRthsBYAhoFHuKGnRi7f0LnTgDdf5yJZrslqpAcUKmyByUbwDTqDXlne
Wn3XVVFfllsEHeOwDkPNKribvKDPw24hTCAyK9Ug6yFykkHiatjnU2stDKhrwl6izi/Ufmk9HBMs
0IRLK6vpblKREQaUjHn6xDMbfFnlisPEWV1BRxDmhYryJJ0oQlw15fvWTOdbVD+oWDLL+IxaoOGB
XGvWLSZkA+N53RdLvLJcntP6oPaY69TQ6Fy2M36TJseW5lUTyGTJTM2OV73paIvK1Xz2M794Hvgv
00+xDdFRrOFrCdhm2/8Nje7/n9uqjST171vtMSvlG6HL9g3/3FUBS2fDoruOBX7rX0oXNDCeh/ef
/dFfpoh/7qocGvL+tnWiI4/S0vDoiP+1q3K83/BQoBPzTfrhhM78LcvuH3S2bzZVUIRNgr05PsZ9
9MDBGw3tarYmVpCc/J1RN08ANR5bQhwPmrE6F8O6BOcZOKYTjo/g4BsUwhj58Z56Xtm1Ybp6BNI3
Yjyv6yS/++YU/kQWgzTo2+7A9sHQl5p8sGDD5L0V93o0ZHJV2jqv+7YjR2KssNVJlsO66AXdPTqE
7x9wGxV+fyYQGHqGyy7KwGf/1mFPqmafSTqAO5pBDPB6vz/vLW24f/8ob5oeQAOA7dC+JWWbvg0C
ozebWBJZE7/t/V1mjfrFLFaLLMwu0+FxW+ZdjczzLhk785p09/TPx5O5NHahn5zRtzAejs20lMQC
h4nN9puyVf92Ay18q5vILCPHY3WLp6RqynNZA9a3EfBhYMPSgarRVfvARanIWLEeMKSN5qGydfey
9KR7NTA4+P39E2JsR/32vG+fiiUQJxGJeKhPGCN/+6lYbHCSiYTyc7a0/QYMOeuMRtKd0rDQtsGa
3uYzNWA3yhOqg81Fa6RnAFr1B5rl3IBGcKONlUhZZL3qV0irN8kLjLW2jwfpclPeW2AO31wwf/X8
lT4j4S5J4O+HAh6tTtbq55kuJwnFBQbLatsruhlNCMPIh4jQSua6s9ucSCYafoG4e/tY8HEc5GnU
EywCCP7fnC13pdRKZZ/GTk5IT5inJJW2ferHXqtrj6kTLFe/uD7bT3xzfej98BKCdEEv8+1zQSe1
zLO0y+IAzPB+nUd8rAQA6x/7flERHVeCE+iPf+24BGGay+FyocUSg45pzzW293e6mn/FwdtQHm8+
E7cyqBGTNhEDyDd38iwJ8DFLF2kmTMqbfmDu1uvmRD0m5rM6m2RESlrwi1P/9gWxSdF5aOHuoT/U
eWF+f6OihLHA/2R53HgiOfiWnA6rUza/ON8/OQqyehOJOumSSC62G+AbsGCNDibIClHEcyE5oTCW
3agcrer2/cv6wxlEebFNdmm8IuEgVv3NYTJeE0WeM/Z3l/JDAyL6WLsCn1UxDuKACRamsVa51+8f
1d16ut9dOA77Rz+QdqEF8vLNbzfYdeB0embvGhzg4kxLHe2rbWziqWah01UpAxUcI0kmDErrF+rN
uqlk1K/KVJHvY+XaaayNjMjwbH0stC5FYG8ppIEMt5xIOoyAwt5e2tveqz1Um/Y63+a5gwnVdKyr
HCfdDfwZ6cTtAMCC+k7ICxgTiNqxtTHHaCtdfEh90cyHkdfBgeQhs7nkNDrkKE3pHA+1BdBBYx4c
9jNhiGESyA36khrDPc0291LXKlXvp9RszrlPcgYpgD5lBDGfJK4C4rxCVOWVH6WflYj1DLTKu1qN
7XQszcklQ3eqk7OWiZx/sAzcbSjtpvJpcIDf4nZfyvs5IEEMLaSmTURvIL7CB4dGksmY8p5JTOz7
nbZ5gt2xO8o2EB9pnHb3pZ1TlVc94YnvX9Of3Um8jlDq8nQYvJy+v5NKma+moC8MSabSdk1WigMN
ZDd2u5F931pOl2np1/H7B/1h0djuI1TASH/4WZCevz+oEiIZUZ84u8rq3Xg1cbyjfWzR7dW/Yoz9
5PejJuBglsE/NLu/PxSyzILSKeBQPBUnY+n1vUjTImqt1j6nPlv2rquV0fu/388OikDKxfiCssl/
y4Uqk2QS81q4O6MJhg/FMl+J1Ct3Ng2cnQ7aLXIHkDzvH/Mn59SFtUwhSCWIiXf7+2/ePJg1Ui1Z
bH7RLMPSwQUHD+LXe4u+7dn7h/phFTN4e1uUINBoQRT/kTL0zaFkbleNMaIGlS7NAVat/qjXGU06
PVg/GCQT/OJ4W5H99r1DZBNxRRyPutp5c78QC9k1Y5HCDiG+aI9aIvjqM+t+ztI1+zQWlflo+zV2
Xr3pjZWmWLfe6sKb24POVt6LVqDqB5eub0N7rNev6ea16Q4G7IL1XcNB+v7p+cmV8Hk3BhSJLmfp
rSBcyKBV2tDQtUDjcTGOWRV1LQ1Jt5Xzf+NQ1KObHo+Bj/4WOjlhPA66OvF2RloRHOFr2THXiMAo
eSv/4iL87Bp4NKXZBW1M5be4Y9S50s9R6IHtcMTFuNJiXim/4FTIzEXuUeYnplO/Isz+5FziVMfz
jYJxg71t6+03txr9vGxONagxo1fUcZGSfdmbcoEnOZuH9y/bj3c1Owhrm2riMLP8t4DlFO58ucjJ
3RHMQbK3LYa4W+l22nmp7/DAlH+P8YjiCsulDWnNBSvJ/39zU4sUNF/gVu6ugVdHgsMyXASssL+4
Q372W1n43zkSb3cs/N+fwC4btDYgMXGH2RLDs5GNB6tKx0vLDZrILTr/F8fjR/7wsPJuQYhEX5NJ
3x+xcN9esrII0PCYtb4b3Emzdnk210NUG/YU7I1hDmqQ3xbtarmk7bmcO7IoRzW49PxxHk0hopv8
1hN+0McSn0e5Q96CeBBtaL1bNCLVI1U66JDlTBmhVyszlSSf7qnat3T6pS1fMtEshzSz1FdJf/8q
GYeSPHtvZOUmoEKN+0axtobSd5KEcNYuu5zXqn+ac52yRfPs6rphpAXS0JHl710+zy7C+QS9c673
42vabODdqU3KLFQWfg7RUH7R4WzoaqVr3p3YpOkvdk9rJ+LSV3dyHLu7gqv9tUiluBTmDF2GtE0B
B6QfUA1lnVZXUdF5tL19aeAZdPS5eXYacj/OA6+kAZlnYrl2tMwDSuDS7NrLAlpnuIB9u7S1nh5o
ro0eA5uCeAzYVpl3ssaiKXC2J/OrCe6A/X7iVp/ddugq5K6t+YnNwvSA6W1JoqJUBoyY0mKWFizL
/CwmYNWhpAuN0B2lkR1Oqh4e0smrCaFYLfZxc2NW5b4gUAY5erqsxSGbPYfSabYGCyBPzwtpxmD5
si5Su22LIEf30wk+CHJ/TuHYL65NjGfCn1ASOi9VL9Kvrjkpfq8iS0gwzlRyWy6laCOzU+1V72rt
PaXbMDBvyHBGZNMKdlFWHXiyrtKI9lKFZoHwaUwoSYltAIzKGZQgqBs285hrAaG9KAkPGY+j6w93
JT142q/0iRlpYvc/H8zaQiW7+sFtQNoRXKvZVScEgtgiKsNm+tIGgeS0ZkhBiEKqxYkrCDCV6lM1
4bKSfk3UGjlH27XlC6GhZSvIAmu8HP1mGKNA671PuV5rLYCxwvc/KL9qjppTp1/MxgyKQ95Y4rgO
yl3IEevqY2bVNQo49M43k7uanziQXkZIs5p7NdfrLfc1Uj6RtqSmN+gQD0Uz82nNikWOMYforlzk
dL+C3/+4E+Ahx67l+3QP0IG8UX9ks2OUaMTNXZfqzqHDEbJjCTY/jK6mwNzQ292cMztPqJ7WhH18
/1X9Yy+EYo78QtDOaNjZ2r4RE9Sm0RFe1Ji7FmNEjWpvhVZLIuyOSIY2qgan3Y82abrSRbrUyj64
CuzGuzK54MxXR3XRGpiF3v9QPy5VPM4u21qqFCox581SNWioGrXKcHcdYkS6MkZxreHQIBKOAKL3
D/VD34+1g7Jr++WBA3gkEHz/Vg+KxhptbwDlY7rqSArUslvypr5AOWGfFneWn1OHzKEppzNv9BkZ
zY7TRIvvCR5nsKzeuPCi8u16//4H+7FIwHbn/LH9RYuC9+77z0WIkZIGmUw7vYclpo+KxEHLbbV9
Q1o5aUFufa8NRC29f9QfuzwGNjhrQyGy9yYI5M0it+ZQUpxUMQ8VU3LZZrzwaQO2x3rEm8WMaNyv
FmuLqxXeNW4Z71iuI4Yd0rrkE+E81eP7n4e057drIA1jnBcbW5lBIEke358Ho59nzZqwZnUrYRA2
JipnX7hsCxEDgiBGWbFsVmlvHC9Rw7AdMVtun1BQUZ0nW6zItNAzBcVae8e5QEUIgizdIDQrRsS4
66kvo01i3B7ZMvOuqwMxnzM0BIvQGx228DaxnPti1PUz0y0UdlqjA39XwRc9M3NsuCGrZIkJKjdY
RoXJSzJSi+M+4ISuYUUtiyHx6JiW4GEas0tkpakMGVbCa6z8ghBJ2mbAaeqZl8xQ4ZM6Wm7ZM7tx
enXnI+lBF2oPSx21tkqOBtfh0YIYOUQoPBqJ07jyAew5ZPW+dEmD76paRt0/L5cZxWaYISiU6Ppw
ajU2CcKeeeVYrbxzV7UOewP/1dXIe9eKxOAayd7OF33dZbPbf5IerQQUdnNlnCnf1Nbd4OgfgFm5
9fXEO2Ug/RFja9SkennfjYkVpTPGzgOCcRpeaStlDS8PBi/GuQE444x6wMGw95/sncly5Eh7Zd+l
9/6bYwa2AQRijiCTc25gSSaJeYZjenqdKEkmk2S96H3vqqwGJiMA92+499wWlU09WH+z2q3Ejnux
KL/Z2MjhOV2ZQr6sXmLp+3ZBBgEwrsvkll2no45c3P0BjWV7nfvGHs+tk3kmsqZoBdhXzLj4s2lo
u92SDHkaOtbYaY967qpQJKbRBqpzJUqhlLQ031JN25AU3ie3dGw9pCpoH55lPFsu8wsWDnybMXmk
i+rYXdVpo7UBHBiph50h+68kiqZHLur4y+EhwuGfp9YnRe99d+xhh9zUpiAXGzE/FVoi+w/6SVT4
RdZFaKpr8tAP7jKlw8bup5FZXZkzKcDsmhEy2SNCIH5reO57zPAbY16K3bDUbr+dqtJ5rtvJaQKs
PHPYpGmd+bVjKDJ3+yjPt8QgAW5fKx7Tu1gRy1tijs4NDIirI4jB10MO1kAkbaUP/StVQy9RLHls
YesuLZdg5e3Twq5IyxfSscSdBjdZlHdibL6nhfi8fWMiwMczq+mKNLOcgGuEF0W3a5EknbO1w60j
cdHrZ5Lm+DkOCp59NZuJ2lj1oi8c5b29a4B3gyRcp1EFPIQzK/0+ki+JVvEAMiEXn/aUAUOqEFg4
Qbf2Vr6/k6TeY2ue9qL0XBS9EUH0gaMVxvtaLfaHGtSCD1RFgK70nGVCsJBbDwZoRkBw71rF3V0r
QYfGSzX/ngSDxMCYi/l9FShhYbjxpG3usohd2833yiZ230UtkE+pHkl0gAyVxMax6eWL6oe4BxBp
tMd5NbNvy+nFY9zLkSF9kY6foC866ePglB9564lnTFROeq8qxWM5GJOxSRnTPPGqozHBdFR85Jlr
v4+6p54tLct/JqLWLl3coOYV6BtmIHj9+qJ7TfxZDA66OiWVApSNfGZGo5egBeI9AyO3VGxn0VZo
LvVzcydc01iTbO7aM/KdKFpQ1EzOXHib+6Jpq5sxQgM9KrSU17LQbiiFIpS4qKXLXUXZ/3ssEwhK
Rd4uR9wUzV0PH2f6QYh2rLZqqIi60lmofvUzNMDthK9zPjkFZtxwpbN8iOZ2ep/LyjZRiFXuS65i
69i3rcZGnhxDlsrJGl805NUGKkMHim1bYPdk8d/rJqyE0mnZyyyGtediQT+GlUuvDnExyxTBioO4
Lx/L9FpWXTv53UAH6Btu4Wrbzo5XjMmaHT02TV2/akki7U3qmem61fWx/2sIwXnmYqu9jZySpPW2
lRp90i1xELddhpVbzLl8nQZBYonBWwm7Z2XACc7fTF5lpBsFV0oH9Kqem2VXp+yZA1IUWV/FpHbm
+OeGyg5cb5iX3ep58Y9BiqS9n2ol3vimu5a9ALgyPoKJMttCeDL6yailOY4VzXtX9Aibpo2zfJu5
GaOBoswgqni5sl/GCK+fHxPl9zfVVlkx73Tyt4Ht/mMrWTQEiNirc7ukZAs3EeYHwBEmDJXBvGeV
SnMQ8AiNCkVz59bzZ2zrUBt16ub3SGvXzy4RWA+SuuIWHRCXVgFfpjrPZluzY0KbKRGzicVBVTkG
k9MZKCuGe3WmaqW9k/zXdPukMu4KEL0kBCuL0sn0BUo9JsAly4N/nxD+fw3z/3Goi//vy3Z//f5K
/jtV4v4f/IeRzf2Xe58LM81iBkPqBWXtf7hV9X8xAWKjzmH276bU/1q231kU0PGZSt0R2P/onv9T
wuz+C6A1ZZhJxMV992X8v0iYmXH+zxIf1wvYJDD51LZcK/9rBhbnrrBtrKRpV7tPdQWLGknknnAG
kFSiP7QLmLklY3rfUV/5nXL+8Lq4D2kpnW0hyNvu3E9p5o8pC7l4pulvzP484tGkZzcva23BDTS9
E4l2EIVnosPtyrk6KpEbq68PKzWRORrNJu7nUwG6sEk0C4bpNrPINPVqzt/6IqqMvWJ98azyt13K
r3qK4BB0P73wLk5vHHGk/Er0MVTmNileE++7nk+j9zqs5HdHx3g6VpC/Nc691rj2GdSa1izAbC0M
V3Ye0sLWsL685pM/HfLnC34Fxi4gYMq0fBjw2OGw2bqcRCk7i7E6LDn6OBWyIT71sGMdUjKz9Wkt
LjojACASIFnFV5bLl9VeD5O3Xl0YMHNb7oX3PDEPYTNxy7qPu8+v4R3G/wRkFj5fcsSkdgFk19np
zrE/zYS65zUuoTIamwkEkpdeZuOqD8cWCPLg4uftrW8Ri+eqV7pfendq+cMCmFsT/XMX/3EtOqXI
j4unqE78Qs/2WjuHCx0ui7WHCd6flWDa6YAcmc1+lTG6ORgkF4fBBxEUX9EcH3sDVOyIonmZp7Mj
p1uCpIeF735MU9Kxwjn/Uzc5nn5Z+gtlSCVSEP27NG4el0rbe1BiDXEzMZz48VQOB/aY2WPMjyUy
lJrxaIwPHbIvxkeMG/xmeijA3oBqgGUTUj5jAkq85JCo+jzmGsWTgEQeEe9apL6jPUSVtU0cI0CA
9BDbI7zxXG1aa9n1RnW3nvF3Yik/5jquN469PMa1ezIQApIr4G4qdw3lANp1lmbYTPJXb/Ehr3n+
TrEHU53u0ly1H01+m9pA8EA9XpbsVZLtHo8wyB00WuNbQwN9GBoyyWHTyoyCr130lz4CVxIxQpaZ
X8LwXdaDh8vKGircj23mj319s5eLYaufzJmv5OAExGAF7lDvIrDfVv5RNl0wqino3fKUqn5jYjtJ
nrhfgxYwI1nMiypecJztY7LcC/ZalhwfemyAm9o99/RZrqFt7T71GcIk2hrirnkbdPUUpdWBO38z
rm6AherqLc/k/2wACz32TuNrTXEoTLGfjOmy1PILvMEH6oavrHtHhdoz4YmGFWl/dzDrV6dzjmMV
uGV16yznSRnM6WYvQRDNY2iPezePHqOx/Elii28FXbFvTprGU664yQCMrQDyHb378rr6mPzzZQwh
ZTqZ72gnZwEQ2E5a/KTZBzfhm+fykgBT/ek9+a3pEh8Q+PNtoXFMRCkkieyki2KrujjI4vIBlcZW
zu7jjGYzLK21wQ0JelOb5icniz9AzMBkbnPnJhaD+m51Dwmecn+JF+YOrojDOSluLEpR847dy8J7
1M2cDbLYS6ZiVfWxNtvUsiDUVPs2YnPQGk/p8KVh4KV7XAO7wpbbJJ+a214TXBSAzhVjuTXd5IUD
1lywoZORud4KZc2/OEenANDXWat4rVn5/Z3AXmNGXEHdnPTCaZ/qRJxTU5p0pZ65a5cXVZEEbeoj
ux+HiqFER1+bTzliCGdlc2UOYNndoms3Muqf8Awgil3Ay/fVjTTYHSgCv7Jn94jzT4V2DCEu6pxy
W2vCDteEV9NRU0Ytmf7O9f5Uw0FWdXRzxxqGDVHkQGJIxJFvXbE8sLY/Idm8alXvR+ZJiXgNmjH9
HhLxi0YR7Jxnf5O8lPkzJTZj8izZewvk5KlwMwC15RzgQnkYlSU+DJK372HWLlZDCzZXv6gBBE7W
hnZrBw5kHgax0Tma1u6atuQp4hLtN41ZnB0ravfRsMBLaBg1XIfWTC9pGSEO8dTWTdGHS0OMB92t
ayAnxosDrvmQRdI+uNSsT6KzVODATeH8lheCBqP3QVU9y1TgC1RTU2gx33/kAcnQ38Xp2SnT+RST
VBjEvYmKukDzXrlNuy1ijIYlB2zQQsrjVsygrWjrxSFkoV3p0hbhBkIlu9gQPsfalyUntdGyjiVQ
KvOnmBHntqNRhpvU1AdtbXB51H+bIX7SBCr6VmBL0X/1aW2cI3OIA71r1LbjxHqAnMJrg8q6unaG
OYRGAjwnEQwJsKUv2mFxqHLvSh7OW726Egyz0vuN7Q0ILORh+1kQ1X2YM2zBFV23P1Mw36+/WP9t
VlIGiUvo02SUx7wZ5h1uED5kKH4mAYbLnOeYPIBmY9hmh7rkOOATGVoTczISN98KfCKLNM7x3KiD
uThPab5UF9PJ8q+B6fGmEVN2jJhUQwmyXJ89RRMsWD42Zkvxr9JC201tbYd87pQFtv5ZZhkEoFjj
gbXbIhR1/2CZYtxa4KeAxIthazXlgG/n/n9D3YbDoytvVaX/MbRi3lkNHVufJPuydZ9ZfNws6U6+
UVvtWUkKBecVvZy3W+PF8LtsxppUL586fDxOiTk9udYE1Kl3l31J3bXr+ap90V6WmYwCiqX1Jx7S
u+WRHrSwu7e1qv6OdvyYIzeBZ1NyGujFBfbFi5H2B4C6l6TUHlfhhIZR7QdLPesdmCmTGyVav2Yn
/12TyZCKZtfxsadpsSPVd4d5AfpAGJlnljrs5u81k3VMe2vn5R3+UQRZ2oS2JfKnPjmuuBuZMahd
Ed2VJu2ltvIjpOBb7Cm/mG5tb+2rSlzrptlFBgT1Ed8XTmtoWdpW5LwamCiufPZUEE+QIL1jU1TO
Rx3BRV/HlXAPL+H5T+RIEyuEAm+K+4RAB6Zredl5TACkGR1gjrm7PNbnsKuIlR+SWhhAsswq3Q7t
KstgnbwCuE/fADLqRyiWDlsikdZpRp+tece2MSBgo239zAUFZCJJLma9k/tJPMgdtMvkEQkrNyOa
lyLsR2Qg2NPkzo4LL9RLBP3jOFhbo9c1v4cbwLCxXU9jYopfWuJlOzWt1l4luXYeuzr7TQfX3h2s
uHVgCplwRdboqY1qvMHGQndG4LRh+lU7jzdLd/JD21hynxVz+9aZKM1MOFnEGIx3vICoqn0jG2IM
1kW7dJ6ljvDPrJ9SS8h8IW2LIAPxx5oqdDxFmw1Xd0A0NMc19UxJV3nNGAWECvbaM6NoeTD41aH5
S+exVhQp2Rhbh0Jzmv1MiPq2FmPnr5E+cPIlRmBjtvAnbSqPXQrkGViysYScHwZ54Y2xnws7Po5e
+q73/Wyy2ZTWm1boqb+OWhL0jsoePHu+x2qXvaE4o50EWqQbvdij8g6mqFa+VBD+cRdRpjAE8TWI
Xqcqn8D0Z57xZmRl9F4aeHEMY5oqjFErpSISyj8rEw4iA/Ahczj1ajc5pbpAiMreGWW5h/nuW+cK
LZlrVUUz/l2LxtzPwEh9kQy/LXsgJ1E3ROAIZV702v0FQ25nMd4kcAbfjO2GbacHSopjG48VFg4S
6/gkxcaIxQVF19Xt5lczRyq/TFedGSaPEuaVE+V7HzBkYd+1CDgBefTbMKewQLTLNKI6Yw44ewk3
4OIWB6nqZ3cqX4xiDbOh4VIC9mXWz9yrR6N3yQkYCZJgs0kgSPYhlKYxvtdCplLNtpU1cG9cxzqO
Wb9VlQ/phKgRzkvAm9Gl0OtLoyUHjzWIgCRU5FOz9e6BDTn+gzK69SjAKAAlnqw6SY6ZS9JqTqAx
Jpgs9svYfFsnCBpq1PnwgUXmuvvpzTYOSYttk72kALkXs3nW9VbilFzN57VIcW7aDqmmE50fdhU9
rDOtC5qse1mL1fuV5zmiWCA+/lDYxxLttYLKFUYRGsS2w2/S5Dz4boyhFIlQs8Vtc4wdM9Qb79ei
/a5TxtCkozEh3oFF97lRtg7aOrOq+GSymSAPnWxOgoEgv/toXYZg1FVo1ezXW+S4MWNrE4PW1dPG
v6onWYkpWxUkhezCgnWer8EAmHirUtI2bH5hegDYDXJVQEfHmrmIk6tAUYdyT4gSSXd8hA91jUWP
gFyqhyaZMD4BodoVHqrotE92jegCqzfZ9TMGYsFf9fO2GEsWwwX6vpDbwbnko0V9pcfpnoBJ4012
HAlkkrN9hqlmh2YprWvBVGpb9kV7I0pk3GpakbLpid0TrRwvgYZTNsQtA9VWFuaecIHkKNKiepmF
8LbEDCQPhV5k/pAYzptRqGVny67bDSxiMJOus/d299I+2EwwXzL0lE+OpfS9tMYhVIyeU9/FBPSm
WyhAkrHNLkUlvKeqEJBNcBTqKAlY+slsag+aTMu3Cevjc1xU5Z8ZZNXnSH1xHFYljmCjtD5UrTa8
eKOjbiqvsqNI3OK3HecwRMYcJqlZdYxkLa/0YF1gzxwsPXrKuyz+pamUi2hk2onxK0rLZ2UsBuQ1
M8mDu3+bdbveRoHh4RlWWR75ul45z1bX6qFb5fM1txp5WqEOU3fwYNpOqT1FYB4Q/XXiUsGwPJSd
017xI1rExtgNR31WGANCDoxrZw59wl5Mk67Ntbrqbci5JzVrgdwiO/MJR0ryjgcP+aKRLP2b8qxB
D9Fv6q8MEOYDiF9zi+a53gorY7+NUmmO045Il6HTf82aAH9fUdQGOjZLPpqRi9ntIQm6afJaZKa5
be0qfvDwcf4otCTkMMQm6D3IJYpHC/TLDjzeSNysroWrcugMsXEup9yLuRO83EVrMrJKgVZYtb2x
zabqnPDUAn48aHPmY7xhZc3WK58ZSpiD/VyK7oF7Fhj6SHUQQc3JlAmLJ6GFyaMAB3C612bB+LYV
dybPqv3FwWpvjC6CnmOkPsPi8ntR6XAFKHNIo3LcVjToW2UR6xQJd5t7+TuwDuKCnSQEM7jNDM5s
JweobBEkDMePsiv/qOrZojXX37uyvDZ3nYsSMn52TWxD0kJlPFadom5AY9tU63gqENGWyc/KrORu
Rx2VfFNJdPBUsZ1MTW30/u4XIDOI3VIUDIVxnCuMkem08t8V0xnkVzjmDiFQNGAwmgO60Xv/+Og6
OWxNViB7wna9YBkf7fUlQ4ixFEwbmCe5Zh7UKnmWKSGDq1GT8ZCvB+nUe6vrNHQ+Gv7iQWsuevM9
6LcVh//EegQPW0kwBb4zLbctNnIEo4mJSYbTwqF0A8+DjRkaelvwDrGB6mX8nWlVmJXOdzOnxUtV
iks/g0xzWgTIXhmZe03vqbJ1+il4P4CK3QMf5V8BCA9nYiS2cT+EeTz/sXX7gUOOM56gHn7bvwtb
Atm8RwImkc24JLszC5As4ZBs701ZNrocCDkpaKvkj39nr9hCvLJd2aJEoSf1mpMCYHWSua2Fd4Uz
5Gpv27kxnsG8HANUX+3GivjuOlaX7tkowjjLPrBo3oj++BKJN5FOxJ0Zi3zxmUBDRKhqc8et46Kl
qHJyNkoVJglDlHZpjC3mwnaPCEX4pV73jzHAFI58l6MFG7bWPyMIOUcKzHWe168ddjqvcf+A42V1
UFXpTpM5zLm9p5hKsIzDIo+Is5MEy+EzzLxLHEkIzuWQ79uMjWgTIb/ujYZxi7d8RoU8I6u3r5zZ
0zau+pOJKgfNQU2ckQdZgUmvX0A5kMyBtnZM4GS8ZjyEdlu/rfX8g/3XCtd74wkjMtuyhruyIjp6
8IEYZvwBFiDPZmyfVS8qBmeadlOV7V3myZhved85u6lGN5wsp7qJtipVOreS9SPvqR6F411g4ZOQ
5TwR9VW/GtPqbAFqwdcTAEu9psDIO2YdyISGtQFYhbNg4vRkGHw2cYuFZ8AP0eXrzk7jx7KipDdG
/XWh12ax710NPebzqspVMpKBTtCjpyjHnKclfkGhUew87IwnW48o2Kvk0EMHdxHEbLtkftCK0nou
GS+mLr6ZuIToZxbwvGu8rKFeL9kOGQUYpbR2H0WSf7VT/KCv5pE/ySt34uWudiod9w/uZ+Zai85R
mHE3YgI/3K2B0PdTf24quSWH5oE8HcaLFqI2N093LM9QIFdDu11M9+RR8YAOX35zWZGTBYp+ZBR0
VjlRakRvZyyIlu5hJL30Rmlw0YjZse/vxTiZyE+m7DH3hHPso/hbGxPgqPb6ZVsp4XsaUJ25wLCL
EO1RGOBokNyTdVd09SPCw5zaoyYAsNZGFznbqh8bwk7OS+HFt1ro6b7X8PqnE1I9uVQkJRIYyMX1
UNjowdLGfkXgtpsW1Lu60zQPXDy7qpXeXmMhfBsslrUVZ7ADVVmzyyf8ppxXxt+xWf+5lfhGoqWF
kaHnfkFpA6mgfbGcOd/HxBbjwA8lK6gy04NBta+G/Ts1mUTHszRuiTrAywoc/XGEzFTIP4I53JNb
WxMbSrc9ah1UVDov84nlcb5zh3V8rqIefJE7q1tWGWKrAZokwF1erIQAtDRzP5TbUhim3WvLSIwx
Owcv+zBapqmIN4WHoKNd4NqiaT5ncs7JkuYfKj3JT0kT4fC9jbo1HzMBIKIDP+U6I4Z0waC03Uqb
OEOyXapNZsO2GsRSUKgwlMVgkHvRQWriMsVIEklObEB06ekLRa/ujx2Chk5kW8sattlKQ8zY9Q09
f39J+sTamDjV/b5VcNzx0nScucR3AYYw3dbX6faNct8NDEUam33Fe94OIPna2jpVda9A0iq4S6aX
MDGg7KqHvr9wXcL+Gxfuwaz5Ac8bzHXeoiaTJA40axbauiJnqUiEdWRpyUbCcmTYD+WXHjunvK3O
sx0bh1zl790Sy9Oo7O6Y59OhhNS2z2QJlitaSWooGxhzGrm/k+q1b1cWw27S1bm4f+xs6u9k2/Y4
psWw1ZZlO+oGn2X36WkRUZoiYilZWdN5cnnI08g5sqbpQmIUxgDCQnwstf5LYbd7ziL7OwGDBEf0
qJggT0klwlEl3EixNwHtU1yS1SC1YM7L/rN1rT9503qAPUfjuXGnZx6DB1XaadAY8TfVj37GO300
Jts6zZY4xWNW+jJmBOyhy9hibIkpOaKtLHL0ysAAEiWmQ9wYFfmANJB1aVxgyDzojnazY2AramHk
YJY7a42zXZvpkATgg2CozlncJmc9m45maU++gNNK286sjEknCXmZwVFlbcsyO+Y9yZ5GdknU0Sn3
Tv5c5RdWqTfaVKRpDtmgwGcstKShAwwAM5BfYWLe4ELXg5Lul5lhiJ/yYsrkNpraoxLMMxMYy0O3
CoobEILwrzYr1LfQK74Fru2SB7+WNe7pucz9Ou33hhwe5iF7soYyPiDuu2lde+wmAGCmvlxVztqo
lX8jO+WkT1PUiukQ+xn/ws1RUJ5zG0M9khjeM2MJCue37OQPpfbeEe5dc4wWZ3GfvDY7V0t6GyL1
tyIng1g8wvZSLNzAeqzptoj4hKIVRrSzvpHjhDeoqbm4r6UoHr2YQNeZY2uFNmEs+2ows2D1+p09
e8fJ6z0yDRgdaFMFc3p5HF15w8d7nuQLxGvKu8SHr7cjVAMPehFvy65/4mvdUCiVfjRSJPWR97Dk
9xcYg+Oo8caVXX4z6/UELDtAWHyOYwZi1cqt4URITRMkDNgvN7rUGQDDz40t742M3mozsIN0OonO
4MG+z+c18YYd397KBWpTnSFAMHj5VVavgD14pfDLE46rHOvATOUdl+FjPfK7zLOH/I5lVLxrV4H6
eBa70vI+QG5sFM/0ZIDiGNTfEV0ZtLeAJI/CvnpeGcZ2EuLmvLQRVCBcZQVdY6N477WPQsfpVdqf
UxL9jrnbbHDVa4U6QnteuotdiYs5qyP7YN+VYq+QEaVpdILgAiSvyjJKwNQvpURrwaztCZPWQAiH
7gZJ2zJ+s2mVC7k+eSx2n1vkIU+NQxYHimLt2agnsEC9FROWxsCqPtEsH82KGFUL5CC6Bvo7zDcT
wSTaIymUDhNqsw/0FvGxtopDXIsYY6z7Te43bRPLW/RMaxEUNSky2bhMm6zt0OOXmq8DSxqbzPVh
SVrHBirJoS2zwBvVDd00FZVc7kG2RU/vIx5z1R1FET92Gagil6xEOHbHLil3IpfDxvSGk667ydEz
xRTOIJbyJrktXX7Q4g7NSkEMDOM7ZxMzSCJFBd5QKedTyQzxJavbHxJ8pg1gSBcdNT9ATN6TwwmI
dHlgyFUV5g4/H0RAfdhnZhHU4/qrhEDp0qk8jqQGPCZDwgINUCrzDWILr7onzhBBwjIfbit5wAk4
Y5GuqMW+BqTK0vpV1dFewYG0UJdTl7MRLupQ7/Ud5JdfLomt+gCZIv/bD0lIWb8f3JyThaPrkGZZ
iCBmRwZFmDJua+OWLbcdeih1aohR0PWDCcUXuaxOfYIJFSTms533N4PjPE7aa6qLYB7owIyJqIRV
mB+IwPstWipyXFWuo121Y0T9Mb3MhIkNZ5HitwMEGab2MwwpP+9ezWIJkWYSTReHcXfIxoBwZstJ
dmb85dGGK9BHLdWAWBBUguSxih9c/Ny2UMByb4s2/t2+A1KGr8QMpdG8o8D7Ey3iQU53bYERxCOo
6oQJUF5uu+Fc5Lov0z9VQjQo7WbGMdwOIbF124GkUCyZm8L+KEuAMMmYkiTo4T1MjyhigsbBXtFa
afTcYK9ii8/kLjdJ77ZVIQ+rS6u9iRpb/iLLJn7q4r59QH/DD17b8dB3wtsh5dB93ehIvPAic1cp
nmihOIf8rp9AvZcjFgQ4lxCCqOPdU+5G5l1LwK+6JMulaVR/jIxq2sHtbbZ1WZmvYFpp3uaeoz5D
lkq4n4mZNmluZlZpEFN4g61mGRjcFvFPD5LkIHOO6MyU9ZuCpLlQr+Lz7DK3+TUXERRTSPxFrLmb
PM3ulmuT7NjZwSKf6f0D5sz8eaaoxwRdBIbWs8iz3lsv2jtl/ZR14sUhSIRNf/GBtwSYtmTrVXCI
1rp67KXpclm9sjCvd/WCVSKaIAaXtAlEAPs26JYNs+noqHtuGxA/9KVn9gPLuld9NA96kvzghKDF
aNAVdgVjQTp5Zf8aXPfoRcx1m9m6eRj+2UkaN5nytvRosvCL8y5F75zy4OBqxUzYCBCZbEaLNSCC
+3nTSt6WCeEjWwxTr4G6GcPjMmFkcWuSM6dhv3pE1xbmrbWc30S+w0QVx8wYzmQX7jILzT6shpyv
kgjlOM8eitqGRJnGT7PMjqUxvJvcrhsCkLjBzQSlWyFC5qPTxjOTJ/gwD6VMAlcwla4NEKYz+0bw
YiRVXe6gd6aE6tPKfzpNCR/KEE+U1qMkYcRr5HO/oRP9GRBW8nFytcWI1hytQZXGXywzxWkxkhQn
kqtpqEcXrhKy6WhnzPlv5YGSb+LmW0XJpyFryms7PeLzrXZGJfZRbA2bKcFiLgA1mcC91vjo2ax9
IovQ8To+ZZH3SmF4NTSRUSGkD7P0qDeXK8kZm39yVdKyPGcG12ltuLx9XcyM4H4ma2WArj6IpmXZ
VAhk93XLL4oR/L1ZnR3E9aNmzveFYrRpKi+QdVPsGouWJRp+L015y6Keu99NniT0aL9tkfSO0S9l
kHBX6L8rczmYg7oNJHfFzCpwe/zoppBhrHvPaY12oifQSRDphWUgMFW7A/dj7J2lWsKhnI3tmpHZ
kuDl3ADluM5UioBrH8ayP9hZ2fk0k39wELobaYvfmlqw+/TaT6bhGKuyf7beDJFBYiWzdkPDetVl
fBNTFNj98K6L/laNXSic5ZfjfXoqxBh9ZV3YAMbNt5DGUxoYQFKT5Q/0Prkc9yAJvi3WoVB8WuLL
MjnGvo4rXGiXggW12TNiKfUDFnYfCfivRT25zgHF/B5jyeNcPuk5YMHBvksBrJg1mdUhWQeMvUT5
IfbmE6D9fJtMxITMicXepUrvbJRi22rRLSN3lz0fU6sVCrMPd11jokxxK4cefXLr7DLYQQQ907l7
pJ9KUPlExNl/wcGekX48WSrdihWeVq1GYyOZ1g29wUImW8JkZm4+cqfdA1ffi2Y5oiv9G3fDESTE
L1ZrgZO5F2YcR9rVhX0Ye036y01tdzUh0SWAlnYJnKreAWHYESbnsgvqtCAb4HigX2bAjqyZR44N
JGXYPWVgPCtX/jUztUG0/tI25SeJn6fFG79V0f4VItpJFcXBPWnR11X3NbjZI9hNZlGq++VaVNuj
fUibCaVVfPaynjUU7iKVsdH7AQo8bk3nu8/dl27Orxj07hOvUr92xEEOw3BLplX6JdC2ZvRK3yMn
LVZrfaoTRpD1jMSlyYp3ityDbLs/hUrepz4y2EM4p3nSXpex/alY5G50BniMv8Wz5NXWGEDt1uV7
tXp4BjWnZKy7vnLtP4yPYQKkptpCtHjgLj7q7vLgEkhHgbG7qzKcQgtZ6k/I0xOk4SpfCUlxdtai
n7OqJJ9NOn6SJyRnT81ZlCiXklzUxKIvPymxKhz42BkmoFaFZDNb9A1R5PG565s7gox6vye4gdUG
jl5HMcGrF3Fw21H+G3Nnshw3smXbX3n25riGzt3hgzeJnj1FsdUEJlIU+r7H178FZlWZGMwkLWc1
SbvXUilEILw9Z++1VxKFDEN5PI3gsqx7l8ot2hRrV0p9ZWGTPPeTkIQanWEHlOm6IKlmblsEUeFt
Z6g9RHj+xj4Ot07ihWdROPH6Srpige0UjEfrLKfxsK6xSqzbGuaLz1xle8CJgLZnXwPgWvt29FvE
+vvkdhSnY5u6XbbXQf+jld3GcwnFowUz1bzoMI42qq9/5PV47nJPCHcltL2VWyLJkOIeTf+GJqmg
ytH026k3otWUhz+NOr4TqOLP4NHZhP2k4tkxzN8yBxYdWj+HgXtWVpZPdhSfR9g46EYES0PquW3s
p8Ks1oLOadzCgGYuoCaqWOEeZ41MYkg5RDl2do70GiFDdEJO2zU/F6BppGi0lK4JNt+UINZK4F9k
HhHx5perKbzqmgsdXo7tfaRiktalPIF+eBrM9aGq+huPkOYTs2RqCcu/Fa1EHNEhgpksRI16OJXO
+CjiCubDaOOgbs3vczkBhMjOrLG/xEN5i8dsrx3MRMQruVTEVkMmjX1LPLoROE9+8a020LqVmhBz
B4N31dHPysIbsPo7SnIrN9TfLHSNbTA+BDL9QdqSsyfO4HtjJC89gkNfvTocG+DEnQ4CdjXnfbvd
G8OeHOFJEIYV0XVN0otlWsTFjjieNaSmjr6e7m4i6gHDNnEJhuZea9LkKOMVZpSdMyE1nKgZtVlk
n+aiI2dgSM5DhSTMM7d3oV5bV2LpsCNGC5JvVSjD26gK/RugmDWDoTFP7QleIZbr+ZB1jvGaqDTZ
pmGff5+RP/52Qo8dxsaKk7ATZUMUXkaZGKaNLSyXVuvUPuD3HC5R0SLK98wJRUEXn4Gu806muXJ2
Xpg35xNHoPNMJOGzn4eQZQ3urY6PiciinbnLfLM+GMpD/U9P9BHM5E9fo2UR8U9V0Uuy26Kh14I7
aWUoe4scsDzvw7m+SPFTXSonM0+spr8HkYTTxKcKunWM/F6ViaA5bnfOKWkNAQ3N5Fcd1GvW3G0Y
GLsZzudIzGeYW1fATx8mr0fEJu+bCIWpFeXVcom6VpCeNkbO+gYho7ytYml8A0v+Ip2fBQcLwAsK
EotJzlJyXSUCkBywFAoQB+pIBoxIAg0rqIeHqG+vq0jd1KEX3Qyy3EBFQC9l5+NpjVB6M2L2Wam0
uyyk9RhF7Vlhv8QQ8aOeGwidGcw4Q0s/Pk72yYRQnR4VnrZHz7wYfI1l99ySwU7RcwnkdaH6A03x
VcXBTlmv5D08Ijk7xJ2xmZzqhxM/o/inhnzPvF1TD9YLRPSHEZEyDRiZ/9MYKEQAY668af7pqMX5
iuRUyEKufRrsnBbVaUIGB5WSyyBenGk0cacAwaAdPdTab5fbS8WqEmzmuNmC8uWHzpFjGddEea9r
Fj472rj2SZFl19Xix/Cibuukpv+YoG/cOQUHawiU45CGm3EuHsJ8T6jkWRFN3+KlmDRix90Ohtec
TI3mhjtCna3772mnz/2eLImgxRJDiM54Ys9xsIWhix4bVx2E1FBf+6bh3VMZDHfOrDn3l7jy9GDu
+nzpA6BbS0qyHXrCjKDne1sA05xZ6mghCLK1pqNUqzTF0SHCiyCZd/1oPYAzPWtatLm52EdTgFg5
1r+0zRJJecV4UhbG4QnH3UUsK0rzxnxmFGTSp9M+MTDEG1Hi4TEee85ZNv4nfMtIw/xfoU0HsEXn
auj+ourCc9W+Rg34YOpS9sElf3XdjelPtlymzoD6rRgf87nYFjkSV48tnVY5+EddkLZZcTDLrBcV
v9Ql0WiU+i4Gxfm/4/8IJKMrUJjfUvCn69IEu+CnacxCMnjbyCnDS5R0K9ZmjIU4n2DAFttAB7dT
GxRbz3PUa1aXmJCot20wI5/S/r+oI/OeDne47tx0WCIWMmzOaQMzEt/MX4bcf+Wx+JQA/y4T7B/R
h/8Ls4OWIK1/9ljsO6Kam9cJW0VOXN605DQv/8VfJgvD/g8nDrBqC8jJAuOi8G7/5bLgX4F0gSdI
CQywi0vh4n9sFq7+D75ICa8CWpAQuFv/h2nIv+L+w83CJEEcqtK/ygRbEsn+YL0IHqAUFxGwKWRW
Sgzm762zVKdbSBzBSA8x1GfS8JN7o+riS1UY4RkGOGfTRkKt/aBsL7TZNMtK2a8KEakvvMxH1Jm/
PokHN0PxSvAUO7yMP0EWrZ9x+WEtXsX4rTkTRT98LjPnzmT2vyeaBeTy2uEPbxLhFUY/SrydowT5
x0Pw1DYGR+uAOsU3lHnuoe3xfGG9tqIbRAnzF9Cx967rtw+KqEUDB7Q9vPDqyA3ey8aBz8orq/ou
3hmx4eypgIOvWmOhqNaZ55dfwNSOsH9/PZI0Vzw6jnKgfBz5/w38u6SGURyEMttlc3hQZkFAjEUW
jyknUpDl5GxYER6jBE9VYQcO0Y4kZ4LNSlaUYDgZopbeD4moN29j/V/N+n+cy+9m/Kdrw//GWc9U
+GTW16+vL6/v5jx//r8opku+LlPegzrKjwXi5r+nPHm9/IBAfUDxLehMjeXpv7MhAJy6RD9obb9l
fCyAmv8yVjnuf6A9kieoSfOy8bjb/8ZYZS2U0j+wcgsjBusWQ9eGZIdT62gwDSnZZ4YUpGYVU3EK
e3G+0mYVHoxRt1t7rrtLF5r6NzztHL7hKXFuKsThj5d1/dfT/k/eAW+J8rb5f//3yNr19hnAuy4r
I2wFYR/ReEYZIdTmgrWeOtc6FLNZXSrLqGFWut5fI/QfSZ7LdDz+urxXvu1Cs/L0ERxghFQielMb
HAvBUWCgYr9Fk0Tt6vOv9GZHe/cgzbLssmgvaE6AfUdLadL63uCZfKdi9AnCQW5xAOVRRfu07eUl
slGahPgAKI9X+UIYNieuNyegcqYXIab4AkKkuPWDnJqEI+uyWnuz1LfJxLnlMPS5sNbV0JIIFRQW
XZzW7xu5kqrH1G0ai0F9GpyIVQ/wwdMY2WJLGhaq5TG1nGYbVO3wS+VSbRHuLLE1ccL1MyTFFFD7
NApwyR5xISsrkOVZTcNs3tVGRlZ8NyClpdA1l+6piozmK87qh19HQxRBraYs/mna6nggOHYKaNkM
kEePL7IakWj2RnL6+U9ztH4qm3nIbPQElCQTpfxx8iX9psGODJLmVUC0hxG4w9nkj+56YqCiDnTq
rWWICU62UcQH8kesKzgxAb7DDIeGBdQ7cyxr3XokuuPGp0r5+ec7okbx8aAaywWGBWUEmO7RjKxt
cFdpycebG9pjZSOXJqph9ruqAlwXprFx+/kD7eM1gCfC8IBTxQvhfCGOSMZjNqL/pM2Bd6OP7qws
8aAOmHN2CIq0egkSMuLIwuyzB2Vj81g5Xt89kycORNSKI0FHZxAhl2eacWjXMlRkae0uRVyKcD89
nzQESiXJhLK8aUK9MsuSEuvnX+Fv3hmIMpPjgsM+DJnz/XGhm/MY/FLOwDGzu7mmtxi56Kk7jJ2l
rX99/rDj5YrXRXIrvjQWYEcwy98/zECKk4JhMuCuO/4F1ih3T474dJUbvnP++aPc9yeyZaxaGoou
llzXsR22g/fPCskRNGRn+NQncIxvs5SUP7KjtaRZBUbnUHnIAVdIjBBnTPTRqdzV+noMwM1QYSix
qJppYHJzlgYyPGztyV2jR3UtYxWKtcBoivir7ROxMV0IXVALAOEHmel1a3Q8SLHcxTy0HqK+vy5E
WVOddjCcIcywW2MNAtScOOj0lUG8Ym5ft670NXoYW34b5kk8w8eAdIKBvDwt8noxGwUNC1Urizle
B1GIe4VBgkkzxNa+//zd2X/37pQC0ENO1nKOPPqdEk8Dp5I1v1NY0M+27DIDbWCPIaivsRd3OTz4
x4DGuLWCwSL3uAfKcFvhpbmq9RT/ogIgcsLhnfoZSZ3/2AAmuJYUHK4VRT+u3/GQAPgIW31fFxEK
c1oHyc/Pv8TRQfivAcAIgLfkYWmVx+TpNq2TPkV4sC5wWmQ4u/L+jCC/YgNbAJZNDttyycn09q2o
2g32l3GVCvz6tax8/BA55mScBPIUXGZ3Bw7IgQ7LtrNBU0hB4vMPu7zQP/e8ZbBqnEbkXbN+CXOZ
OH8AA30P4RWcHwQeiYNLMIYNIRoVbz9/yrJzvn+KzRWJIzeHbfZVufzsfzylhDUT+FUR4AGlCwxV
bDy3qoj4uawsUKEmA7VKJwA9mXuy/oLC++G4tGweMM45dwEadon2ev/wpiZMOEzfejjh9FxxJ9mI
sKRJJcLgrgi6NOdI7pC8PuCqQb4ADwQQjOi++Bwf1zs+AbZoVmxuHvoYdaxIvMFAwjHGCGfkqE1c
nZNPBMxtyvGEm4As/mIm/OO56e8eKFliXZz+y43seGee8TlDsqHsAi2HNJ5CHoi9I/dhJHJlbFV2
+/mP/HEokVPGqkfInbS0fbzutQwb5HlohYa0osNh0fpuOM796wHLUzgGCiFN8Ab20a+ZjppAl4Fv
FdbaPTSDWW/grqkvjrd/+10kyNaF1M7IPRqwg5cDRtJ8F60hrAgjqTaGyaP+/RtTNox3jjSSeXH0
XTKfJbp3I4CCFaQSt4J5LNrgK/bc330X5SmXFRxypvlGA/tj8okAoj0R95ydykV+IVonPQxtN958
/mU+znH0/txHbMeW7LFvS/sfjzHtMRISxwxmGtJoCmd0diV/dE9eFCZYWU/3OnY7JOu588Xq8vYN
3i8vC+ANgCa1GP5xfLsuUTdXgIC4jFT85fjui9u2QuVAKzrfFjMBNgVy9fW8yOc696VJ9S2HIB9a
DnmMn7+FjwcN1M5IpuVybaQqc7SeitFuotDtUNKWXfkzqAoM+kh+Dtqdxi+KCm9D/f3X5rLCTZR3
DdOPg+D7hQ1pcz2abuZTVJj1PbNdo5KKkXGtuTm4LprlaFBIgk3zVBBAjMw1jf3zDAEaKJ6gC+/L
dlD+VcbfcjO6XTaiIORauctwJ6awtDrEyNMcIffTThOTktVPZLgYVoIjvelGZB3o3vuW2mTBe0xj
LfeNWTsHF45Q8MW0//heCc8kDts11XJJO67ZjDV+qcm3qUr3HKvzACaZEbTdYXZk9sWs/Lhucnwg
qBMy9ELCdo7WTW4L6eharY+2tTRfUW6050ZLKGhr69/YZNsvzjwfv5nQYPgsm7uDZuwcjRi4I5kz
DzxumujUxUZJFnfbxsTXNZb5X1mg/7gnHJULl7MJX4r7Onuw7VHQPBozWa98N2kWrgOpU6vSVEA8
vaY8xQbu7/w5J5EvddQ9aeP2TdcspGoHeWxiieTk84nycblAoAL5kPKow6s+vjc6vRf1LikKK9VP
5YMdDA1AVFhFiF2xU1Mb9Gc0S0SHozUQXxzRP77yZV2n9cDa/jd31mRyoW5D/l8B13ABrHCvb6Ka
LCRj/OqFHy++rmN5LrRphq7EMfDhluNjqW2MuFtncfdi5a6x8ZUdfDGE3rbyP1cCLhqCW6C7XELJ
c3m7Pv+x9saJgC5bgD2EoYUKzaDtsScQjhJRP40YhqQD2PtApwSoliFz1M0dCp8JpyLu100Qexp+
RhvKZj3yc3dkVOaExhH/gRB1GHv1jcUAgEEuiCrABWNEDz22kGA11/NQXAddlZQ7WKFl9C9nPd+L
Ky4lbnJQNVPyeCoqCZWv66t1DDfmEicMzSH41ue9I4ov3uHHH8qxTMr5XN7Jg7W9ox0fxxzEBpS3
iHuy9rBYIZFnwv/4fNR/uOAw2CEgAJJjK17uCEezfQqp4XQp/SFSK6unMQ3jeEXZyYi57iGL7mOR
ESSKePV726D85w5psBSEUNses6btKCA7oIdWtoxs9AMAM1AjhVEL0c0dMkGTFb33hqC/GqwPXn/g
CHnQ0j6akdd/sdV9OFjzXSg8UDSAqG4Rs7MspH+MOg3dcK7iuEaKF99agFt+NgN5ZO4UqVMXc88W
Ix5exTKLbn2coOfSLp0vSvkffzUmGNssuHtuL1wc33+ELksVYfcEfA9+n+4iHyMwAOHgix3hb57C
MZBvyM+2POjonBb0bRwPBVhuq+LOUtq2OOn9/qtEgrci1vtZ7HIUBJQFVx0sljga7WFbRBHy5Xad
qZF8tsAbaCG2Kqm/u8TcPamh6a9qb2xuShWNl3mcjHdEcDjDvi51Seitg/mTChgHIYh95nBoeg/W
Qp+W5u+qp9OP7i+VuySFxrSr4z774df9AOEAG/6E5piIlPVCz72jfo0deoIIe4lfIqczXlf+RUTm
x0OR5lhflgz0Zg1Va7yYk9r11tE4ofRFx5c+xU00tidiNMF1+TnpglnpzC8pGbXFykJevPSYdX6X
BjDnrCBTxRcz7MMO5wIb07TdOCQszTf7aEggUeXiY404aRBlPkAJ179xjqcHiJzebRc5yaa2m2Lc
6kijpMgooOTcMpCDdHNXfvVhlp/s/U+6nCEUW/ty/+Sw9n58hlam5zgXoM3tG5zqawBH9ME5i39F
U/6byUglbWk1Mg+4ZqqjjR0HSZ8FBoJ0sEKiO59dgT9T5oLKLAFKCo972Af5ulZuPm1LuyOfXXaY
YK/NLrBvP1/ljnnTS/nGtU0+BWu2RIl69GHGBnrqpGycNAPGK8zAdCwYLwOKCRlE3e9GiWaEAiJS
sN5mZJ/RvrCoeIFI9tiCzOie/gdQ2bY0ui/2/o/jg89GsAl3R5YLRdrV+58ks6rBqowEAeGI+2Fn
TZG/HWOv+43htUhPokqnwF0Ts9C7eaHZYrHy2m5LGIlxVg7oX78YI3+d8N4PEqLRWFeWYStstof3
n6jLEGIHATrC2Y4bOjg+iRGAUfEC7kZkoNGWG4T3zcl9DDkum8VT3OZtskoI3n3Kosm8a7vCfnBz
GX/PElKECA1I79Ju8UtooxseLLMZb6lT+be+gEOL7wo8iJ2G+F84UfOFRtcxbl2/MYLroknIBRqg
Fb9ZCFGzCsAeFzaF/x9JZBm/iaBJ4avbAnu09nz/HnDtyOJTgl5urFZj5ho9qD2sWA4O5xnNNxo/
ZM2eDhUmK85LdD10Fj9zpPFOfZojSKPtwuIkSBXsNbKr4fsckxq8JUZgtldDJVBeOKwqj+Cxg3mX
qzD/UQlWG+rSFgTazkypdtuyVv3OqibxUimdsoB5CGI2MeVEucvFhHMnKTTKuLbwSI5tRNYO5yPA
tujEyybxAyD2sNTlwvzepYPBOhVIs8dZCxp11dvDAN61B4KwR+fvxYe40sh5RrzuGh8x9YIN9jp9
1+T5ZOyxVpQ3nVPUd34HCAzmoEnhhesoBwoSBJPLZIzae4dNpNz0WGFfS3tof3goYc/h3YTDOjA7
L9zIbM5fzFFi2cmIAz5xgzqCkNIVEiR0XNUkFeZ6BKtQGK84Z6pxXUf5fE9HmyHs9IFhnzTCpvuR
5ClmfrtJvWjX9gVeMY4L6rkQ84jQ3dffBECuYQtJ24Yj43fdz9Zi/GADiWccHMjtf2YiR+0Xx/N8
keO/m/f45OFgySonElvGD1VZkB0Ky9mq12VHz263BH9x35dGsXhLKSujc0WV2SLqzi6KOoN+OI42
akvMEKTYTh12fZ1VwEzm3OH0YOJ3rS87NAzYzJIU1ZkxwQsCT9qO1Sr2Kixytd/wVU05a2trF8D1
N4Wj2VmyplOvxSwMquGFPWSUYhMcI6DNJfIrl+L7lXImRYsORqra914uJehBAySRqGocMhPdAbAE
sUWjrheRtVImaFXEhYnT7+zUsk+yUdfLy8vnbdGihtzEwpwV5tsIxRhhOQ3qJHjCOyNL1LgbM7+9
BaDR07HJ4vCxqMuWQN957n9kflp7iJRHzFudVD5iNG5M5z4OorvebnFMdL05GQhCS6BpOnG7Zl1l
CSQPdIV5t01VGSN3QswqkedaVDv6Uer6jFp3eYeBDzKShSmTOTnb5bcU9AOS8SmaXsfewwdaNhAV
VD70twmQ3WZNmLfA76yy/KmFzYOPf1SkhnkeIELilo0TCz3JUxqE3eNYeg6QNM5gJp2MuGViWy3p
umrWyW1nElhxlkyyxTIHUfK8H0r8q2nCWXQdxay9IM9dJN1tY9rNxhq78akQIYYAVfbTdTSSiw3a
pe7c07JMbTSWZpq1Z2YAhQgseOeQYe0t6RN9kiPuJMTsZCgNQFXMYO2c6VyDwuMK3HPArrl/b8C6
aMSoCX77bExBrhHHhLM7rJy+3tBGgI+ZjnRIMKjqidt3l1mbCITbXluBpXZhXA4TqWxT+GsMiGHZ
5ktgtiErdSpzbFq2Q8EQCJNfPnO3UjwVXcF1GvQl1nzJ2r1OEOm/BIutADQNsUPYjTmZrCy6MxcD
IcDbKSENZM0yEesterF8pNOZxz5IJhUizQ1bn8gSr8/Kg2lm0V3bwineiDyjxaN8J4Hv3hjEgTi6
rdJVr8eZnnIWIbucQhQNG7dNEGS6uoarD8nEobeMo+hXpE100rY9OATqkhhlHsYqQc9dOSK/UXM1
vcLhirCktq3z6LYTEhlA8GweQxPpeN2Mts62wHga3Hn13G+yDLojK6PKOwDgUZ9sFkfYfJ17dfhM
Fpw3nAvNpndoPbPBuNYO9HgizdV1FXNLBibcmcUG38NCuO5gnc2FHL6PtsFFFu9ooFejpENlTUAW
DW/fx131fTZjsQsr64JKlMDX0J+pGtNYlZmX2Yj/QAXP5DQ/Z0jA84COUYwpL2O6rwyJW9I1VlnS
3eaRwhib33o9Y4b+5GrOCeIsn1I3OeHWCK8weTWjeGcDShS9ufZoMxdCXvrSpG0JZ9PD1pIxlj2B
PwwZ/16F8ntcZQ8Nmzt68TNQj/H3Io4uh6k/EzJ9RquO9724mK2nortNgmzrOS8WiS2ZpU5c/oZm
inZpG26jzNmxsyrk+l6yiVxcDl0jAXA5Ne6elq8Bssh3fgTI9XHuUbkmQuuqM1Jk4KEVdjd+rjh7
U6IYD/QaAJyZ/FkHf4ApLHycjZldk5gMkLaq9pFqbrs+25kBE6PLigt/SFl2Q34lpb65Y3rSGu7M
N4RwXtcPnDdukWhTX4QH/8PMVX0wJ9AM0/xDhmJbNUAxbIzsXn2DbP0ObTHwon5aJa1945XBt1iq
E5HcecGFI7J60wEuX2XsdGeMsnZbDr+TKkCe5d36GdK1LGjvrDK4cEMATmSlzntnBhYxOh7dyeE7
mQ37oTcsCFnqpDadO7+Jf1p1vq5aUvvSvtzng70juRpYXZrvlOU8jtCtrJDaW0h3xizM7zYKTA0y
YF16gvo16C++pgTkae9bZFsOqPsw9hBs9UEMOmbeVlhK+RjXMhMYzYYHo3p0BmsdGPFL3Ka/Gp8G
F2HdF3Y8ni+4b41G1tPZlZ+OsPEM6yQOLOeHF/HDj/i7HGMYT60w3wT+dDbMXNFmuBK2+atgAG2r
dP4Ft32gRz+I6WoIxEPKfFotNuFZmoegE9XNgFIQ2DjHuIC5PmxNr/hFxMphQqpPSWAvqkoAKIMM
Wrb1E6akAq5Rcp1G9QFG4QqMqbmG8/LMxL8qPBAIBVCJbadY4qpivOlq3JU+pkvoAT26ewNQPbEy
NYekEQBYX+QXQ1ua5zW5cuA5Ku8hZOi4J+YgLpBRHLypOZhE4B5ws58nPU1m5Z1XAnF/C1ILZ7lx
KWM8IigIaaNG48HnHLMPm+QX1178nFn9GtvZ7eBZT6oOx3XT/Ox78o5WTYlN82QIRm5bonVBzuRF
4Z8nmRjvJSyJHzbqkF+ZneI+tYGiInbnDIJlESSjgWc60N+0VwJiwbbkcIbkgKU3bTNVN9BnK32C
jdYuFhfehDMGxF+zxotEtlHYpBHQYbudH+M5g+iKYTMiUcYv4cnXYY/E3kPPuJ0qimeps+wtjR0A
9MmVK1/14MPtceJi6NcQa819GwcAY+fSsDZuY0W4yBZKScasIHX2Ldi8ews510ve+UhP+9l8C0Fv
3wLRodlCUkYKA/GoKMHSLo4UeDeD7VQ9N4usOp3eItbNuSZunbIvQATDg8ECCZNEdiC7+bfKJqXd
lQOB7clbeDtuuhrsXpoQ6m42S8B7VXver3BJfW/dHsH6uGTBq7dY+CpNiIiHmQzQrm0N0IClM2H2
oi502r5Fy/vOjIe0fIucT8IWV2D0FkVf+ElRrZu3iHq3roirH9lcbjxgEjP7IA4zQzdb4jgGa5Un
DtjgrpI90p8B3/3ackeOIWK06peycUf+SObJG2JYydlA6SBbIu0LFstyKhKcy31pYUMbSrTVmfSs
35Pvkhkx2DUOkqBKiQMqDa26jTM4ImYbGTjdDnYCNzSk6NWfVWpGDjZZvXPjpKg9LisW2GRtckZT
W9pSAbyYGlIn6U4E6PRGJ37HeUUufUGYyoPbo1NdCZWC8tWGVW5l0ta4pq3+vJhIU0ad0AEME35X
8bXnxoTlZDfxhfIytnYZA/kHjqHmcF3EAeC+AS0tbgpVZYwdXTbXM01MiCCjNd+lMYKoDRd3/x7q
U/5MOpoNm1jk1k/bDzX/szNxDVMWJ4DTsbKTrJ8zjmVOijgoqpbGXph3Ot5x2OyD06LK9LTxOuCe
jNAKXQIFXPOcWkjrHSh5gAALpI5uEvxvZ0aVFg8qKftLU8Kz4JDU8pbpQxpLNXkAqtsUppci9DAW
kdxMa0oUBNquYSLaP1i8cWPiM2Vn9zqS4Fau6LQGquH58NX9MjiJsz56DMbc6TdGHKkeO6RESjfa
TvdsukFxbdaxw8R2UwBZdpzdD0kKBDNOl+4uWhuBAsNnNq7SIPceYwDO6Esm4NPrNC+Hk8YhWIcT
kgkvu5VkjTgUsqyNIPXgmxE0sL2oiNG3jWQXX/kSsCM+xEk6BzHXPazczMPZXOfDM/cMOO6eg5lt
V/ZJcWGpKqxWTmaEzyX/waNMHJWxB3t2talotVOKz0Dnx1WDkwP8hm6vLT/Nf846pdnXd4b9s5B+
cYEMqbPWENGppxkcvF8MDs7fAE7M3Awg13n7DLxAyn3JozLGsbOEKRPbkCm8gasYGXWdpYgSNlMH
1G2xcOaQ1jTbcu4FiNQS+eK145Z1uVHD3L1QnDFb4NyO/i6DIb/mr+2fUqvgKp8gR/oeao65G9gf
HYjGpmp/W1Xu31RF3Dy1NaSj7dQsa1NM0YBLUOmGckWlCHtGPLThoa5x5+8CcwpK2F0uJ1rpJ7Q1
CLek7DFNzVRuhsiFJYXlvY23xH1GD1YQpg++Rv4KxW3k300ldIEsldlVbeA0YfanHCgN/M7VKqdU
oFZlNi+u0jYbzkH6LTCmybPFum+5sq/RhzNfeo4BJ17ApYarxCJhp0lv/hqUGalNL8z6oSjdoqXm
lioCS2UH9Qdot7se8Qt5uFcZAHDJxtHCAZjJPQigsxjsGfgC3ItItHIDZKQw6G8I7yI1AXIxca3u
JSIXmVwhZC2k7+ScHBsTDiAwdoNgxcqPmeA16T0s5nU8vnj5VLkrD1QGJ9tk7O450RrN1nJ9TlnB
LEZ2FYy919OUB7eBKZu7Ahc9G1iQDe6WigVjAh4sG7ceqXdsYB6pdgdVEobUYGFHZcyBApXZWIpV
PSSgGAohQmsvCs88tVokRpuxUdawBlzpNUCfdXANmLxo1jZs0yVPMMEg1fSCu0ijix6frmu0MIjA
YWxTaGbVpgx7dWG6sRFgL67UExl5wAFQQps/J9Yze9eXtfkEomh+tae+fPYD3yUqaqzUBeF/oVqR
lOV/m8JI2/t0qtvvRMq21TptIoYYLjkYRjH4g2rPJXqpcDlm/GqlncVgCKsIDEJD9QmkoeieUxYu
kHBpMeGvGisdbZqga8iUaLt2j51+Cf5p5q7ZesCopy1l1LJe+QaGdoo7efyNcoBrnk5sXcQXV8Hc
7CsFET5p3OCqpeaN28cE9EfCZI/Bu6Dkj1+sYv8CBhgE16IuGQyyoSYKXTyCyhVPc0cuj4EDG4CC
lT4SMiZ+WSabDPtTZ3Nmdkp2cIMy9mjP8EHcWRY/4kRnzlaNmGWn1JgrOCFT8kL9UV5g/28vi0Yy
phLOxJJCYz38xPZYXfSBpsiEnPBND+Aa2b+U1rDF0DJSpotYaOlBHzXa7Hi2Cj+OcIs1eXw2ZsN4
weX4C23Eh44NDwG65bmEC9qK7uv7kqrVa7rIObdTrp7Rtk55UUlWhF/0sD/Ikl1mAMwOok0Qli32
oPePsQ0nrCn1lDjVgvJiIu6QnaBxH0DfmVD2UuushE185eSUtam151sjzW7tbqROwOn4tFr47lPT
cNVzOVR9XoQ/bnL/9dmkaaHPxiJ8XFUec6LXMo7DoO4pX9l5HUK39W9yLx63nz/pLfT8XQGb1yBQ
I3q2h28Cyt3714BCIrZrHEYsHwQbr6amVr81EP+1yEgv0w5B0mI54BWxbHdSOXoNHiZ4mi0PaiOK
aaCbqjXPm8CZtt2Y5Kdea1Lviik6FLXt333xcZd6+vHH5VqLktxBVk4T9v3HHemFk+zQA810w+wQ
xRVdUqWb3Vg39kkX4ekNU6JGYhYcTM89El4ZdaeRSU5EBmcx4fhyQ4mKHLPCMS+8Btc5KStuiGDf
w2s9WtUXnda/Gc2oyhk9Eg0jfYKjpjGnQhAcEzoc19DVKxwh/RyWVvvvn2JjZ3Po6mobAfPRYDad
OivjqIGs0vrROYXddoNFod99/vY/dsBp41NuW4wrdMUwrb1/+1w8dKGASsDVwZhZerbeoSeufwlI
SHRAQn2RjzmooBqPs18W8qIal9p7BlodKxQE2Z0c+wDurAX2wWyVB4QcKyhFv/A0BSS3b0ZPfHfl
BF+Tw+vm84//cVbx6bHiIuVAu0JT7/2njwosvbkJG2yIODvwexmUK1EHNgL4xOePOtYhLROYyx/G
TxPRk+ketYPLIbWGdsDlUc6F2hURBPwAEyqeB/lSdGb01SxeFt6jabEEP7k4i1CLanE0yjrT4DJv
ESInhd9fxmzO28J1qy26gvoEaY7YVd1s3gwKVAmlsmLjQEXY06POrv/1F0cegaNEAalBr380P01r
ykZFrRoOQde+GnHjY24Z8p2kxkbZPZdfSD8+/qZ4J5GXmBR7aJ4eq5NH3xRhPXF/0l2dX0m3yR8z
2avzwU3iL/alv3sUu8WybSw/7bHKxDNC6goDhWnK2AXZJbbZrhOfOjgIJK2/mGoflw0utLxGk8Rh
qfhy78cqt6TRcdiYsMFglgIy5m5CIva+eMqbuvJo3OBsY4SyBWhkc0frRpEMpNc5EcqZsfUFSFTh
P5CcSwPPBm6PkSpxrA5MGzG719bcRVhVBcIQIggMZIYqIY1nC3e/urRnauXwODN5ZU+evO3/P2fn
sdy2lq3hJ0IVcpiSACkqW5KlI09QtiUjh40MPH1/0J2YIIso3+5qn8Hp8iZ2XOEPdQyJ3vSzCRI9
7JrXqZPRV7y82c6sCLQvFbgAaw+UcjFJEg6bFC9C7ImsCTVtjGjvo1zJb32lNV8vD3V6oPnrYchq
RAxwA5YuxKLzK2W0p2xbojd/hWzjdJCUrDwIjX5kopXxyl11bryvaItrnXfuy3n+L3xO7Bd+2ZID
blt/NPZ9GyBGSTfUk53MfoiQ5ElWbqzTh9Xg2aC7TtAFMEhf3CBdo/SWUvNOpWCzyQKQYo9VW+BN
o1j7pE4oq7VB8zwq9kTdNE/Std7+KRDOBKgDrs+Y4xEYvovgUicDbwDDZluzybOPMFacG3yeHUrD
AhUfNxiTXgIGO1SIg+WJ/IFxvV7fIgcGG1jjGIZbXO6H0cuk0n4z0VsY6KxUuP0KfEYEcXvhS+SN
I3JGYazTIvCrNPxtRSE4gTrKEfMobOxPD7Q7kcAysIPEFzZFwlPHj2a4SyKfMjXdep0Sa1RWePb6
jc0YTixbbpuUUgQWfGjuQpw5dK9LeutZaScAXKDgTOQzxlyVb4h95wQVxJKxaVSZGiFgh+C1bR31
D5ZIFNTjUH+rMc3Dq7iN6z81Qpa/sFCIW+QOpmFw82RWnc2qzPyEuYn+taPZg3B1kmDnrauaAlSk
2kAbd+TCQFcjb300uM0+esfxXbxT/WgeA5JC2eWVb17DtqEoOxZxCVSYkh9eDjXgsNsJaZWYng2a
Z9QNZ6MPTNUaBK5TPf2vihJgqAXuXjG1LVLuq57qMvotdCskpD+75lCXtvOhW1XxFIxAwLwSyb33
IQbvjxbmlCs7GSXXcKNatfDhRaLXF/hkk5vRpvWNeE8p3mRF77+retFJNIJjeo6iMzH6tYAydJse
pEywqQaESzepVKcsRx4p93qagwkZEZAIXCDjWCEgQ5s/J9TDqPtRpLzl6+I/UdlRB2zGrJO8utWj
P1KbiQPAevRlkLAJX+JAm1D77e3gJurQn0zKinYqyr80XBpH6MhGoFn9S6mtaRs1Rvdy+bo5vf5N
BAXBg8pgfuEdL06jGNTIySJ0Dg1jqD1a+6pn9nDHLo/ydb0fX//EioRxgKQYCJW+41cmcLoMNAc9
3WwUlVtLZvJzZH6qTUZj8UA6jvEOqi/egBAmPjYR3nMAf0FYljhaJZV1E9sIXTSEWtuSRmq0UepA
voUCBzSickq3wW30mkS9xGi6EG7WUS65/Aln7kmyOK4sAh9b4ck8/oLSz0udU5Ztsyg37rU+Dtxc
FdV1oMm0YDS2zuXxTvgKkHLgWzEiO5Vhv+zq/7qYsfSW0f4nlFNcTMyujP/SXbb3r6Y/6Boh+5Kt
LNGZF5rx2ACwc2zuHXv5Qsc4RahtXm7dH4enz6fDYb/xtlf9xv3Wb1YCnNNNdzzU4jmle5bJVcdQ
Q/02FPRFnDUmgHJmuY6+Zv4Jf83eGHCLyvPX3OxednzKfr//83zzbeVDzuzr+UvAtsoOzH1O0vEw
RS8HAG4ZRnj19+EWa+nH7sq4SXdI6m6Lbe3ixeUWBxr9CPQ8Iuj4fnmXnAYmjA2/nFyMn3DCmaM0
g9+ajH6nTiFyM/idfeAslbuqmeyVbz1dtP8bQmODkJ0tie+l32pSJXBuGYUavNWAsQn6nX8lOhCM
yvyPdN6c6YZLqqEqUFa0R5zZ6b2mLyLIjadRj+lnJijzXZ67UzQkY9mazH6HwEFFYZFkTmY/6KMh
0FUezfYa5etgWyHf6AogKCmNSzn4kWZS78YwQXZxroatG6mleXf5Z5xbQqjxSN0j8U8Cv/wVpUTP
gIWk4K40Hs3G/oAs66tThfJKCnNuBWkHsEsoqhnkTcebFdJYXJioum1jKeoPwJSnQzlgDX35e06Y
rSyfwp6kDoEcDgySxUUC0AeVWwvrBt7Crt0jCIqR5hg6DVgeTWrxBHOUl6JJAoXsPpPfo1K2n7Os
DJ/DQFdv6fdMlBcMqwaplM7AFIO+Gh7Yfu/sgkI0/17SQDMC/h6yZ4jtOEvZgDqmfQYOaS4D1tSV
Z36nVZRiZfLnfHTxAkKSRWkHOg2rvaSytLJTKyNtJdr0Hap8Zm59C7Wu9lCZiL9X7E8sbJuhXtlc
Z5YceiLLQfZC5rKkKKLTKDmpRokTUwTj4AgLQ0MLDcOVJZ8LGouPm4s1DkxSKqrm8u2IlJQGnRZg
QpvrMXqVuGwO2wDbD3KyzMRxaFTLUPV8LchglWGfRWEnTrsbpxzleuVYnzlPKiRisEqOQ3S7TGgQ
+KpROQLLTLIcu7ZKEVnX4nFvq1XoXv7uM0NRHIRKSFxJUfMLRfzXI6MBMh2UUIm2am1ZO6Qf0V9s
5Bu6ff+O3IZ1gkyFQZUHdqbx9d79PRQgKIN4n7tKm0jWpw5gFjTp8kGi5vMt7vQAAbaw+pZUk3kA
Z06fUcqd+8vf+5V8LtZ5LvyRBHNXUQ9ZhHGlOYC4sck/hiYxayyKyunOQKUZ+LiPrqdkh3+wL9W8
IEjkvaT20TeOlv4x2LhrgDpR+ANxtLrAsYf9pR+qCe4nVmO92PudxgsGJmRAUdGitRyn6WybMuP7
MhG/DiPixZc/58yR1GwYFDZ9M942a/E1eNzDCVZwdtMLbXylz2E/07NENpPyt6fIvfMdAYRwZQ7P
7BlYyYoNGpsH7oQBmxYNkOOeRwfhDXAbrRLf1i1OicIO5ZVMl6T69FzSRKH1YKM9wqs6/5i/dg2t
5yTMwhhHNgG+ZmMondRvQvwDkIZJgZvJXUFHvdZlwG2AvpOXKMH5XA408S0PaweAgOaOTivdVm0e
EbzjuY4xijLFL5M5oxKxbwPV2c6oXk/EfVrvof0qyJH7hWZcB4pj/VSTQvlZmpP2q4Clk3lSM6r3
HSh3ZOFzw4Rq7NNxhExWZ+h6KIUMUm0Ysu8jqtCENWWBay58YukR9eoeDeDWSe/hs5r/SUlu3RRJ
aYCc9mWs2MQEXr+zhXIPPDxoXL1TsZOzGoF2tdliuTtg5QTAerRq1J51CU9bLBDMl7YxlLcOT9j/
NODiYubFluOTZNm5v1O5zlAnz4R03fQlLUk6BvG144Qj2ToN36dUDkx9A2Nfw5857KtuQ/1TMh6K
BBERL9AbNdl0RgDQBObONd05YJgiGMVdSE1JuCBxsJoZR7vmNNk9xh9SKPOr58KLDRVGw4018zOw
fU4GcmrLswt0z3RyWjaGGsTyRgb17SMJYkUPdmCgw1mPtZRtnLrHpsPEv2I3YqIqNmliCuwc0yB+
rfwsGF2a0tVPs8hQzai4umPPwn0v2phpzt/q5MOEx4VqVLcApmzJTSd0TDeZnzfltpUaNdpJqU5m
y+4qIfrqZTds7aGZmv1UBQALAbdPOFfTLcCLI/NHtyzt7jv6K4CtJPpkwu0H9CxTA2Xl2wwzxGs/
oy+McYhef1AjwLpJIL+YukljhnddG5mFB5q/vUsFxs37GmgWELhBBhQNJNX+DKm0sLZ82q1VymqJ
JRUWWm4+JLUBcBGpOI/ihYyCbi8VQBn0ctC9UU7sDypFA+4O6lipWyMFhmO05Si5YMkHw7Olfnov
h6Adto3c9ZEb0RYCPICWp7kJ8wgIrTqA1wRkYFPF6LGDepCbUWMT64jwQ4ysRsA2Kl1Mr5DN9Dc3
ChU2USS5hAPLPNXIkHbo00ZBkyGAqQ4l5tf9ILy2rAV20lDKbJDYdY1NmsAvcId7jI7SW1505tUE
K4tyTa2UGjs/BLzORsxoroWFdjN1kt64Qk7GH1Wl+N21oZZNu5USM7W89qs3lPtpWWIq54QQmfEU
oMhU4cu4FSFym/uxGyoTQqhSlPc2RtQK0seBEV9hUtgDbyklC83iKrLyw1Qiw+wFHN/Riyu7fw6s
ItCveKVQR4+qCP87MPVvHQ8W7qEJch4JjyRALGzbsEIEW4W7b2C22oPTJmhpReilQp6Igo8IY+aX
vkgIw61aMYpbve65KCu5ZbPEJmUez+70FhB35fu/dBzlX2trdtrkMFmfgrgDtltXJ72Xg0297ZWo
kN87m9brBl09HXnz1nfeATL6IHq6+NEAYPNd0gb1Kcx6Mm4ZNb0ZTZpj/2unE0ALo1Gu4zarNFTX
zeBjhEz/HVxE8Xr5cToTuRGqQ4+Cr0vd3FykBQZMWyObyOxA6dvblPAJ1xs5+bg8inY6DH83jCLK
gWRD0M+OXwjTxk18ahgGuR9vchu33KZ32gEpEFdz8524c+6VvfSUXA1X4Q5hoJ2zRzPZU7xih2Od
i8ja3XiFar8rr7yTZ9rmx79s/uV/vV1VabVVoPDLkg0qsO4nkmjeJ1iWzXOyw+pm065EA2c4X8cD
Lh7LgoZDjyMbbjabX0+bw/vW+/bt8myfvv3HIywCDuRqwQwOjCBZzUYVtwHCViLeXR7k3IrSytHM
WfiP92DxGUqj4cKm81qXtCA9S3RcKJqzxpA78ynkSsTZVKgcup2LT4lrYHIhmkDbREqrg9EY8g7D
3OyxLjGovPxBpw0Di+hl7mjLBioIy7Q1MXJw9ei5AJwtgBYFFXXtsjOLX70/YfrbDZBJEEeoX4RU
Bf2VEQfS2tZQT+IoOIBwNElvDLS6vk7RX3sRnCF9srrHTrarYvkJNmJW4vWm4LVAaj/7YUpB+NgD
NHmXQs28ljoo+HtHDwT2JmDL4UJM0doBObPQdActi4CK2YFHeXxAitBuK5x1UvBUtf59BGMCzIo5
vDGLHOljbMj0332blhqIsI4wzQyUFHOqqAfI1cpa9tMI5fE/3Yy0cTuOYf7z8rKdabOgfTkXFMlA
56rD4gaDnzxaSgeoXkmMOL+l5wE2s64V2GP5CE4aBG1kgN62favaiLFuPozBt1MvLyWjAaxdJz8F
dvGPXVdPM/ZbHXNCxqaEJ47P3D5VEw2fWNWAtGYJIYm95ITJwbRxptqEpYBSIlpR1iu78Ux5A2Um
g06gQZ3UhIJ9PO35NAUtXEloq0lCOz9pEu0OK8LuoxqrHlX9rPS3XabiJqFrY/k7r7ldURYs9Wcp
HMwGhJc2eFrv2NLBUJL2KTSpKOOogB7gNocgoXuX1+FMmcviV9JQRNXHZhMvLgQqZ6IdHDp86Yya
Qc5vera1rN0KK0+e6w6XbORIld9TMkU/QlLlHQwjzJ///VfMwjso+yOayYOzaLq1JfI7AfoxlAh6
R7oheAfu1HdT9JpqxF449KXjj6EpcMONymnocWAtxc96ypNfK79k3nfHSSzpEJkX+avCw7fUUumw
mvYTGn5bo2rQ4yybAuvnwbwJVB23R620DootZC/Jo/GxicPhO5AbmDlKIj1YOea+PRUQj/bteEUm
leywMDT3NLX1u4ZO/cpum6/R5W9FjxBsFhctGgqLMy4jBkbNjDMEIiDYtcLPkNyRtB0SAMHWH6t6
ZXLO3CkOkisUihwagyz78ebu2j62Mh/fbJO20D2A3fJKNONwtbIEp/UiMN5zyQ0VEsCZyyb3JIIM
i9Qo3UZRSsPHH2qkCZTAkMCtDhKWcTrHIcctvYFHlspdjns3Lfj3YJLNlWv0dIZteS43gzFEIoJu
y/EXT1aKLL9NXa5pHZSVlcL26rQZX43J0K4BaUbfL3/7GWgTFzagMoXaAySwpSin0+a0EjVaYXll
1/6O1JbuZJNg+xHbuEV7WeWYv02tzFUSx6Z6NKAs/MHEroLRZbZ0iS2t0O8QfOhxWPA15D8mkKLc
rMVMvgK4I35iBxugkT1av6relAevheW7Wj0/jQD4DmRQZoE1dGuWB1r4VaEhmY49VudIn2mNjgLP
tPJNxNQIRJjqdwSdApYDJp5NjD+5b1tY+aWzQbw0StnjpKS4NgZoLUyTb60UPs/cejw9VMxYVjYy
alvH6zrGlaMGIY3NOimAp2p+KHV3YxEMDS+Opf2JRql+qts+eK0oRwKAryT1zhmrYlgJHs7Mk0rx
dUbloWBEEHP8Q2pVruNhVClpD45xhT2ECQmr0W+ovK+hOc+8TSDzQM2igww46wSdpWrRCPkEecZ6
is2dPNjNdT6Z6bOB//mzgqhMu+H4B3teA2yAbKV+SDUjuKkVs7yysBA4gMfN7xOncXB2E8VBkuLp
SiHvSlaaBKd3MAUwatK0X2SChGU/uAlBJzTIX25HrZfftQHjcFRE8OKIEdKyaimEVNuVBxCr+ppK
8GnVj6Fn1IdNbED3ZxGWtBi/VdioA7Cxqm7kIkcZZ5eA94QDN6QYXwvcLB4aOYhu/Bi3iU1rCedX
F3f9d0fuatnrQFPjISHhtpJHWAC7U51Z5ibtRsAXs4+htvIInF7KwNssyq40ggzUuRZXlFV30xRy
U261xE5vqWJgPaVU4/9jSWwT1CLVYUQVlp03TEapknXwkuyg6J6TzIJ7y8P0MRC1PDa1GEiG/brZ
5ITjKwI9Z6RAbF5ikz4Xe4FLYpmFAnhPpR6rPZ8u0ZWBENBNbcZ4qcPD+gO0MPYGp/CHHXTk8SF1
AMNtYl8T36EwmPsoq/1vIpmqtfrwuZ9F313DhAqJN9oai4kPVBzOJbXABFJp8ELKoP88FxP1FSvB
ElYN1fiXXhmQfjKVS6zKlZc2kZPBQ57JOvgiK2HjBfUaNv7MhUL9HzlIdP0AJi/jfmkAW5mE8HSm
uJ2eM+ovHnVC45DY9NkuP1ZnhiKJpLuBUg7i6sumlTkqGtIsfr0tHEQoKiQbXDWKkruiN9fwDtZ8
IR+HOjPEzkQsar4QgBgf35Oh39a+CPUGc+tUHx+gCWaeQysxPoRKUN7DBm/RwAxLiFtS0YD5qEwf
AmntaG9JXFGfKbBMeBEACHF0k9vwUbOLAHiVxb90dUua2X/xhIWDFY9vk6oheO0Q6xjwcjLZure7
RjN3DdCUH+BZlTdUVuq3FHrmKw56v1WnlF+h3Mk/KrO+psOHj2onks6bnC5CvCTHsq32E4EtZF9X
wb6IrVre+VGjfaudWjaAc8lgiRrBp28aLYJ6BP8ImRUpBa29lcqOzlwnZWG3GUrH/1R6CJL7JHUG
ZTbAi1oscQ20booc28xN0CO5QV0tDeisWYnxicec/xr5lSrgNQXDr95k9jZxPzQDmNFuejPGARUE
JYOitSnkSCJcQJUDqF+vDX9SletkrwNpGSGWmumLFpjmWhZ/eu3SJUN3aJYxne+XRcEAtjv0LJ1i
KNPpH8iddVevnH6Hd5R6hW5JAKVxqFfutDMwEN5BmQbPrNo2tyaPN1XSD+1UV4Qh2Gc1OwP4160B
S/5ximWTuuxgmW4NkRMQntRd9fS2XHqZ7T7VMvVbJeNBBmhMPwRwtEjnZOHc5sinrkSgX1Dlxc6f
nRpoDM8YAELDxY8se1mNwhlrZ8SF4lLr63LXZqt/tn1ZkhsLHbd4jKm1pxEqzMtoF5EKQNORkCaR
BwNLosGYfZw4Bc6mcARUY92Z5miwlrG/bnEpIBCDqnenKV1sgZivJMlVDKQs0JO2iSlh5keDp4s2
cq4gpwVPVpzkH3BA8YazI0f7iCZytc2UJPFDNZr+77rJ23YXOOb4gIKLuOYlxIRd9fE1axr4LGuv
9nz6F3M0lyhnpb85bFiGc5rhZ1JLqwGPQCn1LNlJMG+OYxzaTetHFFjdPWhhG0gmjRmN0P2hIMa8
TTtz2E+Zite9UtA+uXw7ntnSdNeAn88aUSCDFyEmgMbA9k1Rb/VJal2B6N4HZSDFrbLA38Q02+hq
hWt43ZMr2QK6AbiCyg+obX15+/t1BBcFHZJtlUrZwbfi+hqeHtFMaa1FrqfhJGPZKpp9MqgFSh2L
jckLS1vFUGjW5+hIef4giQ8aF8pL5IfxD0lviSdx73Ye6LH2z6Bm8ZmgXG3cheqkfFSq8sesWhQI
R216MYQ1fiIe2XyLK3t6u7wSX2C4o+0BrgIgFIY9aGcT281L9VeBjiSgsepSlFtNwkZgPwWN6HG1
wGtjpytijO6UGEKJWypljqJBNfk9ggdDT5vTbkNKpUg5TtuCCv+IC3vUFg9ZV2orKcmX1OHyR9K9
p3/vmBRjlqSWnIPB6mmQnkc9+TlQrvozGhn4XCdT/TfLmBDltQZz/B2UcfzaTTKCR1C5CXZy0PP6
NlCg7W1TKxVAYpU+w6a5K2FA9C3CiQd0KInkna8UsoENsuf70C4J9BLUMAozSeeig2SXnqqnNJBs
CfQiRozFpK+Eq6eFdAtXHGq1s8QcHN8lqUy3mtzqE2A0mLPqhy5W6LtoQseg0Oqot6S2iyBg57UU
irZhS+3SgUYL/45m88q2OIkp5l8yq2liPUJsuSRxNTyiWgrvlWGyd5tm6EY16n2oStdBFCh7tRt2
YFUOePr2rpgy2mrp2s31dXsvVp3fYIIuMnSdfy7yP5/rs6it+TeodX/fByAGEUZWzXcz0G1/UwfY
0wMfIYjAOnwHdyx1e1nBIQXUw+MML3HrMJ8Ofe5bV3UQyneOTh/Sb+XwtuoNnIFzXyCqMwz7VGiY
nfiU9mioYVlsJqlnFnq143QHXiYqSPV1I3Z2jh5CITfIlRe2emNXVfN6eeJPLykVSCTSRSS9QPzl
ReAcxwhU1o5BYFM7/sskD53XFK21Q1tWPP37UEzszCsElAhC5vjko2STVE0Em67FP9tVUnPYlQ08
cCDsxUrZ6gstdbyUJGDAHznCGCGwmsdjNZY0BkLEvKX5hC6uwJyTHqvvpdQhXGw7UYMtnJx6O3JL
m448x4XAPWDOQ1mnV2bBMGkYN7Il5JiH2/whl2l7mIoUCnlfiDdVA+sf2SynHSj6YxZm0gPFb+Ux
cCy8V+KovNJFF+yGJGtTpBhy+aCZozjkuIncihGvzstT+8VTW3wvqvb0Fuh4QGZbkv2UsRwtlPyz
bWKN5qcc5mnuor4kPSY+eJIdb3Un7dOhxicypIgWXZEgI1sZ0B9GQmoIgg8CE6FvmVPlamjaINwo
uWGU7tDr8lWp2LAMRG+F2D6XqfGqNqX2+/InnDzRtI7wA+IN4/hREVk80YSE1RROCcI+cRfdK60/
PJSt1R+cSU3AWjoUSaZo7do5Oyi1Uw7AzC9ZChLjw9FEOsZK4Er75pE0LkdOEBExtP/M/6ZkmF70
xl51j5sf4+ViEecCeYNjhYzooq4RFegeUueDdKglxRX2B8pVWRHTb0CsONd+ohfbiT9IMCR0CMdZ
z6aXQwQuWqWCvIAv+O7y3J+ULZh7dgcFJUD/BEmLS0DTEaDsU/Q9jYixBK3+/QwaXTmUZ4IUFcH3
+bN5aU69pYwgwvxdR4VjQNj/GUnRLMabNrZNN6bfdT2GPZCFbKjHbhcWU4gObRf2oHdaMXwnoKhz
D72bNvSktgQgMwU2ts2UEwEQko2CqAjDkoLL5ak5BfdTxiHkNx3IECa/f7EvqTUkCZ1LMOJjZd/i
fR18H1WRbiFzhofGqQ3XTzL9vkBY7XHUAU2iIzPcmlVX75CaGt8v/5wz1zVlH8r+FCm/7I+O77V2
ivoeIbdsq0Rt/I57PcLggen/kAOHkOryWKeFWT6d15CVon9GF2CO9P8K1UakBDgbXCqB4w9eGJnX
cOt2VKt7NCvqnNpw9M62RNrJRkEiS/cr4585J6oJVF7nWpt9+BZTr6UJ8FDEZ7ZijLPn2BChp6NC
A/SbV7Gc4v5tpLn9gANM6yl1qe+nKK8QycrUl7o3xpWg8MwhIXcAgcEfHJNlhUWqOoyttTAnQQGV
E5iScWWgrr52SOZJXVwOxL2z9i8tY/y0FpG8pU+hGnYOvWJSXgyP7PpJHdXqP8UJaD4qUpNZO7mR
kHehdGChbihjklxrScr/TecxS3I5iCkoZ6nwLq/HmQng3cZ0x6ZHTAy/WI6wtWVwtCxHYFBcbBBf
vTETYRwuj3JmhzMG84sAAejgJVsYfs5o6REmPqON8tPURVjhpTFg7Nk3/fJQ5z4I0A6ZmY5vAOjg
4/1tFw4dYodrD58E54YMHFirDbnu+d+HsWFiOJQ2IFMu5w3/CVTbGvhIxQRO1q515wZlmjWvrTPz
RvGTQjmbZobKLvKqIixUG2vYYhsrQY4CnFx7Gr7RAojupKwchVPED3hCMnzeCgYC6LGIlCsDwZ+Q
/jlop570QEJtNauU/CHPkDFNCwVlwEmbXDsvrDtVw0sxKXIJ01rdeaCjKLmt3BEOV07zbQD4tVaB
ODMVINz5gXSxad0tnzOlBLMATytHC7Ty2w09K/lTnQLz14zQsO9Gn5jxEENdvi9jDOi9Js27J/4m
+psWG85HwEnO6o1tDSinaCov1qYCgLyGVTmz/SAqz4h0sBezqPjx9iuCiJohsMMtNYvq0Kpw8Sdt
7Wk/rYzTYKJGy/2tU7LnrzoeBS8XB4hoW2HTVSHt3w0I45ZT66o4BIKqjSLXQsrrPsbu/b5AKzd1
0TgP35HKfZsUSXNNathrd9x8sBZ3HOaS2ixMgKWyuTT4ybuiAs2KU3xXWP23Um9mCTqR/EHDedrp
/dheASLypDj7xByh8/TBKfc9ZaGVC+2USAf3gOx33iVgR0/SfLnxJTChMuXFHmYnzaQ/Ti+KPXJV
qUd7K36sqA4/5cHUoMqLNmncjSOY+P4jsdVvao9Gj111+p9KFmiMgI3xTFFMh6EJkUopLWvlPZxX
6njWoH2DIKLMz3854scridStY5Q5iyhJwGCburDv0FN1blJtwAcJbtleSnt7peFzZlCE9znp0Cbw
WNEXm3Qq8642WpSXan/i0kcG6w41nmYvhmLcCl/K3YIO4fbyjXlaDMaUlw2CvQ3HF8rrIkLuQjNR
9bYW26HK6veQTfRcAJL7zy57/R61R2TRUIBzfppmiMAs1RZV2eYGwlewk/301Qyb8FeNwss9KAJ1
xpxZ43ur5ubbyu88MzszOgXUDXgdgqT53/8VIQlgECI2SrHVO7DPXPTY+qWKPv1nq1WQ8Wap2a9S
j8dHRQqGtxEhupl6rme265eN4UVA9dWrosiy2KuIXq8rP04+UWTM0DeKB4SdL//eedoWO4jdDqKH
0BEHseXPtYpRlH3Oz41SrXJjGUJ0Cp1rJ4WZ9r3Pa+2H1USoSYcg0S6PfHolo8dhYqs+M4vxglxM
VAqFbCZFzj0FuSeEDML7oKHK0YKqXXnVzw2FlMvcCCMRhqx3vCaoe1MX1KjidNDcPYQUnU1px91m
RN925avOLD+PDBIrRKkzUmTRswgxOgwkmZ6FVSAPCni9sH9NmhpcS448ogSMEjZYcK2S11wxznwj
x2JmwBG4UENdTCeSXimChzLCLUolvKDuHDfX82Tj6F2wEo+dggMtQGCAUYDRAewkVDqeTzuPQfgg
3r3FCDW3tyWI7M+8gqg3e56icJsMGgm0Cj/R2Q2Wb/Sexd00XZWpiaK+JCGEuSGiw3YWRpGEvm1G
l9LM7DDYoopXqYdgmHLktoNWeE6gCt+V0E/9UZpxXm06oPUOLglE3yt3zJm1o1U887ZnrzX2y/Fn
lcIBRZH55TYZjPCViLS9mQmotwZmhE+gS2Q3m+L42+VjcPrkEy6B9SXpJ6cBK3s8qB1Q2cOvBQkX
UfheSTVyo8W9/O/hGcPQEQBSDAkMyaHjYQYFd/lacWBtR6MKhWE0v5nDBDsdsgrdSJq0B8Q1YRnq
pbguZUOwYWOshOciMIqSSBQRWm3GqPb3Sq9Sgr48C/OxOL6GdCBVFKqAvcx6BosTaqc66UspQ+3B
3+CHmYYQEpAmckcTXddNk5rh/vKAZ+JVaLTyrCBHTsSKLwocEg4cIy4H1VYNbblDGdp0XDwdDAfJ
HmVytnHYQzAIcZeVN3qgWbtWacWElp5IUxRGfSvY5HVq/QjlLHmI/LpFsLJNV0qxZ0I1ttkMBEfm
YdYRWMwL137QNRK2qlkhNA+VOXOnymArYhRHfhAthzHU2srG8lkX10Y69LuqxoIRkfngCaCreUNr
eg0EdyoGR7+MlWKViPRIfxdXTSblCvrDKsI9mPuU8Cdt63dShvF7aJTTZ5HQEN45lGh8LykhoXhd
0bbPFK6yYuf7Ng4KKa0U1CPQrXyTqkb7APJe665dT4q8HSawxAoNiN8rC34aYRJXUjdgn+HXBlTh
+AT0ApCbXMkSgikdbiNdndJkGo3hoIox8YD76tAaw2GnVGZ/LxyrMdxOLrUPJJHNleLa6V0935vg
yb4iBBp0xz+lRJKXGBwxyjoof0LyVW6cVvvdD6L5V9o/p51BQOWACIWdPl8+fwUjUmhFGbahDFT1
/lZRkpiuL32Ly1N7eoWR8gGohheNqyIx4fEoterHoWhIhpI6ZFN0ue0NhViLVE4nDWY6zQJ4h+w9
XvLjUdSuQBPCVJJtFBbVdgZM7lDCDK5r1fj41++hP2BqXA6zbTlR0fFIgrx5lp7HGjbJ8xtHN6jp
44TgXR7lzA0EoFqnjjhHQYS1i5u/wY5KU4QPH7dPnLuoHPrPAKCIW9XINvVszbcgbeINnFxck9up
26ZK27mor4ptkFd0PFHXuUmDCF34pLVW3vjT2QbUpRDJomGC4suyCURfQfH9NIV8qosPP0lVBDBr
7Sm2k+bHyjycHkw0MGb1Oxp9YJeXB1ND/YcrJJE2SBM2HL9JSTaxotbXgD9jr48H3Okl3rQtaFjV
9c2wfmmB6bwSOqv/rLJApw/yOaATBZ08cGPHSx/nJIY9jSKeuwifO3kaDqYaJGvZ7ry0x88d0aFD
Gg60f/ZTXuzlQGpH8EYIMeZqlXx3CAI2kU1/BullQCy6HFOhQDI/abr2QyO7dJHB6H5dnvfTFQYZ
DfmGThh9bRR+jj8VGjN8R54s+A5mtAtHkkWKGy0a/WJtVs88Y3wjGREvGbQLBj0eCwc/7twMD0M7
LLADMop0rtZHaaPcdIWRI9YbGsaftJisaDMHMXfjyPO89WUd8JSOMy1+XXJHO2Sq7dhaCfvO/Tqm
YY6av5D6y0XPR83vlTrLqLq0hF8diox7Fe7vSwPa8gVZ9+o6ljs52gYa7CU7jYI9Ot1Pdm5DIRlJ
JA6BhmjBys86vVXBAIOxp8FASMTJOJ4zjCfSUGqSDPuVNgXbpmcHEznuf32KwFgDawbJzp/zhjge
RRniRqa9lW/pS0m/yjQqbmilT7T7DXmlCHfyQQw1cyLnS5yS+fKD0L/Sy9wGkOL0WPJ1sRbsydr/
uYJLcwIcrDnLSKD4uJR6yn0Jq8IeMXcYCuUViCu0uyvbci8fnvlwHB1g4vVZ2YVNwwk+KXxHqTUN
Ptq329TOh+8iibTvGppkr5ZWywdw0OYmMOXqakCeHY3Lqfj3VdM1Exwed8dXtnm8apHfOUVukmMB
VpmLrU6+L+0Wg5gCI6fLX3qSFAEGIZNl2WZrTCKn46GoGGShVKPDoaoFwlXZJlcVLKquQyJlrVlT
RAWYdDqzJF8QE/kPIdISDGT3XPK2wBOE3By7sb5FdG9LNU0GgpKrvbM1ksGf5QC04MFsM0zsRtDd
P9OKCtnGLjT9IwoABe5DI+h/To023tBDbvcCOVR1mymmCnY+y3ligtIYIf/T/56A6DhTw2WcAuqc
AqV9AvpgNjBIhGw8YynR6hvIBwC1qIvivhUqY/US+mpjbPWgR3TCb3qU7qyqH7Nr3VLBaeZceFvY
2KixyYGEEXPTdwo85kZPIjc0C/W+lhw/Rgukq29a9JKQwM9D+zMLx+7KLIdUwuwonhDDB1cKWboz
q/tZ1ylG1bDHcNGpWi3c0smXfsZW1N84IY44EOEjjf0QBFhmt70l/ShQSfwfdeexZTdypetX0ao5
quFNr5YGAI4/6T0nWEkyC94EgIB7+vuBVVJXJqvJ1h3dq4G0qMyTOAAidmzzm6fYiXSG2O38LJ3O
+BpntfKpUVOrQtLHSmpf6rnjEXelcolDroK/ujk2KAaSkYjzsKrdhM3Qo/BJPoMkX64uyPiAdcmU
w6Im6W4yEeDZlbGdLL7QGzQg3bqB7I+HnBoqne59KvEb4AYhiz03mN6avipVzKyUGRbXVZ+YBAUN
nUTAeOWELZIsZtveSEvgNVVkCzrOKNfymiac0rMt09TmZSjrUkf0vFuQ6eqz6b4vhG6GDqICD/gw
lFUovR7DEtC3rePXYNFFCOmFkYOlzYgXddC2G3+cG/m4YG94jxo60+WsEX21LVglMUDAZqo3Hh6K
9XFpkC5CpbcqmQdI9GXxKKC5Hg4obw8+q8y2QnSVmU7hIoTL1VQ1CMtRPOpTaK90tTB3luJrtnQT
mwhde92PJ1d7MTQgJ37sWbgMAaGSj9IrFxVtwYGsjtZv7mJkNtZfgUfI6c5TpXjMTcsE0wcMihVC
1XemQa9qQa91oKpTEpYERJQxXKs9kotBlTjtSpZ3EeIo56RZLc9zRCTYT4kfR6PzgMJHVgdG4rmX
zdIOZ4OnyZ9z4tVUzhjMZbPAccQTVywjUPJiNSlgITor1i7H0KyusdagL0vI+3Hg+T7EcjBp2pqF
r627jyeTCQhgkQXJriYgxATMcZOtB0zwLNLUvFkma34YiwahEtwG/ZLOyk8y4O9hiavu0kovoxuk
reXN+8jXIfXkNQPtuhJFC+hsXhWyb8uDsEcXHMZih3qeDTvEfo3AcHENg7xM88YFmqUBUfHJ49MN
IWq4/fGD+YtzlBaoAf/xd73wD4kBQKaFKb2J7LrauFd1VUx3Xad6P3n832dF3D41AG2jlVgCMPP9
7dOI0Us1ycpAGRl9jMs2Mj1MkdV7K7a2TmU9giU6Z+6CKiSmr7MJLEPE6lVbDj/pXX2XqIKthjoO
FBzkuUbS/P6LaHrj9qMOiyky5uizhylEWNVLdxJ2NG/+3UfLVmC+gKsACTp9ofeXGk0xFuSfq3NB
4+wao4h+azrn37YuYLy3DpfooUJQYXW9v4rpzZbTMVHCObPPt6MZm/dp2sU/qf3/4rEBrVk13Bxa
XEwTP1zFnqhxG/ozbTTkeHW0yxZ7s1X11PlJBff9ggSktU7uQPL8BR6mNZiQOxhzB5bLpshTZ95G
DZDcH7+b72E3vBFsMRkOoi64wu3f35C0uqTLUvzbPTRIcEuq6NsEi5ov7kZGVdT4tZikQJgFXwJf
yebxSRj2WAeTNWar0LyQB2nIYvjJRvmLu2eXgAeko0Oc+jhB6RJRmO0wIjHSVvYGUqK7yTWUf35y
99/nRZw6ZEV0R2mSfrdodIaHqV6v5k9jiqXBlOR36MpAte8bsWWQa13SLPRutMnAhruyoMjpSp/g
PdFY145WZA88G9zT6Nd790bh2T6N9vHffxQ29awGMgc9EtL9928oWqaszXKGSV6M1Ymq9mThHmyZ
Hz+Kv3jg/PVvrVvyUoqk91fJddFhzknn1ik0LOU8OV6qRaH9ZLn9xfYBYoSrEv9Zm68fNqklc3sY
M61ZDW9a1HHA2lllKvZFZFY/e7ffdUBWjv76cgFOAHT8zgcgqmvOc0E14QzqdYJzzGO2ePODTK1k
r+Ppfi2llt/EUZxiYaHbT+aQW/dioFr+8aP9Vuq+r2v4JnS9wAWs7i0f32DSoPodpeDxbLTF0uMc
Lepzksv+M7VICuoLznznj2Ks3BOqYMajNoosOQ52OhdB6fbmXcSk5kHLawwAq1yqfqHX8jD3zpRs
CtQ6vyDICqZUp8l7Kry56bbLMqpf837EFpW8la561pTlb240tnpYxzUNxdRc7Icf3+f3L5dBC+BG
Jg3aSuP+sIT6zJ4aDbBhgNRsFnK0m+gWZ/qzBmPkJ5f6vn6Cl44WKsUT6CUUSN6vVosWMpSWnksZ
RqofW1VfXL/JavPSNRic7R3+B2z4aImfeYr8xZVhmjBYpctD/+AjANhuxYw8EOZCkz72j1WG+DXm
Gt3WcITxSU/yaWtGIn/88ZP9PkzRPsPRgfdIvFK/jQ7/1HFGDrtjBSGI6i4dwNFotKwnFL2siy5K
F1KJ/Gdk5O9l8lapWfQ/aWAw9eS1vn/AOTWPWpgwKfJcE3elu2CSrMHzNLYidqVxmGMjbvFpM5Tb
RPegDLp5U9w5XiWxJOuL5DodI6qdulFQ9dLAkd7lyHqHBmaiHWADlGQPTH7El7qr2tuE04UxoJWk
Lzg2ech+4sZ13UF/xuexYpCEHZYifUMqWbFp4jrPz1OU24qPHaSAuyWbFkqYq5RaaJuAaULKMPM3
xZm7ap/hB236ZLtoyIoWo9J0yefnVmmdZIU2RnI/xaQJfkWxLv/daAemgm2/Nk5Wd6iPyV5rYUqK
gSHeZEvXnWn0S+gKGCibMBXCH6+Q7xAHtCzcFa3KS0N/wFvD+59WSAzVylXTQdLTdoqLXIcYtmp0
tXu8ScSeijuGQuHol1Gdow7442t/d3RwbaI52QP9PubWH9YKfC8lhlGJfAqMsCMIBDh4umf8Xjn8
x5fpP+O3+vr3eNn947/495ca45o0TvoP//zHVfNW3fXt21t/8dr81/rRf/3q+w/+4yL9gn9o/Vv/
8bfefYi//8f1w9f+9d0/aBqk/Xwj39r59q2TRf/tAnzT9Tf/tz/829u3v3I/N29//wVzmapf/1qM
S88vf/zo8PXvvwDx+9MDX//+Hz+8fC353NMrsp7d316rr3/bSpSzX7/77Ntr1//9F2a59q+EB6ip
sAJdmmj6L38b3/74kfvrSlhbW9KE5YrOQLJ+wvgVHgZdKBKgb703Xl1Xy99/Zv5K3snhibIpH7QY
3P/zEbx7Wf/98v5WyfK6Tqu++/svH+YyjOINiySTpBndNpps3oe5TDw6QOA0tX/IZFZRl6PJdzlh
h6MG1jTJnccU0c/gR+SbZdaHz0K2MvFdtRsD+gD5QyR6cVlMRnmrzeqy6xyj3fzpof7xjf/8Dd/H
2G9fkOaCyZcj1WK7fji9xomv3rp2vyrXXTeaLo8ZbWns50ph/qQIfr9h/rgUM5F1hgg8wf6Q0fWD
g9uEtfQPszLXcPLaeBNTFP6kM/wtdf/vtGO9DOB/Dg4QAPhSacaHQ3JchM0guEweh3qUO80WmLUm
4/UkahV/v05s1VE2GDz2UX6P8Ih7uQjlIm+LU5sgnoIoRkWMzmlVLInFEcATVzRIptk851snus0d
0ZzyIWv2eOUYQdMl0S6RwoKF6v101vH+2P39Xlg2q1EanVPKvPfxbfWXbeeySx4dR0m+OrIyrscE
7ivIEwyOUvxvUqkdJ7PEDsScm91QLHAKc06V3kLIpEEci4kD0fHeMocMh5A4/b+IT/9j1HkXqX4Y
xf5fjE/ryvqPf27+7+LTPeCR9Ovr128R6r7+/BrX7yLU+uk/IpSt/so5wVhNg5jCcbEGvj8ilK39
itEtEEgSZQrSb42hP8KUpv0KIPJbfYpqF/QEFvIfUUpTf12nLKTUBoMmbILMfydIfdiXJHOkdisr
kiElOaX64RAl6YsnwbQYsiAbhh6ysRmnqQ//9HT+ItB8QwX9aV/CKIFBRjRBa4VxuKoSpv98VmP2
reE7n6P6GmXRfWpICHHosUJad8cWRHCCCymgIEXYIS3gSduAlc7pN/bTdDVbaHBtl8haecUN4isb
e6ntbjsDxkt8w8aMoEtUfTo3himh7Iq5wATMnT6bZdQfR8VQ8h3U0v5x6cwEi/EK585wEPqMeF+h
dS+L1bTXLfLVEGdtNIj8yJqNmyKV6CjIQrZ9wPgEk2xLUxjtkaJl1iEqelceMkcM15mBAbXfDs10
ieywZ29w3PGUHQxegVUqRd65rGKkd7Oqgq9XL1Fir1g6BiEqw4LfRmcUMcleXF/lKO8+pmQcGVAY
Wz4KvTDHAEU/MC6mUs1nWTgZeWjXmgcdy/MjljbOAnhGHxbsdy10J0pRDPjopkzPGOsnyPFaeT2b
wcDd+INmVvfl4i5KWFumfZkYEhioGK0EnDQZtZ8vBVJU1aobGE1m5AZmX7iAugQsJQwFc/0SEWH9
cx67Rh6U9uR+/fEy+bAYUZBaVWfWZiRgASwXP5xHeTn1ujO3SmAsnbfvEB/GbSiR2x9f5QP3iIRx
vQx1BVMhdxX7+tDQmqvIBTPRoWPKCORAm+m2GzSKxN7sThRRXZBGUXSimy0Dtm1G4p2lP/kOH07e
b18BcTgyDE4sOjEfQMhx1kSTVzZK4FhJd4HJlLFPu1TH6zZpNsgc6z/ZgOuTe7f/uGWCDP/NViRt
/XC93sTFFTSAgkf01KBUYPUh3FykBitH2/348X6TbftwrRUHwFwTtghMiQ9nMLIEUcp0HV/7vkoV
BmZp96zMg43NEnPonqZ/ZS2QjjOyctvqrutYVd/GukzzrVFkxnlaciYomJIOV2Lge++iZZWiMo0h
DQCJowqJg4BIw4bt4wYzDDHs05f61OhdfoO3o3OR2XX7uzzHH6nwu+zuX/n1x1T8f3nUDW9tL9u3
v5Gvd6Sv1dfXnuz3/4OkHJj0n171d4feHjXB13b+80H37RO/H3S6/iv9btoa6NkBP6X+++c5p5Gi
r1i5FaOy6t3Z7Lc/jjnT/RVOEWU+OSj4JXj6/zrmTOtXwMErhh5kN/JGMKj+eRy/e1v/Qy4ORefd
FoDyRVinXPjGMGPjux92fY2juKw8D7aBq3yKpp0mirsE4sG+qwtrb+grLawv1S0WU6GqR5c4Lah7
p2TclzmJsQVgYAU5TrlhlpcPkT7bW0A25kY6WYncz6j6UVUb2ylbRjQNYuOiMfR+31j26zrSuXYy
pznayLxDbqvRIyrsF2Qpvg7OrpTRa9th1YAlrDzhLL9ck96KoztERqDjb37SU0XZNGmnpX7sTt5R
N5z4eorrKTDwwtpR0R/6BuUXSNDXluJ9yuYq8ZtmOSPyela0KfcVvVd2CPU2m0hqynZQFONistcB
rSJadFIrVNpXBdZtUWALkqhdfjvZsToF0svc+zipxUYlXGwE083HaXCjvWFlphYaXTqMfot4rB7a
qVTvEcpCU66vlfvGNejzTS3+p6YeD095NzV+kTLg9kEsGntkaxE7cJ0YMXYhVUxoHE+5l/zG+jib
ftyAnTY2Uu0tdYMOfVT5pTlGp1RBC4GJjZYElFagfGI7Rjo/Hcsw7iy0y5Wkqp+ZYu8qp1Y2ST03
n2Bbx1tscdFcSDNT6YAWOvmdGQ8mY8x6wZ5buqV+nNUs9rAm6LDAXKJUOQM06/xoKMoZ8laabqKe
V4dxIJmJ00IGCaQG7Q4KALKqs3T0p2GeyAqSmdleLuY9GlZfjNl4q4sFWdDF3hRMFH4rmOb7eaJI
TAayTFyMy3LSmhsNrXOtL0M06LKg5hwPEsx86fRI4EpOIufnWUu604Ts36si1ZOG4PHS4A9NL8fY
LWul487m3RzX1YHM6osQkHYU5QV/1IPuRJ/rPL7CF2RXTeoeF4Hb1nO4gaLnrcazfS1pK7910GH8
tl7aY4tAUmDHiclQXJ3wQdRC4GsNLKThpGdusZNa6V2bZR+6ZAuoD23maO+ljjxTGJU7V1NEWFnt
ZxAa+4WM63XyFBN78qSNFx+1pnSbDmp1wPbbu7SXapqQJ9bnx1mX/DlDzTHJ0qvijJBDu1FzcdOJ
ogncsXHvZ9GVN9Ms7aAaLNwRhlHZA4YYLr3WKX3a4qvhgpMElZ3MCMzmjj8hdehABmAAHm8yunyb
gh7mQyti8IFWn55lA+sWGl50sLEUOOhR4T4PSm1cjEOtgJmQzRCoffMAa+DFAQ4Ay42eZNBnKPzI
ASdv0H5KICDgZGb23IxljbqMQCg/M9ywNPFrKa36YVhacalWcQwfD3UHrAWKoO711p8MKz2TSn6Z
C/y+MSPke0XZnIAqXp0hO3Vwg9rEMl5jX/dpa2LgoOIOUWs4hxfYHht9HN8uXTOdrU5R94W0qjM6
FPYLxqLoDesOKNfsDpXCo9IY+GgzdwkMD8KF0Q/J7VhYauigiXPAsoQxMNruCXed97Mf5XrQ9BeL
kaShAWf45MpRXJRTzB6+q9vS22Sm3TEYjH3bhGO3ZLqvKyMohUFXtxYagleRUM9SHe0d+q/TAbaU
c5saGow4iMDHhtjPGjTjjYXU4IXou8JPbeJsTHJW5ZtxZGwyuHvG5Reelu6EW+1AlhEh7OHgVsZF
1LPfuvEL8FMjYPy/nccMlWiEtiO8nocQb56z1dwkqBRhhtFuaLXmG5CukJvd3D5HrRUas/YmXLw+
uZ3jMLf4UlYjWhxJ0QAAAVCpdvZt2ZTpjYdFLZiOvDg2oM+3E/JqiFXHKww9H68Z6mR7RGqbe0tt
oV9NYZrbaZC0wFNk+QiBeqFKwOTRso7VQIlSaS+zphIqXOfUFwp+KTWJvm523mFi3uCDVE3vk3Iq
ItQW1f4grPI4YT9pVWQ8+gjTQ82rCFSaa86hPjgPU1Xx591U2TBk4R2s9ku17BKef3WB7Awi+nkR
rb6edmDMXzstG3eqbModm27ap8byNGD+x+lg0TmdhXyyvDIcjHrAdH2kK1VaHuVOi2R4LOPtXPfN
Jhv61bPRgjc/TsckqjArxatr9prS7xf9cp61fW/EyrU2d/N1JKh6cOa8ogi5c6PkhB4XX0zNQ6dL
r5WoeRmNCUcjSI4bWxfpsxXXBQG35CaJPoEDK1h3YFIDr3SPRtcPV7bS9ciOYEi61Juch30Jt9jY
zaOxXHiZNj0Osej3RbEc3DHLdxaKiSwPVYbgsuXRSFSsvlQ/l2fMV2xqNMGEN3EbbRfNnu4noqv9
hiMYqNM+oarws7J5HjqYL0rf3MH6cI/VTA2WaJybcTtFh7FNu10ty4gY3o6gjqqbCnUJYPU9LpHV
rqy7Yg/1SD3282Le99olyJAxlMtgh1YBGzQxMxWXENc8d9nLgkpPOKuR4/hZ3d8aPcoA0czaanvl
KenyJGQRanu0ZLxrmcMTo8MLAQdNHuaL2RzUqFdu1apJk4BbsHf2OEbo8bR0HuEXZnx68EnNynCx
5IVa8mpAOT0YWbqjrt4IE1wq8waUWZIrLy6/go0LQRtzbiTRl4Jn4Uu3f8F/k9/NpjEAuBtt7SWN
noUyjLcxXhkXUYbwoY0P7m7xkuncq03vq4MtPoG+R7S9XNpo45CIpZuMcBMuCMiUS4wm1EijzqtZ
TRivbAnrT6Pot3Ov7egTnJaGuix/jksOzOzZ64tL2yqu0I+H0VvvLHxn/DYxbm0AYZ2BveR8V2XW
TZx/9kqgNQg3xh5oshb9u/zCiyAqG4e8ls+65HAdunDo6ytTGnuxelTlLnZJYnI3tCaIi0Z/O0aT
ehSVDT10av0UirWdxU8m4o4gp+xbMST9Phm9Gidt47qegE8N9UYZMEvsabFs0mZnYGNX28XRTJ9n
YW2l6uGPXlav+VRcqZ2O/J9+xwT0uVGTo2XKy643r9paXPcsmGVMaWG2Xh12FMqbzknbDQ4xI/As
66CQtkLdmxGHGiKPpoUWXxZJvF/QCMNylXeEnHdQlNUnF3MiP0ndTwo2vBusZebA7TkecINyfcFe
m/xcdcotJ1ntDznW6tRd1iETtr4f82qHGsTLIhpguABTUe+OroWjpHvTrrRQKhEQvsm8kwWvMldn
uXGMVNw2LX/LFk38JVXaT0lCX1LXC07sNrdOlqyrnSfBgjrVHDAtj+DxJxflrLwlVHWtNbK4YAUb
ov2Kk+AFWim+NyWh1yfbfB2Mony1MdK2C4z1azmifSZh42+oQdyIMHXJmJQpmZ8Lrec9ZkP5zEIr
8fNtnop8vJSu/aWS6l1JGXOpqMUb2VlzrMHMPRutcVOqPd+q0MGYY76k3JmlduPC/tnG+hBdad14
KxLtFgTJDv+hXVfP60M0ttKaqt3MhfaqGtevM3jsOwyYpkOavUnck/XS3UaUyhdLQdbTFnYgzW7+
pJpJeeHSbvHbpvGuyiLP2SuluGVPXbtl8RX1z01tQpZB2Fo9DDOKs1AsUfge6AOELU3/sxF1OKRA
wNwwDDvVeCksfmE6dz0Wbapv5fP84KaN8xmFcjdI6jE/R0zhwzjmgBdIivKm3D5Eh5JgXgsZagzX
kVI1Cp98qvK9PE2D2rav1HmZN1Eek2LEyWGo9eZc13SLqJQkkl/5i4yiW8gh6UvUJmeHk75vBm+D
imt+ZyeFOJVIrGw5kdvAzPmOWg0klQa++WrUjb4v0ZnFW1tXDrWrEHpXtSo/iwf+z2wUJ5Ah9wow
Nmz3NLM86R6Wgimclo3mrOCV1pLHemzauylZuqshSm2fBlF5r8xajgKBKHs/LnkcFUjFA6elOKlY
fW9T2ra+NivexoAaI0Eqe5/cBvn9PtaxdCWm75YRNaWhzECbdu6AHiumJ7lXyyPo98IXpv6q0aP4
OrM/Bj+Ps9uqwFEgEyiOTE6vrsJLL4mLN5eCKceB2Ul1LGuJWkDsyPbQ4nvzMGn2Qne/qlmkXvtF
jwaxzbv5VDVxW/hVrnkPreQcRnzdRpq0d47Goidh7ZbzxnWX2XfKYQ4k3+pRYd5VB5A1nCvEnGk5
jpqzz53O3Et7RKgMHIOyx0EuCsZ+fhrnSQtjpzHhKKKFepV5zbyP8+klYSJehcJzM0SgBRZmeCVF
V22e62j3OfNuJlJuelBbF7nsvFBb8NCcu8X45I21vpV2Px61jGQgQKfY9MHaqkCQ49QHlxvogz2G
uHUPdFU6cezQNj0i/itPerc8OFquPo2DrgUW2KjHhXQbO0AQuOMiMSDKrHKnuVW5d+JKBnWSFreI
oqJWilibeoqE7EKtqlA6dSIabrBmwklm2pXAwWFdR+1vg9GPgfBy/aI1+l2qVbeT91RUCfbgfckM
pq5ftaSEiuhgAxcbkb7XlaLyl0p88arO3I1z7DV+NCMq2cRJs3PUyThn0E8Cu0PHLU2tFzjK1kM9
aC3kRLgqOH/HT3hTUdhYdnWO4nLaRQlSr6sA0AWGHfdZaw1+O5rWAQ2OktVavvQl6ytqpxC/9O5o
F/SU8RWjD9aq7klfd+SUe4+51uQ30lCnLdoXWtiY6bURd79VU09qZ5T4sDjWdEF1Pl2LQfM2zGCf
BwtOLhaSybkZcqyfdKCaiAuPJ0fl3M7GKBs2ZW5FKU3s7EGt5+WymLEuaxNy/U5pxh0nyJJ4WMAN
unm5StA/u7IWewwM7E06RNbWqzly1NFx9it0P3CcRENqCPa2hUa9onEv0QBcfoAvfgBsaN8YsTfv
hTOUuxqbtiqsxGI965i/3YA21m9J1KzPhtv2l5MqU0kSaIxXgphOJErMrwqSTbZRrrSaBm/FKCpv
SvtLIvaohV1DNPwSj16IEbsubpN6bfPvjb76PHOmH8tFJoFXN+Xecxgbeqi/k3aOIFU9lBluQCPh
QZTnw6NhctQqWBR/YUVisuC2yr50h/isyDQ0Uc6/zWAYPPPgs9NkOPmbGZkTEoCttXNxO7kvrJnA
msGJEOpyr/cV5QJuGI9JqXnP1dhTt4y6eMGxvjrMkZF9ak3pkkpFGmFnaHHxUZyy3s9SC/Ma1NMg
RfG1hnJNsxSBom6ViV7yoJW4226UpHZAMGI8kbyURgYxzY77Ezr8MYbvrqJqux7aL1aYk6ncTiS1
1HVDGz+bZozJU2kV8oVxEZo1iTrVt5Vd1dc597gratLGwGL6eJ4NALwbqxLaVUPqd0gNZhKQm0S5
2lIk2oU+NcaTnWbl5VToGOjAqFI8vyjMhFnlGI13cqrGJTS4ZLKphX2pIsb8qDSaeSg1Zbktu47K
VHOK5gBgtPbCKRHRfTIyeAJQVjvX5oIWdsSEKSxIiTnE3DoLxm61Kh2szDkhXpHual0y/xEicUMK
Uf2zVcD6UKdI2eaAj/fEpWZjCTRqZm1xKBZqSqbMQ2PZqfujinpg6tPREDkyVWOtBJTw3ufYW65L
mBQP+FHKY1mJ7qS3ES0bSiufY85zQgD7MYbGrt2GqZipqrViwS4zcrFhqg+D9GAoIBJOtK/KwKQR
cEwkWCADR4KLuMmmgyWH45RRMGXKqUqMezz9ApNZFgxgse0pR2SMDr7EYm9vknsFoqq7AJYjlfsy
8ZXbNpzdZdeaF02pQoEtOCEj/Ya7OOhW/2zaOPXN5iaTbhJKWxxcXGeyel0Gz2KELs64oPTgO0c2
itCImI+XManr7ew6XWhBRLbAG/opwGf47Seo5ngOpwVHzJhWeoh2JAqvQxao02Ne2DfNvIR6OW7T
2b031XKTimgIxmk/Fm85EuzBYI6+ndq31tLV91SGw06d3N+QT6tgVFLcDq7Vm740sE7RBrGc7MS2
j3gH2qvx5NZV4y9jnLwZ2jyfzTTfW7M1BvjswPTR5wE4YPFI9yL3GxqLOAnA0vfceWdNabXD5v1U
qbiilonFTMj6gkkLOd2QJohhuB4ZPHiCtfQ0ORNu8gT/bCifb7NO8u3UaXnLCbxxmnkKtIxGoAPQ
X7Ea+h06HcvE1LckUVflGvCsAsxF5GUzilaa6ds2eR5wgFejwekl07d09zYlNuC+C4dnahk11jra
NfiFypxCO7ZurWoIM1oo5QiPJ+2+6pNztbjaBWSQUDbeQwUcLFAyM7ltKQG3LNDXukVFfl2PtaZ1
XG6+rOOZ2sTFc0edWRUVPAkDjNCNos9bSDwx+QtED9tlbGtAZrHVO9OqNy6yAXpnnSYv/uS4e5GC
+xKDXzje/aKsvTH3pI0IKUosIksyWac5Le6QhVbiPkSNdSsULYbpkpJyKFfod+5kPb2qSX4RZ9xx
r0+UAvbGnKdPgEZ98obtVDgc7uVlFp1RtZn8Lo2OY9Hekqle5iZN4rqw0QOP3BeRWmO4zGtMj2/R
axGMRcHZNZF+mOc68Ws3CtORaZJuLmEhlF3FJNfPW83DHYVGSt0CguHUf8wApEd0HsNh6s4Io9xO
SxgX+kGj7qdGREPXAig91F6QMuHwrWmhxW0arEa0JwbnSKsGeljrEH5aQGFKle/7uD/aMO9oHEYW
2RK8GQXvIWtAma7ej051ttVyPxvXdB5J+0fUbGtOk2jEqXKsIIXxaOiB9ccCUdPO7hq/7xw7KMZq
2rdz488N4LdhQi+W5t/16BbbLu/Za5YT9IM3+PQgfBplhyE2Y7rtt4uh7oC0hbH9Oo4uhV4bcZh7
X5262BlZ3uMb+9a0EQ17c+kv1EpXb1qkNEMnaQitmKwFUwZpEQVrM6xNPd03kaxYy8h7UAe9Frjn
VmbC6q6VC7sk4BUT3K5hCIEBRQstNlkdEyFwGTZf2vZRc+Ng8Lwr1dMDkXpbR5hNMOCytRRhqwnf
AB6cnr3UDeuhTf3RjEK7OXqjFo7iqdHe3FR7JTkf/U4TIHg69zqvjOgQW9MJwjAbHnfe0zTA8orU
67IXF5lFy5Ug/7lSpysqkEM5jk/d1J7V+cnTu9uKub5Ph8nZjKis75FEfMrSbJdQptgNL6VJuqCI
2mMqew7cSXnARQiCATONKWhVeVJLCwv0JVzw69DVPrTK85xXByV19xDw41PL743yYGhTkHOGxPO2
HnZKezbpU5EEmUcXYmZUPNB38PPoQYx4JxNRnOUO0Bad/n6beruBvmjTA1+YYY/RZJlUJ4hK94KR
ip/IUyaeCEU+OYdPD8KPkpYhxi0mEA+TOaKPMgOmNq5t68GVXaDpL9b8Oe8eGLdQ7FEOch50xN16
mU4gIiqn2Xbuc6cqQd9ogUa/Q12Thb667BV6bhIwQUVMo558mpROC9y6OC2qdPwGZbr7Dj+zUIJq
3ehMa4JCd++HxDO31aTfmo6cL0TXUofoEWq1/Zs5OccyrzemLq9QwCq3XtrmR7Nh1kD+EiqJq53q
aLxvmu5SwCVssYxlVVe8ssQrKRrhAyZOvZzNqA0XA0xuJp19olKG6gAg1Nm9yRbT3tjKPDbcA/Xd
bMcnXZOfKstIY/pl0rkwyv5ehWOzd3trPtPOMosbo+jfOILofjhkMmYizzBOVD/L10jez+5VlPXT
DncSvNpzGh+EXyYaz1EcoxxSLt3NqD44Cl5L0EiL0WAvJ4Z9lYI8PgAXpYUr78yc7rBNWSNgujur
0s4Sxc99b85nB117cmvmdcNz08w+M1Fn29X1Wdevl5aTVt/laT6DCZ+8LbJd40abnPtk4ajxjJOa
qVdN8zi2Ax3u8j5X8H8Y+hAks+tXqnYc/w97Z7IcN5Jt21959uaQoW+mEUA07CWKlMQJjBSV7o4e
cPRffxdUWWUSM0uynN3BnaUZkwpGhMP9+Dlr7525h6lkwlat35um9iIu1LRFaxZheqAVjp9u1DS0
ANfm2jVn/5z3zbWCrQkIgZem/NDQyKXNIkaCpKP3JVab3GW8md+lFDPouJsOgVNpSU8J1+J9zRVp
Z+bMObSm0lqirLgW6WVme8OJWCXBPSRtT9FQd++tKPicKXg2kL6MfGkV3W7CoQuFX6/kU9h7QRNc
R215LlV9K+WhdRBcYlz2UvNrO88uCKYfwZEW1OXzjs/YOlX0Vo9WNPk7o4q6U+0TRO6zCANkMKtY
4BZ844tHbQjdI08UD32y4dY75gfFfo4wkW9DiqOpR/VaPIZDfyMomj8um+p1gO7ecXv7MGfRczm5
R+IvryY/VMfVrT4thXFDK+EBTPlkePPJasL3KxLAuDcHOlbRSHffu8C0+L1DWTdoZrXF4OwkCTL4
ufcPZQujinQAbKZ3af4qRLV5O11burcTz8VFE4v7PyQl9G7Nwu601vmLXFIqRI/zasypqwZTPWfh
c7C27wNP5bQceJzM5VoJ9yHkpmjQfj/ifEaXA2ztwF3+3Bb4s5azjcNR48p9B++ekqqtmEesxYXG
cOAYafm1CBnlSXoFFiehMO/XUJ6rlTF8jc53by6sNmStu3Bmdad1bIr8ygichS1mYoaARZC88Mfs
ghZbepjqcTmOberHUYHnhXCdY01EuPQ7/h+wUt8fprOqW2O/4oT1IMrQItvGvxlNk+rGb6KNj7wa
ZWohfkZAOzJrxWp9G7m17zlpFYmhttpHQ+sf22r61gy0KAYfWWuaO9Zh1SLbd4gDEoHe+CYvnFuV
TT1aRtZs14flue+a8kK0DvtNMw/Y83cg/NoJTr7VP6VybQ40LOx46lKJnrk8zIZ1z8N31ylaNfSx
0LYQGZi0a89slyjOXUqQ1Gcf60WenGXipta1l1NhZq9+59bnsJXdxYqgfDePg0sHb7EPylJG7OUm
DoC4kB46X07ndvb02fDRfEdVmQOGYfWtnMza2VlGFDh4TezMxO6ghmwREtB8HVTVJp1AUDOrT0ZJ
Tddl2dEaYQ5shwRcvzNUjH35Z8HI6A4TqyYOaUZ9CGe3SmgbQbC1hRFP4WBcO6vLvKIeAVOzGQeh
KLtfhu7jEqRfisE0Dm63RleUhngp9Yy+VQdWH+mKy4npX9dcgBXZBJcG4vczrkHZQ72OmGUPjXfu
BvrZ4GR0mBfzDtIrulmb4rb27eqoor5+7QMXsYPdmVd2K6KXZdLGJ0LX588K7/6jWw8LfU9B979s
nyyj8rnqrDeNL28XaX8wRntryvIHhPVa38+tM9H8ZGKROdR7c9vFuAu95o0Ty2isksDu2j1taIof
lUcgCpQMJbX4uqsztzi7RQg1YE/+B6FcOy6D5sGPqGcyO4QucNMx0XO4nkQVLR/7uVOnEFOxB9vQ
16VlqieGKLhAYNezs7r5uvT5DGsnO45KNedAIUZBMHc9VJAsaaDGndOUB5pQCXM4Jyn7qjzLfiGT
xpnUuZbZoU6xBqLrdV2nRXcL+vmcerpIQB/Y0fRq6/0kKRtIn9dx1HQXkXm1CPO5p3sgDetgaBn3
TrX1pnh6pLvONvlCjkPgkHevTT0ca0wET8SuO/8So/4jDuuXMPFP2PF/Jbb+FyLHKNR/RV+dv34r
0EP8RF9tv/FvIYQDZuxZJmgtD4EN6/Rv/IrW9zvcIfAXRNgAz4vU8T/8lR+8w7tucwCBJuZyEvIj
/S8xhI9OAk1FgJluAM0Fx/dP+KsNrvqBCYRkdmHCbAp2RBqbNpGf/6DVWboFMddQjwlulsyx4DCW
rJ2Z58+sr2UtiHdtfufz9TPwhUuZj+wC0BO/ZoskGusN8DX4nmRjbjQtX62emU9XB2uyyPoJx7tx
Mr3fSILeIJbfXw4RNuMP2DcEa29w/R7H3zp3Wp1UiDOP2mU/62wecDNr/H9Gc/7rpSJzEwLyakB3
P3+aKXHeJjpOnQjLAM4JIulxE10Y95k0WJMfltmfKN2PIpEN1/z5q/NxGMfEChE/6QBvP0YkBLVV
WrVOCHrNYYa74ag4+p5apjtMkiY/7gqbUa3tD921i/7+N6//d1/jBu5huE32F+/35zfL2Z36uJgg
nfXD8rIZ9LpjUNRd9euQcd8zfmcn+7evx6SMONvvBnFvlk3EVd+2S5Qfa5oybVvb9tqfnfHSnMLw
MsLI7Ncf79+/3Oa9bAckLjtvyNy2HKLJE26XNIERxJFRtDH9AJupdeidpigsTv/89bZ4xY0Cxn7R
3/6eH55EvTRIG6YFXiucSToUvnVnTkV0XdqivZ1s53eGnG8fC0JyMF1APrrtQKg533x9hUfj0c2h
uCruWHcY+2UHYEfJgLtSX3791t5ETuEG9ea13qjyIk7XrGI6nAxVpc+5jxuVKNB3mznxBoYQAyW5
TZpSPb8PU2O4aabZvUqbFNLj13/J371pFqyJANHmVhG92QumbAEaLPhDlggDmSUwJmImpbqkOT+9
/PqltvXx4+PJe7ZJw0NracOR40v58/cZelaDrkq2iSejZacUNydvteb7fqmLaK/76avgF8tEijY9
/Pql3+4MJDoBsEOihIhXoHvfbEONlUcMAEWZlI8qMW5cez98No7DEv8u5eAvL8ROx+HGe9kMzPDJ
+vk9CreHJ2BmneQTRjY1z9G+T4NWMkCCYS0jEZwJSnQSoxj156YnuvHXb/QvnzEOUi7bAUQ7RqWI
+n5+/VERA2LU9KrcYlSXjiS+Bl5mvsJnmHwYYb1O0u3PYq2C3+x9f/PGOSwR57CWQg7jbZ398LBC
xlXIeGWREFffnXgRejZMXi+WdjHhGXSFy70xHtsRFMUR3I5//b7/+vI2hQFaDI40DtG3YQcMQyMr
S7VM9OqtB1swxnBSVPdOQyZwYhc+fR1nofvp9314qikvfmdG/ddPHq9VcECOn4Cn6a2Pii4qZcq+
bRKy4TdyO3tVbu3sW19WR6sbawbRVXSYLLP7zdr++xcOTRNxL4rw6M0n36hBMChoAF4zi4ZTVEdJ
zrj3uJJTciOywX2Yl/EDGIX6zdm+raWfnmfL3STo5HdTkWEf+eZ5NpfUspiH1ElA8k1MUlhzMMNS
702s6eO5Yv03EMu/2a/+5t2GCJkj8oRpnfiw9j+tM/iKrB+7pU6qdhZXkwSk1L49npsygpTUtvVh
CnV4X0Xe78xL//rK1J8h1SEmlihyvG0J/rDCnWkKZm1OZeKUHu3C3Ki/CDN/bBZ3Q8Rd54wPwHUh
TO83catvj11siDZxMBsYjvEIiN880oxUjaLmSGDIx+Qym0IrMQkMvQwXBxI7Ms6/fpLepA6we2yH
rb25C0DfYFz55vVUbdhRm2kj5tq9PnNts+LAlj325WoyT+GcdlepEcBBNITFXWEsr64DKP2XnoFy
0qoi3xGb656bqdEfDWxiTsqOpt/sNn9Zejzjrm1yjCCcRb7zZj8HHySoFJN1mulS7o2R3qpLp+fk
u0V2Apwa9+xF/fE3nwz2S2+XPGHm4L7fay6qzOjNGgjIuusFXmnx1kUtMZAcu/XJcmqn+MPlQt3e
BIxK5qtyVoZ5KXqVOaCC2eofkWg4xbFZJzs7zsgWi3utgNc9+nVE88TmkNrqaUgH07zBQNe17lMS
ICPmqrqhG9jWnnORz5XUp9RtK+9ptJe6OtGBWnPsbpbO6GlN4ciQlEGRrhehRMB9GhzLnBggNljM
4s1QlDfO5ITPOMmU/iec56S4bpjLN3FaO8TmIrodi12G7umFFil5NIYUI05xGu6lMTripyuWuoKc
bNcPwpkHGph4bitaB3nuJrODI8Uu1TVwnSOZ55Y1xeGhipCEfxzCyf2WN/V82vIpPi9ihncI6RsT
ND1G4oELEl6jQdlvc5JmCuG0I6O6W6XDrMGQbWTGTVHi+6jXxrhCOZ2hkuhL/Yw80WkO0usmhr2U
FedWoIGhETxysydRGP+/0mUE1Ab0pDsM0J+WiSnQhegMchDGuQtu5nA2QE24CzGkDFOvOeYRgcNs
aDJo6Bg4Rg2lVODHao78v8ms7PzY2Yty9ujg9HPVEfqTuIHR00pFHoNrMAGye6PvIOcync3PoNDj
zVAH/nSYjD4dCUmccVVVQ4NiUClYgf1iNcMETRMa54L8oitrbelW8O+1exv71xs62/Ufjmf21dHu
CD46L77RD3vet6JhP8lVnAjutM9B2hEjEFimXOJBmhjbS2EaCYbtCD07z+vFwVqNJcPSUpUEHfaL
D4GXCv8mKOBN6Zb1m14N9+YswX+3w3x5sgOyx6QM7cPkz0F+odwMlkkaiz5w6DukS1DUiaNT4tsX
W4tkVmJqWoCzK7aYujYTPWqFshoRobQuARGUtcM5suhbH5C2pt+Ap6YbX2OetM+ivJuS0DFICsc/
cPzoNB35dqppKMTLyZabQ7CRlngijzUoJBO8xO16C+dBdrPq4DLw+uhUQvE1dH0qEE6m/cFZVV9/
wHbDKGKrt0X23pwcnWCwNpeXIIGqPJZ21oe3fc3Ql+FWrW/Ajx1x2VJu3YPPo/mVNYm8gLVmGt43
fdVdNSuNNtwS4SwODk3PMO6zcWDEVC6CwadUTnfsFgtyvRqy+jh4bnrnFljknaggMji5JkMnaLa6
pRAukQvvKo498lLmrOeAoXf6YBFH+sh5ttkASxMXcydKwafnlO6a3/s+SqOiIJXWb2yMh8hDr198
oTmjqFANdxdM0aJwysoQ/4LIZOZ7m7yqNqHJUbzf+A7j6NRmcyDnANyhUF3d83GYQ3S3NH4b3XHx
of2Nc73TXINCzfcwjlZ+Qf78cKU6C5Mom+Hg15nZDU4Q8zCmsRfW6blSM5ztTMmGY5/C5pI2r21D
/BSmlSEraAdisFJnruMqKoclKdG1gX+CbRiMp33xmvW2uSZiDe1ro3AhZxg0ydO40LEB1g/N256+
cJqB4kv6zA4yWE/G7CZcniQqln5vFhVK8aHMrO6TMJTPiB4XzvEw5tukJ2yDXt4OjYVSinC9Rl7k
5dT057qeeMwhj6LgsDAn13thF9N08JYGAUtRRt7NgO388pCPuTtSgkCqH7Oe5KAPrtd6Y+wWZp/t
cXLG1dQcSd1SPlfkRPlt6uz8bjZ3c6bHEteMZr3vcyNk1lJZ82EFIqkYAASIGmDx0dLkGABV9P6j
Nd01DK9NdNRZdlstTVXE6LKEczuY7vAYmF1gnoQ5TO+jSMiPabj4n8uq5IY1Vlp/N8JMT4T1YQLr
Ey9MvsOcY8igKQxVjI+j2yZ+gB37bpmZdsVjiQxvn46qWTl3pglp1aKqh1wgNU9UWmV3fpdtqe2t
XGg3l/RZk6YNy/u5Dhc20MW37oOqEl91NIILUiDSN/OZ9H/LF+rJM3L4ejnnPOfiUIHM5cd16Ed9
djH+ZGoiA850rQaOo1CJbyVy9G5fY54jjlBwwUM0K8nkj3BaFIckX+JAW6YjhozeSrZ3UyzHmaT3
Cx+2eaXFlPb3OJpmaodL/3SJqt6GOMjSAsKyn8V6XFL8bxkmBMbnTq/rH1XpzNC4me1bp2FFVq5J
PmbwUkm4knLpGArQQCrVgSXFtiTsNbteo27SAHep8c2SXv8eAc7SnJcxBcvC6JMj1WpM5F5ZBlAu
DdO+gP1zwe/h1IvYcdKwPWA1wIMxacfDbNV1OImGql42wsjCCQnjAeBK6TtVunPLEbMloSg6eD4W
+2WShb4ypY5ePOnl7UHOVRRuUsD2sDTdnMVzXQI35JFaX4RFZuS+bhjVAFCgRI6Zpfq3rd0uSN1q
f/SSwMyZnwt/aXpurhPipFLqC1nXr6Q/c3F1gjrAlTfQtP7L/HkQhbzQnqzMeDMh3Cgur3rxxgLj
YANC85pTUI+IrJbgpXZbjUy+ZWi4nwebaXUfFS7Ya172zIXWMDevVN96mtSxTl+7llo/imBuvxQL
48UdTHTY3S/BlEbHBokueUPCEq/GIEL/aAyhJR/Kbs1vmYAQc4HAd2V06xU29ahR5F8XBI3nzheD
n6R+ivBvrEX0cWFZu0hfyEcDTNmaL2ued3Hnj/nXNM3QkzTWIIk1D+HOLupx3upch9IncH3wjIkS
7nIJhqE4l+4MYD+t+ESbvTV/mZrFPjVhzmAvc+Hq9gVfeBk3S1UZyQg38iDmYDzYLptLMjHo+5b2
5oQOBrnOFNNci+5mxszytAajRROqMEMYIgMWYN9UwVLEVEzhBe6+vblfO1NgjFDwbemQqcs+sNbO
usY5SOtDMTRIsdbOiQQKhpAxmltYlcByhqyMeCaNvLk0LF0pNtkR4MqDh9uX88zuVfhd5Z5aGzeG
JOKBNnf2Oi7yYA+iWS5aUUSPU93sojR8oZp0nWtMZbcZtKRN5fQgiQqzZCyEmk+jNavHylWr2Imu
Fjmdw0Bnu7F35wcDjjDBZiL8WK3ZNqtq02W6kNTfrxOFKA0hX9ofK2MUH0GKdE2BX5Sf8Ceemlf4
eMSLbr86GOXOc3ldpT66qZEpvWK0as851a1o+ysNGnAF8+I1t3h5tBdZirjk0ARVwy6G1nA6r8iu
AqLtl/K0GqUPvYYwtt0VCPsZu3qjX110K66Fez9o6CwYU6sFsUmq2FLveqO86UZzlIeQidO6n3w9
DqdmapESI0PK5WkR2eQgIHYxtS+akCBMUU5YONKAm9Alebh5zLLqwktK3l6dsi5axx0ed7jNrmRa
PkdLyUSP6RsSBwVcd4mBiamPuehKKpswFSemJU4QI67ErXuapXMyJoe0wAKgFANwy9IvhjNYXxus
lqmLBFzkqrzOiaeBKfd+lG4p9nSVrI8mSO6y81c0ufsCq+p1t0K2Ajq5AkO9ORjKQ+BB9hgg6Yyt
O/Lo4iBqJzQ8Ln7R4Eky4h80V83uk1Pl7u0+D8dkXtJwoJ3aZO+ztmdPtMmSPWEg0s0nVOHNiPo7
4jWrxQ5fe+UGZJZD1H01pAvow7fGzhe4U4+beIP1CuNNpESxJVWr4NTIj9u1o7ERbEUw9fFU2ma6
6/AheXJImHsec5pBR71oBSQ2RNW1KtKoS+YmUM6uHp3iU0aHhejrvOMJVeEQ5HSqJvvcNU5P2Ym1
GhQGgDxSnsDHHr3vygAiI2zbiDFjiB0qVidkg1fR3FYUwlWXncPVCo4mg2Sc493c629BWsNs7zb9
Fo7uaoMqZJqosj0yp2PGGs2SLIsBmtKiRvk0cnbNsexQkQzuDA5KjFiBiBloetgxARXVxVyYo5vY
lHrQ/FSvu9HJ2ztZDsFHMZv6ImBECyo8pVz0fJO0pNr1DDMZeLQ7JiFqMCnOjN6N4TmIliZy8lRh
YD7uBmMYHnN6IsEuCJrBBp5Ay3qsLdjovc3HysIMNjwR1Kfxcf6zx9dsovt4gQOMNi8z1WrnNQz7
5eTi3T8kWaGqlxAYwz2Qa15+JW5q5klxh4GzogqcJs4nRn8YyHDSxW1tEeWm3aBwNyHbegyiHkgE
yFYAQEqBkH2u5uxQ2QPj+2bq67Ox+MV6GoPS+MpniqDCCypEkl3D3XdXFSPh2vW8fOAWO3CArwgC
SOrjKbMMe85ujTUaz51dRuQLt2K9bL0QleLQOsZ0MsYAs4Qim+sP+dj03F0nL5I7b9hi3Uqlp47B
vLve1l3uanZfc3oYM+oEfh04iD8J9MCi8Hg0/MLr9iOjInNXWzb8s4tkEidOTkwwiJa4WII2KX3l
nJZXA80DxMLM1h7yEgPBmE2W7Y/+7rDjHqPsnV0U3M5mHtvuFBUOTN869ZR0sqlIrEa3TsViIXKY
Kc/98KB7jpyOK90QB4VdqD3ieXnvlYhkYE6V+VCEJThmK2oMhhc9Qh6kGueIpTXIplFk8Z1DxQYJ
M2wSyQOAPB/6RnaHgagAKClccbzEcmb4DU85tJyZxE3ZLnCmgHRIma+nrPR1y3MFZACMUFkv/jDL
6dBCf96HeqyulNsv5XuzlGG6l5L4x11QLxGRllbY27ETKE49h7aIuGUe5X90B4K4wd6wsXD1ELhs
bDYWLBQFZQAmR+Pi0iiLpQawG1JzpwpDTkm99LBkzdg3N8j1huXcNPYkDgza+OiUhoNC12eHgHWt
DCAEakkUEZKc2j2WeOOiARC4J/GJpul96GX5dkGtPbUfstLVBxLBmu528ImQ+FaoTGAe4w3s1fHA
u2LOYztctoaS9Pcdk9E8OrdZIJZdh9pqwbSzBzLuM9dskwKbjPUoaspr+m4YCvgdoitMcFMLNVs4
LI+hiSDy4FnpdE7rCrGfMVPQka6k5qfVbgzSOCQ7ki8yziRTNcM3N9frFWE8K9sI6oLpSq2+JBtA
2sC6RV5rK1aUHfNVbVsljHQVDGBilmbwXYdsw7HG98M4N6GdDYmTj+371Jwx0aw5PfRtZXCC7zwH
0B26MpDAfBxkBuavdiBOFcQ/WsvciNpDQW08Yi4fBSpejW4x96nOS0ozgucOI0lQbWw4c/mHS+rb
dRPZq31A+sFXYnYuJgnuiP+WzxULnl7Qod47gibljmWgvwS0w8IkRFgEH66nEfOPqJ8wzYDffSKL
jQptdqXhP8xrOXhcvW286YZVkIXAjPo9UQJCIsFzO/JrB4wiYlzpeyRsIfLYq8if7a912eHHwVac
daB6NT4is7WpR/mdDt2wp4gTmGsOcxQxRmQfOK2Qgo99mnGj6BvxYFKBGXu3Gjso/V7jxerlYc8Q
bp1CeSSETuL/gbkwQQmtQTbyWpoGQOiSyiDJIZI1V4vOFohb81AkFqXnOXf4VeL8puGaXkIAazan
kwJm9rw5xjKhQwEQ2gRIID/aMjYQwD7Pth5usN7CI6uuHR+FC+00AZrLeclFmngGdIWreLRKxV09
teb5CpkVogW0vsHV6pLVg1d0k/6h2Hlfyt4PHzpDz+6+JOOLd+COTFzWsOnueUlvuQCmqx+dWnYz
iKJMX+WCg8eJeBHDPklukpwo2sOshHDW4JYKcV1OPrEQuM2CHoORU2w2CAhwD9nntEDYe9awC9iX
e32TaSER/sNcvgSW2owsqMy+GUsRvJh9i0Z61QNdizlEOaArH/uSoqDrclnTuJGJIz3vKiNEBBMA
317VGU8S85Fo7v6TOyJX2C39lD+gXzZf28Ca7ZumrWiRjVL1TmxiyOaf12ISx7pphX9AQZOBLAqi
C3HesAAyV/crI8Njw3Fj70fh4MmBZFcdB+1wh607CnvyFaz1zgdmPS/Zkr86aHQjTgbDemH7GNoP
1NDSP+l0CUIITQqImD5DznrnOiYTFNVUI7SGcIjnjty+Cm0Q5c2tGfCeDpmZeNqhY6ODlS8af2nj
iWSOkgtzhATziJmZW1+qFd3nzjVHxALRRBEFatjomIN8dbieasM9LSZOBM2gmiw2nYLswNXplgMe
LPQa6D2iGW9KO+Dqmq8jZggq6D+XTm6Me8PhND6M1mi+DISpZ0TRGozFPEiU+wxPjvASrSD4oO32
CAutrJhYsREXyUsfr86DaAfU2kEvkGubIugh8p3tmUWfNl5wMJX5gbXAbK9uihmHIye/LZx1po4h
CaWmN0Zm39EOjcohQyQaiF5zfW5RI+3iJ7Y6FHusB3GT55H4FhhCQqCaOoNLM6qMr6wNhukIQB+Z
OPfyOOwHd8X3xGgXo2Z+j6MG3a0xGghvYziV8zXu6wEc8WS1DvcpKLe0SNqxj/C96Aar4IrdwiqW
RdChBh/rL4bK3PXgp+P0odqksMA5q98hltriowI5z2erLzt6Dq1flqdc08fjFTT7EM4xzaNAim+d
o5FN/56GTRcl5er6lD20Md0D/r8e5ieil3SqozqvD7lFVi+gvubmzk5hddSndY1Y2UbxsffToeXi
gnbXYSIwjsWRRdffmjUXYssrIq6Gytq0hivO3m7a4EOwrFLTuQ3XTV1iCLTKNHjLG9kMklaU9NZH
ejkMz0ITowyJeaGMTUTRn7VLzExv+/LTEA2jt/cyf5T7nntIuxNoTUjsKTYBR0fXOEWJsYx0JHHu
ec3YsGgqBe6C7doGOgZe2B6nvGsf+HRwsXeMQl42jKqiXTCu/WVQUwLttF15RzYEbjLjtM7DvimL
sI4BJxGkc+NrIFsb+Nad0fhdyrzFDuoTlYVJabG2g3WYrYbOe0X5zI0mzMIZLnOFKMCA2wr2TEDH
4arP1XJrYM4XHZbC8vSBjX6sr7BNKcNjuPpRdJpHs9yCuvsQfa+nuv5gW037hX5uzg1oJZ8kFmPV
npaA5bKfmMyORwOfxY89fjvlyfMEwgDwHwtUcwi/5HRz3X1qmPq973RefZkVprjms+/nOAMhuU29
2ukxIUhJxWxyaVK/iKyi/6xT90otqbB3vod9FyIjvE8SulxEG/WBw9cQMnSPdq1dpu6hMDfFu8IK
+AM2G5JbSBFOzxKnG2+nqjQwNnXA+Dir0EBEsqKGnlemQXHTh91nQxCSRLyTDFKcj6ygisPAq3RM
cIUk1RVfjOG0ZbM9dUtncR0adVVd9xmOBLuaeJmv9tjITRJXhV/9vLU/usgP0KDR6x12qT0jas6E
nR/EIp1vge4wplpQU33yUV8ekV3RSoxSAxy4Ccol44D0U8ydJHJMLKGoWiGZps+wDePLPE30SVIF
5m3oqS2OZbviTclRx+6c0gKBaWdZClzHisJP6qqWeUI0fVMf8ThQF7kfwGtHYm3DU6kX70PEzShj
Hx18fSe5KVu0g7R4T4N7/eBFOpMJZHqtjgsOrfY11R83FvySxvTSxdUm/aCYT+gYjbc5/dEaKGM6
vspABw+MW8jPLBZGkccatwrn0ljmTL63SxwdboZ5HpfbkJDf6ENN7mJw5eL00z95eeSge7EyustM
KfUdATAlTKxrNf7vsKq/zK+Z0MJE+MS/hKTgvQUq3bJZfC6Nc+ykajrPPbIRExY/YZNzDgh5+n8R
Av+Iu/2vNO1PzO0v6dz/jdztFi3w361+L751+tvyE3a7/cKf2K39zrRxuoRNBLrFw2fzz/3T3dd+
R68IcjLiQd7APvs/1K0bvaPVTZQuTNOGIWxYj/4XdcuPLN+BkgwCvKyZxf8j18PtD/sJJiHxioig
INrQA2JU3obIY/XPltmRK9dh0Iu7qFFrG21x3SSLOzEaK+oq/0JrdzjZIY899Rj3wV1rMRkzp2l+
1fmE9LzDtY0ee/4xnYay2zW4mX/q2FCg5Yvoi5tHwV3IqP2ztib/D4jMZ2x206/fP/T/W3//nzTu
X66/5won0eXbT/b533/nzyUYvAOq9uBnMJIF/iIT4T9LMHq38d7YbloQeuxxm7/nn86bgcVCwycd
mo6AOtgqkJ8/12BgvgttqKuNB2dp/gPXze+w0o8wEwSkC03EEvRMAjXMt9SLKxrdGpxZJR5/Pi50
izhn2BBDFwX5SRYpRTcRdXDhpFMMNxhRD+rSJOwPikBkojhxrtA0FSlOoTuGGFyjZD+V687ALYAe
RhCpT6NH+wfxWDA9FXQtg4Ps05mIv8zEhGW2TK7kmS0Y5Dre2FO3ruausRuUjqaa/7AuiWJfuGei
44LFwBU4QJNlYxxPOkZTPWdrv1J+pNlw38Mn9cFiMERT2nzAlEMw7lBReTkZ5trFDrP7g14Z+yAg
o+eWlJ2WF5PvZV9x0sDehWn9PrNncdHM7swh6jfDI4yuVdKAatujxq0TmyvTKo5V1H+MKlUWB06y
uJ1beXJTPz9UBnHfScbo97Aiw3i2ESsv2Jkx8MQV0X6em6x/qsKxOdUTDVWvp6b9v8ewX74nUpgc
sf/9GLh/JuTh/92pbx3OvlsuxbVqh2/sjz+eDIT8/edk8Px3kLEIAhwbat39/uz9eTLwI5dICM4N
bqc/hlO4yDGYQ1L1ApsAXnrs5/8+GPx3PEMBJz5w4PdMi3/yYCK8+PlkIHMW9A2TZvLPeTrx7P2Z
u3MNUj9VNcoj1gUafwKFe5l/wFrzKmBaiNkyj0m2LiLZvLK4KX3o8/lyRVd/QL9/lAU/GbpFnrys
hAKwnCdvUv5uoL/mVuFAWmZ56ZbrRdqJg1mb9wPl59TBczUU/F5wSR/vAlzJjEeyhHdqzl6HzD5P
kftIsDO943TuE3vYfFzXx8hCuLf9x9b0i6nqMLCexUupcYrD/3zc+y5DvNEJXmAFv21MDg0vY+Ze
GBpJbgroFNd6zxu+gWV5UqZ9Yhpnxlmailh7dFTQNNBk0tG+2HxwTTtfr9dlpata5NcdTS1MyImL
jVT2RziPGWrRztkJr/3MLfopYhZUWekF80vyrLL0YhmDgyV5+bLPXxBtRccS5IXZZIX57vZnKfB3
2pLescArEgdY8RAZt3ii3HHry5MxrJ+mBW92xgw73atXmWLA6/KXrFiuxBXhkTvVm4+lHJs7t0WS
b7gG+lP4zJ0dDDF2xK/pjE4RjWfHnZqmETr4qRlu3Nr6VAIgBvn0NPrLo9Z8c1hUzoTxypdpDZjV
ZTgd2B3VQQEApVP/Rq9lwunfJ2VV3BnR+ul/2Duz3ciNNVu/y7mnQQaHIG+TOSgzNZfmG0IqlTjP
wfHp+4vydu+yu8/e7bsGzgEMw0ZZzlQmGfyHtb5FdmcQCpfvCDUnE9jhDvzUbY7ehp0bv08esPWa
fNc+iNWRoW9ddvMAp4CRQju1+1L6L8oxif8cxn0xemz+2blExmqGs/MqKUnkRJdoUZNv7Dr9iPp5
OfsGY/x4EMYuWByIKHWrl0UoX+ge7jjGNzS3Q0jCgH3q+rk4plGi7p3MVvjJbQFi3Z5PRbRcsYqu
MSd3zjZPvJmxIMWMHuULoxw3y4rILMd9FxoBw1nXHPoHnPQzkCtETZ2WxnAzpxiVCLqtnOiUdWwb
4tk5zBE71xQvKvJz9Cilul4kmHNXj7eLyXDpy7nYPbop2Vi7ybY0SeZo8WWxGHtbm3GClMt4q7VO
lpPfM/68lSbfftKq29K6ZsW5F23+b6IW/9I/2PiwMCggu8WLpeNR9Z//orv1KpxC8SDjg180LcsA
97Bk3gXWX5sLqvg30c/al/ZrHfr7q0H+hkHPq1rBX14N/ZZlGEkUH6RfKwbnwaFjA2DU1YvI8Nnk
1xNkFqXGmguyf/nlnL79vdr41b/0V1fI7y/OocpAi7iM/+I9q0pUHbUrGCPm+Qdqv3qL0T8Uy8wB
N3HW/PwiUFgHUXEJQOySVNT9v34LfxHW/nwHWPM40jlpdRbsnz9saFZO2bpWfMjH8coR5WWceMxC
IRY6YL+j/N983H8tu/Tr4dnTNZcwJXjCv/glwC33oDX5ciO8FGxUIQ4tT13O8JdbvpsUPuA+eHDy
ltgPd3piZgeQ70O03QXDOjys8J7p4V1VnRE2PwW1sS2Hc5uNTz44RUKeL8BpXZdBe1g/DQU3vS3U
ViK4sBD3EFht31ULCMl1kkewJe/ZhPk47mGwJdjVnR0ByT88cJrbfijecHahaLety6WtGfubvbNJ
RgUkzwJIrtuOZHpv7eChRDMGjtLuQCqtBkMm51PzHbMeFQbKn/7QDNZdwu53UwRdegBJShLbsj6J
luPTF085iKFkNZ+WFilF2vnXgkUky5fkVKXDvmap03hwSv9+tfRQl/z1V/r/nzrm/1lfffhR63Cs
/q//q/+NLbUOd/+/11LojZLhvUrff62deAb/UTsJ7zeMmw56QJu8Wf9ns/N76STM3wJXggenfabY
Qj/0nw2NLqocOh0sio5wJT/1n7WTaxNNAPJfVzz6D/5WT/PTx/nPnkbqsoyyzuPU5CijgNKOhl9O
TidyC64ut9lKGTXBtoHaVG/MCtqj4ccq39aMmZ+LJhkfunl+K5gEhuYKmGK/sgewdkDcQWUhWijP
Yw9Bd7f2JYpouzaoVsQYq4r8j3YMbqsYTOJ5ni1j2Xa9Nz/98pH/N8ciorg/HcoUmdpHSu+I14Qi
FPfFn38RBLC2ZEnIvnBCW3Sxxm0yMEZFmXJqp45WS+ZF+pmKLjhLFtM/SJzyvTBuJyZ0KSRMqhhE
Hs6mcdc22TIjjx+Zpae3XuSUdshQoTjPmJWzLaJAdW/GKLCRBgReCt568fM9TA7BrN/3i/iC/erc
XvRCoQ2aTNOgZ5vimAURI+WXaJjM01SOoH78ftKZP102iVuyYcsn6Hsz+qLeLKjhVh1mENeq+N74
STnuJoRuxZZiNYLjYdboVbtUjUTxzMK3MQl4mburJmCqMM/GPAmJrGcwO2JIkqGTk1kCjCBubhPI
kEUYNDnajl6OPugbEs8Rr/AlX85S+XceGadosNjIj7RnKYA0ZK4wllTpWf2FF8TGtEet310yOF38
k+uSMnywevav7JyK5tNPZXtq18A9Z51fhnkGaf5Y4IN4zTDpO6QWkD1JM9y2BCYlViXDwA7Wi7Yb
4lcXbcItwGHkF8UskDOUGJyv2cgOluYqTclWGKvhwbmWJlvIUjfHxgLBe0OIQnZTpqPtI+2q1s9I
oe7WeWn2V5t3Qc8vUUzEpA0jiiU7ET9iAR6WWIIu3anFyK7B/mTipp4rcdlO3kQCQVFzB0y8Y5iH
HQ4HmSFIcs1pfcjh7kz3Et4ggUI9Wv79jCjxxiwBNWwsyk+IXPYoyMsE3HXp94zOwiSq9RKhHEoE
9p3jPlVgTr4Ts7l4ITq7hDwBOBFWWFdaOGF19DOsDYIGZmluzS3fXkKfErDTvFmrhMWboVXbUJhG
6NqGgRPlMBfZ2J3bLiOJqZm5mpHdwaQ3Iab2e65Es9gU/aD3MeOUvE88QOWOcWDwuqAU58+cddXw
r7xm9m41cOOnDG27UOOBSggluZEvQmyRAk+QQKLC06qvZKn3+LzAlDDcKI5cf0AXJgjIB4OYzJwh
NuE4IbrD6ZkOE+V+V/rDLRLPHqnSyPI0yiz/ntH6Oj3Yos9esgIbBJiMeXpz0LzMDOsM6M2spxEY
uRVJCMfFQLaEGrVpvgz2Ld8HA/MRtM5quSgbgM8HZOHFV+Uu6qqUef3giTHM+yFC+cQZYm8KbuKz
GXXTR5nE3sktnQwRBbJ0Nvj+qyJvpb9Ygco8LKrlyybdArJn3ajvWNWb4Bige1m5v2Frn0STeea2
N6GY7qRErLIMzIQORt/6L8EwjKCzkzlIN8CFSgjgwYg9pkfWqekUiCWzCCk5tXgEMghbqLR3+WjZ
y3FBUWYhC2xnDilys78oL6zsOPJ5b/3Eq9P9YEhl7XoXePzW7DoAzQZndxUmxL1oUFnby80awE/c
dU7Rf2Bk6J/dKq7sjV2Y0UkvjvJDaUqDXDDbUfV2LOJYC5Ms8cCagpt58aYB1Nkar1yIE10gCmYJ
RysSdbWL5mKXBcKJ72rbIkwFZye4IjhVSNLTecrq3eh0zsJqkItmyw5ePeccrVg2BPKdTRIBxgzB
e0PEU8SuQHCSZbnrUxJhMBmB2Uu8KH9Ol4k5FI55epEZVqfLvLaI75MAG0VoDSnkX4uiqToH5kLl
j7Y6oqVtYaBvZlZrxIbZNllhnTf38P48K7Vu48hy4n1CaHW1YZpQ1nsvbzI0VcPoyL3KETLsA0ww
16BbgO0byDj4hOQk/csSRjS06K6Y3oXokgff7h2k4UXufQr21fPOZL87XqJ+n8pPL0VPAw9MeMAO
I4U1yIICuik6EawnJoEFZKjMK51tI6rljIgQbv3km/N7jizlKp1VM4QczIgCgFFAqUUltwGKwJFV
px6LdJI7xLcA88CZ5dPymCw2JPu876s7YlX9G5nk4k5Ec//V+TUS8LGau32e2y5L+mkg3CPqe1nA
r8lFwB1mc/urSHndruDgHnhgJfFNVkoeFfXkVgDAuLrYfUaxdek3qn9fkGvIXTUEZApgm0W83EHI
Qk2jpHpEl4maccZoy8U+Sne5YKdGV1xP6dDu/WVUb21iZuz5gDgCXUzydAb67ubf0VigRalGf8g2
bd1H2RY1oPOQRgv/dVGq0Wc4gfoGeaRt3YLDpbV0Y4MVX4tIg3ZXMLvYUNGMySbmEtvKaepVWAwp
sqLRddz8UnR1cDt1Sj3MJXZcxDVTdAszSdtOcKWxpW2R5fzuRvz/E///w4zvl1rtv+RsfSvq8T3/
a3XMj/w+8BfiNxerJP2kJ9nv4Cf9Y95v6bqZpRHxkAi08W1T8f0RtBX8xqrQ115ugAQQ3/mhPyaL
kqAtPQOk5iF3jzHf35ks8oN/rSsF/xuft+Dq2b/Le/xzXdn3C4GqBZE5UUeB96qPa+YsgTnCHx41
i7hhbg0mkUoQqaTtFp+ExTHMgWCMohP8Jcw65Bs/CccGaMDDqrHHiwYgRxMo5HrSTCiNR44pZp7g
r3MnwU52G3RRuIiHbT835QOlrXuYRnDUi8YuF6rJzqOTJy8TuoV7cElbJuXxJTnfxgWQ7Hknu7H6
LjTOGYzm+IT8Amijhj1HjTIum0xCgPYlMGhXTuWFMBGqLC3oMQdmdGc+jfwOefxWEDGJ6OT7lFW3
QX6bOE+N5k4DrQLRoFnUK48MOGXOJ2vl8pvD+X0zoR4bQGQJdc2IyP2Il1HcDxAL72SWeC/VT/Q1
aA2SWjQPG4W2d5cVqKMCTcvOTFDwSNrVqbF9pl1IlplqsbUYMv8iAgizaZvC20PzIptS87inyY1e
ELU41/herXAkFwKTIehvBEGs8M0Ne6MVc2T2OMjGAM2OJ2HceZoCbrfNdC7ZZwCohBE+aFo4Ipjo
ELGD8Xr3u5W7w1ZN1nxbSbhxo2aNE+thhRFjyk0Nh9y3Gwt4lEaTs/i/m/LgSTCxC2cNMB+Y6oZS
Q81x3PWnGvHStrHgnJdlwzMbpLfPr512OHeIuHkwXEDpgUamo0eaD6QfVpezwCHl2uRxTBqyzgKG
GE6v9x4zTWA3Y/cWtyhBpK20L2sYWYcoTefN5JNZs/E1yH2B6B5lTbWZltK+4BFsnIQGv9udXb+T
5OPhBUDTn3V3njGIq4nuIBwD9YWeEpR8wSDiptR8+cqr1dXM+8KticTTq1bzvM4aSV+Tq3nva079
PI6gHfO4OiAmgnmoefajmtWTRS4oSWt8cCNss2e7Xx9dk2ADnvnxGQ9ae2p4/O6Fa0zAaOsQ+T+e
4RZXsT+1uifreLKIWUwnkkHE3rMT5w0/BmumZAnQvjfmFf7SeWerdMW00woou3D8s9pvEYb6wP1V
m8EuMbL5tRIzElqdAlBX2npFypm1HQkJMPmRcJ3RrRxLW5Wb3jYd4mmUvEDIhLOhdeVNF2iFvdIJ
BBXirhAn6kLNSD4B3Q+eqFnI06DTCwwEvrsuTaPH8me4QUbMgRgFeQc6+UDpDATVWKzDdC4Cetbu
GEWpaWmBEh6SorGOltnZ+zjLXyepyHNQQIyBsJD2RfTCzC4e0KXOY+DqeQ8yAxk8QqVTolMbbJ3f
wPwazILOdOibtTokzsw/mXW8n1fvDWwh0lxT50FQYNFZiSzZkzVLdoXOjeBBzFP1Z5jEunr5ltk3
J1DO8BcXMQpenT9Rpul4MnUmBWZeck/ScTy7FokVkdDhFZMVPHgZeRZ0ThqNiTuh8nXchaeTL4ZJ
MKjWaRjVRC4GiX1UNTZ2vGCOu5AY22bvIpA8+6IR34xUiF1cOJdira9cnbshPP++J4jDSPth1+hs
DukYzWWi8zoMgjvYdyy7hiiPpCrT0NfpHgW3NOXrTBk5jRhMEBJv3JY8kE4ngxjGBA8fDfc2/pkb
ohNEzNiRH45OFZn7mbBePKPfcEuCMcRJdSZT1YUrPk2wZMkm6crA4Z5Qccl9xulbN6N5XDzzNray
j1RcOOT07RYp9sbgvMXGheeVhB3p2tDO5X5u2g/HEU69p129XJKBbXJbkttXGalxjzFmvbF9QMhT
Yx9zY9oxVEJ0OHbDxkSJtwV52ewwgER7fPHdEYAVvVE/PRtk7+1MswxTQISazexuCjJGuxiDJr0h
mCoADiIfz1Acq+MAYWwzqEpcBGv/zfHTm8ViQ1C7o9jhmC6vBxSat9OQxs9mREgHG4w3OAGQeWPX
v8VGa+87r9LJCC+VK4+tmBT0ZhGcJicAuuCfTFeob3LNWCjljMuZp0oF5T0Gg4BvA4PjEjN1NWNQ
pTGTkn08GafZDr7sLLt14QfsMPdErLfjdzOIm51hTdY1BpLm5Hhpu5UlVWvX+et3ZiJUjT33aeY1
iuKSKYpH3WfkJr5eEXku/XzPt780X53IXzEVwcIxSvFAwgILvgIAo5qnH6mDnjiQFqZiJyouVmG4
r6mXQmtsaJsNTy50Gs55bGKfsfdILsDAWQXX3T3VPMqPmS/bfbzmLQXzcDVjqD5JeA2dbd1xk+0t
WJZ5KNIcd8x6bfl5djMAxgg85Li7Woz2EaU39hYq7p41JSGF80hDvQdnYeFRqJOvYIzGR9cCO0uy
8nSQcK+v66l4QxZjH2IEsEevn+wj0UNf5L+xfk+CrsEYVPvf8iZywsp3zbAHL3w2/N44YPxgXm1K
nHeREbn3hFM413EwNLe+BukzyyMPhUnUvaty8zCVgXcaVhVdMaFh19oOzXFdivqMiXyBBU0/O089
A5guMx4xvdG619iklyXjaafWdCA3K3XWxyBO8bn7ftP/cHxs9ptgacW2o5oPJc8Juk0XpwXmo1NQ
IRstMDM+ZRh5bzHGpywPl+mzauw6Rw7kxOcMgcRVmeX+DvZBGE/jpSSQae+UbIMAZ5AIarZHU4Gh
QRG5dTKMLU3tfOaTwwfLI/tYmHZ5SXjKuEM3S09iwk7v+PCJxSs8b2faRnQzZ4t70VJkbYlT8S/G
wo/femOl1POPLDOYEy5n/NIbwiT2XmvuTRuYbePC06TvztMBM0d10QXZeSB6NmxXDm9yvRM0x8WV
20woJxcbH2njAEXHGW0XmCTzobjEUeOw1CarapjRyUfN3TJ6kngED/ZqOdHIxst3wzSOEeOStae9
nZfbRZ1TFSO0JQQNPbbM4tc5Jxfdnesr4KjXfozBqjeWs3KBttdcyIfB7Z4t1sajZBuhRZue2fWg
2vEYAMuOSoyGzIFCIx+Ng+hR+9b4bM3iojScY7GsWrFpgjIKvifgebZJxkXMPbJPtYAaYUxwSDAk
DPn00Rpvijy6lHvUmq98HmVbe+3KTRfgwEIR6UcdvT+f5Nxb9r7InMtsyB/HGBOAV9QPfuLbvBZV
V1yDuimaQ1rdBAvJG/XqHvoYhMWCDYOxGtxntZglvqnxs7PEtLUn5kWmUTGqLtrNQrBlLKnBN9hu
joaIvtdj8OR6p0XglKD03lQ2Sn7DJGcUXC9T5rPdamcqnzPZ6TY3DQdNInk+FkQANEwXN00QrWzE
0oMTWw9YqC+sjCn7Sj9xw0L3E1/beU5QqOdL6e0mmTwph9mPOWBErL8x9P0cu/grytvdZGYXSUXk
ejPCikipWJYc3jgpm3cRErZwbUq2fKbX7O2R4ndAWrwsiqwiszw5sdgnAymoDMPTXT/9ZOz3rHVz
1/8W8H3TEYxh49kIYsfnxMaf1VhWC9El3uNbuI5dZLWMYUmBYFgOwuax0vJuRi1PeGlO2bwdZ87U
xS3VHWt67B/xUQ1OfbII0MMtF0/PxI/ilR0ZOH8Yyn4Y18rA/WmllwZ3s0+x07BvXubhouvah8ZN
xc5SbMHK1IXCX2TXeMU7wnQq92LB2ZbBxhXBC84KhtelIb6KNXPfChxgM7klRNWeqPj1/kGRA8tk
gs1HWMzNdc6lSH8xJ6QSghfBG8j43G1l92Nk9LyPiZkJ65YrXTjO3m7luiM+Fx1XWgGz7rBRKM/6
4Lc7FYZxVY7K20rcuzfmmPuPyvdG3sxsXsvOjSiMVn/XGl4HLWdot50PwYfksP7ZItozlMGokzKs
fbIW9WFUrXE2XGbLcg3KK1J5vEcs7jjKPa85iFrWO9XcL/bM2yaIBPSNa3Vhn4lNKrA1Zep9xHVU
BP524itcTW+5JFV20wOc9hxxXUfpqUnbGllalZ5QmByWMXtdOuIAM+UK3MvjiSwBTicWBvg/452a
/OsUlc25d8jmgpthseF1vI07TRY3wbznvrta5PCWm6O3d+b1CvoIDz2orMcxK4ifXqfsOLT+LY8B
YiXX6KywXRIV3M7PTmTRW7TTD1gnLGW9GBuJik7jVFHsdwbCDvjLlP3dTGarfZWk/b1qC/C+Qnnc
zo3DfZK+FKPk+VH2wBYQ39+MpvJecOzGNOgB55vh9DuC2T+KNCXUBX/hHryn3AdevMfL8uAU5VNl
EqNbBN4XWVHfRI1KnRzsKk2Zbxmw9zxm4J3wMDrqkeKAZzNcimUhNQMhfeoEEbtg3mcTIJyZ1HpH
ugL04ap4hyrecJQtxjbPPIoInzRRM0WTzrrqUNHJI6MuwglvgVlFpyqvi61hjcRq+E28i92mfEb9
uAO3YYFLcHG9DHCXDJ/DNZNPwsKtTtbyKa99VtTBZSKwHA2BPR8bC7GfJAz2gI7ufly8ZLe67lXh
yx0HWLTFOOThkIB2BmfwNeLq43njFVdd7S27MRXflcDFa6qboTSjW/wad8JNzwz9XkXWQj6oqIBK
vAa+H0VUJpl1SCzzGcy8z8agojb3RbQDSVLRDtVPqPDxuiWJeWV7rJEoeosDZWdDjkW5nHqAIXyI
w0JTB1aDff+AWMoim4bbdMZ2FRT+camM7EUPPK9cCaNJtkymN+PKrixrFvlelas4dJ4zVnRE5NeK
rIxejHW0nyFRLRt0LcaZyJwpjNEDbLN4qFnGaJJHUgbHrlubRzFwj0Vlb2Ps9+YcfbCkyFw0RCHJ
4FzNQek+l0YxYUMO0pckUwwGUABQqqGgLvn7slx7rU2yhVl4D005fB/mvjzCeilPbQ0OJMf9uB0X
ymOgBHiBY0FGHRigSyN1nGM1KIlPqZZ3+M/Zt+a1eeTUSx+QzmR7ujzjOlgXnrxSSZSPkdNfK1tU
pIyYxvsU5QqdUlCFylHul1HS9+XrQkRORhgFxAFN/SrcjXDdtdq03KQMPrP2OR1n80KZa37kZhxv
uKEEeY1LiVOssdhNMMuOvrGJgEHbMELeeU3V3k9dnb0NvWfSfXXuhZsAJ8PFY9zXARFFPu1AKHr6
+q6p3J0N4IJnC7K62IzMg58h0FJ1WuylJTMYNc2a3AU6rWDqvDwMcOuciR3Snore+2DhIc/W0DP/
z+oU6wXbFKIIR150BZe4GW272A3tymN8rpySYF3YLuh7/Ab3Sizm/RTY3b4dJv+c57NvhuU49VQ2
MiWuapZDqNzcuvGTpt2N0gfWVEX9eC5S13sFIGFe4XxS4TK6xVYSd37KweZtO6Icj6JiJ1umebT3
HZE94j59b5nf3c1yeXcNJoA1YK9DGyTd0Y2I4ygCxtNTwnGVtwzO+QqdnRuYVH9odeJhy6b4qqRC
IVyVMV20ghSCfKlWsjNp8b11n5cjbzZ5QFepoAMnW+j71qc7SP9EoR9sDemuF6mBb8QlseKQkPJ5
RJ1vv1btQHAT5khQTYBNsEYRCW52xm0F6Q5S3FwmJ9w/6UVnOMH32qwbAig646MZQECpWgwHT5OO
dgoyyqO/KPcbBrMfmRFwWskR8VgV2/eryTAJbg9ROXMXk3PMiIGnPdmzJWkMrZxHmLRTewdHRz5z
uhTPweimD3ESyWvTnBPCynr7PhpizoBCR6BlyLqOq45Fq8hHY6NEcICadWpaqQPU8p9ZaqwxyVWb
oHVUZHARt2YhMny2dQTb7Lda+xc7dGC1DmlzdFwb20+S2xwdkZDXg6Yi6mg3CY3gNkZ7eI+wk+S3
QofAAaUhDw5Hc/wy/UyJczgSviXs0/PQ/ZkjR5AJmXI4MtW5sAma+/vCmn/pM/mf6Wv+V0pn/qUb
4DL98T1RP6pe/Uj/JD2GD/HHgoBRP3YPJGDoeyVDfw852u/ymeA3RyKAQfQlft8c/LIgkL8JiejG
RIDh406R/5TPoEpGaEP8qGf91Nw48u8sCLRE5xctIPoZADnQbHGm8Dq/byJ+1c8M5oQysWs9VPhl
tx08RC4r4caMxFAORGrYx25hXwMfHDbK0RPKmQA+u1ryrWkO3oMEW7HllBiu1pphLX7YEHPlh0GQ
MpSFDm0qwL3Sc28wsU3bnMVupsj8WLEepnn3nHsAVbrCF8e8QXaD4pVkl4L1464hwk9s2jRq2U2U
9VfiFs3WqTFhzmUR4b4c1kejrKm8coGwLcNL5jFw3lSxX+0RsTg3aPB1qlWJ9c5Mbg1Di2RNQA25
hczQ1qHaqqqSfWBVyYFgJHnvtIOz/ft3xv+TkjPzX0rODsPyXv1Zb6Z/4B8WGq0d++lSEQ7KZC3K
/+OOMTzrNxs3DLIyW7g6T+CfFhr/N3ZcQj8mTFMEaNL4o3/s1DDXSEtIpK44bBBgBv7fumV+SrH+
qTlzPbwzgg2djZcGLwHl7J9XauyzIWX9VLfMoy6pA1zfIWpmYtE6/JYBF2G2vo2r5TyuDLs0VgGY
TaiFWWozzWr8Brtipm2H8PbWJ356awqSKWlyK+NhyVf7c1pZX4ChqE6tGTX3EzPzfKMMRr/kS7fz
maVNhdzZHuP7Wrt3Ycus+d0wKKiaDizubTB37hPMQmw5TM8JI0dYPLkhRmL67yIHhRX2a2x+m8iL
pOaPspj0sEFdp0ma2tt+iiy1ZzbLbyQjNMCWKaNp68BbaXdiNuV75wzxXdtE9BHJYOc/YoBQ6Llq
DaWe5ryDhDMpd2N0ff/esaoqSMQtY2BPXu87B6Oq5LkVEZGIpTAIwdXgU7XpHF5sZ4nat1DBWfGr
6uPhaoRGyxTRR22ODalc7lBcpc6B6WN/Kk3fGLZlORo33cpoYd9LYAQbAYeajGc0Vyt+nABoYYWN
H3FMnBFv1ayYDqAZyOaaQErIT7E7y1cL6QVbeRk3xhZMR8Aknk4HSJ0cM7hp/AuSsnSkrYdl2ScH
FbgBKlU8sEd7cr/l2sFKrGM8HEDcDahoC2XdG8hzim0rfXnl8P7QIynpIotA6vcYd5FElmAm/tH0
ygizvmwhBiRGtCCFcShUASEzXkI1YAQf8KPwJDeeqz6s2YXWZcP+GNl7lu43V6VQfNDljw9TXkhE
1E6/7Bu6d8YKCTwOMbintMrX3TQhRNjUQ9BcQXygRyvUhEqL/aT15Rs2kw3IC3PFINjqCUiMi0gH
BDNo2cAZc1qYLZ23sBcGSBvWIJxussFZPu2+rn+Mq2d+zfi5biAhru0hqnR6gTIjUJDNVIDEz/NC
M24gavCVtUv6kXiTmnQsB2S+AjDO2zhHzZvEaAy7a3BjXF+Ls14wtyT4aXUnbbowaEn7qjPCCVs6
w/G1697gRfvexqNaFsyd0z26feXsWl+ijFKqCFBDRwT/rHEiHDTPJesUj+VN97EYUXEdrUEx7FZ0
oEd2AyTJ+qQFOLvFpf84SDECCDG9AeeXIFrTymx2jzFl6wMRqSx4KzgUtHXCa6uQ0XllAufJy/VQ
d9l4xxywzI7SMfExeFWB1wDHuP/RVKvlhZ2TWqACR6v2rmdDDGzRUcDfML5ClG/GQ/GJ/ZOo2C6Q
ZEB7hU5GM+fZPFhes9AK4wlywmblu9gsY918mWWV/MhFEb2kfb2+GzVffSgMz3utCHbiuzOd5rUg
d4yM+jgbjS0kPpPVVuaWSFVAXCOAj5L5wRd0W6AtxHiNFZ3hZrwSvefOmf0+5Q7DgSSjnyQGs8pv
qnU13uXguvZ2pgb6lH1McN1aR/1DupZSHW2Ov2SX9Kr9VrUlvh/bYHXhsRR2yRLUizfsGtAO2PdC
bZzpuJ/8iLFuqEou3E3XmiLeDzIp4x1KpGY4K6cJrNPA6nC+Hh2tNlWT9NMwInOLFM8afRpbjY5x
WOnCBQrZ8tCmG8XaeQ/wPBHIsLds0TIzPM845EomsjMbKNCZ6Avr/NoFBSt3XdLDkh9VLpcrLSVy
bqwyNj+MTAqTkSk2oENRrAznVpaeJKh6ap5vWsCw2UVrw568rN2OQFFche4t7K5FITnozZV+sEqj
LYpJh3rDMhJxQhRZmyejTefo1A2l6zGeST0L0RcTLO14kWWVGoi2LKJn+2UgonCdCCxmRagxco6c
TFSWhE8izrer4Rp+0NI9UY0qYnuLfMYvhTBk2lNnjkSbtz6hugz2Gk6JpXCe2Yf4t5hwMF4hLKy4
M1EJf8RubXyU3PdkBEZ8VwiLAKNvLVioDxOfDRGtMLqDfYZobt5T7Xnztl+S5NoF1nTqybh9oceJ
htBbA+ihlhlYB2CEOEqyxTfacEKM+D1W8frd7fPupm7z7K1pZ3lOEs9CUDn535Fvoj+bVMDKk0NH
dltoK/ITOdTwaLsxqczcbqUKAYYitQLLq+kKZuYDtuwjbb/KHf/ZHtkWnYlHk33IzI3lf6s6oMg+
fHCeEhw5A2prexN5ABT5ADDaAWpYa/b8gcleASdhdgloZ/gmvMpZLqa+cZ9YAwHfzOZheRRNwbU3
5nq+07cx1m57mjBLQcwRgj64I2W0Nn0+wBa6T3uy0ngGh4vHJtlbI7a8TU5rrwOc2+HJ9ABVkh/u
wDtx0QZmetsJe22Y7OwRQy1ajAUEYbtR0AiAobMKQZgdYFhh9srvw3ns7QwXtFropLV4E4PToLvj
QKHyZc407jPovm9e7JZfLPCiCt+X13SsdO3starr+ckVGUvIJjK9D9LkFHJWW/AEdWBRbljKBjzF
Z9V/l7URHMG89Cillxwp7KAjvR0C2rad2wflrqFav1sALNUzPHgzqMxzVTbRE6y3dkE9qtphsyoj
+MqB83yNZhx8WU5jcjqVzjXx3B7Kobzrb1xm7YTXLvUV42n1UiGlS7a2peqHtHdBk64My5lwOpY4
gvBv5IVvjLYb4ovsLllrwG1nAG6rnTQh6G0t0uMuIiSqA9YYMoUI/l4gEpO3bn56YPogMTYJ7Dkc
kSSTIlkpjuY8BvnGzoRAKzk4DxUGwWAvFi36Y68RmaGBVO/SmjP/QfURpuoUuLeNtawySBGeSvPF
rLzxJTArZROZ1BFqWPW2nW7I2GBp6gYW+qhh6I96MYuyHNzW9QCCcrwu0RVZWwyd8SNPFDMnlTO3
nqRkLx3acx/tE5KGsVQbJlzDBXJ5DLcWZeGeCUNh7Kqq8x6VXYHPXKmcXjqZFOAp7CR/AArY3Gbe
BJx2NBmnsADPi0sO9eSdwcn4WQ55/Ek1u3wUML2hieUrp5DSX53NNJh3KfmqiVeeUZJZTQMZzfMi
dZvKKHnE8QfULh4oxzaIbU2YZ0aeP0zZgAYHrrT3ir54PUMvd5Fu4eQMTg06YDJy6TatIwHSzIJN
gFJPbTky6gjYgF1o3NGnJayEZSLPjrOFBwEWNmT2ETXAgAUwiVrJ5iYbBfbXjLjUlXBfhCSZd1qr
uFyJULRtthxJL9nrIl3moSlG0wai10QHX2+eQJBSHqw03/E+bmbNJatn64UagenMUFMkIuX8D/LO
azlyA83Sr7IvAAW8uYVLpM+kJ28QJIuE9x5Pv1+WNNMqbU9P67JjIyR1dRQNMhPmN+d8x+qe4x6m
E3bMgSxopDGM4rveKqB9JYmQBlbYMfsT1FA2XMKErbulZBkFlsyYHtCVxM+VgpLaEYoybO2qlOPn
kpzbL7aAAGTKjNKJbE5tQGZcCck+U4v4OjQdGudomoyHor4BlnnG39S9JqHckgh3zbHKeWZZkc98
t1nH5C6CByOWgcusVAbhRSkJ8QxSQVlR5w9TuROmjLyekQj2bdbo6mM6pqQBTO3CD6gQkJ1HReYY
phJ6KAIjCXDOpLCiIYwzxrbw95vkf890dR6/2n7A8n18r7v/4w/lj/c+qcr/CA8WY59/4cEa5q/i
gzFeRBdc9mz9byZ4idnOH02x/hs7Fmzr4s1MxWRIYY7z+xRJQy+KvBN8Cc9nbJW3qME/ZKaa+JvE
ZAfrFqOPW0/Mj/svmSnDJ4JPcGGBI4FgS4/7N8gSyq0l/3WMxOhI1X4axAzRRA37a0u81FocKUOk
2nKH2VYZ5sXrCxICrCpvP5say/gMbSmIU2pAtKRIAomK81IxBbcgMTYeM6zNXYiniPNa3uhECD4x
af/QurXfrNLExvvG6bKi/j0p9PfaCJ+qVn1dZ+RbDesxU0u+ITg9iEs52Xqcg52Mb9qZlkalLw99
rFk7Y4nuDMH8oao3sKxaN9t5bQzSwkFE68SvObKcC3s8xy2dePjRzNb02ksQEqE7JffwJhegXKi4
6ZuNYy/daPf6Qmh8xC5mLOTBKyloeZ3kv6NdW30zAqgfQyY/s0ywgpBnzOHGUWetAzS4I+aCZN1H
swzfIjayu0zOrnGoAMgQOUqHrrXZpNqS7QYBqWuWwLwsBukNPx4JB+m8wf/wCTMt31k9Uc4FC49Z
CvdmPLdIbhTTL6viA/ilskl4UsPyihqfSXUI4o4RvbgqvcOH06BGHTvsYRF4y0ITeUnm+wQe0B6n
pHcBgfa7eUbk2PXmW9213DyNVv6oxHQmn6I1tAADbbuP0xWrp1jJ3KaMxxJpJGujYjlCNRcQGBOR
kCLUciShRVWZE+huCocp6SRWRW1zmirCUHsCIJxkWSbXkss75H4aikCrw9HHvkpO5GOudSkH2qJn
SdgHNuyrHK1un5RFJmUdIxf/uUmRreZRSZfcZnS+oLrVnvSheoCiaTqmNlO4xuNTXfe9n0nLUZsI
Q59YT5zkMGlsVJomPBEmkXm8MNgRliAhHRz6G2jLWBqf+4lNqyo3951Ebw089tirCIGqsqw8sYWF
m9Q03uD3tNsRpGb+Tp4dvgTpoDW9CiUfOV/TxKd1BIvfhfKHuEQ6S6GUd6+u/FoVXwedEUqGvFAq
4gKVhLLP0c/Z0S3zmqCZj3ZkKQka4SxE5eOKcim7OenkmXicTnvOkZj5PRGNPtzExutHsmOrem6d
VmbRWSgk/U41CUdKbFDZqz+iSUM4UE7PeqeqEIQQ38QwxmnH4W9a7fCK8/ChBp53rwkNMUcRaT9K
HPPEtHR3UeWd3JkBU2+sVWGts5gz5JkjTyQ/qfBOwr5H51CD7kSHZIHfbV8xbajoe00J74QRBumA
erftkWKOwxyMvbKlhjcDa1E2tVYSqcv59Sz27Uevi5krldXgVrcPISI2x9eFZvGT0XwTh+jTHJtH
BM6yPSMjcs1cZMTFMdkFDISNNFTYrg2OMx/zU23NsbNS7NtVZ+yzAW3FKNfrYY6jmu6FXp+UEstN
tQpFDUlLFNHJG/cEbETIdNjGyfRCevbMIzj3EzVDKt9N94qWvibJ5PVrvbp0WyAIlDZ3CT0Fz0+z
teXeKG/UDr9UpZmrYxVNjN1TgllsCv1JaxFtmKw0+xV8p4koDAAAmdHIxQvMjNQqk5mpd4vRaQ+k
T5huFk25C+QWJe3K3d+VpGWP8HeLvKLlUtNh0+Tw7eSsw8TKvg/vwl4uER2nQiI55bsKGvAOMfk2
VGrUUFAa3bAAXm+tomFPqN+taPlowynbCP2qm44WQjONAIk3Nf8mxqNlAZDDgcrpF4W9nTCSH0rj
Y4TqnI8Zl2gV6cQtN4pPdudzPlmosKc4KMFPMoYRP8hxVza5QcpBl6chARFcnS1290oYln1qCJoL
4powlJDjkXC8BWFifDFbRBKfoyeiajvO8vyDQRTwAIxNytRVW6p+g60kkM2/X6X8fznK19g9/c+V
y7HKf2CQ+aVsuX3H77N8hQrkFp5nwcjRGMv/tzkGUzknNoMvBQoDZcjNH/5f5hiT7GSe7xYtkKH+
LE3+u2rRfkOpeVummdwgfo7//0bVIiHf/kvZwnLBUDBck6soGwZ72l/LlhmceNvEhMSI+rgfJ6GY
PEan/TXNGmG0p1FqSA+qWRKzqqArMSQPIePoGAjRzhkDwDTAyyZ2fjskZoVgJu7lQFvC+a7Ulx2W
tNQXzPGH0tJV933a+GIXo5A1Iu5f3aw9iRJ35qqt93K9CPhnJmtDcZTerWOpukapHjVdsDZ5FnU7
sYPj0xbCN9ks81HSl3uMDz/QqgMYZA9P4i+YKtTcUjeMEk/CZlV3MbdrO1bl4XGtiuikamHnGpEy
iRcSLNAyStGYZGzHQpk7UDMJ/Wc1EvD4kK0M7XwiE/QAWCg7ZCDVD2sxvTE0he3TyxQ69ko/VvzM
sYCww7Qk4BY710xshcGRmR/h910X1MJ6tRxHuXmCeC60G1lewjvUGdHqjbPGgChm3mGTpZRsJaTl
oa2neueR8YJ5r+sf5SKWn81oUA+z3jG2BSrJX0Y0VJFSWjmvlrHroAykoWUtLfn4nmeLRttfiQhg
m9I452MBR9KYQ5358xyeu7ioP0xsD4w1bs+KWlcDlKPhGWNpPO7ayNIetYJhWSDgHxA82HnzgyVI
2rVTc7RqvaZJnyJPJleH7WvZqtB0uxDtIxVWBj4lFy30XcNAhrtGUN0BqYm2I1RCFZDraS2yLTVl
NF2POAVbmvqBR0zStuUbOmEekFFGf6e1t1pPF7Q9A0iN4qoVzn1W6wNIpnDc43fSYPEr6iMk8aAf
dN3po44FLVavxmtlWb9brEsVVQDX63K03KzX0jeZpQUAHJzMXSYfs3FeUOfUTXLoUisJ5rEFc806
FgCsyicuzAnrnkK3Ixw+wcjlaMsimpymI2eDFtfy+3buiLmuoKyBI5kr8znSMeGCosIVKTLC1srJ
F/BL+hqIn6hZjjqyT8ozFZaoQVY0+6iNJYQhW2FY9L1JQgB+zhb9kLpg5jI7Bh2NoCMSla/6HBkH
Ti9XaWXcz5mRehmKC0yl7HngvRG+Va6vKIFlN6k4G+J1WTa1qhAxoY4+LNrJ0SRI1WO4FhBbNZVR
j5hsKecPEwo+K7tOAFa3uMALLAnov5SbgK0M+35nNmrk6XTRu15GJ5dk1r0G03uDPYtJ3JDL6GXm
PtDm/EnqR0ftmZgx7oQkU6sI/gSa9KQQwAODQI/cWb/pa3M2YQYvgg95QbtenbsFt8IcHsIqJFF3
7CdfBMsUIbzSKkzwQv7IBCl5nKo82U5qStaQ9GgsmX4YG1ztUNu5IFoZgqSh9U6sJN9rSvhKa04f
a23ooJ3aR1x++Igb47oY8UtkjfmxIucRXh0gf0SeBXPGeb7GSJwuZbMs26jIKKIW0U90nXHgeDOY
KwWdiNCydK+FPmgEU3yCwMoVWJbaY2tKgJui2iAipME2y+X2rYUl4wKwC+wLhnGWA4boxJnoWVo6
VJ6jX3cVruEwOa0rlzriWI2NE92NGnu4bPPHZa0JN5IH5q7sZbL+XCKZBvd9wLUZHvRlwhLfFRqk
XewFSpE5uKWv6yisVygLpoOK/2uAK7zLUdIFgpTom1zUBZHhj14HdWQsJynBDa2Ekr5vMOPlZPA5
slETDSFXQ3VMJkwJjOwS5NSAzXM3JWfpvjcS1rdCOecKNx4lYrBqNLbSqMTwall65UQhhGvt5VdV
XMxtxcntzVOjXovuNh0q+hoXcN7WT7WQh9woY9h0JByMlukx4UEzJdOYyUQsM5szcrDmE8z9zbTm
uV1zbfgYfaQtOmA0YeuMDztebmV+XuG47Dv9HVQHSMI6JzIlRndsVMR4hCaG+NWoQiTxWEUIEWbE
LDo5EgoKLKvYiGONd5oNHA8/aBRjZtwA8FZ9QJ/XOTE9yF00CuoBxWboYR+lcR6n6IB5qXUj1sEs
BFVBuUvYo1V4lBJVc/vRSN70ZTXOzTxYvqgV2RFoXIilkLONy/DI8P9lWrZjzpFrehsoUunFZCYe
a12/VENTea3I14b5uO4zQc7PJNDgKmjDFjpRRfBRnpEHxQSrcM1Bl11iD3U4Y5yr/W0Z3/TCcxlG
wi4Wu+qSR5LmS+kSXkjZMu1EKT0kBq480JkpenVIGo1ztSjPxQgboAXqS3ANhjdWZQpUMDHPedwJ
govCIPKWeFS8BQ/FIQTD4ZcDCxsx7RrSa1hDdXj8Q53njqHdJ9DxEoJsHRxmQtAZVrvRZtgG0qqN
WAWW1MoZmANQUTj1lrg+6aZxUVjL70gb7bfDLKj3ad58d5mE4FeqDjVI+c9lHfCGS1CrhvRkmHO8
aaoMkwhn3l0j8KJtpH335YhCdEXifoiI5PKNTsYdpadgBclEvNBZpzua4mGbk9XgyUXUnFMG9Rch
Fzn2rpA+JBNpUFWGI9zAym6sVD0mhgUOc6leZQkSJn0j5+MgP7XCuuK2qHl+JSk+uU7VuCTiMBhI
4+DeUjfXhvnXPYL36InAvO+BxsmRp6knRmIKT0l9C3Zj5mM3xTDZBD/ejXN9+5FDHCDuSDZ6Xyge
WRv5B0FG6Jdnod01PeuvRu26Y6nFB6UgVjVmJOrQo77HBLrei+KY3mfZVO91qboNfct1y/KQcklK
p6OiDQWZ0oWG+FJ/zcGHbviQkBeVi8Qte5bNQ6jWNYuleVehsT3g9hZ4hunWVkfluIVplX92EzPx
Cl+ojT78sa4M0Iiln7fKtBslYlM7zSovxhgCG+xvgvi4NB4noozO2MzMM7OqR8mkezEItkKNgO6R
x/qdsIRsuqOxCiqRFVbLbeWeWAeojzWdeVJF2CFZY2mdDawleW0UVWCGwtWhbRADkHbGfue+7wXB
Y4SkITRmcL4nDLKo3L7NJpSvJYIqXa/yd/KP4sStWut9ba3qRZrE5Ajp1Jy2PcMST1Dy9X0alcxk
edcNbyjXtTt9JpUXCkn1VBSaelkGuJF6rHXAdIxHhj5aoPA034O0Zaoyx+IVXgoDjLqL44cBI8Tr
pMfjdzZHpQeMAaUkSlUcIpaQndaBRIEVeso3IpfxDlQjLXqDXCsUrMWL+esfhTE0OzyZ8TfUoK+0
GEKnnHQsGEOhQ0bP+oMYTfpdr2jsfrjzI+uoq8Udp4L8qkUVIycnATpY1BHWwopE8tiDJBFcgouM
h5TwLsJcJm6ChD9U9qKWmjt2luWX+NI0r9doGYAkpuk21ExcMD3BxUYXn+ZkaAPd5M4oEKjA/alf
/ZpErtPaNvJnptcaRwSfrOzX7ptrpCT7YRVjP2nwlVNYWuoOlcfzzHwAP3z21Wvcm6tc0Z/6BioO
5199mcz+IzXGaDtHlAupQXynIOsErwvM3igWh8eaqZ6P+/HVYKbpyZI1+CxemZeYj9GI3lsVt2Bt
d5o+MhCrjHATy129qacbKCU7FAMW32gRuweCbO7J53L0Kj7yvLN7BOZiNyDIFdimrN3JJFKAKWtv
bCLZsOw1jPXNXHaX0hQHZLTre2UKpyTvMB/1WGVq0oeobIvQVakpAUARhtzIkoffgfpaNrxOBWVR
tBtKkGRbMlprU6XeECXabasY0CTncYF1V5mCZgT7K/H1ewFXFJVPLvnCQqzZIBrmFcVNCeveEvwC
xf2xwixuL4nV+Ti7rCDRx9SFRJTY2ixxk4vZek7EAlHqkDmWjQfBpKSLV+kzmzGwhqN8xfFXMq9Y
Bm+eUUfruafMk9eI2uKLVBu4MbAigyvZEXb5LaX1roF6tA1pIhxhASoACCvcLpNkYl2MWrfIxnzX
E4qEciG0dgOYIj9LE8GtYpTP6wq2c5YxKhDwlgSaJOyEmfNbQTsZjAjiDxFB6baq4XvKxPaDiAuV
IJHZ1rIbGFMrR1dep+zQDAoi7DZlLcz13FE3YIBa+uldlKT0WBBmfuZO/Fz2TXtfphqxIb1MpbVg
RzAWNYCjNLt8EQ/0vG+4cvLywCKWoaHVF7uIzap5Qzm3xnwZOtO6EY4f8liWOKOtAMWKWykDEp0Z
+ic0srBNZ78BLdBzP7EUQT8wVsczo444c3DZk2kUYYQmP3zbstskYVLgBloNCCtifIm1VX4IjU5G
E4E+Lvok8yDJanhGyvBq6gRFIMve3QRqcat4PPJhUR014jWDpIM6SrdkIPVWqk2oEgeI997TSKHx
W+KngpmS321lC9biUj8yERxAtBKGZnW9b1px/JgLWf5mRcfEZBWArWky+U1YxcuMSXWvQykN0xg+
ixXe8Ywf/UVtDqjHg7lDYbHIYWBFfCQSyofREDw25Xyk5aPWpDzimKVRozRBxUjUE6fBn1vLn3S+
jtZ6kyvZ4reZ8pQjVOHym7Its7ZhLww9GIFeQ8SUsSlB5J4YxGmh6dvNBnDSjKAcXMqlH8W4Nwor
fygjAe8fZX5YhEE7dreIxZ4NRFn2nsTEM5nSzhUmM4e222Zus8i5LwhDvFnTAXS3ysFzz9/K8OEU
fPy7dMGCPIqJFqygD2B7s7aRpfKCg7ENsnUgtKPo2aOnXRjomtVz5xZaYpQr6k2DWnn1UDYu23Qm
ZSlJkx41b/pjjpVLp/pFp6eXSMMzOKGKJwOmf2lrSXCUQnlreG1uLmU6WC+lPljFeRi/JnpVW1C0
iXebcJgU5yZGcorrl0wfZ0cv3rK0roJVBmWST0xy2PSyk/9R9cWbgLyLb6ETlovhMYO7wBIkA0LE
Rl07ToN1Skz9WZnNjzCyEm8BIufmmr7vUUfbYzofJ2Y9wJAlXCMLLnzkE3Tc7bpVaq5KoSY6iyc6
gIdYnPepNPc+kbW4LWWzhqhS0EIg2WSfhG5E1aoF90bLGnoAUUZfW+xjUSThXOuvsM0wRvTjSVr7
V4NYdockynsSsjFmIHmgqwQrAhHZLkXcSVmVkCQ5mlc+nc7nXcDExNxkiDP40ea6XXXNy1gbBobU
98wPyF/vGIJRTsRSQAou625jgQvHTOyFK+J0YwtWGBx7GSfrBP2JirJW0CKaBuOavvHI6xydtOjY
VDyZVpa549hNF5m5FXc8WOzqzScTajoJ6zjcRIJ4t2z1BbuRi2ovFTOOkBi5hNy1NCp62jEmjiwV
czBQGNIdpaYxvSUlsnYWGth63bmop3OEaC+CBt2bpN7jLJ5I2zamHfebyDWm+ee4bj/eNmMWcbhJ
xO1Xt5SHRJGPRJkivNTiwRWY+aEiQdnQx5LpSUulBmah1Y48FnclqkOuE7AT2LDVesoCzEVny6ph
VHdm/VHLBC8qY52cIL3HgSCk34lBEzsodb1tVnwvlrYyo0B6TnohedfKwi2zxCdgF3P5NsYTrUbK
W5f0qrCTUO/s8PXjde2ETwnhPhuKagUGzP6hJPjWRtNTEE2JcznRVsJZgBl6qcIWbEj6+RyisyHP
Ct49TUd2pIy/daTKPWfu1TQHf8nC/og3TmD0EY1eSGY9hwFiWoGXZtThcSLkJay0TxT3Gy0V7pAU
xUHTJ3csyRg9ivldC9ZwL+fA3YroalYokKUCw2rfYhKInnAc/hDBbPtSXikuMbKtoxblYBdya7mN
zO2QDJ9sq4fX1sgLqlSkaWFRXOWy5Wi4S2gWxnn0LJs4JlROgYvLKuioDrk3Aey017rEalM8RK2O
wcvkUCbWMkStsi4b1I01zs+jRbJXPQBgmEvUW23EFsBoGjc28rMVJyR/E/d0c+9hd5jVsxKnO6OP
Ho1p3BDGMZJTHl3ymBWKipgVWrb1XUZYhMm9gUfZUF6Mr0xrA3Yi51UcgWgKhitUXwSrv3dob5hO
sR0RIxG91ZjemcROpsg91c4QN0W14JswFTaK7M78YYzec4Us5Zh3AWXtrm1ZeKXsSEd0VMzvMhqZ
mMVPQepxl2Q8Pk3hFR//GxDRC8Np1eVdRKEYDX4hCe4C7BTrJkrHtL8K/fjEWGKysVe19kx0ga3q
EVc1LFBbxlwNzTALN9lSnnvSqGbjeamq75b1KRMCJbfDuLhYOrlJFHb5Bam94CtS3sBgYdqyyoRn
JmRVi0u3qeqk8PUOTZS+SPQYVHhxS0IEiZRi0h+HHAyOlDVfs9w/RW3nz6n8vhQZ6rzQpF1SZcaE
iRHgVmW0xyDM4WneuOR+rc64mOeciEc8AB9xNRcInqkYQVx+jkaNn41AVhe/bU+xTYnJ8ipzWAIT
YSn3fqTnJhno5naaSWlb9eEKnokxidhEXnVzvpOmd58zakE5I1eE0eqDLUDkY8aJA22WGAwDucIU
GAqVrefNozCJb5lKMRXOifKQK/UTbRu02UE3OK701FTCfbWqb31ffhrl7EaS1Tg66kNElglKdAYy
Tm3IaGkUJIyigR4f+jPVc+q3U3HWlz535xs4hJF1Aju9vAp8I2x+RJdTK2/BOOxKbWRESmg5FmS8
4mWZLvakzhEYnEXyFICV1OoZKZGrELnrYhIITzgeYAvhhxqSeiYnGqw/kzQwA4u+rVcpSNGScUos
gzZE+kTIJI05Ini5Ztqg89sE5H1wI0zU8q2OvsiQQVIs17xl29iU4oYR0z0ZhalbW9Ytci7s8Xbf
qAWL1bhTLXwb6bgVmuwLjyOPE+kSztm2NYb3yCTQlFykp8SQK0dV4vNCCForxMEw93tJVgo8yqxI
8573keH2cM4gOwRk5M08vFPAWONQuEYRL34smpZnMcFyDFmVWbHzMDXm7I6ZhS1WBJ0JUkDWuv6U
xvl+qcUPuutpk4iHcR43AEUuGO8e52wBhDJGt/FxuJspsLv8a5ESVKjpLtbGlwEwjtS8J7L1DAD1
DaCK/lSQuQd2eDV2ksizqFLDbd+guVY7Vs/xMmSbDKij3WgqjgqjDCRz3cy9jspS/eh76SlLuzhg
x+TybpkwBigHqi+TOquOc/YbeebK7fKGXpXnRSq/0Epi3J1lzRUaCKgMuUgYj8rW4dR3J13ZdXr9
WfNoJHMuG3aYxjkA8MtbtZmQb4WWFujSdJ4Y9BGkQjWIEP66DALz+fzBnJSrWQsvGgFXdp0JlSeL
PYuKmnIIG+6PWOybY4jNAi/im1lVo2OOtz2sGVbEUeDaiIlx5wNcdPhMJrtZQW33jNf3c24R72Ud
Siw/DvkQ5BthlJcrAmYrg6cjEV4ZtASh+ULWPC922MZgeLSzasip3YXZlbwCdjOqZEtD9IDZ5VIM
6mVOuVFLcIrGTsTiOK1BWWjnvmKjX2oIOTqRZAsCDRY7mXqCZSk5bCHtgLMk1GraJF1HEkL55dCL
iWVzoSu6GnGenFxEuJAklrlxZ4CO0OFHimZn3ZHPPjLnnqpz3nQff3+1/G8K4Oovpjbt11ePAu4/
QfamgbH+V8vj8v2z+nV3zDf8vjs2fuO8MCx2vTiuWNAqqNd+l7zxN6IlYvViDfxzRfwPF5iqEMzC
ghisEXI4E1z5PyRv/JWsGmijyW0Rf2Ys/Y3lMSzzX3fHILRIFANujgbaIrpB/ovkzYgZABCTN1LG
Xpn7Ru6wv2ru4qx+7KTuGICZoGJARXoPi2s3eaVL0bMxzuvir9x6p8XeP0UkpRaVs1E2vTcijXpB
vLUbgLu6qT+9LAGrQ6/fTVEAy0UcXKra7vSEDcAuAkB1numv7QHyJ8QWD0KQXDyJS1DA6kGMYVcE
G9vFcdTuUIGPHBhCNn90Tcmb/XCyozfNHZzrwFFciQH0LDffxFvdizeJm9lgkK7K5MDjGPYJ8lf7
abDjg3iSr4iieTn0f768qw/6Rt7Urva6F9ycH4Kp5FkN2l3uyR+JH3pD8ERw9T3IXvv2G2g8jTOC
WeUQ+kriJYYt3o2v8nFwBvsaOp0nnQGhavbT7vr0ZNnH/e3/LA5i7m3nvakOlAi7PbQHhnK7DFyV
vadAsl/8h4fI/gBNeICB6BV3qMft7Kkhc+DmyzPsvbhhrMzHkSC6ITf7KfZL5gj8bMN+S+wH3is7
3fYusQn27Bqfli3YusON8KN9VdzsrneBSh8Q4ZwWK3WSR2hjd8A5kk2K1nGIJlb13Eeuzee6Ebd1
0O9vGzpGwooPNQ4LWXTQrsklcupNFxBqfu5X9mRQPgpPPrPDGbod/+jmeTIu7cvq567pJodoy3nw
RC6Krbn6W76D9qvU1NYuO3zqgOnSEOZ6ASEldE52rT/UiQWMPXzVZylz1C/Nb67DZtjkbv9JcdVm
9h6EimYr2vYNg5cmQIl1Fz5rapT1azzi1cs2BKF2GzrJZ8KJbR6fj6C5gPYaR+ihste+MXbMSWvZ
ItGJt5cy3r628zb+HpDfDDaUntSHwLIXt9B9Du3r8jaxv2ITwFaXMK8miFWYQxEPLVeaNo3oGodO
9MbxeYXfmJ+sa2oTcr8xn+tjfJCPyn17mDbDo25chA/royKHTLyZLSybGoc/iLvsFLvCGbk4odbH
afJEp8V4g2NN8wv+a5K6g7uMUtEGRjMdjC2V2ao5Uuyplruw8JCOCqYvWN1kJX2z1aRAQ6U2aX79
MLzjJ9EO/Zk5XVttp2UHSrqKA8UNd/El3aYHNB3Dd3jlR7ofECrsy+Ww4/gbR7wn15tbQIVUgqLz
hRqyfmBPrbACotX+1t/0I839hhmhiQDSETxll/kCJ9hN/srA/pP0Hs4BaeMyyYGD74TA5DAQ2T0t
yuQK4EleOOsa0kifpUtGs//qsmEO78XP1LeRCdowsAIV3KeDvgzh1icvDFeqH/uDf1kCgMlOlO2B
qfPuINBjOnxSzuGj4Gfu7QoWlcflOSbcicyjD46L2rV06heN+4bhjC9sCC/Rfv6hgwn6Ej4YCVME
0Hd2it/MgbYpo+eGInJ5AB8vBcux9FXHX7wbqsXut6t7Bo64/xBsdjbsxvfpj+yk7wCb6u9IUuzs
C2OKwDjMMV/J2xbsNpBfL9HRegc8ziw5vch3yiWxEHki2ntdl23vSFflKL+ahxpgflTZ02B/iltp
PZpnDw/PxnwJbeEIFs0BxfkhX7bK3QZm+Sn+Vk7mZXRY5N0ru1OzRc7js4YQ0QlnW9aO6pPa8oLa
063lDzKX27L3/h4HzHWsrWjfx0F12aWe4jx7tR3bp8X1NMS53iebSDdyuh/ygT/Zoqu+lO+vCjdz
pvSE/fq9N7iTH78zdLcp5Wyi1L3ZywNMcd50OMm+5Jyoh5+62FXP646XYCejU2yrAxAezzxXW5Ev
wTBv1zaJW6h6bIuvQSuk2/lJ200uB8Q/zwdCWMmVDKiJLAWwhJMd9ddsS2BS/61pNn/Mv1+Nzc+j
OPVPNHFMcTboX58Mgi+QItjs9LtDcyAxAU2wTWU6fqfyrnOBuTIQBS3kI/Qb+B9Sqbb88WBtRqR4
Go+qfgdxMzznxJDjytgMi48Jp7WZ+W5yzRdyF5jjzOkpHtXPiI1jrfmYZC7a5lU4YuFwQVLC5kJ5
u+GsdI0NWEH3XXl/TO10d+8E3wIcGlfe63vTfwSQSyvpIJ/Q3qHXbFuem8ZROmUoWi4Jb9HgN27j
Kpvbv70nXA1MGG88Yzl8Y0PDFz2U71nhdNamO3BQ5gtS0dN0YPmv04vY8dFq3hZAtT9ovY3e1SPm
COfQu1ou+yXQ3hskHGMUqIAteR7mHLIAx4sa1vSJs1HGAKJZLzqwxXRLsP9+AflvaBP/gzJrfpZT
/3PheI+Q6+O9/fHn0vHnt/whO1R+I5ACGz4AbpGdz01d+HvpKIm/qRoVoCiL8ANM1aCo/EN3aIqU
joZ6y8WydB3PxD8AAob6GypB/APwOExR5Rv/jluCn/MnrwT5DLqK6hAiATHHCAyUvxSOAvucNetE
wmdQDZ+lCmokgEhZIgB6Lix2G00DbXDASrvYVSLm/UEYid1+/lOl/U8SZyRe6f9zGIgsDZXUCgv/
Ee/Rn8kfJTFkHf5kDgM9PcOTeVatbWVaxCWPhHq8JevKTT016vxlaHRk3UNrJYuXwt5bAoQR4Vnl
vScqGje74qgxIkU9aznpRbLeuUQNlWna/3LMv+o1mc/KmEwkEhxMjluDq/DrMafpCq5Dr5ABxICb
RTgkmyQ0+lOli/We9p3tbBbGdx1iS08YUn0LIICNJcKcfTTqnd1iQITGiX23/f0ShFwTfVX/7O38
tR34/dA4NlFB6CpKvKm/Htog8tZJggSYcpKKvbHg3LUIi/PYa4x+B2YtXROFvabcuasgSUGyIuLL
JcB9/8uR3IKC/kGn+ONAdI0+hwYIgevNqvOnRKRsapoFZYbqsXmAnwQUq/xaWiG/YLmZ/LC5aQ3C
FbEGDuLQ+dcf0F/Pqdvno4FZIef45lUy0fv++Xe3YbJKJg5Lj5gjIivncY6wCw4MbLLRnMGx1Bp1
e9VQS/3rXyz9k7dfR3qJxBcZL6mcf7mouqENxcmkD/q/nJ3ZkpxGtEW/iAjm4bXmqp4HtYYXQm1J
kMxkJiTw9Xfh++JuKdRxr58ctuWiKMg8ec7eazdZxmHImhLaKZwPTyrGKMuotZZ4EGKDz3DwH82A
vWMepvohKtOk/eAuOOuHvf0JgshFkxIHPgB/d0X+/Pc2hEssg8W13b2LTg4FXWQVclc4Xp9tgFZF
1AYaJ+lFFu4M/zKcqu+gtB1vG3Z99v2DG/P7TwIp0XZ5ZzinsoS9e82ND+kchEeyR8g455jKQeaD
I0pvMmye0J7DKv0q/DChs9dVt8JP50+M1/vnMYA2SzAhQrRx7r5Kf7KuJ6DtdKto08FNTj///Up/
f27/XRdBqgREYyf+u18QtmCQCWATe2vOkWVAGQlQdk0c6mR2g+WxuvUH33+a5y47/f2Tf394PPYD
TG3cJz/0Uay//b3afklH2StxiBcYu47boT8FkgH2wljYkkWt3M/OUC2/wIJMJ7Su+dXkT+JQxpG+
+/u1uOtnvXl2uILYi/mp1oBEODhvr2UosgLsbUbjVghUTiUBOryqLcvatUaJw1QK8dXFZYWmk+BD
TkrGnvmMFlOcYKJylgfFjFFcNT1sxs8OqaptkwXWQcmFYQ85YHI8ePbsXFuBl80UpDirj6phBs3h
vKowns4TZ82/f6vf3wg/8tljeDsdh1UyercoFahYAuGU48GHyHEakUefnKYBJpkbjqA9R2Wv9GaO
2W7xz7Tq5GIHSfIHV/HWpMjKyEXQHVrxQexM/M3bW8uSnImQSeaBcQNQQaAULeWsXUAe1LjW6so/
/v1r/+HHZHP1cBagxsY5F7/7RG+QU+fMSHAmfzZfba9tD6UmDgYtNQaeXiA3wC44XfdLyzy7C+zL
HCz5BdB49IB/74dykRVDVoEVNLvFS9eG2T4akYQzqay2ea3qEzkEqInzoG595ugaBb1nRf/8/Xs4
70sWby0SQioj9l4yS+x3mxvQDp+MOFSAWsEsw3lt633YDuqLb2X9VesAOUyxBnN6zZDV4uvZqbqN
nsAlPMy+7A5Jjiq8SlGm+2x7+0Awru9LL75LS28kQCiMPtgP3PXOvn2NIK2x5q1rXxgG7vvXKNEk
xmlpMDbI1RpaIbFqzXAXgELFZpm7J5cX5jwEbo0p1Pyzwrmv3XY1ZmY91qmlmK3rGLn4M+Rgfeei
Z9lpy+M8OqXL/Bl5jI/WpZnuikl/ijKrPI8yvbFgveOdithibWscbycCVj6ogX5/iNfXCPNLzD7r
8oO8fYhd5t1xgfH9kA72fK1Ka9iP3tjeUcnNOLn84oNn+PfPS+y1jlu9OvRhvXf7RzB4+NpSzv7u
NDVfPG39oOigXd5L82pnQpcfbJ5/+Dw/poEbsA/E6+/39vvJDqgH5FhzAPHgf4rzoPxpLZBBgoA5
f2z64IMF950HaF0VkiD0goAAyZierv3uhkZo0WNg8/g2ZRswvI/A+vZtDaOr7KH5jNGtlbPv9IM1
7kEyMj8YhiagS9bazv3A/PjZ04j1tZ7CD/al3986rozmN4NmSjlerLe3AvhTYgFEmA7YlMpjiojj
JUtzTNVVONxOmrlXTSTYT63REUNXVfu/v/V/+niSg6jkePt5998tXm1fA6FSGDwWu5w+2VbnfINX
cbT8OtZ7rTTMH0v/IBuwu+QFgPC/f7rzlkz4v78LPw6/znrkonp5++2h5zZ0EQJzUFD/mCjB8XqW
uLa3FdOcYYfj+DkZm+heZ9FZ5CA4pR2Ndx6+V5wssVepzdBB1QqhOh/F0GSf/n59v92dgBOkg+Pd
dyh0+evt5aHIEeA98DaGlAIn6a/Ri1mbX1du338xgfdPbOr+MeetOjSVsp/+/um/lywBh9iIXwas
HUfV9/WuUH27eAktt0JI13q0MCt8MraXmNsClSrQY9mGzjabwk7vVakYdYuslSeH7Aqi5Qql/8+l
PxcU/eva80PU6e9PtVm6wCQuG591AocKdpcVJoYP6GaySvMVqdH1YDX++e+34Q8/QsQ7skIyA56T
YH2G/nPWqRc/nRIStg5Y5DwOetC0fuHQApVch9HRR/D7T5Q0zglzOf8MzW/3QUmxdhLe7jMB35VB
E3AFn9IVtOCbK5hyE7r5GIaYrj1aVaUGPIKF3BCPNaMmuOBEK+rzLAZkkCX/yXWOet/ce9oBZdkU
zPt5eNO6/eDd/Xf69Gb/47pC6njOROvPEryrpkU4u9pxh+gAgp8wwaXqUXokERNMQGDwN/eM1lrC
uLgxIAzasIYTMCoVbEehw/PU2KOz1aMbz6fEaRe0zwTJMOQYLTva4RFCdIhqkOEDpt/0iAKehntD
wqL56P7+tgoEWEHpfcQsLbEd+O/ur2zryukg6h+wERTpae2WVHBCe1oO+Uhm4CZtMmSduad0sU2T
eNpBI47g0Zd+UKLs0LM+QrpRd07Dn9x2duQhNZlnRCD/10fRZXdMOH3yJMLTeLdYR22oK1Fzwy2a
P7uyAq2iB/tz71bJjUuwKENoZ34lreM4h644/P3Df9s0KXAo0ELb+Rc+6a3vyX/eA1/mzOCFABNv
POuxJCbiPswT+7p0ODzYKHtu//55/5ZPbx8vl8MJtBGYm65PnPvbD6TBoEInB7yRR83w2lnedKw4
8+4gINrXqWf57T71sVyxp9JLzRJ7j5y6PbsVC1Fk6fq2XaJyF0DCuPLQ2x3rWfRAiyq6ITXZp1/y
iPQQMyvqqxmB6N+v3vF+e2ldtvo1rY86I+BLvL165JiFZQ/CPjQ84beeTJJnp/HUVZs52QtBCP2m
mizEVKmY9XWCJ23rgF8AY91FdI+8Yjz0ISlhH9Ss/2ZVv72pHsUIf0VEQHuhv/7K//kVJS2Ttlu8
5ZDKrFI7w743M11Ou08iRMLzGVecvY6inC7f+u4Ytvt6kOG1XrzoooOUXBrLspBmq6GQN8mMKR/x
M3ShK9MnRLWiThuD6w7s/v/nwhOKbYd92uXi3104T4IL5YqgUyeekFT0CXDAfTmgVGvQnH1FZE78
WepUDe1Db2ACXTiO+TbAwsvWrdobmEfCrt8K1Tj1xoqy6DSkBGLQBFgrbuUMwUMe+Zb90YX/vnpz
LnPDVS6w1n7Ru/3DdDoC9IEYXPS2z6gettj3oIzvnMrLHppVsFtnsfXNl8p6yNxcPcdtBerMnprb
ArDkzQfP5R8uZz2axkns+URH/nuo+c8DoL2RUwc1/yGMzHzIUohVgzuJSxsG6iZVYVfvVB5d4tYk
l9bS023lLPUNf3NGFJxdfXA1vy+9HituiNDC5g7B1X37OJKFhNxSTVQ4okWNnuIEt5EXPcImTdc2
hHtFOoU8aN3b16DNBlRUjIcHX437hYBhpGByuW99j7BuNVYflO1/WIE4AUEaigmAT1iE3l2dC8s9
knaPjh9Zkn/T0r7eJGEqcK9NMm+JyMaK+NmaLYSlLvq9A+lt3vRNJBkFUFXXVnsAvdc6N7Tr6SUj
T+7CXYwskQzWcsnry+I2Xrvrol53jFrJzTxUC+7ls+DU8tGt/sMPj5plrSZpjrAAvPsyMeJir8DU
e2iapNiIHE+lyuCCoHMiMkxCQbrxSIk4mzF7trgn92SuhycP2NgRrl/wwfro/uGXZ0l3KOJWvRdY
qbe/fMivlw+cDA55WC/nwm6a2wYPKyPpwMaRpz2HxHEPqBDERIKUZ01HSdn3MbLmQ96P9klr1Pub
lbnAyQQt9548FGlvSgltZhE1TqAKR/VzRDYb9t28QNrfH6CS6lfRTsXXqo7Clw+e5t/XfI6wLt8G
qF7swY9++50wVM1WKUPofbxgdzno5ZtQZvKQEH/8fYxghWdl3yF7EzODjTT5KTLzyg+xZh7N+aO2
S3fz/7gkDlgBK9zaGXvfoyjaQbsl85YD6CxkLQAdrgXP64a2MrRZkDHHsKqGLwm70i3rAnxCijjc
r064X/gqaJBRb/79mn5rm9CxBpZL59Gmj88P9PYujcrrJ4gd6aGdg/DzXNSC4MygvaGmH/eI9K1P
vorqD456f3jeaPnyrDEXY3JASfH2U4n5Q84Zc3bIYWgeaXy6J91UEeavejo6eV1fJVzEFyGL4qpT
dvgLFN13ZJlLgWQ7aI8k1cgbq0pQEsIwvQpcFd5aCW59SBZYBJokQapcj5jNsG+fcVilz+3oFs9s
NNcEn8nog7uIGp8r/u9WDg6NwpV9hcmaxwnl/TciJXvdEm0CwXuZAGxcwmWngbs9kzk+Y60aO4me
g4lEtmMR7sodxvXkPNVawa+dOXJCOSC7fbPUnuleUCln2Y4AlXnZT2q03dvZ9tBR2vY4yW+TU6GE
ZBxxXBpsT9uxcEFNl034HJT5/CX1nJDRS1O+tJPdbuAljtseuBJhZr2zBiEmFdV74a3a+JTXBGMa
9fFA7eabe+BI0KfmHDMa4mx/+hY0MYCzpRQOXc0yrS6eUpnZjy2wFNw2jNDjsLcWTB+TlYBADFoK
gtCvwAz5trklTcciTjjw0gduHQaoopDlT/gpHqyUcoLAX41ZBoyFKic9uRhJcMy5Wim+oDWUZyqE
8oFGjvxFqibhATNfjpwNfLg7xgPYf3unWvDHqv7Wz0fScysQA962ndaclsEkqLH7KCBnt5gQILSt
N1tXQ6r7LylG33BrM73ltGQZAJ8t1DbYBkPLZl/PMuGoEeLwVEE/nlW1YHvwYnxAS5oRkGKP0rtL
FAzWi9MyY4NPUeXhLs9ihE55TzDR0WjdOUevVNUjN4/lUJbrjUrLDEVdEBHgCwo6+lH3TQ139+/v
9W8NeB5IlnMUi5TrHA2Dd12urg9lk7Ok72sy5AkpLpuDteaKYuIWN95Sr0bXqUJgxiZ+8VuvPHN+
dD44rv/Wa+MD3LXZtg6+OTavKRn/rXBtXy5wbJYUO0+nz1WZZhfMh2TCxmS1AaaE3hQ+xcoSdFMz
eVVPRPbMUWIdGYok+0zPIX0goX7+/ea8Pz3971VR48RhyGzCfnd66npW/37J0r2ca/MTZjIOzCGS
9+OQVV8C8nwPf/+832oXVjhOamywYLlsPvXd+aMrx7wJ5YiAM5mS64JApAuQ/OorRt3V3NPzbmR+
szqhs7NaakESYj6uxyyHbOSwdALGFkW+vIRA9R/JySiegrojnA3Wx41dD6wRPaxk2OKGoY6tHPuj
pwm44/sFjsLQCV1qDZetgj3z7S+ZwOfr3KFK950zLBBd/EjG577qCZ6OYXjirwIHfUlJvFdHEkmX
p57nL9tEAzalgwkcczNlsTLHEvBuiz+SgTGZiKL9KlRhgCNE9RmjfOltnUbZ3zPY8UAiG1Gip49l
05I91OkX2fhXJH1m9RHrV5BfegUkaCvKNodkUsctAiZ3ACYMBKX5kofEnm17MCzNkeYdALoMBkxx
UibTat8WU1rtx2Fsl3MWV42+T9KU4POijoPLer5Odq4tnWAPSLEdz+Uy1q8dKc/doahcyPopJ4nX
CORQhfWz8MpdmEgKR/h3A7xz4YBjKpbURWAYy/ka+w1hSmXG70XTTv5ggaj0M00Y+ZrLBgpPN2R4
G9j6nPrSLE0zM0tnrLeLay+4rWKv40WwBaKMYlzMdygjtXvwpwKcZkvfD9lkuA6YULo02ZmxWIYR
krGtv69gj6IX7UHebzqy64H0TkuAiKwSsTk5naiaSwSjCOq5rAcPXtuCdNI26Q3uYADxdres99p9
TNuEgmhW+E42wAz9f1iA4vsgIG6VlAABuXBqrIR5Y+Eeakj5OIqL/sn3dGORgr5wlvCIJwo2AY3a
O8Bb3bT1glIhNUZsXezy0kbQJ6zkXhUZoJzcwdqyZyuCR5sC13xuLCPNfiH/6N5qNaAc0jzBwTVG
y63w+I6tCRt1qqYiwMXdRhhQ04E40r2ygEEf+LcogYOcxvBmKPyleorAN95S50f5ZYqz8Rg5Mmue
hOX29R7IiuqfySUZ1H0Utc14BDlh5H5uc+tHWXB2PWf4mPv9vCjwRmHaYBnKdDIekh7uBqZS6EsH
uuXVtMlHny6ZFgJHf9fNRAvOMM84z0MCZ89RibDRoyamv/dGUTkgl+fmUwLWpEKWxk3YkZFhwwWy
i+FYc9BH6i39WGMeK7ApjmNJwGJQloOkq5e16QHYX0wEITiYx4ZtdiS8R8y7oB7L5l45Gr11EQ8W
LocJWfOOpxHbiRmi7KYhtwg8P4Hij81QC9S9Q5xO167ylu7JWrBCg6FUtiH/PfIckhjMbAEACGLM
rPEA1YsUqrq4XuYoxWY84tDcaK+bquPillVOigFUAkNDv/5ZBl0lNraxc/9SdyPWO7qjcX8CUpRM
W4esH4+c4d4ZNkS7BP7eirsSdzkN2eWORw+dd218/OR+XmFFhAkZHcJYIqRSTtyR6pr2LOqcWjjk
meQbtA4FXstJib/FOX3ND6mYs5NJeyYhelUsxiJ5kg1j5HsWlHHeNdqZML0t6yjGMAV9rowr2b1i
pXYY1yNMew775k3nBFh0/IxS9uD4Ml2wYeVAk+fMN1hJe9VV28qtnGAr/Dl5qhXk8ktTz8GTVsL8
IGOpZXlrR0KWE6yC6uCaCg9mnfpM2Sy6j0TEyEV+JZmsCrbdWDVEwSkoGRsLzyWad1A3kqIyccyZ
RPRh2BuyP19KM8Q/TWR7L34pmx64V0A6PAyzLLjqq9XlOsBNgaE0NyTdwrcjHMYXXgIFK6qL17S1
jd4vXqteQsa98oh4wyz08wC+4D+0fKIQWqxYe6fKdHmf88To7eA3nX6Icr7oAbELFePklgQYFNE0
XfVJWf1TOLFV73XSBgVSh2DxH2zd4XXwUyq+yl8cUHz8MuENqvH8m1WDy8JAKlgnWqLVQQx1jiQk
NQirk1RZREpUNfCq08kmYS4bta0Rlcf6we4H/WlRcvWmAZAq0HEWqttr+gXupwS/7S/ubtBcEcY6
ExROkfRizVDdtmidlmtjlPrpeVLRbl6wX+69SGv7bFkLWKJF5DJ8zAIoZjtyh4x7nPBk98eJingE
vjllnwbZkYIYM7XzzmFGqDbYkGo4l6CNnkCK2A7kIQ0odxIWGPUaNVd5wLFmMAgkCwSuPtIUabGt
Vi4O0UD7gF6a3soxD+WGHpLGCSljYmG9oA12ZWn12Ulo28Vamw0xwuMm5gHOVeZfQKfVkL+pTrdB
Am9lr5ul08fZrX2QyZ3tPpfgRMRTaoFgPg/gOuWlzUnIPjXUplRsenjukqq7YvycPQBZccb9HBYI
0PM6/DKCtpkwvNnzcDO3anoi/DqHMlW73gK8jsiKrbOsnq5S+Syx2OJDa8t3mQDS9cJEO13KnNqv
aCWSqN5GmUE8B1r7MKoNe7RwP+fDkGK4JqnEu+I5UGR5BpV+NCMZhNswiky8QYVXgXKYJifaO5PX
xQ/MDqb2MDld8pNAEe5L7Pa0KOkPo+m2DKk82yJ3+L8Euu3O0xhA2BlHaCjxunptSG1gF9RUBMi4
Z0l6iKkFzbdkoPc9GyR1u9L0pA0T2Y1KX/OPvFOFhzchsQMOPdhdIFZQT6uXufOq4gpaTzmfZRxV
87Z0awP9jMn0ReiKWofYMih0abig/rCGCpX50PgaVJxt35aIC+NtVHsuxQ8l1tUctRzVxiIa8t1S
LQHuB0BrV21owRAaMii+110XM5tdKjkcOhBUNMgmGsyXtJzYCBsmIVQFgoYXOeXhI7Ij+HVhAMHw
ua5yY9/WjM3yK4IOw1e0a+REJSTZ4mgAV1jQi8gkflK3199z7RMCHwwen8Ypf/kaWXXU4exIJD5B
gk8IW1mMIqvDW6oVq9TPjzAkFr2vFmv6MUyR/T1yqgdSAzquqx8crErWQoNpAPR0DLsW6KDd2t5D
Oi/usF273Ej6mEA5N1Zhw3sMs9K6cRuLfnmUTKPFZyR2fSqxTI6HySczayPIQCd2aJxTMo5i+GvR
YFmngmycQ2cT7vJJ0H3d0N8sh5PxVZ7dAKlAcuDS1aq3JNQmguw6VC3Astgq2jZz9eMyNZ1FdG3v
/8QDNDkHaj7LfiBxO8LLnKVheqi9XD/4CYMoTOSKJ5WSguqoWXLKYaXSAj5js2QtHHOdXNhXweAg
U62b3YQSdjw1NtGVB1YNuJhytTQSwZwIdxuNtOROqcH5vU0Hz3/oe8+goTelddKBQZLfs5CvDkZD
e73qfLJ4gy72z1FDDjRXIS0GgrG2ToOMF/2dxqd904bKsgAzkwoL+XEBmpbV4ZAe7S7E2Fo6eLA3
gOPwBHgdyRpb6p8E0rM1Lce4EpoGhFJ5cEw7P6z3FmNRGEkFXdlHWC7uGQFautz0Zjb5nR+PgUTW
B/YAI7rr/KLp5JnL1FW2tfXtztqPFYDOfaQnBpS1SpoXX9g6OjXCCWveUeF9J6OCWFRloSHY6YmI
n1tjzVSWkBez/uQDl4t3ae9E7Y6XvY32bZJta0Dn3lyTwIGjs/qeOXX0ifzpxuzccAjtjetXPSy2
Bu80v0tGSnNokQ5WkuwV33ddU8hDl5asQzHMB4DY/RBmX2xGZXj0SH6500Pt9les4PRhgEFMtyau
k/LiGZ9ci4YRIYaUqTfFoVzA0QG0XwZzXfi8qNfeQpvjznS+qM6izkS6d5k03Od9T4WRd3DxwajJ
lrm2iHNznSeDn1/1IjcFcmj0TcdWDSEFhoIl1LczayqZF/UjjzyKFhiUlJ29X2EViUTvY3RpZwBd
LgfNHUEQYbQHkmWuXSflEMEe7Dg3GV7hlO6LF3/XcEGCfQrY80eRVnhsCoiR57RxoG1UBS10GDxl
8Nh7PZyV3EcwtufAksITaXJiShmvZMC2q4lkWV8brmSKwtWaURfLqy1K3D9G5NkFvWkCD64ruIVW
z5Zt6iHWWxuFU79ZiLGw9oIR8N7gjqfe0Vn/E3gKg6+psox3W1ihd0rdpX6F0MSpdDJdjFBKt0W+
hUcPh0BSv51J9B3aYwCHjYM+UcLZxrSt6PaWlWb1IbFGfEmk/QztIYalsfFVr3wSClJSg2vgXWta
8aqLJdpSPq9vA5zSOhj0tjBZ98K8sn8C0gGaIoDVBrGxmAycnzqewN9kHMVwpgmA76XjEyZXgCg6
6nYSJHrlKAON42S/TClFedUPPaQE+MUesMioDvc2KDpxsYrEmEMfVVBM/RgFSMjKBYU04mh1zfs8
3GemieODru3muwNNRRw74dvFFWuvfjAcJcK9Bnn3o2+MAyqAKAD7KRn9+kpgJz/R58YlNPROywDS
I+oPiIl9KyYq7w0o3emQtYWJnxON1m8Xk1OIxcXmqLCno6/aX+E0gxtXyknlUVhdRuRx7C/PcCq6
8cxEKb2uu1CG28J1wMLmyGDVwXF6zrMyE1UMjG+IRgh7CygjkfE87NK4wSgVdX0AkUPCEplc/oxH
Ppm7q6M4R2YCNf2HGCzxMvj1iFs+66Yn+nb5o+xbPHFWWGJQp0ICIByk3XKmlNf5bdb12EBlMFY/
FNEyJ3+O4HlC9aU+iOYcYJxP6NL0kFJb2DvXbYkgzoDyt9vA6R1I7ogaW5KxQh1d50vjxtdR03M5
LbkAyRZUAD0DGTET2Yawz1Z1CmXqnVeHCfQfPRcwcxg+BruJtt2jj6YLK+FI0DgAxT7tifxSblrf
UwWVq3veGq7zyApPCXUc5sh5iAaq5zoR9xasdnfXjhZWToISzGNPgNq88fxMzceWrSX6xJQHykqC
GhFjRgZsZe9lU+/ddeUcHKdiAOhuW+nKATZd8tVDB7pPkZOzCVC0LOfELQM66K6VwPBJc5l9yrOe
csCtMkJZmzq65KRmzDsb4ru/lbOy0z3ltdNe/FyKaCdRkLA8Mcg7xRF8ANrCdIG8yh79W7Lq2nZb
CJRJ27bwFnPwVZJf2XNuE0RB0PV2oNK5oDyyzWWe2sonbluK67UtlW0cI5x53wNMDR+TmQ5/5YQG
tUrnsuoHUaf0VUAEYXtcOi+8o8aS1t7PHXOVRuEi98AlneqQN9Xa9UVFCc5jFKOJtjCZAJQg9xO4
smUZg1+qaD1jvC6Afp67uUyqq6BLQN1BJxtoOIsUsI0i7v6Q5iY4SxNJ8jPSdPyWL/QXDj0Df2hO
TAL6u7xNqvY56Un2uPWqKIFrQh1Hrx39NbtkbL7KpGGzosaiaiD8miyhfMg415AMheWY+JPmPgYt
HJ4lednuGWRbBQlwJjpoQ3RjDn9sWZdMq+rbhuqD8/I5LodAwleqlf0ycZQloYUoCGc/EuEEqLAg
F5eohjL9XhQxy+BUc5xi5IDwfmfFKfTJnCBGQG+JO5x4qrCjVw5dsysrEJ5NxMkYveZWE6bbME0L
TNt9NxV3zoThY1cv8PRqh6b8trLnZXwgFUPk+yZopuZUEGF+jMoWP+cCN5YzotLVpfCbEuYDcxO1
lYszfREQMyWo0EmxDVYZyoEk52Hddk6+BhXRPNgNMfKXnYh8+XkJc0E8t8dX3kyqZ2loA8KajgPC
WgATaOTYmiCf6ltNgkKyRVejd8Ylc+lmikZD9kecx/05kpyG75rKLl8mwgq/e2OJnxvga56d3ALW
I0AzO+zPoxIuPkVl8i+MpvRWe+HIxyfx/Lw0sGfo71vBdOGgMzDAa4d030yth01aq/wikg7ErBhy
8iGbnlDVTZQRXbjJ7KK4wamTkoUgo+7ariXn9rQfO/8SsG981QxMQTHnxn+FcVURqlCkTXfjezRF
Dm4nshkYKif8jU2EF806upPTVZJM/vLQlQmq9KjBprJVNOS/mDoqyHFpE8N6bAF/+eopWX9x5pyB
ZMMr6t8Jq8A9nep5MGcna9ubMrfq+EVqt0DoEebY/puyI2GKSrbeJqOiFRiG2YhdGY1odVQjCJzd
pNrq5xiFILwnPy5+ca5vm2PXAfK9DaaZESxxtd7r2Ey2RNbuxLd5wv92w6W58dERkusRWV6mxGAF
1gMKQF8e6RyJPQPqlSY+Vca+cRY7nnf8KNThXmR5Dw29HofqOEt+ooUb3H1m6sI+FV3BbHAc4Rzl
XTCvfnXuJAdDM1DvLkPC8akZr8jxc2l3RSCZ9gOIfk1s9AxqzeIbzduhLWEkpD3qsA2Tb/jHlYjq
nwhtlnNcDc4rvUFkLFUaY0GzF2dncd4CM9Kq5su8lKXLqWkWYInzzv1ayCnMsZcqdGrToAh2H1KC
Czng4+2g1rKUWnHGZBZ0oSJALzfRQ+KJSR7goFjy0WNzCvcSeUhzkAtkYNZIUoV29CQAjNrD4lZr
qRvDrbPiOr/xGjMR/VXJDMeq4ISz4bc25yBl/9pFbdyhL9cL1dvEYf1JzfQzLrHup/rS5b19A9FU
PBkyElan61xw3GkJO9WL5R6lK+NyF5FrRxBmUFn0Djv40vA/S06RnGry+6yLsN52Kl7khjYGKblx
IvoL4+lQHcjlawxZLTKSt3Y0B8GmGuaRI43Tl/r7YJWEm8yxkcc2Ryledbb1rQ4B4SG4NNmRCrHR
dES67gZt6ozZHllqQcVgzcEhGYuqhTNVwb5zAj36a88iIvsnHZfg2CO3ju7spsSFo5d2zvlT0xx+
pofZ1fveIyiJxNAaciPfuCDtCQWj2qf4rMZLX1mB9VSknr1ctEuK40lUJbhgSEgFPvvYTmlBCBVb
10KNsjwExkACSVnRlquxoUT1umCk0sap2lNJwGM9WnPrkg5tJXXl3nV9bp+pKzXd1MWVd4aqyTmZ
2o0QsDsJNXhC61N96xXKmVtTeaa6TEHbffHLInpFDQzEMW90bh/hWjnPqSezhzHFj7G1pa04Msiy
IHwlLImnUpkXbCWhzjDp7A7x1ty3ub11oLrN4A9U+3mxQ/Ymk5GQuFNBCxA2I9wSKJ+C2Lrz6Zt9
TZY+/gwTa5XIp3SgdjUHQgKOHTXvS6rh17as81e7HbJv6Vio+RRbJkWDE9biBy2+4eybwYkO0k5n
Hs0Ert4GiuDwhF0oc8h+rEOxNfwytHxzN0Y7kdVy7YTaauv3gTy7hRN97kt7+UEatpZnSPLEYZPR
axcH3ucuPGaCDvnOGbU3nXpQ0dFVm6zdTxrDJr9xJndswQ6neXxsRmn/pMnqp1+ivmjDb8xu5/Sa
06Nfb5LCGZxD2ZRN/EgwtuVx0Ium8WfozglQVpEl4BCMj3C14En07hcySOWWYFX64BRzsC+LMKpA
oo/M/xgPl9/htiM3Cua82VWTHx0rYWLIUosniR5DxXLkZvAx8C454ruBpJUgScdlKJTOClQCP051
m0ehaQ8LM+lv44Sz4h6nkMiJGYXwfkUpOexC9pw9YYrCOvT02QyQkD5NYYnnY/2jc1UAZcPvGv1j
bvWAwMfUIL4WmY1kO8Y25/q5qaFk0AYok5ucxtVD2kA7ZkaG3mObMAb57Pe9mK9Tg6nuNFFr7dii
2BEMnTb/teaBfVGpM3R72yuqE5DxxL2IQTPe90TmerR2/cHdlQUQwl9TsBTl1iDPBCMRNOFyVQhA
rcuW/jgErsKW5iRahmXkxZKQwmm6mHez41q/2I05T3XWAMVToFa0n5qFp+d2weRX8BIn3UkIPwqv
G+khWZp6Gvag6kvgxXVV2x24V62eoabywpLJuyac5F0c71tNrtquECmJ3UMOXXEzyZJHOI29ejha
ghuwcdLR4IpFLR3t7br3LladgTYTdtiQ9MVwfhfMhecdi9pGd2qjmvwfys5kO24ky7a/UivnyIKh
xyBrgMZb9mKrCZZESoa+77++NlRZ9YJUlvhqEGtFKES6Oxwwu3bvOfvYAempLfstftb0eWrXWOPE
KfXogflbdY1apDe9eGj77DyMta76BXruZE9YmHuNbWyLEZaWRk52L0lj5w86L8U1/OpgZXIJyJiN
QyYa5WlqWLi8ulizKWCNjiKOXRqLGr1lFX8eio47GTNz9ugF6Ecln0yCbiQ4cbg1urxK+qJNd+PS
9dPeYCQye0skSpfNAK8dDxjBfLS4Zd0dI4Brg58bC43OzsrQuUxDMiD9NRbLCugdKiljIiTxASkX
xHytVktvbhQzjPvWTBJOGm1R3eJ2FMVOV9bR/jYLq7tvWPqeW5ENSYiDEISrSHr9MtZM2Ni5M6+P
S9w44oQeGI6jMY0wGXiAVKgrtR13R2eowS31deYI8rbW6pU2A9eqhjTI49RnI/QKLamnfVHkzr6L
mcz5at7m7r5Hx8xxqiI0HJxPND92hV29Rp05MU9laGn7ekTC2YS+uPVLDnmS2bUNLU+fHGhzTb0y
iVXol3kSZzaFHBBxa8/TPhhnqlV8dt1oWj84CTWz3ztLZXLiyCcHZL9AQhJVKfM2e4StQykjkcLM
YkhDpkrO1hbVxHVec8v7qDdZKBMLQHW7HYAuVbTbalhPQsaUqATWxXk0xsQpW/FtUYgx9+0qh/JD
2gjIJzsZ4wszcdsfc2aArB3HXMlPVG45bQvs+LuMlXjYlUXspIdipH9DZ40xKgxtopCvY1tFp1Tx
Oa29jYTV2Dk5M0BmCEl7wfiQPmG5RNrPVJKjwbk7n80voPMj6FFWj3xBN4r1IJKBaTqUX/rXPpC5
SA0szqykySwOjRhBODpnKqgFAJZnrnhBtNCpI+JFhl1jqV+TciQ/hL7jPH4mXftN6GXiWjY294eD
2BF6xHsdBMm8nNnE4IZVRE+JOCKo0KM5nFQlGfEPVvJNqhG48FXY3Y7Gh9jNFfxS6jD9tFhO5MXT
qp0IwyBrqWpzvxz7+KHmmaWAl/JFELoTEhnnArqK8u7hz0KU7c29U6mBoTAx220QMyQp1gcRR14s
uTUyLdlV2D9JeNaSY2zbLmOdUT/mXc4QpbRn+qYM7z6RkNgf9Zh4cTelpWkIpsP8+4fXZki1OkZW
rbvR1LrrwUSiBpZXwMfJXTXfWexYM+pwpt/pnkDvKQpai8ilfWFPOqxJVwXhkGiF1R3auoT4NBUO
rX1O2Ujkpi4zWHYospMzG5287aZiuk9tbSJzOUkdksIlPG2K+BoBM7GZQ8Q8wyokhR4tutDI67Hd
xWRGEnvE8IcBC0MaM2yjuaivZL7ET4lpbB7tBlb9rIzIwxeiKB4SzNkkQa39m46ciYT7rnxCBDvc
MOhoQ9VJZ4msZTTRnnS9TXQP0tK+5pTGpeZLspJbSpS1gT0VWU6gEi80ebgY0m/rDMB68Si2lfKZ
pjPO8M4wFduPzSp7K9YSfbpYdPWGIHRkL4xv0/Eulu247oWB7IoVOqq+mrOD47irJuUryhXU5aqM
jYFWtjFVNFlzhYY2oHkBXrNpXlILpsVnivvfdEPb1w4ZWtsAEZut8f3zYtDrpftuY+/MlX7HGut4
GXako8blD/U+F8Fkr+P31s1eRqtJfhC9ae9KuV5ahs24GWT89QTA95O78TdHyHY3mmABdRxGv+zh
799WTM9Eo3U47xCh1FdsZuqjG6f93gDO8qXakMgNd4NHh6ElG2eI9EfTmqDyI9r14aKPZBRNhf6J
XO6jGJc3xaPBNdJspDigRd6/qR4O66Bi0geVVMsT2RzDdlJo0mPMouhNHDqPJoqbz1wI25P3flUw
sfJZqNNwwzrGR4exZfcUTgbDrK6mqZ20HZVnZrRXaOmRk+B3ZoLG6fmL0uTJiXytJ35NeZ075XqQ
lq3uWkW4N2amduFK0sjyyVf1r94deA/WWgtjvfrxBhKIoTOmoGLHCns9ZSDOyeQqmstay4fxEyH8
by5Lqj3DQuaGx4A7A8XH+28gZsgcE2vMoq30xvehIwsM9+3ShT34+zdtoVZrwHKHiVHDOatUOuJ5
bTOdjtbwz0v17x/b3sCVDu1+Q4Vj+cFi06d9PRlqDIINouldxtGddlPiur7TrOnbn1/r923B0RBC
ChWZJubjj0szzUniekS87nS75mBuIw/1SBJiJliZHLE6pr3Pg8OJf6AY+OS1f9NiotB3tyuOMBLn
vv1hfehmJ2LqxD1PPFB8R2CLGjjA2HXP6XL4kKatxJ/cUJr28X7HS09HW8NyhetB/fiYiSFeHa0W
0CqHLYTdAXAUsyipRPUQJ5uiwBrG4yAtIgXJ+GsqAqVFtaeBxRGfI5F6LB2DiqRUhw3Rp5a9eaOS
ed/5QllpU2aUA9w1TAL0MKJWDKI858iXGJB9T8jIyJz+89cnPl5DkmIEMwnH3BA03DQf9Kx9NnMX
NTEHeKTO3znvAAItcS3es/yX50aa00vjNKgsi4U1DQhuiWIMPqPTbgZZtl/TIz2EbnAj1cthUPSv
s01S3p/f5b96k1vhAaWLf9B6v3+02OrnomDMvR+qyha7JU+G5UGtFPjXaj8TZoH5bei//flFf3ug
uTTcohqEWEg4Dr7296+KfEltDYg/+5p0sSOdn5rKzDDvqNGicGVgfqlb0XhoF4Yn3lRuB8bJ1uWB
YfRndr9f5uS/rrOWqgOyYn35xbnFbvH+vUhFSyqV8dM+Eiryugp14LnqOu2ShMvVvqgtrUjOK2e+
7IonIhJ7HHipfWw5O+EltplieC6ueB16MaGTFwheGWKgIWvFeawFrZsl7/gTte1YxpWsM6+Yr+Tr
ztKdrjlOhOo1XiVjlXitro4u3AQBh2etHW3jetaS9rJA5GCfMoN17pSKTIsuzJUGW9BN9He81Zjg
IyR05jTmDDrMbA6ga0VByxnrAvF992yCklle5Jqq6XXVljR0525Zz/VIgtZZN1pDv9J6hEyJmarW
heRWy31jiPHjEQHMwRg5rvVg4/GOgsktzOkGaVs8+7QvcUa0mmPtP7k9Pi4FFtutuhk2sPRTEn9c
ZZe8L+k3zvBiAUtHMAZc2Ln0PbGZSdWGaKU3eP/8xlQdIhRAeykIAnNn8t0oGfKzOjsTmp9GbcdP
SoGPyz/rsKbbYJg2FATy+Q8GMWyeKvA1uezXvI+Dvpc1xtSMp1VuTtVPFhA20g9LIvANvCgARjja
UH/YH/a9akkVglh6uUe5ZjebAExU11HVZD8LXamXUMcUgZSLeJj+dnC76dEdnMQ5DTQI5fUyYkjZ
EyJoql+lM3Denk3ERrf03+Irt0BW50tXjsY5Q5MkXiqlzOf7Jk6aPGwok+ewrrtWDU2HGUdgTirl
PvmY+XgZVfTbMbL8uuAVELCrVY0kWG6ufhra8yTzfZRNCgkF5mRm4nFI5LwcOpJb1wdbIP/2psYg
z9EAaCIObuaWe0PB0hZs49FnV0TOj74C8b+XwgZkJ+nKUdiV/aKEcNqKryTkib0qrMg65WJBhYtJ
KyJ/jnAIidEeogm1v95dI+FuCa+uqK32TMSKOOjgwYPm5FTQhYOujNFDx9B+D16cM5+5FNXrrKtj
uUOD1IKwjOvm3m01DClNoww/66ogbnF1p/yVXYOOT+HqQ/HMmEYDjx8n4n6ZkzTyKYf09qnOTHmU
HJ+KozGY451e1RbbWkS46FEnzvZNZ2Vlia+wyJMrNQz3DmG603FieqgHTKm7522zcr0GhWnsm+kE
tLMyYif3LCfXf4pcU2nFJv3yo0RF+QVSfWu/ZZmDHF2JCSRtvCGKshRn9yTBZHZbPJXgZrlYaEhm
ftlNM9BNB29piNwmbxBgRcPOsIuS+Wo701dk+MMpBunPoBBLk6jQ07IiI+JHrxqiC8AdwOHNueL4
V5xU7i0OrKuviqF8cWb6wJ5djBr9LKuOvrJBruSjunmspPtqts1QS5HeHOScLtoj5lkcx9rajydD
tMnRHpXVCdH1bfkJjOtYz4a0dg6kUXUFcVRO92NOR+aOhZCcI0niwKaMAI65A8K1fjo3bEDxbpZQ
tzyF8291oC9hl+d4qOV5gp3YnOix2xiyCIsBpKzHyfc+LdMaq/EEA06Q0Vf4WSsqphfjaq8+azZf
A0me5CUu41JqAeNLeaMliN/p65gEBSg6EU6hUpikQ+hWV3xRkTqbnijn5OyMmYF9oLHMH2uq0ejH
mUL+0FRFy3XBjwMqZll1rumRI4SRq3IzV3b7jdO/5W6dqYU7oOi+G9lqajvKKM46No5zn3jbOfcX
YjIJQYHHCPJoFK6vQeJHJRlHhGSmrZ6cLJGJLCz7EbmdUpT35E8uxxIZwRuakoYcRQcqMh6KzNjV
OryUY6nzDQIwydFc4pNx6kDhHLv6qVEtAG/rTL9INNNllx5LhMC92dUodfDHUnzDVjiNShM/0o4d
2kvZ1/OdKnIbpmVRiwsknUobLL3dlBc0LuFF2qttR3eTtsbuOR271AxQtnCTOu2qvZRCpaPWJRgI
PRpqXO4S2SKeMiHVOWgpY+fQymag7S2kupaZd5QRnpnHy2GZaW0hZEu1HpEXnQ4sPPgUvNyMeq6G
uSYIjVzJKuRuch47MrqLsk6WKYR6meh0opUS5HPdPBs0yWyvWk3zLhlni+BTR1bndXPPeyolgh7Y
GdoRr5mz6WlCDlCdHAdIbYkV4LmgJi39ZVHKNSjrVM7HMXXyZ3paJGnQfTGkvzKUKXxsWylMJzcO
eSpoCUy1BltGlMkLMU4V9NqiSV4wMWKhiVw5NRDV1/qRuNWY1CmCoVj5mCaCiUZhlnr8eudhSpKE
XGIrSp+qFswQvDOTYNUV5Q8E/LloQrIftvxu+PrRroxTEhnYltPltjeK1g2j3DJuyloy4iiNuLrr
IsvUgpaIBuQhK1ppf5vlEHEGeDOhf68Zr3VG3R6OxWrXR2H06zMxk5QhesedmkDzsp6I98mQmyBZ
IgawanAlaj2A7nicGOBXS71IqOG6tluIJhK+mF0zVPgDUi5qG0FurJrNK0GX1EhzlQD6QDRv307Z
zPJTxn30tSiY1fsDiCKWHxLkrpG7EdU2LOn6sEL2KrzZaLUv1G1l6lsjNIAjpLBNz+7iV/JXk0yR
OWaKSPtKUwgoVw2lJKJFJU2TWdP8mM5MS1nH5zm+M2WXvbXTKm5ztdrCWEsInCxYygB0fo6E+SSY
q4CJbqEEneAvKPgqSQIKOqZrTyIrcemP6PmqkFGnFagLox6Zi7l+autYG4PWKVGls0wxbTZgEsL3
WFxjvSH7Re4UF+ESeYVqkhyWnlLJQ8gt1J1S6wWHU6YA2j4fsflN+uxYu9ggY3OXViTK+nGnVT9w
vHUIYvKa6xw3aCKQ2+SWgyTRDrEwnZYW/gLuygFn2Kol89bDrppXhyEswVMANLZ4gtm0D6OlR8Z9
3Tn6jN56GMXNTHqpRTo6tx7Af6qIFJQTvS13jIjHMhFgBGkayTuNAM0SB/g471uqByDfPVYtz0XU
xhXpaX3a9bASNcLc78rtEAABXyf+RV8yJcqJ9VFGe5ewSvAzk3Bh4EmF5GB7xhuqzprasZs2bXQc
EyVPznFhiAcxEfx2pG2P/4t2ff+aodMq8V40kXrrqIUR2gNgnwAxUgy0nb0TOnjdPPVmkhlhXCJm
2wk7xu2xOICw0Ldmm8PDLRie5VLeZazKr2i/04SLqBvWfurwcCDfLZPdkszDI7kV0aspVnc+RHyl
YZwV9beMg+K6a0iH/WFLB5Ffy5NZ+ARkOwqWhaoYggZvccnilNELmwjkUlF7sHfhwzB70powdg7e
NDXz2ebIwzRYrONEJloLlqfn8MtpGKDXlZaD63kA1xsxu1Xmxt71Q2V9IVCvkDvLSFnHckvv+HnV
zR/sdZmg26fuejFWGXxOYEDlMdc4EvDgDXxrfSlRtVamRTolLElfdTA87KLVwDM5Jw5WP2fWkD4T
i5WC5q37Zb3FzFcDHexaIyfJaiY7us2KhTm75aYp0+3KeJtb2ZAgldSasSem0G65zzua+qtqo+3s
He4DV9ZfBLk8YN4RPj6M9ZKvVIym4RdEpJHuwHNGgtZSMw4v0n5Gd0brrPRWt5mbHXcKTxAhP/O5
yNZlvGCc03wDcIXzQMzqaF4rDJVh4CeLuFoR1LH0rKKeg7IUSXxBCuMASD1fo6/mKM0fDcsJkRxT
albnchm1G8xwDHgwP/eZdVZKneSDtG5m4p4TUJ9BVrBYX8DFqOsNcZrWIftBQl74JIzoiod+ddDN
jXPo9ixalwoz+EtRL6V5HmqK+VujkgqGnxiY58kp+ZKC7SiNjCR2RvJHVJRlO9LxzAuq5HUJ3Ew1
0OGklfOsyDkmsnVGAuGRP0nwUSyzGAfwkqwK5QYwoHBRUPeWns24xr2KI84RgdDEBoufsma9zkxr
rjxHjwZiAQerXw8U6FE3BHE14PsH/SCClAR1EaKXrJVgnHMKRaliVnmukZCYu3ysGsG2RcBp0GlG
fwlSWilOBQ3Nb6s6aLSBhyZ5jSy+ax93zdBfVAKZ7Lkp9Ny6BnlkjT87kxzQMEPGPx4JYzJulZTQ
8z0VVceqj8JtHrwF7UcRUtq4LyI2ysMcJ+QA8lsMPE4d0JubpIsdRhCjVqqhTdOiCFNFwd1mmGkv
LxJDuuldbk2xurNYvcbj5OQyvrcxY252yFqXYZKlanGdrOhJLgtosfkOd4icnsUoa47j3eLEJRpo
0D92HkfjniFeJe9y8NjYA5pRFwNDH6sDhG8VUYrEcCY8beIUju0SKaag6m9QqSDkV6Yb+KwtLa08
rW5l3yFjt+HdTb4+Mbu6kBP90icjNqpb1I943dcYaQDlZVI8q4skg/eT1t3vPSQqfXQsxEhbugtF
430HpZSJiTxADnukatUVEIivNQa+yWNmrAZ1Mn8G590aZ3/t2EAOYU4AR8QB2AFx64OJ3uXwnU/L
MuzTJRsfOz0hoi1T0rsp7ocd04poIFBueoYzM1xS737mG/9XL08DALgYrSM6lR8+7uBYdJhbphJq
MiFfGioFxEVnGO3DZMTdoys6+TPvK5RTVdJdKLry88/tkY+vv01s6I8g5uZC0J/duid/wRPRPl3a
FrPUnnZN5Xg4uOjCUI8dkT/1IRSPJlydatzUeGjqqS2b4M9v4GNbYuuCMJ+h2BF0pTXjwwWoqSZU
IO8LuDDU5EiuJbkhtfrk8tEvHGsYX0z24k8677+hE7ZXpRUELsxiXEmZ//5jS6x5WhvFoOaV7JGJ
TXIap7Inuj7pkkBNMTnI1HHIdwWukSP7vgMtUXzS//nt0kPBM3/BE0AYa7q7/f+/XHrHmTAL883s
Y8rQivRuoG5nIoPHyQeA2KznBnJUeRc3RvtWuFK9BqnSd7s/X/5fjeO/3v8UVUBNQBcwh7Vokn24
EnBZykoIZOLpYi5k5PYR5bfa1tP61prNNN4hW9Fsv6WdYm4euf6nRiWe7HJgTf1ln3Yiv8yNSVNu
stKtup9TX+eYgBPLlmdp2Nl6oAQgUWt0ewgwY73mYRTVpM5KNUaPZMQWC67SksSdNchifKUXuXpe
ZwdB7dzE1bSrDdWKDikwq+IB+4VRPaMTd7QrJx0wXphxNMgDPeAa8IUFnuqQ28Nk+JlFF2Q3VK6R
YyHHcejNilGqE4Zhs3pi8E7A4jBoxRvWUbX3phb5oF8DDrun/S447kBNyc9ZMUfmJ13y3waTtmCw
DEDG1GHjmLb+4ZKriGgXO5twloF1DmaUMbuoctbAbLTkMUUIcmHm1XwaqqLyKqrra2jy5j6rt9n5
QIRkpRJ+/OfbQPx2HzAIYwDnQL606bJBfnt/N/ZEsUoFDt3O7Rw4TxNOM+XUl6lQHnviPTUMryPO
SHSU5KLp7lqGg01ldNXSL+MZKWGFPs4EZbRHZG2Luke9IxrPGGl6vOGt7h4dbPPysEQ0jMKpVJoX
m5gH1J7zbD7Xg+lY1K5286R0bZ6e5hQFcA4ol+T6Ql2jg6FhLfCGRoMEO2sl4gw4GSheimihNpS0
/cI8iWp0g0M22mfsGlN5ovthGreTns71Ljegy35xeks2R8rOXmV8Qwb9DqM7ecG9kjoXGfxDgmB4
Rp60Zm1zhL7N3NIsH6LypRY28RhLbwycdAF4tLsqpX3iuVjhOCKPtJ580fcmmguh9enNQqFqnzj+
MPAGPL2m4TKn7XBtaW1JB7Fs2jsjrVU2VOQ5y9ECBGQ9DgJullRSHfEU+gzrQfJFPU5jpX/rFHOo
z91M+yWMY3htSGC1iNSzlfEKCukOXW6sVStZY8jLkqupb8k5TLrVuTdGYyE/p5brXceDVfoVEBEr
SKkN4l0RKXTVbLOYEs5zg4uHOMWngJiBYRhzQne8MsfUrQIwDXTM4UO2Id/CGgV4DJds15nO8K3O
pUFOB8iV0ywkotghTrvdMC+p5VPF8RHiIbZQME3wOhEIGJ3nRmTchh1Y+eR6TEHcnCq14DY3ERSN
vi3ranqFd4p6n7zcFTYztNUeNA+DMEW/kK27nV9FR1I2Y7x8j37VWW7qjJRIL1Hs7pkjGYUw0heU
cF2mxfO17NzGuhNDlZ8QMwmU446Vx9h2kmGP6KkSu0iQ6rovlVmYZ5yAfOgESFxyBdAgesbqDgOd
EF+jBckAjapoRfTDiHv8UPkyIRiboDaeuny2u9OitEiZFKucHonGHYjHU0cCRf/80H4slQAcUvea
W/jNFp6if9ASQDyv1ThZJXQt4HhydtvbtSXlhXJmPZbcaP/HOe72etQJG9SL70PYHzYsitFhGDVe
Ty8U/Qv84lc4PuhOUZx8j812+v7nj/fbEJfXA5XtuARHoFuAwfp+SbIVt86BxOCGs02MM3Y7X8fE
Erf4IF/SArIMUKsxPw8uYfZuMhnC611t3jNrd140S37LbLXkgGwZwbTaIGZhR6eOX0ZTEgUuSjmf
eqi6yOqxvIixReM3TYynP3+Gj2P37SPwCTTNYfQiHPXDqsr5LIqHDOqenMG+4DYQOxtfVGDZKz1X
qQFEU2kDXgzYEvZ/fmltm3v+dWdHj0MwA6lHTP5dWGwfprFVNaCLHCKLYEQsN8gXMwC53VTiIItU
c3CvSm3ET4TcGKlrZ0m0HsqUrs9z35hkcPVQwH2KRshOHWdsjHr6oB04ZOJtAL+1vlq5xb1mrTQm
cHpyiPHx97jxzjEHxMyyEcplndjErlr0n0bvz5/ut3ufIQDXFtUIS5DQP5YtSjlGsqzGGnfykgYW
/Z6fMoXnKkj3xSMllPSTOlXfxnHvLyekQSD2qNCoGKmZ39+NEtYg+CHZ7KdFpesdSeJmnIHAYIqg
go3AaKfkbNOOKPaabC1iiyms9AAHkD6Eap9kC0FhKgYT6Bwucx2rLR7LLjd6FAgJpgHOY/iQ7VjH
ZLQyrH5UimF+kFqTyCNSIpr1SRX7Oadi9YCbr+DMaqT9MUPD8UpIngynbXrM6ts9/rrU//4uB6n7
lZv6WtUkQ8m4//Cf/3H9p5BaftH//OB//K+ht9vr/c9f4/f/8/WDb/23d//B2IAx0+3wo13ufnRD
3v93ouv2N/9//+e//fj1W+6X+sc//vZaDWW//TaZVOVf48XElgrzvyeSXX7LNzHCf/2q49s//vbr
7/9XHJkw/m5SKCEaR2HGsXFTHUw/up6/ZPx9WydBdDkMdqFcc6L5ZxyZbv2dwlTfTlz0vyG3c9js
IELG//ibbv7dQZtjusJE4sEC+3+KI+Ol3t2t/H4YZDr2QzpzW8HifjhWqZMsFAAKZLFji08cpIiT
EQxQj+Hd3Zb16CfLt17Xb0T+bY1vnOEBpSumrw3xdcuAZK8TLDOnFwWDja77As0MjNGhVR/ZIA4b
MSAhZEyim2nTPIhWol1uV62HNPG81pdWgs+Kl57qe5bjnuzS8azUr1UcuEooloN8sOZbNd/bLQF4
QUEoeTyXR4zfEAg2uhdspwjm1WFt8j0pnxbx5TlOtIo/snNkwsnRKWjw0dxXWdGS9kdepEFLiaB2
NzWm3N74YVQ3VkF2SdN+QX4eZPXPldlZ5D7jdfJE0XwXTMp6dTkqOji1DN26PLSmfpmpxQ6MgjcX
z0723TZBt1XStwkTVchKtBIrEJGPXzJsF91Xs1etri8qk9Gcto/Hb7NePZqODOdo2plwozx6KKB+
Hsk02Ila7ooqPsuGAFBdAuUTR6UauYj9biL6oyLiqleo5Oz6MOFTFvPPeSr2iLhr+3ZJvho4Epkt
GtXLIM8xEAtkU56awV1srwqmbborOVjhro9esV8VCycj7ZCrP8T66qz3ivtNWIPft3ooioEk8++4
BL1eJiDR4vvBifHtHMxWhm2W7dWOSYj9rCbrcQGaM9RTqBiKN5g9ceEI8MU+IoQdeEQ3iwDWqi/X
bI8b/Hrewj+Nxte6eZfhfMT+uF/Gxq+tISQEhHF+fYUBzKMXLLSK5vZEKYsaR0Hg7zRh3HzDWOnT
12U/MXz1PI04KeNuT+XuA8AORrS/QG0gkH3RGxIP3vBQ+00q/dKeAqM/zo5B8+Irbc9AI0unNFlK
yfXEwcr3q8Pw4f42cygp0rfAvqDf93XZHa1ur1RqMG/Sgcm+sIrxbEvdKyODkNRkvzrXdc9U3Q5l
wuqt5SdpPY7jS73WuOcv8y7ig/IeeBK2V5TmVzEMPmIKvyhfsi1+c+ZO1Y9p8oqeIawxVY/6HDQ8
bYSb+bJBA4uMZo0zfBaabxoEO5FBYSQkoMeMwtyJd89MT8xBgmmw1F+LLCEcHeLuXC4B3Xf0Asuu
YZpiTTMGd83P7Rur5YOrF6P4UmfzdRF9sh3aW+Xy/7bDfy4waGrQkhBZoX5UOm2MYTemdMay+TPh
ANEVD9nEdxnh2pqCVbuRFMCuIoK1dS4MBK6LXeAFicN6nXdKNO2rPNoRZbGjW7kbpeVJYuA5jyCX
4ccYRYvv5Xy35h7W8v5HjGYv4WfgkQq39IwlD9RqN4FiaDfBwHgGDLCCG7YVWvXU9JAADRpptv4V
hpimz+CWHl2lCmGuMqGL/RGl+UwAyXphGW9MKdmslbPV0QyuaOIe0/gbWgmE3N6Y7ZXpPt/87U7n
O6blWdZ1F98VVETm/EnJ9qEz8PtF3aqev7SEBpuTdmVwUdf8QQW8ZVRg82p4pHOGPenrghO3VJ8Z
Ha/YZhdgdU3xyfeq/6uNg/IevcXWFv0thKRkpO+gtR9gWdihjoKf3LRsDmR3k8ccGb+vuld0/hrb
IaFP5DGb2p1hHUvlubGP6O2y6pqlQtUe1eSCp15ZjrN5luDEQOJswjXrUKsDi+kn6PD35eCvC8ch
iHREe3vnZAC+v3CCOyYRaFy91v0+9BDLVctHbwdd65Pr876g/+8X0i2SQ7k8wv34DckhH1QIJh5P
Ga5b9DOFZJywT5zDp61ROt4fHzIE4luLEuUs43vxq8T/y/0wOeqscMgf0KTgSLTu7Egck246yAIJ
ijUGJVBpRueeSPVnov7Yf/W9MI9ZFZoFaO7pMrexLwOb9LIlfXA6hqxZvpPMH5e8eFKxB0v2+RiY
hgdaKS+rL6mEXqU/xjy8U9K/KS19nhotXN4cE0Q86raaDzVei6upe4V2su/N5Qb7c+dA/7Ta0wxo
+7ZxhlCHiykXBnPCswFiuNZPAME+LjxCCTPyADISP4ipXsgWXWHjRfVXFMHHSp0v5rz3ONkzeWRW
2+YHTT4yQ2aNbY51KwMlVg4cudP1Z6HcyKw7tfHe6WyfuwKT5IxV54rTBrFfniy0AAYFtQrdq6bF
q3qvguFxas/sDzZSDB1Mll3vaPoCJyVJlMtgv4z4dKb6STEft23YbrO9uTzFhoVOEP8fziU3bv3R
+FLbi5/AbgWxNDEWmpc3QTiH0wQIKrxYuV/SxG/yt8UpTmoBA8U8LQNMQvenI95sLoGuhkpDv6r8
NmTAIuxrW9ylxfXYHwb1mPV30JJZqla++ieZjYHa/NoBiuqpH9ygcUykUUkwKLXfaReTCGDNA4tA
bIV2KXeY29LcXvUlsGIc+zytBkVb75wQBQRdNbN64tcFSopEpTHAFqML6lcEJ6t+7Nfi3iFgCc4x
+yfpkMaI7sE2DptkYItkSSsAvlw6HPwuW9tKn1Wmrxp4EzUX55VIZzRPdJTjdi9zzaebvreX1zRu
sD+Ooc5zUmms9+x9A1xLeZFDwUCLFtJmQTYKFsMK3dY4pmNEj+4xs9fTZJ20bl/qePVMryQCPrIe
iUGE7docbOtmY9M6q33YtlRUU6TDpwGykb1StgdVKf08t3zXujKTN1xBt3OGDAUh1TZ0IQVHzXaF
9owR39PQTdU0k/XZ2EvT8UfzPNIWyJDKMq8+mgj2JsfyGIrgtUSWGyHB7u5WDXeb/gCx6FLHxIL9
4CTqfSQfmNFhDtQ9LNd+hwbHyYNMo5sVEeai7x0FrCJqlOG2GV6nWaf6mnyCCz1DPY0LJQGqj8ne
TU536jguKlSxWvFzmCzqESt0Ku2uNNowr+E2EOau1T8r9WD1d3U7gv0OJp4tGOHe1hRBxYdc6RkG
CvdqGuREVVeVdozdG8q/yfmxImpyYuo617dXtkjx2DiYtwSso4NOxYUxI1gLl41auTeTp2G+p9lw
hB+CQCL+kqHoWkcJ0xeEoXYdYcK06/YwdK9KxfdlPJPN6sdwB5ZpOjH4/bKVlJuyjfE2xkbAovG4
i+vXskPkWB80as0luzYsFRXBi5rEDyBHwfWrvtXIkPpO7zh7X5J9Kp3H0WanbMkYkT+1mlLTXHw1
scFq+g62dYruhYJ0odVbmZwtCsufZptb9SbPeF7oWujLHbx9TvFPtnYpWWa78SkSFlYr7kth+P9J
3pns1q2kW/pVEndUBRQNBoNNcFA12L22+l7WhJAsm30X7Pn09dH2zbKU59iVs1soIHGAxMnU7shg
xPrX+lZrz1uMD9igxs1kPZXmsTG2lcM93y+T6ZOi6FcBkSdpXYlDGnUbm3F79FAb0TFkEEvD54M/
9NshAKAcOwBlwnUnskvPC7duPe0Axu1rfDVOAbtnKrBG25s8As2CsjUC1TOD5rIGEBi64yEhLZi5
J1Kzb3FzNiHcxvo51NMOF9cJv9ZqHB665F4U35jnsofGuu1mG8C7J8HE3il5aDxzO5eM0W+z8Q1E
LxaL7kD2jZe+MQx3j43iGOUUuQfV2oz0tdHcQJzGS8WeF3qSq21ip1QcDxuMOhDnW1y002qW41YV
tzwa4C2tmKXemcMpCE1MzSe9Oq2NFzEU399Ki/lRMCUaMvgRzBDA4Liad1pqtlUN9rIvw7DgoLht
8YYuWQWq1aeR+gZerqbtlAtpB6dwHQr8ZTyHiNnjgsq2IRQJy3t0ptscQz+ZkvWclsdEvYmW7AYO
5kCc8mCHCQDnENRLvfZe1XzsfZiAyOLOOX7p06C9T81DRzq11/u0P/Tm5wGOcNqe1eCCYE2fOPal
AVjJWqfDtYbt0h9Cc18FR7s9k+Mt2MY6YPRk8QnOGJSjn8FLMf1Dw9i6Mb42I8z+Ld7Dle8A7kiJ
vlunuHoJcO+H+nkuHqrldfIMWTl5Bm+76p36GWkREGCxTh7qstkoqP3s7nfNeKc9jAQTBwkuWt8E
P5YQsoQ5341YKaYNqBPMbeF6qmg65PzdDvVuBq2h+/JZxTAUrQ1GndMWzBzhAZszbLrF/ngnypPS
vejJ6XnPwsruBVQvW2AQZxu48ITKDfBbipS4Tucd/VSr2eRggrNzfqbaFbjKjllIwIEoik9kN6+M
gE4yyJV6E2DJmQihTB4L+OL6ZVznQ3opMOTTQiCYg9k8tblUAaSsZo6ulbtikDBidfMt7lHd7uoA
y14fbiL8+CymDjnzVh56cT/79rUFyw6bMDdLuk/pw6UJdEXX4mPNUj+U/W7ieBVVt2Nz1nUYxsjv
Z0F1JrLbhqdyS55ZDdHW95443F9IhU5S3wfjV8OYLhqZn+CWIRNoA8dOv5kxQKYWVGx0UpARLkt+
mM+GpK/X97fUH0FmJNttFud+TqpuZCFOu40TcJy/G2S7zoHHAmLaNpLzCpd15fYrjddy+fxq4nwE
Q1JQXORCuy3rcN8VyR2uRlaT5SGXHhlM4WcdVnkfbJlKbwEcGviHEaHXxBhyvh/mZVv631c0faxG
vl3JJ8TYwsO9APldbV0grhmPGFpmVkbP87wiBebnpJ0OUZ4cW9NepdW0SaN4O2Xs5EooJjx86d9J
bTYnIP6A3OXmeGFwLwPGWrXBN5zp2G6yQ1TAzfWuRv9YEQJRFPjFNHhg98vteR/aBviZnEvf2TM9
WanSoQxjPpOc+I0g+dqbdNX1pEfzaq9ldbCbDNA4tKBll4IHP4nHe1mZ5KwOYsp3DPk2UKbXrgkg
KSw3ZWBzaIfBziQyyGEZJGC7uVJpLsQU5CZ0K6VsO9P8vGovc5AFXa63OGwhBBUvVlJfdBqpFc7D
Ko8WozYbie6tYcns3eyIB/EkdMOdsgeOq1Cr6qt5irc48WB8gFNjIxr5HOgp83XzN+lFOxDq67qg
ck8/Y96jQxE+IL9jmTmbwOPpgEeStMcOuBSEk3zdGzsW49Y8BTOzGQ0G5Ea8s93PubrtWliFIY+/
4omr2aa6jAGrnUN/IDiSGi7U+WiTBc84C9l55lDvOCqXM2mFB23NOzx926y8n4t7DgVW1eyYp+3I
T7CG7XT1EjKEKPAZzcZTqNNjZwucB0+hespTtpRDj+B9LnHG4lzMLo1BXwyyOZnbeg9XBKl75djZ
sWfrBD/j5t9XnpEA+c93tfif6vF7rfrvJedfFef/tf9aXrzkX5uPf+q/oi69HAT/Xpe++NpGX3X2
Urw179Tp5f/1Q532PlE0BtDGpWNEMDoz+Tc/1Gn5SaIy47DisCw8hmqYD36q0478RLSYgQoNrQ4p
3MUC8FOddsxPniN9UpySqYskcfcf/6nKX/0QhX4MDMKv5c///g/48VclOKbmf/7Hh8EeLidUc/Li
y2DK5M99LOcQUGjHKaV9palqDkqNg+YLgptn6EAsG+97S4w+tTEgNeB89vQPJqBnmf+tAHLLlWWO
HfLjYB2VG/if8Z0Xj/UII2zttIbKdkQr0uV84Qd3tuz0iV+Z/brgyLL75Vv/i8/x3sDz/WPQ8+Qg
rit3qXb7MBEy6c+uJaAbTrKzJOjQtyCNQ2bbMmyDTZPRFUuldHQYDD89wWdq/iHK/GEk9fMNMFR0
mRlIZkDMIH6ViyabTmMNLXjVBFlypmmAOW9x3qCA1y3ohUBS3w22PDhCQjEOXpeCDQ+N2wwS2UlB
5KunJgnheOZkFzWXTCTrS8sf8QLr2t9XqtH0TNiCpq+GZFgEFvmeOaMB6d71PydEUO1zWwtG/LhZ
5p0zgPb+8VXn8x9T28u84he5cblkMI8sgTli2ygvHzwzFMOZvUft6aqjL+SG3lD/ohlNp9nNc+Xj
RC/nBcsLCBWDAFEJROuRDVhqBxJgjB89+lgeXjwd8FAyR0p2Ic2GA0eX0Okcg+NSwhX3+6tDfJ9B
vn/P1KsTfKbFluQdo9j3P88g7T4TbSFXLUmzCyHGr21azWjp0t6C3+xP83IIjq0/3lrw+w5ePnBE
D1vndcp7hADaNmgzojKeWUBU7wPtZdVFnPrdqQ3X8X6OYvUlbKqp3ZazjicGAXl9T385539wsscp
lt1OQlu9AjOzgyJo7/kZ652Rty65kQY9nDbs1xRj+zm1cfoxteT0DZCQcVOLPDt6MTRBrFrWRWU0
8JtLm5NdP6ZrodPmFFa7d6mmAlRSNxS3ntP7b2Uw38PVnB/I4RaPZVQUD4aH0aSDMb1iCFyfUtpK
BqSrp6sGQOein5TkwzBZHXlKuxfVVDXnhFuKS23V0ZoWQPko9ZJRFTNsOz+98fq5uQjaeEg39BNU
u1Rnw62URoL5xQhO6tHBZMyWIll5/TScex66GWbgk7CZ4wsqki+pn9iN2pnX/hL778zPABkihCOl
IHvy1A1XhWG10EJ881oQ3cFyXvTuHpMSIJFRJRwT4aO6fQwoyy+5t11GqlQ4oEmotHpUE/BslLn2
qvaadJua3bFOa5xe4x/rgMXH5YfCMLxaktEj/klujw/LDwHAeCwdwi2N6qGEuyMJNgBJPTmeqtLf
OsIKhDgECECIK5cDs6LzyfUeW8MyFnt8r5cEmeGKjbB7RugyLDJo8PGhX+5+y8ubzeR74k/mtw/6
MsgLOASLmOm6gBjwvL6/KbDyg4AokeBzqOoY2MknUz0B5dac4IhxBXl53H9d2Fr7LBRyS4t7s/Hx
dn3+/e35cUFZ3oftSLhKOLQAl3xYO0dplNHsMSsAYUUwE9fxJvHqeBN1eOAssl93diXaPzh2vsMl
fl0SBLNforfYjXEac+hcvp1fBF1TuKFldBjOCCdEtO/1A2EwT4dfulRyggBXUwxYcdmqpTDKFp9G
jso20pLwua+B/beUon+uuwYrsI8UVUmhTt163DC35Hj3+2+IXvkPi64gUb483shgmfgelv3Fr+8W
3q2CIKdd2M09PIHOu+TNv0a0HshVannB3o/oj9T1JFdV7DBA7t3TPrIA3+M3j9ZNEwuEK+uFWGF5
5cSZvkitiSSQtuK94SxcGDvQr4U0DrFRYsHtKfrJnOJRTqTQbUGjW1w0wa1Lav7EpW9t72X2vTbI
VG5mFUw4fUjvBGGlbvHyoiEOoaBYdigA6lEFcKFM/sva8tEPMIrZez+kbycivGfYSHnjhLw51333
SLk6yW8bQQyrcUjcPjCDFaB/tZvNOXqOfW+irlWpfVImetv4dPCmYaqJPHOA2RlD7cLQRH4joxjs
0xy+vBO7euvTBAhvIbI/OxySovWc8cfnRLhPY0nXCPoLlXCg04YzGOi2scawf9S00Fw5Tt1ct1hc
3uwwFjuWM2gBFdW/nKL7+ZhH3TivEnDImxBM/wb2PGw0x7oum2TYk/GrntyA0XxIyuLCabr4CkOh
dQyDggMjm7+TMaHja4SntxpLIFDkDqJj4+oZlpjb70kJh5dU9hCTds0QSRbEH5iQyiP2yljEfgW/
RVcoUEjFHIeptZMQbNp1tAfsi0oOQD+lJENqNLRmqQlAXorfqig4aUCYhbjHGViZc3ICDr+7mOKB
ilbQxWdJq06gHVDPGzhPlhnIU3gXD26YGCtL+3SK9vG5WnKMdW5RgI2P6QIuZ3lmz027T53Zf815
2pDNrhftLwO9sBlxEaIkgdiZAVmet0rfz1OGeli26lL1zB1oTMrOqV1IqTKunD0a2ZXZGM9gWMab
SRO1MJImGFZVj2JCgs/dUu6gueStfSLmakN9+VNIkvB6GFx1mblTjWabzvdBPYkHttHWCQWo8tQM
0xN6MpaZXdSuI5VOd+RSjHWYVdVNO43p6UiT+bpK3Ec6sBjjIDdcabearnrfgA4PjOSAAhvcZaXa
BxkGcSg+ytv0CgpJRc+mWEU9vk6ox8TTYnhlYTO2z/yGw23mtM8Bp+Sj347WVd/HzpmTN+WRx5z3
VKf4VUH9l9+DIpsc6+lGdtlX0jrGPi9p8Vj7o+w9xqOZdZxrv9nl0QgOOkGd1nX0tbRbxJkk92KK
IxFGqx7+aIFHOQ7n+rwD3DjtNAjm65Yb5noAVv5KhdW5UPa41bYuv7AXM+N1j4VvRxZCHWHDMVDE
Tbiele4eitq6TSqabnKrManwlhyaLYcLeY7LBNkPpN8GqPV0yPgBLgojsl8IvKtHgwaeAxQC616R
ab2sCCc+sVWNtrNMpjMgh5SbNKnhJXtkgWwFlY5266KheGHn1B7iaZsIBljY2YIno3XdXZok8Vft
aQlXkPaD87gBWhMvVN0sRFvkGqtfkdS+kEKmHF1bChrnNOFb8d09rtIJR0HYnsZ0RUBy1A5GsdFc
KW9+lLH7reSOR0Vo9jwafagUFuUkSXIF/Shf59QJkosX7r4DWPfSx/C6faYqZjVqECZ+6j14/uIH
6X3UKPZH8fDgWR29cuOiNHI4FzWWlrS9HMgIfZnSEkXHZmZYNUNKjV4BTqwLazQoh/Ydv2oDYJ0T
IUC2AhdR5JrcefAXLjCEF7cRY3KWhaoBSsnegf01HRk4v2kEdpN81YuWjJ6axtepCxF/q7I4N2Lo
W7TgqGTbktp6i90qXTd6zh9VgX1/0C4QpmDqbom4svBPlA83hnqhvGA4T9xaH7ihxUVKfnM7eD6/
TI/xxWXeWBXusR8Lex2mHmDnsCBAgftk1MHeGwg4kwbALDPVE2U/kzuQlWUdS9ambRncAcu9X1VV
g30hHg9msMStspRytMoRgb+Fi2lN23gsrJGidofTnVnk7WZ0OjLWrTTF29AhpuNcbuLqxyslQ+Ke
Y3oIqQVbbgMKacJjXi+iZ4evGxnTmwbrWseuW76Bt8govXLNi74MZL4uqdSmH8o15zM26kRoude2
TdMCjCM+jBKa9FQ+FN14BcCmwfTiljEpxllceKpSeCwWf4nD4tvlLqiBYRTjVeGVFgtxoCMH/Eao
q12jR1vuhj6uh42ZsUc5LUGccL22Od+uSavEEGN4GXOlzniO+w+8eFbfmGmU0Bk2FqG8st2ath6b
zQi+zl5U2S7WAVzeUKiqW5VR3r71FSkLN2/EBV2K+vD9raaUXzK9beP9ZA3iroJ7fnCKTFzgcdQH
oUNxAcUJ+I3gYczhjZaXqeVRRW8SnW9AJNxVuXz6eMR7ldvpdKP9iQA+5NPyHtM7LnErnNgCybIf
r1qHb8toPbe/IbYjLqK5NLIV20n7JalLLg0xTnSmwAmBi5dwoGTYnA4xTMLlD5kFfVMY7f0zx2nC
zSxl9rkKfN5HnxJn90xdffaBtNZrDUr7xqp8D1cKRWkKQHrCBUus4AQMKh+kgUabE2lPvHZjGR7z
1qbCS87PWS4QDH6kTHMi6mg6CbdTNGh6zyznsmSfyNRS+FBGaA8vT7PRnAQmfcN/8MOSr25MEwCv
2mre7NLzH6YZoOga+uIyvCJA/UJNi/ko/J7ypFKMxB+q0u6vEiSRb7MyknPbL9XOAaW+KiufCzQa
QXKB/9YBc/Iucvyrwp8NmAYezBPPHkiT01a482Miok0/wRc1i2tTz/ZLhm3h3Jn0yWAUYtvMTXHt
1yMDMGMeLnD993gD+lmsscUHdwtWZCQ062AGbAUWA05TR5ll08GHY3rp4Tq87jLLPp99s4UZi3qa
tVIfh0zE28H3l5Na4/sY/8OlyCXwXkUDxAXfIEa7uqHITLSTRZ1iTP+Hx66jtvYkUf3kTE5qyQp3
+UEIjxnZVI7nedCad1WEQZsgrivnldtqEe+Kuuo+z222bFVApjE9EDxBghTZH0A4NEtostNe1/KA
qgKT0vLIHa+Lcs4YwEbBxBNUxqdWzWPaa0txkmQ2liUX8DXfNlxKthOuCA5Ah7zTtDHGr4BXm42d
WeJES3M8iqTHCWBry2WmNkaH0p7Dczvlzl5n/fQQWPYje8xbLwpxV1jx2qgrfdpMREmyrr2xpYfa
L5kudpF+DUtk+9ZDZ4+44i+rkY3U5OTGNVEfdukq1vtpNq5pBsODEXGWNFxnYjRB6jGD675uLWe8
DNu+Oy1JIl02+TweUBHUs4wK6yqn6m9tDqm8TEJVbGH5CnBuJCiHSYfnDV3AFy7jHED9dXKPBv9Y
laZ9kI0qL2TRvYDMQaB2qthdG1Hlr+IkjjcU2sQHP2geoN24n7uRwtHGDvWbjnEfzLNquA5aTXOQ
OwDy1Mrek3jezQrDIBP99pqGWRMrR4kFJRLS25edZfPry7e4cO7p6T6f24hYVaa3/4N5bDkktLmv
nEZdcHgJt+VgYy1p1T2h/FU80YGR0sBSjJzYpNCv8JNuVOd8sVLxWPSs6TDUb3QAudxI7qII818a
v1iRef/9JPbTAf1OQf2nxv3Rgf3/ow4OKXNRrv9eCb99QWH+x/kLD47iH/9tp1+KL1//+6+a+M+/
8EMVN1zrk+/hTMSW7ZhURyz+6x+yOCVSn9gYShLHikyDKxcH2U9dXKhPOK98WI3kdF0wRAgxP3Vx
/pVpu+B2le95JojNf8u1vWiY/0cccIi4OSQMUHOFRTjQ+agXpmPatCO28c00C+tQ1jnGCTmbW9pd
xz+c7b9r0x9fy+eVBP4FAtAfu8Ml5yUxJoDmkmYeDl6zzXVDS2wa2WtZjni0vGlV9GGy1mQrNhUA
aKrESaHzThgd2Pv2W0y47kALpL9RNg0TWDU2ti7OKDZ0/qCz24sW8+HNkhB2mWYsnEyhPoi/lmq9
pufHw7nkPYQpdQFjr7IzpaJzyk3AVfTmqq7UvUt7yAa2mWlOBbujhdLQKHPlGLLnxATvvJbqNY3r
O48Go3XVYhb1anPFrk5uLAWlPJnpfgQNsxvjvt2HkXeE2onp2qiyrTPQvpwAt6NKtQgr/CcaI8vM
H1ro+zthAWKgkUvD3CFE/hap4EbW/rgPHONO1cHRCZhQ//vrwv99MuOy/6rbTn/lfqmaf+y64u2l
RV/9f2Aexmjjd6vATZm/FPHLr/f99//Hj7ve8j95dAhzZ3MTc8EvTuYfN71lfsI7IlBuFIEepAuu
u5/3vK34V2AcPbL5rBbK45L7ec/b8hPpccX6YTP1+b6I/BuzMKJD7y5uDxupS5qIoBsjO9NGiXwv
sikqFtqZjMm6Cjgzn3pz3JWbqrKFPLj4cuarHsF9clZeM4f5TRX3ZXaBAyOxrJWmZn5oNzPYN/EW
pWmdn7RZ4CeHVizYrroUeb71aR2kBylMogAAl2kwziHZ5b+M4DkhybMrri+9WUbibDLHmaLJJB8z
OLChBkqRZjRsn8OKsYmEyjwryzMn5XG8LqjeOfQczeHq92UpvBNriJob2sKmU569xbXsyJ6exF1q
Q4pqDYpv8soJdxOU4Uug8bUit4lyhXYOeTV/BTgD6Y026WIIzgIv1YO5RKdG896cZBZc1Mqcqn0E
i9vdTvFEYRR9FsBhlNfQmeebUfHZjnLCbhYg1vFQoPrjaEx8lK7Jbat2PXeyxUg20ra8SuDBdatC
FC5QMEMZJDPcITR2IdVC1Qb88BCeZ7g5znM55vjn45lBed0MZyQWSmuVgs/HK1ar+Llt5/aG0yWT
pCkmDrGmaFDuJk2P1DanusfekSNnZZSZEhi6ZNh3NJuaAPlxHZXDE5IPPhcZay/eZqEGVOR0Bp3Q
cDPtr/HUTg8pEmsY+BOSfdzgL2xC9zqjMvIM255H3KGlkhRgsQjfyJWlyd4IaDTMKB+icLlpXiDq
ZWu/DDEjcReQc7TnRwD7K6/GBuUQsz3aPInqNWMDfTrALMUya83BfVsEyQlds9m5Jfzu2ssBqLi9
yUrmmo8ZaJ/XUC4UmBgKF8bd7Avd04IyBLhjQMjSxL/0iD2O9LIO6ZLK65xTMxmT56zRXD0ei/O4
pqCi4mMNo/omi6qrqdyevbsuopxtVcAV4ycmorGCRDjCCCuz8jaHoGRutU/ujxk1Ts86lQyQQq7c
c2pnexjsc4TKGvX1bK8qx+zoP4EukRGG4YC3DonwbucaENbKtFuMiIVIW4I/nWS/a+XtzUjguFuJ
WJWPXVtj5E1j5DxS3LTeDrHA99LaMNiWqsviAnC7ZTJOVN28A5an7+iWjd+UFTst5rSkfxyiGNNr
W8nprmtcL1tFDCAxZdY1Fa1T3GJGawIdvnGwie41Hz7aWMFolXswpMRdxmGqvtVNmKlNHuiE/mBf
tsy1IdPXhZN42H/sAHhm4xKNJweffR7oiidanZT8FJZRitMcQANBF6wkb0FptdNZG6WDRVpWutci
ScN7XwkbOzOCHop8pF5oTuR8pZtGPcR0fNcrPcXRjanAYm1No04uYekH+LbpC37NI9i7iwZsQK7P
vJFv3OuHs9Cz5V0MTuZGdx42QdtrrBPgEAHz+d5uHmk9F+2ZV3fToS9t0gKiCPzzmPA3DqOmTjAn
5x2wULum63dNGZB5qQwO4LukBQWHR2youqNV4wtdeZ3RvFWDMXwtpcZxWNCUEl45VZ2TmRDmhKDV
sr69zoFj6TU+g+I55D3MK1Jwcj4zZork1yNhbXBlMk+/UJJnA8oSFZTOjhj5fTv2ube2rAKnadKX
NGzXvUjvhUthxabNu/wRVEcvqLNL1BcNTetKcVZNQAICs9iyn5HlLu8iXHGGqA1eHCYgWLusuvPa
nj44E4t/RhzGir4B3KP7HetT+eSiFTbHVvWMsGs5BmdFWI5qhzQFMrFyA9zEDYUZ9IG6adSsGqxk
iDjJQFkCxlB1L2l1hI6UTXmzc0SfXwDI6/1d5PTWIRgTfGwhm7+ruvIIm8o4C66DzKC4yJZFfVW3
dfjkkrwn2G37fnjgRftxPZl2EJw0EboYU0abar1e+higaksS7LPrIHvJzQGGpB5Y9zY1NzfxqYhO
kZ03YOtYXFoOlWchsw13FouQF5R05IwRE7q1nZi2t0JOMo6VXVIIz209f/GCUN0TCGy/zrmaCTMA
5F8zf0mfm6Tn5C1KtyRJmwneuzsYc7jRkJVvARypbqMtG3oV21zka6zq0y1kCCfZD46R0kM+eQUA
UjOnRRYSJUd7yy+ILslSkSVMqad74FfD0uiEZfCm+oTVKHMWn7OWLLaYK210p7rQpx3AW1z340yV
VTtQrr2vmtS8CWdMw1uVSw0cIrG7k2nwaPmmOKq/maHrYuMN2HpTRNmHj5nZhZfetAAbqski8qfx
Xqi1OZbzpd0MPrx0GQ48dAVUFohwwzH2EmC23YRAANBwarv1NOftNfsFq1rzzPWe6AWUnwW8X4kr
xkcHigaF40bhlXzsgJ/cGGbBtJtmYS5Xr6+8wyAK/CIVMmK9MQlK4aowKBRbDz4qx9ospPli0sPI
iM0eCnCSRe5e4arhITR3NQ69iXGGXEnkyysj5e2sNRCebkOpdvNArbEFnEAoY8dTzQTtKGNxz6Or
TI9O31k89+CBbuMolgbm/zSoiEk3Hc3UPJErwpF6ijYczzr+hxS3PM2Kqce2cm0D+rAPy56qEK6a
vK4GMhu5q771YVaSw6hLEGRy7ig4cIym+8LfCLItBnbrc2hH8VXVmbHcZqAxub/AsR3zEfLvWlUR
8lFA09Gtj2AQLIN1rbY2mwi9seaiOQ0AmUgoGX5FfHVi0Vx1wkxfZ2dMLmrqbJEXy9qmNtLmV9xU
SdFeiwLa6TFPRb+neVTVuJvdGki4mlCuPaqmIKAllh7XURikT0JCLd4YwqnPAJx1/gpaShuvc7yq
i4bj43guu5lESdzI+zKlCJbxgTVjr22Nuds1VACSjptobdvaDAUY9le80hotF8BPZ0/E/cui8vI1
QfSw2SwNp3cuZUlyVdPEuKR/GYhyQozJbVaQ+89GmArjllS01ZH9MpieDi575lUw99Yr4D/EOl8F
6qVJw/C5HTtRH1PHI5mDq5kDYqroWqZeVGPVUJEbYl6c4m4HRNhGyGEOew3WRIdMmZjjneR25/Zn
elbLrTSJimCGNhPYc7AQ8QD1jrkulZ6MVUND7A3EC3njAjJ8Hrzcw5nOKHTvdB3mzCpX1KjG4Jbd
q8xzUjYcZtEUu5w2ULa5VGm1zjk7VmVjlhlT92yO+2K6lHY6YNVJABO+eiDeeNjMwlDd7eyzP6LO
dxSmdxaGTR89sGFOoFSbQUHX9jRL/2jPRgncVDNj2cU4ZsVJPagAiFciBKRGYMHRjqZSpe7w/fv1
mSODyb6RE1OHdSvM2fpDPO79AZozho2kwA/jcAYSGJE+mB2CxDLcCsrbBlylwLSVxhsf/8yXX05d
P1WqX319H6ha318GPwVCCMcvci4fU3g+rT2N0dbphqoR8gx+nI23wmtZO9lyJhjHhVWduRVz7/Uk
2SIyHqzxwsb67t8/F/8th+CdKfS3p+f/is7QBdD293rY1Uvxkr87CBMd/E9TqOF5n6DEgNBHA2a3
/x0a8FP+UhIhi6YM/J8OHDzcdv88CvufXBACNg48tA7UqcXT8vMozN/zPeylvg0nzjFdIAj/xlH4
u/nlV5kHrxyn8OUfWP0kppP3J2GGDX5j+6O9rdso2tHfIm4tZmaHeXZr9JnRujDyvqXpe2K0EhSW
f+NXrnvumJgfpWEiX3WUuietyVYVyWsPUr9eHs2tsfHpU9i7EX8nRM5be+y1Tn75ov/i4v9eUvPh
3SNSYe2xIHot7//9uxeYEXw/8HmYGK66yqMgppd36RrJwynetIXzuUwIYE5w+OOVlxbREX5wzegC
IgQodgqTExJju96MF5IyXYV2R6akzdNjU1REwN3uuYGY7Fhu/bQksldoov5zQFnxhvhnMmws9Lx1
PU7jvpZRf0qdFijZuWVA7jfUwxdRSedEHh/K0mh2iWf0u7RTFrnxEtUqz8fD77+QD70cyJfffVWL
29jF6wU25f0XUmRFTlVAA2Zt4B9z4vv3bcaZsVTxuKuqYJeR7tx4Hd2eUd8/GGOaHlnp/7AovQ/s
Lu8CwJ2JE9r2UHLUx5/F0SY+Bjrytkrn411WxTBt2a+EpwE5Tg7tMn2qWXB5qOj+9fffwPKL/3pF
YNAF64dwiW2IN+At9qpfzF7khyKXQt1523E5bh0nV9cw5B32YLBu46Go//CNv1/lHTzby+spphrY
vi310dLG7DXpzUrPW83XfFompnPdYGPa/P5TvTfO/XgVnhIoYD7XGkyc958qs2ORx2Y+b61gzjZz
Fb3OI0IIIaIGIBtw2T9F0j/+gnwspDkLbxFpaK6kD47BsYJA64h02jKuDJ+qOrW2UVe/WFp8EcwT
CcLE5PfLP5a5iL/4/egL4fLBZGljiv/wSZ1EUdGk2MZnbPRXbEDAB8i7oCW7TGhEHi2aZhKHXPX8
LXLVbWHGl64qzniIv81l/mQhCePKYNr0+x/g45iA7wPDObBOz+YA+cO198tlxRgeCZoN8davG7UJ
xmWyHoTM77DP/mFRE39xSS04Vr59yDQ8Nj4syTCPSNMb8bhtnTDjlAtrIqTEmhQaYGS3SLdYKCGy
zOLFGQICOcDHuYW/u4UhNgOdzYb4D3fVX1wOSwvS8nYUeB3x4VfhqBHxWum4TZjG7ZokA05Mqysb
0/kFB/NT0oUIPXEW/WEK8WF3s1z4AkwmQi0DIhO24QehliegLosxGbZLCCxzZ3wEPrT7fOOPRbxl
fjCfcS4qT2muZBlPkK2Qw+r27fe//ve92vtVBesqBim8mQvj5+NP0mW1hLWCHGNng3xzquBz2sfY
e61uH3jt13To3LteCZpJG+GHNzqpcEcR9snhdVwbSp+kmafOuj4tDyMxQuSZMCTITA7zFE1F72xj
Lq89Q0eX1WzAErBnceIX87DFBVh8dvLaOUD/Mp/barb2gY1LtYu6juWzqHe1BxsCXz72VpS9rEF6
KIdiX9c0KFrAKjilF9YJ4vVrwW7liKsZsGErxpsWoEGWkX/1E6vcFZb1UA8SCx41GQTzyGNaLl1H
QMHh/eDtu8ybdt5Hfu4BjRHJxux1Bj4cYsB5ltb2BTQ3FnfX1Op0HNBrUg+32L7yWob8v/85/uKq
4JeQhDCggjFc/LhIGBiMEqfzh21YyDsntO/5Ul9Lr3qmZ4bw2xCunbk51J6EB2/84dn2rwuU7VIF
RpSGSMRCyXu/FM81w+sUaXILkMJ5g1YZ3FsiKA75bD442h9/jJvYEP9NbudfVx5eD0wVXDnmcCz+
718vjxE1Ijfrt5UXBg+dqAANxThEcg/+fNzTdUmpNbYwi9LhG7oUh8fMkAzGM+2dIq273+hL50LE
Z3/a5g0JUJLOKK+6LvHVkPxR+Jgnyj3ofQC6DByh9fhDpDwI2spSXNiYWfe///3+dTUhV+JYNr5s
HM6MGN9/pMyZJh/FirtJh/+bufNojhtbs+1/eXPcgDswgzfJTKQlk95pgqAkCsCBBw7sr+8FXdNF
Sk317Z50RUXUgEUiE8Bx37f32gVlnSa5bvwEdWg18u44cXjw+jEKlOlS4v/80h8XUpLpXOhgQMQo
ozGTWe8vXcaVQlzgqWAAgbPSGlFSDsx+aK73aJs5lsK4Sf5wyY8PkEsur+nP+Zxu6k95+l+Wjr4C
lqtqVwXeACAFlMpzDoe0ReX9hwt9vK0/L7RsDuhjG+xJPryZAMbQ480ORgqZQV6cxUxRuxQKcY1p
b0A5ArluPPMoqaz9IenqlxG5XBusLvs+Fm/nF3dZyJ4zqhDIBmmoyl1ekYTusVThDCcGNtOb+6oI
Qwz27YZAg0f6HNn/4MsvN/qnmIDN34cNS6vhQaZ2iC9HhM96WL6OtfNMTBtN6gFAlzK2ReHcf/4y
fVyo+dK8vxzp2Kssa9OHVTHRhkEvukQF1dCKAyEt7ZoUnurh86v8+v7gNOGsh6eQ/QBHtPevbDfS
UipcvwncpalFbgg21km1OLqpEH5+qd88Rq7l4JQAfcM69/Pnf3lXEcsNad0CGUpD+9TV7kNtiDeN
tIx1ogN5nZHi1/qU7Wcjw2zfPv3h8r+OTg9DN9YtTr8clcWHG9rahCTwhjWBYjvXpOWFPjZfXF19
gU2/NygVl1UUUgaCoxu7d7rmfxmkT2l8JsAtGcWujvxk3XmgXVL35fPP9pun8O6jfRhcqs2JMY74
aK7wj2bhX/u2+sqj2X9+md8c4LgFdJ45VTA9QSd8/7QdeJc0C+YmkPZ456p255XWY2Y1+Lo7/Oua
RAUYX3oDKDUTifOKRp73h6H062vNR+DoCOyTqoX58QiVSKUkMnReAq8uA9eu/M1QWX86OH1cRx2c
qFSNoaTCoEdnuvz8L6+aXrKJHNhDBKl0H6LJvVeZeiw4jDdjG3x+U3/3WjGAEJXR8If9/WHSl4ux
DLxqE1gzlJQ5cp+Tkv6B2cX2rhcKiaFn/ile93dfz1oKPyicHJvd4/uv5zeG4eB9awDsdPcRNrqV
gzRQ2e6xj60/bE9/N2wXWxo4cU69JnDM9xfDUDabIZkCEAYA4uUaOffCK/N1hOJyHVeLQ0UlhPYp
77mMCHepK/N/8t6yI+Pb4o1boh/ff4RuCDWdLlYToC2/9Ck+nJK6l1sV4qufureJx3JhGDLZjEm5
o6xFBlej/eHF/e3g4YTCaQHBGIvQhwdNH7KszbhoAjGWz5al307oZCdD3VdG9Ujl55q1C7iT+IHv
aIW9nqrev+p+vylH/TwG/fWYsLzTGAOZpCg9cFj88Bz6XOYd7e4m6NHrBrLXyJbUy10aYoJQoti2
dhugZ07JuAAINPoqJPPOIiwKe2CglAVKAQAVnSSMxLWW7l2yfWnCk937+Qf99eXkNEVGNydMPiRB
Lu8fFuE+bjwLEh6qwX5IOss7kh++c71pACukDX9YVX6dOllKKCFYeCV4R+0Pd6UdTKdTMjMCX7Q9
+YbJnbBK60ev/an69bPW/f7+M8i5GEFuwkTR92FOIYvKQNBnk+hSmwfCvp9nK7XXU9FejxEVryQE
NcMhvtgimTiOEQhm4evDnl7JptNTwpldq1zJeAQ8mLpflOP1ezXgWa2KnBwFwWbCiOObpuf52Fnu
0RYbG3R6C1sS4JKrj98iVRw/f1Z86mXs/PVrUVlEIkm9hT2zT37Bh8cVG6GKwpB9RogXJMEWU6Qr
Q3j5wSw9RfewcqqXMoGkv+qjkWBbfIHQinItvwqx5n5HcZw8RYUD4XNMkkPRivGa5jzBW3Pa2SdZ
ldOz58TWwaz6H0RWG2dJPOMJvW129gaDqRFNCJ6lPvb8verysd9qyVRej7Ug2Q8TgZsZe9Ms7VPl
lQ1wkvxh9vNXi+gBToqqPFhtaz41NIm+TKVfrauyzC7plI6HDH/1vhJmfa3o+cCF0/3bfrKr82Cb
GC7CukNLVeW2ddB8/AE0ts37UnehvyBsRlMCaqwQXfUSK4TYMlz0++PCfS+quicvc2qfY+zeDz8d
0Kmdmk0QToTDVeBLCTQr2UAElaVzI/IccU9CMvbViMggA4bbl6dQDrT6UEHOryQJaa8MJOO+HSzx
KsYa5QyEAepMmCfIGlJG9TJmvtzM9TDekNGJbtMK54MOXvYqC73pxqD1jv1FC1daa7rUyaU0CA9w
3dfY7IBIo5fU0Xt5YsY5UqgS4WVd1Ocmopq8Jd4Pvs8kx0tRaSXxmXqEeamKAbGEmmY6uylUi2tn
aO9zpRpabJFevcx9hv+kRim5MizNPxuJUV223Rgi70mKLx5ev5OIY7XNyCfe+BGeTW9BoPVE18sA
e3UqVxUV5Reqb4IMyQYUa+wKuc8WFGXhRV2wBIkeJ4xaezOp0+86WqvrafLAE6TAs2ZjiM8Znbrj
ZGM/hcI+0EOY5XrpTK1bHZuIpCkVxJVxGUMxA1JZpsTy9r5TrpCsa2TtxeJtVHjUF6NORFoySxpQ
FqLD/F0iJg9AFsbhnSKRzjpMDavetnR6ehXwo1MGp5VFYBQ8D4Eqpq5ApjEWwMXYkzqhBdO4Tna2
hyeSVKvkGCOp3+MOmW91zYQ4mOCRS1YwC6YjMPvoxnUos82i8i9SC+PWLJM7BD3GRS0ISFNVoz82
vlWcsFsJVO1TiPlHN/JAT4ruOBJ5vqkLx39EqAUqqfHcL0nn1Pu5sMd6bc9pvB7TKX9KugI8lFZM
l6GGBsQ0NeWt9Nw3j4NA0pHMbmBMaC3m0dEYZEZyK80RSdlPT0rfg0kOxXjbECWNK7/06ssG++UW
5+m66ieXO6KMM3FvoA3Z8F6GzkTkSzsckTO657JEAjFG5LI5xHfu2iRHS9TQw8biYgmySaahPpNw
2dwxTF46twHx41XQ06iC71RjugcfNdBR9xJtPwuFeUBo7n2SKjcYEdQ9j0TY3mIHnr+RXgHoNRpQ
AHDMv005QGJdrNSmyFLvPOWZA0gg7C+bbna/mtQtvvk4dvHX5oSPiRT08/JMgaY6QTa29jnEl89E
rabyZFR+PO5dhEubNm+Y2yeExZehjdlqk1i2cW9QArgFo6D2UNV8gAh6fQIiNF1pKdJNqx2vO6R3
cESwlCDdKbc9J/ct3usp0ExPQ7ngO2tAGLjtWO6OhKG+Ds7ow1Mh22utawCyMkfc/LRj2RUJnGbi
SGxUUX5dRGmIeCiPdURVszZfqXK2Lge12B/RZFLelKnwieY10gRIXWcB9hZ9S0Td8EB+S+Dgu7pL
BokHTfL+cgmcXGFfrRyZImJvmgYf8M+6jVIF7a6+60NK6Am6xyCkOvRCqqhBMJ1XvZhdI0+tFTvf
hxH3tqqH8mSRMrTLvcXvVeSEgdI0BzYGKTF5xkXCZzTGvjijgdg3KuyPNdhe5EbRVe8TvlZUoj7a
nBcAZmQeMW5Ftymmrr6l5z5/mZs2eXIme7oBnnpXDKX25syuzdyDwI9NsnG2Jj1fZxLXO9Et3TWC
1Rhcd2R00yVIaNSxVStRARLx615VUjbGfu4L75bdUnWcSUjYOpPHL7Oaug891IwkGHV/MDdFFy3q
1KKJbpLMHv2tq/xuwx0eBE0NAzs7xzAUcJ5VaauhnvBjd07kbuN0jOgG0t5FXVn386EiOXAbVkVx
U6UOMDx0mQuMvXnAKjasweQ5V8BFyjdpaCMBqb7GpdsedJUxhk8W8TE1pKgy3g5tXz5Ljr8usFHN
KYN4FNO2RYKzBP4q/6Rc/TsCYzfoerVV+KxXVl/X6ToNxWWLovMJm3u2I8oH9Epmet6aVWa45vTb
f3FTLX2FTJDco+hCY1tYIsVPPJgKGBbCI2ZxbX7R7L6oN3aqCDDmz+d7geDjMoTUOvhWdkN/tPwx
FxbcEeEWS8RHNzw4o0XYiwYqTETDSJSsIDzTBCZxJECHyCC8gqfeoeiSEhCRu0MwUlB/HXxTnXth
jQ9h6FfzdjS0+BxivXzT9eQr2kUXq5NovqP2p7LZgUd7GLEVw6THU3ddGSO7mrTy3Id5Bv2LqUo/
V5VMD77sTE4WCn6ebrqrtkqzE0tq9tLN2Kr6volh8LY5kxmaqDK6w1MEWNRo19aooZlpo1OGutMR
PZKJvvYvtBHvZB9h6eRYgW3NCSnJ7wyl0eauIJJoYixuJz0zd7qB/DumxPhllHOePKIRf5kSm2RB
FmnCqgGasbkAQ7NLWmyD7Bj94zTCAqBQvc/Hpl4CJ9t+18ziOsPAF65chNhLNm3NKme1FlOwbTUs
7W5BoYB74uFAHQieWf3cBfkdeTn4oMShhBcwE8+Z13tjTI4en/GS7Up7zUSarVzlPuZi2cc0mX+C
D0KwtOzxg0fJlqVbnkY1n/QujzYK+/69pP4LwLjduUQ2rrWshxAeZ9AZFRBBUBErGhNQBU33Cc0e
uRcUnzrNNViQzR8h79ReCFJ/MJmKwKvcINc6B3EXNDwvBMngo7t2ZKftsxaOwjhUXFCk8SN3KP2a
11Bb00J3t6nnRufar6kHe/4hFSRnerjQr5TtOYduaXNigB+fHCdPCP2JmIGacHrU9UydSpehQnpX
MGS4g42BXNiuHQsiMkt37Y4eNCjL2tWd7NdWi7eSOK+kGqeNHcl7BnO2TqP5nFY4yX29IoBhsq6V
M+iMfMO+8UISjDfYx8vDuAioVBIXV+kALMCcqzbfNuT8nifMzidBRfCmkXG5mx1DJ3JUXrG2deNy
Z9jBTuw3cP3g/HX8NkjA1q19JrobhEkUS7NcXGBurm8HK/IvPCP/FqKLOmUZLdeN0znexbj8QG8U
/H1bTzLUmJERkExlr+Kk9YJ2TJs9VXtQ2X09HuNhJKU9iroH/s6pZ3Qde8ppy7HcUK9R/jq5idgC
PR82JW/tEVgVOzIrjHe1naEkrUN5YXbCYcaqFp5tWAdJmJ9JLjXOms27KdljENJQ7OFPjtu4xXMZ
mr7Nrw/fLEcrglHEE9GjFkFrbAYPi2/xQSOi9QKC/nTbo+4+YBHQr6MurHe9qXPIKbuFrmfoA3RD
KqIj06cxXbizme/qxp4enAFnFOFYkiwvB1kHlq0WRKVZypVeFuISpk5qrWKE+hAWEVOuZloNwCdd
2JtJD/DTR7jmrvA2Mng6VLETHF2AxH4MKD+y2ihFfemLjdSs+c3BKzBscsdHvzpHAHJWWq2c6ymM
wTzbXlN+kW4W3fVaWh2UHMdyG4WDF21osvU3bUVnZi11TLm1Cgds5wj6a6yTpBAhJfbXJZb8+y6T
2kUGHo7lfl4keqWh0eWk646+ZtPZc0V8Ho+eTOPxFluzeEUf/UOTtbC39F4tHjrsVjPRXfzW3oD8
bWNOVbYbbOFd0DzVjhEABjR/hbxNMgelfW34L1Bni6e8JzGEom+yK5c134gLti9Zwk2dETE6K0ys
3qY32QnarIIHra2iK90pFFvsOdm3pUmQsSJodsy0+jzm/rrohb/Af8cVrUPYLZoHZ4Jiz6TmKcin
utpCjQf02ao0DIbEInQ6jlTgTFn1beL12uiRK7ahp7lbcpqBCNdqktBHwkm7Figmd5wRAKcuYhqF
KjZI55yYQyMs9ddyLJ2N03jGMZSqovQVe+sKZcaKA463beeiWpEru5Z15m7aQbCps8Z4iZ0cXvUU
/Hhm8nBKoNe1P52p3RmPc6V9dwsZPfaDlXztla5v5y7Kv3XItm9bHc/a2lbF7ZB10bEVZXwxaT1z
O5nt5AeA5xH2gCJ1KHzjDvBVgvcCoeikLR+pdWhN9rjpMD9DRl8EyyRqhetG6+uL3jN3g8WeTqlK
29dVWgckw3dHHb3FbhR+eCRDN9tFmqo2yPj1TeRVDNaGkpIJyugEe3dEeAq1l8RN/xJJyWxitgbm
WiAT2KNMHhf6akI8Y1GGivW1jtQ9IkoH4nBpDBgw8hhV/JDtGpp4l76OpqCxxNFwBgXfvGF7G1kd
d9Eq7QMcdqDz1gQsILH6JxvPx6GqtNqESUtwTFc0IqAnXJy03Ge9a0z4ufczGZRHTTdKjIAxG8Yw
86jPVKynK1Ii2N0VFgcBeR8RG3bAVh8BKPcwPcXTXdQmznGCBrpJPJ/4eBhp3QHsdg9yM0eqC8Jn
m+pMSX5WQuvU9RlZLVvqHZWBEqY+77mUQxouJJAQjFjVsUbJ1nAvmlSdu5HjIssOdBSr/xZRil+z
g37xSVc5T5lD+xTB3nVkYy6gMoKO2AFz3ofhBaCJZOMotKdzKP0A0tVhnhuWbFt7Hht5aJ34rQDx
tga/xCFuKM0NWe9OQEoY5hG798ngrg5218WkydTzfQ+7Z2XFcl4rVK+HCC++1KlOcVbBNwSbHvBS
TRlkmhmxxKyjnda2pT5vUaTgxUFcsyJio9rVsFYvsClEa9MuxTr0iCbOwul+aqxio7tpisPEcS+h
xRE8llQXVpEmQZrwKojYACQ06Yh9kvGyIEaZGTC7DVOPgKMk93nFFPvdcWc6+gMP4VVF8pEb9TiJ
FMozJvfROQ1dXl8SB13ZQd9EVb1JQg9UcT1aPluUeVo4CO5UrD1bG6+tTLZHw2QTNC8wOWZKMslt
oXmrxMqma29uxhs7qUeiEPpCu7VFWq/qSJpnjxP9W4L1dq0bxdNMEbJc2WkL+SGieOLj9w8mW0Xr
kGRhPKq+/Y3x5APYYdqfeFlO0EZAVFUUiyCbmCRF+grdnnMdZg5uHKO3nnrDuvdm014PeV6dBaK+
FW3cJ2IOko3rTykNXWM+FU2dBRVPc5+UJiQtn3AlByIEOyFrAC4RcZ5PLP+L2c4PWRtxlOTUzioK
lKqa5HeKE+m69pMHc9Q6xJgxoYyZ+t6Fcstsxytnc7imIW9eC7M3g0T6+mXs2t6NhZb6nMRGuTGq
Tu5pfufnSDMOGNm886LTwI80dBnrQ5Y8htNUsnyn4qxiZV5mVZSd9bpBL1lHW+wkz15kRJhB2DuE
SJwvnbHJGVyDs3eEtJ9d2BZ7o2vJY1j+OFsDhIVq/OoTgH5byhGdi8PRJZyN+YgwAsWLY1EtEyOp
D05Xt8SKmvkZW1N4qeLM/+qWDXwHXLM+6RmxRjUto2MAcrwuMAq1se4kD4oij0MZZwzNb2J2WaCA
81QwvzrLOve6zYY4iqJNpXfxq0tN5FQzJm5cnsEpGuriVOiwKDbEFbRvvjPhRFOxREgzKbUv5IQP
xK2Gs2BN/j5Kqd1VjZX+CKt8Ihcjql7a3EpvYaVidXN1KlpuTUV+GoSxU6HbUdEnWymlWEPMQszL
U0ZiYzW1x1A0m2ecGNO9UQB9GP20fwDgWd7wdOGsqy6J92HIxieSyOzdhoQNavHVqSglfgnOO+OK
rY9zQq1N3FANkLgTI5YUC/ImpjW3u1TFmKD5arqDrMeMuqOkN9vaHm5IR9L379XZTxfLRD/F112o
5Xd50wM8SQS7Gg+g2hTU0owQzSzMhdvEKMZwW/sG0pDUaMRrNCcUKpBMQOfJRx5Tx5ZBnkzF9GJ6
bvbVb1inZneoJI5u4d/XTiywT+UVXKzcfiwmK3rS2Nq45eQHXlrj5KQ4p228ui4rcmhZJmAg+/jC
XesRUwVlNHeM7pjjb6noYYbiSExNn63JXUr1kY2a2NZOvRutRiI49g5RwgLmeQ2BJ7G+NoCnrzo/
+6LIJl0yN1xkM9oPK6VtrMcVFe7cWs1zZweUtfcx8pj1mBTFRvMiir4eY65O1WPiEbziW903qHRg
LbKh3ZQxSV46UuCqBPsUhRCZ6jgRx5SvvnInIS4aQyt3seuXwUyYCpzvVB1iqtgbwSL7pocs0Urk
5taehXibRvxXohutTcdGj3AkNiaD35+SoqwuFoXHgXq9ttawUW6auS9B9fdAbbBIZeuY3ztaNT0U
bh2VPkqw7V2nY2ehfNVfVguqH5SbcU8Wsx/onYV5txdFzC434mDUehmOtVYnW0zVDi/T6N3UlLUu
fh64p7gYHqK4MC6AKvUbu4USrk8wN/GUEabSD94paQkGsb0sXlnmdvIUNasabfvOxDR2Z9gG+Wk2
+cAUqzNthQCaXDv8jXt76MbAtFT1IpvSfS1AAEEHU+0jdTXouUMyRXIjzbg85f3Yfg/pEpwKZGCH
nzQhHB7ZRT071TVONLkrpoiwX+I5oMLEj583XH7BNCxKXgvThgcsky7Zxy7igHwKfo1ZB4Yt7bXW
1qx3hv9QQO6ysuqqgFp3J/hUD/Rc3lie2LSYue7Si7cy8eos2+kh8pydW3PUz3SI/oMsie+cI3xD
RUx9Tfh/+My/0YwK5nlEA5aDRBHlwPuOnk2FKQRqjjyjlPbDlIw++X5WzCEA8lcGa3TbLjOO2ZXf
Y4uB1NI0OMm8tS8rDzPvbKLqYHPUHD6/l4tg433nSrhIrQzL8zkOGj9xqn9p8pM7V0ezG9WBScm7
RRtNP+om5IC5KmA0buwQ7nvdatmfOo5LR+zDdZFk45FYdHMAgT8ISVwx80arpF7CN7KjXxLtMDkj
xNUwdu8rab2ijH+YEAyBjZM9R4QFqU7DYKVqr7iGXpchSxCvlB7SS6Rz3plsvPLg1pO1mXH1vOSz
WaKP0ZcmFfiiXQr7a0Oz40eDumZFRdtlp1YxDeiR+S1s6nMIuhurpREU8eDv8pm+vEBQekGmd/5N
m3ANuJDQjo6fExwB5Yxjt+PcU46JD3o/9y9NasybJsy7HXBEa4MCPmM3k794WA9wdUrD+TYzdlYM
vfIEu2h6+/xB/tJadwVtddwoPmpcTEYfpTn+RLTtCM0uqLQl66KZdgRt+Gcq8ekuKx2qQbXjxved
pxFg0KffE8PR15YUhC59/kk+qlMAoxLtSzgXTHUDmdCHR9vzkwp7VxmoCT81OZUevQpruP55lX+L
/vPfczP9V4j7d5an34OE/g96nbilf3kcS/rrP6JYF4z///9/d6/FQv5hGXoH/lh+6e/gD8P8m1hC
gqlvMBk5KIj+Cf7gJ7bO2Zd/cKnByUcm8E/wh/U3hioGYVDjoDn477/cToA/PJQcQMh56n/Hhfwb
bqefwuD/nBfA2NgYp4SDrknYQIk+JrQqKQrToTCyct1pMaSPyc4HnUgaEAs1miAYzLHFrlf2V1ov
dkadHMj7rba6md5n0gy6YrgTCQlEAjr4RVOKR86cAkjHROye12ZB7NcYonurOTgZDNPMDgmeqQFt
xikx2K4WvmXmwN6JlGhM5Zz9R939QdMFhbWf7z2/eHJx9G6QqFJC6Yy73gFxCzGCRDITAkDO/yPa
lyrqDkX9pUPMszKUk280O7zP+384GP+tQfD7N/fdy/2/Gyf/FweBjWvoX8KfXwbBQ9qAwGIC/c+Q
Yhye/xwBNoAbdmgLu5ndA7Mmao5/oG/Mv2ETIj4IUQnv309N2D9GgDD/xk9QeDM2FqXw8mL+E31j
/81iAVsULRY6UGxu/47f7/3subhEWYVNnyFFqASKsQ8yLTDG7Pe7ZtjI1PSPkStpX0Zt82/N0f+4
iu3yfUiuZ8X4oPhxk8rLk4rUKi1MsAvrEuAH0QDT17/c9t/ord7vLpbLsM5Z7IZ9Sgy/Cp7ZTgPF
duJ+47hYoutYL8kKjDS4hm5ydLuifdAgGpzobFND/PzSxntR09+vvSgkWW6QUsE1e7/hylHOs7Ur
qcNETIhfs7r0iKdj+4AHAh4NVi2c1tW4k4BQwEVTqnpURmO8FGZeh5sYL0VC5dwitSjSXDMK8obi
9Rl5XUym8uef9ddnzsSLVZSLMItaPyMT/rIJsz0AJU6n9xsjttStuXAgDg77Pevy8+u8l1kut0To
tr1YdegKcpkP75ZsTQ8k80waZJaiT4ZaMYorIrnq4dKjsNp01Nr6WT7H0JE4tH1+8V++JNJvjLKu
sfzL9uCD9KtDT2PUlvQ2bkv3YIa8CMpaNdvPr/LLU2cThA6bx24wJoHYv3/qtTXJELYJgW6ubF96
x1siw6zqUSTz8+dXWv7SX1aqZeLAkmvjMVnOIpRZ3l9JTH6VY/MyNkkNj5KlKiQAqw/djTfi5MhS
QZbk51f8zR1E9KuTaeJiqYVD9P6KCfSjznTIMRST7e1jB5Tm6JTaH7IIfnlJmBCRh7rsIheY10cn
mUBI1tiSq1h6Fd5KJ0qxpCaEEowJAjS9frTKKfv7Zu6/9ND86ZofXsw8AY9hz1zThAnHWQ1NqpHW
36rccZ6UR7PIizBGfX43f70mUxLf1ce1pjOnfziQudHYKIApJtfUwmMvZ3VtWPN4TLWSvpSgAq0A
pidDGHx+3V/fG1y36F8X8TY7p48mEOr/GlA9ZW7qsc5ue9HEr9kcOiumX3A6vZOnf8Ac/DIkmAH5
B2MCol/T/GggL1MYC1ktxMZATHBl+Fg/EFPm0tnUntQOn387A9vf+4Gx6GtZwDgBYFIgKeGjmNso
62pyoRRtWgcq+45EHFkcK6mp+UmqJot3EV8y3EYc0YqdqTIagGijQf9nvuPvhdHUxuuIYEPogEMJ
5DjSpQMaPTXuRC5cM9fumoxaEPwQfEmybDJplwG1sNAJir4s+h3TGnK9yW3JD+3oKRjrHmGcSz2s
I8Iyb6a8umqAttqnqXeN4jjMsWU9efPogqXC0NnO1sFHHWIEgNVD1q0ims094I9RfV2q2xnghmko
L4bSqR0yETvfOErkCN+MBsH8Jkm06rmkISQODs4uRbZhTOCwQOlDDKAqy2Id6SVJopzCeNt7wF07
UiDY7oY55qelhNGll1L3ifxD6BCR0agJeT3UpGZSyTO9HpLMEFs0Kt3quZpSTdvKWYpqO6ra9i5s
VyNQFagd0hGj0eMrPNELNi/S20d6mmhaPAPufLxySTuKvjE72hjrSVIwCbUOgdBxa6uBLhGVNfQ/
DzQLcbSgQZ25haoAsVyq0DQDndMCOYddoR6nMS+inc8BGflPmVXlKkIz1pxmzg17c+w6jaRdN/SA
BNvhDTj1Qd/Bbsao77mK4ORy6mvnpA9D4zYId0fPuBtYLowbuxay3eXTlJu7GXAMln9UH2UUIO1U
w36c/dncxmOPkHuIR3K5NWAI5j1xeggLqOdY7YplIsKmqZSjBZYhScMOTQhR16YBh/rQU7SFK4+J
k1BPlPFy0w0Q+AJPFsYTlWYv3YRDKk5ty3OnoDZrVXsRysS/jyYwxqtIhh0Ij6qvH72wAXwWFyrx
16MV2ulZVNhMt5ypaJHZLIAriGYZ6UWqcu4awjkAwVlUXE/M62w28opu2aaAdb3QZwrx2hQtG6ba
8+B2pZVVec+1UvZbWMQgCvNpRgCiaxktNYpbxAyPcqwfe0UerWnSVNoSAFQMMH2phq2mtDc01HwS
SAswqAHUCK/ND9581LaE9fTggNowfEyJEOXI43QNuBgOXxVWdpNhkYRRcixnMSCB7FV1U3RGVARa
l9ER1hhEJBk2fmftXGrrTxCqaY2NqRZLUECm1a61JQiAcqXhnxPSjokQNJ3JXaP5mAhk7PocWhKK
1WGNisb47mtdk6M449y3AArRy3Ed9Y3a7KyDNsxYjIAtMRg6rZnKTU7zV654dum0p8Pi21uq1NCP
Jyr11HBtc+6u6O6oYePGGW0ufWLc3OfAxaNbFkGZbIHqxB11Zqs+T6EPacpIVP7SRYP+TLtXXnnQ
Y+xdh4EJdbps0+TQwDwcV75PEeuBkp9+ZOjqL2ropyhoKs28K9po9r+k5uRFWwppQiMv3jMaH6NU
nMfXVquHuHZ7AwvxuMr1tM37VRWKGmFHb+dqVehD82TYKFGuLbdrWkISjO6utyJBvalszAyovQrj
KV3rKYvy1psyMzpYZqYjhYNYJS8obmUpMRNQIRGeJW57O9BusRHFKZrYuGFrkmJFkaTNd5mmxnhP
7rYs9ozNIgsGmx7FG2kmCUAK9qZybXZhrMPW0kbYYMMwa2s4SW1x6/oa5esmt7PtiPBgXOOezncA
YPUvCSDwAuc7OLYDdtX0xgPSRE5IWKW3bKL1x3i2Few4ryIJ3SXhdYPTsya+ztBfytwY3xyQXD8K
dgHWTiArusJ9mlTXuZ7XX6VWVF9EaQ03Zlr57dqOau9B75R4RHtD7i9pwnpAMgJSZkNzvVtJwPP3
yi/n56UpXm8mjoj0ZJVo3WMZjvXOYPLsNy5tKN4lXRCFE1mR3OcElud7C+3bWcN8sEEbbc5rr5UD
8MuJ/sVCB/Zdkn58Ami10fQIhfHIUCUko7l304gZC/ValhIKPtvEycaDg1RN5I+DPjCtZq6aw53K
TZckWxIvGnJS++5t8JOWTA+/0R4j0A7XhQYAc2WaXRaRcGyZb6DusauYdWmpo4SOtvdIakbaFpWM
9lB52b4kYKY5tJ1yXofUI5fDjMfuuTUywm1yW5MK/NY0nju7mm+ylkAjCPeR65H95sQaUfYEbga5
HgLfNIg5KXncsnwDRyhfrVRO1EP8FkB7HVd88oxADXK6Z7PRd2DbrGhbapKmp5HVzf2gK58k7M7q
X5dH+43YenKWhRpoiFga33RlOAklebrS3eWARwO1JCjXXd4XFmIj2UbXup2z+EhaCc+T4PtvPODw
Bb3vQY/XWDxqcmjShgYucT7pNardutmoVk3evs8XGmXo2zUruEsLd6PmRPvaFOFQrQet9MkxjQey
1dPJKr5gaA79M0xnsmlrmzXkXp96WIy532OIGDoDKVfhVUGBOj7cu22RvMVoDuQa4367dGRF9c0p
fAJh0k5qPsHskftDepJkZHq6BPwyRGyeqIU7XUChC3cj4TUVi+90FXqDAFLj+rOzCKCIdAfOlT3B
r0naLSxI0ROXO/xMVCuSGaAPW+aVnA0Rbw0xVDksxSGkKU9CyfXYVFa8tpLS+A/2zmQ3ciTd0q/S
6D0LHIwT0OiF02fNsxQbQqGQOBppxpl8+v6ozLyVWX3romrRiwv0JpEZGRGS3J1m/3DOd97bxCyb
jWVmSH7covDGVdUcvJdlFaMY7gJIomMNHi8Wk/O0jJYx885aIFWXrq/fDaMiL5t9BpP3qbGHmTXw
xCjea9rpR2CXcbLHGN7cJ7m/pFt6F9VHQYGW8FCR0W5GSil/2roum1LMisLcY60Ay8cTos8eEcLz
rrHSEi0AJc/PjEPxPuByriByxRBphwCW2r6pVpwjmpiu23VLwLFppcjg8QQ2vrPHkmpCPyLXgmzb
oBBvZTAwfy/6JZ7Awto5nsx4BkQHkA3oJ9+gSVpFYZPDVHTN4xykuXmKq7JHVs/AYALeuijzGu1G
RZy1KnhXi65L733qUiIR44J1zWQ3MyG7fUZMeMM4fr+U7vAzD4aCkrXOko7AgNwLSU4I3ZwtADq7
SKRYbqJZ9mjFm6ZIUPEFwQiTuMcQ2ILEZO0plHXKKgU7hC+cZhGEzOmtTAVei1Ribz2O+D7u40RU
3RmLMASxcBTps2JWuWyCSSisK4xHb4hqINfQHL3EO/qOzAlSzzUFcGah8B6XeHhvbBD/O6wJ5CWJ
IfO/UO2D3CXiICX7jWP6i4Vk+OCVPV6BUUHvnlrVPA+OWTx3NrATTpOYz3O6SHbsYbuC55BJSn58
z1OR6OfmmbV+zx3v9+rnVKf1Q5UNbNcbtQTU40od/brjh169UB4S5wDzuz8mGHRmDGTbBWwvV3Lh
VXcVa6GWlTWpRkgJLf3SFgNKZLSe1Rn54OKRTmchgjHANT4baaGGjTMnAV5La4FAYcuB74hub8Up
Mt4wI69FyLsTDZMpnrQQTYaPMaffJCLwL2xJg7RJPcu5WgqStLbMt2CWLJPlztHg0wpvGsq4GO2X
2UJadgeFehjO7LCzYs97qCC+FgdludWVG8TLK0IFne8gJlMmmm1IQWdnuWDzgg/p5JPL8BLPsUFF
VEt5zdup2b+D2HEj2wcOiV5p/pEuVVNtq6GUD92Qmw+2PVdP3ECyixziRT+HbGIDmmRzfxvGE8tO
HRSNwWdtDq6DuGsJiWym5Dlc9Jowr8s6xIUVTB8DkU3XwpnWnoM3lpn5krX4HycjpQBOJrenVkwD
Ti1yu08qyDoaALeG36M8w2FhB4EY7UDv6k0PBQYU9pLz4g95TS587vHoxBSsdwsnJBTVfqjzfRhm
8cMsei6REuUGPnnBGjezevUFxLDPojqZ9E/h2cOAHddpbsY8piWY/BAznwbKn/O6h+rBsom59Im2
Njdlz8KPUCJk2eS4QtGMsJ+Pb0niqmUDL8O9ItUDKdWApvghB8vL4awyQZ+RENuMclEk8hw79pig
dCMQelB5+pM5v5qOpYzFDVFQZXrBESnfkBxL8vxwdD8AkPZIepvq/kfXeC7/mozOYWyJ2tyKuo6f
cXBOxQmctcQLgD5xtZ5YrOo7YVwqPXOGSgQF96Wke90KL9P1hsLWpR+knqZqKnKTB3ZKCJkfvSxr
uWJcXI0NZPJXr03bk1v6HPepauouasomIyqHZvEzb+i0Nqx64x5HD5aqXW5JrwUIUCtqGkOXB/JW
u9WgRyu7GfxMssiYcEtGlj9JM1p80z+IkjM3qttgIrakd/300MAzjjcVi+1HSyCL3bhj4L5Rt8DG
ttxc3dSxxdqmGXDJbhhbA8+wqQQu9KBMbisS4iq4L1Yb3/WqxEYyev34Biy3eixolkpO1rwiatzy
9DVjwZADpjGpPRplSyoqpKNq19Oi4utMWr3wKViQbAfYiX9k9pRhPjPCEe+E7HoSfPORzES3D+Sj
lSjxaPamAWCsC5yHFElNsGF9RAulA4pGuvM2XPOB+uw99QvUZCIsl3e5YFHaBDLgSCdJzZ/wpuIG
3vQASb88RNO8c1mf7uMB7q52CedUdj9Ve6CYXE28H4Z7mNosnxk/Ct7VGi09GorO9L68HL3GDcIb
gW8TbF+Ik6JH8xrTtPoILGZb7tef9DM1chJB0zwtD5Zb1+kZ84K5a5kgEd9Lf1GQOTznn1AuGDXK
ihJ4Iy17mSM/EYUX+S21/cYe5/LS6UT92velc5m0pk/Ag4ndHLWWZ7/bljQuh2bq3vBWZMbGh/s7
bWon7+51F2AqDZSZ5vvBtnJzW7guUevBjJVk73Uq/kl50FcRxT4ruhijzIw4OiGx2lzzKPFI+cG1
7xf+g+FWxlPvl/o9jsuFm93JkkecDXQzeVz3I7jh2HuYKKLSKJSZjq9kVYbOIRxC/h6KA6YWM03J
L7sVKfYyUz3Fvg3hrCMDtTsiCYTe3rXYf9b+qXX28B6X7kSTSnnZkF7Pz4FJJT4o3BKPBW+0jHLp
usciqYU+DwIgWWRCPb1olqTfpsQQXbCUQDltz2Y2HjlRlzHSQMhwuNnKuR89bAe7rCsHsZkrV98X
xUjIbimchTPFlTmF9LIky9bvBbr3WScUoEZB3F8VL2FIxj0fAgp1zmH2knWmNpJ9ZnLo3VbdCByj
b2HX2eR0KoPikXMZ3XnQ94yXFDOUy17OtQHZyu8XBOipBYdVVC4zhMYXzTEO4yx4r9hz2WSmyRkN
71iLl6GpkXR54Rj0aGPNFOa64+Y3EFddvWOItZQ7TR5iutVShieIxKG3hd499EgfpuEZCxyjGtEN
1ntPfWrQBc1LiumLz+YZZLyVHIcwQwllI7bfo0VAsIINGSceWZqdupDkH/E7XDpU0E3m6zipZJW0
VoNzchuf74HM0/Rd43mGc1wMMrzAh1Ebx6aeUrmp0QUWqKx6vgIIeJJUU0iC7hETLy9tP4cViVcN
psg9HWF7lZlWKjFLtcCt2l5yx4GtI06pU+lsRK3W47Jvsq4OdyIhqRocpJNsE96+YZ8LbZRbr+Wz
sjOhGahXolOsHKtWysk8GRN2z0m60NAdusg+8rXVHizAa97G01jcObRiO9jacpyeeIIXd++0zEzS
useZi92RgrECXR9uGldhS2tcb/osrNp5pdmYiSbDbPQhOs8926vKnWsv8V5dMfsvTW43H8DYwwJp
ZxpiF5pG95PpMYKxDgF7s2USQ6C7P9r9r9GfoJ1RqOs34iGsm6BT3+JW4OHcWrW/EQWf08MwDPUd
Ow7TvwoaoZ46hwCwTWtqtOB+Vbwy14iLrW+kHYW0bltEe1aLT077671vTDgsNo62QEUQWVXBJaO7
+FhixUgG2ti4xQ9BklU81bMLkIbo1P0QJOKnk5vxQxv0DZHHfmy6V2RY1SWB3Nb8A/66WUZWVzJt
MprBGY9FU5TZbZsxK0Rtlzbkl/qtbx+zTgP89jhmt93oqMrdLnGFUZCRZYXxx+aJ6AtPfVV12w9H
lFlUEVypOLeITMjS1fkxyCejyOunWbPL2WQLfjXVdCKNeuAh1bZzaUKPA1YtzUMEDm87TTkGh6nl
OBfjEHIqDGwY1iB45K6eq20qIKafl70okU2BMFEw2IjQhvrnZ9ld4zE534g+wbneWXHxnpax3e8H
HsIZ175bD9GkvOAFP/FE8JitQrjUdTLwhWv47JjmpXczL8RWHEvB5IMPUZq8hAbDnaifaxsbWFoz
cmszX/xi19BYqMkzphJ5o0Szreoyf8tWZWRkt6BVtxaO33xT20sRHDmah9dAVh4q49mtqL9NRk+b
RJIIuCmnqgcXHmv1Uuu6/hSxaT3keHTjndenI28m46uot1v9xIk5XNsDrjk6+bLChcQB/eWUbfHT
RgxJIVBORnKYJW3PDimi9Rq7KPmjvgfxHg1j1l+5OsDXSq679nZjsY5OjNrN+PtYWs58Xyt232UE
zLRL1kZyzOZCpdFsOAlYEXj94Te6n5FAfDcXFUD/dGX7h9gFBGO7yj4mDprZvVhzAOCyEwmQG0Rc
bmYRB09+jjV807QOAQLtd5iACf4gwFSzhgwwuidwIPf7OdjTVcWXpP4RSep+xxPka1JBzJhV7+I1
vwBigF2C7jOINZjWhAPBzpU3LXeNH3Hn4lLAaUEcAs7cNNkR0Ql33qnD6lav2Ql4PYlRwL8rX0xv
DVdQA9w+wm6IXLDsNX6h/Y5i6NZUhmEqNLf+d1hD6VjFB8tmhki5zBIjahpA/ZcAA7CqNmviQ4XH
ihopMx39c1BiiXcdnEJGQ99hEfUAP/hUrxkSjtt3vywgiMWGm6bpz9l34ERrjIS612lp3QjC9bC+
WmNr7lxSd6at1iGxFfaaYNFwThici+Ra+KJ3ukvB/fxiWlgHSLGw7JMz4qHl8GjER+kk8N+1jpnb
gguuXnIzCwDOm3Nwg83LJXxY2x/ElzjMkybf+JmSWYw32fWz4ADQrmPEYfnqq01Zi25ZBSTXExcG
Rp/WsY8stUtFRIYXXCSYnmEgK1zL1OVSfYbkOnI+YRy6NAzlx5FsCd6ggSeal4yBfOJ5gvKySfua
hQ4KYxeIRZhRaY+5wzE7UyKShdJ1GHHo21A743OqO5iQnn9e8wJ+5a6ZYkQw2B1waqJW3IFgd6w9
Udcu0VmMzDUlb2xlFzPzMzw4i5+9WYHmw0LHNiIl9hAGA8Rvuxvh2vOPCUAYrZ4T8vhSiiIIZ4rf
6oPBspb0EHNuHlNli0+7gt1OpDz+GCCZ1rAhRBqJup3VTkhSjGHdOylu6k0sFrLOjDklzsFJ+FhE
JAyBuUfgRKE602jnJ7Zs7s3odENLq+qQLwYegOxLrwnWfC9GNvaO2kG5SMi5N/lWUmwtZr+Ej5gy
SOSxYwb3pHH0lXehPETuqKuXxDp1beBej7Uyb631s02JtSZ76k5ZjGRLh8FzwlJ4ZDWk3MsR9TYr
I0h6xo1jSDvdoTGJK8JKZ57osqlt8DJGwMzIaYw4OKQpa8p92KPjj/oKt81Otfg192HNTIacgbrJ
D3HOTOPS45GljLS5Hq8K5qLGtmb6BpvRG6o3GXjgDVRYWNk2ptm8ox4xapJPBNWXT87MU6npC3b5
7MZrQ+0RXmSxv6wP7bL45e1o62zcBRLlUeQzDAZ6HSsGIHHJaGeP6ANKdw/kwIvypMnjKOANTjbr
g5IxJkV8FFXV0rP0GBl5Rfyp8CsMZy9Aj29I1qB14+OyWjv1gd70yqoz2yarwfKxWKm5aSNpD5jS
KlYgzXYI4+GiL5TXn7rUNtDSqRW/kwbYVhvTAYQS6iz9FEsj223GSvC3lDtvT+fpkcGRTo0VWSDr
603XNPMjz600kGN3XMqIY9Nyr6BfEh7siGuTtM2fA8uAJZqY2fjEmhSKzi6esGyCMpUxObG5BzSF
Zy7elJqd1D6MlTFzxs3xvUt4V3MIyV9YT/GcKAY/cWhdzSE0j1TDk7+nlKGLNktjMc6Uwb51qIbM
TB8xKwbdR2ZSju2VM6d8viXeReY7fNXipiYtuTlQ7DOkr5l6yosxNdl+QvkJCFuyyxqp8Exbtldj
21yA8hleuDM7m4WA5r6tMs9s92zzSxw9ddnfWJ7b99e0CbG+Jx+Ydqjm3PI2SeIPr0gCmCIvv6Vd
2d/RV+jYIQbiMScSCySQHyCH7p095T6hWZ5ZShuykdHdo1rKfrR1ljGW/Q7b0prcLSb8VKu9G2Ia
WXO5kLzMZKImQqm1nE2NfctWIN3L70gvQ1cAMDB00LsTdIibeaKF66L2Ow5MfkeDWd8xYc53ZNjk
LPINHm1rbkkLxZKPytl7axQmZTYHmdlFOHqBBZm57JoTX7l8CwfDvBh0y35WFWb+hSa5eJ3wUFsb
tZT9R+j2qvlFF4MYC0pe5oq3mtNKkg9vM0DWUd1JWe5KoK7ty1IKI9l65WSpiOymZj4zGyOmu/F6
FoixX5VAN0IUBRt/UpwQhInxAWmcLBi+tMTTT+HcMHh1iiohYxdOTUdPNTbvo/A5P4zU1wl0hNgT
hzFlL7Oh1wwMzF3x4kYlooJjQoiTxSQZ8ikGScRLAMOUeKjA6DLxWoz+NIU+2nzXzMvnJe3baose
rm4vAhb+zi5cUKdGmgtieZgzy5kOIg147GPUq8uWMAxzZmbvqfRcN+witx1FUMrs1kvLbWNonG9F
2TvGSY1ueBtQ7Mmdb7SWBzkqzWP3yFxm0LgGE0qs9zBElP6MtSRrTrWXKtIgaep5obRvK9r3OCDK
W+do3E2fZ2MdU5cJceYNwXjcNZJJWNNW+EWU35OEkpJcjs2yqo1lb2UjnkdGGt54HlePSDXIIgSz
wWXGngjbHteIR9MwdWmbRqUR1rXNjnDpT/yD3GA8bbBNqw3xKOuocLYc6pZU1OsxPSzLmZcLdxLe
u46OpmZpDoKIZcFGKa/9BWcpfCA1ec2+MZx5iKx0wqlTzsI9CXL+/B3ZGpjRRBVjR7eY9WJ2xeqA
5re1unlD/h+eaVlP7FDdqgnGC8NdQU/k5arlYPVY9HDrKvtqmTt742MWB0Sqcy+FFCo1cuNckkIo
dJ/YnI/k8NJH5ozf+2blJZkuJiBG1fXypEi5zY9p7Tnptrc0sR9RwudyOumi9D5qvw4/LN2Ny2ZE
szCGTN6M2ruid+g5Q9Eu6E2oTF8+ucz409ukmEr1FVS4NLFJ5vJ6LFkBnGBv2SVjQXYCu0746Q0j
prbbMUfBkW4ZzOuSDYKavnqeaV9rhuRL6586lJbTfWxPY3EqraETB25zgDkZDCK5UkAY+nc9iulI
ZOBUL63EoZQncjE1Dw4bxfRmwowf7lLha/VqcylWt+CqYBq7uBsklt6BKaCTefr/mcj/v1tkCQ31
n4RV/5eC+aquus/qM2n+KuNf/9Dv+Z3m36ADohU1EZGBubWRt/0mYiZ9l2URwmEXJjVt4JoM8HcZ
P3m6uG4QhAknFC6atz9EzNbfQNqHDOQsxPe2Zf5bImZ+/z+IwKxgjVTxESoKJLHePxKkDdewsX6W
WJsoE7NNWzdcGBT6AtlpOk00052afogu69DsDzNzXRzCJSq4quySI5E4ubdTM6DRQbIP21XYtS7b
lgnfLmcwBbaqnE16qYXUQek1/q/CCUYysRlclZeujdZjLF0pt9omqktAIvj0xWRzAhuhv5dz527x
lpNUi6ihhDeZjMONqESOamWOGeMJmBMwg1CgxZlemPpqvaSHoMe3WQ9Lu0QC3uqT5HOvyWTsJ2zN
GKIZ80HDnVkIXgk6mXRTt3775Aj8wpHgFTAiPxZ00kKxHY9KieQNGrWEqWa5Cst0YpjH3DGcu9oR
4tOj7DciSzQ1F5+R5aSB15nckukdvHVTRxcdOh1HdZzjjd3S6QvyvlxXXaJ4LAjdBfZ8zXFlg43U
2APh1TDoDxd4k0fB+uGxpBI5ZxTnrEnL0i8iv3DkdcE+rSFqK/DejLJzX1o6p24zM1kgg3Vi/6v6
GmtUF+ZK79BT7KzRVozS85lSAoIKvCWgCsMt4jO9Brjo4Qn4KZTwNJmxvRP1N/kbgswhVfV+wA+h
aIC+it4VV5M7FTfJIJyfjB6c/iCx4XWboO4ZQ9a9DJurOZHW2QapnvP29tYxlFCOEVVPd7UYiDav
lgnkIr5YwGXs9MkqN9DPVDVMj5D5Ju9zWlwiSsleNAiyZ495lLvrY9NBi95jCyuz0OBnKTuW4NIN
70E1lc98wBF+9YMXsxQziqHcGXEFB7CNXbi7XVM0zXUxVc3t0jXLhc16c90h10xNOap1cDJ8ZT1L
u7T4+LtWApuMvSwntmYtmMRAudGXJ++mF5NtabSj9SQ8Y3jPMGwu23bqxnxfahA5m2JgJhjNLvwN
itKQlSHSi+bNNCmU1mX9dJUUBvcvxH0qPNgX3X2RdPHVmM8mXyMUGW1mkEpmytz9J6Y8JfwJAFUh
Xe3C1pAcr+IWQIyvmM9O1DV8hmoRBQiz2LrZjZiiMakN4BhGu+5/DI6SVcjlXQfIH3KQnoLWlDxI
Y6emcSDtcDLRR9jMo06LqYar0GiTs8sJdPRtMsRAWXSV3NYF6qEzvCl1Isha6r0rrbyKwipxKoR5
oNA3iMCu5pjZd0ec8R2LMVPQd8fo1cE6STeSaWveEb+ybikdY7qUTk6HS+S9izYOs7R4RFu7Foq2
P/wua/+3LDj/mr/mv9sVZbnffNZ/brM5teXn/6i/8JtVf7ba/P7nfrunDMwxFki5EPTxehngOfvj
ouJ/AYJ1gc6a3Fe8Cyth+g+7jfgbwBq0qIgjsflyl/zHTeUKQrkQbqN/FyyCA+Lq/w3D2aos/7uK
H4+ZaZJCxD0ZoOW3sUf8VVPfMFmxly5B4gOu79jF70hnSnaCZrDp4N7d+Ul+CKaQqZ9irPGnK/0/
cce4f70kv784Xp8AmxtQZs/+R9+HaRuhtEeH7aCiU+gBBgzHajGJtER2f2q1WaKPGL3uLNNkuDN6
wcavzywkVmN7bgMHIGUtkQ4icuy5/LyVsDbyi0inX4cZbliaptq84NW1oUr6FquKIr4lqWj6GNE+
TUzW6HAlsptd0rjdS2Pa2UzaouzQvWU2FtGBAWvdOkO6R7xBKooBp3AXlLOCp9DMl4RNh3dyliQd
LQJzawJlKUV1M07PniP2noHdmkRNMFi5A0yBYkByloaaAQYoyvpr7iz3KnDHUPz20v7/p/J/Qv9f
LRn//Km8Jjg85Zn8+PxV/0P+++9/9vcKknA7Z/Ud8ZQRC0ER+ceDSQI8paFnhSZeE8rIVeH/RwW5
2uDwLPhItkjM4OH8j+cSW13AL2KswxDDyNf9dx5L/9vD//cH08dliuM0AFGBkIk7ZK1v/0Kfnz1A
4R052oZfD8HRnIliR+j4malrSolX+MDgc9qZ8Xnww2rVKzGZJ5z93vtiGPOhSptfbiIVErL+VjAa
JlPac+ujg65zdhsquvDNSQx7T+7oAXbcnTW3W5qeWx5a1stKwM3p0i+30gVqLQ2mhekYCntzaq/r
8stxEO2qEsJsaYbZQweG62ZJz2ZxaudCPhSoW1nocnPBS4oMlDEhVc59DXw9XUkkgTzUXn6TTN02
RHcKs7NeQQ3GcpXO2Rr6XLHbE+TssllA+VY9lXXzrOVyxeT9ChN7cligOWUVun+IyoTNzKyIKmeH
5YGpTl17N66b2ld+Mh/MqjihXiQgNT71TflE8i2yRGHDVBUfDuoi7PENMnaZ5DdtrRmEJz4nwgIy
qWE60alLuutL6UMlyKxfOjCOyqVizk354g8mM+zMeqQ4dvY9jCtQWuLBsYxqg+J/M8vG2JfT+NJo
J5qT5VEX6pOp1HBplKg+av8NCOXZlUAwndz+VdFI5hbNM8nTd1UWX9RVOCA6TOZNpUpmArIMrxPw
sAxKqnzfq2w7qs+4QQyuvmqz2SNPaj+lBZJNr9L6pdVX2Ow3VinTR8cTBMoLFhSsI4DLNHrrTnb1
C9Ux3P8x9+9Tu3xMm/sSrQAj2ZieHHnMQzYhPCjD9pHUi3eW/Sz48/1Ugz3KG75VaXXwnFAIR069
gAkLZgZLWXPdNnZ344tFbIe5w90hBwvPsqf4Vpnv2n1yTJvS26V5sXPqDkOGZiapfPhsmVlah2mk
AJ0sYTPg8kEzmACWjIpi2dQsM6Yx/TGvAHHHGJDGjP6tayRofYbgwgiMgD0OTEV+YKani72xHRMf
UyDFVtYMd2slf2YUZKNF/lKh0ApkSDTm5QYugNhY9nCYNUNYaH/HMWdA5E1+xAK3jRrJ+d4DxiME
+WftV8EWJYDCIQKPcZCoNyJ7iL03O2jffBiqhDmGCR2RnTQkcE0sv/27vG1fRq6ADUohpjP9Bcmu
Bz7m28aEMgMl9tETzszzUaLvHjMPJg3ivsQ1xJuBFob/JP9RGxCdHTZGuAQmMtuLDiWmzTvAuufW
rW/KNH6rGQ3CMj0HFcaYl76wtyj2dmEsT/hM7W3LXuLaTZe7thTzkRF5fJM3R8oTqs5+Oc3klplh
IzeNrD+ZzKJ44f3Y+a2KHMhQiW9GJk+u5Rpyk2Vv7pBxSCXMenlTSNw2CwFHHwVqZ4MWFNN89PxZ
Ad/0x1tHuv6hRvewlS1CLJZ7D2Xlob1AoZGmx2ryTCaN/pcAORwSNn1d5Ms71CP/OlVuGMX1NUgg
buySv9oDsCbGZE++5TkeLrPEdo5mbla7XErrvl++HSFsx6taFJdtMbLQdHnEYGxvi8Q50TEBjB/7
Dw10qhcoNlTjskTTjLVx6SM+tgL+DeofitIt8OcOUsonRqpzn6a3yKjEsQA5gfr6PUTFuMsgpyX2
YN4wGNgKy7ggOjnqQCSHTJ1dmt9xk1Qdn1nrYITTDyyasK7sBeekA+ZZQ3xH3g77MC+B2op2fFmT
4/JRSyatJoE6i3+eYv0KEvBgLga+oxw6JfaRXVgYR6/K4ZwaSQaZyT4E3oT9q2wZ4xbGZVAiZ3A1
VufQX36YBYxsB869lBeTmWTXjaxyImPkiJhnfrMyf8sa8TIpjSGaxfQRJjCvBNBI2sdALFfsceXW
LYm3hi1wJHPwNuvRnTktBz3m2UczJsVDr3n0PxJlwYylDb7yQc0sUOaYCgN9WY7amDap2b4Hmu2N
Hh4nNkiYXV6QoxPSqqe3uR+u8kxvcXWwmAAjt6RGeJX4Iy29qIyzEXRognIgggNsJMDQ2c6tquqj
HnD5xOMayC7H92xBTRWEy53ftuBLLBSq2vqyBqe7iHVlb2vf/minydl4yfOYzPkVItDpB5R4uUe+
/FIR4rSpp/jWGx4N0Ljnnn6W2Is5O8fKQxJb6u42GNMHIVNvb2ZhQvZRUq1Dcd5F1m/s5cNdJbgK
PU/fCNq1evpZul2/zRP5xg5MY9N4q4jFOghA6/sASzYMrxBlgr81zOw6s9QtQ82LjJA00HRzZHoQ
vqpQnLOcz3PIYGVb5APBDmr4UNlMTgxyicgw06fE76yD9ryPucVjHOKYfTDNSd+hnYaRa2EBhMsQ
JKei04LNpTKeyi5rwUdYxnepv81ZKu+a9ZMWilQ9W+y2rtq46G9d08CGB9L32ouL5n5Kc+M6gTGx
wn7Nu2QM0i8MZuVl581s8UvcWhcMZ9sDE3r/FRUCUiavX8Sl1bbLXqZz+qKIxDmFWi2RXhbnZ4gR
65J4yYaSokCqNE98WkkTshrCMXy/6l8SdI/vyNHFmfVvvNOW15/bdDKBuRbFfTDU3TapTLw4QKjl
sbVz8O1LbN8EhpGdyyFAZFgRylQ27pFwLLUPM/ObZVi3X2GAOtjsacBFgDgFQxzbfLt1z0LK9qaT
jX2xOPO7EcbdryKELDXlUj9iVeyx1PCex1ODF3Iet7rKxzszWdLdaMr4AzlYjBCLAMeTnjtkjp02
IfrYbXUFsE1dQEZqd8LV5g3zjPSc8FRzrjdNd+siB7wyWw+gdVnu3f7dDaaIZE8up0p2SNbq9IYl
cH8zAewudo32dLZ1m6a5G6fQwDzagTPubVghS4pnLPfEeL1Or4BxxW0ULllyNhKRAPnLwoZ9HVIl
pn5uvevLzHvtpmS6SQv9zoJt2DJPG3+Orm3Q6dgogZPZJcYC8h7IRq/y7r1cLWc8JPo+6ynpaMbc
t0Lbkgh7x24Z3BvLIWGMd+EDzYuq+jr2iwt4i3sn3nrcYWH7DorcPPSd/GDAGRmztx0L78KfGwYi
dnmquqF7Qj3DZG/cusH4I5flhTHj5II/f7KbMb8h393d+l0iKMlwhSj3+4VlTijNQ2yXUC0b87JO
sWUsqX1e7V6bsWEs1uZbn7EiTL66v1DlshNle49gI3IYW+2Cls9tyS3Bnms8jHn5C2ka6M3JL5/m
eHhu46Vn1eYkm25J5a6XTByJF9nXdXgBAZlAF2XXN6yGrmoZHANPPOmCzRq1lX6YxnFXDN5dmF6M
Ng/hErO2c5GetlVlEm+YMmYK1Z7crVutu8hsWG4X1KFjvNUZD3JmlHXUAvR8cg0zYl8RCXs+9SxL
WajssW5lh9jI7sekZWzkJdMeY99ZZvHzsqCD9lVnbPLZk2d/6glo6euQQOJe7jw7PojC3LGeena8
Rl/6YPY3KmVZvemr+ZWm4pVL+oIN77TFeXa0gy/tueGNT+7XaaqRCo383nejIpxhqrglMjh1DUTr
xus+Eg19sQ8fpyK5RGezl47X7sKpxRJisMzMVvI9NGt+clI6EIEX7csUwojLqAXLNtzS193a0wIi
lJZG1nr1D539zh83ro6zT5wEWF7C/Ep36+XSPVupNi6doLhiP0728rpPy5Mrl/l0G9SE0g9XZldc
4sI/O1h6o6UuEXCXxUO4WhfD7jxrugy/xodghefSgqSLXna2hs+yB3EzTtOPolmjOszlgtDv1YeL
vyrgY9R3YbVrmpR1psRaCZr6LAZqb+4uIgExV0vi+UCsZm0zcTHwVxg4rKfGsxA8eNdtyZcXy027
BBLHMt9m2O0Tlxku6zbnspk1U/vvfvnfGh78l8O6fw2us369jxppRZakXfu//9fvX3/d9fzlP3Y4
grv5rv9s5vvPti+7P8ZZ6+/8V//n76ibx1kBgfqoMV2vf1uCKOnPo7mQKRv7ov9qfHBRt0Tn/Kd/
6Pe5gfU3Rurgoci6ZmbEHPpPcwOTpoRfBrpiwcT5y+aJqQAuku+NFGnB9t/nBuvmyfeg+FmYBYQF
qOePF+D3GRqv3T8lSVgkqv1lpAdCymezxYjLQwbl0dqvI78/0VTKPM7l4hX/h7vz2JEbS/f8q1zM
ng2Sh3YxmyDDZaQ3UkobIqVU0Xseuv082bzY/Kge9M0MxY1ANXCBwWy6UZCqTvDYz/zNorFYN49Q
E+YrRbbhvgZVAwuMFLnM/AjjBzS+SxVke5t9sc3qPSyz7/0krnTZvRFHu2tzQiQG+2gUuMtegMul
ozDOtngYe0IX+ftB0Ns3hKOHzQRLpdSmCfUPegNKPdyFCbmhKIIvg937oUUMi9vBg6KJGJskIMgD
Oc9U4VCthtod3AF4rRO41L4cliAZMG6sPzW4vqCXPSZNeNUo0csYd78wdODtoid/W6AITV7Yg5CT
rQ3aHmEawgYJPiD4obkDEiH1LSKx16OdvuIiyLnLw0No1MLvcrnXqjxc9256HdCq86RVPeoqEu4F
FHlQ62O2G+bslixa3wdKdkAw79qZeLkoKd3EVEYlIVUxw+nHmKf0Jpr+mzpN7hJlyta9kAH2RO19
rgjlyuDBls20S3pIEUgRFFs3ydEaxcmgtGG51i3c55DEVre+dK2KtLnrNeSHKwibXoI1xmoU4ikM
x9u66rkMykfVRRZVVjtSdGK0Zh+PRAcVbkFqeN2ruNrH8nqhRI7wO4IcZia+bx474TlLA/5mbb+4
bQ5vIRBfJgiTUIRVRCgsbevmDdK++oacS9l1CFTcTIaRIeysrGl6xGugc+Tf4c+0wbbPnrfVEsuk
RaTvo7oirmrnfREFaLgSpuZALVGwFx5dJ79oAT2YBq6REelGDllxAkcDZGUPyGSn43pf0zaMM2cT
L+qZtOwAo6exH6btoarDw1AFwlMSIHsKmThhYPmqaWQhadF1MN9qD+bMhrj5F4BJtEgrvI/6lIAb
pdeVjG0AbvInSLXrZInZtBaSc4qfV5WnW6N2+HtatlV1QPLQOHcJvoAeROi3TJ2+uwNAXaduN5Ms
rpGM/aK06X1uyTuiTj9t++cgN8AOZj49MCoOBFs6PE18YLYxauGrOOFxHAznR53lW/j+FIUBw3qq
hqENOX4M+7+8Gmx1F2jd49jre1VY16Ic9xYaF6t+Ip9Jpcqza6CQz/75EhT2LSEiuZG0HjUURhf+
6jVcpnANhHIHmQguK1nwhBO5F/+Oc6Xr58BEYW7jVWaET1WRbsIK48wp+DpMi+in3v2oqXxXc/TT
0JUvU1HUVyI0UOgwfs4YgDVtdwj16KeN3KOnjOaz3tjZT2lhlNcE+9FGjNWcrlGaW6VTvdNDeI/T
VPuDGW8ToPdNUW3tdHxwlaWhObnXZTa+RHXyENZoRJfiqdbDh0pTHgkl6dRB2qkh9rtW8awnmCAH
qbah5r61VNjsWGV+XQjsMhKERsHbDD3Am0X9gLOWXwXdTQe1ckaIHlEv1A9oKUN26kmazB2Kre92
l+0T513PeHrVtnyC8HtFWgPqkRjYbxrZb5yCSyKVnWd2VrdDEL7wrNz46cAM2tuGnW+q8YtQw0MQ
lj4NdxIJ6KwrvdCf+QdwwNLGCx6Gyax/Y4sGJOH6LV4PeLDVtIQ1LpxawTfMkhtYd9ldnWjF3mrM
jVXK53puX/Qhv+vhbXn4jG7TUqu9TsXiBJF5cwsgGpHzKnpBSoCIGXhV6n4lDvAdvbzpaS36Th/v
wPGlvmt9cYuXyHkhbpw9YOebSosmXxnEQx+jfgUA/2bJ1vNR/0IPFxZr4LfO9LMk1oZMgeb7VIPK
a91k13ajvtbQkV8aReYY36rJ2LDpQcgDejkAxrjJqc6VElS94Oiu8KXzabq84M1zb5scNjknnBKd
5gg+cNZKb6G8SPktts1HI5ups+Q79HvudUN+hQEk/UBQSgpCOCJ5s5igGbcRNmz4E/TvbSkqUDm5
ACeePMix/56XoQX1kPy7aZyXZihQWAHPNWEt7Vlm/jZEsVghJfFQ1uoGMWe4dSZXLpjVr4Pkn1oj
xGS7KGNCT5f0pqAgNIorrJPvuQpgwSnDVwt506d+xA/GKH7AK76GWfkTMNJ9mGevXOf7JlD3We/O
8DHTVaJJdBjkTpdwwAPZ7AkcOc0x000Nf5NVk1zxdhCrWoCqa9FDvprGKzK3H4qFVIEVkefP9uAj
YnEz6c7PrB9hcIJDW7uN+FJYue1juY7fIsTDcTB4mWhma6H714As2AYGneSWx2RlLOBFJrbVX5d1
+H1E0AOZ5KvZyLcNgM8VjxtOH679E2jDoZTVXSxoLc+LekjVjxXVRcAPdlh8LTQMlKwwvo/F9CVX
lV+9hka5O3R7Y9IeO6zpVo1lQ7yyHwY7vTHK7j6H7EZReJFzs9G/7m8BynidiCXKBOMB7jfGO6m9
Kwe66Dzn7Tof3V1nUxWWQCkGah80zfR3O9HvWc4XLq7mOk2rXQpJiuo84j4gPB5Rt+5ZIDjtaPh5
4IEHDxnYX2OoPUE4LfGd6g+wKW95OlJkamAuoaG+bpKEjgD+ISAqN7EyPWC1NK6G1qk3RpneYwt1
lVfOQ1ymqP/PUgMbSZVwNuhSxkP4ox1Bovcu8Gsj/dnqzlXkBmDg0ca4IaIBOetqrKFrfx0M+O/d
3IJTH6Z1GWHdXsXlY1zlrxosTx73bNf3mFcj51OtQZ6sHa2/zZewq5PXegammpqE4opdOdcZqF3x
F0i+tdI4WEVF8z6vcs4WYkKG0fe+CHEVkLrUbuLqmwUgTs7kSxZiH2m/70z1Nu3cbdQNte92oF5s
beZ6aDdDPm2yybYR7+72JrwQT0vn77Hl/Jg0KNZ2KB0ooOrdZCdbDLK+lQHrZGk4blslrkFDwpKk
b61uRAcxjQe6UmhSuP2jAAsCWDDfigqVhWTC9qUqBCaWueEZSiVWrpQ4X5R5v0VrOYb3aL4JMWd+
Fw836BGpQO8pL2BkuAV7jsRJD0UZWsiL6eT7qS5+1j05EvILN+BDQGPn2Kg3XbyzRDFstA71Zgyc
npVYvdbNINlykcl1gCUAhkvoLoclyj+R2lBlCbNk08B6BafZctmaxjUgfrAVLbdGoqEp3mBtGYRf
h7GWm3mqxVaYHfpl+iLkA6VrE5lkfHiO6asyqnHHNWA7J1BnKHAUtv6mVVi7NLwFm3bqbrnnDr3o
r7nJJ67E+MZ2ijc7Y7liHItWyEYoHpqUwDrRYlKRhVe6jvQYYe5VmuB4gKzjnQV5dp2ZzkunT4+W
jL8N83Sj5zEQseTNljaWiDZoTki3/VqP6OGZHZoQkwv/3aorQoEgo5hYLKCV0P5VCWmtuRdjNDcn
6A0gtOpkJ436pq4CddX2w52iCzBHtXjoRi5mRO5vh2aEc0cp1RnBoEpFeYLuh6NGd8h1cUU7gCqS
FO+VbWgHexye5sp5aQ1n3SgOskuG60EipkBdYYkVbCKrSv3ZzMsNAqMcLcVeZzlPuMBb3BuKdISv
ZiMToaLO707DtwmrDGnYwSpyh+upUYMVl2kDt7H3Y2sK9kkWPA5QEgiSE6oKTfKWjhJ3Z4r4QnMG
HwDqrQVoA/A3AuoiWiqRYbFLUfPHTks+sPvI1AP9vatLbOEK4N0UbXOxRmqi84xpfgZQEVDlrZ8R
OqoW8ZRDq0+vKO2Q/KAPs6LM8awHzfWYiOc8sO7gzz62i//cEOYs6/CsOUt7RDN/tG5/06kJ2i0K
qvlJtpvM4WBgdhsC2Fj1XULEZZvrKSGgMkp532c2bIdc+aWXNSxhgmHEwKFZJ+5daHY5jOD+MBRY
/+gzG3JqMx+Mm+kDRei8NA12pkLhpHLhnIR/BVBftiZY7YxXBQIY5lhtaV7V+fA1xbJkm4X5d6mk
a7Nx92gZYfHkdPkWipS8SiPr1nCTbM3srbiLNqje31DspweDuUwVvZb2yK2jVnIPjr/boS3RA4hQ
Jb0OF7qNGpn7yOS6Rq9F7iZJFxB5o+xqijp13QXZcIXn0BX2AS9BjVCdoHZVx+5bLwlc26wjwHVb
37bNq0rShwIMr2xiqWSEKeqE+wutSsRHGnyc3KuRuv4G8ZXYV4fptcXGj9TYvI8QeZFTi0sD6AAP
CaqvosuvAYd9cTDkwAYGneVS2BRn0jdRcRqN0kYheWk5Nehq0CIjDOyh/IuigT1Hd1NJcpjOTXbf
w2DwYuRLPG2o44cmSn5oejQf0Iq4yk3YW33NlTgKZWuUYbNVExl4gUU6imrTLfSD+ygy3zqzESsA
aredgiBj3ZSbBT4OMw1MDMAcCJnp7NwaRLErWABb1WBbYMCpOuWrrsH8RGmWJnxE7Swx3YLoefpu
9QiV5fELx/Un0IM7etrkFw00C2dq3t0qrjxljp6s4ucksq+WwFalEfnGILYmg0V2YFroQx2o6U2a
ztp3/FxwxokqKFBQVdiICp3utMqudVd709Bm8AKNfyuHJ0LdJXrqlo4M8I2Z5gmq6Cn2S5CISCBc
iviJBpI89ivrGijAaxI95ASCXaYBW9fMVRsXz3O3UKMiir0okgga9RoCfG3cvzt4Wky0yHtCEIHW
XHdf9QuVjyYHajG7qE8fLXHnFgnsuoUpr9uNn09Yg1awKkqkeFSK3opjbuKgBXUYWQdXpWGn6c1r
EaJ1QoWAS1HiRGuhLciLbjx06itq8wGGHcamIMmdc8xOC9mtDKf+OvYg7zBJ+lLbFlEMxpXc3sEw
3YIlajaBLe50YHsoxmxhbVMqHR4KnDM9vYtvUffDwEK9ATh20xGCRVbxAnb2GVbZk5uWX7RB27UR
UjCm1kI1MtZRND1TRoAu4Lb3CHVrRCYQ50t9gEmifwvKTluhQdmQ7MrXJLml8/rS5FiAhVGb7nRr
em9mGiktqalBBBYMSxpPsTutpFypeCx5wWzhvFiNXtYMMYlxcdW7yQDAADM9iCMwDYL4CrL+Sgl+
Cv3rwIXYz/VDjKULrjfZ6wF3uhsa7zd9r12pI1gGtQ/uoqbP9kjEXBWM0+ST8BDe+tXa9XWlOrSR
862ytC5Uk8Iz9FJUHXFIiF/n/K2mCVW9AbnzkG4p4BT2m64iJqH768k25iHVgn3egUKQyE4G5eMo
JVrqMXhoMP5PeOspB3WQHeTmKd3UfU+sb6u3k208IxZKQZjibM5fWE1AQ3aL8AG0m0yU79iUhdRg
59smtjEnphEgm2qnWtpt1boeLrc76ObPwAuwmp3eTPwZ7Nq29+n4V5KNeyyutnmhLupE862Jnpcs
lXeNX/TVUHEGVJ3Xop7LnezS9zLgK5x+6m8nAK8rcICebkUI+NUorXQxOu+ZC2OncgNtg5SDj5cc
1To0FxTLwgCqlMpWo84nqLp7qEWCOC5i/a9mYSOO3YKt0btgi91WctObeFgjApccrE5o61GjDID2
ZYrzBXy1VppPf7+2/P8pXPQsKm311vx4ey/bj4XlBcf2z5qyYrr/MODXU2BEonaBAFMf/iedYfkj
C7glXAeApQ5tn/+sKmviH8ita2QS1JthQC4gsraUXfQ//wd/BHYeD1ITBVpzgXf+naqyzvAfYaJY
G6Bza2romZsoIWjuUU25SNwWLISheImpXePXF3Z+guDCek5NdHYwBaGypwS6guLQFM+x12Lfonjo
PjYd/AS9uYq6qf3LnHvJ25tmw69emXtvbkojXEcmAhIrdt/wrgUOr1tbWS+lWSQ3jQVIf/vftgH7
X00nm19gCav2PzayeH/D46v43cf4V1/jn52Mf/3j/xttDtsgioXm4tCEQJtO4ClxruXxv/9X9la8
/wdwZv7v0w49+R/6VxsE9XwE5hHJWQT0BUP8XwKOC+QZYg4S50jPG+A1/wWftNR/mGxG08JkRtM0
8RHW7P7DoXfB1oKNbKHSLv7Ohj0WmUadnE4M4wPWtF3tWJzcaFCnwUqVKlQ5onkC5ZIiFs6ZSdNT
t7LGzYf5OoFkPjUcLRdm2kbCkdPyueXSWegOm240+wmZP8a9BHd9B+6mofVPLVi3V+fHW47bB3Co
unzeQnviZDNbpnE0XtpiwlCbRE84qqr+MGjdjTll8l7FmM6f2jYDY1ZO3d6NsnDjUoHZnR//WIl9
GZ+bhc/lF4Ce5SL72GJKc1DYTpUTvUWVta9R3wWybWb/PKr/ZS/rqJG1fKWONDN+lbYKRvWPUbBj
BJCHrZCOvzWYjbbkkKJll6vxdEGU/MSEEvI7bBmyHW7L5c8/9MwajNsdUU2znxqgsTpXQfvTrF3C
4jLbaajqegipm+tuUGbQMkN54Ut/20wdLahOyxDuu8AEkh/yeXzDKSGKmlRN67nmYkysTANM4UCP
TyWHbRWZebOtGwmiUK2r5CaHuk9YWqLjAC20jp6QfBOS/M5IEbEso8QLe3hnfi6V8H7WjekdY0n7
J+Tu+NJe1E4tEyhKXafdSCPzN8r/w9wlLpAIzCHY/Cg4r60ob7xaduHaTRzlPh9hEoyqchPgSgYe
P8F/FkrLns1d4M+rZHecmxjoAN0gJQguybEvG/F4XrHgsPFyEhZk1IWB8OG3jbHTFVWAnL6ikaYO
tV1tQ6B81A97L27JAurYDvym1scL6vonbgSe8uXF5CLEi4GX+ePAJWyjYLJxlYYmLDd2N837uh+Q
t+7Hd7Vvn86fxz+WgG9DzF/nULoEg+LoM1tsQV0lHQ1AcYOJ2krj3lN0AHuoU1k+P9QfR38ZytDY
pFg669bxoUTjsa21FmRvWZXbInBAzvZ1fuF7CGk+LxuD6EDoVUu1IbvrvCAfZw/5JMNqosDw0TwN
VpPW1evEIEE1GzznkcD3UJSQF66AP1ZsGdOgnc9FoGLktPz5h62iYBia9E1i+n0ZDPdDkdU3vRFE
vps2oe8UWvt8fiKPDMsg3iwDmlxvrmvrkEWPznyeytGoLQaMc4j7GV05UIth7GuGg9PplH5r+3A8
SKvunnIO1S6nh7pGSC69cJmf/iFsHhtqw2KIteyuD19OESafRuDPOKAr846KWX0TZhSFBvRPVjlt
cvADCqCTFqFaCjL1vkmHAtYqj+r5Kflz2YFnIBZJ7YtgkzP7+YdYVVVFdZ6aflUDa7LQrdiWRrd2
sHoHoaNWqxTt1UtX7x9XhMWgNjuZQEm3oUEdDVoImo1AKnwdz1NEygNvzAAzq6ALPCtLUFdBpxoL
guU3OOFazQFBpabhbkQ0t56FbOOuH2octW2BcmPdHKhuCRx3ze7ChjkxO9hlWA7nm2Vy7KMrRdYG
jpuwRXyEDB8tQuOHUAT5Y1ZZ38ouprVQZ050Ycw/3kVYMAYP8e/JAX98dBDR5QwDR9WQwEjr+gDA
E68k04p9tM+DZ1RQfpbKovSAa8kmNMr8wl3z22vl0/W9DL/cNOwJYcETO1obvYwmjM+YXLW1mWan
fsFSyUB9zjD8NhNyE2cKMoRILvuBXuZ+lxjldlKRBSMRNtfm2OowJXJ0/AYe8rSslmSFnhYdpdw/
v3lPTpUNOYkDZFnkSZ9/K5bFFVXHGaMYSEWrfFAaajm0CbS+r/y0jPd16CyySr8IFdPD+bFP7GHX
wHqL2FM3He7mz2PbsRujPsUydV0rb9MAVTkiweaqamkr4JVMv5+H8Hk0K3Hhq/98eVihDyMfnZ6W
Tqbe1RabEhDl2hGEZ7Lok7VCAeT8N57a/jxyIJoMwk4Sm8/fWJfwYutZqj6owG5dNxXhxIhiTKhp
0RZXMVDZ+mxc2IGnFvXjoEef5w6W2yEzhiC1I/KtZlT2rgiKn7Nq3Fu0NuhgUpWHemIf5qj6uyEE
mx/LKJX0CoAYNOvPHyyl3SZpwHkvKyGQFKuba8wLi31aGFjJox5zYROdWkpM3/DmIYOhaHB02OjP
odOFboNv5IgUwZRMt0Fq/bAJWS+kLydeHD5tyQ7xk9M53kf5i6IYM3JN1CCLPO/8OMXItyh6GpUt
nWl3AkpbW6UNXqYv/FFZRKVcUBWFCmD3/KZafCCPIg1+CeUTC4c0GLrO0QKbhgpyIUJxHOW9ZiV6
mmPIgcP8KNJsbZeVc6fIvvLAixnruaDRBCoC4NTURnciBT1HJW28KsmU9xd+2DIFx1efZWms+yIV
hrPe59WPJmkgzSKQ5zfBYkQgrBqnegDxpqMcNQMsmvIB+2YkxGwzCDyU4RoaXVyBhSaG9fkfc+ro
WbYJdFIjmP5dnPoYIOiZtCJt7jV/gESxIdhG38iq4l0yKfZDlLvhXVDk7YVNcurocRdbmAarjjCN
ZeU+RCWoHEW23Wuaj1MTGQUCBzsrn26UzkXWRc3idWHCB5AN3jroyqTb85+sLQt/PP+osNKrtQkI
XfVo/p14JiVxOA1o/Vp7SMzVtaYq1sYYwOEqQUbBFVAGigLkaBBTGlg1wXjLX5tRtnBpdYsKqc8q
s/ZWa1SgMZD1Of8TT51X2wT1w1EiuTmeoDy1mjEKJVZvRYG4go2Ri9El46Y1O/eChdapyYCLDiOW
wbgjju5e3basNksF51VLzV+9m6leZmedh28o0E/U7y5suD/fMyqhJoEZnHnbxCXs89oP3P5Tatma
DysMABVdRFDvxYhDEVQCvdZuwIYhAa2FX85P6Z+3AeMukQEz6pK3Lb/rw54zAt2iBE+iak56/Bgu
avW9g5Df+VH+3NmMAoDYEJB8CQSP7hwdzVbTCEzNR/PUvnfgEnmukKkXZUa3D1KorXA6cgD+wbsz
Os6Fa/7PtVxGJ9YnsCOmOl5LxMPyoaTG67tK5BK1mot3iBO+ZABI/bBOlAvn+M/LAydkMMmILS/B
vX50jqEAmG4VQfuFfxmt6xphMnMuAH4g/e5D4wzXcxsbu/NTfGohqTwuyQQFuT/kd0SgN3myDKoW
xnATErX5LWpif/sEcjVoKkkjZ4NX82ibSjq5Dk196JWkCGs0ykH+1ZMEfuDM/vkP+vOwL0PZOnqF
Szxw/GIi6BEHAIVZK1xrfC2HM4aEYufL8u8XM3mYKUGZGrboxE32sqAfDkEb9jIyMnioPaI+myFL
f0R9EAKs6CiATXDr/o0vc6lZUKal3nzsizlbwdxhtgGeJmkTr61JQXUXpq6e8j/nhzoRd+jA4lku
i0RPiOO9qM81Ljkmnodo+aabISj7dQR4zB81B/rqkMMJgvt/nxZl5cOwwoOhmnQ0dxU1v3AqLv6U
4ytVqWo370rYuIMq/d6pHA81rHwjOnXyHKVAxDkEo8rzGL86BAp+lY8AtZvGvDApp84nstgU46m4
UD862sSIZUYgkFIN9pOe7JwEro4O844uuan1KNWHoDzPL8OpG4iHHZkt8hWu96NPV0IN3UWKZn4F
jwEbe0tft8LB/aqKnoIUe/bzw536QBAcSwOLmjmL/3k/O1NKVxPRQV9OcbwX6his8yyQXi6LB3Oh
2SHTE11Y3lMPGDE0xVBo07TtjiY1tjRA8YGxPCQ4oimlgvCuHvVblK2aB5oT/YpGgbq1ase5MPLJ
ybXs5XVRCdXE0RNWR0IaSAjqflKBainhHazzQSvAS5fRmsW8dKZOXUwLFUaD+mIQpx3VbIZuTIxB
YXYFolYYRkpAFGaBJ5PN3j6/kOLESpIwEBHAsaBas7iwf7yZRKDqoHNjzkyrjDdVV4MvWtRhmxiE
ex1hgQPGLpsK3Cs1Fyim6l43OrZoToUUqAmZjBzHebDCwVhFPIGoqaJeOCNrIeYx2Q3YOW1xTLZ8
3Ble1CCETw784YWuZnSIqy7dmB0iiIXqDNsALQFkw1x6BS3FImWahn2cRPYej77mgDUIiGsbsGko
NLk5PwsnJlxDlwRtOXwrbfqynycBuKieziNbKxry1LcqvX2gylGuozqcL5wc7eSE/+dYxwW5NMYo
I4x0khDohde5O0lvBhxKxdKq9/gtNr47t90G0SljE4DZ3vRtiIh9kgKyb+t6ldTomKFW3Hh90xeH
eookv7O3LkzJiT3PlOBOLpgUGtRHUxIsohVVRa40sE+vIN09o0qGURPNM+73Gdvr80twcjxH5dEn
NYOydTQe3nqQM5YAzpV98ABUpNu1GJRtGpmLjVEP6YV1OLnkVCbxkiWaIeL/vORKiJVFZyma3zZa
eJNMGTAtisrrHm70hTP2+/L9nPfQh4KluZRESb/MJbL68PorRjIoyVJmyZu8Q9U1gO0ZzUJ5HE2w
i16JL9d9Otr2vdupjyjT48qWpjEuFIp7G2fIY1Ya5P5a/5XIVrtpRhfab94awFKiKsvZJoikiquq
GpE4D8qIyljVoWGgNr4yIk/rkWKOqPzmI12aIKgG0xutoEeyRCnmwqvryv4CsxsPwjoKzKtAqRHo
0JTcgXczt8P9iBvblZthb06fScin2qZasqJiat+GxOQLViuL7rIMo8hVFurWm5mJEeFCUyC1PZhl
hhOiXRTmJrKRKUG8QQP9bCK8B4bWTlHQDbIUCYFS0puAX7ytUQz9qkTC+eoM3QDbTpe3uGlNrzm+
W/2Ka6zZVIjC67zpnf41J+vJNu5gNpILs2oFfNak+z5ADXnCckDbwIrjX8Ol0LitUKL7BpwCfL1c
5LIxLltTDwIXXWjjVHidJaC441DVvoemjLMV9fpA9QwDLx+vJfnYQioDUXx+75+6EsiNVHJBhLv+
bM0QQ9iyRhSZUmuzSwvrtc5kvBYSz3EH1uGqpzt9YcxT+9+gNk8+yAPOAJ/3ZIj8ppObjCnyedgD
qUbLpo2mdTum7YX9f3IoxMggbxrUGrWjh9tEfN/R+27RfOYqKSq13UKVLF/nmcU5P5MnSgzgMLmz
oHzSdOL7Pn+WvvgmyKpHwMdNbV+4nXlQ80jfQYq8RgpQIjcASQ80XL1xp1BbN2JyPWCs5hUASUyU
42xY15mY98NsdnDbpbs9/wtPrbVJUL6gDKiCHJvJY0kyIkQ/qn4Q5iUsgibDOtmyPMyEm1WC/911
n9gXgsMTFTl9gY2oXOTEFbRkPs/KIA19tPtW8wtw1Am+uEJZo1ODuVnRVz/zRSl9VSEc/mI6oYzg
9YzhC45x4xdMkoOnoQbnvIpTWd6jLKUVF37dotZ3VBaiT0+pkMiO2IrO8udfl0PuqystwAoKeWDA
p/3iHldqzdijGT06Bzlo2mtKNm+gNy/ARUDmTm4jIaBvUOaLXwtQsX9B+8mvwxjtawyCDfV2HlFd
IhNrvwGZch/g4WGIFBCo/KiV1n4Z8Wt7l2JqrAufc+Ih0+k/AjwDQ0IV/+iyB32JhW0+UmND6Hxj
x9P3tpKGNzoqCvStqf/9/aTrtJIMg34nGmpHNTWeIS2AU8zStir8BXusYZdgc2IFkXWfpjaM+4Jj
fX4TnzjRVE9p6IKvoyLgLn/+4UFrZqevC9RQaCrGIfXasvVmwCaIQhv1haEWlN4fu4OsErAB7ye3
yLJ7PowFJht53JgPBBKTgcoECYvw+GLsCAhXKHrg2yWiae4wk2nmzgFCVrFR6in5bmOle2FxT5SZ
fmd0JHWA6+Gkf/4xSTugbm5mBIqFW3PHwCvr82i+wqYImzJ1KOAQAYgGVwro2ky6C8P/iQvBycdQ
bZWZAAlhimWyPkzGYCem3kUUcAXUsPccqfGn2ZixEsdQHKKxKR7SzqG0ncI5dpxUPlVzRcsK04uV
iPBprboCP5PYIotp1enC5Xtq53N8f8NtgDMcb8UZLxroYdS+lLzWtpWa3BjNuNWxzbjKQlzrzu/B
U9k+iDiNo0ZKhjrA0bUBrVqozkRNZWyDyqdfhu1sNddbxP9bL40W2Dt1pJWNd6BCKQTungECVw8v
vG7LeT4K7gDqLIAx6i2gD46WRDehvMNe0f1wOeHxgC4xVkX67vzXnth4ggyFV820bRsYzOeFt+ys
19ps0NGJsrSHctInOFYwHrO+Gzdgvgo/VftmXxhxuJf1kF34yFPDazQMXEIRSKbHTWM6RVHWQ97y
556qXDCPs1+oJZI7QZ5ujD5bzLZ7VN0g71SRrdyf//hT236pLJGaCbp3QMo+f32UpbYaSyp1Mbh5
3Dwy6yDV3vUnR8s3Xe9Mu6UrQDlydFASHZH0sZMMIW5Sy2SwFqHVDOR2bD461VBdmJplmx2vP68M
zyrVbQKpows4dvsZwonQ/cmGKhXNunbfEJ7ske9iQwpIMxOmfRcuglOD0kUBAMn2pwR8dCmiPQQU
yorYdNNaNk16K2Qxb2IbIQi8S+3D1F1q6i3/xePPJMzlziM/0yhzf16CBDdD2KuMiEkPHHB4Hxsd
hoc/5KjYRHYklvaiRBowwqkdJZeFPDU+p27zli3EBgUzpgsTf+K6WYDaFKMXKDZVr8+/KENtWpZI
AAHJj5snxbbkFsuZFzyFrS0Gn82F++bEm0c67PLckRdTMj4qyqTYYAQiK4Qfaya888okR5LEkpaL
zfOF/b78t44nG7wuZRlk9QGHL5/+4Zo3OW9Z6GbCp33cHRAJpWcSdYk3YKyGgMBiMTQgRYcHONXq
HFPKCkrLhdv81BZbQPJItVrUoOyjNz4OzbYtUAv2Z2jZnPsSZfnZfingaEG8TLAtSsof57/75JAg
lRZcCgfquO6VaHE5jmjqA5qKuttCGzLCGNDubogOAaCWKVp1uC9e2EcnbxdulgUoCgIYsOrn2S4b
I25SLWAjpSLY1xm0YaiN1qEOpnnr1LB/cFxy1shfIjQcwELdzADpVmFXNFCtEHVRE6wzBmHXsApZ
oPOTcmqb89pz8fHyA0I3Pv+6Lpsdo4Vy5sMKBw3ior5mV8G4QgTUXCOl5l466ct/8HjzAVpDkAdN
RgoWRxcaWwEzqBSjJ1bB2WspdQEr0dJN4JTVNhDVr9hKx6sUede7Ki3bfZBzIVS9U9ygCzMgxB+u
iA6H/flpOHX8aDGg901jaOl8fZ4GsxokhuoxcExAiwjPAR9rs8nvbAwVz490ahcS3wEytcHFgAf/
PFLotnEcg9XzayW0r21si6nxzva2MzCDqeF8H0IRX8L8nBoUJA+9mgWbhZHG50ETIMpxiKmEDyV0
WE8jcrzYAGxcTdOBUZTPQJSez3/mqQkF94a2DhU+9v7RvhoxjkqKJjGII+zMG2qDfneLfVHaYvt2
fqgTmDMiFnptsGdoidD1/vx1sYhCE6lBQV1LFd+tED0NU3UPMgml51aSiy1343VEyrlFBEX38Ika
r4tiUjeOKbuDkSAPDCC+2lcEtlgyYNFQ9NSmpzK6cPWeCnQIKEHgu3DMeM4//9IkbMM0bTvEP5QJ
Z/I6fCukBtWmaWqokGl6JSHcrLQyQnxXpwJ1fqKWeTg+eoBlXQPheN7a4zo0sqqFDEtEYkJn6jdZ
x52L2kUP2a6ttlQXoTDmKNo64/RvnC6X3IotSGOFpuHnz44Gil1mkDFwhDBfozohBHPkUEgcun9n
KDQZkecW0APso31nlAL2Z81Ob4Oi8Ry1RwMw0qe1UyPadn46f/ce/5hPl+IuXwTv4fhmj5wMtsNI
XRHv6fZWg30JOB2/F1fRfkROUd+MkZtc1WP9k46aTgRjojwzu+M2m3VwhXKtloq6ddsW5nch4BBw
72pZoyJh7Kjgg7LhEPJcbEMrV9EpCPCcVmrjwlecuhrQLSffhA2gGr/LJx+CgQlDpRkjG2Ppu4+b
CKmmtSgwmK7tuvFk2OIROaINdX7qjs12QFLz3ECRE6iQQt9Q9c87QiiTTIt2YOpqGR9Sbq5VHoAZ
Ge0y9hsaqr7IjC8yt8JtWXbZoS//D3Nn0lw3jrXpv9LRe2ZwHhbdiztKsiTbsi2nvWE4K2USnEAS
HED++n4gqbqta5Vu5Be9+CIqyyFb95IEgYODc94BjcS37+GVCEVwCiI2ZW4g8k+iRk63Ky0jZkpr
IWXigF9+38bRN6ERZXj7Sq8/bZAQCGmEmTbfy6elsouNa+r6OyebwN4ONOnbQP8smzk+hKUcjoiX
jVu7xkHSM5aNGj+kM+vitUIHR3uKKWboCT0naQh+C9OIeJC/g8yB6DuGWXj7yHgzBfN8weyLUQfr
xCH0ESCWA+V7BGIT0H5JivBk5p1J/16/HTPnMGQHNnS64coaO25RcmbO5YxK9YAXqXCkBZMVp6OG
PGATTBNqdGRs+5ma62XlYf7aIvO3Xdhbz7yhV7IgMAY2GzJ7CPdj5sovi0A4CHgOtu2jzRuP71aH
ALUu0roJrAn9M+mcAWe9NvUAoZhWFNSARz3CXy+H2WSA9y4C5xadUzSlrfKyyBOOlNQAzgz0q5ei
zWa6bS6L/OTJVBYtzYwTzg7JDYIIzsvvogAVdFTJz00xE1pPwuEjRfDflzKD/MsgNnO10B9iQRUy
yTc2rP29q5CuObOYzET97TKmIvMIesEM5eVlojiNFFJESJ01y/AjpBC0BfFTbhSQwEs1lURJB30u
GzOeY4y8DbLrlJrFCNpSDZXxxELs48w9maT1t3ti3kQ01amEn4IH8BZVnTYbXEi3COAvyMHcaykZ
uH13cMO6/5dIFx+h2Wa9maHhXOa9yo/FjJXY23fy2kSmng8ZgzDD8jpd5Qt8r16aZVW08P3rrrjh
RI1xEf4sbCFlcC6dN4H6tyfn2A4DmtocNm4v30brBXhoa8hFOOH6XoU+VqO/Z9YcHEfY7fQdjGdY
F5TxXmRFdzP3eXIQWpX3eT/nZ5bVqw8PMwfAyGM74iSio9OE0YNUTMAV55YkDdejqrpu16lIHjC4
HKsz7/2VvZM2EI0PQyAwJ+mThy+GoBo6xCk5sdmbZkZTS+FjiX+G/EZ1sNhhv9qdueZrC/oRgI3V
EUv6lDhgLZNs0UP1draXZVd11cw7iKX9NhJQst+eTI/70unLheZEhGa1Ugo9CR7YQWSz5fSADKkC
721YR7SEld4Tv/rN1GRqF0pq1DgaJDvkg9xtNdbYd5epdegtu0OVYs72uJvhmTG07SUahfV17EOA
xBt0ORibyx1NedSDfLe5mPNgwXxhRo/Er+SxC+p822gvPuRW1L2voFIectG4YFWic0W2VxJjRGAN
+9p0SX87k60+oowjDgYAHmuxQ+I/2bl5Hh6R6uuNoBtl5jJfLvtxHc5Es9emLLk4VFTcakGGncwg
aEtJ3PsIX41xpI4o5agPWWgZTbAi5XRi2/+FJeJTzMZHB1tFtA9fzlg0qyPh+gjI5ypacNTWKPtJ
lMSDFpc/Kbzw4u0p9NrI/nq9kyXptfYa5MCpoR+NqE9NvYecVH4NGGe4VP5c3o49OvHI0Pa3b1/Y
nKROp66ppfEfSr2Aq14+aB4UtMlsABjgg8ufcdDEV8gxcSJYF5TpEGu/qZlNW9FF2WEuknOYrtc6
xcakxwftYzDRp7hkq++tuuTksFuLMcHAXIpvKWn4lawSfZk3MU4TysW0SvvpYfbxZ+5gU/xARay9
ipr+OsHH14hvR9t57qvbSZTNmTfz6h0ali1nJYr+DNPLESqcgjm/dC4lD1CE+IX/7emOg1IUqGNn
APBtFM+bdEGHFn0+9xAP9B4gV9vXyg37zYy43M3ctd6tnaEDPpFof3r7Fb7WgvFRrmD42GCAAZ7s
LY6yOgf1T9NcsVDj0dgG7mWNyRd6/oe5b1dkkbv4a5WV4cGzKAOHUVi9t9O8P7OrvjaZIHwmdP5t
guFpHAzKwRm0EZDzHY7tKOmVGMiW/mW8ptlVOIbhcZz8bysZ5EHgLlueicOvhfxfL3+SWNV50C9Z
AohOa+V/SalSQGyhfIZwkf3l7TF/BBuerhv4QY+xATOtUxKFmAq0QnIJMKvM3N3sLijjzzaEaz+Q
lyPslbssdtU1QoENeU6xHDO7yS/bmF1PN2lwx2nm79otPiUcJ6/Aaga7wNHRn+SFwHUbK7ilBYQZ
QxUCmS/CFP0oT23cuRyusXR0vmH/4OydBgm0Qhph+KCUR51MoHbcrLlO6Y4eEEuID2iwe9cBreir
YHS7w1i549510CZ7ezhOVFQM45ekmSo1RH9wH78BXxkLv3FGsJJsVuPHPIfsC3EvAgKcpVtEAbzr
qR2jK7deuptiWtsD0lrzu1Xge4nv0/peRsW0p70kN14XRbsRIaH7bg7d99nYNkcsqxuWebE8rCWQ
2mCKzjVWXps6kECQqSEvAnR8kixTi5odt0Zkdki59aXO+yN46/JIy6M/s7WYeHE6c2DXcA3AJ0YD
4mU8Qd9+iseJLtpSl+WBHo/YWLh337ZU8jcYFTS7Bb7uzdsv6NXnI0I4VADxwjwlZiBVUDv+SJcm
iKrx4E1BfT/P0Q8HuNiZI+JrVwJ2Yd6p/8oZ3qkjDlAWV+p7NFTBrF+lyeR+KCPvXE7w6pXoc9MJ
BWwGcOvlQEJ26eDpEpjnoWov3bpBKm1y0r0bzdaZ+f3qpfA1pDNBpZbY9vJSa0e5DiAd78yXwO8w
8D1EihRI5HF35qTwyvSAo0OPFTYE1DCjtP/r6bBeAqqcKW2QXmXDJaZu2TFwZL8Fogr3uqShulhn
W12vPF9Ab4kyD4sf2s7JUCa+yuKmTdxdOMfJHuf3CjRWoDdIUp8r7b5WDaS5QwfPeBY6tJlePqBC
ZCRJFzopU9I3xyUEVCnAjuxtjFNuLOH1ew0f/GBZPR4oedNt8thoFcRIrUNVUUcsQSgCJxlwRqRC
duzawQFLrPg6mjL7TrqFCzTakw+tO1CdwKXnSN8oOwrVfn97Tb2WGYCHoTVH+9NPfqvNOJiTPSEt
YB3JCwHnYtNaKrvuK0T9pxQPYRe7nU2kUGHtygWZb22X1z76n9u0LWo0G4thh52Td6OmBqngJJT3
b9+imZcnsSYkNHPGBdTFyfMku6OS5RiiLbByXPr2fmQsfHI7/edL/per/LYQ0eUuZluyOkaZW1d5
jgyej77ARZmjX/n2A72SYTBvaDgbJQtm7EmqU81U2wbO80AeUI/LonI6KuwCwAAhtCjwdcGKrinu
kgbPYfC49ZnF+co6oZpC3xnwg8EZnMxde1yY1wsiCLrvBY8rChSnh39Zc6+Obz/oq1ciLUczin4b
mlIvV4kzeGBIDIonl5n8hFjnfOzHnMK5581PY/r/zxTlv6PdCS/+PxulHvuHh8ZIfv2qSWfS4mdN
OsfBgxj6cUJNEVA9nZZ/K3xZkfsH3Fj4JYbAgyyE2SmfHVJj7w8Cl6lNxyhBQLbin5416VCyA8Pr
EAo4m4II+UcOqS/nOBGY6jM1VLOBAl90TtVTZDgsdPGK+abTYwcFb4x1ibAhLrsc6F2VecQ6jHnR
p8AuaI7TyxmHoe4+jae6PXM6PIGsmnsBIxvR3oQEA/7gNFkhthbKpBU35JWhW6AVaefDFVrUs/UF
5+02vIErrkiZ5qGgbnTMFhwmvmJjFSMfHAtAA0Ndyksrxn79mEzCiz8qqxHr5S+v98NTRPsfzVh/
kKIZ1P/6n78NWQzhNDQtO0PUgRn5crVM2o5SHXjVjeXaFS4YyQiLBlMlb/5KM08su9qhrHace0wr
N5MT5j1EGxq6X//5bUDr5c1xImDATtIEb+kkcjNVdVNniFr/1XsT9squVxflxquh/R9GSEUhrphN
1ibvCnuqhqts0DL+6+37OGmkGLEfo1/kcj6hpcy9nIxHWgwF+fqcXNWovuTOVSiHctiEw1gn9rtW
ZKv7eRDljJZIt1gQf5q8bC8Ll3OGTht7ObM/vHY75E20DKhF0248FZHTqCqmc+FFV23tRs3HMfPy
BblfY5GHcSACjP4hWzlImRo0XTC9CybfUjR4S3TqP0qFzuyZU70ZgP+3MSIlQoMVFDzkdoQGKPKc
JDyVt4hZp150OUL/lstOZl2fHYshg7W7URn2NHpjV9WiXIxDg7r4GQy9hfDu2+/pscz84jYowCJJ
AbSHkzv6mCcTZvCstQfcu16mS5I36feo95QwYhgqCTqU2S3R4r9hd/jF3EZjAYEb5Uk4xz6CsVGL
gFQ5zl3x0/Z1YG+bRRbFsp0tyqruFgsu3JT3robB9S4bIiv8kWsdq30PP5YK4jREXfmjxnDVPGNi
yfIHXS/+fxjbbIh3bz/p6RSgskTtm/6dqcRCCDh9UisoQIqKOT1Q3XHgT0U1SEZ56QWq5C5r5TRW
tV2zbjL/Vk2Vh9NwN3RVdAAWlDTW1u17o5j19m2dTAMKe4ZU5YL44GQEWYF94Ndkuw08scBgmQ71
UMCCsxB8aa8sZ80qqLFZeKtzVu/Gz3IrPmKm02TnVsbLbT7gBmAzPeJVOZkRwU4mAEZ3MwYaqOo6
1HCGGx2vFI9qpHH/9t3Zrm7QuFbDBwyj+Gt8Zob7PCtbhOubCqW5AeTxfJ1xEGmPNoFvwavQ1uu3
VVX4orw9UqZ28stMhZ3FoQQgEo1vcww6JaJFGAiA717QymqtMD6gwevmADNypW6MV+MnGD2TPrNI
f5s0UFVMQd1QJZg5iGe+fD0DBCYrmvPxMMrVjm9hbYvwS1pQLXnv52pG2t4ZZfaJ87TfXUR9k1Y3
XR/4GGu7NVnvmclyImVIMA0JpwaMBN4xoCZ8cjupW8wlTSJ1WCnCvY/liPfz6AgsUiB1YbOU6Xz6
GLZrj6JZ3jlgEovxY130KtzmcbR+g9WYhg+JVYQ3rrIra0+WTInMDUsP2ubcepgBcJxptl4mBuuf
7U3m5qluxFTn4JjCgjs5VzpY3syJVP2hTMd4+ljOuohSbHy1dwxWPbj36xKu+v3UrkL+nKdeovdd
xsHD29PopJ/9OIasfmY8WAawhafVVLBVttWxzmluoWukS8/5OM4c8bdFNnUZtssZNDm8152gva7E
UGTvsNbKYGPqVOtj3Vmp/7PCf2yW5yLU6VJkgMBZ2mR9nO8JVyexIE/8sXCTsD3kbjCNCExRINlm
VVeMnDHztt5h8bR4x6qDNbUt03zsUNkOIF5UhV9Fn31fpho7smxpP1WyKoP3FF2C8j0zu1ZnjiGP
9/JyNQK1hd7CwQDypHu6oUJ9xtZkiMdDq6L6y4AvRr7HJ2fqIf6qtryqHQenIbJVjHLwj8C7KFwc
zMhauGxfo8VDmqhOvXqLGvqMzIkK8kM0O6PeZ6mDILnfrQ0uEYWlLod0jX4g3CH0lUaa4W6O7A5J
e0F3eJMFU3glyNh8uZlabdFDdaNMAUzVWfcp8uYRPfvW5wpRI/kU7t7r8OPtCWWm7clIoBxN5dsU
51mUJsL/0kzPyF/6Ng7UQTvrIj7aoPOLTYULfPDB4+V1l2INxHVkW/WX/8KFgSNBXX1Uizw5iQ6x
zKBBotM2NHVJbzFQ3RHuaZYf7Lrpxisfjb+KBN0ZhjMFxJNk16xklGmZqsAjDSjETORfHjlqkDh3
USbFYhjNwk81fsZfE93XD2vdDMm3aImoSCOwj/BBzVYMXzvtAd7/48cnXaH6RtOI3SA+SaCkV2W+
BTH0UAkbC7lu1M64tQIHY6I2cLL5I1YY8Q77nOyfge4fIwjgHKKYSSUZ+5Mt0+l0O8dxOxwAc2At
3U1pnf5UrGlkT/GAlZshdpTcA4Hpz+1H5tB9Mtk44EHAAKIMoOJUSFPia9to3DkOUTAiEUw/R5vz
D7apfTsi72VbBY0s18V6KXOitDqqyULOh80yVe+kbTM4//wtUMwFzkmlkJT25C0UCu+BJp8VcUA2
wXUZJ+1DFdfJdedaVvsw9Tq8WmNN3eDt657mTbE5oUJ3cw1X9ndlybVt7LYP2AkDv8JVYdFN/LmH
r/95bjsLnyD6XdW2z1yKpdkYWsX+7cufHktZAtReaL6QTNI5ZCd5uQTgoYneXVt1KJehSkb857tp
P0Gzi3Z+QYsFnIuNGUDhtkAJuziw3kuwFO/kPKy4rxCH3k/4KtC1K7tebZxFnSXu/x6XzPDABvSh
RRhS4Ms7HPt4bK005w4Fra5dWYbx8ueqHesywdpA/WnNpSd2mIed42O8NjYc1UGu0U2FB3Vay8Wy
PRoRmoOc7c3d5zEbsMYrWEzpNnTqEMiu3+ivZTJ4agM9BwoPilPXoZO5H+06XGGGLw7wp+sAPvwP
FxWA+Mzm9UpWZ1SDzZ2R73I+Pdlo23xaV39Ou8Mg1vJfk5ejnBwsDfYri1tjni0Ct/gmePF33uIU
lxWl6WnrOfV6DiL1eyAlkMA9ddCK4nZOd1FMMae2bev+kCVhbjGX61j0m0q61mXjSoc+0BwY+xTk
e+b2KnNT1Pp88FJ3Z2az2SpehhUySiBhnEPNbDkNKwm6RyhyW7TnQrkCbi9Hb90XEzS+zZzUmLpH
Kp3+kt1cRxsLg5FvTUkedFiqqrlBsGAtjsz55stcO9F4LuSZl3Fyb5FhfXJOYtfhpPRyHueyHjvs
TkFnIUqF5sQUV9eWDQyhs41R5BzUX8ahaL5YMl7aXWANvbvJiqA5OnKuH3rR4Xx7Zrh+Cz4cmGgx
Q3Ckv/Q7LUfbIHtwmO4O8aw8Gux4yHxJE4VRKa1JhIVWHfvHsQrFX/Fc6Ru4ajUMltDm+N6g1BWT
wg0M30Rw7rZSR4ITXlMs+6HExg63m9o+jKObpOfu+7fdg40SrUHzpmH0cJx6OZQIHCLDbCGS4M8h
NO9dVFPN/jJCX8rhE6oluhu0bvXfg5c15Q8M3+P8A3Vs3X8LSgcnc7cGDvxc/P2PSvQn4AG2U/qd
FDuNIjWL8jflGR8HN8sLa3HAgkziRKNVNXLOttwuFu/dtIrDq3FUlsXuvpAX3ldyjaa7dR7TMMDu
Vq7FcNC+38hPb79m1+xdL2YeBdVHRBWbPWCj0xJNE+brRDMu3QdW0+Op53Gio/LpZUAXyw1E+sC/
kO6Sr9hPRoAJfjRo6FA9QNEiVEjjBvxVYbdUNIrShpqXTTq4AEgfDNetmGf/aoGN0Qeb1ELu5cJP
VGH/HYYxSI1Np2Jt1Wc2rd92BJrj1BjYMKnow+s52RGWFWSCyuxkj/hArA94g9nynTU0ab8v47kX
uMqlCC1ux2iVzRllPLA0L0cT1C7yasRbOm5Mvd96NKjGaY9gUhyXttMYqqEvsTJYyWxp/kDwIpPg
qa1knvR34U1+NF2WbAc4ni5r0bwPacYP3+bHmlHhKWpOuT/NzBNnzE2RDJEOqeOtZevMLi7sdsj0
eKSHgwnpBcC2er3XjZbFTy9qrepzZss1+FZ07Mfphipp+AmjUkwBuAG7W+KtU3MUw2t5ndJ02CLU
06z33sIV4J+Vlc+rUWuRpMm+LmRvs7jLga/FnrAvrGErQE7wK3Mt7a492NXYVcnRHouSjy9LDzUb
4GNpLp0GIBBiJNC7VMW7OsLnAmsszlUjzaSkMlMnrxvqU20em5oYglDY/yFvkikljllhIc2zoYLf
hPqunqJw1rsWosjyfazxQ/zqyGxxmis/pLhEEJ8aft5rO+xS75hOllXobQb9q4ZLWzU+7kY5AorV
tu4aNEfARFqlKjZBmTJyu3FKzL+1ZajC2z4Qufk7jndOcBHXdYI7dekPKyCtiMHW1XurDkP8cDHY
zFz7WHQDKs6XbeinaYHHODpagXk/gpPduxlDm6b/YDsT2fPt892CkqQlcFhXHVGDK/QYBBh/cu7G
/GbFHnm9TxdKLRFAsdyxgk3RBIrVmQKq5ZGZRtUs39laUWMMIOfi/JgGLkfTQzYWTjZeOXL0mHg5
VVGGXnuFzZjbaPQwsLmr15ETf48d2yPjEizImilWeBm2xc8kKwreU/u89uWc89JLVaMit0sbQMWo
mD/9JBcAAcEF6g81Tx+6XSLv3cytYCArr1rvp7bph9skTLOfIa0B9QV1w7n9IabG1teto/GY2HCU
HBHF6Jw1x1VPzEnOuxxLy1wU3grbFOzIJvrhd0FnfXQWYSqYAMTM2+ohb5SALBo7+IJVEC5srVim
eTeiBTHeh25VcMvV073mPvXbH5FMG0yF+6Ik5fjYurNVJsfBsh2FJ+O4yhaFRA20e9gO0jZx2h8y
CkebOM668DZJVpF4l+68mIppOcOHTq5sv0mG6saVSeptUhH0atnUdVVJ6MlOKMVmSqNZfZiCYgqb
vRD2gEBeBp9aX3eTNWAGSeVv7YpdlwDzP2Z94BEVcgjKSbDFPSAKPs9L3ePf1jtYCotBEoEwtRtK
jROru0rv+yotc8sFa4mkV8twLddt0U5zPSIeJ3nGA5wKydKCehlMd3bVZsT4JujK9b5F35uxxrK+
WO9BGZtf8zsmD5UawFZO+yF2xMoUrEDs8JcOjdPWoxk8lKF1W2ECL+7WNjVbiGgg4l0UaTYw2aIA
Zo04Bulk/ign3TCcCrva4ufTKvOAYfIhn8Mz69Zdk2JC58HDVzvZUGxsyx8jSpzcZ5CLhbVCiDEv
XfiQZQlrsmeuFn3hFX86VoqBebL6/vR9IvR5SL6g2p5cFL4W6V0zucYEoWTHm3FLiGP3wdZYiTCP
ssysC9TNiZ0ZjQQkWUQ5hJO7bevJ7HZzFlvxdiyoIX5MMAES96072uXR6SgaxxtschwsGHxPLsUn
IuCU3DmLt/IvUemtiNDkpLvyOu04A3Xb5/eEbhztmA2/bRPaaz2x4T89sMjxE5iQrnDm5GZcho7+
X+W347+iQWfjV9zCBfKrgTfTGIQX2mh7E3cSDNzemdux3fsZc+hv2TuddeP0fVM2B9qGcf9xUAmA
gbDVIQDx3BqRDFHjar0rhzGb8l1cFV59MWW0zW57yq70stK0HIp9X1nWjENtK9LsHh9llxtOi5pC
7fOS8NKAF/Xc02D8sKjfOI2b6S9ijSRGIitwG1nu3KU362gexnV51yXdwA+pzEzPZ8wis1XGU+ws
74YIlvIPaJZmGupm7ILLrFQBPEEsXurkbuh8xUdpvWjeKVV609eY5xSvvU0dDCDvt2lDyXgksKxD
SCkZZZVrb5yEuGbCNlhQQCNzNo5TUblRTJM4voqgZrCg/bmg67vNQ2FiXKsGl23OYy+yrF0Dhqei
ivq0sZFcBHo65q2nAJ8PQe/kHyqYF/Nf66rMfv2cK/lOasL1815eVkVKgtlYs1lH+bJ4fD9r33SI
nrffwsARuJOnLc0FhMHS7B3fpEtPiRfW8ma/mjCf4GPREJogXo/SrAl7dcxeXHTCbKrNrMz+2YC4
43VVmFqbofIjs/Sfdz1AJbj7bOnvpsL9d68OG3ETN6MQs1KcE6HtRFubUcf4OXhqEgH2f/zmAWdS
qNBSm/mQBYtpPDUxClO4vVU2ScxQzxlfhS8672nbhwVLNgjzXGV3i52uVf+lsNLOCrezXcrugClo
2RKdfTWzKrvYyoi2/lNeSn8csUKKHnPSLDvFGoy9qyLlZ/luGLqeAKEtX/KBiJYBe4g9BDS9tnaq
TE7hPG19ZVSbeUNeY5aeaPzQ0vsJVL2JQE9XiEogo2ijLxQd7H0tKrOBBsi4lXAkPd1mnAxDgDgD
iUQQdsOX0u2ttrrvwY8wDEkqLLv4nrupGfVujXrC5XbUVSprzuHAvnvndqzduCc2ToOZ5p50zLas
Gk1d5yC9puZXlql0eOl2mZinIKOuGMiWKe1ftPbkrc4Ht6tq/Imxf/J6533WBCVDIcUUADffTLPF
tzcbwMDkfgJjy+lxpJo8MtfPwW2l34UVqq66f04LHFGK4a9WLfH4ZbE8j8WIi81gCtUVR9KtXw8m
DIs8EuamW9/khJ5BSAxIAfkePVSELNn2xQjdpr/A273kdTznHsLt8WzaIk9jHrLOEzLiT3PfhdNd
H2Nw4WENWjcpvJ3KfCF63SOPE4yjZBGBJrA0qdUGkqqLkeqGgCF9H54GjEZeZGA3pnkpOs/c2vNX
RDXJrrzs20Fya4GnQLpvl1zVLBGMryRf40iBL5vhzXb9dIPnhpnPjZLm1aHhbVbRMyCkzeuQ2/Jq
jzzAE9Pj5UBD8JUlpQ/aJUEnm+InfCo8oXZk+JDpzQwxj1lU/YA77FyMpfuuqjIlYHXborTrveVZ
UXZL3o95cDRZffNnkqdx9xAlXG874pftD8ckUm3zp99WNn39rkBz27h+1n07XTgaC+ddUFcBVvG9
T+a5K2j1lF/BoXXwZWGRrmBc8o4yp9wIpZLxgyzXdfnaNdKrUXft8xVru6YvXdIwDJnIuW7yAZ6J
2pRJIEW5WSVKJzigiznOqy86W1z+qNe+7sIttr7VqAFOpjpKNt041XrfaZpMyQZAZ4XHRVkxoT7w
vQGlixwYffO3gI80oMyfu2vabRibMnKuEbiRRXsXA8qxETq0qykY3vsJYjfjscVZySHYIdfx0XEo
WA0XZaLM9QH9x7rYd5Y0P/mV0/oXCKGXtbWvXXes37dqEnZ8oTsUo9arOFqGxqMfv+Z4lq6qL0W6
7fzV75wDvcF0YY9sCllcaCVt7i3vGpAJYpPo1aH7U3t5Y/VoUzZmosxMbxPxgIhPd+lT1vwcslvh
JsBiyG2sikgchibG085JHEyQ42IpfijVBjlusSlqBM5+4DhUfypqlGdzgnOVBRi3wST8WrhlzJud
kaEMh82YrA5OBoNTzeEmsCL8sZGwbIPW3saRmAe0JFeHeROKtFcujXVHBDduMJp0tZa9ObZ5T5tc
odlnqq1bLAuP4D39SmNnfgyDsV6todrRijWHMg4gipDxdDYN+sZ8l4+s1vKubwJWbwE5atUf0lT7
6sCkTdjSmSgkk+vj8aRIisd9oeIz78bWM3u9t1AW8fA3Nidd18/M7g2DchqBtS9uKvWBwm9aiNvn
cAEIo2FHGNvWRH0Sv7R39FbSxcz7a1XDYBF3nBPTydmEpY/gw7Z0hDmv9NFkQvuiLJNjFnFtNmCs
1lmpxKuIyI4ogJsO39EZQoQGHln5mJOmAOm7zTNewg4lxywU203Ai+cxYs9Qk80TouowMaZu0xqw
SFFbbTMdytEv+vIiRKNviY8JqDK9RxOy6T56g9e5vOuRYSNqMGsCOy1d9lWn1YbM8bSNN2GhiZFL
ED6Oy9MxxlIqczqw0aFqdr2Kp3xLh2ggstlrwizbrnmy8ilPAuK6gPBqoqggb+WA9JQ4D1lCyaa3
PAPIaWAh8wv1U8gbcuhA0/F5c01bS/BCytiyKrFpspqKykZi2MYcbp8yHzGkJuZ5i21SBTfOTFAd
ntL1LK3NcVDSrTEHigUpS/r1nik1OFqbnS4excgGESvHJFp2h/Kx3FfCSvJ3c7uki/t9sRI9r0f0
/0c975ghcfLJ9rtBZrsGTYvsAUWAIf2UTEtXXqwit9J1OxXW5CGPzfyp/Y2fd/6yzShROD0mgXEZ
P1AmsD93Mu3093z2DA4qz3iNR7+eBAD3KUuX+zYt6xmZv9Vbj1k7eOtn3snaWUclk0CLq4XyY4c0
QCnX8l7jeWB/c9PaafbuBCnForiczLiuZM6o+naDoO8o70TdrWGxEZUn4gvq3pZgI1uXpdwPUvs/
nLTS7qXVDF3xVzEgmVzgcRMdG08nXXOFMs4UXq7DZE2fajpy6fspE2ZdqiYrGHTdkeD9TNepyJJd
qNBj3/lAVkLOLGg2BBeLJGINO1W3NqpObJN+Km7M0QzFanQum4YaGSNH8oiKsDp49Bud6jrIO7X+
9Xzies6ySQNM1vNUJHg6r1j4dzOZ/DHnVJklLQl8hIKlhbW2HAHQQdNsIialejqoZzyv3D3Nf/2U
Q7lPq0ovK+XGmeoR00MAvix/PB25y3Q1qeZznvu8JGCOm7S6s2uThVve0NnfKBu0f3XTIiI6LL55
74fVQwgNqYtorFsXck86TwRtN2aG7fJhek5HTGotis5EC1WufXE9UCIr3ks3zsd2U1u2rK+iaQ3L
cLdk2oQMarrmHGRxQODyid9qFn8pa5RTNtQyOEq2Xel0pKCjk5SAI1PesETErMX/c1eK0cl+Epcq
QtfaLk6yLzsttNhyKpurzyypMDdGHktvzxsVgBTBlx7PnlteYDvfZqWMkYcTtrfiqYaBLLK+oC+1
eoAUMKoHcomxQPcDVtQ9PkA201D1y1D8NRQWWlObIQLbU7JfhL0/bsfVNucpscwG9wQvvFm+43Bm
yl8aL4PwoQBCIopjquqJ3/MX2wRBO9Mmfst2sh1m+WPxKKKXL3ugUyAci01ptWY4mk7bBNKejIHc
qBMBP0wq7sNbTG/MTqAdF4Obw3MMY8XFlCdyNXlkOMLpnBLx2CBNio0ToBBSf+hoRfLCwqd9aLS9
mtupntL53vbMaQP3TBO+EmclFw0sl0WB+o+qfSw1nzdpU3Ri2GVp5kDpBJRBwtkdw/64BDbQRYqm
ceteN4E0k090tuR9I1A/8aJd5ZmCRhe2SnExOnvwJXTkTfCsw0CnTEz9DB6kCFwl1DxqLGl2Ej2f
JNmgtVvCXFieagC13VAxwduYQzSC1KyftEGqIdwmzoALbzxMk/11bQUVd4CWbXgbidZl2JD/y+bP
me+M0+fnPdVu2sfi6QzQc9mnUdouf6V+1jnj3gPMZQYNKUXGeqYvwmOTcpthSnNtEZktm1UuN3xU
tVu2QLNr9o67DOyank8xeBtZbs1g2KJ31LBBhLAam71OkO9WfABhvvndcxmAZqzJNChAlASH/rmW
Rx2WzGEYIhNEng+L2ZQqjhT1GNYrsBJ0SDSmlt2kmcDDtITLMeq8KSZNXhbUlbe9CmZTHcoUFbEL
4bYz7wUsf4hyL6XRGCXEEnklo7WPjBdUL0d3MOeYQ3nNq+sBcPAImRWaBL8WDe9dSM/8YOVNwBFA
RGKqh26L6Mbj/llOkXfNuMv2thqo9z2sospsci9Hr7d+7s5TsfWSeNbu18f2zD8iDXyWNf87dQ2n
9fR/TcP/9/FB3v6oH9Sbv3Qj/gViS/4cTn/rvyHxwABX/zPxYPNQifXhV9aB+f1n1kEc/UH3x2AX
wB2Tvhjr7idfceDvf2AybHD/YNgBA/Mvz6QDJ+ZDnPGgJlJKBplLA/aZdOAEf9CSNQq09MfQYov/
ia04V/i124bcDl8AMpsOIN9ln2qDja7IaJOjCT5Y+WWcxzvR9FdZtx5+GY4PT+27X4H6J02wp8sY
jjL8QHD6pyLk/4e581puHEn3/KvsC+AEvInY2AuAIEhKlC9VqW4QUhl47/H054fq2NMixBWje242
ZiZipnuqk5lI85m/meYKyZ55gsIvCFdFK+Jp8eYrMKqpT6mXvCPXgM2/RsOoBC03gN6IyJ12XBGL
1BEUnBvPrBHJh/MBj334FgkGMhA0TZxaLd0xESueDWlT026lP/td8jPQrNERqer9WD+oeojoXtC8
Yar11DbC8+cLshJlA7+yLLypAgNfbGqktRCXNODoNFIk8HxrjMBegNUrFdMuoRdsqGs8hlL1VEny
jkrbQ5nIBP3468AYHe+49a5FedxzfzV2qcH/Diu0P4Uxu/DR1q3YP7+RPfanSUybeK3xuZTZId5W
jQeeubP9aqLtV2/7OIxtGnUHylrf1LG1zbIKnDkej0GotguR1xup2tZhpzmi0L1QePg+5PnjHOS7
oqBaB1P0kq7LCtLx1y+F4rqQs6DqrFUThYXAg/p24wUyfotlNjV0NJBCVMC1JIVl7FRdom5Q5709
D+Lm82+56rH+NThCAXT5//LdPd1uYofhWYLuuJdSO8t1n3MkvHw+xPqYomQhLTLHWKGiEaeoy/zf
Yf9ABkbqggn3MhFF9qnZRRq1/kK/hEtfNd/B6DMOqLJFGw4SiblM9f04LWl8nIeNV1v1L0w6ymMD
kMkF9pdTzDFSLzFjjLOmNMCYO6COGNcXUDE6F9vJjbT8BOi2ItcfQCH+dfoTNKw60zQRai+hyHKd
wDF0axCogDqmadtSLRDgzgzT16iMBLvHp+clSDQV65rOvBa1pAwdcB/RLySJURK1jMJ0tEwZ9/Ok
DzuCtazc6prQfB9r/+hX1k1ZGdlRI3nzpKTfz/FcbkJVWsIJgsW+lDzAhrdgujoPPRlxMwTGbZ8U
2zGe/S9Ir0k2WOVrMGHKjp8BRKbu3Qmg+taXxuBJbcVFez4OqW+jrqP6xS3xm+FihIkZFWYAzlAb
FDbE8HpIhNSFFLBvKWaSDaBypxuBQ8VL+EqrI9mKVpC7gTq+qRnkEAnLYhPCtav3O0UeZFfpW+sa
53n38433x5XzHRzjz44AOQ7uEjqYzl4//RzggMy0z5oa9Aw4KDkOEzK4IXS4Gh6QBXbyIXpoQ4vA
czTHfIPfdeeh0KHuw0oRf6Fr+Nx1ynA7dHiuFuxsR50zw8PfHUNqelgO9mvHptfsoCY3QqEiEL6O
NX+zrAPi80oKvgcx6u5R3O14RLRNoFSAC0Xz9+fzPHfAFl4plk9sQHktQTcF4qjBn6i5QBrhSwoQ
/xjMzVPVpb8+H2iFYvprPXm6lcUwkbbm8lK+O2EDcnt10bW1V4ppssurGYSNOabCZHcit1YKVczt
m/QlZh/Ynw99bo4QsVTwomBRON6nQ4sKDbgS6yKvIY/9BdjlGOqj9OLP+SU7ofVzzxIi/IRngMm9
SsViNZI/N1qbin7pzblxp3VVaJep+hgQZlDSvIv88ufnMzuzqAs/F8bi4sCLx8/pzCSh9/MBxx1P
bCPVbWCcEQfbkaa3G7+UjmoiOW16iZN8ZjkZFFAaEomLAeUqyhDgp6VjNNReFijJxtLja3WgDi6r
Y37hw62hk8umWawHlmsRMU1Oyen8SC5MqwKz6slG+SuYKPoZVKEsjRYZ/YqNNoz7oWt/V2KTO02W
/Ph8dc9O9I+qw6IhgQPD6eh6ZfZGbbFvYKnRzNSOethuEXS7MMszmwY1EXUhiKDCyninw1hA91of
VVKvmGFmyXP+HNUpulkl8myp9FRKueV8PrE1OuqvdYU+gM6yRmFhLRYm0S3HqESoPLm1tK869C+5
bPZhZHH7TunDNI3hBpRcudeHQHZNuY5fzKZ0h1ZHME0f5n04kfte+FFn3uCF2kGmoCH1/yF61cFO
mXmwKJH44haOB+0Lc3otrR+U91PbmEcIRGJ3p1lyQ9/abC5EfWc/A5jOBWANp3Xty2n4SqzVgwWr
YYgfWgtnuGy6lvX8ZpKDtzid/pmDAyENexstfRg4JDUkSatjNOlCQL1cq1B9tQ5yVXyt4v7Cdz43
JViWPF6kWtTbV28YELMu9eehAsQSqlu17XNHFmo0kqTpWwCctbukG/IhA/kzqb9HXMvVB7A6xzqf
GLEofTf2hf62pD2wyfL+tdFKeXRrI6fCW5h0dIdmpxHKdXryQjvmJtXLnRVro4eQ42ufycdgqSzV
hjLuYiP69fluO3e2VQn5KJixSxK40huYIGCKed9VXiLEzwaw2UGpbrQ4vP/PhpFPz3bSdaGud33l
0dgVN7QHYFiNycYXh0s+lWfCRwiLf09otZ2KtLaimV6dF83zDxCNbtYLt9h9P7fZJTuas9fyn3cO
Pjz01T9///1bDosRX1kIQLGCVnSuXieA6u06kW4aUzuKZroXknQnRmrhGVrw8PmSLtfhKjADlgpG
21h4Kfz7dEmHMYoGsWSLZXKOgZpu9m9NNpbf/rNRVpdyAVFQDonMvMlEgZaO4BSkF5KOM483blwS
cF8ufpK31d4YLR8YZqWUCF2MR+y3X2hqPkhNfGeE/qNYZeC7LZACn8/r7LdDvYWVY1R0RVZ3Au4V
oA1LA0192Bke7rS4Nk8PVFbn/Whw+flR7Ih6I+3iPFX2vqQ+XfgBK1j4n3uP95x5gw8m8FzlOfE4
+aM8Zny/UvpeVCmeewnGUeizSkH2ZaySF7WMfrdymoNQlzIb7cXN5z/hjy7baguRK6MSA4cIHPia
MlJEbK+EjqdXaLXvzXX6C4bNQ5+Phl3TxbV7sEC0KdL7aqiVQwbfzUP52A0BJ7gjeeqGYkpy30x+
CO4sPwSNHjtF06fb0TIBYujjphqTZI+YpVPjEubUxXxjaX2wpWv02NRhcwVj7BkmH33+UbsaRyvx
WuxHNxXyNZ5BE8eRFNzk2kHYp1U+f+uiiJwuoDeeCw1Nar6YLszTRhek3I6AtthGmWDOoCSPQ5im
tE3Vu7I2UA8uwkNoaQM6WCjt4zN6RIqhvVZFFDbkOXK7Nnga+7QHaKscxnq8DsxI8ZKwqiDlmrGT
zXpPzyURNyq1BdXO58aNwyjdwiV41KNJ3k5CoO/9WbkNRwUYJIIWbpgM+Ys0W7ItFv5VldWD18xI
4zSmed2DCNtOIhAjvewo3oMesNWmlQ5JbQpLoeJ3phlvUQOAPZ/2WCpivtVYoJSLWrvqJPhECNX/
85cfojPKTMZiP8h/Pb1R/DiHsypOpdcOeezMwxzYYRDCrYzuAit+4E9dOIRn3mVkU1UTch06kGy2
0wEhmEEeDavSo4k+OWVqBk4Xiq4vJQdz7iNnaC/ZqnwoafEw4xYEhRAO/qJkvRpSrcN0Shq9IMgE
DlNpNDspfMWPBYZqSLZGrx1GOp7eJ5ZbWtp9lmW/yqK95qflx0AuVdsvw3QvWTGSatE43Wp0Kt9U
QVa2naQ3dmymdGk+P6ZrqsZyU5iL1xvkQySneKdPl2nCb22yLKw5mxJ9WKM8dKPQHuYsvDWVkiaH
CX3Dj+cYoVv5dy+Yj2o9XGL+nYkToEkTIcBA5cb6wN8eKsVoO6PgtcmcRdWX0FNzwtm4pAy6bLLV
nWQikcd9iPkOFYdV6qiADQRgNRZIymbf9VjbknBciLCXq/3DEFTU4eipi2X3aj2pVtCJrPvCSwb5
uRnqxgnzHIJLuKMuE9lL9KMHyr3RaM2FT3nuqYM4TMygadAYPzw6yLgB1RMLD7TBYWHZp6X/BELq
bgrzO62AtJjH/QUJwGVHf5itxiZe0glqRsshfBekJGZtzmIrMdsEGeTJnx+RDnaNCPC16g8XBju3
tDQSqAcv3Y4P1Y1uAk44wkb1Uk2/Q94wcdQucxJFvyoNWC+q8ahU+iMYsAuabOcWlu7FwshGuoh6
1ekkNWzGCkGVSm9B2kiNW8qA8lLgsHgkSq42ySlhWfL184P5JyNdLS1FSjzYgWZTIlu7GCc9EB+c
wRl1tpI90jXX8O8t7nHtTUnGAFGDSbfNMXsDlL6jvLTJk+RKmvSeHv3MshhW5VJUzbbBMM1OUCOw
SRtc0Vyh4Lqv4x+qWlILFBoXxfDGyXVFg1RcPxqJ9oao9ItRoslcztIXJek0m6b+zWwkQEIArNhm
Eb6WipzZVI0Dao3mFXUafIPVJNzEVhK6dVOBBjdqeZsllrDpo+rx8+WRl3P0YXkopZFEwlTGWXf1
UVJVL9FvQKG0yQimDEG15SUBKxvRrudCO2Dra2xLXzxMS3QQwj37Dnh8S3d6fhQRfW67sHGNIttr
cxG7+K+rLEalOnGkvugmSnpxEFnbYsGOf/7TzzxMiPOAvkH0RMWFYLkN350Z5IBAvNclr4SOtgPU
uNmmkYzoazMG12bJV+0q07xwds4kjRAFqbnzHuLqSWh4Omqajppcz1rh1YPabrsRH2g5pQJR8i5T
AilRz52zzAFK72/LNJIchFu4SuJcBN2rfEGd9W0c2me4u8BJxPk+hvdzGKu0wkjFEi4EC2depSVI
ULCqWmQd0Ss9/bXA0IPK6NTcE60FKxk/KbmPT22BZmUFDmP5y/xMYLpSWvY0YqoMP/pBuhTDMsrp
HpPAHdDBZNFoVa1v1DFevGvNIfeEKblKJ/FGFENIQbA6Q0xZJ+t6iAhhzeZSmvkxf0DpCykGlSIn
At7sldPpa/WIZU8fFV7alSi5SpZXhnOCL5gJCuWt9sNHdqk9at0R+N7nu/PDW7waepW6VE0khZmI
BrzcTjsArnuMmK6Hsr/whS8Msy6Jm72chmhFcQis/oj7F8XVxpOLS/WmDw/+MhsUhpDX4xMiyXS6
kAHs806B4OANo1rvfb0qrlJJvcTCPP+9QMYvLXMQ8vIq8JNns4M9HyOcPyZbuVUfQ1290aPwrbes
uy7IQpum1lUFX0fuTPfzD3Z+8EW3ANI5cefa1KzEJ5RkIGDwUjjknXLf+fHPCZKLPZWvVVvtAwDq
jlk/wQXbXxj7Q565rO+7sVcTjwUhQpeZsYOo22pW6tb60qkl6Zt0fLz6p0qNv42m8DQ25TUeFv/0
Kl2GR0OdviUVVroeq8+bGyMSb1bu9eZbOMlgXYKroboFPLpDJOvCYMtcTm6D1WCrmsgsAKFJBiP3
MqC2vSnbet9tANJStb7kbXFpqNW29UFhw7E0c68Rc/wgMyfg9pP6B1DNzudf8PxIqOjxLEjIfaxu
GkXtykrHnNHrgMi5pa4jkYaHOansPN2gU9P/m0Vc6rKcyMXub/UMZXQkIfAys8nCUyKSk8Cu+7Tc
Qn1AlHJU0gs79Oz83o232iHGkPSdnPHRIKTcGdJwbOpqX5kQgOV29y+WknsGNiER8Yc+SjxRHYbs
hEpBBBKgNNUbqymcOs1A1iWXmukfYtJlM9JXoHiNlxHqPac7vxFwiUUFjnlNSJPpOnBO8IWd1bpN
Ne/jFDyCoHz5fIIfX2U699QD9T8tdFTNVydArUVBbP3l42HxglGxgNFb+NZWwN6Cci+o2XUVVpEd
LOj/1nhM+0vGEmdejZMfsDoXnVqqg4gEp1dFwG5SfafSoUjN4eHziZ55NdgyZHCLGSzh9yr6SCt9
RpuKxW0kKTwQm1d2kHSXtiaAq483CkVCk7iMSBBhgmXzvosEG4RjgiIhhtVl4TskWf9BjTN9S0Tg
pE3uNoMY3k/liIaJMv2YypjmLSW/TSLjUQnG9DERqt9A/io7MuXeM8y4xqad+lpalY+JKOtbY653
k9xcVYVyjEf5fsrLwo4jfdz3Uthvh0gTbFxyBruDDQfxxoJRLZdfqE811xPWJB5qKuM2qHP1ygdG
uEBeOiAQiFrkWDCzz2mW4xlbQivwmj4zfxe9GOzqNNSuC4wg+1y46zslu0oYaQND13KsQTxInWLi
Oqug9JG0235h58y54A69lex68JdebjD7JJt/lm2i3lS++i2gvrUZ6fku3CLbyNreM1XhixKn6TUf
6TvW2eNjS3bsFFYw27JSzrsRVrE9T74BvaXIbVlLq/3QC91GENrCkav4qpvHHf7RqW1lAukKpP77
MFZNr8sN/1ZVMwksvpTaiQ7GQtXImnSpXWwUYZb54kvZdE+D4Au2ksu3hi/tE6mcSnp7sratm1IH
byAbLwi/Qd/VsG3IUKun4CdMxykRh02YzP596Gu9A3WzPtAsNx0YfWhd1yJYy6V4OIRJ8kuYleqg
y1N5I8Kyppjo21MX1K4VtxroVjm+NrWgwMBO3ddiiG+s3or7AVVJSVDo/WTpsI9UqXdzRXpUpuDV
zxAzi4fHSFKGA3YKGTJrdeG0ZvIjV9Pypp/rN9LsmWlbG4X6uW2pc+spShq7KHLvBrAFrgogjDcQ
FvAC9NmhrJLYcizh1W06Fvw0ZAonxQV4rG1oGys7FKtuqbzz7Qa/D71obA177grt21QiAQMlOe6u
AOeMtW0qPuJ3mHU5sVwMblaHB3Qsmi8SIBdkIyq4DkYme1IW6BsDe+6D2jUjVAuESZ0Ym7E4KL4V
ZpNuAyVOnMEchnsAxT7ZodLthcY/lvokfh2EQEN8J0juar9UBKgqsWE31mijR+Jf66agbnxVHb5r
2Kh6OQuPlDwoAGWLprpY7fpREo66WiU15eNay23Jn+BgIF5poNUGUbG57zCo94wZODj5WOJA7EKI
Uahy2JBleZXRqtgjbOHixIzSTlHo/PHi2RDbnZQNxauGas/ej7UH8ujkmd6mKNs9CMh91evta6iU
2FSjb+nb+dQMv7QwlFU7VYe+OlhyhXiWMAmxk8TdUzRJO4OCBUIvodP6o4vhooOrLxprYasfRll7
McJRuqpECdxdmRr2YBgz7r9y7QyBsO1gDtuz0pEhV01Xb6SOjM0uJj918tnqvRTWNVeKMAzXchC8
tuKgu37L+5opWqxs5DqYb9sSeJmH7ynwQtKeGyNDeKBUEDKwIU80AQTDWQYNX1D2NIN6dkqYBsgF
BJXsCUY3xE5Zj4boGnFR3gpC3h+NzOoPjcSZ2UoxiOxMF5pH/HukPe5VKlSsTI1+jIV/a4Rm48A1
1t2iVyOnx0biXujpGdtDwU02Ac++9uNh3w/NDfDvwfGr/KeG0LPmlGEUuGVlzbUjoA9f2X7q63up
0YLGgzA13Gi59pAseoctGbRFFeYqSUII2aWv4i88OmKi3iZdfAdU8X6Q1G3ol1/LOv5ZT6Vgw76+
0tL0xgxEpCSGgwopwjYiHQqyEYZOV0tfBWjVcKqBYHRmTCU5TQ8TMBtvboorU0/vZxGlY8Slcndu
hHRD/vFNlw1swXK93Sai9NXQeDGqhYmLuvwdjDpYrX0neWPY3lGz+5mZ7IuxmYZNPwR7KVQHhyfn
GVlYH4lt4zcDdU4KlK2t+iu/jL7k2K0Oyte+nUFi1t3XRs++hiI5eQ/92RPE8mGw2kfYakchyxM7
aYtrMzLcQVABPVUPfau+qQZ4oEEfXH+eaEpHu4CVkSbrXmh9jtiz1dWNLeiimxb51jS7Y64HB8PM
NVuyBhjs1KI2U0UhVa9xsso1x2+zX3HPAlrPYWE5VWl9yfMId2V9X6jhbz9GgTlrjkEaXoVa50Ks
/CWm+Zce+9NwkIYDdthLsZQoXgc0FiuPhiRc8fo7EknpFGkexXN0fl6gDaUc8/BrjwyBkhjI0wxx
5QxJficr887SuQvGIM0fBImTnszZs9JP9gAZTtKKW3rFjt63Gq0o4UfY+z23a3CjStlGjaQXQW3u
VZRk9twzdmea3zlT35N+cgwDutQo5W8WBb8gzK7Euja9wHrQfX0rSKP5mhXJsc30Yw090ol7tuNQ
C7spVQ+tr0k7hb8wKn5xFwdhuqlUDdaqCFFQ692IgARGXBtv1ElvHdWcPbVqHpJ8/DWgXXeo6N23
B8TgYYh7od5HzbcpHPvoXsvUvC7u/cIYQxeMpL4NomQ+UMH8/XkYdi6zXYDtUHjQAyTwWyUL/ugb
nTBRKYvlGicOLOkGcH7mizzc4kN6Cxr3OVCHXWdGl3LqDzU6yudsEYl+BFAZulankVmVowXGNiq8
pqkdKzR3aYv2ifBYpMMN3oZ3SinsfZGOKlo0fMpfUE4PU23ct5JxNTev6PBu2kuIgI/BLyhdne1G
UWhJL1Yh/6AWQhCYHe7oPr7AMiKsWY4psbb9fNU/BqVIqdA0s8DyofK+RkolUKItv08xSJJhpEey
LcCTG+eHHhqViGxGUV0qiH6cmAh6BoNc9PJIKdfao6oYVnq7VE8GTd+bUu8QbB8RX9l8PrEzqeDS
7YIJSgdSUdYV0DCOxIXlXnh90x3QDPGyUAANWW/hYl7Ics/t3CUxI/hBEl7S117jaqFjw4JkgIeY
GQGAv9WnVzl/XgQlHJhUNIUUPFQpLZfmpb7nhy7JkqT9PfQaHongAlogLauJnO9VENE/sNLl6S/3
AzTnGVorfVDj0KvmP0+1TwZenRnECgR8Z8LCU3zrSarR8czLbVflN/L4z5y1yM3+zJHqAdACEyjo
qu00zloyljllJyEn1VSke1IUpzC7C6K4Z24BTZMkvLlpj5o0Y05vAaRGJX2mve91Q2fr1lc5HWg5
KTuohG4iGBegKuc2DerV0HKApi+SjasDLuqdIWN4yTmYmgPSgoes6IVdbSZvc11SQmR5sQRUvgRV
eNCNSzjQM6eQQelcm4vIEp7qp5NNwhRLo6zg880ZHYF2SpDR0SOn7nC0/fwkfrxixMXfiKAVaSX6
zssWfpf3TiXyBGNdFR6qndpVqWWIrmdyT/NhiHaJBohrbubRNedWv9A2OpPZvxtZEleZfSnk3A0G
kzQac790D31kHT+f3JlrZqkB8RnRFwR7tPqKwYyR1xxx/rSpvcr1nancKKQTmq5cGOjM7gRcBLIG
l0YZn8Zlru9WMdOtGlt67hgzqb/J1UM9JT9h8LlVg810o1843ee2h0WGgQUIDzKmfKejzfg418ni
DUvLzKkRGaoLRDnHS6t35gMt+SEeGoaKGL65OnJ1lM4obXDkgCR8x8bTRQ/u/vMPdHYIWgIU62Fn
cVmezmRM81lEcYLOYTQd9SyrbLk1n/6zMZZN8u7bBPKI1KTFBRVnmkPb0W7xjfx8iDMfBLFsLkCU
F0E2/2mQvhsC1MtQUs7IvdYSn80i+tmjAhKK0794nfnnL3xAElUww6vl6kczG0WdcXIDcbssfusV
dNxBjf+r+fw9zmrJDDXoK62ktgdUR7DnpN8MpvlUUdH/fN3Of/6/x1mO1bt1E4ZJAYPHfKD43YsG
coaov1x4/8+OgRjrHz4VgsmrNesmvdYtf3mfDN/tfAxmkYH5F9MA12RRQDS4bFa12NKckOAumAau
Doe4za/7Xt19PsSZm4xSI6AOaIQac1ldlmJvgU60KPcWc/pb9bvjlIVvVZNdz9aldv7ZBTPozxHW
Ylqz7tNJtZ/qfP7cGxfZjXBmSv0/xqoQ04OOwaCHj49C7fIb3n14ySoSZFr03AOHdIM3DaR8s9+q
VeSIsXkBBXRuPkvwB6XOgMZhrB5THfdIzSpExmrF+7l5CPxLN8y5449rJNc+/N0zWvlSXeh4JfBx
pux6ySoLP6HEGF3AvpwbBgiKBf4FndmPnkYASMwAvQtPMWJbRUEPSyNHV+oLbSj5TNTKc2kQndM9
QdB2dSpnauGmj2CaRxH6tpioJmJyJRl2WVYbo9S2QgwCzTI2ba3tNco5SIt7Q/OS4Pqe69i4VrmT
/EDblRhittUKCT7Z8pKi3BAPH/JBfcyL2RWMZFcrnS0pN72mXXggzzzHJzNYvftN2IAEsJTcS1uF
6vJbq8peLBZHWa1dVa69z8/m2dEQfFYgVPJ91jlTYHViZJRs5gjPQHG+RSsAOj/SEsXvyLrUJDy3
CYg0/mew1dWMTzYvacRgIhodvAd22Bm2oX/9N1PCk2cJDEFRriIM7MLaxhxZwBEnKQ6MM4qhF4B7
L4ntdePC/Xl+Tn+PtjqhfU/NuUR2zkN2Zmsok6cJz6F8Idw8Pwg4DnlBx6FNf3rl+L2BXF0JjMUU
JlfI70ULKZS6ujCVc/c0Efv/jLLslXcXW9ojZ2LoMm25GEUb62puR9uk1Cup/+F0Vlu8BBzdTwoD
9UqxMbMfqfyiVfKFq+DszgappGA1J1L8XyUHvHV4DqIBRxyAL+vwW9ErD1vCDeUuR6isC0nX2bX7
e7Q1lwbsQtQ1A6MFauOOqAmhBWNPNPfD7h+DT5ea0vKaAhOhr7jeDHolloqoT2wGESe1YthmpnFh
7c7ut3dDrHZC0wWm2AsjOwE3U6rK2EltQuVf7TcIuwSfPG5g/E/3G/2cyKe7kZOnHrVQhLmBM4pI
VnyJBHn24/DAmTw9i/fzajqBOhmI6/KKtrTcRkN3JwmNYjm31ezp87vn40jU1iSy3wWXh5HfsrDv
jlAul5YYR4Q6qLttFaXaNw0dkqq7jUm8Px/q40vHUNDFgIorf5i6p0P1chlKHZQ3zxeMrVlNz8Af
vFAKb4Qk9DBWp12bx+2FQT9uDAalxqaLIkBdsDKngyaopekZOkd0LmZXxNqnSG+y5pJj+8ejyyga
75FOoXKhW56OYqHbPiNAycaIZxdKCQ3AzE3Er1EvU1XQL3yzs3MibaYiCiP4A3K9glSmBRXnqRWS
jQTRJBXoFw6j+/n3OjOMRDmNA0vtEFDialJ0IdMkjKeMQAtpr0K4ZuZ21eUXLqLlH3OKLqLeTu9M
1aANgSJbfsa7HSjOIHyjxMy8oBERTjJLsX0yYz2+hBI/Nx34ZIaFlQsk0HUVNMh7HNAsdCyyQn1E
sn0jDdod5JZ/HAAv8Hq8H5Y8HnzK6o6Q5iRVUkPJQJAmtWNqYCQjQbvwHp3ZbxquL/xHBSNNIHS6
ZmhK4hDWzpknW5OrITmdidY16niujAYLljRvn++ES8Ot5kRqPeDuKWZeNUxbWhK3GOPZSxfAWsTx
iublXwyH4gj6PRSrAYmczi4PC1Hu9Z7hytpBYcfDWcALc8VOI9OO6Q1+PtyZewnICzegDjOCfH8V
fuFAFQ61mGXeMGcolAWvGLS4wPscQ7uJpmnXTcZOCC4F/mcu3pNR5dNJdnqZzKj1ZR5oBHQWZ1Bu
I8qVaKdn+l8H+R+pS/1n0lEnKlTnhar+P1SX0rhq/t/qUnDm2tf/9RD9eH2vMLX8mf+rMCX/F5UM
iM2ILcBwhjzzt8KU8V/wKnWNhJ0E4L3AlPRf/AFQCXB5uGlon/6PwJSG9BSxHWT/hW9k0MX6P//7
xFimWf3v98pPf9hJ729NsmtqExqMK7QSSIRXEYKQzR0WpVayHQoeCJvop3URwa8PAozcwrHQ5NxU
YSrf1MB2XUHQww0AASA7iGG/JaB0LpzZDxA5aiXILWk0mVBewm97dY3PuD6pSW8aLp7N0lPYmMq+
1htrE0rlcJejyO71emRdFwsqqEIO/GsuG+J9HtXz07uvePfXGrxfGtCbHJ2TtaFtujyP1IcwJSf4
PD1a6LemTVi1aK+i5WDPZoak/dgX+3wKpCtZsn6GdTo6Y42xomNi5eiNY9FcmWFvuKD8xetZy6U7
DUCEM82K8k32Bc2raoSg5kgCgpSn2y5skcyNIGoeWyMYtw3QGsgX4kOltT98RKTdIu27azWJzSMA
z/CmaCbxQCrTOg2dadMu6qi+a2CcPRhhQaMoM7QrqyvRtQNKBccGGtBvZVR1L0s6/ypFwfMIPNFw
ii5dfNcaDyZC4URC1nmDov5A7g5vjyL5zg8Bc6SF00+wCjkcCwFQSaMqTmAED2qaXo1WoD6n6Ehu
IyUbXxNJDbdjeJOmIFcqUflhCMmLHos3Q1h+GXA13lZ0ZB05j474OaXfzJgrOS2l8B5gbmgbIPFR
6Za06xonL1uUqskdmro5zpU2b5TBH7dJqDVf8iFHg9LKm32TFPA4U0nZ46qGv8WoTojWy2UCwkG5
RWVW/QFqKXI1zAuAPcU/ssocSxITQbz1O2EAUBIDWSsUPwTtJk6/8jkAW5WJYWoXfSLjwao1nWOE
6F2+pkMVpQf0Ta4FKYz8XW1J+HjMBDLFDr8q0RH651ITv+kGn68MKsvOwkYHhZG9CVN9UJrwN31b
aMRh6/KshzbQM3EXIMICdKyo8Rxv9N0EqHcz6ukPy/Qp1UgYTVjFsC+nccLlQGuPuaq0XqdFpd1P
KhY02nAlxlb4RY7MBJedVsBABzZDP0OhLZQ31Be3zSiJewB02YYiJ6RARU6fDJA2NtzZ6zANy51Q
Tj9joGAupXAIEQPKTrIwiKjuh7+kuNwVU/4NUyIJcJrf7lBSRlw0iVvUsrVHZDM7W00x+RXwFoFs
mDnpYNwq4JBSWzDNai+2oujSaXzwu1oebLrlDjI34h3q49O47UzfAmWmq3eBH0y7ae6sL5Im80kr
TGvmUhQiu2r86OCjLntb6Ml4FykYezrmZJRXNEj1uzzN++scCNmykyHmuCXwaM3pZPRGN52ApYlj
NUN4tTjAb7DeGDY5gpewirvpNRLF5F6odE/Qlj04J6pgHJH9R+J7MBLdv9Ktvgxvi55WtBOBkKJU
hqK6PNs+Vi6jPcI+Me2wRIDzXiy0cd7hLjIV2FCO/Bx1KFMAYWZyi732qAXJt3wu9lqcPYlRqW1a
9HjpKXe+g1ciOrAzDLJZm0X+r2F5UNRBe5jiGclLbKe2coWnhC1UdemohfyKe4r0yoUH9k7DKcT2
M7BwPWwYxJ2TSfueqb7wS8Rw8N4yO/FJ6GHHKn4Gn8H3jeqnUCB7XMhJtRXQbLPTeurtWixDBMKH
2q7GUd4ZQ4MuhikCofOjcGOk7ewpQ5p1jjaG0c604vkr0K/OHkax+TJFuuWZVr+TpWbYyUNk/E5a
no+NKFFhLPK+egzzpqUT2mcYG9UlSsZzKQEEiYEy9oTaCV5XZb+JNGoHuVhQwarA+2gTG62W6wG/
En1MHnJ2GHca2/UuGzVctxNgW/bch1G+7TQh3mMj7CfPszXo5lOMN6HpgQmt29k2kZEvf80mZhsA
/mLJv4lUNd5aVkOhNG5j3aVMiGUVktzaERtNy8lA6+rPBmLhT//N3nk0x41lbfqvdMweCgAXdjET
8SGRjjZJpmi0QZAywIW98ObXzwN2qT5J1dXVPYuJmYiuRUWpKDKTyGvOec9rIre8MucILhpd+8mz
x4Ys3Tj1SGK2jOfZXLaSWIEREX3Tfx5zElcRXIhjKsoR834dYzEDtm2lfCW4sdIxTCd73KZ9a2w8
3CeOQrlUa2WfFqz2qdrVfjRd9JFYypVjZ5zXDIgoqAciQgJs/8H29GaaTrEdfxJT5JebZvYWzoky
uqozN/8I/IM0H7NsU2xKwuc/z679QFw7COCCVeoJy9LpxJKZTi5i2yv8ehPceMtEa7Ztq4zzOrs8
a5K/5Hu5fRwjGDz1wIGhx7TV2K73D4nXjAdA9eIhnov8wXS0E/t9PCY8/+ve6pnXLZHeXMe2G29l
qxnbmDN3M8I2PsiiL/gQS+rjqpf7qRlY4MNS3DvOMISiFlYZpLnrXfmpOKpR6DIQWL2dm6UWLzNE
g35TTBjdPshVbNgZc7yLqyHFRLnu4IkmldfokOssde0mlvOkOIemwOmr9Bqv3WKjxTk5CKVrYx/W
FfEQ1j1hP/xXvR+bpCDdI0OWVqnsTpTE+7lksvSQrhvnjoGk0ZOIojUEJNSlt41rtdyWTu1CAbfE
3nAwSd8S+ZPfa2W8NT2VfbSrwo4P9lxxDAxTdy5m92qyBrFjEerHWXqY5y5DsfVzI2K/DGOF+nTs
+/NM2NQpTpvlrhwqgfG30PeFky9XhaG0R6Tm+YYciT3B2x07OLIvjHEZMaDL6pd8wUR6jirxYnbV
uMGO2z9UEamKcZaU57ZJ65e41p1rVGrqNOMfd5Nqjb9zYgu+3jz5PFP2XUw+4W7m2pBwcgXRRlgr
uDhhQiiMUsGpJdNnZnTZPd4xcJr0sdnGSxNdLpnXPegmqTUbp9fJJVC5Jo4JwWJQr9N+hAzmtnVA
R6pe/HYinGysz3qZEvBl4Zxdr4EQbAaPeGuTq05Lq+Q0ZBSp8InbejfpMj/MYxJ/dIxygGNdms6d
aOp+DJZ8Lp5S/EIg2OeFfWEnJPAMpPfBX3Ur7n6n85rQQdsbcaEmzYXdkpIdila0XwhKikMinLa1
22Q7S0ujU7NY3m5UdrsxDFHeES2hrsktNb8kCHL18H0PmkvOYklKB5dACxbz3CULSVZSv0wjjJ29
eNYPZl4TeFIbE3SlIb+YpK9e3g+IWMr+KiV49mVZ43rzzo9ulFEXggpOZ6dFWSmPs6El1oaVVW0j
nTFykA6EnV4so+ita73KzXPTFdi6D9I8531rSRnwZCc/9FNPdA9RnXdf5DBwFDjOyDHjddMJA55W
fkwQyrZUIglW0gRgstcEOruw8BoWPN7kEzaAEVWdU5rT6f1ars0Wm7ahrf1vZRL7Vz408S9lq/t9
FQhcpc9ZqvNsjbHSIZk3jYHVv2sMcGHrLio3GPil066I4/nUtFjRw9wan8FxkGRion8iKgXaDIxW
jBJFp15EtbTXkW8MUCtrazq9/08qDRZkagv+7UA8F+yWUb1gHtIMYdXbntwAavELVBZkaRTcVAvJ
pJzPiV1k3xyRWUfoC3yb5UD394oYY5lxMqYTXh/qBTq+esb0mvXpuymKYqNz+JIzqBcy6/TTQOW/
V1PNi8vcqzddX/tG0BILpz0UQzFeNtWA9YilczDhms3/9aw+PvkpJgbvj58AN//Wsuu/tyr/VmP+
j7vpnxru/58cndeB75/33Nv8bw+v+fBKKNmPTff6Td+bbvcDimOATbBoAQ9mlQb9Zuvs6x9gpNHW
oWddAeQf227rA33najyEWH/l6Yjf225DfFgXOTo/fdXD0gz+0mb/s7YbC6FfekuCkinhiX2wTd2G
Nrb2nj+gla61TCS+OfYuHaJzz+DrIZu06tVsnOXQkbOV7/TI7ra9r9hRbbMeuQNRZ1eNUTSnLq6I
15RebgadtW6I1tQGhcWVPb9URjtfkiLCVob5Pd3GnhslGx23DHxRuikspVFSZefyU+SI8r51xILg
LKmMO4RBNJ++kV2qqkgObhwjfLHNyQmKCQMAF75ZWFSu+9Z0fhqaNhFBaLgHJ92SZN9s+5UzyShD
F0+J1IRLg5LNz2Xako6YJY5+nUQthgj1Umh3KdECd4VR2F+ULGsrJFjHVEHf1njq9Y20sAUezJrk
GquNEU4seXUQOW3MJuL3cMPcli4xfezbLqgL01GBgdT8panc5WoyjWxXQ174JDuAlA1BZ5g25ZZV
oeeYycZRY2y9ZoU9X0Q5cfG5V46faAciP1CtIFa6sMIU/X8wt576opX5AleH5BneklolTHwABfL1
uLvNTdHwq0/i2mDQmm6xj9AvEHrvy7G7oIpwwsXxvumx3Z1jsyCaoGO6TXu2zDHXnIm9LN4MxbWR
a+lNqYqTher2C3YJE+oiQs8WJpEVhx9ijxhTFy3XP8bctRHT/L56JTldRx0y+MmhK/EV0+fuecpq
RSFdaoe8yFTQKVLRunZswig1XwqLBOMQ7wSN41O7iezV12kYBlJAiJnGYA64oE6Nj5nR3LT0bddN
1AvYAr71aWiSTwgzlk1na9KlXo7bS5csrDgYcjy76xHhaU0NK6S6oHMoyQoou2tKh+vZ6W/i1Z/B
zQrL2RTe1PJQIBHgeo6nKoEC81201iJZiaHVqpo7M//IPtsdlmL2TBLz3laIJVhAnve0LIYAB0op
v9R8XpIq3iGCV4dOdNESFKWHzZQwEeiR2TVt46aj004TGzFZnj4MeKrsJ8/exMQxBWQO5ttClN+c
ERWLNpnDNiaw76tt4H4xtf1rUxLDSJbn82jOd3mFtYdOOFBQGsAxa7pZlWopFIv+kzMVioaQeJ3S
EG+10xQbK3HMODAxdXBboKCapphQW087pHk/H7EjxSA4Ue2u9NsmHJHXTZ1/10YZfz81ynNW+1+B
QmhzK7PYEiRzUnaXhRW1QVC1rFPN0OIFy0E8fpeOQe+m0FxrCODMa1tlGdOBLAf5qfJ1/bmxzGUX
m+NI/UZ60j5zzIyW3byriM7bKC9lDN0ZcmtO+njbWWBTeeE8zlzVRJlO4g1qjmMHg9GKZ9pEmwUU
NT2G6F6mNnVJTgjtlEO3ZBqnprfZTZlmsVZnQVRFhc+JhoNihz31xqjR6TXOPGwWTzMvYnzdt1lk
5UGqegtGt+nfu4AEAZFmxraZLR9QqiENjFSaHSleVYxQxNGigEbSfzSnFYrx1MwBpC/DdiIQW4QC
D+SzhRLRDpdaevGNPiJutWZAf01I0YYA8PcWsZfMhtyoO9Fpo/aq6/YJdU/0MM3zaJ1wU0DyYyB1
SjT5llkQYkZ9zsjOHadTnqfOAwxROw3FSEmSycRJw9hAIrYQ6/EQKz86d4O7HKysoyVuujbMLBe/
LF21YcqpsYPpLjfFDGAHKpYhfZjg7uLfkTpo82Dul3PpY1iTTrcDdclVNeVq3tQ5VTlfLnH9RG4U
KAfvo4XUkAuw1Ok0pymq85Ti46vdrzsMr4BXUgq5M/ypjL71Pq3IKYq9+qnBg5Ad7Cjnoazd1rjK
XbJT/mIQYvzxchPcsDpURxOXKHe9RX+83EyEH7NNpOBuSLDwjgnPqJ1+q3fZRSHNCycue+r2DNmW
R3foYpSqsh5jGQwWqvopKxkGOd7Snn6oEP4BnvtOT/sRzrXXGSQzd9vAkJ2b95d3JVLYYAmCpF2v
JWJDfsmTnY+PSzU6gSIDEEXvcjYWuuu+/CxYjEGdVy1qVe2cSecGCJ+SvEopLVdxul/5oWUXRaBD
fRVI1Clv+2+wv5cAQeLFunj++dt/dxz89e0bsJSZCuLxBWX154fqNMT5xZHF26e93vtQ2GG5XxPP
+OoRS0tCbXR2/IpA0XYihVnuydK0wJumQEz1FvfSPbEpxQGpzl8Y4/xhqMdjXUUEK+nYsV0CL376
sC3N8f0O7tPOzRXhywqvrqQQQWfTLMdQDgjsPbw/iv9r5e5PRfGfDbTWd/N7Ygq13W/vLnztXn/6
A0J82c13/ddmvv/a9nn3vSxc/+a/+sW/fX3/KedZff2f/+Nz1Zfd+tNiWZU/lrcrzf/Pa+J9/9p9
LV7zn8ZQ67d8r4g9RkpUPLhaUuBCRKfk/F4Rm2vQCSSelbnBOHj90vekE/cDIhH0TKuKA1HFOiL+
nnQiPmAJDHPWhlrCeBUfpu+/+2/b8Z+VxNg6s1B+WOBYysGxIr+O9wYbGyXFzwspG4sM4W+ZoaKb
5LZ8v+7Wi49i4qRL4ny69VLM0vibt16Tuttoq1XlHSK3Q5rOTWiulyr+3nEAuWY+RnYWH83M5fb1
uIcj2CEjqacEfcUYguB2/2YueOLPlqL0nMdPVUpqZbwiwaXdo7u0KEE0194wXL7LvOG5LEAf/Wh8
ZRKFuDajdHInb9jW85xszLH+ZlOowthwkqATzmbB7HJPzgGxJUjMLORiSdD2M97CXlsFfQL/J2jf
KxdjLWJKuEe7btTP8VrgCOmKMF+Lns6v9S7MY6uUJFig26Slzj7PHf6YM6HRO77sXJvDNN+plIDo
QOB7fojW6857r7nGiCMJZ84bVxk301qYeWuJZlGrDe9Fm4fTIsmIYAxrRSdG1V4CplLnlQSX7BPR
2J/qtRRs1qIwpTpUVIl6hNqZcFsHD3kt/obpFdWk8v2bKkZG3iNKj0EgTDrqvA0NvNiDbC1J5Vqc
jmuZmsUjngTy2mqbZWcVlv2RNPiPNu7xh3rU4+sy6YtjW3rma9WU5FnUc2eFkiv7Uz5iPlAai8k8
IxvaC3vKXxBNz19st26vpJU7R4TN83NVa+2bWdWv+jKX1lq9J13gitrW8TkjgY2xec/h6Prjwtxn
dDfp1MjjaGv+LXovriy7qi9IftcCiD/1mVhnuVFOqwUSyLVVZv68WFFx9DKjD4eUKY7Xjs4XCpue
WFQn+yIplKi/a+xT7hKnFNp1RyBld+gmswtGctgLoK9OS7e2nWQXC0nv9maYoqFhoog5KnRSklyn
uC4PZM6hfI68PEshEZjlfRJTiQSowhipjARSVwwEr5bYFleI5u9pOZHFD6vas3SB9pcEhKXxnpwx
v/E9/Fc1MW8KlT+ZHcFyhIc+UlS2oWjmBxBV64EJVXbpVklJW1VntEg9HrL9hoHCPD8pnDjq50HL
q2u7Ft6ha6iX7LJvnyZtlDtpSPcz0aqpCkHJlgenzSIufT7AOHbmJ51CeTeNRfeQ4h56VRR2dCYp
z9+nmlvilTnZ3qXZkCjWpzDLXbiR91nV5LdTK4tnMbNl877Sr1x9ScmS7+e0ujXnUWM9FELuCALT
nqoCyKYnUBzAjxaSvY+4OeEz1NI9o7rqAKJ3x8j2mx4N+mYeqzUh1ncDx+vzcDEMg+gU0V9IoPkg
SYrbPIqeM30KtcHVD9p4W1duH062lR2RKEh0CcVXwiYn/BpEuasHfVekGCcVOHKFotTIsgNS2Fil
NZ2NnOFGlG5atzG3ZRHv+pT0oEjGN2bafol00X3tkgbFn/QNppCWlWFMfmkZSaJ9zFrHS+RVE2t5
3t4oK5P2vI3Hdknnbcs4HaM9x45M2LHtqPpHyKGXC/39Z4Gv4heGus6zXZXOKWoT66KuiUVputOy
aEzK4o48emAuSvUlP9S1VRzU0jDAW73l7lJpf+46Bg/p5DsbE/+QMhn8bW4ZTMHiZHhsk0jclNo9
OUSzs4mIsAsxehyv+3qqiGZL0yvfy5KX1O+iW7JBhutIFvF1z/AbkhGedLuk0Zybom+7ettqYofD
89U0kroeuZde31TBNJVv5sxMUKedGNoSeyXVb0ySD5lNNQ8oxo2w9fU7e5mQ2JduONIwboRdZ5s2
naadltXZRVW/1FOykcIeghiF4CXm796pySO57RM13PppQZgbPfojc5EeyBqha4CHFOi1ka55ibDm
dzSAWVDpkzsFketCuDGqSm5xAwmXZvmcI7OaVAsSrItxOCrCI8FaEvFtcHGMzHvGwf0w361nJoQg
53qx3AHXSeOSz4vBuMOsTZaSUNe6Zk6HMuXsMKHD0MC49XKtPJSTPn0xCfndjS2DTz+ejYupkw+t
hTmvy9zxLByG9xUJJRtFARmiph5x2mziAx7r8Zb1qzaGRL0XlJ3+kDdadT+0gDtyqp91zcsvSRJ1
t6A+XzindlNNoDyeFgIrE7J23N4vyKxO6uWhM/xH/FLcXVkmO6qDDCea/CkmazyoLDpE6uQZ5vnc
nBBxsR6nqdvkDE2bJrqy8dz8BN+MdByU2IGIcn3nLOMem80yrKZuH5E1uU0Kn2bUQCVnZh+tfIj3
dTlI4mbqaedZmbdruSvPbhd/jKy64WMmqrHK3IdhXJ6XYcwehjatGReMwxWuIcXBGtpkU019suvx
IAmpQTAdtHDNwJoEC57qJp76m9an2TZq07v0U4VLKPbBR5iy82UCufZA8EuzYQABJoCfIY5iK9sA
jHgrZ9A3mI90w4OOikK78/QeUKSby41Io9ssMm6yFQao+paQXwuCuecOzaXpRBNzLA6mZuGk6jJQ
wGnZpb31vGA+Sla4Vtf3yYrUcwG1pp1aF2JIrCEJRAKgGJizoZItAzfdfdTyOKPH9QYzJJTe69aY
6PJ29qvb0jB3JuBIlpePHN12YDkmc+ehM7aT1PAub5IUo1kTEGmwnozOtPdjmxwm37823fqObHIM
z4f5WlQWFLo44QZ0rpEB7XDVDkucNUD8A5qdI/rhJsCyvNyAwuzSEWMj+cS1+grChNPKxEDAz+hx
WRbexKx0rhtqLQjJenfTLhHgZZQwcJ+PZSK3E24u7dB87lWcXMeDPz1oY3KiFL2X2C7tEnqkg5ZV
emi2GdlSgtvOCXOsOQLWPCeXF2Wf6yoxHrA/oi1Z67Qk7QOyXO2P9qiSEFLOHMaEzT6MJiwac/S/
2n5fXvdGyyEzWZ8npkS7anKbO63pBy6RqFN4uqRXqDt1Bum9NYxmQuz0LNNtn1N4b1WPA0MXVFUi
l+umic0+7Lypym4sqDr2ddYzTkkDYU+pe9T8bhwDqCSzdrTmJB2eCACW/ud5bgmyDv7TLv0r7RK5
P/+sX7qBsde8xv1P/dL793xvmEz6G6YDWL3CICUBkl7qezIk04VVAAenFPSeGQJd0feGyf5AK0zM
ESpcAAVvdS743jDpH1xs+xCH/x81TD+3S2j4nVXojrcHr0/b9Atzz80JPYJ80+6acqmDtrbtB6YK
3U5EZfYX1Oo/tPiMSnTcQ9a8N1rEXynPlSOUnUq/2a0JaHXR4V2b7TkXzxYD387V/t7f/0RS/JF5
98eX45EbpmU62DZjPP9rI6h0b8bvrNk5vThbkbcVNFaBNFJSPOb8eknzePfDJ/8PsKE/AFbrh8wn
TI4T3Jk/iKaHhsDkuecVEyD+zdjW22mot1Fe/pWu9Y8O97ySiXzAQSWPv/2vIJQN3SstvbnZ1XHU
HtbyDB8ZkHmIYPF8URlJdmm7bXeG+6K4YQcyjMYHftKnwVLPxezsy4rbIHBHf2Gg3dzqVqS2jhkd
Syqee7sv6r9Q+/7RVGFVLes+BtGsMZ4Q6/lHMC810X3kfpzvUq27hhN5NRftyY39GbHkRAiFPoQD
pupBMZBnDo1p3P7zz+aPwNf6BnCFZbOtaqZfPUqnmFa5yj3cFAxIEZuSM/Wy4s7a+VMXSlcrA4Ti
R9/QNh5RQeTXXWHAcjHF9quuj5dVPJEfrC+f8aL4K+//9Vf/AbFgB4JWePBLgVlxWf6VPCu9hPEC
maW7yMywRqLirnAZEozaur7UN+T/ouIQqolIDLTxS0LJJv4C1XS8XwngHEQwZTlTyIQkG/JXGXu6
YLwtpS93xdjH37QUAhgp8XYCd3e1SIOiUAXJShYrZV68aFFzjsaFUGs4KiWMyXHYDmrhuZkelLOV
fKavNDRssK2dcIdzv3LU+pWt5rFDQl9V5woi27wy2qZoZw7CO1u4WGrb2Bkt7m58KEaUJKlrbtM5
JREEd+ulv6IT55KMrEF/c1TnEvwucuPNK3OGXxFM28CYNf+FsO/uqeWfJ1hq+tsMOquoD5rFDUvh
LrQDcz2d0lIWJnBDNO9alYKX901BO+S0K9aglxjhFeWNO5L2HCQknpCbIvoE06w+qjdu22SvLWZZ
j01GdgfHUCa2kN6Wfdnl8w70WdujDK2mJ8AaI93PkT47F7Yz+PvJSrMjAehiDFbl6A2GYNV2ILP8
a8GLnQUeig4R0l5+ldTkmapM776ZM5PJIDO86CZvu4pRQ9tcYQ6nW4FFPJAd5HPNfpbDQuIBzW1+
JRq3+0ZG9HxwtMp/Kn0oeBBkteK5dJ3oBtO48dpwiXcYjNw85p3MCJ5V1hCSrQ6E0EHxyDYNIpmL
JOlQlA1WNR/KPKISbGGCwGEuegy2cgzAdXB5IsQSyrN+346eRYparIYNumHnyl9aHBTT3GzflEy0
27i31XxMCKQh3DsGaN+CqunWtpmcZdmQS0bsHM9yhRQs6CsXRa03RwSPil/S9jIqNFqTej7WjW1k
R8V1EkayS+wNBZO7Y0yXbYZa0XLhCFV4t6aUc3wwsamKwkFk9LM4+i0boBWjCWDCfrRiO9XDSLTT
q2nVlHfQVbHvyxrDd7bD0s3x9dLGWhrqaQqzNcvSuyizlA86VWjnuPKmjJZinYjXTO62fTaA2duL
B08RFq6Dowq2fxW+uq59N2mk6By9uB9hYMv8W+PO1levi8aYd8sALotceVh02NW17XWksq659cOg
yDbwTtEMPCDy+CMq8Wsixd0vi18+KOLHP7plkV1qud8fpMBbCMqcypmSNtZtpKYigN1KtuZS0/MN
ApJVHzl3sz8kR8YU5tbO/Di0cAY8QJWdNliWpZeJaw5B3lv23hNDQ1Yq1JzUTOmpFr/62NZx9UqQ
zJMG3Wljijk/5AqHmgKPz5Ay943MT2aqk5zC3JnhTRmVB/mg02Bpe4wVUm9UAQRQnvVs3VXDdEHE
iXs5WrVx0JKkD3PZNMe0ciwgKQwboNLe4LkltprZ30IduzLMSl0UPqzftJiOqd4Y2yXplsNieA9o
y6nEGaMFg0btXebarV6JLrCNONlObWcQougWx64i9pZkx3InwDGRufv9s+kQLFHW5skc028Q68yj
IWOCqSDcnzXdUMd08eXllGZvdbyM13oplm9TasiPBefmc+MWyRGHzCIcuvIOmzcHVLDgJC8av6Bl
pqdpeSahcju43EXqoM7riemMB42Na7HFiGhbgKHnRoUKnZ0MxyJ/smxdQKqTtybsibBVle8HtpN4
MtCzgqoNcl7YKON+lKQFB7An/TMtlxXCcYc9YIBD23Gcs6qK5oZuPbnPiGlwLfliZaZFaVSVl46d
uSXmC4v9VANO3EREelxKpxi2CD3qiyHp+rCSpExoY+UexTxeQX6YdmWVy5uykHejhDcROAsVJIPj
pmFHq/FmyOf+W6J5RC11st3r5kjuRTqpp77BzTQw4yXdO8qAChHnx6Ib442N2eEuVu0XWLzuhiDG
+tYgoKEMrUrX9nRi/bcOsNcPcj8FElvmJodiTFkRKDBXuFqPE4Syre5Ny5U1Of5dWfjzheF0Nf56
Vnrhpq54TDgs9jilY2nZKPPK6AhgcOvyc4Yi63Y0EP4xfFvotpZ7H5+3g6fRDvYVJGVTTIvYLL4l
r+qSSiV2hfWpWNT8nEMnv8jLyX9zmm76hHphIZTYhokrtUpcdZDNuTwl94oHZZ3kamGf6oqqME1l
d8ZlYdkZfTSC0OTIHlyRbgfQNWiY8XwcIaVtpKlj+WBG1XCIGZfuuqmttka6iCASyUuTxMRYtf0C
3tDM7Q1XMq2n9CsSQRr4tkXebj1pQnWbIn5+kix7KQtSW0T9NpTLxVAtr5lyMUWM0hyPzw7MzYve
Wo6nrVeU934rlr2ei5PozU2eJM1rgefiHltQfYN2vz0S47s1BtmclsS5Vcn4ULaTeVkr83Ms4EoO
Jgq2pFw9aKMMG2PD2LQYo8IGZohsp3kG86B+m/OxuW2iycfQDwgVY1ELEFgac7Qvs37cOpJ7O3fG
csPj/FTMSXICkUespjrtq+mm9zHmlLEP2V15Sb5VBncbgSryq1Mr49g1MtlJP/HvetQ24DLehKcm
I236986CGYuVaKArDqrccvpdOmM0BmvwDfC3f03MBCbDbLfTzZIpf5fgoAsyYTbWM9WGc7Owu5LN
YLJlDlOf5h+l1tVg795wVpAoCG9qxXnIvb5GddKfos7pFcFhVoMIyvFvmxi9Xc+bfiDMZvjkN5oE
cWkygl+BBuUlQgjjapwT/2XJFsfC/dJC8tFB3H1kJ8gjYwa45KB79dfM9lhCfmJ3z8uMLMbQxmkv
VRS7GHDguheoPjMIVhMWTEo5CGg8xtLBokTYUFNLSEFNJxXaAlgpnmvgZuqjG8Uevi42am7MWzux
q5MG9xMAsGiqx8jRJj1U9mTWhwVL8DqYaynPlUyXIYDID5mrVU76KIoSg3QY3+23tu/R0IzahPZG
ZJ6sgsZu1TmvF2o9xFAoXMo+tJecU0hpxlUhautG1ktlXWQidqOLqkhJgXeKxr4mMz394uReHm/J
4xTH1unEFWbF3kHFVnfvzwU2GZL7+SnlDNi0Vlc+TH21FYU1XarEsprA0buSI0uPXuYMH62iiMZL
pl/jYYRzcC2ZGL2BhlFhBnZb+p9mNXrf8qKe9qzy5W504+hQYnJshKqtxR6iG1xO9r2xw1509oMm
y1343uUigcnzJd56czafUjN2hnvpe3MS9lIvuAIdcq/dTvBjW8JRp971FeOAgshCqhy16U0OmapL
iUvHYZzoFVVOz8aI5kuvezvxw6jrdBE0aUJRm+ANVXzMyfr87NJafQVVmh/IPkcB1+Wqwd1xjdm2
pzhTeAPr+psEYE0ZdejVQx2XOWRpyILgwH4/2xvODW7hufL5LKO5uq9zFsR+Btu96eoJiLIuphx4
biy3ppG0z1pi+s8tPzvZGrpThE6XD3cGPcKFrJLuvpSLts/nvLtyR2gzLQQXSUG91MCi+jA9qhkl
AkVVjz0rFKXJBkH2q+poCeLwqDsXsWyKaBqcx1zaFGLE6Vyb78ILuIPO1nuXY/DRpjty7hFpDFUy
R4H7Lt7ghF+VHPJd1iEUo+qz3uZJ/ggpLT3O7yIQf/IRhBDU0z1m7yqRd8GIu2pHanOVkViromRc
tSXFqjIBhMT0JUZ2sKRdlAWTNNGjoH+6GZpVpCJy376M36UrtOL1w7LqWdJ3aYuxqlxMPxsP2dwf
an2mC1m1MNOqinFXfUwnlUQMs4pmnFU/Y3plEg6xXxFXjLpGrTqbRFuagOIhuc5WFU606nHisql3
0arR8Ve1jvl34c6q4fE81DxLgq7nPwDhvwQQ/gBErGyN31gYN68FLIz/avq3n6HB35kUjv/Bc2yL
9p/YLFCx1YjkN2DQ1T8AyYH64fa1OhiuX/oODJofiHeHXOFgawWquBoAfgcGzQ+W4QGteDjTEpAm
/i1ysbkSmX6EJYCV4GyQZwOABi7xqxeH5qXdjP6Slnk0ijtbhzmHbWl8GFECJ8eCo4clKItz72nx
hTHX/bK3SfjYKG3JzrJVw4UuyXWNG31bo/VM1xGRccuGUH1oUMVcNBV2Bw4t/j21YfkweK1X7UwH
nOPfX5h/Slr/kZ/zv26Hr03XN1//dv2q2r/t+vLLawd75p218zuL5++8nd//+P8GqWclz/05qee/
yriX+c+cnvU7foOoHfMDAgkbOwqq0hWI/m9OjyM+YAaMVwmENwI4IOT990qECYRJlP5uCg1GzXL7
fSV6sNwx2QFRZjHiTWf9O5wegyX900qEQY+3lsWaMICP+edn7HApBpgBCIvCCnVdaOvyKfbRSOFI
/bnyuzdPend9DXsyMTN10Q493BwLOvsPT+wfgLt/QDDZrOt+ZLSFkQZigF98IJggshtBN8KeTJjL
3hsuvLL42qbpedLaS5lqDK1SF91vWV0x9xn3f/H6v+LZ6+u7PGV2ODghF+fPT8GnLzTantausDxN
hkB4YsMIv75VhZ0wTNaXjiBADcsPIF1XV6H0ag1BbZuNuzEvGT8XwOFBXMe+gtWTJqFT92hYkZse
8lypKvzPtvuVS7fCpH++7c7J178Fr8lr8dr+SMBbv+m3necyHMJjDX8CH/vYn+4AT/8AFRLtCRnL
WKrAm/t955nuB1NgyI4d4Pu9sX7ptzvA1D/wY9h8GBK6sCld8e/sPPb9Txtv9WKCicMdsBpPoKD9
ecnZzdjOwrDV3k+GamOLkR6xcf43aWfW5LaN/e0v9LKK+3IrUWKru93tttvrDcpxYu47we3T/x96
5qJFacRy3twkU04GAggcHJzzW6rjm0W5crLWG/s/o7g6dw31Z9yozkcJLSlNY8QbPBRi33dA0wWc
UGTezQEdvanwuwJO8u0xr87MREzIZCENvAXPx5zLCAKFaVdBburlYWogpyoLuvr2KBf8nGVqhomk
OvJcSFKs7aEkj8tWihYfNi2vKbPFhWn7agTAplS9Lgf0XarVzuzi8JF8GC7DDDTn3gD5DN0AsPup
VuF47GSGvSjtZbBqRSmNjwmvHBnoFXWcXTS1yiPWsor+XmpWqAP8mabkgQKSC4fWNZ8rLc/u2hYe
xe3JLaF/tTsQ+6Eziboyt4NtrpDQQzl7UnoUnDG8Nt8ruh5OO7OIdEqPkf5JUiffTUPFmwFK4jFp
1P4Oq9PkOGmFLKChO8PGal9EaPS8SKTomcK5opWxMLLe9pjALUexC/Q/QCXZvjc1ffwWjz2UTrWc
cCD3Mh6uBghmpV/kEwvDx/nF3Gh0XW4sHQUHkxQNlS9YXqsobdFS6vsCzypHZMOX2G7zd3BGpo3L
aJnJ29yMi3iRZ0TCDqs4GlurmSpI6KvhEGa87bGncJFauVdthCgy6A4bq3pxOgk+SMhoBBsGwgbz
fFFNq9NhsxRRYIJffMhHntKdocORccvikzqOyt9a2PTJn55PRgVwZphc+PgRrDVvp8qoJ/ZNGIQo
24UYgozZvUzbfKNHfLGONN6wUTNYTj4bGOTzyYW609dap9VBjHrOPbXB9JC5nJ4uq90/ndHvoeAQ
OmRG6ASvopyovNQc26EOlK5NXiNhPrSK02wo5S+762xfMAjfCag1CkELvP98PkmBNL6RVFUQCw83
5G5M7/Ru7J+pQTfvMmk5fxq6HQAKi1QsbMblNbIKATGXl2dPI8qQ7oD/Svw4mwkMGaU/5EjhWiPg
z9tB5+J4MSAe15AFlmcOWdj5BPHBGObCdonbrh3ScUgEHT26P/9mFA+1BqAKKkf5fBQH4GduG04V
aDCKkLCV7UHTRP5vRmE+6MbzxMPcYDVK3LGimVmhGFCLw5QMf42asyUndpE8w58hU6DDjGwwaZ+3
+kQC6HDNrmQuJnUTrHYKGnMYBzWz9jnHp/oRnZj0rtZn0OeZjI+1jupAOaj2Rhy59uXQLoatykZB
xXj58zdUVR3BO0sXfDmg4dW+xSP9CEJebGzIC9LQMl0HJ1QDsUBTB9NyPkxcp7YLcJuURSxpbgdK
Oon6g54PH6e8f41qjHxjw9gZGLSHcX0SlfZ9DKl9hQ2YjVIDqO2Fzcavujp3Ahnrz5saMvH5jwLP
mApL06tgMuSrInTlaNbTVhp1bRBQBARpdi1X4RIb3iwweIHYVhsGoSKOC5TSF/R5wCfePhpXIiZP
MfKGpQqBOhWQpbejtK2blkk9VoFoCvVOplX8mhLV7sfWSTaC8/J/tQpmy0WOhiVLBhZqdfNMfAxa
8hLnlBIJDVHA3XBVq/ArPaEcOqZLDxqFp0adqo1JXh4aV1U14idvTnIbkBHnsxR2KGhClVVAka3/
lkiLZhpd4KCSbQUgO7YepDOU/7Ts4HcQTrL7zEQgwhZWvLFzlo92tgZUeQx0y4kP9lIkWv0QhTJR
2VF4DfSw/qWq4Pyrqc+wdhPGLpV96t/+uheX/fJkWJhtaGzCe19f9q1wwzankxAkZg5IpinqEMM7
tu8Tuk0UKfNSTIe8N6dPt8e92LuMuxgbqDbyshQZVtPsLHtokgFPpYHX0jvU5pAj8UJr43b8bVS1
Wk2eF9DMeM+AQbNXEXeEoeSMNO6BSCjdJ9zdJ3S/MnmHKJryMFV1v3e7Cf2ZPIpQM3WyJ+xJjAPW
FO7elvn8jYWbTqabW9U+swYbkPqQQBGmMv7qSPNrbkJExu81fuTt0ge23vKR0ro+efAU/LEJkWRS
ZIc20bi4X1ryxYBxe0jDBoB/1qsPBTXcB9r3nY+rZgznzYj2tB7ioOuISWkoRZBnY/pU5bPtTzNx
7Y8/A9LHCALyeuSvdfKqeG026A68wAjoj5+rpOh10n+7PcgFEgtvQUZxSLegH2q8kM4P16ArELZT
1JFxG/gJ4vt5xO54H8exskenI/bTvngfGcpHSLmHRIM4PAg7iOA16UaKxWNRwWel4TUihbS7/dMu
Is7yy3g2QyGDiMmz7fyXSRH3pVsjzwvUWJ5mrWn8ucJVUMdTE6BMyAnQiQJ4xbkbB+8irK5GXq2J
VSO0Igcke3PQzgClrGFXpJPj5zHNqtuTvHLWKC0vGDgLLUZwn+eTDPtZH1Q5oH8NUeaA8FC0r+1o
yxL86ige+juE0cW4YLWUqVEZIlGWE91idWjkfFdjFp//fCo6tWk8oX4nvauwoSpWHatgmoJGc2t/
ljqWmMOgbXyba7uCugR1UIqcPBZW38Y2GpqOVcK3Ibk44lSUfsXwB//DdijfJclg3w9hh5Ngo6A5
9ecTpNq3dAk4l+h+nn+rPkXcB2BBjt6sGX+m7Vv4SjNYd7dHuXLJLB0DSosUlJDwXOVMM0098Mkx
+r15bT8AFxqeiIoghcLY3DehGf24Pd6VBeWDUXxhQGupHpzPSofoVOt2kgdK3yqBZSAF0PRgGBKs
w3ZgHqWv92AP8mJqNtZzSdxXF4BJuk3o0RZ3vaXQ/TZ78WgUL+JYWTCD6vMtIPX7Wc6Nb6RN8tHm
ox5Cp2j8sI3rXVlV2gYC+sqhOBt+dfQkm6hSZJsFMOTgbZSwi0a72TIovPI5UZbhNmWKVNXWxkop
3doKhRNG8UzrbiTzvEsoNKEWocujZTTdRkC5XFSCJQGFZin5EjrJ54s6KyNZNXKcQcmf+UVSfh2I
Ct9cZLP3nsTjFa1O81mJnBKqSu+e/nQzoRfP2VyUdijpuKvNOxih2pe2WgVJnT4ToyHUS0d5rmWz
SIMi3MQmw+sW7uDtcY3LZdYoyZMq0ePghfWbiPwm39aMegjjENfwGrRp+y7F8K/cl4npKA9jVhv/
AFWlu+42St2+wBpq3/EMQAZsAApaHpCM8r6M2ezupTMSNuypsb81rdY7PjUu5Qcadxi9aAipNaCm
XBy0URGhCurMU/dBxfQOFikwCuibodDC/YgMhHbU3aT9XFidPCEOUn6XIY62oGEqmMmQ/Nxn3jm+
Xiu2+81Alw1ZjXJAksXNm39uL83lNtdcXrSQkXnvgYJaNsyblRkQbUxEn1QB7rrqt5Ybe9fFTfnt
9iiXuaqG8hKPKYNEDpWm1Q2DbJsBbgibPoUChwjHR23wXJrfxSvAePArrbsFu78sMELSWp4kjAej
g3h5PrFajVsQLDEGLJYpT3Y+iPsJZJbP+QhxfIaYI1JAEGi5CKovjZ48tw7I6D+d9/IjuL5JUpY3
ymrD52C/Ur0VedB7S3aeecBVZT27J20M0Z3IHWSFoZfNf98e9trkuQDZ6IhF8xpZd+Fwz4zC2UKx
vosdUPRVqT5x9Su+6TSJPw5d9xRHiftddE67c0rI4UmdzMHtH3EZagDw8yajr7jIRayzCk+JGrR1
UZpXCgPEkOFAGYu77gCQJIGEGqVgWJo2eQBFPAAjTp2N8a8vwpsfsNoBZUsmUws9D6Qxli91Nycv
o2nBvugHhHMtq3oIbdWBLmqggIxTLDRv3d64xC6P1/kirI6X6CbVwX8SQfpY/gi7wv1gmZjd3l7p
a4PQbaXZSXWPv6+CetdS3u51RPZ7FAfet72p7jTkpzYyj+uj0NH8/UUXFfKzSBGF6SAxFc+plpuq
D1lTxwh+cjdOzGVRCAcAaFaWji0A4hXrUGH0SCSZbk0alSCzlJtD9BEBnM6niwCf3opBMMmxf19g
ZP2uQKuL1G5M/3HNzDjMI8Ri9FzTO6T4Uh9FnuSPk4LzH7daA2lHZeJpLZ/TLcH3ANZ+UQTs8Nvf
02IlzzMfRvndQIY6RClh9T2jaDBqiSxkUJhV9skw6uJxrtP4kJjRxiv78l5kJGQ8gBLQ/CJCn39T
ARo0lWaWBxMC5Xu3wSkhcrzoUMXN984ptt4AW8Ot3vSKzq3G5cJwaibQhTZs325CcQJTkJw8gXjn
7YW8Oh4dHnOBRFBaXbb0m8ut7UJkvHv8GdRehJ9yo9QCpY1sP6qdjqp0KTZqUdfHw42PXi8F3DWN
bRC5jQAo4+H1ozxmQ+gcUsRG9p7bToEuhi3ZpSvj4epLD9kgq6KJtoouBUqc0TDRWkIPeUZvUkYH
1yp/zNqMXNucl8fby/m7yr3amDxHPbhhuoGW4aKw+HY9FaDYqSiVNOCu63d2kv7qKncfdt2xDItn
RY0htYH81eL0MVHq+1i4PrB6BPTSo1KGjyW9Pj+VyRFfNOC01dHAG5VUzI8yNdr49JcZB8qNXLi8
HpA+oDd1/lN7GE9FX9FBNDMHMWnKD4bxTKe+gtTUeX7eoNFwe3WWs79eHA0XYu5dpCSddeCCRq9F
HZ72gaE2A95/ylKhilOEGJN3oV3Y96EzY/xEm3EjZC67+GJgl+abTYaBLNNql/dhiSJLOabBNEDX
UiqY8C3YzY2b7DdPcTUMkBoyqeUwOfzD+YoqSHAMpYjSoEsLd5/R0Do6RdQ+I2Xn3A3NHN/rwpl/
QE8y0LKX6hP4UO9kZU0KRaJ3n+KssTZmfiVQgu0heC0FSaqNq/3Yek0h8jlJMdi11NOi3uybaqyh
C+duNTmvDkUkAf8BAZe3xPns66x3Ke4y+7Qz46BQEx6+YQc5JfW+3N5HVz4n8Yp2KsnrUvpZdvab
oJXrNR4ZrZvwVhE5MKq6OcLwSjaWbvm9q68JQosOBI96iH3rakWrTuaUV2US5D07x+0176NMepRf
hIAXh/j36+1ZXVk/DD4YkNPIBlo7a9BX73kPGgkmxRq6BuDzUbpopntXFv8FM/1PMvHVoZgZfQ9g
l/QezxdQKmUOrLdLgijv0QUpowb+iaGfbJmYG/fn7x22WkbPxn0V5A1+0vhonI+Vt1opZe+hvWZq
wysSbeYew1SMrCu4WA2sn7tGbdQ7HPKQVa5t892s2AW8nGR4MNxIvESo0h8mKmJ/G+i8Q+sbLWTH
0CgvoMmgDg71w07pHxjQKx/sNLP3iL73z+msC8hOaAS2MGv+FBbhUngHysqTmW77BTVaqsiQtNCn
gpFmh2/3FSIOlkw3wuVlgMZeBdAqIBDgbzjenK+clgtodX0VByUaMcfSqqDwWa5cKJdlYCP8eITf
rh7/dBdyKXA7L7OiMeasEhBjiro+z6I4oNqSHpGUtQ51CV7HgfZ6e6Qrrw9ePaRx/+nvu+ukfFSS
CP0kIwqQtFGCQbrmUTM6/V6WtXEYIjQ56rLunvEW6Pxh8PS9jaCGf/tHXIYS+jMAwmjCGNxta+gJ
GugtsEEkVRsgRwjtZAg3jVa58SUvXHM40gt3HxizxvVA3n7+KaVUwEt4XhRkYONIAULU/5sEFqcy
i5FmrTDuMhAij1VeFqdINCFCJcX3UFTW4wzNEd3dqXkwprkObk//EvXED+MzU3qwKDvzP85/mEbv
BfdCEP6yUcRJiWFl1mPY3sFL0HdTUYxPhY6YVZ70uY9gjQOtEp7L3MTzQbQgpG7/nMu4xK8B9MHl
SWznbXP+ayx7hDaJ2i92dbb1TUyTeux5DPnRmFobVnKXuQhfnflSjyZfuzjCVsv1bCAqHahsbyqm
LSrBks7VFGLhbGMrs+vCsdhRANkqtV3b97xddOyIF9UDapvns9Rltxie1mmgJ55ygPIA3ZB1oe7S
D3fdXD2ak/JOWCLfTdWkBy6EqI9/vM68aVy0DblFSY2X7/DmAnUwU5CRjj6OKGrYQ/To7oxyklC7
NGvjgF0JYrg2oq+4iIVQPltdNUacRNgmLbearrf3SmS79wCgux2/LT20Vl/vZFf+MRYFjCcnGgQq
OgRkm6t95NjwsZOUQSfdUPaNojU+TcrNfO/KdtWR1XGp4RgqgIj13IraRWbETAIuvqd5TNxnCFrq
yYvccF9paQfNuOoGeIIaiTyS5Ce7NSYIUmYLOTGsaXy6yiOtgwet0qrPf/6JHQBu1JVo/RHZzj9x
ZISZDXU0CXCAeEpds35EPa5CFQLe2e2RroRQZBB+t6BBh6rO8udvNpMJLbeyszwJjHoR6LZzxIMc
UyIadHucy3wMFB0dFozffoNcV5uWZEyZtQopTBfRO3Sn7BCGX/sPWhzPxK1sY7Rr+3bp9Glg9rgZ
1r2VrtHVyAJLBIFNFce5NcmZ8QMHi5/XiC3BpO5lZm7cE9c2FEAFnihAUS3sfM+XMsk8rx5Gj5Sz
KONjVdloI3tktwbWyIfbq/m7L32el1F25Ool5+Rqwlb+fCzVi7VoUAUbRNE+Rh2aZ033RAL6KCz9
0EfIh1oY1qbURoW2M3rng1ovRuDtE4LkfhFSdR+aJ1OMn5zqv1q2/zM9vXYrodNDcYurxwP7ujpY
jpMqE8leEmSUPvdpbDqw9ipt52jx4Nt5ah2HpKmeZtw5T0wxPEgx94GjSBs4TbhVQ7jyrmOpeEaB
diJZphFwvlR1S06UNpylpJ+qQwyj4WHMmx+ZREE6bIcPQ4K0HGhwGgPAVvep3Y338Cuag1F37TFC
bG9jnywDXnw7S13gpIuitLk63AW4DxjoBJ6kcswTcA9vV1RqvRcY86CyZ9A9jjz7S6lHPQ5icM5v
751rJx7LRpoi7JwFVXS+Hr2DEKaKNmfgDWgeGRrOHiVAro3c5OokF2YICOjFu9Y4H0WUaLP0KPAH
BF88cql4IuE4aT7VaBRCOPb7yUVeLhnM/KktseG7Pcnfs7hYZJ6ZdFZthw7JahOOkCUVzAZ4ZWYa
j5foRWKtI2v7NGgpaoLuoTZgEfCBbek942uVYemSPFMTfG2GKpg1caxUx+9abQe77C6N03vdze47
M31owaSYRfKzS6tHJ+yxL0LOHN81tRp+WVP1iADNHrXqg2WFaHKgZa6GT1qBvxCoRlAz3s7OkmD0
Uuj7+vtxTL/kdflzyVqxo8AXDTNEz0VI03xnuJyPqTuligjUYdzVAHKGYnkhuae0ro6DYd0ldo9F
qnjApvweoat3QyePMtdPuaK9r+z8pE7hTyUdHiKM5BQZPet4EO0YjCCImxyys4Ndfu0U467HMUGM
xUloEumGoT5hGfPx9je5Gh8dNvxSPkT3drXvHUOG9TBwEKOCfmhsjCiLdlHMz/C819tDXd3j2C8y
Gik7LYPz3YfgwCy9dLk/Fc0NIg9Jw1BmWyD/66OYjEOJgUxilQrWqZeAQlOToAi9+n5gJ+1sRS//
xQ2NxjUZ58IkAAp3Ppd6xCcErYEkMKU2+6FQE1+B43y6vWJXPg4HEVFOJMPIKX93mN/kAdWIDmdB
EzcAJ2WCNKqwaEwRM02rrY7slUyAkejQ09JB+mqNr7P6xowSaMvBhCT+Y6+kJkYUpXsyyjTxk7Qq
N94KV74S+R3UUV7EPIyNZeZvZpZT6uukzswyqvAPcpDJ02SLLWzz9VGIk1Srl87sKt5RRJC5ShYZ
5Cg37TDrsg8hyhkbec3VURANU/+T+K/3gkOWOmTL2hX2VD9gLNX7vPfyjarP1b1A3RGuFwgcyGDn
K8aNPetGJJNAJlp4NLt88oewQPrHqcLD7W33u1i1itPA3ByYniwbSL/1uvVqPCgdlA5kLkI4RXWc
o0zhxNguNsiBPkslL7Ej1J0UgTk7Qkhjpkg83Ddm7ia7JhIzxi2qWeM/Y5Sxz82afmkivX7F3/5v
S8zzQRk76/MY23V2SB0FsF4xedk7bQLgsKsrpzfvkYHSrR3/RvcxVAep7CJtQPFrnBar9cLBj29v
8rL76YBGPaaxB/VMDU2vuOfE19qL0BvPPPR93n+1mzhBy6PJhy6orV46aPzl9YC4d28HWQm+eC+a
Uv+m8m7HSrM0c8jLvU4707B+AkixkO/O6SgUTpk/N/V01AuUq/btKJHlKFE7fT+4wDEAHurZ96rz
MJoonGm8s1GwaXeY+vZoBLu5/TWrVPVDZ6OjtnOR+v2yyHf9BWO6K/YR+sAeNmZe+pUjc+K/xLzC
QuwXx8jMwrQWZUR0O/Te/makifGh4RlkgYIaUpTqehvlaTwZU0S3Hbt8aUB/3kkc/BK/naX2yJrJ
+b6pkvBTnWKXOlHufZ/bEWZKU1TSi5/1d/WgyaNqTfmdFzuxug9jfUSbotKoZjp2PX9BAAsHD1co
Ue7f3m5X3gVL84paCU17SjqrnY3PoahL1YqD3KI0XHnuP9Jow53bJO/VppL3ZeuaG4nQtSNL4u0Q
ekA40qY7P0wN8he8K6mpO12u+CO2w4cotqONmua1oMopgqZP0Y8LaRXk0LxmPekeBwNvPXIZ3eqD
GSWUo66J6d08aPXx9kpeixGUUFHqXIRBrXVnFR1CdWgtpmV0VMOg8LY7s6QgM+Tup9sjXftmWCfA
NqYIvchnni9g0eczxaoxDmI76Y5ob7mYUeK16+TTgPm0rv6FtJnYiEvX1hMyDLAaasCkr8uPenNp
ZFLHcbQC7VwMo37P/uxPBu7hQZmMOBV46sYmubKaFIkxTgOoBL3VXWWrGFM5WmG3vMIrDDu91Cr9
qor/xk1N35jYtdcZQ9HkoTIN2GHdM3b1ucFpmge/7Tb5q8i4TFS30fwaKM0+NrH+1IABHDBdiHBy
Cu2HRq9ajDBJPsNe3WKjXPm4Z79mWZg364z7be2ogl7GiIQyEkPd3spNZMsw9tzXqZKfEMvaKg5c
XWwD7M7S5CVxW43ZdcRJp+H8433iHUwEIn1ZTdYR2UljI95c2UaIjJK4wbTBUGSR7307PcJ+6HK7
kfLOKQJhwL3RiUuQjarN9qC21Ohvn5UrZBEaNW8GXF2ng5vIEU37JHBmcHphMgI9Ck2qhI2ofato
8X7C/+FUJgUWtdVg7Duslw/Q5jaSruVQrq51CuYALigpUV9zV4d2sGCjphoPnYXc4fdNV1GULr7r
2ageEs/B+aQ160BtUuVOr+TWcbrQpKUWblKpt6i8UoSAxXG+7sCexgK5TmKGiqAe6k5Idrr4bdWP
6F39M+PhY07x0U6bz2JITuBRHkngkETyfKWrvo1a+dVBgDaz82dHRf8ok6+69KaNQ3/lZjChD9Jc
W6qQ4IHOf2QPNSpEd4yYbSPphYiud0hluaXoemUUtCpYB0qci9HjailSIO8qhib0SCZk3iXCs1im
ptrGXK5svIVnTHh2F6Yx5+p8MkiywVmPeTY3ChDqofZyfIO79C6fR3GiH+w8ekpSfUAEURzUJrIO
ut3g/9vGv26fgMsTtzQqefQ5xEY6I6vDPQisPRxRU/SL9PIxtdryrlYMPVg06H7UteHc/f+Nt/ye
NwFMlTqiMmA8js6UTL6ZgOQa5zQ81BFiVZXe1BtM99/E8fOThZMQ1SxKK9Sz8Bc6H1D32DQ0VEws
ZpLoQ2VEs4VGQQoJWrgdHpUzQFu0/yv8pcFpxNSyW6t8jUVrdDujxPbmWGtOgf8BIh49CVlhPHRR
607+DKay9Ss0b91D1GOotp+n1sn3rWHl6q5H9v+DqDguu6yNx2TvZWWiP7rI3tcUWDH+2EWyUVu/
laPxQ3pW2e3avGiinQoW+W+vSIcfEJzzrwjRdiS84CnQWjMTTG67uZ1PTWTq9TFpZ0ruBTZ32R5R
SHQrNUWZj9OYqR/gWqo4GWZ156J2ItL8TuBng6seS/XYxx32JKGt5LxSFGveaZlpVb49etjdWYiE
Zr5rGRWUtXy0U3+kOvUypo6MD+jdf0ktpa0OqhBjtneEon6dRG++jG6MrQ/SZmP2QMtsdH1a+YPT
t9oxM2wVLTFvtkED9fn4jl+fPPZN3phYchap2OPvbGyhba9gB0lZF8ypTUnT5bytvr2SJeDyHA8F
A/2UGtJQdorZeHjylEayN7EiOKTlhOSva2Ja3KbYeJuLCylmSc9uLdA8Q7g49DFmqhF92EKj/S5w
r7YmYAv6Yg5k16X6cv7zcBvSu7h2vWPrYOlXh+oedCNGyoXll5Gj7cmDP8BvNGmYDUhb06+zKskM
TPALH+wJxLJoHyqn+MjOPPzxMYXUTDcJeY3lublEyTfH1KnQ5BHcRUcM4h+H2XCmXaOoL0Vcml80
heN7e7iL649clSKXppIf4/u1zllDjEcinEXiwAyRhWRHufsZT4R3rkkhcExCsBOiPcSp9m2s8AK9
PfiyzGefYRmcKdJnoW99gZqbx9yQfdTGAZz+aJcb4XuUKj9raZrvKln9ssz+/b8YkLYvqTLqTHRk
zxc3Vma3Hqqei6yvRJClRffRnqCueBN1VrO2bBQluz8uuADqpznILc8ik6Gv4mChwI2LemapSpsM
Zsi8fYH5xMZaXlwnyyjkMNwlBgC0dSHRSzFvR04vDuoQ0d3QUinbKhkuJe0kD4PA7vL2Ui5Ltfp2
FHdoUtAA5dpek16LkZZlFtXLO855qktYvxSV3HfCRjaZxq+DsmdlLW2Lra7NRZqwTPTNwKvQUvdh
g8wjD54kj9VdPof9UfTtFvL3ynJyM5N2g90H/LXG2I222fZ6PAFYKAsZIM7mHLsZazxbncZ3KXqe
G8t5mZYsLg+Mx2FccAlrGBiquYqe4HoUiErX72yZGR+qcDTukdMUQevG1ambZBZgBCsetNApEfDG
1C5B1Pf19oe9sr4IlJvkvTA26Guv0rAKzXQlKsKIhHj6WVhG+BRbmnq6PchiXbjePmejrA4FokVW
o7gwhkXU4KtnesleV9p/qNLAztFRkqQPc/IwHUpCGhKU+PypnNBgpqOJD2Cyjzq3OdBLM/0hVQ/C
XihUU3SYYjoOMTf6qKovQ5u873KaJgAekTN1mh3whweKKvah7bp24wte2zFAD5ZeIkgPzuB5bKll
1QsHC6CgbRVzN/CEOaS2+glYWu/rprVFyrt8HrNh0FexYa1R3tDW/fDRwVVt7pwwiPr6byfOcBKc
TON9CuXcz4X1wTKm9ABmLHokAHdUjvA1R+JMeehRItwIPlcCOfco0HWQEIQ4a9XkLQy3K2H6h4GH
Dv5BMYYQlaAWZXp9oPyR2ebRzdCpvb2HrmyhpQOA5sACXoNdc77gvBjDXOvYqHHbvRRhor96ocw/
amAEXrXIrPc4UXJEMgyHt3bvlfkyNCUXzikdImu1eyn+zNoUx5haOuVDqGFTngqB1cCQ0cd2KCF2
KX7V2fh1dCRxSrxkDhrgdv2TesbftUXSNdRoxef9LztKaedmpHtK/4Oux12IlJ3fNvIdFIoEwaf6
h2OV7UHiHnkIK2V/ew2vHHabBx03E1NZ+p/nayhlaVuTxxqOhd4dPQctcU9DqOFfjMLjcVHGBJm5
LtNT5Ixj2AVhMPCM9NnROvzCyd04gFc/Cpg3WkIQKDgWq7mkaUoDEfUjwDDzHjkC1Y/STDvlNlPr
5uUlQQVtYytcXUB4G4vKBPiXdWctRa3T6x0jDFrT+1l3mnawwjjf2OmXVQISaU45+BeKwkuv8Hxq
ZSPMxAVygNJDUj2b9aKWrM3qIcSq84iOcuZTTUkPwP+UT0pVo1feZOoB7Gb8EXDasB/60aTibVrP
/YyXJ91ALERxV5gfkqrIMGjAE3CnZJsidVdXBzQDggVUsSm/nv9ulNpj0Skqn0R6w87WkTiy++jX
v9hd1F2XOvkSeVeHsUpL0bg1g6h22wVGklsHuymqjRB3bSpkyTAuKNlQiluNYjhdOtDT4kPPCFQU
k9Ps5ZIV3J7L5cOJL71AZRaxHyiT6ww1l6lnCuz1QGeryed6mM1TptJdsucYCR5qND74MKgTA6jm
uRpf0HFxQAgApUxBwt8NI1LGqLKDZimK+m7jxy1X2Crno2ivMoruIK29zvn0kEZ9CPv8yF0iseLV
DBSTs3mv5nONdQ0OfS2qmgvJwERNM4NqKO0jfqTt1ioti33xQ6C/LBJNi+LucjW8eSTNcxkXMu2U
45SX3nMYj491qLiLX4N5tBIjfy4qbIYjT/yiKZX/EmZIAjD340tlldrL7VW5sjGQ8yOzp2OyCE4u
ecGb3xJ67dCgwasccSmofQS2tF0koNb86SgLfpJsGwjVIvq4uuzaUoNhMaP8ZGf6uFO7pDlFWbol
qHEZQhmF9VwiKOdpzSw0sdtJsfcVRwB/Og4Z03QXo8y31/H8vNPBl+zVQh83ThYlvovPybC0LrhT
6SugZ3O+hG08GY01duKY4fCuxdpjZeTVT3pBrnpQzXQIKnDJHqZDZWPsZd5mHyzhYGvY5Nao7QZ1
5hKuHPUDQLvpBZyYwiWsPtuJ530MezP9jma+ax4QDOfVYMx6/hpFhv6zNuxp3leOxDx17mP1u8y0
fPRr050Uqkhdbp7GZkQS16Nhm+2FSLEVzIw5eU2aKROwGmMPi5g8EuHOMcAM+q2WeKMfW2UofNHj
Zrx3Fb1JwL5k4bt+6jCRzaX4Ng4KMrKjV/2IQzlluzSByLjTwcq+9LIyP2nDmP8qMMD8K6nCOkbe
UrUG2pJWz3b2Yt4FuOWkZuc9xQgc2X5bqAwlKHOP7HJ7JANzhgrIig3hfe7T6Gfi1pyAMm3jH8rg
afkO+QH0gPVSfraxYj4ZkD8+a+VcoSBvsAeCJNIL1Ng7CUIIXOvP0dTksx0XOJ/ByGnuJvDVL7lG
nxfUka48ao0Zi4MBeOcukgY9al1Rs+8YmQxfispsX36b1mJ61L64dI/2kZU/pjJXEFRDV70AMFRR
cCkG8Wr3tfVAdHFeM2qjL3WSiENOuaj1m8KbcBRTB+8O5+YYV2nk0BQfm4hK/atyUrx0zcGL4z1v
IqtBTjPlqYBem9LuckV4wxGed/hdK+a+9qWmyaekj9IpaKxKMff/L8MjYMTGBhxJ7ERwsSvTe1FS
nKZ6tbA+ZaiU5DvUN8X7sfa6DyH4K6zO3RT0tJYr+Afx4A4/uZmt4OyS559vn/7ldJ/HO2pUkMdp
hyEOc0EfCBvPGUWaiGOIl81eRAg0yFLTA6e1P/35SCB3FgYqGhi87M+PIplFjW1tTnUcsZGHqo1+
dTKtn1SvjTdSz2tzAiCm44cLfINs+nykMgnxMB4jRuJpcKzDvHmYK2HtW6l8vT2nSyQ88FqUyVC8
IXbSnV0NlbqV6yps0GMVtsg0GXP+qjh0+okNxh0XyYRZU0unH4CxH4U9PElcsLai3DLI6hvyI/gB
KjkwrZ5VkBsqAyjdILxjHmJwlY12vrNGbzyWZvFJn+QDRGlsNXC43Vui/VEkLsUN6ZUPjdL9E3rf
E2V46DrxLXbtBzsy7F+yQla+TYxq45a/8l0oJMEt5CWrEpJXizXWzmyqJXutU9o+wBTk76zN5QF+
9H8l5v8n/vbKbWPS1wWmBTOE1tvqxexibJUWRiaOwrJLv88t2n3ScXwK2SpKEJmB5QxIkD/fdzR/
FrWqRU8LvNr5vgtFjL2KXErTTqh+7TttwpQmGe74d+1/sZSwnKgfcXCRfF4dJkfrTC8qGMpLI3Un
4zTaARiq0ZPEJvtf7HGyUva3C8cG8un5tDwLux+0PLxj3wzAZEqROwdPsdpDO+uYhgOzOA1cvgfF
0nq/dqvihCHJ1lW+rN16jyOhwxsP7VtMI1dri+MW1tiO6R3nRMuOFA1pkEeje8SFyPDRxG1e65HX
SWYVW1/16si0VZB7IqCwd8+nb+EllCgZZXOM4fpDgY/Hzoxq917pkVZN4yH8NJVJc8ArUt/4yJf5
H0A6B+qJRR+Pft5qZDdETqUJ4eBicJ0gr19p9De8LbWpa6dSI/nm4zrspjVKeKhp08SYZR0LRcR+
m9jiB2yvx//j7Lx25Ta2df1CmwBzuCXZnD2zNGVJlm4IL9mLORUzn/58JeAAas7ezS3fGAZkq5rF
4qgR/gC6zjkYiF99HqoQEDM0Vd4JVJskQV1Z6F5kZnb3wtSw4eRmR2AjuSvvTgrYe4tLBovfvbCp
BWLCI+FglRopp0kYfWRoS/mstrl4rum8HjQHrkVfXeqWg8yhN/eOhY7DzwLKyIuUOu1evRXRm6Qd
MMhspooog3v3NBg4AfRG+lqL+WjOfy3UEU2pEzgrurVHGWT4MqVqxfKx4cz3Trp4H/TcUfxRR5aF
eRdkMDVbvt6OCde+iV8W3UtMza0Wg3Rj0Z6p5I/ejvNHw6myCB5ehZchTlqNIcxQcew/bi989Wnp
hILLhBpEVX75MQ42Vl/gkni5zM8QDRFN6BpleVYHLOPXIW0+IcH14/aaVzrKtGB0oLpylkQlsfsO
R9vKY6Sc+EK09K+mpH6hPE//nkxbCUZjnSKEUjYcf2pTj5w8qR8Emr1+ovRYyA4WMRpvXTCNysrw
xPlqKaL70FuD/aJvCBRUHJEIsq597kwP/A/z4YjxPR6gNNeAZaKtihxczf9qjD9EXSVvt5/u6vFF
Thy9W04v0OfLHTXzpUmbmR21aqXofRW81ePYeyTyOCX8yEp0VAu8Gh9VJzF8zYvFkdzKlfhDd5fL
xaThShtqF9kxsXWotrhehkYMz6qalc/Z4o7PwjGrYDPq5lm1purJHRzP75Gu97u0mz8o1HFhrRVq
aBcOhoXj4p5npMX8dZziU1nBoi4wYg0mFUTlsLnzo65sqo9RIsZciTijsoWO5FbZz1mpYVY2DOpn
y50Wv297J/QQ+TupSZ+Gqg4aZeG3BPama49IDKKaphmMlpdsY8J9Gg2GKCYKXwxQzXTo7txqq59N
VP//1LSkuL/9tq6EUJQPkfsF9kDja59Eq2PZKargTFlDNT237uSd1Cw1DkLalc9bSr0zoULxmnnm
7kyklZXFutuRUFqKc0qqBbHTVsvDRPS0itaiDPVqwM2TyyS6/Xw/c/Nd9Ja4FXQ/id4UJnIDful5
NJk2zZPFbQsmt7pvU6ObHiGq62Pg2osao8LZrt9LK9fu24QPQk8LdNnKxTnBBFvWANyH+a3OxPhp
wP7YDJB8Up9cNW1qVKb7HgnmTMvu082Zf5vRJFkWkslEXCIL3w8qirVwlVKRe4bv7FlJ8P1zdHz1
RNo14aabY2hbBnJzFBSR4o1HIMJrX5EBopf7Tnb59ljUBKzHsoqGJK0CYrvqsekPbV+eLS0+CMHX
jiCALVpFBCDAvMblG8p610EGjwfVsimJMhcNvURN1IMj+J6yxn6SvMsECAts5+eQ6peDsGRVVmER
TYYn5jmLtD5zcYScewT4FlK1ErvEfPrUC5F87D1re5jjMivPmVJmjD/AdlIDNetQ+MPiZZ9uH9Kf
yNf9IaVhBraKjhKNJXlL/fLbGs9R8tgpvWge7LBTvO9LDtJQHatTnVjnFifzqSlfvJgeSWK+VbP6
n2Lantu1ekhEizfSfJrbLLBUTLZojLeDERTOcla05qQjZax40OoTDsxoYGE3esLXkZY52N8rFylN
PwkbgKxJP25XQGSlPRZQHNyIAgmk6wg+pWpH6choPWneMISOBIYe7Js8Gvt9Y74OXoFaWXqYXe5b
uarFuG22G63O2P8RZ7n16gGbwLB8XQoetxs8n+pd/Afiuv4niOtZ+P3o/aUIWlJ+N2Xr6wrZ/EcM
tlGE5rI853TnKz+1svybrmgIXK4opX4tCwujXdGgoRqscaz/WcS5dsTmvXJxsoOMTlBVBOq0rwuW
EQ37tF7daPD+Kstqe0T6trqvWxBl7oRSs1AxaEs7UZyMBObD7a28MqOV2kwWcB0QtRCKd7cmxt+x
08IniXLmwb6Td49a3N8pufgDt2dG31odKWP5qfa0t9RW/mtCldGz/kiK9+opchgdUR/9vL4vX6iG
HHJSAEaLtsR70eZU9u837ss6S05e3A2+E/9z+8GvRR/Q9pRDMgsEznS54jyWaD1RF0etNqNBVLkO
TuOEoNur/ETO7E8qEQ4PBujFMJn3X3imouQycr0Nyfod0q4b4a4KMQWAeKgXVYYNPMPwloHK/VLU
4gzieAw8LbU+u/ECeTVzzDtbS7q7DdvUKM/q+cwoO31aUWx8RIzQiLD9zM+LnZYvqLr//sBSiqpL
TJAEmeAtdLlL/WYodd8abtRNevHIiE+PVH3G7zXRxZ235cpzoijLQUi5+mrIkWE8wzAD4XK5KP3w
DWWWzY3ozOR0MDsct5vOOsgQrn12NCphSzGupMrTL1fB1roVRjy7UalhTwhryaYtOnsRfrT5Z8vK
+qdsy7zHqp7cT6LEZP32ybjW8aMJIgVmUCaQ5OHL9WMxdV6psH6B6+jJIh0jlyyy+wZkRDDEqffJ
KbOZLGDefNUp6J7bo37wI67utIR9geTjdtwPP5U2A3o10f1wU1PzsXk3zwOSG+HtR729iqfuPjUL
vOJC59yNFEP0T2NfoxjgKcO/eRbwchoAM2D7WBNe3KV0bVYaLD1HVRuxGhg1J0xcRFz+xbOAZUHv
iJQWKNvlKqVV4DA8TpzNDEtyI7E/YQB8BAC/djQB4cEXhOckNdAvF8EKdkAymGi4pLX+iut49rJ5
JGLK6uZno3TQDFl6hB+6Rj95oM0OnvFancqsi1+APxPc0j3LP3aMojFRW+bTSB10pnKxwfMuRswN
Otf9Pthe/qdpFNiJY6qk4rqrWkrBODfpzAcqzsLzse5pE1x26vi/40TPzfeUZnJDgEYOs47aQnlU
W3mOpGs01PaEB9PXzrFiDIrOaV83fOKSwBj5p68UnZykOF71RvhM3gyv7L/ffqnXyhRybebG5GAg
+3d3IKiMtJ26khymgR4OxN0ie+BWgKI5n3Nq6tNgjFawqM766fbK1+49SRJmokgMgmFx+aYLXe9s
BurcQluSfhDYQYSdXfypCfHJHd231MH08faKNn/j/kL6dcXdATZLF4CLyj2ElnLIGOVH6ejbGeZX
sM2bcvBNXku+8d4AA4asL7y2PWGvE2M2FiO3bDkr9Z/4ii+d36Lrfep6tCpSMo+nrUd9tl6VL6k9
eA8z6pThYrhFMLrj36Drf9sgEHI517pk94GUAE98uePCU9xRYQgSJai+nevanB7+D1XHlfd6scru
C96mVCSJDKwrogR3qImbEaqANlPFvv9QJGv2qqj/op5Cg80FwURTi7LbuHwyzu6seDLMGs02Uwhs
a2DL5sbt8/NewIsNREcHmxV5cbKJl8vY+BJqDVBFmkv69NEavZR8perCJdXSU59o7heBwXC09rEI
e3M1HhqjNv9i/ji9alZcPqSFogTbCOzi9g+7EjSlmTGoUKpnlabi5e9CLdYcpgaFmnSzhU+Q7KXn
JJXSqFpBVVQMzzBRjSbL+OqqYvp8e/X3IjIekk5yT5BIgJGv7ralohDZGGbEESXjJAIvT+bnNLam
NsjgbyDRh79hWLh98qZ1UjtFkvpTP1MU53EbOgunRzDDvltToIQKU+MTZkxlGuVNVspvga/LL9zS
PPjZVyIfZFpqY0kKBRi5iz/OomOPPsuOk6fPz+s4Vg+d0o1fvDJFXmRCL8Wh8RWpfWwfcG+uJAWM
I5gVQ1UHMrKfrRaqRuNsRBSB3tH4t5YvY5BPm3vAvr+yyk8IJF+6I5VvrctD4eVlPtmb60Tailer
77mt0fuW2VYHUfX99w7dFKCl5OkR5fbtZLV0hNH0kxPFvVeGqlKkb2ku8sAyF+duoezxKy8u3m6f
uSuLymEL6CKgMBIUc/lwHMe2LTSsS8xY7zt/c731Q+NpX2NbF09Nu9U/hLPYB8nBlZBO2xASpmxY
oCu2H/PgaZTRf0qdCPHs5IGGa/+2WvQW3EQz0FalX9ppbfwiPDAny2J7L8iHtFFjM8TsXabXptP+
fsFAm4xPn16mhLruMUHp6MaJ2xt2VHpxeTaKbrzD4bY73d7u9zcnq8BzRY8PXBc0u8vtbkszzfAu
syMc78qzIJ8IURIJUdRbKFKaIxHZo+V2R7c3vH7gVNkRLCA76NVWnLwJBK/qjHGoZ9PvZ+l8/hR7
TNQMhCh/vvdfelFZqQhlU1Y7WoxW3C0DM9iyVeaD4/M+4LCKTNCJ0Zg97qdMorcNLB16O7JjvQiN
uF8+TkZiAMFTWE+19ScHxEGwZcsRuVDu12XiQ6MRLDa3Pk1hBt6Xr69MWq8q19bGM7tQgrXskcMz
y+4+K5zpaBTxfikeDzgHGwpxaN/ZbEvkcUggrShrZv0eRl58ry5Flx8EnStPJAWAsMlgek9Ot0tl
6BlUCaQrKypTJXksslw/T8CIoqZzmoNofWUpWLUMaiSSERbW7nI1xxSxiTqF150pDdJ5WxfgPOKF
bbMdtYKuLiWF7aRXGfCs3XtK+zTrxeyZUW1lTaTMSOAmsz7fafAIDw7jlQCKJ5it4nohAQF7ODaD
NDGkm2lGuGDDsy1ixB/TxHpRt6z4qglNvaNltx28tSuTCbaRr8CEUQ0Jak+ZVzWKJtypDXRsKYK7
GWm7pXXDuHTMh6ksBDqYk/k2J/qP3DOyT4UBjBAvmCxaNs+7SwtLe9jQEgnt0hyixC3KqO2F6g+I
GT058fzldtS7skc/m2Tky7jHIXR2+dlQkcQUgRuzBuzpCXbEhigwQaKdRRWn59uLXYl51J2Mn9kb
iZOWZ+OXGMSMznORfzIjXNGNR1IP605ZlQmdQwxQVqWafxv1T5oFvIdqF2lOEJaX681lO/MJg8iN
N2CbQoPlXLlVdvBUV070T7YShs5SlmL/8Tj5lHdtmbGKvZpvtleup6TcBuT+Cee3N1D+4F2Qo5CF
oM7wCAj4HqaKI3lZG7lDV3AV2mvs9QmiBNlRqn0F7I94FlEcEW6G2Yy0L/etq5zFQrJVjzArVh4U
z43f+iJpmUqhY1L4mak0J7drl3vcx5Z/qkasUb2Yy71AH+KVEY316NmMQ62sazZEd8oSfQqtwHsl
S/3RSbc+ABRpf7DKdI1+d4MYDtPOlD1fPj5nF8gGo2sGu3X1qLBospdt/MN1RfJvFpFSLoiBGjIj
vNwerduqERFlPcLPewIi1/Tf7aSr/7j9KO8/FmySKfPQlqJJxNz9chWzSoocMQJayyjs+cxh0mAb
BsoEYBSoRGeH/L/3d/flgvrlgsoMyTtfbAexC2V4WEvR0LtMq3/mpsge0qcUrp82TgHlmYPUy0gl
li1phCzU/K3C6Qo2uOO99X3TnZyMHic1ZH3Xtwjs3d6X958bPxMcumwfM1DZD/yMbOsA7TlOtGZF
F3QjiWA7q6MPFsA4eNFXKJGshXYATVziFVfJ5ZbgW+SB4cJ+O0uQQoR6JkKtabRA6fIliuuWTjny
3fdq2/QhSk1rOBWmEth1Vx/EmPcfPj8EcwPZyaWg21P7TI8KDcaHE+FINp3nGG15Y/WOmkdXmtYs
A5OAcQCEmXcYpaTeyj5mfM3UIYHuD1npnMTp6HduR3Vltai/rEg2lriQPbagoVGI1LSD93vtUaWr
ppw3gqPb47KaPKXsYeYfpYlj4rmaNoGhjuZvR1ISfQkyBr5AabEfMaqtqzXSkCnKhtkJ43Vez3nt
1KfbZ/XaJ8VQmhROrgSD6vL8qKNYYNHoktLmAAJ0teWsbc4/c+pQdOsajKe5qB50coCD1OfaRyJl
zmWLV2r3yB/2y02LpOwQl53JJm6t8zj0Vnzq4xKrcK0+WupanCI6kXoDMUWcxLhcCk8FQ2lX3tc8
LnU45Uy0NC3LcVUeuNQt8/cLmZ8lGiMiELSSgHO5nobSda8ssxPZ+trc62NW+uWUugepw9WnIr7L
r14G4N1TTdoqgfsLnYXacQOmJi1leFafs2r+bCxd+eH2QflJEbu82XkqOYijVUP6uP/AM/p+KfhA
vjxATaem7pYg9kYdDPIaR3piJPebMTFCohMBeDVbHnS8ISF9tOW5WtDjJVEcQk0dzHs1N1CNqKYy
HJTsb5iI+jOTPA3Ir9WctUFrH4Zi+raV0Cs8DWzCFFfja107xgnSQ+KjBZKEGlLs4aCBQ0nyuAbp
v6V3tx/42v7SRSM5k1QfdT+XNrrRaNeNjooiSj0qyyKOaDuwHpwAxo+GdoQplS9sv8GENemtyRwA
qf/LY1MwAFTj1LWjdWhqdPZHL3DYxzDFUyNIEqP1e+gxZzR37fNM/hXBPMEYYBbpa2bO7rkbJ8NX
km2NrA1DnXI052BVYZJMfaX5aOlPzyOmP08J9yNzE7d/8GJ3Obv2NIfjJsGec7LeO5snAiBgauN7
qAmfWxHjj4yzh9GjWms3rs8qrt0s2G7l1p2+Gvljs6At8D+tJoYkE8KJigoCZats/UOZc+9tDBm/
3n4518LWr3u1O/yt1qWcMQZEvad3vhgq44s1WNprF+dG0KFIf4e8nBV4gKaC2ytfCf7guRCS8yh5
aSLIY/NL3FqSxjN7JyMsT1b3NC5oq2tl359vr3IlOoKO40pHz1TGyF1qBUp2KWzYzdFUDtg+llZ7
zozmabGW/iCMvC+vsOP6ZaXdqasqA6nzMiGMJIkVGHo9Y4kBSFvZgBw5Cpa5QlXEv9lEuBPkwDJJ
3TubKPA5hq7PuXWsermrvVZhZpAf4ZmvbSLdeMZjcgBk7RuFaZcmrdnSKCzEiEKNqtTopc36w6BY
R5i5q0sRLSSABizv3ug4VUSWWFrpkGwWXdh5+ifYvvm5b0Ap3D4ZV8YflDy/LCUP6C8HsKnKEcyu
bUeKbTnPnpO2UR83xZMJBytavLj9rjTlf3N3GXx76tKHzCXXG2vh+F2pisextn+UAP4PcqL/5Wcx
/0An7gp1Z5hqLxuqiu/CqFX1ztEwzQxXt9H1U9aotu/C/UKWIpvX17baTOHHVtc/urPZ9mGHA8bZ
XhugZ+gcdX8Wg7ocNU+vlIx03+WQE3gwXlJ70SAErnj5E6/ITG2kJ9KobZbHzXO+a972miqgqlSN
AsaE+ZbmH4xxOU96+jxLxPNYZB/WVrm3tfpLYw3BaqgvvaME84YA7e3X+z68kO3RuOPigQ2DONjl
2+0ZPw56Y20RgvrxPSpvY6CiA3hwiN7fbXIVKnTpM0yRKEdZv5whN1atETGyLbL6tKMaKJ/jIn7R
pt4OHBWq5+8+E7cRLWtASPBa3nVw2jHOLIhKejTqRhdBJiwhsfbK59ur/Ey7d/enLD9guJMR0XnY
PRRNImfrS9rjrqLEIAPGeX30rGQ6DdmA8hd+VFGl9+05wfnEb7dmPmNv14XkxeVpXYz5pGAZcCqq
NT8rZWm+eGO+PdmzDfad6/WU25v29X+gY2ig4C3s2ltMr9XamU/gWkwfxtQRsvEKNI4jS7dfukNI
auPuMKxbtyZOYdqR1Nj7sbZ946OvM4W5aqLtHi9DoBiTfqfo1fYh9WpAl15G86OqrDOD/UPe/fuz
yc+hSSWZ7TC99j4c+O8ua557dpRKbEsvKlSM9MS8s2Kz8vNyQ/DXVbKgkvqEamn/I6Z6gnheFj6Z
/eTPQh0jAY314HjJ9/ruvdNMAUpO3cmFeXmYPQVUT0myEPVp/ERKVH+yi6T7NEyIGbeq+o+dOe25
gvIbGRsKlbdP3bU9oUpjvIdOF0yd3UWtz1OR23lsR5SKa6hly4ZZUXbkD/3+e4WvhhIo/SKyUVQZ
Lx9x1OK5p/nNoK3BndeKx/mpXsvPJjyNUz54v49kYjlc4sBjOtRne4iCpGqMmXDsaExj5xQvRhZ2
Okrat7fuyiCPZfCsMOlFU3nuRb+qPjU0ZWbAVBfF6COjVAa03L9ueueFK//+fV6R3BDCejCSBt1p
99lVrDAdly+3f8j73cViHplJpJBgqCHserm7Qu81OylnPVrW8hvFqh5YCgToxCtdIGn1cHBe3+cK
LAdnjPdJ2x+FtcvlOmvCGdmu9cjcFGX0aSCN/lRW6aNuN+ZvD4Iu19ofT+5UVB8LGoGxujzZ9vS3
oyOn+S/2z6WLQFZMMrkXFymbuLCEDTJzXeGouqOnnoy1bU6OGKhJnfWoM3JtAy3I13ITAe6bMqX9
5fbCkneVgGEtWpx28Bv06l5JI+tTb2nL6fajXVuKBp5Kg4SeNtOHy6VqtUJRAm0v4Am1ehozIGTq
4GK95sTFwVLXTqEtH4sgAlVyP/5E1xcCOa4QlJqm+Wo0bfuAzG97SoABPsZt3R0cQ3mqL8MmdzFN
ERgqkpy5x/gRrtcizRoebVNpCc609U4Z1q9UfEN1itWuChVYieFSekdfwPugydI6MwKYuOQfex9K
AOeZ3ielFmF0L+4aHEz8GoObgw29vgrfMzJHqO/t2z7boKyd5mYabr6aGQwjHSa0D478za6dEGag
lILIDkFu252QdhQt8qW8NukKAMtr3bDubDGRMTtx8EDXTgigHG5eCicQK7uPGSltDWZZp0Vq3pd+
nix2KNJRDxMqf3+ARHxQGl7JP4AHa9iqIeNlITkln/2XD02i9LZZQea61Ibsg+IiGGSqieUXeDKc
Kg5Q6hvoiYe2F+tntVO3e1PvukDUTh/Ec1sfnNj3z8/PofZBRkaKuu1HJ3FPmcpQW43oJNmntXFH
UHwFpm7QRk/Qrf763W//crndtVCrjTYRgvA97F0oUGqXRTP3ZQTL+I/bK70/qeT7fPhSMYa8bB/Q
epQUqqpmJan3ced18Xwqtbo7sJ55f1IZJXLz0G+lgoSZdvk23b5GYrfxNsTm+vqelDyJauCf97Te
jkbMPxHyl8EFJBr2BejHAgtiBHW5lld3VUK1qUbj2MdGMKtL/H2rdcsIuxnlH39S+rgI5zLeyMpw
VX/MAZq2USKadHzgP5mTU9PrqXKnxEU7IUyoiI/r4hrfJjM3umBrnC1M8ex76dJ5rDFQ2cACD/Yg
UKmtM7d/05Xxh5VP7We8wnLNj9tx+5pvsZj9QYxQItNJ0ZlQ5HNZvqbuTB1QaXmnof+rsC2FAPq6
OM1ntZw1+G7GbH63+pEYvMh5S/i7r9+mngeKQt9AMtd3IQRXJ2am9qRGS18Nd2LJVGrUNP12e5Ur
slnEXNnPZGJBU2SvfpCSnEJFQ0M+XhTmvtmcvtT1JhDQQxUhf7LaVcnhOdRWHmJl1kExdafhg5eP
Bj3X2FifMsWaH4sxHl6HrYhhBoKzOipMZQy7PDicG1pecrCC3dMefLFBeipFqw10lBe05e02DZh/
uGgOz+62hEtjKptvKbqr3nVTiV1nHHtAevvStmb6ILM5hB640EdaIvFfVi+ySppjDeV9a8dGdXa8
gRwhHzoDbEPWn6zeQSbU6NrsLwbFk3eXZBYLpIjIbn5v4BwJJcuFmNmAvap9ipla84EgtF1g9k18
Nga6gDCfdf0Fms/2lDm986aaCw5kajfUfRg7OIb5qJWldYDa5HjSdMRKAi22vMXPG3WC3TXp/dOa
t2WQw1eFKVwV9V+9VWPu2quK9i0jQXnOGhxXzmu10r1BYV4/uWi/N0BGQKoHcY4esd+nwlzC0rXG
6cnwqp6Ky0jRS0kZR9IJpi1/+0C9TyBA4pCAgVoA0WTuoY2zWmT6UhdrZCx2/Sg5raExp9WLGBQA
LZWXQgbv61e7WI6EZ9/HS1YGn0EHkcLhHdMCt1TGwB6jeWGp01kHlhoabj0dnMUrq1A1GrircPM5
qFZcxjCSTFOZc5okw5jPSMluWB+Yi/3bAFFMK+S3L9mXJH67qKxZnYMw37BFSTNkjzYYsSCzK/df
PMuvq+xSh6KDKm4IsUEu6saw6tYm8gz4XLdPxPsbhmcB9EGuwIahIHG5Y7NbzArKV+xYUXd+IzLD
N4t6CxIi3EHx+NNycBcoANKBFSRmGtRtu751Vwpj6lYdXIc50lxIl6r8KqiqxEOp6BsRQSm7p35R
k/pRKQSs6dSY8ZlJ1LVR/NxQXPs0bObwV9um05Pnmml8Z8Zr99mj750GolXgvrWQAtHy6jzF98Q2
YtrX1PrLEMOZDadOy4+6yFe+KE6b7CRI4wXwbpf7VxQYRK10R6PVLdyHdR4Sxji9JNaqeh3Ubq+c
lGqlI5+mzm/fQRJVx8JgrEhi9kSssp5zHHFyXl1iqmGZQ4+nhaz+m1UkYlCC3VxKxcsHTMD1Otnq
rhGFEH1Wq5pDxYiPyov3eaIkBlCv/X9kyuUqQhUVJEYTCsBqpF82axruwCmWdw0CQEHlITx3+9hf
4VjS4WNQI7sY4AX3iem82aUYmcVGFcjnx3LQpybQsu1rYsQIb/Nx+0tLNuytmvUFtpT3ARf59s4B
K+kb7lS/iXrr79UmmbACw7tBmVTk37IGTNOsd2dTdGTgbf63OajpZ+hD9UEIer9fMvoQTemAAFvY
T5LtvnVGtTOXSJjaHM2iLp7SNbM/xdaiY+w72geJ9RXQipxswTlEmBLlB3MXJ0huphhllwXNJw8E
d54lD1naxw+Lrn62FyOPECmBQILm4Zmaowq0xhyfs9b4fPu9XfsdDGxk0i0n9XQ1Lw9Kt8a5rS7D
DGC1bv8EtlVCDmL696FpE/FfRaEpA0hgruqT0c3rx1pzhIMfnPNXbc7VkVTF++BJbSe13kgDJRdy
lzIvZWZxNH6qeTNTNIQzPlkIzYXVWuq/fRsAF6Klwa0tEeXW7s5x8hTTqJKlpmlOvk+rMoY98J2D
euPa9tK9ph9EbiC55bvtxQfLsye7nCMa3H8gqhMH5cS0dt0QjFnKp22wHhZnNgNFn+6tIf8P7YYj
INyVEpZSkaKKsorcGlD05SvWV8uZyjXlWBdoKFmcJDwW9eS1NI3Op7fXMATwjGipxyoY5rV/iHO8
HJosGYIqm8yDSCEP9uWlxa+hY8V0h+kLZfXlrylaWh+TYk1RldnGW9u3WziPTXLAJrxyktB4R01N
zjzp1u+uEa1zoUf0rKJ0eocQf9J/GjZ7zH1VMfqDJ3o3dZGURdlsk5KklK77Xs48Qwknn+6gs1Ud
XqNelX0tW2P9r61nKRlzIrbGt5FQHklZ2xG1fPxn9KoazRPc55xarmsKE+BeslX+mBjzF1FPmvKA
m2AuUEooazJYmCwfG1dt3hwUfv4upwZ7pxpD3HxSOTI4f9lHxdL+KpaPRQ+O8CTHHYBzL9+U2taK
iW4YJjaAzU5Une63BWnmH2NtYMM3pO7HMrbK765SJPdmMzvPZqu0PjLODI8yZK5bcxKPonL01c8L
1eOhNOcM/BaEdAqn/HYg2x8r+WNpg9KhAW4kAQOXP1a0rWLHy9hFs1k7QbptDlnLvB1kd/trglU4
S4iY0LRGPmo/tI8dIQUC8i4CNAZLdKTGKdO28eNs/V4DJLn9TO/4bHI5+rsQy8DgSxTc5UORjLlD
KlFNyBf/sBJ7iLaO1ETTlPbBEEt5djerB1PZGR/NJTXPqoqpqVflyrm3uv/kYuY21ZP+5DXwPPql
ch6rRb33RmU9inNXtl9nqiwxveh4M/+//KUlKOV0IhuNmtROX5y1y56MMvU+6oMt7jWlYTg0GLHA
iEI0b9Ax17fcaWTTfwWikpt5qwdb3xgfN888UkW/9tMIwPTLqC5ow+wCTr1ih261VRctuLTD4jPS
qGiSI1uHKx8L6Q+rwCugv7RvYDidiiNM3OJDvYryBXX2/hmbqSkYs9p6buPafkaGtjil6Ooe1KDv
8KCcEpwEcFECbw4YfM+8iisd8T2sTqLSqr5UduP5iaGiwyIKdfy04BD2EvfwX80+/tYWNuLMxTIf
vP99uEVHkp696tJIh1JEh+Xy9ePhbOmzY0zRtOFCngm7f+gErSuUNI7Uxa8uJQdVUrFIAq8vl0IC
VckGF5m1rXD/6YvVuF+b7KtdtUc8iHf7Kh/KphiguKIiQBr2ciWkwpuqdaop6mJ8SNUUVx6nKIxP
9iqSU1eg1LKgmhfGcyn+KNR6O5nGb3MJ+A0UxTIz80jljf3VYifstjZ5Y7S5gC6MrBq4LIaj4Hll
T2Xp7Zp0X1V8knd7mlubB28yHmG61gU4yj4OqJDGx4riP7wd064tBSfLYl/ppzNhvdzUtAeN5zT2
CPSkJJKZSfnQNGv3sMxHWnj7L1JuHZBQvgua5ZCkd2dys4xlThPm7amj1kGiMGYZXas4C1yzfWMz
+jfMe4cIkNCRSeY73zC5NHpSdJq5Khib7R4SvzZDzK0YoyRbRzzDDM232hFOvZcIX0u3mkZtWnef
+lQW3+p2Z48Az0ZNtI9r6rXnWKe45XOzIsOoCuwNze2PLq7zg6Ln2ruQBuwSaCOhNvLPf51tMMKI
U/CkkTqDSLBRqL8TSTudwApbB699H4RBTHAF8B7oWUm1sV3VSyq/jnjLd5E3tGqwmiRE4xwfXZg/
lT9+TS5ZxqIvRt9Uwt3g5V4+EQ1P8BFJI7voS5GeGuG132OA5Ru87Vx7YL7e1UFRWF7yrV51ofn0
svMMTU1jjpHBtY0w7Yq1QiXPKE5qmep385xog291I0ySdoLC7ldNOUFUo8e+AA/FdcVXKqdW4N72
2dfBiqmKcoT+PzQ5jWba64MF1ioXWR+Udu3+zd+h/mOZ4/C5NY0kCfOpn2rGqnDgfE4TgaZX1C+j
NQykFbmVAjY1FyU/6ZWwqsiLLcQ73FobP1qThrWuri6T5ita1jx2yiaivq6soOMtPFVjj2Egs4Ik
DzJoda1f8Tm8DuaEqcftj3qfFrHtCKbKu18yO9+Hfy83ZzO32qhspiVUjaK9mz0fH6ZWy5yDtWQs
2r1i0i/a9xTrAKns3StGI2QFml21ERBXEVaeHofI+BZAaxhRt44Sh2h+Ht3uP/W/LleFombjvSo7
ROR9uyRibKF4Au3OeMJeAR6amWURVraQxuPT5r1aXemNDAXnHKxvzB+jcCjUH5aT4iW9rfBSMnuN
vyPCs82n1c7Wl24sGuvObIY+jUwdhdtYxHbBYKrc2tOCZv56b3sie1sh6k6+ksLiPmXdEOt+jbfD
KfZStNIM6vMlUHJjwUeI4k8PGdPCsXeqIYEVTcY4Rs6cZAVCEZqK+jznv/AxB1u20+xmxnovimX9
oZrVxGzJbu5NaWu5qlhhsYw5/qHwUeMkv01ew71gwTK5fXJ+zk8vNtYjMeMrQYCPK5YM8vKLrbtB
rZS2L+h38DpzJWduWo3j9iHb2qKCVNIUvq4Ko+YbKtLhPAytMdAxG5TvW4ks1b26Tc0/xrhl4Nto
lfpjVaHTtKa54/hxN41vI9DhV1WbupPXb/1wMrX4/7F3JstxW9m6fhWH56iDvok4rgGQmWAjSpRk
SyVPEFSHvu/x9OfbLNc9TCQicek7vYOKKJkSN3a/9lp/Yyo+ileMUz5o6QibW9g3jMVc5o/Xu3fx
9uYYYrEIKxgNACATcN69KOq1Lu2b+NThhw05adD75aBrUv0YzI5k4RUZO5WXShH3RAZrrjkMU+Vk
XjVBHjuWtq6QqQ7Kf4eM/3Umqd7+87/587eymgHeRt3qj/98N/xour758cvDU9X+cuqL709dXBb/
LX7J//lH57/inw/xt6Zsy5/d+m+d/SNa+utLDk/d09kfjgVAw/l9/6OZP/zgTdo9NxD+KMXf/L/9
4S8/nn/L73P147dfv5U9Qkz8tpCP//WvH91+/+1XUUH+r5e//q+fvX3K+Wfe05w/Fb/cttlT8b1d
/7sfT23326+S5fyDZy/SlQTWZPJ53P/6y/jj+Ue28g8qPiTfORKYY06kX38pkLSNfvtV4V+R2yVy
5KTgFhKXFFTZv34E4ZHFALuWdzUuDb/+5wsf/70p/j1LDMhff/6FpMsjLjVd+9uvF3kHAZIBO4XQ
lvgK3qTni6uYhrEoqgg9lTjt/IRXwDs1j9xpgeejtFN46jQl/oKMzHd7VMNHS57wsVjag1wrGJqk
Q8AJUTrILc+lGzZzorlVbKtH4U//2OrD5ClDctubw5cMO95vFJuUW3MC5/hi4Le6sa53PmN9qDCR
tkVO8sKgLUJGPG40CuWLxsIM0z+saq5ctR7RwTenqH87z7Mf1XOnempUETsl1aR5ZVgON9T24nel
SiY5UybzTS1N2p0sk7iq7GICSZ0N/cfGTqsP01J9lrM9eYhnAtrZ6QVrS0AWWAeaqFassg6qncZ1
CHj11KJyHx0VvfkddZnpS6nXiM44sNc9c6rKp3LWiw9VPf6BE6b8UITYisR5kWuerhXJ4yDn1aek
XrLZVVsnALRu9rIbOvn4I0Ie+7aIui+g2LTbXI6GJ6CeKiHAnBfvO7svPUmeKbKii3Xb8M63XCci
pnPLDvyvnhXVaY7iz7KZBeEBPE3AVTIbEeJgMdnG54n8/6fKi1NF7PMrp0r/lTrAv48ncQaJv/2f
s0T/h/AsFxESZBbwZi/OEv0fYLNUql428jVgjQgu/jpLVO0fZJvIKpCg57+Tn395lhBHg5TgUSh0
V7TXHCXr8JwXAORlNIgAcdGMsbqFy7rrUrwuB7/FOPvUaEp4iCN12XkErN8bohXhviYkY1H3WgOF
K6m0qtHMBl+qIFBNJD2hOkbJIZa0PXXavaYY7ZdPGyDaI6XmfPD5om9Gh+xTYAe6h3COvJP6EJHf
yyOATqH7I5SbqCKQf1m1ZNtjpmeq2vtlKcHJQ0/iTT6MLS6PXVT5g+NUmMLLLbVmpf0yOo22U0na
mDrSr8iII8IrNIhWUweWIhASlj1vSNUkvY15thVo5eunjgNa4D9Jh7CGV/FvW0WtEghNH6WSpPsl
qeO7MFclaGevp0owoGRxWYeUTIRLx/nUKWNuI+6Om247DTZxmoBfR85eqWlj2Ci8sRjR/3CMCypn
ofVVaFtB56ty4FAK6ayPpGD24HpbrQhxd5a94Cutddp6a4zjrNI7v7I7/X4upwBDhXaP3LvOdLAE
mReI55wPIOjWpm/Yz9uC1NX5oVo0t7Wid25FPvIWzI91h1Go5aHn4BzwQd5Tqdzqn42XHfY/z2HI
6jEmJxIvjaLr/L4ngIXTVh1HHjrHF4foRoRwuZkpWpGjILnIx1I3Ol8R1iKjdZerlV8ESukhX4iR
2BSbHhoPzStTIrztOGrREGPO2NFrNZoABoPcVlPl10pu3S1qb93mpdm8rS2juH19ryxSetwHOhS9
NXaoK4ZIX/KYIjg5LCzsm9wr8XY+SYv6avtWevWyqVWgqNV4enZ5RlNdq92UemrcT2G+16HLxXDe
yuokGgapr3CBK/2cDU5qRFeAbIXpzd8YNoGvoU8CKLo6ieI8mfM6DOnLEs43RqSO6JoaMYSgPD5c
b2qzQ//b1PokGoKoC7ArLv1gtuxb6Pok6mL1x/VGthY3oqf/6c/6UjR7kHcwqkq/SoA8AQy1kKuQ
FKrRQ+deb0pM8/lVJZjrQjiCJylPmlW0ilhWMAeyXfpJazR+2MGRimWsH2I7/8ZpmO3M1Obw4WYv
nifIYawVuKJQWhKIAqWfWbF0kgT8L5Ws9NWTJGr41HkJoJD+Wwvw1YNkFXAuC5/swKd+GtJj5ejj
6frIXUwSyVGCNxKY5DEp3ognzItMadklKg61cuZ3NjaXJhTy7xr2IBDgGvzZrrd1MWzPbT3XXIWO
yBqzz20VlESKmV8N5vQUhITsPELicqeZiyQ1tzlCSNAehCfIJYWkpKKdR0WX+bKdRm8l04khVLW4
GaS4Li5N0b9TzGh6wKW7fiOcnt6lZEw+932xJJ4i2SXY0Gh5sHopIuCYkntugPZjAetlB4J/sWrF
dzLogimB9NmaVxwgHmHEXZz5fdg7fzZdYLxVzLL2pVC3DjLSkjv1tI3xJycFeEAoHgis/flc68j6
FW1oZb6qSJ9mGQnijATRa1ctTAmoQgifQbtCKWYVNaYLQPRUrjM/DbLmZOX1cESntN8ZukvCryBk
AEBHRUWQttZM/QwBB1nqpdTHLTF6qrJImw+mpBUkEXWbhFmbVINXwUr0iiWf/qVpkePXyIL9zkmu
upHaVh9tJVTfjHNtvck1BsKtpWFMSZy1y5GsRHkaq1Ip0cIeqvev3QcgVoBvCFiFsMwWe/LFnlOh
kSCkqVP+yPAAz3twKg3i2zs7+yJ2QjlLFIfB0QI64mV23ooUOnJvk4v1SZAHX+YKDY5ynMPTPJjx
fTM0zZtgnH9YqEl8vN69Syy6aBnzG3Y6ZUYwtuctaxVFA9vsEt+KomRCpjPRPhrLbDyVVTPH3thb
FuYTpja9nxM5LQ91NdcogKPxtbypbFSP3KBrnT9Tyv9/hpE5T15qIOi854xxuf14WxDfgZcnU3uh
1QxAURknMsg+CD8NukLypxEVOFt3+ezNi7aXEN6aD0o4shAX4rWxxsVlIiPVyEviA7LXPFTKkeUX
Tw/P7OLAN9NK/7NPU9OvZrP44/qMXG58MC6OCMWI1QEmaecTEmHBO7dRn/hTYJbHLupMD0vK1L/e
ykVKWMYvBdgfTEHQdkL297wZxCLNMW6yxK+TpincTEaU1RzyCVWuSb+zSIXdzbMS/bGQx/FKPGdu
x3oI9MNQdNMtclDOa69p8T3iTWeIs4Ja9/n3xKhHKmVlxn6byymLH7nRJu73ltHG4IJgQd2YXAXX
9RqQ1SzztPTolfh9JE1HgFLVUUnAY10f3L1WVlOoxMFMqYZWxtnKjyn3uasW6a6i+mU48AwxIldC
lZcDfHU0BaT37H7WI38e8nd2IWsfozhsMCmKqAO5yPX3rVfVsw7HXjLj37NSpgpcqmV0skFb3sYI
7xX8X0f9rrKpflaTFe/5yG6NBKwE8kocoGBCVqdLV8aSgnFq5CdoANzki7086pmWHK+P99ZAmKiR
CrFI8WRftZLWixImWHT4cZqPd4ZTY1Tg9NGRyH3YmVqxLc6CV5YpxTcFoAKJVlbS+TKNxqyF5dBF
PtmVn1NivWtjHbOwzvqjqoJTYqtfr3ftErpJdoCUClLm5OqhHIoRfnH/RLYyLM1URL7U1amf4wEX
unEQdoeaJ/w7RVlGX2rM7n5K0AlajLAA0qBFj0yl8fn6p1yOsqDEUn6AigGiwBZH9IsvQRFTRkYu
jogIs+V3k0r2IRLaJhosiZ3D4PK0P29qdTiVi9ZFyUBTKmH1Cb+H9MZAMs+fYid8Y/aIIV3v2l57
4jp42TW9HeQ6oD2S2OnJLCvte5ymk0cxBqUlkH6n6+2J4O18FTGrIrYzbQom4IfO20uIdTpHLiNf
iwLlpk5lPXNji/oZvoyD8iBRSfZGC8n1IOjsL1kSKD+vf8DWsmKIQflz1yBGujYvibRUqluFdRzW
av2+Afv6yaLe5fVBoN2PzPKxtvLMz2Y9vXPCOjj2duSkbjW8Nv3AcQxpBPnn5/zUmrQbTaXlhFkT
+dOokMdj23n90DduaILLud7nrfVL/guAmEiUknA7H/RgGholLMPIR8cg9RYkId10nm0vU6s9vaOt
9QSzArIZrs3UxFanRFcmKExmVujXchTdadE0HsFNBMdkjiV3jrJkZz1dHrOkXEUVkGqfIBet2kuH
RnLqWAv9dInK+6IZlJ+yVeyxEy7PPlohZiDLrNK1NYq8npKqazFH8+UyGD5XsHsETFg5qdYQeRPv
sgP+U3sp382usUIJDgxgk2voWUiukVCzCH3q0tXHpezH95GijTsHwEY4hFgSlBGgu0Lm5Xm/vDgB
JMmepkxKQn/J9Px9uqTzt1DR2zvKkcFbdaytOwxUo6NeqBX5saTwhsKaHkH2565VFot7faleCnKw
K0CXAB0XaWgyc+drNaoXDpAkZ6g1p3yXEsF9KqJF4gZtawwlUu2DbBdG4xqzVv8oE0U7yvms3+BJ
lzxUahjeakUa7d19W1NhAgPmhoXyR771/KNyWRmlWKpDH7yJ9gOU7+Dl5gD4eKfz4rGzPh05ktD0
JBgkObBqZx61uTW7KPR71sPXUq1wBG8ApTn5YtxXPfiQ2WmiWyeEhVXlVfV+meZpL1K8wF0KqDOP
fSHyguoE+Zbz3rIWnD6wJPTQ5mT5VzE2ugcusT90UdYiJdvZpICd9NDBan6LN1vh5rFT/uv6UGyM
OCmHZ/A7+XR4CuffMFgcWcBJpFOO7dd7+P/G0XbSZmfxi9+yGm8KeAJ6ydEhnP/OWxHbLjKLUcIf
tfskdVP7EEf5qaiNifPL2XlwbjXG9gI2ywvEhvxy3pgGeWhJh046TUkK5I/H3pF4wkDgubDvOfX3
nDG2hlCAwhAK1GHYaKurFmAdNNysp3OaA8dDSUdPiq10RxR/sxUqp7D5BYN0bTjcF4ghmH0jnay+
zFC4SogFg2kvXbNxAIPu5vkLCIz9sdarocgRLU1NK0NjJI/hbOeAicTex1YY4c16vAc3E+90Tcz+
enW8bHS1D0Lkw3tY5tIpgaX50FVjd193s+MPbal/tUAs3rS2PfhBFezJXG0MqjBcJ9KGgwVPfpUC
SwuJfE4cSicnjHRfHjj1l6Fa/Ot7bCMsYDEKBiuaWmx38fMXJ38ssOgG2rsnJTczb2qW0DNKR3Wx
Dd4Damx0iHuMDC68TtQF1q+hIWiUbIwa5wTtzv7DHuvlvkF0dSekekYBrmaMsBI6Ack2nobrko7a
lXKzIMR1MhsoMuDpovyoBAnSLvEkf9OUsTgtiRx/NxM7W7wJsts3aH0K3uFy6ltmOhwwVQ0f216T
QhcNYgCqIBolrx2W6iEqDPuAO9C4o4/07Hi+/mqThyK6ts8vuVUMI/OoCawgxoY6zaq3eja2gb8o
WmPHrp0Dp7tJpD5C58yS5w9xtuiD68hR/C2VyvSDmhrBYzRbaux22EXi+cSUV66JSFfhzWPYh4+v
XjQidBbZKNL91DLOF02dOr0pKT0+hkOhHJ3KiZF/lbKj1YAB/X9qal12lEfwk00njBnbeHrHNdHe
quo0PtTTEuzMwcZWeNmrdRFjHsYgsErMBiPcqX5He0O+saidvKmjfvw7veJ+hbABXgGR3fMB7Ms0
TByqw6debpr+oFVJ1Hsp7n8fAjs3j9eHcGPfCSkLZorjWWhinjeGaa0x4GSNPL7RLZ4U2cvRGZGV
+DutQLYHwISQwFpHO6P5OWlYE2Tue9cpWsmtomJP5WgrLqEz/9vMaumltrHIU1bj7TbU9Se8Lil7
B5L+Rqnkn0kXKk9aYPTkBGLDk3scBV3TBNf6N7pKDAhvXJzL67hktDIl0GUMNqUml1wZOQ0XWXTD
+xutIKgNVh95edxZz6dtWZxUidOKla/gq8mfIkY1D3ein83FQWwgvLefdSzOW7HnBDeZvMDxUXZ+
RlMdIuONQfz1rmzuLB7aogLCQ21N4ulJ4vDeZLnHda+/jSIp+4Sck+G3VbCXcttranVflw0GCyCu
MT9Nu/weQXvH7/Rx8ZKpyg+v7xU4BXF5PrPtV02p5hD927d2kEMkUbqkvZvmIj44Y2f9jS1MdYI4
AGQEz7RVgaSl6EZuky1cwpYigiubI1GHurOFNwIs9AOwc4VuRb1qzQ8Jiha9jCFhmsbBuKvnOL7L
QKvdQNjX3Fi1m/uhiKrP10dxs1FKn8CaID8B2T1fgAN6BcWQ4qWRDGN1FBUwfK718b7suuUdaeOO
UoMW7xz1G2E4rAV84dhWSM6tY/6qcazBnln1VZKab/Nx1E6qLVVHI+utByvS9jyON3aZML0mlCO7
L0Doq06mxlLJHXsZ3bTi0MddeTDKcc/zZmMoyYNjgAh6EHDBWqwblzF5lgdagWUwHMdQtg8Fb4qD
UkG4adKu/qN2+r0Leit3QL2GzDMamoKpt1qbCfy8ZmCkTwQMSU5pUm3fq2FclCezL+wvfcYZqVda
8Ri2eI5VsaiojUhA3BdpqN4Cut8jp2wcAYDJoEKCyiR2Xh+cwgJjxvoAUe8yiJEt6BtPloP6hFzv
35lXZBJBk4P6g/q5ulp1QJpNitfDqQID/X5AzdnVw8HeCWm3Vo+BECpBreD4rOkZplSOcktSGv4C
a7SXk/wQ9+2r/WDpAdcMAFQ0r4BQruYx7Jc2CRJaqcDNnxKrf1oQzvWv7/atrkDQ13nSUNWn4nW+
EVKcrKosBxoft8mCOifKpg3GF6+/OrnPAI6BRBFvaLFRXjxqbGdR4yzD+EJzGhxIVcwCRjvqd6Zl
a52BRoFJJ5xgqFuft4JmbNaYUYv2fzvbN6MUKneBFOXvYec2h+vDttUUb0DAQaJ6xxY/b2pBNQbV
IBTkG6swD2ZoxkeJV8ipiGR9Z4a2moIzIewBAXywEM6bSiNlsJYJHX4QC9Vhybr8plKs/AB3czeY
Ezfk6tFDGYlojqonTMF1olhREjgbwDxOSmPcxqkEy6iUjiSp/2VJHYbXofVH4aA8XhcyZ0ar/jl2
9dfXjyxPGcRtwTeIivN5d4MxDtKUWiCnV19gRGeT1Uv14tjUzrgziSI0vegt0TGpC0Fmfqa3vViV
xmR3aS7jK9lWqnQfloZ6qEI18spAUR6MWIXKPBb1EX7L8N6u2z0Jkq2tx/2KDwHPb6GOdd7T0OlS
iGrIkme457oWzgfewFm5E0NcllaEqghnr7hWdRjnqwC9xHl5jocaWwAMKuBzxUHhQkKyvkuIyNwb
i4IjBxovx6ZMyj/6UR9OcdG3j3qyqK93QwWyQipARNDCc1uMyIsBX2pFnRB9M0+dLef3uhlnd6gb
fr6+gC7Ic6AyUBBCcAyzUNIN68LgWE2In4NrP+lm2c/Hpe6VGiJkDvxSHvrpBE90/h5oKdFUjYze
RDYBxcPZWSrLtbQoa6Cxxsp06MYyn/yhk53BH4y2+ImaR4qX1GRxqzZBNdzLfVbDsYTIOHycGjSK
rJay3XFQxhL7J0MZChzq5XTnmBOH5ctlC7OGkoC44gXVEyjQ+SiGszNWdj0MPvpw5UPLa8ErCjvW
Wa2LfFMNhBVyoko/rg/r+hh6bpUkER7b4F0o1Z23WhlhmqsKZAizqdtjkmYwZ7pBdoumbY/XmxK/
atVBTiGhQCQMmLk0zpuCcREYNncdWJAckx9djR6XRbc89Hmkx6gScqgIhj11i53u0BbWQ0tWlJjJ
IgTluOVWFD9/sUCdSIoMtVgG8AH6/JO87PdFxjksb8L6JjXt8GZa2unpem/XA/vcJplnQfik4bUS
R2TNRaMOTKeeNephCSfkeKLS9oDXzTvX8DrKJgOHPqXg36OOgc7T6igw7EQKtcKs/YBrFO1eYYpW
yux/EI+uZBbOznCuD1jRHql8lqrQ4yahfz6cKtqU+TD0tT8VWoucs7rcDmFST24fp9NRicbEpYRu
3k7c2/eU2LGGuz626yP2+QNIsqAfS42QZNL5B9S4bNuBmdX+3LUWRF8uODeXpzzeOWQv1w23B4UJ
eL8CNrfWxbd7ZHg4eSvfseOw8KpCHb5N5iAoB2UR39pKrx1ycKT+9e5dLh2aJe8u2FBc22uWDeba
vB4pyfjpkP2JcVPiNVX9O0THPY7SxjiSLoJwRYpMSMKtJlKr7FGqlbn0IVcat3ltlu4cSvPNq7tj
AIgW1iM8yaAAnM/WEo6yWQ1N6aOoMn4etUC6JfYuDnIhpXtvksseQStDpJT+QKMA3bZqS0mxAZ+T
wo8kfFx0q1VcwJDZ4XqPLjccmD3hlUB0TYZ9XbSTy1mOSSLkfh32MM+VDmVhU/NHXQm9Vgr2hFe3
OsXLh4wf7z5i+dVyn5KmSgteer5UDo4HaCg8Zemuz/pGp3i4Cs00jZ3FKX0xdMmSR0bp92aKxMyi
eUmq37Rdnrgjim07Q7jRJyYZojH2tCICXoW/MKcRkzDU0m8meXmvdeV8Gh35tbBa8cDSBNqVSJAF
sbbb1QO015RaKX3scPU3I7zZT1op7ynrX+5XWiEjILTTCU7k1c2dzQUySJ0O1WCRgxMMKNL0SIn7
U67tajMwCS/vUNEhiowA0HgJoUYghvXFTZbIRp2mklz6A4orrgz+jzp9v6f8tTU5rG4ALCpAFnMd
ikgkso1syqBpjKPiqdXSQTiQ9gpvWwsODxfAtoTJDiCl8744EwTeonIKf0xr+1/R3CrHfnbMY+oM
qddYdbATYG316pmXxq1Bfn6NRc16JU9rdSn8Hge0k21JkZdj5PXquwmXS7IHxKrCd/Y5jH0xQ1Nf
4UgzZoVfgi06Fm0Gbt8srZ1WNpYcBSEIE2AHuIyd1ZLTkOVvFBzi/GgcULnWi/y4MGwATrtXS26x
5ng4CsUt0I9kE1ZnapV1cS4l3BJkaDvXTmxAytpnarVfmyj7mWfDfdQXH8vZua/iZqcsvDFn4uoA
sUvjgpB5vkbGJshGkgul7/Th7CXKUIE4Lfa6uDWaZMJgI/M4RkBpdcCqHIttoJe0UrYAgjsOWBwX
3sd2s3fsXYZOJP/xeOK99GyzsGoJG3tTggxR+sDQo1NQ94Zrt1rvB1mbvNWWUPVK8B03wD7DD3Wm
79kMbg0nNX2qHZA0oWiLn79YnFB6raru49K3Smf2Gkk1ThRDX6vHKxYMCTShkUuN6gKOS6CRy8YA
SynqjPYxWSRA3jFGa7xkUi13i1QedrbDZaAm/KhRbsRViGN+nVFPlbyQkP0s/Kyd63veh7z+wlJ/
aBSU0l20MFUXgEG9Z952USUTPUUBm5ibZcPjabU8jSlsCymIOMIm/OKDPpb+CJHTvbMbVf+Gdn3s
9n2kPXZx0dypRIqfelA+rw5SSeg8w0EIFqk/imP2xZzGej4qvezkvtI50l0yJdmDLpPzbo0O/mii
Dg8gAl6LMaDjYPTE7YBcG8f36kyA8N41I3pxfgNy7AZjGQfvyLDbiRw3lqtBjC/ISXD1uY9WXeO0
to1czX0ZY7T3S1QhhkNm4Xg9mlu/S0VfmETkZYSoM8CA81awkSv6IhtzP6g7BDaWSn0HXxUBs7aL
Dri+jW5SR5Jb1n14uN7yxrkjZNME9FrjXbzGinZ5ryZaU+d+XqGTK/NQclMNqfZFlfdECy+wfs+9
5OHE7odvQjB03kv+K+Chscp9yTS/KVXxxpC6hy52DknWPKrdcGOOuUNEYd/Wc31IEeGqtfCmqcrP
1/u8MaekpYmZSUSSEFynv9WiDouOS8vv+4YTEGEQt0vTZWflbIwsHGBe++IlBfx5dc6mBjrSKMxm
vjSazQ02Ee1NMQ6fJeTUd+ZwI4phQHl1CJwzSfDVuHZzJhVpAYh5KpTYba3ePoBicecYdfDi1SVx
ZlEQ6VisBBjEMasgXQsmpe8qC4XLpkK2vS6aL/owLjvWxBvHqXhEQVzh0hV+COdrJbfCMdaUNPUN
J53+jCa1PeKM3LjllDh3WT0od8kQKntc0AtLUdE5eoaiGXoIBIarkyxanKSI4G34QFLLEZuSNPNz
GDs3VmYi+ZOE4zHIZ/X9ouQKurALJWe8mk9jq1OrNezMC6tFwy2vtnaikIvaG1/GbUbNV7y8Ranj
fEBmCfFfkK6pX2rl4CZSYLlpVOAVoDtvbD15GwRxfFLl8J0V5W+SYnyb17bqJsb0/dWbB8wHeUIC
TALnNeYqaQod/xH4aZLZKXd969Ro3vfDzoG4sUXFO9OktMca4Do97y2pxqk3Cinx9XpsQUSbzV3Q
Gd+ud2Vjh0JoFFMtlBJBq5030haZXemzmfgBaLvDFEWL57RwpHqn32lpY4dS0mEhU6Vk86xB19oE
/HZJ5sQ3pyX1wpgjrrVCZo/gf/m8hOnee/AiN89ygS6Fqasw74KldtG3MUU2EdabvSB1b2gTOk55
KMUfcXgw/MqZsoM0xc2hzWzHneY5um/mMvEWM853Vu7WVKKaI/jEhqhprXayCJYmJcgTX5GH5riU
ueRJgCtfKSQh+iu07EG/UngHq3M+l7YVhVlUygnM2zI89Tlmig6ImgNCUPLO0XTZoecELpkD4cfN
njxvSp4jfbSCPPfhYEm3ejB9bUddvt1Zm+L5dP7MphULlj0XM8XtdYeKOtCcvohyvypQ+PDGuYrr
9zqx3HyEZxa0XjGiOXVMo8kO3XGo2trlSlXfCUQ9GNlgXL6S/s0GrwU5rpIToiB2iPSpeS+3aTtx
eJTVV6O0wu8pitqwcKU86O4Xs+3ng0O4ano5cPvvqLXGv495MyH7m8/HQVabd2kyNti+K1qL6U7W
FLk/WvMSwo9CJv1G4gT8JHftWPqtMTfoZZl4awaK9metAThBkUDLj5VZy08xUr4/pFmX54PVjWiM
2Y0jf41qaVaOXdYHN7pkLPVRrcp8cYfUAr2pojbq6jhLxzsHzkYczXjz9OIoEFDcdaJ1lusk6VQN
hnhSLZ+HxjG/1ImBh7eCD1iVR8qDkuv2CYiiemcVGA8pdvragiyRLN9A3hDoHrmV9RuCJ2imIp/N
lWMu4WlSB+HigeJ4p1t7z5WtRSwWFgUtGsSp4HwR9yOWcq2D6oFaI6RWzlij8dB4/WPPIVFP3Rxx
A0hga/MVp9KMonaazI/SQLsx8nF4m0Gt29n7W30hnoRWKxSZKNKf90UPU4Z0GSFxVeXv2FuFfhDk
0k7F4fKyQDjmRSOrAYvUOY7SmUbSOKHMmdipX8Vm5FE73yM5bTbFQ1KoBPNEX19+Rbj0pdUMmT+E
cgtBDPfUAMCq209zt9Ory4uJXoHWec7pUqRYHZsLaJ0ZsTomCE/Ju7bqVPi0ZS57GSaTkZsV0x7p
5TKwo0XudBI64km1Dh+ToImdJqFFo261B4usv2fMo3Vo8G33hDjLaUi01+eqaJT8q+A9AXdZh3Vp
mpDLdKLMN4d4vBtKLaYeG1dcwvNewWZjMUIwYcHznhNWw6u0mD2Nw1IUTurPcT4+ZLlqPqW1Jb0+
C0sVWhTBhP0VpLHVJWS1OfjARqMZQx3fqm3ZfumKMN+5hTYmix1FFMHbAurkGo7U5jnxP1QSPymz
0IuqWrlFUFGZPGjVysM4xOZhaCx7B7K32SoO5gImArB/HfvDiuzNuZ5TP4Sddqp13BeVbkremkEq
n8pQTz6Zi2P41y/crXmjjxSAhGM8FMPzQwQxYlUkplK/q5ThJna6wK2t+LUCZZzwCmUokqbAQrjU
V6cIQ6krbdml/rjU4ZupCrLcLY2h3DkRxbZdBQ9nzYjOvkjIzF1k6hPie77R2cmtSZxruVOXf0NX
Jj1hQmj6WYKJuTfnkX2ndcGeXfLGDKLiTxkYYB7v3zX2q8VTLIjqIPGXQu/eDoh8eZMeYmU54B07
tHpzK+V5+On6DG48kagikjslI4SaGAH9ea/jds6Tqq7RsjCGuD5y0Thv46qxTlHQaj9H226+DY1s
3RNWDYgcJ9NNJEmqb8JyfJDzNNhZURvHOEVAwDG4BRKdrpH/OWenOklV4kNtHz04l9mxmBX5UEda
tLNPNxYvmoRC2YTFC0R3dRrkdjCr2cSjjKiicxNE1Y9F0u/FSFsdskR+SicgFQDC8/HVY7mRA5iX
fpBGMLqXpToVcmJjvDG+VhSIfUJpiZ0i9IBF/uS8KauUA6U2aCqqnT9D0y7u5DjaI3xtrVKAERCK
uQPBaq02Yz9FkF5sNfE1O4iBjdfTsSrm8I0ezZIXhaZ5C+Rz72W2NVXCIImgiH5RDDrvWRLkZY+x
d4K4QDC6iq2OH6ahrP+4vhc27nXKgVyyz0lSZ/3oQtos0NWcB6dlxOO7FEukxyIJ0DfpC6y1u0Az
dk6crW7hLY8EBvEeeczVCkzmuuqGsCFxopS2b0h6e5JmeU+ZcCtK5yWJuBlDBxp3nX3IJDkf9HRI
fCcbxjs5GqfbMVcwv6n69DEMoWwTyGS3IMrjp7ZdjFMY5ctfct5nat4vhaA39gFDi8YaClmkQdZC
a22CLa+9hJwz9qJ/ciQcDWoZ4YomGPboFBvDymYzKNjQaWFieL5a+rEfJzufY78o5eLJiXVWZ+sU
h+urZasVojGKZxqcd/y7zltJ1BEM95wiFiMpf9Y5wEwNO5nXH4egdYRwM2sfmTrxES/uJDLL5DmK
KPanNJQ80nqDVyjm7OYqAvPX+7M1QaDBQaILFP4FnyZfxgKrACvylUj6UodTcIhH9VHCQ9P7Gw2x
7GlCGG5cZLQdrRpmC2Ga0jJDr5xb+Yg1QOQqwat5IZyIUHeeU2/Uwy/0WHADUxFWUNHA0WvyfzhK
n3QptI/XO7QROCA+RboVBzshxC6OzJeT1BhDrgL586kDIhsBeyKITxY2Ru2ROZ2O42xasxcAgFnc
MYPkwWNcMnY4RBeHF28fMh+isiM4seu3qYCQdmHL/kJEs3wXD0nrDYB3XSJF64BrebCTqb9Y/qI9
wPYitSo4WKsjGX/mBsmrIvEHy8LyQx5719a7cGf9b7RCPYCmwDmJLPNq/esmqro8uGNfccZvtdQP
B1lpAvf6/D0z/M4iP8JUcn68C8gzgj4SlaYXEyhPDSnkuI59iVxCRQ2gBRMiIXeXRa32wY6d9K05
4iWr6o3kW4nSx27eqPmDpSIzGLb4wnuOMuB/1Iatm9WovjbaOB0nwIT4XUnSoYkjw4vqfpE8S6vn
Rwnbzk/XO3GxfUUfcBqhRMN7jbrUeR9ylCUbtWOkdGwW2kNdF4jgl7aZxe5EQHu43pp6UXzDLJ6Q
iUXPe0rEa+fN6bGeJqE0osyiqmg8hHOdHO2AFOmdTO4kuGstAbrNmglqQTDV35tlDt865ViiXCOc
fe1Ase8gbRffI1OT/HJWp9xtQ6N8iAtreBulenjs+yB+KJfRAtXaF+6AeKBXaIt+23WJ7ReD3Nzk
o67d1oH0BKp6j09/ufboItIO0CmhXnHKn3cxVuRCARmBmFOZGW/ntE3cVK/inX30zDo6X3worRF3
CL8FxnOd7jHxvlGypI/8QI0dt1/Uk1ypH6K6A/jufGp79V63gkeU+DJXz/UTr+JbR8dJOSgaLyrm
x6kYfg8GKhujPMpuMzanOus1d0aup9SmndTH5ZiIjJTgphBgAjxc7RTY346kU2w86cUwD25R6jlG
oX0v7ayvy9OMdsQDAAAJ7M51yBKmSGYgYGDj1LtoH7GYLL6WpP1zavVZ/mEhi7vT4FbHBK2D4iZo
MP53Ptnp/7B3Jt1RI+u6/it71XiLo75Z6+w9kJSZ7rHBQMFEyxijXgpJEep+/X1ENRunueThju7g
DKpWUSatlBTxxde8zeDNveJo2CfBqJ0HBXWXNWfVryZ84OY2tMPGrdumx0dLyglyWIkMO6A49NM5
/kp5vCnt/b/cC1gREvStG3DMCXetVq6i5l4KuWTXqd5NoajL/ET59DLgkGSBJ97KRjLuY2Ji5pvt
WE4wQ2QnutjtsnD026cGgMqJ2/nBWtiyOQB6iJzRrjyqOKSVyjYbfHffpOlyOXUVJbjlUXuMzvSu
W9xT+/7H1+Os2fCHIMCPTrbcdmTdkWXta9g9nyaF0CbOfUsoEd7cTa3hnIjcP1h6GxEPQCrnNhz0
oz21lo000PVy974pzcskc4odPaN5//OI/cPXRSoEThTyGtLhzxc45P0A+bLtrizQQxmYlLPBWmY0
gtxThPofPUDOIgLnhnQDrvT8UtbiIz1orVBc6P5erGtnvR5n5h3rldMX4sQyfPn0NvlAZICYrBNE
j8WtZO60rZXk1r43FzfM+p4XNWnWiRTv5dPbxnCMVGmGcth9Ow6/yxBa3AdnLmPu/S74vLqlEeEy
Hux7KCcn+ng/uh8AEDbZMUUhKPnnD0/ipEtEwMitD7QKoLyj4jqtkl8ORNwP4Fdm0rwmjrfnV1ms
VJ/S1DIZQxdFmJfKeKcNhrr/1TUHDIjxDKg1mqHwQJ9fJUCCMmuTCVO6BflDtGjyfSEc/e1gOsmJ
S/3gsXF2biRb8Af43x6tudVGDLn1Z5O8uzsfRtu5VLV3Sgjwhxfh5QDyx9WIucbz+5m7REeimIu4
VbPQ7ff8i3zSTk2ZXrbktqyDFU3qscEqjruqzVih8VrXBn6aTX/fZ7JCaAXr1uwOJ66xuDWSaRjC
Uhf4MXtJI/RQwK1Oz9t1WBGaWpH93K2ug8vdz1/ny9snC/oGDwTQufEPnt++ntZyyuFW7O3ULZ8q
QJfM//XuxKT4ZfSgba7Tyd7or4z9jzLLoF7qoXIanYfMfM33F2Tm0+pqzDoROXXVn9jZP7wcdE4m
02hbAQs8uqkCk2hwK/qeDbOeN8I297mLNlM6bi5V+L6diMMvHuLGwSEB2Ebvm9jIFmm+iyRjktu9
3djO3h5dHI5wXNvpK37JP39VL+6KqwAT5VSmNINteBRFsOtEgE7hzTks+Rd7lF7UD4uNfIB81DSn
PlF7/uieaFJQCrjW1nY52nyzyIuh63VnPwu7ilChF7s0sKoTkf5H9wTujKQT6DQNiu1bfPfkOpiK
udBsex9kbnqYA6YA9rhO54PwgI3a2SkZzhfi89+It7ikshe/iUocrcRcMbZR6KXuiy5hkijWUSb4
hwxVj7+tDRzAtoXIaE2b6LsPa2U6Yden03vMOJwiRnquFZE1mqaK/GySxq5qDc3i4OhaibGoBJRd
TWI5NeTaQvezeoLRAYULWHa6wQznjxa0KsikCqOz931azR8aQBe7pdHc2BJQ2dBN8q9mYAMnSuiX
MevbVVEZpgOykUmPDhQ1+6vupdQn6ZpVN+0yBpcBYh+XfuXjgNZhHxGWbjvFTiq0hmfg+nsage2N
3RbJ59Fy1dnPN8APliSNDfBoEKc3MeejbZai84AZPET9oMnsmwUVoVCvluFXj1HuGsFQRE7oq242
Kc+XJO0yib2MRB1D2suVPQmXLpZn/vr2AmLBeWBsStwvLPR6y8wR/yjt/YIJR+SMKGArmxX28yf2
o3WDigIgRUp7yFFHT8xs9NKzJt/aY+zQJlHtV3NsBBClwh4z6TNKIvucjt4vj3631jcEMyYXmx3h
McF8Lr3FqCzyN41BYggYAcKuDPoTj/AHN+ebzLCJ8ERDAu/zFzU1ttI7pZt7e1P2Dgyus0NszcAY
m/M8zAmK+Aq68v3Pn+kWZo/2IuoHrBBQSWTUx8J/7lLZ6G0uJAzGnIZqmav7Ypq9nSEWn5ZWonDP
TPS7xF++/vzC28t6eeFtWAL7Y1PlfH6/neGhW07sIStWw06Otbop0aY/X5RrnNhp3xoUx9dCG2Cr
YIg5qFc8v1bZq1wotRj7JtfhWfeZqCIU2AbuehZaGSe03B4zrHdjENv+jiG12rmFV9gRDstyh6Rc
f8GR4UWFpOkzFLZx2Vtdf1GlGd4vnkTuV2NqFqg2v+zYJWG2mDWe9YYYTnSmfxA0GLyC0iVwMME/
pp0FKHTpvB9jHzi9e6bNZRElDE5ObLQfXgUZEZMrbGSSo+c11LZOF0Uae83tX/dD4t3KpDBOrLzt
lxy9FI7ILfxzBc6CowSgHWhozroy9rm2EnXz8XMgahPJsfF8GajVf77cfnhL5IQeU0G6Acfg8Ca3
MpUMwthLjFBCXVreebliUPXzq3yziTu+KVrsnMjEQvr5RzfV4A3UV7PQ93rjNE4EQ7r/iLEYbUG6
If5nrayz921mFnk0W2i50U+cp2FfjTQqw7RQOtRI3xi+dtaciLBH9vPJ8ob1YUr6sQxnfDLtHZSI
Po+03naqqAdnnR8Q8+PwqvDEFQhuB+6DU4sgiG1rQdeMf0G+bS0Dt21hJTgA54XdfKqnxP8SMNl7
MqiB70fbn97NUsNx2Vks+yPWDeUcwvJ2PtjpAIUAGow0Qh3WHuhW0wfCVtmpPkc1Urdv/HLU/QhL
E8Yj8Dvbt1U+lR/TvpvTyLJrc4xGvV37yBD+3GykmUqGfPHF2f3Tbz0v84cG99WkKtzQTQEJh3rr
N59PvJoXyw0sKQGWphOHLezq5zEg8CuxAn7S95Rm3s6cKxFiVywwiJpPqTi9ZERQSdIrBbW/qQ1j
v/H8Wrqj+nJYu3WfUQx1EXXfek7Z3nD21nXen899MWqoBWaFiiuVuu8xHxGfzXaqL1XeJCpaqoku
qV027eMvP4VN5IkBDFJHLNSj9TnPnShaqEvgNTszCiBFxgwQjdAU3akG/MsAz1m9GYFsht9blH/+
EIh9adA72brvE2PaoZZr7zXdn8AMjqce+Muzk0ttBTwn2QZIPkqDlS416bfOgvRmQt1pdIm4M1Yb
P17bTrXbsXSw4UkXCx2rnz/Ol1GFzoTO3JqBJL24YzyDI50qS+x52S9TsF6UbfI1cCb9RGbAqnm5
djm0tpx1o2YAoHj+KMWKd/NsBMM+aacyOOsCuWi72jbWcmcly/zJdjrww3qbWm3oysB9P+Z+ofMc
Jhf0bTckSZy1c2XEo1MXZojwrWaHubS6PDSMych2cyAcc8fhP9u7zJm7+zlY2yyaknwuwCijy3CG
dSA9q64O5m6fVgN8dAcd4l1TJYt1tk6ZKKN5oN0aEvBRRMEzoEijPKHxdSPqGiOUZa28IqodM/29
W0Zfi4Q/Zn4cNMK/AoaW2mdu2oEm9fo2CEU5mfe6Ul0ajlOtkYUkRTruRrevy12S1vmdC4q4ZuKS
+jL6JuweJ0pPt5vuJxzCKSO2OaeRVLFlLC5GyIlZ/54vMnkLVr+6G/3U/dIlSnsLKg1L904Txluv
M4wPylK+Fs69XynsnFpq7G5oHRdgsDld25Vhghh25uB1o/o2CYPSK5xoWVpv3g94MCNm7Glre1Wj
FMRcdW0hs4y5plKmbj4FWSf8IL+h/qoxah4NeUvveoDzsWb6u270qzwqhTWWyF6sdR2uuVMnYW4h
tXHoXJHVsLjMpIiZBxpv7KnPrd1UmYM4q7NevbeczHpgGCoR6NhQ33nvjjeupmVV6KfsmndJLobL
PFvNddfZwZRtxLDWOshWNE3k66UbF/5c+6HtpPbXoE9cBwEcZwFbZmephUvYYrweJ0JsWOaT/h4v
Frvfk4OkwY6l0t9VrTa2aOob2CcZqynpi7hZIENvKbSzoWMCGSLqqCVE+XX5WA5lx0PzNfZpprQF
Ny0xUI+NgWAP5znjpCCx1KOfOPZnTbkScYzayy9WPv15TLuFN9P7JG3TWg5XdEhWay+G0bofx6BS
5GB6Jtn16RRErjmbLkZbKvvaWK19ZTpTfsvsECUHrfLz24p09I2fdhV5YeA1Yyw7n669XhjisV8n
fIyUV03cmjbgIk+wm5AWV9Z40Wal87kEFsBwi+Yfd1YHq71Li3T5KvrSeWtOo+shrW4aTKGku0zx
5JHpR5im0nXEAicjSLW+Ws/A2Qx1lMhUvx1dDZ66y8ies2NKcbCH0n5e+/4M8qXIxVezdZJPqP10
HxsfhmE4UBXdDTS8rcgMKCUB9Bv99eC+9sb0qstFcj+JTvtKwTSUUTeqoYkQXvWeJogDH4tCmcah
Dyp72ZujVdeXlWvzsKe86B9hJzkNRnWZn+1NlZV52PtjcdOAsC0iz178B9F141NOh+WOh5NAF2AN
zZGO9ulTG2TKiyCZa0044Z75gPa8ul+WSReHFsFk/q8XjDK2asNqI4WScxKuoizuaR/mVaQz3zLC
BmL95yGg17HDctt0YrUkLJCycpLf+VgOrktNblimU5FFudN5O4B/Lim5o3lvpLagGucUpR9axiBv
K0sg0IWzpseqHLJNvD0PeAVD42UitICjXgaTmXTnCXLk454dFbx2U9vHJWxemI3bRtun4eCaDBVz
xO+8kNbYdE8qtPYhb3AqyJ8M69Jv3eWNVRd6NBUWxNxJX+yLbg0M1qyR+dPFYE4CZislkIwQVk3r
kBucMIvz3OFSc9z8LnHl3MRlUzkYqoy6/TbJkvrOzbrB5RW2Bl5erjTOHJr+t23gwvzxGJSQXiFd
0+0GG68BLZANADiVX62IoN53tmmse9cTTnfRYDfXgdTR4IX0E6E0yscyu9rsW1gb9uTO+5bdNu7X
WbbNYVSFaGhmNX5zVop+BDaS12A+53b4vaKLP0QZU8WDn6Q2AVc06LnXw+Rc+aqHkl2ZnXGjg3Jy
o6ku1LXRDWh61RgfHrCyJIo2OOrlF3gipxKjkWwyDo47EjM7mCL3fVlUj5mpTenByf053cuxaPJD
hXgVdRB5rXXInSkgRxUZoalIc/GJC8y0LTPSE+ingfEWB4ySiXSvkQn0ZGINyFVtKSP02M0Pa41f
6KFXo6efYfBqZqHDWyx5MTkcmzmoZye0VOK3IdxG+Xvt5zpSBYUOOabx7PV3LKpxOVtrad75Zlmd
W4qBf5hPXTuHlgUDf1d4aT6cJQRjPTZT5WkoqrXe2xQFcDcMOLOuezadd+F5QtPRCLerKjSLpnqq
ctUj1IVK0Ecm3v1li35rAtbK6GljCo88fFnFcpsEqzZiB9PUxPA+cebQKwqo04VmN100oEl9Xs2J
E7ZUAwfVeXq0pvIK2tFwO/L2OYvI5YrQxPBr2DtCjDwCFB/w/Uo3j0qGwurWzue0CEF7pR8HR6tV
5PQjAHhGUsWFrhzxpaXFRgHnKKcIC1snwyYP1kRcFQ1ZcLIsnRGmwm3zeFk87UrVyHvSVHGyj5Yt
3et16ab8QKC05lhoJudZZhRa6AUFJomqtjviZVfMt44qho91m1RtZLVevhBLnRKy1GSIJF7BaZRh
O03OGLNhqmCX1qN8WBk/HJCUXvyLKcvLs67n6IgLjyT1oXRKd93l5ZQa51mjZZ88fbRFLKbRUBGD
qfysdQu1k3Pe7odcwL2yrbIzomYR9RXPsqAOy9uhjfJVS0VkolV3s1bQTT/by0yDVZXSvRe9Yz1l
gQvD1R2qSd9V0kcTvuFmVVgYHNeh7veEB9m6w+uy77sn2XHQHRATBLFlDclCcUfYHZ7SSfmcSjp9
2SbRlw+GNddP42qYZAddv9j35ahNj7L/klV7o6jXLxgx+x/nam3I6ATd3zmRoDNMYAR+qI2e28W8
N4fxJ8aQd53y5aNU1fihRdO6Cjs4u+/z2Ru/UJ+Q3gnXEFO4mAPpnY1KYPV2S0/uMrVo2WGsMiQg
A9yvxhBEP3yM3pFqihDBmLNonVc4NnqQj/d9b3ofhO/I30s/H9QNFP/mEeZv6Ub+YHh9WCdaf+PN
Q/7VkY35u2nZoo9SO0m+Etg4mgfTpu2Ci2qdhvye5o2yG+Ndqdfe27FbdIAwtYYiO5P/qovnnBQs
ZjdWwTlZlDvvytaYz92V5QSKdls9JTQB1EYyGKN+Kr073LPKKpwzkcGeRCTrTm8rK40nTTYfRVI6
TyV8PJLoYgzeaY6ZWbD4nfppSALtddMvzXUxGfMuH41y2TVGX2/mBbl6qOu2e1w6CSWrThKx3k8w
0lgS+Zy9baeApN1LS8PDsBCiYDgmCApyD+UCIbhpy3c8sHK8GFFGeZ+1Wl5BaGg1cbN2vaHFo06D
MvaI9yKkb8WBVJS54x2EYdC3RFchdeIqlWZOoTLUxWt9cpf23ZATNKKht+w1LmcdqCORQN4hJN6L
qAm8RYY1S/Wm6Xv9Dkq6i7OEPhHeyLyaJRR0QuvQyPBIDX1VBEtYBgj/hQzhnPTMDLB1w+5t7vOQ
ga5Qu1L66XsMY4MvLTMmUHPenK2hBPv2tuxcXHCkq2ufahxIVjLpKnszmZyiYZ7TiZp7O1lDMwMl
E85t2rahlvA62Y5N2lw40pgzfCJG66ZGINc8DK7Kv86yUVTWZpnEQTHXHhSveas9CsuQES4RQkU9
mpraxYT/VI4og5/dF1412sS/RZvf4+C7jGeBv8plV1MFYoeoux0DaTxGOWYCU3PoYLpK7N1kzZuz
Djz/ldlLucSlVdAuXqug3Ce52Q4IyVnO181lmVR0anznvFXt/AWgpScuattK+3DQvITWjJnWUQnN
4HfLatlJpfQ4SNpezcNrE8/e+iztVRVE/eTkZWzM6/y+saR6SIAgplGpxmyIzEmKhzzI+zQCoeg9
NsWK7alqmtUN/Yr3F+XYWDuhrcn+g9QZjgGVqv2HqlXI7cElpd9U1056hex6p+106RrFzhpEhrEb
J7MVzsDC07hyCz2NtTUdeTxrvunzpeVaH0azhrFgemOR40uClMfB9SrkKCZX0XVNi9aabtCNaKbb
cfDcd5qHdExkTJKoreu5dzZKSw2hnvh0rdCORbAOfsgCXpQ+WOSkY6efdUNlmR8rzELUjTYMwo+Q
KWqusyXt2vOgXLKbmjzBDVXZ2E1IHSo/Irsjb3sDC/JwXluniAKNZDRiZ0NXWx1TJVFDmdGSsDBI
Dv1uKcjai6p8i+JSZYVqbAJMMQc1TKGL0HLDDCIYpoPkdfuHPMDpIvLTbMwuzcYKlksyI5wUPGH4
51UndNBoDZqqUVV4/dvKKNXXpiQixlO5dG8mJkR3tSrJ+YuU8vCySIaK2AGrAIsu0crsShNaP4f+
0osRf8i6RBU7n9lxcza1fYj6jv0AFXzI4tJ1xO084zFyppEGHMqSCeKuHfXk01LypOOe1K6MfNnp
d0J1JI3WpLfFblSj1m+PxlN39J/bIJalkkPor0FnhUVj8eCkZaaCfFJvFTnMzEKix8MYHPCbY1yW
OYHnIht72ZKBpOKDp+kyPy8h7nz0dVQG4nVN+zWugwZD7mpa0Dkkg5IHqeh+IhycYK4pF29+qtEq
uBhGh+J1XPHMCuGGIb6ji65OCFd+PYZQ29PrAc7mrZ8J987UfEK20aW1vlv8LjHD0SV7po1alB6N
kjwLuJYqRRRkfkBHYJ30R3/skVczxSy/dAVzpzMYYsm+ndcgid1maB7VYPV6/E8rG1uBfdi0L7eC
uC1NksdOm3Un+qdwKdm7mkE87XmPlF1O1r0n6DylDqJqEUqy2GshpxBkIU3o1Oa9WdVbvnNwSr/y
ZdMNwU4woUj/o6oFCeZ5p8jFT3r0zYqGVMoQl8jBWeC2/gBIzDmlbfWy+cVsEa4xrT0oSi+Gfgqk
yWQUYtnn7cjZrOzgdTZl1ZdfbbHR72KU7oOuppl6PBcz8nFpraWZ9/1oX6On6ZJfDHSMf7mT53kA
6tA7dmHl0yJ9/uCKRWmjMPRpr8MpBQEM9anRl1NS+y9nHhgWY6wIh455KVvo+VU4RYYsRQweRyhV
XNdFVt/2dVBdGIlj7bvWt06INPxg6L0h/gHEbgIKiKwddUbXvLNWx0mn/WTj9OcQmep+5Ly25vca
Aiih33R21CHkHDor5Uhd3BUudUH/qy6IDuQha+PvWdv0Cojf8xvv5UiOkpoSAaJiOpsEvk0NSge/
/BK5Coo5YJW5Y+NYXKE0Idak1iT3EDXhVffeQMKDg8zPV+SLPYZiJkMrsPj6hmI4Bq/S6avyNh3R
Gk+m8bqosJGhv+wcKBCq6OeXerHF0GQEUcps6JtsyvGl5CxFuo5Vve+kN0R91uS3w5xPJ7bY1vR/
PrSCUQNYCiU8esyIJDx/OXx5ux54L7ycirnOSPLqFo9zMtJB1D7COAPffQpU/uIhou2l+xtbDtYQ
LeGj/VYp/B6l7vCqmqKMjLrQYg88XIRO/y9T8+AasC5IrtgCpGhHe8BcB2dNHLnsbdxqwpzi67Ai
0X1iVbx4Vd+uAtUDggYD7WOPpqqom0nZHTMIoa07KoI1XI32l3W9tqvwz2auTuw9xjGltTd5hmwW
RimzGzr05fa5xONxHbQ/tZ//6xkfbvj3f/Pnx1YsPe688uiP/349PvVS9U//uH4Qwz/2qvnyIPO2
+e/tl/z9oee/4t/X+SMufe1Xefy3nn2IK/35TeIH+fDsDzt8euVyp5765c0TrCD57QLpU7v9zf/p
D//x9O233C/i6V+/PcJ/lNtvS/nyv/35o/Mv//pt44b+1/e//s+f3TzUfCxu67zJHx+OP/H0MMh/
/aa5xiua8xtKDrIgMWeDFUxPf/0IlSlE8zb1rk2/i3jXtJTq//rNcF4xFkacA0wOEDi0IX/7x9Cq
P3+0AUDgkjMy3HQpg9/++m63f+zXP94Pj+LPP39PZ/w2a/5+W0P0QkWaBgUjMYiGx6qkHGZFJnOj
i025DRsKH7Z2ZZtamGiQiqNaWQygPYE8amijcBiEaO0MsWMkbtyVtSfCSer+U9kUF/a4aB2dcXFr
NLN5UIPr4l5He5pGtIYBAZI8swid2aOnYgY0Y9nJDBpcbemiDFTOVe9P6qrwx+WDwL/d3GX2WL93
lWG+a7paHXBTWy+CLp8vk1m0XdiLnhF3hzMxDKX1RhiyU/tvb/KXVvf/daU+W93/wz3w/+PqJuie
Xt3NP948CfW5yh+frXM++9c6918BuGehssKJPtBD/l7nnvmKDQBfl8n6JoS8bYG/1nnwamODgjlD
NAMcyZa4/bXOvVcA38wNxmJvoFaoLL+wztk1R+cXGg7sJyQJyHIA2h8DtIRWmcViVdOOeazvXRb0
nJd9KxHl2pdlVdybzOimHTI4dJDXZCjG/QBmpwvV0FWXg6G3ZmxpZdpeDE618BcDfTwog753lKss
f1iVyfBrrVrrC2M1TMhKkBZ1KISt3jUFR0HkTcBjQlOmWkEbKO+bc2bCrRtXbIh3eWO0zDJQbaJ+
lZZcwrzx7RJBv6LDiMFb6KFCxPTL66aqhzTsxylgSykvKSKgGkt6GNrC00BalNZNaUrnveEWUkS4
NyJLb9QzasP9Onhil7Te+BQox6MHqzXzfU8lXZ+Vvr81VG3XHm+6rEZqMhkH0UVakKHKFATJl00b
T4Ww8kw7HmkcvAXNXLnXjTGIICop9K6nYAzUBQaq5hIuYvDpCfVzXXNgrCZUoYlIgwwZQg2RQYOp
30vDz+sborGc4gGB3bd1QZf5zNArtXV8RmDFjE9vRwcJ93jCgvjBmNE6DD2XT0egj+dhh9Yj+lWW
m2hmNOl5M8XtLFX2KZON/prGjy7CfPVbBg2ktuMNpaQ9HYZ86j8MtTMyag1grYw7LYcQcdYJUd7T
jSrtaMyD+srKs3EOGW/X14k36g+T5xevMevwPqOHbg9hQpFHuMStew6NFMAXFLKleF3ZgXwvuqD0
I0v4eh42M/zTOEs06/PqzekSDnOxvktBAUzMtpKZebQL+mzfQTNgNKGtWh4t7QAipheoX2Pq2zne
XeHRxguxJx2dw6q1nXVh21lm0hiYkjFqYbniyuUYwxvEJrxuj65ici2cUZoxXVHvaYO2VDd0a803
csSs/qqwR9M9E8oyy3i1Vx/L7Tkp69iv5wqF9wQ+7GWLftB03mh0mqPRXMyJLk4yyHiQs0ijSqZI
6BQGuqWRMXaBvUcoNdNiVTtVGYvSqpKD1vn2te3WhYxSOQDv6XEEtA6zwVx1X+YLSNCsHdSbwcg8
egWJNz0a9TSPoashrREy+8jGq0YyxAThjjJoRjdhjgKGKSL0zN53Iq0c13NlDwMSQu6koybkWqMR
S6NB2IEBTxfEfl+2b1FFSxisNVoaRAg8GhBkK9COH5WjJT5jX2T7OZ1K7YMcEJYOB2fW3vf5OE1x
XnvOe3+a9A8BOIMkpK5vPN745v1CU77fGTmjXcufu8eg7VD2swudA68p8oV5Uz9+9ppyvNXmeUaZ
fVws5t7wIr7S70VPfykBeiH0tI2fZP20JGB8D7O7LnO05mVihGPgo5+XY6hDEO3rqKpmp4zKLB0e
JYgqGU3V6l+JFJxO2BYd28bL8vk+U6VzY4P8oA/fBJ0Rg3qr9x6qPvSq08Vj+teK9LyuuNvYkBLC
sEJ4sY5bUWpdTK4t2th0+gBIqyHph9QEasya7B6/H5ibTDgDvMSWHQ1z75oBniEizXOYOwYzE4yo
GfN5BsZVT9almTpIn9S6/libiXpoeptZijPhqwjZurLtcHFXZRxmCJLv7KJo6Ezic/PWYREKKMtZ
zpQuddQH3aWfHqYScR1QbcuMVBWyCSLOR5ZuONkZuBXfnuiR5rwCA5R2mn5Ok8y+1mXpTKGuTEsj
dpZBHaWzq3eh32pIBtoj5mF7X1llcQLr9/LUsUA7o8GBxTvKV8eyKS6kv3V1JMqhqzB2iZkEIX3+
U0Ya38gk32dxyL5s9FJKFw9ImXss+WH2eqaGuQdBhRaWZILZa26kSzaDUmtxnRV6D7yhSD5NZeZc
GiuAgNiGXflHvvSsGPg+mzyu11zuEmoNXE1Ut+mPHBVR2WB1U+da3c5ta+OCTv/40RHF8K7LG5vE
4u805AeJ6wZJf37HqN0CuIZaBDUL9PrzcrRpksAYqlzARlB5HY327Ay70ph4y4EUvnHVdxXwxqw2
QYnShdJVNBRt/qd48/9miN/VP5u6/9+vZiuvntU/h/6pefjyrPzZPvBXWmi8QlYEq2sQjmR4wMf/
TgupjJjB0CAhG/OAW26E0b/SQvMV6l82KhDbSyb/ozL6Ky00XoFrxs91c//htAIG9wtp4fGCpekF
24FO29b/gqe1/fw7Ls6CJ1YjvK6IrUIrosHu3J1mjMOZM0sv/u6p/GDBvpAa2K7F1zX/EKjijp9f
ywAkZszo7MedE2jXFV30MElsNw6G5ZNZbtOYssp2Gy0PL29xW9H9xdeTga6/cByCtioivD0Pk1qZ
HDCu2EC0Ay1cTR2mut3XY1tw5vYBY1fG6Y1fDiH+VljDVIxi3UxwcgTtSv4orbuf39pxa4g7o5lB
qxLSzGaTeEQf8XAfDcqEy6+aUe0lFUBkzEO74/ToQguqU1ipwA1X8oITAec4vP5xZbqW2xKjHt5+
/t37I3mHZIF6B3LMTbpDv4TRgW4vJ7o236Tuvg82XAYeLNLs1CP81zENgZmrkasgyOPJKcY+7h1d
7EqVqVgPICZxxFt9bBZ+UuGOkyaP4ODTjwtKot1ULF5klJr7FrzfhcdZfwDnyEzaoVD4mk1+fgeI
UjahAU5PcY61KXAMpYrL2TeKT0U/ezF0PwY3gAGtSwtg3LmanPnDtxf4v1Hs+yhGafmTKKYevjxx
VIin7+vbreH4n0CGLSfoXZhY+jctl+eBbCPZ0xZlfQCg+08gc1+xXGgr0qmBWAJI+j+BzHnlowKw
8UPpcRpEs18JZHyxZ8chnV/YQPAWkZqme3lMKXCp3ILFGlU818aHpDfXsMUHKJ5mShxQUSc2xA+6
RoCo6TezKzCZecGIpvYCdECZGfdEMMA3ji93xIXpU4oP78U6DWg1gC7GBdFJvewLhomiORO9ZZzr
5Sr10DVyPQtzT5kfe7MCodAk2huU0IAwFMZi35kNmVrcWNQRUcEtH+Ab9AdGsjqFSefDdOqAeC4M
9KvKNO8zuAwimvGeyYMRPuJc6+fLss5D5DqJVPHiUBCl7pKl0IoXIHWYoZd3U5b5gGaCsTgRD7+p
QD+LF7wNl8Y/LQc8ulAXeh6WtASdfIpeHk9QdZ+avhbv3InzcedqkDfMjkMndOfRw++s0T7xX3a6
N+0KeI9GqUOlX2SgjdeCR+DNOhVv6TIBDoY2fVeImhk2LpNDhEoOKgFrsxqhywgRrGExKoDEIIZ3
RusaX4ZxLIq9IvYCXCgWxsuF04Wycc9mXYKL9tzCv9RzkMHTYv0f9s5zN470Wte3MjdQROXwt0I3
c5BIitKfAqkRK+dcV3+erzX0NJsa0cTBAfbxtrEB29sjVXf1F9Z61xuk8wp51Wa1Vv4ma1JzSIKF
Et1oUZw9QDJz1xAPwHcuxZ3H7MGbElg1paKK+hAv9tdval3bvEaN1UFWXm13HHPFNaDWFITCknxO
jlVan2MWK20VAMNeGQxukSjoY1xq1URRz0plnj/3k2xsGdJDA+/gkMuZfI+GJtoW3ZwHe6fCL27x
N97qbDS0VcTX0Pk6VDQHd10eWVOdqXnvU4HCY1jt8HicnYekDWHT6fg1k88JjWWWY79M1n5TCLfS
PGvHd4Z2b24+8TkonaBNWmKWdbDE+tygOzSi3l/7XgtoYTV4mt17Rcub0eDu6wq/f3RxFHGHfjJp
2jR2nqW9j42g6Inb2behlTMx0zuv67X52GGSGQjptkt+UHiKvZDqGRWOaEoeVu+9/bfHnIYfBVIw
Uho0UqY4Tvfve3jupaVWCPahITfnapXXJ8gZ1MmLBZYSxlNxI2shKoWygNmSquvpQstyNmRteWWp
/VYb7bXcpPztsTuNZXgxDW3znvGBWLOv1zTCU/yrMKSgp6a4ff0h5x56TxvKnb9OpurnTnKxKuVp
DzZxOthX/dqrP1/Lh67vq/pH+blvf/zomcIcDlX+Q6BqYOK93fqmEzl+TPpk//re/fN/3d+WcsS4
jUZcjEwoGP91e1s6ODOQNfcYUxAuY3b0X22IKh8xnMGNRUW9w04Qq/+lDbGPcFmyWNYg3qQfITP+
QBsiDo39FSOccnXKCsWGNse/8en2l/Vqt5pEcjlCmRG8yU0qIrISjM1PqiXRQzdSnQq37FH6ATO/
vzLnNnpPNS2e8PYTgFKAImA+c5gkpaZNVsF2tYIIBuGmbTTN0+NSCaDEfVRrLuIgxPkpGi7e30Hj
bjStFBawCoMCxqEv16vhx2Da71wsb98o75RELoafSFQxFHz9RmM7B7AfdD2Qxky+aknM7GAwVPja
pcAi+kYt8v4Ycznp0iRs5AsUdTXZ7C2+X1wVh8eAkHuJHhYNHe70sEZefwQUIrB+UxUtpog2rs3O
vMiX0PHpAQsAPgQTmhxKx79/6E8X6de/JGIzLlPMvxis8BEOHqsWYZPLrRHIZZ1GbhUnsXwi6TkS
gjVWaydwZqWNTvpWmYBenQYkM5QNcFynzqqrqJf0u3qVp8UdEU+cl7UJOUoezeYxS3oHgVIVRWC+
wIJnjbLC2KxTjLq5CEtsIxxtnTM3icPVRO1U0svwSZV+29qxfivbIvg6MWbVclsrTfQ/07hjYmjj
pDBtkP+Fd7GWpA/8WOknK9f0JztrsnGzcCP0x0Wq4MlhNo75KVqc5BtAumHe9DC/ijsdGqTmOgbm
fcf2IJlfI2MJ9UstR1lyl+lLvsWeYR2J6M4U1VN2IKLcF+MXErqBFpVZd+pLHNnUz5FpAT4uAodc
d5AkQCftKxAkUGW1gy1LgWBC7lS+Q3STCVcUAGe1AzvDHfCJCwo8/2YHiOrKaF2g2wEmJRUPyNRK
kQK6Q9obVLp2ngOrsii0TbmDW5k/AL2K/JuCeayAZItqamK/F0ht2YLR0/QLABcksNgktsVNrA/L
Orl5OBiXtsB9I8jbgIzFupLtIpBha0JN6hHXaH8vdtAxFxcwMuWT7qM1SbfyDmYGggVyNtko4Al5
/UOC3fJ53YHT45wij1IFZt1gQxujlxJQNq9zvC6Bt6sd0J2nlT4g/DGosnWBhYd9WHgrfkzHrTSN
VhDSkdzkvRWfO53pPLTRGP9AnYa8SpNkIQCzVw2dyNhs6y7vt5Yu2WdFtljjWSo5+teGEd612mgV
Ix2I3aeQHi1G08xWLubZsREFrYpzM2J61PpQpSEDYlYAjTSrEkBt1eqCkAEC4pJS1ldvBCe+nJV4
aDy9IDvLd8ARE9dQpfi+zsb4ps6zXAoSvXaGY0JXzMTLuzwKyJ+c0/ti5KWVbkSWt3mKQAKco8ZL
pTyd9TRcz4mtSgu/VgvnU2I5zeDFMDFTr+qydQtMi9WSuthG4w9hCcizDtK6+l1cmdWxPuXRE5N0
EwcCJ0+FIrG2Ta8fe91tnCr9XlsVNp0M5WWCVJjuVJ5amJJ2lcJoCr2FKLk+yABfLtFv97OXYDz4
ialU9dVmLvcdC7oEWmsjhTck/thXcZZa6I2NOrprBos1DiG9+2EhrL52cEGQPYb96c2SKH0UpKGc
A3MkRdptbEMy7nUMmb+16lw+M0RDJeA0+fitoyJ+UhB9M9RHyEQ5jx8vaYB6VpAiD7oSXo15u8go
C+A3epitDIOX5tWsuJzlOQHl8jwx36wy9olipc61Cb2z99WxpLEtQg0eUDkgHWT6UkFJT0r1Uu5T
LXNNm/7Az4al5z83UF/8WKW6c+FpKZghyVWt++oE7CiGe+vXRjIlvP7yvnw0ogrFuRr3VbopiwHO
jKNJeK5UI0gam5U4RT+xtZg4vqFdFFquzmGMIK15dKXVWEJ7WlaMtm/aNTF+w6iRniFNMpoa5ks5
RKJ6bnO3Z+8gxFGaGDmMgp0LsHSicriM9vw4D60EKbSyajmQoTcUXm9p0kp3qkdR0KStNvmkZMvx
qR5S93s1ijHBCbbLRzvSi+uV1Yv8DA8fzdXaar0yF6lUPFxrwu8I/1NhozMOX/NIkm8bicEKOwLX
Knc2LPxAW1lFk9alZNb5sFlam/kL3oS+07aZ409dadwSCNRbx2Wlpa1fmvZYnU5Dz8qcs9a8G0AK
UreWSxttotll73lzHJb9BErQ7gigwdQBjA/N5OyKEwgFoxFIzWDc5N1NBRfyNF3z+pNu8a5+f4f+
6mlCz07nTkFGVfj6Bl0rBLlmlxpBglT1GmnB6k+TZG9GLdcZpfQ/fv+4nfB8/8Y2BTuIoSfmMajT
yR96/by2LdeWI0QPxjUabmI7KWM3NgYLfWTrrINrwKluvSlO4SekGKuXd6iHpNBn+tfDg3bguPuN
btYLgtSOUddQdmi4Ii3C5Wksl+lCc+CK+xhOdosHVSDpf5TcfO9ln78dQuEujAKdGx0mHVG2B82Z
YtoDNDNsqfNhktD9dJajPOnx2HERrZljnlErzepJkxb0RgyAuxZZmpBGwOkxh58F4Id6ov906g4o
095Se9MPnT4WjwfEtN2feOmIzCOsYVRgDBKS/oIt/2KmWZB5GNVggEEgO5ywvZ5IsRnNYFtG/20B
gABx/d0TWUc7Ui37xhCed/aHmGk41bDu9/cFoL6skBsF+wevFPy4Xu8LtYeY7tRKulkVGdtz3CST
RzvRmQBPnBJUnlVZC0zCUT5VipyhXurKZvRJhh4XN5cRUHlY1BAtVhRdjShAUvTZHdAhMAOJrXOI
pVqBxkCIiGaNOfpg5tKxleR4NE/DuNyVjrOGblg3g+otuBZ8qXty+wKyqk/jMC4+LXmq1R6kW4zs
zcjOMUEgtlwHYtQpVXO0wFwq5MhEwWqh5HaTyNDuC2LOBLKpa+d5qFYPTQ4cCeXU5AOqWnhl51WJ
BCTD+pGUxcFJt43RKdfdJBfOcawV871pS4gaUcyvDUJ5eSi8opl0lKQdpRJSHfuyQiI3Q9JR5h+R
4kC6w5ZhvlPg9h3PSpYXnrwq2Qn/FbyPg175Qgah+oT4FEM35nTJ46Ca7eQ2ahZhEBoZahL0gzqn
gbIO8j0keP1L1iVFcoym3nmykqY506fJsALcjqXak1HT6UhA0jz1h9WWbhUDCwUPh+DsgSZch1CC
RwD12hDz43SanT7UVsdlt8T02S6qkU5FAB2Gi2v1sGM9uBHSN0RiowIZB53/JkK/ELRaaz1Wkmrj
FSkl/QNiovi7mKjZbmXW4ZWKx23iEo7Saj7Znv03NKOaBiNBxfyrBuNbz3EjSx8k/Em8jlt49BMl
SynWqt6YmcVIybdWl+rMlQqj01GNO9qPsRlgReLDOFc4NrTppuuM5GFUQy0PzAgSkqQjnnXnUJ3w
6MfeASGx5EyhN4axyJsdRv3G7NBiEk4dT6f6opPJyANwGXrnFnvT0e9MN5mOs1OZlR6auKRVh0YO
tdUGlnEZJPyIFLe4QvZc1e886m2zjbEgVG1mDFxiwJGvN2o+JHnUUqtt0IxfS9aawmmbSM8zWilA
Pi/upWQ8r/mP10oqTz+R0P+e9HvDq13YyT9Pry6qsu9+tO1j/wr+EnbjL+Mr9Qgtghiqk81ESLnG
zfFCQ1aPVA0gZofy6tDF/wbAFPMIHgc4K/UX7HvhvvWCf5lHTJs4lfl/MheFrfUR/OuNRSU3EK7H
CGs0hC8qNM3XK2i0p47SgENrMLXuLkVv/zXO5u2g5zLyOX1STidp0m6Kxqx+oGQ0r7EDm09Lpvan
tLvDVzPKVGRl2XCm4jh1siRq/slUaKDc3QX637W2t9agY/yuqnCr8jFpqXF/cucFQX73J14Wmn0k
su/QN1Ct/1UfvCw0+wgLUoYmDETVg6pCPaKSQJEmwxqChy7M+V5WGuxhFQYIVHguB6py/SMr7c3k
0mRuICoexqXkL7HmX680hP+pjCO/gvlNr3yJTa7SuddnuBJpSwpGhslW4BiEAbd5c092pvy51fXw
pEtM+8xwGkTT8vpAoDeK4CazB09WuvA7NnWI8iktpgKrHcx8JkOLNx0Ke3rNdQjWUu6/62pGpzRE
1CxTOztfs7y0L7AaNX9ISZTmNG92czLPKjKrObPNiwmjjs0CHR5WaRFvRC3XuFM1hV+tTlk/7/2G
vwArDykc4rUwr3DYyoQbvbEPbvNo5ZZW8eIZm5B7XKv8vBzrwIDS5c+AwifdCtGxwANk+98tdagg
UTkef0M+uEbF0ld/fEq+V6+2lfhTL9vKOFJRAtIAc1YLUJum9WVbWUccnSIkylJfmAkvPCqKda4O
8mAQoBlUPnsHuHUEsUpsUbaqYEFZH9lWO4Lhfq1OpwxLn0UEhx8qzhuv72SMsPvuCiy4TCnARG/y
9Q4fJtTdJLcQukeLigzmdFGtz7Y8YAeRlUGtpTED/FUmkMRMKL3bxo17mzlwKtnnZh4/LejZT+O4
oUArmzNlwG4wkUbnKoJTcdrkSx/svfdfbINDzJ4tQBocFA5xQEDcFNtkj0801bqShEpSwCoMSS9e
hs4vwuTaoGP1CNLBsSBVpp93yr9NmqRCY17ITBP5BLSBQx9NHIiwiwAsD8JaznzNyZ9Vq/zmyMVH
8zQOH3QwGRiceU3gKEUB7cm3NsU+wC6c29+/QMqIVz2beAbfhsNfrC5u9NcvsB800IuelgcZuu22
UwdjvG/rd36mXeu3v9x4DNW2wvSItUte1MFXgc2GVWRdkEhkD46PEOGsKpwvYWJsnaF9GNvhru2U
wMpwJ01X5aaw5+vff89DjGj3ASAhUu0iN+beev09zWpUnDrFL8TJqvMcz5MLxrqNm43YmTHCe09F
/QZb2T2P2oiCC7GneiiNxUhCwxRfWPQNzeIhH3mK4bDjDGqvbphbV6UD9aA19Bt8b56Z1rxzPaBU
e/vDOsQyMVHTMMcUvf2rnaGVs6SvYI9B4tSn1PmXubSqgW6mz9FQrzeYCdxgjlNui7HWGO/kT1j7
PRMKfl6rferGRd352UIwUCWv8QZPJ/160O3LJsHOwCrObcm8XNPsWe70yzKxMQpYmOgsk4SjxYCR
hpIZ4WmBpPs6UyDuU0r8OeaoJFpZSCVC7WbVMs0t1+SzoTTfstC87Wz9pmqNG1vmyboFcUabmB8Z
6ZNFs+k2awvnhKeBmpeu+Bi2Y0ItL63biSAOt56VG32InkLALnju8ld7SR13FP+TkanGZzmc+8BU
8TDMY7s9NrtZRcTGo/KurAHZ0FSA1K03elvZPpmrnVuPxXmSqjdpR8O6+2Zqql8sY7Oc6Y048xKJ
4E5pInnKarKLJOsecPbkW+HVAmtzLbxpnmxfwiiWAsW8bLSJ6YphfpWsrvzS02P6eHo5XoUNNQ0l
jjRGNmp8o87ZqpAzXUR0T2ZuXc6jfWmkfXWcddBB82xwNoth35oCguAMXy/sWh89K47JKdCiBDtk
rO64eS4Vo9RcdXFKPFGxql8t7abOiqds0e7VRFV9x+oewiLOg4LpHd585XInftfQKs/Bjm03n/P4
anDCAGsLxRtqu4MoUsj+WOtSoMet5urd6qCn4SXvXuOsg02nNqajMUqTO4ugD/wreQkLrhObUimd
7RLLjmcn1iUBz87WaJdlS5SOjUFw8qSXuM9pWV9vKARtN8KzLegkvEanTluPq8q4qXLTQOPCUqCp
MM4mXkMMq3bTYqAYpKuzXIQRvJ5G0jLfACPxGEAgCCq54pomf7an+kGNrZPdZ4cZVG7l0jopixU5
zowf76g+I0y6xfG/3qBwrLCB40uOTfxsLhGys2hSiV1bcB5U0GQNydgzXlqa42zMbwoTDoBdzWqQ
aHzujNnBxgm7B6xAZN9IzQywwpndHAtLX8HewnXiJNpoablsy44taJX9w2qwACQjeZYivSSbrH3o
ZysLZhsvj0li9mjhsIHT9cz16iQ1/GDlxlEwM0P1ApKRNvzpsDwXm0YGSIZ6zD8EHqYhRTNu8PkD
wB1Rs4wkfqIMC/mrB3hAS5E9GyObLF+LJ+wlL+NJuVDD6aqRndsCcqvLgCq7aJDTBVhnOtskVDt3
mPSbNUQQ03SzTV6GeVmWWMKWeWJBWXMulUW7wfu3c1UzetIcXsxSKTwjbB8MtToHqHmQJN7UYiVf
QJPg5k78YAozAtwOY+k2TczlIrbixdUzhEHGKLaotX4fyRL2Ztu+ldcVk+9CuqV9njFTs2+1CAFz
lz+VEVsW1+jbLlakQBy+fW9lftO1D2mh3rRJzabFzAWfNxa+HGIVSLpfwFAMXyZ1MjCVwttQ0zky
VqudT+ukn0/norZ9MbrDLE3uXcXS40v8edbQw0s5dS2SPl2j40PKZFdeyMy7CV202aJ1/mT0jCON
Ah8q1G3RRmoYMbZjVXwv1vgk0+3Ec2p2fJe2D60Vk0swPLRF+wD/VWS/kbVumS2HssU6sWM+d2XH
z3mCFfFun0q1dVvk8rpl8oUyCUcSr63a6hgrVnYFRlg+LhiqZ4/S7bxkLC7JOXWyvN7Y5Ih+Iq4g
vx+tEOcTOUyXbe6EP2SAQl+dNSmQdP5UKKs3eVZoLldm+MikBZqoKPtCRxyNzaycaxbGVbhzGcpW
66YGJrk1XSk9vyUjkvna1jgEGVVmATwE7UQXTIOpZWmHTd8tLj+KdBwl6IzzVnpc5ii+1uxCJWmr
qo4HlQM/M6oHE1EK24YW8VzH9HujRKv6SVkTRGKjtLRno7Vw0mqZVLh9LMn4pMQGf1IZpONC5yNj
FLpsI+w/gnYZOekL7aaNVc7FeRg9BFOZCVqZdl/aPI6vMqnMA6M1HvG9yHxdKTp/cjqE0LEmP8wg
N2c4TNdY18n1V0Wy561dhsuFlDM3wmA0fuoiKfuUyNKj0uDNg+RT/H6pTHYI/mBSoE6KGoxTo/8J
hQAbXkUbvSxis4w5pjIEjuXBjBubD8vC3ljNKD9Maf40z1zP4nAi4WM+1biw4fYxxxvbh921SN16
s0wtbDpGg14ni3sxC9szLK7wqbKNS8KxEsSpbIOaA0MDlfXVwmjPdKWXvK6brhhQJ9+qkhN8d0Zk
iXkpd3X5WSrTpyivQ9AbRsS9IN9wxIs7Jb/Nx4o5tGnho8Z5PCOs9RjhPw+1el1rw0VbWd/1OP9a
WtlZhp0cY3+qhG7Gx7AqC2eTjrKK1R4bTuWI2wwJestKzvFBwKjRZVC7nM2NnJ0vs0WjEtqtX8mA
82y6EzUbP6fdWGzUXB78fjbma9JxGYxOHWBTzbFORflgl+JrAlLzUPZjnjXrtyFxMBmInxK80t2s
TZ6FI4enNGLTigJjVy7g8PawmNlTk/I2MbSDtskc1ft9YXrYyFMXE2gKxiHjCwRsIuq4vQ5GK2j1
ynmNg9zmrDIt6XbiSRya6fOUtCqaQiLn4Lsl7zx3B5y8KslNDAx0dDwyVHfawIMCkWFHN2D4jEOH
NV7FieX3fXyq6eNNmGGAWiswiCOSFVy5zX3qkQuzl+4Vq3lISdC1shIQX+c+X3WNko3AArltsLVq
NqAynyNgejeicfPirjsJe/k7fHMJty7pCyDSZ6Nu4SLZ9aaZjdNYiu6UbvgzVfNjJbKgorCsxzx8
rlskqHGRnGIgTZmWj/OlIfXZabGwl8uQg5uB18kkaveJOYYr1pyRwiIqOXVSTXhp55yQXZ9dLTas
KLfFVsuD1k/VCMfTS6Zu9SZ7KdyizmZPqlctGCT1neDKNw3qjiiNto4eG7HfYfxdVVsQyRJb8k2V
IgTTF4o0xTxZreg5rTk9uViff7+gdrl9Bz8sSZkICwEgWFKHFG110Mq+CXPJL8Wb4sfRCe6ktNVi
h5iLbv062BZDXW6VIte3Y2hfinJSXTnQC9j4Xk/MKUbP3LmiZpInSiDxK7cUA4uWPZEum/kFZwi2
sQC3o99hfHZSqflzU7cPWk2lM6z0Nal2M9uc806HFjVJaqogrn01TvJg7FEM6JSOotyUViqHgiK8
k9mdWCpnAbydxY2ZllO10bTsarqxRba+qvat3bFFJO6nLGulY2Xi14bvcFmv/JM0Ug9zqnS3laNi
U9lNgoUfCb10yDX+82ak54omLoZpkaVgnmPsoJyuhS411RysuMDiE8et4DiLJAo7WMF8aYTKGcxg
5UZLmgeMRfuA4jk8jcjn+7b7+T6EWN9WBf/3W1Lwvzcq3/6ohOlJd/hXiU/zL6eX/xmmLTQke+v8
zWz882NS9n+cJX3f/fFY/vnH5Y8x6V6Db/z5F/ANOaIgdOMeQRcIOvpqeAJeqojsAhHyhvj2X+xh
BQMLBYUj6DV0CBT1YAgvmDaTcoGDY2GpCNhM/tCkXH0DRvB0sHORW8HwGRbJ6zM/rZMFdl8k+2Q4
pRdmpWeftFKTF7ZVpF6neJRuY7uKT40qUaJAM6oRGmwXEnFCiHHJOF3qSS0OJ+V7hZXFRmZIfJ/A
36yQRxvLpUpGNutbXRvONqOQzsgu+WZH4/xEZIuJ1DDGNBK/o/YHRjZ/8Tj+ER17o0DAZY1ZrMji
0oW2+TCf1TGRxJXTvPoRftePWHYqz7NiSucpWixIqxKiEkwclBOJZM3PDoiWImioycPajCc6MUr9
z4vuQxvqfwPZHpuU9zfQ+fA9eXy1bcSfetk28hFEeyaL2F0JdrvAlF4wa+UIxyHALJT6FAvsoL+3
jX4EwAQTShbByYz22Wwv20Y7suBKYVUE0UgVHKOPYNZvRkGc2fwdQoDMLoXmwtbdL5XaxejDGv9M
P1m0DfYPiRN0swRawFZxqCW+4wDffIb625/nSjsZ7qJ1+TZbqjMMc0tMtw0d/8reWm7KtcGrwij0
9RHn2vi8n6byfDXlFHJn1TR4nIbxcKXO7blWOPp1JqnOI+4UyXW0QM+UkkTxInizzUW3kN7Q2LR3
bkciz4rn2SJvCggtZdAbzXhPlCY4mzzQXOVhcTz3f3mHfWh5/3uXwf+/lkccyO8v7fuk/M6Ic3c7
9PGPP37q3JPyx+trQvxVL+tdYeViwsDKBakltZDx+9/rnVMe3JZ5OTcBwPHf6107QkvGxA3yhEqm
8d5y59phmoL0igk8yRuIRz+gMXkzomGiQWeAC5nOsseT8wAzx3O6taW1wwt4LOkMp6JklZnOiCd5
7WByxJWQqXDpNe0+BeSLXXXq7Ouxz7s7uW9cGSIk1XSlhhvdaJsUUNFIwT8gkZbzXJ1zCfUxGRBq
dGubGMxDix8+L31VLMEADfY47dR3IoZVca/tV6ZiiKvS78hQvPBDk3l1+xs4cSQ88NMy82lxOj9i
rHut1/hFpqkWe8bS4dDTdaA2Dlkn8lLlF1rb6TeDXWdbYCGMlLV+JBZGuU5zfTqFv46DTIw/uBkZ
+HV0y3Fftt3x3lL6NyZMfGaGdahmmVpA8pIP7mrc22WDSIEMDBNrpH5a5yCaivtpLUfI2rix9mE3
/byy/vkO/cWLolvAkZICXmPCJAqIvaaQH8nRsPJJfbSu6l2WLvc1XjOuMuCjUlk6ftGtuUlJ//MY
eCSbeiidd+KJdlOsg99KxwhCxUMYH0lMAl5/BKupJ+hpfIS6RGVkanHiLrpSPsyKNni5EVsXckcv
HuN8s1WkVAqyRcXnZ+lpYhHunsVgGq5WZ9/rYpLcFMXAOy/pF/4MDEjZm1RyNhKlwxHLCnetGEqL
l6TdJ+PFQGvegiww0XFHDJqbFsfn9Iruy1vl+RTW/Xmu/clcFcMmjLhDw1/UrRQV25z/ug62r1kl
07yvi51imvOlni0XHesmccgS0t8ZIR4WgCwq5paM7mFiUAcefvQmTsuyoMX3OwkDqXVuETyQVYJO
GGnISOrgye8X8S7x+vWvaTKGpnyCriycbQ6afdsYdWdAO+LjFLhsJjs/k0mV31bYIwV5kYUXdI1P
Q5+SfMJwLLCzFbemCeOzDvjMtbEG3Pbh+NFkXZAP7Dsxg6G0Jqtb0J/2lznYcwtww6dy2nn0Vj1W
varu22PO2MpfJIa5u9fwobvyf0UpKNx1/pl9BtLRYxj+xz0+8Un5x0mX01G9viXFX/ByS+pHrFFR
2sGxx95VXIUvt6QO3QzaIlCDglmguPBepJjQji1+UZTOzJdhyQty+UtVCFkZzSQMRzowcY9+6Jo8
3EoMWk1EBtAlYAmJ/uz1GlrWtq3nznT8TifaQMdAwSs7E1H9dsg/mm4qngWOg/kDvFY6xIMbWe7w
/R+7FCZ/aQyMAaI0MAGAAyfu7vd+kF/cOjtj2f0Nu3vULjTW1hHAmge1LvI8PPwSvhYhbB6282ej
fV8W8+TjtpBtCpw03XkcT8wslMiSrR8WawbkkK8ZKlXfCu15jD5Bn04RmjOwg5hL0gj2fFqm4ryk
FUH8nh5VfPXDz0urLaQ5NNxvFB9IbgqDrBbHHxaAl7VrZE+bUH5Z0yrAxHDxJe6Yd2gFungLr54K
u4YVJgy+LRqCHSN9757MKenzYSkcv04xlrOb6iZqxudcdfIbRLcXUxgLrvFUXcQJo51ZUwJ9MZ2L
kT4AURlznjr1k8S+iWH+EpWmeVpH1FnUXNTj/Sxl0yZRlIUhNJFpywo5xijQCAFqfVsMEyC5rj5P
rXkzj90c9DqToYU5ObR0O0Y9SIKngalAWABWk2GzeG2LbUIR1cLHLf/StZKnzWPyTo31i/abspG8
ZpYoxmL86/V+aKc5mpKsx0nLHma/tQrD05bsTxS7iYuCEIOxLnooehSPEOHO5dA5zXG4xfcyMre/
X8NvAjNtfM3gyOB4IPyuUR+8/ihLlVk69AIH150E9vXEDGWpZzHuQXZESgs55LnsBInqZ7GCeKzr
e2/RUc4YzZeJUMB3Spo3J8Xrj2MdVHKOTjZTNhJ/4AiOOB6NkT9qAH/acN9OUAl//+1FfXSwNCkc
ORItaIs0wAf1E6lKhH9gBeg3YLGuM/VjQErS+M4O+AWKj3UBsg/8iIX44tCkqtDrJcdN3/GlHHuL
ce6/aUyJPCsZLgoJG6ooXf1ltrXTOsZJL1SM08VCeLS6pkXKcUcCBvR5q9uac/Gp1kRMRT4el6X1
J1aeTKOciyFXwot1kiNP0oZNWKpjQFb2VtIlkzC+TnKdkbFSMnpN7Ny1hnJFFoJ+Bt7e+PQutdtE
MUO7hNxrJHD4BhY9k2Hfxp/phEyHgjinqvULydqWdlwEEDtb0vHCR0lO/8zK6WtE4sG5zdhMcqIV
KwsZKyaHIyVL7sZEWN2bDW4qFVA+z4mDrISk4Izlu0YW2i9+ThoxzDsUdGa87tdrOZ7zZjKznKyJ
nPwOhLdVGqH2K43quDekW9JBqjNFjk1wiZh0q8in/pv93LC9kT/2TvlIy/pmbXHg4R5I9athw/L6
w1hOjZQvDG3fQqjtMnA1SaGpGNV8dya3ZvoFnaJ/r97+5UNtOhJ8EWUVIdHrh8pwZTkkeGgZ0WT2
Dv48Y+/qbXOxJq3l2igxWG1ff7+Lfnmc4QiNy4JOFCxN0eunlhNQ1UiGh98Zw0kHNBXgrpZt0bq7
1Sg5ntQN36xqlaD6WN8WOUvOitE4ZkYQv7Ofd54OhxsaSJJKCKwAYv7BaRb2xlrVQwR7rZ10bylI
wAtlyBQxem1PbmDfrEAMXhPN7WnYpjN0g94OVEu6rKlKTm0TKtAAVZiJ7Tst6o49d/jRWJfC3YJG
CO+L1y8pQ86B6Iezxim+alaTX+XL5ZKhDZrMDficwuaRyWbUtRNsIlaTQTWBKZwWRjIEaWEIsxju
KIUoG8Q3rVvVzteu0AwE1HHBKO1TorZEAXaps8X8jL9NNWXPKk1Pswc3HNOLxp7sAHbf1zlZfPKB
MUvKHk0ZZ1NpYXUwtc6m9BjGU4hyPCo9EtVTt5cgZ09m/Mg8THbjddl0lbKeW9FVY5XM4wqkOCQO
nklyM/ikxaZezouOojn1zaWxfIgUSIubHHhNf8fy4lc3hYXZhThVKfMOU6UB9upyCC3bn1Jn9LVB
Au3DL6tP7qBNtT+P8A81Jf/pAB6KxL19/2a4c5kMP/ZB6d0//lf7gZPREScdFSU8ZeAwQYn+q/0Q
/xNmL7S0MJGBaPZUjxL9B5vUYHXTY2JAJKjZf/UfkuIcCZI1/YqMJxFl0seo1OLg29t93O98MsTX
ABHAVzs5zn4Xuxq5xUBZqu9kqS4yd4zlluxlTTvFzIElHq5Wc9kTi6q6BfFCpTuMZDKWLemsbGb6
/YU45gYsaY3OyY2LyPAbi+nPJcMFB8pIfRfLzYQfhF13F3Unx0/rWmT/7yRZ9W9si8Sa/582VhRO
Mv/cCt99/m0XzJ/9uwvGHQoQFmdAqoBXI0UD1yGDZAhijDR89FVjvwtmksjchKGFzXIU7mMvXbCF
IGsnr9kV6gYd3gfA4jfVprghMdARmgGBVx+UJ/RW6hThdAK9edyoybJd7PCdUpNvsb/MIXC/foSo
D/Z6LS5pxYHZGPpzTGRTjTNMDdQ3Op/33v/1z32zb0n85uzdPQYMXaatwnLooMzo8f+JelkO/TCf
NpVenFcVoXuGc8/tefL7R73BOMVX4hBBBwlDWucoef2VHAMLJXldQt8ex7NY6aGWCsIY1tchtNSS
qFhtPKvw6tfj7DQplst+0Y+XSDsWb9eZlq2MUejvP9ObKkt8JCHUA8vg4nNEHbr3lhVM6fNqnbF7
iCUK8vw4niJskoezSPywBA9E+Xz5f/fIg+pBV6MFhyLoyIUcfSkXHos9/FySkz6kkEoj15idd7rU
Xy3X/W8p1tret+xt+Khtw7esEWGnmGTEevZOUfQryQGhXxzMGHSRU3G4kFJrGSucCflxw+p6lctv
5DMcSzwLMduFWegXozmcdT1xgX11Lev6e8/nrHizXzANBhhD8kDN+H/YO7PkNpKlS2/l30CW5Tw8
NmaAoCiSIjW8pFFTzvOcO+p19Mb6C1bVFZDMAqzq2jXrv7sfZKUSBTky0sPDw/34OZMtWepGowJR
QXCu/ZLr5d1YJ6uhindR6hxtNzjA63AIDeehc+JdkdhPflVfSWPEEN7br6ALzm0qdAz8iq94ssyO
O9ie1iYAzRNvY47hZ7VMjjkYKwhOn8DHrbLAg2O9W2se4gQKoF4bHVGb2Z9GAQ4LSNVj9jhk4+EK
x9hpbiJArq0c7dq8Q0oze3/ZE8V+OzlJX0MM+9BWxcWGbTnZ+0WZpybS6byywbytKzI+ieEXtaGU
5DyiBnlDWe42lauvl83ORTYuz4IHnUoFlBjny5S4FhuuS/HGtPuK8On7PGvXpek/XDbzmoZPH4+G
BaUQxoc4FiYeoXm24pY15cNI/pBF+ftUR/AuAXaW1xkKdRCktMiJe95GjqSjCDFh5q+BIR3B8B+7
NL7P03E7jsZCCsZVb3n3ZtStkxr1RgkWTQ0ovTwARA0BGGfxzsmLO1CNK2iiEONIIOzUDjLSGRhH
cX17+dkYSJ55d1yMKeiK+TRows4XcfRtO5Jqy1mlivPBt5L3at/eeIZza1buKkZ9iJG3aKFqaI8H
9b43c29RRy8Uo9YwLR1CTV9IWfC576HG0l2YkpBJ6O8K3I85lmU+tBvdNZbgfCHNgVbFKlFZRsc8
LjUipLkbx/BhKPHLEknJSGKSCPp4ZdgyzbbrKVn0GniUytumibEAxLkWKymDFHVVIivyLErVfbUq
6PgLY1eyoh5/7jvdO6Mo7tzkC7jQd75W7dGaPcLWvWl6/2HoANFTi1jBrNswSMQsqpccHatdu5Wx
dIrwM/A3eC1RY02y9+zyYzN4S4sRFg9V99qMPxdDfZNY9vdOkzZV1W+LABY2PzyMvXoAx0/mOK5k
Td2lQ7Mx5PIF/MwhCNP3beAlS8kv7yjG3tresG1Nf2t0qH8Ad7A89xFhzxcp566Xl/07tWPb6vZz
ogQPwGHvgiI2VvkYfWiHPFuUafw+dPQdtEVryfPXjVff2ba0b6Lguw0ElMNom3nBOs5bpkzVj0HI
GzXt51CcCwbCEoOzrq2l2VBq3hrabVTai5bgIQJJZv70WVsRd8Va50O+0dK1Xnyhog8kMOWPNON7
7+kIZrvJgmNvZ5n5A+rWx9KNV8loPUpddxMH0qZMpaP4tzLq+t5Y3TmRf7B8d13V8RHN2kPSCWlS
Y9jCdfEBTbR16/kHQWosRgcSaXxyNePWNHA8adxrdAtrr4H6ATi1029TxH3RlN0VknMvoo4UyFtP
0W7t2N8yvACbk7FDH32hNwgXpxSItdxJl1Ravw6ogyKAJX4tYMXj2KyafRg7j4ZhPlWww/c12q4t
vB2LTkmOYSFvcyhx0XuDTbHaV7Cbya5Om9I/SHW3SaPwYBreuoNCTcvAI1fDKnfrfdyid9pBOVaz
sIBeA695cPWQgnd5h8bHOtOHlTbEK69IVmnHZzyc0OrqJZCeb1XKpQRxZ6CV5b6p9IN41X7M/5sk
Vrb0LLX1vtO7NUj1ney1y7gQ4kTInnr9pvUte1GBG03bZl933gPJ8SEaxhVMK68+APLlMOjezwGm
tEJlVMgfV5bqPZq+v9ZjThcOVlP9YCsNg07hwWBCxGNZS/FqxP29DD5XgHf1pAOgru9a1NPRKntK
1P5KhJoL8g4gJAMsEtyh0+N4LBE1t2vVQZSlvLNgj/FS+AoM9cqx/wbjIHJKgQrhNgqsBPTGeRwM
XT3OCwgTGBeIfvrs4tL0ABxn72NjWFWKfgiGZNcIKMeQNetCSt+jTfRJnKmy4X70YTUBpp48QI72
EUnKI1SPy7AfVpfD9dvS/Ou3RBySFj+J9rRxAteLnyauTdlYGQz6M3K8GJzxW2fou1DVDj3/lRzl
wMjE1xG+PsYnthbAjYWXXauTv63wia/iWKKDyKkB+eb5gqlG3MVaTKdr6PyHoLY/6On4tYmGbU11
2LSou2j1TdoVL4FVLwuLYMH02eXlmPWNk68wSbr7NpGSiv7FytD6d1bhMaqRwUYMFOWynTnnAHSq
I/RIJQMfmWQAbVwEklproqsXf85l/Ra8PyMrxq4endc9krbu2rIGmjThstD8T0N5pzvSRiMKOW65
l+R2UzrOMSuDQ9Kwbf3mSpNkLm3m/KaLR0XF4TeTtTC9oUTgTDTyMnhuhnbtI+xcSdI6jFCliNuN
mJRqJOdJ8ih+Iia+uLxGM/c/yutoN3B6yFSZJ0skhZbmF73srBLlS1/5a9tVvwXkQXF67fo3c9Wi
/wzGBjp80rJpSV/KoaKLYtSm1HCPbOLaDNVVSH07V4etlutE5N+h3X8J61FfycYnGaAARNIxp6jI
FPRkcWMTfbU6wCQTm+uIg6MxaFuWqHeR6JaK6i+sgiEXfihunWJUrNFsSkhdtBMeAVvkUi9o4Wjd
etBbuMrVnTHEO9OMj9CWH5Dr2le194mSKyNC8rZJ2nXRtevQTFY9n0n6dm2RBZWedwvm65gE0jNl
28c+8tdhUd0pQwjPpnMMIg4/3zjUJRgnz4AjPDhUCTOfZXiP5tvCosRemCH19vQLYznPclwcS760
+HzdwwBLJ6bOtV3NaQMieUGdeI3Y00Hq/U8iG2uwx/TJjVH46zyu923q3fZhiPhdfacP7rolCxxG
/aAw02ZzzRa7BGYtzsPyTiZiOrG+E8lS1zXLJvI+ebpEcV0M8IUH2O9/tna007gr603/UDjj+yZF
si1CIdDMSRGDaq+QB4tMy+KwrduW0y3eub609mXpwY68raF4W0476J56aEDqm9Hr34n4PZT6wVW/
BIX7MOYxMBnppnJQTnOhKxOpiNvaRy309nF/a/rpF6Xxti4Dz0XmPssVKbhpHylDLIfWYI6Un431
ssrxAie498g+C7JeK2NIo3aOg4UKS+kfOniAxRq2dXEnJ96DQ+9JUZ2t+BxUJRtxosq9Aam9dis5
/Oqkx64IfvasXxY2N4n9oWwHbnrGEgjQppaZfOHAVyOagG50H2XxCqTjw2g567Imf4rjVScPW5HI
6KHzbOuU4U1Xu62knlEK68nlPuI69Z2VDu/aoL3RIw78kHeKr3no78pRcjRMZnWSu9EKH8KSpLv6
ghDVsuiS96JmZLukVUa3VXLt0CXtPh+YO+IUqvVx5QfR/TgESy/rblIup5kR3adcWEOH4UCpZNn4
sI9KwmHM/UdRCxE+YvYM9hGm2o7whA+KI5bh8/1gMTZWjVtdTvDXbu3o9d4kutYu/gkAWC3Hbekb
S/FuSqmBq9dkjlp6tDIWSOLaGcQ7FOZ2iijodh/Y0k+Xg93bw0/gVkSDnAF9usRvetKKHDY8Oz1p
T3oU9wFVb25GskrhBmmo74LIe7SscRvow7ZySQM158q19E3A5StQtITUEkEgwbZ+fv5mciGXstbT
YYNpok1rxl90lBLj3ZD8AcW/EABF9D4LgKIYw7gbctRAaQiD58aYAJdSBP3slW6EB4mBbXrINepv
lf9gyeNKG0njoZ69lwx/XRCHw0J5Lvz+C0qLD/lQNAsqsAc3l46t3224yCykvvtq6sHS7j3AkBlX
TmKDAp6USWcydThjj2EUHNoRLczaFmmOWFwuafQyt02AeuXApQB4gq12285slqLYNcKXCgVmvzVz
hqg7GN0RT9m5bnPD9Oohs7Rb5vwPhkb9yAoeuH88VGydpOzeUdDflkPnQovSLSj/k/wP+m0We+kq
8M0FDCsjkFXvY2iP/sI0x3epMkBpIG6gMTFKU2smmVOi4Jgc9RJOodr/lGrBvRRl7+sySRd2765L
g0tFTrxEkJcYi6/SixtU96FU3EeZMda0k9bE4denr9ETjFPpUeKwhXrYf2hUT10McrzT9fqrVPo/
ht5kQNzWdmaav7fNZt+yfSVKEcywPkRhROOydR8z01gqGm/AK6RjEnkfa40bITfHtE0RKS3aNZHg
4AXJlgnMgwshcW1wqTM4rnwua2rKHThrN+Bz+mXleQ9FLTP6udEizrraPoKwf4RD8UDJ7F5x6408
xsdC1g6wDt/a3KdjyVmLfVExk6ylOryIwwo3Owxc9jWTLco9ozHaTZ37hxzR86j0HkSYhTziSemY
Bq+bZVvS3NRzafX6jzvhjs5khNRVsLTg9DOKeFerHIqjoIfgB00VLYH2P6q5IY5g+Bk057tlguBv
bGOv+GAfar/QdmBg7AXMDzQJfzYxCstVzsvVXahypAjShv6dZg8rozaYcEtfosh+DMoGsnOBUYp2
Vp0dxcU7JCiPXKRyuf7ql7ENJYRULiJpHA5APO4ZYH+GGPChUu2HguC8dpqEgAWC2qvcJ3HF9kO0
d3qGRaWy2aBXuVJ7MBtmxMystzZjTsrMWDYd4M6cu3UmrRFS28vck6HL+GIySyHy7VhxwJgTM6E+
cG8yRTtQ8j/ElvkBuU7EOMf+XWT1sNVaFlCRQos528PPTtrCEQKDdkOL5Eac9GXqXcmdZyIHXT5y
Znr8ZE/TWn1NeSsZKgQSbacjO2IxOXhNsQX19BhRnbgcmd+aE9Q+5Px0CFEFmmKX5MCE6xIaA3A1
zY3IT3xuzXaavghPz/vuirmZg4CBNRCRUOSYVEBfcT4npdoBlCUwx85aZQT9mAt2GVjtIhplZm3r
JTyXX+TBf+zs6Bj4yS6ommXv/CGD9B/oRP87A4r/JzYJRSL+103CZVO+fHs5p/oSn/izNWij/Q7B
Lsy71I5h+uIG+ydAlk4zg73MkHDg/YGC/ZPqCwY9QUdH15B5CHrHnLt/tgaRTKRlwUQVfEUUSNAK
+jutQXGpOD1zAY/SgITxEegOM3lTts8BXnhIVFC2YWBY+s6Ynf8uKrs6v2nzUmbEFaljxIjTDdLX
5jId5c8jkwc3YBotsHFj4Y6I3Rarwc4UsHpVq90HkonWrZJDOavDNe4v9bwqHz2lLTfojDk+dGCZ
tVN8h24HnOaAUWHf3zMw4RrrzM5IsZJg3YZMm93WfnATQQQBZUswfrb1AkYxw+kqay1X5JW2T3jN
FDCMDHwQbLq2QXkk5I7qk0Rzb+prt7kysT3Nh3hZIiFjMYS8C2t2nqKg1ghxfp2qK6mJDzQEu2XX
ms9ykEPO33b5f67z3v4o66b88V/oBVX/hQj395c6yNL/DqO9Qtv9r7fX48vXl1P0hyr++p97S/uN
CRSLvgwYxz8Q5n/uLX4kQOf0iHlN7DqqOn/uLXrrqHbSqzcBefyOC/5zb/EjlHfZW2iRMnr792j0
xLDk2d6C+tJBtwW9GINKGgya586C2plpja6tourlSNshsnZakToLu+l+quPIAPoHGh0VGKruW+Up
e2Qp0XYZc0gKEnuVjeUR0kb1FpwKFQBNvzXqz68r+R8I6f+NpwPF3N4F9xKD4+umqtkuTXXuaHzw
T0dTgRIZ1EMZT4OEg5G7X0Fc+00GKgShD5Cw1wmIU0cD1SEO7lengpzxVxBnmhwnhImXvyG41f/W
lMPcyLiAkFBPZqYdtxZB/iQ/oFIzRGGqQINauNZysGAd6l+83qt3qQN9TWUAZKcuVAYfQcmJdNl8
VA0hDgH8P6Rtxe1b/wSZTLgBjwSVC3NPZVy9Vzp5UTeZtLKt7BFSbHmrhd09ggrLOgyH5d93xv8X
xm8MhWvtBYd8pTJYvACr/1//M/6RDKc++frZXz5Jo0IMUFMXZwDxBPpmqoxqg02EQ/bVW8UW+BX8
BGyGuZrfR3JEXPwV/F49UYxqQx1LYvJ3Eou3/WyR7gB3omEP8I1JjHOfrMomsKSmU1eD7OurNhwQ
8qylgN89EQW3sqduIdv/4YTuBzNI4gWlT2ldQsRhNSh/1mrwwT3ape1s9MGB30i1Vqmj7dMhVJDU
rZ9rOfeWUZLdOtzzLQmOFtQq0mXbus0qHMGAl4rUbq3eKhZp2JfrAZb2G3mMDszEfP//nlsODz+m
vLecshyIl3xXBNPbF3z3R3rqtn988E/HJWIKZToLFgiyW3Kp02CqiFEQ1PnokL264L8c1/6N1pxt
gLAGYi4+9stx+RFDw6SvymuC/bfE+2aQ3AwdOsDumK0FGSN4Pk5jaZ1lfojemAaqGI3MUjFbtMiK
ZyNgWjp/rmHuWrhZ+qFBioXBIk9fRnEQL3Mu3Nynw48cMx1zt/61ptxrw+E0USeZoGFI5s+tABzh
dHSni+l7pFAAogqOqGBdtenOKOUb5ti+gkiW1jAIfJFqxlv9eHyf5yWdQ6tZ6HH2PIzysLdo/scG
FKu5/aQopbzoAOlQ1LtlciIGVx1TX2ooIZJ6vB9Ht1pZnQXHWdQWjCZp4WblRchgOLYY/YR0bglF
11aFnc20I8Yv8nGAh1a+obYRr/7+7vq/HgHNFvjrI+F/kJ6UL/E5NYfYNb9vKIa5fhMD82SybB2a
Yv/aT4Tf3xy6da/6jH8w3fxxDkh8BnVM5sBo5FnMCIlu4x8HgaTDzMFcIX9OYgIWieHqv3HFPM+C
BeoHFRCGsGWdEWMGPsnfTzeUl2RW7fideoTXFvY6hKL7Zfcpg2kmWp8sy/vfN8MpOvQcIfbWEmfb
qSUEa/XIggryGNnKIpDXYOhg9hrBFrwrixsJNZLL9s4vg2/tTUJFr8D1iMKdeqytO3g+9m28cvs/
RAr+siw+Z4TZIkZK6AGQgE7O0VzXQ0MqBuVI63gVxl/U5FuJzJ8Pfd/lpxGr8yvA/P404rQ2gJZC
gTQdpoG0K+iH1lOPaWXvC7hBbdtfRvnv2/kvH2fGCmU+wWVHD1noCpy/o7gFDJklmX70EED7UA8u
RKUy/HJRXGm7yw8kHGvyQJgCxQJ2jy7GFFFnMUuTenGpH4tOtZeWFYOLg9f0inTzzPuBIJ0sXtHg
rHit1Jw6XZupOU1kTT+CQghWWmt8aLzOX4+5ncMHXF0jBxAJ2punopYMZpO5SZ0M73wBW9uTkEy3
9SOEO5ApShAuP2WI4yBfzVgh/GQMJMSLwCgRrra7Vj5EkVe+NGXSR6sqcyoDhgrD7WAxQK172VIC
f2nCLvc2ilEL/kWEyT5kfT0Cb5bDn35RdsEKWb72M/KIavO+HTpnF+ZRZCBMyA+vOOEEYfDqhQLg
LIiGLNLUKX96U3Wy7o2NftTQlF/XSvFOjwJv5UsCJzZay96V7hK9+QLyaTzElQT5c2lrVxDIIiWf
LjIZNfGUGxpsXK8v4eRCheBQYdaISh5VTVKolcsL3alvQxth1WoIN0wdrY28RtRR3oOAuLbl5xaB
wgFbBD4loXMsAt2JeT2zZLfWRuOoM0W81LwcUiLloSqrca3XdJKDEAoUWy5ozob7SCq1O8PqzSul
rplvQVWSziMngYC+qpNvUVPoIylvjCOse8Uns0ndHf27z8jQRztGnUAZxHJ0i2Bps5WKOl8rbqDs
EGmX9n9zH3OmcYSJuUryQgZ6zlcj15xK6+xMujGjwdwOjtU/jgaI9MtW3r5zzBgg/ZmckdnMr5zp
J4tOpb/SKrWRbkpvZbnjobfy7w4tlgXsnLCB+8yjKbB/FGVw6z1etv0mUgnTwKohGqLGb01l6PtM
ibrSG6UbWzmUCpVM8wq45E2QOjegTw6RYfRKOVI76UZV75Ph0JbLxtnLxpVQKELPWcBFy0IIjzCP
RV2NwHv+orLYUhqncpybGhrmpRIYj7pUbuApDakyuNEOVTV/fXnlZh7szOTENyCZKZMqspwb6y4u
Pivqkx09VdrTZSNvQu7kuSbllS7yPdrFpnPjyV86BEaVfRffXzYx8xwkb3D+MRPA4k1b39Qpq0jS
A/8oSeMy9OylA7C99+5bINGXLc342pmlyUvqKgpF6uj7R1D8m8yw6XP3Hy+bmPEDkYlSPyXvA+0t
HvZkJxUwS/dJEfrHLm/8bTsWe2Az1Tr1zJvIzYfbyoc59rLJuafisAc2ICpx4CvPTbbx0NRFXmPS
K7fF0H0uTev9v2di4mo0FIYiKzBR0mCAXhb959y4llK+SWGpIUKvJ8ZfBAbMnhiBWLUpc7fxj2xU
12sPNnVjjnPa6RtYnOzisba1K4FvzvVAm0FrSRXzbTOzQVpRjTVMeuotVRnhdVJ3H4A6+Afr98vO
1MWV3AmBhnX+0YzKrd4pLeiOpL9i5M1lQ6wfeSVTdcxdAl499wMuwWVgtBhR7swU6POiGeI7ik9b
m1sqOoaXH2n2bZ1Ymzh6EkXWGGSDf0yomKpNcuBi/T2BlD5ztJVLpaqsYPTtrCtB7/XknQTas6ec
5IDKYLZS5GK39B/kot5WTgO8G2jDwlfVT20BdNszmNkGO4MecxLd+PEPz98llbsMpC9deZsE37pW
h6SmvvW6Fh0qUIAQxzjRttKMbZ/Vq9QGdQLvejn8g0h3+obEGzwJDrVsFTZ89P4x75DBIqdgCVc9
9ChG8nL57cyFoVNLk/ylg1e/McANH/3mvpTzd8Xof/fKj17gqwvoo36vX//lxWZCykPmKlyPBioA
TgaK0Uw7f7DWaaTOGjX/yOQ86J5dlf10qi/KWC7GofmstfYHjwtpX3ySwhXAWDe+D/N04ZfA70aI
V1IGfO5NyuoalDC2tfGMa8QQM8fY2RecrLwbNgwf2w6RP4udjUyC+a7pZRq043DtWJ4Lx2JGUYjH
Ir80PQECuTeVvFF8xHRQGW8YTF00up5cSQznIteplcmKD0y2QLzQsw2Cl6qB0Uf6wgzmIVGTK/t8
9nFo+cLyBysv9cnzVxvGlRFxOfaPjEf5eYYY63jFwty7YQz3DwvUTM4tBHI4dmXLo9RSvIiccmGX
9/8kj7F4FxRPwZHSlpyEqyarIcQKRv/oKvfeoO1A98Hbkl+5ds8+CtVd2OuY2YPf6/xRsiBPtRwQ
5VG4vtQ+5+OXLr9yN5m1Aa6CmoiQqJ5yMKhmJptBaPpM5ty6o7aMqm1oFFcOxrcXIHY0xGb/sjJZ
L00becLCD469mso0KHR1VZmevx9deJpQ/7k1tfxTHnRA1ozPRlUna08r+yvfYi6KnX6JiZP3hqe5
sDD6x7EHU1bEOrMQfaAtggGklQ0yHA2da0WaWZtg0aENodRAG+f8FbrBICNMwSvcJ0MLeQpE8VBX
6erd8HA5RM/u4BND6rkhozebsrVESGqbhaS9GNSFOKRGauv/nqFJCh+KW0vb2/4xcx5rhFZ6xB4N
7WDn18TMZj2T3gEcdqL5Nh0X5WxjDp5CyjGVnrzQWpfDkxRcSwBml82G00W0pGEQmPhEoxZaV0ph
AG32TwumoSh859jxSoey9fKyTaghfz/UIGwDgS2qANSSz19Q36SSVVZBcGzRQQaCvLKTbdHdpl8j
n/JHukPVPlyMkHilG0SHFtKV1zazmgAooNNDlQ1w35ToLuriMLB68aDOU609+dy/roWSuXv/mY2J
a6gleJ7ewIapS1uyYOtgDsE639TMTgxFtZXi7zAorC8vrM66TTI4iAKJxQolFqoOk9ACh25HouoF
DHt392FhrOBe9//+mUI1Ac9GFB5upOmZ4tJIlZjvC45uY2y4GqN7tS7d4oqLzD7JiZVJrGhMKax7
LQ2OPkxmDe1WCLj+gQnR3WM4j1+cXedOmAFKY+anDo6jfduk5cZrzSsWZjYUF1Wq6zTZYDg3Jz7g
tH7s1WkVHEv5OVBvuz578AXyJr5SWJzzZ0IDsz9itIgdfP4kgeZWflwY+LP5Q08epO6pjq+leTOX
Epotv2xMtmxW0f2AAjk46v7YHLxIKwD36jkDxPkhya2PIZob97Jd3HchApyX3fra803WsR7lQkIU
PTjCNe20z6HxuXZ+XjYxmU58DUlnzzfxhtEOlB5Oz+DIeI1ibo2dOSzGduEymKeBpygWlrLVG5qb
QhHt2uLOOcrp4ooFOL29qFrX+J0WHKOGaYGUoZyPQSIvnOjb5aectUP6bEHxzCO/yric2NHzxo5k
3yCJ+mT2aM8xGP1Blh/+gRHBTwlUhN66QNadPkzWI/ioi0NRs3Z6tA2WioUaxBWXmH2SEyOTFTNT
RfK10eJAHMBmG1XwYJYqlKOo8i2DXrf/wU6mcU/uwtmrwnp2/kz0pqWkUAmslh8jqJmvzPoQFwxY
qNdcYSZJokPgMK5JO16Q9Zxb6nW9aEqLc6NELZqMWg27pRk0K70vF8nVycu5MHtqbRI5lMF1iybE
2liurI8C/V/G9wogQn3hVzdNKEQun7qM8GutxTj6MOhXVnY2rtBFkwX6ArGFSVxJe9TCFIsYCYdo
xtytZS6boUMWVm71FTOh7iIuIFIoh6jbZm5eXXHW2dByYn4SWpxCVWpFLLfEXBDYooUrPV0tw77m
M9NzWWfS7jXCAOmbvNQx8W1JbkoRoOuFJN0VLRNx/W2YfAoEUWf5kYGRbE9WtKKfduVSM1O7QsEC
ZIsjoKlvCa9lk6KY3wTH5yGrFj5jR3HrL7Poxuq1jWb9g3vamTmxcU9CTAZJQxKD0jrKfbwwrPu4
/DGGz5cjzNxLO32kSaLK6GVvqT028vaQZS9Bcz8YV1ZtbhuemphUNWwJQemiFSagL79NVabmd/bw
o1KuuP9snqgLHjkqPIDz9cl6ua7SMqqD/1c+9CFBsMi8Bw/hqrCRvjd+fpRT1B7Tdl9H0RUOpnnT
6DDjFSILmprOmYFXMnGkJ7mn7c0Rtl6ng8A3UHJ7a8kxTK5uUW6p7yG2WFbd1kwS78o6z5673Gvo
BNo0BQE0n/tLKKEpKSsyz6/eZ+aQbaIGFtdW+54E5a3GC9BgzxBlQy2X17G0bbt9kMpXWkyzDnXy
JSaVGLkuYS3X++BYKLcOA1tydX+1WTa7D3W0EYBDijGfSQywjQplrzojgSqVaMnMgrk3TC9dN/Fo
7KO80RcI097IRq5/u7xbZl1ZJyvUqfyTsU/OY7ODC6aNMVznsXxQWn0bKsq4tFOzXVmegfRw0Q/7
yzbnX6vQlWd+CpTma1nzJAw0sOeEcVMQ1g3ptimeonanakzd1RsFPWzqkY397Eb6OlBiRmTldfv5
8heYO9jQFqdoCscP8zATt+rgqm3MVtxSQvfWQtuD9tSVrTvrNCcmJk5jIxZrlh1XFDl7HvMCxYdb
zSyu5DmzXvPLyLTsVfo+Mwc+RqQkR42UwdLHHgBeUgX3bfAtjq/4ylxahXMKQhFDY0J34qSj6+rl
4OQ8U3IYhwGy7APVZj+5curOuiS09qiFgC+ip3e+6VuFMVXXxCV7e1gA41paxpfYSFdKcH3fzT6S
QDObdL6oG04SDCUOyyHusRX2NpqAaA1mP6FbWBvdtVA26xBQcsJUDMQEnMn5UznIAtZ5RSjP4mrR
u9/9YaM2G9u4GWN3uXfsfEmzLahhnjGXEFYvzLTddMP3y45/7UuIn59svBSpqSpQ2Hhh+OKXwbIO
DmPw9bKNWad85SCFt44b9MRGYue+DIQjOKIXsDDsHfI4S7947/kbC3na8Yq1+ScSjKe/W5s4i+dG
o1GU3NMNhkFLiLsrBa7p+8uPNBsvTh5pmlKkegylMe+uVoul6X7x8n+0k08sTCKSpQFvyioWDUKN
2nzwEnftozOOxujSeS5H70p0miCOf7/QUtz617JNwlPTW2HZu5D9t6G7VPu7KCpQb7rLgr1oBTXB
Ie+zaGHID6GRwKLVrPysXnh4ZHQN8nNlbadBJTKVLgwSntwXzIvWvetGi8tvb9ZF0HIAZgPAirrU
udOj7uv4VjwQJYPmZ9VY4340jU9pr2VXcqbZYHJiaOL5RVcYfWyyqH30oiTRMkYZ0U/QRUQt8fIj
XbM08XpY+3QwclhKR4hP1OxA6waYwyrNXi4bmn07J4808Xzmi5tcqzsCxugJgq4fUcBA5GUb197P
xPcHqLayssHGaD0lvgYRy1clStb/npGJw4MRhsZHxs1sXkrk/gRxcDWJm38rQkoMsULuc5P3L4d6
leg9jpYo8bZLRybmfw5yf6yDK442v2K/DE1ev+alPpxprJhVmDeJ9sMe7DXabFfey+w5bAsCSnQj
UGnSzvdNXndWNqgk371nWKC4NGsB8htxNMVYl3Gg3Nieco18a/7Jftmc7NUMUYNWNrDZtC+yMqzx
uLzPr0S/2RMKlCMQZzEwNA0Iuez53OxHbhXZzyjWFma704MfrbxEw6xP5f3f9zzY+V+h74L/deIV
UAA1odM71Pr9VN4WmaRDzxN22wqmmyumXpsw01ICDUQxTkrXFYD++SurmghpMDCRQJLGXQXPvs2h
FcXrys+2Wb516o24RHZRtY6g4LHGe8NqHusGZg25XkaSHC1GeEMuP//crjBQfQZoxmQWoOjz76Ta
7ehksB4eg6Bfkcop6c8U7e2+WV+2MxeqIL0GVkTzFDzjZFN04ZDXvR1DCwvRhveTJtjlf3/Oa07/
/UkoDH2XypOUhMcsBdljLjQlgjHwYz40y5IDEhHBy/Zmb+Bgu4FnonQg2HLPF86PDL0Ya/FATlds
yiLSN2MEM0rYM8zu5WrELI3jLQszcha51yefBgeM7uUvMbcfBb4NaBhlR3Mq06bB9ZAZJg+teM+q
Jy9phUnm82Ubcy8Oel2h5QrhDyx0588ZpWNTj2oWHpEEeqq47S+Ah+X/IJgRkuE9EBwHYIvPjRRB
MQzZkIbHokpRRJL9dimDBlq1ef4N5ioOawcOgcsPNucxtGRNGGipqDvThht14XKQsyE8DvKtVz21
RryMss+KmyyT5HZwsiuPKI6w6ea3BHKbMUqo6qZTG0Hs0KPw4UW2Q+s51xZq8zlUd30Kq4z7Xsnf
c/+84h2zFiFIREUTCClXtfNFzTQ5iKXYDI9ttSbngZuAe8tQLzPdo2RqwczTfyoMe3N5WScz7iJ5
RfKEyQcmDuhl0tQ6N1sZeZL7vUej4pu10eNVkdwo8bL56v6gQtMrS6c/FsNW75ZMIrTRYTTRCgHe
4l0tx7/1XL4IdzokTsBggaU+/yIdYMI49wr/6AzHRl4p6RUHmikNY+CVfZqHFRDncwMDSgtwN4OT
jDquHHWwGndS6b5HbgQk9VPX/xiQqe/KYqlJ7ruhMa941FsHxjydSaGxAwPFdCShyC3Eg8bKP3LW
LLyoXHR05FulXNbrWv9MX/GKvbcZByNg5BHEbyjwUSc4f1yoitIybRL/WFgV3BZfKigu2u5bbG78
JLxyLM3ZEtPrCAjC4wDWYGIrlxIfYXAaUW2+VpPH8YNkjUChFxCxX/bXtzEUnWlkQshbWEYQyueW
nMa3/CgjAZD0n1FIEhUflCi44ipvt6JO310wqsA+IWL1uZFEYc55TCgF1QHtkeSp6OGRfxnMFyn9
oX50uis34hnPwBwcFwJrLfrK5+ZK6HCNaqBnkXUxXRFppbkfdXejRns7c0iovl9ewrmNcGZPPbcn
gUgJ0oprvmLGm9xVlm1u7GPf2tpK+6yBG/b6n2P9RdrHQb24VtGYqVeKxf31tJPFLX277+yBsonk
SzvL7mGGdjeulR+goQzRKnUaY13l9s7t6o0qZ6scni/uAFd2x0xCwNcQDSJmlVD9eDNcJrvwLorK
iun0e7VWl7r8ZQifhzjYVnG11LTPQ+MtWu3a2TnjwGx/B7Q29VLyykki4iay4jlZTJiDMN2GUpEW
Dn3uay48U5QARg/YUQwkUF+c+jDl2gDyUNDu4/Bd3vry6n+Tdl69chvLFv5FBJjDK8mZnWdrK1sv
hJKZc+avvx91cK2Z3sQQlg8ODMMCVNPN6urqqlVrVdHspXrkRboCTZ77wbgzbxbU4CS3bHdoZjfC
AST/FN+RraMT9+vOOauMrQGiRgCBqpX1XZlaN0veNw1MAW+S5PuOL6+R5fKe5huemVqP8pkp2+p1
WxoxVY9fk/lnaZzivHTN8C2siroJU92xLD/t2FzPxxWbYpVFXyylopnCeU1btz2htBeXD0lwM33r
mrcRtOn8X3eooN3sGN5aLC0kqi4UPXlkC1dkGDRs98TRibJHffgp11/Tny26liF8+Hb3XrdDxOn3
HvtrRBVXizIaSdc6Iclj4HKHg1Jp+nnifQwJw1rYhVeagdzFU4udMLiBVQMHeWZJyF3ttF3UcK2j
5UvvMcUotZ8QUjrw5NIcZma9Usq8WX6IquiNquY3kfM2mKd/DfDhN6w4JSZROKe/wsaZP01tsCTy
utpBkhQUp0fIAS0AIqaWlN7O59wKBbxJyMCAV+DFws7OQbtEuTLHjNKWnq51t1n1HEKqaN3Wup66
sPorOtO1VuCjtAk/ANpRWfoYJcuhUYMP13/MxpXHun//FmHvTXVItL6kL1dQMqwgOQqcr6nVuKhi
uUufu0mE0PbeXbC3Aeufn222w1jW+pwnBivpB6dCka2wjvb48w+WhqbTyszNA1Dc5rYyDYZIHI7r
otw29o3WOz4Kqb6tNz8T2190zUt6+fa60Y1slqcR7R0mv0g1xY5vCaO+KUcKtZeMMYmh0iUv17R+
5xbbOpvnVoTLRC0hW61Hii+qlN10kXrb1y/aSOFhDwewaUghcDOZTPdcFtKufDKGPugl3INC2gE4
H4KDhvW3zgGEjTK0d7K8zd0jWYYgjxkg6j2XjtEthj3Wpc4U1QxCZnmBTN+//n02F7ROHpIeG0x8
CK6X9i1ISokYntfw4BlPilyikHG/W13cyjPUtRv2/4aEnetnqVim1ZASGY9WDvEtOujJNNzRJfCV
djDdeJmOspN8p+zw139bpOAek2aETbfew+Zymyww6r6pysRVwnnHDTc/F6o+lKToA8MMc/m57IpZ
wcBgcoZ8ymNYR8uXw/WVbKTIzFYwibg+nlaFh0sLWtaMGaMiTD6ohU+TNCBTNpXPWRcfK9rN1r/T
k/j1Kl5nOVA3BkOPOcE9tKxO+c9MDiTdYTaBxN52/76Twuz/mQnBMWZJGxLGOOPHuXubDJPfwlaj
znuj6Jt+fmZF+DSaUcgq5OnMVf5dsgTLemGcY6m+Xv88698i5gjnaxESk4pkF8YB1jKpsNpm9aGe
HtLpNCW9VyU7rrC3IsEVcqegIQys/LFHMtFO5vsy+jnVn9SkeXt9UZuG4FFZCbRRp/31jDq7nfpU
GhQI1Ukt5dnX64/KDE+67E9hs5MIrM70avfODAl5ADCuxgjX52arVOTmyvoCdIwvQYFc0fUlbX4n
5lOBQcFB9Kp71+SV4hQp3wleAG9G64Uu4fsuoa2ml9Hf121tHtkzW8IRUgCOTksCLsTS2+UZAS75
Jp/t585SfjYQayPWNH8z5aW8uW5286vBeoMUDAkrIweXkUJp1VyPkKB9tOSuPFghsyJlEbwroCR3
6yiZ/iT0OZQjYJtcMT/CKluomfTawFxmUWs1ypTLnhnDHZ/f8hAq18iYwQOg8i+Xi1qaoLKqKvsf
1I8z3Gkv+1F8z4hwsOLUzgd7Rdmkyn1nIBSMFlS5xw+ydVWsgxNU+ijhkBhdriSoarD5DrWO1tLq
d8pQwwgrJeXOA3Sjd6MD6v1tRvgsSdjr3VxM3LqOU94WcFmDtcu+ZE2SH7PMQWS4g2IcVYH+MDm9
eQjUVPaHQIr8Ar7fw7BAijVmpgbPbeyQ/C6oRZjm7ujKmseIJ//8ZwrOOoWq+T8QUKN6pTmCGugO
UwhRBaIxtn7fBw+ak3q89rrdGtf2117Z+iENZkRM2CEF3XrHielotQcGre35WHy4fhC3Yg2Vun8M
CGvTDIhs4oUqEwnPAxBD+9DoxcEyhpzyTgQHfrxz8jdTrTU/tRWC9lrpvfStcaZlF85kw0ZVOYeq
l0o/H2VkAooxPaRqAw9xjz51YfOoQ5Sv+qsxyr0q8+a2EgnI+FBbICpc/oYsGc0+ClRuJ+ULs5NO
0rhR+u36zm5F1pUaUoWaFGJaQzhDRQgTiBqkNAEtX1bva631JV7+aGCWX8N2pz3+q/r4ykfPrAm7
qjilKRcasSdW5SPMpPI8kynPLzSBDkNXHaXmS67NJGX9wVbbu+tL3QwXBlwuVGPhNrCFpcKoW0WF
TkwqhpvG9qY/Cd98q3/+fmFxwQA1O5ozJC5BDoM28oLxXnK8hs1X+3dmQvAIaVqk2Rq5IfQa4QI1
PqrKQzv3twkykdpHY3J3k9fNk3dmcf3zs8SlM8ZE0hYWlejfs0myXSdCxSaFPmqOfibK8fon2vT4
M2vC3ZTLkmqPC96YAF5e0KxbL40+bP6gMMOdDrOpQlWGo3W5qECxBzn5Nb2Qfq2Tb2jE/MlECLcG
RWE4+pmQgE/j0gYXQ9o3MyFriXxacO8L26/b99Me68TmkeKlBCB8LQOTOFza6YFRZJFMoStDwgfC
Si/J3y8mgN3OdDOUgWxthE4hokQR9zdzbu8Vh7c+GYU8urcQH9P/Ez6ZYtZ6XI685g317wykE02U
HtPX/WIjSvG386lW8VVaqcIiNS2P5aLESAMFpaa1btXfZInmU7RA/rh0x2InVmwctJXH2eE5D18z
tZfLXQU2AnGyQlcaCJyXBMmzjixiokIjODsfDSO+7+X7ztpr267HVzjeIF2ZygdQr0JVJ0SoRjKb
ujfr5BFx95xymfS+jdOnTqoDv5Ct7N8/FQhWQNqBaMJbIjKSl3o6ZfqU/sJlZLQoK+VptHfqsBvh
48KGKuxjUjAEECTJY0eDctaD+9RCyGd6GvuPTWz7f+Ala58CtjSaIWKXMhjJ4bRwSB7RxFn7+Hnn
1oYeHdVAzo7oWn6V6hBNgcn8ed3uxhEAT/vbrvDZOt3OFluqkkep8/TwSba/tnuEIlsmWBbq0CuF
0quXSMkbS3ayMXl0RvspDFB/Kl6GaQcKvf5O0f0gCGXggKYKE3PCOlpz6GUnxIilgtL5WVp7E+Rb
/s1wAQOvSDbDVy0c40lpDQYkreRxzRKhaIiPJgjMInh7/XtsOd25GeGWbLUi4OEG+iHOoK/Jjqp9
p97GTe7ryefrlrbi0rkl4Xak7FZrzcyCrPkoDU3hZrL8eTJqmn0KaraHTPv3I4069HC/t1AITCha
jhWKBcmj5nw1rCcTeYw6chm0+W8LW+Pj2bXvWHPXki0mj0gR6CPMSVL5uBZ70o9p3bhZ1ezE203/
/r0ssVWSDJrRWYGGfy90aa2g9dqV47HP/76+rq3rkv2jkcjgEuU4EYi3pIaTFlIAMqYAoWXlfyHY
cCePzSkpu+/1cBzkn81PI6IkuJTyHrHLpruAbACDCh0aoIPLXW2CoQmQpQKphsyT1VaFbyoFY/hJ
5lYWw2oLHE7fry94z6RQD4JoK1jGHJOjojxnPbkIGlxKApNH294hQHuIwvIPYv6K3/j/VQphBL7O
ohpQ53pMTXSbIzM8NrlWuuWoSG4TZbf5OKQ7Jjfdh2xufajDZSP2FasFwthmBRGr2aGnzZ5QnmzN
nUbCphFmsNfhKGZ8RaGnSWoRypZpw+j9VzCbUf9ht225+bV4dq7zTxAmmcLpziqkuQaZF188ql46
M1wmfwvQ3paANaq3arCTAWyfhjN7wjFPpTIqihp7VZy8hDVCdNW9vTwp8XFQ24McqG6u3aUI0O69
rzf38rdhcazOkWoZIgeNgrVyV+jMKJr2geb/m+vOv20FaOF6ZXLehO20uzxo48kEe0M93Crvm6yB
eurmupGtWxOqRnmdVOLqFAfnoe+z4i7HSGIoj2mTPQx68PW6ia11rIA6iq3QnsCgfRk3TDUaqbpg
IgUjPxdfdTR194BDmzYgUGKmgF/8qlldGHnZG3FMxtvdS0z65XPjJlTfr69kKwMAb/yPFeVyJXY4
wFVjhsT55qXQFlTPYZbL7w3J2LlQfo0KisnMuSUh1ppTFsA23nFRRiFyyJmRuxNAstuuj6ZDE1eN
H2qd9SJLMCrWem6+SdTspR3Hv+C6j1wpRNOxVMLYrXS79KM5rtG56xd3ipBFzRr7k22GjNmXTNa3
Wujc1UnMfF+MYLk1df1jB3Qf6k4eQkPY7rGsbH+qVfYYMmvgeMLTMqg0qGioPz8uKDtaWXcgc4+t
vcvqF3ro1Q4yXsv7ddUfE4nOtGDhPRYCczayI3Dne0ebPURe1zkQ8zCryQc1e6fqK+oZlFfzEpnJ
RyWpvcF8oxXf+iRCurq8a1G6lO9ye5WPPcrqh1BSPaM4dNlJgufMxamP1z1sq1yLOilwIQCLgCHE
V0CewDAhR2TjZvWQjPlLPIDuXco7I0p8eV4ekRx+6nIw4kUdOe4QQaNc9jd12yJVGPuqpd3PsYpM
5SzvRNvNz3b2w4RTnGpmUrUGkG2zn7wpqVykkvXg9vry94ysf36euE2Jo2UamO02Q9/xYz39LOyd
6slmwGMyGbT2SlckDkzW9VzjLw254fQ2QWtZlnfC3WaQODMgrCFq63aWYgyMmQ/1Ke6lqu/S8OP1
ndp6JaBi+88y1l9xtlNlMpRFm/DYnuy7Yrgfp3s4HbJT0u045Nadfm5HeCM0iu3gTAQi1ThZkj+B
voYQtJEc+gY/8MDrq9oqXIMHhhgA2BEHQPw6/WIje1DjZaRCmrp4o8X8LKpOpfS2bf2kUR545A/S
3oNhzRReBYszs8I3KwNJKZeRggkCyDY0ljoJrVstKFBHlttqjmdOitsr9R62fvMrntkVvmI8xnaW
rkUMLXiWQT6xMIWBOAONajLq63u7aYsJ63WIhw61WDCZWyZNZoMvOVj3WZcGbqowlZ8Nt20QU/Dd
o/9dt+zVlp6ZE26wxDLiQW9wUCf8Sl8JooEPZb6TOG9mgAxCQG0IthOtByEDdJpcN8qJ2QQ1mExP
QRN3sT1l+RowcZ3D4hJ2N+i+f4Q0t2iSD3+yn//YFu+xYqlz9NuxPWZvgrm97fTWAwnkVvZPBxmd
68a2d/O3MSHziAapKSuLmQ9kWiOeJVl50wObfSnSJf8DXC4aHXAprRNPdFqFR5euRGVTjhSiHiqj
9lSkoW152umlbDrjmQ3hNll62AXzUSHQy+hVd7Y351/NJvERbnNp9/3B5p0ZWzf3LFZyHOYSIu3k
MbeqT4oUHwLD+oFClH/dzHbwYvoZThVYBmRRb8ns67CLGkbSKq1xZyN7rgLjocrvh7K8k9LlVBX3
lePl33bMrt/+1UmzV8K3lUIUOMPl8qZeLqx8wWyN1lGZWF5efYBjqxveTxW6xaiDa7QAbxY0ra9b
3rxK6RJQYOZdyTjZpWGEHE30ycjkVCW3PCueprsxkNub/2ZFWF6gMOfcqKsV+Go9yapmP0gJX9et
bB4wkCArTSraBWInEdRnn00NF48FZ+2qOg3Z9LLTi1+j+asPdWZD8EO9Zrohn3ikaEmkrrV5w1sy
mUtujryJmaT/uCThcumos5lmy5K04N4evyp+mu6NvG6vCCItOs1Ud1dNtfOTlfaTEWkzJmTkTLS/
DYjKuvdJkf+BC6yFePB09LQtW3C02dSteBy5S7JuAapwN0f64d9//nMLgpOpYaKlqtryWrC+ly2I
h+C5rnezm60DA2IUFNWqyEp0vdwuKZ6kTBq57pv2nknkKfTtJPVp7fo6r7HZm7InJb+V5OZYhG/z
4lQEzY5PbMVdRtxoDkFDClGOEHfndBlQeeGD6Tg4DPbwj/X6oTcNv4hNfzHSD3+wr2f2RJfPnM5B
b517K7fvmF33tL56ksp5592wNUrD6J6mM6UM5xA9r8udrUOU6/KJh0M/VH5jPTnj7Fb1PUU1mAAH
iBQj2815v2mFL03Qk7/v97QH1pWIh/v8Fwg+GidyNRQzv8AuPvaNcVxyx7OTPU7eTQ86W6fgp2Ua
p5PVYcU0jhDH2fLOvby3CuHu16qlAWaw7mNzYvqfO3KUih0f3F4DmDRoMwyKHIIPDuogGWnHE9cO
tG9RaNpeVCmL/yeO99uI4HgJrAxFsA7mUhCKa/XeNr53QbHjdtu79duIEGFToy20cVlz3Li6DULb
rybldhdxvmnlF0oMekb4ENYn2ln6Yg91UtoyuV9p1rB+9FDotQPklosk5cfru7YZHhiqX4U7gK+L
EuqVUlZzmGAqUsyD9RktXncqb40xPOh/tHcArnDmVZ5PpPTNotKgrLWsPWrZK8IvK+y8zXeK3lv3
04rq+n8jwqHU9M7g8iLzc9TYdJVlRG1unK2jpucF3GDaHiJ3c/+MVaaQ8s06IXD5qWLLbpADk3Ft
U0LcNesSjwma6CgpaYPoq07LJB7znbfB1uCyxqT0P1aFa0WP8mrpULZ8XNrmXm0Xz1Tkm1mB2qos
Dsvg3Fnz4Ktf9cE5TrHzg+mQk2WEj2byZkmTe016WdFKK6PMdWfa9FtmYOk3gD9VxPo1UIBaXRyb
tJvqW2rdNHro2XRM/5sVYfFG1razUTvcaDJvPTqlzgdz3quSb/oROINf2pSMwQpGxrCQczLd9LFU
kTMvvwYy1GvO7C3DjsNu79n/G0K07NKBgpLJpFmSkl+18nTQ72WrcxEZ/JPo+M96gKVcmuERKSft
wHoqZ/LV0Lk19dTPdimGV3d/dSeemRFuK71NpBX4AjtCoB5pyL5hbN5JYq/vntaBQWY+/uD6glYS
vgfYChhlFa6vPEgTWUo575F8mt4qOWv6A3c7tyBcXtU4RvUiE7ai8V20/JyHpz7eq11vOQHTI6tg
HuM4tHsvv45aVqkN2TXJaJHcRqV+y5x1YkQ7PrD1ccBmMn9M4r6SO1xakSSrDfs0SR9jtG/hoT6k
IADoZihoT0v14ibJzsfZCo7GqmK5zuJayCZfGtSY9tWWoEuZ/+ljt+jn4Ee4xJZn14PtVQ7SAmqg
/ElEBteFHsk6jgNX+aXRYMocexjz9FHXP1fFkcv0RvpoRF7cVDfXA9Hmfp5ZEjzDGItmKsImfQyG
8bjOoEbBsbEH6CuIeU49hreytueN2zZ5fjGJxoC+SIIz1KNaasuYPvY1mGkas+VN1WnZ3eKkaFKl
k3zg8X6I08TcqaJv1jqgrfnHshAR5zKYqgJ60ce5mRnxVUIQxfNT3ytIC3qgwyJXRcmpSb6B7N65
77aOB8nJWsOEGIqh58tPWmSMxqqlkaJykH6ainm+0+f0czyb4U4w3lwkc3ergjaSxGAhLy3NdWSX
WUymqo3VoQxIuSNvSMuj8a3VzIeh+piPjt/aP6470tY5ObMqUkioc2APuU7qWipPUfdQVBJI43dT
eA9Qc2crt+61c1PCPZCPKmSYaxchBzLSAmmrm6c2DmkKfri+pl9ip+JVcG5JuAok1iSnKzqrKd0i
zg51DMBoyn8CcEsDKlTWcEzlzNVn+pDB+LnPb5Lpvhy/LuVwGveO6noUX/0YcDTQHsCvAuzh8rv2
VphbUUnp1mwqH32rKa+O19e75aMojfxjQdjYmNYYZDJYgHPU71PrwMbuPgy2/ZM5QNqE5Jqvhpjk
wCKnjCdy6Mi4yZhIL2WGicg5g8Afl8EttUl1u75/kLK9ke1NJz0zLRxCu1HiMlh4KTTZUSF+h5Pr
5A3k8Z03mrvUPOsHef3Bfi9UuKtsKzdI5cmrI+cD+FXPDONj16ZoF6ryTavfjBOElo783CXSzn2/
6SoMW9I51ZBFewUQDhJLDY0V2hV+tYO/w3DnYGyewLO/XwgxVYwqTdqAiEP/pmqaZ6u4MaLyADv0
zkK2Da1SlqA96bwLF2Eyp86UzVTcdbU8TNmCYJ1ysxRHCTz+dd/fdA0yMBijVrY4Ee9h6AmZ5Yq+
63LZWxu5qG8f4tY+1JrhN3sjIJsn7cya4IiR1qY0KNlAyXkKbJAfcOmbX66v6BUfA30QC6IteP24
4MGXCBlZMch2M0ZLeVI7G/7qfp2Iugvi+DZVn/Jw8YYOxTabDqEJQYv0rPfTQ5trDz3UtNd/iXjh
rw0ZJh75H4gaav5C5ErbqIt0s14VAG/VigJQAAWfk9r3VTOtTBH9W5X+xnWbr7psq1FahjC1ULxc
deMuw2WydMrSqn19akr7dggBIr/U+ScreHYUr9WZ9Uu623h+F6rpzvUkfttfhm2me1COBhItPqft
uYxVTSnqk6IXf3dWeEiMESKGJNvZ1S07jEoBUPpfK2P16LMKy5gG6QCZR3VKU5Sf9Ay8mvkxyAxz
x454Mtb1EKh1G4QSQFgRl59kcjLVWlmfoEs+5Eiv2lDwGmMM29h7zXhz/bOJkeuXMZCiJhJ5cImJ
81dh3AdSLKE63oEkeiGrL25Cu3P861a2lgTcyqH8AJ8ETbbLrSs7mPotJ25OlQZ5gIpegXJTJ+HT
0H4Y5XnHHzbOIR64qhsxg4yElyipzpIlZ3SSAo2wu751Jce17+e+cNPu2bjJD2b1JVgeixjVEutL
wrzgv10rI6cyh0DhbcltsO74mZvI8ljOsJ9Up2ytKIdfZC30tPkOJnjfibWdeP36810aE+Jan5ZU
36q0OhWd4caN4Y67M5ev3Z6aOeIya8uL+Tlx8FFqQP5Zg52eZs85lvfKg35X/zRuaWN7qRe65eAq
0X1t7Sxs9Yjzu5ynClbXMj1cL4xFqpe7mNrmqDUqVhU5O0yIW6QZj802WLuzL9c/2PYCf5sS7rxe
MqmZWUZ6qvw2iX3beptme2O8ezYEp5CaRGpoT2WnYizM1h2qOHtiTsD2TYQHPl5fz+vDdrl1gk/k
djbmleykpzysQXjf1RkOaD/IWumhJ/bfbAkHu4GHuKCemZ5kJDKOxvSx+xaWtpflewqAr0jYRIcQ
oq8xLWaV5Fgyk9ty8SaaiA7k+e6sRe+iqPEr6R0NpDF7HsPgl3L98Q9Wyq1qw3ZEA0mcW3I6RKp1
h11VRkZikdVN2vEozxHwkcDvyg/Xra0Jnej+PNTUtea9ll6EVAKq/MWc5DQ7ZfUTkp99dUPprTNu
pfQpaF90+cd1c5u7e25PSDCtTC3n3MBe6kqufCj857ffK3c55Me9gd+NPIFy0u+liU04dYE4tkmz
jBsHKc+HPPp76oCpzJAKHcOmcrW2cx3knqpp+PeRea1koWe7fkDeQ0JMaWZbW7Q8OzWT5MduqJ9s
RB6a4jskBDv7uXXez00J5yJKa0tvSkxNy6cl8RYlAN83HIPyIcZ90/lGs/xwGV1JraCSqL04OJrt
5LY8bq//EnV9Q77ypLNFC+cmCvSlN8ySyHNXn8bD4NNy6Pzx0L8tnqNn9a/waXzTHZbMhY4hrVyv
mDz6R9d/xKY3n/0GwZttPa1DDRHskx5+5v5YPlvBSZq8/n3+XS52YDx7tgRPDjKys9GuspMV3hRR
hea6q0tHaBPyH6Z1NAZ5Z22vahZrYNKoMaEVCrUUAIxLryJ/oyBp9dlpkY7LETbISfqWw7+eL7fK
8lbqf2j3w/IUmx/zPveX5jD3R3N3yEF8+q4/AkkFRug16K7JeS5/RCs38ZyY7HAOFku7mR7yzzmD
DYFb/1gmN9zrDLyqKfyyt85vMngAcYAm3JmNJKW51WX5iTEpTUGrwZlCt0iUuPPCZFB6fzStunOt
oS//zpMQSD9TY1kBx59Vf7zuXFvXnU5WuUpwqMorqq02maZOrnFwQ2+Pcn6rcqbn7CEvn6ddbb+t
Y31uSzhMtZyYocXxOxnVC6TKmfRGcnbexa/fbnzJtU4LHaWzyiFefkkQ1FXft0RiJx39JPfqMvQj
23bn1m+mv+xkD4G5Zc8gJtKIRGkUN760ZwIAWoqhzk7B8hRaJzn+aZp34fAwm19G5/b6p9q8Zhg3
hiD9l8qj+DCNo9guZ1nCWPsR6iaaiYMCXcgwuVqhuLLkFqFJW8E4qMv3eU/sY2ulwGkogtFdoGUi
+GypNUUcDWl+ktCAz/PoaSWBsEJ37FNPsg/zHgpjy976WGTOlLQBIprLnW1CTYsnZcpPTSwz/fGg
NJIXBG9D3acg51Fw29Oy2Ap9FkUozsFasBTpLnXGquo+13Mu8cpM3C54+TlH/PvHsH3PIMhO4Nta
HiN+tG4pFkHOKjgqWk+LLYdOTtwL4GdmzCFkaLLwjJhKR/GujIKdp+qvCoJwlQEg1JDPJtQhSipU
GKwsVJSmlYrTssQvZsAdVmqnuf6gQQqgvR/of2V28DQCkjK0gzwXnvoYDm/CXH6qlsFrER1e4u8S
c+2fdtx6Y+PRqID3iglp3tAiHt0JKxTSg6w82UVyFw/GQ9PV3zSn+mEUtzbaQCMOZwTaUW/RYGA4
pOEhGrlhRPqq6OUxaExPbpY3UnLT7VVgX42K4PDMiWg08/l1EN0LmYiGEJhmTlJ5ssyfUzA/LyrY
WQmNczBy0tsCZFnzYi6p3w8RylC3OjrhEkPl0oDqO+gRKAGub9ZqT/yINGUAVDDaQ5ATfk+SN3og
jWF+CuzAM/S+8nSreIrHRPWr8N11WxtXg35uSwjXzVDIZrDoay7gSz0AZcOr2fg283PEPK/b2lvX
elzOnv15GGd2a1tcDVp00CqGh95Jcncs9mbYtq5e3J/GqE3ewQUsJDgJNSNorgljzajeFKleuTIM
vrGT+nMqez28TFGmHZcg8q08fX99kRv3H7bBZK167xZ8zJeLBFY3J/kQ56ewb7wytu7SufngJHtU
f6+AeqvTQmoPDwCSAirx5dKOkg70nYM2P2lx8tS000GOx8c+fNdb37IQNlLTXUzdH4P4NmzHr7r+
IXP2BtDW8CX66QpXtRgVNB1qVpc/AalbbVmCgvBm6pmn2mXtQ8X/8/p+bl2IOmgth84hAptwwV9a
6bIpjYyGhcbF33YW3uVRfjAm8wdcXPeGUwCXtjwjLB6N0XiyZb9FA/P6L9hyWy5ELkXQuasG5OUP
UGEL1+uszk8lTE+oEd5lAy8jc5USnnfi95bz4LNI0CHoSaImXBhqofGxxi4/Ra2MOEzvSIesddSD
Esx72qWbpn7dErQwKB8JV2+rIdYbR/1qqoAgTCMjbNvHmKLBzqnfNrR+QWZWgSkKa+IlW3exNfL9
NN0Nuw/xaPndnhzqlhG0a+hCMhoL7ly49zQJ7FbpkEhI6mgfBkv9MTYlFMudOe94w/pzRad3KJpS
5gbfh072pTcEeVnJVUAGAZEzxaKXMt6TJdm4Ko31VGsqRwvAneDwxjDYzlSXxalZhjK4z6euU7yA
rtxNJc1dcBdJGm9lKUBOxpeQvrjhopL3KLo3NpRKNO0KGAhXSWDhR9RaMjdRNxSnJH0LPuhY9jCW
RrfXT9avsSJhM9GVQcRCAaADpkQI1Dmk9TbothKGdf+Tcxjcn4NreW9OHz4dZjd1P/Zu4u6RCG3V
vs+NitUVSKFzPckxmraND1VvHd1OqGUisHxokrvO8aYBkdNDoN9WKfQ095K0RxG2kRcaMK3xCoVp
jaFxYXOHMoP1VkuLU9rI5tGKo+DQVPrk5qN5oGBeHRuzsY6LVu0V3rduDUNX0ArRqNhCXyQcxjye
SjXiHyduruprLXfjnYnmO8ObJdK8nb16lJLcVHM8uUZem97oqKMXK0n+UpiK5GVa0R6vO8HWZqzy
RXgZkY8fdnmgJinRsspyylMtpfZDU0IG3ZIX3atVLd+HtRMempFRFRh85LfXLW/5uMmwAg1WC7J0
Ef8iR/OQ53ZRnSRjOQYVwgWJN9fyzXUr6/Ug+jhvKnCbbDivRyE0yU60QGRblqc+ONT1V3W4/TQa
f++WQ7fMQGRi8cjnzBOcLrdRLvOpLeWGbaxSvmKGbqQxyXfjoj2Xw2L4FCH2EKMbgYoeElnO+rwh
VAinF2H0KS/Ssjp1o3avFM8KSVaXWU+lpvhGdjvcyM4e5H3r8J7bFIHVRaV1VTfQt+3Gd3b4FMtf
BvttnzFbTlUu0571BM4Y9c0S635evG9CcFx7dfaNG2BtnSErwGuG593qVmdprKMEzBAuQ8W7avGk
6Uu7x5yylfKYFKhkclgG+19NmMqZPKZFPdKcTm8B8smOP1Y8Gg/D8HHMIA3u3TB7n6WH8fm6q25k
OkzKkwtQtSL2i0S3w2wCeNF4PfYZvB+53n3V0l7zUiuW3byyK/+6uS3/gaMYURzOHlBTYSMBmJZ9
juwXiVW/1K4ZyxWi5WX0ogD0G4Bb16mp3jVDUjNiK8k7udZG3CFpJa9DQ10m3xK8t6SwbSWxRBPS
aV2jjbz0KUmzY6PdrpMahOKdzd1wG2uVMiK540pllOfSbbRgTpF+aehD9p+UvnOTPQnjjQVRXUUq
mfEum0kuITNJMjNXh4XjmGh6cxvOVeSWxjS/abUsPTmlGvq5pIY3dh1aOy2ujUAKgBE6D3pZ6z+E
+2zUprG1m6U6OQr8GoPTPQ79DD38H7RyiTWIGsGOh3CIJmTicBz2yjintP2ZKGfgxQ21w3WX3Dp6
wCQMIGcEUbrTwm00FGleArisT2Eh3dsEmWHpIIjybSbIwqF8G1ktsoLW4I+17QZdduzyZme6cctR
EMDTlXWJXNHCT2BIL3T6GLAGfKy00d63/c/ri9wzIGzj0NoLI21ZfWqLh0n+NJV7M6BbDSyGFVaI
D/tIkiM8To1KijQw5PWpyI4rzeqdE/i6X7a36tGAFLV27b3+ycb1Z5FKkU4xu4bKimCxiOA6iOew
PuXBcIIJ88nKHwL9UGr+VB7//fYxHreSruAovDouD3K+VLJdlW19Kq1GOZTwdXtMze30aLbWQ24C
WNaC1ROO0ksjppyqZVvp9UmvGq9fVF+G/8JsE1cLxhdexDuPtPWvE5IUnvCMlsDKaxOJheDUjAn4
1aFsTm1G8yuc7i0IkjQitBvtLGwrVrB3PJzWMvOrNgxFZZlXTdqc0sSuD7pTP49pD592vOPkWxvI
/SmvqB3eUOIw95LN/dT2ekNylx1HKTop1Q2kubT5q7fyXjNz40QxisoTZpXcQStAOFFm1URAw7P2
ZAblx8WZPOjBd5oeWybIsla8//pYMoTrKs3HeaRHCHaMmTW3sILkwKT1Xqtjww8Y2iaK/49gUkQh
OQHxL1MAVqmN/TBYiSst051p5v6wR/21YekXXyyPEM4Sz51LB5fot2ZaVXanHCSgHv/oyo8INLu1
9K+jKVg07ncUN1bmTBEqpkp5VehDVZ5MeIyeJ1RgvoQ15c3rMeF1KoMV2pvgcSjKveLsl2M1GaHP
L09FNDzqY1H46hAovhZ2zl2QdCE00zZ8dFMrHexudg7Xrb/eS0ItOSk4UQLGK/6Aqekq5qmU8tSO
VUHtNjFe9MDK/KCcqJFN1t7Ey0Z8X2M75VWQHlQ0xURxUjvFifSqOmljiL7EInUKBBSJ7WaKZD1O
bZE8L3AcuXaTB4FntoH52RwqZXCL0dhDcr4+6HxcIj6/CEfiM1w6UmzmY2QGvOJiZf5omOajJv+F
ImUP3xaUbDvRa+MBjTVU6tHZo4tBmnxpbcVKj41Kap4SoHO/bav6LyKMMbr6kKkvU1lS25aQ2XD8
Qor1zzbtL/VxtMf/I+28duRGlm79RATozS3JMm2qjVot0zeEzAy993z6/2PPwZ4qNlGE5gADCAMB
ispkZmSYFWvJgdPHYPY7pRNKJx8mY4tuZO0UzOx2wFpx4ZSfL39abXWpEZZi8YAK4Og/N9FzFTpV
vxHrrW03c1tgwQBxk80utjuqfC3qUo9Yr6714+jn3kHzQmmXxJHmCl74IkSlvGFzdWXUQ7nCFhu/
TPq6UcwiNSKcaKpgLzKtCz9MemuUUYG6cv3j+mX6GEbPxVc69sRfBOrK4gtLaQOFv4yxOh+ZC9cc
Cxq8aXRGVMza2NpR8d54fNecB+E69DtkXjjexYdjuKAnBsDp1vGLLL4V0i4wbhXfbiAG+x3pWz7+
4wvMAs/MLb5g39aW2HqY66PmyaiE46B/B1UU2tf3ce2goK2kzp3dmcVlftDO0mQ18ovSyMh3+OtD
n/j7ehhPQ0d+ICcPTGH/F3O896RX+PkPNbUWQay2GDn9ZiwdwgAs+WS1f02K+VMcfwXwt1xf3aoL
nHXS5ooLvY+lBBzSAmKFKE7xUN3H8d+tKzOj5sa/6tY2JUd6fb1ubu2b0dSd2yw0dQFYX25mHLdC
3dVqAdYTdv8adLzq2xbMoNfNrF00RtZF5uMZSKP5eGkm8L3SMtqR1CNRnawWC3fU/O/DpL4I6pas
+AoqCJp42OP0uYSE654v4tkBkWrDC4RYxhh1WNnIjkGf7wfZmUQ7VJxJI8Ur9vL4xbBexFi1e43g
rX8UjdO4RRa4dlRn/d930AMg7MWys2bIkecyywf0J2T9oQ7v6uqz4R81cX99f1efj3NLi6gn1hIP
5SyjpPJr64bT7nI7+aUxxBnYN2gceK0d1u60NQe70hBlqxEfoNZJXgZJ6eVWh80UF4QP5cMkwu5F
0TcU0hsE0G5ET7MTS6IXOrxGRfI6FVtViQ+qsZwjCaw5eQwNPKofC3cDs1imJ9FUPnQA/EgustCt
ylNTfU+RJcijUyJ90uQfYjGBxriL88htU+FpbLfyjpVvTGDESYPZlOr68t2Sw6SkR8TOp6PuSvvU
kZnzlBR3IxBcuag4cZAEOm/kjMG43GkjN6Yk8ITyoZWNB6S+7FC+S4L08/VztHJPL6ws3AEsXJMc
pj501Ulyq+sOioc2tZddk20c2NXlUIZgw2hpE/BcLqf385AxsbJ6MLt2J5qIOhTyTaMMv6+vZ9UM
tPY6hMoM1y7TDqFFid6bWE8iKJZbURx14jJpDgG1hQ0Xt/LYznnA/0zN5+TM6whioXV+zJxF0HEA
4pMW+U4QCS9hI+Q29Ad2XGYOQ7kbb/z6CulOGuhWzEQnl2bDzvAqRYuqB4sgNTmGv7ytHHT1TIA3
pIMCgxnAh0sLmpcTdpfBnPBGNhMWO3hMb9XI2sX5RhC8Zok+7kwPQJhEffrSUlvCFDFGVfXgg6wI
E91V4lu0YfZl89f1Y7HmtyRm+hDfIKnijV1ERlYtycLgQ8su5VILd+xY7aVinH5mmtwcqll5spDU
uw7W2/2EbFET5tLGfV5zGzN88x3gADxo3ouz4xLpU1tJPb/AiBNXT2M7Hz77wj4U1H3Z/ofLdm5r
cTR1IfXatOm4bIdO/8t8NLqf1/dz7cPN5FzzPCGV6OXzLsB86HnxVD1k8aufHNT8DWymJ71etzI7
n8taEp28+ZFRGTQDT7VYhp9oRV8rUvUwNQcI0pE9v/7vrwToEhBexGbQj0afYvGg6FYt6E1MkKII
QfoYsM7vqZDfihH/V5ohcgtNItplXm7xEq7dYYojBOp0T0EALLyu39XCoPcMgiXtrrC+a8GzWT9d
X9uadzo3sbhaVZe0WaCJxAcJXY/MAHNONzYbP6lWsxPFp0TcyeXhus21Iz6X4sjl4FzEBV8e8bam
4s7flQ/coE7r3E59g7Ft6lpHrfyNaszqjYZ8jiCWdAc4yOI+iZ0fMuWsVw9VIf+A+1nad4bpO5WK
DggTTdJeUuLGyVM/Q70UwBtax9ZGgre23pmTaW6TkMIu5/mstPOHyKcy2NS3RWjdk8C8oGh7kHzp
sdnid1g7MwZxuw6+G5P6IrSMaJZUXRg2D4GU7HhtUqZhvC2CwrV7fW5k4fr9OgM4KwfNQxNmNtRM
k/Uk9NDu/ge/j7gUrU+uNgiVhRmoB6zAawsCdmsQT3BVwg5v3NaRpbpBrkQbnndtUdBSgOYBBTMz
aV0eS6/JmPoYKLNzDEq7irrGbqSqdxOtPHp602yYW/lQdD3nvtw73mVZ1UcIjF524tUPVdNw9nSz
dGgFxSDoAmHD1FoWQJPeYgZ65kEi2bpcmqR4sRVUbfNgBEXB4MXfGWw7duirijsOk/XQMNm0NydB
PcIvBEmZnGaPfWBk+yANTHCwRbfxZVcWT6MBbUHwPmz1Urq6DM2xNoao5pUDduabkJ22rq4crjua
tctPg4bp77myQiayfM7loWyDKmgf9INV3nrmLizvGqOmsXaT5/leNkJu/s11oyvHCJtQTZGnk3kt
eWtqw4gYFE7ah9CeTHrMD0n+Y+N7ruwedUW0HwgrsbGMETIvHXAzcDDNIWWrfSokxY7aLd74tYWc
W1nchzrxS6WaKlg8Jiguv7SNm0tPPZ3y6/u1thjixxlaSlbOV7o8m/IQeUmThf2Dnv/ug9tAcpTm
13UTKyuhbEybbj5tZEoLn1hJXi7SW+gf0ukUha8FsGovlndW1u6uG/qg/kDuSTkc9A2l+TkhW0Td
9SgOfSAgPtBGwO/HoLivyq8UxsfAVfqU6UiGbihTK9YxT6VPlXGnWt8732nlT1n7E/aDSX/MM0R+
+aCVSp3iKcke9e5VD3Un7EGJNfFRj8rn6796bXuA/dFGsiygmUtQHGy2hjV5Uv9ghBFcd27JtE6t
vYZ6uHFu1w1xaBESmyu5i0BqHJMi0Y22f6iL9ODJd12pfPLD/Gn0k3jD1HxqFjEhsATqtxril4a0
9K7DJA5DHCv9w3jwo5te1w5UUSOolqrNee+P4SF0rNxDhB1VGprLcAadh2EQIzgI0DGzfd6L5i5y
w+BXKf1dCH9f/1Tqh2VBIAG/2PypZqLCxWVROgPoZSiThyO6OeDDhy3ygY/XEZ5D8FUmpU3KqMvD
UE2l7tfpXI1OKtmliGb3apgwE9Fv9Bc/Rp4YgrzMMugccDMXS4nqSSf4i6iPJHpji0EN/Ng8iKHO
LGY60ys/9I9dnGzEgysbSFVophOjlTL3zi69jTcYST2NJK2SWp6SSn9DTHzDCaxUaoFzkD4yY8Qu
gqi4tDGItanHISFnO0yTm0yS4eRG+qg3QeJaJcySnRpWblzRqZIDs3aHKXUgQNkaCFxb6jugljEY
nsAl9WFbJIWZi5RS8ljaxUK2U72N9G7lE9LtprxFTXWWCFpsJo0TrwtqSlxFUSBCA0laG3cUuirv
VKhS4/qm+rcng+kUtyYBPl5vQnkaY/PCKG4smWqETtOo8xnVQ+gnR41XUA9O/gxei/17RX25fuk+
ui2wd3C2oINEu5OCyuX3lFUQ0YzKdg8j4MabQslUVzZRdQmaZrwxlFz8Y9+FPdg/ZowjocuSG05u
g1xKO+izxrw5ghn7Wnhyaws17Bjq2N2qsbq/vsCPHuzS4OLVquIx9Qu57B4yyzjKzGwFpWuArpo4
obEnH5gmO1y3uNhSHnswcCS0JNRQWHzIUiTVV/rBrPNTGUmGDQwwu9H6xHRUKZruErhfN+7kwqu9
26MSzHwMat68zfNdOauqBFJvap6YFyeDCT+V5mlIgb803q6vagnmejcDaS2zm3PJF6zfpRlDrc2E
xiFmImZTDG7OreS1UKtHReFMRq/8asYk/tT1PuQj42jceZIKjWfW94j/eOmGh11ckvnXABYCVQmN
LlHPsjRsFfQrQ7jRT4I61ntpCl8zI/qsa5CvoPOq3ghe1f/5PvPcggqgI8Y+LysWWVpDDKko9Unh
BDN8LAS3TR/0hDlTsHGEllj+9+XxAlIl1ph1JLu53Gw1T6Ekn+TmJARSbOxHzfLA3rYMsFpxKBDk
h3pcArSsqq9BHnfmTpCKrIVaTfB/eVqsfWvrTniO27GCYbydKs/WzSlTbChB8mpXVQmjyn6WiYHN
hHGxUXdZNqPef73OBUDyFJJFKh6Xv54JQJ6n0qxPlZQUvR37UXn0jSmFpNaYVQS7XqA/4Wf7uoUb
MhYG8QeQx0a2g7YU9kIZZftMFNrbKLTqL6pXTG5XeNXG51wmUO+/cu6jgFanj/GhAhXHUzAGmVGf
DHg9IL6Iquda8AGHwUPm+GZS7oW6TRxNDyzaPLpg+ybkZNdv1futOYvl+BFzkkw9432KltTqcqvy
0SsMn2LYafJiU3JT2dN8Vx6meUDYMwbyrDysv3C/vXYfADZs9xXY0MbOxsH/2XeeAsCsb0oiM6kr
H8101JxK06JbSFkyn36JORbkoEOW2WYQ6NnPcBy6xsmSzCNP6Hzls4bWNhQcKJNNu2RovRq+sEH8
fH2ZH12UBG4IkR9kkWdE6KLYUYXTqMf9CMGuLOW7rKolxpJJHTrN2ixzz4H2ckd5V4iP8cB0PxY7
2pZzkiqK2BI6w/X8RFacpkY6TbA8aJJ9z3sdjBwIpRCMx0ppuQjy9D1RmFK5vujZ0PKH4C0gcNHm
2twSYOvnKOIJGucrNwZrB6HWZ09P4mPWh5R6IjvUo/rPHtf3w0RBmllXCKF4yxdew6hVrYrVqTnp
EwKXCM7mbjOp6Nm1ur/jnPUHoHDNzfVlLgKlf4yCcyQ50GGCWNYhws43GZ6SmlPWhdUzbcMQWqMs
dw2oV3dEg/WhlQL1EIzoiXiT/oeq4v+YB9rPPZ7nU5fICBEKpbRt+dx6oVeOqqX998wrJTuw1N9x
Wqc3uirUTtxVskNtdgttsmzIzuZppxCr8SLOaPRF2qeJtLtNT+hOuliHL4leFyS3iNyW5qAfwjIL
d8oQjruhzVvHJ3rf100pOIQ5nxSAP05TyqWbZ73/1eiare7cIvR5/21k6qBQgezJ1GcvfYvYDoxm
SX1x8n0qD2bDFEenGg7ZiWSXFO6eTRppT0ViKc71I7Fy3ek9zrkcJCwEAosrSC+p6GgNVqcuyuLB
rvyaYU9L0Fvx4Klc/I0T+DHgYh5IQcqUiIvm1jJgnow26CPmSKDvlsvnRGXmS9VrhBW1gumOuNDC
r9fXN0dUi5vNmAWecVYroUm4iClDPwqiKbSqkyBH016YDx61761u2eqy5uIRtRbqtsvhZ5o2PTA0
vz61g6enTiN1ShU7lK0K4Sn0kolIT/BQetjIIlfM0nLXsckkB2wyi3BSDycwgPPi5PEN1WxXAPyd
CvD4+M1GirVyPgmjEDWmdCvPJdPL82kUklWRTdansqncJtEcQ292+ghoAbxWYeSHOttiA1iJYglK
qDDQhGFIjeLJpc2ir7K4a9vuhGeyvvpa8nXQk3xXJKnmBlo87qxBSZyOsNWOIyF3qIfRGA1VrbCH
ztuiXlw5SLPsOH6LP2as0OWvGaK88OoMvn7GedVPweBP+6Srt6rxKx6a0iDcnBIcjyrz35dWYNMX
yzCUu1Ospo+t5e1jQ3RHAXai6SavoBQzlM+9GmxE6CvniKoRk8ogPNntpWMepCnLjL7qTpXfQvsN
IEdq0jexDo6lerx+H1fCZUYjZt4ytIJ5a5cciGlOFl57WncSpSZ8UTyh1Y8IdHeWEzVe9KhHbfYp
9szCsgMFP+2KRQ1utKnK9Lfiq/G+F3MUtnjGHv0iHJ4ofn8v41o6EuPWN1UsSE+dEmgbXnJtg2Y9
k7mUSniwbL364MPaofD7U8NUTK9ZHaiT7ocylIVTVMnh+hat3DUqnUwlMI5AG3npIwu9V9Iqm9+p
oeqcsZoMO0mS340vvwVd49YFoEy12Yr71qxCEcU4KgVqjYz/8uRFrd4abRH2p0rXXur0fip/dckh
9ohDmp0mBhtTYSsHHZ81l9zeJ/6WSaHZR4UwNHl/qjv9OPgG1KJfMnhZi3hnKdkh++0hwHR9X5ft
p/mRnWUe5/eOJixlv8slmiMTP3CE9ycDlVC7SEfzpkv0bu/zchwaVexggg7zox+OsZtq5jfizGYn
Ueu0Uys4aKO5NQe+cqzmRxA3N//3AT0v+YbnR2ndn3rqOHfwozaHkcr0AT1VGc3maWuCZ80ehK6A
Orh/vInzGTgrP0ztIAktz/xJUic3ByVvc/N++Er+jVi0+fM7A7qRaIaS3Aw8WxyoFN0ufYqq4dT6
0feSEo41/V1o46uvlxsw6XciqsUjT+0NTCpNKDL+JQFjxCMUiVbYnkZdHj/Dp/na1tF3JNYLV0Rg
8M6XE8sNKsX4zJxK7iR9XT36whTvDDEMA9sKtSi1xyL7S2/1sWRmwSpeaha296jg2kGEEHyUx8MB
9hR531N12Ljxy34NJ5M3jibdPFlAFrKMH+pcQPinjvtTpBoRjANCm9yQOpgvvq/s466Ljn7aVM9J
aPrHwICgWZJBnfd6RqYbpsa+CJQBuktdcRu6JgdUU619a2nNMUdSzC5iqdmrgu7ZYmJ+CtJIcAOr
Jc9hks1J8UJuXCS3YdeBPu2aLR6Mla+DRBe9FtRU5tGnJYZ3YJ4LndWmP5VxW7gAi8KXqKv9zyE9
t13fd1VqB+gFMFo8Os2k9PvMGIedPKLm2bX9tEPno7WHumtuodBGiRAH5VQ0uA6W5uuHbNQ8OxNR
BMiVUtxFba5uHOSPLz+/fybunkk28FlzCH12aypRjltP0/qTNxUe46tCAUuTsUUW+PFuYoUAkkcf
t2i9O68zKyYz5WKc4QvURmjcLJame1/O+31iiJ1rDO2WCMZHf085HoDLXCMknFnOB0l6rdQoEg0n
Pe1kJzaN/h4Cq8lWA6XbGXEeuKiq5g99om3RMK5Zhm2KKgowcvBli0gq7uBI9gq8UD0U3iGU/ddo
grK17zQYoEV5vG8a5VDUw1Y9++OTQ8MFEQ6DOTJDZuD78jvqaasLZl9Np645EIG5MAQNz5peI1hz
GAun3mJBm1OnS68024Of5L0QqZnz3599UYOmEvpx4XTqi/4gh6GtSKip+s+lpDpTtkXvsbo6OiCo
GBOi8MpdWhvbecO1djrB7oBuilWC47AEhZuuWbY0Gg8CAEp3LOeqk65PG3dk5fRSSGcQac6uKSMu
1jpQmwGMyN728n4cbtCY76q3PxQbmb0kRsiyGPWGYGoJ42sKJcmzEcbMSmreasSZwuSt1/8KOmMj
Ulj5chiyoCCDIB9cwyJQYHDNkHqxnk6M+wTVoxg9aO2rGI8ODGEbMckc0C8OCU06FsPuz/jc+e/P
DkkweIIuJtZ48ityFwW88S4M3Ch2aooQqtN8bZrErmSAkZq7YXq+Z0vT9G6BhHNq5jnBS9Oel3eN
7E/TiU5r51Cma3qHN8jcc1q0O2sISlvQQopzWpC6owFBUlB2W1oPyy7l+0dlFBKsK3tAbL0IExK1
rYba4Fdksqt89T5T+XB1W3ZN2wGhfH3Ja9/13NYiX/brNjBLFVtIbrlqYk9UdaRbLQkc3piNL7vi
5UiTKRNR2+Q+LCkeJ2mQhyFXxRN1l3saAGZPXKfxpwLpX/NNLqqNiPpjJYe6Cr5thngTVC/BVdTe
hzwuR+kUasmNQNbwOc2RySoyYQus+XEbsWSSxtGLnCGvi4OjF0FR170nnWqobOVns/zd6bdQ6tgM
om/s4tqicNbUDInqaOUsIla5UirDSkL5lJk9SkaVGdiaKSj7tmiE79cPx8dnXmGM+f0ppM0gLXkx
mlKqDF8blVPUZcWObk/rDJO5taCPjhKcGbV1Ar750i+nQgYjy1KxF+VT26kvMtobYmXZoTY5VbKl
OTh/hsv7jSlcCnNaZFnAgS/vN5mFro+hIZ9gUXtSRFcS71Ge2/ujeIBo4VBRtWHa/c9KUu/UjeDj
yWnmsWB4fy6NTrKV1d1goBITvTSiqyhvUXgbvV7/VIuVLYwQR1waATipB4WAMCSaOtQSFVisZH0X
DX9Jfn8UlMhOhq0h0w8EPDMnpQ4oiVeUKq20LJRGXhbQLPMQth0+99qToFSuVVU24IO9MkU2UfRg
B5VR7LRcMZygcdKs3BVmBtZ2k/F+cYj+WT8vIPEoAekHVJEnRFLc1PyWMA3tZgpP+btmU0MY125c
wMWt+GBq/iln71MxQoHL9CfyQmJwqMXKrjezn4U7+ccE5Du8uBSHeeQvTYxWEfT6gJYk/VqAKEwb
pHZJhJKEjOFvTd+tGkM8hU401LSov10as8y2E5oCY1UdfBn020at9oLfHoT4xizarRrmwn39szSo
t5mrJQqEEuTSGlyDXQPkNUa9+tkzYqfKbpNpq4S/+oksZGGYbmBZ1iLygyWsjjUjjO/TRnjTImN8
Eo10q16zduRYjkQpe4YvLvlhgiAstRhitntxyuwoPSFO0NidHyDG1v7ZQ/a+abxj+CwK2+RC8yc8
O3I1IMAiitBBVEEtONlb/vW691g7Auf//uJN6bW0EKK+jO8NyRUn5ZAlgWsm422BgHCfRPvr1taO
AJ1FahMwz7GqxdexyqTTshZfNTCrluaTrUQWJMhbPDDLFvn/27V/7SyOWiaOvhBLyFglyX2c13Yg
No5Rfy390Ja8dC+ZlT0Uf9XxlmNcPRjEyqjSU1ajO375tbokSYsmwBdl3W3d18SIX4P0dzJtweLX
Trnxr51lN6DqhLzRfBxRlj5W4WMd7P7Dd6K4TwLOkP8HMmQzphhXh6iZltKpiKudldwG1hYCfvXo
nRlZHO0OAEgol1zVOHO9+HdgJS9SrNPHF277Rtwqi60evTNri4PupQB6Wmi+76txn8HtFWg1AA9H
+l7UBz2X78fJfEzEF33GUAC2alSnrsubglH/QHZD/y2tntP2xjCdWaYr+STmdisajT2U2qfre7/2
noOemfuehF7gPS/PUJhJnl5DdHCfJfQe32Rd2GnNb6E3bEG4oTTkx8/XDa7uzJnBxc6YPYVevY3x
ZhUKLVbhRmBdsnFjumD1a59ZWVwNIzBBhYhYadq/Mj/bCfFRtD5rkQvSxr2+oNXbARifZIMqH2yS
lzuoBGMoDCPumTbxLys+dvXw67qF9S3718L8C868cuQNUmOW6LX2BT24Ko1cxSvo2UDPd93QqkMh
aJ35zmZuk/mHnBkK0toMaxmVXyt689B6jvvb3kOabuN2vOOhz8LjfxzmmZ35d5zZEfOw9zWBZwZ1
8aHrnay7G8I7sy8PRdXtxsTxkp+B/Nq2mTMOdxa9eSPyn5uiPgLoQdW+3tjg1dNy9nsWl6AqqUk1
Ohs8uEYQHXvNeMmBj5Vle/CbcCsPWf2cJKgUbYBUEdZerh6QhacLXc6VsxK7KG+rbrI3BcLma/Rh
i0FNUWMAvfVh+DdTCqufhim+14z+Wxmoz0pY73NUU3O3LfV9ZKAJcv3wLJvG71+VcVXGXqiPg9Za
3OwpnudUOkz6puL0wrFLb73ym2C0jlbe6XnuqmrrmDVRi6Mb368bXzu5hGHziA8wxw+5T95bYyok
GbYR/5i6GytvEMpsnUxs/0OW9a+lDwnQjJMRKpGvJ03lbZAJe7N67i3ticzF/v9Z04fOJ+K+Dd0k
LFnMEyjW+Jj4IB3T1hHD+E9nxecU63xVizNpxXEaBkKCoDiaQ73wVplPQ/bjP6wH/A9YBtoslJMv
zz0ynUGeptyypj+oanAHZiNGZCmZtgBe7/D65eGHRed/lhYuWUMIxxfljvs8AigOB8vOjR18gEIF
E2Ct//b78ZQM1cFK06cxkp3UyJ6NJH8Cr7KTJvFY/wDS+BpH9Cd9CYF14xD334N+Oo5ibdmJOkCI
3Uw2GkOkgDCIXt+n9YtEH4KKCCVQij2XGwUkMUnbkJ+f9dNrpCl2Gx6q8ZdkBoB1nFqI71pNfdBS
8y7wmZuQlA3/vHqZmF2jWztTwS7RloCwil5WDS4ThIoHKTL1mw6o7RdlYmK3EootSZY1hzh3Iyhp
QafIBNLleqlpDxFoBQ5fUteuKrb6vslQu+iLUj5u7O2i8vqPk6KEhjoSdRmYES5tdfqoKJGArdx7
6oTiMBlm7uRJ8YJixa1ojq+mX+10r9sr6Vbtbi1QYHr8f6YXp7IJmqEYSym+TyQrdwytM6D9lrf0
sVc3E91VBh5nnOEyoJOnICLWQ2FdK8r5JrfNaVu7fu2EUDEASzZPV33gC508kXiEjv59lTU3k5Hd
BHF1jFFIgt/E2EDIrG3bPCVL34ruA9Mml18sj5UaUieBRF6OXwyEsmGp3GJyWtu0cxuLEyg3QqYH
/bwev3bCAaxJ5m7GpKubNodWwItgxVlOvJplKqdaYuGVmmGf+G8F4vBB2O6jaOvlWN2yM0sLBzJa
fArNM7Gk/G0Caha7v69fo9X9OjOwCJiKUvVimJu4seKBcpwdh6KzGcJs7dcinmgDI/KY3+K9EE7w
Cd+Y1Wns9rL4p4Qz89s3cxRRvWdal+GNywOm9Yh9oq/AO1s9Iw5oV+Prptz76hc5s7HIRzzfjMcE
6qn7THjt6tDBGWy8Gqu7ZegaWhTgGKC3vFwFeLikMtM4uS/jfFfVzaFRnsu42fn6VpawRPPOPpRc
B0QBVVDmS5biRaou+2VmtbiYOuxtOSCgQ3mudyWtsyS7lf34rvM90QmSSnBVr/mmjN6pTaLqTuvi
0M1FId0Z4DIrU9D//GBe/LTFwTSEYYgQaCa77CqnH26bRLd7cyOFXd8A+rzSXPVjznrhkgS/S9uh
FaJ7UfJdP1ePkf/KsEYJIDP3vlSjrQ+3gtHZql84oU594S7qRTuQt0i2Vq7hO8MVmDFYCwgVLr95
aEidaORUGaDU2zfCzoplR9kSPd0ysngxx4wZvlkV/h61Ctqk4y4EwQUIY+NlXjm/iAojMMT8A8+y
uvhySTCExAgpbj4y3BZ0TTC4sLXvlHRr19YsWfIM91HRMQZXe7lrXqrVFcQ3nBHD2JVC4AZtsZeM
O63fiuTm37yIQ0E/Q3HCkKzJshaexdcMBUQJ+TQV8dCVG/XWyLoc7tL6O8Ww3OnCwt/9sWe+MLlw
A1ahQyYpUY0YZ6Yib/yUqJHrR3+Iun53AbO4DmhZODmVZRgVV5KfTdLI1+ohNeu6oD2W3TFoHyH5
3gIBrR1AckocDRkzRYn5e55VC7yxhz8+wj+r42tzTLTPWz2tFecMBpAAlF4x1KjLgRApgwJHa/zk
PmH2x4boSXMGq9rKj1eWcWFlccDFBHERKQsTYqb9wDxNjNtkLGIjPV21wldhdgy6JVhjLzdLK6tS
kqYogWOJsuL0qaxOZlM+XT9k87ldnOsZ7vI/I4ulyEmASLaf8tbkRr+b+vhF7CuQ4VFjAgLPk10j
tKYbTdFGBrm+uBlCSuwOw/Iigo6Ctp06iyq7KA3Ak8t6lzd97xrtnydArO9fOwsPkQgWk4Mdm5gV
0dHKvgRGb1v54BjdhtNbcRAYYmoB1zePwi9ua18BiQiZM7yH4vvopQ1OQn2QE/nYCZJkj3Fwc/3D
rW4gLPlzP59KybLRrlhtFRhVltw3qbwnMUZ/7+86MTaOx1p9jyE2YPQz2JWIfeH3kiKY5KRmWf2A
xF8swSubJCDbxBNzmvbYeg+9+bOPjG9+Awxkug1AAsdRYsefUeIR6uLVzLZWvuL0L37SYqc1K9A8
6ifJ/VDtOlKiODvO71jXbqFqVj/pv2tf0tpLeWeOY1cn9x0TdAg6SXVPuStHwXmfQjp//XuulQqQ
IgdPDNR3jscX1z2Qa0BKcGrc56PQfGnTJLopeylwOuadUIxMs2ezMBGVVvxuN0Wo9JiS/EPt1ei5
7DLr2/Vfs3q6dGZUiKdn+vvFtdFTKcmjidPFTMlnQSx5gBihyGLfvW5nOTk7vz4kg2A53tUXgDpc
OjmTkd/JEthjb0qYQEGzGsejZQzHF8+V7O3FqGaEqj10quJ4IiLtf6c0geOXOHkego3Dvrbos9+y
HOxTJhgqICdP7qOarA5YAvqhuzzdCDnXTtW5lUWkB68NUvAZ31mMv0Iaqap2h1iC9n2ra76GtTjf
2iXQLx/SgNp8SSPTRkyyqQ5/FbUzyraS2OML/OGt5/7tbbj1tbt5vriFW2d6JK0VE3chFsoupQuQ
oqhUpq80ODeSpNX7AtxhBgXgdmFruTw5TaRbPgKg3M7y2ahdeqY4pIkZ/ehGrt1AeBGMXSw5Ufey
cWRX6k4kDP8aXkTRhdLznoY9+zp4e6G77dsdWjX5sGfwYG4IipT50HveuCmrh/PM6mJni7ZK/MBs
cQ+RjnhsbcPFuJ0PrVqB/QaCb9ChcFZcbipkMWPdTZwZxiZcvzZtq38V+ufrO7h6A2h0AwUCDA4A
59JIV1dCxRRcct9Kb4FSHZjxIx9hys8eEmHrmMy/eBngMHPEENAst0hX79IYXCfM8qlZem+q7a6R
JeiDhiNjZ43+Yok3Xt/t/HKnlW/R1hDa2lYiOEouh6jMDF68NBwSv/tGyAwQ8Nfep/XWI3CwZWRt
K2cLBqCBGVCyMKJVUqrXhpXeV4b+u+3Fz3XR7YdU/lyA3xrCrZB0fu0vNhNHDXoL5UH6UbAfLt6o
caDSLET+cGdAExDuBAgYA+LfWrrzFfXg11viqWv2WBqPDAPelNoWz5CZNkk09EN/J7dW/iszwsrB
5aHXTm9v32Xaj3m845gz4OtcP6JLQC2wsHmKizXOcFAGbxYrFUvdGyqx7++aVo+eUi2IPw2x/jVU
J+uYxfGjqJS/20aU75Us6u4DZvVumLiSN07vh8/Lr8C3KSA3uS7k1JdnqM/qsW2EYLhLW4V67FuW
zYTb5cEq7kQa/dfX/MF3z3OpcByRSkMEDOL20ljVaXHhxwYfd3hQumgXq9oJQMwxzPSNzObjq8+7
L4FVAKZG0vmhTpdkfhCPBqaab+ptfxIcwwlf/df4pD5FD8Jt9Zr/rH+On/54fRilYkuNhQrxh+cd
MZq0MszhbgTvN/a5Y5nxTkakKN3kaFzZSpIARrZ4m7j8yzx3nOCtyNNmvBtihhzL26QJ4Bo+ZfGX
60uaP8niPs5KYzMfFPNSwP4uP5mR5jqC0e14J0df/fJbtIW9WLsGjCsDv8R1wsm79J4WrbVUic3x
Dm6HvWB8iaTMmYVFozy7N5PMDTKi/MJwJvlbr5uHP18d6ppzAEqFh6T+cnWK2E5JHlrDHcm+7DQM
bzlpUm7Jqa58q/e5b1ofc01iGeo2gxRWcQM4oRa1nd6I6J6Ip7xmkIDx0Y37vOLPZpJHxgWgiVGo
716uSJanbCoRfr7L9aJzm04vIXrpKzfL5fRniFDifc7nOBJEibvre/nhNQJFT1GcxGIWgAIjdGk5
mIxwHFNtuCsSZpOlZj6Opb6RbK8amTl8IEvjdV8W/kRFyKVEDsY7MfbsutQcjMjyj+srWf1e/0fa
l/XGjTPR/iIB2pdXqVu9yO627Nhx8iI4jqN9pxbq199Df/fOdNNCE5k7CAIMBtMlksUiWVXnHHB6
47WNwwhor+uRUIXI0JVMaTAUH3lOXAWPE2fybMGErYReJMU+RVxYFwKfSYLgod4NrUyDwny3JN9A
VQxs+bqTevYoaiNhjsxtY2wt9swCTTnaSNi8XqTFDE0iUUrSJUBhYVc28bdxKY9U+5PJqqeqngIk
pjkLLmFrawXCJXQHIQTjwspN4zxVUotPQQg2MzfSw8oGnx3aHG8v1tosItwCD4AiGdRIuS3soOco
gYw9DRo0yOTStum1j4I2p6GxgqkQkfWthENWVmQIUBvZYJ5foZb1rss7QFWrdOg+7LIADh99efbf
HyQmuGbAIY7ojlVjV86L5ernwqwz3aBBmvT6pgE2L+w0QwPBIaJ9rRBVwES2FjXA9AxcLgMDAFVx
bU8j+uRElrYESlXu5SbQEul97NzOyv2+XfzeSAW3nxV/xF2AZeUgOYpRcmGqzwbHyqGYHCxArSfK
sq1ytFBpL2a/K9XtrG9QnRKYXNnVMAmKT8CcAULmydbIkPVSmcFk0iY+ccotZLOr9kNrBXO54pBA
cygAjAMkikON22p0sZDEAi9LEPVK40Y003+CoyvxGzOxd1KhF2d5iUQc6SsLyMogaFtGaw5S09wx
TU0j7StLXYJ0Bun74EdFkCuG60A+pZ4Tt6z2t3fd2mRe2uMcpsEbXDcqOAy0YUpITm3JLhMdZWsT
eWlDvXZK0L/aXVTrSzAaB6sIJzJtHXVnFvcNEVE5rIQqdEGw+g46wAHu40JVZRhWVdOSBuij2kk9
uorLcdtN0emvZw1PKERD1vYGa9yskbklFdUbGtBZAYow6sKZIaHHgDSi2ubKAtlgkAfRLPp0ceHm
vLDM8y6tygpnWOPlJH+W9FIGuR3wekYsuNWvTd6lKW4v1xZVtUGBqcJ4VMDPjZMlWgQBccUX0K+H
MhxoPFmDImcDxA+yTLKZBuZQg1z2rL8PI/ohLLcR5QtXIjxCOwoGCBQQEdE5rysxApDWIPRGjeZK
6DBVl4/bXvAVAoAnIy5nUO/FocX6H68dWyKJqsy6gsHETVinD1G8t8m3Rj50EzS028RNrWMu4g1Z
WyWAohD74HcIuNw5CZ9coG2q4kgxJOpK6bLXtDx143gIbw9v1RAQ8uhGgwd+2UuZlmkxuBc+3QF8
LJusw0teyAS3PomQqv58vMIOt2Vtc+qoKWGdoLIC5p0/efQ2+em58obDKJ2oqEtmJcAyVPNnKYmd
ypw5EiMhZ4HqI0CHwyaW0axaulJu7TL12FF6TDRpe3saVzYwDDK2KJkJntucQbCPAmwPDplAnw00
49b1c5qgYSJCj4UPGsv329Z4zhV2lWGE6iD7wkUUq8eZc9Q4sSBIuwRtq09HzZpyd0bV0LPyado3
gEy5VIfiR9oldpCns7bX5BRc41ZhdoCTOiTIy0XEBLeyFVF6xyUIbc9Q8+FRWaqySFQlBJetIZFx
R3VAhdw2nXt76Cv+CivwIBBfsMIxtxuRPq7iuB2WYDrKIf0twhev3HSg4o4kJCNQxHOCRbaLqxyR
7ViXa1CKKZG16yLgih7t4r2w8sMUQQYmj0l+0Ob62+1BrcRLEMXhBgLRaYb153a7NCCUmBbF1Jmz
Cz6szUgfywpHQb9shuXXbWNrb/hLa3wZa+oGkB5XI3z1aL22L6DYrHx7Q1/twasPqsja6owip4M/
CDKIpNczGs0tfLjHjHYWCSAbtweCcN9G5jc6vBfF2YiegWq613pwEm/aJgDZiDpld22JS1/slcZj
KSfyPtVygR+tbVikLiHhi4cW0lzMmy8WOlnMBYha+JGmPerqfTZlrr6cslI0fDa866cciD8BuMD5
JKML1lCv7cR2p6EBFpHInJ5158lCzb4t7uvuj6GQlyzVPds5R+ZRiv7+DQnDKNcxWkYQvvPkN3G5
DLlltFjl/lcLaq0Y11t79Ezjo/uZGOCGEWHlvi40mjhwgcEpCcrDLwgTKptzkbcdLplydUKMRAF2
wAo2d4MKuMV0yBqFya1QwUPha0BgZlkHCbsIoCp9PcGTs0yVRRAKzeK7pO2I87SkgnD79TRh7Smf
hBJ4s36BTnZDAXxZAhN1taU03dBJc3XnxaEL2i9rP/rrPl+w8rFSK8CNSHKBWeV6SANY7CVDRziQ
C1Xd1zoqv3jBJD+VJhUkaL6W8z9NgaYSyWQZyUnupkboos84Spagea/aaldKw2bQ+7uOzC5pk800
4kkZVwBYJcHcn8CzG5bLnakXXj3EI8r9k6cXimBF1xwJDmtjv6AJD/9cDz9HMklJSpylSvkDmBOX
+gNqouq+j+8IEo1/fR/GuxZbFF3orO2FT5kucWubmSkvQQRaHukPAIqDqKnw68l4bYIbEMovXZTr
CiZ5+j4uv7S/fw8BDARUDkqQTEqMlz4lYCSoWvZWRge6Dy0/bL1keJGEctVr+wCVTgRNpCwBkedi
GRkAyc7jFG9ydDebuwF9JoemO8272Axvn1FfD0SM6MKSdu0Ci20hlrawpCYgCVMG33FSCA5oAY2T
TeQIHE40Lu4s0JE9VOgIa5l0/FCJF2ueQbeNtLs9qLVIxUgAwUgFvkOUAK8H1VGjNIjN3KDKNlHR
bBqU/2YaCUbztRCOPY2uAdSIcOiyguq1nRm8s7jDILsgIWSYqTtpg5sltHLBPbOZkt+V0z0pc3Oe
8ninSW6fOoKzdeV6ev0FnMNj71YRrjM4CkjmS0l/x6KmEztHmvt4xRQyeSnSxk+jjQoZM+LNsqjl
dHWuGRM0TiJwPvIv0Gjo9Qk8PAihkHBGr0Ft3EnkbxH1bJ5B84VrBLJwKINez7MhjUVDRmQ8zOmt
Wh6BeRIm0NciB2NpwcMWxw4QJtcmJrkiBOcEbimbcd893/bHr1cgfP/Fj3NuX+oq+Pxt/DiRjnn9
2CT3iwm85va2ldWtjJY0pNhwB0JC4HoIaoxyZZNGuNt2+6j2DCmYajfrvGHybxtaOzbwfsWaM7wu
WnKvDcnUihTSwBDqOlANWM5FlH+AQ+BFU/dRNH5T8bp3rVqQP1xzNKQ5sK0Rr1i96NpqJhVjPsm5
HDR572WMEPlcoT/+Pwztwgg3h4acoY/GyORgHp2XJobO8zz6oCbwGlv1bIhddZblQ15OELDW4iLe
caxyiZ5TjO56bCkFs1M9tYj33TfTejDbwdX0M2Y2y/Be6L7fHuTaTDIeQzxqUfQAZcC1NbVoKJwV
1hwyv0KHIJDm/g5MmofbZta8/tIMN6jKSUjbJo0cpNXWGL0yC7IK+eyX21bWnBGNAp8oCpyVfAyO
nZzJv3RyEO8L5QTFQZP64zaSNtUuFrGdrU4ce64ybWwwR3Ejoq1utpOK48tQkTtO4q2SfXdwvNwe
0eq8oS8cuuaMiIjvLHGGqu0BjZADO91ToLRG7Wyh0jbmgqzr2mhAVwMSHqSLQAnNnV5dBNbRrh9x
mUGQ0JPKVTBhSvbr70dzaYVztq7SSogHTnIwhUP/oVivEt2pf43bwQGBmzXe9ciEggKa27Yp2jfH
opblgKpHSndE9qJhlw6CCVsLsHAw1GWA2UMRlE3oxUtWwuo3lGoykKOnCmPQh96bY88Z6VZcmWSf
zD1nwbiD9iL8DbZAvthazSoSXLM0BsuCKzOZ88zNqm5+ur06n9/81Qy8DUc3a5vgZg7fLncZjcag
LYPWep0qP6qDqrmz1R+S8tK1myg70g/9AeqkZRWkoPoo6J39lErHZF8DmJS7kaf/0oZNXwhOmZVM
poKx//tp3HTLtO+dGSjSoH4bD8XmcdlR/4d8Z/y4PQVrd6grO2w/XixrljtVZCewQ8BUAAbIOHM1
aEo420o7QE7N+THloa7tk2dhPPm8uNyafe4kzbH0GpRVxqCrD6l80KKdUSH17Kpg9ev3ZfZdTz3l
VUqg7RT5Ueml32rpofFBVdNJhes8LiayrfFdvl/0rep8EHXXmXdgsYzxP9eu6ifP2WMTuxVp9710
rGyAtxc3qgQB65PS4tYw2PF2MYPgXh07bXTGoAfuPT122bMNrVx1eiaK6eaotFiWmyHfNCT+MnkJ
/ajv+7L2Y+kxzXY5Osiz+mDPr0aTHPTAiF+V9qGqNoZeuaTRgYiD+FvuGYNb2c+Z9KefoDYDVolM
cPZ/ViBvDYMdNRfDMJPZclrIlgd69YDi4NxsFs10zXjPyGcWd/Tq5+S9dLuDFW0WxMuhcvOzUXsm
VqGF3JZXJvsURKVeHn+n9mZ0DmRMNnn2UsteawbknIbzIT6qWx0Mb86wxaS5WJbuqJRPtV8/SLOn
0jO0MpywzJ5z6TTLu8adnuaXVoHS1nk8mdAxV90ZsD80u0Znp9yA7cZJBBOxkrfEzkNnE6NjRLKH
f+Y21Jb6GSmHAIxZaPmjZb81u3Y5lG0de/ZcqUFWF6Uba+a5oOX0reyHDKzTVAQ0/6R9uV4RFeoX
QJWiKsjgHdz+UIqxHcYpnYIF7oIeTE8xxm8j8t3IrHpLRwL7o7V0t0MjRd0q28Ixt5p8cOjPHKSx
2aRtZ8OlyLEQVypS8GbnW3CM7Vmyt0hyt4Xa+CB5ZDeY3d5mmX3gZO0yIL25l03B9VU4Fm6TqEOt
to0DES88AqBPY70aewnboj5rQZxv59hGD+52nvfOsElLUG0lyBajNFkfcuWcnTXL1aV9uk3HXZ17
kboZ69+1D51XA5IKYT24OC5c469vcJh+dJ/hsoNiCw6j6w2RNPU4aWY5BT/1w4P28Ndx9/rXuQlJ
tQSPygK/HhGI2MidX4LF3kbfeu2xaoaknJxx2RJa/hi0u76J8WhKRLnbT+D7Fw8DugaauXjQ4P59
PUQ76zK5HLIJHSX0LMnSA/jA3HpKHurcOFYpJHvVDs3LCGNgm48oJLtaL4qKXa06j4O9PCUjfUf+
7j7p7MqFoMb92EZ7VG0eo7jEonqpom1iYBcl35mVfbVMW6L5mh1Yw+NUoR3aMr1YEuzfrxdITCw6
wYBhhFz1lyaSRtbGsrCrKehAC++02aaGiFzUbyPUPG6vIc+NjvLYtSnOQ5pO0dsu7ibcHczHLq4A
2kXPSm2GYAV51ox0U1QS+r6tjazR+3EqXse82VSPJPkoegL2/mI/2rI7aG9Td9RK3VONeaeWe8FX
fr1L4StZhwEuOSiM8podUTzadZ8sUxAXKRTupNGvKqXflLFpbiqJZHe1FJ3QM46Yn+vbQYKmPdHH
bCP11HHbolK8pZd0bLxh8Fs0lPg6aCjukrgC+QT0ziCHDZZ9WpbIsywmnozE9HtVJ4+3h/HZGPbF
V3GXRjc94/+2ufMJwAfQYjj9FNQgfbRUkD5C1MOVauOgL9B+MA62vZvpmy55TnLfOplvO26lTL6t
0EODm8yUv6ntIjj8mVHuo5gEsQEQN2PU/aLqifZYNrVTMNnRY+XsSB0qse4PfblHW2o7BslCBDfD
leWESeBAWWkSV1buGTa3wBs7uQyTeect2RH0kf9lUBoLT2how9tCu44KDbEmiRTofq9wAUiSHVFP
llp4/bgrUHMejjUV9GWzffJlFi8MsiFfXD0AkayMuobBad5qqWsDQmDsqLEdRTt25WyHQg5yyoym
AVU5vhe7c6R5KmZMnmLtszrb4451b5xi+dS/dy9jEfmxIggSLI5/Hdu/FrkXYFTYUbnEsJhm+96r
39FvfgCx8+3NsWoEVxZGgYyKPS88NEBaxzZrZQpsaByU9KcTSX5aPmrJeBjKn1CCuW1u1esvzHEO
UuklZO8SjKk4TPey6dnn/iBlbnXsBY6xEstBTfnvuDjHoKpO25zC0Jg9q3WJ2+hvS7oDSZdgT628
tuAXF4a419bQF2Zp2YiR2mu5Gz6iH6Wn/dGB73T74+25W3fBC1NszBfOXqgLAYYcprKHDsTOrrQd
fJCm+90RB4gl2MqiCeROqAV518aaYYx65SNg/NMZLBKCAbHV/uLhFwPibjKZhtqC1bG5OycPI3HJ
r/H7sEmOsj8c0NA2fBfYYzvmlj3uIMgTo+tr3CUC4gMc0D6XO20n3yWudDDQUSyieviaJ7ryDL5u
V7WzU+sWnVBj2I/DqZ/hi6ImgbWz7dL9+OaFdByIk8rYv5D5baFaua8St1o2S6BWHvwicZNA2tm+
7G6scZv8FOyy1SHC51DLQSM4QMDXHinNaVVJEcIv0AjHokeknxW3EgEJVzINmMkLM5wvOllZppKE
zRwHi7apP0i9mZFpGP1x8p0k9ijo9bNkC34rT3AFEg2Q81BLUpUsY0emnm/tbJcYO3sR6lOtbjVk
lFENA9EUQNDXs9iUUEoio4rnQnXQd9mdFtSFa3rZuSOuCcXgQ7GVR1cK9U5w4V2PKAwzBhFgXK55
zBgBu0oO/hC4KLIho7rsh1fHqLdWFdj5BNZXoI6aH+BM8yY9EsSXz55zfjMyAhsmCgrv4d+oxUL6
hkQGjrc2CfVi15vfrWLc6dXdIp8NDaSz8a9Od/UMbFjgsk/TjR4HQ7+bum+UfZzzQ3b8WN//PUms
xfpt0NWInkPWG8pFiSitR1DEFgCepI/N9EdaftLpRRCJ1vzqXxtfmsQyNU0I+m7mILszzD249fwi
SE6mO+9BNxWaT+500ARH76pJdtkE+5eM9Ch3IspSZcWNgmHR+a1XT3O9063w9rDWLhNowv/HBPuE
iwPK0ka1HYDACqJnSN3sieuc5mMiuoqt3SEurXBBB+JPKR4f+YyQ92Q5uWtm0m4p0PBi7jr50JO9
kAyMFy9kzzVsD2gKwteRUeHxE2ozlRVYJeYAZBlbKMVtUV6wTu29cXS8bj8e56P1kP5afHMXn7XD
7Uldiw6XtrnoYJWVbSxLBUzZbkT1BOi8o/l828RX4D0bH1O7AiBPBbEOZ6NEAkjRe9joNui33tuH
dEf2+c7ymp3+KPmlbwtKAszZ+M1/aZC7B0LySp9JA4OTN7si5qPVGbsYDefpvVZOVkZKzFg5AeLe
npX5VyKNJ6ygYE/x2uD/c4wLU5zHz11Eo3nEOKQnv31svvXb+A0cS4fRtQ/LPj22m/xoHtrDvCv2
6mt2sn5EJxr0D4Kr4ereRlsNaFVAbwq03vXGU7NIJ2qOERtg9z4VkuFCa/6/3NaAr0HDFzRFEBu5
U9hGP2KjsTVz/PSZPOlHewvC6X161536wzD6Ap9kP/fFRS7McUevlpl5XVcNUI5/+r3zRLDzNB8K
eEGznx6m1+RUvD0h/ys48Fd958IqF/zzailS02GOCbr+aYt2Sa9sv+WDIIknMPP5qriIlKU8V0Nt
wsxo76XuaVzOi36iosz8WpoJbRn/LNnn+X9hBkTvwPdYNcy0+7Lc2LvmYLauW22gtrFRjv2T7i4g
UHwwtq2nheNROdr/f/PJ321oXINabWgxn+arDCXFRHHzbgaNreA6sboDPilcAYBAwwmb8IuRAi0q
O3VP5qBddmgiRR2bigCpqzHrwgTn/6UFAt4ICf5gdjJ0p54UTKXA51mc/erzjIj2f6PgfL5OmzGj
NkZRhlPrVj8M1S0qqLY/omvuw5SBGkXHvMCoyurVt4xyLm9aED0vCMaF7Hnsar+WO/pm77o9WPB8
615+x4XXfM/2R+0HnhNS44ooGlbawXD6/DOx6DK/XjudDHPu9B0+gJ571zz2nvlbb9x+QjLHBfL9
bWj+S7y8sMilVmjfjXLaYJ5BCWFLuzTd9kRwwq2HL7iiYlnYZLzmahlLpt4ZCF82EB3mSxk/tQ/g
GnaFNfzVSzx28T+WuPWTo3bqox5bLH+ZjmDD9dVDs4/2UKvcCbMdq6PC5csCPpaRGHMHTdQviWwO
AwKKujlro7vUrvY6nZbvTuyad9Zx+m0OXvReQ8nOrUQybqvvQNDm/GOd2+RxlFS6ZMFTs9KDiEv9
x0HK7xB/5KqLLKP91P7uK2ExZ/WhcmmV2/dp16jtiJYf9KmjsunEd7K2geZ0dp412bOLzrVpWDmH
uPiemL+cBLqyuR9Nh5S853H1Pa6es3k8EartqQhExFb2y869mA8uXLQg36r1hq1G911XJfAkbSEa
rb5XaRgXXv7fXqqXU8G5Wp2Ck3tRRrhatNXajYJTufUOKMPjuESlx632dw3kGb85h/8SGP8dKZ9L
USIder4RRpq1h+Khg96c1H03Oz8ev3XK77b4OSq4ctkhEfYarN+NL0xzsWKQHAClMiy/HEb3Zth7
YHP3mu20sd12Mx87VxVEjtVz5sIgOyQujjLiGHIaTfIcxHatbFppBioxkjRB6mb1BnJhhbuBp6pS
UDWbMKxs36mugreFkx914Ut3Led24TJ8odCgdZ7HAwu1YI44qOOPUj4Piu5mkas1JivL19JZo6Pg
VGOuf2Nr8AQFuPPoMi0wPPAm5Z5zinx7T4nbfr/tmGvXDmCyIY+CoooJYMn1WpVRl2QFWeagpqln
zruxwa1RRAOzagRwFYD3wHAFS9dGZkmpq6zX8HJXj06jeC0JVUMEjhEZ4aJcUoNOxYhUPHG1l3iw
Xdk8kOrx9mytebZxMRAuXmWNPsa9Cht29BRlvyQIvd02sBYQLw1wyzF1E3ASCgygv8qm3gDtnWZr
tgcAReYaYDVB/mx1PMhdAeCIIjhAi9cLkzW9Mig1zDUHyRNRQ6wuyMWPcwsyJ0aW1wN+PN+jJPgq
CV4gn4htfocwsND/+3huMVg2cp5b/L56X7rhfJ4hT+S2YfamhPE34v3Bv/i3V2c1lF6a5JfHtqHm
aSl4QabP4AFCY150JFbrDaWxsXswRPUfoDur6FPTdmgRlMGu2g0ujX8IvoNNHTd0wFDYwJHkc4D1
vl63Lop1klk6NlQBFXVvNLTmzbbT5JiptIi3emGY1E0nGU1lSiGXT1HS6GCvyBRlPuQQJt2PwCkX
G0lv5Ry0bKV9NIxqviOGM8RoE2tEffxr38swpVgtxJovGCg7swuJTMyte8CEq6GU3uu2LXZq7FCv
iowksBZNBAZZNcqiDVSlAHLiC56zOsspGN/xohqf1enN6Q9to+Pd87vRn26vx4qnMxw57uMsyw9B
uevlGKHNUkwFLOWzpm/0NjH3mdrVHh4GjsDrVwYF7i6wpoPwFm9ffuVjrZEGXUZXLbRf5DYHnnO5
gyhXJN1Ts/x2e1grRxCaXdFMglQJgzFw3k6dTo96PULj/Sh/R+YVrVbOiUHytPokZ8sGRBqC/OvK
mQ6IFSQHGesEZAW4m8OIShHg7YoMJIMT++WSOxsb4naHARRwPfRNdrcHuGqOTSQSyoDN8m/7pLKr
eqrQPeyAMlNDkUQi+i6X7Y/Y6kTH08rCAZfEsCwaIOxfWFdTu4Sm2lQogV5HIA/uvGRevBxIdlNf
vnVEVHJaWzsFRHpoGJGBXOT5ZNomsUyChnZwKS1+Svek75xNmklbO7aOvVW9tqby8fezyQheMJPo
KwdBKLcLrFiWo9KWg/yPVmp/StJCbuJdUY0//8EOlgxNJwqw8Hyul6SdBUXbQQmq/LnScw9AdaK4
fd8KDseVXY3QgZcviIEV1g15PR5FbY0qJyOIFuvk1XIaf1qMDehPBU64VoAHehjwWnA2aHiVMi+9
uC7Xfd6baEhSAlVqltAwSrIp8QrzlVmZt7YzWls6k/7DdjIJNLljfBgNW8T6uOKdTCKYkWFBX+oL
ucKg5nOcolYY2GhPJfnoF3bj23F8Txx1m+S/b6/g2ov/yhwXWRQ9qXXIVyiBlcleg6JkY7Ubff6F
EOoU+c7EAWTqsTdXpp9AiPTvL1mwDmkBtDiit1HnHkQzVaK2Ah9rUCu1a0U48pZoNzk22qXvm2ZX
yPrvQmoEINiVDYnzGlw3DHcDQR7OqK1rfY/ZV4KySr5BUbf6Xo3aQZK/1Ubha2Yj6DpdW1ADfY0g
sIBBg9//tlIlkTOiYRfETpsqQ3N51Nylbe6XfQxBVSMSJKTWhoeLK1C+TGRI5lls1XxR5dos1SBO
vEVGJRTtgHF7P8Zgju7uMjSw3Hah1fFBRgWwMBCxowp7vWkIpYNZo+Yc1MvgMuJj584o0n2JruxS
FZFzrZwTQOT8Y4xPdpvLNNut1avBMAL7MyotAE141JZpmjyQUaSnyMUdG4Q+wF8joQh0KUONc56y
aKQA9WqlhZ1OvCQ7W8gOTfPL7fnj1uvTCFhNcBIBL8gW7Hr+ULnVrEjvtNCe3iwnXKbejdO7PDqA
VGqs5c1ta9xq/V9ruEQgwICY6BMjfxHi5L5rR0udtTBfUsmdsnSrDkW/1VNr06CAvpBRkILgVux/
BoGfxh9IKaKd/Xp4zjx3kEpWtBBtddkQdmjUr4pjDCrB2wPjHlD/1w4iJ5KX7PnMpvliYBoU7ooa
YT3sMm3wWGnL1WJl2N22sj6af61wzt6kk5Glo6qFCaqnRr9jZJJz3LrQfr5taM31gNHE2wL6RMaX
aSv6ss0yR9NCXZK9Es3laW244M64bWV9OP9a4W55Mfo4cchhOLph+FN+AoTENZXOFWJ7RcPhnFxK
ALqsdRiC9wG08Zi0L7YlCLRrHgCGT7ZTwW+AQV17wEKX1CAaNlKPFmLkddPxnOuFiKtvbbviaEbC
GgU7YB45f66dYWLdc3o4OE92fDbkenx0QM7fqONTLGngIVLn+XB7mdY2LVD0uGch/Y8ThBuZ1jZD
NgJ9F1Zdt7W7j0h6XFDMAHJsAwki/7axNZ+4NMY+5mIj2dHcF1kjwSfU+yb9oTeHpPMiQ0DGsTYk
G9J+FtrBEVx5SSFpBHmSWad6CAKcF2PeLkCUqHcg/tgTVcRXtWaLYevwRLeYRhq3ZFrRphC5mvQw
+ZaOP02cgLH2uyTjNmsEc7fignA9RtiNojYeu2wbXMydqsdUt+fMDONo6Q5o8gW6pIAS+O0VWhkP
i3J4faG1CKGO27VdZyvdALLqMK4GFTw3RjgqnYcaMMjTkAsz0vj1tsEVlwAkGmK4IKgEGokHIxmL
npt5Vlphg923kSD/51mtEQBzDkwYFdEZrFpDpRlVIbDQqfwRRfKpr+se1igxktJDng+yT7NRzIM3
q4v9CwSWiSY4PVZ2NXCeoKrAochaELm4PgypRvUFp5TU3mugxFgA6qsOWWWf6gjNc3EncJSVeAh9
JtC14yUKtCwPMG5LoKPK3tDCCDxBZv1WJrO3zKKk4upMXljhzsRKI0vb1ogbaMfTRrRT4oI91Si1
/YfT6mo43PRl8pwbGagjQkVf0Eis1G/mhBSgFbVCYNya81tYKmSREONRwLveYq02JfWQxeDsJfNO
X0KJpg9tPAImUEBh4ORoAPDVbgtdnM4eA2qctWkjxV6S7JcSbH9tqwnuv2xsFxlAdvFQLYhGgJcJ
LX7gfr7+oEotOzlqIi1cHLzRoj+0UL30BMqYJQqbvoSuyxTv/34/4kGBVwVSeEChcOs6t7Wam2Vj
hAXobywISY75U0k/EpQsbxtacVNA9xkFOa4a6OfixtZX1JIJ9CpCKp1sdI2CA9IUvMZWfPTKBBcy
s4U2KEgQM0yWJd3ZlXnI5XwE5rkwXESbWjCilQgNtR0bFG2WgQwhz80Yj1OSqTYon9U6jQOHNqWr
VVEtiNBr8/bJLM06nJhgxLVP2BS6XmTMjTAmGW7zYA7oUnAIi57PK3tBQw0ETof9gHDJmelNXOIp
lCDCRN9mFsCX6NheIKsz6M8yZKFv+8KKn8MY7td4NePmwzsdSPQGMAR3RojX7K6OiTeBxL37VdHn
vkh8GdI6+ct/sAhqBDQIgJwQvQ/Xswjl93jUa1iksfqsJUl+HErtue+IheZwKEhbRZocRipJmwVM
r5vbxldOBA3iyqAzwDlr6jLnlxXN4yjNaiM0dd+I3rSN5MnDfhqOmQhLtbYDABpDTh5LCcl3bpgt
rkmRLBHsZklzS/XnPCRuEfVe7oS3h7TqLmhpAk4MD0AQPl7Pp+lMM1KckRECWLUl8gfR3qzukYCc
ZhLVatdMIWagCqNpFgQMuMDh9CDWQogyQ/Ro3S+xO3umI1ggPlvHAi8Tb/3HBrdCxLayQskrM7RH
6mdT+xyboAroPuqq9BqSQGB83vVx9JClopC/tmKooCIFzlK6eEZfT+RQzVNcO4sZliY0SRbN2qhT
5BnEOdtK+uf2ovGVrs9hXhrj3IPEabdUGTVDU43qdIdKiixvIcDc3Fmj4rwry2SCMjI1H5x8PI4A
Rd1L/ZD/pKNk+4liIykTwcdjr89V5/vtb1udB90Aj6eDv3G9vp6HLJkU5GMKM4za+p2Sn2oMgoC4
/FlGQq1e9lPcKYsEDGhuwZLHyLA5382itv3fMQGBOBfsmZKyiSprT4jkLYqbVK071P0HmUtfVd5u
j3LtyICMKTLcqCqBqpAbpZ5W1ASpkxkCu74rJsFRsTaHl7/OXeaNyJAUs8Cvg3MCvCm5Vyy74vn2
CNhO4CcP+U5ZwU4EjazJvb6JvfTUBotuaNenGADuWT3+l9c3pgabHc9TRMsvGAyjIEUl11YYlUGN
sUCv/fYg1iYKbEkgH2NMpjhUr50tpXNsKW1rhV3CuIxovIfAhpBgZm2qcNLY8GcDkD+L/feLFxw1
ozrv6WwiUbVLAOx6Eqsus+jAr8alCc6VKYQM7HmECVmKd5aNLiQn3UY2OCuyrdrGXjfLh7SbPHCI
/n26BzRN7BkM4TFsIu6+MBUREhcsbtXRtsucjdJbLsR81WEUxOa1w/PCEJ+mdYpRysdBRcwC5rka
wRlxJylIyEmdK5eK62iCJOPqqkEgAqlhhAcollyv2qB11FYaxwybxnDRvevHdoTmYBHrs8AMX8dW
yKJN2QIzSWfZ57JXpj0Eut6h0y24a62FHLA+ogkfzypQanEhR4J2YYvksxUSK3ZLknlTJ+L2WdtO
gB+jPxgZGEjJcHGHLkBMdkuMmCA1njr1UDEKSzVziVD3Z8US3A1bFuTuWBy+fZU2c4JanWSGlvwy
4b69dAGoaaCvKbjar9w5ruxwThCReRnKDCMqQA9jPwLG5w5WubHUkFqDIF+w4gn/2kKbMXcDcKYh
mirmcDLRXBVQKzvzbH3/1xGPkX7gtYI8ASqB3IAWmoyOnOFoQKDQN7VWNaC2XDpP6Wjvdqol6hlf
8TrwqoEWFoy8uNrwKXSHKHZkq0i8tOQdPVxepTzdHtDqrF0Y4AaUxSDSinQYSJUfeXHqNQBM48Nt
G6ve5qDqjXQV7u18W3FekrhvaGWFBjkoxh80ZaRN2KN94bYZ9qlcEMdc/WuGC+L6qClSN2AohZlG
W6MDHyH4Nv4PaVe2Iymubb8ICcz8CsScU1BVWVn1grImBjOY0cDX3+U899yOcKBA1feoT3dLJfUO
m217D2uvNXhlpaV+207vfdWbh9qq3E9JzlauO7lrK2JCA1kzFFyACMGsleR+0D9OIsxxOWcTcAky
TPtyAKP3F2ScHoj49knyiRTvvRkORr9yyGSE/Y1p6WoitVLPqQ3TOmxqendsmnmnJTSwcUv9LMGW
HEfjJtaNfenmz22Ur4QBy2snAFJoBIQxQEte3/WcQhiqHigAuiAk6sf4CN2oI4ogoKl5wGzpiVjJ
KWMMXG1OFVb07f53XzojeGQEVzOmYUCGeW29zg06VHhtzmRoQe6aE+qnqroW7i68n2gFuoDCwIVR
qRBX3UUUMs9VXhV145wRGXpj8w1cT1tuhBl4eXi65f2f+4tayjHQWADRG2JEMUAhHUwTA1LKGKkO
eEOCcfxEnaCqQOC4Z2q0h9Bs0FlNMDuflWH8wmqvcRMwa601Vpaub6RzULyE3I3Y2+s1s7aHt3aF
e36Mu22k7ofGd5QgX4PjLJkBnRUa8igpAB8jxcIU4DE7nlCiV7i14e6wB1Zm08cbZlmHmKzcEkuX
EeZvkNTDogVc7/Wa7L6G1Cs3rHM+MpDAlOhH5q1uHgrCrC2BRtfK6Vy6YFFDsNGaAsIPbcNre9Ok
xApNdSSmLoZ7VJPpHmr6YE3L1mS5Flcm2EtRvwYsTdZVcMD1aLoDVjYNHSBNNigCeKV5dfyQpNbK
OyiPFX3cOeaFMenImx1Ee1tEtGfIFYJegU+5tWdmBdY6BTJMAdgZB2+ojTbQ47TaaGOxMUmGcZKO
fK6iSgWLQTVtuZ4Qn0e29gJ8aL0Z81o/Iisq98qUYVA+XePYWLopxNagswlSD0uWCEnQsFUbsJWf
62r6AgnwA3Zr5R1YNoHACoqeCBTkRhBN6nJykCuf09z6zbT6+6ROazNdS+dFoCAE46+QzZHOC4lp
O3adib03uZ9H2s7p+9PoRH6sNSDlSf5uluDjU6OmLZIUNNCQ7kkenNMiBbGXdZ4Lrj2auuC4m1y+
M6Cs+CMfx+F8/+pb8mOkrUCfwocBXpGW5/ZTaw0ugtMENEPmBIReW3ktyBHdcnvf0tLHwnkB0T8W
hpBOcuJCAXCVVyIMHux0O7k4lpZVrzGFLK4HQb0OVlmkDvLLwVpMSVhMhFgl31FSgf8QNH0MWVi+
NkmzuKALU+IRu3ikHDNNtdFCGxKA4iFIIeLoOYW1Nn2xdKUhGAUhuEkstDykUIcIuEUMOa2zGzHi
KVbXeok9DyDWitZSojVT0hfiPB/QVRVBfWXteGE5Xp9iKi0f55U4eKl0Ca0wwPzRwwIQWx4piTAv
SC0jQ/JVvmTDH8XuAivf5eM2tSn4BunGTV/iNZqMRddA/R79dsStupy9Thp46NwMRk1WHYveeGmc
6sVIQPdpteG/8HVEE4IKQCCFJddI6ohPQ45ajWrkT3qClqD6l9PVHxcFsmNBNCCEXeWObZfHVuMW
o30e6u7A3WabRfErS9QHSEf8uL+apSvwwpQcbefcofXswBQ12qNp/U71r6SvtwJ/vaqhs/SRhBgI
/hK0ZzKXNuKEAUUaxz7zahOD5rgAt/EmXwPkr1mRPH3WVMykI/A8a8Rjc8jGAPVrVm3v79uSFQA7
oSCLXBk1TvHnFxcE1qgxrcCNR/riIU2PJNa9aax9Bdisv7aEphRuPCTJIuuTLMXO7CiayIcY1Bh8
JF1vkI/ZOF1ReI5bryX/C/6ACBL1QVTx4IFytSlyY33Sm8Q9j226K2cXEQi+pj8plT/S/nehR/lK
BLRw1ZoYRIe36yiBQ2zweidLoPnqfqzcs2nlv+u0ADvTqKwpgyyktICnIh7EisDq50hO0RaNWXDe
ueem90kOjl14Bigr59pj3yu2uf/FFu5aE/8TrIVgKULscr2iQkNU4aS9e9aymXlqRmKvtdLPzDB3
9w0tfSwU0gzkFaJdLr8fkZvUc6I37jnTfrfl0W2UrQVjeUV8W/9639biokD3KYyBY0qWTUZIzjCq
MbnnuA8Bciu1R7pGgL5wpkSe9n8mxHIvzhTNkhSaEAP2zTV8NEq2MViQ1bgMUp6sHKqlnUMyJPIX
1FURYl+bImNa1LzGagb7x5Dpx+pLgwnlWcw3rTXUllwPOBX0lzW0kW4m3POmstwB3azzkEJh0k/q
zVN2dDoQL6OjdP8bLdUPwOr/jy0pJ5uo08RTo2IHc784zj+A4HTD9JAO3kYBM9caxdDSB/vHHPjx
r3eRx1NVKaDOP9tgN2lPpH4Yv1rqr/uLWt4/wZ4LEAr61eTaCMYZlNaZDPfM+fc2fdWML4Ub8Lb3
3PiZGDQY14QLFn0D/GL/NShdSIPJTScmswtEWOw5FljFtDc6v1Tqw1C3K5ff0qmyoNglrj88JB+j
/BcuXw2qNqFN5qITf27556F64XXn39/Apa+E0FwcWjBzooNwvYGzNU5tAerNM7jTfK08m9UYRMaf
Vf32pbXYGGVBNAuezJv2UonJqU5r4ehR0tEAYFIWuo1aPJak3P2LFWHoAKkG2mXol12vCNqNTTkb
EfxOf8Ugl1elIWoryb/ovIgLAj0E5N9oMEqPBjO6irtqE52bKKCm37teYX++vxKZMkuEerDhArQg
lOJu34qiMzA7qUYYVTazLXa3PTha1/qNUWY+mJ/LBy3PvhLiNBvU0mafgzr2WFZ2uesLTXnOJm0I
jDmZd0Wiqxt9oMBm6er0SBLQx3SYyd7c/8EiupVqwx9ADhSzoFoOFOP11tdgahw7243O3aw+Rk38
UioPZfQpH4adidbU5H67b2/pMArgyH/tSTdalCVxNYA/+QyIvQuOabSp2/g9XhNFWcpaLtclx6aq
gv3SzCg6Jyb55UYaFIayImhQOQG0Bez4GlKXaJu11GuMtbrA0sEBAE0091B9vTk4zpzTiWJ265zy
d/CreUr3w2FrtY6lWwDkzjCDnAJVFSkoscHurKddFp2LyQYttsLpTqP6t642QCiqWGvkYgvfDWNP
YpoFgiaQ/xA/5+Ji0zhxoy7BpWOaIUn/1P0gTqkF4bIyW3HJhQcC2ZjAaMAdMV8uvUIum4EKZrly
phA9NCrQTxaTrw0P0yCGkX2DRv5crb3qC98MNU+wH7oiD8TTfr2+qHTyKWe2OAcT0GFeosTemlMu
2cC0vNAmQ9kay7u2UTfKmCmToZwzTnYDhkuikmxdurJ9t1YEVBBFY6FaDnkoaftircaAO4NjEJyv
ODE8HSKjxPjrAYZrKzd3aaS5QPJEZ6vkfmRUQbKmT3br4MIC2r4mRtUhNiN5XKQKWCIvo3MOakP9
LeJJoHSPxfBy/0Ja3q5/zAjHv3DsnqtFpKcVzlGpNKfUNeajFpX7qnTXqIVvj9D1gqSrNh1bI+0h
wHe2wdbTBklg7tzd+JczmXiA0GlCGxb1Gt0GWFvatiJtEYAMxBUjWkXk+Kq6tYGoykDdSPWVaGch
PhXz1rClCagTikPXm9foY1dojMELum3RP6vT4JvGw8QLX8m3Fn3JyeeYK9vcrVbQIQvvrLBsCQZ5
UyA8pc+GzIW1zMRmVu0PLfvS6F5pQ32h2DJrR/RwTrZtDYRd6jxHL2WzVZUN1DPc8VlN6JsROZ+b
Ym1a7fbawi/CZqg68JEYxJNuECgCmXqKGj+Gur6XIGJPLX+ojnh8xi+kT/w4uO+34j93/XADGIMC
AqbHMC+Ck3699SguNh0i7AiUR7gUm0FJgqxixkqsuXA6RJgu1DyQzEO68toKV9QYZP0ttnnCdUU3
CAm9em2qcGHnMIaCtwWxnYm4TNq5yk4pVxRc+HM9bt3Wz4dXDDKLQJBNwTT9LOxf9/duITqAugPq
2wDrgq0fsN3rZUFFyejKrlHOdtWOzaZWNPAUKBiVAX/K3I0/rKHJiId5j+KzgsZU79eA73aYFu/c
vwcyCAd2bTzhkDcHAvv6p5jtUCtOaSpnrTDRnK/r99EY1gYOZQoxcSuAgQQPAlJj9E1vMrtpGN2p
0rFgJ/cIKQ6GDcUkREL65Phut81LUME9Ojp9xsjCtlcwr/X34EH8BIHkBawLrPtyamSWthWjsauc
OTlmzVcorjmtD/2O+592yWEvrUjbyZqJmpFrK2eFvbXOiw51VTav2LiNmbESUQlCgIKOlXwoeqVr
tCamcYjSSZrvdjb/klXB9Kn6+5FHFGcEZYsgf0ARXnLTGXQFfNaKOMziHcDDAWWP7pz5Pf3295t2
aUd6M+zW6tvOyuMwyQB8m+pjLWb32MprsfD+Xa1GurLTuW5j08K2ZdmM5sixGvaRaXllAiqatU+0
6PA2cXG4DYCeLVXyg3qsWa85bRzO1bdc34B4M9Ocva5oL6ZxSFgeZM2LmdfeeG5JfejHeg1/90FP
JV3QGLT55xdIH8+C4COL2y4OX1PLAxJB9yweFOf+lNpeQn2WonTkN5H/4Bf1yuu4tNN4lUV9AMTq
N6wBNcmFQN0Qh0Jvb9pk7f9KHI7TyklYOm3gv0eqg7IoUl8pcZ/B/QBCBj0O8+aZsY3T7xK+4psL
YSBIu/8xIb1zXDFJFc1GHIoioqI3nqU/2XmyWx37XXqFwCAD1LEt4EpyLOOCcNpO0iYJu5cpPbbp
77E5daz20/i9b54jNV0DB4lAXHaQC4NynlPOkINu1C4JS8vyhvl3rWTQEMQCI0GG8FBpiUdAxZ5n
rXf/uC/dX2I+10IpHgX0j6juIuQVfVcoy8MwbdiWOibCpK8cbeTJQE/v0enX6MmWPuGlPclLqq7A
u2m3Sej2YFyZzjONPMFUuzbI8TFtKe8oQiJUkfCq41+kpKQG1cTYljwJCd2b01fWnhLrJ3cqr7Ef
ADlDKFzFjwSilGWozd/H8lOrbOti2KX1vzgXlz9EWrGdJioGWEgSNsMpj7+35DUZV9xn6egJqXcL
tSY8qLK6aO5m45wQPQkZ/KSLiK+CiLIb1rpVS76CnpgDugzMj2Bc+Do8GXuiZ64Vp9DgCrTq+8jq
V63YZ2Fnd+/U+XzfMZcc5dKYdNadxGgo75wE4TtYJkfjRLWXpPFI223+f4bk16HQgDxq7SRMUxqw
6beWl77RaiickBVL8v5hAg3vt5gyQMEH2lPy09rhNOtRxs91uXEzddtqAavB3qQHybxxo5Un9iYh
k81Jb2yvgTA0nSiHsoSB+M4nZaAlP2b7Z2yFxNICZ/o1pVszXUHCyA8OMEO6Cs4YDOegagmxgGsv
IcxMTTPS1fPc1NtcgWCl4fCwGZXCB1HRoUvVP/c/4JJBZFuoEYluLUarrg0WWtMMFi00IGchuVZa
+1x9tTu8dmbqD+ma7N+SNSRbKLKhX4WRDukjEl7ZNdeZdh5pWvpma/+ISnUbNc5bP0znNDbWkgL5
LRJymmKQlSAfANRGBgw4BatahhGI86xS3x7Mh1KfX1WlOqKu7cd5/6LX0aarnZVaiPhMl/enZFYG
D0wpOLEnCrMILP64CFJctX29/+HWTEhXdAbOC6SZCeq/lByLvNui4bly5OSbUcAfAERHgR3HCFwA
0tdqWJyw3k7j0I2L7Wy7OzwX+7T5en8ht5/o2orwmYtH1LDcdIhyxObqmEN5s/JL3fUL7VOeU8gA
o1PnPqIR+em+0bWlidvmwihoGyMydDCq95hpjYEErTZura2cZrFB126ApQEDChJEYCbRyri2MlFj
ZqMJK0bZenpT+3bLfUyT5tkaLGvNkuQNkTuVCp3KOITIKaoLo7qBPgtda6sv7hokhizBjYTitbQe
bpb92DJYMSGjVLrgdamD1ff4pqYAt0OhUqB7cGxR+Zes1ApTHWNELMxHG7D6WPFaG8PH+Uu7LWny
MfNMMT0XgDPifN8rbs8ULMOJEbaiGgZ6vuvvVeYlREx6F98rIQWCmwy0r5lhb+9bWdhFVCkQNSLW
APuEXL22SiNuI7xmoUvKAzgUvE6LD9R6vm9lwSOurIg/v/DwWEkIBQdZEmqOs0nKL8w6Jh3bKvXK
KP9Ngig+F/J3JIgoPaHsJJZ7YWjUWaYbBQIbPXqnPaReEicwyzMb/9TNU9F+71XNm8wDHzGWAbXM
4m+JUT7soyAMFAs2FWNu1/YBpgcQNi5TvJJakED6tBy/TJ+A0F+Lvpe+m5gAEC8zOK1M6YyRuHBa
N0EmkUXzrhwgbTAoe9t4+fvvhkFEoZYK7A9yz+vljMAOOnkypqFmpmB2sX0SPbcq8M9rGgZLDoKu
AJIXsAlgrlm6AjurbOzemdLQdHYQITzgzkhUSIaP0Urpc+lUgU8UVXTQnaEHLq8ormNaQi8hjPTk
O+R5qaepMQ3ub9tNwIYSvQrwHFwRuwcvlL4OSAqgFl4yGhb9l2I69za49rXukBtbh1ZbwD/8uc48
pDBrQ0E3cxTCMtJPdA8hgClO9PUXI/2kOrGuZ6FiT54JKcXZ2akWhtKfR2Xe13a6s5nfpyfDbrdq
VwdN/tZka/olt5sMAKHQiQBoB0AumS2qSaOIKWlEw+pchmvENTclGCwRg++oTqAX/+GW10ssDc6U
zI7zMC4wy3BwIY4dhWPfP6QD3bvqhgJ/lz7ZlO2cZAf1m2c32VeMnHHjrDjT7SHExCe6wci68ZGN
Dz3Di9umMVKQ6wxTEU75T539Ak6y5is32pIJeBJgfkCZmuifXi82JVAocIFBD5u3un/WHv8anYbd
BP/PPwakGzNJcrMCP3ERRqbpKfWJedqEgPsxQ6H+/qlYXAqYdTERh4cUqrPXS5myqCt6Xhch78cD
j/ZWVT7lhnK4b+X2JnHEViGcB+4E4Gbp2Wzmrml7QyvCZLKOBvobJP8BVZGXYvp139BCaABLOGOi
MoEkWi642ClT4yki+DR566dgJu3fuhJEK/RY9a2vQQDJMhBERmuouKUDcGVYyt7n2HImJYNhi4UJ
r72h+pIaRzYau7xgPh2UgOEf1IfCvY6Hp5/+IHS1UC50w/tbIKfBwndAnYbmN6gJBJvx9RcFKRVA
3LNVhPXQe3EWezH/XPGDhavHsAUJ9YoHLdr7iP8BTgakV1o4mLUdG0URnDdt+mKwDjzmOSsblFpH
68B1LfNnrcy3WWUM+/srFdfmdfAsxjlxoaO9hBBDhpPn1aCMYNIBbaDRH60cmYAdOGqQOsbXURlX
jC1d4uACc/EQipIXyJ2u97XOzQaC6nOJk1IgWAHs5NnIWBr0LAoyhTO/6NJuaxZGF2ASTtlVjp0/
QDmnOWhVkezjbqKBM5b5yrDP0vajOYtzhRsDVEzSVcEx+FhONcOV7pYPRmR+Kaz8oOfRYWLRU10+
Nxngi/f3fdHXwVsLaJFocKEjfb0VJnTFxz61ytDWnsa3hO8GHdf7WO/Q+K3j3VAnXjW8WPaRaK0n
QDL0NT+yNUbChQcNbTwMHwkGP2CqJEevauBy4qisoG6PgbZZr52NBnGrledk6eqCrjv0N9AExpsi
RQ2dZhQEuVMVOju0g15zO1BXvuDSFXxpQTpAujk1ZFZhIUEIkpJfyXw2Vkx8OKd0VFA4wtwPBj2A
FjeFF108ii3vCEd5pwxn1fXQnTGUt2hD+E9j50CzpGSBEe1Jonq83DTWMc/fwZHGTxHobYs/U/VW
PoGeYR43vNtxZFwm2fYquiz33WphH7DFGg4YSlwAWkn70Ck9SHs1TOda2bSbOiEDAM7RpFmrs97M
KuOGRDca86xoGjlC+PJ6M+bC7LXSGEqk9kbh2cwB77rqAxG+6c2j+oOlrwzdcWb6NAqUVfDCgkNd
WRd/fvEp3HKeeZmgLq6Cr8p5mvmToh1p+v4vNlNkOy5qouhJS1U7KAzSCQBHXAuRgkSHeh20CLJk
LeOR5Smdj70UeTgyBDGYLB0PtYScu5LgKojnfcug3hY/D6j9t643A27Fs8eG7bKZI4OtfNcJy3QL
DCJo0HyISXqpc8y+pOlzPG670ddY70GjYVc6D1rUHBW+0qpbuC+QGaE6DLobRIgyt2jacXBPEbsM
8wo0UKaDmcie0TVQ0NLnBRYMhESu0OuRQQbMHedxsIwyrPl7PKq7FIzN1ewlzp/7H/i2KIaeuKD5
xJQTuNDkuWhVy6lDu7wKa/uTC8Br2v5xIupPAKK5P3h+5pG1cj4Xntsri9Ktn41dniVofYQO+OTq
Mqihm8zoH1IXwaCkK8YWDylonYDuBvAaQEjJgbUEEgWzwatwmvysghoze63sF7dtg6bp/Di1Xml/
aAYDNQvjXKcrtZGlZBERhSBFwvsC8Lx8R+RA3KEMg1iuYl7JR09Nk8fIGba1rbxwNn0vq9gz+uFz
MbYQdm/nlWdnyVlxqlAFB50ZQhzpwk6mNBoSwCTDUo2UbdvV5depVdSVUsKCFcFIC5A28iU8ptLp
da0kz/KasnCsW3vDnXk8FFmjrYROC66KqgiCJ2T2YohN2stWsWrXHgwW9sZbHj9BW3kXqdpeS7Wt
y2zf5kBCDH8JmsS9BJgcUI0AmOLJk5nmmrqyGign1WFBO8e3tEr3h8FYox1dOBIwAO8AUw6KdR8K
SBd3eT4nZawobR2CIOWzmm/SeNjbMfdT6/cq0mDhebyyJb0bzMicukJ1IDQntB9n45S009F0+Yrn
334sOD3UqAWCCIUCGdRoloWatnXZhKqx7ftR3xukNrbNmB2zjD2RtPnedSrZ2k6yNrp5G8nCMkhv
RagFXL8MwclxECbIkzXhVByrDCmS+4RKkJLRQHdDNVqb+LndT2EOCAQxcIvauzgbF9+uGQiQZ7bV
hIUVtMNJqZ4Amlm5xRY2E78Y4DUUJNDNkseuG9jW3LzsQo3XJwDgnp32O01PIJDcosX3vUo3+mp4
c3umXeHxqNcBlY9gT7o5eMMJpBCyDlvGzO3EM+IrPQCa95+fhd3DFL4uhg9RZUGp4nr3Bqspcy23
+rCxfyrmuTQrr8je7ttY2j2M3kAARPAv482+tuFyWqc2M/sw07VATRUEqjQ5Dm3uH6GQ8oeyGGCj
NcmhhWo1cOmuIdhcUEDA/6+tQm/IaintutAs9Oeqc4FW1A/uEHto/tSJ+TCnqUdp9tbTJLCiNBiy
pyxvVy7mhTqG+BVCBFW0epHdXP+KAiLRWdRXXQhlhMAaN3govT7ftNM3Q3/SFNWrqsGvMRNwf8tl
zTbEc9d2xTe5OBUKdWrOx7oL+z/cCRzDo0rIQNozB+ZT8gqlm2Qzojule27p22tpysKre2VdVigq
4tnEowvraqq+N8MvzndxbHij1m5wi0/tHmRa4MAJDDy69xd+e5OLPpIGNkSADIWg7vW6R5Q37Wxo
YLn8ZZoHwg+UoaPZe3Pbbu6b+qhAXidj17bItS2QgVKKDAAeJjiZdix67ozXkoPGACIYYIaeasVj
P77p/LlsY1Q0Hgr3J5qQDd+MK262tmophTYm9PXbeOhCkgwH0wUbBGTkzfeCOA+Tka4YW8gVxLpR
Cse1hP2Uk1CIMNggOSy6kFk5+eXoXD2iXuRO0PhVmz/93PPGT6eomzcU5A6950SZqkEOrymrrTHw
fjNHWcFe6g4tqrgwjR9tmbHcS8fc/lQVJWEgZqDc3MwWSc9G1pA2AEU9VXaamrNil1Rmrx7G1sr0
k6OUyXOq83KNMV7W8v04QCjFoBYIJRUUZdTrj9v2Lh2JOeHjeuqm2o377Fnf2/voqG6g4QgZCI/3
O+v0qfphxVASDuyV2vTi/XX5AyRPTht9bMxy7sLujWVbw4vPZFPQ0zj+nNV9VveefWjqgGorAett
3oOPqxPAUjCbgGEB2akZz2ifYN192uc+s6LI60lZ7Ec7Gr7aRRSHK6dIbOTNKbowKPsuLavGBc1Q
mI01lH7qPQEOxyYHaldBh6pjMb4WxuxDTvy+4YX3FS0ODB3g76iwyuRNOKeQ3tJIF6YF0X0aU+6Z
wxxv71tZeF9RoMBFhNoeQmb5fVXMrulUO+/Dujh16beI/Cb6SqS3UMZDgnFhQ3pj7Ci21RhaRqFl
vqlDWOfHodnwTVU/cFAWtCcAYdovltefSPvY1O8xANj3F7l431/+Aum1KQmf457THlH6MYn7x6bV
A9r8TihmojfdydG7U8P7zx1d42pY+oio/8Bdxcw8eJKuTylLWuIqTd2Hyuyon6oM4QsmA6Iv99e3
aAUlBVTi0SRCvfTaCjhq4pqRpg9Ns1IPOWnqg4lJ4hV44kKqjKoeAlgQQACRifbKtZmoGbKIUb0P
Mbu3Nd6dneVXPiTaX3W/eyqNFf8n4mDJB+/SnLR3iT50PUtJH/IUI7dmOlKwxo79d4NbSTCzrH9g
jTI/Y5QQI/u6Vp50K0IdSHN6H4Q96Wae4y5ATUN9wvh2hg524RzysRy2ajLzbatgDtcgUf1aUzd/
qtQZ9OpxujZCdBtgAegv8OroHgAZcMPFPyH1MdrUGcJCYckvvc4Tv+SN9lLxWHuYWxZhDlvPwWwA
rQYQ8LC5O2pgk/1530Nujjl+BdKsj1FpMO3J2Vav20M7ZTkHfFw/pOAlaZL40HVrbEk3jijMwA1R
o4OoHv5x7SFKMgGoRXqOk27mb7HTWSN4XThmHe4v5+YR+LCD8jL4nkVxSrqTdaWkMZ8aHtboQge5
XvwpBzACGvkElaq0Cu5bW9w8kNr915pY9UWsSjLHLGMETKHllpHvWrmymXOwvDcolPztdfyxMLSZ
xJQxRmalDSxp3YxR3fIQLQevJtExL4bATueVx3v5O/1jRnpEa4B+Mh28WWHimJ8x2h4dyeAmK/f+
4raBAABEwkSE+9KtlKo9Z2kyYNuyZldCwtKqmyN3tM39r7PoC/+YkUFavWtQZ8BYadiR391w5BAS
HrJPNRlX7KwsRxY2tOnMTMXEp3EwqWyjm5G1vWd1ZOXaE7fa1a2HOhLOEMqRQPdg+FC6ZJlLSUqj
kYdqViffKjsCo2nSRIPHVWvYGMCIB1FKpgDSYmtVhIUVgi4L3T1QUQC+JGf0OYOKgV3kY9grre/k
SAStZqNhavr+B1taIQhUcVNA3QLMauJnXBynREuxa1o1opi1YUZIWihU56PmNwmW1juAiRdrkzsL
PiKo8zHJCbgGgmZpUwlrwSFI5hGoEb3w6qaH3Kea/U6TCrMZYzft769wzZz0cjmNrg+ZxceQc751
7bn1OvAHeCwqxsCMnJV3eeEwY8AdDoPqCGZ2b+BTHWlKPVHHsMyLvaEOOzS3/hY+Cqe8NCEdZaMn
HHxxZAyt/KvR8qBVHqnxHkVr8jiLHvjPUj4e0wvXKJseqGyijyHNv0KUZKPRGjok08rFJG0YSi0E
czKIyFBSAoxfbgAmyAqpbdTkVDKbblUzAitG0s3BfSdYtoKGCVigRb9cOMnFWlTaRr1NG3JCU3Tc
kdT6Y5VpsfIQynWU/6wFlTFhAew0smePNJv7Dt/nVEFvinlNl80vpdpML0bL2k1SaXQbFeYmZk4D
/2vpg1Ll3MvGbN4kI9ibEzC9H5k6Wx4km0f//hbIkf///jqhkiJEOoDvvN4DJx0xPUA4OSXJjIkd
4pHE3VHLPXCtDIr8FJngiU77U9ucVWdX1rYXz69NsXMI6k72yjkRh/ziZv34McBqCe4bSJij2Hf9
YxRFzQoFnXfoQ/h9++4WmddUu2iaPIuumFr69hYwA6ioYRL4pqqWoL7UVkTRTq1i9nsKX/NzOrIV
P/7Q9pJXhDl54AzhY2h9SDdpXjasGPoYLlbkZF/NxNjzKBn25ojtTZ1SDWejy4LKib9WEb6zmXB1
x/X+YET0M2js+kPvIOhsJog3aV1dbyFwBwEIPui+gf+ylzURBu7LRgmcLieo8YLtto20fOM4lRK4
+mztBxOSB2VZa0HHlVdTp8UhGbQI26q+tf1obAHETTb33Up6QD4+JDBeGiYjAEu9IWmt7YoOfDbI
qQb3zL531OhkMEZ/Gkn7jReDs4eGqBOMeaP/+ReGkYlDzBEYhxuZvoS6etXFLjnNirVtIvZUJuWW
tc2zrU57PZ6OVb7GWb/kSaCPA50qgL4QMZAiXSXtmzExcv2UoIwLLa/j2E5r3SU5Pf7YUMycYTAF
MC70EORwEMRxKPTrkDUud1O7rXfJa/vNnb008vgv6wddEwaUa0c3BqVVobOj9SSCwUwfvbjYaD8U
6uXv1ieaevp7/BLrQR95a4SQy2ZRS9GgGI/lytG1waitNdAfPvHoZUiC/Jk+Wg+DsVV7T3sCdcdr
/9J0K8+AjOf6z1qB/8CtY4PqV6b4bUtjHFVM4Z3avvfj+TFLg4pvTPWrk6HEnXmV6+nVa6YqXp79
WUXNLV7B4NKEzjng4kCUSXXCsYogyc0jclIUBxRUmYE5fVCjzr7hxMWhqEAMPqjWvJkdrf3ZxEq9
rWO7OlaxAfC8W38qFS32LK0DyCItm4e2GT/dP1TSm/+f/cE8FEhOUM7DPXZ9LaeugpaMglqpxpw5
rIq23xC9M3eVztfqQEsXhxi9+o8pFLyuTQGpUgJOG+unWd9YaQKI5sElqB/m1QFBwQNZSxzliom0
NtA/XhvkdLIaQrG23mDHqR4ep0LdcqV+AlnSNmsqn5GTpudbxZp8gDn9pny/v7mLK0aTSuTjkCuU
1b1RHB/Qfk31k9ECcN7V7RtT1YDY83dmUaQwc7wrU7oS4C/5HNp12Gh0eNGIl0ENlhqNSpw56inV
j3R0dpEZ+8ZEntz5V/c1hr6HHujjY2yzE9AzwYwfUtt8N6H3tX78FtwL5x2PMGIQSFnLrDJR7EZl
MufayS6KbWp+jlrlVIPIJd3kw9MEeBlh6lFlz7G1bwCqLaOX2PmuRvHK07EQfCDqRI8W3wBkaTdJ
jx23uW5w7RRVT/jSuH6izTRHwDH9pm66dudICYjwO1hzMBeF9rYLws5rv4NAXM1ZRLSTEzeeqY3b
opx2DqNfuWV66DnpEQtSqPDlpPdG82TbcVAW8Xls2pe07DbKtFYYWnpiRA0A4goIhtGukDKwYbKS
olJs7dSo9etMviQGBsbz4pM7gC1/At3riIKHG4+HTv9KyjX0+dLui+oXrkHUi+AJ1/vRU8vq3RHx
2KAo22I6ai3dlDz3MK+ureGiRRgpBWWoFf3XFgqy17b0pkoc8NBoJ609Tq//Q9p3LcmNa1t+ESPo
SbySyTRFlpVKUuuFIVOi9wRovn4W6tyZU0RyEqG+/dDREdWRmwA2NrZda6y9yfTIVzuyx7tMWkTe
cQ84RBGmxPAv3se/FZbj6N2yLfTQNECHwhafAFw2/f2c958bVPkmO7m3x8Vf0IjWY0Ahfl7AkHLb
xOx9AkAK+XihitYUsT2W2DQvTEpwwZDvOyi1jRSZU8rqFGI2+F2lUe1CWhHJMbgpgu3WzTnDcEuG
oI3FJy1BD7b12egH3+6bwDHSuwbYDiw+sLG4qF3txXPY0fXYtu2fdNFOBBaonDIgP/xuQAg2r9VF
a1N0EKsXkPlKrt+10eVOlANUSrRFIAwQrH5ptmCNLAY9HHs6IeoKuuQ1G4PBuKjxIUuct9sHsCMO
viiAnJDXxRSVOM9v2Lmi9TOCrDZhxJ8W4Bn11rm3Gj9joCkd+wUP+CQrQO44U7CmADVGmtfCqYue
qUbSGqZO04GGQILa/lnFaE0nB2Ll9xRt8s6XfP1Vdr/NJNB40qUYZR2Q/58v4PyPmI0B062wzwBE
IcqkLHo4Z1OOgYfmkrdxRFWQILs/K+1PquSfksm6OMrwhpwZ3vnaZzM73d7+6/vO98FFQIImOkCz
CLZlTss64Yg1of1aWU6QmmCAro4U7TCUWOeueEYrw22JO8Z0K1IwMXXfJBWrEABZCqWHrDC6o7Ou
xos+5lPgLmAdM3Oz/j2YGILsS6P0xypzPYW2Mq50Lmhr67YfIrwzTe7aGYy6HhIlV45zmXZPC1nL
o9kz9fn2oncMAGQBFQOdirj+OPGtqbOVfGANurnDPjWPuYmOatvMvoBGsGaWrwyPGeDJDa+Z56CN
G4CwP5SKt34Zbd+OH6v56M6/0GWxaGjyRNq28EDfIjuW61d3+4XCbiRJWqCaquth0sS/zTTzwCQE
pMZgmb04nu/a8hPm2o6Z+jV2L1UVwf1LtIcMcRaV5cTFqhOs5fZThOd27QHBuGIzQ4q+x08gqNVU
nxmXiZ3Lzq/aQ59LMoQiet9/JKKhHkNvcHGAmLc9HuAvEYDOunqoGsPkTdOjPXnrFPWt6+WWdtHd
313enjV0KqAGWo/HXvu8AKRlTMEB2R2XJKSF7yaSr3pn5RQVFJ+D5C/PwgBKY/tVnd52jdIifAa9
U/lZX7IhqBM2H9Rlve9jQ3lcrTzjILzOS84GTPuTWg2SUXvWYgeoaqb9j0PH6UBi2/W7Ji0PGXHZ
OSXDD/xPIUHY/AQKim/a6BR3o1PWz02hVw8Uxe7DjJ4231yr5cLooP0Lo8PJqrgrib5sMVHKn3yb
MeU9BTIxD/nB5bnRCDirzEbxG9d+MkgCUMpG1YgHtAn37584+JV88p5TlV6Vgk23GnUDWFGhzcxD
16P+antum4EJ11MW2wM1hqxqIHYzcQVDOw/apHGWqKe/24cP+VTbUZwYYMtGWNkUPL9M7T/NzG0O
NCvTX4CiWyLDZEvuZUNRn1EHBx7XakRJofXo2MgWtHMn5MfUjhqaurvyjTRgmqzLLo2ULpbhVexY
Ajz9yNpwjjxMjQkvUzEnZd5pzAiBtXjqTJ15aUf1AwU/g69nsawyf+2CobQM7QYfNCAD4GVvtbye
mZbTkZmhMn7TzcxrZOBHO28cDAbgGdHFjdk7IpgTwK/0ZlJOZhgDPiJvukOHMo1hP4N8kGOXnMvC
G77etvf8J4WbC+heoK47mPbApK+wpqZqmNOOuRmuKOGfK0PN70vaA90wdTVfpXketNRuj7eF7tlN
POUodcCVQouRCAtjw4iNZplZYb823wBueOmM9HOckfNK6WPHwiQBqfea3ZnxKDFVO14c4lS00SJG
RMJDTBPNpCadxVwzJL1OLiMAwwPQvwNRG1S9x6xAb7uH6Ye3vk56iS3hNlDYaf6scj4U+KUIlbfa
Ezs2dYGvaIUlI17RVNDVL/0ieb53VJSP8ABxCg4xptMFLwmdTEhEoY4RFj0w0RLg0nhE6WSjXXub
iO5KlFw45wZgdrZLmSsFDd2LZYXqyMLJNHwn/THHlzRJg3aJkaqVUinxzRE3DzEl8mqILdFBLKyL
gT2bjq1rhXNySF54kQV2R/XAOT8uKGT6/fc/lSx9unM14AFhDNM1MGQEQ7NdJV6FgbZNZYcke62r
o1qcMuBZLEnl18UsqTHsyULqEiDamNwghkh7rc9dQlFEskOH6qfMRkmu0zBgpZyMuvJI+u3v79+7
fweOKCSjwSWxXRrVhk4ZTc0JR+UesM3WGNTZqWnA1KoXz4y6ETEPVSPjfrxWG+CoYkcxAcOnqd5T
uB+elr5zs9RaYies4ilIao35zEK8QGyQGM7TwTaq3Cf9LKPZvL4T73jeuBVQHQxxCRcPEB5rg3jV
DfW+WI6tlp/7IpcR0u5UCLdShFz7ogAtpTFrN6Rd+s1ICm/VgFCi5IfYbY7GEB9Aqfo0fTXQ5E7S
cIgVj6W/WZ4FrQzI9VqX8CWw6fAcVA3TEPwYPmyzo3S5otLEDdtODarsHinvdqGeTlKUISVZiesX
eCtLKPbFZOiYjbcirNP8CexZCMPtwCgf23KVGZ2dR4PLQnoVDhFGPW1hXeU8mZ3V926o8S1VWPYj
A2sh0Pva4kCTvvDRQarfJZWN/gY0fNzbXTF9vX1x9lTpHfAA8lFpFbMjc9EsMZsGN1RS4AWq4zh5
Rmuap9tSdleKHgo0tEFd0XAo6NIwJaa61tQNk/zT3LZeWlleaTxWgFqd1eqUxx0sn3vIs1+3Be+d
JpI+SKYh3wAqL65ZHzRHd9hM2wQ73HRVd1mneX62EvXeSWf13rAn9fL34gDd4uI1BNYYHpStuEIB
/SIrVvf9RVSUx6n/nqUIXjRZEmXv2D4KEiwAmY1m6brFDRmwGxAyY/TKu70UmQThxECSuNCpggTV
DHXyZUklKrFnOjkbGfKPeImuINJn9NKbyqi6IRBmvPg3e6aPxnoCvJMly6pd+6B8Lh54RxilwtMu
1lLqqrCqmSpuSJp/4tqDJ02TQ7kEfj17k/V3M7wINuCEYRwT/qepotAsmI/M7bFppe2GVYHhdLOJ
ex8Ep5bESF17XiBLQvEewBKo7mLEaatnbLTp3PeDE9bKazOr/uI2frlIliITIihzW4CpUs1GJ8z1
1BuY6rXa/f9aiKjIBq3dGBB9YV0mvt4+YETtAODZ27q8sxK4WogAObA65i0F745oCN31JVXDJUvO
gFIMs67wO7M/3Bazo9KIomBqkMBVgZHKr9QHY9Pr02RlmMcP7Sw7kKR5bJOoMAGWZH5dS0A+D7Ok
G3PHuhnwWYEugTeRZ3K3Apd6rVZYbDVsnZNtfXb8xug9IsvQ7O0eeFAw3QivEf34/Cs+LKtWk5ku
1aqG8J3Z2c3KQ6HUzjGdZbWePUFoe3F5MAPIjKtnPlFUddSxf+h2/97bnV+n5In1k8Ty7IpBSRXd
LzC8V3lXFDxtwEhDjIEx1dS5T/NP1Hr9e1XAu/Oez4IuiN592hZqa5JBDatu9Jb+WDMWsPaN1V/B
DierTvNHbBtKgHSdU/MClIIzm/EFfzwgBEUu6qBqmDyM8f3YNYfOtpGsu6OSUHPnTcD0DKqD3Owg
nyJoAsgOVzV3RjVU7J9m/Ac40bd3Tfb7wms9aHphphN+f10e3ObHv/t9+Fk8IQS3/d1L+bBRxqzl
pd0x0JO63QCjCdSJgvTn24vYUy/kt0CNB6xy1DcE29xZVdq3uaaGRfNWGp0PjDEws0n8mt0j/yBE
sM2xpSlo59GxEpYBOpg9Qo8TK/1hqN8xHyBxBfbMzMcVCTZaH5KkYKOqhiMbTob+o56pV9jFwZLR
u+4ZUJhocCLxOXyACG8V2VjQK8pwdCGw6hsvHr7M6wvmZw37WMlyF7uqBiuDVwHJXUA4bEXFY4LA
dSCw1RyVaQWSvKyZYW/XLHREg8uET+qKbd+mNWkrQnw1xEThD300X1SQKRi5VybF8bbG7UqChcbb
g+Yk2IDtWlLFWp0Uhc/QNo6V6VkdwlHgG8kmUPdOh1tnlOOBwY/C1FaMW7ApreD5hBYlHn0YtUBB
jlhjDniFUhSrJb703j1CNRy9n4itAd0rWLU2K9LGQAohdGJw4aFSjf8naGR0FzudNu8NvXht4Bqi
v0B4tKscbUSWk/EKf3dfJ3OYFdbi5bV7HK07m1BvzBJPw4jU2CTRrJaHWEZ9vrevwKIFOA3AweEz
CgYj1hOS9Vqhhcs4eib90rhPpICo5dTbh6Z8vq0sMmmCsqx2a2N0qEKHaZV6vdkGQ6JOIC/13OS4
KkvQjUYj8Vb3jBVSMqBS4JkZtLJtFUeti7LXQFAUtvHJBLScO7GTTt7yvvSZOf/8+/Whmx0BNfQB
PUTCxVa7vGAY7FBDYKCgXZmEFDkYN1kOeeehB9OzslJiHneXB5pHgBRi9AFx5nZ5dp4Y2txAUXU0
ButAhGA1GD6qM7LOcDJlXRN71wItu7CQeIjhzQrn59r5ilLhoIUt+CDsOz2+t3IJGNdOmRjuxAcZ
wk2v1qwhVoE6FWgLPPR74fqZ/uh+njTtsJggQ6rPqIex7Ncow7zY20vu+8GfsTBWKr7QeFGpPmDK
jafxVoAHNMmvyVZ8kJXA3ZSYzb2dBBIFOE3hsvPAcHtuWsoMuiSQZQNAPS6sL3XX+uNQSbR/X4yF
5CDAkjn04VYMniDgoWgURb/m2aCY1iu8qZRhiu49AVAGVCrR1YyEIN/XD54N8pCdgjqMFk5J54P+
MVEWr3ef1lkSE+48mybOBaypSMYbiHS3cmq7HRSTxwJzWazejHLdWW8GGVHCzmq4meDJImSMTDFr
s5raMjf1rIYureYgMcwhMFbNY8l8SNxWkVjEnQNCbIPkIsCwOKmloO3N1FhGOsGXMvNPuXO/Di9S
lqh9ERwqA0YQZQbh0sYImGhM8UIDkISA9tq+r5eBgfRnkJyPTJCwltkdirbDYkO7/QO83jZ9XiyJ
k74rApUYjpLKB3qFBxPzUJqe8bUsa+25yx3eL6+WcTbt6hnQrThKKi6IqGeVkilZOqVaaGgxiB4X
Yl5QNf16+6nYVTOE6agYwAwAZmqrzBPmW6xCa7WwNKfx0MZW4SumFZ/HNR1+ZwSttbfl7dlV7m0C
shogQtfzB+tAJquhtRaqa0cv4LlbD6bV5T5SPSpyRUoaOFllgbu1g6KzHGMVmt4Cu2ySdUDtrZzn
m1VkxkAZI6r8SDL4PEoOl6PJvUS/H0j8hdUHW6EvkiVz50WITRE6uGjrQNDlAuF8u8c6hg8XwH9q
4XrsMbV8NxrntPROxWe4jKNEM3ceD2DR844ynu2DTd/KwvQaYc4EWej88qz2HC9wMMDu67Tt0TRf
b69sx4/iHQXoXgTUPgYvhYW1GCOe1QFn2VRhVYeKi5Zc+/tK24NrfKGuxEbtS0NxC9ZdR28g//sH
+66hZN2lPZbW4wWuAoA/Dr75u+sPmgxEb0818Ej9P0mChR/HHMa/giQGsmLnZ1t9n6zJt2vJWe1Z
kQ9iRKe3nEgGTFo4TYP7FVhNvpr+AM337SPinyrq3kcZgtVNZmDPglIR+uC5p6Y9USd4GFef/p5K
yWr2NA8uJ8D4ANaJSyUcz0rcjhXNDFfCaPWDO6x1YDpZf4GLSv26apNHUGzJXsmr5aFHEt4memfR
S4MysqDuAzBBnRw9EKG+rp4eJ5cpYd9GepwJuTCz9bL191SkX27v6dW5Ic3EzTJ8DLTMoUl/q4hq
n5msZ7oSKlXzqHSXXK1eiDXIPNArs8HFoBeWd47wgFMMGQCHoxAzVsKy6g4a+Wz/Bq9OhzkpjN4l
R5p1l7mWJFN3VoanAIVcDCxhrEaM1+tixVCDqaZRgRYkTpPHVo9MEpWUCRGenAXGn3WFnkaZekmz
ABwChvvtr09osw5h62IQ/hqVBRGpPYA/7s+EGywjXrh6nnmg/GGvBNVTOoKgblrSyL6rj/1fvxn4
dTSV4DYh5cyn9bY6xrISP+/gJKb6ATl9z/pKnH/K+ZjMd2PzJwEDuMv+Xq153p5zOqHQjATUVmRn
my2o6dYUfMXofiY9EIcdf2YSM3FlW/nCkFficyX4cFWwrVOSohQ02mkEH9tX1AI9H4OnVXcL+3Nb
B67s0VaQGEaptWsrAwjhIgCvIPj9WmVRbJ8weOirsg6va41GJoiDACHxhDVdPbqxYgDJ0qqiDNem
QwWvTLzsr18L/PBHIcLxsMFEgmSFECUFThWBBGU4VtVfX05IwTQsd2vda2TceLFyxnKzilb3BwDc
/Lq8q1PJyVx3VfClfBAiLGVkaYF0oVFFToKGqWoKWOUc+rb4trjsnuSAsZ7i3tOpGaQLuhCNHiOG
bRehT9Gf+xbDSLL0xd4B2jz+NTk4D8b9tqqfpmMzszrLIpJGreWgTHXqZCPtEhkiK5G5LmaeamkW
zeR7rxKf3+GOyvLUMinCe28WKWmGHivp7VdraD0wcFG9925fLZkQwYJP9bC0GRcCjqUMZDPaMh6s
LJHEce8obBvfhVPAoFUCPT64XMgNbk9l0LOsAS95FQ2s9Ao3PS9x4hUmYI19lxb3Km2DBmAUQAaI
tOYr4FyNsj+yoUK/duEX5RuU56wO5kXPWm/tp8PtTbg2ZIjPUXbGFyJ/bojnSdR0atHH1UStOaB1
2FGKI9Xsys9A7xksBs1Ot+VdvzdbecLJgpUl0QonbSLwoh7MdQDcx/9SgnCsRUnTdZyKJpqLxLft
t0wWL1x7a9slCM8yU+MltSwsAfVMRnuvzyFHedPs576xD0iLBvYseUhluya80gAJRUjZlk1kNNZB
s+6Zo0p2becybPSA//1DWEKmpm9onDcR1U7zSsLVurMKGdT1rhAH4SMQf5F7coSjWawsTcq5bYD4
iEgEhdtvrIUNiev+7e+1jL//CNFx4VBV366myNQGA65dE1UpYD4xM5+ZD5gOkzVD7VwelIPg3CAT
BNIxcW5ZG9DHrWB0OKrAN+b47rdpwKylDEx+TwqcDMAccPY+Vwzxh7EkNINXExVKULXqM6CZ/wAN
DT3rsmaUHTXDyWBsDug/qGGIg7L1hEFkZtdNRNa6CWM71Y8kG77cPpsdJeDlTg05BDhHaHzZng1I
VtzWrMwmytVkuMzgXP+pzFPujUjfyUz83tZ9lCUo3OQWOlLDkJWtr2rXXyzrnxlvslnLICmv2+IQ
NCJjy9Mw8AqvsDhHtiBzwmzcUEc5lvAI/LWgp7bvfcMoD0wFZWqXPJapfRnGp9sbumOPNqKFDUVS
qeLIELhVqIp70H39UMIVTZtgLH+TvPccpYxotsiqXbubC1xmDKrDWQT9w/YgtSIetKJvmmjwZve5
VL00PTvscntxu9ryXyFilAqACGCJMNxkFRjBcftKc5AI1w6TVbb2VB+pEqT1MRqM/L6wiegTBZcJ
XaCVY2reGU0zH5aym73bq7n25nkKDeAhfDQENLD87x+srO72VmHGSQvvCXVBpQpnhz4gE/Yrw1ir
R0xdEn3v7h6GQaCP4IQDQtBWntFQswbkfxO5WVMHxbI2gVL27rFRUxlo2d4GAt+QF2E4rpdoC4eC
WnZvFG1Euvg06APGXmOLokfm9g7urQhtRTAeaEHFjISodFSr8AVNGw3u02KD8ROR0FCx4LaUncUg
ecBbv9AnBfsunNOYlS5IfsY2MtUTcJwh4V/4XUiMwCUEIjwgXcSnMB1zpUx71kVF1j65TRk26fpm
6umbVRt//bQD7gJDNIgMAHqC6u1WCWhZFbVGsirK8x9K8xVRgek8396v61PZihB8XM7rRlmTVxGK
fTPLPAxZaPXrbRnXZg4yMO+ARC0aTaEC22WsKWgqehsyStZdYhsA6a/ddO8mL0Z5UoFPo0o0jW/L
1m/fyhO2DajCKJvpkEeQr1DvF7+oXyf3osooG/f2Dt4QWPGQU0cqhv/9o00o8A8y+FXUgsmmTuyw
zO5NgDPc3r1rKXCHAHyHfBiQYCBoK8XNm8RW6rmK5tkM5uWFmfVBmky6PiIIcQ0Usw14RfAitkK6
DsazsxHcT93qN7PjmRNmDdifLJ19DFs2p6EpJeu6foS2IgW7PS766FCGSD+3FF+bvjjo0oNCTLK0
/e7+AWkUqVKke9COsF0aGosye1Z1yJnMoMKEFAHSgLSHdmc16DzgiKbvMBUibPnS4hEqbKeK9Lb0
nVhDVFYhaaB+kh7VtYWDlf4gSbCjy1qp7WhBEqFfs/meTDKuvmsB6MgCmwCcA9Tj0Iq53TDdVTQk
lJY47KpzXQzHJZO1511vFh9H4s2f8L3Q/Ck8bsC1N7R2aEio0D4olC9JtWK4u77j6Oy3L881mg3v
xULzErBbMJCE8G+7mGXVWgA6djHaKH7X44GoX1DwAGZ/7OmLp6z6mSl3GHZW3OVni0xCO0ZJfzHG
LLBkAzTXeoh8FuCd0bbFW9PFSb02J3Q12Aq4s8WdotZhZbBOKBP0RK3OklXzDdxaQADLcZwsFIjR
akkEm5H2OXpfizFGLWQ8te7bmOaBMTbnWdHv5qp8smsVmfzBY+VPgBa/NnoumTzbWSw2ndcoCJpU
r5ANJ0CtDYhylLA12EE3oix5rRNZrunaziNAxIA43CO8+agCbs92boAfPI3IsHZmfCT27ME6Jgs5
Lul3avy4vaU7C4KiohDC+wdshIxbWa7Vd0bLkiwCZuPP0vlea89FbX25LWTn5sGA4KnEG4lRThHk
sBuqseisIomyuaOHFWBnwDwxZX0qO9sGPF+8x6hiQjVEW6+XtFsXJKfRbXcPVJYHY3jIzWetYiBd
/Xl7Qdx72Oohol5UuEGppmHq0RC8C70C1n8aK0jUuexQpcMFyenYGI5gCPbL9k9nS5L716cEeRiq
56eEGyYSotAULvOakgwcl8vZTNfIapWQAEjj9rLEHeTZaaQnMLXNwbnwn1tlyMx5dbKCIsmZVSzs
BqVDCamqj2qjwHcGbqifYzf+8kph9A6JF0wYoO8H/xYpW6s8KU1EoXk01HeK9spLSuOf2+sS9Q8i
MAvL2Us5QuNVYXGIM6fWi6yIUgfjOc2cfEqsSjamfb15FoINYA1B0XUUMPkZfvCassnNQTs4FlGM
FjYXvRWxowcLm341QCzMQZF6e02iSvA1oaEI8GFolnKwLEEcWEdVCzhukTMgRQsk+RyzLf/cliF6
T+8yQBpIkFPi7IGCPjjUzfKezEUE5nB/adGS0/yw5ydgGXgz/Vz1Huu//71ETPbiLYHbieBNyGSu
lZ5VrVuUQNHXfvU0W59AnTs9ujDsh27o80sa28tp7qbhVHSDDJFLvNZ8vXhVgOiE9AUQQ4T1qjNA
ans1LyOTAL8iH91zS61vozsd6DSfjPVO6vTs7TB6BG2+xxj0dYQHbe5HMwNhShm5KwhbMPFr+PE0
Hk21c7xSKXLfKo0mqHo1BsMUGyT3/cqLwIIRh6M3GWYMuTyxe1ahCnVnq6yjlbpwVrOuP1layXwT
dDEHZ5jakzq2XVDoLT1rLWC+vWTOyaWeZ2p4tV0vAdio2UszxmWYVX3zUoJATZJM2rm8mM8HKRpc
XN4TJthallggvjG0MgLTTRGUitl/Ly2ll+QlrnCb3reCE0oCwAS9lOIkEmDEalfrXLAWvzbtn/wR
/Y7Nyf4MIMb4vtD9FpwBb4Zyvq3uOzaDt9Wj6RHuDK6YcImJAeq8VcPxt9qfnr2lD7pyV33KX29L
2VHrjRTBLTWp01So95RRUYcJnKMCjOrOZ+BhdVbpqTKYH1t4G/+zkf9dk3CFLWN0kjY3ymisrNmf
9D4Bdo2lBnFprEEyjMnh9up2DCF6RQD/gasL0BfRuWBJUXD8nzJaGqA14r2/q0zJ87t3TFgWkJ44
bgp+bWtrrbKgA25QGTW0BXmqmpN7BEXpXa2VzlOjl6vX9jJPc+/Q0KQCYwi3mmPfb2Uig5SNRQV9
pPHTEoBR1tPWX2n3J3+7vX07Fgj4+sj7IGIxkb8S5Cxu2qlOjzB8YAqGSsE49gIyv+G+jesuWCbF
uiDdmj4sjfITXbOy0tiudI4Ey2NmIIwIyqIUmE4HLE4VdXNxTMsJePTdP06H/uw+YEr/aR3S73Uh
0Zg9DYVzjfwjQaoMIyDbrZ3MqUMfq43MQ1x4vPY5p89x/8kNbu/snmLihUYtBs48YDb53z84BHVm
jc4EBruoHO8GgNEYyX0rK/nvaSZGJ98LuZg4FHHeJsOi06JyGZnnnNG8AMoCp/cmGT3l+6jKR4+X
32rQRqMVjMcl6J7eLgZkPuZEqraOlvYpAwlgnag+ILjz4dlQPbUG3l5zrCh6Cr738egp7WNDDrFC
gt5OvAl8lmlsoMl6dDAYnT0O0zctPYPj9a5dZZHx3q5//FC+Yx92nbb4fJYPdWQARBcFa3CjH9ei
kpzttQohmAHuE6e3RP5PHMZXabdMS4E+MZ29Fi8GYu5VK8+AJpc9S9fLQXKeg1iixxVoJ6IZGDuK
bsZWraO5ajwNmE2K9rOjuaeujc8xQawJ/URj+qoVn1xVQZxfoDt19Ri1jqny+7ZC77gL4E1Bgyse
SWSIr4LFesIw2GLH6Mfpj7QO4oeSnMb1d1bdwUE4puN0rlYdmNmgmJt/t1b23Bm9v9h/pux4+0uu
WhhwbTdfIlit1e5aRQd5UmQ7B3MJ0PH0SAN2ZMfykj65d+xivDTMK5g3lMe2eVgLD/MXt7/hqsAm
foPwrLYG+kGATY0U8+HbFKR+EXj02/ggu3rvTTLbq7ddq2Ajs35UlGoksJEBDbQji8aLGWifybG5
w1t3Vzxnd2vIwvHsBE9Ajz0qJ6AGn3C3Tsnjn3P1qfcwFnVmp+ZQB0AbPjoSc3r9UuH7EO/gLvD4
zRbsXDf3eQcg1DrqiqI/FsaK++86va+VlJ5UKzeCIbXjoK5H2RHs3EJI5jkSHTGDI4Zcxlrmtp7n
dVSsije2p476fekN4+X2Se+JAXoTmur53BcSnluTUilwC9S5qyPVKktEPmCNMJv7HqRZmSwds7eX
NqIP0GIhYAWZ4FYUgS13SQvrNfcA67PQLEpZZMQhkNTQj9P9YxUyA8M/XtQu7j1xrFzMKojTEKtb
LmihSuuoBD+b2h2V6c3BwvLvMYbYYw0D5SVQYpPI0s6TZOT7amaB36APssWMDYYh4xFdsXXUr79I
eho0JLCTf8puBJuQ1zXPdP7VsGNCJRGFVK5gPWLwtBV5A7nEtY/ORA7V8NSkF+2OQI9Alr1S4D8u
3xtwg9zWpD1rDkIclCR5JQ9p4u3x5nqz1mzpcVWUPvfTos5RiEfOSBsaWY1tT5NQnuUwKHCtwOa+
FZWay4SBSbOOMgswvyRNlRMFSo7nxNN6bMiYB7ntUMAR1p3kury7jKJKfRBNhJziVHVriT72Okps
yzcK85XY38fpqJH8yMzxoo2gVTSDFTibn8hyQHw5zXeZ/nXuy/vY7k/L+IRE/Vl/sjtEmbcP4Gok
l6vcx28Tjt4xM8MB7giOntzpzmHQzkmKMRWO5XVMlicSzIhZ8HwRyWvxXjS73hQ+2QYYChC6CIIn
e+xIV2NTqhckUi6PwECPv9iN/9Z7mo/Mijf6ZaB7rff1H7Cd+MUBYyZ+62fH5Mj/uzjAnwpiiRvD
leDqo5A7QjadN0VbgmUb+9EmSjHBgNYnmjV+szyu1bEp61PqdTnx+lUGE3d9AzApyA8BnapI+YnV
cnC5zDoFeluUl6vlOX0SxkRNPCXtzrdP+tpofxSElP1W//PeGHSzGNHWx9wwLpyvCeC8etP1e1Wy
iebVJnJJvE2ZA9xiAG4rCRRFE7IoaNQgNP2J7BL1WVmlkkd2R3G3UgT9GahN09Fm6OxyCJzA0dfb
N9J1PiI6f2lWL7VAi0ZBbqAEoFUYvNYyJbm53aND1ptju2Oy6/0LP3jWljmtysx31CGvSNT22r2q
v94+tGujhUVi9hj2ykAGQXxps84d6lidmmh6dsa7zm8tb039+FuRSuzAddy0FcTP9MNaXL2rcwf9
+NFIMBZ/UNoTs4/WZ7WXXPtdOe/3nWe4saKtnKUwzC6nKvZstHCbvmr5JzJQP+vvXADh3t68XY3/
IIuf34c1pfHYuW0CWSPQgYxg0VI/6QJpMuTaZmDrPojhn/FBTE57xYzdGc1djp/YHkan0f+UBNMh
GYNZP95ek2z/hGjOTdy+qhatiezsj5vmSEy+lMj/KbYU6Ea2LOFpXmhR1W2po62LNpjmqu9zZ+49
XZ89Hd3OrD7Gi/a4GIlkMki2QP5ZH3ZzmMCXVdpYYL+a92VsnkHEfrCmM3IUnmNIOr/31wij6zg8
xy7C1w7anKB/2oKw+U+c/bb00bMqD8qoVZnvPM3aJFHJ/dX9V6BwfPWKto+lw6Zq1s889ga384dL
bD7aL7fVZN86Al71/65MOD2bwbVKAVwX5VlEv1iK+3kZgyn/vvTstE5nAr+dFPSCOB0jUhIdfR9D
2b6i/Eb8V7hwhsDnLTXE4G2E1vXay9qh8BSrQCa/R9ull9jLN0dbUKxAD6YT5AUBmKXRZV9j284P
dpXXd+6oAOJTAZK3ZFv403P1ZTaQFxElIYtgCne1SghT4gnddtVDFna+4njKa/FEP+mVtz79G1l8
ZptTSqEhQTB1llENJFvwPKTuKTO/GY1nxLNvfxomf1T/0V34OO3pX8kkSOMhO8XHI7e3h5R4RQYL
tmg8LqoVxOQb6z7p4IA2XpTpNVnf5k7yQvFViDsKlDc0VyN1iPEx4RluNW2IWQUju7b1U0rI/agt
we1V7d1S1L/Q28FzzlfYEZNaAsCwdqHLznmEGZiqMKWTP6lPVVx66fi9M/+uBMuBA8Dti8iWN1oj
tyfcHkJz1xlGB+Snyegb429teI1XyRXlr8+HjbuSIVySlqbzVDfK/AKuOIATFD5ws30Wf7m9d4LB
+Y8UQEajK4b3aYhEtbXSFmXcp8tLPK7qpxSZkwPSy/m5a7UqUPpMf7DjZZI4RoLX8j9CUfQFuBsw
BC3h4e3ISCkSp/NL2ps2x+VXKvDFpt2yHNfM7H8BAsj8iv7d9jilSjxcbi9ZzEO9i0cDGCQDvgoR
n3DJO2VdlUrBzk55++CuZ8WILPQ+N+zCMGY66fkLtc5k+jvP5n+kIgkKSC04NmIS3bb6es2nfHkx
6YuplAFNDwr9Ptl3U/r59gL594uaAxGgYQM2CLiahO3NCnRApSSdXxyClIsb98e4KWwPRS3VN2JT
FiLunSYidAyroYUckJvCm+VUxTLV6BN7WRJjeCHDNGeelfc2O5J0WUvUvF3wAy7JAiSe2G6S9V9s
LJxsntPC+L9tCRbGLNdCq5m+vqxtj7bF7OBW5DyP1VupzP8YBpPR215dGfDAoAADaANA4iDLJWwv
8g9dxbr/Q9qV7daNK9svEqB5eNWwZ9ux5SHOi2DHjkRK1Cxq+Pq7lD6nszets4XuiwaSAEa7VByK
xeKqtXj3kCDXGQ3IZOABuObvUvIzX1N++zKVsy28cuP6YKBQKJa3FG2qs0ayuweT9Ju8VEH0CBwm
j/equjKKX3cFTM2cwAjRaCgH9vPyaCjSnluNVnO8ZnWB2d9guW71aNh00UdmlW7clW6XkMfOlFZy
HiF82+BcVhFOcRzNQ4pn9UvDFoPSctrbUEsvY28g73ZyIAlgQdCPfuWRsV3VVVkYVDAqAAGKowK9
MqZ2aTDDRX0qciI/1EBnQkcqSsp7daC4xvOVM37ZEh60gH4D7kR0zU5IXacFlR9U8lKqQNptaYyS
hbQGgFsYQjTiQMcDIiJz6UoYwlghw5BMjvyQ1tZtqbYBsqQTWlorq3ZbSk/lQN8LtvLIu+TcuVH1
chiVODFIBwzCQ9wQr0n2cvyB/T9q7/8wmoESBvAqnLfwD0BC4aylSBS7aoRvyYcMiU+VPptq5Y3a
yqnwJYr9bp2cqUpm0gGcTJfelG3c9EraKA9lkryqo45mJp/pyq2e8BPgDF1iBtf9EouqWPeokc+4
RVSR5zxCcCzmSixrg64/YDduJui7oTNwa2eOl6uZS6HKMtigH+/KsJJTiGP9XDH/dfpQkQDuCqM6
Q9jUeU2dXaR4HUmFYU72Q9t0EPC5zYt0m9d4N2dBIYcO+VUOr3S6z7eVtqMkDUzzh4Q2h5VRmKPK
xVmFShrKF7+Jb+Y6vrAXnTHX8igzo4dMqpMZISMde+SSGAtlDTf3NW4DPQ/cH56WcVShKeTSYWKP
mZKZahIyWXe1kyPdVQ2OpdKL0qeVsZ2/WvAKT/PILwC0QHuciBHocTVh1tiRUGsy4xDH1fe+J8pt
Oubqxsgl9uJkKrhjZIh6NZk87SvFvGvSvjmkeXvUTEldSbi+jLKBAUZ7MApE6I9CSe3SdaPUiFUq
+B5u3zX8sc/7ILW0zYrXX7YQrEBvZX7XmqElotcp+nqU5LfXsc9+WXfcfx929Bfx+tcCKrmlZ7tZ
YPkOdYdvq8SNX8+v39YR1oHPQuuCCO8vVSWC5jwn4WCnbjc9WixMuvvWJkBj/SrKOlDxGDyuaQQJ
15sZXY02S6Bo0HqL9y5x/coqZHYBpCVhWsWBMYKZz8j9lXGdo/fFahJszN9wtlPhFd5Aknn2viO1
Uj3qOwEpXP6rdMsna6W+sjyOZx4Ja0UiWa5yuSVhF/R9QCXP9Ds/9pTOt6i/BvlYGz5hT+qGhLbo
DsakgbqR9kESZyW7EDke/jNDoFAE8ADP8L9fxs9GT4sc1sU91gVKvPv0GN87AT8AEMAD2a9v+p30
CM6ANVDFl1gzT5mGpA3PNhBE/q35fmaUFK1lpir8ojiJPTBG+YmV4Txu7YeGpD+YulYW+xLNBYPC
rGVZgvpVjDUS57HLnPhA1ffa/G6WfGV9LIUS5Gkz7xA2Olj8LxdjQ+osVY2BhETR8RhnQmkkQ8bo
9ba8RtG2ZkpY91aSqSA2gqkxC0cJghhO5OK2sbZAFrcXrg5oyUCF70v+abI4HSY1wvaSP+NC2ZpJ
e98w7YYMhywr99pbr1Z7KZNuU2uNxVcEUf61OM9sCzlUFmk1up8cEuqWN2Uesf1yA5aqOnqvpJtK
da10H3OI+7q41lyPKgsLBqzYIPTFXXRumRXmMa4NYioc20K2in1ajQ+OPjhuhnYGrWvpyhgvzCSg
eTOlLy5qwKQKxrKixaMZwUzWEO72cFt8kACi3XJbW/FqYd/Nr/IQE7VA64fT6HJ15r2d4UMwl8qd
0YWVHhAN5dqA/UMOlXne5uog0PHIWdBgIORumQGO5xy0iCEy8p3kPKXZLbWVlSrTl6x+NoL+eoQR
iAoAJn/pDF796qSrMxqCgXuiJ9LWvqQ8UGUL1Ut3KFtfk1aSYLEy+5dfZyaFMJJqiYp7Okj4i18A
4CeF+z337ddP9UOxPNNVHdfcNWttZmIt+j9GUThAwwH6s8SGKCWfkCImjIaT5rFfxS37oQf9dtqb
XpnuGffsFRjF8rj+sSesxoYaFfDTsMe7g/NSZveJDJYkT68Azt6uYcDWjAmTmNej1FKtBJtp4kDT
FLe/2PaswbekkDn7frBxtViTTfp6tfi9cv54KEwjN2raZRQexlEP6MBjJbtD6pda72XaEKTRZ9xv
atRqjH7ldFidS+FAz8xMk4cRa1b5WXR0zxV7Jz1V8RjS9sShrsYhp2nzxHPobdesMQ3MYykkStgw
f9yeo8PZqaujrVhm4PsPR13Kg6zkE/KkKg+uR86lDAkXNgRPY9aixyvlpZmalWPBaU7D/IQY4arW
Niv2RHWbJKglt5+Oa69Ci2vozKAQ1RigCGDHx3Sa3rSjiQthXBctJePLx3XPRCDKXzvxzJBwHFUR
NBxVBYbI8/irDK2j/cneQA3VB9mdwtyfmasdXk9q4U6Dlz8onvJ0/QOWl8/ZB4hbU9YHOrZYPsXo
xg+Q3NVu+o286f3qsd1ae3/F3LwPviyYM3Pi5gQ+c+IDzA0+FJ9/qJ/f9Lsy0BJv2J6cbz79NFYs
rs2ksDHLpDUY+IdpWEc3XAc0PuxRalBmDE3yUDxSugb8XDrmoUU5E7BCaQPvWpdrVVJ4gQ4QzGhf
3g6AFOW/sh91sbk+jsvD+MeIsOkrLaZjXDQ0jCoVotmT+Z6oteKRcVgTwlpKmGboiDVXDQH2F6uU
eUrzBjJtNGwNiqaMw7iJ9tqpa54M8xDTn1W9Gx+hvweyedm77uT/2Bx/TAteWo0KYgeImYb2cBdl
n4151FqvgRBzFbujfGxUv65+mo/dG+08vXmO9cSNfmYgvm+qe8N50e0NBZDp+kctT++fbxIiHmN9
Bf5gDEdMpcg3qrTbMIhu+eDrDKWpD65bWx0CIe1BjZiRwipwmDXJpv5NDZBxN3PeY4N/a1u8iQ8H
M/PK8jD8Sqiy7+3doGxoCuFVoIqJp044aO81bd9la3if5Z31ZyTmn5/FfpASgpllnh2ZHdWD6Q1s
z13nKf4mr7FKzEHha9D425LIt2bg3c8wi3kQjFpxx7EmfqPna0z1/yMU/jEjBP1CdxK77OGQ4zyp
VpCeeO2mmst8+4Ueks/rMyvqMv8V+cFhO9fhgTEQmYCkpJPauOU4YlggO7dga94W/HGWsBrVTeU8
ZXtaP/WNdyw/7OY4dptM2uOFXnm9/h3LK+zPd4hnq+mkQyfrCCW5uSsmzwBsfqtPN5k5YrffMfMW
EIC2bFzV8AcodAxFMz+HgOD3lDb3UrTrpDeTufrDymctlLbQLPL38Ij3CsqnUssAmgg5T14le5M3
uzGBCvsdLmtNVtzrXeVBzeNQl7vU+anSV8Zdojyg4D9qNMg7Hf0cu3Lc5JWfGWSfqTcxK/ypto5a
72b2CCHNtWeV5VB59s3CYd6jSzjN8a4R6k/FjyxM76sbth2C/lF/Se7TUFp7B1w8Bc7sCWd3NisG
QeqchlUUT5uxgVynXkFyD009q3KoS7sd0R+KPg7OAWgfXO72jEF2Q7GwOXINkO8CZIcs3sv8QXP8
Ut61yYTC+aM2bczWm2zuRuxxhHDM6OrMa5DsW63L4pWlu5gWnn+TEItL9KVKZVthvCGs20yvuoTP
osQvpGmjtT/TzHZL/gNvGJvri3Nxos8NC1G519RJr1rsmSQ+FnmogZdZI3dWBSWAu4Js8DoZoRHX
L60ThL6v2166b5+bFqJu2VeaRSeYLmUJ4rNoqo5PrFTc5LutrnWhLcXdM1u/x/8swptl7dAW/4V1
obi6TNxhbcssnabnFoSQq+tUafDYREOmjrtsVPesanZToXqylawgyxavaACbg+IaBAUQwBNsxcQc
S1WGN00e4FQMpDfLK7elN9zwm3ElS1hemmfGhFAwTVZbV7yHMRnyuV7f+dwqj2UQgZE17XbS9H00
13SRF2sJ5x4K8UAy8XjdaIiZKmfuWHpGu6tVr3507iBUUcTERSXD7jy0LVjSM8hSr6/MpWh0bl1M
7Ycms9QG0S+q7GIboybkO4OOc6tHen/d1OJRfW5r/pazlZmUeZ0X4FoJ4+JoTh6TbxS5Bp/wjd25
0nDiPfHi+q7Y2GupyGIYPJtXIQwqgzVM6QjDibUbtF8VShiON7ggfNkS68N6vO7n0iF47qYQ4FLJ
MeoSN9+Q5Le1nAcUICv0L0YclaJ4QjbsX7e37N3MEoeX+vkR+HJYOUhqpLgdEeT3xqwXjGYIr+y3
rPXtUKtXa7HzjhPzOoCB/jYnrNdYS8ERZ8M9B+3lZRDfKA+WB/kx5BPQK0cVeu1uthjQUEHEEyH4
TVFLv/SvrvOO1ZENg4nkuFpPJncyUES4PopLDyDKzID3XzPC8aCSHGhAgnOZZneJhq7ojVXdoZkd
G9TVZ9XdT7DmAAVv5m4xJq6mepa5VhZajKxn3yCcE0PpoHuB4ht6aIZvtaOiuPJnkXtl81J/aN9K
30xvM+XRLg+NlOPpfa3GKLbj/s5v/wwCesUuxzpOOJGyTsHhLOOR9RA/8dw17KcuBVpoW0GSJN21
6UPan+z74iUtt450IBnaAEfqcZVumQVGPPUbqV57+4Gycfv/miMIq19+Xo7OPxRf8HlM3mbo+ulu
k3bbte9TusmhsmBvpuheSk+tzPcyhGroxF27WmNAXdzff0/SF6rJKRp03qsmymdbJ/EZ9FruwzVx
jsVzDyIt0B3HipyV1i89zVS1q+RYJaFzTClePNQx0MkHs055+4PWnduVil/bgcFfV4Z4jhbi9j43
LGyDqU9B+tqPJIzS5y75xR5vAYo/yK0bjx8Sdbv3++sGl5Y86G3A0YPniJlG7dLRsh0TKKo3iBsG
RYvWncyemhgdSnQt714KI+eGBMdINrWyZld4axx6tyS9Z9jP111ZWhjnFoTdG/HKsNoGrqRG6anQ
7J76U5rd9fS9yjcGX5MeXjQHVDQI21CxgtbA5cgxheiSMc9Uq1ReVeZ+lGYua0YQBBnUAyGq4mu0
3lz3UezV/h0h5j54GAarDV6rLq1SRbJKaGjCqt/+lEKwxxqR/40Rl+8qP/3QAk/l3u6fosBFs2Iz
VDqUkzxVMNuhNu/Wd/EP7UHeTD/kF+nfpLdnHooMSApheW/2eByjWeSZ/KhZfhvfm85KmrCYbUKz
EJXiGWyCS9/lSAL5ovNRm8vVaSfjBiINPlFJ8YTu75Nq5vV9Paajy6rKOYGmpv2mpwbdX5/NeYmI
m/38E+bNeZaROY2tSayjNLQUX69bN+n2PB/d3D5K+kpyvbT9gGD8DXtBR5tYkezkFixIFcpBsV3Z
B1bWhovSl+Rfd2ixQGPhtoCliW5n9EZdemQ1vMBBjruJNYY8PvTVM/adNv2qPnNANkHb1qUu+ZiM
DX2PZL93dlEZgAfq/fpnLDl7/hXCJilGpZOaBve9OJbNrVmUQKXKEBm5bmUxoQYOFVCtmTYQXfKX
zk6dyaOGInnPkgBs3BB/UQNwCErFNzRS4dz2KvtGPvH2Y1it7v3e5+LSObctLJ12GnqrdpAGmsMd
lDgOUSsduoLt2fCkygcuz6+S1BuaV7X8SXjmjcom5adRwjvznjfvo+FzujOUfVNssP79OHqTSrpP
FbrTCYPYhrSnQxoQvv1XY4bLANC7wHyLY2aaaIxqR2TLPQN/0Hsh30yTsZNcHRSX03OS7gnqoXW5
sVYOh3kuvo4XmrR1tKgqQNZdzlU7OZBWR44UNokOiE3mgMxCS6rtKEEq+rqPi6sPtIv/NTUf8We7
2sz6KeP9hOcadBAESVtOO/SXPF43Mi/ha/4I1wBuR8BstjKuraWySw9JPXpmnLpJHIVR/Bb1dmDF
azCoxawItOJ/ezZ7fuYZryIAlxgmz1bifQxVACOnnqXhutoRP9YKPwE60pxOQ+PKdPSve7w0g6Ay
mnFKwEODVOjSOLrpct6DjS/UQVMWqIWRb6Q0kfyUmvm/iMsz1auMjAiknCKHsQS5L7TSO3Opirkt
3t8J98FVFcjcDOJ8JQNb9AsMkDPPBuRRxJCJCmtljjRJQy1KoL6VAGJL+ob4XT6tXR7XTAlxUc9H
AFoYS8OqzcxtiutwkKYx2cjMXivmLAaomX70P26ZwlVG7lIpUqmZhXJZZ1rQ2nWbubHTWN2mJnyq
bqJJ6dl4kAzUsjy51yA/15M+AovQpBhBiqdCEpSmSrSdRqNU2bPJirtj66iD6quE4t+xlmuV1/WW
xO6tuCD1L0VOKtQRTXXYjpFBC9fIa3M82r0KyuvYHJpqV8sl9Gc4l5vWBUFGYXvYRmjaWjscFqLA
LNQxQ5dQFQCR+OVydUaWkUrVUmRMVfA+uZX/2XjE/YludZeCB+D65lg6eJEV4koG8Dng2qLYRTWl
aEq02yys7Q/FrA8WzqRIjxIgKuRQKj6bEmRNEkrP2XTqxvymJ4GePuZ9tOm1z0EKI+MDChwf179q
IUXWUIpBWx2QrmA8E4Ju7vRZO5QxC/WkdlVJdnM535gZeM/KDQgV3LJ/vW5wKULB4u9+ifndVRRo
RuJYNqNEWNhuWsXNIYTquZ/a2/TUhdAu/xfGwHs7K/+B2RKArsspph2zCtA4gYpnz0O27SqXP2cH
j93RQ7UCBlrYucBw/DE1r7azyFsksKXy2a8Mx3NiW59JmbwZClsLfYsL6dzS/CVnlow+iiBGBkvj
oU93aJrGS0Q0PkGoAsRfu0K6yQNIvuvoykSL8bMtv6CrGb3NtHxaGd2lxYNo6ICJd2Z5FU9sZkNP
r2QVC4f6ZlCDdPAyeQgckE49qd/rh6oK8vs4nzXamTy6GXnIVTcZtkbxcP1DFpL0GT7z93cI505t
VROtpIKFjLUuiE2UCuqZM7QkXqOEWgoZ55aE9WSWudmjq5eF+YbcF2uP8L+7sISU4cIRYQ1ZMRnH
PMKAktGzCp/WW5o+UlBLHfPP6r1IXP45AZLgyS/jLn+yb3tM/FrOvPRyOnccoLMQ9HmzsuHl8moz
PYF6TYvlFX2r96Z9W3be4MuN63Ru/VpzT+l/ts+Qbcxrt9EgWPat4q6ytWpcNvNVzPritgKgD5KR
M6OOI8wtyyeeqRW+pjsMEFifolcuHZmNh6ix3LXSEZiAxHjVzbuhazeMNyBvJQcj+YdkTfPtWsMK
A2E3QJQgLhTiZDulg6RonIXPiv4GRSTXtiGmw4PMAD2sr/JdpIS69Jrqb722dlAtzgjU35FVQVBl
bsa8nJGhiqratges7we0fAZ7fT+9V1uyZXvrngdPoILz5HfHl8GA1hy7lbi2tOT/GP9S8JQTXuel
PrEQ7MBAKjRHJq9C6+dJFNf9fBcFGy8wzBAFu3TQyMYG9Ncyltx0MEsv0zcNHjugdeoZz/WTA1Fp
K6jXFK5+V0SuWRXKQwaaFEE6PHvmc78Pcp+AQW/T3uleNLqD2/npN+mgBa/79s44DY/b/IHfDrfJ
zvhV+HgBfiDv18PY73rGtQ8SruYJmvsbu8AHGa56aN7KzXviNR79uKnQccD9LjBCZwextM9qd18c
HXxjfZQefja+FcRb58n2gRXYt7v4JnNfkc9tFfx/k2ttu0fqZt71jxWJAH/viPM5ExZlW1RtrHJ8
LAgw0WfG7onpZWHrSb76EigPRtDtolv5pdu33u666a/HDpDMSP5nZDYePcUat9pUFtX1sQ4zCQIf
IJp0kg2ejDuEJ1TZIhR9r9ubPbmcFrQ8YXUCUTyDxcTnlVJLc17VZRvaT3CU738Colk/M3+t/rpQ
75rpRGddGxC9QshdCDJGr9sMHXIwRPYJAAbdg6Oe+l53raH0pXRfdWgTXsGGz1tLdM4CMddcrQQV
tSycaI3D46ooijbUqXFUKDp2neSj5tqGq+Wv6+P4NZJAz02GAJUCa+jqEpZ3NDCd2IBWhXEjn0Ar
gZvUmqTk10zg0oSwKG3a56U5Vm1o9cMma0q88e2qyie2AozMypmw4o7YD5SPqdkZBLaGVn+Is3Sj
RWso6DUTwoKQS5MWSje7M0JMMDZcGr9cn5OvewmTj6s62HLx5xdplqSJioobGeakHKFgguasJrH9
iRS+kRUBrfpfjlyv9Puu2RSOdOBtdDmKWBuyiHqaWe1HO3Zz9g3xxO04sDb67rqTS8MIsgQQGcwC
1yDguTxeqEatXM8xjMY0msFoUTBCmfL360YWao3zUP6xIhwnfVzrWaVgeVdu8wRaMD89vUSdOx08
g/jDSkP48hj+MTb//OwOQNq8mAwnb8PRG0eXvDk/2hG0dc/XffqafF26JGwn5tRgz49gZdgkj8nz
2gm8tFv/jBg4NC6dUHrMQtwi9hiNHkhTaDgcCV6ITo1OXzmulsLcuSlhJ/VpCcDZNMfw5mcJEh6w
0z5J/5QWFWfiPF4WcI+QQ0GYE4KpoldJQwisTIPks3JLFG1Ta/S97Wz3+sws+/PH0rzkz+bfcRI6
FGrbhkXu5G6kQrZYyY/AHT1LVbGSAS6uAjSZI/kF9Bvdv5e2jLYdUmqMWGtV7OcJ0HjK+4Sk7LpH
y/sHmTU40YHI/qID0ANDXyoTzCT1TdwAlK3WgeTk+9IGw3YSqFZ8Cy5rr4i17yBaDoZ4eL3+BYt+
zuk1mq1BYSMqMpKYgaQjl9swS18LB25mpzhZgxevGRE2rtlBV50lCrx0pE3SJ8dM6r8xiazE2IWr
JLSakE+Dh2Bml1WEaBTFjtRZeoQFwj4jVJZkG4ygmQfGR1ZDYDVlbjZ9qj24mjXIig0B5SzoCrxH
FPTOSAtPxRW0Io/llOyuj/JC4nj5ZcIIAK1Ska62cOTgEulLtR891AC6/4qmgN1au14BKti3nqxb
g2/MDzu0o8Y19HDtXvM1+OAz8KaOO64KHnyxoaFr9dyOBo7mvtTxEvXboCrHjB1G5hrm6qPbfKRd
ZllzpRq3aYCi5wdNwWdJkoyx0ctuRiNPxB3Zvk7fCicwfsTVG+64LpCeEvsEm9DK3v169AGGBE4d
UL4g73JEkmG7HEASYqGFMbF+GOaxTt+vz+ZCzgoDMz+Bjuc8tCnPnp8ForrTpyLTKQ/bpuem65Sp
rNzwFC/9J9bZDtni3867Itmd5uvMniBFn1bWTpWA0/Kvf8vXrYUGerz1zXcCdIeKL+ByOsWpHSVD
iCK1QnywcMg7Oppy6UPHb41v4msAhjEVeiXzpWBmnbn0u5OYEoPLcgilLNvrbGy8UkHMGOiAu2O+
ljovuqZBDQgcJhreMsXdPExFZzflEALmIh/ABG/eDiC83auWTFcyi0VTQK/ZiBoQORIB/BEx5TTX
ORwbQV2F3tRspxqFBkpqNBten7DFMZxlX3DZmS8f86ecrx2b8CqJ1CGkBWncWN0lKXhHx3EIOmOc
guvGFmCkM68UqpSAgszdEMIY4uW9RzZdjqE8SM43JzYb7hZGDGYrEAo5kxdbY5l+wz7OvDSO643F
Wqs+kMrK3suO485nFVE2QHBY4Y9tzzL2fP0Dv25VfN/MwIo24FmtTUhR6q4DRzVaAsMI4OEjs/R8
7uxSV4bh65j/1niSsXjtmQ5HOMytKbakSpPGsEJD1xFd+OPBlKRk3xYNeZT1vlpB7C14hdkFJw4w
OGijFm5J10fo69KcuTP//C5hhFAgUiMz1sfQvNfe0735cv3XLzxNXP5+IZaB0iWGtBx+vwpNgR/p
MQn3TuOiCax8Ytn894q9r0fQpT1hLgxGtQ48tSNwm5AqOWbNVnmh5o+h3g7Aitr6wyAFSuvK+5Im
Hh7p3H64r5OPSl/r4V9A/l9+iRDNptI04nLQ0F0bB1p3NN/M8kZFOa56o5sq9+TcAO2r0929rYzA
nOFfnouXdoUI4Ki6NOHtZgw753tZ+XW6a6YNizZ4q36Jf2bb6+aW1j46F2f8qjIXIITrjMYhS8Oa
fApJquL1vSAjsNXRnUOqyOVqsUZBvLieNBy6yL5mjm+R4oI07UzxX0xhp6m+ST5TcOs/RvvXSdl1
3AbrOLE31z1c2m0meGRAdQ4IBS4hlxF1dJSGaL084VpgNhsq03IzWu1aoWr+LeKsnVsRxrHKnCQa
ej6Fdl14tRJti3Lb3aDn342OtkNXUtmlXQINH1By4uqO813YlVmb5RQSaFPo2DG7lXFPcLPWqvaK
1GjbRi9CTmmx/xfjeGZT2JlcqfseQRo2ZU4BEiqHLasKe/dvrOAJHgUxIFm/9Kgh126tluD1V9Xb
G+iMf++BVVoxsrToZ3JBZ5YsNJHwXi6JIYX0fCfjiVlth/gmVqyNGmkPmWXn/kgMfWXglkI0IjTw
VrjBGeivvbSG8qVURCWTwwlHnNvbXfsTw5zfGnlXrZxkC6knCM1QSZzpDMGgaAsLI+b6pDeRPYWA
PWr7YcghEZI2hQf9h9HLUzl+5i3eHa0eOjRVDYFmq3fMlWxpcXTxdq4he8FfYrY0N6YoVo/axYS6
6YGmELknWjf6KSonXjLZH/9ixdhA4c5ZAqwJkzmlKhusCLRqFh+azcQU2bXrUvL+uRX0EVhAKcy8
pqLIqsEktTL6RA4Lq7/P07RyO6d7+P/ZEGOI00kWybD2UyYpLuFt7HFn7S1z4akcGDZkOQYiIirc
Ir+ulVq5rbEBVlDBP6Dbtjla9ujso2FsHzoZhbnUbqCVFYPaP9Nr4Evj0XSVKB6DCkDvwCCSs+mb
HlIR1Tj5nWSSx7jUMy/JRrLSybW0dcABgzcNtCNCh1g4C/GUXuUOU2XgP6PIT3E8hbwF4VNHszS8
PvjLpiB9CEATiE5F3lyJqnncpI4cNlI3emqW8KeisXXXGIEEuW5q6UTCqyXICWdRZchvXAaEwTAI
yRoNa0nu4tuJ0inQ1Vb+N6vpzIoQCtqaQVwEERsU1J2+Sbqy2JtZp6/kD4vDBnlocP7iSo1K0aUv
tpoNPDVjJQSzBRg4ObCD5aTSW5SkzJUtuNBsg5X7x5ZIsF3qAOFQyZZDhooCXoDsOucnBWIX/S7W
Jrk78ZFoEBxvJl77mlOxcacRR25cyNM3eLLPjA4lskw3XZkYTey2tYHW50KnaFS4PsPLo2KBelW2
ULUT76bQWOikVolkNMil5UFpLeP7KPfNfdQVzsqTyzzAYuIBLVIA+XB/AUJa2CKAxFll66QK0I3q
0zAZ73WlPiRGGCtoAEH2PGNL2pWUask9kE3NZwxk4CBEdTnpdaJP1dDAZl+XCejlIXVVSkmyAXgi
XjG1lOmADBz6aph70Flql6ZGpANcKUolTCjY7I+t6Q9RAO3Zul/JCZY25bmh+ednF+8oilKV2sW8
kPNvLCFeFrOVwtPCwYjjCcAN1LtAJyuSG/f6fNWeV0XcxIe8bbYU7B6u0TMAW56uL8ClPBsvtLN0
O/aChdVx6c7I68QZONyRwXXuqTH3zTbRN2Soh1tbryWvJUV/amsdL/uGfWN29vjCJK1cGdWFzg+U
S/AGgFwVa0URC8hlht5pyPQqgEmYblxkN4OO3nz1ubYhgqAqXnXQWxD8xKrfl7jhj+Ztk3VBl/E7
VhR7KY+Hla25sF8uPsi+HJiyLhypV+f9knimTjZqVhwjjEI39m4Kyc9qPOlrIOCFtQWbIISzEA5w
xxL2iz2UEBYjDWzGzNfpNzlf6xVf9uqPBWGbDLhyOW0NC3qdRJsML3rOEHY9eap5jWIGuS+H6FQ5
/co9ZKmAdOGZsMwmlHXLrG6VcMw/zPRFuoXIg1tM4yOV9W1BiVu0fjkSz9GqAB21t2nhEmeFgHXh
lQSDC91qFZhnYLREkvR8ypFTS4gRQGVpwKmUUu+lluHlvQKwZs5QfIwO1Gw3kTKYbk61kzasCQ3P
y0YIwxffICwrq8GJ4ow4B+s+7d5kScbNL+e8exk4MqUJZN+nPuWqP7F8TTh7MaycuS8cwWZv5wqZ
3bfQjSDZP5G9err1PmVrxeTloPLHkngAV3VFY0CWESPDDDLy0Hm/RfGaPleP/Z3+vsabsnDKYEjB
ioXnJw3JkrBr6oiQhNNaCc32pGuh1Gz0caUSt3C6XJgQtg3napaNfYXoZP6ER2AZVNlb3Ns4zvbX
A/LyJP1xRtgoLeuN3jSxUdjkASG0M2zmFmZxlw0rCdlSfn/hk5AQIOccIbyEUNChPlul+5ptzEb3
NP1TxTullPS+ongS1b5BiHYz2NuSY/KIX+vjZuTmi860T4PIH9fdX4xPZ3M5D8/Z6argbqYwAwNt
K68J8eWodHUo2JMfjXSXK3daEl63t3QRxrszSqwmeJnRcygYzDtKKGoUyBu4W2OtamBJeDM/mOra
QCqVD80aDHY5Cp1ZnNfamYusmORxmMe9SaKgrKCYNDnbEoKoY7zVpbciPfWdui0LuXAb/my0K6F4
8Yw5My8EoI5VI4RNuxly6UBw1Vao28QVDVbGdXFTQvoC1QzQZ4JR8tJLqxhAmJfDjGl76tNex+6f
QNF1Ul1Ua0Cu4a1dYxa36JlBYTlDjIjgpQwbR4d+yJjVbmergaS8sjLx2+n7dffWvBNWTdy1JZkc
zGFZlD+aLss9myqKy7Is9a5bWtwQZ24Jq6W3RqsfB1iajDZgxn1qB7W2a8yTM3plOXkoRq1YXIxA
ZxaFBeKwntHegkWL51s72o38e8PQNMc31z0TNwIAc+gtPJMMElzTpkpXKYugg9R9RwOnp9SA/FhK
eVRRDpp1UlTS+LpTuDl5sJuHZIxq//onzK6cHcZfvkB0Na5Iiz7n4oSLL6T70tRI3NTEs4XFjtAO
9ydpe92gsG7+YxAgRZQpQFspopF1uQWSLILLeoYyduQlbBfZayoiwgT+NgI2JuAtwXkNwLVwWA1T
ntsDp8VpMD604RgVMWix3NhY8UU85f+yMzuC7mJUYUXEjszjBMQn0M5y4sy31e//R9qX9catK93+
oSNA8/BKST1ZjofEjp0XIcl2RImaqFn69XfJG99JN63bRHL2BGwE6BLJYpGsWrWW5+da5WsW0XxP
3+s/hupzR1PJtVx8KLxbhT2gnYEqR/OEcItRZ7NuUPioouRZUU5ZBCrc7Itq7wrg5439rE2E/xOn
O873fPYnM2ilVE+rX4peY1rAYSIrs+bFhPuGuph1bCgO9B5Pd5x4ZP3X2HnkpSI7HfiQU/09feFf
r3vOlquaDkBEwHjjJS2eU0Y/GaPmQK4tx4Wxy+9S0JnldeUX6V43butE1uG2ZQ+3EEhHo8UNziQ4
UTG21qAkRh25U/dUNU9mld6W+UuJd7yjQNqn7R6uD3Bra+BYgiYdUsHI6guzqtVWXXkV5ZHeuMOn
UZ/7Yz46p7yZtcN1S+8iE+ICIpm/SsgiIwL85uXZpEGbyW6clEfruiWH7pgckkNzHKFTnrQk3gM3
dXRPyU13ZAc8ew8NvU3ySA3A2xZRWeu6eAN5d+jzrxFmWmsWVrp5xiOjeq2UzI/dlyy+zWJn39rK
rubWCfIrUAB8uj4Lmxvp3K5wQremu8SgxeDRNE07swiGwvVBgRNPT1hjjfkuVwIveUnynfY4oP+2
umsgtNbLttPGbkIDFMrb7/pnmiiLMdhZXNYjPoN5Y5A5t1kzEW3qiWElvllJ8sTv6Xdh6TVU7wED
gcK0AZ2My6X3EqczFbvm0Y2z7txnECIHQLTuqoOF///2QyMr+jQJ6e7fv5n/Blylj76oMCaJb/lq
oPlTOEPcWCWGpCCydSIaSJFCAg4wnPUIvvw6Ng8Aw0yYC7NfCCRXIQSTvi7WdN86y1HNFLQk3AIN
dBzZHM5Wfui4I5mgjdUwkD1bGcDRxvShJsPMvCzcsWijfoQID8QfSTMfqXaX4XV83f82Agz2OeIL
uhEAEhEbnlOTqsuIpqNodD91YKcw8ttW7fxyOTUTyAP/7Fm1bjJYQykU55SFlJqwyTJn1GsIy7VR
mxN9v+B5TQqZ3sTHnQwfBt+9C+FKBy7mCLdCq60oa3HfjPLkm54PATu46L/N+yDXHZLyYKjrT7GM
rlm4IEIqAUaB+QTA1EIe2RLOw1RhpWd1I41Qp2ThMuhlpKDxN3SGht2WhV75Lfp0/d5ooW6zpJJU
5Qd/AQP/Kk2urSi5Ncl76bE0j+2lmhYazTnUrkZU+nxmFnHoQfXqlIyQ2mVzX0iubWtkutjEaLld
FZfXqiyaqt57gc5eUBnSZG5eGjSqdNXnsfY6teBl/UP3XG0ATr+ixuCk4nkbm20/6Q5sUBqWVohO
GcfbxTsz/5bIcp8bc3hhav3zs+EYzHUXt7ZpBFf5nBqc2PO9NTwq3LzXysfrw5LZEtar0vuiNyyT
RuVAkvqz/pL8Ew+QcpXM3tZWWMVXgMRaWyGhm3c5pqFXZ9cqNfhF9rXpbUggf3L4Pr9JWJDfFN1y
mOq36yMTcTjrRrgwKZxnaKhSjMJavaKeHgGouslxXKWTFdhz57sJ9KvTDkJ604M6JQQM+Iv5VjC2
v/4Vm/N7Nm7hfBnarnEsBeOunKBqd+xQ3DoKWuGuW1l/5cMGWDNdYPpA+5GYtB/abKlnHR7TUvQG
I1OUOg8LW2SLqEvMCIOZWVeWKBHDMds9ID77dKmIZyh7LX1Ig1v0u5TVY7MQaev5hwfMupJnwxPi
aKUXo+LFsEv1N+ou4TKZ/pgCfN1JotfHA/fdkgM5UACbUGIVRugt6KEolzSNmGsmYVqbwBdrE9LQ
S/VZy7TUL1j5imLMz6pDYzpoM2p/puUXA0h0ydm/NWbAIJD4N3E6oUx6uWFYQ6dy5hgz0+uTlYau
O6AbfCGKxM5W7IRKFpotUO3BtUuY297jqd1WLo0sVrf7vtK/OqPJJQH6w9mOaT03IkS0rKi0zJgt
DKZhb/boVz9rk/mJhu7rFDSDdZ/51zfE5uyB+Gmt50LBUrzR9y0z0knHqDz1ns2vnlODP9Hv9M/X
zXx88mJguo7bGchMcEtShcPWtRLbzdCkH1UDxKT2Wmf7WQY+IjQXAkkDmm5fuQeRgWQjbk2nDkSx
B2AxnvWilyZmWpZWM8FL1QOddmnlOz+a2EeCcKxk5P5b/nFuS/CPsacxSwvYQjHVHwv8W0uCl8yC
4BxJPOnzNMMCqBbBVdyQvP+zFOf7SQBUuWOYwJmj/1rATbi47Ol5u6QROloDWYJ+K/ae//gaNM9O
63yYM6Bg4AIqb/zJ/maBjq9sv0kcbd3uYoQ/tyKcn65m0dIe1iGgKPQ1DYfDT3eXhzY5XDckG826
WGejUfXGUlQFi0GTJ/Cn77nKiWvIil7bS/57QYQwm8deXs7mnEYLs0jaPxTm/7jigtfGpl25WYXp
QjeXX9KHVssle1A2BMFrjaYDlnLGEHpwes+QT+xSCUBjK4bpuMrjCMCZjmv15VIomkYBrcVScOg8
cVBylpkbeu03XofX13wznKzZM3UlmwJW7dLQYA0t1JNLbHHXPFpZ+uwZd63xiLMJr/u1AWWWONnm
MaufWVy/6MzLFt3kVp3AIr1XkFUxc1J/zm/mwHKI5oPydqgk58GmW58ZFOZyVNGoaiNlFWnOU8KK
kENk0JYZEbkl3uMMcggAyaEhewWDXQ6LNWXb8FZNI/3BBvLtRs2J+ZSE9r4P2U3xzXowdzkZv2Tf
nVOWkCPPdrbEZ0So07+foJvg4F/zGehWuvyElivFpLd2GuXzbnxYfhaBzW+8+LTUD1ZuRrPx3CKL
daf8TGhNnD9UevtgXZiAlubJOAM9FqntdwOo7LRTfZXfuuNbMf/NwYS0Od6a6C70AAm/HKlHK2qV
sblucdsjqwpKAOYTWel6a5vj9oUcqwoJbqAELq1Y8Ur3BKXWCJCPg+dlpxktwte339Y+B+YVrV9A
Ya1Z+ksTwPP0gMG4CO3gTTSrXfJiz8/TJEmnrh4uHiAWKKJWUXgLVA/CATK6Rqp3SQwraEkvCa6X
u87s/Q4AcJAiLPPgG1TGa7H56js3KgyNGdjmpg2jxfwNdZsxVkmzt77a2pudzDu7p8d4eL4+m1vj
hOwrCGpRZ0RWXjiOO3Cn2XHmpRFuXQqSuUm4RO49L3Z/NTjQYSI9jYvfmqe+XDdmxW5VtTSLnGnC
U2iPop8zp8RGPl6hD3QySJZCpUuWHxXr9O+bzMbdD5myd/kTIVxXbcttSJmmkYFTJzVbCOsWoAe3
QP+W+Dz5NH9VtDvQ3Jz0+AHat/oPiO7wXfOW2V8cw5I4r9iB+u/XvNevQINqQ6n+chYU18tb9ICl
0RxOn83n8sH9sez6x+RhfLSPqKIdMDHo3h8eGvDt/0CB4vpy6+t6in4NyDjKTv/aF46S1EW1XDFg
P69IfGsF1s/pHtBjMj50wP190/bLjRcqYTGSIf6U+GB/OuYH++n6V2w63dlHCMeL3oKHWeXwc318
4jYajQyXNIvfFAfd2VHUEHKQVV43uXVoryRGCE2gmsMj4HLe6yRjoI+HjHy+GCcbWuhOfzuUAafe
Lrkvflw3ti7ix0n+bUy4Tnnp6NGEwdh8Sg/Z517H1pKFwc23lA04MHBh61SK15BU63ulgkJiNKzg
xgJ8RXb3K4mhD20ap5rx+/VaanjsNolfU6Bwrw9xe1uhgAi8KKrQ+M/lhFZ10sQtVMqi2Ud8ZA9V
FpSfs5elI+N+vG+SXXqn+t5r9Vl5VV5HL5CYX98gH6YYXDwAeYKcCknpS/OO3mtLgi62yH6YjikL
4mfGCH+J72PCy5d/JNY2dw327lpcAP2P2B9J25opE4gBoqabDur4MN66P9Oe6JVLlPGpa3wreJI1
iW9uEjgqZCNQtwQxgDBCpJ3rEhy+Uf/dOfRPzAeIKfXRRCCZys2dcWZHeO2h86msh2zMIst69hZU
69yg9CLT/K4ch2aSxJ/NI259g//fqNaZPrvK2jqcNi1hrQt+IS31JQ76aPmEgqU0hbp6wAcPcVYM
Krxj9ZJLS8XSeTFTMH8VVAAmuuPoMfA5PaRuaB+H58nY54xUz61zq6NMGssS4FvXFCCp/2teCPQl
lOvimmGgu+mHAZa0RBJjtt3j9+8LgZw5XrxYKX5fvzVn4q0CH+Wt43zBiwcdlYRLzP1/Fu63PSFm
Z5OLpnbAIqKyNd6yzNmXdXHs3Pu4soFsRlfLp8QAGZfssSVZRbGkN2iTqtsFzBo7Fp3s8PrG3j4O
f6+SSHtVlWkWtxyzOOzmMP7e7Uy02xzbZ+XFC9x9cqI5yVUy/4xfnW+mRtTbeQfaPZ3vr3+HbJTC
rtCHoV6GFp+RoE9TVb4Nw13DZTmR9fb4YUPg2oySk4bspTiVSkYRMtettwTJ6dU5zL51031N/fim
eUg/8zCTDGozsJzZEwKLalaqC1bJLGLVvjAflpUtrX00xltrvqvQ6X59CrfPwzNzwhxaSjOgvgZz
gL2TbAArnLlf6oBHDvOt+r6RYrLXJ8C1+Vz//CyU1b0H8HWC+Rz9IpwfcJE4tdE/aOYnU9ge/xB5
/u/F8Wx46+qeWasMe8AZ8W6tjnTfhETS8Mvyf12fxc2odWZlddQzK0bvJLPbTFlUHNz7OTBvpPBN
mYX1z88sgAylLKkBC/336QZ38dvppgjrMAP4iO2gFxOAnPkRwsDXx/WuC3FtsYRwDDg4nsUU3mHu
tQEd9ibof9sAUDXgEtjJC9sa/dFzQIOvyl49GK/U5/vqoN4gFXGwAnQX+/PuD6GkH5ZUCOHLyO0y
d7GksVnAjuUAdFn0MqDA1rbHnQWoiPd7kljgbmsK5BNVoL0Ougka18gwSDb65uQCVeXpKCGsSjHC
QJDiQX0i9fC02w0Qj96bp/HE98M/+T6Pps/JTRl5yOS0fnNoo3rf/ape2n3xBTSRYX/sg/pT8rPe
S1M7634XV/z8o4QDy4j1NMknfJRy1+z0sA5aHw2yIXiR/do3d9f9a7N6emZNJICZ9bRuc7ykcZCY
fgoqb05+lqTwS5AXoFVOcmcztmLPuTkhti46ypd2gcH14A4dD9PLP9qOwqHp3fjduFNDqC59bcLi
ZO21Q3xX49jKbnHd0Qla+Pbdk0umg7IvANu5Pg3v1DNXJl0sJKGrtjdiFd8VqLfKnXIEHv5o9D4o
LBoIbn9JIUYwPxuH8jsefSf7BvgY54GGUA18s2vS4hn6Jflp+Oq9GmUk/kQljiq20bzvuPNpE0J2
uxSWUjGskgG00jNf/3H814Vo/ulNSroucUCRpsdN6pybGYypJ4+kxNjvXqD5SLLwu+wtuHV9OB+W
ELUtKwEMY91/ufnW5/dG/auQpSo/wt2QuDu3IcTtXlEzExRHcHBETXqnkIGAM34375JgAmE9sjf7
51/XvWnzjXluUwjaUO5VLK+FzcSdd3Vf+2kJqFmc77tkPtTxclL69pCO3cPE+jvXo58GMNbXOZi9
lnlvaDxMNPdp6e8UWTVDOhtCxJvmPvPaGV/mfWYAwM2hceghCpdD1l7xh1AJ5pfyVEt2/eYd/Hw+
hJDWjyOn44J1Vvfp43IAJOPBDIodDzrJXXHrcXFmSKymg+EjttUewxtDK1puTOLts3Ak9OH6Am/6
LUiRUE9fKQvFcnDLWnVWioRFLG2CRoNCXeVnskad99PnQ0z6beV9Vs9uHCZkeKxKoSzSmmOa/dIm
enDcg4dX0zQP91NaE2p7EMaq/azs/cEYD1Tzi3j2O0Dc8qX4MioOKftub8TVDjyOKPKZB8aVMMma
sHOMu5WmNOb5Z4+By6WVcU2sG0v4fCDv0PONfDoqTmIeoNZGoHqLjkYm2hXqriEmxD/15KkcJaux
5V6QK0NOB9lBYOvFEkHRTRBPYQ6gcB0/VG5+1za7lIWeutfZEzjU2iFBw74s/7DhBLg6OJDHBP8U
APeCU7foNcELr02jBOC3ZgCfso3bcyUTKZOYEfNVc2Kyti86JD67E9rdglmjfqfmki26ZQUQxpWW
DqwggExe3m6xkNBnNJF4a+E/Ya++SUu1G+4AhORvC+sXnHkzV7yqM1sUUvOlvBkr61S4065p5uel
V3fXt+caxATPc7EvIW6AUifQieunnJmKm4Uvs46qsJ6HbEgDd9aMMJ/ARZGFk93m+4G6EkTRGtE/
mrQMHQQgQCY6QtIrHYcMj1fM3ziF0P0mDRsh0WqT3CsPwDv41we4uVqQIPk/a8ItSnPaydEqYBHM
Mejs7yz+EctuRLIBCa9SYDndtlf0NOqcZdrHIPsIlAJcs1YxvfUWRVenacqS/Js20cm59jqgBd4S
nFCjTasoOUp9Gsj56e2ud/Z8gWy75E21cUigLvbbjOCJbW3WelKhdsob/bEcQUuQxL7SKYdp0UJe
K+mK7VEmmV7w5gYwkcDw9PfGe2HRch16s1ZrAQyRjT8na9l7Og1Gllc+QxvLdQfZ3AHIcAOthOgL
AYbLHQDOFn3kHYaYakfuG0DLGj5o7fkurvf/myVhVIppz0Zboi6DFioteWoSohtRFs7dTSmxtOkd
Z2MSPBJtCV3Va6ifrs1aZdimJ7f0Y/Y0xn8TC88MCZdtELc1pstWQ5m6z6oThCzCgkvQUFvYCBfq
Qf9dIsHZRz54CluwRNTs95Cv31Xf6bC33UgzvuXFvnRQTrMpSdrZbxvJVK6//SFa2SDnAMPpO7mj
4B5mptgWRxHCWN6W5GGS9ZjIfl9wCseI225AO2GUpL8s9Zv0LNn6fXAZgIrWgfCFbq+uchbgB7d1
vLkrcFrVoIKlxnKadE/Wp7i1X8+NCFflziryyqqz9z0EvBdDB1Bm3rv9r+sbaCuWoyVwBRciAfGh
HGbO3ZjaGkujxrtl7K3RZcqjW/sGCUSQU6FeblumMI7ZcltIHGOykLuym3mvJgpBdCBacVKgk3N9
NFsvVdyGflsTbkWUOX3sMiBwMjqODLRQIHiYaYI2mrzzoHevD2Ghsu5LlbUPiwNlHOzr8VPflxbI
Z4s2GMvxyWVLLgmImx7z+7NEZgJ3aSqHjiv2KU0UfzRVc8caVaZju7mWSFiBugWALiSVLv2yafnc
DTYHYNOYfIRC+WJunV1oz/uvBWFnDX05dV0PC8Asf64goKBMMUn1kdgQWTVNUuvmqftDhYg1+wCu
OANVf+OdwlAwqnVUW0vzOLls8MIM7KZt6/u+V32tW3uFaHK47kQb03hhT4j0jltMnHPYgx8RaOmg
Hel25n9xHl9YEcI8pTkeKBqs1N6tOd3m/a88ve1tyYt0cyyIsmipBMUk4GKXLgHyCoOpYB+NwJx9
yKG1iwayP2Sw/Hd9wEtmOTpo7tCfemHj+txvJQQ9UHX998eEye8BfLOZiXOpzfpsVybpsVVoct92
VThnKWjnWFntKqf6xQbGoszmwJ0Zyde5MZZjO/WyVu13YIlwVuF7nFVnw1mp3i4H9x87sVKzyHEa
J15+U9r8pCbfaxZ/TVO286hN7BoJeAOtmwvJoPaFjAtx813F9L3D2E1ujq9qZv+4PkkbIRXv8lWn
Gnh3UFEKi2okXlfkBuZIUYJ0Ca0bPnxB5orKUnEyO0IwzWJeg40RlytaVydoeh3UZSCcWket0m6a
rNpfH9bGiXc+LPHFruZ2YY09EEfQ+QXMboiDOD7xVvJ4kVkRFrR1oH83UyxoQdT4/oU5z7EhCSDb
JkwoJqIxbsW7XmyI/2iZ1cVTg3nTwTA0TqcxyI0XY3j4m+n6bWVdvbNbCKcOZUMOK6lDJqhgRh4L
pVFq4+DCmuBNufJj4S0rGmlNM+sXoM+46/YkmyzHn9kkg3etDvthk51ZERwaOBm3NHVlvYScHHf0
TdDExst9q2bEgiBuJ+Nt3Hbs36MSHNtw2gz5gBRFeau7yez6ieXf6vxetVuguGWcwlcHBw484VQu
tAaUpyuEKjN0UP1BqjvPifrSV3cMpNXSdNRmxLfQPr82SKI1U5hLJIscpIYwtrH2cU62r2P2dN3x
zHWLfFgu9NjhBgx9HqA1Lj1vMN2pAtcSsrhdkoZZ4fAgcWnlz5wpZB7K7EtfqhYxe5aHPONsB3n0
l8loR+KBq5todQsNehuLa3b8F1hGEgLRDsNf0qHwsXc8Hzrc36287Umnlc+UzixwiiwGD6jmkpYa
SYL2ThBpeUs6P3t9HfuDltC7ZUy0oKrQdVrz3CUlH5oQSRGwy072FGkUlBGmWjqhlowKKc3GBlWD
YeyuT8729P+eG2H6qcvZUmdJFtVgMqrpECiJ5Om2GV3QOAZwEzrxPlDnIeq4PdKyyGZbD1oSGfMh
VwdiyW5dW2lNnC+/7awjPYsvdp87WaXCjn0qvBD0U4rlxybuyqf0p3I0KsnEbUaaM3NC0KyWDJUI
B05F70kv4dGSTZngsKCp7vRYw29XQIyad81peb2+6jIDwqrbQ9fY1Yy5SrIYRDlPzej4CQRKsuf/
zY4QuMrcMOqOw06cn7pm7wIR3N6qumSDS0bjCRGrr3pVKwxMV/zUf3Lv0y+TpG9mMyT+Xmvhxvgf
R4GQAQfSE2VYLSWtij7ZA/0xdqEnm7DNSH9mSbhOArtg6EsBS1q+QxtpDxqjhKDdUpV1U2/v+//u
FpHmWU+MGaVzGILukTOlZKC32Dzk+vJvjgalDOud3QrqMJdb0mzHHqu/Ln/z6AFgpdg9dqVLnDdb
RlmxOZ71uY6/kOcQ7zCtkpRVOZUAfqh7XH+JMRWEy3Bkm+NxwEC75vwha77GhLMQk4PNQEktnkXu
GBho/CtbhxQOJWj+47bkurTpc0h+ImsNbmk8MC5teRz6dVWFpFBbhFkaTsMOCLyqQGNtWMswTpux
7MzWusHOxoV0/JgpPWxBcRbINCo5AWQ/L4QzfRmK2BwBYe57ZIVaZjpBn8SSILDpAGdjEEIaFEeK
xlExhnL61FlvVnWqUyq5i2+uPwhHoKGC5yng5ZfzlKDEgFcrEkPIuNMFLYe5RpqckkqNxlyy/pvn
mQ7RI9sEMBgaQMKiJHWv9AuuLZGOYkk4D8snZ+TqPmlLLUjmPvXRnHZrurMZzP1Uk8nVakn03prS
tWSLhmHAfcB+ezlcKPGupAUVpnT5J0u+TH/RIwq9qt+/L5wOtkvrkjWAW/OkC0pmE6f8wQ2JX2z1
fkEBBKtlILGPvmRh0QwOrhZqoCJYjze5yrmPbHXUdfdTD0lZnUNtJwVhMBAsWFBWPGS9uxutjkzW
vZPK9Fi2ZhQ3RbRevcvPqcKMQv3MjieKb9EgnRMgJ8T9Ks/vhlb2FN40tJKsALIPwmKRl6qtvFh3
QSAfDYv+tsSlFxqp0gcp9l14PcaviyRerkFUbuigjoEig1jXTatuorXTo+GsYk9D3Uf1fFeqR7ro
ftu+VGhlXArJNtwKjZhBEP9ChwsRUphFa+rZ1LQTXpIs2RWHBvKENPPnRIeqckJiGf3B1vXi3Jzg
prToKr3RNOTXUueoecWXvC4AMtA4adT0+Bez+XtoIiIDEjFgBBgwNLd6Rrs+oWNDSm8h06OhPxh0
CVRZ/8EWoBbkI3gcofoFahrRJ8uOp9mSoj2znHaWxm4qsCXljy4E+1wPEn5ZQG/s9I6no+RysHUq
OGh3tcA0bK0sAZfRpdR0e7BNJDYoT5NfyMdD2HmstL+IYedWhCuImnkLTjeMzhqyQ23giZPtlq7e
XV+2LRc5tyJc24rcm9U+hxVHn7/pLcEl7gRaMj81ZTCXrY2NbhwQX+H+gTSfcJa2cA5qqngux0gX
HMA4+QONyqqf0ukvagDgt8KzDf2duNiIun4Td4shXt8I9uKCU3NhNMhbLhP62fSC31ZEJIA+QyzM
MJGwUYw3E29y0MJI/GwzJQrkCYhLgHdxwSF06WhdieZHo0NlyuKhB7R/t6ueVOUTTwg057zurZ+O
8z/ohrfmlywp/Xzxi+qot/fXXWTr7uCiJxK9pmiZBUr38iuMRek7h9doAmbHdEx2tDry9NNgzzuD
ytpzt9xxFcKAMJQBfIq4dIrTNF3dANExxMV+aP3XIk/8FNqJ14e0FYfPzIhrRzW3qB11xVU89YzY
I3H/UV/j7I7Jmny2zphzQ8ImngbD4kOP04z9al5hik3kcVFCOw5k7QVb2wtlZkQlW0Vl4L2R5Owm
7IJVHlchxPq75jMI5P4c9uKd/7pQQ2mAMchjC79eAOOyqBF0LFiDeo312sSH62uzNRCQ91lIu+Oy
iqbfS3crlAIsa2uHdjk1jza3HmnVHSzl7S+soNKAljnLMsG3eWllpvjVDgRAUdFloE4l5vjZmQeJ
m23WWFDzBdoKNMmgMhXO+35kajvlANdMTchRtDB4H1jeFwbO5KKEqs588Iq9TfdgOSGlcVJUZ3d9
mFv7yXNtG/8YQCCInBNMbTJ9mDGZTpP1aBL3djWwWQEryoYkSkL/OP2DtCu60d97+NHVJszq0itx
UXt4ynQT94cORI98PKyJE6uWXDc+DgyWcHDBKV0dUlqrF525+9J7TsIbtF3hAZiCYQY0M2rahFC1
QOpsf30SP3rkpS3BI5dW69s6g63i2c7JgmXUJRa2R4Pr9dp+Do5UIdAXrlKXrYXnGRuB9sw0IzuU
VdGSwU494jrM/R/tCdt5AVG61Q49cCEKOly8X0b5CztMyniyPXFIjoOMCs9BR3D/ruFJNZgzXudK
/R3Y1fuyzT8pSS7jT9rA2LwLY+OzAc9EnW49ws68IS7dwi0TjEfLS6In1HcKldh4m/AkwzW+I7aX
HfIWrSXt974+drUTXneRrQVE19p/P0AYqVLoo70seBBm3pNm3TLl1ghHGVRv48KLYeJVhPoveooh
iXA5TLVsTaXFozrK07BraoISKB2zIOEFIgtagEzqD1ZJTB5aMuzt1lKemRbvvFBxgtT02ktWohcv
3wO8ocmSLRvvXZS1ddzaVtJe6KMIuwCKeYVaTx0msVdCqzm4rzX64FHpADFIQOef0xxwa/DB221g
RXsGsjHIeRT61+truYHqv/wOYXfYeT3ypsV3sOe31rdPTWBFP+JXuqufvRPfKSf7vvjsfEkCid01
Ol4+SC/tCu99zmdttko4EcS/y7A0/RXnUa8Sp/pJ7UL0nJWyPOdGrgY2kQ8C6cVKCqsKNlWvqMYY
IglRUnbowjf9FjrNEwtXLJwdn/qBE6OP6CJ5CG/0J1zaXf3tbMfaTQfxCw1zXBGlIneDvaeBec+f
gMbEba975C6xE0IZGb/OPyTzvPrRh3kGlSTyYTYYWsS+lzplYOJQEG1NxSJq89PraUjptNe9adfT
6jbryvscgkDagIHn36xyll0L13j04QugaYnL/YrtFalGmnqIeUZV5I/m8ZPaoP3La3/gjvWVt8pt
O5ivkhFvehaSsYAhQiQU2qeXs90vBV88toAeQK0CIN1PqTJCrKF2H60nN/Nb9WszHS1wuhKmSmZ7
KzLCt+yVBwHngMiG0zgcRe1eRwnzDr5c3hllmEuKHJuzeWZC8CUH95g4djREfxq4BSNlA/4pmyhp
73MZWPDjqw9+e2ZLuAsU9mIks2Miud27PzvPJBCleLy+WutifHAOSF4ZQJxgvcRc/Vw2A5JdcA7I
hBKjU0IUn6oBvGraW6rcukpPKtnJshXdDayQDQk3kCOJGVvDXmaVLjZuUxa2v/0NHE+a3kvi2+Yy
nRlZ//xsy2dNVYNZ38GDufCqMPPsJBw8lSztKiLtdJQ0vKASm5veh06Rd14MJN2Ec7nJXJwfhZVF
k/5cqpS47NmZvlUAIV5fs62xgaAZTywIzaxsDpdjS0EcV+sNNtiEkQTATQ7RHFtDYC5D6usj+wds
D5rE5mbsXgvT4EFb7x4f7sAxHebCw5k82jf86zTf29D1adLEN0rPn/KTyx8KR7LXtibUBAYQpPpw
E3jn5UBZmQ2D4WI7U9AxKX6cIQWt3EPQTnJAbE7omR3BWRZmT1Zuw84wNT/U6nPL6N77CvLK3azE
Hrm+eubGjgPJLtCWazoYF5DLQfGlrpjSpSxyvmqgV5Dxhq9OJm7o858XnMOodX0qx4JFfPk2JjGp
wYBfK5975aR31J+nt+uj2drM5+aEJapxewL4tUQ72WiRanxwQdUmJfncClLnRoT1ab2O8rxZgYGD
B56q+3jMA216sKbAc0OWAPIlBdKvadVr0yjs5VLppqmB4m6UVPuyOWTJM0h1yYAcs9J8hYiiZr1k
i/lwfTI3/f3MNYSTswa15VR0OUPiA3xc2iM6coim3S3I5Vw3tHkjQuLGcUxIm+KpLmSV+1ZncbdA
HSpV940N3rEuJ8noQXykp3ezku5Tyw6nEaLi7Dio8U4rlrD6bIEqbFGrGzXuJTtwy41ACQmBp7XB
CrXcy00xaXlnKVbDolm9dcwnPBGl7QNbk/ueUkQpDYqe4pAhUGWmU26xCDkJog2/VqbrpLWJrslm
d8tdUUpDAgxqNnhbCDtc1UtP4YvNogoUjvSYDNpNVyY3+dr3XZ6MhX0ZGgkgeCuooD6A3AQSuKC7
Fl4Rg2PMamuYLGqMiWR4k0oBaBsY/JX+dr0qAISGcCwElqbx4jHlKAq6yR267f1MuV27RMdgLL4t
N1qN7ioDpQm8SNWwHXe9/cflcdjHveFdHWBt+rt0EU6VqS7WRyHr3XJHa+Wp9OI/T2xeGhF2oEmh
mwZ+PLwK43JnNIw0zuTL+V+33P1sLO+H7dntJGm517kGHkJ5qx+T6QG5yYPcDzetAGS5EpKjo0W8
29W1N7or4ifKFjRqlBoAuLzUviteL6N32jp0kEpCsyxIktdGu8u1qb0ehU8XN59ayf0x9/aQgYXW
HmiHCaLQvm8TFQIB9O56FNvc0WBaB40n3NFSBatJaqFEpa7Xg+Y4K84NR/NHj+XifzW8VbwBdJQq
GIP0y+EZWK6mXIcH0P0hM5wDOLSsDI+b1NgV1Qw9Atl1a3PpziwK+1lF2yytLNyROZuPBt/3MyRb
LMn1anPVHDww0GwO0Q2RpcNquBF3A/yD2S/onWl3VnzUxmde4/BpJHWdzQC1VpYMZKhdhMXLKexo
DmVw10NKxxm7+6TQlbuq4H143SM2R+QCOo9nJ5xRTAlDVt4BSgt3qx5ZxrX+AXndT30LDp3rdjaX
58yO4BBq67B0dtFEr4evKpGchZtujSaSlYYUx5QIoxuspK84dZHX1tFlqS9+N0F2XLmvCsl1w9g6
qMD1C6lwCD+sjDiXi6Ji1y7QaUdIb0f3tVOYFczx5PnAztBTvDarZkuCtEGyRBnPdB/EGpSYZm/f
1IMSIvduB2pemAc+aU9U0SCCVOr5rvay/KjNBnrl43oJ2iZrv6bdZO3AU6ESN0WGtFryx6FoRvL/
SPuy3ciRZNkvIsB9eQ2uuSuVVEmqF0KqkrjvO7/+GjVzTmdG8iYxc6BGo6obkDM2Dw93czMlbpGK
Cfji1EX4Dn9oOQiWFKEzJH2o5zIgd2wujybQP7Hd5Wmw8/GbiRABHAXFozWx99lj0FHfrB2FZzco
8hAX3U4ISJ5LNZemeD8w8WVsxAtSGfI5iYXEKAs/eA+YSlpZ7cV7FQhnwDTwuIJ0EXXlVL5cyKEw
IC4ZSQWVVCLq2ivnKq/xF/sn/cspRlTpQNA93sHLI/1fq3RRMky5mBUiWC2MXKu3g/LuV1+M4G96
6eWxpaWTD5J3DS2VKKKAUOF2TmMJ/d51jjkVSwAOKzZ2K69cm8SlcB1l4x8qABBD0PEjclwV1zJj
jIYo3hma11irnljAk7TBLjUnzXrCJiVpQ/fx2BZqbrjXruxSixfitzKdhrgryJmC9Gz8MnFheSok
j92lg5+d/cyP0PbSj0avSszG47m3zOcEYxjTYgPIQLCyrovv9KsvonntVKDgSgbtYdBQIsVe+fQ5
i//TfbCkzQ21XrG25KpQf4PuJmrAeKNTw2fqmmvaAMb8CC171SZJ0fybQkh9rbt+2RAQP0gCoBRB
16zCQBxjDV53D6kdFtUHrmmI8rGm/bx4KIBZBN0H5K8gB3m7VeuxBvtnBT+kkE8QyunbxF7ZL4uH
4coCdXGMbdV2GYBZqO4J0KA5Nw5YTBzB/BuQ0WAMFfxB/0eLlI9PJCWOur4DibLypzKR5EvE9p3J
GocLHECnkboc1YPU5USAPoCSkC5bU/5ZupRnJOj/zOo8J1fBbuK30jjMswryCgN0qpvYDt1gbYf8
pJXvfPeVmfnOvjIzMmXqRTXMDPCiRILyIrSv7JD4v5HiJ1a9R8NWaLwiD2iiDGCUG//UmS9fk7kG
9VsaL5JuKEgjoEHbBjXeTuhAWMJ7uFXLSY/AmlOBTbwof42imdYyXmb5yilcikYQAiNJBiZ4vDqp
2AppwlDk0ihBGzIUMTQ2/IsGy2Mar6XJFu1IiBOA7UZ7PH07jhVgBACYwE59HoqtqG5Ar/p4uy6Y
mGmFMWvynA6gs4xKPSVJmffQxzSl12QXrDHuLpxwDhG8BEVbNMXjNrrdJCh5tUWYD8mc9xCBGnDK
DhqROu/950tyY4daklrslEzWumSfFt/AWIMOYRWNvuASASdBTzwGgk5gWjDXD+NYZeQx2ReJAg31
w9y2WrNfqwjrxSWRtRncjGq3TDe5B77GsEkrJ/ues6X60EcmgDj/xapfmaD8rq8m6lBFMAHkSp1t
YQIc+I9NLFXtZ4wXYDH8TB9FN1kgx9swSQsMjmdLO8+KLFzXpNFH5+/LWv5nKSq4sUV5eaTROyGo
YSuKXpR+K/RgBQdIVBNywgZGJhugrq5ys0+eheTPWgpDWNwYVyOlPH7otxlTziNlAqL9URMy7vxj
t2dfJgspWj3ZfXJOYwy7xgyt1mgvkZ44pZG/tDY0j3ejJTqViUJCOBO3XsA0t+qpF4K1m+mhHGQm
V4WQztPzizNYcyDThoc1RZdJpXvGa/7Egubll0YC8/EeWNzJVxNDHX6I7kxRgfhsn/SeXUlmz/K2
OlmPjSx6mCsj1MkfWuhXywWMSIWL8DplntnhldNHbWVD/6CpqPvuZhbnD7m674ZQzUVpHg1ntKQ8
tlvOUjeyLuD9kOuBHm04Jz4W1mQoO9kode74u95WmwCMfLZggDrdYA3RAoWb3l6g/cVbyZmDNm3g
jETGzAskNkJrnRNzXlv6q+dS45x6xv1IZxELzRtLfgayQke8csbJeDz7S6gVQPlw6SLNKIECmDp6
gce2SsJATKFAQ79AptTyYnQeN7/qxPRLUiREkdNTqqzcW0tn7tosdeZ4makTKcSwlEixmgHNLvHA
7zm5/ZC7YE2xdCHAwBihpj1n72dC99uVl7GNfUHCGGNe3kS1jSwbl/lW4miSVSsrIevSfsbbFEk9
RBgQi6B8sxh6nlTMfal1VekRm+2Q2zbr/ByyA3is//OM1Nyv8L/GqNVLEyg3eB1g20IwHiWlPvjt
u6x0RliVhOViqxfXxMQWF06DbhW6brEjVconqD5yfkWGpquoBrRvLEqQLsvoV8oqkSMRekOcxxt0
2R4SshLEKgDop06tFoGKTOvQruRzm9+bKEK8NhRrr+F5t9GHDCkMFFNQp0UiifJBbDj4fD13JBXc
L7YorA5pGz688OVbIG76duPzAUnQ+qvEX6XopNXr4zEu+dlr89QYxywcp8QroKHgyYDt5sheedPF
L6vnx3bm1+X9MFEBn9POyPZQh64A95EPZC1av4R3kZV2QtQ4VXrh1Y+Se0qi1OyaNZqJ5aH9Y5I6
ej7QwgCAADWFfonaAMXal9gA45fK5crYlo4dShH/OzZqX/pCykxciiUco8puZM0oxu7cqEWgC3JJ
GGgMPJ7LJb98bY/aMlPIeGgKm/clmIxC8blV/z42sDZz1KZg+1bjvNlA4UptoBf5RZRWnPDafpj9
5tWNWEZo0ehK7LushTxZAjrYFrcc+wTiPSFOoKv0LQDj9XhYi+vEocUER5mFWii1TiOymwwvAIRc
PA2IYnw97p1YIE3x8djO4vQhQYh0MF5GdyyGXsnG3jRD2KJa+Ry9LtY9zjsMwxpl5+I+EPCemEnc
5p7k2zmUykRSs2aGqw0vcusw0uW/GAfoJVhRheYCZLdvf38YtDlSYsAb9aCaSiUgV4ArZbs12oGl
Ajc6o/6xM++Vq73gsWPMyD1qGwwHU56VxmCaRPP+N9Jwdq/wgM2Uop5U6ju6qxqS1U9SDFQ3P+xT
LKaP7tjH417y+zycMbLK/Iy6psYtMEM5xv1cIUOuUNognT/FRF0TAlq2gugTAmag4aN1gBhoCjPS
hFEDGVwXnw2ehGL/JMYrsefiZgS13P+YoZxF6st9A1olFI7AmAiB43hAP1Cyhlucp+TKvePxr2EU
8Os/bfH48+0SihXPYTM23EWsUhJc+shmG5H4ImhCwtLg0nblKFOjou3RmVNvEKO4kWruMsibWgGz
sJeRiV3pbVkzQoVTAHaE3hhiUHyvma2ox0CUeOzL481GP3bvhsLfTh3PQNuhr2CFPdcf0PWyn72/
lfMnOpbwGys3FbXnZlvooUPyCZheyAPSHfhprwkg52O5S15V0l7zPO7ZyyX2M8CT3gCmRFqpJC7b
A65ibi/XBDpJK0aCCjgQ7HWKPUq7IecIw2dAainOyixS79R/j+wfS9Qs9hqbVz2u4Yufm3KyKTWE
hdkhMsTyvU5OCN36nl/Zg9QV9i+TCNpmsDD+QhfSRVTqhlwYuUuRTf2GrQrUyaosszSAbc2mZadn
KaqSkaSiODj+IAqblTHP+486dCii8NBLQC8jOonm/XvlN9HOEDVzCfyS/or+ljUZXOnYv6WQIGiO
2bAy2oXDcGOM8iNMlzRyDmuXOix2KVuZSRPr49iYK4Nas0PFHqmm5IWQw07fyYYU+Ke2VMFtNG1L
aMM1nB63UMOCGAKRk+xU9NpGjeMtG8R27PMGN3b24+9ZXOSrOabuArTZg9eolzBsf3J9ccvl0yGM
S33khF2YABWfsSYT1SuzsHhurqxS7hSKfxm02mG1T1qrkX3L80Ijznir6cYVUyvzTcNbBiaPNKXH
JmrAA9OL05tSHydRWUsk0Xm2f52Wf4b0kwy42qwdhNoAR8GQ2PQ7Vd66Ktm2nEomLjfDnCdlwjgB
rgxWnqycEQk6E3Q5XtPkWlnNH1989RFSnXe532FzMUj1h720RS7zKEbyTmo6QyrbTZKAGF9Ym+Ml
H4/DM9O4gUgNFYV5Ea7s+mUsMkrIwFW8Dw0KYqQjk77t7OxcoJGBdO+PNy2dWfn3ZP9jjzqsZQQO
UmRWsaiB6hQQsi1CwczTTh8KtDqJSB6hnJSCSW4AM3SthdaK/cVNBSIMZe73A0iS8saaFktN2anc
JWuBGxijQz9GgJx1xwlFlU7rbWlELmuUd/UEiB/K9xGUaUNHZibSCivIo8U1v/oW6uVZDVwzgA+Q
uwiJ1bPoaQD9maGMJkq9E/Km8X9z5YH3DbML1DwSJLdLDW7dMkGfPHcZh3dwbveTxUGxaU3o/qfl
6c73X5mhRoWe3jrrlZy/ZAm0DoAZA1tjUQErL7IRlIzaAq2fetTXGqnryNNTCRivuil6U1BzzajV
Kd7y9eDZQcsMZseP76EylDsFmiVbCDmJ5sQD+qHE+WSg96c7+mkRbR5vEur18rNHQWmInBgL+SWO
rkf3voZoXvT5S+yVp6bKL36rrjXKL+1D1KFBED0XXiAUfLsYoRq1Hfo/MEvyODqh4CsbtebQku9B
//LxcBYdHJ4xiHIge4kKKnVT5P0oIk9e8BclFn7HkWzJid3zR14AgyK0VkLeSNiPoAz1JK5NaUBO
Ncs18/FHUC9cPNOAowE1Cp63+AfH73a8ylBMXqjUtYu+WrzUEh0pQcMTvgvZN3z++bGxu5gfEgvo
tEUEhLe6BGDBrTEmZEaRY7ra7eLiwpT8ORygaV00LSnYacNMBfY927MrFzLdDDiPEU5lZgKYU6ro
ib0164MtekqFoXbrabTUprOLZF/FZxw0pp6sZnyrUGZjXb8xO66z+3ozQdZLaozHg6d1rH4+A+VP
8IvgacUB0Xj7GXENeutR1Wp3Cl+mUybogD8lna20xEPTuDnaPmMqGcBt+dxPtQtlK+XM9lwUZiBt
mxFarKTcB5wdCgR1cC8HG7fRDjsuIS1zqi9ruQ+65P6v7+UF8AmiCwUxI+WXAqUU6rj0arfYKJ/p
V2h2egn1v8nxjGbHPlWmgPuodiqrsXqn3UOC69LvGmM6scfRiVb2KXfnlGd5jquvodwXk4sxo4aY
Pd5uTeSo9db0CaMjXsfF6JE/X6MRkW/fWHkmLJwPHny9YAABARWUXOf/f3UPp+1U+lrGNi4XGoOc
6y3/Ostpczk8Jnzn4y1y7xEgMgGVY6Q2QEOLTUttkbIee69psFOjrnCUrHKz+F2rCjsOGuhA+fs8
5oyJg5iB3H83zFervvbJGjj1PvSYP0KcwWPImOOHOqWR1/AdU8i1G0O7I5crIFSjs3+WciMSeX1s
jJzxSal1plf2c5cf97YyCwtuArkwkJQAKwDqVZWacy/MQlbNwsYVo1cPYrl9/hX5/EZIM9IqLFGK
UxEHm+FXXW364lAkvlMFjV4LhuS/hRyYRHlxJSKgYXzzWRA4ZL1F5EXQ2aZQ1wLT81JbpkLjCjXY
zoR9XumMbw+IRoeI5JpkDO13ONhy9FSyAwEliBkL/EpyYZ73mwsc34B+KeT9QfCHf1HfIPdZlXm4
n1w/L1G90ICUVHt+DUNxHwnOZiR0Zc3aSIJyJ5RQBSOYhbvWRQt47etpbMbqr1A4KqWV9K6XG+j7
bNu/K2s+O5Pbwc0iTDOWHfSFcI7UmncaAKJsFEgXdXJQ1huP46CLAyhSpZ02EkQEqFsOgzOtvmbu
zxzADyB/UPEcR04NuLDbE86AH5lXSl69GIxjbT5DEx3LhNN1ebfiSu4vAMoSdbASXmokroKl0S72
1SYzBvKVEdWYUNQVdWge6BYHmbnG6VCo7czQVg0ZgnOcGRrBNrXYnW9NT2vthj8tyjczT33VHBFd
ebhcElpJgh+4tPqoD0b0V91mmwzajpB7IMKOcxIrMXL9CzAr4DcMdISgtixbjM1bis2TEaKPsVXY
yUpDyJ2/pz6LepBMicDWc5fdpddBEKwrZkYKALvWFLnoDn3Icd0uP7XxOLDE5Xn0Yyf/BRV3DDoz
XJ/8ef2oiEfqvUdYsrLbf1jR7+YcmX4ki4F3BMbnds41lulTKZPUy2T1mHPBkZzJCXVuGx1HIzVQ
itVn1UFji3m1H5+0eTyU6VmQATEIMD9gVqRMZ3zZ8EPYaZcgd1X+UEIvMKrew+KQoEL62NTCEiLF
iwZPHnfnnPa6HWUvdHJQRWhPDEeSlzoA5z4asgrELcjHGOyaZOD85dTIrs3RShoTF0zYyiVzUVAA
LaPPtP6Pp26uXkNHA8RjAh5q1NRJ5SBwFeB+rtAURJBqohYWmAF0BBA65681zd0v1IyqBo3rrMaE
TDl1AETGryMkQGANMGJPAFHXO/8q1rtxTTR30dCPEB5OOXbG/P+vHEAijl2eNULo8moJSIWZugXy
Z6VThiu36P1+wJwBJQ5iGlaDu6UusBa5T0lhwshVLokMGIqYmLnXkJLRk5yELG+C6efxDrx/9KL3
QZ6JfTiAmKW7JUOmLy+i2I/cBprn7eFT3I76N0OiU6qjJdKOoV/5zhqNXeAnMNcKNjRcG84F5sHQ
iL4Y0PHC0dxOrSo2bDMISeTKL6U+GRDsdGpLb19XRnn3aKXMUFdYz5VRFQVp5KbAxUpAx45mSQL9
cyL8pjJ9WyTBsTUqAGQTIIjeXwrdN9buEX7ej7fH73as1OlIELAodYiPKN58hyEQDNI70sJ1TxCE
FY3BfJqgEQx+dVLYKoFzRZfViSXZypIv7ebrKaeuMzlKOV9mMeUKGbmToOgipFuLXVxdHk/6XZCK
OZ+1U5AtVxCN0c6gFkdZzuImciUkBtUsgOSzyPJE4c79BurDj439vA3pyb22Ro2qbNsQ5Cp15NYf
sZnonaURbCddNXmd1xULYAjSWoXJkcGYjM9nAM9tGRD30M73EJoEHKwh9btM2g1LKhsal3arf1ck
chgj0iFVbwxGYzAbdWUtaLDiz/5XZp4/Fh18uOuozw6iqKtiXozczhKMbreZiO8opD1PEKnmAdQe
dXbbGMWmtCPLPz+3Vm/JJN+wlpDg7v1IjWw7DOQSGszTmj7y4vrhdoJ3UEQAbamjOfQNbotw/rRW
AxTIadrJaErOkRFnRAJJ2efHS7h0PNC7IrMgvkUvlkjZ49VYS5mujNGJJ2+yKdFzbyMzyp5ZS/Td
B/DYmdeWKG9QtSUedQMssSMRLL+0ytbylF1S2qLBILfwxuab/9vYqKMfVFohMFmBsbVQ1Ame2uHY
hQNpVvBjdNkf2wm9KPPlCxpmVCVpDd0wjTMO9AqRyytG1e7SxPURjE4b9KgQATD8VkQ8Ou06xunt
+MKBC+SrXvPp9+uIb4Cmysy4gziKhjiyUx9IHBPGrjw6lXLywp1XHnju8/GMLg4VIjQ/jSpAa2hU
7DTwA17ebBy7g6WdhPfSTL+Lp8jgN7Gp2ABCmZAjyUm5kopeMXuXgOjRwuZDEyF2m31ri+f8XBut
pZnTtrVYq9gqBjzPiV8Z7L3LRoCIUzjn6ZDfpbHuSeL3ScwPsRswlncQj3XsjB5SDNwKSoNWR573
DyIPnD5ZBmnsXcs0G+LdW/hs4k77+vymkJIg0IcYigVuYfJsP+33r/bX09eX99af4hNTkG6N+3ph
qMgtQwQA+WsQNv30bF7FWilk7EGgVWau9zuzmA/OhKK2sbJ17sMs1HfRiAt4jwB6AjrsHguu9Lpq
yNxxK/5qfwcn/zfwFbbkMM/j38bsL94rHOshZkleGNHaGZ29y+1NBeszPxMaxkBoTCfQq15o0jIQ
Mrcwhj2qAjvfBkAayi646ZPDGuDyJ3f7yBzlVrkRckqxJMPcJnXS8wA1a53daMdqJ2+ghukIRvki
HWsLMhV2Y4eX7EVzPZN12lclIuqReU9eVhdgbQooB8xqYcQU2vxNAMAXlqyXdmABkG7wRm55xzWR
08X1vppxyvsWRRdWYa5kLsM0ZFLPQnKQxpPY6lr1IvQ6yKsfb7D7aPN2halLvWA6ZQAPauay3pHv
EkMod6H4H1Iiz0cVHd7o+pdQXEQ2lFrXUPZHQanYwK3B2cO9FmtproVBgDQBYRskTfEIFqhBdJkG
OkmeC1xJ+Ts0T0xmh94a5GjhsCPqRzUT/AyIE2nK1kFKtUGU88g9CYZoPvOkXnlQ3acl8ba4tkDd
EkhLZoxXwALnP6PviajRE5cc2NHOpb8qb+Wu6O/EvfShQaQJNdzH+2AhdXJt/e6yQEUq5fkR1sXf
fqn3v+IvyZp2yWdv+AciOGNkipuw2BQvApHX5KwXrmHMKg86LmwSQMioTLmYZUIrVCWePCnp8dhx
qrO8BlGbD861b0GIgVw8jIAiU4L4CHWO66kPazn3c9cfGRJLRxUZ0ZUppM8ubYI6u1nrKY2fwkS2
77+ZPxjOr/IX/5Fug0uIt5K0jT0yfSfH9Kl32ZV85F2i/1/G0e+HmcQY6QxDV/VVro4RjLvCrngN
9OAi7xOTecJhCMjazUCfONrafFqurr44H8pimK2BHsAYmn0SIK3R/Xo8oXRUPxtB7MtBAwv5pjuI
JBikprIV2RyuV5Wt8iVO9WFCi9QaifXdy542NO/Pq9GUfZOmRTnlrkC8Ufd3+Uuy47bFUXXWrrhV
U9TEyRNbqDyImVxm5x2KTXLybX8fPEdkjfxwaYWuJ2+e3OsxaTHcrgxDioQXu/e3RP9JbD9eoMVN
h9KOiCowAiCIutwa4WRGiD2Oy91+K4Iqk3Sfxav2AkrdF+VJiki6UjS5ew1hoZDshOAdEpFI3InU
QlW4aYo5JHGFE5+Q/rk+qydEmjvhOzytOaWF3Xdji1qpBvT2fsAkpRvvwm1DPKe02tc1gsX5l1Be
6cYItUqBrA7g+YeRYJM8CQ574vdrW25xHEAHQgoTb0kUvW7XKAQAnY+LsnSnP/2HcAw+hYrwr97H
463w05RJjQRXPIq60MNDTzBdEOelOAFMPS/d5C3Qh92zbVnDjiBSPHrkVT87EWmdxyYX5g4WVY6F
t5vrudStD4bDuPXZunTTZ78k/Kmxse1WiMsXTtGsgoGXDDbb3Ad3O3l+xsRlzjCVy3KHKNEIC2C6
769cHEtGUJ4DehroDRb6kLdGQFmScl0R1G7IbSKgw0BpqAJI8Hi27u8/PJfm7D2KgXgx0Wh+KdGq
sigzYEOUAgXHBFoeeZsk5v/NCjUUtmXQMw8+atQbLwyfk3wYV8ZxBwDBNGEgGnwASh94EFEXuZSr
YVR7MNFy20n8YBnNknldlpGOeipGMlqN3uW65m8ZARxamyxb2RKLEylChQB7D88iuubCxXIsCX5a
u0MHQXNIb6Z6W43c2jCXzQBTD2gxaqk0zkUKWm8cfcBrKnTeSqD01vNJzzodWiyASPJvbPy7m36j
awYKl9wa0w0dkM1zDJTN7NjRgg0g4e2OnJgU0D4P+IxirByJffXkyBz5X1CEXhnm/da/NUSFTBwg
bIC/K7UL1j09RR9fV6C7w368Ke+qovRw5q+4ugsZicvlIAcIQiKgC7Hqw/Dpf2Wg8N5kDlBKqAmG
RmE7Sk8GqzLOPNkGpCWSMWfffSTaLy3++viblpYX2lKgYpmp/e8K1cGUS2kKJj63VsLgmdNYzZim
oF5xkXclk5+RA9GPSwRsgxrtlZVpnAJVZRoUE9Qtt0ufDYvVM4vbKcg8AYOaOPIONV/e0LXNymX9
AwC7vRGwtle2Kd/Zlh0LOCxsg8Pj9YBitF4Y1UbedqfaQkbYyjcfuZUav1hwqSTm5e/jCf5pZnhk
nr9d9KQrBK71/dYFBNNS7eIkIUXE2sXGSwhy7JZkD46i9xaKGM/8fjhm27Wq9x1GgJ59+hj16dCz
AmbAV/W8+VReh3rrKW9NYCmvkahzAR55tRWXpObsjJnstIGqmcFmf0cB1Kz5HmSispJDFIwx8joC
D4EuM0aq4b9Oz61v58OXBG2SHmT4uaOx1uMJXAhVkRoAZBuXEhiMUfe8nUCpj+QgbIEd8Qs9LPa1
b8rMjnHq1+yg7dcu86XzgJsPdFBId82+59ZY0XJsVTJs67LtRyfGhOtD4/F4lnwawhIULoC7QWse
FTuGUSgqQxS3LnpCk+3Q5NkGTIGVzraaRgCBL1fsLQSrgH4BfwP0F3ptOBpyV48x2tuTtMXzRSKH
6CIdnAsgbd+Ph/VTa6D3+bUZepMpiZIxEcyMNtprt9JF+sPtLOvAGfJT5Xh7W/pNbEKeO/K80czo
w2Q25zNLgt/nFniPS6GP5Htl6MJ8th5907zaVw6XrepJ0lp8kzySWN1FCqBlz2xgaahioJqITOI5
fUFVq3AnyWrfIF8AeiMgshWjdEawzNVm8yJEO+674TY1/6kZvESqvTcawVr+667SOZ/R6+mj7oYq
rZusqZPW5eNd3R2EQgetwrdvZbpm6D3pd/gb5DRIZEZmZev8s3FOuJWj9oNmeDRf1N7kh45leC9v
3T61x9gGMD1nP4HX8itdcxjtXEtbLT2n/aksJiL0u6TYhOxnISd6ohDUS9JUF5i3SdXjg1IZmmyM
2nMHvHtsingwi9uet9IejK/fxabqwUBAOMau4lMem4OqQ7Wea49BcRy8p6gGJXQN1UEQfPQkgdLM
V5za7V4tzEm2hE34J/LDneoD00z8YZWK5z6DwiugFcY/KKrNRfbbfVNrdQe6+bZ2336fPgGaYUiz
gZ7lE0M+oVKM0vNcfkZ2nwEViQ+Kqvkn1/Fn/EcGoKLjcWtuWbL9SJwXwQQnIq72C0QcALoakbL+
10/vZDrOwONjuHTaIU2Cjl8RYSlYCSlv2VZVmg7KiLBQ2SQs+yeU24P4Gn0ojCNrVlY1rtr+iqJq
bevcnzSUBfi5oxkcGngP3c6YkIeJh6xd4/ZSN5F6Kn+LkfbGRv5BCyd25VwvXQkgIQWrPEpHSOfS
JWAhqsKslWfcrpDs0tGtpdooWNFQkJmW3yLhlHakLtdyk0uRxI1Z6niUQslW/AwX1k7gmimexJIk
l3jrv8hGD9yaYHI6T5gNa3BIszGbGpw0pRP8p8UQeAqUc+YE84yvuZMH6ZWwEBlwX7o8uw2Jplp8
5BvNy3gByd0gAKBg4oF4EouV6HX2lZRvQDWNh/gN8EMQe6VWOB2jVKxYxDGMdMh5n9T8GmboDjX5
M7IrE9T8MkGJnNTgNW7J2QWWEiwlHR/YnW/FzLbQ8wLhb//Z2X7/6/GpWcgaYE6vLFPJCbmIeC0N
MDg8YqxqAzpqnOSvjvz5A3wDlpPTK1xSvqHhZw2HcVcfpYdNxRy86GdTGwQAxx7EbYc+TvgUfxvA
pwAPz7+hNwuUlNa4xud5Bxik7VKP5F7xKl9lMN21WQGqEeiyzgEyGO8loOCFFA8Sj+RWdo4NDcAX
fqVweldnoMzTbwIt9fwuB50wUpDFnjkqR+15eFWOymGw20/tKTispe3+P6uMFC7g1mgUoVHIlc93
sj/g5HgDSX/Fz8UlsCZH0/M/AQYfkBSaEe+Ce6lN1iep4R1V8/E+W0hUzvvsny+glpoVgChIRSx1
IZhKons2BMdSJwbzZ0Q8nngntjTZ/u+K1aXrDE0qqJ3O3XZgZbt1zirDeplQIwzi/gwbGf2sUL7/
zZqiYIX+Bu3d7BM37lU8Li9i4rY1ELG83sQr6z37h3v/8c9HULFYX0sJG8iYfDVpezPg4Kv7UMj1
Ti5eH4930VPN6sx4K6jgqKYsaf6g8Xkhob1i+uLzA1s1+mMD8yrdDeXKAOUKNaFoQdrENu6wZ94k
R8JDaDe9yCsTtnjL/ahM/3sclDvkpipThJ5r3Phb+MO8xV/ai7oXL+Upy1cGtLwvr0ZE+b9pzIop
FGBqagn/GxKC6SEJ9BJw4R27Hw4aeO/eH88hN/9KehLBNIQyGNTDkamlvI/CgqwG/JuNW4Di9x24
pfd0K0lg3Bx+QXCn3ilu+upnUMlbyXgs3jJXhmmpOLFmGYQVGjpB8Aiv9rKtvWk7CArhSfCdWuHT
mmL4ktuZU1i4NBEXYVNS6xhl6ELNeLz4mvKAR3UgV7YUvVTiS1VOTjOYOSpLkNFIAFodycA6oqhX
mUCg2dvm2yr19CzOnDyz8jVqoqWpuPkyatnbvhI4b8SjQ4wcvtxJ6D7pngL+PYuhDHT0GKt8bw7T
Nok+Hy/+nUPi0DcHEPJM04FYlW5ErtSgb1qEU2f0o2kA+ss6LsHndnwqvcrkeg8d/Wu48ft8LTCV
M+EwVkAFcxfN1RH6tYjCeVGfA+bkj2dPY4xBPGUNEDvVdnwNwIMn7/PWEkD8rBnRaLPt1+NR32fB
8AmABaDzbWYPA9jr1g/nhRoEodbU51ZB2zFhwCXJ/k74xgxy1uIkRpcVvLWO4bhJyo0SGGX6xDPf
0ziidas8aVCV+eszYN3VW2ZlQe482vxl6ECaKWBwCdFV6Ulq2gp9o/VZqAOjE/cl893Ubj++NbLm
CLguH8/E3V0wm5NBuo0IHmHAz4m5epc3ecqAHaSvz7IfQwphp4ERRq7XcGfztXbjYSgrPDXdkpom
ozzU5z79VpqONA0Y4LvSqFlkkNjnOLYi3sm8VC9bJ5teoAKw4laXF/xqnPMXXo2TbQNJ8tH+fG5L
PQoyW2EaMyozSFKNm3rKDS7UxbggE0qU8fv7UO7F+HfTvIBSxvQCw8u3olITLXpC7xnnZ85/sQhI
xmJDsmDOpeOvnM/YUI4mKGAAgtD6zuDVetJt/nMjSHah6QtgeQg/Uy/pVlXDqlG8+typzGddh5UT
K1Nio6a+Ru1wn+XEckNQBM/1+XABQn072bXQBiBW45pzxza/5dAz/eEwhUApizbv1zrYJObOI8HJ
UqMWnrv2WRi2UuuET+Uu8tA9lTb7KbkEvAUKpOB3qEdmj37Y1Dt15Sbv7FwhPXg/Sr0s1xAbi/tk
Ds1mACi0FWgKlXyA4vKkKc05ZrgdOJ9Mpu/IGIzPIZpbxFzUU/WJqb9nAdWgRmiqfOIdTurwqQ+B
LIZIUJxY/FuL90lTGInIGtA5XtnL9yECpleDtqCCJh9UYn4SWFd7WRzHqEylvjmXvQHxkhg30h5d
5J7ZVaS8KH8B4RyNx5tn4Zq4MUn5y4aLfEmuYBK6semhBd6IGZ6F8dzhoZJ9/D/SrrRHUlzZ/iIk
wKxfgVyqKmuht+ruL6hXNrPZgIFf/45r7sxkOlGi6TdXGl2pRhl4C4cjTpwjNvsF5WZUHYZEA6M+
jVKrpda6cjhIZJzSIR5+9z2a453Af1cl7+YXMbEAceoxtzca0lYcIdgTIKaCdhLZhqm8ByYClGpt
iylGNmeJqlagXyQ1SyheulvytTLKUAYnvTty6Gg9RpeBEhXrjc8yY16mGJirqDUhaOWnYdMdh3SD
U291TGeG5N/PNooxmilre32Kx/7g0jboi/th3mI9uorxEUCcj0aJqTzOccdyjEaUr2nxvU0+3d56
13k0xYCy9+bEcPIihQHbCAz3OA5hNu/RFoGyJ7hxl6fx07gR718vEHgMpAfTTVTGMbjLebPMgZZu
kk1x0+TNIbPb8qEX+hx5y9wAmW5u8fxf3/kob6CBBgk79P5CXffS3pLYBSAZbIrT3D32z9RKgyTh
u2oeoqXEhk+LrS7w60UDgAHYDBNmkb5Te7BHCzRVKMZNMfV8pE1ztHyXtbtl5fplASaEt4cFZNfh
tNSLYKZgi/RyGxM5du4do5W3B47BDIXeltHAqvY4aVp5pAxvCz7Xv0dvmHf55I5BCgGOHVic0gAt
JuMeEL1055UTPZCUbSWZ5fRenkd8JeRGiczkeWjOv5z+fLRzvwNpbey3IvD9PNSBOjSEF3liX/hb
LABrU39uTVls7vvcNmfEvWPXRCm3jxavN4CjawMyTbSeorFdqgoo+xcKo9YgrHKOCcBeycfcxjZ6
dMgn3Xh3+2ya14EdvDMOioVufsQuqmpqSZPctqphjrO22Wf0q872UHAPij6cntmLm6K9wXvNPBFB
ZQjH9mtevKvSQ+E/gOmgRe/x+MP+Uudu4ElOjmkjlL52f+DheKum28iEo4xwua4CKuH+3Ik57sr0
lNuAgvjdHHRZvcXavrakQMN7eFgiJYsjfGnIaQbXFFo/x4vXP6UWO5pV9vH2TK+aQP8kphn1BBi6
NOFqoEO1BMaSGRmeLLUB7uFO3xTbloG4ehQkFhaXkmyEVaFhc+MYHXPsOW4SSIkk8AuH1DX6iNlN
H2aDN7/aOR+PtZaxsJpnvoP4anXfM8bDqi/M6Pag1xYQ7zNo2OPFjoOpPBsoFU3LCmOObe4+29g4
dKieQW90uG1mxd1LQV7DARsXKtsqpItSF3vD0ec4F9m7GqwY5VLvGPs2b7GNrZ1LB2pKuFxkEV2N
8xebO2ZHyiXmY/GLlX5U418B6kSRufgfup5vlWeuwza86c8MKieg782UeCKFwaE/CKMIjfaHVX+g
OoDbgen9IOPu9lSuxKawiOoTOFWAuofTv9ynCwgeqwpApbgq7o2BRKZxnzgUjGZ9kOJZnVo/58Ha
z0v67OrFHa/TjafU2jlBMyIoFWXmCHHypX1RGB0Bl+USA0O5hIyk7QEUv1tiBNcJe1xsLvBmcHy+
ixeVchxnlmlVl7tIXrjl0WijcY5YHph9lFROULwn7gFNy2DhOrSaf2iHLiKL+QBmH47SbF5+Fc6x
qLp71pP3G/N/HTjjw9CXAypP8KHjJF+OvzJ5z2obHzZpzw5gLCYJM21nds/GR9Luc/ur2Mrxrh1S
TAQARYBmo/NJeVeaFkrlpUUWnJ50pyVkD0zFXU23XiBrh1R25IJEk4A/Xy16mdBlnai+LPE0jRTN
5QXYK7yOBU4GAiWR/bw9jysRGYJvcDkhQ4WNrIrr9Vlb+lOf6rHR9PqhycuPHtXsUE9Jf6rqojpU
zHB3ozVtNa6snFgYBoMoJJORjVVjEcCdPWvmGQy/N+/ZB3EwRbjU9/1vY/hye4gr63ZhSYlDKr0i
RltgiH5V33U2KD9ALZnN7sttM2sDQrFDEqHJfkrVIVgVXfy+bubYe6Qhzkj36V1jhyQLGz24bWlt
zc4tKbfFXIP4JmlgiZV73/kFGGHI9LhE/7bufeDj/ra1tXEBNYRND+D5NbNamrW6KHw2x65Od26W
AohlRMSLZg+K1vq7ukWBNPlw2+baCPEokVBMUOJcdU1BNh6UvJWJEaIjwYpntHSDOa4GQeV+LDbA
elu2lIQZTT0voT7uXj3Unxrg+EFTYT40G1bWHClaBYClNnVQKYAj6NJfWX3jVl5nzfHsA4A4NM+N
qCN7KvZJ4dyV9FRoOwYEinixc3Gol/6ThoxD8tN3nnQbVPchi2fv57D8uD3RK87m4qvk388ezpNm
CE3LEQZNKTqevfHOLECMA36wEsTBt02tzvPZBCjHMPFwCKHlOcepadGA16j6mCmEI/ESwc4tBJZ4
SxF3JQxByRXi9WiPh5NR4525TsuCLjk8dq/HSXpoE33nZ3cj/Q7d8NujW3MykmgRYha4GdAbezmR
ibGUIyPNEgNcNxxF4s17zcJTsCBLd3fb1EpZAfBZjEkqr0r3qezYZnbgN5d2iUv6npmfqvIXdX/0
z14R5ctTzz5R7bVuH/oqAqYSTHbF4bb9taEi8ABSEf2xwGUo96DuaVxkdMasWlN5qGr+A2qp6W7h
UC+4bWnN9bxph+GK8HAfKrvTBHWfPxu4ccUUVu/I+2Z+Jg+LmYPgYJ9mWxt0dVxSqex/1pQNyqal
TbXGWWK7Q+1xBEjYy3fdkG68Wa9hdzIbgYsdLRV4UaKD43Kr9DMC9NTSltgaI6i760i3t7Hvf6lZ
G1QcQK92V9jHUWOhKH4yHiXIjpQvCQmK8r7jd51ZBOD+p21oLk/29CFvvaAU7qNTbzxK1g4ssq9A
pKF1FR0gyjonU2dNnp0sMRDbekAYeRlAPR+OJTNCP8vHiIMMO2y8/g+yROgxQMYGeVGopqhp327m
LXfBnRe7n6F2YJk88lJAxO+qboqq19tbbGXREWWh5I1YElh0tXewRKfTjMefHmcgEtwZWWUEbd/k
OzbQ9njb1Fs2QnlzoswFdW48ipB0c+SEnznbovCFcFxhxJ6bfnCoXkVNgsiZToYZLjODmCC4xqOJ
aWjkXxwwVNqLsR+YXh1TOLJ3LJ9qiGDnLFgGp3zwEP3u3XEUe5LnacCoPzwWplVHHjUYBBwab1ez
AVJSi5MYn8k4DTtkm8kOWIjqhc569m7KUg+Ks2MTUfR7bXiplZsF3BbyQYuUEwpvyi5vh74rsqEm
cTOcqp49VvOLx1Ey8LyNbbrmDs8tqf6oyvKmW0ZK4srdA78AAOmCSIjtsro5GvmTS8EMBqW4Mgsa
K90XX+fkYajnwJ20L7cX2ML6KesrWWjxJtSh7I160OX6Dqj9Md/Hh+hGHXELCfYtQNw1bgvH4tyE
3M5nW6jXqmXy65LEpf3gNE8uQ4MBYgkxmAd3Ok38yQUSEElVOp96Zw5NsBMVOwLUT/HuT8aK5xBu
dFx6ak+VUfKS905HYlvXTkQbQ2iNbz3x5BP6ej7/taFsoYINutH3LYnnsCYRdQ5V2NDQPbD7ku26
JKKf/19jUjeSOaK9ilYYU47Uuw1kFiDYty1c42uADUJLCo4E6HrQiqYMiUysXbxas2I+3U3Ob269
9oE1/xog/fKjM3fa/ra9a+8Gc2gZQ/lFeh1duUB5by4sA0FfjJ25z+vnqTrqlG8Yud72UHTVoW7l
wEWi8KqEPpC3404JFs9YZGhdn+serNyoKm0cczkzl5sB1ANwnrKWhH85Sr5F45WbNppjx/3e6UAj
v5y0UMtjZn/+aBRb+MiVeUNbJXpA0IGNbKerhAK0HFNe5qkdO1116gAd06KajP8ZVQu1OhfJIymE
jVtO3W9scnVBXI4hJS3bQ6SaQTejBwssZIFO9ZTlO8davH1XCuMoWhdUb4ObPbmkbw6dmTZHYZfF
xlrKgamzjK47JJRw6eNKVK4othRgJhpbO+Y7z/2s6UFn/RCAm2mH2xtTbrxLO+ivw85wkEMDld4V
i1S/OKAk50a8ZJGtk6D54Ux7e95qcbheRwsIcby5pP4AemuU4WSS/miuHAMvyI4eQKcGCUlG/B3y
aex4e0QrDzxpS55rgjogoDYY8plr9nGF6ja3jdhYXnPuv5Kp2JkorZd6JPhudPNwcHmAlsXeWwC7
OuSOeSytoGnucg0ArQ/Mikrgb8aft7/rit0ChS+08WIjy5lGGK34gM4B7XuO2lUsQKLVgwl0EC9t
95l3y/exN8IOOUs6gqw21UNSPBdNjsLfM+teG1186IAUcWrzJ1m8jYfn9XEGHsrCRMEbItOvOg1j
FIKB6NCMDe3erZpAzA3krUKPZftm+TRpQTtvePeVOEGahDW56eQ1erlAk0hro8Bf4urdPFYA6ydR
0dAiSPUy1HrEDXrhBeNT5wdOSZ4zsdPtIkxG9y5lw8Yxe0sGXe5/0BqBH1g2fYGbWN3/XteUo5gz
KxYs8XemW1b7LjGm4zh3PG6sVg/aRkuAFrPGIPEa56gBsY0+VDH+3tge0jtffQmOuyH12gBcVR6T
JeOVk2q5FbvGFNjZztW+9OjA5l4RGGAQpk99qD90ECJ2d7ctX+8ATMGZYSVa0vvSJdzCFJR+C07J
uUHHS4WXbFj591r5wrONd9dKxh68zKh6mLaU7NbVVHbiaQZAUMyJs1OTfRhmAQLwgxYXSEFqIqj7
OrBFwH2y19sNyMWKb4BpuDsIPsiOZhUNXZIq0dJxcGLi5kFekcC3vooEIBY4Bz2DijEFzeSetTvC
g/QH3ETDdi2UUpP2OFuPeXGXpnTne9PGd117e/lZcPZgToHgm4rPML28rwtLOLFmm0fC79oUlNiL
EdWNvU/+OwjWsIkBOQq04lvYaiqv7ZgZliD27MYDWmC7EwNPqswmFvO+KN7PwP8+M/HYWHdZMT+4
xlYweX3j2AQwGx2ZE6z/VXp2EDVKJP7oxj3ZCdBcOsn7EQp0w3s6/qTdO/fTBLrseioOi+wDewVy
a5422uflbaMctYtPUAIlHX3YbMqFGzttaGh7s/wE7CmSp49e/1CAI/z2+bq++y4HrBxs4hlLrWmL
G+P564SihWST287AknjN1oP9GtSLpUWBCHEgokwkbpXgTNT9kvWV5cZThqbK9lOG0pvzYCzAcltN
f4fsRAHghRvR5LEcXm6Pc3Vhz2wrswptnwLstMSNffeQty9N8i6FCvyG83g7ocraAdlBcExAmojO
bjnbZ7c7IAx2zSkp3lmajh3S0cTKo9RNRvAg1LzoIr8wUEjuOwJMR96Dr/ex48b0mrdp2wUFOqGT
46Tz/FsHwZpXzfehKoMiS/1UVBPYHMZmhlaRj/84jWqdoi9jzLM6OfZloXthu9DFg1gGsLzRmAr3
F1qT8zYEW29ThflksI+eLarPVjZr35pFZgNwChb3UJAKt7stFte5B2GINuwtq0Wa0MiBCQy12pI/
CsH5UJQ9/dYvHNpEYPwAWSlJIJNEGYBITlZOr0IfEhHVuTOiTZMYVVgXBN06Td+5dVg6VfO5cKcB
LzK70V4q0HmBIwwFUjucoSPovUwMsfsvUJQTbAIxIYMBBPj8nVWC18FUJXb9tMDXvQ58oCCRR9vG
qTQo7cKWJVUE5jEBesHBoxMosnrttOgkhXgUMmw8cjA3ZSTsRXx3nIxXIa9GFF8G02z8g7bYVvqt
8lt4HH2wm26fNxb4NeeqGcnHmVv0NCdAqG3k+pWTB/QPqoO42P8WnlReD+5kzXXWQN+SUJRLc82J
h7weA2/YuLuVG/QvO5L73IPwDUD+ih1wziTLArHYU1Ml/kMx+15IqsmOurLKwXAi2IH53LtrzC7S
DPYfWcX+Zx0qB3jDyIqocubLuSqTtHOL03jyv6Pae/tUK77y7dchEYEnMqI1mTC7PG9FZpYJqZbi
ROm8Y25/l9t9KFDcqtoPJj80zn9DEF7ZU7ylP6Ve52qw52KPWlqJzr8m2GwTUi7cKytKzNO03Kg1
w0CzujNhhfzHhfvPTt/fj357LMoNzyh/7cxn/WUNLxEL2XPQFqslcsmJNENeozgxa9HDpkqnkEzG
Et1eKTWn8ZcZsKXgxQhYH2Cll0vVNk3Vo+23OHV2s7f0owbooBkyTxwW5KRnSiN0oUe82EpuKI7/
yq78+5lLbtuMaMTBkjnVkz8e+orv/fZlaLcGuDqNZ+NTjplNS8NsOikGPAXze7HxblxzFmg8+Gf2
5EE4G4Xm4/Ic5eyZHHlK7Zue6sD/bXHqrFoBAFKqRkEOR1eOk2jtoptsDYfVbw/C5IFTWQhz/ls8
+deKnFlRD5FvZ+ixStHNaXxykjbsTbhpqu+a+RcnH29vu9Wj5Huo1yB5AgyrdI7n86ZzuFkwC5+Q
hLYDYoNgkJS5HpksLQ7QJAd5fFtuKSesTSMIMKXDBXUCXq6XRtM6MbDN8vJkWL966IMjd45uivj2
yFaNgPsPaTu0PV/1EiYYbtV6dXmaLONptPWntLefJtAa3DazNoHQ6oMMHYDTeIgqizVW1TibZVee
3Hlfsm+udarTCOSRUbnV87U+oH8tKV5PjGgI0UxISmPf3YEqD6/J20NZNQAon9QVQoSvXkWpINPQ
9jDQ6dXOmw76jK6bdGNzr7kblKP+MaIcIYeCokUfmvLUolOm3DXpvVsflq2k4OpQcKUi+ygfq7qy
KgSA5aXUBRaf7fQO0WEdZrjNb8/X2lAQpMvGK7z+gGa93Mbl0iRgmLbLE8t2Flotk9DHM9zc3bai
vnrf3MG5GeWI6giwuEtyetIZGsyRZBIhW4wvxtyg5rkkTgKx84pGyFBluykZ0GPWu2i5t7Qh0Huo
MTZzGxJ3rg94o2q7njkg3sinNBrJMob2NEJrbibLh9tfvbYAZx+tvlKZ0bZAamJuxHgyugNZdoaz
cS+vxTYSkm5jr+I5fFUAHosiHVmPIq7zMAwfOyt/NvkY4HEKucxfgrCNhVgdEnCKPp4uyFGqHR+d
njbNYIjiVPl9EY29rT8QBuIZnxX24fbsrd2VUmbub1PKkjNmFVNRDMWJ79zdFv/d+jgAiwOCxgOj
l3LhL1QMBpPzRtErj3pAmLVL6IsN97t6OFCi+duKct0zMqcLtWCFm6illu29PdPQH76BnOX97cla
HQ+2ATovcKngHrs8hhxg/XYGrcapz7/ZbryksaB/MhiAt2RtBg0KKizFoUM30x4hILp/Z2EF7oL2
Zj/eDJ/XniJSVfBvO4rbsnxeauaCWKwayM5u0WOooWtNm0MOlh0IsYW+AWrMbGMCV0NPoMSBaXaB
E7lqMJpRooHUIIKn2W7DjD4jp3wAZdc0Cuhf5GGW/DBTN/Q4Ol9vL93qPse7BPhFgAaQwL1curYx
i4kIBAK0KMIu+e03W90Tq5vjzIL8+1l8gyyWxTKOx92UfBTTPZLDgRg+3R7FqiOSBVw0Y9oOUfkk
s9xxhFPgCefVBz0PEzT6Gjuf7wsIqG2hhtbCjbdi8f9sKTPGxVgCaAFbZQu8cAO+QesZkCzXYnvT
3gIOrS6PTGsCj4mKh5qPypwlR+MJQigv1XUwl9YvTUM3snmqkufb9Yafll10iNZQyrhcIXeSfYKs
KE+oE/oeD5DL4/n9fvK+aeaubz5Z70F0p9NX9JcXkP7jJADD1jRFrSiD0qz3t9dybX4lKyigZ7IZ
Rn0wD1q/zBOtytOo17u6ik3AOmbw5XkV0FP+RgCxtjnRQg81KNndjmTR5dCbBCneXEfsSO8avQo6
/7GCSsntAa25FHmwpZI2uHvV1+ts+G0yQcPjNPTafVFUoIehu5bpQTkaDMMCYX/VB42tbXWKr20e
gDiA4gDkFV01SqDXO2VvdDrSN7qo39dYMzGVd7fHtrpYZyYUd1kOljNoYBY9IbnnuNZ7w34sCNvX
3RBOLtlYrC1jysmrZHutZtsyHbUvBRQbwbTD8n1qTafR8jaMrbmU88lT3JY2TAZUt2GsbOdnmy6R
k1sBFdXOTZ44rXfU3AwzVzcjQR8EQinJEqXEHJXsMjVbXp4qjjxHUCO7N4QcPK4QfM9MYCGdmoFk
3Ktq0J0OBrrAC4ND/XVuzO9W1btdkGcdIKgIQ4cfFXP5SzWXebGzxZzvZeoVEkdM/Ep9BkiIyxP9
Qza5eRI4Q5m8DNTwEhxuJB0ftZJOG6Hi+th8vGpQNgKdohLyGN5UlgOU34D3Q37ICNL+CHaWjZO2
agS9VkB04h90SV6e5iRF7XdGOu+kJWVgLgf0MAa69e32ll89VSgAvYmEw3equ1CjNV4cJR6BAlpD
OehZd80EMP5tK3I+1JQX/D1my0NfDNQGL4dSeMvAPGgrndAwMQg0qQBEd78J41kdC3DFrgvwrY4L
4NJKNvGauy7cH9gK/XD4cHsMq8she21QogEvqAoLKTzw13MPv277H8viyc1Y0GefbttYHcGZDcWB
6xZ0qOscL2YOAc+7pKm1oMs9Ht22ovJt/XVF4i0rwU4o8qupwaXXEoAY5Zt52c80+Ow9zsGYArh6
RI6elu/so14VoT4c7I+3La/5PMDSUGbEgwesdcoKTTOYDBzq4ILKq3nH0wE8E24NbfZxaR40oZ9M
u96SoF9bt3Ob8u9nEZsx6HXBewt7rxZ7iB08ggpkx9m0ManrQ4PQm420OCoNqkvIOWdCuOUps0gE
HeWoK6zI1OsXf9CDim3UMlSkwtsSAqlm4zrEZr+CQkHHfrTadMReh6Ts+JRBiOie1WAzuR+cQ//5
6H+4vXJrs4hMMirFsusMQsqXs+hONWrdPZIGXfNCHRMpUVBTFM3utpW1SYRKKLBxgJUjXlKstDmp
7WrUsFb2HKH3eubgnvMfRr06tU39B/5VdoyBSBjIAxRLLoeEihyekguB1n0Brr/u0ENufNhqQFgd
0ZkRJWrRHCdBtsVEuNRMYTEC+JnvFzKFSeJFZIhvT9/qIlmAhwGgLQ+2sgebuS7GLsMeHHUWNCKW
Jb1xC52wZUSO+Ow8FY1fCr2GkRLlu2JJDuhfB1gs3zhPW2aUV7hPKMqYGo5tPwRTdii1xy0pzy0L
yqU0VsvMUyZTSgAUtSMY7SHpm7sbcELp0tSrDxJNf6+JmriaU3tKSYfp8mwejqDUY8sf1MhkgIWk
FaoI8D6XC2KLxG4SVx6awglc/3tRlFEN4rQ/2FsOFA5kV6JkW720YtRd7xMN47D13zV7TPMBNAV/
dCTPjChL0uZ0SDzqlaecg5XEBjodrONb5ZC1YARtK3+PxFKqBWWbiy6Tntoz7rtvNHkw6G4LerFq
wwXXkSTSlzJSl7NVAIbg8SpB8Ju9kuF3TQ4iO3XWxspvWVE8mDF7eYbeUzhl47GO0KmOcPplHDe8
yroV9MZJ5nXZaXs5FjbiBWsWBT1xuz6a2X3Z+xBQPfjNt9s7TC7u1UmBxPbfdpR9nHo5pCta9NwB
4+Cbfqi3HE+UOfAgpZeT73TUw82Aa2tsSozdDKh092WFXPjXwv84PLngIQH7ye2BqRC3t8saCX0E
BYC5SWDt5QwCgoPrEnNxqpeXxTOPEwE5ML+jfUh6vFf0gFu/2uVDtwB6Rqzdbetrbg6Ny7i3gdCW
lHeXxq2lxivdnwBHgDAy6GPZo5t/um1iNeEne4ZNpFxA+qF2UTqlbnC/QNWvtZIsNHV6sPL5yR3B
IUPfkfl5AM9oDUynzf9jN5ScWhOlJeQD5P9BQHs5Oki7EHTJwPktzRcNeNUusOl9r4cob/++PciV
rQLJSwN5OZhC25WyPRcQX8zT1KElFMhrpP6sodvT8lhvZeTW7WAkHqRoLVdVgO0WrS06g9GTZ2kf
J4t/G4V7V8/pfYPn6MbOXNkbGNO/tuS3nN3lqd50EL3t6cnt7+18h1Fl44aPWgmALkwoC2R2pT03
LoYzdrgAqxzseyYpXhgtY9DpHH2I1dxep5ULFwB20J1bsu4IrMrlmCpCOt5Y2It69roAMuttlTVX
/NSFAWVE1KOcTD3ixkVDwLjrzPmQVnfeS9pke4fxw3/l2/5rj0uqB+jfoF6gkhW3rLcNCjmrk0id
X5ppv0A2fCO8X910UnUADXeg01KjlMlfXG2aMaZ+COufbf+Q+se03QjpVlcGMD0wP0GQC/ihy5WZ
uJ5AUAMOvkbDy+jZ+2z678EWrqh/LcgvONvPi576SZdTnJ3MCVC7QQfHn5yYMwvyRJ1ZQG6eVPMC
C44Zd4DvUPYTxdQ/MIKqEAhnLJSgsI0vjdiFazQpxX1RuQ/t98G/SzbuhLWVODegjMIR7WyVNQyQ
JkAHqyg3zuDaEUFdC106qDzp4DG8HIDO9NFCmRgD0Mc2sOwUjZT+kZpu4ILO1RKxMevvbTM73j76
a7v43KxyMqe5p6Jua3rKkked/9Is5L/RlplulZnW7ju8G/8dn3KnTkhBFY6J8RXUy09JbWph3wsa
gcnrhdrPdDae59z/WgvLQTE92aIvlz+vREoX5pUwOTXGwTJbmGfJ80I/oGkDMhQD6IJmuwl5spFr
WJ9VFBSQsUHZ5o2D62zL5yPPaEtgDSI4GUC2JnTe6X1tb9F2rtoxibTwpi+t7Hq8lI3M8rF6wFgs
w73d3Nf0HlIgt/eI3NpXcwcyLkB43hI1ytJprlWwdME1DhOJiDGSzVL1lglleWjmcjCPwYRlDbh/
SvcVCO9nr95qO12fsH+GopJUlq6PDmkPV2tZS+gL9FSWbu//kTNCkx8iHrxjkY5WznILEGHHRnrq
vY9e6kVwR6LtNhzGqkOSGUHgZtGC/Sbfc7bHjFljidZjyoim1VHVoRiiFfZ/5L96u0hxuyEKdnFC
kaq7HMrc12ZjtLDCDSfC4oPuvjPAqz1GprGxzdYGhKsINRzw6ko19ktTAFvXbtUb9OS3DfRvXKqH
yH/PG9O2ttMktQXsQAPlCpakLaY9AsoNP5QDhU2SL5KFgfr6VtV7bafh9YJjiVoHANzKzd2OvdfY
lGBHA+9zKEXgkTB3N96Zq4NBavitGiHD7Mspo0bD+tQ0cTIRhoyfQEbm8Q1XthaMgrvubxMqd8JM
qJP1JlalgpguK47z+OikB0N3ITm0lctc2wFEIi/QT4f+El0dDsnLbrHH6sS7dI+Hl0w733ZlqxaQ
J8Xam8CFecqzkpoa3swZYhGilYEGesH6D8B16Af914Ly9K/acbLJ2/OYf+NldV8Pv3X6MXXpxsW9
eqGeG1IeV1nq5uBIwFAAdkzSe3Scktj+iDzzPO4tcJuJP4iwzu0pG7oYiC+YDOPk1EkcBwNNwcbL
Z+3QgJMS/QagRMMJVZbHK4d5KB08rsyEHDTmBCWHyEj/NWm2CHVWLYGWA2h/nE80UV6enK5qmDsY
cNFE/9R0Lz6yCjlBDazaEopZO6IWoBV4XRFgyVTIWub3CdhTprf3Is/JHTZDuXmtrW3rcyPKwYEX
KNuih1NLHRtZg3sQGvzB6oNj2ZB1Vbx4XDnMs9umsIZkHEZYEBVHbxAAIvYv3d54i6zO1ZkR5d4k
qaE5ZoW5svIq8off8oCCaSS67QO2rCghr7DGtOQ5rLQ1ugTp6Lnh5HXQSwOtycZlI+ddjZxARQfv
6aMrEUmXy1nrZqsGAyf88/jZ+U3f10sZHDXoc7DXrWLTmpsG9TYoSgB/wptUWR+qQ5KhXorq5DNQ
LC81Ez95Cj6dLNO1eK7rb6MzbNFIr54h7Glo8gC3jiaoy9EZqYB2OS0rXKUJSp9TyEoekHqMHPHr
9pKtWbIdZOoNoEwRTylLlmuZ1jU1rU6GfeJtHbVZDHLgQGMbzXFrWwPQLkkbAGkNaKJfjmgSrB39
tK5Owy7pwu9si+Fl6/eVGWvrUfNYhXHo7sPQnAC7TseX21O1tuXOh6CcIfRpTXULWVqZy5nEQ/mt
EQ/A6IYD+YXSALon72/bW3M9IAoAYBLqRNCPV+47AyWhGqyOFc7sDIIeKxj+ANuHaFCmSoGMQSSi
XAomZ3xKIcx3KrsEXX7drnY+518YaIvdJqzKLaG61YsVwB8JwQHSHx7vchNUCyLPtmpgL+EvvMri
BiWCVEdna+FowUS/p/Vvke+NZNlYurVdfm5YmUo2JqZRcRjmGUPHH2Sw83GfVDHdAgavbUPwEcrk
tmR8Vel9+ty269nHNteGg9vcJ8PhT0qekvLwHxPKTq/0dpk4+qlOb5OVh/NwP6a/b2+9rWEoWx2c
PUU6gfj7BOkVUexo/uhOh/+fCcXxODRLfAZ6XDlT6JPATFnNxgFaH4VExyBTLjm1LrcbsQsQdrG+
OpkkXfZ4hkEuj7i/7dlId7cHs+Ya8E5EugA3BUqfSpRQpHVr1CMseVMPTojOGPGQs4Eo9tmkQ1Yl
7R+HxOmOS9cbX5fR3Crsr470X/sqHKilUEyxIbV+cvSvWK+k/Phn6+WBTBDHF05DPbt9qlFZx8QR
8trQa6C2vITWVmvA6jk9M6KcU80TuIJdrzrlqTik6RSJMc4986UVfxAPAZv1z2iUEJ8mvu7MlQ1P
BMJQdKAh8+LyjZB7LXAAzyvw36ATQTCs2ihBVNTZSXUimQ5e60fusaDWtWC3EXWtJeBwR8hyqI5n
8VVKrIZEC9fI21g0M4D6Z/be+zBmj5s30tqIzi0pl7jdO7z2Rgs3IFQfsvpj0v226LjveRK049Yr
TK61GuG5UhrQBvAcPK/K6RVAfEOlCcbK3w0I6tBq8UCiF28I5ySgX51Nlc+1M3RuTxncWOVjbhTY
EmQZTu7oTBDgakKvdgKnz3Yz2geAKJ4Owv8FXrN9Jsz7frA/++YUdqWz4blWJxoZDskACblcVfdK
T0awtUGZ6TTo9yIj+4EnoVs/9Pb7RFh3t33Xii08DGS/kqS4vwJdQpBi9tC5mp+01neeu1l3ApJC
80ETaMhyedVAc62hGw5TFcOQ2S8iIfEyDACtjMrtY1dun0O9Ij+huSVMPoFMBFzhkx905vPcdjuf
5C9G8Ui1EeSDXyeBjLLxajTDrs9+k3qLamfF7eBjZKJXd0ETroKvHOFrgz22+cn0+329tzmoP0C+
1DUbT711OzKbhCsCV7gS/9S2nem1OeTo1yi6PbpueGBZ+bRDP5Y4os2t2/AMcssqRwiiabr8HwJ8
dCtdXoAaSFilfBMmeUCn+lImdTRM9n8UJvhrKc+sKE4byqK5SwpYIeh8rtk+y/e1Qzd26crpRL4P
mUWgl9D1qBZxQG3GM4uJ/ARG94NrvlStdpfkf7I+Z0bkUTl7irdVjee9N6KIgt7Q4kNCfoEPkmxc
C6ubQE4aXvtIx6jZ5RL0jK3hYiSjSe5LffdrmUFpVW4kF99eB1drf2ZGcZ/5bM/mkkz5KS2zsDTu
S+c5t7RDa8+h6K33ILQLzDQ26o+zfudzJ/T5FCUdjyzzqcdjmu386eQW38A44npHRo44yyet5HeN
ALWs8WzfAT27G1ptl/BHbytyW/NJAJKihY8AKOKp3Y+jKbomM0h+Ahkb0x66u/LL+Kv9AxQZTv3/
kfadvZHjwLa/SIBy+EqljnYHh7G/CLZnrJyzfv098r67283WbWL3YYEZYBboEslikaw6dc7fVuiU
ZQq56K6RYQVXUNztzBhUa20jMzIVi2NBngLoTrTC8HSad0gFVJlnK5lkeijwTJPpH7wG7EFP/z6Q
47gAiho5YsAvZse78F5h0Li2aVECVACnPiS6/7tqQtGavJRzFX9EBrvAMXLf5tK2vLRJ7Zgp4Pqk
bjE4HBmmmn4MwiZsGWfF0oZBNz1aqJC3VNDqcz0upRnAFZOE0Q7FH9B/7WvtM9dc37k/EnkpWKJf
CScA8nBIlFJDEaKkEP0UZkpbdrsdtwLXQmZ5a9AFmWBbBwcc0YhAcjMhqRM4sf32/FqZ0ua5s5WV
f6jMWiT9WnNBdkMqM17H1ktGMjNyk3X3h/GtGDG9ty8/lUqxdmMbeKEWRLsww12o/gwk976BJZCY
dGmBetBwQ1cnoofJkNTYRT3OUQfwafJPiVjaA7jJ9GhTKTM5taaBk4/V4E5T2P4cKRfmf7rGL1zZ
62M/k1sMUAS/M+jQ2onU74BfQnnisfvwfjUfwwNk5YMjUn73R77sBSAkBnRsgQ0SekUdHyU5OF5K
qPwmSVZYgSYojG1DEy7+NUCg83UcZWhEMagzU/WyEgd2BXIxzlGid68PbU2NVkVLYnAbhQR6KwQF
wWy0miE5yf0KNUgV0l/o8PRB8DQyix5LUQpZhb8/iNpkRgqZTd9HR7MGdfsKfQ+QqBpEzZQ95J4G
xmG+PPyZugI7DbSzKhWqlCBIeRA/w73q0Sy82JrEgMTerwA05e1e2mefg5gTqXPELnKGvXDiR8cX
DjkyNlBbvL/iiyO/+BZq35cR1NRy8EftoECuTV89B+6nfJWrpIhZ1eulXhd0PSqA7CCrO18Dr0NZ
AvEHQ+nRZe/xxwxMkk3QkFjYc+XGGzXH80PiNZZmQHvaHmZaP6hM9B0jE7t49b78CNr3ihDVAAEt
5XjB99sOUcuc6r1Pwpz4T823MVjCe0RGNDw81U+s3r+lA+PSOOVnAfAvciqh+X/0U2tQ31GyMpka
VnN0uomPyJ7P1LmYZPqyaITVWA4TRlitE1x8RXFTZ5s+/eSlXdd9ANrxH04o9KEAawr+ZLB/zEHl
IlwpU5EZkMvE5mk2ZYjKJFCfYY68DwuZsJRBhQijBFUjJG3xLJCuLflR4XGA4EW7LO7MLDiVgmbO
1TwPVG9GhyYORGk8Ek/3t8hSgw+o6EE2MzO1I7FJ+W0qxZGWBmh3HQrDKafEnBLHq373FRF2cWTs
jekZzHabiHFVpjkD/wqTuMkA+Ix7Gqoh18MV+KCQkl6Mdob4FYkDCom5rSgh6fNtFvhWFcjAco2k
gRxtMk1EDesV3liMTMTS/QNe9PdHUMFq8LIwqhUQCPDaKxB3Zg+aArR8rqN/yXb6M1q4EGBqQIoK
WOPr0UpDqujQ04wxWktvnOmjSYjfmeGXjr3IeB8snXMoKaAVBLg4Q6XrPsKgphwEBPDUCZU/EJbr
oYwVaYzQOn8wvQ819JqjyQ5JDPShXQ+ojvspxZkCt1FsyGsGpS195MGuBaUgqxi8FMUvTVFxBQA4
1GkLmOrN/EXYJecCqFHyH7bBpRFq98l5MMVxDyOaaL23PSSOSWdGExHBAQw42vG+ucXZg8YVD+ol
EerRlDUtyvVI92HN0/j1KM/lZwJV1EEAQwcYf2uGmy9FZs0ASARFe2x1+jWkgdh+xgghaPZSaGal
tzeS5NurPNbhv7RU0DaBljGqqojPlFdAydg3Yh58I41UrRQBAifpdmpcaJELwRaiBH6ZkVB9EI0X
6AtVvZPw6qruzGB68gUWZmlpG+jgJAXYGH9BrObaQ4e85yuwX4HzTCrita41kR36tcDYbEvnETYZ
ELRgckbXBRVBsnySxmKQo93UeW6QcHYWAq4f1BYE5kmTbeqyO0ZawTjolxYUzT4iGB9wr8Af12MD
FQ6aP1AE2QWdboLtQYPMLPOoXZrASyPU0ScIuSz0wNDvpupYTC9yMDE2nbjkLpcWqCXyJiRslByT
FxiPudpaHhr1lTTf8CCVyLSJpP78rE5bbhOkj1G853BjjRUSlfGsnd6jxU0meOXbfRICxqk9RL3t
J5MjS24tkEyoVo3oaCGrX5711dSSx2PFoXl6XvJ4N+bQfNchuPEeJiYorRkztLzOEGgHnyig7OLs
fRe3D5BEKHFu4JAEEwDwSiHhkFJMBOd+NFpcaIDlUTXBLQANDddWoBEhdrEHK0GlA2gemuDfvm9h
cRwXFqiF5mphGoYGU5YLAKr2qqmDhDtjwZOWrWjAwCEPO6tCXo+j9eUkbWvsCm3QrA6lnzmHNYzu
/bEsxW4IBPxthRpLGnplAPIBcB1Ne9FTLKP/g6JfVyW4jIK81/93Gt0/NwcoxEPtC4gYZPEpb8v7
cZBTA1whYfaAfF46xPsWLJtA6vn/xdkAq0L6WkRHoUINLKy8OKu94S8qyhE3BqN/FgUWs+v8vfTF
Ac0Gf1uhxoOhTpDCm+BsbWEnLfQSIR7D+ZupZr33l0LznGKEvgT6lIH5vXYHTY2rRvOwUIkaIpzk
ZqmYSvILrRqFHNtCZyNDet81FiPDhcXZdS62a5hpPheE2Eh13lmeKDqjUfpE7/xV3gSvlccqtSy6
ogJk2Symge4nesXyOC3jCSOMs8pA93KlrAa1XmcZdBvKxA+tHv4EgamI9ViZf/hmES8MU4sYgAlz
CDOc8+rcYt7uRfkPGq3+iz9C41YGhG7mKRSp2QRozps8sOV6huQCERoji1KrjJvY4pKBOQw1XEQ/
lW6B8T2QRocNYgYKoKSVovXwanQg8pZz14hbxqWZ1qCYNzNEOFCumQkx5v7m6yHJmdfVDYc4qBch
CYRpBb5KAy+tDhVxiL3mZrDnNymx2yRxNdXWytN9B13YfLN6OXR8URCD3jT12At8iROUJImRm0L6
HYz4v8oANNt5r5menzMuKYvGkGxFBxaS1rxOHV5aWw1JzIHypefHDLpmSWfmTSpBbT6MbVxIWcRN
i/Z0wJNn0g9Uy+ndEOtKr/QNKBAGCQ2unbBJx9rkoXEthsHX/Ylc2ABAWkNGABo+ODfpjHJa6mLB
Y/OhXI7uAT8ZkFZCc7wlF17EcBqWKSqo1GMeBRyoc3aChwxA2BJhiEgFcY77I1pKzMIzEUtmSl0w
z1J7uvfDYkR5Ab216gkqFWZuxU/xmifeY74rzM5RNpyZr7n1fbML++/KKhWkcS2IuJSfb1JmYGrk
j+bG1n0L856iYhWUo1A0mWnuUGGkLHAJ1F5aDX2aVd+BfoaHolLQv923sXDU4EhDd7Bs4J1l0K/h
ANoyWqGgc1IugwEyvNqW92N7yiHoIdh5mL7NamLc932jS44BZIgMygd0zKPufB1Mxj6J8lzScQ9F
X1ZcvSfI43Os9Vk4YlDcQgcasjRomKDBuKlaaVGDB9Su8WszNkSH90/KJtBMnntmst8uOQMQvwgW
YD6CmAT1fEzHVoW8Aozl2UtqKE74LkUe6aPUBKDvP0weuoCAmJ95WG9Y3oqi4kEvgnFFuUR8j+Nd
gLBSs6hGlqL34qguTFGPNW6CLIJcYAOHAAXwzXvfn0b9sUKepCxYB/OSs6PxBMEWWS0UL6gA33ZF
m6Q9hmX4pw46vmkuM07lpTwljq6Z7VNH+gcN8dduF8V9oPUSzhB0ERPfKHHnHYGnGc0YKjZhPblh
+ltB8tvg/0NP7My1iKe8rKO5l3Z4iVPj3o/QPFxAYP6tK0086e97xdIRAmUaBHQ4H+Q+5i13cYFD
7T6IkFEDL9aYPCXtAHmufBNGhh2yyuBLm/fSEhVtuyAcW6hRgdmtqSAHE6rQQPYG0dSVhGcEQJYp
KgBCvCsa8hw8JGXwXaTfXfWuywxQ0/K8IZBj6yI5r1Ibt1JTI8k1jIaXIzPnUhMA2Sz3nbBlHBfL
YwFobH4Ro+OX9u+ySKaqwFj6we7y1awRwkhMLw/lHwvUUHSp8GsZnrbTR/MTmCFv+1+6W4BI+scE
dbH1phaywjN9kie+BQWpuo+Jdeix5omKOaBSyQJwGYI7oFjLjgLJu9X9nbIU1EBQN5OUQ8j4pmyg
FmNgjCHYPqAqUbUFFJ32sbfu9ePv+3aWAtqlHWo5KimG6nAGOx2EBMCvykWp++8tgBQbCRYD2VGE
tes9r3uKkWsDmLMqwQIeZpRe7v/+D0iTvoBcGqAucEbRc6IXz7QK0D2Xalu089xEgc5fadO5D7+n
bB2h/J5Odt8VZvEKJTJ1gjDf+5gaJNpE/rqwwC/MsQhAlnwExNNoG8V9D2AyauDjyDVVreO7NB2M
tNyfwT8ywbhLy4dqFgpoIBnBWUuFub6UBq3TDJx9kNwt0HYgK4z9ulRwxs3rHxPUMDxfTI2cg+hT
k0YrX9yPUW+qgwWk/qMXAX0ueTwRAHocyqem0kl5jnMLMmRuLsSWFJyUcFsVLFzL0q1pxrTArYAC
wGPr2qdGqejirsU3+Vq+F9VzMP4WonIrZtJDJclrCLawYOrzKG+cDPCW+d0z95pRE53wk9iB0BF8
EflBEEqn0H63c0Y63arp832HXsKfQUpt7gMEbg/eQ90ACohD5YUI9ix9r26yHb/S95LVOMq2W4mW
cozN1FbP4b55nD5BU2jJBKJgFgdYT2PKVupoLk/Y0siLnvbPR9H194FLIase46M8EZtIjla4dpud
Ia9CXnfjsbYakFDK7X4YZVMPw2NWDwe90V+B9HXuz88SFOByfugqCCojjVfLOEK4x3TFreKHdOM5
wqu3Au/kLnLbNUsqeV5cevGx6mjIRFc72JKpICl7cSEO85nVops16Ik4vHYFaMMZ2YMlr740Q51b
KTxd5AJM8dCdxdIMcxuHcLxCfGoYlpaq0jKKG6CWRt4O96Q5dl1exCq5kyINNcy2lM+GUv02/GYr
J0pDpvBJh1RqbGeANXiVZgmVyjjblgIjnvZ4iOBFJ+BUuDZet1wqluD43cWS602aWTaBM+QsVPrS
jgU0G1AGACGRoqRm05dGSSkjYPoQKogalRzQmFAhNdAiUXTyV1BzjFLVokHUa0Hc/aOESgUlZKaa
ZlAxp8FaXyuhk5rVMWOlERbn7sIINXeC2PsgapaBGkStpgMNYWm8izpjhy3tdbQa/j0SyjumoAMA
W1XCnUMYS/9DzUBvpcufpuJoW9RaXMw/PdqJlZJ4K7lRAYSabDU7/k99zA7TVvglOdFaNvFaPIAN
wRWG5ybc6CzoiTQvyL1voU42g6/w2DHwLUZg+dvgd2AqvxQHqClUwhPb20g7wcHBljn9Lmi2gwtM
UXyQt+nbYOeP3lf62DzETkyGZwNgA+t+kFu81VxO1BwsLnZoF0y8F/jwJoQ3G6ywiAe2D1Y7ewzN
FEnvTfFmNESHQ5vjOlwP3EP/u7FDyMmuNMajgOXY1HmkiaMYTrNjp0hRJS+hFa0DRlPRUoT9Z7Q4
Z69Hy/FFE0CFCm5ttXvVqfaM6bzv0ajBXf9+qCQ5r3BYat62ffP+Ut2fHvQLXP92Jnt9rswrhVvl
V25NJm+x+lnv73oodl+bMLjYwwUPn6+qWz7d9OpK0A/3R8Gaofn/X/gbp05tn8xwZK7bYI+SWmCp
RrDm6SaqeAEqOPM8JaSTwAsK9YTfMdh7kN+4P5alwjcI1/83gCFWXQ9GwLHndzpMWV7+IJrfANq+
RVb8INpP/rZ/DkvyBxyNohMfxO2I17Qb/+qekxWra5c1p1SAiXhPlmNAQnaTvs8H3NIC1uV89tv/
O4Th8nA90Eng/apscRzIwFtLJLaEl8ZFBfMRksvaY+ben1eWG1KBoIeamlQlOLiznTO8tox6xmL1
5mLV6OSDBIHRyp8H0/weHzhzOMdugkzUSESzOONxF66q4qHP9yPrqrCYm7+0TIUHMajyUSgxsJwU
loE/dlFH/JX4Vq/Lde8aD2hl6yEYx/DTeb7urN4PlPxiz8ldgNZQD246gRtZJ3no1ArprGz8lvRz
0DKchWWNCiKlNnAcCJ/DXWWha/NXt4rXvimYgf3/5SQ02mEIOHkIxTmQcFYZFE4sJXapMs6LxbFA
PQQ9QCj0oY3i2u8TrTUKJN4wFhzdwQZoMskOBjN9Hbcs2rRlt7ywRTlHFWSB6keYN54DEmUQiTGJ
ZBg0tzMAl6lGiKT8EnISJOkxbDUAoRNX1RVXV9OONDELAL4YUy6+hjpt9EEMmlHHUaCFXWROg3aS
C4mJtp5/5cYzL6xQvqLJY+/xs2d6+8SaHG3FO9JO3+G6ETqdw2poXzwZLqxRZ48+SoOKbDFO/5Ck
6PlYa71VaP/lUnthhDp+8j4WjIGf93gm2GP5PKYcw/NZS0OdOq2sNGVqwIKRvaf9NudZiIvlZ9vF
GKgDBV1IgdK3sMBJL1Er2160HqPWSWMbWJKw3whBZ+WQfNCRMby/q1kbjjpo8kSN+Hp2iPQ73KRu
YQtb7llG5md9387/sdt+MI4zvJaOiVU4VIPht0CjijH4f7NWUUUzbOM2NIshzQRL5/NRwYMuHnsC
8ef+GAk6BIXLSZsgNZNLxaoVhSx0vSxV0Q3bhDgOjUxiUanNA77dIf98J7VDgg5VXmQpEIE8Rx5w
H68KYvviYegZM7J4NQaPyaxYgnYhuuSkCpOoSnM/URV7JjpsIO7teH1pddwfxtQvbvoLS1Sg47tQ
0v3RB1q7TsxIRduMAWH5p+HUoJPxWYZAhYqIBrEtSTjfN704RohsKzKe6iBLpfxaqY2Ey6QUko1i
SsJIEkinG7bqSRusM+u+vrhyF8YoV5YmPu/aAV0rQTi9j70vrbVsmMtrAW+WHVqlRuibOfpYsRLC
i3sIernQtkUZGx3414cW1E8rJUgBE268TwPZ0bB/HMWd3zuV/xgBTQRQyv1pXRzphcH5gy7uF4ki
cF7QweBY9y7YjoFXehjAhhMIqCIpihVMm/sG5xh6syl0tFkA7IM+K3odpxLKH4D2YPN+R1K2GYX6
RRXQD3TfyuJxAV1VSQbH8UzKdz2sPISwnj7U0c7RoKk3uNC8imTis3gMFyuxAGvMC4ZOe4h8X9vp
gRcctRyjycBoMKFzUfzKQ3fkEiJUBzSmkrwElJaFSf1heaMnEdIz8A80vqIERw0vbIO8g2DK3ME3
7MaVugncfu+/9yetJ+0xPaprnMKfIkembbHKjqOTI/3bnsuWVM9Ivbus19RiSL78IGoemj7SY3/+
oNHUHMOObc3M3WobOfGz7MSP0lt0nJhH3Rw/780CdZgGySj1ngejPMYfHT49q7I5dzKF3Vd6YD1s
ljzqcoRU/NHAdKNV3M+UZ84fNJeRzL7vsz8CgffGQ23+qZaVMOxhAsWmBwMqzQ9Gbe6Qad2Kh+pU
rgqzXSEIOcLGe/PX1aZd86/3P2HZny8ciw4HKZRj1RafkKwVS3bjTUMq4uHVy3oCLIXzi+mkH3Je
JXppbMAQaHyq5lgUG/BgQzDs5f6AlqLNpRnqvAKwcILaGcIbEuU8kUwW3FRiuAV9F+n8qdLVDOOQ
HstVaw8ownhm8SZviPaQP8hr3542gyudFbN3Rit0k4zIdvYZOdPDaA0Pwa5/xd8bkcSfwSozFcbN
YKnHCyDDvyMF3eYSTVGAHCa+b8xeKgD/9rJZBCRMILlkhg+ZxWufnrFV8Uy5P/GL99BLw1SIGmpf
TcGjhRBl9iZPIlPbykS30rVIdMbGWTrDLk1RwWfKujJNi9mXbGVdHZAWsOeMJ2NALFeioo0vNxK0
lmBlP/w+xOuB1KSzO/jUH8hsrI3HlJHrYI2KCjid0IxlGMBeY6m24bTWPC6WKgRrG1IhR+YLPTQ6
GJkEwj1Mmxg27s/bD6D1TlSjwUoKeH8wDHQjo30TWekCdOlmvhFt1VJeikd+3XZmt88ehpcc4bv9
/QEJmPtfsDhGNHXOZVnAliTKPYwp5CNtwhltVEf0xBrDey09ay0j3bAYCECfgvZCtMWCSeX6JjCi
0cn30gbAc4WUWWtCni0yrMk3mYrSy4ctGgTQQo8bByCV16ZyMElmqYQuAemsgf1ed3p0vujhyyAI
TqeLJkqwpEXvhdbK4BlC89xeST9SMJDcn9fFIisa9tC9iQY6SLXOj4WLu2PEp+oQeRiy0Jh98dtX
nbKwO6hK/Ar59wpUSuo0ECNK7VTZTdKGhYtcolGQQe09SzSg1w1Znmv7CO6JrgwzOr2QzTb+kseB
yOCKzPpV/51GTg8p0n4tDJvB+M0Y+uJqg3tsbhwE1pRmfOb1QJGLAChyUe8I4uqQv4WgTEAvEiev
8pZ3mtRFEXpu7se10WzkI9+UZBoLMqujsLS05lP5ZosBcQBdMDBEg2LjeiIyKKgpRTL3osWZTpKK
O7e5cQ4b6OkZaKm0oyQKSA/0Nyi24jfGVMxH6D3j1BEbN0VVcQU6LiBEZgWV8CRLb52/Q/fJeork
h7oFY1rq2/l38B9UBGRgfVHBBd5cAcnm9bCR5fDzpkVfDqRfGn0f6ru+eBxYbI1Lkzs3sOgzFy52
HOXlWR5WaqMaOF2qbuuH2UYsWoysfCoDEa+l5mOqhF8giPu6P69LHnZplkoeePWE/qIJZkW3QWOC
X6Q252XE08p9M7aMrbx0tgG0D082QFcLNP31TI6qxBXNhJmMi2+ICebot2UqRy2dZ+A9AtXqvGdF
+mlby0kQcEh4wTN8M5fecOuT88yKI3tswQ6UC4ywv5ixByE7au3I/6JTgAqTvFjmf7XmFAoqo/WH
X4L8v6xJVh2NVZtwThGgyoSuad5ABSFclSISt81k64X+UQQ8o3i2OMXopAHxClQPgBS5nuKW4xOZ
C7CeklwRTniOJXTkaqz+u8VrF9h8FCSCQIyI9/W1mX6MCjHWOewJ8LpI67aJCR9r6IvsrC6yQboi
F2aYmaj93HfXxeGBb2Vm0wVO/adWfXEWeNOkpEETQQWv02e9BWVQrd5juOni6MA4oUBSCH4ExP31
6EShEROpaIFOD8N8q2e8ZMZSHdiGx0frZhIbB/lPaTsW+Kdcf5P6Ut22yLYzclFLJB9AXwFpO0P3
gJOn7oJN1UUGh4zjrhsPfmxVYU+gmkgkZaVpdj7ZCiftIRRVTrXlZ8GbKK88ec8hCZHPWtaNv/r3
k3/5OZSnQxtbqdBwA6ipFq1akL5Mw3PGsXxrKRCCBxMt7GBrQM88FeghJZz1fYlTJq01WzPex6Ha
5hqag1WQONb+gyaWpMxZLMqUYwFljiTH3MKEnWyAooqKg+j3rgMxjcKT4KsHYHVsP/7gtIFxoM+7
7+IQm60gW4Tfn+lXZ+bEa8cCV2lpxL4RnSDT/sp5zQM6pFg5Keoe+pcNHb1fIO4HEwDdp+5JQufL
Axed8Igwu2Cb9hsddDBV93TfGxbtgPvHQG4ZsiS0fCcneU0GGGJ8aqLEGvzA0cOt7JVrLWSgmRYn
7cIQtRuHwc8ED9LoJ7759LLnqXq+PxDG79PqnQBTquo05vHJ0OJPA9yuhsoqeNJ32L8W5Z8xyNTC
g7AvB8IyjU9AGuwr8CDgP2ELdTc8WtcDlMXMUsa7/P7A6DTLjVXqTuGVSsJJHEamvg/O+Mc7yGsg
B3fe6/R239LC7oEP/O0LNEmzr3KdipM3Pg167fCJjrbKsHUGg2d1/lHB4f+NCEC6mY0XfQHUPCI7
CsRlV8WnKDHRQhGBWolUKZF3mctO/C2P6h9j1PR1gZIhsQFjhf6YfvQPnE/qEmI4VkagNW8O+wwZ
Tqv9d1H2ZohUJPJDeRR7roxPrVzsxgn5OGAUwajFovCgLko/dgTVwGUMrBkzkPg6FnlloQaFp+nH
xBMPE95xXqHgLFc3Y3Ns0reQ2Q++tM9EUFigjRJ3JRxr1wbDCER3UNY0jlJ/FvTNCGXN+164aGB+
n8gGiEluyE9EvqtVsEEax9rYyfrj5LOe+EtThssHagoIrmAdoCJRCxbDpNI875g3oukJjzMJfVin
DsBKwN7JJc947NMXgJ81wtNbBDT2r76F6ykTCqiJi2XAHSGMnY5ETWSrDV+q/qXoxnUKqEZpte3Z
yFEjeuFDkssp8QxHKQszyhlR8nYzANaPwhCYCXCGgZ3y+lPyvIvzshi4I/q4Taka7BS6e0bE4ECg
E4kYMSRK0bqJagcatfEWujaTcKVWelnkn7af4yn6paibyVWAclyHX7Jn1gWzpnAbUVQot2FAeNFi
VHTmEviCTA6UJDypDVLgiCXl5GaH5DsIBcfPnJCVClsIymDfxtVmRnBDsZK+A2gcPwx4w4anXFLM
Okhd2Xg1vpTAUgSzFZLNpAX7CQ129/fGklmQmgEyjjwGWkjptoFIk3IQr3ThqcZz0FJ1VJFSo9Ns
T6r6U5SW2VozeuRRij5Yx2EpPBt45Dv3P+LWh/Am02V02+H9N4tHXC8u16WQHqun8FSEo25C+xvb
p8m5daF4LNZk6l0LP4LkxnzNEoHJMW6Y7rVu7DuBj7KTdvZr4gyb6FTv7o/m1nOuTVCjkVrFS7Ju
NiEQnbOblmhIymX6cZqSbeKv0Jxv/3uLCJ3gmkTyZSbkup6/zg9TPeST7FSBW8wnk0EyaecbVt6a
nSwTlVUAXBrhpT0q3klKJkixAnsyMur8RILCFhV7ijczYDJ5Ek/3h0dnHH8W7cIeTVrgJcUUxiHs
cYKpNx9qRZR2G6CtvylWaW52QB2E66bMEX9kMzg2wB+zBP3oPPL8DVAkF3FG4YKOjpfZhy9emGmd
8F2sedlJLRui7KrxoeM+PH8vtE9pvm2Lr7r4NFKifw/Cscl1O8sFsw4TIg3hNs5zkvjpZqp4xs5Z
OAnmz8LSIz6iGY9uk2hBuhGirw2flVqcv1P1XfomfEhmoBH+0z/XKalcZd+va0eEijAjeCz4AYyj
fwGsQUjd0GpgUZMAkqhG+UloDaQurBbB3x0KXBnQaprsNcbGun1ZYKx4usxvb2BNfp7nF0uQtSgO
VhKXnQI5e4pPoo5rUPrsF7HL8LeFIDF38YPgB08/DG2+UFwYquuqGSMxyU998yHLPTG8bW9hX6X2
2zcAO98hMGf6U60gy5EDbrItGS+bH7aAq/cg2qvBhgydRawqEg3UB4ytxIdqzcun0i52+UOylo/q
UdxEa3+jr6ej8R6c+ifFBa7HqkxjzVIcoRMdOk6CK/uUsys65MdTJD5PGThRuvocliHICi1Qm+Ov
AxT0gG56NEa0KXYsweCfd+i9sc9ecDH5VeFnAyK4fBLNbA1wJrBczTZbNSu0PWyHVej6a9VBnx9Y
ysWjdIid3BFXopu4LBHp26NxngXkI8G7BXY3nu7i6kseFNg+ZkEV9nLxIYsbPJqIxK8VzpXyU6M4
PSjeGL4nYnj08NG6jyb3mcMKnTLXwy/VohjKsFROChG/wW8KjdK9v4Mg0MEj+SMLf3O70rho4B6J
Cw5uOTI0JK/N8aOu1q3IqadfyaP/LmdmGxH1sdjjqTZFFs+4xt1sLGDEcE8EaSsAK3PT07W1GLXi
2E9i4yQadtutE7C/y+ZIOElhTeOiJdATzIqlGB29g+qurKs2T4xTt+q23Wt2Lvfim4c+GX0VP0Zu
bQe77I9cM8yyrFL7Jh4TlKs8WB2Db+/I9d9Q4CKNqwUVK+7Pv3TlJvNMXoyP2iVpW/n1UGMmiwod
BK8+B57yUiXtqeKBAjeN8UUM3lElgruuWnQxZaz89s2bB09tCIv8lPbRuka/uL0CVU2gYr1TqwD2
Lm1j0/fdB/X5/nZYGOaVlXm3XAQDIfGKtJ9675QS5/Vfp0GoIVAPT73NOZ4HjPjUPgCvqT0+9Qev
JQVBGt69P4zb58tsSkMoV8DUheOaGkeZgOCW6yXvxB955N+/DCc7e2/8Go4fhab3ahxYqmh0/QGk
rHhHgNgXvEvg3QOXyvXUeSPvy60i+Gdu5W/Dzhq2Boi/N6lzblf8Z7XXH/JXxVIsxkjnLUw5pgp/
gGAWOGl45KevzSpI0U6BHATnVHbwWqlNSEpI4M+XoDpROiyZ3QUvBOE08v4ImLPWLrXhyko3yj4L
gzPUdFwtJT26MR69lPCMzoSbqwdWDtcsvDsBGkTgom68ah5n4QQmKzwa0E73O+/O6J0nY8PC7N46
CniQdZjQ5irGzGJ1PX1VDiUxvw6SM4puuqv+qXgSvAavHE6DXegEf5Tfw78DegADfG2RWrBB9Hyg
nP3kLHxlBeleoVhSo5hKOlaN5iY4UoYoh5T7ofR5H0MLfTIQ5aRB4F1a3Xe/m3hB2aAvTmKnJQKO
mHN3MGxcRO//OnN1KHcDgaVeRhJ+PnjKH2ozsrSHWF21v6zUUjjcBAmgCAyT8xdf7SdqRFSg78Be
4NcTTPb2Z/+ciCaAK0dbbzae+fsIud/75m5u9JS1eQ0v4q3Bd5NWzQMs4X4J8Q7A7uO2N+2Ng8xq
d1iyZSBSgJNLRHGFBq8KYmuUQi1irXIC8B2HFMvX2Jr6au4MY2EUbqcRcBUYAUsEsL8GLcwTDFI8
9X7cn3UuiB7bqK9RjNVYRDu3Lo7QgNIKypCwBWDK9fQFfMOVfZDJ5zi1OsVW8CjcNvlhko/3l+nW
zWEHzz2cJri13QiuysqYJBHXymfwuwgNSq2cGepv923cXg0Bdb80Qjl7mk5yWfaDfP4Vf8AdwlPg
JK/Zi/rVfcSv923dPnh+bIEvGq0jWCE6jmeA+IBrb5LPjTPE7/J71hE8rA3pK/UOcbxWioEk8baH
DA1y3sJxpj6tXupqbaDPoiX1LmERay6uJBh3//eDqG3XK5MQjYkgn8uXdLRzyBNFMuhbwH4mrRlj
n53ieodjnoEgQlV5TjnSqU2pmNqah57gedubvww09b3L9gQpmsAKzcF8q58+Pr5Hcm4Jq4fq5vCc
J/3C8LxBLza7X6pZ3AQS9KKeYxXgyOjDX7P49WmUFI6XSyPger42wsvZpGmTCCP74lysP7117BoA
Yxku2Lid+1N5myiijFGnJyoASM/i1nvuqhWPxNCjdpJ84pJmg55e4h+6B9WzONY8Lu+UvyfyZtsn
+WRMfISJjF+kJ9GU0QgvHLU9t0dC1b4/xJuLCDVC6hA1ijIRIkSFs1Ue190Lx0ix3N4aqd+nDlBN
GNq48eD34jEtzUi0gsOYWi24iohm19iVqYWWl69ptGXm03deHWoj4DAwQEGJ9hPksih/LCSuR003
UM7VDlQYW2/X2N4j/MSttywK56Ulu7RFly0iI09LVfHkM+8Ou8giXwfFrOx8NxzurxdNTjT7/5Uh
yiVrtPDIXKghVJ+rJ0dqSLPl3+RDtq2t1tKB362egRYpCHeo/X9/Xbm2TR1HXTlIEGQx5HMV2P7W
OxzI5HLvijt9S6YfEKbBhYByNVbKOcGK7cdxhUlVyOTwdrcy3Aod34wZvT3Kr0dFuWha5GNaDpx8
7s3/Ie26euNGmu0vIsAcXrtJTlYcybJfCNmymHPmr7+HwsWa08NvGrsGFvsigzVdXakrnIp22UN5
8kuC2QswVKHdS7Bvv9WcqHLFGVyci/GEaO2tMmB+a8/mJifHweHo9NWBgPaAJyHWUqnIjkhsx4Qa
NwPaaVWARAHVQCq+ATWKw7IrFzNTMCR0LM2dqvjv0giHVpLOL0TjuXgTPw03iqDMQk1GN0Eo7sR2
wIuUryQBq+2x7ATvMuQpsHtz/vvCtVRhrqWhIvlnoCBJZ8yuY+8UlBtbbYzINSt0OmjAAX/qrIBn
jK8M5EwZsR46g5EoNtjRq0AJ/W5KB/9s5DsTL90SoWvffnAYevXK/aKC1DBgx/DMZcNJz/MD7CPB
+bQycJXQqTB33NRoPNio9bTTjdhONlLjb26TXeMqRr1QkUQuAViLzDUqaKxpsAndP6NhiE76CVUz
WmB5XR5spOiXkkzkNr0ruZ/x5jHihfwnzDFWE13eYqMoQaWMcnAe96Lj7/2d5PScVPd1knWmAemf
seEAYc7W/lJhCK2wU4NzsFP3w3E46Lv6qLpoy+Qo8bVrYygx3POUcjRiVQvOlSsAlAsQ3PvyVG1j
WjgYMXoMd9Iei+94vQHXARBDlmFijO27bT+BbL8PHsKtSrMH6fF7dFfuTJfbk74ilxfcZGxjFrST
IOR6cI7vzj62zT1jj7cbncptzuPmzK0LZ80ci7GJpSz6XuzhWMLW3BguYPY+8ODZS464DU4CJ7Bb
FcSFkMxKvzAnfWoqQZLhWOHdvfQte89d3nnm2OL6OMBChGahD49tXM0UK9FiUQnOIu0dfe9vhy2g
v+6RB7mtUtfxAPiGShnaa+aX75W8I+mf67FehefcmVyZTnZiAzbvoNvxbqIKhTLboYsxyu0rh/C1
aMybf1BAw3AICv7scxst+brhoVH+S/wB4YxKSvJpbNQDD658RaUvKTG3pQ5S5ScdKDV2t5uI5xbO
N8WpDznHb153z2GeZnmkWWwWYhH0eehN85EUPJvufnQPv1zT1k6jGzz531EY47lRHgsZr1aM0YRG
ddAbYakEajgt5qKQUeVCDKwSAsYUWqh1TPSwzephkqolQPyjM9KaKK/b0p15LzkYyXxWn26LBQt3
ZqJdCU2hf0gxQXceTkaClpvoXDrVMXFLmtg/Ojcl6RZrCrd9QcYH+d68L3faF27X+DT8+sAECW/X
LO936DNLFncZpfDqZYPf0e+TnQTNaI7mI+pfIh2dzPUdfxPuerd9i3fJa3RnbRTaYBbV2HGFapbO
S0twwRAWyTgwSxMRJn5IYTd2TaaaCk/Nt1/fAbl/qjah6zmeE/3rhq55Mgxb1OYuYBlbKBiViVM5
7zTswjt3LroblGNAp8PkUdMW78tj876n0WNxKr9JPNCMa8N6SZfRoDTJ5mQW6Prv6l46yBLqySJH
xK5N6yUNRmuGIgjRZ/WlNZgIJz9123tOXZ6LmP0Ne20YwwEWvoambESzl/IjyGEz1lgwdM60Yx09
jNqHN/KMNwt596UsSyKMey08qajaEUTEjbr3NuK+/6rJ126IBot2423qTbWV9pNjbHQ3t3O33/LS
RdePBewZm+GWZ1hMTVYZSRmtxlcAI5+cdeDpDkpH4pjeNgnzfbCcXFJgZCJpo6iM5Co5dxjkG4u7
1MxoNzpCjJ2tT0qT/3uPiAXQQKqfJR/Q7mzFKJKNCDub1PhcK49DSxsBrXaO3z8JCjDDJEdDC4KX
iru8lTcVwA+BtoX1wXaOacriqAeAwsrd2wxYEyW8ILAkGL8LxTpGlCo5baGKMljsFa2N/Opkp1iZ
4sRd9X6b0nUaAno/A4rgYYblsNCTS6ntJ9PM9b5Iz+1nfScdUnr0d+Uv6SU6SQ8cUmuCg+5XzE6g
NAjwcfmSVBFHTdGEZXqekmmU6Zj7xW+1b0OBthiM+m00TW5gHXIzHTFBVb+N8jDqNPG9/qRLTY6x
acGK8NCpheRXreltueH8vvmorNgtfx/DilCPRt8vm/Qc54chG48WkDOCCSPsYmjLyUcOn6BqGVbX
lrbyEgxoxOgfb/+EVQ7pAG1GizCAZ9kliZoYCn06Jem5MLW9BYhboQag5r+mAbzkeWEfNhrh8ci4
uSJNWx954PRsigWaViPZp1beWRwJXouMgMdjzC1EMFqaxlgJzGVgoGVKs3Nld/ZkSwhnzZ1uq2hR
t/YoeG91TmfHdWkMphfrD7GqCUVnLNVg3gOZlKoCUI2yMwBfZyBQzMA/OO/FZms88ALMlXsCKQNz
ZmiQgsOc/74IFTSjK4vGy9EDRh94+dV1zi0+zpzD8gYjG6siO3t1299bQiW/aWNUPQpF29Jgvlki
iZ1uAmLZKCCTRS1hkTMaYxU66MgJbBozlRJaF8ncCx5YdcC52+taiYYnOTqEFdTNYKLYTsTGM0a/
MI3uLBbURH9JgPkvgEs9lv7vBlPHaIeynvpuF8nhMyb+SNlipXh99tuAjtgy5dmK4FgK+hzKY8WD
SfsS30slxm9DFgvVcvQiYhzv8mrESSwTXaj6s1BuS19yC+9nK8JER09+gFHwaTtmtRNrJUkNNxTC
ndehbwubGtOSCNhV8jZYb41wRNtKnri65gTpNgk+W+wENu9NoInhX7fVCVA6YYcm86kgQNTTx4bk
hSMgoyWiqFe8CSpACk9lUdui9ysTcye4C3+n3aaKf+rRm9WTGu3wt7X62mVqAIn+6hfHKlCZta0w
ok3USVp/TtGNQDK90x2xTURXjcLPWi0Bki2bH10r8LCWv7w9w28kQxUMHiAdhLwe46ulEIBnjWii
GXD45mnDbhDd3N/l2dOYP4nhg2IAIfvVGl5DAfFyQApLcop75ae+k4V9ehSfI8OOTJNGd4CXKnyq
SfdBjU7OnXpQTVfTbek0hgDYHh6N0Smc8EG2XGwDIkVFhlOub7qQlsqL9Vu27NsMvW63RTiAnnDo
OBATkH5igsZMq3vDq4T+LMYBGnyBHKTeA8q91qmhboLp1JYFNkLbxqNG9YPmP+vGqawGYkQb8y4N
SBDzel2V2WSyrF7+Ika0h0od4jHw+nMXZkRy+9KNy4fYorXf0MJKN6OOtec2qiL5Ud/pwXv36gWk
Eh40kabNm9DZ2D/omVsI42kMnMmw5fSUAZNEsCU0LnvbOCkhOXRsDr7dBDzvf1VbQXs9djRjXQc2
baNvi/E7cR8XwyQP8Vkjtjc644CXq/M8Eu2BB5R8FT0xlJiCRywboVpkfXyOPEHbDdg5TqtpMO1e
Aq7XbSm5elnMpNBXhfETJG6gA5fWpvTMLimnCVvKiG2MbkfRJgO0S94b+crfzGQ02DMF7lQHGP0l
mdpsowQd2CBjoaMeEVJLZbPhebWvnPGFgIEMTAeuad5IBfi3SzKSJRepIdf5ua4GYZv5ag5UWTH0
4o1U6rlG89HALE/SqNVmStq2oomahCbt4zGuSFeK6H0SptAsaIb9UCPNvBFr4jysakLvVxHW0SZq
286/CwUhCMiAkR2JKIonP5eFYkE0sXaoo6k+1gkpWmyPoWIQ97CylWchIRXo/XtiCZHntlMWKHTK
hO5HmAO0norVaPCAKq/dMJihoCsVeSr0r2Gq+5IZolplfWpJyXlwm115p9j1JnBDlOiiu3d1mwyk
5cjSdQDDUGRuWe/abup8RP2NWxxPobJPexruYOAmbK0QbO+J2198FfHOrhLTvjMUHdA42G6Rdqzi
QkFDFN4Zd43b1y66i7HIrXXrzmmyV/VQfwQYZUAcfFttrhN0IIxRZkwzqHAbAKi7ZK5UmN4ohWl6
rh2DqPtTQPVd44xnjhGfnQ8j0BdkGI4mRjCmDbaRnVuavnx//uQ1lHHPwXi/2gKEgl+AgLcxDg05
3ilOROi/b2lk2MX4ItHopqKo53M4JYlgZkxyF6Ahg3KuZU0eltfCeBgtnLzaSnEtaIJxcSTX9Ym6
M4lPjX1E/i1EFpaiQwrw1kHhD30nWAx/KQVdJZpVqMzk7N5pdvLv2ibda0X0bx+3D3YVHTGEGHEL
hika+yJMz2/AoDn4JHJSlyNq11WWmQYebTDSSKxDqi8PgxgJxZ0xBw33HmzbHePj8yM3L7t6Qwsq
8iWVyCxLzJSBCtIOEnGlLeY70Vry8lLQT85jdI1p6B2YoaMB84OaxCWpQTLjRAr97CwE5C0fgAAf
+WS7vX0zKw4U2T2MuIgomFoI2y+J5JWllKrS4iVFvB/KfbbriNhsaM0B3VxV1CWdma+LF1uL0FcQ
MtB5mzxinYh/bhKyfzZ5Y+BrTFvSYUQ6T5RBsULQ8R5lWlP9HgUVhyNqV3EgJG1Jg5Fm7Pds20Jv
svPB0wjmuj4GHtbjdVaIIcHYNaE2kBJoa7Ar2ckbkQqO8EOhz7zS68wN1j4vTzJzc3Er4tQoWijh
JNFO37vVcR5S3BnVk5qR5+CFlzxd8wZLaoxAS1InWWONQ2Ea4T0OCf3kXMzM+BvHYfc/JUgW6pWO
l3uzU+1oz/n6WnywvHd2GqjIsJISuwGzs77HAnHN0cldRbcfI1VI+e22WvIEgE2JGpXud1VQZueR
IuAk81aT0k6PEmZluHnBOfK/xTZGN4E43nV5V833gkDAlSMSu6Er2Bxp46gmm7SJen0QqgnC1tjD
Mxa+byoa2rydNNcNgJeaw+ZG8mQY+zEG48rPyFV3v63DDkOZmhM/j1v5IONp9Xr7qnjHYmKcPhI0
vxhB0A6ffqfH/ZZ3JI7asIDFuZeIniKCwJtKpa36K6G8igKPAmMG+qIU2kmEYpqnw+QOBI9tnu5z
/AzrzALVn5JYw+X3QOcoN5WzxxOdcDzmagzwx8Jggu7Sno0A1ZKNupsleaTdETDZH72735pU2H3c
vnWOMbgC7Kn8SU0rBUpjBzSyHo/OiyiSnqjf6oBklDflwvGf1y8FpfYlUZhNm2trWMNBi/fUTvYF
5bFwLcBZspAxBr7sS55ffBmDec+HSSt3srVtdQC2ekNpQjl8nMOy/218MMVzeWV+bap5pczqE5Mf
yiGydfv4Et/zlOi2z8ZY7yWZxiujvhnBP6QN1V2NneZbzkFuW1GV3eeDTdKDHFaQPTxUm2fzIThQ
h5q8wXuuIMy6vHDZWVE3vQD4j7P4SUjtTpQC9ZHwXN1ti2CojEXoMkXKRh1hVE9R5jQpOoDvAxpS
lXTvGd6nxmd7FDaZw3vQrdOdexWRqcIQAGNMY78afGQnYL2dyj7VBDvTOeZ63RD9ocDwL9XCXhTz
JDtLz/mTQJu9gkItD0WfdwyGfVKp9ZUIDAhE1T+Qine3ysNtaeMRYEIpUR9CZE1AIJ1IQjJi/ope
blP4H4L2D6PYdgyrxbjMOILEqTdtnU53jpI5ezryepRnXlwbgD90ZgOxEGiA/yOuyuIMOQLxNbLN
+5fE4egm58515pEzb1VSscBxlmaLCJhwG5x9ceIQ+R8h25+DMJYzKjptrIwIJsY1Nyn6nwUSb2o7
uku2PPWcf/AtnjFGM+mrVEkbPA2j4wGY066pkI5+n04Z3fKyYuuG88+pGMMplU3XR1qIqt7+LST6
M+co110/X/Han+8zGp9ZdShVLe5GqvcGkWRb0oh0J9yhdkNStyJOgu6np6f4d0iNgciIrjgGYV3Q
FSSPZww+dPIyFkHWOq0I2rmYiCVew04ixhbNRkAPozxfN0vA1bUtKDFmAdOebVJoqMnKv0ufVkjp
BMSyD8OpoFtOsL2WPp3Lsf+cirEQRpoladjhVCPGXgACfXynTrLdf74qiFJkjuyvPrz+EGMhC5Ab
65EOBrFgFzzT0r1tilaN3eLrjIUwSyv3YCCy8+uPKSBP6a/n299fNQ9Ihc6QC3PynbmWEl3BQIBA
+GsPtp1ux5coJYisbhOZP3J19wsizH0URVkV0oA4x9zAkW5eMPPxdxQUJvitBIwgBT5C7OBtIlig
ghl2ccsJD1cv+s8p2C3DgD79/6j3afPIkdjVW158mjHS8hiij7MGg+TXfqNhIYG65dwzj4Jy6WmK
prBiDLfClKG3rnGevae/PAJjlj10uaFHBgSSh472tsN9Qq/bqgWTGGsMhLR+DAyIKoB2nn7m9KG3
xWNFOefgyCpb7kqsClBTKqiMj28/rXdEmB9/pQysyQ0soZFaGQSC87SNN8fcrTa3Kay6rQWjGJ0e
xybNNZSQzsnOfxGxEY7jt9a9/YIAo89mXghlMr+T1M1rZSsHM5htBvbOcrSacxDWtBpqP0VxCbUo
77BZ95xR3st85bLRbqRhRRGankR0FF5qRVp6eFA0So6wBS9z7OlxSebzJGqNXRdU5mMuorwCI+UW
/ofSpqO4PyWywwILlGpGXni/ouMXdOa/L+hIeZkN4nwavP93M8NGnuyuXIiG5ia00AM4R5fYLvpY
VbBrUddyvMRdOUE761Byrnwth3VBgmEWUPqBtiKAhPejdfrX+8KtXwpHtKVXGn8EhKPtK+7vghrD
MqvIpakp9Pz85p1csaQqEDSwU4BWv2+rJI8Oo5KVbPZNUs900GOOndl31LvjPbx4NBithA8RNL0D
50aqb7xHZBpt9M5XpDzfPsuKH1zyjM00x43RG/FMB+jJJO+4yYSVrIgmoct3bgxFOx27M9dqekkS
JvAqfO2dmpjYnk0UxIt89V9LZF2QYljmCT3w22SQ0jAFa+DR4gbYag4JCJyRiN94CZ/VG/pzsi8P
t1DQOlLaOJpPphHLFWhHsZ/8k+Ne1q3NgggTMcqqP7TtACIxiXaH0ZnukCd54cRCXCpMxDJqjWUE
IqiUjro5xYeS+i/S58v4jUOIxzImbhmKKUabxBfL2ndpqz872Y/P2/J83W0FEBh0XosY1ATaORYW
XNrNvJf6qjfU+YnsneK7Yjfu0ztvc/bs8BSe0Apx/D68jsfcRh+Ec5v217eZ0PiCNuOBfLQri1j5
h2RGQJOPyg7tGmtc7CrYpI6vblugvJeY5K/6fWejFRx7ZDqFis5IgRkyfM/TGSskPGBMQ/1M94ZT
7hU3yYlZkfRknuR9jL17v8uYVBFJf1YKNrSQ6K0/Zr7te9vWT6lySlIsjtyK7565weY89ZsZ02B4
R9dhWJ2badNl2GCya3TS+Zy66IrzBaqFhtlKjC2g54eJ2bssAwB4JeH1K9nFYdLIS2hzIhUeCUYX
OgNPW8Xq55y4TF39+P7MG7xYi0ovTsEogiLI+ig3YnbOK/JWOjJVfJJp4OMjb7Z3zVpdkGJ0ocXm
RlOvcJraiXZFQt+AhljRMqFz3cXYpRzfuGLnL8gxamEFMjDzU5A7iL/RCiV9vy36aybk4vuM6Kum
mjQTOkbP0z2q/AY6ugKake1rvpWfbpNaCYwuKDExRYnOBcWXQGncyPRUb8xf278jwIQRaqxVkaJP
cxFJpD/1h4pzgBUreHEAJnwYpDrPsgiqgtTwTnWqhLxvPznXzdOV+TcsnFPZh3LfxhDkEDN37tg6
o7Ll5ZtuXwS6Bi9pYENupecGaLSfp3yj2sWrx+nEv80pgHNfUoiVqTE9ETfhveSkO/cWoblNOT6W
dwxG571Sx3bhEsc4dEjUv/T/FpNsRs34xzBeTeAkUj0opYhqSk5OIYnsJ+z05E1i8I7AKDdQ9DN/
qEfkfUQUJRMb+4o5U30rb4WLUzDq7QmZ3kvJbD7CPfqEXZnXds4xIDpbdRrisJY9DxSEg7g/zVUT
QGkN7otv82Zfb+uGLjL6LSJHP9UGbqQsiUmoj06Ecsu177P0M7HABccYLS9yQ1PiBnfyhreVDC9v
0PJovO45IdVtu66zQDMYQcuVTMVhzruG8B4hHE6xIS6kWrWiBB8XO9udSPo7PDUlN5nM4dSXZCxs
VZ6mat0HsIc9Vdwf81ylTsKHiPfc5RiTr5L7goynGoHm5RAwjbiu+Ew/codjdFcpYPEX4D5UrGi4
euvoJvAROgVKYqCbKp+I9kj6D04UtNZbjbmMP1QY015nyhT6lgxF2RrErpNtieyDiyW6NgCzc+Kh
uN1tRDQV5wgs4jt9s20wit9++3Texfs9L4+6anr+/BpWRBCLh4og4swxyX+U9nf0V3O4uiqECwqM
E8jlPPdLDxSahlhUeDj0UNfbHn/Vui1IMC4Aw5BFJmcg8Ypr00El98htCrxDMNFehOKQoDaQ8aSy
3ZCYx0AnBeWIBkf+viopCwlP2qCU+x5ENBJ0pMbLw7p3MRaTn28fhkeHcQZqa9Zh2YBdI/1RTa6F
oQjqaC+3ifA4xoR51WCGtY5bOR+qo4veRLt6rTjpKZ7sMo4g7PohznuQMO7d7hBteZaNJ1bzERf3
UetGbpU17gODxlhnDHDh59s84hFgTIGVTahrw/6fp+c37al1uX3Vq6b5j2J8PbYXJ1CjIYjTGaIe
2Ps7i7zFdwNBWTPZ++7tk3Cu4mtQcEGoHRQM9AoglP3KyT00Pfzg6PjXdtwrh7w4C6PktdC2eivh
tkunsSVXpBrqStjfh0JziJnSrqLGo1OR5w9eMzxHktmFfpoatPMM5MxEya4j8m3fE+3jNv84Ksli
hGOHUjEWJWhEu94xX39JG2Mz/f47+/JVAV9c0mC2VpEZINJTLQfsli3R79XdXxJh9F7xyjEB7Ar0
vnyFAbtLdxi6orz2nLWq8tKLstOGcLDN2M0CZw/WBuOwHd015/ItdtWfB3XLI3eNtjC/AhbCx5iC
qPa6vqshfG/dUdKd8Hg6YwrxIR4wXTzslVdKh8HGOaXY+cT06H/MbCx+AGMqotZPNAABzEJ48rf+
Xn02ybNhm//lxfaHDFu6Vbuhz4LZWb+Jm8P41aSCScL8521pX8/TLMgwMcEUGFlReri9Aa4BfXAf
7x7NNhydWqteLC/tKxJbyLsIYzEaAXiGXtLewfoiDws5gWQKUB75FJEC1oOHHcM9GRMohF5oYDgO
DLSbjOQReUceLXS3WH7ylyxUL51T0EflqIZgIV6l6Uu4+faeUeOBl1Hj2D62JpeIgmekkvbV8jsQ
f9c54tNfHoQxGBinHFJtAIlTunXd6COrXZq83SayegwMMs6dNdgKzY7wYrN7OVS5iUgBoM7fc4DH
6dvwvxi+BQ1GQ4s41AUpAQ1sPsLyeCrt1bfxwEuirjqKP1SuPHqpaShY63PsFn1XHtGHPzf7Gpyz
rL/mF2QYBdVNoE8YiN/O9kiDB4tgcTeR9s3d9va9fHW0XDn1BR3GqWNzg+k3OejExQarVH94ZEYd
I9QBhuZuf1efD9FOcM19TQy8iAoA9WKimvMEX0/lLn4Eo7M5sEL1IpwPK+cH/xELhPRn+JBvARE2
qc3zJesmYkGO0dwp8DDwOkJQDicZ07K21M1NMvKGd6zV4G9BhwnzwzTv07w25qcdKhPkrbP9/fT5
efsGOZrFrnKt0i4JfRFEMIZWvh7knuBlhGGU21RmG3BLTNhIf7ACD+DNaMkB0BDpsYrmP8X6C2bN
51z4ijFLg7HsZkHUiWpjuPnj707AWIdQbjDe1OP7A2ZB7jJuW8OsKDc4xDpuDIGPY6yBQ19lWven
74Q7+h45PDSEtckGwDz8Y0rZxqugl5EVE3CQua9BpvcTQdcv1r1x+/85ksV6727QvdzzcaKUAPiZ
tiR4fG0xJCzcBw/FrhI3HarCGNsxzrdvimNh2dl3weyzuQw9v8KtZ+G+OwMvwNUDmyPSq8cD2Njc
64cmc5aPmD+rYF8tGJ32tTnEu5fY5lrxVQuwoMFY17EPY6HvQeOgb7KjuJfsgYwKff9v70wT87vA
qwR0FIt+ANisOPSxiBx39ZqcAbj86pMQmClwTbcvZ/WduSDE2DS9S9u6FKOZkIF9LpgO5LUZrwv4
ggQTj2CT8yQlUzy3IUmITkenpr8HCl9uB4SXZV6VtQUtxq4NzTBixxb41sX0Dqh+eEGEtsWLGdY9
zoIMY9ysyZwKIwKZt8mejg/6fXt8zDlpvnW+YWsnpvghzVhXcGlB624asQgim1sdOjd/798Rl9La
HnOiurLNFbk5ArkyeH/IGbPsLwx2HWFdmCAWOR6zkzu+AqWQPEzUe5Mcjodb596CEhMLlVZmdZEG
SiI2Yt8Htoq9TCkOxBOGVdle0GG0FStXW0HB6sizjdULAvycwKnxr57EQIcGFoLMI+pskb/t1S7u
0wriBjRJnc5xx5xu5neyr/nrJSGGZZnnDXrqNbOaxnchNmZ1ld0cfw6ktOVfkIj6WJ4b+l8uakmV
YaAoNJ46jWCgQqa3FO/KBiDzHXJCPELzh1jZWxJiAsZB6oRhTNv8bCAvmHxXaU2eMjI51V2x56QI
V9VqSYuJFpNI9LOmxJ01LiK40ZFmrXJru4C14C2tWDNHS1qMddXGFkKo49q6GS13i0mO3AZcv33b
hks86Zj/vlBdo1YsLPYGmQL1zhl1GLim99hUAZHvaONgC5kPM8iFheORZYwtemQlo7Hq2UBNbrUD
yKGtvqsOepcbJ7kbfkivOn+//ZpSL1nKmN44QftyDDxDaMKUk/Z1dAzXcK23/j2gPgplhklFzUkf
uKNGXMFh7HHYKYOpVThuBS5jgI0WB0DIADu22HDBKGYh/N8KcbVZRUkTXU7UWXBceUZOP7rSUaep
5pDxmSc9a0HNH44CbOlSevDMjoQGYzIQ0uRDdnzyq7fbnXd45Ejp/J1bZ2KsSd8XfaMnoAMUop+p
E7i/Gye7k7FEghtT847E2BNrigu/z0FqclWU/7FgCIXtDF2P3OBm/tKtQzHWRBNUWQxKXJRhRkTr
O1dRfo/qo4XiYybaFeLqyta7bd9srPa9LLp/DVuNPCoWpqpfOGoAN2aEMjHCsArqcW66NFATUuBM
nQIv/ozevr11tfuHzpcnXJgYRNya4LdfdOofvSs52eY/9I8CNhMIWQBQNzHgxBxFMFWhSYxhlkPM
Ps53Jpy0d/4WwzU5xM5XA7V6UcZYGGNB/N4Sah9Yt0ArEKmbQToetM1L7H7c5tiqvVjSYc6jSfUY
dAboAEf/F1btknA3utZGQvHZt3m9/l8XwArighp7QUOoqqkngxqWCpOfw+HX9LrnoSV9VU1uEWFM
xeT1VRnMZqnHirqUKL/wnLP1kQDLyL5/mmwXr9cHf6eqzvAZbffWjretZbVMsTwmY0SSUJTTTsQv
mLq9lh9eDo/+XUtEctfvEHaZHKlf83BLaowd8aY2NoQJ1DSgDiCR0b4177elZE2vlhQY+zGo4wAh
hVPx39Fb1wXU2N0mcL1zGRZiSYGJQQx5FButxhkqW55BbSY7Qx+4QbRdSt5O/mNIE9K7D6pvDy+O
/b7P6CfPSq49zZc/gYlPWsGwJl+bQy7gDcRI5Mrkk4ftzqPBBCNGmGKXyxxqta+7wmmcd9/mHWM1
r7k8B2M5yjprRlP7EgcD20/P6CJ2PLtDt8mLeLAebl8c70CM+QgSUcrT2Xwo9+5MZqAjCh+3aczf
uKHPbPK78XOvHhv4SSSC5HeVpFjdht0KnAiDI+NsLVseJzkcQlDpIXYAd54Cevf5dwdhzEKmDrUp
CGCWHSLYJTGdaIyOKV5f4ao9AF6kqQO6UNXYJ7kVFVKed2J+/qG40y5+ULe3jyGtsuoPAfYRXghY
5hyWE86RBY6r73U6AAQiInJOKnj1u6yi3HVps4m5EoIFTcaoR0riR0YJvwtEeJoTHcPac3Sr2x0V
XVre/+0ZmbuSy7yo4hRMRPyuUgFLEeWXxI2pfu7oe+AIO3EecO02HClc95AA15dl6LCisMLe9YUC
sE0JaYdNZ0ffaxqIJD/vo4Fb/1gLPwFt+w8lhqOCCmM0KqCkyZD4xtXIacjtadPK3HEiHimGmb2h
54MUyLOHciM7Ph33gNDnV2Hnz1zLyJ8TMY4QcL6hmSq4szreIl2M3c8qUX9JDu0nlycfPFqMS0RA
mxVRgiNNbgfE8SgApJxC6/vHECMqvBzRak17eVeMe6x7LUuBpIlRHyAwKU56tCokAprN/CpBy+Ah
36JcRoPNbUVfNbwLCWE8IlBZh1zsQFUxN3X9WrQPZrPRXsTkRWzdVCS3qa1WH5GuxL4vYC4jOc6w
NC4MURBjBa+U+52Ldrv+dBzQPfZfKrZLMgwvsQKvALShOr/NLdKqRDoUP/SfPD2etedaFv8chuFd
3AA6XvJxGPT0lSR4m4dBjx4xXoFueJtv67f0hxITU7RY+TvVFh49opM6vxNynJ+QvBiTezlzILB4
WlVW0frlfDl2cjxlNhD24ekVh6dW677rz2HYeMIzVEEPQCZ7sN3Bbp36pdyJz8N7TyJa2S0nfT3/
6hu3xNbPhAQrJ3IPWvw2ZaS4K9DdmXExpr5s9hUVFTvMgXY6r5mezeOCd5IA8NGghMTNUHqS+xba
9LUNabxVtoErn9GZv+ueEsfjCeGqZCzoMhYe7Q+qXiSgW6Gi8aN8eSgfHm/L3ir/FhQYw16gizHS
alA4eCcMH1LYdc4N8c7A2PQRS+9RLgMFbF1Jt/7d4AEe7r6vt37/X6Z3kSL/c0+MAdKyyh9LEbQw
wGdLTyLJNo+8acPZulzKAkC8VcyIS9h5ZVxN3Kmq3yS5pbZne8dzs/PPu/Xpy+u+fbHXId7lz2Qu
VpvaMfAnpQWiSu2mp96lvIIrjxHMxfaAgO59FYz4+fTA60vlfZu5SH1oUr018O2UcveErbyvLlnD
+g/fElqAabdnxX6qbcD1OEcfzvf54/n19h2szAxcUmJ8SAFLKHQzi2KyA2pxTw4wGM+6TVz6/JRt
Dj9s6JtjOxg9dDgdgV+F6FvCxHgVDxOVcdVBAE7uj/4lfDGdlP4G+PTJ7u6fAhvr3nd0Gz47tLWf
t3ep7VHftXYftznAu0fG6WBrbCR2FX6E+4TcKMdvXruaS+4yrqbtzFEcTXx8IL95Wr6SVlt+/GrK
zmw1rfZ9rT2/xo5wl26KnwkBhnv0Ygu8DWq31Z4dt/sbhmPf5aWnkiVvqjR5ZvgD5yp5v5JR91Ko
PS8sIct//eWZ8sK7dlOrWN5sqoAdzWvsvC2AOgvbOApiGvYjfrVGCOFkxVfylJcywqh3FqdNaM0y
AvT7p9py5PzlMXlqXKSU7ePHsQVu6Hg4Kq+NRo1T8DMYSHSMeFD88nyl/1vRr+bqeskbDXPWMSyz
pgqJsXXRPc557Zpk29J9exnJZut8/qU4MJo9GkbWCSIYOxDK+bTCEzVGsYcCjZ+xjm/jURaXJH7M
N3vn/jiSJ2o/tuS4facfz+2BbuwZ222vRHbJi2M5P4HJc9/Wyet1S+aFnHyF5gsBDwMJ4xwTznP4
0RJUuCPbPXm7isjE+Y0tALepYc/ebYH4Mm0Lcr1sTUafQCxLsrMtshts4WdMPmKUTOutQHaVi7HC
lOQlUVU7vjuhQUbbCc4ucA+7Eelt2SfKz3vt7q3JaCsfzgNA/f+PtO9qjtxosv1Diwh481qw7dn0
5AuCMyThvcevvwfU7p3uGmxXfFpNSArFjJjIqqz0eRLbcjP7oBA+IJUdlLY3e5372rgnnbel3+pZ
wHY3V8YKX9fYS9inR0KdRFg+OW4rIFsQ/SDcAxWEBCHaUtNNl5L2Tv0W0EW5AfwC/sBsRbsRmzqx
+stN9y/fUowSvX6sLeGhya34rvexwuM+35etXTxrTmG2+Fzut/6hxD8dEXFOBldysFu0MYu9j+RS
5grY93G4Kxa8tK8Dv2kdt3S+DKJgwnWDipnJbyv7MIBolHijFXeoaSOlofzi7Xk3nirSP5x0OzSR
yMYmMtUMrdKJdfK6qQgWTMOaFeZ4Qg+vw7Vk4yguJNXITISjJmCDJfKxdz1gQdxrbmTbmo2M9ME4
B7syRxnjrG8zG9Ceg1OidJ7+UrBBbyaTNQqm8aXtxI3cEiVDxfd4F1rFSDZqtPRNqTsk6M4t1msO
vvWpYDpDJ9Vg7j/4X5m7fal2x8pSnk9ib/fkAevTcisD3pO04ayzvy2ftEelJEBcBaQxlgbZHFxj
F4DDAuoa6rEfrMnj7U23fSp+ZY2puKFl6h1wYyJHO8L22a2plUDywlwbWjQgI1gmkMzI3vkbu/Qe
BiIBEzf//hws8eR9Pg0vikRIuLXU7bTR7zFwsUW3rEfqL3Ug7laF8M8caQ8myeF5mDJU12+saHrU
JOLUWF0Rf2mmsYmPaHU5EfuhJqldWYkFpK8eO45ferPHHqdtYn13AmCgvJpsttLBnM/HyOGJcF8/
hdCAj3B8cR/98bjB/+wMpBxxaMhc9fgWKzBx+p76eVTQGWTq+KE4Cc58Da381+w6QGfP8Z+CvcuI
g11LLxyK/Z++XfwaAHGdojlXJoMVlbaR2kfvxUy/ZPdU7I6dCU4BKKGhJOxG2I/yWLrGnSDsUtJZ
ydMXrNwEyd/7e4DHlodPDIoSuSSfvCeSxps1Z+um24LcG59BTsLvyJpefedJu8PK6vKpQ811W2Dk
2MJD48loI1/vEcndbrjc8gNIZWh3Zn5Awds1lc+PxAR6rHS/wP5sO6tpTOKlBEf7G5lQbnNMWzKd
ml1q1wkh3sauABJvWJiZDmzxjoO/k5xK4k2mj7P5hq4CHilpd0+fr9npOXPGc3iIP6x8dGaPx2Po
0sNWBf+3FdqamVUAZCRrsiRjyJdWn2oYaxwX+T16cCUHT38k79FxachIrTYj+kl1Fhh4Y4Or2kbo
+2aYIyZ9yqcS5kaqU9noAR8pZKawix4fnQh4+p2D3qG7YlPCc5buDKjR/MCIIH54o4z7Fe+U16Vm
YcznOmhXE3l/NIBiEJk+QZbSu33IK809mEC4OOTFIF4YDZ4PNIyDc/3jqxXZB6DeSMfqFY9FwTpf
jV3j+ju7dk2OisECvU1ntcadliV5eROeY7ITHDwAFlsr/h/YkrBSRRIlFRB112yJZR+KvR8MjwZB
tT/nHWhIjNIXd+h1j4GHVd0xEeRWKgALb39oUkeZVHGXBTpoAtk9D2EGsdslcr4HBm8sF+WatdvX
z/pZ1CePUiHGfQkPxbpnfOXf6Z9r34e66DBohBrr3BYH3CCJrRwVAPcPpGCQEVl0KF8cEGQF16Sg
8+oAUI2Qw4kz3w+PgQ1TRzwsW3re2Tx5ePZY+IorEnaRD1J/am0XDydImkrIlugFxSxW9MLyhOkB
KE0fy4FbwpfnXe84ofUYo48kJy+PcECce+LZG8XdPofEBFT852RuA4vVLvPTA05poCv+KGfcl8W0
akfw92pZh/vP08mryBtcS2dXkMxGE6XjQM4Lc9fvfAurpoD/FhBrRnHU/HbPo2k/2Ft59wDTQO4i
6/4bxnqz/fK+jjws1ItEDocQLpin27cl+meS9MZ303U4zugbADbACxack28dNgdrwKe+O4rXIGzA
sFrmSGSPDYbFiVXBZ7ymn3jgQiTiWcAy6iXtk5k2S9zkv0txVw/qJxy8+OHqEOZjtQQT1mNADpvl
pF3T/vWIlpiQwE3Lrc6yPiPEghNyOou3plgmXCuVIHRi5HZ/YPxvHfK1DvovqVRTLhHxMdi7YG1e
71+Cs7x5dQ/WpjL1u5bYnmuSB/wbkzNoK1BtGx9out4DlmwCJsNjSSvjMdIVKC7UdLVfLh2IiixT
vPBC82og/S9hWSpGJv4yJeEUZG2GpbkIWGoBbtDwqnsYE+WsZse65TVtdkmL0sdKiL4yQNr10JqR
3Xu/ffKw3OXtJ7LmXGBV9R+OKN08+VGWjKoChCfzkNz/ysz0A9MMTAT4FQgAWMMLOpRuNlK9KQwF
dDQEfIP9Lv2qsRIEaLc5gMs5tORjyymxn75r5zaDrFOkUqBdE6PCm/6cIm8H7xpsz4M2EFZTHIuM
fu1jhLExzVEJ9qzUJ1JG/N8ZhCLFC7zNzmqmB4M62CEqGj9b/q4JKaGWFP6ow0c7CBjegj2oPQ4R
Z4jmoBpRRGYFzuBpm/RrQVioGI99raJwSZ1660IplVNULdS7+/tmk9uft9lbTbleEqCEfkqbWmgk
EBAyJ5usQrNF33wLNnxjG8+Tb+HqWIuL/heawIfURE3ArnPq7vjZT7jJwKM+GIAnUrcxEuOtPdtm
/vSvuPtDibKjHLa1dlIM7iz/OZ6txkLwmlidx+PCOEZmcjUFtMz6/TdbtPEDhHhe9xHYKi2FDNg5
KRB/w2NSCRD+GlCJCIO5NaN0Se+6cvVfiTzOQSaAufRt9pSja4ooxIbb4OE2nbVQDJrkD190KOaH
jS9HCIeQSCk82ZJ6h7PLHVopxF2GBV3pwYdfgbh+G6OGrh4rjbCUypp7f/UN1DsIsf2lCZeLnJAw
SuzW0/eC/VD9+j8fKvUe/JjjMJ2OS5ywQwfzI1il4zzpx38xyb+o5z+HSpmBWBQro59+GFpQ7DIA
LQwOtmu5TI6W1/S3Cf1DiTIEkarLUzqCo2VfqAHorB7j6ZieOy7Tcz58pRh5iggDlUzKLAGlTEHO
c7VhCMs7dwBdeadanBuAonB3W0DXTcEfBil1EsthzoUBQr8MMyOJmwJz+SNidhOJi4jdOkdKl3SS
bmDlEm5MPg/IqGLnrwkAYRQYSzi2huk7EaBG3R7ac5seuE1wajxWPx/jKunGi5RrMtGXYVsns3nq
OmDGqEFpqaHd+9//8ZkC31aVRRGOF0BuqavLhqmsCw7M9s5rA5CwGpMHDyzbup7/uKBC3ZzaGfMc
YBv447NBQjMZyQjE1oA0logmmdSOnOBh+sWkunKRV7xRFylnqSRnMsSyd358SsSqgo1cpLNlbt5Y
ubALUn/N+jS+GAXV8vYywmM2VrFF64HVgiuxiFB2QFDVKggA8ojhCmOXv+XIk7WebFdn434+p/oy
wox+N7OEo1J43/VZ9PbQ3jnZPiFHalkYQbWAXmPxnsFssl/zQq8OgLYdRTbl+XLDOGteNyvTQC/P
L39/91XuXkp0ABLVmwi3mXxU0W6L8JrNUAQ0gxoyhmew/p2inSt8kMQx9MJkYhbQ3+8/SqZ7+DPh
TmmFKyKUYcqGeEA/KIhUdnY0jvKpewq26qZyFTs6J5jpXWziMbe93YhU+HeHhqzv/MwhhU4mDFqw
khdr4cXV91D2y0iUsWo0fE/tHESbl4k72v2xRYMWa7yceb6UCcs4rezUBqQsf6nDJMBAfnow3lgR
04p6v+KIsl88+m1TJQSZw69ge6dDZAai2rdlZfUJXYgKpe7EruIreQKN8s7f17bsnBHDM1x5Fh+U
sktUIQ74FtnXQ3wX2b85t0YI9m9s7tVpUcoNYzxiXPPgpLIbu7A7G03YMO8Ze6Hymht/SYpuaE8D
YVRgeIdHzCgTbSftApTcjoXTPpUHFl9rSY8rYpSSM2b0QsscTk84Ca88FMlho6H6KVgOhg3f5e10
CLappUKfWG/dxsw/FK8wOXNvSzKBavOJWW224UFCHQpFMNt3jluvf7stRWvpr6uPpDVO2ItlupyI
PmJY4SWSUPzCrLM2OEXvharbSaSQrKh2gRkfC6doIrNihrNZ82aa2X6M4hEa56fSjkMrnrd1eW4q
ly8fGJ+5fMYNnaVROivGSapti7IDb/pb5SXYjT+VT9fmdwAI9mJi4oB+fVYARImcZwbx9aemahKG
LGRsr6EuclTVSSlCXORkDh+vqFUOpEXBPLei7XBIddT3ZrOciR09yidYrg6/m5BhZ1ilxfiShdJf
x4AdsCrcHF38a10mL3JSwGGzJBzjuEeiXEAZHNXbr2pzN3oRRpneUHt7iIm8wxScxRpqWtfUf4o/
PKWpc6n2jbBHWCV1ZvKFxaPZBo/0gcHlqta5oEIp6SApVSEPcNy8WX9yZvKGrDwLF3fdElwQoVR0
CkgoUY9BBJ7Es4ohnQjR4PDIk/PtK1vJhlzWy2g0646v+FouQQeYw/fig4QI0LtNYV2pXbBCaem5
zvSsXcQTRq0/fb2lXmExfGvmcVE6WlIw2lvnoDFhc4bglbt+23yascvag7D61P7w8vMdF1nrIOxR
M/uRMEj3uOHuVadHjur2ia0rPUWTZBUJMhk5WjyzCyqRzEd5VyYD0qbAFvGfjcSUdugVgVutO6ln
vi3xmIjuLBlZAuW5dj8ZIr7uZF58ASXjcpgG7SyFw+PrmBNACQbbfmegc2EZq4sJv8sP+hE4lNi8
nLvMaGJVmV4Qp2R/MiSZGxMQHzsMaW9y4u9t0ts2Q2mvtbWi/1lTFRmLTw1DppiM4rCTQqUe8MZk
dCr0Ee4UYBrmmGMX2yHy5G1FlNlqX7qYNI/YIrgrK6gtPgZYpPqSPOCfXsnqGlvVLhcfRTGPUo82
q2kPvwk7m9LElB+fAPjfvNwWsfUHowsSBlwEWRJ+dtFciBh2zeRRigUij9N2RiXpzXxiFhqW4/vL
GOgwAzyvYtqAXnXuYynCGPrjwkn+qr7v5HN6Ujfj/ZiRHLt638+sRtq1fIKCkXgJ14k8kKxRF1pg
fl3h/HR4jL6T52Xv7JJZjsy98/L7iCpOQLSDcJ7Rd/MQumVMGEe62HiaX4CKog6hi6oiSZTHOxV8
McZ8NkCVTpivqB8TG5iVex7LW0f3gTWpLCxK4BY5Sq1GhVBGelINgJvBbojq6IyA8PfRfWVyrsKC
Q/up9f1FTcReBUXT8Fxo7J4gr4cq1yEvtTU68WObmYFmqqCWera5f3ub4QwWbzwmoj8Zx7omRuIF
Zcq7af3ZL6K+Gf6BxUdH1X7JbGAF7qfoiKRCho9hEtde4CVByuUMJskvuA6shj45SPuUKCnhnZal
5Ne0HETVkDRtkRqVEpc+mee0BoA4utl0ImEdYJWbjXzOSuww5j9G3VE5w8SonWkA66k4+ulbxnmT
9hGHIunLbSGgvTHve6IWnhBimJ9nfODKrJ+CFus/H0gJWCMWkVQurwlPSXOSbUCCw5cPyIy3wOS9
tGLDfq45I5cUKSuuxnkv6QFOXgLyXbVNG2jlRlq6EDn/VVU3x/lgoCAUmj18fOBRMFFt1/xXETqR
N1TVUFSN+oAw4iRtivEBCvAq9/cGhgpG88gx87jrmuoPIX3J816oX32op7ldZOwZyO4YinpNiGwb
Tv4gALt8K0MSrOOHuCvNLifx1rhrD6wc11oVDtf7/3mlowapF/uEr/AJuwXPvN8MX9WhfMl3s5tt
PjBFivX2nh3bXuz6R1Yiac2NEmVVxXSloIl/AeLOqS+maTkhpK6WrBl6/Zj9LCvD4RDfCxrUXcp6
ih68AjQO7V2emEsuZQvHxX1CXpKghYazWCmP9RfzhyRdrvKFqhymYR5QiFZ2GaKwpVnWvgNge3jg
LGFT/WIW/laNzgVJSjv6flJOfgwjay1rzZozNnYDcwyjxpAaNhjMKjVFwpJURZUNWafOlJ/THltK
ZJj0jRPxZm4B/kg9Dfv2Pd5OjOTOajSHXPn/EKNNjt9lwE9pQOxZQ64FtWEB65tEABOlLE9wNWt+
SYo6RTVKE2DVisOj77afAJAKj6K2aQoHvyo7RDlufFLcGWnHoWNUWtZKnNie+4dLytoYXTqpQwbS
raORUyzabUvQJ5GeW/RkoCuc5SSten6XBJc7vlA9WV5lCfaVLDmmWECKEQoOMGuEQ+viv7Hciros
9JN0TVQpVzZBTDZlhrI4gIAyQTvVEkOM5m/R8kKb3VewGmjCUZBFxGD4W6GkU0pUjgMCDbTKKKER
WO+4fiZ8ncwnNcMOZNJ3hdFaZaYBhLT3q6gibVoLNRYh6p1q+53YfkucJvy+fQzSQvYv1wkjt/qy
JdkQf1r+Lg6cnxOuEIZkfEwRssmm0L1O4jaVyNgNxAgLRwemTPrOA4BVwGSNfh/Pv7uEVNI5RYko
fVU+jBQ97Ur1KxXOYk7E6QWpO7upD4X0nYmVmaItU/yVlCTh0RhOktxUa3dqNoBq0FRGRX5VcQMg
B142MKEMmpdCiXltkOLxESsHY/Wrf8gLwJJ+JA/S0+1TW7/MP5TowlylCUEtiqAUbwzAf2MSI/g1
jdsEu7Bwe+9R6MbIag0bBtmVAquC6tz/MPgzjnhxWYu3FgCcbMSoo4AeO9TpJHPbMjP9a57OsjYZ
rRoG9rNqlG8Vj9LMc6ghP0ZYZDofmztWLuwn2qCl7pIC9Rh0iSsSjM+Mj1qBflXOJ+pkT3adYxwk
2s770SD9Jj+Vsqm8iuEmDV2/xFwLlrNEpBs9wLM1pihZvITVosOBRz4thrTO5lRu9MDltlgC2avH
VLe60jOYodSabwydKPGSLKCjSqGVojTwSVbCkNZW9n3oOVPdlNi3YpvlV39gu31rUn1JjlKJcy4P
NScPiw5eIrfDYw5IMM1+Weoiuv39gKQpM8mxJgGXNKkcz+QrY4NO9QF705FHPAENrMB+F3WTAbxj
n1iFBd/PU1iQPKuO5yVZKkTOyy6L5hlkC2BZAw/iBAgFqCIiD/DuZWvxjHhvQENjtSt2tRUfChtV
TkZ6aU0jLkkX9ICpGtaHU7JZKJ2f6Q2/tBf8Si3Nns2P1GXNW6zmsC6o0Lm6PEYQF1TSgKdckV8n
jqCEYmJVX0vah2Qf77SKNWKx6gBekqT8iKIVU0BEgbHJlr/mR8t5t/q9bAV3vSt7ye/QZmirNX/s
kh71TkYu59HJCXqHEvuVotL8mo8JFn2jILPEZ5+s9OdaLK4AyUkQ8DB5LOa+9h1aLimzqYdLJvd+
aoUaItQxalOTmwHfeJu3dRn5Q4oKj4fJ50Wh05HydqXXRiGVZmkY0uIA5is6s8ygtmpuFEAcyhrA
o3W00FxzFrRq5IcyOLPg2jb3xda3YF7u1V3M7A9cP8Q/pCjd3/UTJwwx3KIJ2zbHzVQR30J3AUpo
uW01D9wGTQMsQVkLbC/Zo14cX81jhAbnJbDlze4Y2L87a0brRM4s38uLDNCG54IUHQTV1dBInARS
aQa5aE1BDq1UNQX0Yc3bpLPKPLXTzzE7FEVkdp3V2sP8GuszGYBBlm8l+WAM1uAjQ7iNmo0SBBBl
s+4cvzON9854TIudr9p9+rsNX5vyYISfMwBMcm9KnBAYY4FdIPKqfWU/yCe+Ocaj56eMdaarsSU6
LTVBMxRZAkrQtbQgcazrKVCYH19377xqFujotM2zYX2XGJ+zmE1KP14HfaaX9Kjr83mpaHrJH4HN
PaEL0gD2yDNKe9bmfnOvmXf2y5s2EVMxU2/busAnwerk4IRZhM/bb/LH6frrO9D7gTY7UVI0mfqO
IsG621wfpsfXV+QsZgCoAtdv9tCqMGJshOyJ/RGjm6B3H0qzdL+xWRy1yN359ldQ1hoI76IMIFKA
l/CqqogapfTQCZ1OyaDE+1KD/9ubuAlzftZGiWTZbIqzYd6mRwn0f9MDHIuAZQkSqF5f9tSMehtg
x8DeSJ4ALOvE8VZHDqrTGXxReuEfOhJOV8fmV12RaRUUNX6gT0a85+TvkINnhQ7XVuQYqmCVCuDX
DVVHYYlX5GtuAjkZ2r7Nk33RpAel+wKanRPMX7ePjHJu/mHlgsjyERde9FRlVdXNZbKXMe47Vd88
Rrbluzmz8qFmaO7ley9E8i9SlEniuKwamxH8AFoYK0w7vmAQoAzRXwSoa8mbJOqw8iHZq4P0IgAF
D5Au9ljLGw2BV8jLG90f7SjWanL7DFfF7uIMKR3jj4UxBjkYCxr/s9USokTj56xyu5mXKoaI0wmQ
f5hUIHS8piFUp2W8BkKQFmCz8b5vbTk886PJq3d55uj9KQ8+dAF5iPmgaSEp1UPAvwYZhtO4wRxT
1s7gVfG8+BDKg1JKQxzkAR9SRrEpiE+impBydm8f7arMoCalqRpicmjxa/E0krIYgh7iKQRY4IKV
TmGqMqRm9fYuSFC3N839pHI9pCZowmOtKpZWN06oyZ9ZozIub/XILkhRStmvCnnoF26i5psvAR0W
fpWaffvE1mkoMvCm0Vwq0NG4UsrCwA9tsq/53NS5r1rH9Dyr7s0iQt19arRZ2eG97fX5zPkJ4ftD
P2mM01pVTSj5/g8nlPUYsgl76wwQETMs6i3dknsESqk594VZBG//5tRQidRRAxVRU7qWM5Hvp6Ct
IQRLlqmqn0pNJnXCkLTVU9NFBbVNhMpYt3NNpI+yoQ/LLtlrjT+QHKjqnj4WvtOWCatmwCK1/P6F
Wh+KVBD8Amfn5895h91k1Rlbnxh6b/Vx6oD80ZE6REM/RWSq0fvgS0Oyb2rtaZj1LyD2MGSAjtP+
UXfIXvG8Imi8QS9ZyrRQlbNmSvaZFnQkCfujIGe7PEutoO2cKGvvWjxTsY8PGF0wq95W8yCymyi0
EinYD6rPcChXD/bie6g7FIWk90N1XHieSDGcG+WrTJ5vC+OKRlJ4jI/zOlrEgPpGKb0678FnBznJ
u84beT12VbFE5jeF6zjwrEiRzmsvR3xFjlKApWgUfTDiGrNycPIa6mL4Jcz8k84PL3kNsOF0k2Bi
COU9KcvsvES3msC45hVHUcG6GV7nwTA6aaRrceVGNPbnUw9XJ64J32RE4To0Bs52KCLUAOrD+J/b
lSuC1DUmashPRj0n+1aUgN1caUgD+LnOoLKiwa6oUA+kwboLOccqnf1UfOsx0FwExR3UgJSJfVti
6KD4nzu8OEBKf8HP6OK2wB1O3X2onssIqy6kA/x95S7BW5GxLr4+tNgJ0PUMJfC/kJbQnyMBtMzQ
qbuT+VTnk0aCUVMfEljnoHS0iPCJmwiRrSsTVgj7Bx04Oap4hAfIIL/yHnHEKAGLkiShn4Ny+XP0
cUx5Iib7uc+spEXYinVI6f3t411xLBVe0hRUQTUV0knZbb1MdUnQu3gffWdYWnj25R26skk670V4
e5n6dZscPXT2z23+ofczkX2hvaumCGq+7+N9mDlDvgn3iReeu9TqhhOKJCQFJs743oiPE7pzhMIO
5K+6+RSUk5+auWIFC+qMLZw4FxAw/8cvowy/aChCmyg4CTUls0ikN9+FKYu8cG88lI8BMtKufhYA
dm0Qfql3ECW0ef4u9zPTQ2/am7G5/UErJgg9fhB8GVAiCPGp7xm1uDV6NALsS/l7VN8LnXEVqy9Y
xl/YAYweP7rxjIs7CF/Ix3tsqt6Fw3PUExE4Pso3dn2cbrPyM/lJxUdLv6KuqXhFMizqtRIsxUBo
xQjRsoBiH/cyZJYgP4stYJrqBqr3EcvUrFTW9noRAIvIycdTqDhV3Vkc3H9VfR9ZBc9VrYzoFhMk
sirICvVBET40HA18UMdvjd5VS2B3AePcCcT3Lr9P012loTahW3npRvKTaJXd+yx7YRoDliplvPPV
i1Z0QcdNGIahLBd18SQ0PkxmILvG+1EtTEV5MyKG0V194xcEKCs415KQGyMkyW+eO31yh2rcSPpW
qX7Xsv42Ss8pALRv3/iq7rogSakVIYYclD1I5umTHG0DNGJHqWTdJkJXkf9RJiheiZoBjBjxx8O6
ODnozEKIMx1Uyriw03ZW7QTbGR3s94GtNdrW8aN8JgE/JlaEKQO3F6KeYQhXD3epIUhImaDnnHqm
mTpUQxhyUKDlh/QCKbIRt+Z8gp6h2dS1822WV+UW78hAwW4prInXstLzkh9kPjieZOUEbWWN00Sa
wVP6fJvcjXzLHNDAD/zr5V4QpB6KzxdhLY3IB/XtIZgRQAgs8V89QNQ6JUWXVB15zGuWkqgUlESP
kr3EJSROP7LOFBoz/6Umtp8D0kBh+fbrBNFYtSTT0ORK2VXgGCBQkvD2NSWEHpf38TjbcpzaQcaZ
sWLJvB3KgXn74uhGkn9kFeERMrVgFNjX12xWLfK1cRAm+7AdUqvKhMjUxlK1OlRr3KxDKRS9zrPF
pZpbK0bsidpU309GEDHkde1lonIiKAbAUWFeKPdQyo02Sjp8ByDxYLZM8eU2o/Tymh9GLwksH3Dx
KAOJG4SxwH2qrmRlH4E9uMJr5mlO+LsFTM1jYcZoYtkDE+9eMSUJEIjJMd6gc6A5pf/hsse/voXy
HTU+bdI4xLfApVFdoeBtQfrulcHJ6nPdvQv+PkwZynbVabzkn7roce653AdI5f4wpaR8Pcy1NaGq
AjA1xHNQC+ijZhVU1yyIgDo+Qm/kktA5cH3kg2+08sinyFkkGgmrb1F9u32pdJ/vfx/kHwrUIy1q
TlKT5SA7M0SPLwom2Am0lyLMpEaeYUte45NoihhWhEFW4qmn2k58V+tNgkRcT2I5/xAHG6PEXf+W
F/1mbE9iSoLxOcifgrQhM49ZXJWhcNevU1QNJN0NqAx6Gk6uGpgYpDH2alt+JX1eEm0SnDTGFFo7
nlItdTGqrYSRyQVeE4hbMRc9xuEvJoTWwQL8NF2ScAMi3aQ7xelYYhAYOXkhfM7jjKgxdOPMmZkq
eiKGzHhxJMBrN7uYc0b53+jLS/KUdKU9jwPQYQIUA73AfmlWSoXGZyGUly4YvrYkLWZY9lUldcEx
JW5CHCvVWC5GtfvII8xsIhEX8Kz9uWuGANjkAJcTdU0WaPchytuCnwQ/3gczMFR5dCyGdj28SsE7
X+wzpXIkuWbkWFZdFonHO0X+ctl4TanfJMEkb9jw0EhaAxfhtR0NK4lfowyl3hy7e+uDP8znrB8Y
9mdNRUhw9GUVYoSFkRRdDSOMFXCGkQpOVKKP8GpZ4eqiS2kplTXg+POAbECNinqr/SBMTcJBCZXG
QUIjXxY9dyNqcsH37eew6M9bdGiHKxTbkAuQnMcGKStt/ciUUgmOs9jBrMDCIp5IWDPRa27XJW+U
29XOZc3rJXKoc+Lo1fP4qRfvnSXWA0n75l/cFNwDScPwoo60EXWOQY2lPUNcQ9UW35wPfFzl/fYB
rj0uxD34pSPgAKrNtbUwxrHmtBlp9Pkhbg7cGFhR2zA090+B/a9bMlCU1qE0eXByTQRAm0FgpEhe
tFErepGvT9YUFa2FPdKc2XCS4E1DwNljHqG5rU87ABK1glkrlUJEvS7f0z45J4ZuFYHvm6E2LN7S
VNtjUeum33CZaaSBxDj5tYOBUwSfEF+Nli/qYBIMYsURz8E1akczaTa6TtReZZzMKhF0m6Pwgzei
/DQMXbhHHGr5fZRU6X6OSJkh1H2X27vbF7z21mGw8AZFHj4B3T4YdT6K52GU7lNk/IX+Oy9YKF1r
7wFRPDQJmg8gorSP0zSlHPJgArkik0PskTWB2agHqOtORK1sYKjN1UO7oEdJk5wjftWREtoH4rnO
ZKcvBpOZm15jCp4/fB2UZWQk/69FNlR6JRe1Jt3HImaKEqgUYbYVfrQNvna6IvbkhoW0uXZTlyQp
Xab0XFPEfZ3uy+ADeWqL1wuGTK/6L5ckKKE2+FRpa39I913Vay6G7UQz4kMMXldV4OaI7My6aGe3
5LViy0Ulki8SxCUL0edbtQbGDP9z2bz8HOn6kNM55TpNAcchor1Exwg4q4Nhzapjva6woPothn2R
pYsHpuiDXGlFm+7b4gzz41tCfFD3xZ5TTJ+xF2RNLOESYom8gVkdDEBck2pV3U+zvkz3Sr8TxbPQ
hUTknm4f2JpZ1dDmjNoBxuoFgzLcCWZDa19Y7q8wzD7H5idp0wkYm2e9sdVzg9FBO4uGYgWt/boa
kHR9Lqd7PBFzHmdX5t9j5T3Mla0fFlY9aXaYsIL/VfGEmeCXOs2y449iD00+AOYStHQvYsU0Pyjn
Ih/MKMUorPQ49LMtTS+ZlphajDppOFi+UbGCpzV/Amuo0O+C8MnADO71JcIM9b4w+wvf4UyWchFR
5zw221HfTlpuc8DMv32lK4pGxSI5YWleFFVRp7TZLA9FIY4ZKrIcJhbTnVZavXyaZuxTTN8jlrlf
4U8FY3gS2IGpqj9z3hfvwc+7KhxS3Gso7sXkJR9/1x9lcZxZpb01OtrSEAWUCYzy/iB9XNBJ8kRD
GVhN90O+k/19oiqnqWmeFIDxq6LwcfsI19IpcCxkoIfKKJ1iIvT61hIj0rV+odZoGYA/eqG0ygYI
G0kdGyhvo0PPyPrtkGqtiQVTqsmH8uAmac25tz9k5Xmie1hWJSASLW4OdZdVKdS80GXZnqsrsy9/
z52lwxvtWFOBK68T2BqoBEhYto2CFCWlrVAk+TiW2b6WkeQcWtLom2ojGaYwE1n+ygGydZux1ev8
Q5COe4eiyatQWAhWVlTYqLDPL3y7FVL7Np212oAKqVm2e2tLiZSygXjrfl/7OMEm9nIsQ/gGVo9s
taGpo3/4PkCq4WV2x29sbVBMLwVmM8NbWr3BC/qUgSzjKBsjBfRjFbED/8CVkSUYPWnjmXGka+8e
uxbx6mVwjLLatcz+P9KubDduXdl+kQDNw6umnh3bsRPbL0IGWzMlUbO+/i767n3cTes0kRwgQB4M
dKnIYrFYtWqVFisjBr0YxbGKAknOwjxDJ41hJuFYOVuSNSATc1TRQWEXKheIm7gEbeT6ALcD+/Sl
UJVx6NlRVx4t4H1vplZ+ViIT4AknShx3LKras+u8DKPCNm76eKk3qj2Rxyknie9k4xJgAise39f3
fOXeNFFFAtuBDKCh9n64z1yFPkZEtaO8PJJ4KMOlLHovTeCQrEEVwXnWzBhB6rvzA5SDR1nRvKYZ
SGWLo7W8mnTeD/J+9PGY2wySCJiyhl/DHaJjaB760zHfkLPkWtFSZUhJeVQoHW+GxIqCSJYVYA+T
OABnQLqtSGUHKRAB3qyMwHzglgimsa+DYqRtoIxkABRCHg/TgjkQcttUgoVfXQ0THtrB8AcNdZNL
Y+g0UsrzTEtUX6tqk1e1tjFI4oR5ZRbBYujprR5FZHd9t9cOGICeDE9nwV/zqYe2S7WlAxrzuFgA
fVva7Tw/UVOuXDkS6ceMmTd23OVg09B0VUfJ9lI/pUjTeCQw9pruDfOuqERHeEUXS0apgg0sRNGU
7z0gGoYtLDG2uDbuh/QeHU2jghk1oqHSK/sEXmKElDIyjxas4FKPLo2RSFFm7FOC+9RGi9PiGpPk
zmq3a6Zf1/dnZdEsgOlkhJg68NQyZ7YKKZ3YTBScRvIl604lEc2yXRMAim88rOHd4WnZop4d96kl
eaFk0KatajvINQWzatrO2lxXY21rQFaDThT25kWV5VJKjsZ9Y4gg5QVIOgdtZJlbiDo01vblXAan
iUlqxvvINAFaCCmuPCjRJQ8cgAjcv+IhGfPOf5ThDuoMM56LHoJ6lAy0afGU6REJzD93BxdSuAtJ
boe5jCpIkfrNVO9p7Or2bqm8tBIUYkTrxkUvkWo20qhD0DhvFtnT3uqXcfZN0elcNTRAWQzkVUyk
JdjfzwxtmBtNM4iNgdA6KvUUj8QAVTRVsGprhmbAA2gmqvUaygKXUtpy6iuU66uj3EY/nOg2Sqxw
zO1tXNQCk16xAsBykE3FM0GzMPL6UlKn0VTDeALsT91YB6q34ONL9HKb6rEW/PHpAQIBIhjqH3kp
7l3eUHsC3a5THm0Jjb7NY12+aS2aKKgg+bj24EOxlxGEOxgiA2DVpU5GSWorr9XyyPKO95L+rTfB
YH8Eq6c7SgfbWzRv7G6lzr+u31riHe0iGpw35ilDR87LJVPEogutPMpVt52TPNCHe4eMhxEUJuYU
nyqDIoN1sExJIHnFXACMxcvIgPtDX7h6qXDcOxFKWDBK9sLtdM2Nq+cJ49nUx+sarsoBLQ46VZHo
V/n3Vy1Rc2oU7GDcoGV0cqt239MTEeHx1mxSxRJi/g/aXj5dTXELaHbdp+RYqG/NeHKmFyUReIt1
EcA4ODo4jNAIcLli/YJ4VbZKcpykF2K9JMCFjcXd9dVacRW26uABiW4DhrLizDApJzvJzOpdDQNl
xLb8m+04E8B58KqWJ2pmDTlS5wSE97KgAZSehNWQtV1nFSycKYBQMEb9cq3qWKlJptXk2CgnYHY1
y8cLLRI5ojUpyCHoKFoBNwAw2qUUIs8DBc8pOSrDAQMlXT3/OcRPafV0fVNWxSDNixw8ssrAil2K
kWZVpk3fkyPQw5syaMFw2qid5zQCD863zrFytm18CHp3FmcXxWzlOZWqARbWO65mdwEEhkWe3iFo
bIcDe/ekY+MWxkNWgCtzic2j3Tr7BYSaw6vsPPyx2oDzvIfHwDEhELtU21iUeu4SVM4IedGH58i8
l8zb1Pjzy+RCCnfZx3U/VgpBIbtwxr0TGDlYSmtRw+yam3Xw3ETHPDCr6M3l7hF0lqmppaN6BcRF
NVsYJIm1bGQwkhZ7A/QlKYYVakRACLHiMCDUtpnnAyqKJ4TIylppMjAJHVN5k4AeL5NulU5wca3Y
JqOPQ5ZCMTAXlp+Gg3ItprT2M1q89NkfRhCqVlWYo+EqQq/zdXtgZs69Yi5EcafNoYCnNzZEzfLJ
zIZDismCVN4h5+VJ5DVpyTZWgusimYldE8m0PzsQkUbkduqA/benx8Yn1cGyTLcF76AyiyY0i7Tj
rD2hCxhaLYiqjSD6NjfVbWYeSP9Czdsmf46cWrCaa6lCBwlmVDphGWDG4y5gHIqIzgoA8Ut7l8mq
S6UEXLxNsOiaPyeJq6fuWHmqhQdD2dh/XiK4EM6dB7xRS0WtsZcqeRtVxVW0O7P/fX3z1mKqCyH6
5e5ZXWIkts00RP4s880fkuJZYGaTXTtxHdmdJZAdbhrDEvhR9ru81ZyvLGeoeCTH80ignDJU/lD3
fmw2gvVjXumaCM4w526JYjkCXqJNvHEDAKIJVrJ2JyrwizThjNJSTODEYiU/jvtwEoQz67/N5iVi
cCJSnNythg7KtoocrBJytOpRdHms3WXY/P/8PM9QVbXmoESs0l7s5kd9U76We8crvgLB8oUG+0ry
5sDZMaL460Yn0MrhAo+s7Nt61JFJlDra3rRx1AaRIgkJJlmm4/P+f2jHHd7SaQtalNAOOHFQRrNZ
sZWnY4CtaNrZmlti+F1DQS0KaQrOAkBi0SlxbiAzekLBRzokIFVufZT/kX0RLJ1IFHcTo0yjEdpD
1IgRxJozenFi+wpF2ll9artd3t+TWZQZE8nkjFCSZ0rbBjIr1LLpGALU5tIsbOd+S5xDL7860u4v
DORjQfkcVqwmEpyyDi2VTd5t0Kh7/ffX0q2AQSPQwEOEEchyy5jUVRuRCN05luY5x/v6kO+lwPpZ
bVr3lwZarXt5q2Oa7XWpa6HGuVBuHW0ySv1gQSj14+BexMe5dg1jKi9SlzrQhuiDvnTkaoqXs6Q7
ABuqz0p1kmV5a5aPePwU2Z9XPfC++pDELV5kJYqSZMC6WI1fpZP7s4Fv1cvw+mqtWt2ZFG618MAa
cDVE7GLCsOix9ibjsLSHOH9UCaZoUYazECW1Pjsm5DJZfI/3Hd6iBqcZUePUBv07KoMAPISKMt6N
VBaZwUpQwaQgNyur7zgbzv2ZcwF+t6IoUB6bTLeQwmzwGs3YqIPitvGvGbRqZEoPw7fIEJyrz4Eo
JCON/p5MBYSdW1PE12ZvE2BvBgVj1lRUTLTMTwSAG4EQnj/FbOsU8TSQDbp6GouCPV1b7THSBWJW
emAvlOGLf8WUysWiAthTNPK2ip+yvsbjMg9ywEpp911tHhVkTZzpOD9k5WYgFvAPSr2dpVrQ/rVq
NcjooSYvo9fqUx+cRDWTllDYLG80FB+N5fH6URAI4BvftNKhdVNUwHGA8ikiL5mo73Pl6YW1ZOQg
DOLJyuKXziO3tb6kFtZSTcDz1Bph3d4S+TSQ22zGNHiyLybZjWcRTxo7T5c3NMQy3DnS7rg5eTc8
Gw6LQCaILQI8wehvVbot0zLoZNsXYhdXV9FEwgOQEXb8uGM3ZQrJh4kJSyzXkm7xmBbEtJ8dPNRh
xRc0quFJ+c5ddvYSyiJDTZYEEvLERASNSRXog6wqUQpCJIYpeiYGCTTAPJmYEhArRpjQktNs9H+l
DEOu2iA6QwryUkpG0R/dRwtqSGXLWrrRTinFgvB2pckaFHkwOYNlNwH94J44WYGypy7nUOVGL100
PTgtno03Wb/R1Rej1bw46rxkzsFPAs5mUdpz1YWci+dWMgfwOI1KHCwb09Ms66Y0v6pp6tnySSow
6G/wpRp0Kf2LnRlBpzZbC2SRJTjEXFNI6fH5+sZKKMjYI4NlMoKiy+XGZFY7KnWcQH3T0F9xStFO
/pqhs1y86J/j4ktR3C03xYUhZQ20zijZRCAgj2/mNA+rcfbK1K/s0lVGj/z6cx92rh/nYerI7IZ5
LguWmLX0x2oQ3d3sB3hfAlwEuhwQ/eAO57RqqFzJ8gJ0oCxjB62gSe/j+DHWt+ZmepQkwelY81ya
qsLfg1ETPCycOsUi10SfIS2NhyRUarBvRLM0Q3Cb78zeKkDWigZ9yyr86+soEMxjayyqEQMU4zgx
rN6xjUe/UH5NxsbIvyZAgV4Xxuz/05p+aMm7TJuqdWbmEDamv+3yFM2C318LFc5WkYeTZwWApG3J
4pHKdg39MTZiF8PhXIUIgsl1R6MCqMdSfSaAUJfHywJ7jSVPQ3GckUUcu7cy7m7q5NT+qqS9qv2S
tI2qRYEMBsJB24OR/vo6rm6axqI9pI51ZI0upTPUXtn38NgaelnjHZIpyn3rd14zvl4XtOpFzgRx
ag6ZpNe5AcQnnV4H3TOPGQlaDCFBC/r/JohpfHYHZeU89UsHjbLnJExmzFFI0YQieKatXXQAYyBt
ikImKNuYeZ4JURsrq7Ua2kzlC9rY0/ZEkrfreqxaIIqWDFKPC4inabCrZKqdUkXEj6lopad4ohBn
dUfOBHA6DADL5JMKAfVOAQV47KWeLIg/39tjPh3TMxncVS3JVjFVGmRUe9N91N18D6D2/tYJ6u0r
dQsvwsisNqDeb4LXrefZ3pMWNsGbvpUEX7K6YWcfwtm5vGRFps34EM3YZd2NPIZy8/X6hvGsqDAG
3F5nMjgTB/UVzdoKMuhRRf/yoTnkP5Jf2luLUaEBCKfDwTOoW99LX+1t4/cCOgJ+uOMn8Zzh97md
lMoC8X1ghbB7b3HLPUgJytpbDroruZZXhUDMxW72rQ4opuimPvUx2C1UNuTH8k39Wf5UAmWn4i/X
V2bVyQCCw2gAAGHguQD6MteyXtLgrH9ovgHI41HZmjsr3f5vYrgFMDM5VsFKiyC32JeYnje+UVDF
kK3W/Aaq9m88wJlO3DW7TNReIgYsN6bY7SKMOEIqVxOUZ1atFsNAwWGvG+BT4qxWj5xCsnsIsZJH
tO25pvStpUN4fdlWEu2w2zMpnN0qJdq2MxVodQt7k/Z+H201/Tgaz4P1gtJr09keaPFywFYTUVFo
1ck5so2GRQCsQTVw6Ue1KiKpFGHLUqWfNvGi6e5sU8VXStoQt7E1EQB4pfkWyqIEj9fw+33LeT3d
jrsxJTbe5vri9xh7PmAQFrhTDe001hh42lQeRbBv3OUxijc5UBS6wHJWT8PZF3A+UQFJWiz1+ALZ
G43vNMd5JJtiD/CGlYmCwfX1/dCWMyDHTEa8JCK4pAUcJcnrlH+VInCAZN+u29BaiAuiDwyIQjcv
Xkz8abAMYPu6rDwaTwmmFVl+a30n6XxrxF/UrgvURgqvC1xpyMdMRtyKgI4D14POtkvLmVQDPElF
AgCKQ/V9O2ql22ldFqTDMIJOLC/BD2UuIZ746a6fqyRA8560dbq2/zLmteYpFSb9jF0kPVRO9INY
ZY9yOTLWRjODpwF9pS4BsUMwlD36i0hv7/OE6sAoTc7JVlLnABhrvLuu09pmMepulJjB//+JKbKI
K6kFhLQ4SnYbIhvr1l3qdXIeUPvPmUywerqBfAPeJHjlqperN2CQZG6C7fVo4HJSaRCTxpVkwR6t
5m4YMpJ1+WhghOSsgjUFRm0CxzL96l/QW19tUKCcEGGCU7YVuMrVxfuQxfNKVV2mg4YZpwqJedLs
jWpvKDvZEKX21l6ogMgiJsN7Dk3rnEqyvphWzHD1S6xG3jLOsV/bw7NOltRzqvFHlvdFqNDC0/US
hJTDHFy3kdUU7dkHfNKzHjr0hQBlXvtI46D/5UH1nO/Dz3hwpdEf/iajA2ojG0NHUWf+NPdNtRu9
imXoW2K2ZOXNoeGINFpdUmCowceCtloU/S5tMdXNum1GCT6K+mB0Ww5dGRb6KdHu7O85hio8X1/B
tbCXQbb/FcfddtlUpMBzwyWiSP+bFo9KNGxitQ7MMvO7ThCUMXPg4190uaGnB4ws5ieSg6nraupY
2C1N8hYSSr+KdrrJ7J1hZ1+AUv0+VYbg0K2qhzZZ1NuAbUI0ermac2Q1Q5sM5TEvOz9uDmaP9jK0
gKD6l+SCm2wtPNEBOEKrEeg55Pck1tkriPa5Ois5MPBVQ8NGqgO5cvYVBqX8xY6dieEMBEMbdbvM
eiYGHUJVshnAcwJkka9Gyz5d7E4gb/WMMcQSaxoEEzc/wVFOInB9WugSUqtvU7fNQGBJCd3qMfDq
mChBqg2KV0nz1LW6QPRabHAumYsN1CJBCdWsyuMQ+61RYA6bb8TTpmulPczOc8a760u7toPgMFNR
HUZApL4nJ852UCmkTG10tE4o7R0xU4+kp7QSUSCvmeS5EC7kMicZsyoimElhbZNKcbOs8kdQzueb
vhRh+lYVwvWpo1cPnQZ8t4pi0krvEwOIX7PUvUGZibdIoL+0DFmk1qoo03znhoAGPP2btbSK1Q8j
zFIbMMxAWWa/ku2dCsC+4EwzA+e9CNoYWAciXgIo1F6e6UqbzWWuI6B87dqV+snvk28yKMjyOvhz
c4DRQxfYAryWdikI8wNAv6+haWLO9xUIdeVd+jeqnEngbKHrSWfPGoDSSXuq8mCgXhntiCh7v3aM
zvVgW3dm1lkuY5iaAj1SI5SW3B+He1l3m0c7IoHdDw/XV211e850Yn8/k5aAEb63GKAdT8EpWFIN
jZK95U21lYS6hQfVdXErysEOFBXvabTRAER/Kc7MRoNkOu6UNpncedmP5k+QXKrdnjQ3ZS5wECu6
IekP/Cawe0hd8yRMTtVX9dgzh9Rs5/aIfvDEjLxBNEVj5SyhkoPbH/jKd290qVOO9oeYAFV2lNEN
bdhe0+8NSXRgV/zQhRBu4VBcmAyNdQPkJOipNw8nUG2TBpQrAi++Jgh1NgxhZPR94CS51EabjWV2
cpxXVA6TWA+k6cWUCrc3X4A2FljD2gYBZAvAN4p7AExzpq6qcyllmN3C4t4oD7JqD4LHZRDEvSIp
3NJZtZEr7QIppbI3MLZadtXmLhMFmyvgF1YnQVMnhoRh8fhKSS814EqhOTmWKoq62oNtI2PV67j1
rerotPpRa98kAM5k1LJj3X7LZX2D8VooaSTKQSOiIsBaZgRcMsBbgFyIkS6olxvZkbkjOhoYUY8K
kilxbRswUomelCrG0LRbvfA0x++Hp9jBJO1Ceb1+0N/pZDi/D/HA5QIHjH5sg3OWutTNU9wC0E3y
dFNH+3HcNdKBJhJKfsMdbp0wbmfkZ1qPTr3sGeRxlBtMDzhNJkgVDob0Gllhn2/G/oYA0zsq+0F7
JUhqSOohVTdlt7NFPD8rFDmgc2BgA3RGysAUc0tGS1nqk6UFdN/yixS1EzPeFhgzhwafxMPYJMOt
4zmQlMWzpMHFVw2yW6U3+XhSJkxGW6wNnqtfxlb04mVr9WktMQEXnAG6Aaoo5lXPnLQ8mQPevABp
S2oVBxOC5E2tN52gbLxy8m0Z+Xq0smus0YP9/UxKPOk0ceoUgLRiL4PYWPuB95Jj3YpK4Cv95Wgo
QOKMvWMY/zYnqFeiVjco2Bacr8m4H5JfFnkmIMaptMwrZJ+Oy2Fq4y/Oj4y+duVrkg5fe5W6uPss
Od+iNV3wFFhxEKwQgpZkgIfQ1sV9zwhTsAAlZ3z8udcV/Vu/qJsls+7HWuTG10SB4RH9sCiZYcIZ
512HKF2ihs0yKNPct5OdilGeGA/uOUSEmliXhIcNGnawpZ9Iq/QltfUasP+nztmMzU1tPs0i4NNa
1QCMnR9CuOAOJVyJjH0DmL9q+0XkeFLxU7KJZ8TGjTX9bjeZgWzCPIS21n1NotZPom2nDWGMfDC2
E0gw6dj9OZAOk9ZZVytKW6xthdvOTLJNWi8ABC70SYnCdNyb9fMkal9bOZMXUrgzSeTa6NAjiJaA
Tb0VGCT7Qu6822gHRwzL5k2DJuDyJBrK0C5dBIht1+7RCFruDedA7cPbdRe9ErfAzaH7G49EdOfy
+esZ9Eqo7YOADnVAe6ldYLnc6P4vZOA6dFBbsoG05oJykwLpj3k1yJGrD8ZyLGN0AYvaCdYsnXWX
/iuDu2lmuSijhkIGkrsATOpeloc462C/dPzr2qztOZssBbI+XA4Y33G5L3AUQ20mAIOm1Y2egn88
FrHvrMTHmAf7IYGzqsgBfr8sIWFetvIEQJUTggUKbQNojDAMgTqrC4e2bNC1oKkVfTSX6mgTxcIN
gAml90YazDqSqZi5fX3J1kwZLAP4fZbtBsHvpQygeqg6R5ChPFn2z+be6h+bGB2fgqh1dd3OxHCp
TYvg6Wn1DGn3IgHt6ZoR2ODlB9m6b0VRwkpaDDECBh8x3A0wn5y5VSqJ7YUAt02K9oult1+dWL4p
TNRf7Mx8UCR5g959NLCUk+C8rmzXhWAuWpbADFKkNTyOGk9+q6vI77cuOGhdXaYCB7SmI5t1y2YQ
AMrNZ4pjfbFiaQC/6YKYcVF2zvi7/oKhEsqjJrdeYarhdStZCwlQNfiPQP7VgVxKnxcdQoKoapRb
w+riMNNIfhNPXRmUtM9CWqid2+cKuicizIDSgDrxnInOXgoiMHcc0iGckbB/KMciNdGgaJAqVEES
GWLo2CQoyK8l2S4+lz85IF/V7BgErHapHRPnMWnS2ywC6250SB23Re0mK2O/n2bXNv78Uesw1wOD
Bijr03iIHJ2JuZpgpQy8BDtldgflpy2jvGpKAt+tMufMXUNsehBCIhtsrOj+vTy7ESGNVasIVrQW
FMNNYGedOxm2D7LUrdYetPIQYxYdaoJea5NNlriKFZLmF0m3XeT4cr1xMANxQvoYJOVz52ZO/aT1
opO/9s45+8pP7Jzd3MZFVPXoRymDoX1Gxsyd5y+D1ocSSHIBBP+eYJIkobt2uNH6/Pa65a44HmDa
MXkQ8CNwePPAMXWppSbJEWYVjDnszoyIJ9WeMsxuHGFOsqX8j/I4yyvqMZeWEXvSpUf0GLnaqO9i
Z1d3GICK4p/0V+KAxgNDOmr474/eszdBKiX2lFtYXFCUupL9KGmta1qjK2Hoh6Q+9HEruJPe8eWf
jO6d+IS15+NevzS6Gs6MGDOGyxgjqr5DjpbELHUTrdtTycSUUMzUxFBP8kgzui1GOUwjy7Ob5bGc
o12k3JfLsdY0kCJnX7oqrJww1uxv17d8zQ9jzi27plGkwGytyy+0zSa2aIo2GnUYgM+Q0NivWl1Y
q3NgLtosaLdbc8VYerb8CLWBQbmUltRWr1YYl3DMqyrQMR+eAIdjoqdMi28bDMBtW/V1Ieb2uo4r
sSHbcwCUkThjtYRLqV1HwMYEhDCIkx4ki7jLtLWWp+syVtcRbbusvwvYeD5hUskN+vEbxJ9W9qPr
TNbRwKhKU9GEhjU5eAiAEo7hRAAWvNQlKmP6/ySyaravndnF8HKP9KEZi9JZ7Id40z0XxPlLSW01
EpsIRNukD8smfpjsO0wwGfRuM9Eo0Np4c30FV4IrcFoBPIVedQbA52wD4JZq6N7Rv9HjFOsnop/k
watta1+qIrq7VVlgYUVFHERLIC+7XMVKHoe4U9COYac6ON7HPqhAV1o7N12ebjG5S8RXvHrHIgnx
H4GcCdKoK+bSBJ46LX8vUlgk+qMi/8TEBr/qvSm+WzLdj3DMwUb8F6tqogTJ6CgwxIR7s5DCGdqp
R4uUTvzC1TVvTvxS9JRYg846eH0hmYOeO/CVcnsHKmajzXRAPanlxNtBYrD4tll8a+l1lJdsaUPM
qDiQvIkPptlMQWYPd4kSO1/TRjVOCrgRBK537cxjdi5LxwJShcaRyx1urSFxmmIEVr5Fj4XzZtO7
KRZFlqvbinIdS2bhPzS8XUppOsscek0Bgkgfb0YMJKwmyzeGcq/EJv7vNmrq+K2k743+Lu+W8Pre
ri872HRY/wW8Kd9UShaNWNNo4aEQF5j8FqmD38xpEch1gsfj2AweXF/n6TmJ/KyfbPQ8TcTrTDxc
h76WjvKC0cLXv2l13YFhQ47JRA6cf1XK5VQVqcFwZH3h5pnlLvNL3otYrtfOL3bWVkA4yIb9cefX
dkjbVyMjHW0bfwH4I5Cz2nGjtM82TV/etOXddbXWBCLJBTtiNK64yS832jFBVjwM6MdrM/NUjs+K
jNbnk77QvZnmu+uy2MfznvdcFmdUi2NG08IardqEDYZVIymIZ90SXIqrtou5kMAy4v2PVzO7ac6i
oUq3izF2cGYzp6lDENZkQZLYUQhOOExyncdpa8j9HGiTQgKzWBzFJSSix9kuzc11hdeuGtYShfkB
qDphPy+/RKvobA7owz7qSw0e3gGAwxjE2OEQ55NXaEmHEQbOw5h2g8BJrF2mCANBgIVeWAuvkEvB
JG4SPYuw0oP2RpGwd/RT22e+/ReYZ+S/HIhBbsL8NAmiVvN20iMoCMgQghxbz7eoEzR+N8eiB/2q
Ssi0mYAaymCJ5Pz9POASaGvcbIYGeC/tTrmG0b/5G57/Au+zdtKRLAUUiY2ngte/XDy91qOxZQ0L
Jb1Hk76bYsqXWs5/4U8wuEkD8y8sA7nmSyloKQdR7IAaa4Uo/YTnwmOnJdZ2ceLIvW6FayuHGBG5
bPUdkscdcbVKnNiwUWDNmDtvXKu6mYpfRiJ4bq8u25kY7nTPCxnSwgbFIyq4avoWj4briKruq6qw
KgCKPxg0wHceAeifd+/4RYfeJVHtg3bPwly5pPxxfclWdfmQw78XUawj1Ca4/tKWskHWCYZ/1LnA
O6y5QzzZUcZlEEmDZ6mDY6pzXCRwh4oGqqTSj2Bs1/VYX68PEezvZ65wnCUidQQgzDrakMj2dfUW
jYTyX4DI8TD4EMPZso34j6oUmhRAWiiPvbOj0et1TUSLxbnSidK+itFRdlQS25WaxotlS+A01zf9
Qwvu3EdApkh6w6ixFQtcjjTxbTSbgTf+bxyMg+AGV66Jlkd+xgfQ505sRRDU63moqT+0HP0x9tv1
BVvbepQHwW8GRkekPdiCnm19ZSYkzkdAonAcHeulNSQX7T7+lHUCM2bLwt/qjHUMj18HSGneXaZm
PUeLA4JAE5FhcZcOP9BfX2HSSCJ9p1McKNMfhyzAgYP1HsA5/PuER2hyoDysEYczn9DiMd8uduvK
MbD8ar4b6fOfLiMa19Bz805ZieQRZ3f51IBwhAAv0BIMunybq2M9vsTgyrou5nOkAEpnpCoYv7CC
3eKcp1Soy6JSJKjUTRrAuIM6ULxCcIY+7xSEIJxHGwRm2Og8s4hcWaXjUCBGRvB7mLJvy2VIhxoX
3AzaI9PDDYIpy/P2umor8RijqwaTI2hZLWSPuXNlaOM8lglS8aCuzdKNob1pY5S5ALd5Eihwcj13
p7Ty8mU+ytEfn2nIRuIRpxpLi67ty1OQFjKyQAUqNbhcd7UGmuhxQuuo6Ax8PmyXYjg/q1dpp9s1
e4w2rZuVYYecv6ncm3Z4fS2ZI708a5dyOEdrGo1CFjRhH+2xDPIG8NvxNGqdN80PoywaE/rZHzJh
bNohDAaxAxdxKc2SZdKYIOIiX4rii9J2YEEQMNDxLz2bkc8ZjP1AQ9cypjdxwYnR9nblZNH4cJC9
Jnb7myTEPN0w9jBS7G7avF1fv/exGGcL+Ekcd846eZGJ2UDc6FVovHFPGFpcUo8GaNf4Jh8D9fmG
Ij1LXe9oecFjGr6Nbhnm/l6UvuBrKZ++hFvdqqqAAJ6l8eFkW/6L/ZrfOeEUufdWffAe37of89FL
0Lp4XX+hVO5WcIq+G8oaUv34Pizddmugi08NEoDg31wAO9TBJZvkZAm2mS9SfNKWO4dDYdBGtrHu
8yPC9k7amRiagzk23jS4pvxU3U6Nlz5337q3Zo49zCxIQ+dh0b9nNyYGWHs0+3l9IThX+Ol7uAOb
ZFaSty3WoUSi2t3Iob2tvdoThMTvz/Vr5sad1xZVm3agEDP4+eKRnby3eje++Za5P4bA/dq7xpcR
NYh71Zt2C7onrZd0U57Upxs53Dw7P6hLN5HrecObHI7+zbMcat6dqL7M99D8sxYY4cJKJMjmc5aI
UTx5TuR4eshd+EcPuLcAnDy72PtTUrJPkjjrS6OxrOoZkpbQnx4y5O3y287LQ8Gy8zfOJzmctVn6
ZKeoR0wPPXVfhl2N3tQ2dfe5vxVNZBAuHmdI2tz2tVFAJfOU3/Q3/Wm5cTZ16xYb0dnlcW+ftOKM
iZpm6WQUWtW+hHqLJWPozuBO6k6xXPL2dUq2aLGq92XpoQrU2G5j7rLUoxgiDXSC4CLiC0D/fAyq
DwbYqBkw4fJidQiyAaoFy66PJ3vxUM6/VxI3P91as1uFb/bWW4J2lx3oadwK7vT/cmd8yOZiMnPp
8ahusBAT9e0fU3+gt1T3Gup1gflQ3RlhB1Q0UobXXca6WMwBQhiBOgWSr5cqT7mpDSCkHh/yHBNL
76zua/a7jLWNBk77ATNIQN36SwOQyqh3oiYKLjz8/9U+E81pbNckpfrMri3nRuo9O3On2XeMw1xj
SpdAz3VZJqMaR/YIkf2lmkYM8rNpwM52Yb9fMCnSbXal//v6YoqEcNe+7kQdxhJCIXUfbZxD4T4r
30qBIutnE62B/2rCXfZ5X1XmwryvOj7gbpsAG/yiz5uu3M/z0aoe7VhwvbLD/sndnwnkPOni0ESr
emjVBPVvba94IrZ5oUr65eZ0i6NSzO4cHwzXb+4Ra8KHTsG0yQXnm2cH+sfiPtaOc6FRrbUoY0KQ
vTHQrh+gy6Un3rPq7jO0b38fXTuwves2wTdO/yMTQBCMT0J/jc3tV4leGyT0IXP0rN6L3tArnjzn
wW3xg9SH0i+Cr9cFsgP7ebs+5HHbNSdyHg0J5HXGb5TLH+sXTJIdHp2uEQj6L67jQxK3bQmaV3My
JNPD088YhWjvVvefi+24bbeiqUwinbh9c0iaJXbmIMAzvqcVkIKR1woQyP/FCD+04e88Wa/0jgUM
8lv+mHQucWW/P8S+JHAS6/c4kiT/GgTnccuMqt0yY9nStyc42XCHwT6zr7qHv/IUgM5g9CEzPJ4F
YZZl0AREFbtagWbafrG87+VD5m6v29v6pXkmhtNn0GK9y2yI6Q0wDHtGEUputTEfvue/u6B8aiXX
PIJuyB020v4NLZXNQTR5cTXuPfsC7iIZFqrG1MAXZHj+eJPbgpnDdn/EogVl/vvT0TqTw735syyu
O7up2YImXhZGt8g97p6Lu3ErgtoINOKvK8XOMy1qIakK4pvEu4+2+Q7k4gLfJJLC3VdLVWRZTyFF
+5o8mF7mN74cLm9v1w1k3QN+LBvvAdEWmtVLDjHRq/alcgEqfnUC249C6a4I6tNeRN+87pjOBHIu
sCrrNjZLCBxCy/1SnbptvNH2N7Pr7A7K7rp2ojXknKCcy6PSx5DlbMFaA+MzgqP+JBqaJJLCOUAj
BQWWxY6yepJ613FjV/5qnWy3Epg4+x3ewtG2huEvYDdgGZLLm3hUulbT53x+6ORBA+9m9H+kfcly
4zjT7RMpguIobgFOmq3BtuwNo6psU5xnSuTT30N9/bcpmC3E7e6KjqjaKJlAZiLHk4XR+H5qN9lF
57gVo1E7Kv4Yz0E9HJhhPc+DXG6idE0kYPXGUSPesnnKtgB7DwyZaPbUTF3iEtU6k+UMC5/f/1WA
M6DNTntjqaIsyxFoW9H2vHXPT41Zvwq6MTPd1HwsIKPiP6TFaJmitn6pZ6BVp0u5e49cEvlGW88j
c+YaofCkoqs1nJeGCO2T7f9InPE+KheVaaBmw5B8ueuloQI23UNI3vtX6Awy9R2H3pizOGSWUb1W
CKJGjkGvMJAlP/nmhApzZZcsIxf5qDePfqUu5YGxjfp1/agJ5k2A14kY6l6U8lnfShD1T9B+bfnY
gUn3KvEbKhqHwxdvhc+opzCkxngKPlbKI20IatiNtMlCWtoeEhqLruW5JP1h/dDGAVvMy1qkXhCq
anI9GlJnFKZIROI4X66pbnhhONvJevNShzwxip8JQAf1S/B0SlYaCTfyLyk2ZqQxeQLC44nR+lD1
z7AyILS0zrR51Zb+vHp3DJeih50+FsYxozngiQXZxc557KtoQcp78XJSriaGwT03Hg1GudvyHPnR
BTReLvS0DDfvkmGdDf9ZMeOM0AOSYS+Pmbrljh8IhcxodOfN1KhuYE6W25KG5u/fOZmvrXfpbB5l
I2jNegU4uoNnOPS6pk6C1Nr8g7e3m6dwMqPmLprAJXfa3+I6s0KPenP0m1PH8awPp+GBBo56zMOL
ZN7YIi+kou7AcktPGom2qqGSHtdPM3itcbzrZAyJ4kaVkOegFBLD38iGN5+RD4nz8rHzqf9TNk0F
BmJftZJZ5JbZJYuivJhCr+Vf1TYSzfqt+Y1R9BUC0L1EVNMxDuX2QC9LJJ8ASXchOFdeOnH0qR98
BGNcqmsxTYH7Dsk11sXq/DS1rPpXTpr5/hXJNo/X4TfqlKkDeoyFCdOmKLUA9DLj5YTON5r/2VC6
4/HV/8wP9cB4IwrROrDf2LON27aUsljB2cKxMC/zM6G8kvq49A9oMEeXhYHfppiKPxrxr1gzG0c3
VWM1fV7UZLlOkZPhdMKPZtzRZvs3U8zZ6ZVeXAUfBIX3d42Ii9CzPLLf7zuCquoitrfz49nIAam0
yA9fzi79vXPOJn2m5vWrMT367NDDDraPJ8g9n4/OmrHlUThDY0Eu49EAIu+ynT+2dONv0jfXt3d4
4CBG51TR4gw/jwFcz5YPi4Wz2+04Hu+oxg+IMAY8brQp1h2CiBHnVDaAYUchlY856e0Te06aAJh+
AEEDsoX1dIViitkTtYPon/dSODWyUOQ8dWNuFzZmowMck27w3RmXxEvDTA6ucXtMLoGF3V5UybFI
REVzNO/FY6FJb8ZLw0L3HkIDC2LZejsQ3upSRZHvuP4tqbZPtIrEn3s0Rli6KT/ZNjUPwutX8R7+
oYUdmF9YqoiN7OYH595uI+E/DnXwHczF1dW5qfMGNeKTsU5JTrbhAgU2meBTJgIlNi3IAaud8Ocr
Wl/ItTGXnGud/jx1FcOrWLWH2Xj4nuwreMGO8EZ2q8sRO6TQ1btoVkDPC0i29FeVqcO9Rkexgzks
zmX/FNl7ssxz6KpF010UkFWIiwuYzVcYNTJ5T+Fth9n9AYMMNANGG0l6hZ2RmAJLQHLr9nJUbazj
dBdeYuokOXQGygE60X8H2NBlyDRbJbqhAsvzl/cn8UhREjlfNy8Bb3HSiDm4/x7G2kyqrsJ6iACh
TKgrjZFquT6f1srlKxMyGZD5U+2akmKa50e9bWaAqpU0nwiXWvSJK6cYJLnIccIzgezCJahD/1Uq
2umh2v0qOOj+wEjFWiC6QDZALp6kZKIDqbfAxOxG3JbG5iuhz836EKzT18cG5ecjd0+Ucb8ECRgW
rjZFDcDOn0vL3R7gCjmPaYxJ2W1tNlbq9ErPVEx0cXaZYESml7LWDM2zodhYc0d4Yjbi3Kn/W8/9
Fx1Gj6O48ss8A52aVpb/0lnF63QTzzNSUV5iSP7p89zTYi5rGrZaoKegdVkkqyPWQm9zdExoBjBE
pfkJ5mOx9IgCfOUau2crQ12IsdGa6X5ue2cj+NWZstVR01/pZuAa2u6yagmarw1sxl0b3BzFz1fj
/mOZS66voRy1kG9IVjTPzfVxZmimOFfJIrNdyjGnYxI1vG3GphRCp0ToG+5v+wQNX/9KKJeh/nRZ
gzKkwTjXblB3+kTG6ff3DLBRlOQrR6OT9WSR0f//3Ob96TEvYq61+flyuZ1eSrbV0rVMQMNxnOix
B2DIEeMIurmaolURRPL11EZnAa+LYVwH0UCEUSD00bGNXpF3qS7AKeobOrbep/nrq1y+/Bst/6bA
HFNdXidteAUFDVoeGJkzI7HhGVwz2Qvrz7v/psOcVFurWjHpW2UUa3uK6Ckl1uyteYktrnPe24tH
lBhf2XPPSnGNbhxtfTswYpoQhMEXhxsEjyvoN0/Mg1QKQiDpWGV+LM3gmBM44xciH1SClpvA9ox8
yUObGMk89UL9N0U2bdnmcaYEOk7xpdzl9LOjm3jrGRz3YvShHVJhLHJwlsNGV1EJU0hn/T4bwpu7
mlK0jWlGyHnIuBwxFtlXk7Pg9rcVk9q0UJH92EyM2vl3J9cvQ4K71uM2MsZUFSZeqYi3NpN3b4f3
OSPouEb6lfC6wkaiQ1zSgBRjSi/JVcvD6Y0UshVWSs+vmOeyJhtvThM7LmnOeanHn9ABRcawlirw
27MEFcVgfjV+h+vrokObnWfteM7/qD0aEGKsheaWSSmHyO7m5gkIISQ0gOQ1f2yRekvwQ38HNFhL
MWkKP9DDK+rlpwjaFC04x8VjgjEQSoqmfjdDVnUZzTunIeEclSEeMN9tsvcRG4xxmEqdUk9qHFVy
KqyWvp8P65KiYQ7eBrpqFgKdzrFz0UhJhh458UN+06hKZGtmmW9qjb+URvsUzhfK/MLr5+j5e/Bl
bFhdT9VzmueQlrW86BBY94s+eEstbyHtIyKMDdGvVV3FMoi8NAlZv7s0gs+iYG/CevbkysaVCuRs
bhZ7opu+LRyN5DOyuUrPuemboRv45oXmu1Go3wyZToT1GnUzTOg5b/F880xTYHSqe55nPkKy3ziA
sdoeee4n7mN0LbFOob4cT52FBHfllEZ64HgdYxamr5nhP6y47hGwcMMDvjSAGvlu38aCvU4W0glW
s8RbQCd2ZJ7Jl0s/HmskC7XVxzjAfgMxNNpjl9yPWe8wkSdtAlleliqNEXKurRRdlXBIPQBeWFMa
G4k928cVEfaPSd9wZxk5uiPNsDoRE19JZBjT/AtDykh3XVfAgum/4HReZ8Y7GmzJZJMT/OVsaPRi
iU/y4Up/hYfrRl5Smq4W+ryXPM+KbO2J4z2N1DDvT4Z5VkSlKQBqjpNBnzedInQARuBGMS8Bqa3D
bGNu3I0y55WcRzoueqoAYcHYIAYibxXHwf0nSoktDz4smASK2FqCeo0VYQMp2sE0igLq4oB9k4uJ
AcxARGw8aRhxe+6oM6+NEiPQLlzkyAVbtNeiOXXgxZvXRUa098ROX1OeuPd3zMqAivE4LExGlx56
9+/FPXSzpnZlsKuQAit3ahtxA1EWk0X/xvHiBrF/w35QA5xKj82Nh1xhDHcR1dcm1FDaQMilLS1L
ssSFRoJtsfRpsJnYmWk6O7STE5O+tQT7RchjkR/V7h7P5a8PYNmFU5meq762UiH2nMJziG1ss12n
F7IBVC1QVwjqf//C58PEHtqlkczCLkV2YvraqfE5k2ZIg4oLTBFbFhJ7mydUNb0/j9kbKX6od5QY
jS4xUhP4kosSi3NFL0iEJ7CzcmxqkjziU++YoH26o0++aU7eA+oZokdiElBHO06fuLX5XnTYyx6y
zeiv0gptIjdFe9Td63WRAOHqXQ5zmWR5c14WgeZTdxZjeEOIC1vOMtlxL2h555wI7yMYhxET7H7j
5Th76RDo8wgj/w3Bqq/GqhUjUiz3TcMWOlJHNEM3qY72cgtASAKMWjN//CWjhn54HIxq16KkRXWt
oXKSG5OVfKWpZGupI4dUNYTrYh2cadtuNG/uV8uIirZA29+aZHC+YsQDvJMQxsssKhEQBFMdDgok
0VANDBWsXGzaaqi6hAex45VXxt7sIdeMx5nEhRzMAM0AhUvhEb2+NXZLeEyNeF13TDFeZ4J8LaIC
MCWJBEg64jQDcJjpz0uNYklmHIdE7p6m+mutfwSNpfp7vzoKgpFXu1ipOdsVRnLn9zrI2LgQo+hK
lPTa3qVkHZOupu/+Jpivk3kwLz48UzMzzfDnml0bCXnDImPDnMXU4OU3Rrr/8SHYcQJQDoC/Kj8m
BN1KcBXfa48v19P7bP2O2rn+K7I3BoE33HvEvsFLAo5lbO9oMjqfuYHWCAFoCjsFhmV6WPuObGIP
ztPZqJwLrgfTUi7lpQvGXOI7uoyaTy7tX2KtAXhVK52J7mgHLXkHRqoMaPrCQudkgyZJKw5pHi1n
iSXNSCE+S9PFJCBS/IoBonNp6RcidEstK0leratwnhXUOzzWwFEF7GFKMMKm9zC59w9uKaiorOR+
e5QsmU6ovtjwsjQ8Cow2dFnZTK6Xc3uMncDQabSh+sdjHsaecRSn/uaBEfEpwDB0oeh5INJverV5
YjRqNP7+fXQd3Z+RGwipWLXgwOhwSNm2Im/U/f2Yh5sjxzxPgIXoS4eA/QDmI2OPoxy1GQQC7bFc
iLZsKqC0B3Qx/VTRHtfsuK7HyLXc0WMsbydXiixOQE8/9Nl4ZMdLdIWqc8++WLoNiGlLQDvE8TGX
I5YRMFzY3IQWD4Qa7NBNOAXue9GikFeLu2SCISN9IxdTUldO4iG/nnEWHo1c3B05RvTy0kv1KgA5
CWo4mWlETnb1bEaDaUr0+NXVa5r5L49ZHEup3RFlpNGb5uoZLR8tmh/Sl9qu1zFCwz/lSnr20XP4
mFhvR1ihGZznzeYOooN2UsV6FKJAe/aKY5iejaI9O/+NBBPdy3UrYickSMQ1dp8Uv4No/i8IYC8k
Rvcg+5CNe+3StbT06l4mZiEcUS3F+hrjMYVedX6c0oAC8wrMJr7m+27bHj00q5+NC0d1eT/fX9Lg
EiJpVktXCQz4QIUVQ0PHQ+trPIUd09fpgAnGPpSTOvO0/h6UCDg4dUJEF+NAiU51QKGUHK9hZMwY
SEoDaox1iKaR5nfxtD0ul+tbyR0572P055hSMid/Vo25ClfkDSOdNDEXh2Kd0GT9gZwx+W83x7xO
7kS8poGPzxC6hpTSnwsWT1c5Lw4c1aIBs4yZKCMFI9WR0B7RLY2KoHexrqrIEZLburhHQsiYhUD3
sWIPMQja6NbWZe9jpaJH9M2VBIf9XioRD60SsiAHPyHx9vA1238t9ePHsrUfn+hYFn5wsz9wTLVJ
FTbXGNIq7M5P13m8b7ZTJ/7wkCTnYaaOnitWHfS9b0CUvB3JQDFkP64FUcTtuUVCZtLHueY6WqMP
yoAEo9pKMPPVuAUJuFQoyq+33fyYWMfrErk/2zZXFyNDJ22FEP6gz78+OLZ+VPMH1BnNPwOeRAk0
3KlenJT8NUnMuOTc1yiDOD0kANHxg3WK98bl2gbK1W/87ogtJn/EwDdq/Uq9a/lR50JlTkPsg3Cx
+v2xkIzyhV3XKnITag/AdU9UztHo1flhdyzytRtuiuppCnDd/0aDYaxOq6mfllF3DGa/07ohuriY
eLz9zTxGGKWT9ciNBD2A6SoaKknzJpuaOdz/x6yM+m5YZwEwF2D9AdlLvD+vTsu6etql3a2KtpzZ
EzIlE+paCZnYqQGUQw7BscRVv+r2hg+HSIrFTUViotVm16yDx7tukMbButJVcRRffm/TnUVyY6UV
5K3Yx08FaeeHhDq7xxyPZXbuPoB5H2TlWuVxVHbH5enqEw+e3FNrrn9nlhXTvU9zw6yNLKfJL3Mh
GgUqVP4WRVleTudWFP9hVAfnwAhqKXeeKgHO8vjyss5W7yX53abUI/aE2hjq8542IkbRQuOMttoA
YQFH/Ud1c0CdEeFZN5lgp0zRHZtsJ3uHC/YkCdmzq2Sm2MCpdacm59T7U33ELiPOV0F3W6ECu0u0
brTm+1a3fpfrK5l/+tQ2A+SgC5oeDruJseO9xNKoKn0zyyKKKXVYx6Le016eZvZ78PEuP3fwp+bE
NhvzYrwtfh0WF+drIRD61pjmc0B4xZDR9+QGEI2ljQB8ZMxtJV+8c9wmOG/xM53sC/n4+Hx5v98f
weC98vyLPMkaqHEQv4ezZ5UHNjj2+6IAvOl+CQwg0xhXugjEcnqt1O6oqelJOhcnPb3+C8sNDKse
WQ7NfEBtvGfhEjZdl5+F7ujmPtHbea28pK3x+JjGsio4/28iPZ+Dc+pkvQwCpYPWKZZKhQiDmMXh
+BqLhvdUmRcL3Zh1TLQjh2xvRVnp7wGxUdaXdeAwMcouaEEspjXe+ktwnQT0oqP/m3qeXqVAVJVz
l3Rx6bs0lmCMl2qr62s/mGoRqa7o3CS1n0VWHqVY8vz4u8SR7wJQJbZl90u5MOLNfJevXooELRRT
WP+JSM9o4bLydbw+dqgkTJ5Rcg3IQl8ACmXhOLXz4jwmPxZvogkYy+6ApYu/sPBl0syPYy/opkfj
tJapv8AqBXPxtePYurHGgyEZdqVQPguLmdKBy9yMCXp64nesRH7jd9r0Noy55Ts6jJK4SnRu4wvo
TBz4c+vt7ysghWhnmzBu5LBzeG/I2OONVhG0cfQPGjYdMCojeV7eNrkyPaJtNCXn7dyGMV0Jlrng
6ObP50KDdGAGEn3h2JUmMGozwz6L3K8xcGlYJWnfVrTjuTsjzv09CcaCubM2uV6KCM79olsSc7XY
HFqOuI8Iwj0N5un3cr+bAE4dc6OoDOd0TlatYXKOakSo74kwOiX6cC/OQOY+LidEftughYAaaHHh
vWrcA2Oe8ImAJkV4oUhKryXMqSR73mQ+79KZJ9ttqzSri/7Sy117Oqh7jjHm/P6NwYEt1rGzretS
/H6JUDIhtLIPHPvSy/+9Qt5dxU0eBhR8qUFHQAMKCukn4X16dhzng3cTPD56Izug4mVdnDcKLiL8
pf8Cahlv9mOk1HrPRs/mgMA5wJqODl3BiL8VJ7VxVAtIVUt2PHSfkWb6e0qMnitBiny0DErddn2q
6en0fqbONqW/t2srwzDPFdOWW3hpHJ+cpzNsBlnIvKJUeuWfnt6fGkJWphmQZ45m/jTPPXOYggDg
a79Uj1GYJFAr3y1SjISgGQOGGQEG6d4ei9wI2No9EUZpOj0XJ+U0uVnK5/0WQFtXZ7/31nVl7Fe7
sDP0jHhoXUVWl0OZw57MpPrPTT8HL4LyeVXv0fOyKnNytny7cmY40ul+RV7NdI7x3Gf0mWpvX16H
WasZlbj6MFIuuzuDW7fMQF6zCXCcCgEH/TJ7flnjxbDm5Emjq8J8NTeUJ7T/YAj/vld21LSclbp3
TkAuz1HdQCluuTP+lan6JsFo4FVWMdnWJ8aNnIQpfQUsXsBbKztS1r4/Nkb59ArLgC9YSnpcG5Zl
fYpP9tPK7Me8AvoSc7pVuHfEPLdX7axpbYZDQ06vs7bWFJdkF07irFCzydAByscY+hmG3fPHvL6N
EBWXDDWUY7esLaofH8v/P1jJ7zti3l2lSbAiNi7B0SncrDF1fERplpydbGNw+1B+RrP3rDCmJERv
XSCmOD1jfQUaRGBh6IES8+Cjw0w3eA/ASCH8nhxjVNJALl1BhmQslzEx1riu+fypofZn5ezhXS4w
YKxjwIP3sP2Dv/T3kbLDNa1QYhZpAjZjjyrvC4jiDI1ipcMRxvEH9JsM4zen2LmqYEwbmdCUCHN1
azgXXmOD2P/GT1fgmwbzSLdx6xf6uZd342SVFN2syLWoBjFNeshsTGzygg4eU4zJUNrzJWzzvD2q
zwqiTGse00/ZsDEE94aRV94Rcq+KMR6SOq20VIGIJCmAybx1eVpgun6341zVSCvhnSiy2w2mZynz
vJ4OxBA2A3UAdMbaJjUdfY5lybw8Fe89VRijEWh5pwtRhrckRoPu7S05fpI/yI8jpqKOZxgfHDvy
s8/pnkPGjuhnWfZVDxRDsjYu69LCm7I1OEQ4jzW7IStwkYqtM0jHyUAP25HMkfPHSC9mh5czk6fH
IznXe5YY+1GGpXiZzsDSEuTeQe9s7cmna9lmgv5A6PXX7uND4KzlGjX3ojjDgjIBO3NuwevAC8AQ
VQn/HpKi1SQ9AUr18RGOa/Tg95kXLLu0iYv9rH3rxAsmGN7ft3Mk9GSCZqAZjtJxeBrda+wPEzIg
yIjiFagBUyT+oWIofwGlrA/sqTUzm7fHnPWq+ogOI4CRgrU8TY2DUxzZuLw+/vGRDBhkYcAF83Rl
ahFrWJTZHxsAPDEKvZouJLpw9KcL4bqCo0ZwQIwRvFprSxWLm1C+jpA2QJGQl5gYt0ffFNg2Aq/2
JqkWgJ0MOaQtzPpnb46QPACkCM/2jVqGAS3mnWqkFk2QLi5Gt4Jt5qDaeSa7D55zwdGbW85uoDdV
9H/XLx0A2G4/vv6R6sfd9d/s7eDXvVJo6qh3ll+W/+tofQ8d65jbcxuJ+FVHL4a52cRGbDmI8nis
jeQb76kzr5Q2a6tK1HGCSzQtd/Noiin0AsPvVkVp+Rtwic6Hc3gWltyRoF5nHugUO6IYRwW2lvfB
UVDTyH2rSIEFmKJ1ljhGjyPwN0s8OF49mSShB5zlo7adzRVkTTkyOO63D2SQMQ7FtJuEVdqfoIFa
BrzcLWKrCoWMi0EXrcOrW/DMxU2eBgwVDdCpAVHdp8w0jDNY/zOyhqnQhfGvsgAD3hhroeiJrCWz
Hh4CUwIandpvdLHbVRzzOh4vfpNhxxMLbErIwv4I/SsRIAoXIBZiBl7UOBH5CJbMnbSz+PoXPf9L
6JaGYCqOu9jmp+fmHWNM3Bd+1L0d8MS4t1d/mk7jvBeLmLzkpFpZygpehYZ0MACezPC04Ibd/U8+
UCk2+dwCChfwobgtZKWIUZLrsjjo2K7YL5d+bLTGI+MBd4zZKHOxjpUAWoXopw9+PoFmBufFpM7X
csdDFBhPgg2oMY6FMAs6UXHBmIFawdqKTbQOzfelYb8tzEVLDg7Ck+XHYxbH/VxkpQBWIs+w0555
W8TmqlbZFNGrBNzEbXY4zhGfiHNi4vocjAV/fV1uGT8O2fHH5pssIzfZWZpkM/FG9nTaYhkxthCY
cOqpsumdevqFPt4MfeaCg7IMr6g4Ur/oFeSbOhMj+Wjij8SiQlmMVqvg+L6ekysF/eNmw0Pn+gd3
8ZsWI0MBtld5Sgday5dlZfSdYT6x9naFUgNspwnH+/HR/oPQfhNkxCj35Fwo+uC5jzhhNgHDqho2
8l87dcOhxZUexjWVYr3EApn+VRfsE2b61r0z7Fqvtrn5ZcIbNg2Hw13/iz+1/5s75h1qZk0QXHvv
Gy85iSEyaN2wfxU2F+X/H3yGb0qMw5rHAlbPTWDaXqo/GpGgHXM7cTp4+q/YE9JR2QJsFIe9f3hm
v4kyT5F2Lv9KppZmZSzP6FCZrYiNWdea0g9lvvOMjxdeRxhHHVBnx5kP3tqqOsuN3vuyhWGcBLrW
nC36qEvjatcc/v7hWf8//jR2t6p41uI47mOZd33rGnMiI+dObxE1r9FM6o/qnyVFExgTU/kXQB2c
++DTsIxt76LvY9vyl+9IciIDA/5WK9OZUnpwDOCsOb6xi555KbTx7ODfpkZjJ+th0rW40PoHErpv
HX2CfAzpFsgfcM92/C3+PlvG0jQTbSJpRS+wQCbAoGXiIMCebTgvhsojw9iXmeRJl+ICMrOQ6GdM
n51aKv2JSWVEPv7Vj75iYK0k82SGz5j/se3V22KBuOhgmmR+tlzjz59XDLCc0A+r79IV/XARNC8W
JsJn7KDnhOvjCarBBTAmaqK6ZeD22W0DsHrZHFPOE7gNO45ZGg/Rvs+eMUs+pjCvbp90SDFySyfv
gkV3Dg/Uq7c4jySasUjaNElnXh9Cd/PccEmPdfqYjfGEzeCwGPPTeGIlllewERIkD3cn9Kr02Hl7
TJmRCqq6Man/BGjJw27JRakdT3P8fYRsWTbIFFcX+ghxDaol1U3hD114Fcen45h1bOi+N3bhrAwD
bGGEliCTCB8L3qrdkBUSsgU9ABSCV8LhmHSshr0nmLZXRL4BUm7L97wfxYaDtX9SgeAkkq8Fdisc
AvvxLfJE/hYfDOx5nV3RznSrBaoL90KmO9gB5YJ4w/iPhBiLU52FrK36sDq13Tc899hu4By4gvHY
V9TYIm0gXMOZdIVgvCwzYKDoG+HNP0R0d/MNH3N0i8cfqNgN025wdM1E9Hxl0kvHy3o9xZOPxTrE
DmnioDZ8oI70pvEEhPNO3Z7MAclQmV2meoJDXJ7R0ktLwzvueObpsdeEJS/3MugByb4KY7C1NnwH
qY9tfPrKX7FcAyEFF/72thTn0SEyVuRcSZdkmkDir5bxvsTc5Hp7nO/99ecx2u7Rm9RK5POTEFqi
xRxIYvpqeQgPrePwTpbjCmtski4oEZ0mveoVxvL0vrWOT9jZg0f/sNPmEeU4wzy1u0UCg4tsJb+L
8p7tiWNlZ+I6kkl7bFrOZXJeATZPp/gB9kn3VW5A4TaGvJ5lpIsMgafbPDJMjBTU7l8FF8tSHBTS
dbon9NcCNXzoHs8F5ejALTQeHF3n/Z8hWa5R6XafABj3WLF5jiebiGsqZHlKFVrW2gYSStt5YFXL
P7D6/aADr9ebY7HYbNw1ypRudoUk+ItPjIp/cHjhXQ3jbChZLHl5X0M30L7dPydoH7fN/mZQeXvh
EOt/7IEys4m48zW64LUEL0AieD8ib+quVrcyxzL+zUsn/UPm6m8fgIWCbTPdl7JetuvYEBSSqE6g
ONF1FekHKYes57KdVPsWA2+8VeOcM2WTc0kTToVmCjaXly/xrdh8cbR2ZL55mHP4sfSyrv0oSHq3
Of61Rvd5SO25tZZtC6K492yUn8nGxCDThXyhwYoj/VzijA+STdD7XJTgLjVPKFcc3y1jKa+nuXGh
XWa69W62pe2rsXO+DtE6SGG2lv/ROrJpu6oO1G6GTom+/gNQZnjJaPeI8IfD6z+kWf+Woduc3sCW
FIk0vZZyf5P+L7SRaVQ8oWuNQ4UnLkwQhKguSLHAFr0/Kc0claTHltczzrGJEhO4tGdt5gsh2lYQ
lfsLzXZ4VooX97PL7aaJHiheCQqndbwR6DvJkJMCILg9mXOMCMcgsi1wtSRXtdoDiVwoNl+sPBLa
e/tpU+xRueeQ6v33B/bqlhYYXL8X1uHlgufkaBgXlXToISe/kMk8c5xsjgDITM4kmuR15XfgCMFk
ClhbBCsyp6bDya4BRPnea5MmQjaLWiRJLxTANsYWG1s98ol4mmCKdBPc2hBKrGXjgcSPhywSNrLp
CoboZjfBGZyh6E1dzevNsO68WKF5VI1PJGpMVO37bAm/p3jUPR3QY7TJvU7OZZDgzhSyvDr6c/j7
sVCMB30DAowuVRiNiDBhDknHFJD1/htBH6qOESFvG9TKdst/J4UDgswTnUhaOKvd/gTJfG67Frqm
iGu2+8d8jarVgEovpIN7mmVxck393q3vDODE8Uz2aFJj8POsH+9F0VnPe1VSd74dkVtJgGNIebLG
+ujYKPFXsHBaAqWrb47/RDi+ogV1DsgM8XgazTJ888Q66ZdOmp0vfXb8vPqNq9GwB3qpAstFN6Zv
Ja8SN2rCB8SYZ1cR9EQU/0fMWEeW8McxePyMmrsBCcZNj9RQ1/1bllOm0/0rsvwIUHnu+S3s/WFU
B1Tke0Gro6aMfQmnFhnvWOfzeQX8FQE8D1p4vMx8LNRcYow1yL1L20ozEDNOp2IVk+WFyugMteQ3
YbbN505ZWxyK/ec/Yo81D3kiAkYPFEMg5ac2QXaYoGDiKHOetPOui7EL2PcFV7pv6EURHYM6aImy
FZScVyiWICzV5xcMvr485o4nhIyRmKB5JEmrXovlgkxCzJ5wS06882MMheTrWaP3QpjM/fV1qdMr
+oe/eucuwP8ckR/P0XwLI+uq191VzXUd1F7WyOvjCIEha+wBgIU/qDz1CAtYK1ATASXpx0c5XqId
kGZe5FAMJ0GrQ1AKwJT2QKUa8qQXqh+yrUfapz8Xq1l0C2nthXChHecx9fFphQF11pyEedrEfb/q
8j3+LC0FErqbmS882IzxRMaADmNT5K71xLTDAUvEBaT9Jr5g+c7COfi8ZOx4gmZAibErvljpl0Du
ZXPdtwcCST6ELixQV3N4uC/jHVsDWoxZkWMpVoQzfIDCONUmylx4mCuCVRQYk0MJiHNXHK374b2n
HhbA9qbfQOvjbw+O23yPQghaB7BxnmufOS8168krquJOqhbUarrOiWdObSy44ejdeClrcICMIdHA
UJ33mfN6Ea2w9uBLWiox8bCwb4MdOl9cH4rHFGNVrrUrCL4Gerfp6cjQ3ydPj2+J5xeyXnwXSj1T
IGFtYxNJrob8QYvvjGyQ6t050vExOY5MsP48cGSTmeT2DK0jY7pJiLrnZlA4LiE7lFL7l1as+kND
lx3Zf/ajCCa6lc1dwXk0eYQYI5GqeqlpGQitscF27nPQdHi/zhiGLJBEadYnrJcq8EzL+eOL4FnS
2yaMgeMciXqWlCJ+vqaXhXHtF57/6Rb5nC55LnqvFD9dCxWRlKz3C64Zm+0r6JDKA8Rws8/aoKmB
XQ68jYujGTrpmwRzE+5EFdNZAhLWdCk+RUTkmhceE8xtlB3mfWMXXgtantfr+j0wJAA2vLYksbGJ
Dd1QyBdxbmjcUfpmirHWs1l4KaQWJMX3CGuEV0/m24JyHtTx2EPGUiigyQI4l50zmXaz87TJ6t7v
i0lL1/DH0C9TEcw/YQ4QzxDHfxg1AAN6jPswvUhx1Y86Hrs/EQZ3pAXsJufceCQYeZOKxs8bvemv
CngCaCPbYlZijmwj8m14WENeNWLcG8N+H0mXdIAts1hkStnKadfDg9Y0Jn5JOqeHE+m9svezMfOX
7p/FATMavpWspWC54zWwjYrmgDwj/K3qJk19Bvmtt4OL8uVxHvLxJMyAACP7k7M6a6Zuj0xKzqv1
mW6twKif52QvfKAT8GofMHwVPfNSMONZzAFZRv5x2JrXdur1eDU6Ej/7NvpsywpeLYe/UXkZ0FHv
I7tEv06EeIbdeS8vGm5tZrTb/JUjk6MP+YAGE/T0LYaVloOXpeECsQjtLyh7K28fHDL9TfwwtQMy
vagMjDr2sxZnud87mO99LGvZ33oYUbI6tDyGeiV6RKk/1AEllKsukRaDoaABJllVUmKFn57tKXNe
aHUrFf0zKZHtzRKV2TlXO4jfEk2h6mcoAu9a9u3CQ/Y8PRNsbulRvs+WsPkwdlqA2eylwhGRccfv
74MV2aatxK/Ksp3iYA0jyghBg19Ckv3hwF23w5F6ke3ZyoDFEuou1g0us2aJylkM2+Fo8x1HUka9
iwFDjNG4BNFlEgIV7BhElpd4pGwiEgDGt5nLAplOF74hqUu3Oj1PuqdKsi6zOecDHovqT1wLqTp3
SdDf6lqg2VvpbyLgj7QacoTu/yPtO5obR5ZufxEi4M22YAiSoigaSZQ2iFarBUs4whG//p3iu3eE
rsZlfdEzm1l0hJJZyDqZleaka5S8d+t89XOiMIMmIwqGtWThXNV4aYo5kVK7Xcg/65dWsUWVxBUZ
Fiv5c1iPrhaddN47bzZCmYhnQMbqjUDvVRAqn7/ilMRPq5DnyudfkhMRDMaE2BNtXBLYKOaKQfOU
ruHKCZbYGKsfintwuENZPJUYsEm1PBSNjH5Bp/+BHcM0Pd47g1sT3+YAm8yTxcBNF2JpjhlD1otD
9zwULna/OMXj5r0dbfNAiuXDQ+m2nr7VapAXpA4v8cCRz3ZmxbUOku0LrCd3mo9HF27o/nXgKcj2
ZLXnquytlDqh0ylYLWMX+O3JSxTuaIrDKfy1v9I933a4qQ5qeXfglW3OGkB2HRf0Yjib8nM5kGP7
KyRe6QeqDWptXzve13T+4fFtpmxrlpkm6DAabvIK0rsR9mKkD7qXI03GkXTfsctsDaeMNextpRhH
47KrjRW0D6X/MyO04/bxR4EF2A4nup3PG02UY1CmKPSiVGNc88J9Ub+aVZmRFXeW637AJ9+yxxPf
m1nxpVVHBHyYgBd+qvawOnfYC33/9DgO4oanEyFDZ45lQm+3t/+6/5fnWxwmh8QAR9n2WVXSdQa1
0xrONbbTvaEu6sDtKlK+WBs0RbV+wePB4xoegyFmJRR51+DYoghBHlkArtD7hcQeb2iGc6PYek6r
1MOQ0u+T/kgO4w///vFxoIgt3yi5HiviFR9mEyw8wztzoJZjXGxvlWmkVazSU0LfX4rC/htI2e4r
wLGs23NjYlnaVZDCsoACwRLTH5fV/b/OeY2BAPX3yFTq2u5q9PR2nDb9inZjNw957F0yG4SSaDXd
HWzbfXvcL0qNBzizL/Zvw2Y7rLCGSLa0hgLO6mTu8FIqe+eTNws7/2SfSKHmNzk/teww/nWGgmBZ
lrx3SnCwAKkyyifYd2NzOwjped3xDzfPNREH6pC4j1N6nplTN8SWCc4R2WIUJrlhNu8AGWSQhBBz
WAKQoa3J6VScD6WfvIzBIeK9+XhAzbZZpYLe1C2Ft9q7bAIkO+oFn4ji/qsP271//1KyVAShQrel
XLFo6bXaVB2xd3wxnCvLDjvmw0U2WxlvsX610W3zKbU71O8wz3V1cHJr5Ynb38p7D7HctWKqiNlZ
hUjDR8bYJZhm8O3Q++S1bfF8BdszZWliIl3oleo1p8Aa3cfDp/aJghqtE/7LNxHbNqX1ijhWDawv
RUErfumwla9zOqwSu4LjrSZms3JF7z5a3WKQO7frRqA6uV1pnBZhkEGm0oI8ZJ+Rnw2omkA9xPEa
HNBlizFFq8iqkGCpktWQOCAXHqj/j/cVukiwqcW0VHbKp4q7LpctLE0BW4iTe8I+3bzZ2Pu2OsSe
w+VfnC9bgNTzv+IYlG+Nwmyx4Z0WEuhE4S5dH82l+jPGqkLL8VcJ8Q/+juMa/8fH+hbKRHdtKUrW
mS4lGbdrb+kJ9rjHMvsvLsLTx/efRvEth0H4y/XcKZ1Az3INcs7tMnDQMk4ZqWpsawOPHlfgfDbn
WyCNOSZW2IDKsowCCKzRDknn3zCgSQk0aaQMvwK3gnF6h2P684HMt1AG7EXMJLWKCZN8WUOkt+l7
7Np8Cg6yI4JO395Va97m0P+B+t8imRCwEqsm6kV8QBDMXIj59ECp7kDyxdFs3mX+I4Z9LUZg1Btr
+vB4yR42V3v0kC8qNteYrhnmjoNyjOWm8+TbWRdB0eREoMvBPO89P6o/0pQE3o+idTl68S4d+1QM
U7HJVbqiCnND4VrzPIye+0uyQq/B4fmxXSqIDHjtPfPB9PdZUvUn6gmlFKhmASs5G06A9dNRzNGK
h1zsM9EIsHra6CiUYNeqTE7qApXdl95c6B7S6Q7Hy/Bsg8GQwkrDHsU3APEao37x633Tu/n6O9DB
vg27QAnzVLtBlHOSV9iijSWjH5Rya8DESWw3GC9/OC/R25OBfsvJFpj7vP8TuOfJgEnZqGWcDtCw
fDg/fuQOMOTy8PD6AHfg89pqZ5/4hmFiy6WJRadssF9hzapclgn6Qy/gL8MmBQ+UJsgA31dpNsCa
SGG+WTb06rmXwZEpNHamuVXhalgCliyTcn1uOOY426iu6YpBtx1hyxrL0g8mgirSr3Ra3gFGdR+F
Dfoy4L/1+Et3ntCeHHrtOvT0x88QhKemy/l8c/dtKp7xPblWmahzQTx2qBbozIp+3T/L2WrSVABj
HlIQX0E2jgrgeuN9eL/0ZePThl6UNnMY4+eL4N0XOJtRnwpk/IxknHO9P6MeCJ6iteqWfvzkr1/u
C5mzkKkMxrEMQ6NaYgwZp5PnDOCnSirOq3k2fTERwVLpp03dJwr9MOtNeUheq5/ozwgv9id3KfKc
X54Koo+0CeJ2rdSZMaVrwJhCsAqcJzQIZeSBxqS+7nIOjpoTi1dTYTQymQgzh3ZQ4gHCLi7GtV2e
95h9qBiKpoH4X0J9m82WSGErgXZapG0OBiaypYaYIF6roctOKAlGLzj6zBnCVB6jTyejjbuPIU+J
SfKakWiXgxf1vrHNXqGpEMYnhlLdD50MIbV3WiNaa933/C125beLReJloyHp30O3Lz8Q7WRRcYkh
bl6E/WrTH0Cd3OSr9WET65owAiRS5Fc2H9WC4BkoLcjo+r7EaVHifkMGfi+9oKGwAXUhzN044HbX
jzR5d4WWHPSbDfENVUZtWdINRTaZJ7siS8JY9fT7QbGT9B8QTB7J9ZWHGbfn/x+nOJHFXLQrBgzO
wQWyXtYG8d7LJ8NPtgNqcU4NujbnELhoAjzYugeeQDg1bh55/mAnP4Ax1jTFBF0v4Qc4p/cAPIh4
YfiIhg1ezDN3yaeHytirHp4L5VxCzhrcL+VreLh/H2bv3EQNxhqLVBiCocafz/BOEpet4/o1l+N5
Lpcz1YExwjYqCpBpSDgrdHu9L0m86GzVeXjNMU1rt0Ra9pxAcTb1MZVIT3VyycawKKqggESajjh5
nuBePHI4cGegeJoxDnmI1V7GhhhK8YR5bwtS7JW6v/+JZr3XVBnGCavGdZAy5K1pVIORTSykV4n8
ygHG2dBzKoVxw30pjSEaCCClRHfyCHM42/l64T6v/NDjQQW9HX9cX8RoaJoyTYwJMcL0IseclaZA
WEOXaLgSCp8+AJFzctSw7ohhk4hWYCWqKKkQQ/uZToNjPKoE3eWozf3V8X1rxCYSL0OmBeZoUI28
Te6gFl7bTzaJEFJ/Dv+Hvvx5tJ0IZAAojORU1kKZjndhhOz0oTiqk6Hz9Iun2mzbujGRxEDQORMT
K01xirhKyDZETxewGoxoIVk/iahcA1/jg7iG3E/d5V1kjqGwecXCLC9mUOmg2HeCp3HxcFj5X9rS
tHmfj/qLe5bCQBQY6K107CBn3a8sDyMBr+NOsncaWhbv2+R8ADI5TQaa4lhOL5WF03xJkadHg503
YJ7RsheLxSPu2tfON+37IrmmwqBUqTfFUKUwFad2tFtj3+ApjrzMX2RnxTvJWUic6MeglRLJoRk1
uAhOR3kMlMfiJGhAeW6DN+9yMxiijnqVJyYwXkTSoVsKj9n68vPxq0fusuJuyeF9NpUJbjpBKpPz
gDOs3pVXzH2pCmlc8uwuSgT4DagwfFNd7JBoB9RU3AzxrJv+PlS297scEjWWakh/ubhYKR4+ept2
oZwJdk6NuzfxdffC6zye9zoTkQy+BKAEzUWsD6atYwDN/RtQ8wtrIF64H5Jzx1UGX7IzZkWri4aj
dSm9a9kQwVVf/c/7t2DuaTZBMVX9PSRAS6RQBD3uXaUs4mYhYJ5yKb5azea+mNl4Df3aWDiGTY6a
yFxvBMamOcomOo8X46PPHw2dP6zvv8/c5bQRZb3T8fcr1wF/NF2W0XpXB3Oo9/WYD3AnijD3OAYJ
RRdYEIQmd9tJ9+Eq3Iyirbek3uxQ+X/UjgOnbf9/ANW3csyVNro6SyQFMjWQbxPRxSJnFKF/mmQV
VeTzk8sqMGsTugIzFiWcm8kcpopFzl1ALa9GZPqRb8/PGuYqGqRim+fSDkFjzR+5pDr84Wl0yzTR
0Y/c240gbRKayhhLaKwA+0VBpgD+b4FofiTZ8nKosSDnSlLP32W2LP6VD5iIZa5zVI+dFcvJiEgV
d0xK7Ndn22/XvsIFZo3e13saMvdZabCLR04gytHfC6J4uYPlI94eQxKvv1BgfXJf366eZAfkebVa
oeP0RJ82CGFQ/fr8BJeb/fiGt9QOQMPxvfP2NTkEBgNCJPxTs8Av2yi+BkR7xAJF0GVIS87doX/n
3gkw0UQrgmZNpN8Yqm2KjayQcGmX9pfyVKx1lyNs1g9OlGIQp1c7vZIzKIXI84StR0gmPEo4wMzm
padnSRGxsu0f22XuSzBGnalfqSiw4JiLk4KdFGHqBg8+ZfbxfRvktg3Rewz6Y9SfxoVYLIXxjnaN
9zg3PzULtZNfwyKUEYVaJmJp7sl5H9dK61n2zf1Hz2pIuBNLt1Dz3kdlwKkRjEaSFYijVdrRibzl
fhltzdxGVixOHB+gGNim7JdgpYAZH1Z049TuhRcRz4YC31qzuUyxVyIpjWFb+AS9+37BhrDgQVlg
uh71TbrH6/PvnlETkTR4nkDWeEnMa3aF5kFKvGolJkRADLJwY2zr8LW3lttNwPmyBgNWYRBh3EaA
wLW6QPAhnVFzWYnrGBuowFfxycsmzacLJgoyiKUm2BQ6dlQe2uSTw3Xr+yDz5KAPB/gNBnzSMh4K
zYAQFFDPoBBFmZabf+ZAr8EAD1L1ctI2IV1TvPYsTxNtF44MvK88TgwelBoM6rQCfKdwgTYviEex
U2UgIXj46dA759huaeY7947djX3ujQ7dvQHtHOjt5MHAXBJQBxlb6VEEdfdl+bVDKSewdZcbmXJw
3GAQRgvaiyjUOM4UyzqceKfs6dwlxk/sXCD/DsYNBl4SVQ9xsamsmqxPGzm3xc8SJXasMCWa83dv
wm+TZ5O1ZZ43Rp5SJ/1+WaTP4QYEjAfQN/VEeOBle+bDrH/chsngR5xH57IvAFkbYJb3kePFm6/B
cRof/PVfRsgTzRjwwEzuNRXArkObGKPtiCc1TpA3OMazf5OBjGGwZLMIKQw76W4wUBdBg6SDfAFv
+wRXEoMbbS+bclvD/jFidUszgv/oAcWCNRfn6cncuWkmgx5GGqZKokYjCkronQE1FSXhRtzC65nh
4a3JgIecl5mQKLD19emy6UjulwR8RDJ3nnm262ISsLABfqAWeX7ucHbXRVQQBGOxK7iGZQcPeUPK
q1PWRCeXB0RLn+sofrQ6+/6tvjXz3TtSBkEEwyqC5AozQbIHI6K6rayxSTlzYhc0asugsgOQHXs9
GkPl2A1t04dHDRFL0PcOnymJa0sMyLSSfE71Crf+uvK8yrauWBUPbmVhiQoJtireV34+pfx9E9kN
xukojYUiwp6QoNxgYdQSDM+b/atJsLvMWn5ypFGjYY/aVLEGQ1dM7OG+PWgnUUrVylo3GhnCQcUp
NgoGBRd+vM3tz2TziWcOR9rcXZlKY0x4RBKv6CxIw1QNyZ3Yfr0iOuG+UOfyklMxTMQ9ZkWHrpTz
LWgQSAo+SP/6wasxzZrFVApjpXmUx3mv3eIfNPjH4HADOT2qWdwC+WwD9lQSY4DXKpHSLoA+NcqD
zYiVb5hrt2mjI94PX3izWFg3yvtWcy+kidDbj5pYRqblwTXS6Lc6OZ0I/R4iypOIB9Inzwh5ohhX
p5ljDooViKLJ3ZNjIX3Rk8tJPUPay2d2+ndWyE4cGBKyFzX9cMEiOigj0c+o69JqQ8Lj75jtjpoe
IuPwarCgh+YFml0XFUbI1h4mi01svkCvY0g0y6nQRW+LayreWBpoMQ5uSV8uv8xsPDj9IYw/TCO5
ixp685yN0zQE0rGmHP99IWeABOznCycAnW2CMVXTwutO09FNx9yO6CxosVBeEFRjghrW+l+mJc63
pL/7T/z6FsNcjdBqWsHscuAXZrswcA+6vGdazuFFYxw57G1QpVFqTHoF8Q4JdyHWFcUgOyQ4uPsK
zTrfybndPuTk2hkRGgJCBQrB73qUaWnwB/DAI5tHfQ7SAmtejnd2jnMqkqL2RGSpYY+VmUEkGptB
ZfO+UbzzStu0SxGVuBh+1bmv42xX7FQgcyuUrhPMvqc6ZtsKNMr+7rrgiOB9L/rvE536qzpmbVtC
p9P4kFbE2iWIlmjfqPPJ2yIkzTvRf4yQHcPJVD0VxQ62/nICZDk6OgJAb+SDeYGjFbXmO9Z+m1yf
aKWZYqjLcUXfj45obyO7qEjtq0dj9XUw3uhe2P/DZliedow3FTRZB48ThI7bF+xzoCnmxCnX6UN6
BK8Kr/VxljNqahwMcIRNEeeZRK3x5HWHJHAQ5mFlF2rCr59fX1zi/vmQ5PvbMQAiXkJUoFWIo3wk
Jwexpm/Y/ZELILMxianIYES3EG+JjEFeL+dBr1UTqWSwl/U7zdVWdiJ72YL7/p7VaCKJeZC0cqqG
JpTCAWqvCQaoMDwlLMFTwIGquWKXhg5YScWiF8nEqsrf75gcnfMmaFRcY3VxLD+sff9WV2gbWocf
9+1+ro74myQmQBhqXRByU4Ok9WnrfRyb173l/vpJ8NIHiX1m90TjRsYzdw0zb5IomZZOiyvMBwvE
qKiK0BqPOnI1LwIp7Kq3TZDpupXzfCg35eI/s5yfPPCai/dQAwM5gGwoqohGwt8PNr5ez1KqFiIA
2QtWR7remrxdnccf2ALC5fa7TTQxoPKbNAb+wzKvs+vQircUbYGVZLjhPyzvQj5Cknh78Nhkt52D
bz/qR9PDyF9pg3/FX+Opdf8zzz19dBmKy2ChkAz9ZgYTeIs7rWzzPhJRPVtvZLdSUQhHVC1Cov9l
LekiJo5ECiaM7r9JZD5yI17jYcDqjmP2hMKwYYBvFelg9DxdX3eIq1/4iZaZWPc3icztvHZCEo5B
ItJS5EZxgiNlPkO6hbvceC6S+E0SxfXJaebZeQTJbwor6pCf3Y6jI3+++nbrW8dP+EGZEgza6Bbl
eSl1xmHosiRbqA6D4gkm/LvgupAVPPMyGJRGBq+DEY8PoNNxsereIPCQiU2ro8jKYFKgWphvJroC
PrJXa2Eng92vfSy7ASW2Hb2Ue/u8PTgdL2041/L+2y9kPkIXnfsaK7HwC9sVChNYVbGBvY31onHB
FYijsYltPpxVotFdm+YHGBk7Xt/7HHz+9iOY71OlanqORBwT6Kw1guFd1CQ8kyTccIue9x9GPvke
jANPktAqaiuHtnh1dwf57Xx0n7+qD97zfq7S9ZtGjOvuxxGhXQSN2pXj+FYD4nFUa4PdZq0RhUQY
bCy9dGNhqgAR7QIrnDfYUwKDEF6M1Le5VeO5R89vv4fx7XIKT6x39DM7zof6Nn7oDnhYwHbZkA4j
jzRntA4sTgJn7s03lco2vQiXQL5kEpW63lwf451cgRYwcp7U5SJ8GJAmwGauyL0SLI5A+95l/Rk6
13X7wYO2WaD5/ups90tihNFgmfgZVxQRkQVZ1H7gDdiyamH1GgdGacB+x8JYxr0+LDJLzyoR/hnX
PUicbu8jMcEddJvHtIlSzMtBbiO1FtqbIA9p8UwhUoi0+GALGOfAQIcN5cKcu2vsdlj3FGQgLQUZ
k1h0JRQsyNVNV4U9+iH52HpRSTS03jxmGSkcBKnl4rAaFvYjOJvsNgYdFkVY+qhHyd6009e/KV79
Zm0MlJWXYrQiHXcOeHpC9QozXtitx/dbHBC5gf7EmxhJGoJlAicf7K5SSc5BSMzg6+yEiRcVP/qA
hKMjJATrNKzVVX3nGNhMTPublgyEFaWldmKA80cySrSF2FM/1RhdomPh8e4Nx3upDIhh4DDLJYN+
aocuDnVDTOs/0Odc60cLHmTS3/2HXSmKLlqmJGsG2/gktEJ76Q2canb1LJL1j3rwQ1wbhvs35zeR
w5yfMUgBTg9yXjwnSAiyJCJ6h6ldcgTNIsFEEHN6vTL0VnSp6elRB5+uWu8tgje4L2auuxbh4fe5
MciOjGGjBQHEtHbjeNdHZR2A3PGB/FzCs+TEbza3zEW24SZLZi3xWzI7apuoZth1LSQPWIv2+ivw
ws+EjIOdAYC4a9hmL91EGPMQaHVwYUgWhTvZvdgx/FYAmMHypAO3mj/zPp2e6C1amdzvrOwirFeB
XgrZrCU0smvuW73gJTB4p8fgt2YEmqaWkCJsEV29YRoa/S5ov7Dv28dcSus3bVi8tmowwFJ71w3b
kX8FDvi01RJTyu1ScPxP2uoSb3c7jtRZlzv5XAwWm3JeZX1Mz7Czs6350HryqXl0yucvwfmMFtz1
1XMliN/UZELIs3mW6tKAQJASSM5l07bk8NV+AKu4a8elWVycKMdAyOWSi+ZZo7KwlOq9It4yJBm4
3g7c/OAcAeNvajEgIo4JhhDOEFU6jUe3nMaVjcFii+h26gr7c7we7Xr3NT77h3zxZdDWIY4XoBLu
4PLNvia3AVuGIsui9kPfoYWt/3zhdaDNPfKnSt7+fSLCBAvHuWogorVvG4Dx2hZGjLZ/+eDPtD95
VDfzoRPyTiZe1qIkmcyVOKeacOkxq3LUV3VJ+k3xK92cn39G/qpJnUO7xZt3TQuanJOca4nV5Ylc
5lIMRptIZQO50cP6VB+RkFJWSGTYBzQRci7gTMrmN1HMdRDDoY4vAkSlJDtKjyj3Hz45V3wWkSfa
MLcgDcK6NE2IKJ3Ntns1XIzKHfxswcsXzj9RJ4KYO2BWYqa16hWRQe0jMXkm6ReqQpjboz2Eslub
RNrXbuukR9ctMYPuCbsez3zyzOtpnrsKiqSLWJ+GAhJSM7gqEzuNjUgMNH2kyagytZWKOLwgaDbv
o8gyXmMS/qeyVPqXNA0vYmPS2+btg84N0NRbL+yvXY8mFIwAc77hXNA1FcccraIVyfVaQFxKnPf3
kWwXYJ/OyOOzz+0Ymn2CTmUxgYpwFeDEL1Q1vIE3p+3RA931IvBVMJwgec6Nv2a/1vdRso/PDIlf
U8v+/1Hq9nBGMISX9jFcDC4oVj93ES+XcnvbsVA50ZB9Z2ZKMOJtYOB+x0T5SMeVILkxdrWvzPXK
XWC87xd5CMjjilCWIV1f7Ryk8j71PWjRfoRgJ3E4X3cOBKa/h4YgE3uVzVqoJHri4tmtL+vFYh+B
v/fnm31FK+SX3cjeXw3x6lOZTFgjXJVEyy44g/XpFCFJTF4fV7IfPHLCJ55qDISbinCuqwxicPtb
Caut4mHXyD9CwRbrhWU83D9Jnu2yjP2GoochOuxw848hoYvQXCuxl4sFQQs4nnq5nfwChldcnp65
SEOR0ZAiSTQZrDOn2aEWib0hAR4rApiVyQmkc5h2LAYyVDZKMzyDmYtJp+KYUz138E6XC8QhiOoe
hsROfHsXYIxtef8856/mt1qMIwyMougu1DCN/QENipgYvf/3Zz3tVBHG/clBFoNwS4AiziDb0UFa
6KeV+oG993645Q53zcbYU3GMKwwbWU9MCjVYips5Tqn6Vy+03av3Vi1XzbvPHR+fY1rENfs+QQa4
z0lvYkQCCqJQnTtY/4MdRJQycvFEdwfYtDreE9Ntie7yznbueTQVzeD4VU5D2cwi6fhyXcAdY3lj
2hOdZ/ocE2Hb1OvCvChFiSNtDr0Dcgo0GHAgZPblPFHEoIpO4LG69OV1xJoXBDCUqhIE5zYdptyb
DyCPwG6+Hwesav7kfru5mv/027Hd6UoXX4fCDHGATusK+HLI2i14Yftc8fg3KQx05KOs1V0OC3lx
3rOEYE9z+CSSZ5GgdyJ06HYsXnhL/+Kf7u8fm2TLhIM5lEpt4TzbmkgkWI5n2quBCgJqrl+cjzdb
MlCwNwN1FRWdNSxVTzLWejVoZ+nYXm1HfJZoveqxeLJNj0ffN9dtqk9FMWDSNY3c6VYmUZfmiOEy
xtCk225XV8nltprNIvBELQZJTDlrsD8jh22cnNStfcV2wFvGeRzMRn0TIQx46P3Qy5cWQhyzIuJP
3T+cXzkATD3FH7YwEcGARKeWY5bW+Dw9bMEP3eOFVLa5NN4le9XoXOqXeWv/lsfCRVWKct2b+Eao
pylryS+fyrNdVqUrWE50Xg+j2/Wk9qzUAbG+XGJyU0ncon26r/YtPL+jNgspeY6dGQqSpsf1xcWo
e9kBVejEdBuSl2CBGQeSf+z3KCY7iaeBXko/xifMkC1XbrXUC9IuEeVze3JmAXtyNkwYqJ/zstWu
iXQsTZL2/jjaSDVdyZd+5rh13k0xGMyxKg1XRcBXyGUnsjBW6kc7f/W8qkrC5d6jFnTvqJlYRcta
4xxfcdQ0L7LZLBOQnXVk8fDwtlpxWRrnevimGMAOxsTCeEYqF9I2Q0yw6zKx1VPwyqOQm81MKJqh
IDcBbgudXXeut2GjtEmBa2OHj4pTLYKlss/9Ya/Spbs1HrWol6F+onymRH++b7zz/nAinLmzcdLp
gZpXEqIY0Btvtrq9RbS7b5Dbqt3BptV531H3f+U2vsWyJBtlJlUNtmFJR630c//RHkJbXaOtgi4X
+asC8OSAbxXLic8fAqlRAgkHjEaWTecVBOu3rM5B/n/NJT+btVBdRZIJ/Hho2mHOU1NAPhFca+o3
PNnVbTx49z8J1omtDl8gSr3/9eYd4rc09hhjOSjb8/UiIblEi3LhavigI6pp6aCPgCNr1oFMZDGR
k3W2ylFToNlmk4SO3ruqjCbayntu3g8p1sIseB5rPi8ykchgWFIHuTbW0E4hnZfL9sMK9Lbu4MoW
ijfO53i4ryHn0ykMkCV1GRSj0ktHr1/kvuodRM52be7nYuArPqejkPWQUAvO9akBv2yKDTrLNW9q
cB6TJyfHvLXyKFGVNsfJOUjTxS6KxBiDRLc8nxx9NmSfSGLipOYC7gLtMkhIJp0c+lI9SuRYPRf2
0nxY/LDtdOsfMveA6JPXZzOPmxPRbNjUan0q9w2UXL9v3r3jtSLYpEjszI+ISHv1dz4Ptnh3gAmi
xvRcBmoDbXGummSLFYmf8zWd/j9cG3JIVu1H8XHfKmcLD2CF+C+isNvlI8mIlNKCTHGBFzra03o3
3li1LSzsS7nKbH4SbTYe/ZbIJtFapc+NSIOZvoC8J7LRLz8uquXlw+Q9K29X6g9/PpHEYEpS//c8
tQKsFKhweBSdX7o3dCVtcs/aa/tf+yO2SrbPgy9EaBAqlnqP6hXvfUvN9N4PYaBGLhq1HiRqS2B1
qLeZl4PS73T7qJTiFL0cnK/KuTcsf4kR1nWRJbihDTr3vfdmaZEL0vbrHpGGt9I/UKXjSJx9qU3O
mgGfrG5jSxlaelOlLRZcX28taOpxrLmvbIV3nAz+yJfIEs0Rsiq39uhSiFP+cLVNcDMXBEN00gIk
bm+D674uVFAKYbYGC3FR+rEcZ807aJ4xMwClyaquRyGuT/5AbezjYuvbGheW+2KkOt0zIQaOJLTA
nwMLOoPIXl2ANhGsa8lrCR+Zu/a/tVcGiJpAknLFgLAkszdr76PS7LJcmI8OulITO/4bhm19AkIq
E9YUlLtRF2Gua0SHeNfFxLLhIf0A2ab7dnoLd++cI7shs7xcVa2IqUd5cYpVtL0kmPpaLre5U9mC
RpqFjSBxndnRBoyb2eaT2xV727Bx7xcwqBSeg0TX2yvctLdZY+vLZnuxP2KSrpaUFN7N/FVJZO/t
+cCdOuOEIBoDQ+F5MPMuBAxtHPTjXl55DmyOZmX6HW//PgmFg07C6lapw3fsvA161RSv9Irn3nIt
F51TeLUd+o/ctrvFCi2gi5+d/bR/Oi9adKQ+R+DwAUPHYlyI28fOxcbzzPZfhn4xcB7Us5lVrGHV
6WsIjfxsV1B8aQyhuooUqQQfA8zZcnAuqaPFnpCRfmm9rGqsW1/vePml2Zr0VDBzhYcushopvAkW
dxrJY4KBj9NGvIJ8YdW+idUGo/W8lORsVDiVytzlKswsqQLZ0BGZwdN2c96noS2d0U2ncq7WbFg4
lcTc4nPc6GBKopIs9Lmrdt7YHc5ypbjSxni7f49n+0AnwthOIfBqt2qRQtgaI0hh5aXv0VY/niOn
XdqFAZ9TuT5Wgp2dR/dRsVe56+Ni6wbh+T1aoGVv8/R3MLdZjPDwLmqqdB05wj67ErtcURaj+/rO
vqSncpi7K4V5NZytEfpijGy7rew9tl4tDNslK/g2Op+d2LzS8RxeTGUyT5a2KbqoGqHb0NofXoJi
ABq2V1yOdJ6J3hpxJrBRqel/THTdHJTFGygHd6bN89Q0ALn3oZig4ZyMoY6PhQO0tptNillsdOxG
Fm1r/eTXLOnnuCeNiQuSrqj0KIC0oCaYrl+tusWPcrXjWN9cmDf9QAyiWHHX5E0oSUc5XQp71KPH
yA4E3sT33ICQPhXDQIjWWnKXm9T2XtCatEVr0nJPnl5dUCuBUWjNJ6TmfSsGScZBSi5JRr/VunEc
DcQPz+iv3lZepKH/lptVmYtdJ/qxTRhDn2WYAIc4sChZXr7GiAT2zaA54v4dni0h6jqmnnRNlSWN
jT2kUYskBQyGx2L0DZrGTezxo4+c5xVK+AliD24GZy5Snkpk0KmRCiEqJAVR47pGE7GAhgU8JpEJ
2+0ETkF71hYnyrEAVUZj2/bUSHCKam5rOMSX+wc4i0cTEQwe1XonYNuALB2FllQb7RWMO60dY+Ht
X3myiSBqnxNAykcxS+IOuvS2kz0Vdl0TOke75rKyzUX10+/DgFITRkYXxPg+6y4giLJXj9junG53
B8oexK0Ezdr5RC0GlARFaJJBUOGrjJ/lm4SFEGfJSUUHyRMubyLP8hhoiqKuUY2bOay99+1IKpgD
KsigN+C+HnhqMfBUiYUFggMcYumApWh0ioXxLKwAE7wCIb0tf4D65PwYWBJBEF2YjUYzhpvuKO1X
svNMPe99K5/NPE2MQmd6wooyrs04hxgklNXFafP+vl1iDAOrTh9cVCSf7XW0uC+Sh0wsA2SXCnkn
prAMMEBuajxlZTeqveRxXSYEj6F/eZA6gxW9WbeKJULcy0kg6hLdBejYuK8SB47YNpfIqIZGSiAi
Skj/S0TXhN3JPIuY94yoGBt0ptrQLAaRwisWyaRg/MWLKljANy695a+n2F7AMYJ8ycZCUn7+bDbi
nMhkwAkbHNUmCnXcYox/vXcP10cBFP+82O8WdP1p7N+qMdA0NIMcVRcqBqOboPUbSelhuTZyVYHN
a66hYHBPFgNM57rvzDNeD0eQ8Uv7gKy4j755c/jWhoGjWK41KaoMCn14m5w2lbsZIpD6Khv1dN6W
iy+fH8XMg/u3TAaXsOOoBn89tEK68VTLpImI4WY/wpIckK/m+MZ5vP0WxmDTKDd61GRQkArbxMv7
t2k2Taz/Y3S6yGDS0PZJkirQxfA+0Eq93y9zn2bD0fdXYL+bzRE3Gz5PxDFxS2mqfTBqECcgmjj1
bnnI1vULuFwcjqA5SDdQHKXkyCqaNxm7EPsoz67oxsAYrxO8PZ0dJPYxt8iRMuehplIYSxgwRZCe
W0hBKcFCUl8lruJiHx5Hm9mewqkcxgiSrOqVawU5tz0yIBs5LtEPi3nfHz+wSJ3XDDrbnDoRxzqq
VB5Bw3+GOHDvOF6IeOLobQ3Soodlc92hWcEgWzrKQPaXt+tTqZEn9/pQY2kqRoL9fLOrXsF3dP+o
Z5Ms09/EWM4ZK6Gr6EI/6OBsjpiwJ1gHi6YhIDLISD+tB869U+ewayqQ8WXaYKQKauwyog95kV6J
+o7o4PyFCkPvbrYk3uwLO/OOy/0edPqDnbwgx6fZYGg/W2hkdSXXzcmjjdoZj6VvDhGmP4zxTaU2
CHJd4Ie91GgDsfh8g3P4NhXAOKJr3hbtUNKj9v4fa1/WXDeuc/uLVEVJpEi9Stqj5cSOh3byospk
zfOsX/8tue/pbDM6m9U59yFPrmwIIAiAGBZuWzcjjnn4G9lQ/6zyRpvpj0takjca7KloyXpP0bSK
wUFkQArv9AjAW/L5e/KX5ZSnCuP2z3WgakFTSXH9+8VTgHbjxIZVx03snLc/ZLvr+rqZjbxkTDJA
Rp5F7fx2SjcvXyIsf/7Edz60NcGmeWVaYssLcm7bho1tdEAPkKTIO53ME0KWx6Y/A8/J2HfroYnU
F1wRxG5GlJekJLkNpO/mAiMxjzfAGPzypfCAarOzD7mHyWWFeVVxJYkQ0MPRxAqQIofn22/0Md0r
7Opmq84lM5L9XliHsfMMFKqHYYfJghVQQqEH2y7i19FIptteAfp5CBLeajewsPWEBh11D+zm4+KC
FbmrbVoqaib2sOrzfj/fPkYffzrf1w4nzKy+zsdjclAdz38xyf+wJnewLcAAmsjSwyu93O6BuQhb
eLhDiLwO7qkyHpv1nUv+JHMcGGKwJh38ARjjsbwPnfCcRWiud1ALPGDdovtQ1c4rgM+1u7Wb+YdC
FzdzmZf0Jau7TvkkiwH68wEdCzCKaFbFK0Dle1d1kCPmSzKS7eWs48HSQV0w99I64W231ksUOvlf
jO6vg5PMRSaANpHU4AVpEGzNdtIeoJKJk++96tC551eM0d2/xtgOoLgLW9HfJXOS7agQqzd9CbpQ
F9h48Xk4km/tNxUZlQwluzFP/zG9N564f7Gd2/5rd6QdutISnBqQhw9r94yCt63X2yVvkinJ9SnK
jBi8YenBLZb9lU70VcWYSn6SLbGsIK2q1VmWTnZHUQF5G1xTacd24POPdshwzaxp0l6YUEHoOduf
vqVnTA0sPsI928X1jj59OLv9Db0xbjAjoZCigkMZvtkqmAaLD5Nys9dvwrPt1vt4fwOoRQWdbe//
i0fJmqBUbPT6AkneoJI5dc6orU0UHnJZgND8lneohqv3MW5OYlzoiAzkvNgTIXYP7lbUNPQevQEV
YvcZxjG+3x38z7to9zaM0SofKoorIY+xkorNKE2vcp0Wb39CayFQNx60u7W/H4jVymq86hwlC5OO
y8xLE/JFawb2x5pH7GFvXXT5f153NYR7dHZhB/X1Q1X5IxnqOTN4hewGmMRsMGAg4Wsffx4AmePv
MJKvEukmNaETwUyq40VrUSmAtJNcC9KVxdtljxQRug2c2vuLHc7gEG23joK7LZFe0vtNpJ2g2foA
AhLeGcnD1nlEa7g3mw5zP5D92cWgoo1GGFUOZysKw/QzN5i5BpdMf8+nkVXRMGOnM5R233/haFCv
VNd+SzsvSUi3kSV1rJutDu30vI/fxv2DwjhvBkeXBGTnvdihwTIQQM5rfWSgLQPvZ8w/7TBzgn1G
CnpbFvSSnKQaWjnUnRZDZKJxhhC95j8VBDZ7XC8pSMrQs2jC+AcooGqMyt03J18jIIAIXlc6JR3J
YwOObAj6AXTwsn8BcmbkPh74PUIf4BcoSK2fLEc+lyxJXjuK5wxprjeWPBjGbK8fgJqHq6TKqG0+
zS4pSa66b+oIe2WX1TihW1BvAdFOu9XyR84ZyL6eGu1+Kzi4pCg5bsGHskFSBcdVO/QRAZ3aoymu
qZyzKbsqStkIEv3aoIfYEdE4MtZ/oUfi/vX5+lkp9FuuKhRVbSY8niDAeRfFe6GrF0JvW7t/rI5c
SSi1vC3zAGfEuh1pntPkwCcn0twmdmsdaJI88wyvmh6vM6YwRHJxoWxmuxhXIQKtIwEs1fnoqrY5
bObyLnRB9htZgWlk3Ks14/HyYrkUMJUwRf4ufvyArcxKbd8sZVzSk0wF7dNUDKsx8l70F/JaOs3p
IzpV8wMd3QXjRcdzqTtPdeTcP/xQXjXVMUr2g7ULXcZ5Je6N2N20Ijaq7MZWKHfJn2w3pnrODAJN
wehE+6l117Vq+d2HI1bJostZofkqg2hJtmOYg9nIolVDXm4nQDPuH4X36eBMh6cfinBmMzlxyZhk
NNqqwNZaE7cM6O7msf3OPv+4ru2b8egFBTlnsAxYmYDd0mDmFn7XPMYOhoMfPq2TJ2hbQOfe4WHE
stUbVWVXYerlxEHBpmXREwgxPtwrmyFV5l2emdXNIa1Jj19/9tj3m+iEfDWqkcMjZW6WAe4OaR5l
Ve2/RIP/2Ct5nC3KAsG08M2nIC+GlSYAgv0W7j4Ds+Xrzm1PKs+sMMHyAK0J6PGJJ2tE09zFdw8q
PGmVlZKH2FKdNxkadVY9LxFfpLv82Dq3Thw6ZujQAXjxfYogQHWblXKUDEaVppMJSIhVJbHlejlG
3rq4+yuWDR/v0bnzP15neeETGabcWircAMQ3t3vde6yxb5hhU/gJpuqHylQpfLS84ylgI6sT4+2+
sf3tl+hHeJ/epY/lCbbq/8NFkAxIZRlhXk8rOQ9B4svtMzm82PtEd8PSCT6hIBZj6+R1k6K6fHLy
gDfBAojYN2uMzMv+46cDfTzszue3AT0l0pvCvcjpglrE5lxwcDiiqebl9jZAmbncHe1kd6/af6EI
DYT0Rqnzrluo+XZ2wV3pIz2gqutsVuYvzLGcHhhEiZaD9RkEtHg8loGo/hm1rQeUC1S+ZTObeklK
eqGkeV3NtMA1Q08XgMnwNkf6NsQS1DvhO47/GXtSsK0Hu3rWxUAqKCGVcZGXP6GbOAoNHYwCEGKf
ec3xcHB36JDCC2btrFA8Yt6Qk6+8LOS8wMCSgaUzyPUuEtVIjWND9ORgxPLu4PzlF18Rdz3Mfz1k
99WKzK+cONsEcbgUthShZDm3Js5BP3UKdOBQL4idVzwCFHyqAgYhxSZAnYk1zVxtJ2rr+S5Cr70q
Pa3UUcmmzJbGsWVp1VE8MZajeXhC54indOKq0ETe56Qj1RnrNeg0+xc0j+Dd+ZihEh14n06dQz0H
xVV35x5TzVUlI1TqYksJjwGYo0tqgvTL2oez/3bCEjR4hem4bpY9TPfB/mA5E3am+O4HDD447Y3m
/8hGR5XxkSwO13UAmdmA9yKUGtiOLB1nHmQTScIo82n5wVhc7PfRvibarszd+ZFy57rhlkKy34jJ
50qapRJ6mPlVQj6Zte2Irr41xlYR1Cp4kl+peSNKQUvwFDCnXJyFODO292RumDhN6WJE73/iSn6o
1oMW5ISAK6vPnKy9rfR7iyuiaOn98SY5TGwLgSE5ixLZqfeYRxmjJc98khzJ1/aL3aNhYv55nREV
Eel4uhardzMTRHJzwNLbT3qeuhZN3dn+gwOyKNdtANdxoIpKmbIa7FRDVmb+mLeOlZ4m4bDh56iz
M9fYvsoNN8tzBc0t5izGGXY2oDsQOcb3GUa9sfi0DFXm8wQtR8GpEuE+HhKvtRQL07eU/JKQZIhN
azRGI28zH8ul3JScy/gHsUwFN5tELMDxoQ8MK5zkQMFmC+FsJWJEEYT1szMOdni+rg4bNHRACxpY
XcNNNDlJJqo1RZ+QluQ+p8m+qM+zjYrCwhS3Z+NcdEOnOigQQIq9GcqLFolmjLOZ2TT3i1G7t6bS
E61wOfucTIfr7ND3qb/1CoEQx9iWzSmlcrdlMIi+wPrC3O/6aWWn5pWCwnqyFyHA3xQMDFNSmwrs
WJDujwi6JhkrPff19j4dK1eEjZvFt7Ud7lumgN3eOhzjP7RW0b1X52m20iEhOJwis3djsuso9arx
36syFn5AWMQGLd1cP+LibEKAag1BZeZ+a/HOL8wy22vNQHzaDuH++uls8gMvhIVkyP5TGdAuKUih
GUNW+DE5dF3u9fYpRuP8vyfCEJusns5ktiy0WDBhdkVS+GF839UAAlrXremm+wdUKKeQnGVwIWM1
0DC3Iji2wve09vhNT09/8PMYAbEp1QlQdKSTH+yx6auyLPwm2unslhcHWv7BzYdZ/oeEdPM7ntA5
TcDBuOzo8lJkZ9G//gEXlq6jVZ0J3SSSlUwBFUcqEyTianE1AstCLZcwhQJvGRdmAQcRgOS6bcnB
alLoCHAGUGl1yxtj09GMe8Y+8yT+kzO3sT8K2QrDwn6g9zcFYOAVb0O98OdyZ9P1UIbi63WJbVkX
9ovEW1Lj4jLyoa1plhqFb4efGH1qTXZYYsshmADVtGp3ndiW4Fap2QJxoW7LVjnjokFyxi78KS5O
CU1c3Ee9LLxoGRQXf8ssX1KSbEyva9US9lbh687nUXHfVVysf78QWWzlC40qXvgMa3LpbRvt2vx2
ahSy2jgY7NiCCmMtEgbN3wAHLqgkeiHsqNIyf8m+YFnTSS+OC4mPecacRFc8vzY4ekdLujZktoQW
aaA1nukcex1xWz/TVdq8RQW+hWHSDKi/NpPk1hitVmpDkfsEOzKdWgux2rT+jtkpw+MkDxTyk9Nx
q99cXdk/5CSmljmJUm6VIPeljVqnRYI9b/Y0DJyuOdD6kU0/WOOYs5MnexH69GBpXjv6thm6MCMe
mY+aSgKr1kmu/N0nyc+isEzyxIYEouGmL/xl/BhZx+tXbEPxQYIjhkPnO1oyjPfKuWSNaS+iyn1j
BoJ0+Elvnq4T2ObhFwEpyi6zgY3RSoDz1knMU9Hcjfb+f6OxMnmh+zVvzLnVmtzvxcMQPo0icHDF
rtOQ0wH/Tz9+MbIyekFE7+mAxVwIQwxm9a6hx92DaG3hWQzQXFNZdx/NKiz3qaVHO6D8IfuhEX0f
0y49dZOdochmMLcvhvTT9Q9TnaB0TcI8FDxdBSzEQzH/0IZv/9vvS/ciJt1MAWqe+1a27GzW3vRR
qpi73NQRsW4+FMDJZHLLzqK1qdUTRERTdxgeNP18/wcsCEtfwRIwJMGkoxumlIdait/XIzQzRuep
Vd3UzUO4oCAdwmDGBQ/mGAgqfePmMcYGVA+HTRkhmid/P4PkKNiEewot4O35WvI1ns6k+NIWCluw
fuRv5uaChMQECnBWMTcg0WNkLq/c3tiTh1m0Cn+4JSuTmNgUgXU2ti7DNVHSDknd44ES919J96U1
JwWBLVFdEJDRmeagH3US4zFn0+qgjf1tbhEgsqWv17VKRUaKT1srDZPRAhk6cKfjtzpq9ty7TkMh
K3lv1jxSU5sWA6yEvaOLR0P8uE5g68xNHcA1eCUIpCSk210MPSPDKis0nx912/hpaR8qHi7YIq7q
rtrkxcALHnkJCzddejLoBeURysl4x1XP04B5B6aaDl79oazAQEP5h4J0IlrF7IlHYCZY6teCpykW
qZ7Kun3k9GVKbxceqSiqeDLeO4UmH5aeGytPWeqQ7CnrVW5n/ebfeTJtZjBqC6wafU+hzxNAn4w8
94cwG7xGj37aRuMtaWs6JradIBdLhJcs7KUk84kEYn9dP9bz/508IOqwvtXkeBO/J1/M1TJPVOQI
KyukL6PoXA/0zIvnZaSHhkyF4gmzLdBf9CRTHS4V3k8WvOzAnpLq5zAoXMGmvmNr6n/4kcTZGv1S
Whp+f2+80pfPil/fNAkQOLIVGKUVb4NWFzEC6ztqImOV+5O2ZwL7x8hNVqp0bvNI1uwEWXe/QjHe
H4kZ4sFV8rDw8zn5VmdILYfTzmqPGcotqoyvjCD8FvWYDLirmBlHbl5G69TTPhy7GBmRMRuiQ0Dn
0BnmcDkuYh5cnWmBS1JmPWCkHF0UZpnsk7a+r5Lk8yA0rHesFuoOYRh6up3YxzToMuHWVRy7dj+p
3nCbwrcQywoDCE0Yh3wvl9yqmr7uUryzBua0PxPSQzL/Pu1hoDcUIxDYWg9XKUXkU1ZS3uQFIokw
cPXFdkvQmpLn65duU0kvqEjveKysN3ODgkoVeh2GnOiHpXkS368T2RbX36xgGFZOQyW6rc/YQln4
vDt39j4eH7pEQeIaHysJyR4TKxnTcJVWWuym6lzQ26pylSkJFSPyfUAeVAsjUKn7b3P1NDQf+ubw
v8lKesSwRDM59tGDEeMetRxbPy/L7g9ICBvahbIA5tskWdGiLBMRNYUfiOCDObPY4RqJHOS/vOuE
Ng/FxmMPS4gIRcz9/pqEgVkvWoHn5EibvQ7c5iLSHcxbYH+GIqxf1VT2HevTXXCBQT3k799TIkln
EL2D7eBd4WrhXoyeCH5o8/dRJMco/zrzQMHblve4pChdz0zM41K1eeELgoWm9nNQl4rYUsWTdDXF
UGExsAYK2jgdm+EOEOtOZ51rYThtg97aXZp8vn5eW+b+zdowbut4wkhSzMKEFKmNezoRvF+cGaO4
wiu+0ODxOp0tvUCSHRl2QHrrvymgOZYLr2oo4CKOVfIxu+mXfZoqiGwdEIPSAdySYoRTdidznid5
v1BYNv7TTNAynvzBNUICTAgDTt6yZajwttethFdwjlNU5J95VjdATMsjPxn6RaEKchPCm2+0sAKe
o2RETZtLusBNLLfXFlgFhg2rTnmPBXj7MIl3xPArot8vWec07GcuVI/NLYMH5jD9itw7Nm+tf7+I
Muqk5FUbjbhX9byrksi145/J8u+z7yYK8qi8YeWbsORonUfJCPSMKfU5y6yHpgqnvTmZ07nqhkAV
427E7QhwLULXvDVFiec9QwCL6cdQzKlfxsG+juKPZoS14EbnLfVh4uegnBBqkNHpzCdjslxuD/fW
0DvFrbBrp0v13DFstOuVQf/xX9+Jdx+2qvOFpK1x6EhqD6mv6/bnyB6cGJOXVpwcE66wlTLy4KpM
70hJh4pJYyAK933qp/28L4hTR+d4eeqF7ZjmR908BpVvTZlnxbspTeB+Yu9PWLUpnmY2LtAb5OcF
qyUbSBYgUwJf3Tpz+GqkBC+0k6FqLttQXvD5i45kolEvnO3WYqmfj3PwsRvz/MTi+bEdgHp7naNN
SpaBNSgEN5QTiZJgi8bGakl9Myw8xr5EUeOUk7W/TkWGFfn74C7ISFZgqK0gqwwj9a3FNbkdu8g2
OEsR7Bd9+JYOFDag3qVdczuE9AMpxz23uwM1JqxIJstOhL1LRn66/lGbrOPqwozbcBkyGG1jWUvN
R1wooOs5xikIUidRlH433BJMHjD1AEPKTMQt76/Gkmkl+sx03Fki4mNTNF7Gpierqe9z0j9j6w1R
KOgmQWGuwdFaqbOluzgFYx3h5Zb6ofZXVDKPLE75GXBWXjq9Xpfepjm6oCRdRZMhNrZqUJrnRwP4
LQnwoLHOzBJI9mON4vh4ndxWZtlEYg//kBThsLrvRZmkdhLViZb6Y0IWQKbnyY5VwNTLTBK63ZQF
2GuWdp4eBRPml7PhBATc+kirAl3DUfotqLrJi7B18k/uj21CEMKkzJazsmI0poERfFZbnFFnduql
cYz+4Trzm5p6QUSW9dz3kb4EIOIgGqT+qLvXCWyENRSBLkdhDDHBb4CFhciGKtF56idzY3t0vu/X
TFpY3UeoWe6u01oPSgp4QYvCkqPBAwG2FKoV2F1Mpgq2jRXml6bpjlHf3l0nIU9lrOYGNDiCQURR
cJrSOyEph4HwAgLrlvpUiNwJBjy6LcduU7cw0OtTP5fp85IDytvKPhtj4obT5HEUIEa9dIsZZatO
9U0bh/jum4z3ClwbDIU6AQwOOzVflng5ZmiaoDnml0xnnB5yA0jB+uAN3YemaaHM5GtilF8obGVK
Y0UwsWEm3n2LZJe6AF3nJEQfHNoJ6ckaMu6QdK7OvK8CJ1u0fD/ly3i4fiqbB29QoKchKQCAYOlQ
ijiqxm7EodQsad0qavH60Mny7606RdvIP1QkMWN7bSX60EZIFh3s5KPVnorg+TojWzHtOxqS+Ma4
tTNRQXz5+BQjpjIQe5HmVYSvARFuM7duxM2jBpCa64Q3r6khdJutO28MeT4n7Y2m6NGF5VNysPJz
NHztnkirILJlacHdLyrSOVUlsIAxppX5WswMtGFM3S7L4vTYVJ2eefGgLzfcspu/kjFpTlU/aR+Q
3cJGaa0G4LQWJK5I2t4pkyBQhH/bCvTrw6SjzdoyKsYyyfx2N9xpCn+2eT0vuJbO1OrbOYARRNsm
KZyW1d48/YxVaDmqA5Sc2EhTs20EFKcPw10YAkJrfm2BdWuLSOGXVJQkl0GKzo4KDY21y7QPjdvl
OCzHxvz3z593mrJ+xEU43LXp2Cch9HHqz3VYeVZwElmq0MdNW4UHnKkzitKkkELHtK+R6157drsk
cFm/h7lM2m92di7Kr9ev16Z+/aIkt2sZebfg8OHLdT6el/5TElt/YpwuKEhXywqRt58NGCevIB/0
4a5ULeJahfGbc70gIF2RMB+SpEsgLH1ksK7nHHOcOb9LyOMamIS0cbBg5rrUts+HEYszYOzrcqbd
KvUgiWb0ty5D3h6WNgjv2zw4hHbg5DBWiOL75Ok6yc27iiXaFCUKGwGLJMYSZhAKgddETT+n9k1r
JQ7TVB2I8qDs30HEBRVJloslgKE1WfAkY+TTyS0TbywyZ6LEqYypcBbaYtd8+9AjAAXSaeSMaeuk
Bd4sA/K4dt7uTAZsBoadZM3kmWjJ6phX9AFyLf0D1zH6cV0qGxE5Sh1r+d7EcgYmJ0eHaVi7gfC9
cRU5Vjt7Y/TdNM8ZeeluLa56Cm+egYVYkZnIRQD8/v3dj7sErPRrPC6aWwK3dOh6w63paCv6qFSE
1r9fGJmBT6TLS8RNaB1wGb/nHV4a4awQ3ubdv2BHMmWRgeAss8BOSo5ope8VsY888/O3MuFQ8NAW
KL2+zbdccKG16DxLGnBRF2e9Lly9OKVF73Y5SjCPRWx5Ybd74IXqPbjNlk3RNoImWtTb3guvzPKq
RdyZ+oZxT3l4ywdb4ZQ3tQ5Jtv9QkBIIGecTZhHgA3q7dCaTO0ZMvsThjVbVmSMif6KqQHq93b/Z
uAuKkkOYiyCu5nU0JYu0Y2VFuTMMO94XiOxDByuDjtZ4SnTiLVH2V1urMsDXJcp+qwhRIyMpB7+N
VZyMLj+WtcKrbrruf/hjckGoSVqEfhP4A8in0y/hnYjpx45aDk1UswkqZiQT10f9ZKerKGPUa25V
z1bVr0shVa91ZMkmiKo+T4fjdWO3faEwToFFxSieoEbyXrOHWCvHJcWnl3XvNslwGErLi+blVCz6
S1yamAANuofG7h+iJvKjXtXVv8kcNggjp0qxY0bOa4tR45q+Dsa0c9Y6BsZVPhV1M327zuZWwyXy
1+iOMABBAi4l62cbUW5mSZH5yHy6C6rlE6DcF4ZXY2i4ZXWDFrpuThx6puNj3C27dCD7IIuOXWo6
aOjaz3p9ahJ9P9WxP0bW1+uftyWEy6+TrGbVFXkST/g60mZO2AqnSp+vU9gKaPCaJ+umZoFATzJg
Zs/NtKoxC5Rnp7Bpd0lc74dxdsgR0QHe88OxoIl3neZWRHNJUzJpqSWKUuOrzMOvyUDdMAWGSvUY
QJxp+3qd1qYe65h1QUOEbcBNSJdkoFmTcB3hEzefczQQ5rV9KsPpczowdymsWzrs9CbcTRH7Eqel
KniT57Pf/NIl+fWEL/ySKJMoF+Gc+Zgjo1ykB5TuMa5WH4aa3Hbdp1CLvMlC425zU6NCVIzR4DRI
Hnh95EV9s0cT595G7LUEi0sL1a6JLd+vr4MZQqyNx3IRR4+6McoZhKPP+zL+kD+mrSK62HzLYzGG
wcGdQKeIVOlNU8tsShuv3bLGYvMgcof2k85KNw/Jp1YAWiYIdgKQQNqgiDi2ihkow/6iLFkwPQPW
6GAQGN9xceJ2dqLxQ9H9nKqf9fTTNBeHFOgwq280hJV6QHetyrj8F94x3Uc45iBQ635/+MQIRTkA
2MHvSeXy+r4UxdqQ6w7z4i4Getbt/Bx2N008KKz35g1DBohi4Rv63OS8eJezcRjCEUIPDD9nmItp
TbcvG4eL9lDHqiHGTTW6ICcpORo4sgbYsYgYwk/pWB+06N5WzpWoeJIs9RI3ll7SHmkTE/tsa/u2
0b/q+Rn7bk96mu+um41NYpjBwkgh8s5UBiYS5VhjSg66YzS2G4+7BitmEvKlQiJviRU+SEVLkh7A
y0TRrPmguNglLd5z7bdZc3q8fixaV4pbsRX86BeMSVKs0gk+ZSUW5cNe42cMX+/R7utmuAvXRbht
eS9ISc7LjAcSEs1AYsH6ljflTWrcBEzbhUnpzvwbQtchQa987VfVoIjwNvWRAiGWosvT+G3AddGs
xrILGF1dYC/q+NrEtTtWCiKbnhOvMwNlaWqjXvn+covMLvWuhyT1SBxEeG6T3EsHGPNg3w2PSCU6
nU4UuZrN07uguarShTfh6C6zgPWY+XZzyo0vBcWUtZkfAMf/6frhbRKC6NBTwFELf7NsF4Qw9IYN
h10NF51N86GchwFhULV4LQltp+tLxZtj88AEsoN/l59lJI6oC5u6G+GHsjB3dONpiBvHUiUH32I5
+WGjo3kVMS1FTPvbZBrBNrGuglUc7czrRNufAo5yLKt0N++F01rZU5OQ0lm+J212qNBOMej7KE+P
S+iVs1CVtjZlbMNBGRj9hoylw2w6kvW9DS1t+g91my+OKHuH0mVnJggCrp/nloANHfM1QrcInseS
soYsKPvAoIiC0HEKUsPwNChv/GqoZPleEpEYogbp2nhimP6PKq8pzjl6uq6zsWUqLylIkaM+JqPR
RRZOsMxco/+hDwfsonM61HkNDP9dJ7Z1PgYVBEtpUHdEK+37yzbbeGmHCN/QfFK6dZGcq2k+tdEH
s8dtuE5q83iYzkxTcHQ4v+FpXly3Ci0kCAJE5qdW4jaGV7TorlKNAKqISJFwzrs5jywIj9lPxYDl
sPEuy7P/kRPJmdFAH3lscuBaDGeh6a5V3GqN6uZsKtqFuKSTKVIMA1UNxEVGVxzrXMHDqkW/6TEa
3S0cO+I2JvGw9EnC7AWThYNVPyK96jZL+tT39DwZ5NCW1fcwshUkNxUbvdqE4alN0GH3XtcGY9BS
E29RP45rn1lorTFPcYXKITqdkeS8rm2b4rPQPqxzFL3hTt4Tq0wa1G2XYjifdPDFhI8HkZiVwldt
qhsQbDmGQTHvJOv0kJtFpE055gZTu3ATo6YutXod/ngsDtcZ2ryplsB8OpwVprWljNWkJTZrCEYU
7ZHuK/rcROF+6lOHJx+uE9rm6R9C8uLBDh2rPCgx5lZhD0gzTDt7fEp7S3E+CnZktIm6a/FmWurc
Zzxwxlx8a8RdlNW73Ap31/nZ0gSTrJg3yC+y3wbo07nMWmqFuR92CzquLIBXfsdkgkrhtrSbwrUj
JEOqhchiywaT9r0F7zPOw82swcVWYfUz6vVPtEFlPA8errO1JUBYbNNeR93RZSwpuBjzMMQ2u9yv
m8YtxM/EQPZEa/fFeH+d0GYt95KSZCpyjjGEkbS5nwBoxzXmCB3TdsvuWyqsfUgEVr3OTXeiYTpg
DsP+2VtB6PYm0YC9Y/uJVltum5vhH9yHy6+SrIkWY+niNOE+VOYzFz908hXlvChXAaht3QbBEEwg
wsZoBpWYN8Yij9CcCDuSVjurO6/eZOxUmEJb1hgQFejTRZ/X2sP93lpZmRAA5cRAoFG2oSN6L+zL
L7yrz62h7ZIeOelYV1yLLf3BncC0ABNohXrbmXzhjhsWdgXqiDkGKRfTiYY7wxSu3mMJxdSrzKSK
lvGePTSUdYKt42Lotnkp4l2fJV6IhEAQLN51Zd26hUjzYSofDTuGLjftIHIqiTaz3DeNyU+Y7gdA
t9Lb7pBl1r7KUkUPzNb7CL1k2AyOJmh0dEtGmeoNrfIOTdBzDigtq7c+tNOL2ds3Ebsx0QKE/3W2
J0thoeW9IW8JN/SxGRbmnzhgR6S7T6PMmrQIY7YsQlYp6u6DuP1YIEmQC/NgMmRsl8LNy+SW1OON
tQROPLZ/YH5sGx3ZSKnpxJbNnTEn8WxwzOHac30ea/5XnphulQ5HXquqQ5vag8w1mpZxtGj5eq89
0Mm01BmmG4pl9id7/MDRHDjM7FYoY+8NUqjGAC9IoDkfz3rpPIuuACr/jEZzUTxjIZ/b9JNXFxz9
Ak/X9XSTEF6CCIQA8YUptvc8GXrFiprjBGv9lgl2V+SvxXzWLP7vH52MYNIAQCK6jjyHlJ1jrUiR
FsMUBdXIKURbY05aoF4rbPGGkXxHRcpC1nSKWjFgcqJC2irh9zEDBnT5ByHrOyqSFTGXLsLeYBzO
MGgfB/RkWtqDoXVrgbDoYi/gnXv9kLbuGSiusD72mw+QTqmax5HF1TrBw63eyazMtdN7iz3PFjx6
tSuxK60MB6cmf4WAmcOAzun6B2zJFcqBlD7y1rjvkuaXdqENY0lwz+nkVPkrHhp/Av7DLmlIz83W
QmXE6EEjp5WD0rgpqMNyRY1nkxHU+CmyAPA5cn9HnGWoRVYAs0mMV14gFdHcJ7aq2WLrThkEACYC
pXGUyCVp9UtNhrrMSn+JaXnoZ6tygtz8WZH6IxC1GoWn2aSmEx0oB6gggtz7G9wndGJ2KjAbEi6n
xuicsK4fejPyikK1+WT9cOmtxgAdAlOL7hhMiEqKTxhAG2Maln5kP2Ez95KfEuuGj0czUQTlW8dk
wI8hW4MUki2PotTEqCor0ArfqstdEXRn5Idv08H89O/V+pKMZC6mxLJRkE1Lv13wUjpg/Yc9KuZJ
1pv5m8guOJFEZoh2AtJ5UvrjkDn68NrX9R/JCuhlAp0yeAGu+nERP/VtREregwmrfgYBy34iw+t1
OW1EF+ss+D8kJIXmUyeWGJOwvo4BZCeeh8axuwXtCbs0nm74RD2trm603Hq+Tncr4kfOFzNCOkor
DKmh97wBJD7sOs4AslE25sGu8upQxWbvxEEHHHwiYHoRaB2myWDPo8kxglxxNy0ScycSTk8ofSYu
qWaAVl7/sK07h1Fsjq5vTDqi2Vz6rmaMRhtZW9+o5wOzOR4jy342b8tFlRfb6v7Gbhpg4K1hHVz0
elUujnfShxYPAlwFPWGnWdT7JT2Ztdjx0XZF5xKUUsfYPgLpxw3v7P8j7buWG0eWbb8IEfDmtWAI
elGi1JJeEOpWC957fP1Z0D73NFnEsG7Pnp6HiegJJrIqXaVZ2SiOp/XWmIcPvT6YYvWkyqxmqSWR
BjCBhgkQwAMgm3r9RdUI9Ag/zPNdViol0SvZNwPZ6xg+b8kEXFKhFKfqezHvJMjcMNQV7GelmGIA
JEjdGwvn/m0uulf4VwwRStiIjUzNNUdSnouhMGU5kkFfGjZw9GgzK8K5SNnzQDDaFoI7iFtshjQL
Q1ur5fAvTDh68/QZ8gyDJt8j+Rd3XPhppKZZlaN0uRnFTfpeFwVh6PDSeeJdp+EpImGfE53nGPsM
KN9tiVurOStMVlPlWcHAeIawiFCXpgwpoCM0MJKjvQ3xl479eyILXG+RCJINcEWA7cQb5Pq2DN6r
pUQbQCQ4ISdgltU+6/p/cSXoh0ETKKpNOC/K8hh9OuUIeQoM5Nc50ZJ90UW/RQUTicm/CRfQIaXK
mGGVdBQMrvmpI8DQNU1Z7KKqXkUZ93MUfwlpuIXy3pfzBfcNDyFLUCtU0bC/9ZrQGPEhcJeaHCg5
jUeMgnO4xt/oGp4WUW8p6Y/75Bbu6YrcbEcupFprvBR5sDrf6e1IvPxDiFFnysu/txOYyP0uNOkI
7Oj2WW9ISz7weMg1eoKzpl75bqjEDC++1N6g6phhnO9HxsTkzOsFLx4fQKKHotjVnL7qDfkh8J+L
NtyrGF+d6sLK8w+00ppZVJHaw/aZjDPjpGFo14LhRTkNKLLfKKJo8Lj+CAxSZEnY1sVOz4t1XlWb
jAW9uyAhGPBDThytnbM1olQLVYs2aaOk2FW1QkrvEMgr38+IlAbEG1iubYEdJKsRVqBOJmk6PQCi
qX6ma8lYIDUiSJMF6S/flSDAk+2+HC4xhaq6grsDkZue7l5uvWkaRdgLo8FqoFLM1mqfRU6XyQLx
Csz56VMgM8RygTnE4qgwgTsAZ9Ow/Cnqfn0HkLadkhR2PLXYmRKJ/2L0HUcn46rm8UiJfpY1Atay
GINRYALD0FdNwcWbMDC4jZwPNUMDFg5xviVVnIdpNIXGyc0qvkVSF/WSEP+Dg+3S0kYu25Cokyo5
WRYaRMsbiZE0WDpEEEQWTUNxCHiq1wI/NEbLpV5W7hKv+uCCuUXd8Fb3pWPBSqHpHgPvyNRh8pGG
Qww9ha+GQC53Qb3XAb1RGViUgPGPv6eCHJn+3WCJLilKdWPFi7Jci6qdBPRcbXpGSbji7P+OBqW8
kT+ItRTF1S7JJXNVYv5PiBltGEsXgs4BvGoRLRkqnQFrulGs9T6s4BUjV5+q32n0b4a4AdWEmTC0
yeFO6Eem1AhK1UpFhUlmdeVrnCWUvt22nnv/tGbZuX6YgQl+znLLeFoA0PhatrK8qicgeeKRrvq7
Sn5XhYpU2I3ahSzATRalWbUufEcTFQm8e5Bj9OJJi95SDzN26jHm3u4zdHs3YAh2AFeDx9rN3dSR
pjaj1MG7/xRG0rCe5Kyfp9IMBXCd/BYR0Y6LNUvRrCxWGTrCokCFXHKphn7QgoHerrGj6P7p3Ko5
nirAu0d4BacDtNzrS0DDwtgUKj6/8laakZGmedEDho1cpIFcLbIGEgSL7uLmywyJYV/DDVQnPXwB
dDEvPt9nY+mMYEP+jwQdYItV7ZeDCqnVR5J1LwCgu0/gVliBQgWDO6sFHCatFlibE4yJLOS7uB4q
Eqh8u6uEAlX5oojMgesnhp/8Dimu9fCaIKUdxdBjLAlQNLuqM/VxVRRW/dyVduU73CbM9kLHEAQW
g5Qc+1kmDzzqlTs19yRTl0tvPaTcW8ajMVWq0ophMWehvWUPKBCY4dYQ4s8XeqH8qccFWStNYI+T
eitrMGolIw4Q+soWu89SaqxByDnijT3Dvt067Plc0eDCI7xSMD5+TbjzplCTPLyS0LaTFk6a+RZ2
Anh1YIbx6b7MLPE41w9mTHUMUNFo5xgdi9pMRIBlaNUuBfqdlm887G7QU0f0IpLrGlFZQd2tImC6
EJBC8BJw2iq9Ii6PcwlBDl/vJOl3M0NsM1qpF47v6vep48vESOtjCb/fDyESDwePRP4xD0msMw5v
QR7h6HBsiEDQK0ZDQcwQnYY0iTWC+s8+OUAWFMzkpcxE0iJDMxmAayPOoXefpGmtaNPg1btAVdxC
Ay7KueVycyq7TaIw6oLz4VBCDxcOQggU8Fai29DzEa9nkQ8b+NaQ5IC1kQO8Jt7uS90iEewhmfOe
M9YLFVJVOTf5ugwiPs4rj1661knql/s0FiRb1y9oUCEVh733WesnDQBleFNPok2J5tYBayLGkLeD
4rfUx2RoxJDxYlkUbl1DyItYC5pFCV/VyZ46jmkD9JHHLDv1PStnvCh0eM1K+Hlk8ujtS4meY5gu
r5sdXz4kg4cczWDBIg2iaN8/wAVOUB/WUJadM4XSDSdZyUtjP7S7EBAOttSX3bpuQoPlRGbvTQkc
+mrwZkXlGx1QtNdquCbwjFZud2M2mYmRvOSBvu8Ewenjhqhp/zi26aM8ZRslXKnxRtBf1O79Pqe3
ooK2K7T3zGi0ePfRhh7+EZVNVeqAneJldoDOAifiRGSFxd4jlRgnduCjNI/VJmtlGNP1feq3Fwrq
SBwqWGqBXBKt3U2BsLAp9W6HgTuzMyaS8Cu4d1KojCfZrRm5JkT5M6HTM8/3tG4XR26WOH3h9Bjt
8fecyrrTWX+v7xSVdjguVBuBVYwg/dqB1aFX6bXa9bumj8oYIN5JueGlTLczAOea4QQES8NIPRPd
5xUpBl9wOL7OV/fP9dbI4CMwTYMHL14jqBtef0QopGrUQIJ36eRZgw8EiWggXCUzFH7h+pCXRXcP
FAVFQzoBPXheNio94Bj13o4ean8eldwFRcYgcyuj89sdAKDYGoHHjzJ/xkUwUqN2kmhxBVRBpeS3
hdRO+4DDrJPUJR+NBlRudeRrV07GJzSiS4yAhF6MiEQtYFoxnQOIOTSFazSTxdRN+pBrwk4BcNEo
YxnWdC6SffLZR1a8NabHUYwI35le6yjxpnnED61G79x9ZfJT7K15NTRZGGy3567PY8xAWcRcIjL/
84FdHEgqZgomigNxFw51YY8VX2knI4u60lQCJcdgXoGKDsMkLgwqAVwPQD7zwASumi4Pd62YdE0y
YZ2R1hEJo2epgUWUmk4Aakrk0rDyRLPHKbIr9e/NMYq22BmC0UMkwjCld82vL0RJXieCsJNSDlvw
YlXZ1WFTnu8rzcKpohkInVx4PgDblM4VlUnVof/dx6lmobDmO7XiSI5xPNJKeGj3gCJgGKVbLYUP
QzyIJrIZe5TOg5XRNOgaFt3uMF0pArJPBZbWz6RSqnQfDXmoMyR54c2C6pfxjReGCv9N+S+vUNeI
8lrY8aqVlqasYZsbKSQL8PlY8GYcUozhDH9t4a9pUqEIH3lK1eu58A2GUfQPrZUrpQkM8vt3t2Ai
gBILqUQvHlBKdPFaQuISjwpk+oSdlspdZU5KI6RmklcZ3i1JXOYm+nWxN0QvmsnygwkjaCkH6Mb7
H3HrZBB7/2d4BBgQN7jOWFymcwPX4SM4QVwhx6RbAzDPHCGqtLUyhU7fyiFDLZdozjE4QNmQP0E1
7ppxAOVPA+D1hN0w6rtRDfYjKoAkl4wKqz74nW9EDCaXThrdGij4aWifA8TdNcGEk2q5AZbhLsv6
X0GAYUWgTYopWiwBO+lmUWxyeU3KuGJI74KywAtA/eFd0QZD9+sKVSBW4QCbhy5BztaHvvnIxdQw
m6juRoYTX7AEAPCAE8f8D3pkaXR0I00RaGKbATCe/Memwxh7XNqtCiwixCb3ZeY20oRXQ/0UaRfM
EdyA5sY9V1QdAOGwCUAOPkq16hyRq3jG4S1TQaIYTZ3Qe7ovz1ew/lmABdqhrzok6Vi0blz0rE7x
pSvC6x0/BLFAYXA+1gu31PdN3idaJO30JJ12vNR+yYHfmCU6KRlWZZnSPCqM1luURmatuKBUQNPi
KE6knZcoP4deeRqV5sB13u/7l7NIBl4fwQdCdGCmXZNBORrl0ySV0GgjAsBn8I3VnC1xi5KfGEm4
2YVdh43YswgcYGC5YI3YjXhPAa9wta+KwIRPNmiMMqXyR1nxZto9SBy3wr9/zRoqcrAaAqaWNJlm
rdQ0MWjRiL9rh7dsSoiB4TaRBRtzK3aoQkPi0IGJ3KVG75Tm5SRUABCuAkRZxoh6Mb5F6hAzDNIi
EXRcodAyrzLQKYOUhxXkefBBRK5b3irLHGW/Xi/08N8QAjg4lFxBNYkeiTHauMgzpVRncM3SFLMU
cY8/Zc3n394Mrh/1Uqw6gVnH3N+10PFTJUdY8qliIWqd8nZtaF3pdiNCINJmpRA9/j05yB2PWhwq
I3hYX5NrG68Cplug7RKtakmndU9yoLvq30N1oO/mP8HHPC0qUWSmtuwBQh1qu4ArdzMVgLD9dfrG
QK8nMmvY1oOmBBrex0hSNU84X9t1TfiMR4uHKp/2WSY6axLv1j3MhIBa+52khNG+PjI5QvnX02MN
RcX3OubOOVYcpbITCqwEwRIhBfVseAYZ26boDalV3/JeEQDCWc0N0++B0OtjrJ0HsjPreu5Tuln1
2aNFk295XA9gs2yxeZf0wupboGHqLN96G7AgUPk/nrAA8vrwgqY08CAFJcnbC3l1ABZTwdUHwS/x
SGVkQ5e5glHAqj3AddNv8b6EGk8lzk+MwsDMfDFwqiJ8yNM822Z6zVDcBUOE5jL0WaDLFG0+NGct
gNvblO8RNQSozBNO8F80dDr/uq+vi1TmShl6RxCB0VPXYSwqXiaWIpCJoqIkmSRWKwHB31+7PsDE
f7dt4/gQW1IyXhZC4xcpAOIbLUmsyMDYTsLxklmqwmD/C44wAgLoFcyBoNf+WiLyUBSyvm4Q2clh
ZwIjuAP+h6YzKhqL5/a9/BnmAQZ8/vuLkAGwu5OuBx2gLqLUeMSEZeSoWaBb93m5kW4g98JoY4BN
45FApDssuR5AfD5Aj3Zt6pPKkx+xMM6qJbhzTX6S8ppxdDQ+HqoIswzAWaPZEhNWdBsAKvdxlXSC
eI6Jtd9365L8XJ/XpLRIQd4Oimm6nHVi8EhnAm6IzmnNi6PkJKEwxBxEg3VjWeGm+tq428/7B0mp
7g0N6roGdKdESMaIZ+v9ByMYpvsmb36bCuuERgtjL8FvO/thffTXEdmYrmczyNCJoxsylAp1nOjV
Bhrtzy97heTkOJD16tfDjpgH98m1GOf17acvAsgbalRI3HhTVWnzpWytV8F53/ePx/Xjr5XNrQ6N
CegvkyUG3/70HsU5pL0QgxF5mLicj9HaC061nqz3wFyv16RwbZKRzpbM54g8fRlrBqt0HuOGVcpg
TDI/xnw1EwZU848JQt67TO5mP/TP3N1osqf+P+62wL0ilnMmg7uOrMeHXz9GxzS5t0/rvsQv3yC6
eOcl9ciGq1SIhJb7dqpUTjy/NtbeqcnxMbAeV7+IXRDB9MjmZL1wDoPmIpcXNClVbtFf63mRJ56z
NT+tDuPuTScHO7fq48bsydMTT57cl/s06dbw/1zfBU1KtcOkHyQDmbazFazRn2pORP4UNvknhMX1
rdOJNf6xbK8uCFL67vUtDn0yxHNv+jIRLcv1zM+IkTOYf+RGXi6IUNoe+VI/V63Es2zyD97jf3to
lHpruZpFeDSI58KCNMaT3Z2Hn2O0c5OV+2xWz6fEZJGknqQ390Tpt9SnXNggNDiPZp4gs//6yzSz
vbY+uRv0VTgnpjRSzvOGIKXXsdEiyRP60tlSP92vF4GRNKCxXejfp7vZtGmsZD6E4G33HKnNHH9W
b6K1CYhrscThe37pjjzcjBvEPq90E7QZux3NfUr2x+PxvH5U178fHohpf3yA7KYn1icrFbrsd/5I
It2JFnBBLXECKG9fB2sfmM56/UB2OnnzTdP8ZEgJDY54c6iUBRHqth4UHpcW7LbW+3tt+mQgD+p5
1YzEdE+f/k/m0TKMFt1EUVWYfOh4FQxuHfjV7imx6lVgoQwjfI2k37rx00h8K1oxnQJDyenulErP
pQRt9+K5cV72++BhH7uO45P1o2ytdtpqZwqmaFWm+3m6bzMZmkEPS/lAyMvjFKr48xwSn7A6tJmX
SFkXtCNUSTa7nr01WI4zkcfVA7Fte/P0xYxUlsOvC/mk7Iqmp6Gf9ZCY7Xt9wmLCB8u3XEaM8A9K
gCgR+ScDk8+UzZ/CSIgkIZbA0buTWBOEcv0AX7qJSGGe3NNJIveviB76+l9F+EORcgAYkh+Ecaa4
Tdbv3VrOTARe3X4k7okFqvAPocIfWtR9VWHrDwLgRc8pebHeBevsPMKy/FoRM7Gfn06nT8ZxfnfI
3lqzPwSpO/NkIfNLNYJptn62j8cJsOIWVt2b5UAmssbmHrIjg/0Rvm7cJz8gXwFJTvPTw50eYgIf
xXjYL7umP59DeQqjL2QhrsG/FbtjT9J1+mSx9j/9g5z+HxF69rspMy/tGvCcx27xQ6kc4j5v3JeW
/HfMfIvyRRyti63WTDmYUX7GZ9MzW6IwQkt6DoSWzW95uiBRyBW2r6eBdH6xjmpk99ZmY/XE7XrC
EJTl2BzAJf+rdzSqZJpkwVRgkvEsEQV/XnsbbyyhtyyG32Hejnz9+uiyrImCAoS23FPw5LW2R1z/
6RTyZMsg9Q+u/A9PlC0pBsDch9Es/PtXLEwnowm2cvLO2+/pc7L1z6cCwbJpJoc38yliTM98Jybu
qB6dielbPfX4OpxV79V5d9bnb1u2IsTGs/UZ/g5/WPKy7Of+cEzZl07z60mbabbmi7qpZeuwQbjC
PWw/XWa4QjXM3MgmZVrysS2juIBsbrejuXc44jjrVUdWNh6QGzyU75tphuWg9zr2ZV+OkQFqVuAR
4dS8uF8sjliiKc0cX2gbGlmAOMPPHGH1wGY/94Wfiy0G8DKZZTuYtOZY6ZJWjvrvIMyavXdUYHCb
sL8Od2a9oVj+lM7fj42nFur3Lb2Oprrav/8kZ/Lw4+2ttz7wAGfcEpMtKqoEhghg6OJZ6AWEeDre
hmZoJabFiKu+C4V3lEuirEhrBEnGfzuS132xfv/JEbzxEdARzV4RnXxE5DlAwDAShAwMs78Y0yGp
rwABYZ7wolhUMJ0mSXIu4YFQ29PJ2jJ+f/aBN6xd/D7FmoolmClw0RGYG3iBIJXfEP5zXLNualF9
L8hQxlGGDfaUmY0XBMPa/mDPj+v7Orv8cLugQYVWnR56dWyAlZQ0DozE3glJt9VDKz5H+2BVWAOj
M4dJkTKAQ+x7fpZm8+WIq8Z6NQhmuAcTLxqX5V6WA8cL7igDGLaNhs16qXSunMqab2rYVYn1/OSe
vlhZ1e+h3HtCQQVO+uSnvSzjJFvQsZzAUnc21PfEYoohfHSVQpR5eZJV8BRhMOL89NUT/ydDKBiC
9x2JXFq+ItP6IgWJl71sls8dSTBTrTtMaz7ryZ0j+zZVF3TEuMQWaB90xtX2VV29pxtuINnBdUvW
oS0HT38kge5xMfQqzT0Ft7PfR2iCtRFV9KSEy2Xm/ViHRxmHxONKwNmCUmm/WkfHGchjtv2VEBsR
rrl9yd37l7XsPi44o6wENhJhyWiBQ5RISl6R3lw/PmrmQ0Medm9uYuom89rmbOm9a6NsRlxOQ+Oh
d+McvqjcajBt1z0Z5/QH2vkYLz8mc5SxyBPfjzDbPxsLRLwaAXfr1aM8V2FscwOLwfBa38AK93ij
LEaZe+HIqSCIFXTv2/3RWTdkOtS/TPfrdPoXJ4lmBxTM0J8yl1Hpd1DnGejhkxuEMzPMsaMR+RSU
ViduMFCg/7gvKN/FvmvWrolR8UyPIYJOiEto9fYV6SskdtarlXFCzQT/MDzkQib6mtgsQxeqbXBd
CdDxmRhSnGTaYX9UYK2JfajbuSTEIjeL3D3eKI9f1nLVTT3IYQF7Y42muCkJUIMtbb/DsM5ZGfCG
MRn+mUWTUnRfzsY4CivpjI69NLNzzI73/BO6dRn3dhvNXB8lpeBBFqbJIIA36xUvI4C8hHY9OpvM
fnLdiWOGvbf265ocpd1CxBlC34Kt7eueV0n2we+gaPd5uvVh1zQotc6qLvR7TMGdy95yXgNTfuCx
LMo071NZcP/XZChlHqsh1wE+IqE6seWBAmTnPknN8Si3Zisg4GBJ4Sxl96SQCgE0PWpUrgY9Szru
q3PMkWmPfBjTSjEkj34FjRNaZCvx+4rS39UzS+DmY7nDBt0mVSDEmNQStxOP5BVCAAVG5PTrtbNk
Ow0eNQY9hnzT7x/OMMSpmE9t/xJ+BE7/kLGMOuNeJMo6dH5cY2IVDI2n1210lntL5ZzkpUBiYcuQ
7IXw9krm6GcPp4RaOumg9bK3OLIn3roz8cR66gkrZb5QfLsmRRkGLRAbVfdwcOjcjxrSPgSgw8oG
LeQnr6lQ9iBIc7nJdVB52b+2L++jbZCp2LRWpc4PxyfbVMlbQsiBe9vut9xxv7XM8oi6MSo//62/
pNEG1DAHvPkwC36oknb1G8BXCKxcdh8GS2IoyxHzid5OIxxzb6Im2EdrzQSmV6YSy7QY4s+whRJl
NFoh8uvG75CjJFur6Ah6zX/FTyzTxFAyebb6F/54qgGA2PezWCpkb+krg7y/H89ktcLa6IC8MAzv
LHl3LIhMhRpZ5QUxcA2l8+vg2wqpdpZBfKBo2MqpC/bsuofMoEdFG7WYV2IAcDCUJI5BudmhmqqZ
lvBgWC0rgbdQILjSB3qwji/Fmk/mk4RT8d4RcufEOa5R1vHX4XqH3iCmt2T5MRqSVWu9xi97sGfB
HB/3JN33a5MZ+rJEhDInfl3qXjOBSmv2m3QkSHo1KSHcs7KCpUShgWWWGZEG3dRej6MBbHJIyXR8
0U8lSlUtMxW08PC7vi4q1KiCvPH6vp4D+ldrQsZrsLzVPg7s+yLPOjzKYExYztj0xmwlUzJtM8av
s0z9zVhaEVR814GL9CVXib4JC7PW1zJmqR3jzWD5MMbF0AjKWV2PQPT/PrPO4l8MR/xsRSK6tcsq
OLNEmwahi/QEMEYSSFl7BLeC5fD72inf4MlYScGFbP+VJNBIr+1YheimBykVPQOvKhAr8eeIKldN
1v6Gf6oye1iVUN8v5nOIZTToBvcyU2tpLOBPJJQ59o5oo58rxIso3Wu2sWo7York2WzNwsr2DGPM
8C/0Og0xi9s4nV1Z0tjyZJ45M9EtZWK9hpg3SZkPwUNI2lagM86KFlh4fiUOcpYIsRgcLaTarm+S
CkmEehpTaSgkdOy87DFC3T4qh+kdyTYfpTdmwm2hxHdNjjIhYofJs3J+gKEpYl/81MkczG2ZVe75
q+84TXoEH9P/acorINObL6/a0bFEu29tFKMm23YbxbxvsBYyHddcUXFHJeZjrM5P5hdFQHy/nQrC
r3oT6CM2JsxMEhHX1SydRXZ2/Xe4pIF8/UROgRk1Hya2LBWeafIktr58hxUdLxtk4OJh/hN1ALpd
OM6HqOrjEcFxa2JzAHeSa5MVVC3z8ocGFeZ0htCO2OE4G6/t8MNGioN8seoo/5C2+UOEim1KPa2G
yQOR17kLtDbXqYmmowM6jjbZyv2X75c/5Ki3khb3wDgZEQVs96/7dG/WlvmENCLj6GZjcCsFf6jM
Ad1FOKqqmaROWAB8fil4AvgrloWYD+Xe71PGqGtEPRYq/H5MXvaSJRwOeIO5zA6tZZX9wwZliMq8
G7xh+BaA+sNwpu3ewT9oMm0+DTM7lCHpd+bowpvpjvkVPTNUeNlP/yFPGaZRSz25akHeOTrogLYx
AcwIBRY6kWcr8YcEFdeEWakGsjJz+AoHjUbk4/mMpjd/ZaMJHm2lmy/D+mIIx7LBBdLJjJvxveDv
Wjq4WO4B8jzhSRSQaBcfkjf+t3xs15mNfcDeU+Qy+xcXThJDLFiiMkPYAeySYnNQUsP3uok/j149
YS+X5L/5cYNF81HBo8Y3heIu143RDQ0Ry+gwCnpAjPSXU1Yo12MnFAbklXkoEpvuKU1Hn5igcJzI
n4v6FCU+kTJbz3/cl5mFl9LcQgJIFAxRzPtJr49WC72Rz+tSPA/xWRVUEgKH8j6F79EfSvdAYh4M
+s+wGMWGrmDCQCwrEWF9TF6TNbL2735lHhPUGP3DcS1sHzlzlbm7HyrprYKAU9Fpd/XuYD93qyeG
MC0yDIxjbJKbYa9oMPwYQM5K1hZoHg6QMpBKS6lZWB1L8YjCA64GUBbY4gRgkOtDTVLMO/uNj+iu
MV+BWxoQQyN9QeKeIFG7QQ/9EFnqwWOc9IIRBfDbjN0rSRrg0CkP7uuiL7eVCLKyRPLO7Qag5DEj
9FkiqOsEjCCAooHdhCW6dNsRZoYSv8wNWIBj+d798HbcZvMFfH/lwbovOEtqf0WJcgqx0vtTEYBS
5Ww1Ep0NOxas2HK3LdHNyrlPbek5gAkRxcCihHkNCb3hPE9KGQECLFtMYrIvM7sTyeQjMSKhS+ax
M2VMWtTTgdsPKulWzyhxWQzRXCqSoGOFn2EqZvwt+gJHfxgq2eMQMm/Ew8/BbUISugjQNX6Vrs3Q
yUxrOrJg4BYaQHRQxYIXYcbSBPjLtbRGCt9MI5/KZ6laR4bb9qrJA9zPjB6LlaHu2tFsNcAOkPvn
vfQQx1lj+guyitlEehaN74ELoXmCcUZi3O624rpcB0T8cWLZ8u8+I0pg5zHfGV4KiDaYY7/mL+Ui
NRtKCYSscTSt8oOf+wuql4Qc1bWPpkqOpB8d/kvaC4H5A5uSS0va8ATtpMClEx5YPnQp0r76IMo8
RIKRNQknGufa9g/7xAk3tfnuuxzRDklCukNk5wE5sToT51+9dwyUdfD6wFN8TKmfk5AYj/EOivTk
3r/ThRj7gjGgRF+ftNACODEBNvV57KwsAIb8dtjK61BhRXMLYdYVHUpi9daoa8EHnW20bu3RMLve
MQ4yqc+mnWQWBvrJBmuN7zO38G6+Ikq5saiRU7/FiP8ZNCcbgDwdb+XeRzOgj1Q536fFEJEbMNLM
jxW5LNRZZsVN/yFZfU0iJzUVlRw2kmmrr7nFTNPelxCVp+xt0CdcNKU4Vqtac/ZgHjLTZ9j0BWXE
ciAM3AMzSwHSPD1FydU1l+S9Z5wlSyLZCrt8BmtaTab/zB2bdfdDWdXPEV6eCtGUvR9jYakTx6aP
At16eizeE1I1JE7OvrJiIVDccg9QUx5La4B8xIN5Sqj4ZvBTTOd756m01BrDuOk6lw1sZEGbcJI4
GgvM9laeQA/bJIDeMUNLqdRbYch4LCYpY+/8ytvnc2CicvHKctbqfGXXSn9NhLJ9Klo+jaICkZfX
42/H2ermFrkuR7CEjqRuvto71naPMYTjGjOtvhscH942Gzs4fBwOB2mTPuA1fgL6OdlsQsfcbJ7M
D1by5rucd+8T53u5ePr54eSrnoJPtNBh//Ongex5Z+VoZ96X5Lw6bNA0NW02gjnZLloFsEmE5Yhm
xb35AKBZGMAxQIsg7XWn0FfEqvI8VAMnB7uEFXdy+7diJImbH7k3Vg/L4pX8IUcnPFKAjMVTZXhn
WS/MSH1VSgY4w0L4iUu/oEBJsl9KQIfpQKFysnVYk/eS8Ha5KU3DDA7+W0GGl8oUGbb/uzmaPkbg
m2CpNWDLeBzm9T2GZaEPWZ7J81RsTkoim8eQOI9khb6jHcTpGR0zLOFZmKZBDIFYdAYkAfbJd/X1
UnjqxIvqsJfPeFQIFhpK0Z5TWt7x8NGT3G5tDbHc08d94/xdsqU4vSJKaS5m2T1BbkC0sqA1NcFY
Uvjbs9bO/nX7aVifn7lr9Z1b5lCbTWaaJxVrowpy+ns3eM08pdzY59xxTYnvkJEIcvJNYoUn/+Q9
rMn4mtnqD/knd77P+oKNvOKc0lWR15UxKlv5nIXkvZCIugYKMysKXtDHKyJUoOJHYp3kCohYxvFd
/f0IyJxhhSLa6T4vt8HK1enRvVZBnWlDJXbyWV8Fx8cHacN93ifAEk562mQMC83jDVCYjvx7g0SQ
ZGGiYL0isrUbNv1rQsznnmHNFiYowJaKTQ8ADgM0Aj2xF48pYG+TEaeHUXHMMPj2ud6fCTcPC24f
V5q5MhXzid+OJMzI10laM5hePNYL+lSmjZMH7M1Whlk5UjQgzlUcpzTPCF7269h8+DHPWB+en4JN
YCNrzrjTheToNfeUaiJCy8II+8jP3Wv4oW6gmYOLhksYdfvhxy5fHwDUELDaEJZM39WZU4qItz7+
ej7zeQDVco6Ke16rHObgHjXbRlPJ5mv8OZ+4b1nMKtaitlycN6WS0lirSGeANtoxfJQCX5KnNZlO
tp0+fMi7CClo0/g3/RDX50zpKDafdtqEtW54wjiZdYbxW8lowXzTWPK88CYGJaTgsOgUGRXAZF27
FdUIo8zXBdwo1OensF2vErIDEIGNekRojYTVfbSA83FNcM5/XLiUPPS1RphAcGvt31EKhAw96taj
aq3QYirOMauJBASz2rNoWi/4nMOGS7JoV0BzP8iiv2RfOIK8Tg7i7lM7b0/J+zz0xCqILAVeVydL
aao2pblmDKDYmlvLid1y1bnDj9w0Hn+je2jVoNL08fxc7WOcsrE+KUdtrduJLR8YBn9ZfS5Yp5RW
bAJFCFJ8SIyOl73TrYE3jcGQVbjb7aRNQTa5hc4i/v+jDrsUKl2dAaW5JbaqCUoM0qX9gn42zFXk
q2pEwMu7J+b81ULEf0WMUlXZk7qhq/mZz+ihy85tbioaqXg7Vo9qzHiuLmTPruWYUlGRk7i8KGZq
k9llsIP809umRpvjaa6KWvfNPusgaax1gOFyPnZkQ2v2eF7opEOFDRM98zwPEEMYZn6hDfyKNxqI
Tq+w8ViqYPT0fbkBygshK0wTYZgNY8dmZoeWxnBrCw0X1xQpM5QHcRzGDSgqKCC9O6t47TJOcNFx
/tECnbI79dSketKDQmE5iosdvQfbPmzw3EHkw0p2LvvJC2KUtQklpZKUDNfVWfqmJqJpnb/jgwfd
WnGrxE0dzuIs1o6j5eDkgixlcgIjjUQhBtmUbPd7DJMgHnLWukXIL7LrLTz1Nq7vfLqsYRyWidEp
E5NgfVQy5iD88rpFSOI4AixM/szZZPVrZ+NVuXnirMxMzMhkyep8bzevhQueKRMTNUndyz1I5yR4
UE2BYGIBzmSHNkn7wzafkOo76f/iCXhpauiFG+moR8hlgyg/j1Thbs+p+bheec7qIKKriiG6LBYp
UxMFcWLILUzN/5D2Xc2NI022vwgR8Oa1CoYgaEQJlOkXhNTdgvcev34PtDd2SJBL7Hx3oqejZzpC
iXJZWZknz3EcuacVCsRzJfo/aY+4OoRL1YhGqtQ4ALG+G3wEL/wfGTVU5qMnzmlto/7AHx8s2pJ6
d9A4RmZjAfsl2EnH+IDe6n37Wu04/cue9R3I8zPux92BRyv+QSYI53eGYn2Axz+cmT/ir/+/GV6m
zSK/56Z2Pq+8wREsJ4mptUPXbmCIz49N3YEmXU/ywg81mcTJQ4tJxgllCPtp2gMhJKTYrufBQo/m
6XvtiNxWW69NLrxRB7xXwmYS3iyFmRzBL8vawDNsKKNreu+8gHfH17UPZlevFSF+kJKP1nnhkKLI
l6qkwWChPKlDKZ02jP5sIjnZWqVHgO8FbnmuBwEli3Pk6M7L5oV+fLwhNJnoxwEQo8ezfwcufj0V
C0cFmbkqKFjcAvK+NL4YvFxszuoMiuxJS/48NrYWAS4rIypb1MFYY97jbzCeGki4meDCskOLSwn/
+2NuV1R2SGboG/qJfDAc5eMPmGf30ewvAiI5iNtsjERcql+/4zUpgzsFpuupXHilWsiF3u+xthGO
LQE/m3H4NB4PYOWxAMWE66h9mJpwYCd4Psl3zJLEkNV4CijaShiUDRnStxYeYc1zRIxS27AkO68c
nXmGbmYQ7IcyiwI7GCq5a/us1/phBOET18l20pf4G6xRKxbuhiUXFhaBTzUKDTABsBAHJz7dda0+
MlRiyOvjmbwfQF7YWbgdMEorgTBhL7IU9UfDenp74+gMvkSsuvZgv781LowtHE7aQM95fm65jUaq
4qh+d+kZ8s5kyIzaHZ0WgNo19vH54D5aqYWn0dSxy2oO8xh+v9eQn2G27ZpQ1P238sWwFs6jCqLa
41IVlVzyPtNgzfwVz+fzTJK0slxr+24R1LBD48v1iAl0wkyfHFGfVF1fjVLX9t7CP2R8HEENR5nD
xXf0Gg0sSb4GA/QYof7dbzSQGb2u4hHv21SQUYEUoKguWSvYSMNVJAYSerb05AhHiIvou3fwiNn8
WS34z4fndlP8j7Fl41YldUzex5GEV4W+1xMIfOgqoeCuWLV094qFjsD/G9ayh6tUR473/VDC6wKN
SBrJ31d5HO+/OC9sLFzFWEHCWuK9nxTGry4gAE9YPNmCnCixVvbfHdACnPuFrYW7yCdI244ebGmb
vS4Al2Xy9mCkH4d2rVVcuH9y/5m6hbMAJAQaVTwDD4hFmktTv4771ihsvaam+/z8bGm0MHbW7qPd
HcBisf3+BkPgap/J/RfoxYgXDmTQvMD3KmxMzczmLnLPNlubd9ZAhHcQftczu3AicSi2beT5OABO
p4MpGg+0maUjc5APQu1oS18yejrpa0Rb9yOfi/EtXArXd4knjBjf6/v+XTHb/XQ6nOftQ1dfR/e8
1wzzgVY2K4LPfrGiXduVgtcnkltvUQ7NIWqE9AjzGtriOwItBJt/HP3x9Tb/xOVBh4IHJBR45EbF
JbOBz5ZFVaWC5IpyDi21kAxrMJ45mllagMwhUIKov4FgfrE9pMz3coWdx0QKjlSEfnJ/1+6wu+HO
pZHF3ujaIGHULpfQn070X/VnfGDpu5N+798h7ywg1aOPu/8D/e09N3lpdrE1RDGXvWKaze4bPQjn
xv8aXc+e25Bat0AGZTR0i0355/Gi3c2SXNpd3D9i3k5MP6az01Qw3h+yJHBK7owzeO3WgpJ7m/LS
2CJcZXO1aaq0kNyppWp5SL3t9BkklqavMVLcPWn/WLoJWpta6jyIcWI634GFFt7i3bY7g31wbUR3
03SXhhbRaZfGUtDOhmJUgsAgbCKfDnZf6wldDLwprXMZzT/wfz8EwPHh7y+S6JGoNmI7L1hMwEQI
lDf9/rPOQrE6gYvLBwLgXVLjwQozlf6uWgrK3QpgXIUTPPsR0fW1mfxp+nw0sIXHmiK/lQRokbnI
1b/vJaSq35kNW5JJ0+XfVN+8zly14xb/Wid02p7PW2Oib1kCUDYFvc3a99y96i9XduFtBKEculHA
96DqZKZGbg3PnbER+tVnwb0VhSYueJtQAYLEyWJFK/DBtUPawxCTkb32zoNO1vRRH3hZO+z3Ar9L
S4tFFTtG1aIWlqYXhM9MQhWimR08DWCgcKdzIptgM624mHun/tLqYmE1fkyVoRwkN9LIGOupxTZI
nU1PqPfMbFg8sr9/1uot889cbiboXKgAJkvgdV8inTpIpTfVKEnu+zsHuqUcgEfCkcCUNL3YlJXu
EUNCJvZE203qgS90tFYGvfYBi0WFeCnCRF6UXOAxvU9oD/Nut2ED6qefIkuBr83RSTCWlhCuWL57
gV0OfbHIUTUwzJBg6Fmtl6+o0LIfGt3tWqSeEWoQxXqjLHCRwWlaU0e/+8C9NL1YaSRkfTkJYLr4
zRtD5Yq8LQPq3nrAwfU6/6F+aBplPScGWjzZ5ugpW5n1extcmVHFWHQO4oqLsbNahoFPgYJENEi9
jvvX/Nk/BQk5n/u3AHXNP4/t3SF80/A2+8feYsBpin6OVoE9JyoQnwcclfWOeGgELN4AZ0b+ezR3
4GXWdhKYS3MjsEa0fm2E/6CzTQPkkBdFHlKOcxR2fSv4PRtLIO9T3AR9S6xIAuXUm9K2mWsr46b/
Op3EiQC4s3bO7pztK7uL8CGtlMBDd5uC5zh4qUGa8V6ipdX9mnDWnkVbdH9nYP7dTr+2zX7D2N/K
aq/Y2hcsYooS6nFjxuML/I30hjbkL/S0nl7fxe27U2//+Oa4WVn0e7t87gxQoMkH/Sb07FzP9ViA
VyMFTMzt46fQ5XUUdEYnNec0zql2Akv6eLzLfrg6Fs7syuBiiGOShX7SMdhlwHZDiTCgx0EPN2xn
MOfU/ty+eIeXrUGC15/6EkADgAw0IKyO0UOw8inzpbf4FBFynegZQm8mZEIWn1JDwXLQ+ppxVd+M
h5SIiqt+VYxVhU8S+pS4YtsLH/mkEKn/TnMzbk9Rr4faQEK2IAX/WRZ7KapIBBeYgAl0E0e7HhJy
2bFTaTfYTNJSXnUr5hBMRgna37/pGl703rP6cgg/dZGLAGos8rEpoMbpci/1t9DYvBaA8rfV9h5n
FCfGLj3ate7jebsXJl4ZXYSJ4yRzvZqWjMuweoXYyYz+MJwhORPCGZMS9Ui5PeueWWBZTmtozHvP
6ivji7soCVIlSDSMOGsBNn6JE1b3n2TheSz0vIRsMPPMZytp7zvobhyRfzbKkjKiFNRSHNSCcSWe
lrXpqZTjIQv3t3O+QBks/C0ru/3tkd+KRCYRPrGMuLXLYGWvigvnPCUMOt94zLnA04inf5+Pc2my
MAbGQBsp9Cg2K4s8z+PV4cCpQF+SCsFQqNjfUJuprcoybDV4rq9Sc58fihfRiExFIQnqhQeDdgYQ
PTQ9rhzKnx37yO5ic1WFGkkBD7s1ZzdvlQMhOZDI11TYIJGiu3sWBbXEJFZtWm6mm5ZvRQifo8B+
SQxNBngzsxIqPD2ejdsE9M9soNsGEwFypqWblNh8kGWP99zyVQuJWsek+0Lx6atM9Up7YdiWyMVK
7HO70xc2F+5J7RovC0QBQGvlt+BoJ4luz2uUV7clpWsjNxnNHNyh6LzzXCTJ0g0uPYW8O4XeBYb8
FFtotlGfFM+QIJwMWiATNzCKfN+gkeCnf73D5y8BtB6K0pLA4T+ubyKtHLuEz2QMV/BQ8D9+HWdC
6ajWMw8dNttgWNlpt9n3hcHF/LKlVAVpJ3nuUG2aBmDr7k+7V/aTUR0OqQuXbYbIDvKbFbu3cda1
3aXWRtYVmYcZ91wn/nbe40NOUgNisfEvz3yLwxksB5TB/HrRnk4vyenltLKX757sfyZaWZwwNckT
TqhVz80lwtakYUljMKf0CVENHPZjY7f9I/Ng0a8KHVdNhgjxIgPV+q3WsGLAuI5oeafoKdt5xkgi
A5gmKm5BEw6cKUQxfGtCP9BH2s31efRyvXw//o7bOGfxHYuYEtq5ap5zjAc6ASsuIV5t8Dsa66Ee
mt+R0ZTk25GNxzZvG2kXNhc7Wg0YDnLBPuPqEKjUzWFnJr9dM4yJa+9J/0sUyKdsbnhnO76dNpvE
UD4/R/3zjCh3LbKdt/LSqULxHvBiqO/hPbG4PTS/9GtvRKSD3pFXH0nAye2OwXt6EGm8Va1+33Nk
mxg1npLiRts2v6JtRbclR/S1rra7Xu3yUxaZiFEYKsZr8Sl1spGat4GlkuD0Lz5HogHd9oz9eBG4
eWiLoWug5sTbZR47Gh2u3Uqh9g3kh3DKEae0B/hRY4DQBWpSAQpEfx4bu3mxaZAZwm2pKDLkDiHq
eW0rZZU012RsMqmhI/jpModR0Qt10NzHdm4TnT+G0CEJaTsBq7ow1IRRW5VKhICE6Olz+6uLkV6V
j9L3J68nRnfeIOWvrJIJ3GaRrs0uQYNdrORIeULWs0DKDHMpRmRXmrKJoH1NYume45hlu/Egw288
ApDruYyHXsujHLa6Gdtx6jamsOnP8S939hcEYB5Ifxkv4lt+RL0KsJovHJveaekavvje1X/1IcL1
h+RqqbR5hg8pZSIeIm0rewZPB/XUKr8bmrak6Fd0DW6zh/M8X4x9cVzjYmSHKYbJV2c/6MUf0/z1
a+84zqYAm119zHCKZXoc/7p1SdqzkbrcnBUoP3A9Z+tJ2rsnCOU0URKgiYxOpesJ4Lg8RgFGYtzE
N9oC/FUO6x+LBqLmZqtZakLl4RB+aAPtO6vWzJWtPjvJm/OLKwTpUoAm0H+8sF5oYtC2PZyoQrx9
hh6lkPqR3ps8OH3/5LMmyBrF+d0BYwlkdCHznPDjUi4eVVnExHHeKlCv5Y4dppbNs7UY4Ka8ix8v
aUhy4OkJaWZ5OaeF5w9j2wZnXj0AZEDTyBbiU8G8yyLIbzOToakhgw7A818z4UN1hIligsdiK/GO
FBmT5q1Em3fPG/rJFQGd5aAk+HE5F4OGbH2Vh8B0nCfmFDT2UJ7E/jwMbzWyewVVc8qXr/zYEKF+
73g9mhSjm8j0GvWfikI79Cgrfq4LEymSv0xPQy2kU2728l4RdKjEV2GzFi/OkcNyY8yi4JCIFyEq
uoTS+ErhQUS788+CqXjQQkjeRQUBY5ORqSViTlXByCqr9OmIJ1r6lPgrIcVPQLr8ABAqSNA650EQ
scQcKk2f1kkpBec0Qw3vSQUDv444LrP7z0bU+88JzNN6/ToVe678aAoQZchglle+8pwCuhKVkS6Z
KVgKTLWhrTDnNkUjZz6n5/KcapTzCSs/ixoJjW40WMlIFRMis5zl7TSVauYQ2/JbMdHpENqtR9CB
zml6vg1k00OH+h8PiQi32XsUkkNRSgSGtKEefPbQ/vL+PD6id92VJmiiCkjTvKsXsVVQt57EenJw
ZiIaHEsSvfNU3QY00U0wwlMcIN0AHjEjT0dRTzaxbhTP29j8VD43ii3pjalten81vXPnklRQKwOL
yfxmA5fJwnGnfCAq/ijijE17riDhRIunVmGJVPmbstx3+zClTELyFzXXM2YjeS/VQLrnRqatuHa6
bl0KvoWHCiHCYGTxl2HwiCpXNo1ReG7QmVzYI6cnn1jh8q8UmWM8kCJ2K5/ynM5I2zkO6kkddWRE
ScEPDT4xGVuTaBYbXPfWM2vR4a0zQoIZ/+AsIW5BNfraxaZFVMZ5n4bnwGbeAzP3nupow37XeHof
vJIUaKrOScz8nv6m8a+I3WsRmgXYDf+vQdAavkPEFkJ7NWTJhEW8nA+DXDV9FZ6T8Ul7wfGRdukZ
ZYZ2PDFtCBYfs/orIwM/6axqlS9Kt3Lv3nmZgWgGFRZuvuagjLaYiJBJp4oLmOhcAmDQ0XqiuULz
v7X3lhvM6PQlGEV2HanaA8JVpnoecrP0jV4l+Zd/jKW9xyDsM+voGD03FZVWkhBzUHftb66/bt5j
Fx66GoJ6Euava9CuG9AoxMUEFzzttfzZY0nX6I/P9Z0HsoIbARUBAUrKM7PLtcGymtqxmYL0HPG7
AnoYn6xntJFesk6+9zwTLiZ02WrDCSQ45xGdSuKvIRhuE5xQ2oZkOIh5WFTAuGUY6GVVxHZCnJ1b
K4PazZP3AYgXvKvev7V2cmb9lWvlzkG9srfYAqkMkW0vgr2M/dZw3QE5+XhWb+OZeUAiYndEUjIE
xK8ndUgzTvG1LDuDvdKHIPB3//V/6E6bo6LFXrmystgrnIeuStmvsnOn2u1pcASzcbQtktV+tcl1
0WHalbMz74WlQUFTFYggANHCL5MKwHs0jCAE+dmrvpvAHJrXLt89nrk7T0dwiV7YmAd9cQDycNbG
LWGjsN8bnrCRI7uMxTrViKrUY1v3VknE4wruWhElRVvMn6elPt90TX5GLNGOBrJdGXjHa4N7ZVY7
Ce+t1aWtxTErujJKpKnOz8rvvoLfIawTBLs4emWao/xet7TuzCQ3Hg/wTp4VgSfiWxmd/7iVfpgo
LiYzaksh00KlOAfQlJ8QQCjvcWZ3jAnZ4UDYdbWexgb7JHyXyUSQz25i1283zMnXdoz0K+QiwnOk
9Dcq4Fg9kSKdT2mSbRTlvWFe29qeakOt7S5EtmU7IjJBi96IODGiefvireVKb3cfcpS4vOZjhXB6
+R4uMqELwr4vz0GoS9KvPNuL7cpD5Nb7wgRyCMggyDxe3HM4ejFfSVZ7jKdN5Rls32QYXirADMJn
tpc2o52d5OfHy3NbctBUELwJMtilEDcgc3FtDmg4YWTZujwjGdq1ROFoZweVFbQH2a716pl7ltCY
rcUx4s0/cmkxa4dt9kPXBxofgNOsIXuHeGVJexFFaZ9y4YDxDgDbgRLNR/ofyOGedHuvptpTuynE
lRvnltNrHvWF0UVqUhl6FuhNGN0PLn/+Mr+il2TSE4cD48y2QWOHaVDFAsnJi2TTqNs8nvR7S6zN
rwmce+iOLQ99UXeewPVNeZYmvfBIP6hWPABVrGl69hk2VKpZ+tjiDxPzzSzLPAYNAhAOvIHXy5xo
QuOV7QiNJl0YzBx1xSzjCMcb6nf52oKqqCSakTHUY/UkM7jQbHPSi3R6Bs6GhM4o0wyVt88yQg6X
H3VEZglajSqIBgW0Sujk0/pp+JsVdABkpLULsN+GtJ32Q7Cp0o38xde0YzZlYRR4m6wyZ91qD+Ah
OZPOYWAKSNqWm4gb+FCdOqk6BwJhm4Qm1VuUUr80q3ikQv8rzC3We9UCM/4YpedB1MX+RfiLIpMk
gbSfZhoY3ExBNbR0E6G8UwNwXdkdYFS8zuIpilKYstEGPVCcltNzzcT/lJDPfrxIP813i0W6GsVi
V3JlUsisJFdntLSHmq4AcKTsBbByTbv6e/oCWgIlIM/K/kIL3P+YVDuKTE6xvJEq6qaOaDxtedYa
9VHWo2bTZ5Y2PSXsTmSMvDArjwbPknDMn5Rf4bNQGKHw5vdQlERheTT8o/i78Qwl30Ej0XsbGKey
BHkraycFj7q/ZWRVqc6Er7Fm1fEx5syJ2XixyUu0OuR4cxeHMSqMuCupGJDJQqNEgJ8SbBmJRDIV
YH5XlwZbmVxHx/4p+GoDvdR4pHLw66kH9jWQVqbztrdzsSnm+/DCk4ZNLciVKlZnfhvZe+b92Fpp
SRLk0ixWB3lnQGSEtmT6W0CyF69XI7MqKzTXyv/SvGzLZZXRNIDoEkQo3M9r4OI7yo4JQEymVmfh
2H8rv/NDeWjswORAAuG76c7MoDVzHOlkxgefKHvJig5QUEV6/pyQNwq2S0gSsdAgQ68hS1+h5Xve
SBZvhsdo5fV4JwWpcpdfungYjVUuxDWjVGdWqWlWf8/t2vJL9ixZWNXYDNbs3UY/1/YW6eWyGASh
8jEz3LEya9RrZsXaCbQgqh6Ynu2Z3EE8JtAublc88J0yzZXlZTlSyFg5hc/A3jjFr77TSc/Th7jv
VVrXRG4/ptFG3JHrUbzNJWwN/uXxUefv3HqXMy0sjnofyx62P2Za2/A09OmApDPQQO8+TgIJTdTk
dMHOnYxKHx6tt7mRO4I9g1Mef8f/sjdlkMmiGQzEfIsVkFAJ7dN0/g6n/JRPNR2cTK8mk5fx+nRw
XNhZ7zGxi4y03+xb8TSUeolEy6H5w0ZU+61s0jQl0ra08s6IYuIRpiZaSRkwG7XmvGviY+8ynNVP
O482eqp3B58n7Vd06uBEtrHuKStjuhO+Y20VAZgCoCl45acUfXHeuH5MtFQJ6/PY68GA4PFbzjWq
Zsmm5XcsW9KoZA6V8q9fzbCKGAo5BVVD8mWxoirbpVIoedjLouElpH0dhoAovwLH717kNUbXO9Wm
2ZqCNLWKR7Py4/suxliKPCA5TFSfA2R36r9Bw5tys6/yNwCDxGIzRb+lLiSNYIVQLGhplvArEcXd
o3vxAYtcXBS0Qc/mcX0WYzsBSBRht93Etlo7w4qXuJP2ux7rwivJU1YFgoqxsts9c4zcyWQ/j6AO
kmm6aeZWNmT8mrltn761oPJJbbzVSEIz2hifBSnN78TeQDkBVxX1zbVX1Z0XwdVCLA4QOgaFMRXn
j4ttrtikkUjk4fnxKb0ljMJNpiC9iAcBelNuTqmcyUh7Nv7Pjo7qj1JyE2kjHdMY/KvKWR6dsrWY
wlTAJMQAMbEvG+RpjWb4GMCLOFpseHz8QXcyNvMHKXjT4XNQsZkzfZfbT/WTsZOx+gqu8DY4DGaP
uA9RUwMNUGY3QcJHYqmqAcRDGO8podKfZJutATjv7UE8LcHKKOPcgVn5+iuAVpaLUmqwB8HZ35am
F7xO+W+vBsDAG1beKfdsoY9WUZRZLlhc5i7LIo77Xg6aM/DYzW8EMgwy3EgWov6AzPfK9PJ3IgZ1
RqYCpKIgqF28AQOl7oZ8Kpuz0Dsq965+M+AcVhSQ/5DYtwSppqpvlHW85eOV9Mq99yB3aXpxrjm5
SIswK5pz9Zv7igWBCqMuSjRvVJBHhbQmrajnL7JkDYdaDGkGlEFeOeraQ/tOCRiIsIspWBz6POtz
iBrXzRnKwrYbvUhwcx+K9aIiWXxUdH7liN11qJf2Fue4Ewu/YDnY89gtxAZjfl9CY7aIUHE5Nb2t
tpSLCctRpdsortateNO7kZfGCTPu/ucCWay4JkxezjRtc25TFFQKpxANsaTesC8ayai0iNYc2gBK
4snuyl6bf/IyOr20vFjwMWtlrkaL0Tmqe9JmCIqVlKaT4bOoBP6Na31qPrPydzq+1K3Da7Y/vqUN
HT4ef8YtA8xcCkSELMCnsKzwEzBdeJSYCwYpUTABI4LgJ7Cgizqf0XI/RkQ7F7++1cNJQg0nNDl6
luzUUY3IaEm9kWx+7QjMI76ZEZTZRGSCZ9bK+XRefEoQh61Q5nDpXfxr3HelgTSjOmdGxh5imtMn
kzuxaCsBDd+5o9rrebF5PBk/0d/NF4B1FAkCFbe7slgTfpZd5+u0PnPvuSE99UgINnxCRNZgQwfv
FECcagt44XowRwfcIpaXoCQf/W3w2tpWFepg4TsEd/eBT6WBKqEF+GDXnx5/5T2PiJze/3zk4oQW
XslrkYRpqnIyljTE7Zo6ZYEyrU8RNT42dttaNe8PjYfyAajssSyL8EriUuib1hWuQAqCLJnYE/oF
8NDUx/fYHe3AQOpvpV5192RcmFzsg1bJYrBX1fW5iZFNxMM18A5ZpEfKymPgTgHxemzzY+Fiw1Vt
lEN7/GdsGqhGil2LtjhBR9beQF+EDebSnQCis8TIQCn9eF7vLuKM6P1paQcx5LXpJEs6pWi7+qxu
uWPvJ7SaYCVqj4mycoHOl/HNnr6wtFhAbuoLLQlgqclAJN9njGT6dfn2eDh3yjjzVP4znsWa+ULE
dSLI1M5IqZ2ZL/k7KjcZMBzCTs4Im9vBvvZWkol3IkBw1YscJ3OaxEOX43oK2z70RaWTQE/dBEYE
3xgXH5Kwskd+HqSL6buysnAJrTeoIUiy6nO/HalotH/LmQu70NtNaTR68uQ7wteApBxHWbOjIX4X
aG93BmsP6IMdDvHLGkL+ztbBrgGh71wtU9GDdz1urZKQuY2Y+pz0b6ECqe3u1KEtNTQFvKH7bvhP
pvnC3GL/9GGQlBPj1ecy+9vmEFdRv4o4XDkOd9dSREPQvJwydFaux4QIPJoaSPOeW43G3ncqoJsi
XgME3zPCqSpuFpZDgl9aLGXBDS0zRlF79j3DF6GY24DsfK2t7O6GAewH7Vwov/Dq8g5hKllkECm2
50pP7EHndPFvAA7SCW2pFdokDdUOaWqrx9jGkzF4Bss46A2pcAS0whA3vF6R78dn8w7yBxB/5PlZ
pBpQ5V3mwbTeU7Uyz9szl5HSKs/cF9vqvqHR2myQ41IoktJoOBZZ0Hjo0s5B45ViitTp0Bg2kNJJ
1i76ezv48oMWq63Ek9ZmYtaeFe45lGmeOEy/DeNQVyPiiz4BHA3pDDNVCS/02+mdt2SIbbzK44pr
vHcBQMBIQ1scCiDyzUNm4IZK7bqqPTspCu3gDrO747RRnsfjiG5oJNcTIyXdTi+23L5aucbv+OUr
2/Nuvbh8PKFUu5jFqgwoqk/cvhnylbt73s9L1wXJpBnoBvUSRVn45HES6yKd2vYspACaDfumcLx2
k9RPomeubLHZCVya0mYcDnoYUeMAig9/uB5M2HGq0op+f/Z7vXkHnAmQLAvAigzkj3s0co47H2w0
Ku31DQqLj43f5J1QfxDRtwFkElCkqrJErU5DLk5FUnZuHtnvE45Y8+UdQfbd7/KV22C5cX8syagS
QpQFOaClymeXtF6eRHzrtgnh+3Rb9Ow+iKAkFjSnaLSBnF2Z2OUm+W+DICucYTNo3lu4LDlk+aip
1NZleOSD0TfYifWKf79rYsaNo/QOTM4SlAMp8SSLtbBzkxSVXj5A88u/dO4/g0DzIeBHkoZC+OKJ
J2sBk6Vh1bncJJuM9lQKMfH9cmUcN2WH2QwgJFiauc+R1YTrPdjKLddNs5lKl61qp1rqVt32r+rW
33B6pjOGYoTQtCltjmpWbheH1g42POnh71Y25PKimb8EaDmRFVEWA+v3YsDcpNYTgqXORaEl3OBF
pYKOgKQM5JKcgN2wOz6326/cqVH9+PemVQ15GYhYIDGD71hMAptEaqXFgyujkhAa4z6HOnx0aJ9j
8UWqXbG1O34v809SZkQHMO2t2F+6HIxcBbYK6VEBlzi0ixbmtSIoo7wc3DAMaMkA96ieUY2qRbtW
Vl6uwrye1z5ntiWgsQM4DuBDF+ut9iLT+34LWwpLcLVq0Uns9iKKdQx6muHPUf1SulSP8IKTFSsV
A9o1f7zakIWKjNVbUG/j4rWvnQS97oITc1aeGV5EiobK3BYw3Beu2cq5wcVAO5bi2t1z6zKvP3+x
UlLl9UylYKoaxebRA8sRVPz851j7TmKiCSTRaPLrP9kdHEC1IsAU2KCLjRkGohcHQTe4sao39aY2
hNYpnG7Li0bxlnMvI3iSNLuLD9JHC3Tgf2IdKjN4XCMS0ZaBK3r9G4WdmsFtq2dxaGmF/uPRIzjO
xAPsUeAIX2wytUIexmYig8tp3r9y6rDyHfPEXu8bDb3QuBLhJRBtios9KgMxg4flwLpsETO04MUU
seaYrTiB+fVxZQUIDgCtwfjPok8EVcjrk1DmPDMOaMl2EzUmQrIfR7Nnn7jIeDypN726OG2wgxr8
jx148Ws72EZeHOKv3eGoveQVqbeDXVOUg11vpzKk8km3TXe7j94enWAbciu+/eZG/DGv4OIFkGpO
mV6b75QOyno5zEs7f9iHvVGEHx2HciI3A3KnldHelA9/RisiioV/lUQgOK/Nja084DUCc1zhltxG
KTd1ZqQCdJgiEtYKbaZiE0BEuU6LfdS2n2FZf0L/ikajVa65+bsrDNykLGMj4SG/mHlhirOcm79l
qEBePCTWFO0r5ikWVkc9T+JyLwEeKcg8+uzg3heTPEmliMJpyLlSbYjjKXPFjKrMc/rMz/X9AG+Y
atT99jgwHAGISY/jdCVkv7fMaEQCdoZHrgJ0AtfzLqteofRFwrlJ/z1pVpOc+BYmWbDPJ65Usith
z01Wcl5nzKuKphDoDMg311g+ZvHgKSyIBsGHQl4dKNj8Oh5t1+5ATb17a3WAvclLgCbKzen18ZG6
t66XtheznQo1r/nBfHKHQ1u/Vk4J0H8zWY+t3ODzfoaoSoC1Ibiba0zXU9pGadg3Ssa5e4wN7JCi
hXcO5O2ImVMLZP+WFYMh2nY5EhsTAZvdWTDw63Puuh/J9yqF0M3D9b8/CDEUWH2w1Et0VKd4UVLK
HuvqHSiVc+r+2v96f9/HdKKt2Vulnhwqy9m8vBwOJ7BtvT2ej5vCw2wePgyqpJoK6cObrtkeYOQh
rjlXqY36nIKuIZErKiD/HmUl5A4FwiOCPHXTR6pkW+1pxfy9M6YAkYdLEWRtNxxc6dj5CC0rzhWQ
0kwA7642VZAAr3TSul9Dn6JR+TzwktFIECuMdaF3y3RWQnv8GbPPWJ70mTuWh3cTRAADrjeFgrak
OBAHzuVlM0+MskdV+7N45WOz6/+Ls+/qcRxZmv1FBGiL5CuNLNVW3dMzL8S4pq+id7/+RvV3cY5U
IkTMwe5igR2skuWysjIjI94SBDP3zX2V5EV7gOLDiaGFEtU8wYfVnWE1ZaYoZ8IeMgUqqNt5tHEb
P0Afvh3QATAbOy33xnBjh15TvqXvOhTvSLYdyVkrHBIFxHBHiA+lsy/3LvThivoXsF35no2nuaHO
VPjlmvDfTc2IbxUEl1gseCS839XrWZrGFsweNY4OYoX4Yz4mKIrpOwUMW6+fYEK8P0cLG8NEJRC4
ZK7+e0OgAtxblkvQpD1rH0Cmg4P67/3fX1jyq98XlmAmUUW1pAWH+h+kPwz06u77o2Vsd/fN3ETm
vIb632GI8YiN0kraTxjGD7xBvMnrVs7vyjSJwJrCnKKqkvD7ihd69kn5fv/zbwp1WPOr7xfWvDWm
XiY9fp/zQ5r4Z3jQD/3eiROXrdhauACuTAkPC1sbSrO0YSo8/Up845Q+3x/L2lTxAPUi81MmoaFN
/PfVz3iDWv1qn82aAf7nFwaSKes6g2+pzEE/mjMHFtqNvC5A3/0n5x1YZ4Vb2cRflK0XFucwpgOw
azrkhxqovNnOo+LgBQZwyG9g6fxpMz7sPtdAVAtBydU68S1/YRQtilpdFBgmxCuIK/3cWS9/7q/U
0qUEH4P0EtKDeDGJb8xMIk02cvGsk3yir4rLDr3TPaUQkTsOK1WvhQN6ZUrYFWmSjKZOJ0i5fc+O
pq8njnpcI1pdsyFsDLtHtiLWYEOu3MZ14odubcL4BSVcKBZeV3gQoPMFb3Lh7MS5KbdSrvCtB0Sd
C9DAFhS1k7Nm5+b1zFvILuwIswUlCFWXcI2eI5St9Z/7aK9tsydAaB/WWB74L90bkTBnUlaGNU0w
IrDxhytP0cX1uBiFEAPigWSwLMVvF40DbOwQrOaD1uZJOCM6M+qy4XpKZ+i6vgA6rm809BXQl7XD
uOABrhaEH9aLw0gAa6/nGIaO0cvmV+Zq/uCtBEcL5/3KBP+ECxORgW6FVAK3PzmcomPo9f6wl1eu
yQXff2lDBFilYEclKagQz8lLt83fbW9NlnPRAEJsUA0hxjbFMNdMIzUEsArhhKN4EYDP9z3W2s8L
D2RoFpVML/DzzWf6xLbzBGn0+xaWoi9gz/47AuEmtkJFbUM4AN6wzxzsqpfR+Xuwt6+7fGXB1wYj
OBNzYrQfkek8ewayJ53LzitDWTwdEJhF5RH9IDdJmjwr4r5TwGcPDlfmJM7fxlNXdd0WbmOe/P6P
EWFJWjpVfT7ASOyVvv3PaUTuCC9+XVgN2ayMaurw6wwvZdXdgG7HgEjVWhR8U+BH/HVlR1iLKE36
rKHgd/egCvz8TvfGRtkpwyoZ8qIfuRiP4NiHWRvgtDAeHrsUUIQ/l1tvZdkX3e6FDcGlYz1klqQY
y/s70vJAfiBegZZ3Gzlq8Pz8vAZVvcH2iXPH9/mF47JJ0oYjbvdzstufzBf37RUaScePBy94+7w/
tEUXeTEywd2zuayHJLMRWj7nG30fzOBwWxvO2uwJnl6PM5ZaLUaT7hsnCQ6fz/fHsBTqX201wc9P
aEuGjC6W53SMHuj+fH5pwffgrJhZ3mg2yM9ADakCh3+9KHNm0bo1DK5MStEd+ReNMW9sjWVvyYhi
oKyGSx6sciK6rgfLSGqxGMS6rrWdfAUvI7AAOPVKHLHkKC/NiIemRIfZ1EERwdomO7zVt9EK8Hhp
X10aEE5M2ESm1M4wABTMZ/WmfvxOD9PasVzyxpdGhGMSsqGdRhlG5Bx6jI2jPbM9eVQOkdfs2P9w
z1/aEg5KWoHriIywpW6VINyx/Vo4v7wkqAGaqIUBeSF4ffAegdV5hL7HbKOP1NH36YyYaOWkLG0v
EF8YyCAig2N/teddOJaW9GlWh5qGF9CH5tXf6BHZGLd0kROFFztCFvX9f7GInIsF7DnS72K+f5aj
qWWQVTgnDjs50YGN2/HQP7g7IA+fDe+PtOnc8XFttW40MLgHBVPPf8wKW2NiYRpKqaVBi8IzZCd9
pWh9A7ud9/kMfrfPT3Qe4q9mZwGbaoDTbC26/crGiq+Ayw8Q9osMTdTeZPgAzPS8wRX4/t562cn0
naenlxfl4fUz9mP/c/fn/nyr/Pq+scshKuia5V0nwsmmfTgUcpny6xCW0VtZvBFw5pagZj48uL6C
5Q7PKep1wBA7q6Nees19gVT+v3Xh2Bu9mqStCuvv77B+3CiZG+7JPtp+P6BN7hWct4lHt2sAt8VY
49KssNpQtVBa0sBsCFow6w89QLCUK7jcn9vFw3MxtcKSjkmpy1ENKzLxHjkL6ejgGanEK0HsYg7h
cjTCfWk2bSflPew0B3AiMuc0vHQnI/eArXr+s+JD9aXL+dKYcKtlbdZKRg5j+oknyobc0Xbhk/3y
CwxjPwY//RZ6CNd5x/eIEffHgjwxhXMwl25SQsSpdaQn+hcUoJH3+nl4+/mGUsPKxWvwUPFmT6P+
ijIwCjwGEVxjGw7EyKzh/0K8j498byJJZTrWlvOBjju+FOf9Xn+aFEDQZTcrfOf37wxk5ZABrnel
3wJu2Xipb2H7H3Z/PnlCK9pQ97Pcfn7+WfV5y84HyX9AGgwgOkQQjqZGOZsKJIEaX30ugxFiOGe2
jTfxt3q/abaNE+3D33SruYfkEfyKHvPQsr2/v1lvcNhfHvDiI4RdlI4Fy+YcH6E95oGGZtb8tThl
b/apgrVoEx+rpzVqRe5bbtYJIAXUHNHthifSdYRUDWatldWMlG7Zly4nhnIRSJUrx3Ax3NMUTUYM
Bjkq0AFemykHi6GJr4Jy1AeaX/fzftABz/AArvJXdt5iIH5pSnAs6iBppDCZfgZEbd4b3+g+dpVq
a//4NFOAMFUHNDuf1ibyyAr10VL8dGlY8DW9BUJWbS71cx0kPk6fS9AwsObQboFwUODCJaUCnGbL
wEIJb7S6SRNgj8z5XDaVY0zf0vZ1SreVbmy/jTmgyUrt6HStZLUwNLQLof4NAB7+LUJ36ahPad/2
8vloG36zDX+DNog9rjF0L9xEV1YEv5brbdmreLedU+Mz+il1bg+Vl3mTj3+mPy3oKsx4tcp0e/Xi
tPNeFLAWG4ZqCicuK/rc1PAcPZeQGwlzbWPP702MWjva7SLqln39CrB1o7uh8Rarm5Xzfjvga+vC
gMu26saqV4az3Hszuh+qVtuELHFKfV+2ukvMXZ2pR1Ayrdi9vUBg1zJAZaaBjVHWhYBjyKfOmiwG
WNK0yfuDZDbOzGagNktfzx7i6bO2N2kE+rDxaBjQ7LDNF0B5ty1zw/5P263cZwuhAD4HJIC8oxg4
1q+75CLC1aNINTO7Hs/m70Z/nuvnat4x6Uf/SXrQLrziDu12a/SQC27i2qgwB4mOuFfRAc2S5Na3
lMavO6cfg8qEOGW6m6YPqQVN0N5iwy/mTenjoICWUEqcmf6c9FNL31bWhF+I1474+nsEDylX/ZBg
94/nufImejQzXIzMJxTNns+R8jQ5asq8VZzUV2x5axYkNaBPQIpJbL2c84FVSj+MZ/mgRq6pv5jN
uI1UY9uUP1Lru2ZuKlI8pDk4+V9t9COO7FQ2+2zea/1Jy92iehqVwWnjszZtif5oJdVKaMXHfe8D
hXXqY7S0NTIQgOmgfZS2FG+TLj5KVJ1XTuNNIzCQsdiG/50KYQXMbIol0HmO56h+z8JXE3zPyIKi
Dz8rNxI5m2genDwNsCdMQXGoK1cNT1LzkirPdf6qqBs5+r6yJ5a8kwkYHxomUAxHw9r1rWkkc2lp
kTKe7TyxRp8WZeZGeqb/tCdr3lCj+tsCG/5YG1Xoy8p4lFKgJFHG/jnkVrGShOS+6GId0OYA3nze
UQEiOUjdfaEMLg9p3MRNzeo2yPONUe1+TNk23DXog9H95B9zwl+20K8I3AyASIAUi+OG0OQ4hW0X
ZLLk5Irt2tR2i40eTSubi28eYVDwf4CEgICUZ3CEyzQcGzSlKGoXtF3/HllTsbFtSVsxYi9MHThv
CWYQM8fbjq+XseN0AlHXzEFtMKl3iTbl6Dqgvf4rD/Oy9YxUotrDCJG//Jiid+XF1mLL3mY9yc0T
CxnaWKxas2ZHtyHthttoJH+0tjRKPzTM5IdlpMqZhbICmqHRbtGz33T6gzYMWedVklK9FDVFd2tb
MvudjbH2ySZW/TZadX4EkDg700ytn/N2kvw8CqFuopta+dqrY685ncZy5pVzN7ykU1c8oicJjI6p
aUud32tD9VulLPtVTGFyTsM4p45BS/YcZrOeu+VskJNWylXsTz1IBtyqTuKPOFNl1Nh6VJLRRj9M
G3VuensLRFwOItWeZclZZzRmgFPa06nWa0nfxIkqHYDL0X6RMJXBWcxaTQYfa5I/94U00weaSBCh
meUpav0YSUUwFBQgG47kJPuYzZ79GMzG3KdyNX3AD2ag2Eg7ylyN1tZPmuZ55TcF68HbCeR/4ufQ
6nqNKrWX0ZqKnjevMJQqdduW4mrO47YpnKpTyRuIHMfOb2jKgG9F49zPOGFGtuvGCd0CYQcK3l5O
qwKcrVXLPLvBg9fPqtQOHbApDd8TGrF532HuiGP0A3RfpjEq1rCb4mORnyV0uXLdTYhVg3yR+5iL
c5uoadyowzgEIEqmo6tMPWuQaSVDvJFne8i9EE7jpasZ2MGK3E5eW9aaCSZEgyJu3zEshVLZPbQ7
JqX4GZY5sENmBjJJFQIpwGQqIHfErBg68dSSWL2fg203c0uSFAC6ZWZ7sjITiaNkAs2AG2ompzHC
ZXQCq13h1+Vc/e7Cua48W5nbv1IZ0cyjvZWAS3YAkyBHZsdHtDfCISdFIe2ULi+6DZr463Hb2jUQ
ilqej9QBftN8GZtBlj1pMiIQqI/zBE1wo4nm0gFRnomG+rq2ppWonx9ewYWgsQjZZd4bA1o5wYWk
U1/GlExDMJDSbYct0eJNX/2V8jWwsZhj4CsJChQk5BTQJ+qa+ES1JBTKOjkaAyuNlJdZIqNj2w3Z
gBxKxt1QAYzbjW3qVNTCIxu8SF4XmtKGmVOFdkYbHKd6la41Ayx4UHAJGMh7g7EPwZsQwo7amJFW
L8ZAQ3ba1UxI+OWEfN6/CIV4FSPHyxTTixZQtB+Bpet6D49d17Au0eeAmMYGUqhubLaHriHIfkx/
IdG74rCXzPG+CkSjxDZVEcM+z6TX2RzJAQMy+LELdUjmlNi8RT31T6yYTVeDAL1/f4y3+whXEC9T
4CWC5iPxksitxhyaUZqDpExt3+i6Yof7tjvgOmceQ0PMyiOA36HX+5bbw5LhDQlhD1PYt30zMixq
LAdxmphuFOnlye6lHlXYXlp52Amvx6/lQweHLMNFo1NGFkI4c0CCrlZTOZCNcNobhP5UW2vYjgmo
F/Rwnh8oUVo3V6Rqc39OF44Mp0FHNyhueJ495w+wC+cnS9ApY6o2B+NYuXal+rLV74bOfkZXuDvp
4Lscz30L9Ku2T1gDTbAZ0ltluAYGEzPLfAY49S4qTaj6I88rfAdizsbuW6oEoOeX3Z4hvHLMgfSQ
y6CgQIByIEj5a+LCVYIgfk6QiUl7NEcmXYb/ZYycYuj/Vompu53S0mPRydJJluf5rR0aNGDHRe2h
GJHvaT3aO1rF5SsK0q0z0Snc0CKtHqyIta/3J/f25GNMnAJKsxHUoP1QmNsyUctG7eRAG6eHUq2+
taWm//smJdimNqYNzxMUWq5tlFNSQ3pmHoM5atuTCkUpD/s5+WWqnb27P5zb8wDkF3IBCvCfyKqI
PRaF1ics1ko1YFmlO7bRTrummAtXH9tx5TwsmUIeDMk08GfhxhBnjhKWjogeAiRTyOA24RbQ4/uj
uQ05MWW8moKOYI62Ftwy5PJi/tbRglpOqqPaNmjX7A3yQoF8PyIiAL63IyDDHEnk2vME3fj79sU3
PXY8/wC0xvG/wWQkJMNqO68NDVWrQBk3RjZMTmhD7yH7Jem6Z09+A1IbfQb/izxs+oi5dNr/Lx8A
mnYkNZHchMT59daxCkuzC8JnQC+8box8SNq6uVwdTH1+V+S3Sqn21NSCVLIe5aFx+qRZ8egLy4zQ
C8832De5QPj1F1Qd7E+9ArfHiv6tVnR2SM3c0kF1ESJLd3+8CwvOowO0yvHjon2lOy483aCZaZvq
rRwUslYzhOgzVL96Xd+YWTO8D1IS+o3aZxtqor6kzUgt3Ld/e32hLVfTEEdwyRygzK8Ha8WjFGI3
yeAcVuyjMSW9j13eIKYl+Q9KpX/s0uX7S/0i9FFQorTA3nBtL1Qkea5sQw4SmpKdqVB6iEIr31iR
2j/lWVg8SOGAfAQzq7UEMx/K9c2J+cU8qzoSsZwz9Nq0mofWYPUYaq7Gbsjs5ymd3hmn+uwG9CjZ
zzGLz02K3nJ9LXN3e5Ny05aF5yS/0MSbFGQY8WiB/SuoZMqDAuTjvrM00EnmAM7sJs32/qqK2WY+
zVcG+R6/2FZaAs1yvYNBuxocqfqeWdmm0YpH6Cg6IGY7JHFyoBUo9QdTWbG9cHzAREOwvojF8CBQ
r03PWa7FRKrUgBRW4alZpKBK1BfY1Ua2Yur2KtN1UyfovuZldmQdrk1NaGQFdJ6qwQbSJyvBpJhW
4lN4+ePiHZaU6GfDi18NRsbwCHfo2B0sSk5zmP+Rk+ahRVuilFX7skpehjn21V/D0H9L7QYsUZIf
ZugFkgGzTj/VClSyA3m6v8QLB1dH6I6ojAeduAKvx25NxCzTsVUDQ0PvLGFuUv1I6eBmoDq6b4m7
fOHcXFkS9lI3R0VIB1gyY7+UQPWDMmScH9/uW1kbj3A6AfoiEAUc1CDLek/uTy1pN6GxL+01TalF
Q8gZwsOjJAOS+euJAzue3YxhrQa0sR+G+kfalhtrMNAVuQIaXzKECxTKHmA1QX+gEC4Y6TiiPdpS
gzzNPUp+spLsNG3wpcxc2atL5wBPS7zlULkFrltwqnZogmtHj7TASFu6i8ziDXHEGkH3QmgAqR2M
B3QEYCSDLtj1xCkA3CtRnimB1oSRO1jdsG9yJZqdmqgdhNGN2SeQTdrVFhdZgbSxPyEMBX+s3b7Z
utmvTO/toFHS4p4ctWrcm2Ic28aS3sd1JgdNo85O38zNFkWozLu/LW+9GaSJIayA1x2o4EGseD3o
LDNxe2Ihg6JP9zMJT23b7SOyElne3g8IYOEqNYg3ICshst+0UyFlcjwrQaaC1Qxyx1VpIIs3H6FF
9hOcYs/aGoHo7eZE2QxyeaC4h8AC/Of1uArdHuwe+etAp3R+VkC/7mU0JAeLdHMgDWSN32dhtVCd
1xDYoQaKUQqnTkLCx2JzjbCuVekxZgRaLiRGT/T95bo1Q1AWw1ucS+oAmSOEM2mNAnIij3rACh3i
RnrWbAcW/ft5A3AMYTqgrqisYl9cT14u1VkfN7AS6wXwTCMyOqwrrJVTfbv1YIXzasJHcVoT4bzN
ZkHDsdX0wBrDKsDTEdxACFqfq6ZZA6vdunhsY1jjglpopxGjsqZQ5iTNUyOQyjbdGmWBG0um8q7I
VW2LEvL0Hkvd2u29ND7euYd7Fll2EGZdzyJaiMOCstYIklpH92TcpSmUbpFh1h29YZHxz1sDLfBg
dIbPh5PE4+baHKNTV85DZQRzURmu1c/dpmvaNVKYpUFxoRQ8RZEvuGFsscusnyv0FwRmRB02P9oZ
GE5SdcUrLa0XXu8g18BRUlWx1b7QwYCptgUJEiuBiECv53uSa8POClm8s1sUA0BgFPn3z9bC0NBY
wMk4UVEy0AksTKBOxt7udCPISNl7VhyjypwNpTMpdrtiaiF+BUqC001idJxCRFgsbTKyWg9tI6gs
M9+yYpKOYMIhO6LUXdCZdbSnedztJolorj6o6bEYJ2UVs8FP2HXkAyVRGVRhOhKZYCcTTmAy9pHc
h5QEtkzxKhgPrR75Ov1OcjDnKQ5TwLBMULlwtOLVXH00LM037nOQJoHCAHkH/ucXMXxZ23IUzrIR
xJmJJt4mHj09hioZYu9yZb4XTeGtjVohCGbxRrk2FY2SKXWdRQKLoLn+aGjNODylU5JDaV3qR22l
JnnrpSHngoS4DtokopsiFqbI87jSIUQQSAxKzHVuNn/LMZRXXge3g+JWEB0YqBUiZhEiymYmEryr
TAK1tuqfam9rm1xDuctJsmYNC7E4IsR5KrhT4EJFonNmAtiXS+CHtNt4ANeo1gwQYIQerb5yKSwa
AqkFirlg8gILw/VKKZVl0KbHSuGypu95aBY7SMWXK5QSInMJHj/8duPkZF/oDkuAATYpCj6MJGFg
RDb7sMvCdkA2Lj3WQ90fusGQj9E4Kwc6SpOfgnd+k6VysW2KonuplHyvp2nuylkIWeW0CreW1Os/
ZMAfv6XlVD6a8UC8vm6zPyZKiytufmHVoaKJtlAsBYjPRD1Ec6jx9E+aMDCLKHRZhHQqKYxXI1+F
xN/mE3A4v/QEAZdEXkGIujtzRAXWUMOgxfUF3Rg5jj8I7mpQklIp+V0xUp0hn1pBXYb0MZQms4G9
95mhrA1ZxB/y1UKAinAYOwIlcbGYw3IV/HlpbAWhlaZemcrjuZZiu/WsKNtUqRnueqhve1mBsK4G
s5HfTuFDUtj14xAP2SnPrHe9TrVjDse/8kxdWA6EL4jH0KOLDSsqrslK19ttF1mB1ZHpTCKUJVkR
lc8zki0rR+P2UsRrDiqPUO8FkRGa+K6PRtvxLBcts9NgFy4pfmvoGao79LpCQ/FfRa8w5TY6j0FR
BOo+oCNFJslJi5rOYGZxYtYDsWtHmcFj9eNfL1xeckB2EFl0+CkxGYyhoLqWgc58pqjMFqPyRweL
mksi5KzuW7p5DaAdGPVJtELg3IBHQXCVWmZTLY5YfgpxmT7mWcJTr7Hp5qGRHnB0+s19e/z6vrpY
ORAFBEtYMFQH4cuulyrmWt0dqusnWsj664Q0i9frHbrh4+HvHLYG0Cnt7CmxZr+o8khXrN+8tmAd
gTsS3fAPqE4Io+2qsNXqtmenPov0U0pBhVSq47ht4vZvJsXJI4vl2o3tTHm9P+ybHcoNI9DlyCDc
FWLtTusKLZoLm52AHrRnR9MiqHhJYRiBxxysI+OmmNv6b1qO07+eQhiGg0KmGW891H0EV5VAFKOn
SlyeupkCZ4KI0sd2ShwrH9qVW/c2dOO2wOIKmCI8MGBH12ubGhSkbho4noxqCD1al3bQjgjTFKYo
T3Msx58WAPeHsB2BTjOjRH1S7JHu7s+0CBNETIGv4GoMKCJypT2+FBfB02BFMaAMZXmalZq86hJg
K7IxcvSCCbVfFSpc6TDRjQySz9fC6IzBSUA09jyxNndmOyMHQPXNTRvav9RoppvZBk0CqaEFlrXl
z/vfeuMivz4VFQcUXpBoE713mfSGXSZ1ecrCVPdziFJTRNnbklrar/uWboIHWIIfRjUTuEHU3IXX
Mco+mUIk4OBmW0m8ivTgt5XHYsUP8+Nzfbj56eK9e4Cq8jLg9dQnVhNWCak0VEDDNvOqnqrI/tak
eG4bOR1cQltj3N8f2e0cggECfFQ8gOVpDcH34y0+5TjVJKj0OZpfaZVBaIYCX1Q9liODlte/mtNR
Fpaxs3Ceb0m/jE4b5rbLrSAbOgCtTFRtrRNYoWXDSeQ4av4ZrcHhZzhRXKEPt5iY6yr1uqmkyTKD
SM2gfRbKVtpvKMg7o5XI/HYeQdrDWZbA6MIxvcLhxZaZ64wmVjAC4uei3SJOHEDFstchjI01Yunb
7XhtTLgFkMGLDQpqp6ADvsfBiwocp2Nq/bO3x9MNID6khIC+ATj4ejtaDYvnopfMIKl6davNNaSd
sYt6J9EBGB8GKDsQo0UPa62RbAVkdOvwEYYi44XKD4IFhNTXtpswnerBiO1gtkav7MNjMiZABzTn
uVe2lXS+vysX5hPcYKBHA+E6mnTFXGXUTmxIESEGXZVPpjMZci65rUUyeyVcuNklYL/CGwc0qgBh
8pTR9bB0q1LwBilZIJNsl5i4r9VOkXxbXaubrRkSbmpSWVpIDQYBPtJD+uKTDc9mmazcFTfThtHg
hSgb4JtEWeCrB+biqgjDqYmTcGSADbXpJmXsTOWuWMnwLhr5glshcY7GZv7nF0bqWMql0IKUYNcn
ADIaUZc8yBGldMX5LtoBf+3/CcJDe/3ajmHnSBnZFgvGKAn3QwEpHtSV11iDxX2NWx17GmEMQF3o
QxBrfHFbWJyezDiSyS3ReNh1qROmfm1O2zH6R9cOW4DpgXhN5ZztwPZfj2ggk2mURmgcc/nJake3
8sy29e6fnJtw4csI4QU/GwkQwEiujUz5xDMVNjnKKZGAYY3T91k36XuPJ9Ghmuzoo8Vb9TADo7eN
tDlxLa3Rv8kdiZ7JWEOLT7KoU+tRc6BlXrtjof9mzNagm5fqEVkJGMT4lX8sui7wOP+i4xefuHjf
hak1U3KM3s3S3xhbxe9P/ff7UyJ21gEAgtoUMg1QZEVBAvnZ6ykptXmqrSK3jgD3FW6oU4b+S1ty
UfOpt6gIjh6daugsjJXlpVaSPZAGLQhSS2iElGAXHphqVX5osvjBbJrwZEoJO9cya1/ywiq9YRqk
7TzHYerVTSR7bavYnUOmjvNomsB3O7ECRO+K5xJjEwwKDIYmoGXAfCJvKjgUgKuLeZyJddTzCQ/D
raI2e6n7kSG/cX/61gwJ8WcpT8B1NKZ17OcjoA3QW9WcInnM+vf/wQ6uUWQIkdVGUfN6lWaVtm2i
w45pTI40E9+myY9Sr/xxNjf3TS0cejwP/2tKcC0T6ZhcxJZ1bO3uKSzIu1lt2unUGrKjqsOKv1wz
JiyUZIImTQWT4DHDsCLvJNUvu3aNLWNpkWxciCAbwEsBaarryVPzLtF6oL7BMj1Td9AKum9Ybe2s
qXvQzUlZWSvRN/PNB/iHiX553lEpkqDLvRaHCoO5obZHJyO082o1oSs7T2wNwgsCUkAI4BQTfXGg
thC2RIacV2qbVRwMalJCg8iIQmjmxG3/rYl6E0I25qD+bIaG+9Ipj0d3bNA+48qj2k5uxuzu3Fky
jb06AoW3g7y6FmnOxDJdc7Romn/1pMifCYVItk8zXQ0RPkWa8lsua+hlyFNXD5aHog+es4kaVWtV
sRvnRxSUxNDtC5fEkaHCwSo0fZyN1JCOgPBXb73pkB0UyKQU6k8rE3nzksVEIsIFUTrv/zCRrrje
HmVDUmpZXRSAyrLdVA+VQ3/x5tfisVy7f262BsC8KFyqSJXh8X0Dx1amLglNZYwCOwUmp7eegejf
6TVkVmUqOa3yo6+g7qKlqIwV32b8pxTHXe96f5LWsJs3J+/6U0xh1AXSNQpLhihopUMBPVO1q7Y5
2G8HyH1JdPuPPuXLGDqkIBsPCJpYrx1aNhlxO0VBkn9LNMnvp88+PudQHenHj/umxFgSq2nKvHBl
YjV5U8/1akptpgGOPkeBklaeGh5G9DlM8QoXy41HQUcqsh64XvD+5SHltRHbYL0qMzMJ6sI6deF7
qGTbIQaBcLfysriBJ2E4sISxoPUWvssSHGRv22EYQyIn0BXpaJhs8DW8M9pKY69Dhaa+bGSjnytG
tCGRkj2NsdVsphh850Ns9Vv046jP8gDYOlMQWleIXJ5ChPWPHdVeWI/GUQCUh1WW+YXpgdg64l80
bfEl4HnBiyhYD9E7kgxJGsRovdH3ShSMxh713uLJPiiZZ/xs/oShtwmf6V988/315799mZaAQdjG
Cxr+F4sjZlMJDeNGQWEi6CDaDf1gFszPoFew0+04QEjnvrEbsMy1tRvK4ikBhL3SYK1K/8RRtU/K
yVNnfQs3szFtdCJNxx5E//QbfGluzitjXTSP4jA6AbgCF/Ix1xNdof2nnmQjDZSid/SKAZQWonxp
9A5alZxKHnEtGE+G8T2qv3WN7sUpEHr3p2DBj9iXnyAcBaZkmZEZBPM9/YzSd3NqwX/u9a3samtI
q4U7gXNFAZGBOh9/5l+PNh5NHdxaGG047YbqcwxBbtr/KNDlqEZvRtatvLFudzFYgzCzvAKAyOGr
detiFw9Ua/Na7eJASYLeIm5tgWkFmHCj+HV/ChduIFhS8fwBtAtQffFZYoVJpKaIoIN+Y4BArjrl
TuXGBBJnzcqGvfWOyJpxLQRAWnC3ilnbQSpli+lajIyWyjsuoIjyVqwZEekkEJrACrwwz8UgSSeW
ZFOlmVFBjJJg8McgPBD3heh+5Ele7a3pti8t0qUpIU5Ic4re0BymKvZXktzomdrHtl55id00qvAB
AVAMGikVMZcm1pxIOjUJo00SqNvqRfuQfXTjObW5ea5+5SOna3m7vyOWlunSnhCxZtVkqGkHe0xp
3Lz08hilp2ktvXnrKq9HJZynzJgaaNjBSjL7ib8Bxknx62f776rOym3YA3w9npnwyCYSuGIALpmR
ZobESNCL8s3Uiic5Yltmxi9WnW3K2XYT2ri1/mFH4BKw2vpxnqTPCn2oUre7P68LDhMvKDwM8bQG
LAHDv3YhFcLo0iyKNDAflUfybv0h3m/myTsIeOKv+8aWtualLb7IF/5jHqfS5nCroKGHUkVDk/mr
rjpnGNc4opZ2C84zIgQ8OPDY5X7zwlCeVHGVW0MaECl1KSTtOgPMQulKzHNTfuaHAK0SSPhDlZW/
PK7NcDhARJs5DVBwfk6fyAGY0OKleIEkQAC9Xo9l4JrfdSsea2kWuaoJ2gmQ9kfK89pqrDMpnnU9
DSK5c6A25KDd2UGOptdXQq1Fr8Xxflz5ABw4YpBq4h2vYJsmwYexIZMzHweId+d+s8cDaCUeXtyH
l7aEW7Oc01HJJdgaQHxpOz8a5xuiBJAStu6wckEvHb5LU0JA3NQgTkN2OAka3/D/px8HcAoVZSBw
cHtdr46s9GochehxaNIWLFbF4PDAzPv3gwRM7n+MCCPA61Ah81gjnIQSNinbx1JjTmY/R/UaOffi
XCGLb9p4piHzJmw2FYQjtp11aZCaBVhmpPRRlsDHdX84i9c9wFcIKiCahTS+YGX8f6Rd2W7kuLL8
IgHal1ettahcdlluLy+C7W5r30VtX39DnnO7q1g6JfScGXTPAAacIplMkpmREVVR1nWK/Try3eDU
IYdjUpskswZAGOUJ9XNkBBY1Uym12nzQLL/X1gT7rm9tuCMD4geqCGxlvGEu1w3P+UFG/RBxMJJC
k9HUfY02dCtkha+xKSVzEPG2uD3spSilIXqgQxg8ekDSXJr0J7Ee/GTeyLHmIFkzbfD4TYwYrLYr
E7wQMnC7AcwBeD70YtNlcLlkSdXnQeJy0leB+cOVQEhqY26k/eshXRiiFjIICSnFmIldiU8tYNR3
fi+5IMSwbptZOKfntybaX8AyMrdAXs5cgC79LouSxI16rbJKPw96fZy0DzmGqCSKkZC/BiO03uZq
H6DLv1+FQC0s3cUHUEs3MVGNx02RuA3HvvAM6xBWOqYjs/FZudcHVbyLZeG5CqrNOGuWocQJ/GRc
gX8mBqXrkGaQNQUy2bw9LUtfhRwbwg7K3Ojdpb4qL4DFA7tD4oY1JBaG2Eqnk1JKKxnKJWdCuQ1V
Z6T1kCSi3rJVLIQEGLZ57M2hqt5D4cjx0UZDoubvhwM9NKSigMxEwKa2ZIQ8VMRqKYYj1BYnoj1Y
+Wiqvy7pgJD/3AodsImg9H6TJS6xZGAgwvyJa34V6LF+uj2a2Scvn+GzmA00ATVga4GfokbTC50W
9/WUugyv5UbdlQWepL1128iSB5wboQYzSm0pBgWbumEKYlc+1//F/laQrkMqDD3guP5cbrwsqKHn
LJU4DpoXPv0R85s6/ro9hCX3QiUKb0xwyIJGgXq/cFXmg1CigongLvNPQ7Ilviln29tWllYDIFgc
NgAVQLWHmqiK+FI9SIiIAuipf6F5rTEkCX3OK4F36Z0EYOwfO9RJXTdlwfRcmLjlS4rbIBPqPgSP
/c7X2aA16op1/CzdpWWlT6ObKuFdzokr+3XpdL34BmrRiiYlpcLiG5AEy3+iaiX/Ul/Lfa2aYWGF
D7cnduEcnRUE5jZm4OWRn7v0ELwKo0bq48QtGHeMsuOQQrmy2fQJqGjLtdasBXdHAhWpAqhz4xCl
kfmkjsRAibkEktmT3spfAcSdUkVa2VQLHokWHqBnUfNHBo2jPLJjqrD36xFrqH6wUCdlAhs8NFjE
NTzr4nCQDEZ3GBBrV8JXcaCSqhl4HNOk1vkiMKZpN+ZrmMcF15+LqHP309xHKVDD6as8amJFQVhV
ZXhjYLBN/S9mDEuPmjWwOyLQ9ZdOkPZNHLSNnLhV/RlND10HJjKwAib1421nW1oZNOahbRquhosb
dRRBFAPCcZKGoeAeLPQheIICQ0gdUHWtbOSlpUGgmLGbePCBHuNyRCj0QCiUBKkrQZCYiM8amHqU
+O9fdnOomHG8M9EJjXFPuqrzs66BETnSA9XSgiMXHqp0DV2ycH1CKWlGcs3FJCBsqcGgq2RoMthp
El+PosSq62ibyBXkV92uCHYhUXdohHBuL9bSEw/20NkCt8CJftU9lpF6nHoOh5PLP6BjgOiskx9V
sKuY5GeXAJK3smjX6dEZP/HHIOUeJRujwSqZDXq8lZrM02TllrBykiwZmdFpQMPhkYS2wsvJTKSJ
zbJuTN2Ju08GCNfzJfB+9k+xfF6Zv/mGQN0gJJyKyB8C5498L7WrYpD2A7oopGhW0TNLhVyODVVe
5cf0CxJ341rNYmlvnVujPD5ny4pB3hTO2AVAlX+IAfgm2cZYT47Ov+nWuOaAdZatmYqACyVGxAyS
/aSkm+ENR2PeW61sFInRJfsotpvSJNUusW9P6Rzqblmed/2Z5VIWhGzQeHQ1HcrQHazmZ0N09eN/
M0Ltti6YpihQsGxD47zF78nrBFrS020bS+EJjdB4OuPyD8gKbYOtQ6KNaeY2bfyzQPNNM6GbSW7M
/80MdXQwDTuEI5NlbtlImzwPt1M6vilivHZtWhoOroDfYHW8MuhACKibL+RTkrk9uqB1gvYaO+mD
udAgrWXTlk5DnB8AOc28iriaX7oAUCMAQHF55mpCLBucj0ZdGZrXt+dtYS8Bco8XGXCkSAzRN4gh
qDWtnxAjkFs2QglEAg1voDQKTNyKpe+nL+XS6ARG0ONQvEeRhtq2ilqpKVGH1I3JjjShLrV3fPpc
FQ4pgbz4ZLvdGH1kwTtKzxUnGWO7dr1YHOtM4oNkzsyjQ92sY78uhKGHuxfsRsGjrYzs3o+MYO2y
9O3TVyNFTQXXPwDX0DN5uXJhA25H/MlccC/aojGZH9kOok+6gLx1bklGgvLK7WVcntwzk5SzTEkw
JmIfZah6dDa76y3WivSw1e+5XbUdnNyQViwubASZVdA9ruExBMzH7L1nAYrjCknrWIRGP82cAnxg
qE4x4f3tYS1EQfCziDN53LxeNPMQkUv0fbR+6kLADq27zpRyRi08tP4PpllJmS8clrjWgrlDRP8J
eJ6ogNuCmbmSEuy2HOQ3epcFMSgB48zJRnHYlgTvyQw9mIcIHZj/YiZn9ea552BOKFDHNJI1PJ/h
H1cR3a77Rdy4+3sACdrNgFdHjR+hBMRpl4sldH5RhkEYuqT9KAHDZyW0QpJdhtZVDYXo24u24BnI
yAI4Avzb3F5G7XNwmDUyM42RO4WlkVe7JhAhuL3ymFvYy7gd4goNAC+e43ReFiSfGZ9IIuph4kM2
EZOVvmQNNY2/R4/MfV5/7FBuESkhLoYiymGKdJJ9xSTMe1ycAOpeiY4Lno4Yj7rbHBrhg9SFUOWk
oQZtbeSC8tRS8WAwI4lDaZ7D5TNL3qau5FaWaXEGf1sEZvjSJ8SGE0r0HURuqaSGiOc/H59ycKzK
kBP6Fw5xZokOh2kZ51zuo6TY+IBS9SwGKL8PRFl5pCw63pkdKgZqpBpmysDIzSpU8ITYlDI8I9eI
Qea9QgV3XGSQnhEBHUSCjtpL6F/zE0nNAaKopcHRuGTTCf3aM3XZCJCJaNYBKpFenKRvJLaPkc1C
FXaSgy8wav+8vSgL8Q7D+GOBWpQuCBKScrCQsI2Viu9g8DVqVtkw3AG8BSaedsZtg0tDwksYVfnv
Jz5NkEC0GC3AMgyi1HvMwYzAjvWP2yauHUCYT1sAmWaIBibv0qXB+eMPXIYYzpSqUYSJ3rYfw1pt
5HriZiOghpvZgIFNp4x0jZJMBHlytyh9O9Wku1h4imRxHw7DMcxa0LUom9vDut6pgPbjgEAtF8EI
MfVyWLXPiBow3JmLJm29w0E03Aeq18V/HRAuzVDbRyRa2jKkyFx0EIBfWSF3U3knr6Hk1gZDnQ5R
6bdhnZc4Z2UrTaVIjxpkGLMq1Wvt1+15u46pGNBcWEL1TkGZmBoQrzGpGrN9BkTQ0Y/KHy24bcqh
wbCAoQ1l87a1Jb8A1QAS6LN8GRoTLlfJZwmDQgFu0mGMyn6E5Bgz/KjE1qjq9gv9TutJmSt3n3cv
Sma4zc5NijR7HhMo7cBOJXHFNK7NBhBNE0xdxUYgwxpX0IIp3B3A3ADcAi7w9DNBAbaqGEOuc5PI
h1TSkL4MUGa1J0Uizu1pvAoTONIBi5gpPuZWJpY6CGtf5pmq6joXJVWTUUozTFfSIvNvuAjglxZo
bETmp3JTlxgLdiujE8ISCxZre8qTdgPwXmwwbM3botRo5pAM3NPtAV4nm2b7OOJRNwXwFWodl44S
qgWX4xLaud2nyD+IxpZTIImUA+MJ5kyjNpqV8V455rc9JEzw5kJxh+5zUrNCTioV4x0ao/gVAg0F
HnpiTszKMX+13Sg71Li6yg/R8snDzmAHUqUrvBeYtXDHrxblF71R+TMiaqsJRIx5X8OI4PHVDxDL
bqNfGnSuaisynr5YM7FX1mxtaPPPzx47QRCFENOBwcP0eR+a0FhcORyvouI8d2D/RuYTVWMcYZcG
cGMPmr7C3E2fRWRMRsGb1m23W7NABcOiRMYxm72gkfcpaE39RgK1KRiSP2/buX6JUkOhAjy6twlf
SQK2V3SKGzOq70VRbzeu3+llqkMb4nmA9rgE6cP/0fAcWc4WqZSqYEoDGJaOvFZCpra3w8p47m2B
3Ui71/q91FfmdNEPz1Zt/vmZxamtEi7ksGot+yMRDmLwIxVWaF/WTFCuXvgRO0axiNkU7rvho1cP
hfC2MnFX2VtqxSjvBm5xyrLZ+ZIwM0H7pYWG+FI2emK2Jy13fH4lUCyFeDAioiEd92e8SakxgSU9
FsC92rlsNOisj8NYWFNJW5q2cxPUkJoQ7dRxEPUuP+j9Vt5HK4f92hDmmHu28hBjyGEDQ2jjN749
xt1pZU3WDFDHYChwTFOJYe/6yD6UWzQOVOGd8N573UG9Y/dP0TE20ofbRlcmjaZ4T9sA0Fkl6N00
r8yCq4wC+MR8Tdtt0Qr4NkB0OGdb1PnnZ1NXRuAeSHMsjT8YvA4gQL0SS5fOO5BM/TZAuRdIdPq0
aZPezX8Cu2HEktdkTtdZdeSIa6WIxWiHJxp0QVQU+0AOczmaME99HkxCvTtyb+xMQ24jQ6WHOiRW
VUN8wyKtjG7p9vLb4NwjTRnskqGtldmgUQoGGxnKRwuWlh7SMsiQrbj58lT+Z3QwdnUskaRX46JH
InP80nR9+HpfQXIueAOIkPDGRT8Grsf0HV0lSo9mNvhcWT/ksZeGhzH2brv1wiAuTFAHUlGUpZKA
7NTludci/YntWhXHBv3/91yxsm1n16Kulhem5l195ts8KdF1DIkXN0sbJDreBfV1gIIIt/YGXbaD
Yi9Ksd8aF5d25uDWdwL2EFxA61UjV5HIgzKMqK15wMLNByP6Y4kKdDMDBjcq2ExtERsJ9HrEnLES
wWD8QZdXZm8h5oE0WkVKBSKaGrA8l6MK2JEf1TLtgXEnei5Oeo/s121fWJw4aPd8P6PBZ0gFH4kT
pjYp4dA9u8uqwAZloi7KG3HINrcNLc0bEtaoKKMLBnV5yhPUapB6MSUDmv6JHg3btHxW89c5v8aR
v7/fIz2O8vysHzHjQC6nLS3iPoqEYgBOvvMaRs85q6wM4E2Sv4YmgUjv3BI1KMjmBT0rNoMLxQMw
UQlxaJA6X3tIX6OCZjOAGuAPKoe4GF8OCHRPgSJFUBBsBaN0WcsvHJbZDLI+pU61Lda6c5fiw7k5
yu16FRKnzIClCoVkL/9k+MCMxmc+sDjOAcr4L+lc8N67GBy1WiPyktqQYHBSF5tZweoZVJv/kvsQ
IDUU9HAqAS8MIA3aOS5nMNaYIY+bafCA7IKeoJSLWzWQ1woX1MRdWaHOvjwJ00hIoaknvcS9AyqV
ngPN4gmiekz/cns70Q0NtC26e06OayFjGthKGJfJXtUMpGRv8hufuxGqam2nh8kmviuGR368w8t2
rdpFo+X+sY9iLEis8HK/Kl6GkVoJ4HwbPPSHg1nOzDpLB8ectI0P6PpV7R+3x/uNQzo7Sa7sUVst
l3MlwiIPnuik7aM0mR2ENG0oNueo5eVOvxk/8GcT2SP+ZrapY8rW7U/4liG89QlUrOzmnFMjQdZH
ZV9T9diiyafIO6uINw1aVuO9gsaLnouOJGnNuniV2/cRoL0p36JgaKjFPgl/FZUlQ2xw2Ldli9vJ
acqdpJHuVAZ6h2pvlMx901bbVuZ2vdgb40o9YNlpgFhSkfUH/oCO9n4ry4SEyuBBXYI1fGf+t95C
GBb/DY2htgfeCXfm7XmjIv8/KwdI3jdLLUo6VPQqRw09ljwzeANgbqJZFhUKOsEoRnoPJmfTV8YJ
nG9oWr9tdtljzuxSYWyoglYWE3nwGh6v+86M8t6WcD8Q/XsUeBIxsXvmmSudoDsQbdsHIADT9IjX
5V4yQ/klS4D6lXojghJnvi9Wvo5u2PlnVhRUcsGKKePRR11bUxXiW1OHpajFWJejn2l5h/xeqqLq
tAVHkdIzer3zV4sONGvqP3Zn5p05lQjILvUQTBkRTagBVkMKOzuWwf4CphHZh4C7mpu+NupBkEL2
zmL8fY2cAXcoSw9ZCw4cEBOJ9GwS9grE0uX7sdiVYFa+vWhL04JXEEBnSKuCKYS+8nRyn8t+qRKv
Hu4ySBeV0Qm+OoiRkXQ5dAK9oNT70V2TR1/wUbRoCeADRFsLaIPoWVGqHCppTOdN7I+GK5xJdpqi
soc8s4T+7x4s8wrAFojLwFOC0g4NFNC0DK0Ootp54nAsxVDv+h8JY8s8svJ79MqIp5UppbIZ/9ib
8aOAs4B3jqY37UQmlyZO6LwxIcXjMAS8VcIuWrxFg0WbkCWkELKJsJiPfNAruzSHfuXtb1g4GEHS
CwAQmDTxsKFFoUsxTfk60jrvpIY8MsyizqKJkvmZTrWRrnXVfhccqTgNCDAwSYhxLKgkqaMinTTC
5Jnce4k85neTKDGnVGkZqBcmgQwKlbbYDQQeL5T1aAYt2JZz1P3zUSNWNE68y0wqRBZlYTRGHyRb
uB6XNlFi1SBtRfYkUp+gGymYCj/KxqSA8bvzy9yoNAQziNy2lgDpz5prSochIWczPXQ/xbEVdQL2
bltkR6SCGyIg3khCNa2E+CVHRswDFQhqIAD0Uo48hGwVRFmCtEiaP4N//UFkPpT+oavuGuHp9qLS
eftvxwJgGIgD1BchNUbd3FK17cHNUvSe6FuauIVW6VbjoLcVlnrZf3UgHQQa7HlseiNTGKCK18ro
NKzoPx+AazHkdVEMpFGWZUeCSWGq3qtE2x9Uh1ShPUvAloUJ8sN9PW3zaJehki+Lnyx5LAgIjisZ
dDEveRzc356NJReXwecMrUqoOuAZeHnDlPJJ6kSp7D3Gf6vI56gdk1KvZV0p7lYv6FTK459xo/CE
WjiA20BUX9oC2VjWhznpPb6NPwDD1BNFxh0sOsqfHVMaUAAm/AoaaHmxz2xSp2lQD3xZ8F3vCT7z
KahO7DtFiSM02BVp4wDeYo4EbDrcoPv5ZPLtKlpunsCrXY0+Fm0uNbNgkb4c9FS2YLPk2t7LxL0Y
byviSukhIUeo9bZWNBgFunTqcs/FCKGTmR+mNSamxRU++wBqa9Ukq8Rx9jYhZCwpzfRBym3/XgR5
OAG1mJKLK3f8tRHPH3SWPMERLsexjGWOR+5u4JptlWmuRNbyj4tnLjbw75mlni1MDwk1LcbMjkyz
4ZLKZPEqL+VtxAw6ZOyQrZn13kI7lvRMcm5vm//iV7+N0zlWf+CVfhQxyDa1D7JslBay7eqLNT09
NpuVS9fyCkIZEUf9LNlA+TDj10iyN7ClZK8Vu2mTxxz4zvEk+D+0FVPLkzoTDwqzNbw7LxcvCoOB
j9i69/r8Vx8dZDBV+3i95yba15ALK3z7q2i//s1kohMLfNUzOf7V7aloc7btsEkJzi4VdDu2hOdS
Ca1lg9H0TtqopN2SdhP+um34m6r4anOeGaaOAuhVqWkh9dicExj4TqCqfJpYwE1KxEDEwXDWLy5i
nY0gZhdAJmPb94eyVTcaLnd9GxuQJd3GohdW9xX7yPsE9McOcl0DkmqE7/RE3Kjdyotyjhe3Ppm6
JTRV3w6kwFyBWyjdqsiwBf2mZdZ6FpemBmk1sFzOnJq47lFxKxz6gkwQq/Bi7SDZoZUTQ2hKPfvh
S44cQN7aTMELAObh9KN50mqPydH4MPl6ofn3PHPAC14uDiAy29XAntwPk9MLmwHv+9sruLA1gN9h
0QQEjnW8RqivRCdyyJXMPBtONu0G/0ESthBBN0fxWElrDIfLxiBMALphnJZ0H4YfTUPCZBL2YQ4C
5E0g9FAm0OXkk0UPft7FK7fPhZXG2P6Yo+IbIOMcqNzF3tP02vUdWxn/1eT9NkADKOJBkqA1zvZe
mTZGxcrWmL8Hu8CRJvS49WvE9LNjUo57PpzvyHN2LFRM2YvNiOHsJb1bmapv3MqtX06FSLEU2iTv
8Mv5+NEHEI5XGuRbxG0eVGYttmbTHplWV9qtip3iDyyImkQgeepj7dc7PmoPybiWoqbTn/N1BwNG
nx3QeehFottxwb/MB+hfg2+yxb2m+OVdOKazgnzLK4baj8lrx0m/cLlXdlLc1Lkukfwvgdf/fAP6
JPEBQL9CC+oynHdiSbRQgMuW1UPIn1BLhzS4HASGyG9v78SlE3Emd/ltirpnxNVQaLUgY3dUyrHK
N+1LhXzoGDUuy+yiz1oy44MPHhZ/TQV+0bHwcvjODqC4RUVEIfH9uuYYGCaFqjNaD63iIW7XXGzh
WjM/e3+bmX9+5r/NkJfxqPq9x44bNRrtrtkXxlDWOnkNiFOTI9mrkw5qonQE+WT+zq1M8Hfz2pWP
n30AtZZtycV1KoVIBm8Hu/MgvxHpiUWcxmjvj5It2G+MPpmHmNVH865LN60xOK2BV0SxeVhZ63kt
rz5FFNFtrs6pB5q2JfDHjKCahIRcejdApxwYFBZkorWZ1i9x7OD+pzfiqXppm1YXJsOf7jRyag3i
v97+EJqQ8x//PvsQ6klRJUUxZVGBtNCxK/QXzD93arJNq0CcwMmgLJpiRU5KbHR4t/K9OyUnrrbb
yWgSYraVDQaQ5BiiQzX/Szqpf74M2Xs88OZEM03k3eAKrKlRNHhCV7xEWvVzbPdh9n57/IvrgH6s
mVIejNH040IV2lHiYqxDPnAMsrogT/bZyJTr3Cr8FoyXa/jBxb02FxKBm8aBS++1HBWPPiPx4IHs
I94JzZS8j2Gcr/STL261MyvUVhs0wU8VrsLcJUR0IVoc7EshDO1CarXH2zP4LSV05cooreCyo0Hi
nKZIUQmb11GLKcR9qrNbe9zxDu+gaf6JsUOnfIG32MOnGW/ZXWON47FwAvc52Y629kbsYFtaxOac
3s6/wndJMRqyxd+d9RjZqbF2IVi6nGt4qP/+VioCgJ8ViIISESDmQ70Y9YFDVsA/QPMn4XldrTZ+
cGoP/yYTd2GWiuw++DgiuYUrM+UhYt8K/7ETtmp+lAADy+5LDlHm9qIsrv/ZOKkXZJGoXBKq6eAp
XTTuimGorYJ09VZWo7Wu66VkDAaHFNaszoh9Sg2uBstzFkT14BVWv2tt3snvOZP5lB/n1QUtvivb
udNsbg9wcd+eGaUG2DHD3JaQI34yvb+HIlhklHUhunUTSnpYCIEOALCyct1bPqHPrFIXygxsemoe
Yqh8X1jDRmonQJuP9QZ6anV+APMR7yOrazHZWtRYXs/fc0w/KjmCm6aPyrbHSu2Rx7sBBSaV6VeC
4X/ZHn/M0IdBCqU40pYodGlI898nmmp07C7ydV75Gbx2eagr3COzdvdcKk0g7c/PXJJonZZowHjm
8wlHQKPnRewmyDRDQc60jaCYG5kIxltpmIzWtwFPduo8MIFAMkXuvslftea9UrbMe8B88cMenGuG
LK49WZZKZxcfR7k3VzNdngjYSplvBbHTkIc29lTRHPtthtYAA+LlhSkl+5ioeguKI+3vE7sX9ilP
ZyIN+tYMlr7MAyOyssJNFKsta0Mp1+r/i+8lnLsCJOrAwESLxjFC3nVijVPDF1/4cSOTV5kB245z
e+v+l+X+Y4a6bvpykE8zeMKLGVsETQNKIaL62GZHtPpYFZqVcOXhARVRzRS+JsEhVMDVCtw/MmXD
FseBKfU02nNJZ/ARt7LH1+aAOjkjRqxUvmsHDxxxhpiERu7bElM8kFUCxOXAeTbd1GE0+IXScSzB
qZAUdhy5iXZXVfFrqd1r8SYPyv3EvgrTKWN3cbvxCTHBe7ljVLfS1gDrS4MGXQEOjFmK8krNN1LD
dpCKEeFFqYZ3MepmO+JgDqXMuV2WSWuzPDstfWc4NyhQT4FWE+OwAogguGvke4FtdRDhksiOil3G
r5ULls4KlBZZkDrPLIk0A4k6tgI/FD528HtQfDThlgVdOKkUp/+47dlLhlBjR7KH19ASTHdd+YzU
qzOTmTdUlTmVCGIMeSrrfjMV0VEV16L1Qn0PKCckNSG/N+tLUZFhTPA+9zuURqdCcRLy1A8ZRNo6
QyU7QdtrJbcToi8t/8uu1u97+blZ6hAMuFZIpFAZvQgMIc0uql6SNc6HJfc4M0HXyCdpGIucgSZj
17z03bGuB+jt2VEq6mri1cna6bq0bsiackAhAJEBDoBLb2QivxKYghm9NkQaJ8GzT3ngyUbtySZE
pfBvnQSN96B+Q/xDsRtKe5fGArUe4jCECqYIwEptd/y78FbwupKsnBvXe/rSDr3F1CROowB2GG3X
Km+T8lKiF/R0ezDXr5lLI1Qob7sUAowxkDFAOlQGL/rsjilG1r5tZeHhDjMQT5urP8im0ultiB2O
bAeovCcNnDGoH7j9DDw4aa2JMYMG0iLdtnjho5/M+COT9sr4c0QGoQwZUwJqoBLjTdh+htEvEdCG
cZer5YYXt3xhBjhpetJDaWJlWq799/J7qbkHWjySlB6os6y4H6eHdtOYnayjlUUOVlDDa5aoBcgA
VEG7DCzVyjZUt4lUWUnwjL48g41ZoDVWMHsL2BqMDAcE0mHoL0WX9qX3YlBMmAwaRpakB6ELN01p
1d3jIAx61ZPHHGxBqt03rN4nkw5QSSyyBhps9ch3WnZLOoPL3+McfIQ9Skpbfq1J/fqeLCPMo/4B
DjAV5WHq8/oONKlDw4+og3C+pdbVqCcl+IW7JP614pML+2s+UhQg4cANfcVrJRSc2gDmw3tijSN6
MDj0ehWWMj5q0glSN2V17ORQT5jHOpDQBalLxUPJPLSAGUVfsbSPw/gzU38q6HuDZjd5gQglQwK7
aFccZOUzaZ2QgCsRwnyR9zox4W1Q0lqtUkU7JFyT+3Bs19pBvjkNLk92nH8AuMxUpnOxjXpCgIIt
zRJgWb19oSOdVulH2fj4+BCNj3v3+fn59fX17u5994QUm/7V66nx86+XBfaRx0F/38yzQ7eClqEs
96BplbzQBc5Cl53BlmwwIh0CJ3LaveD4tnDKnGkjbzmrOMoW6yixnu7ip1Xa7uvzeVYhU2b+dchu
XLWuR1qgyik0zzwJwATdbiE4FYDcinltNmsQxYVUOcqaOE/AQDJDhWnlGS6Mlagmiuyxu/BVs6cN
SF3ucksGR/jtCebm451e4JluB/SS6Fm5SsuNrBALI9Fkr9CPowFmcOPlGOi/RL0y793XXaj3+o/b
Jr+xK1cm0SYFDpn5/kaTkilojSjBRS575v5Q33tH+80+mKkxGlqkf9jbI1qndc/WEVZOzf1mszE2
O8ty9BiDNx/2K+fqwoMQU332NdT9J5xQNmeLUvYUPbKKzmyeAOSLvHhjGJU77FJkk3Zr0KY1owJV
VYZHQ4h2wBTgwfnDeBs/qtQSngV3uoOiWfejhZL0Y/C4Mu/zMXVj3mkAJxvFeIKHFebdPJhvh6N9
POamfQwNRn+r9I950u0ManN6sa3vTMz7Y6wb77xeHDcP0j3RNyuOQOvK4Oo5Tz2IYfBK0WZuvMvT
p85TORiHRvb8Azkd7NpNI9t95m3NctD3Y3C/HoDv/Bp3yho8cdHpzwzPUfasdAEVIKSHeRieOJM3
ioP2WHdOleD9b7fCy+1pX8gyYZQgiPruixbREnRpbAB9RxGxLXZYpk9upz31E8g77ofg4D8rkRGf
QgiPrUzt9RUY0GBIPIERCm0G0CG6tAkiYqaPhkD1SqyoZD2VTrFZGdb12XxpYr7KnM1hHkFJufd9
xWMdcQfArRXbkcUYnf78jGraRtysQjHWLFI7FUAEIqQBo3iD2Zm9EWyYu3qfPHEn3ixsOOgmP/gr
4fG7KkHtGRC5AuipQWIYnAuUi8pcNfJB2mCU4Mjv9qGhWZXxEZrgKzdSHeV/u7Bz/VQ51a5ymgPQ
EPY8B5kT6Kx9Ss1oE5uDfi85tR5b8QNYsvVEn7+e4P9KJzJTnTGeAV80+r20TQ/MtjUC2zfCbQWe
/EfGVldGtOgZZwOivFHO6ixilFrxzNIOHp6K41of33eBgJoyINJV0DOCIHRWpL10DAVl+jbrFMVr
TdEQ9v49cyrt2MaMWdMmeQvNaRPsGod7buxaV/eFHe5DvXVaJ8Ei+ice8wBy741/16+fqwshELUa
vF6ArVyge4jVLsrVNFI9qMxZxHqrt4o9ubylB14aGf7z7T2ykBoDNuLMHLVHYC5LpzxWPWKhPx3Q
fFuxkAfSNeu9MCM7dkILd2pdMW/bpZs358B6YZfaKYHfhGItYJiyo+7abXEX6YPegUbgudp2Tnfn
W7cNLsTTb7S1BtEKsJLQvZtTDSHuOB1Uz3diU9i0eyyszW6qlZizZoa6jAoQDUPWFGZwDdwM2+BB
c+JNaSivt0ezAJ6ANgvA4/8/HOrZkULiWan6XvVe8i0acOzkAYjYU3CQ3ckhUMhQcEQiqfnKrRme
fzG9dcA8B910tFKBr5UaoIyrfJFKo+q1brWT3+VdataWaCrO+Jh8Sve3hzk7H20M0gvIXojA/Co0
+w4b+xXXd6HmCZUViToiFIpoAdoD1vQ5lm6zyD7/sUTNZ9AKIcTwYs3TQqs3pBC4VrcRzIQ8ylbP
GfzKlW4OYdcDk6FuAXYhhO3Zjc5OpgatK+2U5ZqXu/Gj/Miba5JnyzP32wBd7YeQIDf6swH5wGyA
DD8FLmuLK86+PGt4aEArSwJLIJ2+ByhFUzq50jzxwL5XO/5n/QUiM4s/8StvykVLuCXM4Bw0qSKJ
dTlhJPNForS95oE+ozrFnwrk02wUM8HuPL0rK263GJzOrVE5jjaRu0jyiYb03AwXQ5NM8RA8cId6
r9yxiVG/QXqSz/S1F/7CwTdfhX4PkjrJYzQw+zwHs9oRvAaP4k/uF1ljP14KUOc2qMNVK0qFi5JO
w4U27PT+HR1hx/qrsNsV8oyFWoOKMxy9P3iNovGIhh1wkQ8Vpiz3PTNp9PS+f9ry96NpSEbjctYu
OqZPt2PFQqIIBgHg4pCLQZMxzSKZsl3OqC0MsjtFr5wQT1JpT3B+hqgKg2de5+0MGADBgGCpQfb9
xyoLyuLcnn0BNbfQHg4gZoUvqE00dD3oihXawkfjyNvnO94Eucdr+hQ7a+KK17EEOIi5eAZMCZib
ROqhNqp1xoEMyvcUdrJ9flvV3G76Ytrevj3BS3aglo65BVPiLJFwuQVruWoaUjaMx2rlDvfQz2oK
lA0o3zqr5Ad25YIw/7aLCCkiucAhi4EXAtio6OaxUUgg81EmvJcyCMJJX+dmAXUGixeIsHLf/D/S
vqtHbqTJ9hcRoDevmSTLsUwbttELIakleu/56/ewv707VVm8RcwuBI00ENDBdJGRESfOke/WDWl4
UNahHAX1rBlBezsyMQA8Zpwk5ZWbTkK554uDHu0Kg2joRPO4d8/7CqFkEh15wEz8l2m4KDlRRBdR
GtWkzfDF+z/brea9FAmdXAEVbPz5p/qZ51tDf+kryqPnyT+MAxTHPNvzzbY2GzQvqJBOAv9fStr3
OCFNZ6klAvMUNTB3iA+Sv4LQubsSMEpcoYgrZ2HDuztHhjxLms0vyizQPausRwidakgjRiBOsJIw
KreBWPhW2Y7eys5ZsqzLM/M/NGhAdjzvrKvbTlYGsANylfqqDhz6ugfwy/uSWOzqAZMcKka60eo4
e1KMca3Qv7S0c4cSErMIlVBsYe6NnqtKHwoKKuA3wEkIhPOgsRHvlcyVBFIc08Bu8z2I0tXoOPn7
SD9nRkxL4cj3lBe2AUcnkCX/MsbDNNl1RXz1IrRAYxY/RH8b65YEquba5vK35G9YHtPGQw/npk0+
/ZR2Cmljqh/Ej2yvyE+8PtlhRLzernRHwt8eH877OP57B4PVTEHqD82FzEBVGZylzYR0HKRsL3g/
VcAeg0uyLQt/W9TNaFZdIppxJXW7UqmfmkQFV9dYvvhq2pqi4OlUMTyzT7O/6TxC6MXktJFSLSSi
lEqkBB8e6TJt2D3+7nsAyIy1M4BMQzyLIbDxpBSIvTr5euJKtZ7sQPGXnkRO3QUJ9A1CANi7AYp5
kjfYRoGzhpC4sJU0+rfi1nBXmqJAphiPwTmTzDq3LgdQPqom77WIIOXQCPlThCMrVz0BhQkpsZKx
2lwC7S0UVrzPffIFpnW83EE1DlEMno0FZU+VSr7ifTfNN15PpW0v2B2/6RszdPtmDzim4v2RV7us
5g1x62BhFmOGbA7ewQoryaLGucTHdea7UWvoFs+hXNR7vGeNeRds6lCAKG9X19sp8OS9GHCdjb4S
0kZTYeoQbreMvmzWwsm7t4UMRhXRUKDtCn0QRP2Mn+ga8K5Hte9WsYxMW1RTlY8VOotl25WUj3YL
SKEZN6W+MXx+giZandlNGEU7fRTXEAr3SQJ8DcjmUVaHcA1cB3Pf+REfFqDY8F3hRQ9oGh/HvzyI
uSaKhtII7yzZ7HsrCy3JOwuyVfs2oDm5XBI+PSf5b9ER0f9dbFPobSUkQnXsa+w2SrTPFUsTDopk
Gsab5voy1bi1eZzDU2Zp52QlenNwT4PYer7vrvxtqkCcIU977Kg3TyWBj/eu5KRPrXYqZYPUzUfe
/xkP0bRJ1WnFD31naO9s4/WJChX+CyaRW9uj1IvQNih8V9RPcB6e6T+PHKBxJCj2rU7FbhvLl0ax
ec8Uzepn8sQ/92+yNQ6mEh0EqlmySKSL8prqZu+ZHWcZ4N9fczr3Fz6W9uoj2QupLRUtKHPfBV2i
cebqzSBZkrb3jwrqhs1ZsOQDdOU/JH+rPXHw+pUpUF5ZWabvwhAzVWBGwCmcQawzfuN2qiR0hvat
ovtu3cdW/jSWb1lpDf7Gy6nq/Wk4pys2ZfuZTRGRZCcYf1e8qQobDbigQSFCtkGOobOgjwhlbcIX
VtKZMreZRrQmnJLEirwLhDLkyuLibWsQIbGUJ+kLFVLvxXhuol0FKokGyV3uj6w+BaAgaIVju5+a
T80gA2Rew134Eo+QY8n2jbKG4fymPX80eCaPIHNpJ6cQanLVY63aaHYk9fAc+kejo/E+jN7LkmTb
NH5HSxMubTTnf2aXKN/GijkFjt/YqvIuDub4pfo7n3uWgQzP99potvDYRn1WvYRI1TO8DckGF23o
49w9QsP+oqk2+Oy1H5680zo3iXdldgbKMJg1yB1Vs+XpmBWHBLjSkHTcztdpgcJx/pZVZqFZ5XCo
NqH2VHygSeXxTbhwg6PQpAKgjxANuRWFSYiPWt34PKf6bhPbakmBjS/9HZjwOxNgrYSI4UZv6HjM
G7SrWWh/q2mGfq69qlN1PMproh5L19LN58xB3ZUTSTKIGfW157vjMZXR9mvXsdmjiB7wJA/empHK
siXzsamLa3QaC6fzxjLjvtpEHKZU5nyXy0iaJuA5KqhRa0RRbTArVVlK0HG+Mvv3T37Exoj+4exn
DmHQU90OF+3dklxVfuA2/InDzRNNwzHwdVIXwFNkM02iFdcjAXPSXkDQ3Ok4jsG4M/RVWru7dxa+
RPpPI9KcX2NbrtOoEEu5lQI315UeJH2hcVJacdiUnSbQfqwzp9YS/TUX+ovf8M0hM/zBzNMRpGCB
IH7kamvQkU9iUyyF/KvgvDWo9/3THl8IYVKoDIggwQP93u1coR9JC9M6CN3Wk7ZVGJmGVlFA2Wtt
U9R20HZWze2yqIOS3HPEvSWVY1R2rAGu/OvxmbkvUqLYDeYthIVYOF1TGUeuFrI0qmkeu+omBqRJ
eNfs8QhnFctU9Haisq2I+BmfQRXkPrZ8DxCaLUPNV8INCwijwsQqHbAYYm0EiauWp8ywKx+cPNs8
vmieK6m/I+2Y1sRDuwV/alSr1msz8/iPQnwdwBgQZLOURg6g6UfPA1mdeFQvwj1MQQuwoZLyFejg
iglWHoB36SXmk+ew4epEC3Iic4i7YldUU8kd4IbsqK9roHgSSIhUUUblIQ9W7tqF3YwiHCIR6Gsg
ictmJ7gMGN+QrxK3AiTCqdfIbeatxlwjNz+euUZCsa+AU8ePF8aTNr71X5q0L06dTtcS+981oVtL
yEKgXwdgJOS+kWO6nT2tSr1cCuLEHZNp70dHedwLlXb0Wqd0y0m2+vyzGLcdRWxhcrL3+ni/3SdA
kd4BwgVcLhAdFKDMfms+FTm59QIvcCthpsGKehKP6Pi0u+SYVRFJqw2/1rtyv19uTTKHKxnBFSV0
RuDOYiKx2JJEEtCA9TlNyh8OSabHI5wHwMwvkrsaal4gCwKlHnOghjQfwFSpha4U9IkZtFNN+Jyn
XK/F9LGl+6I+5hKykED2GRK8BhvZ52XtD4IWRW6eHUb1ye8m0P6g10z8g4yO8hN8pUlmlbYQkd5R
9bPR2NMR/DykrUkmHuK1Cu49wAXfA95IpNDBPj0LF96urdYUUSRySeQ23LGf6SVEmnLPypNncxMp
sl161lGSHEl9kVxDvVTD1i+Q5oOsXLYyNfd1pflTZKQPABedCdKZ81TwQ1rl4MpyK/mrKF676qnm
LlIKSajA8kOiemjqj1xlMCXUiuW9B7k+hJdiK0KZ0nq8TEvbb3YYwF+i9oPL5nZW4rwcegFKHG4r
SQiHjDbbVFLUAJebT9tIKxMTQcLa+2XJKMiZwOmDtcDNwhhV4joQ0iCM3STQ9a3c1fyubz+FpjsA
hTThiRcZKy+mhQzIN38CVh4C4zNXxO04x9KDOMeIWZ3k3/K4GzUBmgx4b8g1SV8GBON1aAmtpa/B
gpcOnALeHrTg83N2jAmzxL4tIjzCI1dTu+kogOEkTtHr0lTTiu+a7xX2ZGsgoBKQYAGJH9tsI7U9
P2p6ECPBAfkjKYTzWrlklpyzeG1iXtarq82Db0aXfxS7QS0QQY9JOyFu/5IAXXjjs89RItCUqmMn
GsiwUppa2jHXpplgSPUlA+FQGbt6oWigZhk4GiUCIEmFhueuluugnUrTzb8/Gxpe+OhdUoF4ZCOw
KQiEiTfq2G3GCA2zr55UmoHk02gocB7TtS16f8vO4kgyAh4FOCHc5Mz05l0cTDnGiHZVwc57XYSK
+lDuJ2F6huj5rOSgxaaPWHUrtAWQYRFadeWgDc2Gq0CFoE+ZFQNjb7e1+qVFowRqKy48pJO42tI+
O6i7zYZyExLdaO8Cg8/tpzYgxijSScBypIdWQdoVrXpEl0419OCmPVpT+XoTr/H1LO4/TBF41aFg
hswH48H5XBkleVRi10hrE1Te0D1/4SaaZq/IdUuV3eKFPuiHmjfR88v7a1HQfFTZQaOHbq6NGiDV
YNlmGt4Ti0ksEpfPu/DI5TpaqPUkuURy4MagsT9nExTcFN1L6Vj0n/96LyJ/gbobEJpQl/+O0a/O
niL5cTEUTeKCmgjdtgdJMfvSkjNQsvx4bOm+dRxb8NoU4yrBrAoBKKlOXPGInsvdh5bYjWe9tx8h
BYGAldhowtwXMdUg9ZeeI+h3bf2zulqNvo9pgfjV4cwgRTkLWjNHHnK80hSHSeoiPV2buSiAcSyG
xPS/vwBvzDAOutTzJI36OHXTKUKX8h5cU4F4AHvMsJbrXHhH3YyIDW7F0g/4Vocp6UXcTDnR3vVP
iCfrUIGhjYUUWGgPPUHt62VlRcX7nQusMkCAiMRmJWUm3gCPf9RVYZG6gJtZSLj/HN36GNl/onNN
7MjUAS7pzfqiHiD+Oh5wf6wFXwuX080HzB94vXtHNQRMMUvdis8MMqpGYvnxmNmPx7mQTcEEX42T
iSt8OQdyv8hTtzBV79L2JqjjRKj1ggvT5sRt/SpWezXbrlhduJturDLOUNXrCoonGJx2/qp+pwS1
qdiUPwaKTPCuotKeWuOvp8dGF+4K2AQVNqjp8OD7TrRcTSjviz44DJrU5WK8KEGN+guXBpQs2i6m
YRdym7YXBypn+RqgdCH1PD/HgakBsAw5VVb3HRUcH4WiNnETsPOdo2YoBFzFvtxSv+AEgLGUctJf
5tzbm8/HY0OGJK8Up8jzJqfhGKdvgR91XzFn1N0X3nv1iFR013Kg5DD0KkD7SAkm2UqQi8rkI1Wb
jr4ygUckrOpCRTGiN35zkA5W7CHO5RwpRUOxhGQIfklD6IdmO0RVfISQ95DRPFNxI8hKk/Xm4+lf
PMozCRhuaVyAKCrdbmgx7xSlLMrERSah4TpTr4nggx7Be9IM2jsKCtY6jUOwQfUU/b3obH38AeLC
ZQSVtn8+gDnSssxnEUSx8FCOtq3CA0LahpCmjvc11NglGoNx9jfYKQdbB7wUpRE7qIly4FowLDd/
K+4jeMMsJ81z42PGQ2KkL6V6RLXlf/GZgDqDHhXM88jgME68R+PrWERTAvawP+FPfhs5XCCDlLey
w9bselutSKcTPJJo6be0Uj4475QCid1Ro0rogOA83nmehTJlLNIq3nXDrgpx45NSI/yajsI9tRdu
Phnlc2B8gdbEy+x2VVskyLlpEBI3H7elemjLmMSBjfyghF7mSPrT9qHVILffRQLp4o8RDPTePoQC
S4z2HxQwy50uvRkjVXt0s72P0fMIeENqViVH+rWi+5IHwBsKD3m85+en2+23ckEV9mNkJC6q+p3p
t2phlunoEQNTbqGcqpIkSfNtVXFr7FgLT5oZKQjepLkhBwo3t5ahreSVsSpjllTe39aDVANoME4n
JS2Llct5KQZA4RHSI4i+wVnGhMSFVvpKNYVw6JIgg8+6Ha3IyN9Q5tnzcblWLlm8PxDUQsUbGH38
Yg4Vh/gybMHj4vIp2pwEw45a0oAWq3lVRxv1gPA9nswxWLu2ZmfBBJbStVnmdvT0IPSisk3dUiVq
edGUY8sfdBsHlIsPxbAZq5WHzT2KCxsd5L3ILKPoCgAZs4SDUtZCAMk+d+yQgwCyCGpZv0SA1WvS
iu8ohuiXANFQZHGj2dVUs3ncpAD1G+Cynv4K496TVz5pyZ8BLwOaWw3QGVSobzcVXwpc2HIcYqPA
6PbgoQV0pFFeRK5WjhChDg5CXvqU59KQtkDsrjwvl9IDElyUgYcXSuPgyro1H2teAE7zOHMhSkTU
6EMbUd2Tt5y2l6RNNjSbxH+q9NoK16TeFqNtGBXlWQcCuUfGQ8pCChRRB8u9QobyqeYz04AwiBdZ
cZfSis9prb53jYNefuKntqLWcI14CxYW2uwnAYW8ACKd4BU7DeGbnpi8R8HC99iNLxxD6LQiBEdq
EDkr9hhyY6NEQipkLpSqKSft/LoDJ8bRWMPXLNSHgGDCi9uY05MqQCK3y1CWraoXsZS5iVO9cLuU
1BTiWeT5WXj+XRFxjctxKSd4Y4/Zdf2UdU0VwF5OjoEt/52bNp7/TKdL7KjkvYCeuVtDLXH19l44
8Td2mYsmy4RanyIxc7vfeAfE8iELfmbaRskLUGZAxanSiaccwdHFDy81d/DwOYWZxNaA1qH2kBdW
nqwgSRfO380XzVvgKqDkJln18OzMXBTJ5y6Bwuz4FLt+IELwpx5WyUIW7QGqxoOfEk2dLLvQOCah
VhewNw5on9wi2Up2+SZ4GbDmQNZTntDiOHfJWF1J6bYn5ld68Gry9nhnfyMlGN87xyb/8x3M8Us7
tBwHBnbAATQkxCASCsIEdK7Yd3/az01tOhkgrQXZuy/9r6entfTrUir4xj5zjddZJ5VCOc87AZwV
HISVg1dLHm2Gfe5h+AEehaH55P96PO6lSse1XZZ5KBxbsEyEGHdLR4WgyR6PbJp4kLfYmNLusbGF
B9KNLfZalfsw0QOMUdcOHVhgo+bijW+D/2cVGLOUIroxxVylqR7L+ShhWNI5RXsNMjHoDO4OdY+n
LankU/SjB0Tx6K1ltJc91z/7iC2sKL6PoCLAiR6FbV6SNqf8kX/jp338B8icKTY50K7kVvkiqiv5
mkXnfGWZ8WHYPn2fTJhdXnpSBUDpInuA8NxqcLzos+ZUNkheAZxg2TSqXuVk1QemU+EOM+ZRsVMB
zQ5gwN9x0B3W5tpObFc/xXdeaSmv20Z0Qn4yRZHQqNbYy+ctc39s//kYxl1lrZAEg4B1jopjF1gD
3jUcheoC2uAT4HYOqcmt5cWWd/E/Jud/v/KQ86MX5DKYZ0lxhMhuwIsqfwBXLKxSibCHExUhsP1f
6UMxS1oNQ2+MUjM4YnUCpEaleFR2Jz494hHHdRa30ifDOqE7e8x11HuC2vcKBKJyq0NTfXTOXeQu
TI80RED3YUC+UjM4GtvHboG5Av7bKjCh4O9BMoE9MpUAAF3dVIMzlofQq0AUjFxY+VmVRPK+9MSW
22AljmGWcLaoofsIbPMzAhQh9+0STmUVJ23WQ3fLLI8F+blf63mcF+ZqW94ZYG6TWlI7jguHweml
Y64EpPL+/ZzdjIC5LiQknXm5xQjUeLD6OKJtQcA+ECsSSUQN90XhF+bjZWKee+yYvjfr1b4fQEMS
txxMCiW0+JQjHgYQ41hZGdZx31lh7ojRTzyjkKEaBhSgLX1IdvPLUfbjR2N5yEbm74/HxF77/20O
Dw6IdCKhz6paNqA+TuUeO76nwQXSXjvIWhKZKJvaVjayGSJLWm9AruicpgESbRx6UVM0F389/oyl
g47l/H+fYbDPjghNX3oBMXMnjnbd6JNJUmmJdoWuVUkcmbzfEm2iEq+uhD3zPrzfp//YZWc74avY
7zD8ZFe89pb32TrFM7+yV9k7kZlkg2cuYxCsRFNqQE1Pr0GRbwotEftwVnD/UbYfUphbPBCWufFL
jhUyIg2Eglcfr6UQlrfvP0NlnhQemHpBeI6hvl7oGongyjZC2ujWoXh5VoHlGj/cF2XCQbsYZCym
GhwbDDXiaI04ftJML30uAws0R1Nm19BSKUkCpDKUvdtNV9p55+3kuKDTtEH3QmOcamhuPN5ny34P
WTQUkGZxKua2BD69GxsDR7jlNzVgbGi7NlBbtDzB+r8ZYhxspUZ6BaI0nGIbele7fbtdE3b6/2yq
f8bCuFhugGZJHODINGBsiHBqBVsjghn87EBp+GRC85s+HtPyIUWuBMU3aOMBP3K7yLrgt7IX8YMT
CoAoQn2haiqSdH9aADY0tFN7p6ix23ANssDEdf85PVdmGVc/gRJDSQPM5cC/GH5Okndf9gjnr53S
xQPyP3buUh+Boep8JcOOZPzUk01y4brN6KKdcN7BwWfn/6jNopPI1Ij4M6RrXcELYQBymDwCACSj
APxiUi9iofgR+mTgJUIePTuc1Rd/ocFhTyCkF8PO5gaX83Yrazqf+jsHeGWUcYBJ2zcAQMEotJqf
dA4owQA9WvkeWAZFOfgg2xPfZC3Z8TivQYZXUb4Sc7HwqP8sL9w7klca+h/YEroATapenAS4fiXN
NlLz2kqx1Xj1D6G0Zb6zWm3clX2J1KoZgLougxROLLx0aJYSg3wX+1BD+qEZxzbx9qm/cj2w6bC7
j5v3zNWd31dQlAPPHfyaqtiKl5qNcfHajTSYXnXsMSXPwrgrIHj/eFnmk3S3KjMXHJwyIjX2UZql
eepN/WzW8+nkbxqJJql/rDjj5zQolq5z/zLv95+BXllk9oE0BmI1tbCovHDbV+8i7Ie9eClNYxeu
hBzLjuvKFHsbpmESlANM1akl2K+eqZrK5mRB9HWTnJw1JoZlr3Vljrn3sjLMIsCeB4cTzHGiUPRU
He4vl5rFU0bX0jksWPluHpmLMNCNOES7/eAUmbKbpnbrl0DYikRxVJBbBMdaFvBPbxLSmRkyAD7E
EFHMmXAdVdL/Jl6d+x9BmmVAeZtZUhUKYnnhi/iUdiN2R0V8LaSVbXO/T1V00kGUR8drGI1sjGvO
62KQ/FwYnQ9AIyx4xLXA4t4nwgAq9ciB4i+ot96ev2mspXAsYEDzs1euojVI6JDPCGWrLHMoR3+K
RbcSiy6OadY6gw9GcxjbJ+OBibGZUMdxpI8e+K2IQrbg0s7wjsdn/Lu/7PaQY0hXhpj1EfkGknkj
DOF0i7T5hRSjtB3fJFMg4V6zBivc1fafyoIEWolGBNO49L9e1jSylkeLzjwU+nCZfFeCrhwcGgLU
QakwwaJKfVpR+cCZa6CH+wscA4Uy5NwLjJ/H8jYYXllnaqKOTqpTD4ofemkJkVmvEg4vjuXKDnP2
YkjjTZWsjE70yqskqzZcSqr3in9qxXwlFmKr/zjnt2NiLgZOSMKi4bXRGeyY6FZjg9tnA7HcvU7H
E5lAMWXMv2hlgR2FxpsC/m2fkX1FZ3YbbzUCvw9ebr+HiWzL2MhjIdXxPXgqJZHtqTUU+lZGvWwE
FJMIGECywGJHy6FLJL+HEVW2G5R5xwmr2Ky4rQWHPQ/lHytM7GwA+leoHKzI0XumPfebDMLCiIES
6UfvW4aWUmlQVkZ2/zBA9yDEnkH5h6OAc3DrZ+RAH6HFA5tabEfG7z7aaM2pMKiBZuTHx35hk6K8
NpMoz9OICs+tpVFIZamoy8HxYlK9eqBmPHjnam9cHptZWCpQrKkzLTTe9dCKvzXTCPpoxHU8OUXE
Y87ac2E4U1haj60sxEdIWgH7Md8xMMJeAG3RNEM/RZOj5ef8uXIKjCottlJLAAMcQBgPgvME/7di
9n65ZmYBEFBgEwrqXTlcQ8CoxRlGpx85cs52jc1buTXhEcRZf1pbCugI2o+1pNb90t1anf/9ylei
82fqCwVWa1mhYn7IgKkZqCK9+lFEm3C7Msg5MLm9H27NMTtFnttClAbmptj2gqNcgX+meu36vfcc
J5tW4yxZsriZZTmAnGH36/9mnt1BfqxCP7FJJ6f5rbs9EEc5qsA2NIOqjW+DUCJEAL5WPVhZV5Zc
tSnR+5Fn2eRkYUFl/qNU38cPHrmgvv/7eHjLliDvio5rYEd0xl/KdZvgtuCwTdqXiHN570dQ/ZW8
P/kaA85CQg/LOGuSA1+Azfot6nu1a3Sja8NiDCYnajWzjEIrLkOCC5dDIrHu7DKnhZeg9dgZBe6p
+NE19QqnsXB//85fAFkqUZkxyiwifkoA1h2bZHKCXW41gZkHW2DVKst7CZ6NvUdfwGv8FPyJ3x9P
8X3sNpude14A+QffAjPFYso3vOFj/45Ac6jAU2yECXoIpGkSWmp78fmxuYV749bevORXEy2mbZNW
OnzRyB+56aX+mVPkT9HEHOqkmHbIl6xcGssTiwkFOz1wQHe8raCISHOtyMFhaYOwwDpWZ4AO5187
mXjkK0Lx1l+5HRd90JVJxinorTTUfl9MDk+FA4jQ9spOI2uZCBYWg72CqfzHCsvGWml+3AUTrLRW
dhbp60QCOm3Pz7868umjOx3vdJpswNhnSnQl/F7crFemmZtYQy9pE/NwAc1U0lBGDXqqQApyRvfr
yn65vyJvByky+8VQG0HJYUkGYafom2o6mcpkx/xrnnyAVqkIFFB/b0Tep0Uh7PBSoGO9a9oVRztH
pXdu/mrA8zVwtW2rOtPrwcAmMrzP0PgVDyvnYtHTXf382f7Vz9cndDEFQTmvZVo8695bIp3F0ozl
tbfvQiYHnSmAqOM3WIzx7ry1lFWKVycVds1gg9LlbdoOpNg228TU7HNGpL1A4Qhs8NOgOeZ91frS
dXltnZnH3m/rjotgXd0rNqoHNKWQVDhWW80K6UDxAdSjlSkfI3CKygek2MlKKotF0XwfG0DJ5jgS
j1bVYDwQ6MeE3K8x1Y1dW9wZmFPLtxWztoqdOCI3CzhkoxGknMXEhh5oTleTHUvuAXx1aKuDyA1K
08wkoPw11l3QTU7+1rQ0fq5es4v4U+vM7NS/iwd0+0J6DNqkh/681qetLi7AlW1mo2lKomcy305O
aZVkBAa42lWXYef9BdPnE9Iusgkc0canPz8L+qbgFdTSL5B9Wu7m5Lo6CalBnxPy06efm9ea7EB1
RDjgnqyfjk8HyzlVJ9FWaLN5cfuD+rwWUy75neuZm73F1TFpp0QT8xQzB1Z1pzmkDsQ4VhzOvP/Z
kw64KPDq4LPEA5KJH4s6S8aknuC7/eSo5EEKyqNa33I8nwB5OHHHtEfPp5TVHc1VEGxoeblLqzZC
eciX7Mcfs+R10BuHFwjQZeguYS7nhu+EsQzFyQnL31pwzpIV73rvdTBIsK4CJAHUKs/GHAkAfp4c
KLrTyBQgstbJQBz+eAgL1XoA/0UQNGK7I/vEBhihWMuJ1keeo7vlGw/2O0AEaWIPlLfF3WiqBCx8
idW/Pza74OZgFtx/wLsLwszZfrtTlADUf7VYeY5dBNb0npZk1/2SXxFSQSR3U5BxJ78D7g/KGVCp
cJdh5WW3cDnDvorICgccboalz+ZSX+pbkH85ByOh6l58407xj+xrIOLO+GEcezN/LS8NiGDrrUKl
C39aa9u9dzJgIgAVv6zzQF1LLGQNCCbPK0TVc/wUhBzQQBgvCndBggwJzV5ceWJ+pylvT82tNebU
CE0hGLmieahQ54Q7hz85MtPoiJveUuzwGWyPdrxRzYEgLUhen1XTJ5fTO1CLJ4Gml343WLwp2t2G
ByhgsiBEYz7eD/cnCVrPSJ2hxxuIXQA2b7eDEUyxlse+5wRZSWQ0LK+JrbA9FrhWbi0wGw7EhInX
DJzhyBvOVj7qTe4WVu1274ZbnfKXbCNcgrXs5EI0fWuUucy9FE2uIEz3nPq5OUzgZZ6sjMYko2uw
igVPgXQIKNlAgAW5UPbS1PsiSAcd7x/IykO16pRaUvwkCzE8/eOFWjq4Bg/9ThjDOonf4fyVi/fy
pm+gBs45KViJjsGl20mH5CU/FjyRd/zO2wan0VFc+eCfvRPnrDFnsgNFRXFuLEcLrQHaHTQQ324U
IVW7oSwkzuGQovPDr6zoSAKNzkqqaV6uDHbJGIIAZOkwVqSyGWMeP4pqPkX+sal32QW3yzb1J6Jn
aNydVqgUWHcwj+vaFLNTmrGq0Awa+0fJ83ZQtUOPfsnZZY1EnQ9NuwhZAt5fe6Kwj0vWKBPoDKNf
gJoH46tez3pkhkd1F8PbYov+erxr7oK6/1iSZ3ePGiUQurfLhlSklEFqCfsBYqaOSAs7MSOzOiCl
myBogb6qVZHcTs/GZU0E9O4QsrbnVb7asWrdylGLbgDHgP5Q67+q06bvt/4x3A3FX38Cp2T49Xi4
i/OK8B2oc9Rz0Hx9a3HMRU+rOcyr0GxExSwHnvAfUe4TzXsed1r4b0Pm7xHCaaLiDR+Ka+XWXh73
YjLF2DxTmLwkQ26WXUaE2kdabSe5Qfoihq7vzd3MZX6OkqdEK2gNxvaZRAv9R8UfcQrJ4ym4iyuY
b2JJZBJhqCDPgTkwAoIE49nbt8fYHXt4idjJHTREnNrdLHRLVgGIS2cJ3BMo1yFAmnOqt9MRNH3W
BnEBajjAKY/R7+Ld+yzO7UajPqRXJsmuA8I5kjva3G5Ng4WlBMPtBctXxpm1F/qyHfUCxksoAaTW
cGjO6U+V5jQ+ho4SUATn46Gz+JcTd+nQybXW+M+G4LAvi0ACzDQDBuJjJgTPZbjHFlLORz/bpO25
Dp4G7yIKa21ba2aYAy1l/SiULczUf7v9RFe8IRsOfA8C1Ldoz5+btb9fSVdHlleEMEOABMerd59e
WO38Nl5J6H2nX65DotmGpIDJFCUEsHex7VkBdE7wzu6CI6goN4Wt7ycz3ddHZXvkLPWrPuboaNwb
5nQsnsABe/aQpdluUW5AkSo5Gqjp//sDc/M9zA2QZDr6VcDjeqyrt07/gTogyUGRB86yT710x9rE
5qkgG1x91U7ckg5cq6mrILfz+DsWDs/NZzB3gm6EGheKmJYEtLsGoO2G9CRzYNXfS/EmUlas3dVv
sQoKCixQ65lVovDsvz2rVRqgKy8fwmOQQyQqpsJ7k5FxJODwhXrAlAI0XFjyebCQcPg7HngzKEmO
1g26fTzsuyLMfz4E6V1QcCL98h33XG25XktGKVD78GgML6JCMunU+5DPDQcSbOMzkp9HZe0J8N2N
xWxBBSEUmMBnHDxyPreDFwZ0kA3GGIJ4zNHsckATv11p+0i2w6ch20qGLZfoPYeIyJdvpyTQHbyH
cn1lDe6S6/PQrz9jPo1XQ+egxdb76hQeJf9nL9S0AF7Uq8/pxQPZ2XBoi1exMAvohKEtm1PeH0/8
wl2Jzs8ZQw3WcNTYGH85VAG4KHwtOsbqu/5fhF3Xkp04tP0iqkQWr4QTOid3eqHsto0ABQRCQnz9
Xec+3fHcGldNTepyHw4Iae+1V4BdbQvz2LAtx0+FxLUe+Xxy+quLzr/qOvASsLVAkhsBof2XXAjJ
Rnoaud5uRakAkMCztlrKrIoa+5BV+zv+9+ePhw9fw0G42su3uRxrZMkAP5nAY9hRrfz630Sivdor
EIpPa1nUDo1RVRMU99ddPQEogxEVMnn++179CbaiVaZo1TH3BDCVwST7nw9qn4pxXUGBvbXTSx90
JfKdU/aXF+FfW+/lM1DhXxT5cHH6U0HIGbNdq+x2u+ZT6WDeOEK2+t9fI/xTpphfvgiwPVJAMhrj
e/zx0FcTOF4w5m999Xl7betT9T7X+xfsJE5APaPqx1a+9eWnwB18T5ry/iBrOPKD11vdv9zDF7Us
z58v5y+kqNRvlwCa58fHuKyvbmz18VuUV+6QlFn5AGgIDSyvThdSzV14xL/O9W9bff+9NiNi/3jl
qt/ZfQJJVoz//GkPKf5sNR+eablVtBzPvLwDyJbeA6I/3sTHN1d/yPLbDS+btfrve/Kv1+CPO/JH
CUdnAiaq73BHjvvykgY1+dokliaBR8m5kH/BA+LLDf7HzvPPj/tzLhlY5dYkx8dd337ekqoey1dV
nm9/fp6PT7f17f15bvDXTXN19f1482s+vp/q//6+/5s7/F9X8EdvJfptEC7EFWSfpp5vsur8eX/4
dTg8NHWDPb98bmx5zMpj2Zyau5vq9XTTlOVDeVUev9e0+tuS/P92hP+zIP9MLM18knT5jqsZS928
59VfrVn/8nz/9Hq3LOuHwuEDDMItwFfAIfd7/RV8ZWsDFabEoj/vzXKd3PP+EQpRUst3xJn/9z3/
d03+x1P/Y6NfKIVHuMZFqOmBgJwLrnN0EdCVqNGRo8x+Bu21gn8DRKIduD8YHY8S2uC/FXd/u9l/
lKjStm0nE1zG4VXipb59v1clqa7H8hZuLtVLiZevwhp4PxyeDM7/m2PzcHW8eX6Lq+r62yPewJ9/
e/z/PolhqQ4rd4wbACxDNx79c2dtrS381MOYUUTgx5yX5duiZK0/e/kGV3W1DLUgNzAEkf7WtRVZ
wLZfIOYvIUQohr9Fkf8Zj3rZHhFiefFTB/MQ5rZ/vBt5kA8uDXZ++x4g1a025+5a1sEdv99qScsU
4W8IPKjD43yiZ9wgc4SjbYvNsobvda0Pv4db803+jfb//9yjCF0F6jR47oJk/L+Q6v8tE3Qgl1Cy
5baXCiRmKOhvcRiNdTu15FhErWmitNPH0G+mgSOd+UpkVJzhSSzuxpzzmnvJDpJGfSMLL45uUcEt
ybOu2XvyN7XIv09KXGsCh/wLvAq06o+VvkXJnqtoWG4n9bHGCFYWz8P2N8H3vzfRy4fgSV2MbDO0
Kv9cNDovmLYFPiS7oLYvENrvMKWhZfY3rzCYB1x+1z+3S8wXsCayGMTXy/r452dtKlI6noPtBVUN
PE84KHo7okmQrp6sXfi9S+zwtbONkwqxPpCkBoH55T2iZY+QJrXIW/VC3swOfql1j/CZz1nq8M77
oP+t+JhdsmddgdY4hvaRTyjHXaHa+x1Q3+ss3QSPLpfClsTOFixKOwe2O8UYqhxdEHXbMVx3+cJg
mJZWQ8Y2RE+0HESbFNGKR79jLZXtpoLwzFPL37R1FC7Y8bxBkO0S81NvA32dlWbxeYL17FrBuhEG
xVHO91eil2WBOZgWyk836bTAnKiEoR0ZfrM4bzto/GiLQCtQTBe3H1SSSnXu10L4Qz9SF0HyvK7D
D78GKYq5OJ5NPaR2RyXRe5jtZJ3Z/Vz6Me5hHTONCYx3Mpbpmi/9kN4liipxXgoJQVw49XDJa+MV
RlBZyve28vsA9uVol5g09pIZVsV6pOIY7dnan3ApoN8EnTI/TYfVA5ZyoniF6S4s2zkBJY7m+MVw
f8nMm6Lthpc6NX12nbgAfuYClhpnqJy3J83HGTp9lU43jGfG1nYKl8dNkO5tH4T5MSciIpWCqe5t
NIyFAYsJlkk6jwp9HAhRQcl9YlwdepvWqRrh6dRNywAD/YmOsB9c3fxrg9lXWKe5mnmNfCiNAyr2
w3DwfTy26P1Iep6MiH5pBI4ER5nIAPNnGcDDRNFtP8j88ri3eM3TknJhGKzPAtMdEQIhXtqcQI8U
9WkHa6aBzUFtINbfgdiOLqlMIYloLpKOW75cnLndPE73UjL+nBqueNlBV94fxDy1ptw9nx9V24fD
9Y4oQnyniZlj76Y2rFRAIn/KdWGu3Ub8JQE+7H6NmeqDc6zgNnnuZxMtBwXlyVB6RdKfg5pzBIc4
xYsmCmIel/MG2fMcwy+jYjZtt9OKuOS1nPVCwrpIRvalBF2/ithCkDQEi4E2O90gp1GSmtdgCS08
A7Mdz6vrzIpQ8yyaYX9AdysaPsEgt84SWwCpTsb52zhGOUFKSwEP/EAsfVzPRdYh4MsCIYRnVugr
7y08QgZG2O8UMklYlsw+PU4DC8MqDnKFjyQgQtEeT+OgQige6rWnYMrHe7j6K4e05+A2hzaW3i4B
dGtNKHsFBCPdk6jCJMZ+39xcvGwtyR4dbuPjSkxx5BJc5gpm4NtPC2NE5Kb1gMirkOyYxfXKxK97
0g/fRAA78S7NWFtGWwEsa7Udvr9qscTKfFuzNyJcjieK2MNf0EZI9EgzDB27ocerb3D6jWVsoCUC
e98syF9q4eoF15Kp4GW+cAXN0ObG13AdzVgBq55/bHLbzmEgfA/zkpRdy5wVupmo7YrqolU7baqA
yxPuonK4Aj9igRARlSud8vdAx3I+hcPKLXDYod3rvRWsIXq+nPAqDW79EAJ8gKWq/jZNqVhvLI04
7tbYB5c0nUj85MZpWMasKy603zNOK5OKsIenRx8hnlYR2DkZJMK9gNmhMRBpIR6A0WaKXg2K9vRn
OrcOhhSOFfjSWSZARmzn8FsO+aKvAUFkP+bcoO7bF4XQEkb68UX2Yvs+OT0yqHOHHOkk7PJQedFj
JpkPE0ytHExHLosMG0IRmfkqaKFCKUeZYcMyEU9ls+c7iU8DdJo/VgQ45RB+tSRt4lB3/Q0IsAsM
kHyL2Q36QVc6Eo8hsgI8HoR1hcuaMBx8isihwqFPTnYzVQSGiu9ZaFQCW/RV2bKYPSkauXURnAf7
hT6ug0SNOYzdepYZG16Z0HlwzFcp3goZB/OZFos67mRbpyNs2lRY4pkE44ErUdBbxop+eETCSxfV
wSLgZI1BjLve1m644EOQcpUzz/jtsmuVHfctMM/FNAZ3gIRH/uzg9ANzMLKqEEzB5BJCFHeQ2WHX
f8dA2vkyDnfzY1nzwjSACPrvG2ipz14NS1xGlqaPcEc1uqIyn192wzEViactTSuoimPol3JB7JGi
aNwbXqxAlPtuW8U5SdoFvju0m+Qx6Hlmy6HT6mUeMXg/hdkaZMcl9e39FuKkqbLR4ksHich/bIvU
4/2eamsqwaExeCbpjGlFErd6ut2Wid5OGWKOsBPlitWx4tFYOarNWkcu7fw1ouMY4oNJiEigxcdS
NrIzBYbpLa6+CrE+pyoDgwm3cRg43Aw3RCyj0kC8FnJr0/1aMI00gmROKCzKI9NNVRgBRa5YPC8f
IELnT6p37AM9mxtwQIewBE6LfptvFtfq9TSKYHscQdIcDronqIF4WihMdXYfNISsiMeA55aDDTqj
Ed7xkabnqDMTopOigRSvkIrsQUk75NDUqZxXW9LA7J9dSnATWtxo+LMFLvke2ymIKwn1P5IQJxEd
mASOW7YhabdzqmckkWA82Peo0FffPQOGL8ZarAt88yyDFxE2BZXxq86PXf5o+wKraBIkN5WdiIXx
2IWdXWM/T0FyIjmTUOthcVdtsUyvtMsIPNWXLQBFmndmOCZmSmRDurn7vaXjNjViSPN7EIouyEmc
u7HmLuCmXDKn8YL2YIvVLcDQuQ6cilYEPecBQTBzjE85rp0G3yEKUNJs88zMFZ4FuQ+ywbfXS7gK
dkKiRNAdt7aw2dGGyrzkPZVDZdtpIQediVFfd30fXAdtN/2UQ8qffGoR0mMYB60g66a1b4rOOHiB
aZUs52JPEnGjAn9xR+gkXCFgAwDoU8WRDQ+wW7ePPDG2e1bxqOd7Oi2se0mNib4Joyg8rjE7W64z
E3mL09zD7AkqO036V2k2AjQ3aTFmQuWB7cZs2jsk3aBKrbzZDYgdZlrfFMzCf++WTxK2MUnkTmDB
9l2Jwr0ID63RHLUealAweURsGbpkldnDOoY90m1g/dmoXNMJ0mPj0lMXwRH1aZdFxGo6aYlebYSv
x3O7tWFXE9/Cqp3kytUdaXlyk9t8H+p9WafuuLNZgQEKE8TijIYGTXC4jVZ+D7oi755bvEOiDALQ
wmq3UkdQYY2on1At0Nz5ZzUqG91JXJWqbb7Fbwar4zNqs3A6tDv+5pjpxKPq0WKWBei873EYbKyK
Iah5WoJu/0oNoaxBnpt4FJgcXilL0avYno/PXZsOsP1cBXmKN4oh8OXQRVnJI/oTgAL7xKDL+yfR
jrQ7SNFplA/rnLIDYXKfKraGDPb4k+qGqpdWs1KhYrhFEtf2lXBLaen6RRfI5+pbkO2yGc9wxiEW
l0jhS/DTqBM/GRIF9EGodf4tuGq/6dyGS6OxNfIq7lOKzGIKvR6mTXPXN63IY1baXWDM66WFx9gc
k6Xqh7y7G8A2QuFCdPSAMyTj5Ui9/FAeZU65FBZNhe8d3qNt3GGdLzrc5ZK6nhXoP7j1v0KTD4/h
2O4Q+xnxVWBXu6QiWmyMyEKEnQlKjeItkmmGqiPI5AppQexvi35h6F1IvIsmGnAaTIYVj+uWi9dp
C9vjKCNMdIIiPY47oW8d3LhvbCDtIyLe2rbiSYuwsNjO4WfBCJAbtuoBj8PQBJ6iaTKekK6W44Gq
NWPHvCPaNEyvm7yKVjLZpk8R0lZuZIcDCeb8SVIviZndHW4R6u+ezoDVOVzYMG3SU3DVpWiMm3Qb
9WsbrQDBGUWZX+4cIQRlwDbo6RYT0a0x21jkzTgrhvZOw3sKxUib9HW6KqJqNDO7ROm+Y1AEQB0q
Lp6ziVXBkBf6l3c57nm8dAw+mUMvhqMdisVg28Lxc4v2S83HeUjFOe3mfjzFgU2iOiLztDzm4GYK
vJg4s/gx6QI71NB7w+kl5zGvJFlh+GITQCmku1QaUcxRo5ENiY8VAuJzWqqQIlYTZ2f2vkqZvsVm
QMMxJQ6ZvQEdNPgxxrq7YJ0LUbpsHFPMAEC1A9/fbnPlFaIHS9VNe5Nip0bQ84yBO4J0Ugn43SEo
osyieL3uUiiuRSrwrYrEqZto7UWByiqkV7pfNzAlMxBty50G016OpNgwbOzz9y7q4dq1SL+CeLt5
uPqniSzut1glU8l1l2EwtaZjViaLGBEWyS+OnZiM+K+2yzmB+2zBh5qZzCqoPSb5qMYx+EnomgNj
K6yABaKZuazgTQfzYov1pKqi7+FVls7J48KdoU2yzPlS6qDbunIWUX4bsCLtK59gUFJCtI35iDY9
KlEHGvvvGaMb+EAkNrnW+BnC7mzK76ExQ9su4lH8spEb78KRdbKh04xXcsgk7SuOqqmreD/GOXzg
8xQaikHimtLE+gdC2DAfSISNBjuKzl+w8tizdYwCqyOsC+qw4PB25jKa77dNdXPDdyiSYUuFG4Df
odyD6BIyNJ0ee7RQliJZZ49GXpFskq7K3Crv1gzDhS4cYIqKwm3v0MZuFjbh1hFkeEKL8GZiPjzB
Vj8DztSjHCZqRJafuASFIJ6OaMQ74W1AaF0S4maJaBp/DWIOEZyddtgGmaWFb4psZ19+XfYn07vE
13ELiAN/ZBiucWdneNyGmboTKZpW3PU8ePYRT76HKlakIfOQQWcZjnFWR+AcdGWIsLxX7NabqMdu
GM2pzZnPaorO7oPyNiHId8vEvej3LWuKgLMPj24VsNCamrTUE8ohOPlyeg9hroQjAffYdaM56Isn
l66xOib9yGC9mKVkbdya9sjXwxZ8Epikglk/Kx6WUUK7jzBJrLxCM6FClIQrcMueBmhXQazcEWbQ
cq2a3Idd2HRxNp4mN/i8gb0X+9LcigcFPJqdIj3G+qTFoqfnqeg4DuuVLKpyVoJEwrUQHXKr5Nwf
KNtNUlM1Cns2oZjf4ZlMcTIuKcyZhZj26nKE5mWykwltMJKAWdWJZApPO9/0eEQWsIkPIUO9S3v4
4lYKpjE7Do84RMJ0EIb3WTdg594kWe7nKFQorscgwnuPtCi42akgYjdqDuf1Op1XNIyQCGI+AoJs
gVofAP4JsmO2wyclXC87ZQSV7MQSGCYzI+KpzLAEAbVvQ4vbFSWTrRe2JbSae/QBNbDhV/y67Qix
DRAn1qXr206V2iqjZ4VmLMCo8l4EZAECYwBHlcUGdcdVnIZbj4rKzLRGkEYOTRdWQlSFc9KFyK+A
LqHM8wFZBh3aZ40daonkdTZELakVcfwuLkQxlWiOsNvtRCZx5eIuGao478B3H5dO5U2r9hEeK0Jq
8DMRPBJi6+vjxoXDuD9Lp1BLyouopfRxG+hq4RlmCEDYMbinaE9+kV0FH7tOTXjIUF0bHJpjEiMo
Ger2UmarKe4n1hUtwP4xv5/mzhWACbdQoroc8TWQogRHEjV3ET3xOBWfRaj31yiIPBQfNth+R2Lf
0MvEawiz8gRu1bT17VOhA6x4F404//K4wzG+glHwFgzUor9IR8BfBSArjTdZ+sNEsUWjeV8vu94O
neUB/fQEchhPlux2hcEXvNA9zxEQEvXYY1dEvtOGDwESQpjP16Vyw0ZoNbTw/6jYlpmPeJGwyWND
Nycl2mugPcyt+3fq1vin9HEG+Eam0bPVfoEx2YLaCHanCV5mlTMVw1pejThDi1h82TErZJVdKnyA
g7PABr508YWOoVZZGRNCDcALjn3M9WieWuGDAH2XzaHwiUZ13zpP94aSbepqhIvE8X24tZupRmwH
v/g0FqS0CVG3apYxoMFeLW9RmHLYxZLd3FKqVV97BZym7BlcXW+LcczYKcvtEh4i7+LoMAQW82A2
ComXLGxje8Csx8GLJL14v43RTLo6sGE8nCz29ociHXhQR30GgAlQUt5Xek9Vf5/6YOivXTzIrlzC
EA4qs0O6EaKraJ9UXq/mK2YmnOoU0AptigiE0GoKRU/hrZlEPyiErng2+6gtDNrnJGr2uFvmys6R
e6M2t3cCcbU4BWCtv1ZRp+fPYA0KVK/LmsLFW3IEeko2INbJhVP27tILBLmBCXlWRaDceVKE6Wry
YayaQK7pqQCa42sBWUBYyk6Ep3xFA9IUBRf9UXohaInRT4G9tAvonTYBApA0Q1WlSrtha6iRLxhD
H+pxYAce+MzazfxJi5EDMnYqy4+DgatnNaCwoqX1dJsB96sYAh1In5BRMiS0rULREYDLApPVQ6Fn
IMMafRlD3CP8CuEuHYw1yJwCmN7Mkusl0fl86rpLa6HHDa9YiyMCZHcAmuDL5WI2Vai3XNerjLbP
AatMIaOcjyh6J9oD1yrYVDsbDVfBmokAZJkgBgiDmwjT9hEnIMqsZLpGCgygnA1g6R2M1ZFrXqBr
O83IjF8QUbkRB+xbqBvDVoJLSFcQCmAiAXueXfVflFHsgZ0nrwB1Rl+HMMNEwSQh+kQpoxWCLiG3
NIjtQ9UGpMjQ32FfwIQ9UHYhx2jKcbQOHlT/GiYeRJ5QiAhVhVijXxaPC1WBT1h+zD1w4fc1ntvv
qMg8q9iw9Uj3nPQULSe1hYhyzzURwdUQSu0Ou8U/SkySMIOj8aojuPsAm7r43VDAQn71eQ12P50P
qVyy51GH45XreAaZ8ZToFOmU0Mi+dnYbp8eA2y4kpdtJH5V0KJD9so0gUOtt8x4jq7VF6C5QlQr4
SpyWhCu71/PYwtI2B0T87vsNFZJSg3tCLHf7nrI9/dLtsMv3UaLMfFhwhKQvEQ5tf97bMWQPuMoN
2WBkSXG0wacuuiZpG7WfTs07HpjU0004OWErWfBOVXi/LMzN4lwjrgdOIR8zhFNYDImkL9pRyAVa
YgWKE7K18tlPo8O2JgRcdlEa+Y66ihslYJ5Alwx2li2hibp3ybaocxcZFcLoSmVaPnMfhHgWk836
+3EYhqBOUebiSc+qf+Jc9WBhoVuyP7kcDAVAjmEB2nyQPER2M8cSUUEt24k4tC0LigrnnoO7yGrT
br0yQ5BH2LAlC+oA1aq7gj1I+A3ouLnVORq444gqAnFlsx3SW7+7+UfH6ewhCJeJuYs5gUtCzLwA
go1uEa13oSim9PhN4ixGa/XJZNvG63XJN3tlMa3CNn3xl0DlFq63Ypn99Lr4jPdAHlQG+S4QeCg/
lyk58W0l4mSsAj+5TOlm2iOIvWPY6KGl8PGDWQJDQs2Ox7XagHyg1s2GcqAjgdMHFSnmQWG8X64J
CeyVmwgsVoRyuLxVZPk1ALtlaVCZpjBCl2u2lEk4g90VRIA8qtHYbHqa0SPxpqfYR2tk87T6AIvs
rj1CHxJ/S3JUKbhttA/q3nD/yZBoihpyndrWNjs4ZIiXdZYPZ1MsibzeQrpmNRuQlldnoxH9m9ux
JZ6HFuVNC4zPhywscUyY9FdMMgJW3R5mZ9MlJisLFdMPqHzDdxEsk//Zmy5vv4DUbfkjjtcYTYiX
F2biLFAksRCBUolSOWZXPUcVK4HUoLRnwWlJEgWga2YK/qYtoC1MBUBW9BvAsTkp9hN2qplUe4FU
kd+zVbu4DlIm3IFNubxHmLkGLS7YY1Rp87LDUZDNEa96Pcn9aUQd8hoMKPAqn2X8BUN0jHLg2Kp8
cFX0haVvE4/ghKR31BI7jLH42e94PNVEiZjqbiEqP2bCqfS+cGEPL5FpXH6EfZyBkesdH8sJQV7Z
icLX+D53y5CVfjFhkw3IGm6jXkbN1KLka2Il9utNkTkru7YAPTJBsuPPiI0kv7VKrwRYFIAwFKnZ
llXYcBYGD3g7z0+pijbMOZQgEFgOI4rdbhQJIOmNCiCchjK0IhFUFVaK/RxpOrywi8l1w4MM9M/V
Im5Dr8o/WVTX/RmUBsALEmdjVk6TQkfEWhK94mbSB3QY2+1oXPZpCzysUiXMHvN+b2mZZ2L52NPC
xKVIOUouprO4wyrINUj6U28AkLo5ewyBYwrgBVkO1YfWdCsBAnikGrgseBkBuQclWJwttnuJ8AEY
L3Zon4vJI68CU4xkxtUoqFFynNF4i3Tkmxy79Yvzk/w+A757GKxBHRaQWVUJwirPPQf21EwenV4V
jgbX1Cd81sgPtOS3FGFsymTS4TtngfreRWOwlpPdxFOCAiupVzTdW7NE8/zo4D6CPC/k5b2tXKJU
m6hMm515jdTGS4GJ+UU2vrJsR1MuMoZRTxax9nXkyAro5QWoN2i8mw2khx61rB5czTbbu9qOPCvw
PiTzc4EZNDAq03swCQGkyGphU/HuGZiVZ47i/26HiPC56y1meG2okc7UOuvveTADgg49s9+7Nke5
z3oO4kYI5OxqkcOYHVwoh3O7OPgDQyC1w6MCUCaeIxp5rNEgKU4YAaUoaAaRPXhgAK84HOIv8Hww
GaKYhmPG1u7JSzDgdEfHtE6vMW4kvOAFzvQymAVCGVLZR9+zdaF3C9cTJhih1mMVUGOxicXR/GoK
0j6GCfwXqNmLF0/bkWC0Y2FGHfYzgH6+ciB2Wx/Oj5C1pUOD3RFViei69G2NHOuPOoftO0tSgjge
zKFuNicRwBWMHiG6W2EwnVHJYOcqQwV43opEKJhdFuZnl2MGUgL8FN+yLpQAwgAaPsEKQroG1P+l
qEblCWztQrbEVcpRRKOHsC2eNPPxVQ7Lt6HUW2+/GJHQUeJQBlAbpk67E2pImwCkxyi7glpeYGg2
JdtwmJaWPOhWk7x0G3CuiqoNz3dNiDPHeUJcD1LYoQnaXCQwS7Z8+zbadvjtpkLLqpMmxxRpMNmL
DKSKYdEWq1dM+5FJXTj0wJVcOFVHfOvormNJv5eL64vjEKNiwAyihfBZ9P3TrPdoOevRYFElyDpS
aBLh+oaX3KvTpAfERSOiZXxmetkFIjaLTTbpCpOoisSefu1DDOHZKlr3BILA+CBwmfdrlzqsiOUy
1UBTbN5VYNQNgIHup7dsQeuIqu270fF+K8YIEA712ZUIL9oVa4r0OWYshWJD8uy33PaoaOywZvJ5
izFqwxr003k1WFYzSaI39BYXyNzm4JjZTqprvTK+AHCLFtRDJDoz7tu8WeLUg4mWjex7wTfziGQ6
fFWDbtkfgE9ubbW5ePseJFLKg1/n6R0sCVQ9tEv7rEZZGcA7HHjAlYs8LDWd6+DxL0mP/JxReDcd
BpS8zzmLd/0ByumKBJs5VYs4xgE4tJXIA30Itm7W1+tSYNKcxf6yygZt91PmIpacMK+IGMblRIjz
OlkkjW3ZhiQPZoI9Og28EG8DXrUESO2cxj+AxZrwG0S18fyB2rIDu8LBxQfz75gdomBQYYWNO/wA
AC+zo9mWnjRcOYMbOG9ZgDYKHw0wPwe5bF1DODeAAm3SBwJeAMrBvp30Vbqjkq0jTIQ/MonReN1i
jyKN5GMCygTG+6CSo/voT+jLWlfRzbXFYd8NnJmSEfDUsRhCrqEv8xogRe7UL1pgAAXkbTCvOZoy
itWe4UZaEBfHCi+E+eKUCgFy+A45U7G6ILzSqO3nQyxWgOClGLT8JjsMab4ofpxfTz0J+mqekDLa
ILGNrhhHdCKud4THBX3pMfrI63nHL7zBnpYU11O7DAgCA36O/aTNH1KfJb9X7UnbGBpOYdn5Pv+k
iLsAFkFWgmkwJvGHLB0CdxoYdCKgQ6MhBZmJwALZL4lFruZsFCADZJkGS5O6DZvsFgCePECenC0N
lh1QAcyqE/Dodi8hqLcBXlTpA/EQq7Hv75dUARvNgJ6ACZGAXXOFujWBQVivWhi29gkYRC2OXFHx
NOllFc+RR+WqafpMwmJH+NTk0Uqmix4xtxe5dmj2CgYoLSYjP4AGA5W8T0A5wtQzlxjVrTT8Nkbh
Zc7B4bFz3rxr81JRm4XYt4vUVJwVaH5WVPS0DHJApK7AjLcCHE9/4D3eQBqZVoOJ5GaWroZLCfXf
onHGiU+FM0ED6tQ0XM09GbAwd4axmAWNImtshq61woaar1BJdT6u4Zve4wb5Qah6FNH/EHYeS24r
y7p+IkQUPGpK0HY320st9QQhC+8KQFUBT38/ntE9a+84a6ZlQiSIMpm/S98+5WZyYXgV/Nx2cLyp
2g7L0K7Fs1V5RKrRBAP1HPoI/wrOUx0vzwY0zey7sN+Ku37Qbf2kIlGIkw4az1ykMsD17VQJ5xlJ
lS3OZdTImHbTdtdk6vOZItyRuvoCgFdrGp1B9a++WkuxwvgEQ/nuZmEtL0kfQ7osjROG/MLAzB95
MbjjqXNbMHq5CfPu055Fu4KU/Vv4bjE1e7tKs55k1sfgd5WD+7x3BvsbrRhwGAOEY31E5scMPNBK
vz/W9ZZMx2yFbO2D1fzUvrMsR9fJun7f9clqU2dTDN4wQY9Ab+V7QbDQ3T23hV7ysybAlfupM5m9
R3g3M1IigZlNi1ADRwggKJDL1nQyXW7DF1PqD4MPqfXwybXzBiKbzGoYXvO2AKnnojXbwa1DfBNj
KW/CImGi9VSPyfydLid/iW0OH+LF5eSlEzqGEeSD+K3DXHf6quD5t2PrjHlOiAKFxbdKxzMOvXJI
siMvGSFc18D+MjdtyOf9YIZeoqrwNgn00WXjg6yYu7xjPJSpDqXtWUzt7FtEZWrs7bcGqSKT45Q3
6a8bT9m/TBnKvMMStn7xqhfY82954tQBIrSMAO/Q7Rtqbtu0+klhG7iODGiaP1xv0wN5S9HIbtNc
vmk2loTH5u5ElO2Qk00qdxmD4cq3toWhSbMAewEwMOQuoFaxZde16wPoojiuix08RtRd0Era4K6b
kNkeAKxLexwWiRdUD9K6RyrUJDoA4nRYDHjl2WUtc/XkQGL15xU7S/W2SMCsryIZCu+u4+opfi9d
nMz37opteVfFIrTn1dTRg9vHc3HKM9tuaVesLimlEUKUa2YbPNqoKsmqWrYNdK5wko1+G1Kh/OKI
2J+Y2BD38nGWTrJ8Dwa/YnUFufHuNuocAl+zQKlU8bDtfptNBR2JYGQhF6pxubXqLE4eSFeK5Wmx
8IvnppllDVYaUc2l88T+OcEET8vOb73APRJjWa2H0Q8zySqbYwQZ4RQUd11iWJUGkZU9jb2Iuj/u
KLYSvZaP0G0epGzhxKbeOl+SoG7DQ7U4WXVCpWHrvRNqd3jiVG6eh9blGuzdeDDPDY8nz52yTfa1
Y1yjfhXku/PVua6ya20yylvb6vyX6+DLfnDrmJM5AqN27mEPGVPQgPcS0jAUbvXb2Mhj6MPU++qQ
2z6APQWHzy5VCTCAYmOzMFIc3LY5bNY0LvPHknB+d6B05httA99HvZmgSQSkzorLwjzMXyARpnN2
iG78dd+pNYt2Gg6vuSwwAbDJslXe0emkY46hCIlgX70qye8ip5+9U8iU5fe4y8rt7KyVV5y0hv/e
TSrIftVRjjxnwXXewJJwbfc7sBiAXSQvNBv0xws2q9gZlj3MOGp8R88R14fkskacpryblGSK57PT
L466Z5sjZEi2Nqh/dg392G71Rjc8GKm9aB/oJQQmcr0hIjbNdtV91Mf6Xo4VLeA6O8QyzcEWWEYh
Vkx7EYxnL4/OWiMY8cM+CFJvClH8cktyrYphpS1QGbX0WMPCnnq0x3bXUvSondDJ7OzbriP0esm8
AmYb0AcaA4EWDhsJ9XmoujGqvtf9LD67YNQjmINCh4fuQqqdMnH8HYY4YHJV0rtv9EdkHK1jFXD0
VdNYPkKatOZkO6ieS9X5t708C8ver1obQVtFlmtaBdGYjrVSzKfchJhp3HCA3zm547EIthBw2wvr
atsNwa2/Uovnr+hWOje5dBgA1rOz9RWUbJtTkDlB6N8qiIleFPt1KPddhmyCNrBJiCNatpzxk8M0
/W17JtnlUVVFhxZu5WXrI9AauXQCG3AWb185OXAajfShL76EDD2N2WS/GKfA4C/7bnoF0B+eZDKW
GS3QtL6VBHqYUzl2ajs2NPcbasLR/9OxmsIdMA+VTen6awBlukWQi5FxURfJZP4bOtManPNocXl4
Mj9q0KG1JLcjDp0fkChziepuiF6nFaYtXWSl2jTrZhRlKhf6SkaGJn2FCsU9u6uUZBXO68rITDsX
H6KU3ne6s+FRt2i8d4uRok41amP3rKDdfjteUA0Ix6NWpYLp2vke3nXCUxhX45WQ4xxjVVEh8lkh
Dr7ECAH7c7yiEfqpgLsXpIExyxb9eFveAVMEI8mXrRa7xfYJqrKcNX9AM2ZmKkCPBVerUYAuTJH9
E+tmY7Agk12d45xrVBWW0fLbCSWZeNDsnnrfydBQwvIuYJ5Cn+JVTaV3IgBUIg3oktY7dD7Y2n5B
sss9E/hrec5Er3rgh3ruTl1fkv3HdsVZHUdzBaSTFOKy+YnDvRn7jSauIQnvhZDoFNXAIBLuAi4t
FAa2yI/RUiVeqj2KDjbY1A2HWXjIEW0EgUuLddMPRt5isab16JZgFYy7MrkjY4FneqXhoTYS9jy1
lX4sUIp3QHFUEIRhVSRhKKBlc6A0rs6OlO5whUKX7xL+vznEweKgk5/aKEwXp9n8S4Uc1d7BHLAb
nA1Z9aEtDbWA8ccOHWsFLJRGZT4yOHCI7Zckoj9KQTmZTWuiBg6/nqQqDypqAzcVmxawfO0yvqqK
cZq7ME667yYKByS1q86is7ckfGdlp0d/rpM/YV85b0hy4medKbQGw4Ta744vA/5lK69p0iEyGrX5
mJDlRBuw/prjMey+WTWIYRd3qzft6qjKw2fICr8gSK91Wg+aJQ9c79LA0bHsIJddVPhojQ9KTOH2
pUiAb3cgUCWR1LNPymkdDEtznKItfHR5OzLtQ1WODzctzQ8g8bZJ220sp9Tv+vw1qxQVfcvKuoMo
Ye37IT3lsSun6a1gSA9TX1bIxNM85w5o5ySyb5z3W3KkBN2yfZsNQHNqYoen8dbV4trF/nr2tylH
a7vOHaV2OQMv8+S18y2ON0XnWZeYZrTxg+xzhgk634ZIhAg1WMLrKRTthMZf1fbNcYJ5TXUC5PHZ
zb6iXxlGAvjIsXVc0vc5iYEy6vWlzdYOjVekmD8RD/hKjr7rKXvXcsS9w8Mkv1SIuvHSJNPyOaKh
KPZjGLC7PPTF5lyquMUiHU+rfukZU8RoqWKdio84MIU58tt2HIOz73zV0xhHhyrnHE7HZg7tnenz
TMVoOwL/weDm0IixlI/FsQxjuQNF2PQxrjMZHXVZ9zdYppaf8eAmP7vFswMq4M5/d1o1fQtGh+mW
DGFaq0MXZcuaLuWWvExDXXHfctKoYxNVroOBPSdjCgHHAD3bJbWfPSLILKf9rBOiyig7wvENNiUi
Y6+nEE1jExEpL4YBRHteW/G5BLp4rqbCZ3yWvwI1Ng3t2qMnN8ZKD3lpUcMYZyRdvJsTb39zeowg
GFZ99UznjSn6kOzdMBhrQABbljlXAgfZgc64vW/jOeFSC3JQaOoqDBjAyc1HJ4b5N/Vzba99rcBs
YqOX5OAory8uJW/hzxwOdf0ZCOwgYFKcPHu9GNAKXymuUDkwe3g/hXkxH6JiyusfvMACaTYd6rK3
WOBJv+U2bveRH9Q/Bq7HJ2GE/USDW4dpsoXol0ZXh1O6TSL6sVh/DI8zJ2dJYxiNzhe3vrnkoJ65
pbs+k+tPHw/DUz2gNfupVGWdy4QqWuzR65XjfUWu4Pa25VCZaRlVoAqwvODBB0w0bXMBTc6m35RB
gTjOSWS9u9rabnhyXKU41+xm/J32DfxIqJTvonRws9q/n9dwyvYIBJeIfJxZB6/hYANiPSoOgfPG
vcDwjdyUaPEGTxcntU2mPhbBNDbncMrb+E5zRTsXMGIIUKbCwsNHbjC7e27HQhxzL4Qfz2nGwDyS
fH4tJ0m3LsJg/GqKIVp3Q5TA+Lpopt4iOZfunsuwITTVw9aOtKKADp3bZORw36LhcVgZsU45pQJ9
RILt8q2zFVk8UzgsArvN59CADNfdaVROHzywHOP8YGf6+DR3AcJ3I06L4MQ5uC1pi3/WOUvhouKb
UYXx89YDo9OFcT4JcRjfGjWr5UVOjR8ceiOyn9GE4qRswibbmy4rfuc2yPxdPvtlebXx6gDIYMkq
HjwikX+CbMifuo9pgWsrwuS1odsXSE1QtNWnGroMiTFM4fKW4X9CilG0E+VnGFr24hZn4jiV81pc
TIj8l3NKFGYvlD+ux8ZMSfYgROZxc5nEG54Zj1Iwb11NN/1eFcVT8hk49Aos0mb9MP1cuyfXVQje
k2yQ7oOONtgf222rf80CBDBHN/Y2Cg3X9XQ8HDpMFuOCwqdB4AYK1tmhOIXlGg4IGnp3AA8Iwph0
x2pb+SQHkXHXysC5ui6wbM7udUNsyBDRw3sL5dgdWwCBLR2nzONskG39u2S9oaeEO41pf9x5ObRO
Vzvcc7chTJWojP8jrv0JM5D0De41ZrxP5FdMxQb+TC1mjFY/B3iwP3INOkyEHsGGr45du7zYDU7S
AGMMq3qvq1lIinDHc/r7WdQ1R1STDx8K0xvkkRb9922w+l2JdfFfpc0ZBdUPS/fNU+0SpLqdjdiF
jImNvjFZYEA5WqLm3XmFbVmAmxmBEiuKKS81NlyTo58QhIFXJ976o10ne+8FivYHmdpWPBmQKpeW
uQShWUgh7n8FwwZwPCf9zGB13Bt+e5hMsn1dC5k8t5iVFPWyV8VXAVzZMuw5m/MH7RVVckDFVdbX
QKguf7F+t/mK8kmWLUoGyqsVAWVvk5cVibP+AjHufp8EDNGBDA+nORQzWheO6SLmogVfMLu8W8gN
6dyweCdtrtZn7aKyhuaxtn3yM+/mt8FzZ2gAmZVxyBqHWyNriuoXxLoA3kM0sMjnSBEW99YkBEam
rETuF+TVyfd5qtr3OobjwUnTtsCy9K/ucaplxGrKitlLEcLOD1C/dK9TH7SP6J9v1mo7eWbnuWv4
XcVia5/hP6meLEHL+T52p/YT3MrnFoOLRPuzhD3OCRfgXUcVU5HDrYzwTHQ3gbMoXZM8oEeAamuW
eEIdRRPWpHld1pJ7eYD7z0L+61/g3zy/RKBI/bGMkCpRdSC05xSb3XGP8dNtrxlzL91DScWLCCZp
NKLIRvitecqpGMuLiattOQnRqc8K9pro1c1fNX2/q8tdXBXjHxva6LMQ48Ax0blVWumkfu4zk3xz
sYJ8xk6lECLmuJ33bpxM4b5beuyhyu3rT2UWx70vQxefBFL2Uh+8XE6X2swh84rRyoUP/mzK5Vul
wiXbsYVjZnpApqp9HJUonJfAQf07SJ9E/qprfLjw0SYflNUMEI0wJZDylOX40lD8o4eU2Wp5Q/GS
2ZtnYy12/PTUW7qewzHF/j0LivSQ+ZvD1Lrm+zL5wINMvbf5OQmGAM+ovDnvIJMo6FMHCqnA/7ji
L/MQcb+ESvtX0Ip5AWNt5l+dTWL8NiFIKHATNprtD/WS/Woh25ZjPgyUo8c8Rj/b7eilzN6LioaU
N/o7mu+gtkualBnjJ6ax77x9VihsFl1QtG+9jIoB6UgbqXTW1Uhsv6udHr1G1r3g22SxSU+LOwr1
LNkLZyzemHAQOPeb17pqX9klWx+nqGipfdUgg70E5M8pwSLOKjYF4g6l3PmDUVpTlC4xjF9GVI2G
oUvsR1YuhfnY7AYYrbyoXJB23ZapyevgD3AN76HCf5mdBRNOqb3Z1rwlu/leCnkY8iYDzVSRAGXW
Ph4Dh6wNcwM4su1WKo25j1N3krCaCOpLcb+WEmu715bB+5iPI/MbEw8hTpTnE3ha7jgLA4mW5R3i
t0OT0+BBAP8vs2wfe8rcMx6mAhbll3yiO6+fojnDUgQS1bdp2C9mOTA6W+jdMt1c0qEjoHRL7J7B
DlrTuwcbWT517Wqzs7pary1NX8kFmGX21OmbZBMWWrxYwY/yqGcYiwu0mh4ICZy6X4jnB9r0MOwe
+QErC0qHthUapPTV0ZV1D8+gAxeDEbJGPBL9pp4nZxmafd70dPyO5EscwkAlP3x/wW4AFIoKvQ28
hVI8J3yWyZ0bnm+2QzuiTrhJO43T0j6KpBPYdxEJpsCa8iOKZfSzE1XPP4Nqf8yNEA+0seWW9rBO
X/OMkjkNzNZjHViy+mXCxObuElSLoLyAczvk5OArXEpofgdg5l+cvmN+REmPZZBXYv2jLTPr7kK/
WdnvuSQKnGppia/lJubnvHTW58JzO7GHom7HU9RK+7cdcaTsqnCGP0xoUb/AYwxfsCBxTSV+U4dn
d0KFf69gLn+1dYZrYat9HR6KqKhfiVXVtPyjvzyGAzT9TQ7ANWynsX0LrGq8AylpKCfzzVZ3GXPa
cOR1glyXaAhjmn/Xz7qOI7gc5JUz2EH8lYVegpbAdcrhM0CPRAIOLp+p+lGiiESwyIpo79zAGc1e
haHEOJIzb+FFCPrw52DsEnXH2aX/kjoQjA80WktxGtuw+7BMQQvRd1X99F4NQe8cy65JHkvwSe7W
UvBieRBEdVoAjRAl4CNFGKoAQo82dQ7uXTyRI3anxgbm0HYgmV+3NsyfjYXYewDqFK+1SBp1X8kI
VHv2B798NPEUqvus82/C7EW6xaGxVO8YkertFzZi+CP6HAob2kCIZ4ji/HsyUTvxf2ThXz8G1+Xt
Fj1jEfkYqN0Z0eFZbSaRadd42RPhUuVy0FZOL8ZhivIlhC12v2Uq89+DuZp+bIFrRnRKy1Dsgmag
ZUWwIOcYAUVbO8VuqSVzCOM4i9aLEo3Y7nHD9MkL/ur1ze9qBBG2GrHd3wqz+W4a4sLyGhtsfrg9
YNNsUyXOvhrUiICyNH528ETLZYGQKjtDFegvs9f5H0AvFXODlrkiWH2KkiTNi1x9bkniI/LWYhU7
TB/lD7XJ+bukkmMD2gA7ikV8+tujQoJGnMBxUuTRVn8Yp16g8hZOxSPMjx88TK6lL8ZTND80mF+x
yMmc44gmvt7LtbfBLk9aJNMaIKLnTtigCBc/ELgmSMeMjoGgzn+Rxkj5HOMaQuUXm/zVATXUTzYy
knAGn9amA3V3ENxi6MyIpXI6RDUtJtU5FWOv/HPgFyjRanqKeL9C7Ml0DPLpvatDjX9uwSYE8xtn
Bx34IriMUz9A2RSx+j4oZ5pOum3wshbL0uxdVUYRp3fWjajzmSdIuSW+D3oT8NHd0AO4Vn57dsF7
bzY21R5AJsKJ/WO3NtWVRx+3BF5xNg2HxR1++Ax9e1k75hvVTkvsEmRX+VgjoJn/0MZ1hGg0GeFA
OzDSJuZeL9bHARfBV+PNiGe7mVpi53ueGd/WQAbo+TY0pXzdJGy+UpMu5YVsL/27LjAo7RAsjZwP
Q+x/DztnfazFyiLsy36oj3pchi+2su1bXDYbkIQZ18+Fy/q3RqYS3YxSy3NXlM6wJ6N79VD3C1S9
cWLDtzBb0RCGKvE/mmK4HQVrnLUppruu4X1Q6qEDRFu5K8eZJJ05QBa2l3zPeLdyFn0NyZpAcaXK
/OucFXX55qPngv/nXG3eRs8WX+o2sStaxXl5Bh1WA0txw0yz5CLRZwghgPgwn9vwKFzsursBAPJP
vFJn7id/qx7nNcOhi+NsQvGCNe69IYMuQ6PrEd3CqNEVk81aNp/zNiQYLo2DXJWr8Ydge6s9ItLu
MwZ/J30KL6LeY+Ygx6AzIk6hqM0HCXFrgBexqp7I65cM30uEI04zJeYVbUTxgRoJRX04bBXxqkR3
fGDx0upIRHE+njJUTzlC8akef2zc49Rgovbf6DOTIm39Dm2/KCf1gvbElnfolnL+dWRsd4kIl+kf
tqZdzuOmFKsESqlk7QYRQmiIgQ+S+3kF8TTrx3rrg0/lITrdxcw+JkRXGaBuR2LoQVAUoZoCGp7e
A5r0Xzg92vnUZsr9S27H6B0ss5+YCgRHz9RMnd/exuKVKOwJNdsWGD6xhZhFhgGCdxy83k/jeliJ
T+cBnMdYbf1XADKonzwz3QeHbvdoqQlECk6bUC1N5XIbc1+UvzgBFneHKczKh5XUCghjr5J34MV+
eEYK29avAakAmsfsQQPVMieUibI21zhAncWRN5AiWo6UVLuybjhwdBNO0RdNLlvxA9tKXpy6SFcP
yKd8Cb5IshGLFm3GAGBpz4Ar43ieioVYhbBCRJlGXsVMrTUQsZduQ2zwBoSd/H1TWF01LII4bVNi
Qgr2cVX3Nyz5R0lgRY1EIfa/1KEnwc6tKZKn3jXT+ApbhcesTW7RBk5Zu+qx8bu5PixxF36bq3wl
dJjq7CmDeaKWR/j0bXBXTC3a6zZIc6dcO0Ycr7TIUtcaBqDPmw7k6KbdAIVnIbAVRiyOQivq/Xhc
3cdu2vInknuqh8WN8GHvOOBU/dZi25OPUWw6lyptrnB+pyIQjiseCWGhjTj21RhmCdLeJZx+bi3z
+NQe9Ba57K5NgtjYI/NetbO8IMd3R/c5WRf8VSe38MoWTw9+wDZ/lSsJC+N94qMMplOk3/LzQ4Sj
PowxqOAOLy9M80sc5jaHbuNQp6pi/BEN0SboAFE97etSDxjTuyjOjmXG+Jxu3yvPI5a0Sqi+SYDS
ovs7TPmIMhPW2pir08tAvqFR35KD1xtD5SVKYhT8fo6z3eK76x+f7Jb+bssoOKAYgqF7N2XWDncF
J2G4X5g+8SkJbxLPE3z+za3NIZ/8dnRr8mcvXiXMTeLVkoRKWzbLpXbaeDt1vmH+8y1PBODF5G3+
Y1sj1V7WwRT+eQbzzK/SEP55R+ofZ6Y3bUW7N6KK7dvMnmYQcRdHEd4MEhG+jotXbfdTUofZFYcR
fiuPBhUXF5woYgiX3T97OwR52LJ2HbsrpG7FQnIA+VDOK+AJ1h1bQ+DeOURs2p0gA4bds5FRQI5R
gzgnn+XKXwuVrnd03uYG9I3MwzRthyROuu4zIb41yvrFuhtWYglNgO6i+hJqFf3wMNFwXwxGvrrD
1jHQ2APyXCEYMQs1bUVlw73T0YjLLNzVcbY+B1kY6CcIKu4wdmTwZfITRnDm7PFH7WhN4AGvW945
oZK/bDHmP2t+gO1QIAwXAA0gO4dFRdOvtjCUjyYoAULjFhYp8w1/Z5ltBudc4G3fhy13srNXD446
Q+LZr7qLzbGLIm86zVNm9WNnFdErCaqCNy0B+hBP4AQ+22zAdUr6j2GtxDXpp5oV+Lj13LD3RYwA
CPEkpwOBQVV2gO5W563d5vHQz2P/uq7/c9/5rv0y+lBxe+UVcJkYaLooLfjcOC2MdC1IeVjjNRmX
wJ6zvi4+CB0p6RqWVj5gZyXxxARNf2gCN4x36C3QqpYhYvQdAO7SnzneB86sQJP+sxXFC2CXq3a0
7cB1k6ADuwFXrn+YcGK+QeRDUPtj4zytRQFwq/IW63qm5fLXmGimPWUDDYcKVQWtOnhxD0iIL+0x
xyKaEfzQu8vFgqHcJ9uMdNoyo50BqmT4ePeLPySIrfMJBYWAoB3ZUK2tDoU/TDxans3bgxcDhmJO
V5lOzQQ2TbqIu9GQTMQPPzfKt+UpmZLiZtMaR/HgadwFEAgOuN2grLZ70dJxpfS/AgXFWqHIivsJ
Q0muCVqAl6t2+eT5/d6rc/MHAT29X4bslJDMIl6CUz/FOUYS7utTT7TodiAdLHwtRjIT9iR36Bdh
EojuJctonFDpsc4aVG9f5mwMoIzlNO3jAMQZAZ1QLwTAlOBZGBfUQ0zQ2Ne1NzZ77Jk6+5GIVe1r
z1v099WH+AZNX2VF3Qtrz/6GrcUuSyAoKkel5Q5yR3QpMaEEvLgVUOQB5QlKV5+IAWQXtGYujk0V
fgy3tmefheQE842job3IYMu+KBHjeoa+Dd/iQax7rOX6adSqOW7IXXPU9NH8GxM/Ch78IaDw5PTR
bGyAv+JAFy+eiJuRN78ybOkOBLLGsY6F2z04uJyI7kCNjJIQ5QTm0mGDbvda1XzUrWmy+6RpHIvS
uxH7toqIC5Buwp/lEJJyZkKzXUea9l89ZgOs6o6pXotNhR5WOswxO3TIiw9bicL4WLnw/KwzOd33
ws08Jp9I1b0OQQ6O0olu+tu5evjZAw3zDVSX0KSDGKw/ddiq+JDI0T61QFtmV3aZL/9EwoFI8mHo
T7lbS8Y3re78RohENOAcT1q6onnoWvQCo39nAwWTMnVhkV/6aEq2vYSIGg7J4jFXJ0F7f+/egoYO
a1/oJw5WXR+gm9CiuRwHzuk2uc1/HNplNff4AbBNGBJI3MtY4hCTNNWoAcU0/YziWNoHfCMyega/
lgHuWIwdsZUESmmnYcvhNSyc6hy1C1awMoiLH/gGKnTBkzTzU5HbaLr6i72p07RbXgM8FMVTvbRt
cBU6s9AmGFrK+oiaIWHhmhpjoIsH+FcJBvxD4rx4Rj2E5puCQsfEBEkcj/zZ668xBgfnQteiPdzB
c98cRrionkQIjDSAEiVKtV1GLeWkkhlj9VE1NE7srBJuMC2V73j7qMmS7I5TjiTP0HduUiLC9Uij
0ZtZnpHlE2TOwh8SIk3yDd3fnIZlsPhP+QRnUOzwE5eGS63AoaFSl8O6fQUD2nBoMnosPJpZ5v1Z
hjX2RCi3xT9uZHMG96uBershwR6Ll+t3T2u6FWnZuPNvs4z+cxuQa92kcgHlua4MGiSKqotExpGZ
r/N4j9SmDb65BEpABYeOY16AqAr1Fc1kgaE6RksQ7CtEL2hiPEhCsEFyVbqvZayjXw0HDRoQH44i
3nQA62Miwh8RtsXN3ijE6GjCoV+P7VDP2aUxkY5PZPWo6SQNBQsXIkoOmYpK1QOK50iSqGlVtdz1
XYsnudDKv1qbi1yCUheu/3PrAvXgdaD732JkXe7zjABRpGpb5+S1GuYxe5BYJUEvBschJ33jY04j
tlvnmxtMumeeL3/bWxOD95/lqKD08cB4iPAwiddBu/eyfHyZnbnzLgvYQkIEk+e9VV6ZEwUvPIrr
sTboe5ybIbKDjBB31Lx5dbE5O/Zc8FZeZ+XSZUo1EzXQxknxSYNppxOxmcuz9uJxOpQmWjRi5dnJ
LziLc5EOul/xdGFFcJ37BPCe0K5MFtlLVg/er2pw8vEyJOOQoE+XdCEYfKNPjpSZfKEZyo40pzzR
NWBD7CdQaBPCmPFbv3EBDrjo2qK+K4pKzJ+JoN4GG8AHf+jLdfQfQ9LpinNfoUcgGI30qF0IkMeA
4KbK6w+CWkx+U+qG4rUfp6F/YgYwIyaUH0zT8yRHRG8br0xccAvl1OyeE/rje7AMEUT1MgF6aEPi
276diqB9Bja39s6PEP842o/wA8RBn2FmW3RApWhDcyV0evsdJDosEefO1c9/CcH9z4BrjwhDtCSh
8Lh+vX+Eq9a6dRP0T/MV9fBSvnlNe2hR4vGBSJzEbnPy93xrjkvvXpLznKa8qX9JX3b/Wzpp4iEy
EgwHYUrIP77CGHXxYCVfgal2K3HX+YEgkT3qkGt7YWBFmh//dbrALcD2n/mhjEsOb5HePpbFfwSi
OjyWbuJ8uZpmXA9aMQFFIcSCFTaMF8RNgLRCcqrVdlyOThR/7zCuXYQuvKcco0L2L1HE/zE+wvUk
mlLm3ceCCNV/JpmHC2k6Rd8vV+iPg17PVftH5t+I6fqXl/2fUcO3zyHsnR+b7J/kH7/0ZtzFw6G0
XJMXO7/36Wov8TV0DnMau+9ld1V7Pz+1xDGkPdMcn9p/m8zyX970//r8f+QKA4AUHhkLOFB/0FEP
MxNNwwOmvvV3eDVHBOZnmJPCPRbyX35g978+OSCmZDq2x7P/88njklF8Yl6YvzKk2/K4kZpBs5OL
EwkEkosyHPAV/KXtBHY+DDfh8XxZ/b+ecY5DX//Lkv/P3wEATojb675Nmv6fSfD/X3awmrF5apLL
rrA7T/l4hEK7VuPr//22/+uHuAxv+H+kfVdv40gX5S8iQBbzK4NEZcm23Ha/EO3EnDN//R5qFt9I
Ja5qZ6YfpoEx2peVbr7n4H6rikBfKtRoxT7GGMNOkJITOvo2YvMUSs//QghCVZQB4JkRmno8Sj2x
ViS33QHM9lVXhG/Mrp80X2SAZNNrwbOAC4KhQFVHXlHWqPeqcHrFa3IOLKXgVyk8EfWsFQwR9A2B
CIFHiwnQhGX4jALFuSbkrQ5mcRIe0I2a13aJoVLFKWMHPRaPt4x+7LQg6irChZZrDV7ZIcxPdfQU
uT9E/yibw2MpMzt2sxzqqQXgLBjjUggPVflBgi9NP4wski7WjlGAz7IfxahVYsdiyayagwjjNdho
A1dKht5grYU6/ZzrXb8PxPCgBmdX3rvSl5QxeB5YhzJ9wtWLBBRbL+kttqtzj7K3x6Hw4dNQ/cPX
Qh89Re/ityJGrXhIAZKgGQsAy9DeJOX0305+OrarpQSYFpDQBhoeRAygRNw3QAQxfsm4XtOWXxvQ
v1YCx1IUeIKXQ60E/QE5l/NKeJiwyAwUztZ8jXHcxyuZPRQNxXgZRlFBr9vtShDIoasZhCgHPz9o
QJQNATkqBF9llzME3ZmHaTlEhoIRVSRSRJF6LWqbCrw/RPEhqLfIbgTVVmsA54wuwjF/H2Rk7VDn
AkrmYiQHV32LAPAtJprZozLjowNTBxjY46XTYOr0B1Fvq69HaeBcfJA/EjsGCFogE5R6PavkcgzW
gUzl12OBc3t9vQPUGwMFhqtUSAodWn1J/qTAl0w01DWZOz2dGX1xruVQD21UCyRNCy8+REAxTdC5
jHk7dAcB9E1fAlRPxwBm1C9UTEA8Xt/lRtKCNVGF1RMFNHvTN7bRIoHHdEh80FPugPFJ9NUdAbGH
eQDA93HP0ZP6gUix3SZrZZsAtAlpcBbPyNwea5I2sRnA2ZMUao9D0ZebAR18h9zyG9vnwKWC+X45
ZS11siB3S5UFhWDOQAazD7XHg6C5aD2s40NRPyHlawAzLUaQJry7hnqSFoDVQkNfbDI2mOb0UAmY
m+DOKDwcLIUolEqI0OJVIsE0HAngPHjEsRWwIUDQHLZPSvciZBskBkMkbBp1qZGPvoiP01mgAWYA
SFjuIOuxkNuE8VV3Nor6KEoZ1kEw9AB+G44Nxi+H/iUAHIIOgLEG2QshWzzegjulOAmDby0CXkcn
4M641Vc5MEDlxMUOqN4TMj9GWX7/cwEKfv9EDQUYJjpSQsoSLUZyPhw7VPFEEUDd3PtjCRc35+bu
YA3XIqg1cG0vawjNhyP8IUPRtr70hTXvpcjuAN6NsvgKQCBtoTPO6f8hF5GYqspwwHTqbSDnCwTE
tB2OUbpv83eAIlrcNLynHzgNYEgffQPQSRa7292DxGKxjSoYAkF0Ahf29sAqDLQUqOmPRw6Q0nWC
AQm8SXSu7CSf8SbnJIEaW0C0CYoMEIfcStIK1y07r+CPkgcAdgBLueEK6OFolGIwWLME0fuop30k
eTF/bIAxsAfaL4d0JfBz8XDjVT3omvX4wszKUwny85dgRqNs9IDkAiLinj+SKjLi+lmH/wSM/CJZ
PZZzZxCJMuUIJEKQHlUJoY5K9tCbhL4XHmPw6qGWo2VdvHhFCWAlCeUZcmwz/vmxRHKvOyBShW+D
rASCDlqhJZhwr6Ru4I9qBnTVWOI+KlfRzsmIUk8C1K+NLInZukLZbi1Vo/CFbF/hSMiCWkCMrfZJ
iJLWKGBK2HC9MNn0NXrdgeEmr4EnYjR1/rvG3AsGtOXaaQFPYdQofZhcx+0TTQ5XQPb03zFo7jNe
2txGipiFASwWbjyRqZuIZpoMYyiEPwrdc/oeRtCD5thadbnPGVdx5k0jtgVSJPIsUIcCTcSKcgyX
VbmO5wXs8CgXFrmi2MG4FrXezIGx02NSpxuB7jQO9uOzuz+6SY2A01yDklTh2N0+t6yKCGg7+vGo
KtwCGAjAAOEWbbL20b9Wib8fC7uQId7qzFtp1JZi2F+A5WvHY/mJxvT6ffwSnvm1vggXriWtyKr1
gINo6H+SrffSvOTrcvH4Ay50N3cfQBB+I26VZeVCMHfl8kscAHzQjDoeu7X3hHLCBmSR3F5+Uqxx
mb/ug2MCbld9VTnhDh1ZDOF33gbB6iVRA6W4jP+QSUNcCY8AjoQOYXU8ehUgnDBhtfEV2ZHC5E1I
UPsF2jMQ4uoPcFEsMTlm1eL49m++QEeiFfeaiEgS3H5BT2R0wwN95FhVHB5X+Yq87crtrS6UVxhX
/41hafTiK1pkNPBrHwufu2nweEC9LQsTNiull5rAG8MKVf+jmFYv2rpSTT1Nn5PxR8uX/0nS5RZe
7bOPqjvGV5TLnc4MCZPzqMevkzFecR3mnLT09bG8e80+pY3gqyPRKcM8Uueaimh70iOPP2KF60Zx
F4CCBjJE/qS1DEmzigLpX0z9whjD+FOikHT2R4lPoJMOhZJh8OMzrF7ACxdi5I1zc6OIebvIVJZ+
ml3hlVjq3gBhUEyiEmI5tVqU7TKoSwyw5Ls4dF9cl6Cn3Pa9auflJZCiLWB9NVy3DvTIzpGdL1n0
45NXTj9iWBtkKFUZEG0KdZN6krUZUFr5Y9rFwVJv+x/QDXVOHwEm4PHJzt1ZREAyrwsgMpLpm5SQ
VEY3K9Ytof4WjYBpdtA4mXdnGTPMj0VdUpn0qq5lUdmusezzQooj/tjJDaa+wCxjovzsSFx6RlPF
viMiZ4ZSvx2L8oSi1iYZpeckHrchMK1M4EyHdpWgGVoGyL6h6sDsSgURI138wQNYtD/WJy8QgGLI
laOVIYMIhAsUZlzhy9fkJUF7o1kQ11baDk3ZpGIofuHe4UepFtgXms4TZD91anFqEQZoPy3hlBAZ
uMZivW+i5hcvj6GZxGluon/yA4DIq6yQfqM2uAs0fx2XGcEcseigL3tk2PbZ7xFhAZAsBYmwTjlj
cD2RAXcb/ljDlzA6mYQmemslhpSZ56rBQZDBfiMi3EOu8lbf5o0Ovq2IE46ZAVzXdbfMOjs8oB84
LBaAvnt8g+4f6a0wKpgtMcnPiaJHjlqJ+YmcbBN1P4JiDZ3bvPNY1PzCQBygoC4k8kSnFIIIKEgx
x0DPEXMhnbIILfW3vwccFwbmz/2/Wpgs6oTwcJ51nloYGqLHoEFGGi8D8SgwFX3gp6LRAKM4j5d1
r1iwg3Bhocl1VLxojw/QQvGoDBA0NhVQW0gxLmuwWy29TPQYXvqsKIVH4VwHbIpCJufzykZxwpDk
DQKgY4n69w9GxgLTC7r0UwmUz8eLutdhWNQUDqDVj+i8Rh8VYKll3YOkFA0ZaNkw43aNdooESFpZ
zCgNCJMDd6vEIEwHVrOuaAICEUo1R7EUVaAtIWiayAEJjK479QxyKUdSX2r1d4ImgiB4xRQkAFed
CHOeos+gZ79/2CibK4hCoK41lAipu5L6mCAsOhCFaANa2eHiJKi2J8q/uCiI4lQJroyA3k1KCiDO
BJSmO3KEU8+jM0ZCPyFJTfL0+OjmXvS1GMraSyUG8kHdTI5ZDCW45oITUF3RC/ZYinDvl2LPJhcG
K8K9p2u8eTXmnAtIumMofg/ojeSilxqAqmniRPE3GpYMKQG7Onq8T48Fz72Ba7nULg458u+iOpCj
hwKulEgbtXOEvF48liKQmTt5LYbaRVHJxW5MBHJMMyAbaK5oZeAis6sS2f+pKxSMHnW7QhRU7gHm
HawBQJnsIjUKtgMgChhfMwmjHggo63VJgu2BWVCo1yjVKcb+O089DujcQa4BkS9QdgyvVEUbEMSN
/Xjx03ujxOkqYnMd5gcnS4tzUUZRIgkggG34WwSqOHJlptefSI4bW2Oyx2s2flEx3uC9UJ3HwL0s
aQrSewgz8FFXug2jNC3G2CL1GBSCw6XG+ByLx24QtlH4pClrXWHImzlhIFZIOlxBEYEsaFtvBYpu
2KOnstOPRGjsAgggVXAqohWA3AFJVxpFi7aT5iyJgqli5hfKg7HLM3EtmpQ1jGROmg9+6XQFr1as
Y4RGC6XBPyXNH1k/YGTVkMKlgJa4qDcbtPf0QGHEloPlgEtO6F8ch52KqSkAQhUAD2uUBMSUX7pc
WI+Pf25nVA1RiS6CSBQxL3X3M0xOo5VHcI8RRm7QSsVX8B/XaExv0Rjvg1kViSEMG78pi4BF13zX
rTIZAoCCC1OkDX+KJmtvR7FG563nnbqGvOblKo/MulkgwQgU/J3a9LYOgNaSAwiVPi6zZCcHR4Fz
vKBiPLkZo4QGDjjxCM7gsiAIvz0dTN9gSEqIvBNmJi1RfuVHZFXK5+yToHdjhwZePvNMYO1YXf6u
egzze59FuhVOGfo8lesW2BneKUq1RTEA5hygC7r0G6DvZo6uP8Flsf5Ot/32zWOzAbYvwj7xQByn
XkMAMhOMk4neCRBOGDwM0NUGOEndAWgKq04z89In5wLPDp2FkkrXacDfNQ7qoHonZQdwSSlYpf1e
7XQjViI7K945jfHQWPKopUkhuFRA1ead8mYqRgFdJt02IOrDNL8FKNHHj+c+rSmi8QS9RkjWIN6G
l3t7b9DLRxTgoISncdh7TiytBm8nhT8tDjAKXxoJVXbg4ueLQfH2cYcUsin0n6EFbCbOJNxS5zYV
QJFd4KgWOWcW3RKTgj4QzeMwYAUad2d++6kiFc+AUhH4/FETnrJX/x0Hrh2L7+Lc280qXqMb7eyi
VZ2xPXeeFiWS0vIdyGPBXtiFp6p7F0Hp3Xw/3v47S0n9fkqnAlxOrRQXv19qATqiFSYGhYvgT9u8
/3M5GlGQ5VVgH0XaZdXask6HcQhPdfdLKqu9lkMlJcpwCryOY5zTnS+ONWkS3gscR9hlnjqmtJC7
motcrElN0iXfZzEgSAvEwGOeOdXQtCvMfTK8rPtYTUQ7ELwNqANoY6Tob68xPyAwBYDcuGtMcJnY
3RK3c4XZh4DZtnb3PCEJyVVxCqiRoKHd4kTGoGLQevwOGWurX3H7wNQWvBMwrNr9zbgVQxm1QVf9
JOTAdt2seyty0LxKWPHt/eWeROgoaqCrYvKfbvdMD9SE56SA39UrZKctDC8ZlfXpHc01IKe2X//0
Bt4IoytDyFeCN2/EtkWOb+km2QqrxwLur92tAOqpxpN/NPCXc+ls39S2aB9gnAm510C3MqjnWvA6
IJI6n9+pz5gLSTDUgvmbp36L7fvlHgLTxco6Kzgi6b3vPvWTa3QrzKAs1G3DeGR3FvdyC/93dpp4
e3Y1qH+LpAv5XWXrqCvopr4OLJWx3vugiZIy3aArl6/DdE0FoFHcEKuzgVq30Czp0yAGclmM9cy/
qr/XQxk9AJ8lTRtiPZg/24QWZ6on4nAWS8ysnri68xr1rABhjGnjFCdY2ejmsZAQhJ5I/7RL1nUU
WCdEaSTgYgBLuIUk96Q7jT09YsyXnKJzvtH3ZCWaxYL8AveXbokMo8V6CZQ3BgJ74KgRSCamb+Yb
0fbY+8haHaU7xqKNCsxz8btxoS+S3hE/4H6b6UYyBBNwpaay148AbNUby2Oub/5aIqMJhwzNrPBa
bq9lkYZSIPvxdC0b213HFlkVFvpIFuB+YmiV++BiegJXsii1QogLIkIQNuymQxzsyFEd10od3xHt
zIrtxzpsVr9cCaP0Sypr4jgNTu1WTw7LQk7/9sZjphZCaYwSSatCRCvArsVNDOwE976zettEXG4F
vx6vY/6ZKYqK7hEkAVAJuz0h4OEkHJcWPHrIIweILXa+iY75zjVDht5gSqJUlMQBkd4XIWl6YJXh
WsD/Wqdr12S9KqYkSkUJADvmi2lNnd2uKiOw4Q9a0rZcZowG11ldeLV5lI7KwU0Te0M+6ajekszJ
XKrr+r9vHa2h0mbINBkLAjriql+FVm0IPyYAvZ7+422gFBLwQHQhFLGgcgEcB6My9H1kCibYpRi3
gbVzlFZqQHqfuhFW1MAqxhgagQ9o1ieesaBZ5ff3AdGFFTfnGlHRsZ7emowvWaGIb7I0z4wWR1cg
HHYBSg61bOp00KqP8igGnCHEN0MIGbbJv3imNzKogxlDCQRk2uVKA2fIMmrDyFbcimV1Z/brRgx1
LLkOAiwMmkzHAuZek4fxAycF4+zvy29otLvaMIWyCh4wEIIxAIN3YWB836y34Bm1QujqAPDjGCaJ
TY0lUrzXqTciKeMAki4JcFNYmHhQTpNe5cwUSPJGY/HW+oelF+bsHsrBOqIb5DzQNUbtowBswDBr
1cnu9av8Pd/0eEXqn8ACax9jaffZvmk3/5ZFd1t34B5V8/oiK9m3QG5+6qCNKqQjwCW2Jc/uQTCz
L2LEa37jPjGV7aS2KWt1I57aWVD0lZiNvIif1HpsoX308pqLBbgZTB9xHkNJTb/xTiKaHdGpif1F
azB+fuXrEkERYkD0YXMDA/Plm9yWjN4E5bsJjGOGhp+9q4hW0ReKBKIsyZShryuk3+sqEnZJgiFr
H2V95SQjBHsbu5PsravkRNChJL6AItfoMPKtcgprvTMB5hQw/+8Tprt9tV7BL4IIWLMCzBkxY0vf
px8YsO7eXQd1VVPbc1vXzD54niH3MkJI7/O1XMpgj73MARIDciubOwBZvLQCSzPHbbeHXd2S18BM
AKEN8jrLPdR/gEllVawC3oyZQOFMVxD3ohR6lw0B9gv2Hr2eiK1lcPta/kvwFDxNWhaMS4tkC+42
MI/5T+m+NCKLpahmn9aVeNp8cFWMhBuoR3f+Vj7U1q7cSut6GziLhbBfgpz3D1jdfkZcvXTJuONz
r0rWFQkjnhhuwN/UmctdRvihwpmfGlt2qp0Pm+86kxohBtmw44RLTu7utK8kUiqLV9rBE4Na2AFb
DzzFdmeqz91ycmlSpzIHG4ElEjZArdr0q245BbKuM5o6AN0/wawYG8WCHR+RGVcYrS7/2waZshQh
F2C4eMQ26I580E6o7p+a9bgACwycLdDUpx/VJ6jol7kJXgsE9AUCC8ZJzHj6N59A6bfODUJgo+ET
eiu2wE1gZTv3SFajGTrpDsTUJvfCcijmQpkbmZTSQbhWKRz4sXEMeW5EjngJtDEzb6FdpXvWHcYa
p218cPZ0p4FainInaqWw+y1ufPjlPS5ZbuoWUxDrPCmVUoMrPol5LEzEc8r2lcmZwIQ1AY7SWeDS
XjHWxXhFMhUIlABjccdpXZ09xfUunIxk3WJ5ydGFvvD+VRB6c3JURIA4Sy2TcDo5PJYpDO23lak+
pc5goTed5UUzLwrlek78MBLn4nL629ZK9iA0upxeZwGLaJ2zDAJrOyml1NcTarwKFdHAELUrjKmB
jc2qLWBV2WTlOi6UAHeS4WLnporLA45w5LqYpzprFK6UAqWpNA8wBqWCUwUj7yUvBJQpsz1Mykqy
AH1tVsdJD+gWx0zmiZOtffBSaNdVAXMhuJ9wvtrJXRd7qEIbTJt771dtoU0au35Amu+AljdHB6+s
0a7jV6W0RhNc9a2hrhsr3sd7ELj+yxzg9d1TKE0FmnRNl1tchsx+rewKOc7jUj7xBsssznq36BrW
BQXzHnCrqUuOKfsobKJO2Cm78VO9aAywFdvgCHGYidw5Z+9aFnXDS67plAroJ5c0oPDcL7pluwKb
LvR/6njH2lCX8X4yiyEeNCBjjMcqZLrS9+f991KpKw/s8AZMBxDfrIGDaSJxDKMXshpaWYukbnSo
iG4AqHfoKROeu5kegtOkFkFjcPhXkdDVhtImFbpeAN48ZKHqjrxq++Ja7WQ9cXzEkP5dsIc2S4ws
oEUWzWXUrYzFGAmmQfjrtYZbbQfYeOgLHN6qxXvQFr79+MhmvTa4jArwGCRgWirUmSWd6iUpiB13
IE/86S3yKtarl8ISlsWWG2zALTn5Llv4uwyBJreUWT7r3GFCOwEaQiUA5qM3uBkAg5SAT22n42Vo
uKHoezWBlWXBS2dFJ3OG+1oWtblFo/FxDeyp3bBExL7Tzf6pNtL1/0ccNL0z+iFcS6JcEoAC9pUU
YlXqAWDxf9oX1QlhULVt/VP+SffFQkIRwDWHp8eHed+2MQ3lXe0mFfxAzwA0t8UKQQ56yvYtfFJ5
41rlj7r2TPGbN2ogjTBkzp4g+uimrijQetJK3nVdISrlhsDOcUZ7yNaejVNcYk6a3/wbBaNfyaJO
UACETFCMNW6LMxVDg+9qhYZ2hhM7ZzGvhVCH18pyKUQAJLy8+Ul1wq1fynDwHm8cSwx1VnJZdRMj
zLRvEXLv7Rpo8Aa6uBkPfNb+XC9n8lOuAuJyyAkK1i1BYbc9VCdx49kZMlXtUvoVMOblWUuiPMia
dEQdQeJ9qSGDWruywJeM2846IeaaKJsawMZpKMcT2NTJ3/fsSS33pmsIu+LX42Oay49jxurv+03Z
1AhcmZngYVGlhWGbfWD7KC/4Dpy3/3ghKE2cpSOQlqbLDbj+7ZSTmvQ+FsVSg9Mp3CmnqwVR9jPL
hEqZGCVhpSebFjnSn2E/BakAU7SArG+N2VL/+m+7qFKxqdi6Ql35EDqVXHkkZhJzXAPBz3QZ+ugy
BkYtD1AtvIhUtQZaALpnWk2AgBxLA0GZsNtHDpoZtqL1WaMLoLMwG/7njIdmF8/PnnU6sbZ2xgG6
kU0dYQVgzQSDEWS3ecuPxI42owFMbrM1IVg2gV5rJ4t4ydrbSVM8WjF1oLVaiDnpseJxi7Iv8HKR
vAcNzjY59nsFTqb4wjjMmRzb9TLpTE8FYDsix1imauwEy9vki8PqaOf76nh2vhh7OqNTbmRRKj8c
0f8shVhcY4MzFgFbtA2NxpEZj2/OD7qRQ2l9ve8D4PFiTW8AD3/nTQ5tAeNq9Y1GX+P9nSyAtgly
P1xXVquaNHN6wqXJR1HR6U+3eVZBVBO9L7CZUrNPivIcxdGScWAzNpoI6F6SMK2AaTdp+oYrGxCg
70cQh2p68n+VXaJdvqn3U5We2Vwxv56/ZVFGAAjfImCWJ1nmJQXrG4C+njy7KfWEmqylc8wga+5C
old1apTW0e/HU+trgqFsGqEku1CpMAJpc/y7mvwoKhN0Yk4Q4dEai65JcYJVu93IJmmiRAglspOW
LSJ5VDGRXFs9oTvWJgvkGi0eJpxxeHNK5VomtTg5ksAAE0OmcHBPyVPzmq54W7ReQJhklnb6Gu+T
l3ov2p3zWPDcQV7LpQ4SoUjGgWmI7IAyCsKGRSV/PxYw565iLujv3aTMOBhjPFWKIIEDFuOEh6xa
br7hXVCzZHba7qt2WeYfTcqtcvmXVlglKIBZ/edz+uX6GyjzDgBNIa0xYbDjTXcdbT4i27P53WSf
AN4JNdpZKGOAdhPdJqyXP9dLc7N+yly0pAGpXCuSHQhj7WjfrsStgJHm1miN2ACG8GApC9EuTai7
F8bWsy4VZTMkIScYIpgs1cfuA8C0xsvTcnlEYaBfPncGqwo1Vx25XulF+14poCTDRQK3DEIvU1mO
1kdhHH7H1gqYKDCOCixzOcXTm874+q+bfPm0K9F+DWRqYcAmg8wJdVrOGFeHl+VxyoL8AX8Skrcn
VtqAcacuiforkVJJ1B7l00nddhAZLgAsimw7K4K4B3QCDinQNiYMAIwaiTTSoVpyAXii5On+gEki
3LaLw+IQGN/fpV3aoGr645k/jHszmUHa17gWSZlJsQYOeuBhN1GrRXtFti6Q5qnX5ZPi5CazojWr
gq4WSKlbEKLVjV9ggb6PjPRi9+JdngZ54z/lNWfl1uPVscRNP786NyJxapAEECdHmTHyeykLGRIu
1vzR/lFKVW9DsE64//c2SqZkB3Zm4rymFxA7pfkDHiKGzNmnjilWHXRrEoYLKA3HIcUC3ACF7NI3
D7yErZX/QtttIdqgEH68f5QkjEahQVqWyVTGxxSmTOkzQgAKq6ckPS8Ain8WoFEPYI5zHguhPbW/
pEwoMyhpY/CNTqh2fJwLUS6l51e03YQHHzV0IJSBEMFcA1fTAIGH0znPZmcIKSu2oPyoO9HUVuqc
6nmxKqbnjbVovn1rRLtUuhgNrV2lQJk2zZ94l310ue0tospknCMNgHEnndpepem6KK2x8PKzsvMA
o7SJ0byY4iu6MvTGLhenzjhNhRqHJVm6ffV/SUbXGwrcGAAXFerVByLngyY6SM6x+Am2qh7Y80rh
G+EYoE9Y014rH2iSMcCNVwC0LieOcBYU32Wo9urhXD4BOg7IQgpBiZdOM6lS3AFMvEzOPfi8tGUF
smqAFtjEHoCRbg7fSbQYwCETLUdppS+jXXkoC1SapYUCkvet8D0mNnGqehMGTiofH19Jyiv869sw
galpMvBmdIm6Fl3otSBP5JOzLoApnMs0gmmhFKLD3ATVIKumM+mIu63AaDr8eMzl8zRkz1AKUqHo
cnJO+gF0DHFqSCWYczRh+XhZF/BUWhBUBp40ZGG8lPLPxCHKpFap07OCEtUHGO4y7ojRHWDp8K/A
WSsM/rvKgYnfgW5pHa1Kf8GVixH24LPvlxjrUUMrdu0xAbD+2gvAGLWOfpGt9IQRXxDSuyic/niJ
PUaW350efzo9N3Y5kutPp44EbCsRTEeTnjXF6voEEzxgzTTibsfDndpw4SotjMzpDqwk8wUI5m7P
1GkcV8TAxh1KTRCBFcpToQNdxVTBEWC8RGjebK0jQPBM4G4NyxrU9UbxFSyr88S4Aw7MGsmBT8Bi
V9tAWjUy4xjpvoC/9uLqkyibg44/3297fFK9sAZbsofvxUo5LlPY0s/8R3JguZMFxpuWmDh7enwO
4pzmwETb/7aDukK+UKt+IYzpOVwpp+jPm/RzCJ7UjbJKtoFZbrxwWds/SBSa6+Q5WMirPWZcD+gR
wf9fEIuVoKQTh5etgP7SMUuPMd47gC2ey4Z6KJLsLAEIs1iB7guA/aCHTN7aVuBf6wB0nZYIiHRE
+iRIn5sx4V+BM5+8ZaIeewx7Mqc3kKSSRcy6Iwah/cTBx8/AwJCdm9ofF3yVpSCmTz6rmpef25Jn
DYtPd566msBjBoqPJCKdiTF7/PzKvdF7FbTnlZqdMVEurbRAIIucLwRL5cDdJBbgeIzLWGLcPjrI
mbYcqOuIltHxKQGGnUrgkEGIhLypszOJLUU2ytDGkywzR3wq0aSzFIYnySp2pbIRBUdF/0aJ4gjL
Iac95b8+AvUtCTCuqggco9uli4M/EDlvsjPnKMKOgJ1YMoptATDGwcCuo7FxVUl2CgqlZgE40PxT
XT1+CHM3D0oU00jAjURFkQbrknyPqL5cZOcPhJiFmfzOXmrMSgQfDDkzdwpyJiBZCUS/d8YhT4k4
8j5W6qJPBAutxpfCBzM9blMRgQsXpBkgpxNkAL1yRlN65jja8msE0JlC/qejjZdtRyeaADCHCfbo
btGg6ow9KcXZl4s6W5/Xz5y1lra+ASfl65WRKZzT+ZgQBkgNL/IK0PomXXR1v8vWD3pPHrJzZMAx
gQuwKUF6kpryHhSyjaGmi5wzWK4RVVT8a4lQJ4D9BgQ5xqVvhYJ/gRMaMIGeOz7vLK4YVIM0guTk
4As0uCwdDLUFDVjsay+d7rnLseVZJTgy87DxuHDYcD00/g5ZvxWK0MXLxze4Lv+rDzzuK+1FXbRS
UC8CJ6HMgDUPB6p7Ac8kSrp6plXq3o1kHTylbhtFVoTRXFDj9bEHuvOhacItBtuqyOKHiPxKc1H6
BapUzMPzftVhPl4NBNgMNRO2XhfzuqGTzn91cyK/lmnVotdQ5aSz2KY5a4h4zpZhzhP8mMBixJg0
3eoXgwi1dPWJLhZ9jYoNPje1BShSZIDhxuSKD/KOz+HWRDSyY1eA5EgwlY/urVgorqkJJsDSDIWv
GXEP3fc6XQKAJeB7MKAON5AGiCcgviwbX/DOEwePir6/iKDpUVGXPTjE1h4mUjqQscW9PYr7x+/9
Er3dKnXMa8rApkfTJ2CdL5rv6tIXjSdpEfilz9bb78FOV+gYqFec8TszfmMjjEOFUbDCzFDG1Faw
94ZhPls/p5O5xhCftd1CDaJ0Fhvvpumc8McZjOfn1HzOTZCqozNpvV6bz6x44l5H4cGI6IlBjyq+
nbZ7QIVMClF33ReheAd3nFHVq8g/+j3D9Nw/i1sxVPbAdzNZawAw/YI0m+3F+woQIgAQwsTuRgSV
++ODoIcocQdupVHax8sKGJ4I0rzOGsx8pRpovPnJt7vdbgEWitX356Ab/bo3je34Ex1ZnRQzL+NW
PqWIhLYuO+BVuS+WskSv927xUZkgHjJW0vH4i1/khgKHCmxHJjD/GX7MfUByK5py8jQSaWo0iQZt
oZT/CNEhApnq4/29dyRvZUyHfXXPQWnjJVAr7osfn4umMIKa8ZLo1MxfByiLE5wOUiVAV7mVwIHV
rBvFjHtJHPf4vezX7XoPQMsvVLM3sjUw7st9rgTrkeEZQ9zEyUDtGV8oXiuWDfcC6Cyjr1cT9doA
EtHio1Z+dTKjMj97QtBNk5lSQYNBbtfmklIauaGFNBlTB9UyUV9FtIM/PqIZH0fnAfEFJYjHzcOt
vZUyjKj/aynHvWR2ZCdLbasZ6x8PXb+spO6cAsG+SOhzB4QFAq1bQQqa99Sqd7mX3ksWfb4OK9Go
ql1R/3OXGSu6EkTtm1hJGahhIUhPO8RuaKGQePDIqkbAf8bxyNrAOY11LY7SWFXVSJVb6tzLBhyS
mEwhJ3SLGoivPwXTTm1zrWwYgfLcs4JLCuAd+EsAGKN2shQLMR4lLDDWW1sBWZ6MuP3xtZi5e3AA
hSk3iAoncL1vDyuPqxosuol3jpXyVxmUW7DWNoYfJPZjOTMvCnVUkKdgOQg5Lu2/VxpCU8MubMfK
O6dVtgZwzsGVozc9DT7EYjCKpF0IhGc8q5mslH4jkzqwXup9X9Qy77xbHIC1D7AB/NUjA78ylisD
xtZcO+4+Rkz7zPB2L5NKlOG/EU2pK6GUlaruIPrtjTdfFfu1M8H36MiGtVisdBuf8IF0uWcg31CC
/20jWQoGuMx6iSxh5Wxyy/phZGZnbu/NF00X4eoAVE7UQ7kuvHMQ6I4ygmtc5rdFL1hJWZtVRRib
PysOSmaKqkAqpVD3KhRyzSWJ550jkCoTO2hkYHI5Ub3Js4TxMOeMK+rLgiRiVBnpz4vxv1oaaaOq
7iXNOzfrQjMrDxsqGqlmYLz0UB9TS3bNyjVqjGwbHmZBXUNyXwBf+6crSiN7dyvG99Ct7JOtuvke
ynqArRfw2hzxzpgUF952IVojFqDN+wnRNWS6DMtIlbPuhFGmFwy7ctSC1v5cjcviqd3ywuaPjESS
vBv+KfDUX7IANooZLtQQkHW8vUNcX/NJEcX+eZMYu9EQBHv4+tq8xshNfXWOyIKnnPPaUEj4Wx6V
Uw9dX2559Kmfu3DV1htAHkYbv12oYFzmjcB1kB8IRmDZx1bsi5YobdrgIPBvib4i9QadTLyRc2s1
tcGQbfXpNnJVht9zCSDpd379hVTWZvDj0eXb0D9jZhochwsUPYAUa8C9/PLW5l74TaYJ59r+fjkc
Fk9bDh3e5vPJetttnGfpIzgEVmo6rv2lWp3RGQ6rP27+afy9g3QHbyqq+Sj5kX8m8iYkRv2rAgEs
5sgVM1TXwKbO1gNAjkm5IlZ8GpRd8VIJRv+nfuJSc1BPuc9Ixs8knPA2rj6I0gvIjQRBV+FIZdAd
uO8CJ9iy7ohubnW1fpazRQbUWBG5J74EZve6yi3w6+rfpbYDU70Ru6yq2Ex0iA8CTAEIQ5CVANz+
7Z0GiE9fAMjSP/Omtpbsajn+IsfA5N86K7FcF4OYPOPFzpnCa4mUWRpSoie1n/lntXSUwhwqTI2n
w2+k5n1WDnN+u1GIEEFoMYEVUi+oQYa3lQdsdyEtRMAvJJb0XO59zDvqdrePjdRS/UPFoxiwHEEb
bcSYg3t5bPnn1aGsTDxw/4e071puXVmW/CJEwJvXhqOnSApyLwiZJdiG918/CcXMHBLEEHHPxLax
19oqtKuursrKhPgdQsLbGa5H5XFogGLJK3uQC+B/hE3ofbaenvPI7ybhmqqRzbsK1OJLXVoqSc4F
vqhSg8gQlG0CrqKJ15IaGRLVCez3tkTyXwjUhwTK0ZyuR9bCvT8Fzfx5SEw2cj0QGwA54GR7NwOE
cfOk9x302lpe+QLFcOr6RsOe+GAbyqPetR5Az5N/zzPiMQar6JLysjDhczHd9UdMtvSQaSNR3eA7
tXKpVV1TVxy6FTqipkZ/ivxT35cGlwYgdrP6NY8nvlzwC3fgH3Bj6hiB74RkBdw36Nwm3xBlAxcP
Fb4BpVCLxgZXkXc0lx6Sg+M41IoMtC2QX7i8038z+DGTDP5kyHlOe8i7UlIrj5Xh8XRqKqCYYtDo
Yjem+SnpP+mXtJA6nr2jEOT8X3uTFQ9KRcw7CfbqDcCsxXPyFJnVTlmle9nwP4uVcBg2jH2A6gNU
szY+qb/QS6YvLfk4ndPpBoAA7DR4r0ogx709Y4VX1DyNywAarhfoXgcnpTAh7sZ7G0U70Gjn/TAb
YUlJazbKvbY6uf0CXwJvYAOrvqBbbx97/7u2S70k1ngPvuFlnqx7XQGyRw7MJ5nIpA9QTDs4B+h6
kYI4l/51Wy/svDnvqqK/HXoQ2Hh33IIahI01qri+E2S2Xz0X9Tbh3xU0g3YpWZr10VNPZ310Ksjt
KRyEJyYxNaQnsyEWWKT3WjMg3qbfB0SFQu2BJwp04v6buxOOZdSLRT8HmGBvF1krAEAVIiZw0toz
JfHbU4jAm1kHbhPNquUnNtUDNLinvxU4Cnc0NCDgrcuiTgs71pYe36Oxydgxu1DGE1XUD++I3FAG
y/PA40NHq2w5XnHsqXXtUFoIsGaeEWgaRyYGBkai0ckO64RQEKCXHTpNtWEEvRKMyOz9J3X4eew2
xp8zGQ3gKoqITYNIAPHt7dTyYq2qlcTETlRnBtDGYJklYr0O9oWwCniPAOW88PCemT8BRUURrWQg
gMDT7NZiwDWyH3VaDD91rDa9tdhuNLM5bwxMPHBRhr2b1DCQHoZtYvD/si2wH4j3gCvWntsvxno8
hfMDQqYbkRSgIFNSzzxBCFCJsCf2pClfJeWQDJsw+XxsZaacgsS0LMjw7eBRuFPp4igt+DIPqYPG
0LQglaGQ8LnaNTuQse7wph7IuSGZ+ZSAVSZJzOqFQ5r8snr8FePzfbpdrj9icvB9AJy8psZHQDHe
FNFNlXpfjy3MzCZqhEAPsohNBXiY2+3R8rXCtWUOoFaHi3tYB2BEbfOTt7ALZwaCS0NErAIaVgi2
jJ9x9XQuEjfO+hQDKRr6orCVanFFkZmPxzIXgd1YmQwGTEyiL0Lz3Im1Y9NshJ0bxDrUeWJu36dv
wmCXHRQYl2Kx++IfKj9XY5vciXUBKeUh8yki+0i5SMNvOZzC/JB4z1yJ99A6bBdigRkngghXhBMB
xSXAJZMMa5EGWpNEEXVaidRVRMLo3HfvRWV1PICD/mnpPX63R+AQYQikxEga4+UyWbxG4aErKKeJ
E/QhGHLjDGVjGzJJgR5H/MJGuXPEE1uTJRTVgnZcGCUOVypGCGE+n7UoIOABRI5q9vvxhrnblTCG
IHpMS4KGCoO73ZVpovSlEgAfBK0kzWu+mqL8eWzh/tk3mhiBD+gTQK5/WqrMRt4djmuAUwSwwkdN
qHl740AVJ1neE7/dMkub8S4mR98DjhcgFpCjg5rsZK2EDEItEHHIUP6Gw0LbNwNKMo/8k9H1PYDu
A8Hw4xHeP/0nFicrhjq83EWMkDnbrNt+QR/CboAG/hdaDYHYmX6qyc9Kj76NdOm0z6zemPTDpQZW
QRaIwMnqBW4QhV6QO3jdGB/aFlRCrkU83visbC00FkHkd8cOAwWYAgzxuEglPDZu7XlBKqtu1+aO
aKcodpu+BS2OISLZv24hqXkXW04sjVfulbcMqYY0owJLdfATy8alZsml7xdO2tJwxum9MiKFDJ80
oxFKxF5PxJWsEUd1jYWH0pKZ6RUmMxFfuFzu5OYIPA6RiNbMyCfcu/QcBNbjzXiP/hhnDlzxKDKo
cFh/t/rVoBAnShC/lXNsf/lD/bDoh1Ye6jU4UC8tiZulLXgX+8CciHo/i6ZnEQoGk8HJlV9WGXCX
DnCvCtkGn3lqlaLxKicErYUyXexxuk+0jBZH2WaeRyAJx3K7aqwrZiV4rQsH1bWeDHjtQbMHgjpH
BVkrNBmIz2gxTA3F1Zv4UjHn+N+wFFHeJ1om3zDZOU0AJbYSCmIOuinqkTjcyCipfB0cHZtNJy3s
03EOb2KgibXJHGeK0ri51hVOYYHDfbtESzrnoW9mdOIx2dJXhVQuCycP1jjXxNhbak7Y8r2LjJXw
pDwvahiOIfejEU08JprjIj716sJJtL0k280bw2P3hPSUuxutBGyWLKUCF7fNJEYJlUyKKgHbRkj3
HGMMFPDTV9HMqBV+Z2i6Qcs+SPgpD7Q0gIGEYyJdeAdURlo8MnfREpZz7NAbFRSRCZUmd27VRkAg
MrR0OO9MQRClJkThNoOrV6BNbE+DuVRjv0fM4xaEWvOffhLO/l8u7conIIbv6yByS6cr3iLA4Zz4
VUJKko4w9fCgEmWfbCGaNmxUS0Ci6LFHmolnIBIFfwT5ORH89JOzwrKNEMaaVjpZ/RbWemPIzYVm
RBUX7MxcGZBCG6EECiIaNHlM/IJfU5VLaeWE4XkQVorjFXtspJb43QJbhzAeiMn2hSwMh7qMhuoM
NE9vTSEnkkMdUKgc1qyRg/kCzkixvE3gPO/DAh3Wnxse2Rewy4BszPaOia6b50vxb4ueWnTPLTUo
zsUf+BzkoqAEB8qUKYZiyHtNclu5cuJa96H+adHcTHbBVul+sbIrEFbag7aNqrU0rHiftMi3M4Z4
UH/jtyJauBDu05HYa9cfMzna3hCETVuoFS7V5geNhKD9A8yVgEgaYRgqHoREwKX5pkJaMNJtl1I3
426aLo3EYw8g0IQKDjtZGq7M5IbJ+topZKg+uZow6DSDoPXjPc3PXHsykI54FY9IQwR4tzugaKng
1mBbc4qhIFAI4l/iYj0KOZKSmiFoO1c+qJsU4g2m2No5wNQl9N9D0nyq7auvbkNxW9d66r8//q6/
rPft8DkAmtHvPz4x8c/JVYHHfFgrlO+cgiPy2YUetN0UpvANmqMV1PoGz/ZF0md6m+8G3mhTkxOO
cUgou1ISo422AIPXds8ZWfnjGpCTFjXocpru8BPxg/74W2fm8PZbJ3NI4yiNOI/tnJLssSuRYPhA
1WBEDox0AYH5nGyzg6RfYh2RxM+C8fug7Nb4ZJsiyxioaT50eLJ+xPq+N5GzjCD58DUmT5/3Gvl4
Dcj7p2RzuqMfXj8X7N8jsUfZtVGZAY+j8fk1SUoxmtglai51CNOgMhCZw4oCfhgVRgJBAc+QSIse
e1dfMHvvuG6tTk4HFbRKFSWtc6ru0EuIz+ISSporyi0hk4T7c3hraRKl8VCiFIMS47MosY7GR693
Vm0OaBWrAL8w9R2y1F+gZCTURvs2OsYLorNbHd6aLOWp73tRJnM9fuvV9acltJNzzu0c+pLshFcR
NOLD6hzDlA9/lOsVNpz3o4XEOKFsAFaMhZtpyp0CBrXbyZicyoED7Iir8QFe/sNV28QnlbiLapHw
yXsUZiPwE5TgZGGL3/soWOWQlxmFv0ErPEmSMIEHOlCOwbAJ9235l6ePNfNdrUNLJtnnp6AADese
3YNAYpv1yMhKufAB9zcyPgBCqUhH4tqHR7qdd8kLNH5Qvd6B+T4me/TkPkcbj5z/iT/2eR1fbPQK
ovP4Szz8rH5BxbtUlL/v3BonHtAkqA2jtwTQq9svYJg4FF1Ke+dl+3bcB9sv6O8cjihVBeScbW3b
PpiXnmw2n+X64Gxi0ycA/Z5WL48nYlzeqVO+/orJ8nNxxacuH2MewIBYvCplRMAQt7DccwcOy4kV
H7ktgAu/HSqgB5lSlFnvBIPplooZc5r5eBhzy3ltYXKki9JNZb/Ie6ekoJyTYiIIOLiR7XGKIUV4
bvaLKsn3seNYvv/PoCbrx/VhB47ltHcy42W/R7EgJdv+9Pa2//D143O+f8YVbyScfu7IeiBrd+2R
Z2G7prpNiGk6KUccH5SWgK8+rS4h2ZjJAc2xzm+i/xiPJ2fOswqjOhtaMtEeOs0QisxYoKU4bC0d
xXhP4fCRoauZqgvLPGsHEGu8HQCXhT7a7TKH7jCEdDxTGXLhY+pTRXDFygBQVL+PRzS3a8fCOlpo
APSC4OOtpcwVsqbXot7Bb2qJJKFhUOZb0iAD+v9l6I5Gp8XcxeMh1ei7y28r1hG4t8cmZmftP2O5
025u8xJStWEPGWowP3s7iocBF7162VKtbmHSpgDjppY8Dbdp79RihwdWgnOYQI40j/z14xHNHfer
1dEmh1Gq0p7pFRhyW7ypNNT50+q/WBfoXyLEhescO4puN0Ct8mLKxkXvNFFtcDHAo95BChfStVMK
6b+78drK5JJoFWjQ5gmsIFW0o+Pj5G1/ZM2j9ZStGnLutuczeKMa8/1T5MknSwz0Zzyeyr962dQ/
X3/CxHUCO9G4YoENmBlv25QoGtzM3rKOZ1xV9nB4Ek4J2X1CEOayAo4i1hdcx9xS/jXOCOgLBL5h
cqR7Hp2Df/u/7gASTxOiRh+PRzi3K68tjJ79KgAqs1D2wg4DLCNgFnxD9l4ybgmh9/9YSXSz/O9x
TB2GRHmljGElCFeUvOzTEZ1wXJ8lZMSdc/v0LZIWsUcDkgcQrOjjXKIHY8E/Lgz1LxS7GqrShhB2
VfER1egftX+SE3vW/3w2UcTD2w8NlKCTmJwLrunyWvF6nAt0b5eJZLm5us61Jbz4zEsaxUJgesBW
hbQGGoVuVy2OQlGo+WYA3gW819iT3RrN58Y62hMT8meeXmyUz0xfLTWXzWQ3bwxPq2sQc0tkSH4O
jkAK35Y/g2hbfrBPeUNcNMqJK+0p/Xo8pXOhBYJEKO7i+kRNb7JBWa4IKyEtB4cCxNQnpghQQFif
8U7+iMKF7M04bdPTDjvo5UcLKotH8u20Jj1UfsqWHxy1T0gdX2ouMzKBsG9MeNKEbEPzpZ6d2cfe
tcnJSoZVkqa0FAY89rY9OL4BF9K91QfIqyzPIbTWE+AeljBDs68OZN3AZQsJVbRVj0fl6ii0fBKF
aqMOzhBZWmzlHUu6KDWo8BowpGV3dW2iW3X9eCVn6g8cQob/WB2v4iurXq11iZa7g9NA5EEmSWMC
RKyIelP/crpGn6CQCwoA+ubyq8eWZ9f1yvDEjRZxk7N8BsO89hRsOGiXRO9s+u4LdrGhSwxoc4Hp
9SgnmyhVXEnRktGYd2ohCS/9y1I77k5L2JIpd/jf9Tgi+1h4AQUx5OSej9BY61FBGpz9vtS3FrJI
q+Y5dxjTRhejHlis4XD6d2+ZnycKF1GvMvs3NOvtaeGSmh0wuIlF9DDjoP69tK6WlctdIWg1bXCQ
qRdUq1oJvg4N6KXKyuwiXpmZzmuZ1qLWw0yS7Ztjn5MWjiABw5uqvVQQMHm8ZWZTUDJon4EMQkAN
NoDbzVrWHGSNM591OLJeM+bZM5+PXx8SmkaPX+v1eQ1yFctjFnHJ9ze+AjAbSmbI0aGMOtVPy+s6
qeuKaRx24B1GynRJWPJywv1FONpAWylYFRAospONkxaenxd12DqIaHATy7r2xW1xE5PkuP6XrL5f
IWoO/NymrMhl5bjEX31uViDOUQzvdWGW76Pv20+ZzDIQBpkSe1HrvAhEOIL8g3AWHnCAEFF7FKpj
1/brO3rkDuXxcsqXcKr3OCYcxeuZmPhBlQHvbx/BvOq89b/o/dePHLFG44jv5N33q3gEt+XhUOk9
8T9+Ua1/PP751f7PSkw84hCJpRxVWImsf6XVMVcWauUzu/h2gBPPV7VtrHgiBpgZ4Ge33ixRH8bu
q8ojT2aCMs9uo69WP6q5KM0xbqLbu/TW8uS4qjXbKkUatwgsS1BPsXiRGppnUC3SYxC5KOVKi22f
OxbSU5xsabbYbbz0AZObdahUdmgjzK1A3qLDB4oxvvEsrNZrIhq2yVqbbHOBR1yKMmdis5uBT2NA
xR+6iBvtbhuEZuD5iq3nf+fwFYT4G903V8zTCs2yj/fRTHL/1ujkqUQZJaR8CqOtLtUExHMf+6/m
8hydntPNem1L5muM5HVCWOsdwSGpubEE35JFfriZS+n2QyYPpl5qkzT48y25OR7n1vz4qJ410owJ
mr2sP4fG2U62hO5276lkHuDDyWVsuwHp78Ktv3S6/+KRq4uJ1+o8TRNsfmb18ga+ixyxlaxba/A4
g0r//E8xd6aCLn+ecM7mpBmnhdO9+AHj8b/6gLprekp9rMpIBggmMkR3uD8wCQEBsaOdrZ4YRX81
zQ1mIN6ffHvhBX1/M98uxsS99b0q0YaBfR/thW67VTOHA7WJm+hhvvCOvOecu3Wlf73jV2MNVa3u
tNGV5iZFSW8vmsc1VFyeTG5z0HlcJMbSpl+c3olzE8osq+sMJoFKkCzOWPsXjzRjXIB35Rlwp92O
GnDcG3T0v/6chB/5vNTXP5NGvp3iiZtTIpeB5O542kFqsB2BCkArsJtih4Ueya27baQr+tPrK6Qp
QCFhCj0xoROYEPeYEUDUsfSr1cKyTwm+ERneftTE9UUJzb2iGT8KSkVH5BpxtyP9eba/CRxf8ASf
D27vH2H92Av9PRse+Py/PXK1BwbNZ2g02o2IuKfEqHZ7S0GvrWucz915R5gTtgJQdniXLhy1hZ3+
55SvLLtg1nEjFpaFPF8jX2X1WboNKk8Po8FKG958PNIZ2MTNDE/hbkVRpj7NYK8w3vLPvbBDPEjs
1kKJ7glDvHiWsbCoM2+2W5PTqE3zeSaKYTIz3L1rS1awcVfi0d32S35zIT78215XkxnT/3ODjb1a
+32zG1JyPCYg/PWIu7OfkHJLZAI+5Qu20aKCxdJSTpxWpXVlqo0nSqZ2VdouOu4ppBiHNRMt5lHG
0/low07ir0h1s6zQYKu3jTAgb7iicmKh/ISBrs9Piv6tXt5T+DHD+T2B3mC7sG2F2Q9QQEgEIZtR
3XOyqGofl2GYIEoSQYhfI7WZ69Y52p/V56DVIUC1jk5r36q2whlVixRHJ7D05DReVit1GDF7i0DO
GcgI9tnVJ00urdwL1KIK8Un9SYxAhLKHKydrZQB+1LW+yQEpuouOt8DCVMwu+5XZybKjNZDmVMBS
gJ7KkPVMfadBpru5TTn98eH9Q1HdrfqVqcmqp4qkxY2GewN8x6fme3wcswj+ef0rQRcolh5/cdvn
ArtgjVN9OPAGir8pKoDo0rWKl92rABgvC7KghvwrKnLm16+19R4epI0JkiDjhDYBMHbv5H5pksa5
f/TlkxuPj32+E0XaOrXLH+qIdRhOWKrPz9TExw0ANC8gTOxYI72NWnI3yQNNHcMmZKSUMWJBNsrF
6VfM4QBEGro6TPSwrBIUz7be1ypfbB+73wsqy7OarAjIoY4Nq7dfMOR82SgVCpY1GxthVa1rlyl0
1qUHXlVIwiqx8XhLcOOYbif2xuK00JQnDdeGftI7BsOT6F8YQg1b3J4YA5txwdS9d701NZneHjxV
0eBjcK3O2tJxu1X17R5cWIhZfCNfOFX372sYQ5EUHmbMf00RdlyTVkXTYVyurwc5Qb+rsXCaZtCT
owkZdSCsFmgMJznvoES3Xz+gEAt6jbHp/uPDW4GWYCCv/VGtyUE/DYn1eA5nfBSQ8yARAzM++gvR
bnm7QTTU7Lqw8gbMIZRFARj7Op6HlWyUFnC+6ZroTmi25DdcVEeeuYWBphfRGAGaILQtTPuY3Qgv
CqaWeiesN31rZooMaqJDWQHSBd5XpfoGYQNJsqWk4v09cWt2/PWrK7nheZ8PcphF5tTET2cQZO5C
T2cWQrh7LgXp1tDk6IV5oTQ+utWdFyTZEuOIfEi0fQZPHnr+tG2pf5X2MYAYIIds46jNfFzvTH4L
+UEHdMO2k1ryqrE3m8aGqNGl0vHnJrUuLGFJj97bJSDL3PYGxRHSZWOXMchHbqdFrsIhziR/cLj+
kmzz3NECK2r9hS0+89DApFyZGd3y1exzYplrRYvtxm/qUy6ii+M7JrZpHsZC1e8lNvVVZa0uq8/I
iO3HW33OFSIfCFcsqij3qJOdzucZzaiQDI7nenqlHV0BeLRwywgU7ZDqgrGZh8MoEKzx4GhGSVyR
Jq93zQ1RhUxRF0h2zDYDSR62AIPHw1nRv1Cje1WxihCl3CN7UthLWKhxa0198LXxyWLyblkUdYwE
rxev5JdMRrCjIMvL/5ZwW0WOAKRaJJ6Y8/vXNicr22i+1ngUA+Z2HVp4s5Wi6AED/uNCID2qoa+5
cnq8oHMeBA1IMuT8gNLAU2QS6HBtEjdCzDWO8gqXD0rj1MpFQ9T2jePSNe70x/ZmZvXG3CTYqQuo
c3kd2zjiJjTQEwfOTY7qTPnk+bZbLbBqzOzWG2Pjr18dFDEepCouMTZRVxirT4y8eMuPlbdQp5ud
Q0QGI5IXJVs0Jt/a0ZpKhkpA1TodG8dPshTt1TbNie/2klnnBbNuQ8oREQzWtPY1WxL7JSkybtwZ
k92KgwIef/CrjYjayTUOhCpkpgWtcYLOYENbykYmS2ZDX/lz+pV/CS2hX49XUp6JHG5MTkZNA5nL
GhcmRdbOivf6i+G+xEDPgi2bEC43gogE3Nrv3lksc2dI2T5PThl4bBO70/ax+0L7YwU4pQTO23+R
Bq3TZKNCFrTfp+5ZxP+txaaMqASLJ536D1AXyJ3lDwZN9RIiFqodJ3YNpfjLsBFQlax+QrDmbhJW
z6tXP/6Wpe+kPcu1LrRrqSx16u7kzOyUdbDJwwYcJ5UOYle5X9KnmbkEMC1wVmhqQm+fNPEbTVej
RlKgZCJm2+FScjpj1eIx6seWqtTf1B2InE1BBTf7U4IW7NduCYs2cznffMDEiSDx0MdCEiDt0Rpi
T+hv7/+iRE0bu5YXdv5MfwF4FSAGOjaHIOj62yNXJ0xgs4qvcBk5fG5JJINMcwbxNis8NlZhJXa8
3qq+7lvDljquNcRIKwq6a1E8YS/Kx58yNngwmIV7Yy4GvPmqiZOJs46Bggy+CvSWb5JL9oDNjvBZ
xnxjQNRXBtvat/XMWfClM+4GnDqsKoOuXILexSRYoXImg0447pxkkLFFWT2BwHmClHKOtr3w7fHx
mznwAqegGxZFuZEsYBKCoQCrxmmbd45SMcFLg9cpEeXOXdjNM+UDVeBUcPSB8BIsItNeFUlLfd5V
AdNXIFgDHQMrdg2t8w1QNWUNKRRnQHkVVXoXES41AgGgiFaPW0UX+4tcbMoS3HUFs8p8kxOsxzNw
z/8JbjcFOrhA/eECA8jl1u2Gqsf10aB0ToguqM4q6E6UMnLK/X88uDBQrASjMN7SpeEyep7bHkse
f8DM0/T2A6ZHnYYBHDKg4/QFDF/WR2u+Gd5XRE6/K1RWVuB1zT2df29YQvst/stSDm7mpIMFYARM
j1K86Pm+nQA+b/DYKvCcKoBdR7bIbQ3Ia1rHgbBH+djugqdyHW5WC6OeucJvrE52XtUO4HPiAVza
VlYMxASJDjkRoGT0fKb2v4rsWmv3reiAtbbrTbd39IUPmHsd33zA5JxhLhCeiuPrGPcAZ4HSpzG6
T94DROtiPB7s3Ayj8C2CNADt9CDFvJ3hPmUZ2etZRKDoP5NQqOhekuF5oKteWyvq0mGbuVEF9NoB
SAwlDOzpieeWESokZccNjk914a3+jACjQPLticjG9+vroTHRHgvqxH+XIsJIl6Z1yfr461e+XPGZ
XG0VWK/yPTg44TcFNP4QzR1IL+g5QhkQu0Qrxdf5Zz8/LAlbz+BxwMwEDDUkaxRQxE4hDnEUyVFW
9YBWKVa+9zmier8AAmx9vGRjd+dJx6FZeZAlZM3/8SLfGJ4OvGgV8DV1eE+FK57beDLh1Z0iNiTl
dT9deL3NhAfopIHWCECp6EzXJneTlmc1oxZ4VlTCrvkStd+ie9aUhRFJM1eRyI9pAVWRQBkyfafl
eCFylYbbQSAvPWQdpbfwR/7tdpwFtntdsnLyMViNwerDTrXbTw5KXTagDYOefeKWzneNuXtHm8PG
tHc787Nfc6YI2ab166Dv3jeb3yUd1pljJooKyPh5kDvAlU0cqZI0bBumfO/E2Ql0lVpuaBE6bSoI
ziBofrzaM2UhSIlcGZucsgJNrawSwNh2f5Q/YwN06w5RztXq27ZNdEWDQJIB5zr/2i467BnXeWN6
stMaTagBweR6h7dzhEUB+bK2Py/7El1k8Ytmbz6ZtbTgwea85Y3NyYZryyxxKwk2KclfFPIWrvfc
IXsJF9zH3GNdBAJbkUE9ghTBdGPHYlUyQ4NpTZEAS4xUl/HmAKU0u8YDtkT85VqVqb5RIz8ya+Xp
R3oG7cXzkpzPTCkMq3v1GZM7sXFDt/dbfAYI4znw+B4qTC6/Gd5M8cg4zRd6LTs074HzdX3h0E8o
LWyvcfdMHmKAoOMPGS0WoBuYLLHolilmASevT/+V4aFUz4+37x+Y9t4AHhc8urPvEahDOKCY2pWd
AzjHBxQojWEnvqgbYPdlwAliqNZ7dmFG67wwFNu5oDSiGb+jSADI1ZinBg2MFdSDoFVJlk7x/ND/
82WTexlP4JylXdU5gcKW28iT1IOkxpfH4x/n78Hw/7DdV7dU1WqVwGUFjLj8O8979UueILpE11Ky
f2xpdjhodwPUHTTsd7lVr0fjQp1jov3Qv+Qqeu2FpQt/ycToF68GI0il1IRu3Tkvda9TCEBgSY+Z
9YcJ2tE12g9lQX/fXFCjfjy22dMqXQ1uulZ8xwzcn+U3frO3RkHR1D4HNgJ3IzfMdx77Y/WrrWNU
VZYya7NL+B/b03S5nAhqk9dN5zSytGrZF1b7YuXBfDzCuXv2aoDKJHJjK6YDPxE2o5f+q1xD6V65
wAp9avwXZtByMlKLoINwSn/clSDwaYSuc7LM09XqyxOsJruUeHo/tjP32EG88B9Dk61Chwg8Knzf
OSpXmjRBt7bkFgQ7KCUJGrd9AIejAMm0kP8VQkXPwLzXNChPuZJo5Uq39njxRevowg4erd6dxquv
mmwjQQIYXmOxlAOKmM98qUaWHxcASlbAn/h+Hp36RvwqGFVYgBLOBTiShKoHegjRtymNJ+vq5FBI
g7gSg67oMqtOLR+YeX7qhxcp4bestpRxn4HFo7qDVgMeL2C0h04T0V3C4NWfIy/rlgDLBIZckEQD
YpyUENEbfsQKrX2b+LUCkwvoOrpfmeqDAObDhXzm7F2OdAt6Af4UFacnR5IaDcI1QAHnv9R7cznR
iAUzbfah8KmIVthBRAeqOoP2trD5xrT+dJlHErOxqKaKqN/dzrbv8w1Enj0WYA9WT5Em3jOHjNAn
99VfyKHM5VJBY4m8mQyJA2AQJuFK0neNl/B0cAzulQOpyZddo9idkPK1XvCBM8EYblAI8aBIKCFO
nlgSInko3AS1jHBd1XpnlEDAQcM5Pi+9bEAcfT9/QE+j41UCC4OIRPvt/NVRKVZRhqBfg2LJXusG
VzbLCslgC/TGnErivOJ9PR9csbNiXmG+8k503/q0axibVZNOJt74MCSRjyOhp4IvgUa2kZn0Xyf4
VfRcJxA2RI+EKnqE9QB+1yEDHiVnRfZKgI6KHHmIIE6zeKdWSiCbciZqqZlSZG9/oF7vshbU5BgV
CVY1DXRVlNjeKMSGTY6dT6VRcgwdy+bYUppYSQ0kK+EhLMyYGkQhBOJFfR8YXeuF8rodWu0k0CYW
jqmSdvFW7FPe2xd+UDCG7DOuQKDdnbH2kKKOsgWxAh8eaVJJxZuSKk361IRBoa27CmhJuyhjIcPV
LgfAiA5tLFpaFwvcNs36vtjwVHbHGgLvynueY3M0p7SuwFlJXHrP8IF+d6F9EJd7X5J8RS/A+Q01
OykH4WxaBCFeeZoI0nNNFoPqKaJtFloDEGO1TVNNLQxxyHq0ZvQU6neBy0Rg4uFjtjYllxf8FVeo
XQBap5yNnFSMm+RbkiiQ7MQfkCX7onzGQ8ssclPGP6A+IGYnmbaauFI6EPOflLz20VPWFwJD+IrP
UzMulbjH1BddMOhqS1P6kYCxSjYDJAzK70rlveJbLGvqgb1qKJlkVaei1m48hpHCFzDa+KHpows2
fk6jkI9yUpTopIOiAQ3lQ9MoUuBAfsFDGxtqQGii16IuQ72naDQk5T2vVqDrXcoJd/bSth6MGP+e
VySXavw905LEiTRo+Jpt5jXetiyQGPmNPS6I203ZxJJ/YOpalt7xYzLAI6jSNh+VUFUV5OsS7Tke
4r4nHcQMeTOvaZwabg5CZpPHTOOLtFDpDlXBQDO67kNetr00DsJdzWs+dMJ40Y2kHRI0TLB1C5dN
9kyMhJgNB6Lih6LDfCsMYs0Q2jRpZ/ZBmkAQPnXLnOplkUqRruboBwb9VZn0xbMHdUMhhHKK1iaX
LMuUYZcoOQRHYr6LGV1k0B61EpKIh9yygkniSIZkRWvgWypvXUFfNQFbd5JwZs0UAt3mKZtg8vy2
kqCWiqiGQ+tbFakdQbOkxpCmbGm+prTl8icwEMQK4L193vcrN2BK9iKpHSAzgyYX6ofXKkr4NaRF
Jtlez8glCh9y0JiNG2u9zvNB41uc7EUClkroxMMggyUJZ6PON5zfyyCtyCBQb8dlESdgbMk57ZtJ
KAQRWK/2JGOA3ts/DSke34KKpecf/SLzmQNXJFxkxtTLK5NRgy61uP9F2nftuI4sy34RAXoWX4tG
rkWp1Wq3Xoh2i957fv0N9ty7t1TiFXHmzMIYTAOdLJeVlRkZEYh8XtKW5+LR9NCMQv52acpZoGsZ
X3tQ+3hQPer6n4VLZuZKB10yKr7gSkMvCMv9JI9thFs4G5+DGhrbob5rw2ee32jBM2qUVFf2ffqn
Jeci+gQehxZ+8Lfvc1N3f4IEPK/634XPmbnz/mG+ksDghoI3cz2UyZgCaDKVuj2bqylE64QV0smE
CopJitV9a9MvYy5YVNWR/EPNCKNnm6RTXXA58K7yz6lKElviyItCAjvlm9AM+SGx71ubeXbgyoOM
FaIWMHooTGwslVMA3qKJcQiVwkzrwLOAm3m/b2SuJAk6LZQPAIgBVcsv2PAiRJPqhoS8j/bFmEOD
OZ7jTe4IDaavRnJeOSsjGjFqiodXbcUeKDX00swIMdXF/lTmokc6CQx8F3rqTOgcNVmnSwX01CWB
JqOhKngjB6LJfzXfwRIyhlnIG1tMQMyrZVmKKRH3iMXDh1OXA1l9f16ZkJu1wMaAVeWNshpgNDmC
FjzTAG7+JjrYGmm+hL1bmDj2DaUEXqxovibu1X2QIOgbIZ4yUMkzhjWy7feHxQZ+/4xrKpoiA4iM
JcuAIkEpssqUUNonoWu3/oNUmqDOtd0xg+/91gOH8LUpgQVvwe6UW7w4ejd2p9jtYpuqVZfqCYFd
FBPGBxU1eohQBGhNIfgj7KtD97oE9GX7lv+xCXgaimogQbupESt8F+dC5Ev7brCSdadSqNvqRvWF
KwvcAcJef18yObuUMsQn8FQCHxxL5VcBSSU3YSTtkVslMeVlM1Vo8D2cw+c+XFrKyX/cTClehWB7
RdAr3nD1BhWJG4iQ7pu/IA5ct2vOkZz+JTpHNuBo99dvdmD/sQUetevl69pmVDo9xVQqFBAB4awi
ID1735lJPu9bYu6nfxbtwhLjNTkPSjFaB0uEGEprg/zxb14gbFjakMxj4caOeD2iSC5VMZrscJTf
B39IOImTgLWzNaLjsC6fq09t02lUfb4/vKWJZHLwVcm7ZJQSad8mRhikViH9JJAmBWGA/8CFiHNe
/3f2mBe8DzBL7sYYJhjbkcngc1sraXQMT+WWO/7vTDFHnA/0uOhD7EfuKTqB18lywQR/Hni6xHO8
NIfT7XDhS1yu5QWvzn7HRF6EV9AcBwH6TATPEKSFjX97D0CbAFTYv6oPiJaYje93YxSDbFnf9zVB
XwlP4zi3xPwQA1jLQa3eK5Y25q2nBE0vkgBgI5he5r/ZiYvRRUWYE0B43b3iQ3q4rK3CJZtUAD/i
0Jgpzh0APFHZUi6MIGF8bKBlM3DyEn3U7fG4/grmeORc2HjZmLh7TfwZolWWok91IRpbMsEcBU4E
+Q43xO6+kUU7jDd4Z3XyUq/WrBHkr0D8jVgMTATXe0XQ9QHxZevuK6+ibX6si4dGX0AI3O5HgNHw
F5guZSQgWOcoKwMHyZ3Rd0i0Vd6EQy5ZfPhd6YcYHTNVuZAMZMJKOK5ra4yDHDKI3AEm5Due5OlG
k6QC5Sq5NO4fZhbdAzME9XEVAgUg1Ecq7Gbj+0mYa0Ho1GO6SbKnQEZ52MhiimeVGeYveIZT6GhY
+kjLcdNJAOJpOQXT+iFscytUW8sdlhjkpsW6vvGuv4kZeiHmXB0hAeKEsr4t0iep0zde/NimS7uf
rZL/jh6KoyA3AGs2kD/MtombiTwOjcQOCWqz0F7zFFLRCDI939Qfeeo7YkD7H11ZcKEsZ85kF0K0
gCaAog/I+ps3wxhA3iVrYqcBUyeKFRZKpqkZ2t7KswSTsyqTmAB00XKVoHILsOxKhaJTbT8L32Qh
Dcqizm6+hXEBox7W4AtpYycWaesf0Q8W1GgollqaNrtW+BSi1Ei/JWUVEs0gUCQYasrFa4AARe6t
htL8nyAxSbPjOKsrqBK+xulT4ptCGFLvUBZmWBwGhcZ/pHITIX3Av+qLyrG3ZwUaA4gAIYcJYfSb
NoVwjAaxKNXYKeLsG2zACIz6p/sH5dbBXJtg9qSfg2yljrXY8YDHzNpNr5rImt23Mbcdr8bBLIWs
tR6oOWEEzSNQehpryodWn66l/WjpitHUVMytYSnoWxoa46ClNlAGcYBViDhG/K4KLFFceGaxufZp
k0HGaeIpBlgASVvGzfCd5yluVWUOVxZ2pR2F8kmOGqMDMDUdzFjZ6GBQ7qpo5TcLpm8DzWvLzMK5
Xd9IY1ZnTkKe/khZaZHYmLZvt6TINvPmurbErF6li2qae03m5JGtCaZHrCIE+oF2ZFXvB9r5CyHE
7Mig/UoIWnQmV3J95+VSkoR6nWFk8jtXI8WkIf+ZvyNHSANxKUCa8ckg0/ivMcZT8r2cBEKSY3BN
a4ThQWo+tGxVgrdt4QxMs8Q4fxgC4hfCTShdsC5ZC4uxjBqsl98VRiVsVH+LoF1DewAX7gX3qVeP
AGz50yFc8ITzC0iQZBGhLgv0DJPa0Me0ETKuyBx33JQ+Z0JOh6dlhk7VZ40/lu5DHy5cBGwtbDoX
QDaAUxrVVQjNsHkxcILmHfHV3Ak+Rjs9fnJGd5QhX2gR+H1xZzTr+FlbVhC5DXevzU5b6yL45KuA
IDms5c7QfMg/SQtolhsjvrAqDg3Ba7Wz3C8xXMlk3x2GSH9uidH37xo0slXPur/gbPH8ZgqYWa97
Dwl9Vcodbs0bkh3a0bMITu1+B7WM2KhDaKqMBohqrBJ0Eh0dUJSBkqiVvcqLusK3Ed71tEw/v5iW
ccgBT8yxGuFmBGMsUCDIcRnpGg2hb/q+eAjXf9EZyR2JJWzuz8LsgqD4OjF4o5+dZyYhFAvCa2ma
O1meGYOC1+ngGVFvhyKSQxCyBLXAvzCoTqp6IBRANxBjsBtqz0faOHcq5Q3E+gbf7UPXM1HfqDJA
jZbQvTPuA5zXeOtABR1pabaHv9BGzh0aMXeSwXciN11xbkEzvI0bfSmina4SxoEoMhziJLOAHM1N
g6nEJ0JQBsVEC+Oa0QrJGfrsHcQFQMtcDHdph42cPVXyhTGEndaOz/V5BMu/QMMDZxVmC7lxzkIw
t0d1wHTt3vgYqPfkW2SdAMgPhconfbOkrjETBOF7dCijKhLRgF+43ry8moZwXknhlHloZFlodNXC
1M5ZwMMHwkNwkdKNMpyYN2GvSGnhVEEi7HqN+Faooex6f2eyDaC/DgFYzkmTbVJyYrVl9CxvhbKo
CyffiMYEho7WvCVbyq6nD56hrkcrPuXGczchsmJjKbc3P8j/WmcuukznUPUXG1gnVQlsSC4cRT8Y
Frzeb/2F3aWXg2RWS1a6pGxKDFLcpmfuLVjjecfT0ATxvPxA7AAKuu8L79fZkYki5lfDDgHS/3qD
lGkLAVMUWZ1oBGNUskPVcsGpsFWKf5buwgQTkiieUpA66gtHX4vb8AtEbu67apZW9SBY7k6FMutS
49TsDQpOx/+MilmvsRLkIKswKn+jfElvmNCX0Cw/012wQW1a34YnYvvWpMh4f5vORQtI/wLCgfyv
OmWfr6cz8MKg8nWcfyXNqFQZSBa5Jg8FrlXq7QW8EkhYLBzA/49N8Ewr6FglAhvyKSk0eyKkn50a
cuiiZR9jUKpul2iu5udURZSO8ek6KmjXQ4t79ORLQ1eAJF5dRevY5ixEQr5rVA8S5E2anfQ9Mfb/
DZcE6edeQArc9v+z/DsBFzdwCcq2RBhhWTn0ZgkiJeUE1MNhND50s9lpC2s4bcerQyiD1RAqxtDl
QQSG/N/1OJU8a/IKhDoOeoMyo9T8Zq1CzNsq8RIz728Xlq0NCrbXtpgL13cFPUy9qHCS/pyE3z/D
Hx/a3CZX7wbdo0Q+VCiV5I8uqFhqqtSH8A/+PXyW/bZ99jbVYMeeuLSdlsbPrHNXNp5QEHyTKr2B
hFjQNr7wxPnvxegbvE+jTRutQjADoqd0WI2doQkLvv72XXg1K0jeXa+ApEu9Jkr4grr7665d928C
RbbiMEqdWY02lLuz8UUolijtp3W9Wvcp64KyKDpMEYoAJc9Yzfk6aNWmcYANsXL1sRW2opYaMRSM
a+/7/sLfzDHU0TRcyyKcBPQYWNLHQJOaolDV0imS+C2PPDvNoX/RNC/3zUxujhkSyuog94CWLx6D
bL0/7ZVOiSH+7lSDZ2XSU4Cm1S5DSWyp5WJuPJeGGH8bVZjapIEhYIXOYZYbJNH3o5wtTNvMeNDQ
MSXHJm4LSDJfL5EmVzkgQAHGkzs5xEuJ/6zldqYvlZhntgI2AuIMBLlIH7NeXAhk8C13Q+kML3JM
ZaM8FrLV6Pb91ZmZtCsrzOHP1a4lmTyWjsanRhUeA2tEzvi+jduzpGBPg84U6UQegvCsBhJ4fXKg
E8LKEVQObb9tIYHrUyhbE+8aMwsV1YgqNzLyNioMXfQK2ldcZLV1tFQFnptTFQcM/TLTP1TGrfBJ
W3a5IhUOr7U0VuQVH3xFcmq4WoBe+KUk7q1nxbhxZYDXCM1OACAyWyVMw06MiVc6Y/4+el9ZIaLG
bUoiCm2oQUtdtubyY5z5z31u63+62lvVoI4THJ9fK2JroBahag2wnqBcOug9aAnurwvLnodcxvR9
SE+CORhFJnYrR2XUpnxHCqcp9XWdpob65UuTjMYfYRtWRnTONepLa47fxlFgE2mT9/vK11bEtQZ5
X0IJNn65/0nyrbNARwVSpSC+ADkVEa8PV9OMUd0TDTHuULwWemDUkbwQbM7seE0EKAu1EkmHMhqz
B9BN5fdpV9ROLoymGGx7NIJF6oKTmNlo6JUmIM+AmNJ0hq/HETSVVoxRVTtZtBXGv4Wum2GoG6I/
Uk2KF7KzMx7pyhhzhuPME9RULWtHKYkhNgc//2rzn0D9c39tpl/DOHKsCa4lSUZ9BzfU9ZhQYenb
0s8aR60/OaDZiI7WGw/CcuJe5J8VlGLu27t9buExAA4SpBElVCSwIa4NSp2XS7LaNY5PVlIdov7g
JaZSvdW1SCXdqTbAiwWaNXxlZ34XbbIzSAr0aIud6qi7Sl7f/5zbfSMj+YbAEyonArCx09a9CADj
JB64WA4aJ0mPtfpDkodQyxZO5JwNpBehw4XeQdTymO3vy1nMgXelcUpgOgMI9WXIM7X/07wzhjDl
O7CIUzc/24CZp7xahU3eOKNd430A8kBwNYKPdOm5fLtfru1Mg72YMLSbK8BDww4ZkD3jLRKuwmTV
jlCIWTjSt15jsoQzjbc5YCi/G+nCki91co5iUeM0kuobtdAfRPDBLqzNzHCQyhZ4hMtgKAND9/Vw
qsLzRjQOtE5q2pGBVDOVF9K8036+PmAQ27iwwKx+oxZ6CBBz6wDiAko+SM5tiP24lC9n29nh9aHR
PLEJ8OIkFMg6wEDTs7KRwtaJ5WTfndUOEXy90Uu0KgbPif84Nvkb3yeboXK3McQ/wfvYy3alygYU
772zD3gw+v/jfZYaUvGUBdmDOsY2epo493T/yM2sK75UQ4AqQvPnpr2VDI2Ax0nROi6puE0dt4HV
VsPPfSNsy83/nY//WmEWNi/LvsyHqnWScd94kF02Yh/3s/zhH+WkN5SD16E7Vc+OPZ++5H9V3w5H
yxPjBf8yM9hfBSVIeAAlIPySLV9s4jZT3Zyk1eAAGk31tgGF//2BsiQP00BhAT4VESXoxFi8VptK
HZ8n7YCEBPrcpbfoFJ6bl/6hPoI2ZaWaMWhEgyPxTX+0qo1Iv1Xr/hdMJ57Z4AqPoBmwX4SBaHO6
PkKcH3URV4mDU0FfQk18Q8h2cVWb963cXocYJtoyZXQM4er9jcouJlKNsyQbe3dwhLRfqyCNUMBT
kaav4lJC7haigAkVMZYJ1gHxZ3la0gtLXZ2qfF2VozMYo9lvpF3+5IF9uDc6M7WGHTqMj57xN1yN
T/dHODePl3ann1/YDZKgSXmuGJ0387j08p52O7tGl797mt2L3y2LYS2ik2R0dCqvPttdDW47xXiM
7CXU6Ux0fD17TIw0lBoHOgZYGozPZBWa2Z5s5E26HlfVW2V+VOthxdmqg6w0tCdL07WyhRM3cyAQ
lqPBFtUGtH3BwVyPdSSjlhZdJjr90EUG8P3U5V5DPqDyj8JbkEFB8dLQXNBknzLxpazsrPTtKO0O
gQsueSQpc3Vct9nDOFjikq7a7XUDDNakE4jqBJ6Zv2+qi3UofRAviZ4A+D/g+UY2oglsFFV/Hfc5
CFnkRLU5lW9QhpfU1f3dNW8ZMTLYC0DHxuYgNJIhQ4vkpVMCY9IBe5GShPL9yttk1VsABer75m79
HgAuEgTqgPVB7M96JaLxITeGoewEpbpXuNwG0c1CxDMTSYJlg0c6DQE5URSJ2WrCoCWoKeqyU/tW
fgxdVG03I6FklfzETvKQOyJHI5F2D2ViSrJdQzxQOAp2YApGu5hJvPVP1x/D7LrQhf5n5BLZGR55
kBKoOwHUV4jCAiPoN1WzJpBLPo8vkGsb6rVo683m/oTfJlEh4gRYFapQ/NQbwKbbM1J0AzglZKeQ
OQA+DUl4RM+Nlj7noUjVZhv7e7HZRmSrCFQbiUFiO1Q+wS3Vfd7/kttK1e+X4OqFjgvS1WzWmFMK
rVBHNFBqXyQG6pvK9SnyDpwRHJXgkICLhFslxb7YiVt/Kzvho3oot/Fp/BFcS6Tiq6CtAb3S1xIx
QAM0Llwkt/EYGJcUgiK4jksZ1J/X7iEqKzHLQ3zdUH81oL+s9cdE+vtXhn50weFZ/np/Nm5rFJiN
S3vMe4cDc1ynJrDXtytt2z04OmQCnj+cp++FgUnTRXvt5GEJfEKYc0Dwb1BeXhJPYkyR4kgHiP0S
dGgc+9H2Tmh1U2x0vcarjtCuPwHfV2bU2xUvumCL+/Z9/KO1e84eZUus7VF7VNR1yvVGDlnpwuZW
gbwkqHF71V1/KRMy1FFZt5qaKADJtFQtoAk/bhV5Cexwe+nBCrIhgHbDTaD19XqlRV/oPa3qFMcd
jKgcqS7jFXEK0E3W+yWVfSrLaGGJInspIrptEZjWHDEu+L2EqeWYsayjsXtIuFZxguJL2XGTeKiZ
VmYLos1hXQeHAaDwhj+NwcKQZ+f1wi4TuiiDKzRKVSvwfC9lcE6x4vm/Wjsy9eRoZAo6mYRBWXfc
EGWj4jRB7YxatG5JvZKUfuH1Nznvm818YYaJ31Es9FW97xVHiZWV0sWqoQ35V4mkbKy3iRXETb5w
Zc3ckNNFhZw51k5EYvt6uwhJ4ULNllecOH+PSjD+21WknNCqTjsuWPs9Z933DHMjhDoTWjYnTlbI
F1/by9RIk0ZPVZyuT6nsvSpitwrdpxRtk32ZLAxu7j6eALdIwSF4hkjstbEkQG8q6FoVBzyTKuVG
sBZlaaotuKCZ6A+g1l+yb5QL8bpjrmS/4RS0M4uyo4JcLCVgcY5OSfwiK+jJkS0VG6W3dAjEWR14
/zVwU31GqV3oUw83WuZ06T0E2KoG52STWIsJhdmAQSUC+ObwSEY3DTMJShOMjRipspOG8bYuCIVo
s8lhfdGg4asiRdexoYBvznXdzBg/IF6AvtOJNF6Szp6+zpVXHareT5DwbpuHOFhKjd0W6eE20Pg6
UZVP/X0sEqEcxlrqCK5w8B9SRTJEaPyW1do1wZT54ZqARjfKKThCydYc+OdqqYtrdkNemGemp5eR
sMN2R3Daoymz9sFJHYRFYVYeGsgwm8BG6IO0cArmNiaQ5xCd0wCeAS76emOCg1LrtAGXlitW1QoJ
rhC8l9ARXDhr07ez7gTaWLj38YoErJ5xJ1ouoSG4kxArnhHhW5ZMT7rxcPKo/Uen9tcqoHvegK6z
rTmcaVjWw/bV+qEfDx/PT80OXNPfPljqn8Co9b5eP67Xb+e/j0/gDTR3pue87bausXtcgkzNLcfl
JzOXZE66tq4G7NZ6rI0+fNaGXacVdiscBMA17s/PbJRyaYy5sdzEGysyyLIjAWKfl1sAHkXtWU5t
4ZMrbFm2kmdpSx7CfOeCiP2+8blb69I2c2tNetdVmGJtpPhdRvKyK010sd+38avteW8DMN7dc/k8
r3tNdnbgWuztibEHBGqgYRJBdKpNek5WZPWUmFDY8dDXv60e8DyG5Li59ESeC0CJBg4zgPGREWZP
eSQ3khRHuGe84U/Wr9vpnvZoPR6CascrdpkmC/M7d8RQEwGvFbw/AiJm7xc1KbiJM8EpXJ4qaKHy
F2oIv28LdnKRpIXvEvDCwBvk+hADUZACxhWrjg19Q2NzHumPasr0S7M048c1f46BUZgqtUKgOJ7W
2iZ+e0koFDNO30uNcHPn/PJLGB9Ghl4Wx3Yaq7IbHFfq8AL7AyDEwnb6XaR7I2YuOvAz+EOqYcQJ
Hbbg73zToRvwWVGdlg9vn/Z5Q8yfX40bUzeOX90bRJpoTpFgBiue/THReEX24y6DhOZLYyzRxs0d
KBBeChAfAZk0Eq3XyzEWPkmDvAF3BBg7mmHbSussaRd21exMXxhhZoBT6hIyQpXq9PAVBAhLUKE0
YBTNPu6f3Nnde2GHuSAqDdniusZgGq+H+JZWoVGkiIaF+Gh+ytDrPl1E6BiYvuIiMcOXJNXHtlcd
8AjhofDQDmsB/B73hzIXYepYEuCuNeRFZPHaCIhBWs9PU9UZCCCTL+hJyJ+1Hp2iSE5kn/dtzS7P
hS3GoYs8uKPKMFEdT9+NX3xo5kVpCNVS0DznzEDY+ltyxu39qwFxMW9C23Sl6heqk4PMO5Q2VcUb
g1+Yff+IYKpHMVHXT/dHNnMvYp3wvMU1rgN/wOxuAlZmL48l1dGVYdgRwS+sOhBWY67uK2SJwMQT
LFic2YIQi4U+tgxKhAlPfL1u+iBDkIODU5FK8BqFyPC01fn+oGaW68oEkyXQgkwEYQT8iRDJVAKs
V0baZLSTZEkzZmaja+g3wCOAn/7WmY0ej4FXRwIMFcU3kCE+uuWHfqGXcMnG9POLTTHWvOZpJWzU
0R+MpdHWQr8Ah56dLyQzZQWJDgXB27UJXR3auB6wvftYTcHvMZxVFU98mQPHV4Q2jvurM7fl0OwF
4J4CPgw8Ha6tiV6aQDa8Ux1OzHyr9TNwVo8kom7lo3UqCfxVk/kLB/hX/5y5YpAm1jTQxqFXEst1
bbTJXb8REh5DBEH0XgNX80u4einNDtKPBYQ0CuPgUQhPrk7H4/uRmCc6QDPuQYBmnNFREQyAHV2K
XWYn4uKbmIlIOIAKwfWA3aPX5zroiRGRBtIMKMRAUJm2Si7T+1M/t5cuZ0G8noWwBAsKuuFUqEU9
SeUpFDdxsFChnTUBdwIqIJwLrPG1iS7tEzAKCaojj4fOexrRRtWRhfM950IAMPuPDcZp6R6I1INa
hp8cu69eqL+4rLLuz5Q6TcXNhrmwwZyJWuLLBpl8tFRsh+1LZeFNbdTYO3hN409EyzfoQzXbN4mW
NoLg809mcNPGApUrRfNCZpx+Niccn42KhqDAgDYN5CZdn/b4z4mUFFRViGFeWwPSSDxdK+bjv9le
qoSECOgnAEZhT3VbyUM/ZBoWW/FkW/Ri0Ekl2Vs+qBuxEZODip4pc2HWZiYNOVOIPwH4BxI0ZtIQ
p0dCp8Wao2jPQ7zBCyiDYpeYRf/zAAPt/tqkro6+fpCcX2+yZGiGrhQCDWEMWhj4VMrMuEX1vatI
t3Bk5g7pf02hWHptKk6VslAUDvu5Kp9CuX2Re/FVC4Sagg5dMXxoydr3J5FVNUIRemoBAZIGCK/f
nOe1SS8msBkkmvNWQzC4xIPqBekcMzZCvLPQ7WXEh4qCT8uuTWJ1xptoQRtbLdcoBtz/krmzjOAK
OuvI+t42NqWKUvSxXGqOzm059ZHnf3TEPvdtzM4vYCkqWrgRybFSEZwWKUPrZZpT+GNooAZ2hJ48
UjMKcsrScQxX983NDgkqP6h5T9pULL82gEujGLi15oAOjiroR8vIRz0+3zcizl2oqJoiT45GGAAI
Gc+uDb7MBUOjOSVUffxu14E1C/f28Levj3xMW2LrBM2R/LFQkaGTV2Dsi91dOlY0XQfcqW8jijoH
7TmPDm6393yQJ0HUqznyS9Dj266EabPhEAF2CsAfusauN1vX12VV1oPmuH4CqLhk+/Wuw0PP24i1
qQiGivYMoxL1f7EOGhZBnnq9UG9kXHjZSQSsHZLmCB0UqDWtfuTA0LZykWxcqGz+ViZYT35patqB
FwFU2aFPgAthqjFau8cfBcXyAXz+SFegRQkoslO66SEDrSMSOCAM6GlkeCB+H9G7GNOjt/rxLPoQ
YBaorxv+9vGxMfR/EeVpgH0A0QnsEc9em0igp0oMBhEnGNUzgqCzWmqF4fYiv3DefsOrm+lAsA9Z
FqBHIRF4PR0+hNlA5ajDR+OmijcRbU3BHqyKHlDGWgvmIaA/Lf2K6UO2yUHyBpIIVH0FC76OYuD3
T8rv++Le1zAvK2GirM49fE2sDlRuTB1cn99ct1LqlZvu1MQJ/cqQVOTsdPTnQFgJ8HvIr1SbIbPk
TgTLbG+DZAkqS4Blcztd2gC3bObqbqjWUrgjIZ7TkVHXEQiC3wR/m/QBbaJD1dgVB2pgvH4NlVDe
CaBqJieV2akQe/A2Sj4Yars0WMzsvbFOYc3FRuRCMIKPvQav0KLZEES9aN28P51zfgelYtSrpzcd
8rPXFqooynHGPeJo/bEewdkZnIkEBsRm4Yqay9igaQuk7hN4CAAM5kyhaOEFfoplK3FuMvoGTiZT
Q2yEmhzFrQRaDB29f6qBzXSCYIX180Xo15dM1V9Fhdoy+K8p/BkosR4jE5kIaobGUgFlJkMALRio
aExqPaqkMi/NthBrTfJD4kjeBz98pH0FRrOPIv3QlcKSSbJwW96SccCVXtpjopKw6AupzmFPI5+8
t3clu4BgXtU5mo9bOy8oXxhJR+XY1HdB2Bl6b7vpxkdQqA6PtRiBh6Y3YsGSBgkbEKLwQN0ja5o8
VYUZC++DYIzQGkw4mhenuH0h7VPkUmWM1hG31Fkxey1M8zY1cQATwkI5+6bLvEJJiBNvSP/uglPP
R7FpI69biKfLTr9Qa51LmWuX9livpEWq7hew14IqdcySV0V/5RvfUA9KZnj6Y07gqUGOMAaWGj2C
vtBVxoVIjxVM+I27Lr+B9UU+iAqmbgSndw+8b7jpE2jGaQCdGcHU9RW6P0T5ERGMIWn2mIDotLc0
/oMPylPpQ9fJpcJi1+60ZViXgbotqJFQLgIQmbkma97nyyDCluqw/o5UIAOUfeW5oarb2FsX4YL/
mGlDmersKKEieocMoshs4QISGVzm5cSBGoRUWcpRAfbM8fr3wqiTio7g/8g2933WXCHx0iZbA0eW
PXdVL8O0AwENCh/bN/o1Z4G8hx4JfU3hJ0CHZkLg0kEjtpks1MZv2xZxbC/GzOYjBrWo/Gqyr/R2
Xam7Nu+BvGyhlmeq1cofKqOuDiDKTdKdLJpVttQYOvnK2zX+z5z/IlEuroWm98Ja6WC/0POtxL0R
ydD4DS+hf9L3F/b47H5C5AuJMNQHUV24viBC2VcG4pY41oNAwR5l6JUZIyINtR2nHkWpMKKlYtG8
K7mwyVx7IK4GzSqAu44kWfKq06BXjclFIRjIB6rWr/mz4P69v6fmonzU3vE8BKMQ+iKYYRIlLMAc
2xEnUHizTt94oHGy6HzfyOy6IVcLrmKwVwLkcD2XQ9kIclYSzQnDxAjEtdvFpuZatVwZ3JKw5u/L
+WaTYI+AMR0ZOrx6r42pXAu8egVHgO5vM9yEGx6y6DiQ1KMyqkQePeu4h32wQKEKN5oc/UQVbK0+
HLOHznyfMFIuTTYPzx39jo0UoRzIUVBFEe3n7/uzMrvD8JZD4gETc/Ne9jlVrNIOjlzxU4e42MFD
tIsaE68QOxr6P1FZgML97b7RuZsesiRAGQMOCkQGE47wQtagHg6jpJJoGiEaeUhWjQ7qtQwxibDw
vJvdXRfWmLUo6jIKCwUbWoVLzMVPWfwe8Fq7P6TZNyTiCbQ3Qs0U+5jZw4OeRKnI+XD93EvSVDRW
P9tq03Rnz3uL63Vc0wbAPj7AbbQPUycR1r2igfwjAxbkM9T3w0QU0ICGasitUspfa69elcEqJ6u8
W9//1pmTgAgBrD9gGwcHym/y9cKDRbI0+h3o4R2vGsCc/y67J3QO0qg7luES4dVMLwLgeICTA5yH
0pLOvpQiXRsyPZ5cGAJ9xCXF2vdXo7YeSpmGkHpNNTrWkRkhSdfSfsT/FEEJfFa6heM/69cmbCA4
ywQk2Vi9YE8Y6yLnWuIInuUrVpatklNTGgoSCz6g0cKpWrqe57b5pUUmGtAS2QtDf3JrAd7q3si9
e2lkZW6NHq+vMureOoQk95d2ySRzsho3a8J4gMkhiqxRRlxfn/v4kKFL2Ys7S+aUhU69JYPTzy/2
UoLhjVXbTwa37japgofI/S68E8QazDRo1/eHN+etJolEOFbciTeVSqURpapEBsdJIFTClTuBrDuO
qkAxgkCXvDXcQoA1m9tDB/bEojY17f3GwRfD68ouBXoCODUREBmy7fFq8tb5UbLBHEj/yFZB1e1U
kxDoOQJ5UkvPlTFqePpaabywtNNuYa4UghSVjmGjvxWELdczLXjtAMFx5IexkS3N+xTzal1rhGbd
EjfTnH+4tMSsaczlMbg2YCl2/9R8Sae3kEAaM46QHeMWlnR2WDJ0WtG9h8ufnWGv9T2oGvuag+IT
IqjQlkXItKiZIfBLueFfoNPNFP62aAB/gpLmdFNcrGaUt6NXFIE2oU+CcINGgFHbqNnXaLbce9Rb
kZ+b0TMUGerPQXgIqsEADwTgMM1G6s+DuhKjpYrknFeCniKgb8glwSmz2Kwi0suUS5A8Tjpo7Y7P
pXCSieWrf3Iu2WjZUfKyF0l6vX+MZhf4wijzeotQW1D7FEZb+Fyu/wFy0ayznwZ9IqhfLtyMU1x1
M+m4EFFwxY2PzPH1pPOcpKYBlDUcPkhEI46BIOTiYonzY3YbXVhhTkczBjHfjjkScsJ2SFCJQzWo
RRd8By3vYQkwMffuAi8M7rVJfhNIT+ay7ySQAeLqRhrsrebNzxEq3i5Id8IHcvJe4gWE0ezQMHU4
I3jhQxPgegJHoQjjNKyQ1g/fSQ0nLn9W1avILYFa5hZKRUQG4MzUC30TIGtBLLXJoDk9OQej839I
O6/dyLEmWz8RAXpzS6ZRSspMSaUyqhuiLL33fPr5qDnnn0yKk0T3oE2hW4CC28WOHbFiLbNeCTWX
dt2EsH2Ph1Gcn42jNFq3pjvCOMHFbGvFWw8JhJV+KZD+6bQft3f45KLmm44+m2m6aMX50BJfKF0Y
hrS50RG6HeXSzuRP8UgN5rkifb3mmZfSa0BH/2NNnxWdqIfEMvhp45RW5kHJjmIGs1T4VgoHKf3h
Q6rlOqWGZ/PjhzD2N3kpwfEz3vdxuUWQ3R6jr32FXnx1MP0vRp/YrnV2u2c/Q0DFEWC770lyBw8R
ainiYWoDHqt7eCcOcJ2bLQf3hRZh2EHsVKBzJH2ExLoZbCF5MbzAlofN7ZlduIKvxjrLWUL97AaQ
XxinSvZfunpv6oIDJJ5OqgdafrpDLa2VnJb2JdKc9HmSusSPzGa3I3pE8oq1TIzQCVPxaAr54fag
lo4Ywg00zHGqSaRMg764GCy3aQZoKo1TlKmq3cay5RgKRABiQkYp9zxj5dJTJgfxYX9aFF5RGoDo
c46GMkQ/SpraNU7Hb5q9AesCFPPLlOH/9v34M9z8RJXb/sa/PZuStDPl9VX+2uux036+PfSFlk8C
dHqmeIxReIbX+3rsvt/RbS7zKWq/VRo7MTaJ/hD5d3pzEMdD20dOd6ormL7vRcBuo8+7ZUfsDkti
vUbfsQQCv3oszL7FMgPFk8zCPAnFnV4Hd0Kx1XmcDC8Z7K7WnnxHGv51FafkffUHMpFhrVK9lF26
+oLZPVJIPUJdA88VP/6eGbuqag5tAF+ctjM0u+2ep96P8U8eR3aSHfo1NMbSK5JOfJP+SNKHbMhZ
hGI2cStkbW1Chk0/cynvmmT8pIK7qeNPoXKW3SMK8V74q07+aspr2B2GXyMs7BrVxvBNDAanz21J
qexSRiqWwFCSf9dvyad+Tad56VlH7YuSN6UpUQdseb1rGlVAT6uozJNrfeMd6yXupqXV0EzLozYk
jqlGthU+JLXjPylW6uTu3TBu6J/ZSGtztuAeLDgGDGrEhE8UDq6/pPWkJMg7iYf3CBVJeh+v6T0s
3fZY4DdDhmDBADzblb6nZLleIQpbm/sGVdo7oX6WtOPEJ1M857pqF9VDsMYAMa30zENcGZ1txK4J
qsJNVfNkpa+a9XMqdNXKbuXsL7gha0qGQWSFmhKozOu5Y5e0uZkJZALEEJByAvO8mqgF6ITsc4p7
clq/D3c9oGNqvn14B01jeRTDxnzWDUG3pdz6F9lVnBHwXRbUgANj9vao5CJNpJrVrIWjVOzdJ0F7
iEnhJy+3h74QIJAHBNJokA2Azmg2vVVdhGoRMb0RSSGRuF+OHprqjpKFRzTnr2Ufllbz0txsWIOU
DW6FehXk98da/pEHRw067v/bkGZH0hKivBkHhhQ2ZP8R/Mp3UqnYcrE1HsN/EW/TYM4yScrEsyTO
do4p13HUqJl1SmgnjqRXpaFAKHxr5LUNsdRPeGVp5hJV6K2yKE1hx5HzrzE9QANKpqW6r9yd0VUP
mWUbxY+q4Sm3qddAy4tuDuUhA3dMJgeM3PUBkTKlspqgsE7yXh33UfQUIx7gNo4inyPJorJ30JqX
2rrPlVcBRt/ws0Kj9Zre5+Rf5q5gcnDkrWURMtHZwqqDqgSVVlmnlp7+GkKPUaNMXnpOZa5kcxZC
dIAGgD01omYYfWeW0kwO6nAULBqS0o3mPQ5JY9fhQQqeze7L7d26dCL+x9QHNsIUJYTeaj33lIj3
lQtBAS3jAANuG1kIbvBrMllH+jXpDZ+D6jI3CAchZPME8adC26SxozXfpIoHQXD0ukMMEiE4dMl3
QwCyU2wteBGbPfi3WrgzViAjH1eRFIdElMUfXCTzREcM0K5udU5MnItvmVR8A+SCGo3R7WKlWnt0
L+QV6PCm/5dk56Qz/J7YuohoxUICcdlJrKSkObBL5eWUdNUI0c0gd4Z4J9pqvr092x+XFJu02vCC
RN9YfsdoXtjsInL9fR26p5rI0Kt3DdKw3Qo8aHlgF0Zm131Vy4MYmL57quK/Yfhi7dLUhjBTR874
l6CIm3Rcexd/vCrQUkDVBuYIihbmfCpppB9ElxLKyVeA4LpvWaCfSk/dt/7vOH0El/LPZ3FaNeif
gBN+oGBp1dyH9CG0TiJ9msN4XxzEIlwrok5vpmuXwpgujMycaqXAglAqvnVStWYrKY8ZKg2GReuX
vE/D5976qru/ByFfOfMLkRRmuS90FJJJZs6LJCn3cRWNnIEuPWVyeO8i6oYmhl0emgkmZOw6v92X
XrBZxSAvPC2uTc8uLCvJassUSutUUsbso8/PPXp1d/0GRSg33Kcb87dVQxzQ7oxsK2ivt9f0fxk4
aWSAAYx77ocMFRGA2J/mW0obO+3+hCCajop8l47cZiPJTkfxvM/VqK7spgViBLJUEpBQFWZAbupZ
1kXX8roMUi4P5GNeXiEoAuv8y3B0VG8Ep6ciicjd1rO/jzb/SQp7X75shgdrA9YKtUQg7rvbU7F0
mi6/Z3Z+wyJR0Mnme/TPWgf9p+fI+rYl+SnJb+oqH840uvk+V2GshqMeQAZx7vX97QXAz3Sz5jCZ
6CwEPIgCbV+I3zrX2pWlj2zxzlVxVpLplC71KHR5laPRjzzvtMpBHFpsfovlzojJHUF3We2NNdqC
ad99/EIokenLRZRCnK6NC6dpSkrk6f5onVDCfvIFH2nj0nu5Pecfr3X2gIL3hasfaPBcoTKT4rrq
Bi4DC2rpCqaPsH+pMqRoeduuEh0vLjCVxalGQzekMQuZaPjPTBRoOGiV4kTSgRehB6DWNDO7klM7
pJ9bEc5itA+E3hbk3jH1fZaPtExF28o0bNV89RBdvj0DC5cvXWeKBS0SzaDAWK9nWY1LXzUCl+sQ
mJv24JJYk1C+qOqV47ZmZ/asaOSyGguRAEpo1GMVpHe0Cd6rPN3Clb6NNUOzB0VQ+tDPlhga+q1m
2XWy931nDWuzuDcvZm0WDgZSluRWxV2rt9EP04/A+KDPcntlFi/0i6XRZuk9lScLJPmMZHQdF5Sd
uvfYN59/GeHGa54GY3fb3gJNA4fBpAmBPwgJ5/ghzQjFWBoS9xTZwicR4KP/2m8mcMYrFOg1WTZj
r8MQ9mjcn1qIam5bXzqJMNZNXU0q7Cjv4KqL0x6rvTrh9NyTofl2SuxH16iSfhUrsMrtSpvYUjh2
aWvmaemfl4Q2SQnHur2hfi+S50JbMbF01if+O4N4DzzBHDgfVG7sUglxT0jWG1ABh5Ld9A+ucpCU
e31t5abdNveUNKtgicoLYt2z3agXKc1QYwWsLBEfCU4cOlc2gi/80UmEl6b8KHe/ym7lRbRidE4R
WyPpnetD7p6aIQW1TFrUeihFXn6wY9djTAe0AcZc9teCzkW7CB+SH4bOnH6ga4flciSyqCxdAETq
fZ1zwO1xcFxpU91ra+/LxY1yYWt2STZqmiehyMR66d88ejXV34XwbwJO6rv/Gc/MASdu5QlqyHg0
HVjvvXwot2gv9cP3MDpCPpl52orHX8gb8Oy7sDhzxYpSQwsqY1F3+3NbH1WwLaLpUU05etlLTk4Z
il1deuy7ZFfK/t3tg76QSJ7MwwAGD/gEN5nt1izR83FIMG9SibIlfTskP3Pph+I9W/knKbmzasUW
FTuO7qNB2aT/4sa/sP7udC/8zDhOKJC8dkEjSXYByEjrjTuj2yRoAOsrd97SLQHbPn9DVkGcNduq
YammkeTx7KO0hYKBv789k4sngR54OgiRmAezdH0SBhyB1mi4sYBozjHqatMHmuFkrbtv223/rc4c
ZJ5WjC4kfli+6VfT4sGUzAOGqissM08kdk9QOxlcouCjhLt+3MSIRqnFt9rc5b4TeN8DOst2YeYU
xddGWpUMXZzbi8+YbWKRGnOkd3xG1ChoONmN/mnMt9522Gn7fgPTnQv2BKq/glkRVvbQknM36Gwj
WaGaUyR3PfGVGXh9FuDch/Cujt7QtgJjbOdxaVeSk2lrTB2LJ+ZdhciYYmFyftf2Qt+AXV5koYFu
OL2efG7VQ2E5qqs7WfpY14EjwtJbitE2pxYjQqzZ/IvrbGpyl2m/hHR5Dm1O8yEUhRFnT9OkI4U7
K9/TmuIWG1l+NPOVm2XJ614am8XJptw2nSZNxsbPUwdXeUQm7N84wUsj8vWcmvE4eImAayfccMty
E8nfYwUybulr4CaO1Hl3CQ3GdtONuzzdpH28do6mRZtf2mwe5lNElgXuzesPcBuliv3EcE8huctY
dQDgbOiBALVEwi15qNtdE/8082MaIGMU7Azhyz/3Hhf25/c3XKJ0Ssa6ixjmNq54bPbxS+EM4i7X
2k8ij/9gtRdj6cwCb+DogNUCsz1b2EEMQ6GVLc5Np++T6KTJv8bya+k+iFm8d9UO12VskNuT6p+F
F26h5jzq1mrmerIyn3hiXEIHqCnIAMwuXLkW6xzOawG3SSfI8MlvDmYB6Rikg14NtWTf2gZ8AYUS
nrJM+nR71hd6M6aaAIQ4iC1C9KPP7gTZ7IoKny6cwsdJbbHfwaVNuoUFQA/jFO3NQ7AVkq3c7VKn
uFt7tyy9KUxCDRLYtCPw7p0tgd90VRnJqjBtez2ONn6wS9SXdhudLRrotq78tDLehXwaBiGXpRvQ
Qnhv5it710jiKJaFU2WITl0IWyAuzYAifWWb7t7I/4pW5yirp2thka/Mzl6BUiKpOasnnLL4Uy89
yQ2kxoYJMtKG5WIHjSVxa7Up/TXm+OUJBrgGfliCh2SezJb8wFfGvOHOh1FXCmz6pJJxW5ugx+36
oVFhXV1j8Zs27GxDIyGE6ArwpEl6ZObKAo5ab5aYHAS4y9HG8tH18LQH2CcOt1dz4eIzidkgQ4BM
Xoet/dpn1VnT6aHApdtm5sEkS2EGD0li3pl64EjKVwMm0dsGF4/LRI0DNwkNA8q86pmHfVUMqoyb
FiiDUFiCfo4GpV4/BGZCG9kzeusOYg1bKYMHz4DCGVybSgaHqHoTyt9S75PsfVbWIoClGBoSz4lQ
F2T7RCB3PRO+pwWykobCqY1RqhK2Wso/j6GC4+LNJ6V2NTR7r9rLSbctsjU4yHRo5it+aX22Dprk
eU3V+MLJcMfErirgRdpJz+2i1SBKW4NiLq46DBIq9RLQ6vMqfxCXMsIxOdaQAvVDtnXS3A1KQJhB
h0Kco4skrebhF+4KWtggDqCyMCXMZk+vtG6EhvUUwHugoCfLzSY9W/Uuc8+pm9u0SUBlS97Mh0E1
e5CLc5o8ZP3KFbk4cH0ix9RpAEHR6nqRlaiLGyFIhVOv782i3hlFsDEoGXOaS+U3Yl0ru30h8IGI
A1lLqDgR6VFnIUGlw//dk/FBu1kXN1ZOAScQpHTTGtkagcqin5KYXMTKOcekma7HVvei60VehS1y
FQ57+U7wxf7QAr/amHF29Cx69qM40+67zB8cX9LXLuLF2aXWwdOFAi4FsusvEAY/HhpfFE4uO9eK
yRr4lKweGhhjwvrNj7+uuJKlmwhrEkpDdLdS9ry2N1rd0LsJq1klD24Ybaq/qu5otXZG8cHQIpvn
t7hWbVw6qJc2ZysaQR/VKBI2k9LWx9zOtw29HPFP17k9uKW5RCp6IrCmYKzOx9aVbVsLmiWcSt19
S4tsl8dQZkJ9FH+neUOtvZWS7ZI9iuFU3nl7ctnNnp5ZJMlNErF2jeGEdbAXztVeamRHLF775O72
2JY8waWt2T6JgkB0s2mfdP1oBw2I+zV3unSBXlqYnfMirY20zgfh9MWv5a3uVIGwFQCL3h7HtNZz
pw1YgtuCBCeZutmJ00u9lhKL0Esv9GNv3nn9q+ke8gL+eangAtn6z7cNLg4LFNrE/06B7R1qeZHq
0NQsrCbQwikdkaQSLKd2EYJRxL24Jv+z5LgoqNN6QZpDQQHt+mgVjZTLaUKQl2tfOv0xNb75a52Q
izfupY3ZUSpidmNJ4vbkwl/tbqsvo3lnRA5TmNrGJlD+WH/MtZLcyriM2TbvzTp2xxablvw3bv6a
1jlv324v0qIjvhjX3A3qikAiRWd7K/ggMX6QIEBWTqJ7R764/ON9Hcs1ZtWlA0XLLMBh8GT0lM5C
cqvo6qAxRe9sxJ24GRVtsMc0XWPEWKorE/+CaddIGKAVO7vBk8CVvTLPAedsCtt3qDBCT2Zs8+3b
5xyeS/FuzeLSfr80OP38Yr8XlZu7kgKkpUgt+Jm3rfWzLSXY3a2Vg7U4NPhewAWTdQcTNJtBM/dr
0wx0SrVWs4nosgrGH8U9XQ9pB4g+v4/Ko2/tRi6ZQSID7z7q4VsyvqzsnKXL5fIrZqdOy3xrFHwD
CFbyp4Gm4b7+VlqfeX6Aee9t6NBFdEM2fXbqA8eVH/kSoXkcozXE69K0TySIqPzoMgDF2cGMRXjF
O7l3T7AI2XkEDDQ8FqNlt1G94kGXEmEkof5jan7t6N5oJrE5AnFBX9SEigxcwn2qh3e0sZ47qyUd
9RKlMImb0lFTX8pmBWOzdHIQiJi4fibdpvljtgrzSktT3j+VeBwEHyqJFW+wsKQczAllNmHMuGCv
t3CrG5lhjql3rizoxgIPh8CdF333C5501WoQuLB0Fs84ml3hgCewn5mLc6nyGiX2z8lf9Z5m6zMk
GffJNjr2LzRTuJ88CGtDOoN3t3futCOubkIkTiedDYBDIlRZ8wqAN8ShUrSGf4YOvlc2E+pArdAD
sbXgMTd2RbcSrazYe3fBl45hGNOuzrAnBSlSlt99ObaF4WxVX1BA3JTpfRk+3R7hh3WcRFxJ7jE+
SwOuPjuajVR7Weeq3rmt4m2Rqndlt4+j58JSP7vC5ratD4s42QI3BCpqYgObdyclRf7/bIHCAiqz
L6Adqw1hv4oZWTM0c+hmnzReGJneuXGfik6B5xKl4kS2izVCgkVDPLfYkBMOeU4cbZKhKnkxeOe+
VTYhPUKm+hSO1iGTf96euo8OZZo7joDK/YTMnzYd+IudEYci1Lud758haCo7ZCfDYUOSY6Mm2X2v
BA9xDLYNLgJaedgjYvZ9daxLe/PyC2aTOrEAZE0f+WfwF70bHYT2vtIRA1STTVShPRgnG8n7c3vY
S/M7qU5KPDGpXswLR4aSV7FiJf5Z5HEJq4TaQR7lHlZrm8t2DMj1AexxFqafX8xuW9F0rfW5f1bj
O9H7MxGvQF7h/2PqXxaR5/l/zMy8WFjQKqvXmGm9YZsHqOlFMKNFlVMV8LCsbc6PAdtkboIbA1Ug
lT0/b3mBJjSvMMzVgyPhw97CoLNd/+SZ7Vb7PAjfolBaOeMfYXKTUVT0eDvwhP2AIE2HoajjAU8N
W9heuOuew0f/4FcnZa+vldYm3zT3zqZukqKfhEHIkF+vWpHXbe9LnQ/bME0qjx4H4egGnwV5769t
RGt683ywNe0NOE4mSO5s6TxBM9uhbv3zw7fvhl1tz2fJPlv2793ufNjR+3Xene2X7QsSDPbLS7jZ
/XmF6NAhnNy8/tk+vX5/On39AyWh/Qijzv3JeTttn0bn5G9//33+Yh2eHwbnzrAb+x7+27e7T8+/
YZl/dj49O9v7lQVacvhTHuX/D2Tm8OOMxj9jGoh3Up9qu7xT7XEtYTJN/K3JmlzJxXGKlDFQ2qzH
hhcS++iNTqDnrQUF70HURzNczcTtAMTnLbxQJOplBB3pWdJCW89+tGpg+xHou+EX6tCjGjhy0u/b
fEteruju6rF0YBB1xOi11F9SBHg6IaMhTNmA+drfdlyTM7z1abOtSQsMeCuhxHHdI530YwWKsTi/
cHfyXFbxjPN0ny70cRBKo3+OIOyLYrr7VyL2JQO0rSIqOwV43NjXC9h0kdp2mcXJijVce4Gr8oey
2NyepAWvO0l+EgkgukOMOnu06lkEvN01Cepe7CfNkVeC8KX9cfX75/kYNyCfV0+/n67T0U+g+Ze2
Rn2mYGAbd39y49WUNnrwRUhiqL7tXt3kgx3lB1H668cxUcO/gIpSMbscsnw9sW3daIU5MLFtm6hn
M9ekg+J2K93mS46fGgSVCMYHR4A1s+K3aRtQ5OKqjnyah6AIvEM8NlSeEciObF5da930HyHK07gu
LM5SRp2hGLHkYnH8BRzZfjU3rz/PT5ETOZXzTaAHlmeeXd9/fXzb9s72t+nc2z/ulH7l1H3svZx9
xuzYQWRSR77i+mclehRNtCpowRxJZE71piLWwYYf1SHcxEZjG435ICn+vkfKQnoQzN+1lDna8DOX
33zvtetp1Ny34abRoOryAwcvgQdaCb4XLrCrWZsdszDputbTBTZoAfeguAmBEjawdVjx1ywu6CHP
trdP3ILzvzI4i3OixKvERGV+KPE9+Za7qcQHy/U3QrayBReCRQyhR07FCWaMOaud0lVy4DcRUnHi
W9ECyUw3igSfXLVJFKTQtDdt/HZ7aO/1ypnLnSIOOnN48tL6NPMmql6mYZnFwVkpv0kmnl2q0cP2
5b0sQBTuWgfoybaW0B/04LMqCE5TP40ywKBujZtpwXnS5iXR6DUVhQAeXZ/xKijFKvMYe29IPjSS
A5SRSf6PGV6mrX5hZbZ36lQc0hppq3Mbflf3obZv/C91uoUy+/a8Lq0kVBJYo48F2ppZvBA0vEnq
ZgjP9UiX1ynz7t02hTiz/Zkmvm3Rb+rw7rltc+lcXNqcxQ+u7gZCImDTIn6k6XWrbr3mmPmagyjD
PzcFwpbePAQBaYWeTsxFqKIXQ8ALMQvPUu20k+b4FqRmoT659VFYTQstuklNJo8BixZVWX02sLZt
JYgKaqwl4lZAwrENp9pg9yrke9eTjkGL9ipKuvqz4O8KMBYlnVFW8NqHTHnXnYr2Tycov5Kf6mNV
OWX/A4XfIvjaUGjsCX7C6uDrdwa8N/UhlL+H6hr9zpL/ACTIfBF183SY+Y9AH5tRCIvwHIz1nkIY
QDY9eUwkuCrXKvhLpwhKHYktRx89yKPrhXHrIIoFKw7PcvCbBHO4lqZf2tc6JVsQgu9pstnvr4pg
0KyIpbAITIV2PITjsYgf0R6ywSR2NRIU9T/WnuQUkU6i2Z76NAHP7F4OjQp2L+SdzqlOy5DS2mF4
T2J05fQsztyFldldrPIioibUMXN6aNlJbf4mU78m9rc4fRdGZk6OSUt1yWrCs5j97ZOjZm2k9Ito
3vl6ZJvZW7jWfb0UK0J9/A7nAPb//j67OKdSpwyEc0yd5G386DEWQ9tQYT5K1zhpl7b4paHZwOpe
qxCaxJBsfBK1aisZ3P/nwKh2qbq57XsWTVGGIm6aUqhzrCJdwn0gjBWnqS43cvtiNRR6Bccqv4TC
n9umlp7l8IEB3lMmTXHS39fHSYTED8VO3kqypz0lQ3pnlqI9aQG50bCN3HGjaBAbO6bwOQjWcNwL
a4dtgzcaMcFEEXptW43VLhZkbLfKS57fpQgN4NLXFMIXZvPKysw36V4vWGTy/XNjSpmdgzzVw0cF
wep+1F8i9bAyodNHz8INiGxA9VPLpjltLlI2yIEak1kPzk0oiw9uFBcbMTYguc/TZuuJcbzVum7c
91IBmW5uuA9GFYRHXzfcHa1VKWXOLPsydLw8a6MJVnbWwulEJInkPz56el/NHA3ybpJLKEz4ZXn7
CqIL0uq/azWx+4RWcMXdSFX9HTn1H7cnZWlO3qmauLwnGPl8CQT0zNWey7Tr89coSj6lEMIpyloU
u/S+gQh9YpyboF3KPE2uyZVXh0YUnyHnGfZQ6xd2M4ZojnonARCBXHsEfJmN6lFD5JmvKd8uDBPZ
Q87Qf1NtzW/BVpGVpEja+FzCdR/1jv42Ilh9eyo/VpH1SVvxf4zM7qdoNAyhtpr43A12MUDzrgo2
nKOFHf7INnCH7fztbYsL5weDdNjSawk94zybEopp4Lr0w5zL0oy2bBbxWJmSBWQu9b8ZUlU8eWqy
xi06N0p6EvThRLUN+ITLceaWfF10kwDai3Mnt+B494Z30gChFbqxD5WVrMmHHPpkjPYVCJtopp+g
pdd+SBF8fawVjHniW97AfS0JtpyjaA+7jXm2jE0rvTUIVCWi7RqSE+krRbn5vpnsayh/6JACqTLJ
m2v7ve5afVq68VlxY5tsdg9MJNL+jZGJfYVlhEx+Dt5IKH5YEYjxc6lVtq597cvaFlYFVxeHcmFl
dkt6I3IWYhQk54H6Tcf8ZRN3B8Tdt/fkh0fdNGX8A/R8enywfLMpU7sq7GopPkeRtKtMxAb99DMN
Tqp7J90b0l7U0oOUmDtVqFEKqWC8Q4p67SjOnyPvHwHrIbjCiUF0jgaXpFJoG5MpBcFobmp3A8uW
Uzug323h/tPv33+Tcwey4/bQl07GpKRAeDpRTswryJRVvcSM2SxZ7b/ANEeik/3p7qR4m4lriJ/F
ozGp5/BuJnnPdXY9z0Yk+6JSTkMcUerINy3hFUm/qUgek5Soov4QWL1d8CYZkVjI/b8JPMf/YsQy
z+aJuQSo1uwbEGNxixJNnLPIHeKYHdeqR3i0HQx6j928cu0464O720Y/dAmxuKhp8PAjq09n8bxI
AhPE6HYmVjXYWAT3ezbeyX32FsuO1cHtAet/t4HRU7F+ilqysYca1QxK3Iq2kjH5sN5TGR3w0yQJ
afLGmn5+EeCKTebGPljVZ1MRxK3oio6OYqgzDqNHgkqDCDNLqv3twU+n9DKGgcyZkAz0Krc1qZr3
PtsLm4LmC32kWMFzVg/+pvJlCVy9PK5cLB8312QG7j3uSwXajzmMRy0nQi4VMxC31N2fOi8cZZB2
aR3s9Byagu5rUT/4QQs75ikoTnVcr/jED5ng94FefMHc84Jo07raDJ71GKaaeCMMD230qKn5G9Ww
ppVsyotxn6A39KunqYG+3vsmh+xMt2v5KLh3tNcoa980PcOuJv897cBNS3xmgM6ebfd8hGA+aVjw
LpGyQ5CF3T6KJelecWnQLrxSscewkgC1SjW83pp+jPKs3tRVIO9ElFGfVN+cenXrursfa2m0rciN
HSFHFFPk8t7kSf3F19SfQoM6fGEF4db3SYbd3kDzyH4iqOH7qS/iNDR5vrKIwRbxoMf1sZHcZpuq
or5puYH2YR8iG4GG7OG2vQ+n9d0ggDDcMK1I7JvrU6KNvi8IdVEffcpXafJi1i8y0VFbvrRlbxvt
97KTDkLa7d2v1aHzHxrtJ+5r9I2Vi+k9L3S5etOHwAMCGYdELQ3fcf0hntWmZpdV9RFpj4Mn3dfd
V2R/UP4ufMfzgq1aQOnnPlgt2twC+irtk+dv3ae4+elp7S73jqmq32XlG72HPv/Do4+nrc7DF12Q
9t0a4eeHhvn3r0X7k4/hpQKX0PXX9gE5uzru6yMpnfs+s61GhTrZsIcYkcX61YsatHX/6DSdkB6+
V9JxW9XaBu2NRD90+X1STiTrJ7/SnBRWWc36pA39xGm6An95f/HOZ5VehXeAFoH9XANHLMsaxte4
OcZGko922Wn5cypNorzy6DdgqDwxUDdxqceW3XiG/yAPceDaRY+ouxhQ6TZpmYW2UC3l4LXIgVHb
eqOa92Hh9um2SUrpFEYNPZ6FG6agogQz+TWGHvD13GvCX0WhdR482WV+7HlQfPejUiR5K5dhv1HT
2hx3qRIpIATGZI2MbR5jTCukku/itqcnhx7K6xVS1QDaKY2sYwV7ae4GG639m0rfa3+ATOTRXOuU
mN827+bgUlHp0aQv991lX3h+aRwa3TMwB1zLLdipm53NWt8+rR/GBMc5FyHteaB6cRSzIFGXeqio
/Uw4eoF7TGKX3VfeG9r4EAlHNap5O7nS19smPzgkTFJRlIg+oYVAKOt6Gv3RU0oqusJRD++p9R66
+tjzRAzUz7ftzG9O7mqFBZlGZoB0mIvpSY3XthE75xQ5trniWz6OgXwQPWHEYzhVXvDXY2h6qzD0
gZeQMJZ2bJZ3ZXGPLtS2zYeV4GcexU/X8qWlWYE0ybu0rGLdO43m6MjCKNpCV/8WanOlzvVht83s
zNxPXBWtR6UIO2rzSKC5yVPvQfMSWoHDX3G5Vj6Ybs4rL4KDI4icyP6I7mCrup7AIVcjw8uZwPyR
YObYuxu4VbTPvA1aaXd7H3zc4tempp9fnKNWyZTGbzDlx+5996IUW7c5Rsl3Ijyih5XNvWZsFjEI
UmaolC2ZxjS4NxEbgQvfzhONpmqwYNVoQ2J6e3gLC3c5k/MMpe41I2RsWFSTT0FEhcR0NyP0BzTf
+t7f27YWtv2VrdlmbPVGUKPc8k4iwIygc9T2MeWlMegrD6uFTX9lZ7YZ+6AyWjXGzpi9gQ6A+Vre
SfnKvviQvuFoXVmZOSJi6R5OBax0wtdAN7+2bvIldeUH+TV+LtSN4AUvckoPnDY2KCCu9KV/9E7X
xmeOd8xySykll11pfLa6P0PyD98q74ObgL+09hG5vlM2Xux6PXPdLhkF7xRbUDf0khZ8anS5czyp
zHdtkWenounXsshL6wapAKgG4Jbwls7cYpsI49AFtX/qYrGzQ5Dt94kxpFzJ4pqpJQdC+mQK7sig
UO26PtW6XgY8Cir/VKtFKGzhpiCazaoE3C+Pqae4SrwSfski6/fFWDRbV/TaNQ7BheMwvZYQcKbx
TaX1/vobkhjX4g1BdPK6LvimBBZ4/cbttlJfC86Ql9VKIfRDUpVFRZ7XAr5H1w+1h9mgMyO2xt6q
o1PfIrsnu3A/ktpEH9Eru200RvvQdZ1GD04ypGu3j/6ybUB1dHkQKYA6uh5sUQ2qNmpSdILfOP4S
Wpm4H5QC9TdLiZwe9DdcEZKwLSzhWy113aYoMm/lLlxwroTxZCPJmqNkMq/N1UYeykKvRKfMaotk
14+j9qlqS3BApuVnxc7XVTF2lLRIg40bRP5aB8+Sfa5JNET4DDorZ+tdG24q6OkYnsRBQbMtLOK9
1lTtZ1H2aELhff4g+kK9N/REXmuzWdhqNL9Q050ibgi1ZierGMVBipomgSNe8s4ZDG57qy7dTZqZ
u7Ys1P3t1V4yx6uXwwW3AQTks402hI1cGWWRnrwxhY2M52yWNE6BK6a/aE2fdeY1kPKCsQK4OW9G
lpWA7XpnkWzpIqtuFcia4SZzifSFLti1lpfbt0c1z3L8tyVotHnMI9JK/HZtKS1HLw4TQz7mtM8d
tbb+3tY5eJ5Uz3dJ5j3R529tCkESnNbAn0QSVA4kTHx7HItzEdRrj77ZJfD+PVOvPQkeqjvk1q+/
h+5cAmFXVI55lNpl8kdxv6yMeGluTbRApjZVxOHnKUpE7kuUoySFNwuEGbYEUQjdx254l6kDoBex
kssvQRF08BCbSuDbilbG8qapYq+eOhebfts1dS/AvUWHkBOjTYA6YlMnbyvfOe3fi3hwmgk6yKYN
x5tgSv1fz4RV/Bdp57XrtpKF6SciwBxuSYrSDqLTdrwh7GMf5pz59PNxN2Z6ixJEuKfDaQMNeKmK
FVat9Ycpgp6vowpZwUxB5ME49mkzPJUh2qWzpSiOtjS45yqoQku1+QtC97yTSG3W/OtP4GijssoX
oVKySd1GLTX6sUFQMDF/Kv1jWFvolOdeHsg7ZaXN1fUaiCcXSS81Pchsm6t/Drg0kr5Vz301FwcV
VoedrTrvTZWVR02skkOFw7wnZF10HCZlL/XeFuz/E5+nHlwZYBuIZl3OdShUSSMNk3ouY+1JhZuT
iMn7uWtPkxg/hVC2B+VBjX/GCE7UoLZDTaJS9X4gC7r/0W+sTXXVaobsJRnMxuY4NQJt6ml3qWfD
yjxon7ltWPETYicv9+Pc+rDr7bzykjQgMZvDzBLTrknkSjtbWFJa7XKcxewAqo9yxE6kmyN6E2mT
UcpxY5ahWWpnNOXcrPsa5/FjK+50cNdp2W4V2mPMDEcHT8PNoQELMtBCMBCQ0lpqEOM0OryfP6fG
YJJ+6LozS3TI7k/hrYGt+gmQyXAZBBl1uWTUImj5jaZ2nsZaPY2zgZajmale1dWZdz/Uja+l/af1
BniO1HVzG2SRoqNlpKjnsKre6xa6HJH4rDW/a2OvabS5ztd9oNHBpZq/4qWwKLgc1FzFkVVSTzpn
mv4oGI+VEruRWNi19Etp/hR7RLXXRtjmw1FoIT3CgYxC9xb9iILPUPXdrJ1zbRHpFIXajOGDJc2w
3ZepcaY6sp7C0kq/mXmBOklHR/ZoCEWCkrhal+1plGbNryUrFiERUdtwMk1pEMwIlrBASbeLfqty
HqUuGugjSkDhgoCjYVS6rSRG/Ov+Z9q+nv4zexDuGNLKtdiCK5RAQo0glrWzODtyDRk3mO1MSI9V
+H0yRSeRGrcS3/WphMoKyOJqLyPawmVef8Ba4aViShdVEjebTVVqqTEbXTsbIYCCMvg4ZtAL26+Y
m/vdV0N8zPvR7jovi/bdEm5cVzDEVyc5tMOv2yVTnfLMXwztLE8/4wVcfBP8SNv3CJ45VUyRW0kc
XcYkxthrB924OxCZBkTLm0PBZFO9XLN52mIQosH5Dwbg8MEUDocoR0a/GKzlxIuzPJiNKaG5Wk2h
nVmTcrj/2W8cBHTHYfTIcBF59az//5tnZa0sC/nVIJ/7vlFclOsyV0usyqljZa+x/DqWzX7hbuDN
g5gy754tnyeIFk2ZI7K1ZEkOiqC6ifW9joN3aUVbV3HmqD2koEfGcMBJ5SWE8ikMJ2BTleZX4Z9s
PlooMknBhJAeNyygQUXyjM6xEuXh/qRs30brUgQxiEMd99nqwro5HgMD6ouiZ8pZlb4H6LrUrfW7
KVIXtdRWyt2+GrxmUk5t2u4clttmC5E5uxBsogetoQfxete/+R7Bgq1MQuJERhueZCU8BnTCVO2b
WaFKldm6+SzSC1ZT7WgonRv0pyjuTkExeY0WnbJI/3h/Jq7vpvXnkGlyq/OjXrnub35ODKQyR4lF
PyfxYUT63Pfl+Wu554BwMwp7aTXP4HWwXYSNkS5a1Ij6mXpl6dClix9T9DEPYIlEL1Rl1Wl786+v
drqva6N/hRRxhm+upVlJzCoIYuNctgutK+QBUISSczsf0G28P4nXe5xytUyuDjRKVSjfXO6xRqyo
bnQq3cTGcqpM+dCgyDnmpb9MimeGvdNkOtlF9/5+2OuLl7AILEANxF8ZjMFl2CrSolW8SD8Lxcvc
vI+mf7Lw3HKM3A9zc3RvwmxuXVkoslkMTf2sJKVXttUfaZEQZ+7fJaPqB2SiUai7o7BTbtsb3GaH
snGLvCcFOHOvpqfJOBuPZrTTGruxLFd1FF4y9Gzwq9iczUPUN3QFMuNcN6NxlCM9fIomvGuyrEAG
Sai6g1m1e3WZ6wN5/Wr/Dbr5al206AaEOuM8UDVwAWnjLTWU38I66A73P9yNU45QQBV5NwOIJQW9
XCA4Vc0arDP9XFg/waF9NACeiaYjZ+KpkJ/S5nGITlG1t15uDvBN1E32XleDlk/rbuAwR0WWXBdp
xWXn7bd+msurZh0alUEKpoAWt8WtCkGqKMxp4OswpJcTdKz7c3d7EP/9+zeLXq9UvZ0H/n6eeHZG
N1f6ogfJ/2eQzRqXs6YthH7dWRNCBIaO44b2XO0hom8Ohc4NCsR01kAXXq6C0Ep0AX8dDl8rDA8I
6klOnxe/UQcdvPuTdvOjrFg8E79iOvib8YRDNdV4vWPkrmXpSZeS2qlSYa89dCsKNWvQlKuv85W6
glmLTQp/1TiPBRgPc5Qql2rNX5qUr/c0VxWdfR5uq6/0OqtvLsZUXzQ9CjrzXIh5e2jyWnQyC18k
ANHtIyr6C0p79a8sMvbkqK4fORxGKxgfAjZZwraqkdOmnAVxMs/BuMyAunPdk4ApubiWLocpMbKT
1MntUUuLPQjw1gd6HTP6YTiXkRKQGm2xlIoyFtRDR/OsVS+LiBxW5OXxeFpyiBXxj8lKDql0UjXh
MGiPw1rXAYls6o2dqLNtteUpMttHervHWIwfjRaBbTXbKWrf/Ikr3YOUDe0GaquXnyXMs6QyYoF9
32XJnzEsq5deEAMSt6B+pwoqGLdaSeHF6eqx0pfnetFJQ00AJEMgCa4ZKb1XS6MGj4OjqUlU83Ni
jboT6nrt9pLwa8qX9GMsCuPO3rhxi+IHgNcKjx/e5dtSeNVXqpnNnIrGIsEV1VyxcMvhayQ+LOU/
Xf1e0r7/9WYkIyEFAhmLLcC2zTjHs1XNQWGcZ03AyygzfgRdrrn3g7xSHDbnMDgdwDqg/dgn5uac
NOqhLDFk1M/ZXJ9L65AbT7F87nKIwelih1bkLfMvPfhTJJGN5EQ4+HPQPYW6rwSVLxWjF5vjU8tz
qAGPhVvBS2+eavm5bN3Cwnc8jnk4Nzt5k3FjizEpoCc0lhD4kM3eFtSqbQNOxbO4SCVrm275J0lv
rBekuLrcAb4nHuXeGHI3yVU2uCpHVoh8bTH/26vx0Nu1okuLJ4lTnNtRVJffg8ZCrseQAxHneyMr
HnR1VZiPwIB2rpwLtR9peffPtGjoAhRjGiuulC7qP0lvaZErK3EhOi15eOsOwIrQoy67PsNvKc1H
t4qSPneUJklFNypm64dWt/jba0JenwPTAprThIFc23KmZT1MO3nJ3MiaMUQwMYk1q0z6pkZpQAmi
lalflFoq9ZxlgYA2QialiVOkuXXMzFH9Gi5KM9rWpDWfuyiHDtQMbfE1MzqeaiH8Sx4tmtXbmRRW
qVuNjfK5DGQBiKcVczm2+dz27jyOWfioDwbvywawUXrQ8BqKj7T39Oqh7dr+hzgIknwQurhUj5AN
ahxlDeO7HuLKQY9IC0LH6ItlPIWlaWAFsMhadciUqvgk9kpj7FzC0jYLhHBCVQ4NGJHmMif3JnsX
mkURBA4Wv5kS8Ld6GjYrT93UKjp2iTTZaU8lVekEZLUEQQfCFVnZe0OQzdTGoGh+KjEkdcTFlD1l
GBOMZgdp/G01Wfglp8H5lzkrSrjI/aPCwI1OyWLbgaDRbnVLK1DYi8XqCI7RepCqKXEthP+f4lHu
DkEk/m2i/J+gFvjAFegPAv7y1BUbKRbLIdbPc3rqv5il6i7lQWq9Lv7bcsUayQJtJAIf5mtsz5NG
jMAGKhVvGguJoUj/YtX9A3Whv3xd0O/maOTdJKEnttKpLweEM65aiblIOQgSO59URkzfHI+K0u4c
kFdFrzUSRwzXCW9RbN432XBWVGgIDp12npPfU9u+U5L6OA7PcZHb3aC9m0zlKBYfutT6maIed/90
3t45a1efWj3KRqwVRrqJrdUoxC0BmV8wd8dITrxGaeyi0B4NeD1SzH/RJf1LHT4Uoi+DbtaKooWo
Z6CzcVain1H2GSamFv/tG2qN8Qrtk9U1B1Q3MTJLb9OEm+/c14kddWidCq0TqtPO/F1lG8TBaxAN
hlUWREf47XKZ9H0USIhRmWepLMxj1pqiP8JlcIRQljy572Q3BOmFeH7dPiSRuXxr9bbyzMH6lhpy
/zTno3SeAzKlrNEqb9Y65SzoemILXZo8qEPePAVaoXuBFEU7626Lzl4/A56MZOLUzBUSpk0uHi99
qahtEpzjLLSVlK5wJGAdEYqeGDwH5rFWn6zGcESjtcNAeB7n5oDPg12IvVPlriZ8Msbw0ISS3USZ
k5h7v++qGk35lzIh/i/8NMAkV615RGZE6unBWZL+RHzEpPak9kN6UOvQLcTl0MD+0pHWaKT2uQSG
fH9nbN8Qa3SwBQZNNQo3kA0vP6zcQbTFgQEE5YBLWBkLoh0F+k4GdnOMCCnRO1j3IPC0yyiCFBlV
E2rkGWP9r2JUByuRT8EfIXAAU8ZB+6KFo6eFkpcMuRMm4sv9QW4ffgwSOICClA2VKcySNmlOVMo0
f0hlz6Za2KGYe2KUuBgAOP9/YTYpoKIHEdpXs3BGq9vutKNQ/ZbiPWz4VS1jHYyMwD0CGEBDaQBd
ziWISjVMA0s4Q6Q7yuOAwqWtj8APtO/NUBV2ho61WXUOMlk7N+7rA/ltjruGVmg78RCEnAiO+DJ0
nnT4VhTgUgPpCOvUFVTjRHRNfx8gcDAHjY2K6q9MGT4J6F/0ufoPgOeuU0nRpke50Clgv48zx5w/
3p/4q+T79YdBmKWAz+TA5br8YREl8lSv89Af2oMy+gaKcQpYIgSgM+3BAIkuDG5YfMzlytYyr7MS
Wy4/qvizD4Pp4rUkNTjnJJ+T8mBZH/vGk5PiUE2nJBmoQzdOXD2arboDibq+k3gu8MjkVlzFx1+z
sTfv6nLoEiWQK36z4M0iACwdyL/dx+WhTAzHFJm6yrSFoNkzE1iX4fYrwpXAv4a0gvb1drKiBDgU
LFbfimV/NEYcymofuu0hzfdkFq5DvfZ5EaOAR8v5tp4+b8aYSUYoZdGQ+nVgwm0zEq9VpeUQFj/m
ZvHuL4IbsRjRqhm/in9TsdjEonIh5eqS+TWyfjb9vVNYBI/0+hxV2zOHv/524KffxNrUEw05q2qM
AjJ/mTNIAGYwuuU8u5baml4Rmd8SQV28CArjQygm7el/GKhFsoamCO2ZbeJbBywnKhcZbORnMfT0
8jlrYtfq97pYNzI2jQ3FKQM5EaGubZeZanaTW3mS+7zNnB4hi7L5XKn/Ung4LHR6s8Eeo2NdCK5W
Gjtp6fW1pFk82hH4eyXAiJtrSTGn1TcwzH1+Wfcpq1XpKddS5cP9mdw+f1eGPSkvFxPMFSQ2Nzuh
XoLANKY097UhiB8nOnRONBgVgKIJ15IRLPnnnDoi+lIY7e0s11uxSYZ5z62aCfTCNss1KMViEtrc
DyCEIbkpqnXqIK3hDFjdprLyoVKqb38/XDRPKGuxdlbxk8uQNcr0gtUruR+Cq40X1qxyNJJvzLOX
YnSaDl/ux7vxnoRCb0LV51EJWn4zRFOey0KZoPYUQ6KIlD3GCDeSqpzG4n0DkV8+Wqm5NCfQRqn5
+37sWwsIaTJo33xcXCs2p0E3I3HVtkvuL/kMCG7u6J4q6ET9fRT6amwNnvvkFus58eZ8k4W0BJMk
5j58k5yzTZTeWZU0H+5HuZE+gV2BBgd4FhYcd8VlmDAfxTztgtyns2hjDOpg2DlnwwnVDyeKJk/Q
wkOn21FufhJgCGTmXmZzI4nGJgoJfZLU1fxku1pFgxaDpc05ZlFyaYt60nm1kfuikf+UtR4077RE
dloaHEdTFziFuvw06u6UNOLsBW2rHyGIvUxsNSflMWavGEUn7OT+YCi56sW0Xh/uz9mt28Bc6fA8
1CHTiJspq5emiNOUH9xZgqevclnc8G3zHgrwzka+dRegucQ2xs0AaOZmDdSilVq1uk5N4+nSY3sM
D/H4mBTHAir1TrZ+a1TgfXgkoO+DSNImkUWEXe5Fcch9uQ/SL2aPxlqZadP7MbNUVp4m76y8WzuY
1zJ7GN9pIOubt5PRK1ah5+wiMftj4YwF9ge/snp8LMI9KK1yc2w6IHEK7hT7r/hcuPvV6iIwj7FQ
fUiHaHySQ0k8aaGVP0dIVLlDV5aOmGPUZuUCp3TWFy7o+eSY6E3pKUpuPZPpJ84IqRQDpHhws7AR
PuS4BNmp1Jqn2eoMt20j7SnU4JrTvn0XYuhzUJOiAhSthI+iMupIM6GEpZqQ44SuzJxSbGq7oiD4
MMstD12kyT2qesEphLSyc7ffuhUowWHOwnlCKrv5wEMGnpWSYuH3wvKH5P8lgiIoSanHHnJU3NFm
EUzv328VfNCwNYKpt2p1X54uuWAGcjM1hR9b0lODjt4iPKtRcTa67/cDXa8mTjDOY96aiEyzfi8D
pTg0Qp7lPihJmsTOy6XM7Tg8UCN5lw/Ly/1o1/uSS10CaESZjrKFud4Qb87mYOFNaelV4Sv6P4Nx
qmsnxX2mGf9Vw+wJYuFHVf18P+KWCLt6gtE0kkAtY/BGZrYZYDh18SjCUsFVbij5bv3clbiCxtbv
LirpApQSy8YJFKsp0WEyUAEb20x4p0RT+VVMS+2zbKDfCdG4WpCQLHUFjQQxVR6WrpC/l+iwfbIi
rf4ZgiIZXDHPw8metUr70epT4KkAOHcGdOuDwdYAdfOKV9leb0MIAVtIx8JfOcZFhaGA1oBTm19S
c3S0PtlTHbz1yXjF0etjCvnX5riZorBNeXqVgCn0h/nc6OewQDUPJ+UoEE+wNbyeP9//aNc7blWL
xwcEqNarXd3lMpkHqEXmHBa+DgO4srxC/1Gb5SOwhDaKDhaP6fvxbmTVBEQLUIMuvYI313Pwzbo0
czk2QGhDeBaFjl4Efh3fcgD6j+FYBZ91XGUGJ1dS81ME2lwnR8soh05DGdVupOG3+r+MX19RM8wA
jKBNkrYsmUWdH74E3oCpoyZ0CaMCvflpSNGtqa3yA8I8OWA0wdqJvJ5ll+9QJgL5XwhI8Civ3qE9
XRJRTNmgJtq4q7R8mh6VSPzrZzbTTKJPI4qp4165nO5AmvqpDebCH6XTKAJhSD4OtHrGcnEMcTyC
yDpQ1vhLUMZ6EJDWI3cEVWNdypdBZSsdMhG7BV8ZNaok73gd72SetyYPrZjVdwrxemqblxHqIrSC
0CoLv0m9sST3S8/Zbuv/1v5XVrQ2AAP6zNsndWTgI0POBpemRocTjkUtfJyCTwFIpHDPxuX6+odG
w8XHvLGsydkvB9SFU63Mk8KUKdlhGVQS3B5C1HKQh3aHYHijhEb1jLIL2rFU0NiHl7EQZ2y6CJaX
nwrlUxB+EqvPooq0T2yTuRU/Z/NHazWH+/t+/SDb1Q46bV0Zqw7M6296s+3zQW5BQ5bEzMfAayGq
u8ko1t79KLeHhggeW0on0raeOw9TC4OoLX0pgtgFuHl4HxW1E8wvxckQK7cyNRvZ5vtRby1G9BjZ
wpBPuG43R9qgdKmxyGbpq8ZTlb9k2iMitTvn5q1z+m2Mzd1AHacYosEq/TaZbTF6WKpjMdvhYINk
cPq9iuKtlf822vpr3nytdtEbA8Wiyre07NCnslMYla1UX3ASO2lK+dfVDj4VuYoiId/K3bDZzOLY
r47AvO80DbBIgvCuY4bmXgfuxg6TDB3KKbQ43pLb6m02SXW3FGnlh3qBlO9iKBj+Bb18nKc8PhWZ
qny8vyxuLHnGxOtYptxAtWx7tVhJVhVZX/lCWUVeSN/bjrEL3Vl8N6JwcYGC4t2AXt92M084UCWY
Fje+OsnBu6HXV7CisCeYdaM5rtNklsU1M6fRtpXQEAC1p2U9NX6RUpUdX6opek7FF7UZeeBW7zM6
z50yP6z/GyXLQdHXRmN3DNUGW/bBo5TvBpG6s3BegWQXpwpVRqo51Pv4UVgQbtYp785BaxmzPxj9
9D2b0zhxqmSgHzfOGN90tRKLTk9bIHGVOBVQ3tL0o6pAoXOlPq81ewoC42cKNuJnNwfy4xDWnWyz
CpvWmZNZ/ZAscQNHobHQlxHH0jioXTROTt20wDVnre4gSGiy+lvoZTX0hCDpMJMM9fFP0pvT5GGs
PfYfy0LvxlNTNaliI/LVtrYxWnJ8CI1hrVwWQcofw1kHT1Ht8k+vqyfrHFFio9y92uhsYQ1yalWj
VUU6WWytPOh59RCI2BHP7Sg+FKAaHWPpjNmOo6iV7bYJFQic4uJglBkjjVJnOx7y1wkgt/bKRgJy
A7COssnl2ZLUEW9RUDc+n6mzy0x5KPPOVayjlCmuIYeP2SJ5C2SvME0+LGOwkxBdHdav4Sl28bwE
EattlkxcZJLZ43juj23oFbWOPFUfO1FQxn97Yq+BqBqwNNfO21aOuq6TPhmWSvdLswAMk6MH1PCC
yO2m86S5ex4D9/55c3VFXAbcOj5YtaUA8yp1H6aH3Us0c6qz0VYufke2kf4RrC/34938ktSN16cD
VSa4wJdfMjaNqBtFdh/A8OHA87B8UmL13wX9Fg8yAVqBcbmoL20NY2EoFOxIx1E/CppY/w/fFNQ2
H5XePHE2SyrPI3VIyxkwWSO5vXVUpQPFup3veWvhUCCgmEa3mheDfDlaErRc7yamtwPY2NLhpCfO
ub9znO9F2cxpblGyCYOCKO1jR1HTKI7qnhre9UJh6VMIp1FIvYM/Xo5ENbIIuJ6q+AGUUbiAsnTC
cqpqYOBnX6TY3FmXrx2Zy1OanQa9hC7Kuhu2hY9I7OKi0RLVJ4XKHXDASwUxThMPefxBTt/P6ndR
/iJSohbVwumoWzWIxeuLeA5V6EPZ3o15a/hvfs72SdQhZqyELT9HUZ7VoHZL/bmzvkCVn5Knsdjp
sVxnpMCUSDqAEbBCaXVslg1rP00MTTD8vBP15yktDDusgEMGZHMeaNMG30YkzUKulA+DVs1ObQSJ
d3+nXuUI/Abk3LDopQuIJNWmMCMrUQoy1DB8nG0cOl1umn/7+wh0ALiDwaKpdJUul5SZqEZiLa3p
VyIO7SmbHcHmStzZgje+HB0A4KXUY1a/6M042rLty4W59jFn8wTlDwDgZyE+qw9ynLk80//6WKEi
QgcF4AZQN8Xc5NxDLKTyIKRMmyk+ajIl9EKbICzqe2ZL15se5CxvMv4JchYM7eXsFXJaSXLUGshT
DE9F2+F0XsYfsHzZ2YlXKfDaTXwTZ7vx5ZZGhUicdFxsM4t41H4BjHyoxr+/5NdIQE5oPvCn16Tk
zQMiZombgzRjhcqh4Jl9q9hiGGZ2DxbZDbJAeBi6BZlZKdbcMZgEr+8LjeOnMA/3F+bWpJVvRwsX
IDvfUFmT8M1jV0w6AK5hoGMWKmAH1zl5/iWSD0WuvgTQTeujsbh1Nb1LtOJTNU0v9AdXwGuW1ju/
5Kq6tzLDuCzX1INDcEuK0MMaRCy2Wj5vFPrJUtE+1JkxnmalSA8k3gPk00Dy6i40HoJZlh7uT8St
8BDBVwEU4PKUGS7XWKTXVWIVhBdGS3MpNbqVQRpYJMYz9pUPiyjYemHLgrYz7Kun5CuuiiOQwuaK
QNucf21TilqiaJbf/8TjGgRK8DSpdr5Tcbo5Oub0/0bZXJsxmz8O1yjiB9EZ3vefh8ShT/Kn3uvT
rFtxc5etpt3/L9B61L5Z2NIko/+5EEgpbUqFX7I/9z/T9XTRHOAZTAEDiO2Vw1/CxQzdQ+t9dX4X
xN80ipLx8scsHgJt5/F0PWXo8HDqI2IPoAlllcuRBLOQav3STP5ilY4k9HaP2roQfKXEWo8qtU/B
0cW9Evf1CUTQFbmFUyOyy1tSyzwq0aiF8uRL2kfwYmQfZyN7X+h7nlk3ppG38BqL1s6q8Xw5uLYX
21mMjMmvYV92NVKuZgFNH2i+9EmK652K2ushcrkqVGpbFDopeNKf3rbbrSkKUloVMybXnKbfzdqe
TM5wp1btXrVT3UGXxj5+//yp/9ochcfsByj87hh70WRXf6Y/1YfqsXD2ePbXS5UfxUJCFoU631VZ
pQrFvg3GZPYhKD2PIDoqYT4ix7lzKd+aamqX8HlUOiVX77nJTFDw7srZb1vY6+P7KAK7X9hd41R/
Lx2wvmXfBtvcYL0JAUOfitk3lojl6Yhl41pieFay/N9C/dm0z4NQPZfVKd6TDLs1myQdq4bGCv/b
0ohFQVSHAKkoP9IfYkN4wDNIB4H017sfLMV/g2wOy6Uo4RCL9exTvT0amA5l4/zUP6Nuuwh73+3G
VgR9zX+oh628703KNsFrtIy0WXwlAfQaf1da2RHFX4ayk3TcyIDRzSALwJcJtBYwkcu92Bjsu0Lv
F19ooEcYR/ObiJA8rR1yfLfLDkW2k7fdKHlcRtzcdekop2iEENHoF89Uy4/9+6VGSpR6VCm5U/k8
mTilTLY87ER+fQRuDgJwCSidwTRUrx+JcHH6WJTHxf/27Rzb3vnDU2n/eBevbqYIRduxfZ5cUnw7
cmonPDykh3T9gx15v37VdmtLNlypw/uPX59fym8OZkmH74H9ObJnW7abIw/oY3Sgrm3Hrmx/OLHd
XMP9dLA/Hp+fH//98BTZ//7+9/6KfOU33hvR5mZtLHMyWsxWfM0uMWJ9eho8+TAfABA7lteelydg
Lu+sA+b2rvWjfe6OmubE77oPzmm0H4G+2yfF3rnsb3/fN7O8uYSTtJl0PVx/07ugyA9NdcwpZXnU
9vX0Z/MBWF67fNxLMda/dDMR+Ajh+Giy/fnH5kpJE2GcaykT/SShJh4Lh7RKd67k1z23jYEaBTzm
VRcCTuvlVoFmKqaBVoq+hL/tr9y2+Hfixk5mf/38M7JF21c/7nzfG8cAzMD/hlzPvTcJTY7v0zKi
CeirynfdSU/otzudnTsv39YF+wMdDrv18m8KU+w7/5q+8gBez9YPvS27IoYJeMPa3C2y933c8yy4
kaFc/LTNYS/NSRobEj9NzJSDJlQ8+/CijZuuJU+JD+0c+0qLbooq7hzDN+cEWLLCsw/axxY9JdH1
l2alEX1j6N8P5anIH1rzV6r23+9P/vUAodnCLUdCi+MR+c3LuQd22cxNEkq+OLht92xVg51XviK4
szw4haQcjPb3/Yg3DmO4zFhV6bDmaXlvJSryRc06KdUlH3U2dclxtZMcOfl3zNDwwu+2f0yH8SGM
8/c7cdehXK7slUMNR4cqNI/3LRRa0XqTd7Mm+cWzYJ4WVaIgPx+m+Z/BtmDAdsWnWi/wAzvcj3ud
nKxhyX8AjNGc27bmkqznrO5NlMlbXh4p4tg/Ohwz43exsFMBua5NXEbaHA9DJXdSgimlL3aJ3f8U
wxdZ/FLUqRs9Bqjk3x/W7c+IwCPZEKglGGyXK0ccjC7WEsbVzoflnUWmgGZMoI1oPkt2VaDaLv0O
uWbvh701RuaLBjWtYzxjNmOMLbTXNLWQfdOA02l5UfceKx907vr4pyDuTOitMbJE6b1j7INS01aS
phFjRMDNUvZzGJjoksatrUKqrM0DRk1xfRaG1M7mPanJ672/8v1X1SIKo1gvbGa26iJ9XpJM9mvx
DM60T9tDMb+E/biTNt+YS+KswyMjomu8OdzqIFPiWm9kf6paxyx/RhJeeHEF+o4D39IeM20n4Na/
d61iXUTcfL2smIZFM1q+XolTMcbWJS5ewzeANYLi1FN9HARXbS1HjgybSp8tRBZcEbfkj930T6vV
T4F17HJ7rFsHb3u7jY1jEepHvA4cTYHksgctvbkCQHlyXKzCkqy6y1VeJsix6n0t+5XgJQHVg6Rx
Cw9AulR74YyHrwHNP9hZ5DfaGqvwAt4tFBPWrsLmEo5mqQLVMrDuIu13EGbOZMWHVVedN7L4m8er
bUGZ7I3uEX7A6f4Ou04yVuUFVjvtMQgOWz6qpDXj0je9TFJuakgItaW3BFnq3Y9y497BlYYEFQ00
9G62ThBjUy9mHgWshKT4FEyLXy+KU8a9i0gu0ggin1OhGt7uHMa3ZhYtJmhwK+mWz7n5nnrUjI1A
pdwvh3+QJh2JMAtuptkKWbGJRZmt/GkF2b0/2pthV72p120GYki+XEbRUMtV2wj0H+Boz43XCrM7
6TiWY1csfavS6rMueHL8jNzkTqZ663O+jbxJnksoFKmRhppfTjUulPlI5tKJe66atz4n1wBKIfhN
4JuymVYli5UiCSLNTwI68CnE/e7fuX4QStXBSeEwfqgT47gzp+ujbXOfA3dZ1QPxqoVOtXnUiYtG
l5gt64etLR66+ZOM7mydHMfyM06N3riktrSTQ1xPJo9Hkrn1IFv1ZjeTOaOCICxmuviZnCiHvo/1
h1Ywmof7I7sVBSwKqdEq9ni1A+dIXZQyqhZfXsjv51iSeUHq+s4OvBkFr2LKJhxtbInLJdkEYlqk
db34urDknonbC6tRiXdOk+u7bCUQ/TfKZuGXuaUDduGdNAzZ9GzEYXKY44DsXjaFBytQx525uxGP
e5OSEygRuJJbwOxkLXIWYCbnB4mi/yg1a/YkXA2cXguixgZVlLj3P9Z1UYY89lXZ9D8Z7WYaUeax
Gp5lJF0AzyBZBF0E4RIdR6Gsu2HnYli30eWSNzgwVSjgPO/h82zuz6iYQIriK+U3eBgaM6/2iXd5
8lEL/yzmk5LsbLHrybwMt9nVUy2MmA0uhAOvqWWzw4ZzWu1z8/e9mstA6/Hy5gUo03lSu1A0gK+V
/2RV9hzFyWL3si0bkS0YT4KgrdLR/Ts1+D4qe0o+66xdzeraD0HKgqfWVsjHMCvdSslz/Rz+/O85
fNC/V9mfFNHI+0vlesdRWVvJX9Cv4WJt12bWxlEtBKnpL034K4cfw0UX5Ds33PV6JAhUz1dd9BWN
dTmVeIhMk1nmpm9leewA7GVM9JqhBnXj/zKeN6E2q1HPC1OvEKKifWwWtqFWxSGe0KL+H2btTZTN
IhzDJRnKmQGZQe513WIv5Z5M3K0F8HbONsuvaMy2GEI+TG64hVAVTg4SoDdeTD1Dlyn5fH9At3bV
m2jbduAqB1TqAdMmaVnrWX3Qu+HSfcLK9zlt5j13vhuNARYEPWt0KigLXrvzLW0TD0pt+vNcuDL6
iPjPnVtLOoiJ6S7Do9X1x3RoHlS5d8THdM7suJeOUtn/sJLgW/UxHYw/eM/ZynJUJB4/tAqjVHqX
K7o9B66B5Bmr4DhDxilVe0gHUtKP9yfs+vOs6xhLeoPEghtxc4csTYzePGg6NCxXR9WIu112Oyy7
gof/Q9p57UYOJFn0iwjQm1eyrBxLLandC9FqQ+89v34Oe4AdFatQRGNnHwaYxioqk5GRkRE37s1U
cy3GXintmQZ3Ij1K8lIe7Au3VtGjsDSGPki+v0TWgQn0NH+paU4GFeS4YTs63tD8UYRTkMp2mwr/
TAjBVPFMDkxSQ6pBQ+f8BNfCDDkXCuWpg212Q49csdVIXMOGXXnZMHGBwBUlPoaCSMPPzfilIDCj
F+pPpVLYWb1RhS1vPuOzvKur197Ngmrl9Xfp9/TBYJMzYTGBTv3v+NmHIG/lTHz5XgVEqpNESjDl
lwKZtVqMvwml1a2kvZdoUWD5PC1gnaDzzi4uwobaxhBqhTqYw1jeltlEZ1/O9gC/eN9a8jvgyVkC
Fc0ovUuOqce5aJp4r9EL88KjIhcKRClJdadK3Xg3Vtr7bZe+AkhiamCWCYY7ju+8zL7MVmKozguM
J9+U7ntBf6ga7wUGBTu3Pss8g3Rz2uh1e/DqZAdPcao+aMpdLZlbqXPlNfT437z1/Aacf808KAwC
fkYJnftCLwy95XnATOTPA4mFCRXCNwvydIdRU619D39KvWOdjPZwexcuDjbUicCy2G9uVyhiFnG3
1WO5hkvMepq6bDsGX/MUPpv8ZEyv0F/fNnXp7ue2llG3BMZJOwZbCuR6n70/lTugs71BMrM07bUR
o9m5zvZzNsbYFu1+kCegPs73kyEKNc2iBmOKvq3zF1QwbCGDVJveSv51rYB+cbAW1hZXviJ1fkH0
tp4y/Q8azTYTnjAifJuoxd3exIvcAkPKzCcBYzroWX3hJlKlj0JiBd5ToiNazjUsB9+tdo0F7dpy
5qoXFtg5zJxvnt77EdoTofdkyJvY2gDFT4N7s1hJXq46BOhYUFV/ObCXkP+K5fWJgZkJtMHzdGgq
20+diJZWlzj+y7/vHBU9gE8gxEFVLDxdjFo1KoTI41lSQa+zkbJ3JV2JKfPuL5yOIXXWA8Z6Hula
vIdl5j90sfCFJ01P602v5YKt9HJ6vL2SCwWQeZxz5qgD7Y8lppLOP08TJWrcBonw5L1VJ+lVlWh6
Oe1vpOrGcXenf9K6LQPB8Nqv2L147iPdBEcvrP0zmvlCNpHhqEpAC0x4EquHiA7/qGnoVn/XU6dD
alL1NnIBAE9acfnLEMUb0iRQ88BmkGLJzl5ZpRBqheK7TLnb3fTLamq7a98N6auGtOvtJV5GDfov
1HwJGGwuvnK+s2XURbGQTYHbZ7+HUHo120cxbjeg8aBzVDe9uhJ+/wI/zz0GW1TD+P8GCM8E4LnB
tgrqasrb0FWJT2n9o3Vi0S27eQgLYpXpodF+9pBStu0npqXs1GJ6RGju4Rrbh3Ob6CuySwbqw6nF
ganooqwR9FzZfGCPFHjmbIz37sLV0MbWPSvsQ9f0HuLCp0Cm7YT6d+F9FdpkJR5cEqyBSJ45BfGw
mQ5oOf7WabSYPWQ83Kx7ibJvXv82jQ8jhNGeXm97CY/+VQp2yPuDgfTsZ1a5MnSc6peuUKCaQltT
QYSmmecr/DVE9uXJJhvE72cqXm4MdeEYYsPE1ZgqkSuFwKXrjMp5MnjWygm70Ewg58TFOd10OoCY
L2vd0+hR6IUExdVkDnPTbBIxPs6vyAJyPl84NXl5bAtxY3zx0BimkiIHIFDA2aY+rbvkC/PQjsD7
Yiy2Y7Rr/oK5B/iUtE0arp3LOWAuXBfk+CzdATMCnFOLsguoTc8IRjF228Cpsxc1r3blrOegv7dy
f/BS5J5WAt8VZwR/y0OUxhP92OVsQ5DJUjIZZuxW1l1QvUrtKfTvmvoBUP5KHLh8gdD3mf8DWNGc
+X8WtwVs4iUkz17mBnm3AzZthzEyway0lzWUjCuXIgJu6G3i8bPkZY/l0P3zYtlbyA9oQYHaZopk
ERnC2Ch6r9SeBMFywhGwRQ2dGV0POdmbK4iVy42FtnfudzFHNb8LFp/S18e4ks2QeyvTml2YCoBN
Bk1+8HKJSS61Vl21XRUIuW4U1k0ygJmZcI7FHx4jUxJMaWjGwlNYSMiBqEFvOpnlS9spAfkvjnXt
NIwzff7XCA8Ijlor0AqO88UJk3K9kwp5EKgAmdXkZEWo6Q7Pd7Miwue1Z9ejZ9E9DcVa3IL3SuWV
M37FtejuMPNEEREUMIJC5+umPpWqUj/xCzw/yO0hgQEG4G/wkNEacLqMg9olabYRoPO1szSGN1av
DqSy8l5rYEO7vR+XCSWKkKST1DNnCvXlI60PwixDNDJxA3GQtpmAIiU2gQQU7Vr+cMUURVPGYwEd
UPNeznxlPRXuKrBitx4UZRPP2NKhYtStHMY1gsBLrh7WBKsVQGv0AAiqs/N9cK5cAGQatlHqFibF
YGbKzLKGQbZyunudXIW4IQ9vnOMHgkg3brLKODRJui/qnYFkbFUNuzEt32umhuWVs3b50ps1ccgt
YL0j9b3YcUnpkiBo0tQVPWuL8qgdSvtuTDdewRzMd6lqHUPbKSgXNvvGuE9S4Z+/OKx35jyOin4W
8WVx2ImuaiPnRup64p2aqZy5ZJOutYYuDjcDJpClwmFjgp0BDHu+/77acgYQvyKvUe8CVXba+tmC
lqbVXDrQu9s+fPmQWFhbLElThbb1Rz93J7M7mmVvi96xGDZvEXynENhoT7KylileJuGzTdLw+YHE
RzQWNknH6s4aqtytYauxA6nLt5GcPTNn+qNSx3rHZRXeR10Iw3ybjhtlrKM7CCBgZBatfFN4kfAj
yIS1vvW1faeKDgsX/HfQlizuLb9Txmbsxtylc4YXhQZD4k1nMPMQfQ/6pNxO6jolpszHPMsE2Aqe
I5CoUjAjSV8YrcxIr/taz92sR6BJq1X56KvMipd96lPKqv2D6fvcXoIgbPQ49e71TPiWS0Z57MvG
/LPiDHNKevFrKKPMoC0oXZePV9HsewYe5dzVXoyDch8VlJXszh7+KHC52+Exb2xmL9eAtJf95XkT
WLxOOY/W5N9q2IeIU4gQxRulmrvDlB9KSbf952osNnVX2xZSjLF+11qImW0QrLu94KuffH4fwRcj
ori1uE+scITYZPILV2ybt7odo61XwoIha5O6jzLRgBh1yt5v27wI5SwW9kVOOIVQ82J+VhPAzAnT
lLshlWGGsCIkRotWcComwLa3TV1k3rMpGszA8Mj9eIScRxJ9GmtyLalwDe+7Ir/p1tvtv3/x5Fv8
/cU5loRA07NILVzZ2HifowYdC7sqnSzZ4yi3Tc3nYOGZTMfNA0C8Mmm3Lb5UMlVT5CVG4cZ/imNx
imPb3JSt074G6v/T0vz9PjhjL6EPllhK4WqWa5jHvNs0qDzXn8YXQdtIzUr8veKBZ+uaT+QHa6E8
6X0yr0tNXrRwK2nPwQ8/fV0tQFz5VPPgHxkSN/r83+d2SoTkYs0c+VT6ZoRzt/9TkjGJ/gtUpE48
lJvbn+uK552Zm5f9YVmmJYwkgZibUJSNXts1KMM1dwC1B4wG2gKSMOX871uCaWYhpX83kStbqF/1
8S72/njlUSodXZucDi6W2yu6zD0oa/Cc54VJec9Agu3cJEyNXePHODujy1PxGCLJA6/SA8XmX94r
VCK5eYxgIFgb+Lm2kyBcYdyk1IeG68KsTNGSgUMcxMzuA8HfqojZ3V7ZmoX53z98qzoQIYwzscBE
obBNYx/OsZEi/m0r1xzwv0RA4CnI3haxgmwJWAvU3S5ck9Jroh6VmhnBQzTu23blTM2+vIwVtMJ1
CNvJnyhJnS9Ij5LRisO8dH19F0A5nzzLKVrexgrI+dq+fTSz+DIdrHd5Xc9mcIQmuwvkw+0tu2aA
0SsmS+BQQsd63tIPH2Zo9LHgwVO6plk7UvqYref681YstooTBBrD5BUJ2mgRFhLEVjXqVJVrtHdI
oTBrpR/7TUyKrxg7MTxJ8qEbnWE7HKz6LQzUrWxHsd07VbvRpB1tlXRt6OrKxzv7RcvIkUVlWg8G
DQ6hOYixOPuinQV/OvGf+wHUyaBdYPlwSzDXufB7X8hJ9CSjdoddZL4l/UOx1jO8EtzPLCyukiht
G2RMsKD0oyN2f3TzPiSflSIf6Zrn284y/63Fl2Q4lWc5LUq4EZeSU4OoJ2WRFo3bIrDiUGsMeDdE
ySGJwFD8uymckilOyIZohy7Sil7vyByDunGnXnJU+VGKKDyM+9tGrvgBVBRzJk7Xn0O8cH7sjuZk
NI2bQo4dp7DhxPEPIx/vyr5YyQIvywpzxdSaZYyoVlFHXcSmqK8JsahQuAh13Uv1fjRwfvVFMV4M
Rg9TNdrF0IB7gnqoBX0fJGtczpdrhV+A6jxDgIA64bg8P+gq1NSIiZS1yw8Bj/s7kV89YTMgWH97
Ty99hHczyNy/lKy4/MIfUeEIIxSfa1cSkKLIcgi55b2Qr1UAL0M9mDkWRPVvVlpfkv02KDXIWTc1
bqZGdi+95tFRn5xRQR9izBjpPN5e1RVzVMAYGwVPz3+WfdihUZSmj5WGhFr/LLQ7QHpd7Yjta+VM
pbjWir080/Dy/c/aRSd2AO4bRFLjln/8Z0j9jWD31iXJWrYxf/Lz43xuZuGSEgTUaIaMjatnP8eI
qVjjviq/SYhdepswJNXwVLuJft3eySt+qCCzQS2L/+JMzGv/cOH0eT1YQqo2rrqHSehT+7AGHrpM
21jVBwOLQw1jp9XGEQYgDXN0R7L1jbLPN+Hu9jqu+PmZmflnfFiHFydVWqGK7IaI5Krd/VyL8oqV
w3TFEWYMNi9lCFmYAl+sRUrSohhzr3GTAvoMyGZ6CqBeBrr/2TOKleh+5cvMIitoToJBofyzMNZ0
1HnNsG/dMcp+TfAtRYDiqknaaP3am/hKogsZ2l9YLQiiuTpxvnvNKOq96sutGxz9p+LY/RTv0Jje
N3fxQ/PH+9qt7OOVCtS5vUVUElNPGCJRat1m1xzJPF7VY7FlXu0Iv+0/+8XZyuZd/uAXUi9GRaOI
WFLfLL98n6z4++D/Ox6F6hE4L2rkFLio1S7MtJqe5KQxrdtHj17kaor/UmlbQbjTqz96D3WPT8vR
kg7RlEIqn3/K/MPtdf6d7FlED0q3MwU09yd6bItfMIkeHNht3rqWmUAEbPeiYgf+vZzvPO00TZsp
yZzKsMcAEuxTQw2usB7WcKmzS976DYtgIsu5N05D13ILUKptHloleTCb+lBXJdMx07dJXNOXuXLs
YWLQKaaByuEiWMTMvJXrHrR268rjIRh/Z0VgF/luZWuvBOYzI4vHRZfBn2/GQ+sm/X1ngLCUnEGD
DEb8pAz7xD9W+pfw5bbN+Wtd7CSgW3wKQNhFkp7LUaqn8NDitqGjoM6JuF/2xdPW2itX7cCpC48k
1UigvufHY9KtIE10pXXDyPrRI6FoBsJ7Gn0Z1TUGqasxBkDE/5laxJh2MpIe1HTrFjvSgmbTmHZR
7fJ81/Z2kGwYD6qazfBtTfrkSqbH0dSVeWQHoCqKLosldpE0iQVLtKL8IYwfmzbblhB20MrZgKfZ
9hPtcH6D1HmQrQ1vYla7tz/mvLKLj/nhFyz8R6iHSg8RT3WTrjpFcvOmBWvf8eo5+GBi8R3byLT6
DEiVi9bCtpYC2+oeVH1lHX8T8FsLWXzCtC1HGCGxohzC7zUM97/eA8kOtzJE86WdAkS67w4J5WOq
qF9pydeH4nf+ng2OzvwEGpf0gAcn+r2KQ1nb4MV1onhBmPstrjXK2aaTtka/tr/XvRfaTEbcAPSi
23DuRRL8gAaicAi3y7YaM2I+BJvq+FMedm1nRz/io/zpttNcPZkfDM7//uHiChXYjkJ9XtNdchx2
otMrK2+6y67ffGl9MLEI120fimgiW/OVob4m5WPoQ/niIDhYNHeU7o9aot9loaMyF8Ws1FNsag++
7tvaUB/Fgr6+2tmqMNoawo9mv1JpuZI2nv22RfaTlORzvcnyy23RlJQnnvVnKX5jftIe9NNYySsv
iqthArQvJRf0keFaXvh2UMdtrQh+57bNJ3EEGGOFj144I7Tkx2n4lFG4n6gBpmK9rzTxMATFGunH
tS9O/gCslbkOkpbFk1CH+23U5al3hb6yFX9fy72tVD/VNWWWa7FilmpFHoaBI22JI8xqKIBiS+rJ
UiizUFp/n8pxJe26lgkg5gjzC0xJM4/fufcq6KhUshENbjmV20h8MOTt0JyGwdsUw3ZNSPmarzAW
zNgpjzRaaov4mlqt4Ml6OrhC3Dl9EO015nOJ6GWT3XeRYZewxIvj5vb5vPYW+Gh0EXErgTZ8ksYD
r7XfQbwzDDBVX/X8yMPttqG/fY5F1CWpRKRsRhMC/Vx4Zt/BqJ/rWDJy36nC2snM6tCKzSvj8xsv
flezb1ljl2Hthoy+osq916VvRfgjF7rvemjuJ0jc9CrbDlLiFIq3KxHYbV+aEmEdMV3L7K84MRhx
igEgcQzj4iUhaUGApg/fIhUPbb7RvyIR6Q9ba0ycNHlvtunPkBn433DWDd7PoLS7lcLOvBnLzfpo
fxGn4cAeakBn+EIkH0tDeDGHfC3Vnp33wgZ8IyLhkwbVsoJqVKGUaGU5uBOXAAql303lSdeaxzR3
g8m0a+a98vYPcPmtMWlrGzw789I4pPBzwxq4NtW485OVtFqrKl4/uklr9Y5sjgcRBVUmyRXvVQi7
d1GBvMpvhH1YyuU2ENHDbo1oM0xSv7IPV864BqkTcHGq7tT5FzdUJ/DqadKIX6KK38r8t2i1J5SJ
nV5g8u27aK0NSFyJW6Ad6dLTG6Hss3x9Q4CsqX3TjbQeC0fyh4NabDujd4YgsacAYlT/DmjfWPxI
1S9VabnVj9b37pJojbnschSCJQP3Rt5g7kpeaI6YWW0mfj2NbpO5EVxwbWDLyr3R7U1jOza7zrD2
BRxUMJAf55leMdyJcNNKvzPNX/H2a7cWw6PgRuiho1wlLkJfZ8qG34rj6Nb5fVuQWxUbq7MngJdP
crc1Hifzq+GvMe5cc0H6NnQPyOeBDCzOmCdMI6SQ6eQWyLIOKAcHLVo5KD1NtAoAV5oUGGU79ie7
QAzeM6y1gtyVL8AAxszThkgrX2BZx9fDfKgMTZncMvoCr+lD/YMtui8jq3TKHqYor3AE0SlGm3GZ
Sjj4LTRR/q8uy34F8fvt8HwZcGAdpH4M6ynfgZHZ8/NoKiMK57I4ue0AnFYvpyPMImsdwcuoem5k
kalJcaYFyD9MbtLc5TA3FXS4tqtk2NesgFWHOAKuGS7txZUWdL2mVE0lulrkO7kh2xDc/Em613/f
MEad+W5ghLmv57DyIbE1I/RDNaEUXX0c73vZCG0lNZ9v27hSYGLsnVuT9yZzW9byXAgVEEpmIkU3
aO+84YDIWig8NtFT4tV0cpWNYvlOoK6NBV/zBfT06FADpJvr4edLk4sIoR4Pq8hgjjaclPHWACi+
krdf+0yQxEJ2wbTYzNd4biWIDS0hMoluzt+vYm8PfO8FQe8fRRBub+/j1QV9MLVY0GRlidgkmuhK
6rTtxkfkDFYWs2Zh/veP3oD+sVKWKhbEEWhhmduWkqzk9pcXBzWUv0B5Olf43CKxDqJQNiotFWdM
TIyYn1g+5tK0spAriKbZyn/HmJmGXGYFYd6lbWFwerIOqjqLN1FrK3fyJrtrHrPvxYq5y32jJKVS
0oCTCsTPEudjBHUnsSjZ9dFlaKp9girx7W9/uWv8afIMKpqgLYChnn8ZqxaEOqoTxRUnsHpJte2Z
8EvBZ902c+nNZFI8uOaGNzfYsgExVJRo82ZS3bGAYUc8Nkw3TdpdGK/haa8YIhYwbzTzR/AsWcRQ
Q0jlro8l1c2achfp4anwzD9KzSxJk365vaYrH4dHHIJwUMQyqLLslvJ+y1JkUwyXm9IOxO8FgfS2
hSveBoANTDTtQ3q/iAmcf51mVLVsanLTNcDppQ9NOT7XnkTU7i27jtqMIRDhhxb2IC6GRwv9oJUf
cLmboFOIQIy7zLFo2YELGYMcJjW03KB+bFsRdY9HvaKEF67gf1fsLHtvw9j5ddAFlisEkeOFkd2B
9ZWtY5e8397Ry2x2XhDan+wm7fRldjmMolyNXWy5hfU4yncUCmwPwt02+yH50pGB9E+37V3O+87u
MT/AGdJgRsxYfMFc17IYgh3B1YIGvlv5UEt3Yt6fKlNkSLtzIMKBL4yZ8Udregb+b9fCr6JXSGRg
jwFCG/57Wnf+g+ZP8SEUW2YjG4loCq78XCa28FVr7KPXOP5rdtc9Vo/C7vYGXNlw0Fww8NCFR+Nq
ueEK/OJzczw4GbmwmYQfcascKqHchh7CKj0QvFUo94UvYYiJRlICUkf0V+c6wocFmlrve7JfzmIf
L9aIgIrgU3LuDOFPj3L67dVdtzXHNJ5GOJR8bqup2ioNzF5/ak1tvAvr+s2sUQusysrYRZqSrGzm
HLzOXoUzpQtDAmDlyYt5DZybqwo0cZtKgw2/2xQtkgL6vqu6F1X3PutdvGbtouAyzwrPMyG0JoGz
iotQ6heF2tSw1Dy1xlfd+NKV/r1W2Y1RQo1O6Uo1HbVd29DLFWKT3IoTSn+N73i+wqTycsoxUF5U
3QQPbtmcyC33VedReE5GzdEshsxuf8PLIzqvk0MxD5jRW1rG8T7OpKKNG/OprKCAxuYhN/R6n/ui
dADbca+0XvQQxEKzj/PsW07JwYGGrrC1YNJfcqtEFrI+gUbyXE+fkk3ZrdKDXVzSKq0+7rL5u8Nr
uITMGL1ghbDvmE+R0DANDCWZ36bQFKQvK1uhXDgYhmAhJ7MlXEEncb79qSB1iKD6MPE/st7PU7OH
r7pDUbd5YyTGDl+UP+ORmqLarFU8Li5TljjzrvHAZVIYRoZzy3VlqUHXFpDwR0m/kyoGF5n6M1dy
xMsBBczwlCY95N3Adi7SHc3yC69KVOvJECv9++i33DVSoFpfDXmq38smJUiPvW99nWCoKO3WC2Pf
Fog1xW4Ye5hJ2jAwkkMw5d0+rcx+Tcfj2jYgoIOcN1ohlAPnf/8YvPxaTNtZ2qma/OkB7avcDuSx
36985ytmdG5A5hIADdPoWGyDnsNDUcseQ+ZGU9xPJP+WLVUxuBq0ZG190vN9bIzmVo177UlSgEpn
euE7TZ+2W8GMjG3Rygliy/Ea9+NFzAHYORNhz9XFma9tEeHqcihiMYpTN5Xl5FkNA2nve0nz7PlS
7QQhs45MBsHhaZYjc1kwY9zemIuD9tc8aqezziTw4+X2B3BUt0XAGJKRWpusE8NtPHkhRc3yn+GQ
OtHGJHPUaP7KSMOcf+mxDBOowMzghDhM/ytJSfC7UKoOY52IjM8E7Y/bS7t8LGNw3tx5bGB+ti5e
5LGeaW0S+uFJr3+qw2uPxjIEm7vwrZARbAvKnSc4grrGQ3ZxQyJ5TMjCyZjGIMIuPM0PEHIrYzM8
ZYpaHeRS9nfV1KjbWK8LOxyzNRWKi3xjYW9xI/coyhU821mlcV/2n9AljRkC0ajROimiarf39O9T
/+xCxtqs3ImQAEpG8A6cf8S6aYKkphJ96h3E4Q7WNtl0Gwh8N+Ym2cATCom54Ox6mqLf5J/pqZUc
LXP6NVj0bGXxK2ZqTJF0lqlcRODPf4UgIT7ZMiB9SjWKchnyvFEHTYqqvcOl+h4HvrmSh1z5qKR0
xjzZMw8SLo+J3KqqULZJclLCB2lCsns6vY31GuHQNY89M7MIBlJZqygNpQnCCf6eqTAj8+8lP9zn
8Tb3PSeh+90q5qGQzJVn90UUIp37uL5FFoIyWDIYsRCfRMTlteE+StxygEnvRA/KhpRfj4rtbU+6
9gk/Wlw4Ui/EjcrhTE7V+CRY1QYxUf9RKHYVWvO3LV35dlS0UZKnpG/weF1sqiGgAimHcnpSKwrq
XbhPw89K2j9Ncr25benK9+OSgVp0JhIix1qSVJhVZDWTHOenMTfgLtMc9jEcHCS+ojQ6SJKTMU2k
RQzFrRieHf78QIBiBqdFz4JhN8LP+YHoqzyUe2OCsqduvpeDM052Tdne2snBtkmPUlLalbiXwuSg
r7LpXe7vue3Fl7SSBjYwUcL28BJAE5hkh7T1nfHLyhov4EpM/PCAnR1Vo2O45LnOorwxo7jMT4J0
qjVIamt/P3gPkXVPxZiaKEwJJ034edvq34f45c7+z+p8cj7kJ+MYDkaW5/mpI8DFb9WL9h4/R253
r25gqXXyPajqh3wn3jO6644PxVO0TfbTSfwkfxr3zU47rh3Vy3h/tg1/ffDDD0rn0kHT1vlJaoSN
AC+PNqhOWh0lEaGVqXJQGf12ew8ug8O5xcWNVgVD5IsTG9/Vz75ImJ8es3pXhpuwf0KfkFGL/W2D
F0kJWRpYFA7RXLCHBuR8z5u0yDoylvwEN5DTScLGN+VDmq0o9VyzwuXB/3GnUQmcnwYfNtKqS9Mq
86k4KZ5NliV8X8XvXFaz5nQTf0UkknIWEMZzE54/ZDzXg/IkeLAn0YToNj2Cqrai1Mq2Kfnf6iEW
N/mA9GqiDOkX5n1Sp/aN4nh7R6+cUTqakFgw6/33UXX+Q7LRC8latOIUqj3vtVnt9I5ZEiji1wgr
ruwq1QH6xxBn0yc3F98uL2jUUpYrTnk72pk4nCpwaBGDI7cXNO/c4ljydpo1OCmxQlexyO0sNY21
qUvLk5kl3a4MRIiq22lNQ/yK5zNwSlMW3jpqgksrdTCVcRWO5Ym29U7z+juoKp6jeyEcv0mC+WNM
pn3pr5y2y94nScZHo/OP+uCXQe+PbW7W5WkU8mMcfS4rqmLVXSp0dlYNtqG1AMGPQ+FkgvDmV+Hp
9s5e+4AM2eKy9BTAuC+ORScbQ5B2UnnyGm3XDo3Tde22EfKVu/KqmbnGQml8VlBZ+Ik3UdOyCrU8
BQIN3RKcndCYu7HQf91ezpVwCXL5f3YWt5MZhFoP3qE8acZRLiuG4V+lDMr2hzxxmctfgXfNf23p
luZMNTcPpzLvtvh2ftumcaBV1Wmos+ZZzSP9c5vHlkPXEDmqXC62kRStkdxdCzOAJnhwzJOCl/RR
RkKptVTT6qRFwUFsONylrUk/qa3GyifYuXhftVO2F5I17sormwvfN21VAEp0PrXF5kpAFMwCVqTT
pOXoKJqvXWnmmyGLnzUGWsPGNBxLoBN6+5Nenv25OSBjlHcINZTZtT4ckBgQQpoIdX0ajQrEhJQE
n2tdj55vW7mSzM0yqSR0GtUJSrkLD83KVBTCVGVx6Rgf6mDU77TSCjeKoPlQ8Yj1p7zsh8+R0DK/
rbfCLub9e1j5EfPdeu5Q/AjqQwjXoQFAZ+x8rXpsNnEiWfVJqUrZRvucmltl/ZCgEz5OI8hGo5v5
QzwtdfKkzbeJX1lUY6N/HuCcS0hUJ3lN05sBsnX+O/IaqnqKJvWppRKxBTzSHKYoLVcu/mtf9qOV
RabRmRVNq5DiIhS0/ZY3C6RrY91sb2/q5SGd18LFO2ueQdSwsOIxzV2HKXsqteW90ngRVE76z0gO
9r7va06gtysQn8tYh0EIMTAJYpvzcr55chmmimBhUBNHtM0D6acseTkj65WxElXnv7RwF5jDeAPI
AJdmNMK5JSqcBiOMVXOqq1/d8FlBaDN9q7yVmHplA8+szK+RDwcwo/I7KGXenCjdoVACQ6EdIFUM
yyFEvJkaMxaSGWuENUvfIB2hKUxrifsYRvllBW+smPizWq06gZvpnaIoKwrkgbryEL6IpUszi7XJ
TZFNQ2kCaDdruKAgQ0IXu//tISIq189G8Hsc6yOTLvk/+sjS7uLanfpiSCgVVydL/9xH+2Z8G6LP
t/1+jhUfneOviXkPyURpNSwDmq/SGU5qvz4Z8Xe5RnweOCla7FvGWeDyZrpG1Wx0m1ei9V9F6aVZ
IgdglZnjgJL3ubeUU1oVhTcSrtVd5IZv8jf9NXzs7ryH7I/h+Hc5FSNU6Z36mPh30bASUpa+KjOY
QdiiQ06xaG7rnFsfURv0PI+2SpjY2s+sD46RqW9KSdvoqrWSOl0gz5fGFtG6SAI5SH2pOVkJRaSd
CFMAUn7ZyNhZh9iWPQnxeDcMRKeDmg2GvhXkrA6cpq3gCNUMzQv3nmR18/R6IScHr6wN00nikOk4
PUSwe1N0tTgdZD0B56MUep045dRNf277yTKIsAoAoHwpUI10RZasWbwrfb1Jpu6kjF20F2j/7OMx
uGcIKTp4Y5Wt3XFXPtF8sLlqKeaBYFgcubDIeyVNkv7EZKD8GKaN8FaPqXHUwz7YekJXE16KicKi
WHeOEhfCpigUeHz1qHN43slOPsmHqCioNQqCfIwwRuqVrk7cLAsQ7MtMyKgzZU+WRSg/dyVfGNUB
6uL+FLWeZetyfq9ZVf0tmaTqIVEixR4oE25LPQ+PDO1IdxUCJSvAyMsjPKO/5vY68C9u2UV8z/pM
KfJc7k9hr/Z3lH2eBKgUvqpV0WxDYcjdNvTeDF95kopujY/9byvy/CDPLSQiP9V0XrVL8Hsijwl9
dGU4Rb5culXiDTtNVkbaR8HkkKOIu1hhJLCVhO7BmhDb1dMuOADzLrapX/Q/oiTKnuJGkZ2oF6Dn
TLSeAgaKb8pQG3bcI9+YBCVxtqiMO0TySlibuvgJ+sPeaSzVs3kQQTKbe5qji+MnPZysXSd2/kHo
9JcqLzuHgc+tQH5o92mDClWW5SvPzivXA91Y6Huhbp5z/CUAL/PjKgnEcDgF1nubyxt/RIw1+IyM
1sGM5dPggcaSdySCL/zC28fyyjE5M724IWgSo0czoqqbydqTFnsvlS59Haz4qe7uYoGS+21zF/nv
7O603ue5dzricNOfu3tdwH03iMlwkqIIVTJ1E0HqC0LWSWTFzoXGUZr8KBTAVnx1t2L78rI/t73w
czXrWqMysuHUGSPqYiWDOZO86ZJ9K/xIPcORLW8zZvB3qHW878OdIZoOkGklWYM+Xtv0v68b2GiZ
LFmmblYkTl05VHzvqLWZQhXJAzpm+sb6D4iLleTj2qq5ovixVABoSi923BitWqm7iQMWCfQePU06
aJVV/bsfQfM412gU3k/Mypx/V1MJUsuMzOGkp9pzF6C8qzIg+Eu1oH55W/mOV7aPJpwKqJN4Reyc
//1DppgbfkMTSR9PYVMewkCzK/NzOR5VBnPGXrAla7rTasvN0BAM6Duz1tEK7Nw41MbPDOB3ViX7
2z9pmYsTu3moUnSgiUVhbrnH41B5WlGG08n3VF6n7VDDmgv8OBy5iG+buvycM16SeQoWz+W9fB1b
yHkq2ZROJ3Rcezsk+d96uZJtblu5knRwFRGO4L4BKE8RYLHHnZYJflhJp9jvmm2ShM2xENXcLky1
3/ejID+PNO4hhfb9nV8qxoaZeGMDu6650bqp20uJZzzEVp7t/CAtH5s8kfaG2BtOULWoRwZSqzxb
EPmuJLxX8kIKJYQWjVIvUxZLbo2uSEazMyPlNPrphoqFug027X84u7IdSXVs+0WWmIdXIIiInCqd
lVnTC6pTA5MB24AZvv4uSvf2ySC4garVR+pWHyl32HjY3nsN/m+rDxwe25Bfm8IigMcgZDDyCAKL
9Zd52Xcy4HvFxI2j7vKnLF/y3TJFX9wldoWf4tw5YR1n0bP8DnfZWOylOksqc3mFwusDeTRAGYvn
/VoexfSHctDN2nzG9RdUB3GnR0X8w7xL7uuw/Hh7YWysdMTCiw9HKaRu13SGuW+01NERq0N+X/NP
MFSV/h586TpX/GNeskBqsfwADrqcOUikqqwtKvNZlm/Q74uLqT2wAYaS2d7ULcfS1dQhnbPhHb40
BVaRctMUXuc05jP76pCTexDHqTjWMkZNjdzNTTicbD2o9sSmN/Yw6qAGCEnAhC3l0MvxFUOORZrP
9rO0nbtJTFZo26V/+OsvhXN4cf9cUDreWvHcNIbcGkvpPXe6kpFbdiyYpHyYu3zPVH5jTWDd/XG0
geQRMtnL4ViGYsaYGt5zYZM8st28i6zeqiK/gazN7UFtzBwYpxoA+5B6A51sdZlpZttVWeF6z0RY
DqxMDA9uneOeM9rmgJazHBKUQNCto7ikNTs+Eu+5ak15VshCc9wiffG5g6UJvT2iq1jIexdvFuAN
UEZBe+Ny8lyScsZz5j+3htbQMkkbMyYGPNEDCXLerpTodTiAZdDTNSFfvCyKVQ6Ug/7mcdclyPVZ
4MMux0++ueYAa9/j0FeBWc7Pk4gt8LQdKYJUJkf8XwdF0JZMd9DKV98S6x/7DvclGEFAEa++pT74
dt4qltKpgewFjKx+l3O6ZzKwEQSq4xAlxgsQfIN1Wc4TcFUnvpfRD4eds2PvL69WvUZ8Hdc+/jIy
jnDvGrs6ARcYzLufvZxb7+4Ot+ubCrzGjE75Z5wkZ9v6QL6U0M9uoSnH5ti0znb5yrOnOp1CQz6m
hnY/OqH0/J2keeuHgGqA5YKXCdDHq+Wp6VXbFjiMaWcVpyxnINHIjoMa69ZBme+x7DeioQ6Hf/AQ
RDt+TaoiiU4YlBkKKtQcYGMCVKgiLYNs++H2rtsMBKsWZOG4QIBRu5xfnLm87GVSUM8j9/M8nPxq
/qfwytBNd9UQlim6uGPMP2Y36CuYQFHgpXsZy66Y5YFkW9C8yJ5H/rWaj5r62LOjGv+xkShqTlDo
sH0ClWNGzQxoUbQIAglX+OKXQ9jz7ZFfiTPgtEEBBt8Stzia4f5q6HXV61OrqZJOSP6OeVvUZuD7
Aw/4kN35hV+/jCNcxg0fVetCb8A9tsvsPCh7uMdUZmFqt7tE6KtrGNeGDrzyQk9ctH+XU+v9cvc5
TJFHq6TJwF5h6/mh9PrDpKnAeG2kGZrNsUZbGdmj8rQMWutzwPaeSdfp2qKihwKVhp4TWr/6KuOF
KQHLOriC0ca5xxP2qSipKI+ZdW7cc2tgGRLgXLQyuP05Ns5jvAFRoQI/GbXMP33bdyOHElfqoapS
UuTPQb44BfDffbaHi9o4q3BDI91AHwTJwHpsKks1aQMqSXPdG0NRa3h2Ko9Et8dyBQHH0nIXyXJI
28L9GdDny8/IC9dKbG9gNDEquHzH0kb5PuvOtX00SQ2xoSlkCooZzRjoXR5J716xn0BbRhKAMIs8
Vkm5s8+v+t5/fhI075DbLVVHa/VVnczmdtIBBMsy9tFPvLNq5A97iO3a/yG4CqckCch0msxfMOzs
yim+PSVbE480dhGyXlrSa+YZIUPtqCaraD0CB6yPMFGyU2jw3o6ycZpBn2KBh8HVEEXE1ZYuCqse
9KqraAVzK1Pk52l+naviI6n+q/EAewISOwCwqNxdfmGF3qXKLAfTWTewuT536biziLY2BGqQkNtA
Mw1jWV2ruT4PppHnFZVgDoTt4PxIxh6646Te4+xt7XiAL8Fxw+ThJljnrSUD/KgXvKbTUYOQy+DE
5XQaHZrkL73xTKZXof39boccHkAsGB7QSGuxYoBf56oCPJ6WyrBhNqlI4BPzrBlvtxfEVUUXuxyW
2biyYUOiG+sFwf0mnRqrqKllvnZQEg41FBT9tw6KhfJFGmJnWBs33EW4VVKZyMKd2VTXVLMbqHtM
pop63v3KJ4jiM+XLO9NLyd+vecREEQQ9GBPfcBXTUa2e6DNiFvqvuWexbfHQnmn+11DoJTuHMx72
FZIFWEitD7UkqYjF2pqmedgVfqxPh/ENdLMaVQQNj+DbX+6PNtIqW0A4/APnGrznvdXbMKm9AnY1
VUMLNqcPZm7lh6Qr1bPR1mOkzV57HFJtjLoUXUTJDSsW0jBClzhwGknLMbZQvA4bG3ZpkphtDOsq
E0R7yw/HgjtnMY7a4hKRRcbg2EGRFc29VrX6yU8GSN6l8Puqna6PJc6rOPfH6cD5VJ5lwYuHVuR2
oMAeeGP67IYJJgX4zwGHeJrVL6XQ2VFW8BlXPZqNRHRRSozsDqVtfmegvP2hnSUMWdy+P96esuUI
X8+YiaY7jF80lAv85Qx+d4VKA7cN/mVDJ6uqjmai1zFy/jG0XZSYx4rpsZKufPNZv7furwv3WBuW
hpYWEmTkU+vsOJt9s60svNt6yDZYeqh04+jN5yGno30sZREJbbnueAy68/n2qDfOfNwoILdA9hJP
uau7lnizJ7qioYPngT71SeWcusuZvLPPto6S93FWF6hh90YDd/WGJiI2y7f6g2aRwE2+eItkuPqn
21MN3zpL3sdbrf8O/PYU4JuGyvybp14GCNX7dyVD5RGr5/YUblw1KP0ATLmYJiyQzcuF07hlCjSR
X1Nh5NZZeTk6Lx6clAfW/bodaXMSoRiLGhOktK/c5xJVNayuMChLPTSjHXpolDtFBnm9HyhzfwZq
rN2rhBpbo0M5Hgwo5HyQSV99OOIrJJ6K4IDMIp2f0zwLPPk9t14How9sVhzS6uTZZew1YZNk0YCE
uwjsE16lQUnu0j5Elm3kUec/TBq7cxS83mzAS7zX21NzpcW5nK8osyD9x7dAJ3B1kHeZ52eFjwOP
RwtZNwSAtJEhEu30oJ3bL+C3wPktkwGIvh9vh976Ku8jG5ff3+1nL0/ssqF154V8duKWl9GM3g/x
hpgn4qCJ7BNocDs7amuFg5K2KMeiiQG+62VYT1R6Zha8oR5oEa2qwqz+nfs/HPZa+C+3R7h1NL4L
tU4/e97UUhqYW1uaElcD9Ol0Njx6DoCe5mzIA9Qx4BHOqj0l2Z0xrssuI3pONWkbnMlj/XF2+mDS
H7jg0Zh/YeXP24Pc/IwmDv7l1baYf13OZ2nW/ewo2dAsyQMuPjRggJcfNK84GH7+NLBHTe6VZ7ZC
Ovh2QPAB4AzvysuQeGkZ3OlLTmfo40M6TZxqu6oC3RRWyLJxuveVnQbo1JNjNs7jqcuyJhY+XDAG
c4Y6qZP/nAe/j1phdSdPV+xUJ1ydDFzxiZ5V0e0J2roqIMGENg5ACrgnzctfq3wtQUERt1Qy+gok
vKo6ewy84LQhKaQZ5R7AeevkWZ5b0PgBARM02FU8b+ZsJhWnY3wew79l3i/nxfu/vtq1M2OjmSf4
66bXxvrwsay+MvucJBDigd7ksW++Ky+NuAemCr09j38IWetMAwYnsLMD8h5W2qt3Vs9rf8Im4rSb
+SEp7yHW9LEz/dDKvYMw+o99+RNyOc54N8oXwfrAf57Z/WSzEE9lZPvDfaYdSQk3uOEOkuiQ3L5L
i6Aie5o3V7seHWXAsZaiPxAhVxwEbS6cJisIp447Qa5fhGPy6KmHVtNOoileUVyvd27SrWc2xoBy
O/ooaKas9Qkya2x9XxsxMypVx0yOePQzUJNgWzaHhTTYXYZ7LxiNUZw6256ejGKqjrnZ+xHagcbe
GllW2NWHwmEAztRSXV+Daqxe6H1JOKcWTw9CP7UiSNJz7d7VJJxfTHeCA+JT+WNneSyf/yoqaBkG
OpAQNDFXKxMVsqmbvZpTLddjAOsbiFSkP1nGAy+1f0k+VqEYvW9lHZf1GBAvfRyGIRz4jNuffEkh
y2aJ9MTJ79aEfdOueMzWoQUyOjAXeO1ClG318zictRxt7Dkd+PANmaofkhbyEZZXdWeDQwrFLD3A
wxSxDqRv2p1KyJ98Yz07+BLo3UD4a9H+vjwVOq+viVcLDmXSGZKhYqxQcyy8tP/q473zMAgnWdgs
M9wpsZ9OSgmIpfnKbM9dURg8mNyU32tWm37mdY82PxaUehgNiw9L9wz64ZVZfr39RTfz+z8gdBye
oGusdRScQksFtzSsI2O6a+zx7IgkKGqkvUN6qD6azn2WhLO0QshX7WQJW9UJPC6gyoUMEHLza+kv
Hap5TTkamK8v5T0LPPzHRO96ryTx/4zx3zir67Mrx9ItfMRxqt9u8ph5i5PHC+NfZ+mFwC8cfCfQ
vfbJ38v0r68J7JJFhn2RxsH0rk5TwVpRuxW2Sw44IjR33Oxntcti2Auyuou8kfmoX+O2MGg6N4F6
bZPHdPACJXlUFKeKvZlfXfuhRL4JIFnUIAklO9nCkgxcLny8DgHzAT4G/JerDylskVjdNOA6tFhs
VupVaXuiXRuLBS9B+B6gBggMADb35eaCkLimRlkJqk9ZWIL3whorAJXknFcPWQqBP3cKhfapSXbG
dp3nXcZd/v27t7eWlQPwlYjrOPezvBv1o+UfCzc094BjW98RVcEFRGqCkLqGyFWN6ZE6rQVtbR9v
p6xPQmKbAnzYdBetfX2OY1C45nEcouQDO73LQcmR9JDIlYLWMHHNO+uRwxbeXdh8Ka4rwU+8IPdG
Avlav37eOXGWXGy9WCDZCZEj6CMuKKbL2CKZJzGCHEZ9wGWhLIBEw9UyB9jDIvDByRzF1EStA6He
om3ZoR5zGXrT0J6bVkKdGCbeO1f7VTKBuwxut46F9ghQNesSR4LTzp4GTVCzNj4CHfviqBrz7/5o
7OlcW/XJHfdOvuUiWs/BUtFDUOj4YvNczoFtKGhVDI2gqi0ObgYTCIefp4GijG6IKRqQWqMRE5ZQ
9K0nWIEm886YtxYbKGRLmXbhrFmrH2D24Iug+4TF5vTILJkDzX0HmQOMAffGep2bQ0biXajlp7zb
QEVXNXOpwxNFNfO3cSyQKvxOB/Y75frd7MpQmsND7vihZk3BWFb3rbLCNHORv2jHyT6NfA/5tTV2
NIp09MLQebmSZexL4YvSZYJCOiXQmBagE6v4XsK4NWxowi7VW7h0401yOezSYrCIQK2HOok6ttwI
Ws3/xS1+glrBYWdLbWxn1OgAYVs+qAVS7mUsS2hmPva+pF5CDkLjoaY8yjoZjBWqc7Mir01DIBQt
ykcni28H3zj7gT33NWwfcHSAmLqMja5D40IYUgLr9to4PyZ3J0PZmEfUeEDkMgAGxBW6/Pt3y4cb
Wj1qcy8pGNTEAKJjfjTYY7oHWNpYFBdhVidiZvU9t3WEkV/MyHruX2/P0uafBwYeSAaU4tCfvhyF
bCezn/tZUgYSjsYOE6TJYfD1XwRB6olqPjrM0DW8DNJqbs44ULd0tmQoMlgEoQU//C2lbSHBAF7z
nyirxSb61NOnHlFkZAU7x9Lmx/73b6+7OlquOngc4CsUlYpdRkLN/C2M71723yyqd3HWOVOq5YIN
iDN3Zy+BcFMqA7848nLvnN3AIiyzBZQf7Atw1q9L96Tui6FoDGxNBvQDxHNMhf5BFeQEEKTAh1Iz
dHXrI7LP7E0p73h7RWzP57/RV8uO5XU5CBikUvjwhKaJEqMDEWQFZQAIUd8OtXz21ZUGigXudVCG
UDJaP37q0cqTpmUtFp+jxaYg7EgMBVVuwE3YoHNoQRra4ltfPToAtB1uR9/aXya0mIBAwXUKU67L
pQ+8V6M3IAXRSb6AaxMzVQTz1OxE2SgCLDRLQLr+2CoBEXgZhuh12xsOb6nIddAfhYob04jh23Vv
G33sp+SBVydIJJ19p4+K2Yxtm5xuj/TPy/5qoqH1CYdHEKXRP7v8DYYLOSvdky2FfvhX7j3awPVr
RDtMPgtgL9mj4MJrEtmDERhuWwdCFw9kNk+ZTGNlv+rZXjFmc+7xwEHKCqEwAG8uf1CWOF4zQlOb
gio223mgQKDO5p2CxzKqq1G/C7Ka+bSZwAXVVUsJmY+TIwJvejLldy990TXotOx86L0hLTnsu0vH
ywqDMGD2KOk46Jl9GUwOrYxmb9Ns7c/lbfh/U7dOw5hGCuTiLe2SwKpffW8OOuNLvXsMLbfX9eyB
2gprLKjErvN9pXEr60G9pnglwd3IOKTZGZJPQatbh8nembztQf0bbLVA86qxKztFsNr57ftfU+8N
XWsTxePbG2HrwFma1dDnAFbWWS+7UTRIGsapowLvI63+oewvClDBYTxq5auR3pfNl9sBr3f/ArDE
OxNYGxSavfVzPjfVbNgwjUXWLsJ8qKPWFoEA8QIAe187lQ9FL452mQc2kDZ/S4aGcvACSFnYfkCP
GWuKsjelaV42qG0x/w0JXSG7oFXG384p6qoQrgfNDukkhC5Xny7tJlubHQcFi/5lPKfn3ond5KiT
e5OpKNtDrl7tslW0VSbBStKXk2Zz4PSonvThYOWBMPYA1dfttyUMXiALZwJfz1+dT27tJ0Xie5wK
gjqMOzgiZK64G1ONBHiDWc+DWYBEgYfmqfLq5mgQgxw81puxnLp73JYiQIlniLKl2357SW3OANBk
y6sfeLx1xuZDELTMVMJpFlrlTzm/OnvKc1c7fxn8uwirOZ5YAZe3AhHaHO9JXscmzktmB/CZfTTT
neFcV9ouo63zt17YqexbRGMcFFTId1tFF8KMLCwb71FrVCBRXeyKLMDpIFz9dHs2r54iq+irD026
YWbd7HJqkwRymM6chLnL9+ACyx64OEsRBdAtNH9w9NgQ1lrdDUhyPJVgjF51nPmpsE+KgDl5rtD6
c3f24+aE4pqHAZSDtOOKBG7yqej9sRTUhowGiOc/XflRDPqBl/D/jKSrH9pp6Jae2wHiFfT2fF7X
3JahwmYItwaUbwHDuBxqPUFYrJKY0MyCp0nzG5yHqLG618xu6FiQR+Vad9DdeXHmPXnPqzvkT+SF
5wTOMAqLq3xubppKt8tU0E5oxw6yWeS7bP0jBOnOt8e4tQMBqtHhsAUrN0i+Xg6xyCTUiCQKIRqD
o3kqPDPMPAmYBLqJO7vjenlib4EMA6W7xaxk3Z1Q/aQsr9EFZTObw9EVDrKKbs8LeS/KKnVpamKr
LncEHY0oIYEQ0e0J21iSKE/+kSDEExB9ytX6J4w5uN9cQbPXti+CZvSCgR0h/T5lZugk8Shir3pi
5NPtuFdug+g5wf4SOfeiCgatjtVJNnaWW+htjreMNICVyZD22iMSplzj5AixFwPdaKcA7b8cogHy
JeDawg0JxAhkB4q9AbgLScZU8hfTysaDrLXXGfLUpwkuqeGgDVVcERGLRENWZGkvjZVmj+XkmhBZ
YgOUYiwV59KDVKdL5M7CWH755YmyjAwbHA1XaKqteUzzLJRnsgwlFFMeCpkdQG6JG0iRP6P+18PZ
OjB6dbg9nden2PuYzppkCcsoeHDNqaTkc/VWfvM/9UGFN8PO+bW1GNGQ9x0IuqJxun6r2CA5lF7F
UfaAX2KoNKgRdLMmdt4GV+qqy9KAijsYRsCb4F20/Ix36TqpZQNho0ZSw75PM/Z5nNoQaOxFGh/F
o2PHi8ghPuTUhkiDH3Sazk/ZDJIkrKm8/IfpVFgrIME1IUe1t2Qf+AAlAjSyufhye9avj7Xlh4Le
CscJ5OLr+7E0K47WfiVpVX6cx/v0LQEvT98h219f+QiCjGRRmoWY5pqADrjCOPseKnJG8iy6+aHI
Vdhn1h0qzpGf7SgrXJ+fCLaoAEI6R3dg3HE59XXiQ/ellCjPuQA2leKkFQlSqz1/ic0waBOCfr00
f9bNkazDBjVaTdIOMkfR3Hg5Gj6mdoK2wp608+b04R2L3jqwlijYXY5ImhCKGi1d0ta4y30Nslyn
DEwyln5Ou53J29r46PhANQTkdTRiVkdpnguRFlDjon1OflaLjwNezkOgSUA7dFTKNf5ZE3tg0s2g
aP6AhATkNBhjl+Nr5iYFxQE1Ibc/Jgk0a1UeQNytCU3kMJV7LPuftxf9NWMZ2xM36/9GdNbvJm3W
GoPUDhbkUT8zEn02Qyue4jJSQRI14RjCLOAgj+ZHL0x2jrmtj/k+9Gp5JoPT8Wom+JgkIR9tX3zP
9C7iUlSBWw01BDZMb6fBtRkSNhaoEuEoQqp4Ob/SFWldLPUZUZ6tA8MR3ungZBzTapfqeFX3x8RC
YxSSzpC+WRbrZSj4rehoG6IoMo3fciTbYWHFRulEun3OPDsW2osv93xzrpTxl8MWvguLtinOF6Q0
l0F52qLimWcttfWo+SbemrfprfiQnEnoHqCg+8Ugkbunjrl1jwA8idcvEm94sqxiepnRmXojWgrU
BcA2XaT/rVjrn1HhyIRCDUrnIEhdjqqSaVNb+tgi1X0p6m9je2LgRvjZAUzwQ5bWoZXtFZm2rmBI
OALFhKjIbJaF9O7W8khZWJM0UTdL7Tv3S9H0R/2FQdMZQjSf8GTcyTL2wi3//l24NmW9myRWS7V2
ChI4xygBqaWy/i7NR92456hj3N73mwHRWkX7DySNK8QUSxuX9Fxv0ZWy5zj1Sjh8wzj9WNZ1dfKH
sTs0HfpiCZwBd87VrdsCGeJSqEFvFY/ry6F60iygbOhgZtt+SUizNk7dooqatGPR7UFurcyFdLXI
jqCVu1bDVZkYJ5nkHWVTIw7dYNSBm+LWuB1lK294H2X5Fe++nanPeqn5RUcdlgR5YR+s7CVN3ywh
d77ZZiBcsgu2CzK0626b0ynb75K+o1IToUGyyFRvuf658/cCbcwbLGz9hTAGLDwUxi5HlHNflp2b
KWpUxXzQyr5+cpO03AFvbCwEJFl4rcModEEjrw5IxZIhSxVsIXDOvwEDROcM7pt2drz9eTbCoCi3
kOAg/gM+/erNVbHalyZ3O6ryOkBbPcCsmfqekNTGxQIMMKitMGHDYlhTSJVmJZOfVz3NHBjGk74u
Qj60vxXglXEFEuIDH5x259DYHBkKZ8jelvLUmrtfFpWhC5IhZv5Pl30wqyeS7zzsNpYcLhH0diEr
CTUTb3UMQrq2HT0A3miroRHGBtuICAd+tIexYdQCkrazxDdWngmQB5776MZC4na1JgAf8icjs3ta
t76Ip86ZoZIEGdbbS2LrY2EPQf4Y/VL0rVdLwk5mN3HKoUeVCCJfiXxoZjs0X3TBY4/VL7eDbb3J
QRLDkYaNhNLw+ippudKyNLcH6lf6+JR1lR35RBoUbEz7RPCeDTPhQxlUECNmWm7cKcNRsSyhxHX7
l2wNGz0pMJyR/CzaT5fbWlgF+txuMVC9c+qjRYCLl/oYOV39ajjlhwnLe2eFblTlAbFDLQ5Ub3DK
IKp7GdJvedv6FlHUmXPcnUCoRlLP89jnZYdeJ2+e+q7WIuQW5An3Db+vUh8lCw2kEc0le27qG9n1
xa9ZXT0ExaRRDY6iY6fxyGyS7qAcn4QQj6qjsTTzu56b4PH1bX+nq3QPWbRx5wJVhGQCWOVF8HMV
3hdd3lRVNdAaF60rvW9u+9hVTjh3v2cxn7JE27Op3xzwu4irgxxETB8m24jIMlhhqa/irUzkaWFS
QdjPfZiyz7dX2MZxgbIr2NeoCqLTu75wGzAO6sRpRjpDzremgz8GyYTaz56h+8bJZ6FGB1ozSPvX
nDvTVbYNX4qRFpBH7+GAh67cXa1/uT2ajSho5VrgLtmgHUHr83LxesDdSWYME5W2+2AScI1Tix1I
1+5p5WycerhtYa8LDCUIweuCqjZ06Qx1uJkWyiF38NloI8ENsZN4XUdZgA4+Vh9uXfz3ai8KZ5gE
xGYVJXkDgKYMrD042fWEIQLwtHi8gpqCWsblhIksJWmaYLm1kzj4AswI1y1C+AfvHSvLy/CyKLcE
Qg4EWAFyO20VqERaqvSxG6g2PRIzexANhBnn4mVp9BkBn7/W2a9k+NEPezLd1wscXarlHeLBdwwX
4uqtY+XMsBLWjnT8kfsHBdRTH+nmziW4NY0Lm8hB6RsfzF7tWjNVmQ5a7UjlJODQ3YHE3ISd9/v2
6t5YDgDio0kCSyfoN6+tq1pF4EcOa3SqpR84L4J+/ud2gOvjDksBTBX8dVjU4JlxuRp0pQrp1KlG
pdsMB15oFmoozvgMdF9UV4v5IYzADuNgVzs37lZgD1VNvN6AusPFcxnYbW2dlXOuAervBXKKnRFm
aCQctTBXwCawPe3tje+F/i++FPiwqHSuGWC5l5SDpbKZirEPtOHklCoYp+Pt2Vx252rJg82EmiEO
ioVrttq9JUpUOBOqmTbTqWr/yUwrLOHLjReU3eyE2ljki/8U0j5or0OQfFWXmXg9DqYvZzA1vHhk
6mUenGiAWaBL5vPtUW0sQgtGmCg/YwKhhb1KSVAPll6uKY2qivmh22tZJKXYM2De+EDoz4EmjT2L
R/26hp+4DMYs/qjRtBrCmtE5FaG7p9q1LOfVBwICHoq/WPMQIVs7V5e5JF1CTI2K6jDNH0jphbCC
gnP50TSh4lolB0P7fnv2Nj4UhAahXw9RMugVrT8UsOBJWdpEo/1ow46praAnXAxzUDri3JW+tvOx
NpYgWqrQc4M2GfxQ1oIViS4sSzhCp9WThAOacN040e894JnGek/pYysWxHgMG0cgagVrUEzTGz5v
E0enqMTn+Ri1Yx7mZfaBG/fDx9uzeK0bA8EPiB3AjMDy0cxd6+GZk94XkrUG5cQ6JuNjRlLo/cnA
gVAn1/6Z2gAa+hCI0WOrbh6ZSg5aVh/mgZ/7TH/iqYq1xP98+0dtnGHvf9Na0rO3QZ5tRm7QkueH
OY/GJCbOXWcdK++tt7q9C/W6WLmU11BdQ9EQX3fN0Rwzb0Zbt9QocU4srYLEfM0li6DF5lZPJXlD
kxdMzfj2GDc2P64HmIotzq3Xvth5I62hc2uddtWUBYOrRlBmE3PnNNtYSRdRlk30rjzjVpZy57bQ
6TKuxgZzS+9gOjOHqTEFZrGjKrcVDQV1zKOBlw+4opfRKpS8slIonbY6xOh5aCSPoAWPXVS1Oytk
Y/Mv7ypzeVYtoi7LofduXIZdci1JLZ3m0j3YhSrhV1AoqKwDwlqzvXL2xnpE6cTAaeMvYO91K0nY
Qz3YU6JTf2ijxEmfoNdR2K+6+qYTeNwN9PbS2Hg4In8EpwiyhOi5IuO6HN0g3ZLVDKgJAwU1oV7n
5rdZd2GtT2fbPowNib0EYtXlg1/6DyrZU9jfaIss+SsKubhskTGvr4zC7ZjjpQL7r/o5FennCVKP
ME85k865464ZTIAhldI8InOKC1373o5TmDrqLBoKecO3PM4e+AsY57en5VoXF8cu5mRR04KXEL7/
5bT0DPZQwkXxoOlkZDLEtJ6lR/UhZt7XosgOKP17aFSVv3o/SEGdkIBpszcFRetW+wWB9YcCHLPE
3/thG2iU5YcB5AtooQ+BptX3YkA2pICMYb7weJng7lSkU1TkPHDd/pD2XjBZEHhh07HddVbbOEZc
pCqo86JJD1DKKl3RxcCszhsM2vcwwFVECSDTyV6XY2u7gZAFUSiIvSwk0suZHwZbrwFfMqglPo1D
EdntjFKGGSf1nlraxhGy/H0Aw4ENuz6L2yI3M8+sDFrPZlRWaQS0C6R+0iCH+A73DreX1HY0ZMme
gZQZj93LcVXpaELvBB+uKjw3FjaeNSmosPEIAdJgRMniNxmy+u8zCbjJQsgLjao/yPvLoLnjlJnr
TgZAFZ/s2o0Ajz705HHo+qNT71V9NjCGuF3wJEX6vLx31lIklsz6Dg72BtXJfGhgI9lDQ8ZJzcOs
TRGEFMLE4Scnf0rz7z4v7vrhJ9dPgwkJkmnY2cBbqwiFEUgT4P0N8ulqtkdn0MVszAb1prPffh7U
a+F+nPbcJzajWChZuCDh48ZZnRK6mnx37CCSrRXsWVfjoymr5mh73T+J7+yBVa4x7ziTFmYTJPfQ
l7iibE1OUTUlTixatah8y6NfxkCEx3Zb3o1a+zHNX2r1g/uHrreC2dcOBusiVrn4327kij2m5sbY
sUOhRg3iMkoDa3u7uR7GuqiZRZvq6I8DRIKqwB5foWN1e99ck0eAE3sfaDXJaWKbNRtLBLLuyQCE
SlpGUw9rd398MOvy4+S9QNdE6ufagJnVzD5VLdlxZtt414CijUQD9zJeN+uHZ+GqmUNOwaJznaSH
vGvUKSmkFjYW6AS3h7txyL4PtQbHwFY810QxWrRqtAcystcSKoq3Q2x9uYWbArwf4Jt4d64OBQjo
8yq3LKrVnf3SGmjxVkNDziM822NrvwuwFQ+fEJUkvArBL13Fq+G3Zg/YPVRN9UHaXeS4b9y2orTb
aXRtzd37QMsPeZep6b1WFjgPMHcCCjF1HgwevT11WwsBWx1YSZxwIBEsv+BdBK+XTI1Ga1M0gwTM
yF3ApneAS1vbHA2Af2OspgsWUdzVKmkjwHiYeJi1Z5+U93rSxpN25gawxDN/8lnUj8++re56+YH3
b4MWS5Bebg9368u9/ymrCdUW+fIK6AnckOzQGG24TGoOSxZ/79bfnFhcUkjk4a4AnNzlxE52O+HN
iIllDFpgNYSg3oxipy67leuikI2sDp3qRZtiFcR3hIAAgGvTpOoYC0q9RZ7JbZQ2XamiJjHTB0NX
L8qqXAa0e342E1BSmt7lD56V7dEMNicXFzOYsVAovhLotf3abGqV2HTsj3V/r9oH+213we4FWd2D
UK5LJgG5Q9oYsMma75PsmSVF+N99v3eDWZUC8x4YO035NpUlD6rimwXFREV2spnNRfIuyKqIhUpa
lZew4ICExdEYYQnyAoef2yt+6whBC/Y/H2W1wZs+rdNMYhyYq9b6MXh/zYjGbYYvDjczH0Ij+voq
SXxAbDRfOjTzf0h9Bhz062z2eLX+vj2QjQ+PRsqf4x3CmVeSJgnEslRu1YiTQbqqhZvRAf6P8tCU
uXgEdWxvXFvFnaVail4UqJ5A8q1WgMvbThZa7tBB+2q0MNdxn9zhvm7rJ5aloQMx3HJynnPnWDhB
ZbsnrzurN6uEXtKh3hN53hw86ktLdgL33XWJsLeauaih+UYTvN6q5oXIJHLlk/8/pH3XcuS4EuUX
MYLevAI0ZSWVSpR7YUjqFr33/Po91O69UwUxinFnZ146pmMqCSABJDJPnjOu9XosuAvUe/8xxGyv
tmr1AgAPuIvqE1ReQef9v4cecBQkbYAhQqadLaHHKODzkzevoziQIkJaHZgz7/FfOMuFEcbrlRlP
GvileqrEw6gdtHQP6pT+f+4uB5kwMDXI2KIqDkQKYwUMyY3uFa06b1+U6Qn2L7jLV66sBRQArMyv
EB4VF0C653fYxRXdFU2gjMh1nMokGg+94rkc+MvMrgTYS0syHhz6BmgG8VoqtkKn6048xSAbByYr
tm/P6sJxhXelCLgKrpoZaHr9JRLQumPeJdpJMFxNgXC3aperhbJFI7P8HWhnANhjg6sx7Ie+1BoN
Kfct+J4kce/VD7fHsbSb0HDwXxPsOFq/iIUcJgwJGbZA+GiL1zZB74uwAmFfM8QsXSAEA5ppSu0k
VW9xoJtT5/rtqWvXysBrdtg4gPNUXm9b2Km3U6+cU3+8K8Lwb8evBKRri8M8XZRMT7rKyzV4PFpb
B1IHOsRtvm8vz4oR9sUQ9n3iCXmhnSIepWa0H3fhLvXM20bmKbkuuiD3iQIwHkAo4cCdr31ZaxtP
TUYDaUnoq1o490SqxqNkVflk0BBdG0HoB5tAb9byoT+V3kvLiAVRMcADE/U4JAnZylUC/dt8aLzJ
Ve6nlniepUOwhyTn5NBtpleudOpnfQu07z7VqXqsj5HsDIOpKWCCA6HArgHFWmE9B3YKGuRTu/nf
puXn44AkmCHOGjKFjCf5+cBrSdjxrleqFe07VNRyIVZJUQQcEQevIPHU8iQcuNK6bfkXz9psGnhd
VNvQCYT8KXPfGlCXBxt8z7tBRMTTpD8OIFH4GD+1XRU7hmCHIBH6HpDIohJEQu/CpyBciZVYx/v5
AiBskBAEIwm6dq59QoYiehyHGu8mStJjs6YjEUtBo4XXBSuR3y+89WwLBykSj0Ax4khl7g5eKdtg
qHPeNXPyXpL319Z6r18Lsiuc2/P6q8OKtcR4et2iMVjiU95NSWcqJCY5mf/UWkClbFTHIOikoiWR
TDvsyC4jD4rThqR9Gs2Vfb24wpdjZuY3TDRwdCv4ktf85yOOAtk6D2SitXnYRTRbVaOZjyN2q10a
ZM7fovHLJpP+r8HG1IjZdcQs6Ty+zvIppegpW7uul5zo0iazg6LaFyUfamPu/mh/fhp3zs43KU/O
m5Wj+FcaiV1X5iwOe61t53Z5d9/Z5rQvbHlLU7M7mispgkVXRUkREMS5t0lhyf+VKC30DrVWNyeg
kn8PKqt6mR7jnKgeoSMJWvNP9Pe207Kn8zy2ma8UxwBq1EhHXu/EJPJArlIPvGsrHBUeuYnuTuIa
i8uaEWalVLHDLkxgJNkaZDiAnq0D4wAxVm6aXw8JdjDMQiWQ5RrwDOfdUrbzl+RN3urPAC0H96AZ
0Kxkn+dECymIrRvdCjQi/xtHUaF8B1KwuX+Fver6HDDmdOwF10wJnv+xTEqZjImtv965NF4LiueD
i91z4ArUUMYEGBeFgeulQ0pC19FXObpcLoDcbS+kvH3bOX4xhM8TemmCOdFKDVqdEyeN7nT2YvIc
f7zbArG31b4j0yNAT8Q4goUnI3fWZgOQEvmzYn++iW4NkTnH8phDBy26PFxwYFRWSsz3p9DKHd0M
nbjfqbCMw2XD4WzxLOXPGvv72gQze4MXhj5NdGV0i2S409V803L1mprDPIJbI2S2BojNVBGV1NEV
fTuoG4vnt3pR2rVXPt2ey0VDP/2MAEEBG8LsDaUKFHmSoskVAhea0UbznU+2vNY9/cNgy44HlQaw
X8wNjVBAv3ZKqIUPaa57o/ssEdwDwutIX6tX8/VeIE8DSangk8f+LaSWVRAakHF/dusHunZkL10N
l1/BrBzo6dKoirjRnXvvlSOn7vs16oml+bw0wSxcEgppmWZYOIg7kBjkmVI/kqo9TOKa5Nmvd+m8
C2dWXih+yOrMd3g9p00oifmQhZMbbZXXdCPswV0SfabbtCAJJKE+bzvKYth8YY5lpFPKXg/iGJPX
taSl++MQmINpZ+Y2p45GD1ZvWu6bd//yhYDNsj7OJ/BwrTjrr1o1M2SWHb5PQz+Vp2ByxfFYah2E
2E+8DjryifStQJT6A7kfLg7XMDYLiwq6Bly/OE6NuVvueqZB8evHsaBPbnqnPgOBJtjtTqv2uR1N
W0jS3kWEg7reIYYgrL8SzvyiDseQoXAGRR6QY4EIkMWtagmIAaKy5d3O/xjEc568gFgU+5TI00ca
Ns7UPwSo1wWxfG7CbhtxnlMix6i9tgqp0wad2JvSM9PmowxyU/G/lWki/Ptt3/h5GjDbG2ECClbI
P859hIwrTpOaiDH6o135eHwVEFDvcS8MX4ON90qCWCWvzOzOpyKhZ988Pd+2vuQVl9Z//v4iQTP6
4GKps3Fyh3rXPvYaSbUXnrMHCY1qJnYft7Imv9L+85rgckWhi59fkWweJsv1rusEdXK9AezS0Irx
DcsLPdAP3oH8ppMDCCWoO/4pFS1RWiNo+lUU/7EuoAKPiBCKUCwpW6TyYRs03OS2u9p6HWwzH52E
s0DxTM9m15M1erbF1ZUuDDLH5jSiF10H9ZQ7lAopAGdoepp3OYghzOGzBauWntAqAz9a9+X7wNXc
ccI9N9PZm77q9LJThZbRIlthgIB0ZWvOplnHQ+IbUgqgbEcPOxOJqODlaLi0wacJ5F0HU9tHHa/k
SxdNALs7r7mGzCtjomq8yKg6bMCUgOxg2hju8Jy4t1146Y2o4vL9rxHmfoyB42hUEUagSW6KNKfI
uDg4WFVq2pNdHLKtcrB7Fcg3Ew7VODgCynOw4/fZMbTXchDL/o12OKTfASpEx+L1eScJRSf6WsG7
viZ/RW1oifW26mOLS75l70nt7Yj720LmXuhJppi3p2LpWYVUK1jkEZUASMP242l5NkTSVPJuP3Bk
aF9Dwrc8hdZlnOzaAeqeSU+CTLBzyMxwxXMSrSQnl54LaIKYSQ8B0AU+iXH3NpnAVxVgLbzo3Kqv
RXFSnfZZ92kQ2PKTfJYGcN/XPCjOnRokZVD/a+/RY7JyyMxHJuvZ6HWfFcpwrP6iZsAhUKhhovIu
ZG0k/qF8rgwz3NaBKVdmNa7kSRcCI8CQkW8C3zj6etnOXk2vJ7lPfMEVdNRPsI8kmbT1yjto6Ra9
NMJcEmNZikPUwYhRO4P6HFUEzNhp97riPywgdj4eL8ywF2bclbUocxz8Z9SoZrw13XMa7YPgpCvH
ZLC6PifC9rbNxekDGAG09AihJZYoOB80yM9OgeBKomXcdf7Kz/+SdvsZ0j+/zw6pASx1aPlcdCXf
B9NozcvhCYjgQrR9Xk0yKCxPUIgBeGb6EPoqBds28p/E70B7bkZ4Kg5ENjrcTLIfhobdj0ViRYo3
JKQ38P62shZIzEHKa9xg4AICfUTT4kUDiRpoDfJ6CZ3XwmugMpH2XPwHwmjte4CKJxA61YQbASkl
MD6jWU3/aMZx0kAHNMbQq697IXMEpesbCnAGUqwTh4cwzYpUuec7xCZWKiXycy5kumyOAK7XKOMB
CuMU4wRMvDopCdSlS+616qthsG8v2WLQMANI/t+aScwZV3d5aqRAgbtmAzgE0TapkyIrNVEAmjPn
trGlBzOSjP8YE68PVL6XxpLrIsGtDoJp17Qzk+1khxv9ry3S5n56FElzNx50mzeDffsUkWQFqfAL
fsq6EFPpbkEDrirl7KL8g85ZHOi563tFOpSJVUwPPm8NxUaHUmZS2Xz5ih5Bs1MzU/ZOY2DHTWdl
+oORrPF0zo+hX2fcxbTML+2LwC2A2mCZqzgRktrCwcNPNPFeRFJubk//0g1+OfvMDT7WUN0ZC5jx
RxJJBy2wOsORkGlK65Wduhito88MXOEIh0FJxEyzAT0pyNdgoRWidDREVncfPnfb1klxoEakPPAH
eQPSt02yi079Z0GTcs44ryZBZ+/9PbP/fAczs3ERZDnvpYKbdmbz0EA/a68fsolYVK9ebs/uYjw6
Aw/mvm8BnOWMLT5IhnbMM8HlR0t1/GQjQEdSMI2T/7rzvur7YqLpeWVJF0OUS6PMmnpTmY6jmgtu
sEVUBkIqdZ5ioJdrU7/v3KqwoTh+e6CL9xcQ5WizmBtpDCZGE/0AGsVNISDrJe5yUJHWlvi/knv8
bNMLG0zs4ftFnRYCbHAS5U9qZvGZm5s5QNjjSli7eGcBq4fbCu81NAdd7z2sWabUaOd39cTxkk9F
3fP5SlQxX+i/nBC0YTx60tASyU5Yk0ORd8Bz0c1zC52+KCtF/qFQCf8AQZxQWdl7a9aYqRsDv02k
HNYqzxk0It57cxokbuh5rSlt8Ty5GNd8rF0cW/zUxL7YwZKemA1C4OChjKyu+wSW4rbHLZ2PaEib
iXNAtIoG42tDYjX6QYOwyQ2/Y5/YahMSIXrLeahgq//mPry0xQwqR2asz9pKdKd7HsGEERJO+JKg
nG5A5vG+2hVrWZUlB7w0OK/nxSyqbahoowGDsdxBGmkjKa/J39vzt+QSFybYlJU+CV0O3jHRbamc
WtPhvdtnz7pgBiv5j8XT6NIQE0wU/dCN4GgVXaWctpyvQwLz2ROBIf6YsGalfzfI5/ZcBi0ZQnXF
7xcjmUvjTHChDzm4WPJMdANjN3lQNgE4Cw5CslNGw2JlT68OlbnhPGOoQZCModagg29onmz94oGr
d8UhzB8nfqBJY4ftpl7rrVi8ZlBFgSr13DaFrtNrf5FruUxF9Pq5KbQ35uyOqWto699Uxf3wBBnn
bDs0vqUXJkhOVHtaw/8vVeHQDQ2ckQQmZyiyMhtErHPOwx5FIq6hVXPOCjqa0Aq2pHwnRA6vHmp5
O8im8WCEKw+npez5lWlmq3DiWDUNHqyu8mXHG8Wettie1YEjk5nYNkc9tHSChZh6W+0kb/KAJDtx
L/JExL+cwznyYQJVIdIGt7fX0oX4z4wALXS9IpFSpz2S07yLugFB+vWkreQClvbvDFSDzjo6FQAL
uDbgc2UxeH0luGjpHJ0CWrMF4ELUf0LSdSVAXkw7QDYJ/RDIwqCBjFneMVeaxJcHxKKm8OmZdw3d
oYJ08uiastjSoHB5oDoHahXo6TEbCLxWSez3guACedLHwP0buQkEuNV38dxBTcLmISlW6VzmqWLv
YqDLQQQEJCVUwpngpfA0vhsLHY/vTQrBDCAXrfpBefZI+mDF532+X4vtl8oT0CwD3SMiJgMVH8Zi
h97paYwNwY3JvjoceyfRSGlT35Qfb7vh4smAcqQCtRwMDp2H124CaZY4CEpPcMPxvef+ctq29/+o
9TazCqeKqAhGGt6qKhq+Rf2+FFYu6cX1vLDOjJOT69Hw8tm6um9zR/4o/ZdY31b+vYKs8Jrq3tIL
Q5sbCBG64REPfuXrwQ5hjb8aQ9EdgTOkIuD8BimnVymzwPVO6hh5Iqs6ZvEm/apL6wzakxwJs7zY
KFsB7d7+d+YD6DG93V6DBfcCZGcGIqMYAh4o5gKsJ4iv5bowutA1J1MJmiComN42sbRDr2ww91w7
pp0qoo3UBfOS3XOpLXPyQa3dvt0M1THyjwNnBpAeLPLezst7ofr//gJm62bVKLZTjLp3Plph3TkV
2G6TWrYGRGdg8288f9+VEgE7Ean7wZaNdFvWKxipxZkWRGSiASjAW4RxNzRl10M78KM7St37ALZm
LopWFvMX8S9eIToysP+1wcSdugbwXzlhpkdndKJDsA22tfV+7xP86zRkeERyaSvfq+Rtd4YkuHl7
oZfqDTAPHTGAF3729bWLR60iDMmAAvvr8f3TJznlaOo0m5g6KOy7uHdJT+pN4JzWBLbnuWMOyUvD
bJ1vbIDTgNbQ6LaTU6t3WvvRZ6+JuvLyWrPC7BUdVLF9V8GLIBYHibqyfahTfTNFSLnxLWf/q8k0
kNEGix4OYmbXFMF/JrOljXk83md27YCXgDwSzOabTtptaZ9Pf9baipfcFA8/oJIMXN+/tMqjgVdG
6P8BV6DuYv9RVNfaA34OOnaxLiywwb0gDWiYk2EhJf1I9aPqoOOG3D/BORMSPRtH4zjQhnyldIDf
hiQzRWvYBvQJZZW/L4TbNY5CBYrsOuUk0q/l73+Svre+j1lmLmkUPwvxfQDbIb+IrF9iR3bu5Efv
wdum1LHu3MiK7cpJbSiXkYz2hLMziqDjtgss3cR4Pf53LVj2j1TvDcAepskF3lCmgFy/Q6/0ON2N
0b9xtktLzAGpapVQlwbqwCmGXM+TjiHr2wCUxADlvPmoUZ4RJaKLw0no7VH+BIO35nv2yIv3ZIzT
JDXUH9vvT+CvJyVglsEWjMT4ExZ9IA9frV1YHWk2fw8vUM4iZ6R6KVTvzHq/ihJavK5QwAG6GYV7
9OYw3yPLtSR5wTRiLqqnPN7kJ93sqztZOqeCYIZ2htb6eKTa9vY8LD0HwXr2j10mGspUpdWbBHZF
B8Lyr/VfzyA0tTcrp/SqnfmYu5jvLuyl3ociM+K7xuZ3JvoRqNuTPyvDWTotQeIAKjzUIfHuYobT
eVIoggCNhxnl6/7+qXS2kJeMzOk5z3APbLy7ldfW4na5tMgMbPJRMxB6WCyLh0xpANajfYJ04lYx
u0NwNJQ79LutjHKhaAWqCiSpUfScm1qZG5fjZRWq1YBCHjsTqb/3MHZ8qJ2RNqZrtAGLC3dpi3np
hMgL62I84tnWkuNrr4MrXJuOpqWs9Zf/1FDYLTkTX4HyAiEhopVrF9GD0TPKXgDGmtdp65TaAbSC
D8Iu3TrkEe1NxK5t+p0ddZ8kzmkvPT3Ld8+Gmdc4CtdWdd5uv78FeUhIBICUhL3bo3qaMkHGqI/R
q3/SqLCjjQPuGvKNzb/itD+UXreMMWd/r4Eh16/m5dxP9ue7/d46vaPvbLju46NBO5LsH57+Wi/W
R0lfKmdwE7pJLMP0z+vvzV+EKHM0hwQsjyZYtEorLEaiH/Q4MTjUAppOzvZjnJqVkUCxCagdqway
fgeRvcA0piG/5zkfl5U3avs4U/PnUM34rYLSnBPxk3bX5WGC/63oHWmStfsa/6DZzjdWTrDF+G8W
28TbGMrN+Oxrt+GmMCgm6NQir2B6jsYTuaceb0YbE3ejsT3ln9+cudkr25bodA3tMu80dunAiA7+
tDn+/QW2LrNCD/ocGfh6sibhUxKeRs4OCJp6V/b8mqHZYS/OTz0CubCHZL/bae673BaguDsVmNBC
WDG0GM5fDomZz0iVcgwJaRQtI+brHvFIi9KvVb2heUixkFNR0JXwoO+h9s2RP5vnlbNtaefNnaNz
zQQq3OxyplVn+EkK80XlQyLsqEh/5SgmbRhSmfv2oPvCc1TuSlQcSV3sBN+K5enp9kcs+hTyA2ie
Q9Ua4FnmUG+ywkv0uBHczHfi/USMj5fadhqfPDiW5b/d7XYn7Q2nDhQ1b1sWFi4wY957KGCDZho+
xaxzyknaVAE82O5ickTapbemEfNdIcF0kh5ashLuLS23gaQL0i7zpP9i5x5iPZEhhiK4eymAjhB5
qb4z9HgU5I6gFJJRwyz3GZW2z5vN7aHOI2G2zsygjYcG4G1gg2CO+3LA+SNVIu9mvW1k76X/1fQH
CEG3wNdLkdmJa/WR2XFvGWS2kCJmij4g0eZGX0J+1ITKVPU1sN/CNsVDG02xUJKTVRxI18uXijyn
5iVspN1x7KyJhpOZNWsUDWtWGPeU1bwughBWppr6u/vwFG94SyLCl2iAv85UN7gTN2n/zBfWirss
5bXnTAJSdOAuQistc1eFagDBiw6nrQ4qBl8/G8IhT600tgAsKYfWrCDUN/zVoKrF0aR288/bTrMA
t8LhIPxQJs1RK0s9GxaykHZTIwI7Kp60rxmKEVuOoN3xr+Bf2wCFUFueNT3cNrsAiLg2y6zrJAdc
pucwC0UfdfRNMQOo7mjYer+pOqKj67HQbMPEJ6TBh/LII8+hmPKhezZis6xWopPfZwQ+RpwpJEBl
iJQHs3M6v69jvGVFhH/bkAT7taLN/P9fb5Tr32c2ClLoUp+0EwYLlhtV28phQJFapMq0z6qzDIl6
vj4akVmO23w6Nt2aj/3eqNf2mclGEgJkPvP4QNyXvwwPtfLkxaaXPsbex/QRq/daT7U/ORkJ8Ku3
F3oh3L22zWytQhs7qVQw9iShqFl1dUG4/GF4KetNBZy0JddrpYQ5gP4126DDAbE/GkyhrHJ9ZLRi
M8ZKiVy7FDcJ0Jp8B84krU3QQKn1qnyOPZE/t3XYmRDyAn99nwWKRJIqVlUC0XlAC7tUkUYobOjh
fkrjoiBj0A+f8dSPHzmfTn9yzQdX6e2J+n0EYZ4uvpp5FkwjGJINFQihCqqEfK1uJOC242CvDDW0
JtdUWhY8Ak0LM253xnr+krsRhKbQczRLuaHyIpdbPXpKW/v2gH5fR2jKn7XLgOUEFQGLS2kTvZey
sZsxMCnQjAkdy3rLBbGpFc9SYvZJSvN8LQXyO9hBugvgVfBwKD+yzddrrxmt0bZgJnenuIqcIE0+
hi5Y08pciClgBdJ2M0cz5ERYSuGsl1PfCwPRVWvA+5NdXZFQPrZglIkTz+46cHPV1WTqrR2mr+BC
bdNTmpVEib7WsFULxRd8igQ+EFwh0B1huaL9Om7BmpyKrncsnkpamoq1DXfFvjYtnUxWJhNpJZZb
KEHDJDwH9zGUe1F2uJ5jLtDHlldQqhtPOamRG06pbAp3A72LTeVfxG/IQqMhGxVINKxjYa+t4dGk
aWGfAESQ4CYCjLH4w3+INKUh1QXiBaR9VfEfH/uXNV7ihZcbqpGYWSCORPQNsnMbjirktRB8uEFO
UMcaSbjxts1eu2uQvN031u5vuQXs3sXTceUNtnCEXVr+uT0vHidoy0wTXywkV+jATFw4fA9GL0A3
rSkxvWDl5Fkbp8iEIJw4gS2Mwzj578Is7yRz6+9Sim5Q776yZLSHeUggNk4ckHKtnra4lS7m+Ofh
cDHSRp/k1Ithu3gYGgLiJNPfS+i5o3xgUSjQtnvML01f/kXK52px2Wi5QQQPLRYY1goz/pBpcq8M
B4XyTwgwkmglwFi6BZFXAnMhUoNoFmOFgbIGyTXdGIBQGfZDRzuD/PEVuzBMYKP74GOq1yAxSwf8
hUGWMUecBGMKug7XLgD8IxlEIiKOPaDFXdn1hw/vZZfgDbL2el+zyngSEt1DUw6wOqQHPqN167Tq
vxoZaCNA6YFD/hfBLdeLbRNHEvA24nPDyVvISJmNEBFFdEuJ6Nw25fV3IfuuPTsRbTHacN6mX1MQ
WrjcFHAHA2qKWxQcgvPfX7htEsR5wYeZ5PZ02Caf7da3MZ9rsZOIX2EimUsr7CIW+ZCg/xBW5GNK
5PfBhJbae/mab1HGX0vgL7xbcd/j4Tq3uYNlk32ijw2umUT9GZKZbuQGITkdHvWnr/5L/3JFYghE
3YvH6R4Nv4EtFUR+zNZeewvn3tU3MKHbUE9KnCv4hhjtN+AhCR+kHUSv+89gTbZ44d11PVzmXgkT
PtLaebj3E1H/OL5DXoi0+84tY1OvFaMWtgU6SACamqd2TsdeewtXjV40zLaOivVn1UuWfx1vOIii
Aqj4A1m48MVWVP3ckHLJrWzoEVE73TyGTm3ytpW/wU3M22GdsPCYwWD+MTd/zoW5KtagfKfPa0Qq
u/7uHQCrcR3y9+3h3G66NcrCpXADh+aM5wZ+BhRr8ya5sKfoQlnEWSu5XhqRftdJlqgfo8/wBAoX
Ij901SM/HeosXxvnoi8ayFbjoAG0QmZ8sY2QTOvjXnTNV3E34akS0buADG5/RuLotIbXWQCZzTkq
3AIg5QHxkzxHthfDbPS4HYOmALAktQrejA3qtaGZ8Al6GGPLT3Qz8xLMwaEowINZQAleOgkaArCg
t7rRFZJ9MO2SXKR1vmkAAikOsWhqwbkXqFxR9V0K8Lw0+e5PgjpK4qw4xdJkzUxCYLBGEgOU+Ndf
HxRATfdKK7rP5iSSbrONabfhcTjihVei+/RR3Ju1hnwxCHVum17o3cPEXZhmNnLUlwq4nnHnjCcw
6aJ/rzG9U2caRAmJ9MJXlvWG3BuVQ/L25tx1x0222ti+6KN4CIBMadZ2x9PgeviDj6YuQ8T1LpEI
WZycegJpKPpBT6v87ku7/dIUM9OqFwInPMHUs2m+yrvSJzFHhCOPAG2zkVfQLj+kv+wNBGYCyLCB
ehBtJ4w1ZN80v4pxtSqv9Qf/rO0Hs3uS7mLrSaPOQQCFDJjWTpV7PkuuWxFivWSbA0E+93zy7ZUd
uZClAfH1P9/CLLQ2jFImcTrg2Gg0BSWTrchYbnktY7HkylBiR2c/sHP8L6XbTim1eNQnyW2Ux8gg
aeb41oDQMLPC2L3tu0uRt3Jpi7kYRm4QvTHncXSbaI4xzjKdPkOXs0b7kH3oZLfbFPSbrlhdyr1d
WWVO1A7VjjrqRcmdSwAjEQ7eTt11T0Q1H6zDoSKi/TFNNNgotP5ze8BLzgs+G2QFVFCxAM17vU9C
r8mmNlbx0tBp1/mkP0f9220TS14i/bSuioC+KD8P5otztJpCIRRrDC4ZAcqFwqfUHqJ0F6xE9As9
ZfOzBWQasw4HskyMN4qNr2sph6H0aCcbn/0XtA4/1CBk6DaEpIcvOCiexF8d+ctZn1JNgtERVmZT
XZrOy29gotBakQNfCHXJzZWcQ1tTXCeKk0mT8WKUQek2cT4++dDc+KuCvrw189ZDt7jMBdpx8Cf0
Ahpl16SQdx0zAR0i5SgRJUaIQdQi5j/FVAYwJ+9QVCJlydUQevS5ANs98jL03QpRgjyVr2RfiSqn
ia16qWZVXPs5oeXkbgzaoiN9NbVvwOO320kYWkhyGZziamKtPuVFljyIeQXJgbIRi5JmI7icqJSp
km/VQDT5+HMwvkW5ViFXKhTFhpNTBGaNZgBwHkT6MVakZFMkGvT/CtX/Iyqo+dJWVnKaZE0mkCnt
mp2eidw2KTItJIlQaB0txKSFnkKW8L2VVWjDJKASAHQ6C6oPHto1PFH7vvUoGnXjzxRTVZNZdHNN
9XTxxvhn6X6ph/dhh8ZOUP270VMJgXCqnI0RdGs54bbB3rMM3/aDlYTcYsh7aZM9bXS1HjOUXN3g
oNLgfB+Z/klwBPBCJFbiKCsbcaHmhx2CCjIaqLHbf3UM6D0EZKPMg3dawcHs7OMx3pQAJuXkVbkH
A9pHXlC5NNWEUi53zJXbYnm0KnKbqKnM9B3M5lDk0BvVIZVduTM77jTlp/hZRqNQRfgtfEqTQFhU
H9vhblzDxs2/zF6aEIb7j2W2X9jPxbSYlFB2jVexoDGRKkfMD3nn1N3D6fZpt3gCILYAdznOVIh5
XB+o6AmFxveQyXhwvxrjse0AGlipXiyfdBc25GsbaTGKocLDRmUf9yAXAWdQYD7+9Wz/0FFi7Tbn
7422fdZX37+LgwNkUhaAqcbbaf77i6OckyZuFPxJdvchzNyeuDlw+bVGF7/NRGytih5Daf7t0bV2
bgAA4O3fX97gFwaYyElThkg1ChjQo43nBAAWvuYdSnoyynlaQSbplLcqMfJD36wEbT/R5q2xMVdT
qaVwwBKmc+t4fL+3gdYifQm8D9gGD4dye3e3E4l51iLim2vX4lL0NMNc/7NmzK4b/KiI/ICX57aD
4/j9jvcIkS00CG0fk71TfL+8pU93OxcIktMGOYR/ten/Mc+iUjmh4KU+wtC7V+FwPz8APPNRo+P9
uQH60YlWvGjxkMGDDXE/nqcA2TNTPUx5LQghjtQYaMfjSCFR3Fjj0w48O3+8NT7Hpbm9NMbMLUQ5
In8aFaQRZCveaTR53AhvK2473wGs72DtcKLM5NRgO7zec1kX+1BKT2SkKuxiz9t0c/qzadfebEs5
BDzpka+AdBxo3tkIFPtCVzSckGFFvW/7syQZePnJp7G/3751VvCoV+YdlWLidm5snm+PcSlCnKXt
IUkEiVB8wfUQE61NpbITZTdSP8vxY8yfUu5jXJPKXgDE4g1xYYYZIydB5UStJZxer/OpGdDuIQJi
qiSfTz4JsB9kQg7cCbzcB9qAfBfklaE9Es40THB3tag43B72ovcAGwJ0qjAr6DDeUwRiyYujJrv8
O3ef9I7abiGUjQ4KdaW2v2xo1hc28GzE8l7PryaWgpHrgeI2pq7a0ifvbbLM6uJNYXzfHpK06Eeo
e4GSfdZxZFGFEM3lijSFqdyqLY1w58meJJps3482BEPOaNr968/JKag/nJJvKyPxE6g00wd0JYcm
qP3c29+zVM1AvRk8SLPOGJA48/de3FheyhmCH8C1zGNPj5BHJyjr0+ol2acHZReotKVrO1Zcusku
bTLXs654AddAXRdHkITsB+i3ZkLd4WzDzYjzRQ5WU1JrM1OwnsznlQEvLQCajgBfAdoJ8FnmuKgb
eWY6wHnLnYvEsKXkVQ8eJdAEDZkF3rNoKKheOgi/OHj3WhJ+8Y69tM7csXLYTbmsj/PQj2b1YLxo
kIQHH1ZEv8F+t1kZ62+QMI4LpANnnDDy42yGbtK9QeBCVXZTtMM029LxK5oFmhlHHfrCdXOIzCb4
um108S6/NMrEQG04ZnWB8BYx+/OrdwSUixzva7L92z88PLzkh4NE7+hmQ5/XjosFtwJnAPABiN/B
s6YyuzguIy9S61RxxW+QlPRI85rgqhk45/YAF2K8KzPMjsllP4mbocBhoUyFM0U65pQLIzp6qEDc
NrWUbQG0G5EsaARBrss+2X01LpSpKxUXuUgyM6Y+Og8OrUhAzsCzrmyNedtdXaS43GAN+2ImWUeG
8vooiCce8nqK37vgjPfNoMXA2j5orZUx/TpsZzMQ6fg/5H1Xc+Q4lu5f6eh3ztKbjZ2JuKBNnymX
kl4YsiToDUgQ/PX3o3p2VpVVW7l3X2/0Q7daVQQIwhyc8xlY0C3H6SUfjSMTb3SJPd5Ph3yveFpU
7pAW/4BcV0hdY3dmvu71njOerrzelwr9T+/3reGLtWdQI6ugaMPvE3Mfdxvplq20ckXTAKjWkb1Y
6nsp3NQ1tyDd1EGeBq/OS6H7Ja7nDvxEegJnz5vWo7v2XgyrnJ6hT1GobrFNwy4m/Qh2Ru/1CJv9
5K4+1IU7bp17JTvbpZt6ZUK64jA1odG6PYUcWNTcmu2xg0EprEOFRLKoemmhgdI7QaLinqtHDWi+
awoQaLYtFY+rXunmqFGSCgg/w/a5BjiKyki+nxb2/q41SgJiEIrtTDpDzQR5Ad1Pd/pr1l+lti9L
6XdDuXzjb6eGE1MUo21rvDdA6H/oW1djkEPeKhDzQ2eskyH5ferbN7+fOr+eOahJKSiEw6rz8tzI
UzFaywdUgvRgIVcVJ+SalN21Ni52r7FGcb9r0MZGD8F+azbqtTX906b8Nf//6y0uDqBpaoTdJlhm
EKv3qgMDVOEhxxQh7SZ++f2A/Yy1uWjrYspz0VbGqCxtEZAFjTrSCt847WPSEMVtA75R3FunvEJX
/OUQAgKDOzCCN2jm/zg5SmG2PZNzNMr6IRhi+FwJJZ/8mq+6EoijiU0PVSpfU6z6GRe6vCyKGYsV
/eK+cjGwZZ2VVjXi02XZszyDr6aCDbOvqLLgiXuZaFCcnELznarb5kM+dLYHWwGiD1eCySUq/Wlt
fOvGxZgDNykqucr4Uu2vAgll8A6vHPsU9Zz2UFpa8PuP/FUt/V2DF4sxM+pZnxjGW28DlhLDgWMA
zVad7rG32oDlFgwEaki+uebRpn65yq2oflM+Ru6luGL78rsCFGF9/n2vrn6Ni+C9T+lQW7RYpl5d
RPlwYyhu+po0d45b1kRfDY+cbnMMSUV608ulDRVXtouf62zL8QJ1BoR6MO5AcfXHiVipZT+UjcHv
e3NDTeSIj9XR0VxWY8t9MuKKTJFRkWLVGvBWAGUkI86NQs+TFggbO7s/gfxiIJfL4R0danxn6ivj
Ks7mV1vpcg4uApYIwi+z/wLVMV2tTHQSLuTrbMIHNE+VvjJZmExhQde58dw7R0O7vfKBfnXcQwJh
UcrQLBk3nx9HR8OtspdMNsG9Y6vQm36e3BnOxlpLj5n2PJkyJH3WnRooceZL8JUyneduuIJ8vbwK
gOQIfwIbXD0Fly9cby/mbi7FVm8MIFk96uEjZoidEfsJF8uwDuHQNLhAqokIJqMgXcY3QFZ55q4C
lMT4+uf3A7JsD9+W0U9duRgPCZAyoPln+V4GrF3LOcnlPcDccXnlnS/vAJcNKRf7owYJhjGX0FAH
hUOqvE/x0W4b+JWrvtEZASvdcqMNDGI5z2KoruwWF7vTT41fBHkJnUe97mX5ntV39Utc3s7ymo4R
VTyFBaZ0Jbl2cRT81Noy+b/FCYos2UwS+Lw5ijnmHYyCYJsDq7nuUObXuB1Xx/ViuceFI0+1ARpm
tZL9pA9aOaoGd4LgTgZat1ZFMBO/Kq/x9bUupw3wFhBWUExopXxd+L+/Iu2EBZtfSN8Ci26HsGcJ
Mshpwy0C6Evl9ZrCzS/fcpE0wlYB4x3APH8c0iGTIYoKKP59pvtG4RosylaOFrXiiCAyLT57J+xw
4irx2++Xx6UXzNe3xPEqI20INRrgd39seM5bK4sF6GfakMYP5iB4OKmoqNVVohKtTMWzoGP5INla
tlJkS0SlJEDDK+qncu4+c6XkYW/p9akAFu4w1ypwS7Lx0oisjn7f018tZBTCwWTSVFOH+fKPHZ1K
Oa2LGB2lfbDYhKdKWHuafdUW6mID/RqQJdIAgsRcsFIX4eg4xj1HOQOCoJ2HOpGbHaHSeSxPpp+9
85BB5l7yDX9rBXRlhNwrV3LQolQGcdNT7jkrmBYgXqeBdC3AXJbw5Yz83q/LGVIraqxp6Jelfphl
EY0B66k/Ia2TJM8WxzVGq1zjr1b/7W369+SjPv71/P4f/4Gf3+pGdPDSYhc//uP/DDBYfCnoS/UH
GbqPl+GP+vOPW/bCaM/oW/8fy8P+9Zf/8eOPeNY/2/Je2MsPP/gVo0ycho9O3Hz0Q8G+eoFeLX/y
f/rLPz6+nnInmo+///lWDxVbnpbQuvrzn79avf/9T0jkQEYa7pumo8AnXTNsTJ5/+97eP//w/qXE
c/Z191kX+R+rvnip3q8+6OOlZ3//E5ffvzmQ11AX14clZ41Nk3/86zegHiALuwjjwKf4zz+qumPp
3/+UVBt/CRVJMHNBSgRVDrOtr4e/fuf8DQ4ZSN06yBNgG7L//M8e//Dd/us7/lEN5bGmFevxypez
B9kiPGkRtdLgeXbpUFvYia3zuE3Pw1p0EMboH+drJYiLGxBYlT82cXHSMkVj8B1FE559n7yMj8Vh
tNAS96A3+u1z/PPlvr/MMtV/WAo/tnSJ3igsq84dGy3VfhcdrwFQf977l8c7Sy0TqVxkTC62xKQa
qlxPeXrmbgcDrv18jgP5rtnTK4f2V6b7p/f41hA+/vdzVFcmO2vUKT1XkOOArPIMeZBOIc4rsvIj
QKDGmoFBER8HZMeHlfC6veZDltj07CCHM10dlE6gWP7vB/fydvnXd/zWq4uNpsimxJwLkZ47qNEw
N4+C+sPxh4DB2qN7mR7G50kn5jV28s8H0cWoLzP424mbdrGqtxaaldeK191Nq3mbwVDj3N+PG2WN
TMyxH93MINV6bd39L14ZzI6lTAC/K8Djf2xbaqXM1DOWnpW3CqS/jtTPtTs82SnR7zoQLw95QBHG
IXh8/X3Ly4MvZ8D3hpdI69tLOxBQ7GRlmWrCtyAe1ZH54e3ayflzcIGh/d7KxcrstTGFKdWYnk3Y
k6Ie8SS3RCkJrmloUAcNPCVUcsdrgOBLKOnXTELCCAU21YBNxVe/vr3dSGvETIqTnqG62VU9C5JE
zD63nYY0hgrDO67JLq79p9LIQMuaVhr0wEnZmeC2QEndHajVQr58ADM8nepdoeh7h+W5l0/WbSZ1
z2BuIsdiZ34ZwwaTKlMIlM1nLaw0smoYwCqjRCEQqXp51Z9nMfe+MjeJ9/tPeFl6/ektL7aLSkkt
MclqelZD6cCO0B+7oa6yT8j4IF6VJ0CXroTfl8jnn1q82DeqLBFgVMzpWbvVbRc+K5B090sf4usH
KXXtR/uao/hlDfGnFi/2hFgU3di1Snpu/fKljSAQDyEPfwqKrexa4Mg4/nicSeGVPjRpcdsERSrx
HWDrcphpL6JKHDpdxaqPihA/5wfJg53slY1rWSs/rSXwslDww86tfn2nb7Nttkc5rRj62G3njbMv
vez591/6S6rwsgVbWUq1MrwxgQX/cbUKBg6W3lF6LolwzRD84F1+U9907ww4CtIiMHzjEPe+t5/m
TeqJAzvDz0ry6TPbiGHH7MBciaN6CwkLguTwOfFif8pgJ0qslRQot9OxjWSLxB+wUYcGgfGOXE+u
+CfZa4/De36MCXDnG4EsX6mS5PjCr5ZmvzRAfveGF3O5SFtFZqmUAkQ4+OlqRCYT6qJBC31XiIzK
Pr+RoaW8Tm/tFcB4IpjdmCCDHeivJunc9FkmMf4NSxIfdS/vWrn+snDyNQ2/f4CLiS9gK1DpSpye
Fzk6sZZTt3/IoyEcI1Z7FgxZWTitlbW8Tdfa0dlelc/8IqH/bnwu1kE1NlweY8yAnDRbfZ0+Fd4c
1W634cfcvbOibBFY93KIuaxR7HCXSdGuW5et+10adJvpVL0eX96mU+FT8HQy93EAaFN7sqGT5aUT
yXb1Wb3pN1wmzY5vrgkXXiLh/ho/sHcRhy6I0UsqbKrmFEjflJ4ZwOnVqlM9XGzfjEDxFoEuy8ee
3Pjm7ewPB/rOXHafXPUeXWbQTyOIsBYiGIiU0ZUf15CaJpKwzYye6YP6oH5IN/q7CUnadVX6+ewB
SA0KNL/qlfTT5QknIKx0/9XqRXAx9wlQmlVJz1nQHIxIIsd+C9mfNd9cK1d+1dN+94IXsUTXWI0T
S2gKSWpGyh12hBh3xcqP99g4rxHdLtPEf33Sb292EUG0mlPn8MqhZz2M15MHNv0+hsLftJ1gsCrt
p1eAuJ/kFQywvI7wVX8L3rNHz7/fGX+9ML/14iLCsERZzFaJl8aihMRRE81h8ZoeUviuJmukavxm
B0JOtov3MvbO8PetXzLG/hoDY+EBA/GwKNz8OKeqopqUMsYYDD6UkL3sUHh0U3ipJ4Gc23zyp9Yb
PFRHoIaceB3kD20XbpS/7wQqEb+a2SbynirwPDAMukgAisFJGtSZ6Plx9VpCd+7xdvf6ENA9MEUe
ZhzcPgC/eV3tXi2y6QE/VVD581UACsMGld/jSgeX+KC6sluuS/Johs89yYIyvMMekgY3fu5G29QL
FnwXzPaOKKcucnqvD0lwW5JDvMIp7AYb6Lp0KCprZJegiZ48n3ZWsKnDZxCFQDDD8iKBBalOPZTJ
afKK7RTsDqPH/R7kWrcgbii840dwfLp588UBeVvVh0EJSv0QiSAwpCKb0TPXBwC/nu9SAC0/UZQg
u4dnD9p6DxAtJm+dJ9zDDvBuSO5FNbkrCNonSqCRxyBeSX75NQBKAOSvh6f2eOpMPg7PC17kVMMa
9XYvyPvuecYreBvJ828OkOjbQnGKGCsvOK0fwMMjO7zPO9juwX30ngQ2Ole4DYmg8B6774+x//Ac
Q0Gjdo8Gjq/CvUWxBG5aB4zlMjumzSu+RwItwhLvjIwOWRnktINtmrdbMXIXTuRZhM8b933yNPwv
MB4Fhhf8Tg9nuYOe9+EB+FMHMZcDopsbznjDfMfIjYmvKo4mnrKw0bHuAjyfEdCXUdNd/uMN2SM/
tIk7rTUwc/z1fqmRr47BRJ4iUIxvNTcc3VVPjqgnY95uz/vbTeHuyRHq3dTdRmsHQqit56+3a/9m
C3KG4z22ZBMN5LbzV0hNoREXkRZxY0yvzxegi11EpIvyT/ikEx0z7pj4gKQTbO+7geyhphrBwxwf
VwUuaH+rkshPyfscGBhQbf2WeiEPpLW2XggZZH8vvByQHgDJytDEwPk3+BcMs5Pl22XkAcotHsrZ
KH02ZPsBE0gYm8Qbf624S88+ajfw5IXJ7ZqH/RYNoZ9u4+4O1PM/fW8dfiyBjr9/3w3uevAdco8N
TSb86Fd++DG7WdT6u2F9Ei408sZg9JSAeVFOop2G/qvrB6xugWm1O9yNXiBc4Xfe/cPuYJDHyMKK
GD07lEM/WnyoH3abE3qee4jIfGgiIXe3GfzDQ+6R2vvUyO3jO2bysows8ll6fnT/4PrH9SI8uw+f
MHwl+XyIHjnB6Aov27+AtGKTPQQunyDb4a99dhLeIn8w+hKylSnJNjHB2Y5/oLqKIC6IMNjNOgUA
Fk9dnjdAl8mAwBk6dO/fo3eg98fu7enxFapUE5QHMLwEKy/oSbe6e5DxxcxwAe5DT7O4lwmoCPtu
XbnrPvr9Bqf/8uT+tr9d1BhUyTYptPfp2cL28ihtHmfvdddj1jzgS2HBQlN1p7sLzrZ2X+9Chprk
G9IG7epsk+0Su45+G2ju7f8uKnRsDVdcFbzhS4Jkk8WKIUkdRebgq0ZA3ThsVkmOokQWMCSg+MGM
7JpUPlynMOF+Py6XJdG/Tp9vzV+cwE7qpKZe9UtMqJ6e6/20srAPQlxX28eReTCDZp0frult/Oqy
g0Q65CC0hSJ2+c5ymoO4oXF67jva+KkRHx01w2VDaV8q1ONINTe1m0yddS3L96tZAL9JKHvhPm+Y
9sUdqCztmisSGoZ82Ur+tD/1J/6oPuJG0uyso3T3Ty3m/88y0Auc7r9POKNUTkf68j3TvPyFvxLL
kmH9DdhVGM4u3FJo8yyX878yy5Lp/A2CziZUSSAyg4LvkmH5z9QyfgXLBLDbUNGANABAFN9Sy+rf
kIkG4Q8RMSq0y9/7f8gt43r9Y3yNrDf4bbKmgZiJqrMBp5ofIzAbQtYqRz3aR7JmSvzYnOvSdDO1
G8ZdlVCV30mL1OjaKji4XKjkmLPX1YouXg3B9Ff4HcXWM1NYBtKVI0nMhZGAWCDBeqINLozgcoOw
WqpuWO2kNJCbJkfSimWOkZBpnlBer2FPqhzawma4dk0Nh0Fkpxkw2pKBzGzcUrNSflcpjYGAnLdV
FI+dUWtAAxvzBLYj7HV6n42tyB+Kum3zld7WHe61ncU/edmw5wy2LlZgs6ogVFimX/E882KH7idZ
m+66oazcOK0tn2b1QRr03s/LgeOPUtTUhvoNahGG148drqmJeJXBldvMk7RO5CR2U2uUSYr6GUwk
UT9taFORplR0oBClDZQSmk2eG70L82EWKGYTr8TobIzeKA5aXiWml1oaWET6qRcz9fKuAZhN8MQf
CzbuIVMPOXHgZb3aSk9xyU2gUru9MUzpiqWiux3GxvTtMbFXUBFUXUUYLNAM9lGVyuQprXVITKNb
taO0hlDTpyKJk2bAcMCoEynoJnpfDCNETcdkDizU/E5Kob46Waa70BbV4RvXtPdNSTs/V8vKz+T8
FSy852qqNYJ5WYemPL9pZiodZG1ofJXCOknvZlxjbFwX1JqOt7kzPAosgpumwat2tjSQokri+1wV
+TPFDIhoYza+1JtQ+e5sDgvxEmZqtsWH6Q4pwVR+53ObP6ijTJGb4dBauG2hx70ynTLW1v04Mu09
HguYyHQ11GfcXisNru4zCp/WoKEGY2EmmfK2UcEV8J0iadM1UJTWrTSB3Vcw6OGNReYpeksV7mmj
AlWinQ08snm0BHPs2rd7BQKFn42cwBdxmwCg4ajHVE8kniAxxmSFQrjJaGCzN1tjGwLxh2KAnszD
TSI3tdjYtQxJw0TqlFuOvOmLNVu2K7F5ioYsbU9g8junkfddRME1cJXJhK7kyGJgHikzHzFtNRjl
QGW6xgUOdUK5ZFGad+2ui7PmU0s0BqfGqm5dE0fdmsO1cT8kudX3fg2xTKl/6EFggy5blsduPlYq
6o2c7pVJOyZWrXmtCcQis6WREqeEiKCXxxlmsc1BvNyU2C/staoUorHCvpWmOeqFBbpdMkkbrhRy
ZDsMtpSxoUEEVBK+k6q4DdG47bd90yYdDIS6TAb+coqBq6hz4bw68PiICmNsBpenMYMDdpLE0RDD
ehXKXvdpVxvPEof7jV2OEExquMQDMTTpUa9NEVqSpPiOpDhBbVdyoLdwS+e4ubl2bJsEXFMYlNX0
cW4MCf6XVbtSuCF5XdbOJEeNgjgVzU8UKurrXi9tPSeJrmX2oacq3XRxU62apMOCNbqJ2HLHAzvR
u8e6FNKmZlzzeM3snT3z7CVJKGgAE6Y9kuIYDC1BQtxY/sicQtGa60Vo59wO+15Jwa3vLLqxO0AR
5LqzQ1uV+lUBfyQXLgkz6WkD2/HZsfd1pWte7WRyBHPQRdKHSxuUJEFwMWTm9knak77vAL+ZM5jI
Tu2tjHVCvprMmWhvdRHbRHa+euU8JMj64rY1OtT08DnQLmXd49cXhFClHNXTDPsldXmCZPKPbuoA
x4BOYl5LdDNxXVp3kJxdJWk13dkCQ4K9Nz4wpvWuYkGJLe0aZEZGxoJeN/F+LecBl2snNBY7aSRS
tBXtKIT9J6EeYPTOfbvA7KEN8FvNZD7ZschevtqvIVl35pZZhHmPPyG3ibP/GsM6qac7eSrZyoag
3bRLCgMlJiy996Q37F2lpdr7lDH51BdW9tJbBXQm4efxkg9a91hV8fw6QTfOK61kUIk9Cmx9U28+
5Yo0rVgiOXdWP4233VxJD7QB8q7I4cmUwXmHtEVlb7myEGpUm39SLiW7vLetjaPMjqt0ldPYZ/BW
HRjVNNBlkfNljKHNiaU+18W41iazyVI3B48GcsyIfdUUMW0zsDW09IAraywjX0lVnd/11NDWE8oQ
IePmIa7lW9bmN8KsogksbPgGcoSIPIRt1qqyhkAdRDRo2mtj27UrZ4nu2UlfrWVrcedr7APXWkx0
WznayXweKZzftLzt3MbU82AulT6c4bbt6eOAySRmEdCOdcSBBFygD0bjx7WtoZoz2xBBoomfUEcm
pZ3qmx7esiGS9LiyjFRzzcpSiJUYSdSZmOI9N0sFbsrAbLeK6k4D8usxFw+QaKYY//ouV+PnoYvf
jBZWSUol3Sodb/c4Sxwg2kUVKYpa+tnAMbstbMXDnKIsMdtFhKKReQ8Q0eSp6dw/LvImvjVa0qaj
oxT2dZqCgo3qkdmnK8UB5sYSuv05yX0wCyuSlZGUouA4suh804OVtpG6KexjDS7rpuY1gMEe1Fyy
do0xpZ7NwfDrLWpvRFHJbp7jIlSaSKw26X1cJShp8hgXyLZftyw7t2wOG1OdiFmMZshsDSljJX8D
qlQQqOzBlqBWu08mg/sOhyHZc6DUTTqqoLKuiGgepNYfDKv0ZWeqPIgfupLO7SDR65UuRtUTmVls
k6IxWiRVJ6+uuO1XBSQA4H0lrUd5nojcAfVeS1koTcL0B6VZMWfZq+vUZYmoXjJBJxyKTDtxiCmE
CR9BEo9b51garL1RepOjhFfIHugF9m3dWWqYVEKL8jKeUJgqKNzfy556PUCdSM5ZehWNUA88xYm2
QjRoZx51uLrKCx0oshTit/u5L4uDUyhlgL16TFFPkuRTZ8fduROQxyfdSIeVTS3HQ0CKDFVS4xgx
hcrWlhO/41ok9rGq8J1cscKtc13x7KYpT1QGr39u22Sl4JD247KLCxx5JlRa9EELOyvHfNXHdB/L
VRt0ctbdlU0OlC+X6tobzHZ+rpxKCq3B6LzJ6Hp3nhO+GsfSXAstGwM6tYC7ljYMAqpe2WhmZkUc
+9X7NNQNpmQmHTIIDWCaJvlWcboZzPpKWY2mvtT0Jz65TSo5pTfDzMRNTUcTHhREIZacUkudScYa
4SVU4hNRzdTZ0tlKIGFpDYgV62ZX07rzsjwvglqoEqkmubutOM1doSFiNG2RuE1uiedRhfRrVqgA
DiedBUcWWeOeZYyQaJx4+gHYMaTAqyEL2zYtTIj7GJgUAnViBswtdBaSxotnLo4NV51TE/dLCD0F
vZlLe17z+A0Pzo8OZwXYXtj/R5nN9+MkQhM8GmJSKVvN3FlrXEAFLhfiI1FL891uLDmUTAuqPEnu
0VzTI5rFPTHiGHA0JeM4EE2LeuliqdRQnEl2Fn86SDj7JtAgBGfyI6DS/U7paH3S88qBmGr90NIu
95tUntZVl6d3DkJGD6VqujJryLhrDAEoEwOAXQIPsq3qEyf6zaxCDjbGUUagybQfneEmlqGEytVM
YBFB9C3qOpwmsZOWJ13YgDpLE3a1drLOhcPuMoT268To3yEB+iYXJmIvQ9K8Km8g7ccVHGaJOpsM
22UFEVo1ezV5hkpZkr1YxYzTbwaMWhnaQ4c1RnJYuRFhDDhpGx2GdzoOzsQ2VWLmcuHKsYzMErN2
ZVWpW9xFyrCa5syd5CJ9ALBNQakfCv+bBHLcbt0kDKGy6jqIvlHxhznWVGEf7XC3I4lUNQGV1Rc7
K/B+mVy9sGVGIIhfiwZaG1JaO1Gs0+Y0VdDoHZSi3ZRpXuEzqbHXFc64HuQJ+UlZ3IrKNiO9bWVC
QVaGvzSHVmSh76H48GIX/X1W6WogW/nsCzbAeic3paBvYxN2HlARCGAscCNZiCkBWVo+6ocGVgqh
rTkck5pPPlzQP3gvIdBtO8juNFVOAHCobtXUGk6jVAEHrlITSlkSNA8gv5thsg0x2CyN1HgIsMyA
I1oioplbsH06PXSstHOnwnkbBzV3AWmtXB3C6VBOVePViKMuKjTpLq+1FUR/2nWsczliGjUPY97u
JF2ZQyktkzXYLRDDqysHu0iK1HviIPMjdWASDf0cwmwdYBJZgT8b8F/JKoEsBFzKYlD16CzfxKkm
nTkDlWGMp5OohhcgFQoIqAOfwfTmppe07C7RVTUc9U57wr2qDyZbfm9RiVg7GsdeaLUHeZIOs1zv
QZgIuY1IqwIt1W2arFrlZilWSq11BBP3NZ/oVsa4nmPg1gjCdXxHBWZaBXXWuQkMRhf3igvjIuEZ
RV/4o1rkocFUFejxotG3XGfVDddtFgA504Ijt6BJ1FwORmeGQVcxx75eJc5mjBOEZ9IzVE2GneWM
yKaX0vgRg133oFGl9OwSRvS6xI0I+1eCw7KJH4Bfq/YFlXk4m0a8Q7YJR1hsyx6fYLSrUcQ8MQbT
lHly5JZWebPojQOtUzhfmjUE0oGQ4zuDQSa0grMEfAZU8HDKge0zbM5uKmkTmUXZ7qkqyrBrJpCv
FNzi3VSe3yvdmcEWTcfTJAopnJZ7KIIVqJ7rzMDFux1e9VSfEL6pwisUU6CSU0JUYZLYawrAywJn
oa4A1C80qTFsayxsnjfKkzHz0jXsTFlTo9Ux/wViHaY/Cl4kbptNORHYs8+VZHUhb2PrroAr8ykZ
mb7NnAbJhYlLCMyd2R0TkWxolZ/GdpZIwkwtqNTibNMUWU69MbxmtMHJZ+244qPdEzttITuZmLQN
TAFUOt6O+m1f7/VFU5oMGjdu50x/6kwddFkzhzvt0OjOsaqq2aeO2r/WZqm7VQY4FCK0GAY80Kb2
hgFKwjE3BzJzmH0bTJI3lZnFUBvGHQrRhnPStWK87W01wZ09y1SvqTVxk9aJAmG5BE5IlZEi/suG
La6ozIeYtbUaU6X3ho7nd7VT1jcQbsYxoGOf3bVaMUdlwboN3J3z/RDb47uY4Jykla0aWXmR3EIt
Gwnw2a78qdalR6aZU1Q7w6KpXTWHUspbIJ/0Buw7KW1IkmdToLTYXJhupA99mp1Sud7puPxDOOK5
MJr+3kY6y81Vqwgajti1cuI2nCfjnraF4eeGKB9btWi3edLYRFOQFW0bq9hCsi9fKcr80qlj42dF
LMKhM+atblQfsjMqm4Sn8zbmKieKPkyRlk8M0cSAxL6NJedkSR/pFQwwDGgNkSZO3upJg/p9Fr+O
LbRMi67cdbh+9XNfHzprqk6wgjQ/Y9MuiJYkw5Yh4jtJXUxDiw4zhFfHpHmuKqPYYuioZxW2HlpC
dTxZTvuThWD8OOCyhSR5LG8aJB1cIG0LWLm2g+lJJhbLMkYxgfSzqqBDc2VhQTiKJ6em4c1pKygR
WZvd8LSfopFWVsiRzXMdA/Bwp7Ik1+la6dFpYt2VjTn16nbhKPBicpM0AZLCSNt1g3Ao6BvkGEmm
cgAPDUPFJNQmgyh5OwIfKdQxrLUM4BIWt/s8G+L95OQwVEtF6VVQn3muBTrVj0kGWqfcmhEUncqb
GWG1X6WKdG8yXE/SbmLeoFp5WC1ZAjkZ5EDKcNqKXF45rcwi9CtdOROSScg1FDt9LLow0Rn9LGYK
yLDVKAGHpDtAZmUfjnCgf+obbD5y4nQFwcanv5lqq8GAcrZfbKPO/ayphmg2mB2ZEIgMBNI2j4U8
CD+jegLw3cCUd2eQqwdmN2D0KXQAZamx5UM7Z/Jb5YBnZowg7jJm6R8D0kleksOrAPC6iQwiqwIH
uH1XjTEpnXRqHpCCil+HKqthUcWYC9Xfeps0oN8nvOJv1BnOWvJ/mTuPLUmZNE3fSl9AU8fAAIOt
O7gKLVJuOKl+tBYGXP08ntU9nekZE3HyzKY3tYk/yxyTn3iFnd/qOG0P49AT2Dj+XH9e5tl+tGah
N/aczZ+8tBm4Qmzv65SuyVVjiOmQ83DjpKcX97F3jOxp6iMu4bpttro8J9rVYpzqGSXcvk0QdWt4
hOqErHkTl5VAJrM2EczK0bNvsjH9Ch+n6M7PTuxuJqvM7odupY01yazZIGkOgbfv1K10jXy50quf
NvvElXjjlG5oWEMe2I3qccdIUh6dzJyuRsNvj3aEbzPnoPXvqjlTj1Tb8huzyeMvhdWiWVkAzth0
eu22U+JNH0ozFgEAN/9bR83t2Y7d6AqRMiMoFgPZXj/WpzpNm+2IDhixnmH8GJu63Fgive/beLq3
SjWf6qikfpbX6T4yW+7GfL2BXxDvJ+qN15nKoweDZSMoXfx7a4b3m0N02C5j0dw0kYhO3K3lbZKb
Miyddr7jeAwbtcTDd59AqKnjr9LyvxqOeLIprl4bVfVhMKOnVK7EQ5OYAmTQ50CxTbwEvnM5jls8
ID+7YxYWBWwn/CzjK4qLxfOAiBxRkBWIXL1zNW7u6HSorVjiHVr8QG9sIQOT0xDKxQocAtmN0STx
Niks2pVztjuDD2E7T1zxjSbAXJrTVMfDU2d4bJs+v5mS2OK6K9bdlFV6m2DodmqlBYliQJ2uGj/W
rQ+iwRnDvpp2NdkorBYx3ZgmFcQoKg8ccGz7TAMh+WGwgpUi95USlTrMZtEw8ZpwTXpxEPuJ2lrZ
kB0RyB8Oy9xjU9otRSD8/FR30XBDmkRPzJztr5PKsiCJefnT0XqQdasPrW/s7EmmWyuVEJy71f7h
iqZ7cvPeCNfcpjQrSaTWpci2sjPdg05mb2MMWb51E0hd5FYAAdSY3+jKp/ZaDvjrtk5FFpllH0eB
v5ZKbHGfZYNxk7YGytDZOtohT4p/B5AlCf10ei7TAo5Wr6INtJpy0w4DDF4E5XatGyUP00D1QGhl
BL3sb1Y09jgslG/HscMWrnfrm4pa0k51mjxKkmR3NXPvCWfbuSYd+59fxnZ4nqvl0a8IldMptzfE
nUR9bdttzpmV5Sd0ZtHZ36bOfIpGiy6zqppbndVHq84+NH18MzXG92bKjMBIrSkUi0pvRdw/iAUc
zaSGZRuLSB1WvBACEXtEf4731XP7jmyl+kiJp91OaLORRHnJcZGxt22ic9xeWrsa3vBmHcvQgOv5
MDWSDaBLStISbAjpxDZbjXZbGJOxyREX9jaz9u4SDvfWtpo0nLK8PHqluh6Gftdb9Ue9CGezFIo0
GD273KZDmqV1SPoQbVzaQ7vWXvudk7st3Y1VBDQnbuysfp6djPetoyZbSfe68nMEGzs6BlWCrm0r
1Ryu5ZyGmdfs3MKmupc0NLqj2dpYXS6fldF/AgBE7kGbehsbaubFFFdRnY/bbPF0UCZef2V7EEIX
P6W4VYtd2YiPmScRC5T5dHBH/7l2CbnaQc43gPT6fEsuuvdlI0+NMz4qt6E7MhfTbUFlHLCDazSh
X88pnvfLzremz1PiPzkRJZGszvbc9GOQD1bE3dt4x3HOkZT312yf+t9W+N3U7yoK0MJ/Jo78EKfz
HYlGvYkxCXtKx+r7Qj/nNjeV2I1CVTe2YX5XkaLQ1AQiBe7SDc3eb9fqoGGOnaQ373kxQXGPbAll
pnq/nNMAv6h2hd18R9/xmNS4Q7SRHdS5eFwjuz5lcZldwx7fxr6ZBZZffXG9hPpWSd5jphOtrcju
j7lEQXeJeD4AfFfXa5adyJLik1ai2VuG+Q1Fxec4T79MaWqe4sYwD7nOikPpF3SSCFiv4iF29pJQ
7Vq4eQcAGXefvvancHFX/26R1ndZTsVTLqz5WBvtsnUQEn6QXgsZoErqIE7GZEvy3j3Eq7Xsq2r8
lM48I9c61kGaPHOl62NR6mYji3HZWyWNncmt48/N3JjBWFdscdFnW+Ku46ChNSyRkQW9M+0BJR4L
vX4qR/O6j0dUg+b5bLd0KvLxrh7ZgKkT5TuzyD4ttf3AfB9nCUWwOm/PnGduaUVI1XXf5+nT3EeI
v9D6a8cquk8T/qNpLK+6tl8Co28e6bShidPtRis5No4XlJYFLqqNQpyX+IVtM1zZEcDQMbkfffO9
EXPUm/mY5zLhr0CQixl8oWF+7Uv8ADkNE1tjr8fsphHeEbLTE2RKBDLs8jT34P7Qi4Z3sFn93Lqf
s9rc0F8DF0yFMkCIEpHo3iefbN33SVd9dLKB8LdqPrWzce/kydY2+ye7TcDyrOZR04lMyBZD+rzN
R7Fmt0k0b4xyCHiigrlo3olkhKzT+DukO2+l2QD2XxbrOGJjeBtH9aEe0mjbeakdpuWZLbDQ67KM
NNDx/HXFeuNkdF5+mgyNQfIQfXTOkYVjEEG5BSTXsdabZoz7sFjmT2WCaOe8RjcWaYsznV3l24i7
gXNU+FAWmtq/i2kg7LxWnWIv8a/a3kzJ8GSlPlAQczakhZjiRoO+w8n+ql2J41xSzbB0h3RHqaH5
aHfLcD8rOzsZWZre+MbaUElQSIiUsDgK6e6ps6THBLL3brCKiZOrxua93Wb6KyiddtPP1F3Y5FXx
JXUdsnXiajvizm/kYoSi7xr8yktMPfLvrjsBPoQbSENGjMHsr/FE/EVPtxQ9/TxKTwn2J6FkZSBO
ZmHlS15vQhM7MgPVd6GDEvQmppqRTuop9UR+mNQ84ak0frPznMoDTSpqFptxTHGW4rkoq5qi+lgF
LY6EXBqOc7J0+WiW7kRLA6fFcXlvR9UJDWTcOIS4d3FcDy3V4MERte+LZLzXk/WOVmiOAgD9fwMC
T9CacXes1m4JWsf71sWtSWIuwIdnbv081pM6eXb2OKzu0Yt8uRtbGW3lbC6b0V4frGZtQlwK61M3
raiBLkDeK/PTNHj4kLZNtnUozve2yB8cVlSp3N2UqUPgGqv9QmN041GglYmPE02Bq9XsRbfogT+q
iqJFryY6/MnZRHY9TAkqLlEc7eoREQDP/DxOc7E9OzOHU4OuRZcN7+N6/OaLIWgjn1aK64STHafs
Y3mfjLrZ1UVPK6gQ39w8LQ+GC4DcVvTnVJ4oQgcrnLwV0GtRXHXDFMSjdo+1yj4ZNc2IvECPfRhu
O0PLvQ3if7f27aMXmaTczuPgqu4untUcdNHsXne1DXR2oLw9lbzKXJ/y5FUKA6u4DuhBJ6dhSu3d
arb1wc8J22mfU0yPSEKVW5dbJIHem37W31ZN7twkQ3rVV/0Yqio+mNF8l9lsQ3F+aCISjC7L0eXp
QzqX6WbKkStdXTq4uZXdaQFxCYa7tcnUgkV2mua7kYZ9mNgECrlngTasl/RYeBStEZFSgUFasImK
6dop7KdpndxwdvRDK0GMCCXe930mNk7c2PxPnRzTyfoiZ8oYdXkzxIDRF6sqbkRsA/CXfrE1bRIV
tUiym9JQFVVcErsztSWj7infT7KZC8iZcWPKH6vVRG0QtXTvNzDp6uko61HlV/O8usumaftC3tCT
Nbut6Ux5d+w9wzSv26ZLjIZSRUsnqosNI9s5va+RkW/t7kvWJAV1+qFf0Scy9fzQU0pqcHvS1Mn4
o3ZuBvLPOiw8d0nued+j7q4z6uWfNZ+9LqTV3lCvLxFrOJSl00Foi6oJivdMq6TelnFbQ0txOsO8
Bv1BQOguKvnUNjqWt4Njq+bRoilGNM2+z9Pr2Unr8XHqIp/ANbbaLBjBKFWnKk78cefT7qZ47/ij
u22QOBT72hUdveZ8rZEEiam9Lrd6jvi4KKopaSFw3Q9B5mVkCxsfIeR03nSDnu2PVauRMvAXc5WE
NbNtDiFxj+vdpYAn2Mca6euNaXhLoM0MUxmz9Px70BTeLfZcX+fWufc61EDsaXK3mIqk+yHv9SNM
eLAgWdMe+ijCxVljX/u5zHRzb+TGhJ9ENaxgSQVv6VZUpncE6PG4Tsp5LuP8Y9ypnZslFMDNaGuV
47SLc3nv6fK7jMbAAIFTbrKlsx9onNen2PAaXHbnaVzf2+noef9MXWedx5/cK7/q3+lmcLlgkp0R
R98SezT3ZaH2WLXvm4kYuCuuFwchhyhDVKrMakwX3GSlCZNSdVTWjuYFxKqJP1bZsB7Nsi6CrvWB
/SgUedrVOTTdXF9Fg0XyRth7pUuEhks8gK5KJ0kCdZ6kCq8TSt/dvjNkfexnf9lr2XytDO82sfyS
HKk96YYYj+xo5oJb25lj6SShEXOPulZzpuhxQjT+Qu+iXnEfz5Z7U2ASH1C9XIAyZIC/p87+sMwj
OEW9fmiG/HtN0BEMc7fHlzk6qKaFzT74FeaaTvahavzv1uJlx7Eeb9Hfzvf1pJ+TOZ2vJipfD22L
HZ2jVbfLUvEZre1kmyY9r4w0qEd3UP12GQlatUmmrP6iPBJaf1139kyffE76YzQkc1iBXSOpamlE
tMuJpp08KJ9H0F+sJsR4Y9kXceESJaiPY5KRKVf9/BCbEcIzTon4joW0NAlsDOVP+Tee6h7tymue
Ua/JN9m4ug9g+vyDbmMV0Fxpv0W6yDc69aHHtXgwxbI3D4iMNVdd15NLZHRqk86KEbagScE7a8DJ
byuM8Uzqrp53lQKm+d7SOKC4v4ay0nq986xFbKvcdzaRY1gbHeWfcpf8s0952more0IZcN6W3uyF
tGGf1rksb/w8oq3rt0SDahzAHJfZ/L62ZUkwA0bqRMN7XEBaMPcbyqILikOev34BHmZ9LfzCqR8G
n+TQoqpv7qrCnEELLHXW7waRiJOTlc3XdfKpB24mPvTaLsoVnH1hf8jRxafDWDfvQLY5V4Aex60h
aXCOa3daz1fWZuij/Mb2mop2WIVzLKY7raDm0vhNH+hzcGP2xnog5sjeZ3mTgHlK9Mnqo/nEBUZg
7UVFvu0a9kFYRZ1Ott1oEnX1lW5gFyP6kG3kMM7ed5K+CmLG6PihN0fVdYfpVm23+jTHtf1oOG5/
8sbSCubEcO/9cobx5jrZ7bAk1WPSVN+sLrZuOMTVNi8L46HOywdLec2x6wz7ibbIntLxD6dDlNHo
smt3crgKV9t+aEZznILUjIxgdeMsAgOUrMOV58afZVG/o/M4BksKD6sVxjGLSJGtNH2ccxp59kJt
inf44LXS+FG1YAxqX237pd5nVlVv53bVR26IneOAI/I4JGFpZMvIJs+xx3Mik5fZzW9iJZ4mn96e
KMw9na8GYy591diDdbSkAR1E+NZ2SvVu9XLmXus+vVfCngjnK/qRQ6IgAJaI9gAQeGc1g7qN3VKh
Z9j1qMdlHcRQzxqOZpIveMNY3bs1y99LDzMnPbbfSYCGRyB4oBxq/ZRw7a7grub5B+4fzxSI0t1I
v4VO/WOM8Mc26nxF/K2fCUGzTSm4J9ox17t8bD6sfulTni30KeoFS2MO9MS1W52zC91pARRnmf0h
u44dx4HorNU7mbv2TaGdYgeQId3PvhVm4IAWv1zDcymfsalvedlKHXx067AEXztcq6St7J1lGl9H
4bkhdSLvaM2puPXGxebUscMinHCedecBTZOx2PSZg38m6AC9cYdl2Jprbt6u9fAZX1B9M+Zmvi+y
fgmLMbavaEb2t3Ju7c0kqu8V+zFoxjS/ajtgq9h/xD/cJAUp1IZ6mHdU9K8Xi5Pmt096qoGz0bQ4
lO10rQwVmP6UHEoJoEMOq0kwXqXbWoqUrW71xD8+0Ay33rU0GnqQP7TeT/5oHkZactYywOPtISZ2
ICL6zHzy4+FWlc11iZAylbF62jVlDMDW7hws6mw1hvHqN7D1OwP4TobUFUiloKtauqmxNgM3wTqr
Tb3o0Hd2cxgpvPG9AL9Sf3lfmgNKjCqhnM8s5X2KtUKWwYOYs0ejN94bQ77Q34Iy7jtztMEjYuWp
d+7rcsqvisqhp0XHPI3K/srIdbUDDHqgVTcHiUlIXtcUKmUu8FvIvU9FIjIqKMY3aS5PazNa24Hy
e5h307XWmbEzJgdfx2UlPcSH6ce5+HzUq/phZsOZZ+1OQ5gTKmy0ua7Hism6idCKIAP5Cf7+K8j7
Tfqtq/v6n+F3PZWfKO3/EVu5m350A5os/3Hzpen/Y0dVBlWWurr8N+eR/+8/+t8hyXKW8ft/A+K3
SVr8+BUOf/7P/wsO77r/srEotM9od8ij/4WER0X1X9BJwUPgxydBo/MP/hsJbwKg/8nPQPvEhbYg
YCfSZP8psuK4/3Locfvip+GVB9rlb5DwDPILuRW5N2RcztQIAPHq7Ltwwf0EByUzw5zXKzNxeqov
Xu0WD6CSi+idVZW1+S6JszeNsy+w94LnykQe5my6AE3gD4HEdHbiMsKX66Q2d/Hm8cP17dObrmBn
/ub/kFp/6iD9NsbFh/nLZDeuk3tY13/8DPkLPs/fEUv+HOKCRrO4TdlSKfJOffjw8eb5Pgvu1+0n
gerhLzvp/t8/+lfxGPN3nZo/B7rgqpJNFYuzMNDVmYOJhQQfQ/tw+8YwvzN0/hjmkg4aWYkpsppl
ySNN53uvyhFWTnIOljfKQm5eloHvHXz1ZNb5VpQTIbOzjUDFDmBfpX3KS5961hi8/rveWEnngsVl
L/89zevu7s7f7m/BOf1/DnFBEWqpwE/Ig3rQWCEJPg+bWws64OufcaaJ/7Ihz84A6IDhxYdOF7rN
l0z2Jo6IYn017Gtl69CgfBC4qZSbltL7/etDnff25VAuhUu0k0xIZvYFY70xIgt0UDvsDSeqn2PH
O1UEngfgvPlJg3TbgEh6y4724iIByGNKoVCqIlpEkOYnF+8XLYucVHvNSTAOFA5BoQpoGw7UmnPF
tjrxDqdvUKgvhB+4rxjQtNBOBxeGVc6l/hzl6BYtGosBS4g1Vme7IHg6dwteQAVjo9sgz9toP2Rg
apOhVVeO0zWH3tT0WPy4JQMe9JemEageD6YJC7epvKBI05mabDqvgTFHvOduSUThlP6Niuj4jmVa
H+Ku8fbNzNOa9hOO9L5ZXhkgkmgh+TKQY9vuHKunV6ow4qX6BGpGlUXYYI2+e32dzxylX9fZsuFQ
EZOexT0sT/gXd1w9lDDY6eHsJJDBnV8UQClrPf3tKFiQmxKmBYZu8KV+Gt39srKLQWUmF2u7W9zS
2monmnaYVXVvjHJ5PDAeF/hRI7pj20DAxMUpJ40iO19KezcMfve+8SrjRIqrn0a85g6vT9sLQ4Fm
h0HEq8wze+m4aOX4bSXUiHdLrCroR0aOc+Qwhhgqj49/P5SPvgvqXA7P/6VWISwKr06lOJcbYydU
lIYCk5bPLrES/4375Y/N4CPEyJNH4d81QWtdTCCZ1NrgrO7uUDt3wtVrdDAUWJu9/kGXV4uUEPok
Z4+toNDWvrhaon5EY0/740FFpvVP1ZgrqWphAzSJ6JKEK1SGJ7+f/OKNG/ribbKRqZYYuGCPiVCr
LeXF1yFWJNrBnqJ9HJPnAnAruo+Fk+t8VwnETQZHdZ9SYi3oDGYPTOj1r7683LhsPIVLFKB1CWFX
XBy0srSSZrL74mDm8DS2a1ybzmHua4ClFHnEozX5sfmXM42yJWxViW0rwGnHty++2CtnQLuV4QLX
qdMDt278sXFB5BHiw8Tz1hqaQj28cTQuN5HtYL2BoTY1DBsnm0sRYKeM1lI6Xn0oqwWrFeHUN8Dq
0zeUZy8P4M9RsB5F98i1Mco5M3Z/uVFM16R4kNPhaoe+vEIIo4ZMAIuPSp3xl6eCoSxcBAiwcRgF
KX0xi/HkmMsMaeTgdsAktTINdKjXKXx9f7zwQRZUV65i0miF3/3vH5TVYKnhQDUHXVk1QVK/Fuku
9u3ECqhmuPbd3w7Hmw6FGkEcm7zBO6/iL/M3Anqbc2uYD1oAXKwdmVx5sky3FUySNxyx/twQeJc6
pCEcPSRGL28V6BpDnTjuchBR1N06EbgyyvLzG6H0S6Ng1YGSPsxfJKgv4i/D80Wsyn45mNThd4NO
u4PRVl9fn7UXBgESwnPhS9cm2Tkf8l9mrQdvgYtipvEzMNcw0zVF5SxNxn9eH+aPu4LZEsRB/jk8
Ibe72Au1N1MQMQt9MNiTd2pso2uLVsINavsrNa95+fb6eBfhMbsA5gurI6BKQp/2Lg+TUzTxuNTz
wa3s+MHNByM0JViQrCzboPV1HgzNYIXQD5D4kGn9xtL9ufWVQkUXStOZ6G2K899/mdWc+1Il1gQ6
wUmNMGpSg3I/BIYNXfLp3euf+sIKKrY8R4wrUSDZ/ftYhOllUU2mPsTQJxDzL6j3+bFI35IBfOmb
JDEIBB/B7r/0zabtK7NM+sthXuzqCzOq+oOHXgL6vQxWH1//qgv9JUI4tqPPwoFEhdjuXt4ePWDK
VMnCOEyxlt4OEkvr3Qsjrt+Dhjdu17Uq+09Z6XvPOvK8x6qrpRe2dPTjTT0WfvbG7XxhxXT+Pci6
AlUVLrYJrOl5GX5Z0nh2MzvTQhxi5mGijjtP/p4WIphiJPzsLmiHxenD1CLoBcdHLIdJiTvBkc0s
SLOU6QcgNNC15k1prBmyRgDK3ptxutxbsPuy4PX5++MA8HPV2TobNWo8hi6nb3ZVhi3ZuhwyZarv
VWRgnp1Y4wA0wHKutBVntPe8/mZUGr0wseg3buPLkOg8XQrpeHYMq+deJnZqGBvslNvlsJxJiFbl
21tTT+lelmX3MZrs9BpgdPrGpvljizIolRtp+o4QHpfN72u0juswW5WxHNI0mz7n/lSM2zjva0xZ
zapf33hFXxzN9AG88ZEm6r6/j9bofO4m11kO1ZROR5UpnGPivgXMmFjije330nQifMbVaXH0sAL7
fSyOfaRp7yyHYjCg/ZBycU0v6Xjw61QDubewUlIqtt8Ity5EZP+967lZ0KYQSFegaf77uIkpkxVm
LBTFGm5ouybFuLcGGd3DOtH2FobRoVgoJDcq/yBi3dzZsxvGlcwRwu0A7M9TemOSthT0jOLBeiMw
++NVYb0JAz0PRykKZ5ezYqTKKLSAJH1mdWyTql+eKcEbGnjnmV8gircyl5eWAZ1nRdnYYSnUxXRE
ClqY0KU4OAU2s3lZ+fAZ+vpdY7dxOHbS3tf6TZn+FwflIqS4CWqXeOP3NRCFnAwnsdZDW2hQERVg
C9BKVvtkpV3ymEhB8yeDk6HeWPwX9jfFCymtc4xPkfZCCG1uwUCCYxKHVPuw3nIgMUZYRJP33WVx
P7x+X73wkShFEOi4SDYTKVw82Mbs0+tT6NInuTDYRQMq+U7qjre0HquQ3zECPBr7vw3kzu8YESNe
mw468ZcuG+4k60J27grLnobDpjPhu22FzlQcvv55fzzSPwfiNj5PJAbCF2voJYmUNFdhvmQ0pUmo
8kMxi7eEIV8ahU61z0dZPJnnavuvb5SAbzTThzEPw9rVU4CDdSUCUznlm0KM5+X4tchyDgCURTkN
zZGzoM3FfVS5hW9EOQjNthMCTG23YMfdQJ1bcfU+Tx8CJ+VzP8S2hxACzY5N01l9vDWSTkFI1oVQ
G9FAYjmkXup0b+zcl+aBCF3hd02kxZH5fR5As1RNWjbmISu8xodfge7KzrUT+PqvL+tLR+TXgS6W
lVwVUpBkIAfaSgzOrDWQBZvb4tHsWmBmr4/2R7rPFQfchbauR9pGeev3z2rbAfhiTtcWmSwF4wau
oZvR5+3nuYQ01au7FB3qwC+lTN8Y+oVwAjYBTVv4BlL4l+/AEukcMDZ3wVL61bPjrYPYgk6ZH3kX
gNgXgy+uYyMCeeE7aOJORZO98QteWFPSO74dfX3ylMtERVn12PpuD0W8zApEwETfaxhgPYoZr8/y
CwOxs8k/ycVxjb2sE1fgnfMqHxAMgNwZFEUDjn4Zyr9/ushQiJB4W9F0utRP7eWoB38GbA/Uw6V2
X+rZDyadlt+4iJIcsGxkf3z9w17YrEBewNFxMmwaaOe//xLBWnmdNJDB8Zeidx50seohhyDmRAoY
vZH/vPAw+7ySXHXnmJkK5u9DERl5SOqYNmXoYfhc5nF1L1FTnQK/LVFF6kABjW/Efpf9oHOA7pM0
4CRFvdRxL+u+Tt2h4GDizFdaa6t2KFpYyyZpy/y+M5P2atVV8xi38fiPPcBMANGXmg+0ld06eH2a
zQsF0Z9BE9k05UbiBMRML5NdivBOCbTZPUzDiK8HrMCh28Gjax8MkIjurSk6We09pxlA8Y9+16Ef
Yznfhlj6Ymflg4td5VRNTuimXv4e++u2DnpekPoITRvbh6HoEg/KhBzeV1Xajds0jSz8Zycb+XVR
rdFTDbroA+ai5S2K6337Ua55JwF2mvNd6SqNSk4v4XhMFLbcPcy9qNkZRSaR+7AM0CNJ3g7edrU7
bLf8aVFgZr3S/N510/APAWhbXyeWA7ak0Fb+voU2bbCBB4VqVtHXj84IyHiT9YZYN00PZDbECNH+
NvmeBokkogF+TGUyJXox/I+jD/Fq69hzjk+LMxnebuZk6K0xZXO3LXMZ3dEfmurHDMv6KFASbvLG
oAbn7GQGBnNjkwSam7L1rChEVnr+bKJ8Pdxl6djdTBrw+gaeT/cZH3EUzgtqXV96lFW8I2IBGjFd
31neD4gQPTdDBW9bglJ/lmlm/FhA933zcKRt9/0k9YMLZdpiMbMGKHxk+UsQ5WR2hOGzIx/gEHdx
MC1W9NClwliAHwz+/dA3prkxEbr6hqb5rDZTFjW3g4gmdeCbpnf1ODrRnTvGvB6Om4k2LNArux2B
igDPo541bzupjS7UTlV+1hDP5V72XvFu1o6Zh1Grx++2mJYYLlEMFQdVl8RE10M437zYRLNYtk1V
XSXlIKqtWucWico6pyXi2qMFrnbkB+36MvbaXVqRlT6IVYMUK6sWBKc7zeBHvEIKMH9ltkzbwRLa
Qkxigq0Z4xZ4ACRZC5yG/DrC7rLsZRC3WuSbGdgv9naxg92daWq1zVU3lSfPaIovcznO3wgh1+OC
WAfUHNNCCcKx2k7uOuAyX2NP1F9tOZTmru7GAgRSJIwqrBfP+GjEwgXL3hfdQ0MYQRQxCn4G+ywO
PTGguI1Mg4btJhCeCWCAlnYY80j+85/oW+i5z1rJ89mf/68Xqp+beEnBor9+A7zwTp8F+5yzCxQV
DPv8918u2kw2fmtEvX2wtYSl0omizcN8npOPXTzrcRM76CuB0IyJaRH4eiv1f+EB8x0eSJt6G2DF
y/ZKKY2o0qKxDgPX5G1HxyIoiyJ545p7IWAn6z1/H+khbZyLj5yXcZC1LK2D1RsTYD/iA15+T4zY
nwheUGwfZKG+JmoBHvP6/L70uvA80xdD8eL8iv4+v/ZYx+dQwTrA6WuRUU6dZd9LsT46jaf2M7JO
r4/356ee5VLByWH1S3ny8mWJILmBQtfOYY3KIQeGaoDA8lvdoCCUr1AHjN5Z512yGoS/rw/951bC
Wp0amEcNkX7Z5ZtN08mEczhnx2aJMz+sByW/xmkuwM0J7bWbslbVGI7YJumNlST+WxZxL5ThKNzS
qjsnLeRml4kLCEl0bdysPLop4k5o/iBDsK1SdOag5hJnhwMpHVwHI+3lgT5AY+wmpC1ATvdieGcL
yIpvTMmfYQytPGpaoAUIgdkGv69+bqQtCH/kI9qupw/t951/tfSmc5q61Pvy+vT/udMYi7Ps02ZT
mKaew+JfTnID4xE78iI/Vp7ESAHRitAzrfEmsbW/c7wpeePb/txp5CxABphyKte2kr+PN8HB8FKU
Dw5emuV7EEEe8OS1vJHZYu5hEpqbRcj+jZP8woSeC4RQBvhG4BgXg0oxg81wpH/g5i5uech72LIu
CMpRiDe+78+rSSnFhcGecMWfjZMuTlw1QIc41E5j7Qx7zE8DEPvdX6+aojmDvC2H9VwB/X0WzWgl
WWhGQDkCNCAUYuOpT/QUplpoTqmZvFFFuPBjOAd8RPL00+gNclSoxv8+YIZ8np7J2qgNWzhLS/hv
Bd56uWyvZt3Kh7qtYO5oOAvlVptQFfYwJJK7XnfqPjVsVDQ9pPHiTRZ1xnO0qD6GSyzL4iaz7Ao0
KoJl475vnOEhE8MU3apqsT8N0eK/W2NCoTem74X9ABCAbI/WneeYl93sdPk/nJ3Xktw4soafiBH0
5rYsq53MqGXmhjFGQ0+C3jz9ftC5OF0sRjFasbNzsdoQCiCQSGT+Rie1tNrAxw1nRD5Gw2/saHhs
oN0UWlAH73+t1eEkxIFLC1fA5UtIafARmkH++KLq3AmiZpHjdWBU9RfA5qXy7mckcBzZkNR0TZdx
9fpTVUhgKQ6ED7/NoTXnYW//6Oy83sAarexzRsFETjodOtxV16N4NSNk2RT4pa0AnVdSI+le1dHW
3I2BVu4HF7A13VXuCRkQrwdKHbOvbFME/uzE6LKRLutkfzDdasx1LfR/7OEI3yN6ioHDbhUF1r6c
LAfwfGXbY1J7PXhGvVjpGz3wVaWNv5ARtfr3NDGKV10BIPzl/duE0iCPPN6wAMYWxY+wccPBG3vF
V+pW2fVV4iVwXiv10mvelqPbSthn41PfBVhBlnEDuxkR8DXRq/PDDCG3rG9b6PD6cMK18G/IqP1G
VFyJ+jQrwH1SSaPhu2wno+jZjl6uKT6t8eiDrlb1wZ4R/GvSDBq76JVLDaFyY+fIj3NdwQOnQkmf
651yDi4u1x+v7aN25O5W0FbJcROW8Hx0YSutsY6d3SCAaCMy7KGVWAx/KXrgnvWmmcwNC6y1mdPn
o1PEf02qsNc/Ii1GO7cQ6fApXOaajy4cwLA+tNAPRXNoUg+zF4YNmq4oHN/fTmsn1AFn/H/VJLAz
1yNzFKO+a3LFz6rZfsxRJ9iHPGc35rc2isvZpP9FukrJ9HqURhGzVbslXzadImc30IdDQ67zGmdj
oLUdi6MSCRqtbxoUi+nYvWemVhAxHYdqUuK1Yo8sxb9mSM21DvMt8O3ayedYSAdKDvlNntJ6cZIJ
w/VAxDTIQ6MHSvupRV0r6X/jcNBDl71XYGlslcUWcS0a3HqXoQyctsDDOjfpPqlRboJkzKH07ApT
ML2k8ryNa3BlSYmn6K6T+2JJcBMESrZ+OzPHDnFin7IsPGJttl8R+KQegrTG8f6OXFlT1pL71qFH
oN/ktVZGUV0+Jv1Ms+AJBRCgpsg1KD42zfsvQZoshFEVhD1FzsXZp5VfGEj/eb5IrPgl04voobP7
5Pz+CZGCkR0BXWTvLzZ/CDRgKMnk/RDBgUe3SdojTO7wpxdaxeH+UFIgfxnNuBtwjZP6+lgVLmak
Z6LWhizx/MRr0EylvnJCaxgOS63acD8D+L9ZGyDDGnag9FAL3wnbc7/VxhyeEcd2N+qfK9eyx1uR
gCZP/82zLaOwkdejvP9RlKJR6JbiXCKEi4oA2rixEmIcVttkfFxo1cZarO0jFFM5lPK83LSKY+Bj
TpczNr0WyGqDPQKHcgsTVK6tjGO/sZdWh+ONStghgN88xmMDbmFhWGSLiicukT0a7oEtMXwcxARH
+/53XjuTlktW7xENOCjyx7x5j8HN8gb0FTzSHaDU2jiiJmPoxi4AfAExTvU2xlspKpOZ0hkEpKzz
n2UubCv9ADmp9fwmm1t8l1odtQR0N0xULwO1Vk52GYTJI2X+Jj3nYdPDZC+MuKIeivDgxoH69dhe
3Nn8FGoRuK7xUFw+fZPBbMzENSFgJQNSfh5FmApp7ryMPtRlTbk1yhJUe4JZQaJRydL0sYcO+hNR
ue47gtAlugVdhkCnO6ITyb2g5flZbTvnYaKsPuy6AMXC4/u/mMwufpXmZWfy+osVQRyO6hwFPkTo
+ifidPEPNU3LH+DlsulQJD0aVvdHvD17PMXolJMVezxpl6HA4ZxbEfxxQAHzUJ1NONU/AlRY1QPo
iqw9NgjPpgdAOeYfc4Oo2MaWub3yXdWgRcbVocp37uK+6qwm9eYgdcmrjNrbjyH6wad0BOC3cT+t
D2QCdgRmQ7BZDBSB/O3a0HX8KgxdtEuz4tK15rgxndvjzXS4JQCsUWxhz11/vyYLa/TQGkZJo+yk
zb15yOsiOoFLHDe29+qEeAJBfgKOCPDxeqhoKrsInLLjZwEgGg9+gC/0fstmaHVCpBEUDqnqkJVd
jwLIVp2byXb8yKnRiPe0al/3KiLWSv3+LIm14ylNMRJblRsArG6EVoyFCaV+QsUem4LpKND1289T
uWW7vDorFySMNEYH0b34TEVOgg251fHnaPymARYCiD000PXFsHG13YZgibByVMgswD9IOK/XL7ZA
Gc726ADsKttLrBXuSc3TYT96hQ7XybDeHUCYE48jALAGcLJlbQVFXb0AXeT6BeITD6WKbmmVYQFc
GPhIa/awFfJX5sduNzhUrs4/Sx5EkRYRiQMSj7S91I8dre5PvNvwsQjy3vpHDcpE33iJrXw7OBCA
NwHsSULU4tuFQ1unnSJcP1K6aReXA5I6rP1hQpRvIzauDcWHIzkg1dRu4FxOW7bgxwwMwYvZfYis
tjnQAhoPhVn0G0OtnGaqhhxkmQLJFPB6n6ReZdgtl45v9FRp27pBSgepmv39YL/2td6M8uv+fpMQ
GFB6RTs1rs/RAHyJNDg9v6n/MuFw4Y+5bf/GbmTTUxF3CO0kPdezGkjfJrq5fKtyRo6kKL1Pkz1i
+TaWxck0E/X9NRaX8gr8Do+NQTlpERQVt3eo8ZWu7yDCfHQaZFlsAHl0ucYtNon8ItfZBUVguK+y
jU4V2FsM1VlJQ0JQsJa1CqUaL4tDarIj03xGwg6Pb19g/rGrYCqgFlDr/97/lCs5POMDT6AKAriO
fsv12rblnEaGzdoOTgK/PEZf/yfKdB1WNLHrIBil2035carSeji72OFUJEBG80du682DoERGt3mI
knxjH6+kE8QCEJ7wXMBULXOuop6Srh4Nh7qTNaHrY5fac1IHzl9dVzXDnrazhzaz0Xf/aZVFC/j+
oqydIrpcEF0oscEkXOy3XEKjK4+E164VqY+GKDU0YuVyf5S1sMDmMsCNQY3kL7he+Sh0zDFWaDs4
aTW91CjOHpN+cg/uKP65P9JKQi3J2dxUvxhLvBeuh2o5UjMFHtcH8tB/GArAGnuNPoe9H4vM/oEB
X4IMAGqtF1Xlse1pA93eVtlqIq2sKxRJF5NZQvxti6BDUhOCzeT5hRchQp2KftdPxbuh+fjqYe5n
0K3yQBcuI3uN0Yo+1BqS+0USB7+qI6CwJ7fNNrI0uWqLoyuB6VAs6DLIctP1qqJbL3EV2CdBMiiD
Q4bOfIWcf40LWhbY8QMyitWzobV409z/nivxV+d1z+zgcd52PqaazntRZuzPLNWeWlYb/5oofDbD
Gr1iHKI3csTV/SPxhkD7WFX6ztczdUqdHDHVqJKYRv8jdQPxbDeRS4+E3kE0BOPRislRobt65yZN
8tOgtVubZ23StA/YP8gDmPqyfDKa7Tw3MV2sDuWMHygiNt7ZdvIEc5jCMI0j/wMid/cXeuWIkoIj
l0DDnXt1efFQ9hiM3OOic1un29czomhG6YlTUk9bXtRrQzEWpRsZhsmSr5fYsNDz66yIOw4gwyte
AubPhuBs7aLcCquNnbsSXsGq/v9g8qC+ucBVdRgLa+IVY3eRau7x/0x/dDMGRyPwMSSfEMv9CNjD
dXYlCOHRv7+qa2GA54Zs7OO7pC6jkS7lvbxJcX1FH8qX2EyHJ5gC+kbKvLagvKFkoNFlUUb++ds5
puQTopsIr5NVH00DzxY8esxjVIlgYznXJkSllBYyQNFb1owZhfOsZmRdQZfgi4G62MEtjPI3RgGC
KV/XspF7AwpoEzh2iJD5UZZH5znNy8McV+J4/+OsUG7wtqQtSFqsStD9YiNSwB7FbOe2X1aZgGun
NZ8nQ/EQPzap6ZkpqnTBFJ0F4j2HBv3tHcraKAh7A01LU6orKQPGVE5Vv+QJkr7BnFgbX3Yt7lIn
pO/LywvtkcUvDHqZKkbQXr1E7/ZoWyH6fjiqRaQeR81yN5Z9Nfi9HW5xWOBS5jHWPbYv0Nb7K2hN
41+Oap+furIe7H1em6mPiGD5BaIA/giAZ3rz6AUzhkb3P83ajoZdRDCTTWKyousdXZo6Oh92b/vK
kLTfvUiL9+C3wg+pVUQbu2BtR7skpbSpJNtjGY348pFduPh3Dapi7EGVzMj4gnm8P6G1kE6h36NQ
RQH+Js0GRj3ELmHGj6LJQY3V1Q8GYC3KHGXxscJOamMBVzaOwQZw0GpwqMAvcT2Q3kQrvMAmrZ+7
xwDF52M958oLKzDuR8vCQQHc1MZSrnw1Wt8GqTUlHWpkixaqnnpB6CoMarRZsEsLoR+GQbF8vbPi
DRD1ynrCQQA4I3snHN7lTo1mNM+riK+GSc/e1nDJ6dG/P6Oene4h8bWH+99vdWpvxpN//ibEYsIw
J32SOD7+KPG+jnX9xSmbkRdClWzcGatD0c0wqB2xlsu9L0Yn68Db2n4u0LcKgbx+GCpleC3tYGNS
a4vIZS/ZuaDEyc6vJ+UZRlMB7AovAw6quyAeqmPduO3jjKTZPgF+vZFcyVO7yCIN4CuwLpF/kHTS
6/H6OFeM2WjDi1E7TnZpg77A5UnTyj1SxsOfrj162ZGKkIuPZWLoj23aJ5f733HltFPaAJ1Bb4qE
dlmdQ8lR5f51w0snGu1oCR5/3EHVxmlfSToIXbCREQiRWJDFbrH0LM6qyghJMlrxhE5I/2y7s/Ps
1LaNRxHmxAdWqEUltfXCz/dnqK0OLgn4QFAsSnLyq7/Zqi3v+VwZi+gSOSUOCuME7ppuECakT10z
ADFGg5f64Ch4TaIW00TBg5X1dDp7JRflQQ8681yPmPycpN4DPoNu4mDdq7huerBcUaPEgMGCjrSv
WW1RCNZ+uwWnhrWT/132sztQ5IbA6dIPKeNi+qMrzinoouhjFs/tg6cCVnLTRj06U+4e76/b2rHj
EqDTJIFdN93EwCkDTKFHxVdzdTh43ayfgxx9uLQch41NuHYOgO9IJQayqNs3BodOzYsZZbsuSr1z
BeJj3oN0zto/7cDQ/3R7Q/sxKnh47OLIdJ9SjRfQBn92bbqokOnyPUezZ9npMvCgq5GZjS6uhkC7
59YB1oPhPw36khtRZuUqAjXAU0aXTW5kZq73Y5ImoWpOMcAaT3Q4BcaoAO6xVqpxL8wBR+5622uH
YwzUPNk4hysBjnoPDyiqG3RrlgFHRwDQMPpG8Q3q191z3rsYR6PczZsfd3rrc2NGXbVxM60sLJrM
ErBEXx+0xKLWMUaxLrwkVXww0q9Z1Ravapa/5q3bb3zBtXVlNUkAwRIhBSD//M05zxyrUzS9xOM4
qxE2V5Wc1wxczodqcHoU/YEWYHDllPnWm3xthrAZeQbwOek8LK6NSdXaDhMTms9ZG7mHVCiFisuE
lhg7Z6znjRR4JSSAFeTrGVwbhIXFejqdknGV0G6uR6GHZ691oKO6U++2fokQdYmyl2v/jBx8vQol
bKaNLbQ6PBVtVb6LoSQudi8yzxHHFU1KUi3lVcO6GpsHp0H0vSHNGJ86mLylj79oifv5PPTK1/th
aSVWSAUcqvf03DlDi+kjc1RqU51ElyTvnf5f+BRt9FCy//rDrA8QH4TrJMjKOtLovgP5L3aa14jf
KOxLuD9AVFulUbc8xADhsLwXwJkwsQwfM7dLdm7WQRVywnzjAK1wwl3TpSEsKQ7s7OVztsQhNp0V
R/HrysYL2RNIpJ6QL0Gmtp8ME4X6UkBA7JQGbYTIVvPmm5eHybhX9RBDl6rP6+SM2xnOEiNGEo8D
huEvY0d/Z2Nrrh0Evgyhjari7SsF0zKhekiwg6YeOgsRvjT8U+n72twHKYL4G6+ztWDGJqT1TDDl
YyyOXZ4GaGilABSjwuZhZFWltTPdaDYuoSHCv2LOz3S6v/lWsiVuRMDiOm9PakKLEEOOg94BUh8X
c8JmtxFOeZoHXAPuj6LLX77IC0lUsI33AHzJMvh1JEvdOR5L1yJjqdso/7cKUw39f0vDLa7W0aXf
xYYeeg8Tit/jGSuRWbmU3WDBbgG8lVywNMpwSDbNCMOU2qiHRyTru5doiO123xq9sPbYmDsTRA67
mx70xBH155jXuv1TIQvD1z0XI1kNFIgtnZYVegMMTw4NKF26wTfHdzC1MQXgGl8ULzO8i2bPOP4o
EuqCKvLkhc9dgpkUlmwoquy7uWGFc8ts9JNhKNmL8FKob/dXe+2bUiviLCONyjNNbuo31wZ+T406
GHZ80ZxAXOLKFph2Aee7P8rK0SCvAZ8MZp1e1rJwUVW629e2G19yx0oeVNLhj2k7C3wGscq4P9Tq
hIA38I9NwFheR3Oe1HE9s8R6GCLYDvBir0E/3Fi2ldtW/t0cc+gyZIiLPZqpVapStYwvbQeuW3Fq
PNCHGjBBKeCLCVNvn0MtEuffmRuLiI4W793lWzCbe6OoWg6gHmphvvMmEz+gEj37jTVcueXAdkpu
AaoTUBrkn7/ZFMHgNqUdZsklxcLIPDBHipSxoxsISqdFgGdT4Mbihap//4rqSvJ+QDTvHSZoSaID
0JZFoAmrWYxmil6LOdU8yzzd3CPfLl6KWg38om0j//66rsRSporWECQRiiPLWx3Nh1BQSY0umJMn
pxlYsG/OwjjEUzR9U8dkSzhhZTzqmUgOAzKgsbuMcKC6HEgIeIrnaSOOWZRYOILExRnlptFXq+I3
biZ0haHzuuBLb9t6joHVKq2LECdajElnfD5PE6H8BH10i5yyctIZihvQBGCAdt3iWiJ0J0NUpeGl
sWMPoJytP1aq0C64/tWX+19tdSjKtWxVCURZJiGoqWrY3PM67AfYpnPSZI+4p7gPSt4NG5SbleOO
5iY1Qak7SFN2sSHnUsuHvkujy4wGcPGIfaWBIxIPQuMgqhmG8RQlCe5POdY23+7PcgWFR5cNXBlN
WXK+m82pWWmF+bgW4oCE1tMZEAlEztH1yn+bqNUf05HE89TNVWAcaJpPCAGDfbNPjh1HONUnHX4M
iiHMb30jOdhV1zlPnc3/cMSSAG8g1TKjr/d/8tqHAWKvQfCitU8F8Dp8pHCTQLX00r/Cwi8e4h7m
GHiC8/LZkhZcq1GDHkAnS7bwb9lDigkcgqauJ2HM+ktcVyaJcDkcez3En6aKouOQN+MRo634UNWR
uq/aeEsceSVcon5C15zUjxthGa6axh0wP69l31X0/5Xl2D+gkWEeAsRM95MZD59dK8e+uuo39sbK
Xcdrj/oEmFGefEvw3xxhJhSPNHzTPmh9pEHsj844bKmOrCElyFhwYTSRO7+lTI2T6IxRhbFHup0W
kOwVM8Bnou2ik54b9Q9gMMm3Fovub1bb838wk6jgrRmVZXlS5ii1z047e9FGNroSRCnaQUHX0NNh
/eVT6c0llWlZE9G5Bytb1+lz7ITzf7YXzkgiTbg6TYH4fn9Xr3xlYGgsNF8YPecbvODghEi/0Osa
avounv0fdoUfotp+rkL7W60Zf5UFcJX7Y67EHUk8dbiHwQTfvHabAVJAnY4AkDFY/NEE+bRXXYQE
cdqiTDuLf9XUNjdi3crp5ejysODgSkreYl1tI49aUl/IFl7yg0pTu28QnkJQZ64P92cn/6ZFok8q
KMHcNLdpFSySKLu2bISiTRrbsdnHe6XVkV1q7ETgZVhx2nal3Vr9oYy06u+wnptg7+W18n44HHk4
q8snpX22DFZljUloXFFQ0ISi5zsnVe2XxsHvZN/bbVW+PxGm+czLhjHhei0TYasZgbSaFEswhMAe
zCrDr7UVJfvY6KvfmdiboWTweHM++ljpwzHvAz9ukuJcdcoPQyTDadIwQLn/HddOIgUdyHKIH8Fx
XNyOOdoQehJ0cGbyUbkIPVKf5prggLNPu3fHxjzfH29th0KmJBZ5Eua6TNeEYVBMy6rAN1ScP3YI
PKvdUW/a/KehzfoWQnPtDPI2kjIv9LhvemdxoVZq09pwPWyrwWZkjPPkxQMrkh70aRIUWBJdw70E
9O1WS3ptoqThgJMJ8rIdef0JPWO0hwjVEn92E0w1WZCXoszVvYHZ0PH9a0oFj7ayA8jrBpOljLE9
uRG8p6rEwLGjz7pvzFD1tc7dqgCvzQp8MBUScKGglRbHHps4VQBQd/y0HLKPuaph6icmZ9/PGNRu
BNC1EEPiRFtQtltvMu3B8Yp0VmkMCrNzPlYoJly6wFQ/Ac1HNEBrh+aZZ1aDx1gz/BhozWy9r9du
DbCUlhQ+lkncIhfCL12Zh9ziYRgFgXrRK7xfTjNlk59qFgb/4QfcN4dwyIxvZAvZFp5vbam9X7oV
FPb5BcsNRA+PtoPn+E4+5R/a3B5Pwm1wBQBD/u39G4jyIzAeOI4gcOVPeRNuMHOP8JwNXb/s+uBU
J8Z8qPo4fVAb/Tcw2nApqd8zEN90GbINfeJtpTBU47nzk7ANlGIAue2jKhkxgKy3NuzKJmLxJJgG
HNhtcyS0kqKLZ9f1Jfq3Aftlza8VKMaaSlQZ/pislNurLtBU4hFRPkx6E/+8v7griR6gBK5koqxk
Pi2ODJbu9WyUAId0ge163eC11KOff7w/yspugfFHnxKEBXSnZbsNM+Y20yPg2t3oOqehwsDVLfTx
nNSYlt4f6ldqurj7SdvRBoM+sCI9EeVuV1odHneYAWNjbeGLbhS7lt7G34iGDd43TWQBXhBdl9U/
Q6W1nubRjF80ERji62wixnM0e+EMLwN6ReNpaKsp+6oMvVNf0nZyNASdyjB/zrUo/6MU9F12EILm
F7tvOuymhjqdn3qhqX/QAG7ro4J0eHeep2D610sEOhtx0OjGSR8m7FDBhOI+NrURJrQZFgKy7Kwh
5QTFOHqYhmBXe5n3XXOGafyEMB9Orpiqm5pfxE32hzY3eFY0kMb7g9545X+N2WWAnEUj2n2SFzoa
d3bc/qWUlR6gktaxldyqiT7bqTuNO2GnZnHJ2r7Cj9UxRQzmz8MtQ+2SFgCSSpsMG2aBT64rXPMl
8aYk/YZGnqFu7I2VOx5uH49tTgEbcHm8J8xtk06eOapayh7fK3FRjAQhrMKaL71e2O9PlBhPAp0Q
NbpVCYlJQQNrgJ5q4eH6qcTf46EVAK961ds4W2u7nhgIhQplDdQN5J+/CVxtj8ILSrPhJbLMtDzh
/BiGey0N3eakx0mxhUBcSSe4+aR9A7Qtmq3Lo1wBduDtrPgdwKAT12P4xZrGZpcg33xITBPnS8Mc
No7b6hz5W6WYLNim5cmu7BpHGBX2fdEPzYWPF7ygoWV/gOjcHu+f7LVgCf8cgVw0oWjULS68xhnN
aWhq+hIAVno6QnpI0cKqYxvVHmlpaGRYku/jTDUfoFshxobbplH593/F2oTBHcmWK5Tjm3sfanoO
UYJqIR634Sto2WJvzrX7NVf0ZmOn/rpEl6GMXUrtHMQs2OTFjPO4dowWdW2/JhGc/ui8ovyTfqgj
diKLzeiUZfMwnTo9KLLHOVZwFGxpoGHzmdrfU/T4X/JMeO3FyCylOCCaZtO9tUA0QUFSzORTHNrS
2nS0sDJWoq5+rbIidfdD06qoj7Wpku8LeiN/gd1IvpKqYoMNGVt7wOcow2kYgZPHOgzwEX/3Ckux
eU9aVQDLXO7jkZqcotm6gupN/orXu3cWk40EszoaG99y5fKTGhyMg9Q2V7A8UVcHNNE9BBs4MWmb
oW6fE3tLEW98xrVKEqVmWo00ZogGy6dZKYTp1bnJZ4zN8akqDWQxLKnl7WkscVKY5t8CLv5xtNPv
Qx/FCBZpP++v6UqQ5SdQRQK0u6IWo3UUMgtP4ZiiBuArZpoNuzIW8xGgkHbS0iLcAA2sHBPCHgV+
LntToq+vl7aZ7XTIGpRHUuDtOMv32d70lPjcKdy99+e2+hXJgQl7v+pki1NSzaORWJ2h+BaGPz7q
XpM/eLW1AXRcG4WHtQR0SVXVZVEoLipcYoZA8ZvQnLBpke7vLRje+3NZ3SsSJIeQKiX1mzdh6Sqx
O04U8NUAs0cPSqxfjIb5obepfFveOP9Hz1q1d2bv2U9Gbs3RAQSY/en+z1i5ShBUwZSbf2QNY3GV
jN6Q4y4UU9ZPx8ifYJli1FknR1JTlJ+9sTvTNtyS+1sbVGKVgB+ALYeNcb1lKjpTuRkOdLmjEO11
VQkeDK0pnjNUPDFPKKrPele1GxWGlUsF1Rg2KIFAmnosQkDdVLE9jgibhFEsvmqIkx7DtgKkOBvx
YVTq/HGEqL6PRm5OrfgdBobEm2CKxQPntmqjolEltdk4lzQ5n4tWFAfNEz8Dl0qjJN2++6hQ1wDc
AQ4dJt5N+yvRWk3o+BL70ezoXxxjiiTdddo4+zcvU8mCkAIuEujMP/IovQmrk161VUtXw8ce2f1U
97X40Hl6c+iyznmpcsOBhCcAJYJfevdDg6EhlUgtR8rJ5PTXQ2OXFiT4OXT+2EedupvtqPqzCeYZ
W9/CCrYo8renVUqH8/imJUW7lrbE9XDh5JozJFvcYHryaEQJSiVDiTOZww89Pub2QRMUQvdzITAd
rnh46LtMHwpyastKkg08y8qy80D26FlyeqRQz/WPSZLWVsOk6Jl7gbRsCnA/P4asxrek6tzvrlp1
5ilsDGegqWTxmLgfM1aGp6IsLxjSI27TRRju5sjoBzr8PmmLsS9bCku7drabXZHG/VNTgOoUWeY8
6F3+7f0jQ3SWL0vu8ptmhYdjEkWWeuACCGo0SkT2qBYmjvBmXgxnbQ7dx7quugPQ6uByf+hfbilX
KRp6T2AbSbhpEZGuLHYACmV4gHjW4Cez0z+kdWumh6kI9IPeR/N5xBf8SSSd8cObup6uUdycEtUI
dpXdzLKHWe9Qw4v+6YJiS/XnJppKISoufP4Fcsg2ZEbw5hCWBsToKNF7vxsU+6tbIIFViNk5w0GY
v9ReZLx2WFS/3l+OmzSD4ptFMQPGOQ8fLuTrQQXgmtBq9M4XmVDVI/KWmd84Ufxh8EqlPkFWNLcs
627uZVnvMxE4o2Mj+fzLXY+eu56Eove9gnevpcfTUaUMfrw/sdVRwA4hhsFlcQMVa5vaLIKg6f26
7qy/0fsXHygvGL8xCm80biHwArJHcr18lZm5RR1TtKgH10KseSyx5PG2OgVrc6Fh76igZJGPWMLe
mskyxdQPvW+2yrQX9RThnBZtarzIULs4GfSzsa4C0KWRyy8yQFFRqbDRGvDNwXHPnV6G9aEIbO1j
ElZWfBCA4/FDbwrrZY7L8iM+n6V7QP0KW4VJZO7W1XezNWFvgCNBxZyEho6CDF9vz4MDh9/RqlmK
E6T6ziiouiBArpbRzvZKXaHxPU7/vnPXyDEpr+EcB83zpsnWijLqGwBgvkJ6+rEz2+YlF8GwsWtW
ZwZZFiYM9zoX0vXMsKC0LPRWZ1IYZHtLE/vGpIurz7Rv9bMWR94Wlf8m0tMP56jRVyNJI2tanPJw
RIObrz75c2YmRw8425NT1MkfoxGJ3aiFzlnXysoP2zh8bwdRjkwvgf9wx1BLvp6qHdMMAgWi+opS
iZOZG/Enc6KXYHtKuxVY5N91tX/lWNxnfD0Jil0+Dl0DrmYrlNkH2mwe68Cbntrajv4YahM/9vsb
5TaRYDBU7+AZkfySwSyi9UiHENk5rHGGTKm+GYMePZKPuvEpH+re2/UmGmS7trHaf4bQM1/c3hs/
JAkVwY0c4iY20KaRal/EBuhctGyuF9gNW9FjezL7eqUXHyFrtCeQYGhF35/v2jCSbOjpOv+GuXI9
TJ+3pZU4bFk2WJDswgrli72nhePW23troMXtkGp6rlSZMftarpiPSd1XxzzN3o26YtXeTOcX7vRN
bMFflPwwmWYfsnGzi4p+/iTM5J9An/sD+vPjRqZ1c7XL4fDPkpwfySqVk34zXD0j9RghE+GjhzUf
SwxTLrFpjuchmatdITWAhpyi8G98sjeDLlayKCbNms1+9l1r1M4oD+UPYTXoG/vv9tBpFEg4d7Ig
zCZchJYUax3TnjkHeFxPHyN9qo6tk+DKDNVhY6jbrUHCjkQHVExkZG7E0BUlidrG7A2/UNLoYEYg
eMyu2aK+3U5IjiKPNBVnOMaLiCUrlmAO0erHqbra61M27AdjFH/EHdX3+1/o9h4AsMLGgEEAdPTm
KZuYehaksWr4E9TpnYur83GaG/fY5nl8GEDjfrs/3u02lBaYJN6SMwGjSb/ehi27O4Psjk+Jl/Vn
zMSqP8syQbs3FGF8TDJsuHdAWdWNQszaiso+AYqAfD3qS9fDllCEHXQiTB8gZ3QAqdfvM41meakY
6saeX1tRajESTsGyAsG6HqrgJVep2JT5VZZWl6jt0tewsuenGfeSn95EyXYjLspDdH3ngDUjaeI2
4Oa5kVu2EM+NRQT7c8AS7S+04Z3qAbI3hARD5CWKyHgUWOeszvHmo9J/KUy9/Of+V11ZXtnPJUsi
nSDTXdxEgT40mYgLBLgC3HQ7z8H4MQ20o+sm79ZJoyfC6WDTkh3eNnanKaJLFUKLn0sjOkOKsw8z
a3O8P6GVjwg1hkMBQJVa+hI3CgXUynvCKNlK5dCas5DSEFZ3gDgqzvhq4Gh6f8BFYKETy8WGdgk5
JsgfCiDXu8YBBVDQYcouVFbcJytArro1o6333cooUKC5WUCQADBevvazusPCtMky+Dpp8YIFZX2Y
S3eL5Lk443IuOtZ5lHF0eJ43zTnHrNJUAP28mFrR7bIu1Y6IWvzt9NosduaE9swuBAmxsYKLY/Br
VAAxPOqoIdPHXWS0XdtqsCzq7DJYcfEFX5rmoQ8wbUV3OCm9XZlWkkbcxaDGkdwxPqYu/bTf+Q2w
otmbksOwhF4qhjmNXKrZBfVm97NlkHDhcuXsqjBI9nY818+K4lU7e0ry75lZi9f7m2ht4Xnr0M7j
Mc17U/75mzteZLR++7IuL7SZUbicBuNH4NjVjvys3euKXjxDDiPqvXtUA0o98gH06VHhWWzdeajH
xpuq8jJDNvsUtqp+ruyx+dqoo/uciPRnDAbj+/0xVzYy+4uOvUOT67Z6o5VF1s51X1y8sjI+VKVS
7SJFzfz7o6xsKeAHXMA6tRoQ94s6DUpNAOQqpbigvOv+6VZJkh6HakiFT2aD2lWuh0WJq1GY2Lu0
9JA3EU1Qx5/u/wq5fm/iu9zY4Ngo7ZPp08ZatraG1vU6zcrKiywmfA/M/p+pmKydEnf6l/sjra3q
L9AhGSKBfHlLRpqYcSvMy0sVBO3Jy0LrNBtjer4/yup8iHG/rgpKy3LV3+zSqImj2qzn4tIkPD1p
Qda70ggcXirKO+FOv5YOZw9KChB9pBv29VCNZZVJgQvaxXFG/etgZDBCO4Wz+4wYsMyA9bK3L2ES
JeJAIdLK3380KM1QyQCf61CuX8QkdGJA0satuMxdqhyarp8ueDJ2x6E08wP63WQ8Y2ts5DorXxEQ
kmOoVNGljv9ifYekDPHy6svLEKrGyQi6cueNw5Yd48pXhBVDD0T28cHPLaZmIMzPWz8oLpGWmbs0
FuIsDB0VOkXpj/c3zJKnJj8jY1EQMXlUy895/RnTjNq9qnDamyqqx7NRB1Wzwwgn/5gNWNCdBMDz
p9Cu++nQo4eTPukw9pRjPTnVgEuvV2yJBa4tMdo8mMZDj9Nv5B3HPAq7WZuYfD8W/1T60EKGxy90
4822Ogz3JwgrCm83uqbd2KQV+U55Saum/hQOqXPBgFY53F/eRWXm1+ry14NIlH2QG7J9FWd6PXpV
cbF6LzV2BcVM+2DkXaKd2jAaHswpQmk66ZXkXOpIQG583ZVJeibPAerhUJDYsNcf18PfLVSaub7Q
+jC+KFY5PGhep28s5doeQn+ZhFyKT1AmXQxDp2HgXZLXl1Ax1VdPqYMPolads1JrzV6kprIXOOft
+35uT5g3ens9HasvlpKnG0/IlYNDjxbCND1LjefIIibFY1frbRTWF1AgxUtvW8U3ykQVKophvxFp
15YWzAmvVZAE/CN/yptIm4h4HrXEri4dPa1jX0CeYw+9swUrwUok41IHCtIJmd8iEkB3DhReyulF
dQrUWzN2GrMZvJ4zyvWpnijFNx9DPRje6Sv8a2QyHYlNgAR8A5bPClKhpIIYSL0y/Gy08L7/x9l5
LMeNs237iFjFHLYku6WWZcuyLacNy5EBAHMCj/676H8zbvWvLr+bmarxlNEkATzpDtBTpytE6mdv
kecDPEQAoRlLXnn2wbKoH+vQEhUcsmCKa2iPca27a2f9+Qbdl2FaAPvVoUA936BK5iUZalae8rnj
jGsFCSH2ehW1b2ahluzJLsbNvFsWe3COszmXgNmVVxsHJgCbCGMEOSr79PLVcC7X8ucN72PRnZBL
gXKe22VtPdhBMVSnutXOStwySR+1mytmoysb7mCqTJ/avtmCuAir6IdD9pvF8MPM6lVWlPsgaxQi
Nnv8OOPVd4YvloacdMRMrvgw9K2oEUQS5TWmyrNDxstEBQIMOoRRUoyzb+ZOc13g4yROqMCsryq/
Lk9rI3GnlCq6Em4vLkVyAZoaCZFn95cRMSRW0SZOsJHE7TYUdrw2IrgtN/n08te4tNJuRU/xC1D1
Gd82Vw0QtnysOGjKj0enH08yWx2EFaRxeHmpc1OvPx8euitl3N6I4tb8++qYUSzOMRATJ3JN+2fj
MieDuuZETwaMLo3lsVRfO77B16oyRXXnw7oNYyufzC+Q3HqZdP3kOsy2hTG99trZexzl6BmHQJZB
k6x2WH83s8y14nlYnY9NiBdrbEsF2nTJHX3taS6+uD+dedBFz+9+uwPJz8C9OgULBmVgiKu4M/su
mRmsXMn4Ll0WlPCIdUP45iyfpSo4XBY1uOXq5JYYAG+TLu+BbuXHlz/PpVUI2eDcdo8yWkZ/fx0A
uWMkg6A6+VUUplWB7FFTaj/991U4+cRmgC7P3Qvwrt1o5k/lyVPaS7Gbc47wDv/RjmXfadzgYD92
sOvO2vn7WUr4KkWDl+VpEXb+dg1R5fb8Sf37Jc4q5JEAykHpnw+ZteEvtTPlrGLq/gAPSRzRiXeu
ZBkXNhpzEDpgu2g7GevZtdMbUUP3T3AX1J0ODkEuBpQX1zCsY7/FvOfKNniWufHqdjbJTmwlhzqP
70IVSDCOW3UCHqJvpzmsIZFIWHkRNsGfVqtAFNysnG+mrK5VVvsO+6so3Zem8Pb+XHvP1NKGIvD3
hkp1aqLeSXsn7wyYT9bm3K741762inX5WAN1+416cfCzM72fL+/NS+vvks0ehTkM7/MT4GeeqOs+
Eqe5Vo0+kvWFPexhOYUnPxIixzyw6x8H4HfTgRsLswNnC0VzJcHav+f5W0B8FtACgoLPU2eJRKiD
+4o4Feasbpx14CJ2gW69G62qfl+IqrTvOne41mK+sM0cWrWUH2SS7LKzbYYg+oL6rYct6eI5OsnC
uvPiku432FtoDP8e4CgiuWj2lhJ1+3l+5wSgMby6PjXdYtqxhTP2uy7s8p+ro/1rKd2FN/rXYvbf
t4Fws87z+oyKfRLqlRFWeYpOvxkP1ZNRmZ+bzGuuHKKzVu9+/yAPwKgFJVyu1PNDNJXj0kWtK04e
itFzLGS1fBhq1IZxoC7NcFdSUuvrl3fvOYf5z6IM97190E9z4Bzp2gzIec443Z9U2G2P6LznSI+t
+hatO0yk/Xo5ztgmp2vlW9hqNnMC/qE/kD/23wddX6O/XHrpBEZw6bioAYk663Oxe8p1sEMSC6/i
gc15ulujsL2f8qJKM+om4OICl+OXX8KFILZflKTVtGxRuT0LYug4ido3GnHCE317HBsAYJ1phN9f
XuXS52USA4VwF0jxz7N3JHpwVB9JZLYiNI41ztRHFAm69z3og3cCm/QrQfPS2eSMcCw5Lxz1s3Dm
j6TnQ2TwLh36zfO2Ngcvn7Co8dU1cf7LS5GX0wcl6JwPKczVXzHOUOLk97YXe936vXWtLdGRd81g
5eKngvYCSJAJ67MroBpKw5CA9k/FVNX3ZmAsdxm9tSvt1gvhbFcUJYveWWXPhJUjsx+mYKHQwtR+
mx/qbMjXeI3KrTuUqPL3uDDnjp1G2doFd3XRFL9f3irn2l77qUS3g5sAQSRyq/OqYXOHIBg2UnlR
h4g5ghw3b3MDrYGTsfVi+exYZSA/1V2DrXNIU32JS0OjPh+PUdA86bLy3bRqq35INq9y60ONk6Z/
jNrIuuY7duGD8EsjyAHEgOf8J3DGtVP0nJ1hoKoRslSvaG5cOTqXFmEfMxZmlskyZ1t5zly6v6Cr
TyXj+xsKGxF7m26v9EMuHNC9tmQTg1+nV3oWzFAQquddFvTkLX3wzsp0+TB4a/lNt6F86sjVr9kF
XFpw10qiX/BnYnkWzwIQjUah5vxkNE2XjiVamuOa69ehsX1xGH4fXt5Vf1LLsySBTJ3ZKEjXvcI/
6zy1GXYdSzMXp1F1zaPjb4UbQ+UrvJSZd/3eWrK5eR1mpg9XkInn7TJtM+19d9F3vt5s7+hMIqzS
eh+5fasq5ShwAVWhU39UsxObWuRZMlb16ibTaltgiS2nyA9+VDqCrnbo0IeB42PEtaosI2n6XCCg
u0vwHKWpmmMUVEZ/12WhM8b9KisnVVXQM7UGfxkce2ttyn+/I2mIk1AQ/6gvz99IY9duCI0VDRnt
6sMSYqAE2cZJs3HQV5a69LGZqpKLc6z3BtXf+YTkjxbaq/AD1kifstquP4xjI7/CXTSTUhj2/7K7
6GUiBIJmFIH9bDtn8CpclWPqulhTkOaN8ya3XOpNnNjuts24Jn146Ywy8KTXz+W1u1L9/XybEuYE
eAcPWdMc0tLx8rTFnOfKzXwh0oCTRopqn1A/n06b6JDnXeQbt5Y9mlC7OuvVoPrhHYIg4v3Lx+XS
A/13qf2D/qdnCUEMdeYQGaUBu7rENYS6CRrEqP6HVWAa0BQAMoGI0t+r+P62FvPOmMll38eCvvgN
U7xrHqAXAhpDQ0CHSL/tTOazC1SWxSrxcchPWeBgCCIs4wAdvDxCq7XvlN8XN3kozTSX3HkvP9+l
bR/9QeW5cDbQBv37+SZztOEdccKmVZfJwJG/aWZpxZHgcZdZecnL613IIGldYha5a4mQTJ/t+gha
GHVogGSZq41Hd7DCo6D9d9Q5DnNoqEiIs/oaIPDiorvZA1Mh/nXeoxoZtsrKC4vTYtnZQSzbnEx9
4Z2QpAnSufHG24ie6pWs9cJRQN4JM0z04OCoRvv+/c/+DAa/ywxjQO8mrK03rfBHit1g+mjMkXN8
+aVeXAoeFehcwjxH/O+lMGz051ASf+uyDI+Tn8lYGSp/E3bzz/9hJWo8IOQEYO+c0FTVkfJUiyJb
6HXdlFglBgoM2Br1RWGLeQ17fA5c3fMsCD4keJw9YvAz/YA1L9pRFMVpGKfp3g0NcQywu3fiMMz9
98OCmt/BU9umEjcb3K9u43T33abUtfHs/+eH7MMvDgujxbNtm7dd0DUSNfLS6py0sDpxg/HXdFzs
FivTOTKoAbuZV2E1YYJqFrdSNvWHl1/+hbO63w7EKNhzFGH2358ZVk+9eCt67IOYkFKrgp/KsQck
nYRHY8UP/ocN7DD0o7MLkJ/O3t/LyWZx7azZreT3/l7arFMJPXEsvo/go68JU164zdlNzLnoItOw
Ph9qrM2Gy0vTGrelWpYEZl5/p4Vpnl5+g5cOyg5e3NVZwQWfB0GtOn/yJOTftS2HOfXAa91qAa0r
nsfS+fLyYhc/F3UQ+ju72Nn5uKtYTL9pbBiHBfQtL6nHhi+XWUxBqsZKl4264MoXu7QiFAQEt2h0
uc+MtFo3WIktcNhhIqCTH7pqAsZQ5dkbafh6TD2pAvPKhX7pw9EYYYS/g0KfQVC71qBQk1N+qsqK
Y6jcCJKAf22VSzc4aRl5BZ2H533sDG4Roz1S8b42JoAYPubBNz2EtSMq8+OrkSkEvuNO4d28/A0v
bJh91Iy+Jow/yE5nWWG00FwqapNt6VXWXVE05UE4SxBnwAaufLxzH5/9svN34MI+ioLV7O9f9z8B
A9XvTUfVXJ7mIlfmja2ysUtVLbMtmRa7Nz5mi9f5R0fZqrytfc/okqweQMbYWwY0xqzM8L0ZFsxR
c+E0t2JS85NUQ+UfKy/zzCuJw6U3899fe3Yj9oau5DgotEUAjqSunhGvW0Y7xlLzH73t/9+LAS9m
o9aOW9N54SeHivkdM2r6P9v8wVy3JmlqRseOMXQPzdS66TCO05Uvv3/Zs2JsJ0mRQYKtpto/K/6Q
Xu67pidnCOqoehwXS8e+YRXJhJN2EvrSSNHAcL/wecx0niL1+PLGu3CUQeXswgz0Gvcw+PdmmJvC
H5cqL06+XTt1mveSwWnojcq+yVeMOWJtBtO1GuhCGkp5AAiKRJeq5LyOVwiSAcTETSEy7PKVNTXD
0VsWEW+GtNhEtFgtLACBChb/SL3584lJzsiSmLnQJD973DVvK2GDwTwZbeY/NIHZMvArrMSu+uDK
h730ZiHdoHm4g/EYi/z9ZgPtg9VT+yykyvaUvnOsG+UL+8Zv6VzmZrddOSmX3ipcCqoi4AeQUs4W
rCZVOSAEq1ORz/mnZRAtgKuuOvSepYO7cpiiJubKjI5U74a6svifv/1sH+NWSqJNzQfY9bxV5U1W
xlS7481ORTVBHDXcLpXwOIo7B9GT/pBXzcy8c86L1BkpeZmCFKYd905YPxjFsDzlvQEsVuT2UD9A
Oe29pM2t7C5wplE8Zlk5PkZ92L9Gkxc/1LYN2+3Yh15TXzkRFwINdFNoTNyQ2Cieb861LzoXKdLi
1LXV+oDJqJXHExZUx5cP3qVlImYm1CcMjJ51maA9CRQIZXGqZ0PfhxOiSrUbXBMBvXB7Ih2LZAZb
EC3l83zSH7xt8hdfnVoP1kvqwEBBF9toQci5tIW/vvxM9oUtGKLBBcCH4SkIqrMwNmPy1Ip9WJI5
Q5gfs6Fd5xiElv2+VO4yJX7R1nnMNh3tG23rtorR54xgWA+rll+V7VXbkecoZaorPf100HzbEne1
e3kbNAF/waoMFOinKMyGm2bL18cFasby4JpFvrwffT8XiVvj55FMXZYbdyjadkSseZKv3HyqH2E2
bd2VD3nhFcPkQ0QH6B1NlvP9ghCKmoLJUWTLtdqSrJuXGyd3i/Y0VfzzShp0TtXebzA8UgH/wPiB
j3q+3Cbrccbdj1dczlaYoHMlrWRSZq/i2pP5lBT2qL6OmCe29ybUcfOmzY1qif08oMEErnQIY2Pu
rYn+vIMu47Kptktf3geXXgmMOHD95PQIYZzdsrVpqW2dwdvXVcj3N9vpaKx6iD0p/1Hr8s/rgDQK
7BMeGYjvs6VGtykKHF3kCaFU64gY2vgjU1mdTPZW//73p0I9Gq7HPl1lPvT3hZ7v0+0WCZiTOTbh
UQvHT0d0ThJf1B9eXunSMSI+AZCjPYuk7lmzZMnEJLZByRPdmK9SleEhQn0yNhFNeXSjZU6wchHp
YrXVlVLiwqX0x/1nd5AFBHeejGSjl5vK4202zdgeHK2D1xrw17/Pb3dVGLoyCH2hGnJ2S8jBlfXQ
D2wP7NpuN2G0h2LF78uYrGvK7nt2eBaVWIp+JJEJiNJ5SleOZqYss+KBwry4K9RSJ71PRVZO2iIA
GUUCxb95evnzXdj+EQgIdghwhOd452zcDVBmqDOl7gfAUEP2qrIwbGuC8gqI5MJG2XmGGCiRYzzX
2RlLO+q5jcVpWY15O0U2cr13BZdpm3TOCrtjq5p1fTMDNfXf53loZ9euowtZzj6N4VImwDyHPYy6
V2bemBB4TLf8kRn07PGSLqoPli9lFw+Brz4g1kWnFum/yn9n6BaiTU/G68eT55YP9oiH982MIsMr
MF4Yy7ZLnruxzKDXHl7+Lhc2A0UPg0kiIszg86ZSGbjzVAmmaS0p2Y2yVz9uTLHdNp6zJVKR32fl
Ol8he1/8RIA0qSbpLzFl+PvWCNtmMbNgFqcpkM4XK2rkk27qhbrcLW6qYRT3ivdLeDO908uPe6mZ
RIbBKSYcUzGfL033SNeYQYqTHegCG28FFTuGqbJViUSKvUuJNFIiKNK0dTLPwnKwuQsdKNpzZ7x7
+cdcOhNQAHboOMkhg8q/X8NYO9TOgSdRn/S7MKa+tz+Xudvt1i3muF750hfuMVgykGToxe7pz/5r
/lPiUmWromkJQED/AmgOA0KM6Mul//5M5Lt0I3b62jMdopx8hcbhxCrSCh4B0TpxYer6kBMXrzzQ
pWNGMkpDGxr23hL9+4FwHxSdMfow2LxM3AxKBWXirEXwaRVL4TAvmOqnf304WLjgiMBTkcyR2fy9
IqLAkPajSp1siXh7HLq4GyK92I5e3GxYwb+82oWmBJkw008ayz7X2TkxpXZpAxoZ90g4h6iKT02F
lnStPPERU3EqGVcNYZeMEATbx6hZijzOsgj4uO49Q9/4BGJNfzifs0O9+FVx8Dt3qQ9dbY9ZjA1F
5/7zB0GxGGmmPeuA3HZe3dkDuiY1Mp8n6OT9oYxW7w45FWyRQ1s8jNG4XVnP43X/HchgCTOdBKMD
deiZmQd4upa+S1OdMqSDE9KOPqlCbB1qZw5ur3yLPf6er0X2QYOUZhQ0j7P4jHIYfmnWKE9cKnpI
i2lGkN3fZaljVCTMDw1l+5dMDl1zswV9OSUausYaw1GtcrjSXSviblSF/wpU+non1zz6CYipnxCC
XU14DPmy5ClUV39J52ohGl/5/fbz389A5I++JjBRhql/b91gQwM36ABQlYHVv81ot31fMvI6qJ72
5id95rm/KBwjWFAq4gYSgVu9V0Iofe/XEo3kAj5NeSXpeX6CkalhfwOMofH2TKuc9znhNLeHaqtp
P1il4cfOEkWHWc3WUzutn15+CReW2zv3XLjkWM8150vDXBY5lxLmHPVIgWr5m6naADRFPk0dd6uu
sWaeB1eOLlkxgIDwAlamcrniDeGB/SnH8t1SgMleTVND3ndDrEH1dIvceXUl/3l+z4NpRpAdWyIS
Vmbqf39p2AANHDYxn1phdoctHOSuMx1cCaT7EXu+pRiZUtSS5cCfO598+arMzFnI6DTkvVMcfVgs
+ZtaB94hsrRRxGrB3DxZijX4Yo1LMxwKbx2CFNmEWccqNOafmLDU9k5L8z+Pq5c/tJks1BuvG/BS
6y01d/ewSsYhWepVN4yZ+yIH0mPnw02mM8TOunxc57fDUks/Ljd8xpNVZBL34clUPYr3QfStN6Xx
2e089VYRZXPaeHb2OczzYot9SVqVAjs0fm8om+m03ubmjaXy8ZvWq1T30bauPzxrniuoEd5cJ46A
15HwKIWMUdxDMxDA2PBxP8JFvNIW9Y7d6BU62aJAi7colckPZq3E56Cym8/WulX9TWHL4WMR0tc+
WOW2bbHslwU3oCkT4hcSMUVzmugNGXEYyWKJWw9P1/dLVo8YiMCNFO7NsviMTiJj0u23vHToEWrd
ee8Mswm/l0vUeYeSPHy5sXFmE8goiLG/Fwaj0nsFXSpPJ2+V4tWkDG2+AjTuON9nGZVGjLjSsv3g
RhOobXXSBq5ubXWWlJGWr5XtG0S8vm+tt7LOuvfKM7J8hi2yRubPbe2i+tawu8V5XTkNs1msgFfT
5moOjFr2Jzy1Aab+tMNi8hNwWPVKvut4P5ks1P4rCnh9I/TWDcm0e+XcrnSc5lsZzvJnkdnTZwbG
ZCoKOMPTZCLBfbtK/ocYlOVSp9Wo7TVGYTHAOAjMfYsXXrF0CQCi/HdYt46bwHestniqlfza6HyB
3K3yhaFFF4bvEDa2JIgwVXzqvKztoJj18suIoqtM7HAgJ9cEuwiMG8C9A+YjqotB81hbrDYJVEf2
dQTmCsb8zyxHfi2xLMAewPFznafg1CKZ0u5dP2a6sN6QxoxfABGN9aFoB9EfZpkvfdzjdTfFPnL/
MgkjpH6T3tuG35xxL52BVzzqIarLuNSjf2/UUwjULmDwqBpLWAmViEiqrPWnZI6K8tEYemR/PfSU
pxia//RKVKFsMNts+o95J+SrynPqG6NW7Xft+Cq6sYW22nTAN0MmESLEj+XY+FVs1Pa8Jmx/UWGT
iKJL3G9e8MuanezzhlPeXVOt5XqAVYM3WG1KR6ajSZy5L7rOhlwiWveuoF/dxGa7DK+mstIgd4M8
e7Q2s/wcEUIlsupl/r4RWfXB9Lrta2FUw5Z4ZWHppLKz/AdOSIURl/Ysy0TAssxjAxsynWYiqMPb
1hrXj47dOW+jVjpTXDa5+LiKzXuKcndakq3T/ptJgSxNizJcfjSuoe14mhv6l30YNgUMrsmB+j+0
FQLegSrNtGhmPcVRs80G/32KDlU49RlOE031gEBrbvFkZdBV6TQ0Xpc6eij1D2h7HOUhKr0ibZj/
yVtj7Nx7xcjsYcuKKFUw1FEywXRSx8AO3S0ZZ+i/acNwT8UK7b5EyWF5Zzh+P6R6XOwHN3ck//Dq
PlXtFqpk3RavSFQ01Z9L0cvf2OY60Ibr1uLr6jwY2YV1/bbTuNonni6nT0Uuhzzp1lxtMf4nHJC5
X0eUob26+y48TK/ijMtMpQMOtdlxLHz/o29Wy+/BD+VHp57Eehj9efSSaPCLt15r+PkNeHKIQLru
pjwtZO9NQLRoBKYk/JFFlpNnQ7zkhn3jDkLlR6dhiBTP+dC/XoVtCm46tTxltk3zq3bJm+MmqJwf
pVnmxUH3CEYdhdAhrR2mL1+cra6KNKRVhl0rInBPg1FkU6JK3/tEf68fD5WR900ML3P7bTDn3Wls
a7jFm2XoTxhv130S5Ya67V2K6mTphIXYBLqsIvXZM1FsGW39Fo5b9RmABRiweRjnNY4ic/ya51mH
eVLdmN/wixg/SbAWSBgMtvgqPe13hxxZPz+OlhHdx6BkraQqy51jAdvMi6usbH8vJRCitPf8Sh3m
eQ2CpAtN+WBDB3i0YCWsybgWxYjpWuF8hMlND9Isp7B9ykbTH0GkzfW3bQeYcBwtoz9seY11oh3g
NOhaajRTnN7GPgmDYv3YwtIhNcWy1sPtqcaiWqCtiR4KLgZWvPU2wpk0bdH49ettCw6hsQRgcAID
+AI4VURUXfQDT42ZednN0LQ74y9wS16KvdLxTzwhbCOpW9tSh2ox7I+0B5oOsdcFgN7UNM7PQUXR
a9hH0A0DDccl7lQz1XhbSv3orHN774liCGI37wE3ESLFg7Z7/eQ2YntqZMdeRSjM/x1m5HGHZiOd
5u4Q9t1aCTRfZZ+H3dFdsa2Lo3YaNbBK5EBjo1KuvHe62T2V+VR8yxuuBdwRi0Ikupq7p8F1CnGs
ZkguM23+5g4pnq1j/OMOp7UdrG+YD1bYY7T8DRNq7yXX/GTmh7oPlt/tvDlIakPsoZusBq5Bc2ii
15AcsjzVkw5uLLseusTJPL9O0Pwcf3l1Jr14a82iOFZ6DBSnLI9+Q+LusZDlNjHirSFaJgoYYIGZ
a4kVKDNo9Xsq/XkjtygaetGNdHVsASsYEyvvcxlbSx09FHmBaIqpvTXREnOr2HW66vMsp+JX09rL
nGaBCjVdbcN/zB2z4fx7hlszcZIeCQaqpgCUCKyi4zvH7lQPD1toT0OiSZnfZQZ0uOPA3X+a/DWL
0lVlJMctkcimV6inEDh1ifItVD2iru9n/SfbbewNEE4uPvR6i+ShbgDAxrhJhQ8tegNzGqwZe7Kx
x3W4FbDVfjm1Ub8VRo2hjqdctSR5GLYiWapoXlMt9luLKYZ+XPOm9G8ruypfI1WFfcWAXR94Dq+f
3wocJPSNbiD5H7klzLchjvArSYGlD82k2ugNJXz1iL0FtW/vdoFKa08DddPGDpcg3mhu5C2X7cEs
TTnGbW4SdnBsKwIEcaRZ3htG3jbx2DeyTRbIFsTHeW05otz2v+ptrN4il0b1b7kFnrG4kmz27TbW
68/ImvKbwa+9iPMyrh8aXzevCu2MH0xTEQaR3Gf+UHdDl8WNzQ2b4Cehlli5JsHfEAKZlDAAd+D3
i/9FhhUnzNx65y6rVDjyBLQ+46znUk4subT45xnF3MS53fivqeXKNQ4QsG1Tt3Im87CJxraTtei4
F3tn9bwUkA4wIok6g80RicIHQEA4cwRZkYnYWHRWs/0K435AlELFbTfM/GE5Rw+NZG5HnAlwFc6W
aFlu5pGZIfMzSeJV4Rrwq7W9qYSZTxILnFJhVCoHm72S6Un8xP92zZBKLqz3SrX5k+FN0edgMAny
ueROnypsnm6Wosj6Y49LJtJEvm31dKhbo8HFZvUNNnxtMELx6+bzHJlzS+dOTLf4vhb1rVxL54Pq
J+lQf1ilE7e9DaYxmnqrPpqd4QLo9sBopEw1ED80lzp7cMPdUrlwmRSDRfKQuqTCkph1artYjgWj
mhENMgMZ6BV62RQbvie+T3a99be1WxjvlDIRKRoAqj9ZO0Ak8XoE1OLKBz4eg46wb2tlrMzvUIDF
emxdpvdR2XZmIsZw/jqYVn5f4CWjE9E7srulTraqBEoFkcSg2BGkh8p907tZzWwwLKy7RRvWcqOA
3Q2xDJfpAzIpHr/a9CRGX9o3v4q2qu4WP1tEUgeIlSZj166fOkB7Y1xYg79gBOysa1JM/TzGyMBk
LY7jiygO1kQinkQ1lU3KVrXqhFFS/6MQ7oxaUVQGVUyUMczXlgEQ5BXFQSBjG9k0SqnZVu+6smyG
GOkf+we0c48UJKoRqw66Vh2WqmaTuRi1LDGCH93bHEhjE6M8kH13Jmv8uLWqX9OV5KPmPe2VQK9W
1aezFiON83AVfZwxtAR903Xl+6HaogcIC8T/zdf9chxIk9y46qL8x9g52TfGnpZKvLAz58TP3JZl
kRF+0zBH+tm7Hhl2YfrvFIKBfVwbvXiTtyYDWF176zcMhVCGjyx40InbtMOSajKv765n9Z92hTHj
uJCPfDY2a/qNap8ScEincL+klR5jQfbyTcmZx7MHPdNdhgfwJmMesxxtQ5Y/KNHW37KVxcBAQLJF
XdX2gmpi7pa4Klwu4Wz1+MHLYiHaIqkx1ECLKXPG1yAaPDcRdSt/YB7V/3DziKghXQTe4q4YtjId
K8P97E7UZom7BstnClouMi4scJIh1/O9yJVbJtoq5yIlzWv396OQFBk3qb96q9+1MfY91JaevTlf
IYqS+RjlPK6p8CLZw1+am89lVi4/vUkB5agUpVMMOMV4IGP3KF+nTmY3c6esJZ6mceUzS68rDxjN
D5AXwFmORMVVf1ElInTxGPSmkRDgq7sMMxRum17o78aSl68aex2qx9oCCtQYyv9YQBQXx3bREWSE
po2cVwigl20aDiq/CbN+FCl5ZwuAxdJze6Nm5BnitddOTp6dNTWwE3uiclauzbFWq0zMzN8bxion
jOPM0v/CNDcU8aK3khqQ3p887EH762a46xj7QINEyh2dvVk7p/zt+6Nbpd5gyHezbZZ1um/qVw1e
KiTunW92CbwCG0uHKqDRNoyg5xayx/eh9qc+GZZlNRMgIQbhzxDTT5FtcNIiY2u8mCJ3va2rqLNi
Uqv+KQ91uCZBhQJFbPS98U0SNL5nq998FU6+oboso4m732s8KmKfrMtyVyvk+muNKKlkO3zSMvBK
bHXWPjgS9/X7ymzKb8Bkukf0l9TX3t+s4GadrW5MIsTg83jwdUvEUPXUJMWmAq5/BRw4VlQ4FMei
cL9NUz++cUrWjUscQX6urVCSqntbMnQEKodQQ6z2ErNbl7eSP3snSyMybnxl6S+ZUtG7bB6rKM0M
gFechK4nMrs08OM/FKG4ANZwmqtsKxJDTg5wsHDz7HRZ6vJJkPveRCqMvi6b73KPR3Xlcd8hUx+3
bRb9QvOnEzHJYN8foj5z5RFdhLBKnLDgQtXZoj6RNVr3C/rpU+y2noUbe2ANw7Exu/DbmlX6q7vY
451n7Rp1WLfqn1zX7JVw9FgwUlPNLQliMI8tWgA/R+2FD1OwdVuCeGz5nfwocmMdGvUdpIwxoEsx
gTigH9Blp6Ld6CMNnbktN1W0VLTszYro4W99EFHQOuqmojJfb3s8xgxI8Z5hHYpBDq/BrWidlGNY
NgSmjhZUbeR8/aqbehkPdi0JZ45ewldGu5hPU9FPD1C+SYY2VxX3JM2Ua7qQeQ1KYpgxpJ5tGnbl
ZjjkhSD9ZFy06O8flGfnjya+Ibe1bTfvlm0YDMwssJ2JMytcm3TJiqCNt3BeagQiwrBMikJzOiYo
FbTLZlsfQreQ37fZir6axthX+O5FFgPZboumeA61ncdtSJM8mabW+eCYc/O1GqMVk9M+XBaaz0Nr
nqgbp4WMdenLBHe7/+PozJbjRLIw/EREsC+3LFWl0mpZsmTfEG7bgmRLIBNIePr5am7momOiu1QF
mef8q+1kNcBylQYxsauVP7JvhOtUP9lW0k0ZE11tnTAmwnbggwxemzp0hrxzF7J0PQCuPfWdkMCT
JjLyb9it1PRVa3Rw1yex+tE2pnzdjFeWOSSD+0/x1zy1iYufMHK6+JsR2vAZ++bmRnajXyWSrD5t
G5ayVJWA2qk/J9VvTZxjlfVyGrlhqjqeipGt/Z/rbXGdEyMuuVb06h1pMHrYQiXC4qfS67lTJwAa
dXJuDrurPqb12eqavkYPqJOXMZwXDmjLPgA2otnTuQXaOhRHIC0eBhhvJ7X7w73KRYY+H7gMP8ly
wc0Wd2v/zfKd+pF6EBOC6Bn5Ee2L8jM7FOZta9yK76vaw6s1Syu6Ij+OHYilpTKE3FZReKXH3HyN
ZLNR+4B+7mv0d2CZyreJs+6RozCv6G75OwbbMqe7bt0HJrN9Ofc3q1+aCDCezAyjeZ4ZY38NSbiQ
UwMZ/55QF1ezkKtGkge5xL/oreveVroVuCoMManoIGN2sfaQ60uSyKZm05auU/j90YdYqiL7O4Sg
Nd8Nmt06TUo3fOqC0rsSNJy4abxWyy9TBf1/THDul9fvcAE1PcKU040eQT5jGbU1E9vhzOdyEPY9
HtJxRlhdSpPHWzX+Ft6yx1BoSaUIcUhCVeijmn+sYG0uw3vVjgWzANBitByCwOi+nr46e7IVHFDZ
/1nniuOzA7ON8y2WFm/eYfoX1Tr1Fwoddmx3Wta3w1Hmeffr7SfPh/caUkL3Xw3K2aZGoQ4lGrOc
fvXkRTxWlazc89Gu1e+diTHO5maHB0wilrH0aF35UW3r8PNoHftzHZzx+0xW0KfVqzk8b+gHn/Hr
R7+FqMqRWMS9bfIJBG7ID8sxZ3RpqAoZMt1/Byrwn4oQo89uML3JiDpicWVSdf/2Ozh/TpJUyDO3
8JIssdcSnGc77Vvol8TntW6JqMTn/rfThGjmJN37LpmzwDbGnJMZhIWxReofENfutyZK5PclqOW9
M4movejetuu8JRvEzzYuE5Pq2rNpQXHpSUz3za/eSmvaK3g4t/nYktri2DQbFQ5SzsG/wYp24FQo
n89DLCRu1p0YfaDt1h4LOJ/tOoabiVA9RPqHU7n1xKFWedF5IEI6TnkukTzz1xE1sC/2AwcRx5so
ZQnzOjrrF1JCThV7r+mPhFyS1onv68b28Zi/7WNk2Bc0W86dN5otSHcJj5iOSWvilNFj/TXhGhhS
bC8xWFzDLJt2sAJDOo3Cp9hEc8KkPQJsAWWy8GB5ldv9UwAM4NmOjRhzVt5w8tEWOpmvKV3P93rG
jotNhKNxsjpW4mMkVSUNAAr3XIKeVkhJuu5laScqq+utDyV3rkySrGqm+bq5xLvxEZu1yXsKzB+7
qU/CjLIm+0dp5vBLQV98H6qVGUO3PJ8LSt8ZnDCQPseTshL6+rrhw9WEladGROJ9XbzVe6fIxX+d
kJKNwykeIb0/4KzVv2VyLc54FS80o54Vd11wpg9gfGzdZGGfmfr5wRHoOS4E8K19sa+y/LVwdtwx
GZr+1IxoKLIu1PKvL8qG3PSyi2fyW0OgZ6ruElZnuS7vk9pqUFbO7Pq8Rnp5TLTGC04L/PpVT9tt
Y2NB/Bbs7fiyCycaSDqYvY3hv+kft9FxX9rV2KKYMGiJNJZq/2r60LuXdbS/BaPTfvQ8pQFJx9P2
shtv/i2bKfwxQLSDoImQdXPwmuW9Q24tHyJ6c2Y2om5jrZxchue1dxogoXUN2CU4SMX0NIKuzs6l
k7G3toAwwR54QPv2LrWNmily+xCwYFZVASswREw5zc7kbiMMbot6dkp2LscT15H+P/7xQI1aasXG
sfOZ8/W9sVrvJQY5ZdxAivNvIwToY2mV9TnzWZx0IMN/hxdSDvZEtvW/kfZ86BVWZC9DcdBcNZjW
mNdqvOGAnDJPBMt2EheWu01FU/JxYDVMeMUaMfgnu8Yg9LdzcCunPuS3JnWuXJlkEgZKErnY6Dkc
kKFpMtzKUJRPgfFtk617n3wftslMF5eo3v289qS83sAFe7y4G0tcEbi9WYvOG6qPwUInC3wxA+lQ
o1iHmU3sa5PXe33oezusmrIw3hEl+TCEsU6FGqMtl0gxYsYSPbzi2NgbiPl9QoodbXwRbTJv3wEi
pMqapLPjv7XdBbCCcT3bV7U4R5BG3J51pkaP8UzHZdfyMjGmnyGGKENQC4vDFI5Tn099P+3gp1g3
Cs8ZbBZAUdmkcSU7Ao8TdbHGeaENZ0W6yR334e5lDPg/BLdUx9H3ersI+8b8WKNFJ/nmRRoHcwiV
lfqIL45nfr7JzXQI45brNR7vubT7z3XevEvSdNOflhusvqwoc9tTvO19cwqnKXnuV9W3OS8LEELj
RlPNmhG2SSEd3KKpWAIGRAHAPp5u16NzV21CRo8Ni8KfsvMpr5tW76fU9S7zpnOGITWks8gs6fCq
kDp3OF/B4DPZpMBhOjw70ejqlz0Qy/EJ6GHU4wEEHhY+Y0ydlt1W/cPFV+1nB+quv++pPGIlWOqo
/yHJIHVPzkQURg4o6E93SIub6rRGcy2f/H0sTVptRzTcbcDpM5uoT1M47wVDMGi02K+95yvnk2OL
jSYZcSGIVGzzEqad4A5+MnYnghcrIfjES61kN7rAPNq9MVWV4Z1tejk/S/cmEGvjYHfz3pbHXymA
An8vN/PmWfOgaV55G+KuFrZTeBx5TSEq/H7ZqqlM59Qdeuc0xdXCbsrzA5XqbIS4CaKDNf9PWfpX
0qhCfZ/chu53ekNi86fprEXxBnP4pC3rI9+XEso8kb26cLRJu5nJ6u087zEyJhRXtt2+zbBHNADp
21aTHFpy44d/ZBiMyRkov6+yLlbwI3VQJWsBN5H8qPfEQgs4He4fb/eVee3KUC2F3No2oSN5ZURV
E0xu1jtSuOdt3KftkYBZyzlbjYDUs2hTkSfOuenLeNZs0wtdEtug4UJP3eFsf8eqAQdpy91sDC+J
87XyL18fgOCm9uQBYur3qOYMOu/HwPLI9+M8Sxv3WTbiUGDCJYbHyxziRfSDaw3isowrBXvE9SwP
Dq2K818ulnjLYJ4G58Uqp9jL6nhMrBefAW4krOFY1qek3GIoSt7/7Zsjl3l7BKuO/E+HQJCoUEb5
MC1yd7drs8ebfuQdcHTGljmS06l5IXJf4pJP11UF9h8HnnvOYwE0f+dtXTfeAeuSLoD+nktE40dQ
nFtcFpc50GOdB6HY1NldkBOlOFd2960DHlJp32424I4NlJ5NuzTD4xAp7oKOPVbl2zwgUDdk1/Rp
RxJ0lyKUsO9tZ20AnYQ375k7+olmNSIg9ZoAvP09xh2OGW260gWLa+mdqqkkCbDivFgfhmTiOYLi
PkyuGX3k9+ZmnuCuEsTimMUsVi6plG75mEvZJAWagNBkpdTrL7c9Vj9LMEYfKQ+cDi9VFzX6pNoj
ZItI6Ksv3GEddDb7dNfmiobCvShJmHPzWvvT/tHGvWtDVvpL+Bao0YmuCdwqSyK5hplnDXxwmu/0
+zyZEocLNdUyWzGZmkzR7XzkoltXym/1rrW53nK999wcvmgKXDUuf1Z44KeprXmTT8k2BK/8y7kg
JX/cD6U35eSHXhLiLeD1/7JJqSdCkKr9AslXf/jl7TqiWTy2H+za2NtpTDYmi2Bj3oSxsxjz6rDq
x2tTae7FtraOMEcBcsB+68gb9wwYdfKudBj5333WW9R3jSbgLgWsbAfWhnI5fsjdnvqU4sW4hF4Y
YH5lspTlyV5tf3yHiFD8MGvTV/cAGagAlNAajBl+Kyw6UyNERHemoLKrzll/AMPX1ekwJWmjOCXC
KR/p/kHnHcTaPA1LZD0GyCviO+CEcEyt0RbOfQD28b6sZQBYWiMIg0NVFifYnAxAc37r05AUoTzM
ut0jGl+5/QhC5/RlfdJRFfZpI9gmr+MRkAlMK6DzCjLLitF3M9l6OhlAUvu5VL9q35FHLrdDlFkf
HqOiKk/6Im8G9Ds/x75n8vWgp5o08rqhu8xSKPs5afFQnvq1j+1Hm7w7TvAVyABOE56EqQdrgBcU
jBCE+nTlFuozD+NBDfussPbUTQfI66D8tZ68Evn5t+CWyPHR6rquIYNX2NpibEr2Xh/ldfB9DIW9
5stKwPDfRpfxBFnAOdoxn4PfAM7aPOiTzRJ29mcgy6fDdRqRWwhfvUIHW6IvQ+Wr5ZSgD6y/L7OZ
GSdwxQ0nY5EkPnbrLi8bbcxvPXnU9zMV13PuCn3AKqLzyL3aCYaHyGvkeMct16M0NAKIRGgFUTgL
b6W93hP9J3hXGWZiisuaWphg+eoPHQoCArrFvxurmVCmFSvI33F01PMG+fWJt938HzexIQK03r0T
ULHlUjMEPPBGcVu8U93mR1Pujo1VkiXESGwIQYb0Ql3gnYaB6MA3smuQrEd0Ef5rFmWO68AhuBXW
JmJUIBx55OCP0DYbr5v7iv5CSjvrW+Dvf7LbuuaM47TtsxkeO8rdIQrX0+RD02MrM9YyyTQ6mpb6
b9te1/GxIlZ8Ja4YiOYBzatYT2Ejp196RhsFRrUIkMXEHojPINqz5ESsqGNX7oFBv1uP+YNtol+f
5yCpH3AVz9W5nvfVO0lAYlCCtYW3VcnhDMhsBq+kwK5taR7fdIy6J5wBBdVk+1Ea4ErrU2N526OA
s0/OYuMwyRwFZZgFvXF3yrVmtrnFUmI5De00njViqyrzKKqqH1xIsz4vFxzDl5iALFS4+9DuOVXL
y5hJd3eOXFeBXDI4Bm5srnnhwWv7i5XtQVQ9GuqGCFIfthhkL2nrJ42EEyVRvQT8YcI5ilA42jvv
yTD/bIa5elpxLaOFEXxuh0Dg/nSwR/2o6yl82vncQ5aU8cL2XQn5sZnO/U0IQvvqB934qyqdHuXF
evjHy015Ez863groinZJEWID6D1S5xfLI91IkP0l2mCsU0/HnQICsaimq1SYHOfDWMM/R/BinzpT
6uFED2IQnHkZdVy4dbR2J5IjEElpue/j2bXC1pxDFAUqU6KKghOGIFW+rQvLcj77/u1CGLT9wb/M
mR80A6vzm87ZJDhLaTluLuvtqE9jHKrktDeUmbwu5Sre/cbn1RVyLn+2caJAMIzv/YLuQcfVEBv2
Xe8AhoWptuDXXGEhSScWPLhihhZeeQ6mHwrMrc7Kep6+Nmp/+1zADT2BCLbIakIdvRANMCNuiIO1
OcGuG94kty7t1PakQG8kF3sgLLAKQcZ7e3ivpUnemz0cv1AN+92jv9sC8XKP88FdZddnkazB2AJb
jHjaJj7Zdx1Msr4g3aLb0Kwg129LdCMtmLSXb+E27f85aHF6wiZjdtbYktNfCLpGPFCKyIVfhqHy
771dK/W5oZeMTiW9XP55rjlfrq4FxHuuDuUt+aS8Fc2Mu/VYUEsWmwZIydwtItLfieblEbWscPzV
42X7b0N5/c1KSHLOhoqQGd5I2qQvjSEuIK+nlZaR8Sht/6bO8mgtRRM7nMtxXV8Pvfbs0/NIKIyG
oU9yN97hjiqr08B1taArYBxZbxFzbLu6IGRattxaJ/sFixFomaynmVxR9t361LMO/pNrbCCn9ggy
eq549P60g5mr1HPN4YJirma6Q/THl8AgMaaKipD+5NXaqfPQaP8n+wWSAUC0vf+xSL1xgy8rdxJF
tLDaKd4QST7y6Kq6WABhm8dWNuJHvbVdm08yceyijZZZfkZTOYT8aB4sikdLrr7YjvY3koV6+z9d
bgh3EOMHB5Kqbf1PaesgTWESi76gFKIyIQoC2tTjjTaePHLb4NlmHt7+dvQQ++niQc9lm61wEHeD
VUsUXnMoTrXfkC2bkLlHOp83jj82l6Tr07zNNOhyJrVewf928CascAO8jsPzrKZeb/hRxfHp1E05
nEn4JfsM2Z6vi5IHFdgXpf1701V29DiFZYVWodJOVZhag6HbiRVed2sZAYvqaOrgcObbhEooZpBR
BYdgpMJ4Drha2SWKJAiY4W7oqITJ1yGuTI72ra6RmYzAWOtYadpzxxh00JGR9WMfejYpvq6fthVT
rLuM2Mhg9qF/c7PW0ERoLW1EEJzQFH1W/Mr5sXTRfBGQ678PJYDPIrDjlTmuahk0RD29ratI1jtT
G+dfqOqwLGbw72/NoRAZcVXWOCvGKLzRk/1SYMsOsZSY2s/hE4O3CTlNWGBpKP+RRYg25xai83KE
bt+ck7K3oyvH59rmjNueyxUxTmzEwWGjIWKfr08VY2N8Dvjhv2y+r4n5Vkfi3CFU7n6rmaT8lJED
TjoV0eBeoAWqK854a7nDVJq0Nx3MMWZhb9jvXSDI6VWGoOmpO8SAfKqJHXPPudlsWZCMcRHfvGOp
hlFwLgHBrf2ZxajG7Ve1dXdFudwaRJmBwpgegbSdeMKH9tFBYNrzBoJyFBj2y+sw7/Njrfn5T0e4
2N8hz9bXJPaSX+7gwnrXitvRBp+2eXgQKtpfYk6sNtUQm3UOEeR4pzYxkBug8B2KMAMQvkxifo02
395yWnMMls5lGONUI5zbEC6rzS1A3VtIP0e46MfB6MV9S6fJjF3O0RVEPrjWZzR40noQHoNAnkzQ
wJlvt8TVubVrHd/QbIC86alMwnzr7OCxQwNWv+6SbKOGHuteLRmqFPHYaeMMz96xzZB8aq+Ts2cJ
cUvSV86rjQ+TcD5LuObblMgK87A96n9G6ma7N2DA8pmRZL9lGsQl8/BgS/sM9co44od6cl9ApqQu
LDbpkdM1bj6k2lo/9Uo3mN8O8F/GqbYCG2YIN9aHM03W+rB3DuzcgbkkeAL+6tYTbQKB/27J7vBy
ZF0G6DgUXnzbUja8G4iW6lwx2Iq03Rpt8TWNyUvDggZ8DTFqXxA0Jz891N/NSS8+z02SdAYpo+ft
f5Y12bkD2wnquUJJw0NV6urLGudkfUU6DvHqQ6vOL34d76hIAYu2l8Nb1l8IatsZSSvKvXRaj7A/
+xoxVFHpxFKkOu9KZdJE68uxNO7KIFvKn5pBqMJ/Iq2f+2gxLHaBi6sp8fp1e4vxgeg/IaAwUnJ/
05hj5DGa7wfFIfaLBjBCMuEuvj9dxLZyQVUo4r650e774CBB8jE4nf17Suboh4dSf7ntedPPvuqa
5LtbNojH3aNvkofNHqvuxRzeDbGKRTydXWS3aHw9bqtsdCF7vx0CZOlhnqcpeXDGCH7B12v7PcBn
Gj5ZenGbMxNQ6RZuC5FCU1GyWuBcVjmz2YaVMA9NAB5VbEu4/km4atdM1ePIUa2kPVAEO7Hql46j
wP7Jf3tu0CT2aSjGBfnFwCb8sgMgyZysr6FMmTR6ulvHo1tTZLEz6ZhU0oHdm1uaAXvXytQyHvQe
zwxjt4a6o9RZNO8SKEy6i5dVfO9EVy3TJpkuwnjMbA7c2wiLbzCXO9w3wD4aymvJK5hkuwDDzNqp
jyXzyzgNGTHIfMI4Ge356zCN59Y3ffSyF3PiBm7mAIv/FO3WbSkeUM8tlqiO/Ec1S35HXxHe/Eiu
BRLqMXFH9daB0R6nnY6S29OYAMrhzGi67AjV0J18pCo7Uky2m4YkDzRR3NdcgmsYfDojQFPGpOv0
59ZS43y/ra14c+axV9mqmt3KF4NKF0bWQ7Psg18/HzRwWCfKznuvGMaqGq+bMzX1vR+PK5Oqt6LR
5Kth/hzEtj8NhCYQ8TV1knRV08iGpVMNitE72a/4QZruE8dzdCExdHmdvBr5kJnG8fcWRN0XXGT8
RjsNkPjilsjvKUB9dO2gfe5wPr9sg9RzYWAqUHguu/vaMQjDeUN3v/orlxCcJhFIzEbbrLOyc5E/
24taT9ugvOQBmNKJ8iWu1S/ehomrFAgAatzZaHWQTKE/+3hdMUvsM3K4vQrir8okblU0QrUmQxin
xktST95XbyFvLcIOUQWLJJ17ROdOzRjCR7fmvwULwIdR3BE3TjtUJ/+YWvvZ2TnnM2gMd77zxFIe
5xbJ+k9UUpgg3L2P3xyaj+fnEZGeBrKKnA2cJS7l8xLvHNIqXomxW00c/K5F20RnoA7YMlkpcfWi
PcHUQIJ9d+FS10hPo8ouoiCa+wJNK+I5hQfz/mCy3FHaETB47Z3E+Sa1kpdykAia3Knkj9rFVjLI
SNu/xlHPKevNUv1ce8u1T1HdcL6zt3PI8iFZklrRhdNvhwvl3dShmrOaeByvsIPaiy+9YMAvcEP5
I1POEJANVVYywvcyoixrwq3/Y7p4+dh3a1quVmRvd62uVv811ke8+xDL4vhrjxu2Hn9woQI2ssR+
zqjzg/uDgytHYN4MuHLHKTkdS8D+BXZr6v7kWMYRWBi25aW2rOEviR/sw7ttz7+k6Bp5QqqFXrlZ
V6B9OYwyYD4f7A+q01T9hg9ne2dDwVNn4j3J94N7E9WEZ+OumbmHd0b1/6g63ExuyYWDjIJs5Fm2
FyN/7lkxnxo0l++ECkC3+VM9/YnQquk0bpPxPvIkLdpxuQDmqKMV90AfPD8k3hqVxbUb/KI4vPmx
i1hEqYIwqdN5R+aB91oca+p3tUCHdSMPH2K6Z0zhlIq5MtIOSnFM10g5Ns9yQVDUTvqXJknjzT/6
Ct4CncSfaMHtfBet24GP2j7C+RS5CMWz0jbedPYY08obr5+IbIXIKCarZvoiwV7+EbyI9VUP2NYA
E123y63N44BdLOnPXMyMtA99D6WBkn9CW4KiEAH94LIQFJ2KLVWMSWWeSE7awv8OvklyVpgY7fsx
8ntcUs3irqdaJItXhJu3t5cuMv7E9xVwRnRHp3H8rLUROWsN+fWpYZBUdJ7AhQDSj/IX2VuYvvgp
PJHDjd4ER6Od/GePKK9SlOOdeDps1U2FFcZou5hIfJ8v1x84m4dpLZfTjFlGXWIL0B0q90A1O2sH
jFmhfVU5jSIyQXGzI/EVjN8Y9ypqxAoSvV2kLbV+aqNtfIwirao8qnUVPYTe7vznGbKLYVbXzT8D
LJn9rESyjb9bFSk3Eysa+etNLTbm1GKAgQDxxWseWhUuL0aLOL4oZ2uax2Ny5B+W4/2V86wVZ5w0
4tFS4TKeN1OJ4B6RePJGPJX4M+hlJ+QMlbOPLHiYqf+Sg6hZKYnwTvto5WpGVTUIthJkpxlmA+xI
0LcVIJNkTTyRmEad3yQ8rmaEeMFBqfaq/ReMVY44la5uHohhPnShGHXbJ8WGcRoWj9ytxJpmTksq
EL8o8fGbK8LD9TPxS/Hks2mYHDmi/leFdvQ5etiunuJkm+XlmG39LeqM1/60QSCO96Nat/4S673S
PKO4SPIhmtaEEaGN1F1TRdwtHH7Ou3FIvc06v+OUY9jn2OUGXMgVZWtSpNE6g3+2tsW3crwKwysA
tviS1mr9GZHxsdctsIlIB5f+t9UPTIiRQ3fBBc4oFEVQdy3jU2PqgmbVG+UVewKBEtPswwyiMOST
jUwXb7vX+kXrRFYAan9E/w2mhrxzVpxCTC9Te+RmwGVadJFAT7gSw+ZdQgsFyblZDvdntKCoyh2E
2d3ZDqPyv3Djo85LuZB4BB/3jGsEqdVikMXc0nDQ8uh+2PVdAPZ9asPdTCgeeJZ6DHHD/FE3q+VC
89wSCGcv2Mx5AvucOBT6+DceYu8b8gr3P071NbxpqdrqBNg41d+d2l5GtP3c0fpb3W4SBgeVaVk0
vdk3rp9AtBfHrVzm7HBnuUTmPsjcAh7/lFPtL2dvZ9WC06pk/1i7lKjg7Svl8mLXwajyddrXh3Zt
B/SmiCNZnTyYwEeMF9JGFisOyP/eG2mW9LVYzMVygLdTEFbn4o5daKPzMrh7MG2oJicQaLgPmmHy
n+mcqOdTaN1gGLUm4oUPNPxCZ8z3kx7wZMxru1MDKdC0PH73SgPpsRyrRuZLpD2umE3u6tpEMumL
xEah1uK3Q4tPWHl85oyz14tVI2BFHJEoTkfA8jcE6jvzczC51WM1L4N+2pLjWPBBRgfqBRs7BNSF
xvOiFqz2ZzD9MnrlQw3gt1h3ymwrbe+9lBC72egI1t2orpMSMd7AYZzUSAZ3e8F2viIfeChdK4hO
A6aH+7blof8W2SQnXdjTEeizYyGiCyfHKj+71izgoYPcvgKECMcda9dszhY0r3dFLs+gGQ6td0Lq
3vEgNaJ9XKSzoU5FI/+Gewr1F8+p7F4ZPpM/SB5bfMNRtUwZli6XjZWA0PotnOrqNzqjaD+NRHkG
bBJ08+HY8iP3NPX/XztJyvN478Dc/7jbOG8petrmEYxoFleaHvqVPK5WfRm3BuUGDEL3PxEayAM0
DfzagsH9ONnBMh5Xyatc5Z0vxIuo+gaHRsSr/IPbecALgDKgeqxRS8dXhOXCy5cWOypiSWjcvNz1
dN93XlNmIHjxx0ToVHvGO8gks/RtM95Fs9PWV8cVknZNiiEw6EAxkZ5J9TnYbAnvnc2dr8aPTba8
Za7bEGpJXBo1CMFga12AdsfdM0Jd0vZDs+NO2d2xeqY6TnLrrp0pIAH8suibDYh7tLz4nV51iSJl
2rfykZcMicVtmftuV76zXLojZnIpo5gjIgwwKoWYfeNcOYqrP/FGGT4sJsJ2EAEDcPg6W/S4teHx
KeYAvZwClE+y3ith3ZLWZqdxm3V/6fnv8K3gVBC8wCObSOtGg8hs5ANB4dG8sRW9hy+wGBwfhEJW
4HrpMqO0ysLK9dszcpw2Prki7v2zsSBLyeQa5rMdC+S1k9o9cfHDUvinVdTeTT8WNM9ab6VE49aG
4/PRz2L4xvsrw7vSsTZzh5ECuLjzl+c6wkmbybFeEYzyJTKLE1/l2qOzPJIQZOJrMs7DU7VjaL9L
dlJHkL+0BzuE2GPUL2XzdeB0ne+gN1mfgKQSYb/0VhCPKRFrrc/T1hxd3us6kPkMjfqf6qHyi0hZ
cs6mCAyJEeuovil8Aeb3pD04MsHE1hYl4pDwPK6wXZdxnSMmR+oRvjyuSDweEf1MuR26zXBeF3/d
XrQj2xBzX7f/iDZy/PlPhH2MYcGb72NpKvtsa3Sv6XJU0BNEPnCwDxV+RXCoiZunb5HCpKYNHT5o
2cB7AM51yJVtK/yb1FE1Z5VrapHF8z45RU+k9Z1JOD4z1JbEnAaHG87cX2ZW72qtjhCeinYlydDE
aD1Xy/6u2jL+VkHxOIwOSPpz29d0ejsIk9A7yxrb80B8M66OLlBbGpTR9BsqBNo+GRKPHdavkRry
5QgwC+bC9oKY3GkL14sOoJpw8QUsGKbigvicKjo5M+D/3Y6UBtBqQH7KCNbaCjAQeV0+RZuwsqZV
3G0lyY/+nTkQlF8C08d/4RwwYwEHNVXhmcl4xSH7/Z23GDoRM+aexs4unbM3kEVLoMLqv03oD+WD
TLZdX6spWH/wgt8a+talKvpEyr+e9vYv5LoCB9lk7WjCYobncEHxyaUR438aG/B2O5EaxhtTXXK2
jDrmzFRleRSz57E/8bi/SDRSX5DoSY4G8OZFApmeP499PRo+XMgsvLFuYC1Zq+kZkmpiPDRoXu6Y
3LeYuXye41SWB6eelxDxkGG9GWRBiUeA/mXiNMpNTSx8ylC7f6xJoL97k6N+mj7aLx0xReJ/pJ3Z
jqRI0GZf6EcCx3HgNnZyz6ys9QbV1uz7ztPPoUaaqSRDEaoZ9UW3VOryAHwxN/vsfDcVeepbG1La
0sQ60HyTYqSCjteG/09Oy4/vKjRwX0RYOzmhZWGUyLDZuJnydjXuYVr5ZDSxW7FPzqA5yW4yQ1qD
3AHyRuggdjiWCP1AOmiVgyLBCfInjMKqr+Buw5doSrSvRpdT2MlsTpM72FipuSdR2VtbhO/OnR2P
NJLguCMRQumY+pmJjUAi88VwWoqglPYQ3ZNXR2F338ix/KFjfzzsu1ECIgCoQM+47RSBOo74d7hk
BJEcvbSTcrngcfZsuCy5nxq0eBF9M36nwAz51quFmjmmRCPGVzubq89KJthOmUYRfm/Z9cZ9Sv75
R6Wh+NogMg7GI1R6/TtTAnIo1xSde5E9jI8AJuRCzJstiY9InST7xu2a5gmflxpRtTkbP1U159xG
qMPlu8KGpr0LZrv8EEH/MfdV2QVPEQipXxzmttppXToJLtKGibI2T9MfOZW6EQl6ZXOvmQeJys5M
KGnVfYGcaDYJ5ueSnlW0sU5inWzB5WwborsneSRgMG9UDZ9iK4yQioYcAxdGRQTOqKVA0x2ToOh9
jvlBfcGJfaC/xcysx8AOuAsZsWt+6X1biGNX2ONzHKVBeqsQrvyn7D760mglazljbf1Jkc7dDuJd
Zm9BI4Wf7KKI+1MVzfRr2IHtnjTXFMMD/WH4fPXu2KGnFJE53TgK1SnBY082pEjwMN0k7ai+TsOI
TGDs3NY/JpSlbw2a9qJDiXuKTmjULGljGiLlcdbm6a6r2qHzBC147k4lXFrpOBxc+5YqaZOxCCt+
hdYVJKLp04wTaqAwJXaW0cblQx74IC6YvfrHhN0iPyLZwutJM5OpeUlUFz8lzTT/NOh28EaDrsql
To4hfdsXVYBr/GTNNCc5JKxdX7liK0uiAC9XldSRomgw52QUJsHRgs1AUd6SRbAbJfHlkYx8aHwb
m3F4LWSvNQeaGtX93AZZfVQgIb5GHTcL0qtl9oKgMx82g8WLYxpAKthyYkLbGHw1vxRpZ00bEgkT
6t1ag8MWGAo1S6dNXHm47U/BKSBHuRf6SIU/jjJDErj01a9WOFwSWqQF7aYd1Ci57cz+c9ZlpnYw
aSD4qaepqTw5CPN3N5dWRmpF6U/+nGRI7gun+7JYSCMWofGfUEHmrnUzI7TE6h1qyGMOuwopM8Wk
7mYqe2s+0GyePzkkwDk1IJB+H2igJ2nuWM13V2Wh5nWk1z5U9CfEG1qio4cWFXFMDaiUTwapcGbZ
ZFILEFMR+ff0H0b0eSa1+9gYaToe6cvEhFcsFRkUNNUHzWhJTOm5cMO91aYVy0er2+7RHYIx2E9D
ipVYA/m9OLE9EXG5mYGhL9MxxTpodJKU+WTDEolytCNhQHWMnah1zGMppIV+50+GKFs6Q8ltcExt
J/q7b61i7JlxGSomAqeQSgwMlw5poEHN6kdSh+5jzPEGHYaD5Juivau+iUI/EHtttMk/kJAYzL0N
YyTa0Xprvwh/NpC8m2WYYVdR209tWLHLNx1BnpZVdMeCxEG3R+KCgtyGekJg7ubEL8mvidI+6NSl
0DjloWltO2ov5B91vXghSCOQGwrdoNWtYZs6zpY5PaYGe+imnyijDVYcLSF0Tb557lVMZqyIwm00
ogPe9D5mSrdmqafN0o5CKPmDO41tQwSxxCPvmbPEsnQcw+inn54lPK7PflE1wBdCEx3+HLGDHKB2
tfWNzg3mJRjshDZ8q4yQCNFQ1W+KGDn6PWkHEmFB0chPvpP4T20w+/c6lRr/VhZqtrcwN7Rh77qD
kW3myVDTbRlI+Gljq2f/4T5YftXCzv80IR6dvQQi138UPyIMzXIkEBuyij1U8CokN2b4bnYHHppN
15R9+AOeUWgfgcphljhN6aS4/oBF8DS7rB79sDLIwCsuXnurptTHZwhz+pgs5ZsnW0NETz++mlEz
1lVNDaJwjJ3Ms2qbYDZonSiLUapAHRP7OznbDuI1lM54byRpl7/Q89A9TXHXP5tZ0bBNI2hvUOOH
4+daLvcT+kf6G1gMyMacJLOHW/Y4X//AbKSRQk1m3iNZsyxjH/gkS2gERb+24WK6gPf1drj1nRGt
pKVZ0DIp3mVb5QSGHmwSLJZ+V1TYF8kancYbkvb9185wUIBzT6lfwrZEsg8N57ZAJWXt/YkSHNym
gH403wyiX0HVGeMOyTjol4WZITYzkg//YJF3aQEGmO5nyxfhJ1DtxYdkjFg4kczb06QKXacME8pb
GnQCsYmZNKD/iXfivZWYUCWmSHePhRubd1Rl2xw3btLcj3mXoskhUW29tq7TN5uyM2sWAvIfn3RC
wIkpCR+bh9mPKncTAKuyto2RL13cAXHNXguM+Itq4mo+VBRauid+6vhSczgB5tcqlwyqssx2P9Nu
gJ6Ss0vxuiwqnJmcm08gn6j+pKlT/mzc3q43RqAcjoq0o3MDEQeaEVm3KAGDxRxhG5t+Fh1rfUTp
AxQH6w6yQWbzIGY3eiXVr6wHJmIKM1Sozt8blcWZRvKf0nnQobYmaWlVwV5PBogw/K99tQd/DLcg
tmdQePQzAvnn3dJzRfqIxCtoBzve1f3QxocGpG3IBSvsH4To9QUi4IT382xqzofAl9NrtixG0hMx
t9yycNWrjgIEvIFVJrdB7aQmhB23+dJT9ByPGT32DxkHAnZqObawAWWngqOhG761oKF/Q0yQd1LL
JGgj2/GdbSARUd/QyaZDcC6L0YNOZN3UNZaLGxpbUEXMRFbMV+751jeDhOhnA4UmYROaIxKatG/a
H5RIzXLf172CdMOBvG1oMvIAUfTVkT8Lk00zjDTfpEKV+s6ksyg7OLKbvqX2QGZ77kM32AluwNk3
krLOnhbfJaVj1sTNXO8084SgsLvpzZ48kuZUFnGJbbnfqZ6JlCZ8I1zOB+jQ9Eukg/kKiU3/MDYi
/akxT7422VjchzKYlrYRnx3U8qf8J436+tKhbJAuc4HY/Q4zDTM76i9q3EycX7cuM326TWWWPmlJ
nFjbGV1wvLFspAZfIGMEdLvhQ0x3Gnhm8vYzN0XOGYrNu3Ysh5cxjuf2paBcR9+UW7efMnKSSEMB
0X9BYTE4R+RjZoUKKGenxBTStjZVxcXzNOiF1nyjMK7nWzFEVXlHXqO4KYiv5mONLEbsQz3QaGlA
wgWkJxvDZ+IQ8c0IfKLPfEY2gma7RQM363HVgtPB+WFTUVcqSCubZXycZ3eioyxPCZ5LpbvMuTCX
hMlsgOMh4wrHLlA0RvmIzDV5oJmmju+GMrWQAukZoqskMHPUwrEM9ha55JIQsl/qoBUUxmcoaLSu
W0bk5B4qGWVu0WX53yFwBfFT2Vl1fMAKQ+T7WrgDokxHVA8YOFfVxoh0fjWNNkLcCAf5NyptJz2m
RpaGNyRIC+I27Il6VFnNpH9pnVL7xW085+0Ohf08qUwivZziWm3ARnbRhwrp18EMxqnbp2Lkxj+L
vkEAa/rFAVVd/GRAOgIVVRTl/BBVlYntLK02GMChvg2yh/9BGai0NmoHTzl9eAOes7TvexH57ma2
p9HY/Y/wzVoiis282e9xyjKyvMxB7sg83Q9QgccDKnS94K+aESUUcTmdynrK7X3acWJNHR+Oxolk
uEL3PAMSVQQ44DWhu3JHWf78LzQuxc+JQk/ZeQCj9a1hFSa6EPS7gnvmNTj0AtpcgUSBhJBjVaAo
+WcFEo0XWigdPZ3XgUnY+UCP9pESzsMEHGZLhsj+pvkz9wmXOJCaNtqzgmicRsDYvELfPAeKtE2s
4ykL2dgyrZCgGlOadJneeY09t4cOHiaY7Kg/XoZunmFgKhs4nCPMxdXBXOEotYA07sQ1xOv8+gMf
MPhsojBfaouaR/6AS1SV0pB9eVDj7FsGgG+gZ8Y8aO1pktMCOfgkHb2h740nZAzOUQpD20oKMgei
LshF6Gv2WaPmXTkk1QZzU3dbDsU1U95zUwts1//5IQuT9K+pBW2ptmvFS+6zDPoeMivHMaJb2kX7
KxatZz8ncg0MoRaw+zvCqxpVasu68xT146PpmNaDAht3hVl9dhRb2rwt00TYtvqcPfqUzkAh6gnc
WclOSetUDLW1v/z9zk6av0ZZkbHNNlCosMbOK2mK9nCoCPYO1aHPkLjym7hGSEnM119ZD2c+FZY/
Oiamhm7jK7x6NAzkXRKNsvNseIh7q5zahy4ZfOBttP1dfr4zbxEtKKoahVwJWv0KgN4BW0IPEnce
RnWC/tlWOQekkhTP/3UcwWzQTdxvDFC0680mzNnOEbEw++LGfChmgVR0HoMrc+I9V5dRCCNNadMj
+Y44C6wRXbjFzPPBLR6cohIffXfUxps5ioVHHtAXV6zZl+//dhPFjwpLSfYuG4D8eq4LrE5seESN
R4jQfQotrhlanCb7MVcBSOWF9Z+oAvqbL8QV8O0fo47V2DamCa6COY7fqr18279XNFUXGsGi2Wt7
TRlegtAX9JLUXC7AZS4Kr7fRHXp1Rzx2oiqgKq4phnXTdXQnHBLdrbhX+fQUU6OH22Kl9pRtaYnw
rVNOOy0iggwOKJVWxw1uMtuiCl8i796ktORne+ygUMhmME9QCqazfLXr2SyvbJ/vpyeUaw4GiWJG
4l2zch803LSIokhMXugk6hVQFDqGOdSfL0/O9+ttGWWZL+zQmCOt1ludaImkpjFRqgIzEGpDS3Nh
KLyhnJvj5aHOPpCrXMeVIBTBMr39ZjqtqrMT2AyFX/Y+kWRmF+nglVV97oEwucBBzlRSkWh/OwoA
KbeuXYnJIGKi7dRYoA9mLnX0LFxzGzyzAMhs6uRWufXYVOXeDoW2Oadv0Rm9gAtSsUmzAT5UNyxI
IwCGIrwDsxp+H9wO2a1ItSm8srEsf/9qETgMb0ibllXqAqsNjGxqnHWyGj3SJRopxIx6bTEg0yPj
cFtVerxTZnHNhPzM+3XIAFo4lbHN4Nz89qFLv4xiu60nL9YiLD3UkO7tuhv2Jtibf/+UDLX4JEgc
PDCSfDtUoGIg8glzM5bjFynGju4uar3KlNmVkc6+yb9GWk2attJAyHTZ5LUEoS9ot9RD7hYTrTGi
9yooJ9RkHXW4vB7ODupSTTQx0tGJON4+Hv1wXKAdGjoaxBs/WDHBz6zk8uLkwrjPjE58n6i8/rg8
6LnPJznzJC9VOvqaF07bWkBRJxm8gB6Xmyqjx0qTdDyQoq6vvNRzQzlKSLR4riEgEr59PtjTXFGH
cvQGCRR8kBXNR1H/uxsH98pJdOZNIp7QLcoenAV4UL0dqZpkkfeGGry46dsnKKLmYcI85COl3erO
8QPki5H+8/KLPDsmVkH0nHEGosx8O2Y0kVE0lvJojyw4o+rbpLcpiPldNAJOghGgg/+ZUJPL0+WB
3x/0pmFwHuBHq6vF4OPtwGjh8gQuUsWhZ4W0T1NsT/HA+FVkXfHbBFISXPmO7/dtBpS6xTmL0Yda
m2bVLLwhFE0Fy15ruDPCksuSqLnyDc+PQkhL8CzYu1ezxWhy6I5jW3lZMSIfcZHtP7uxElce5v2k
5GHwonU4WsX7z2aQOpW939ZePcAzQ73TzEdFPnHYhdCL/7v8qc4MppbTG1cukL6Ws/pUVLcmu4rC
1gO4o9222A8ewtHPHia9vGa4tEzxt2eBCYKTaEgZi6nC2pnLHSyLgoLfeGXZVO0veM3cokQ3pQ8A
ClFN9xQf+xuafPwnHIxSbroGR/3lxz3zCYEgsfw42zGDW19LIEDOfkJK1bP8sLvT2w65C/1Gny6P
cu6lEq243ObwD7LWp54TzQX2UkXnhZkID/6cfadzN9vbErXx5ZHOrLRlbWP2bXN5FevnobgwhMZo
156KZ/3YjU4Qk8MGBk3Nue+OIFfbf7ec5k6Ika/OFYijb30mlAVmCiZoAk+vtfGJ0wCqkJrdW0Fj
7uHy0/0JIFdThgOcc4clvehXlx3urxiaTr8QHQxQJEnvZ3azGNbVVMxpz9nQVSFvGqsuftMaO3zH
jEDs2Qf1VwHm+8p+duZ7MmGEwILEJG5bn0gom0dRiUW3gKb3FXYtZUonarTTlCGvv/zMZ76oawIc
ZjvDFYlj8O0j23aWqi6KOi9C3XWrDaX10a+6jIa/hkQRGEg8Ynb/OqREQM7WKRGoYCS02gNQ6uR5
GsWNh8UEJAdL7am9Njsd7Pk2H+hYvzzc+zXIcJgwYq6iU0a0V5HMPJDuClun9kIj7DyAF8VR41mv
jPL+mzEKYe9iWKaTq1u9xxRdsfQHv/ai1p0fwO04xzRwEVcvqJfLD7Qeii+l24pcHSePwjVrdS5o
lYTc32kU0Ou+umkKs0GpaheHwIr+NWD5MxSL3XRgDrrvLBspwKAiq1Pdw0kkPxG0fKFxcFi6soIr
72/9ldYjLfP0r6VnAHBIkrbAoCIsh8PQ+WonNfAdl1/d+kxYRqGFRueabnDrWt9P+ngyOCk6wzOI
RiCuWuqTabq2R8xu7/vWiPdQId17PFOa/Qjj8MpiO/OQOHWZrG2DOIWr2NuHTLBKxrsIZKRAdHGT
a053ipZmg8sPuV7SPCThkI3ghUZHh0TO21GAeSkZsbN4eWLRm57RhxqB8cRHJkLVjR3MPzr7LOP9
7xhFMCdpw3k7XjdrREO+pnsUBvV+m81J/KWubXh0l5/rzLznzREHOahk9HcnQY/aZ9JyJehewcOV
rul4hrHUksilxwa+wZXhznwslKe8QNJhLu1gq8PAKip04/QfcG22aEKq4viOj2t7lx/KXN7O32cO
b4+NnmuH0G2M8NYbh2hVzGUWFR4rvnE/RUUekuCQRfNalRoaMAd3t4icShAectlMuF9UQnDczlAy
0a/2YqsFkQHwxOns6BC4en1ibhvNtnZcFM7VHE64ILCt0pZOPe+5qPNW2wHUUU8zWh1SN6lmyoMa
ksj9Cph5goZSih79Nf0EgqIYRic3o68n3RaCTB5ucenR0Y6j+JyunL/nPrCDU5uhU/OwSVi8nUhj
IODOQC31Qt2JvZl+w02spQXJBJrNLr/2M2uEtCmvHSv3M6mkOAZkAU9+BpsV9p9tHGw82tGGXSe7
8vc49VfclpczZvWRTUoHJgtlyY+sLwxOPXT5rDMcNn1wheYg+w+jSedjgFPFFviteITtgfNzhl/J
5Qf9E/y9G9riqsKNhTTo+rTN0iBuqgq5FbndwLotcxl9QQ/hvvSaYy1eqw5Mu7ALHudOq76IrKsO
6PrVa+UX4vMACeGxJ2W4v/yrznzpP/lfFOq8lHfp+mw0jCBKJDaoNGifgrptbuB+FB9R0MVXXsD5
oShtUX1VS17v7aRy5QzKQFN86VaHGVnUqHWsKL8vNAQm/w9PtWTpBUkg9vfVwZz1osJXndMSkAm9
S0Cy212qheELHeft0+Wxzkxgc7k/KVLcEqPp1WNVEyFI3Dizhz5gTj4FxHYfR8QE910KFOinEJN2
5fA6OyKdjEvmyeRfqxFDLYsCI8lnzxhKmx57kJKo3nB66QLysGlwzZl6nU5gY+ScNC2qBERt7+5v
Ta+VdpW0k5eEgdiNgq7HvkRJhTwjQyka/NRdU/1j5P1nTOYkGzERD+XH1WQJ0XFmgcUGnNvFC+IQ
+jmRAB+LIY3+P4dajp+/Ap62oH4d9M7kzcKJo32O+cBzlqAN2mipLqYrU/Psy7SwlrWViafhOiYA
FaycEBmI5zaDcTsA+D92Mk3/W8Tzp2Auy09wccsrc/Tc0hN0cUlq2JSV1kfbIsorh45spUXT0cMI
YPDYlnUEDoke7svL4dwGS9reYTDpKHu9yuOmps87d0fa9AVFiqCoTrQpGrRLJpC/BqIfbLFwKUWA
eyVLc23kZdn8/R2Bn8balPOQKBO3VWajfnInoKJj7p7kaHS/+rBBU1CrIr8ytHFu7KWGy2LD2tZZ
HyuVVfYU4BO+al/XBSd56/coGqeo34EJjp0tViPhuMu5Fg1bhcTYm+hrjUHw++4NHC3H2Og0AIRb
J5cBiGu6o6GrTaPvbGqrajArmsVAX/QA92d/+YOdmxtkgQh+qEvId5F4Fma+MYE786rUSQ+Dq9k7
0AEp0aPuXJn75zYuAgpdEMexb63vS3oP4lkO8+z1dTUdgiJsTtjlFDs9mOa7MCym4+VHO7fWQAVS
BiTIt0j1vp0RyIHNIAD+6vWu74qD7MzuHm2LHzz1ZiEcL/MXqoSRNO3L5YH/1IvWZz2KEdoPOOqJ
lFcjq4BzTgdw4RXaKErYEpH8Xru4wHitXTn1UaKDcA44dSXRfqiTELpBRfsLOsvR+jKATcgf6TpJ
BGj5iHYmv5CDsyunCFS8A14gOTT0fuunourjjxkktIWV45cdDRxhHdygwZ8/xlWvo1GaLIWEFPWa
/NYGtGNv6Ulqf87tPMOLcJAI7eieqV6nIbZRNDvViCq/g3h3CzXHxDfo8os5MwPI1sIIczlNiLJX
2/oY542iZ3cklO8WjFlppNptnITDN+S2cXpoui6qDv8+pmGTIiPPT8p/HXeVeEqEfauRgS/ord9V
ZT4x7dgZ9ghefYNm1Z6kx//LmFSgpeWapHRXAUgdkB0ea8acpO3zEQwEzS17w8HSxvFDr7tXJtxy
Rq3mG4ILjkrdJP1OXePtTAdQaPY+EHovyPBu2PgtNjZbC3D3NeHMmSUlyU1bXJGUIi5YfUAXQiyN
Z9noSWgPIYQJ3dBg+2S4lcJqTcD8h/N8FzdT/P3yGz2zTUkJYpn4mX9RFH77hPMQN0q3qO0JMOPY
Q6hocvdY9pj9vheWuFK+PDdPmaOGJQ1wN+Tj3o4msxFmLY1UXtXOHWyjFhCojDQx7ux2hleiAJhf
2YfPHCGUMCymKJdXkjyrKeMUYdCaYTWjSIKqed8mS3uwChOF5DH7rjTt3s5tc9zmTutfObOX2bGe
PZRLl/DfsPAEXg0NDS3XG66nHntKdWLzT/dZi0CvdmTs4SgrTwrbql1ex9q8KfuqvvK2z31b5XK5
xqjAJHe3mr2kgDOCc4Ndoc2fHayEPAwPfsy4sBwvTyLj3Eg2DPEl9+MSfy1//leMkBhQtfKg4rsS
JonHMLZIqtJ4oOU7KD1URDbunJX3pt3RG4znS/6taqr8hEjL+aRnuYkKkc7GH6yCSt1E6FZaD7Qy
eaTLv/PMcua4wjVECqIo0mNvfyYaldZ2s3H2ZEjvpuhaSOANXchXRlkW6+q70y9Ddz15RbLc66hF
EwYOgmAhPYNTPz36fdaVt8iug5sOfyAalfuhNumrMeJbGyNOaE9BPn8lj1vgTjomtLYgoM+Puh0h
+rdpKP7V6Ci7ISkLE5OTWdjtFqIYND94PbSYcMXE6svPJto9YteN7R9Ka4DagoTWxS33w3Q6OU2F
6bKSdjIAMs1sKMFlO/GRoqQEwN+yWd/10xT/GGVYPssoCP4TpcranT8YAd27PgZsW8xKMaqBlF/f
mFDpgl2mqSnHIWcQN6beZPnXy2/ynZyQ64oie28sN0FqketLYAowFlhCYHGN7iLxk6igHH53wH4+
018dNk+6bCR33qhXw23VjRBDcz5MuCWRNv1nIxLPrhxAZyY6GX2WEvk5gtJ1NcExAFymlSE9s0D1
vgks4yO3fPmE9+D44fLDn9kruRNS73K4j/Loy8b215rS3TofitLCW1NjbwHl1lagdGIbj+GgpW/0
hTJD+O8XGtIo5CCR0TDkerMM5khEoP9NaBCZUifCBjc6DAIPmi+TNOxr1bZlva0WioMqyAKgt9z0
1yFE2EwUF2fD9DKTHm6TroVjrbAAgLyefUa+PRwyvXy+/FrPnAfMJ5LHSlLLMNZiIa6Odt/moaSq
baM/BXQksBZ3suGprlyi56onTRXMyS0t0ME1wfOZDQhDesSOSHfYkt3VNx2ymZ57/BZRpULoptUJ
fBZI9X/f5jjIUQZSKaWRZK2UGyK8U5IpV17SWQPelDY226Fxze/+zFJwFkXQItmkhL/Oiset5fqS
gMwbwd/vXFheWK212t4sqBxe/mbv6pbsA9wBLVBVrmvw9pb3+tdaQIdP5y4WzV7d23SXq8y6k04b
7SPNmk/2ZE9kirP2i+x6cxdqTryb8T258lbPrMdFccKXI3HLL1n9BkUPAkyp2PYs2o4+p7HVAjU3
/EPhDNZnfMKDa4Xhc0+NqFgueT2BONZZftFfT+00qSpp9lFLtJtjaG/RLjPntGi6VrmjloRv34Q9
TjKMUFiDaMCccbavbHhnn9ohyidE5Mesl0sy6dMYproNmtOVh4Su3C1uOfCqkBTsCtOOr135zywR
VydpLdjzF/32SgNJ43uqYr+zPXqeYgdAiJtAqpX5rnWwNrFLudheO9ELwgfAUY7eYGtPvn+y4nrT
k/LdwZ93jhEMmk+XJ+G5H0beU+IjJaDE6KvgwShA0A+6ZrF2HfliE+JurK4Prjz/mS2RN/1/R1nt
EBaAJMzQI+wuElCvHHvf8KUXn8dBfu8BAN80Q2teCVP/FHpW2zAHDRVrKrs00rirmQ2anpDd4ZQt
66zTNqWtdfWhyMcSOxQcgTctNi706aRAAx5zeBb0KpUAhu5FDFP4LtHb/iuw1umEy43ff41STeL3
IHIAPBOkFCAhKLVALNKuG2zrYUhefDXgZpSIXm3Jjy7d8lo6fqKGo+GAGASNhTuf1di7CMXKMUxa
GGwm1r90HILxxzKmjg1/hzOJ5b84/oguqTCXvGKAFD/YNQNsByC7lrxWwj27IE1SffSj0uCgS/F2
QdrAseBIN4pUWDG5hzgmeDvWla2HJyPB83XT1NLVNsYU2SdDdRMABoH6lYas0FfHy9PxzPa7lHaY
jbSQIMZerRM36ozF9UV5M5WGfawC7NFigbmXm+lX9oAzRyZDkRlfpOZLxfDtYydWQpuRIzi1gij8
ldDjBLe4xJ8wqKd7Gt/GUweH4IaSvnUtlOZvXs/MRdVA+oxNgeLrauQM9Gc8zcprZuBvuSX6rRyj
a7Wyc6+SGii3RKIsbL9W8x/84pREjm15wzxilhgYGTtbbH4GVPvx3z8aOxstDQ5yKSLIt8+DWwYe
MWbGyezi95wkUfEdya15H7XIKS4PdW4jIVeMofQSrFIIfDuUlkMYLEvmRzba5k1gadWryjJxF3Hp
vhMjuHVb1Vdiq3Mv0uV2RX6GxcEW+HbMIAa6FuNG6tlm0Nl7jSAs20ZWX+7hq8RXLgfnB+NegBqb
oFWsFqOs3SrDvsfyItzM2RmKhV9uxCcQT/LKAng/FNdWnYCRhjzCY3M1DacoshLZsym7Ip1vq3oC
V+1b84dyDq/lcpdX9HbGLzdkE1MKErqEGquh4D0kbKrC8iz67OmO5pDPgB4eLk8O9X5JG8s2hkZ3
EZ69S965feiHootNbwisyj2OVC3Es9UVQ3iL8XOeYsvndrfLvPqVY1MBvZhjFVhYk7xiYai/uhJd
4bbO4gpslRELyubg2mywr3ip4bXQtEa9i/3W+TTait5zIxT5fzO9DR/6En3+wS+UJEM5+v5PldLL
uNGsMPhIp1iR3TnQ0JxN3JF73NBkoRlbp/fVz7RLLPMYAQn8aVuwFqBka9ZvnHrNnzXGfY/4qjo/
Wui6xZYrbD/Rly5KjA8ruzmGbtnZr/SakeJK5rnqX5oxjfPbBIeG5zm3huTg9+X8CwfFOjv5BfD+
3TQgCQKnWYnXge54NEgVKt8tyq7cOJCTw/lFpvlgbgIwAT/TxA/7fTHFLaQQAub7pNQUJnpZ1eo3
+DDCBDT0TN909oJTT5XZqSvH+JnLMoV3jnB7uTCS4VgtiKjVdVwTEtMjCsahEcyVG/zQq5DTEINq
Q973pTmgo0hiDC1D5abwOIU9PHFkGZ9np3TrKxHTn5B4NZkRznCNNJjMhr2+TvZtP0CL1ClMZOEH
BzdmMB8xQDJ41mN970x2u8ffGfRFTOmq0KS7C2UYgxwyTWpMGvAgssqvl6e+sbyG9Y8iUU5nFncJ
CrCrPXjOCrCSaSE8mU5dAjbE0fK7KIfHwWxzg8/2jIblNOYRRJYG8Hm8zVx91m7ozWnTm6zMxvgg
owyPyis/bNmR1z+MojKBPiJvUpWrH0b5C53pVICrCouih0rml/E+nYbKvZ9cvfs+a24ybfomcYot
OEcdPwAKWXitSHzEPomsHfWTBuvJ3Jk45ZZgIdr2O+X56bGMjP7X5V97Zp8S6HqcRVVN9LG+DVmY
e2KJWpsUyzP9Q4Jj6bidTECOV96K+/6lkIBHWYz0l9HU6hjrOxqxnFA3PX3I3a9pH2DggIjz0SRU
hW2DXU0G4nkAQDQ2KdCjCisF44ow4P1RyumC6h/4COlDtIL8xr/uYRq932CCKvZk/uMDn9SBFpsJ
cCMQ4wPQtpN7SpFFXrkKnHvFHARUdRDHG+if3w4blVCcmnYm+TX3AgveLL7h4iCuLNIzZ5uQJnIA
DLZM6tirF+yndPLTkyI9qgDYxENNcX92bhk8SxTS8eGfZw0XDUJJEtL0nq23KKL6fsyBYntFmVne
hCHI89zGwZW895kXx+XRJsdL7RWxw+qRqsHJYwi6pkdYGdz4Oogbmrmqh8vPsvwtq+WKcgO1nnBJ
9XIjePt58rm1fXOoBi+PfN/9zx2ESnb0FUjolw0L8D6nZn1lzDMzUdLLQKMxwcH7eng+q9GxC9q/
jMpsvg36ok4BN7KxwezsStiBd1OBk9/lBzWXJ1k9KUYFFskP+k9I2C1r9K/535jYVkej2Xt9gqXJ
fSYqtHKg+amdIGeqn3g9OFlhNdouANmAGjfEL2sfWE1YLpB4enOGMsQ5JMqy2NgFEBWDx5Hu4o9D
NFPnWoQa93Za5fgWJGFpvIYBIc8GMf7iuZyw4X43MVdJvpYcVd+1NjSKU8KG0SDkEpF9GNIEUGxG
dB28pE6fqU1YXG/OPPfumVPoMkn/6Hz5t2/BDl3TllXbenFsTh98DF0wCgEsiJylFYeR/DXWKEY1
vFx++2em2VKaQ61PfY6+22X9/vXyw7wC4CbRrxs0UT2lAfRzuED2lpZX55nNqr2y4S67yvpjk6Ok
FskFd2kSfTseKbCOABohObaq1vOQG81PwF3hFmoC4NG6nX8itKm20J/yK/PszLLlbskeZHF14E2v
pplViqb0a2qgnWzAoAEZO1qBNR4vv0/jzAtlBFbRsjvADFtF2NXsxENVKnrUog5kSWv5enNSsSE8
VQ4qYMIWybzBrEjTdikYovnWapgTHzpMSJMNjsp++6sOMAg4sNH1wM1ELdD9FNrwUWBHLa/83jPT
jt2SutrSu/S+oQh7EbyL65giHrgHysOqfJrSFPh+35pJt4lqP/WKsU3d3eX3dG5ctmj0BEiehViL
SsrYBBwD5N/TCrs8pV0bPcu6wBO4T4xHjskGIGsdfbo86Jlv8yc3TuZvaY9c1/f7foSovvQPms5c
QkjUcXdyemc/dsUnH48p7/JwZ2YcPn8UZzlfdarSqyVd54kue6wrvabpQH/YvYsNgyzTa/KMc6E5
Ndgl2qTJwGWjeLuoZquiHIiJpWehhZ53Q2BG33MyTAvaN5+wRQ5r6Rnwe3ukGkn0QYe3Lo69rCyM
z4Wcvl9+7jPf1iakMflMBG+ID9/+nNHPNXiyeuNFWGxi551G9nPJPD62nSj+F2fnsSM3kq3hJyJA
b7Zk+jIqI78hZFr03sfT349aXKiYRBI10xi00AtFkow4ccxv7hJkxtS9kobF+xstc6bIsdDmb3s1
7xFJIkeMJGAU9giB+z7uiWkSNKeetGB/+xFX8kakl+l/UNvSaFmWHpMzUatGZXMuRKh4RmAqblXL
jifHUXsYtdI/Kr7cHiLO0iHETO/j7eVXWoUKm4ppErGUHsUS0BELsO2RWrZnpDOEv1OtDkmiHJuC
pwixaljqFkJYIJXY7XstSnW6rLESfJFDlH83IvpKhmeRQ5LBwhcEjbCIqyNVNlKPMHfGpJt2Jhgd
09Wlsat3TV/UWzP2lSNMBIfBwLkCira8Jql3gW61DdyuoQCx14bdiTKrcx08dHZI5OcbZe/a01kE
SJoZfG0y5bd7OcSZrdScuD0j1Axpu6o1vITGfAq+4cnRqB9uf9eV25GhLOUZFxVba7kaA/0SFcW6
hU3WtV4nKYjyG0px7mJFOlgjCsGjYhnPFWpQG/HYUHmQtxcz7ZY5beYx5xnt4jMCb4n9IoVABMMv
4aj2pOoYPXSZcGljyIzAoI48itQeXp04xEix0O3pC+Lf0rADw+fTZbdt39wHQtg2StCljGWU7Q8I
6A1tg8mDqMbInfBQUHaoQZX1vhlSxOuaALDM0U6KcVZRFyiCBpqv/MkcvGfQdAwmy7X80npVykZK
XYGW2aPfKcafxFKk8GCMTA3OGj2Tj0XgowTc13kH0KPpXp0BAYqDA1EDGcDWkDQ+3oQ5ZW8NTo/q
n5kA5sWMbGfASkRdJ/SHP0WIwN0Z0l5refi+GPmuRmvS9xQzwinONTJEl72gCk1jY5tdf3iOMlhO
2mUKNdkS4WLGE0Q/pNjOaGeX+ussxOD8wV6rC4/oo4MmCbMarklMvPVdUjZ1C/q2/gPIi2hbyMoV
xK8KQizdLIn72NTb+EU0YGtQKW6qh4Bs7sjMKH4E3NF8mGCUfr2966/PNPnSPPIg/yCoLWdyUcOs
TSSaQHOZO0G20BmVMZJzB0RUDtNAWnR7veszTcJBEsirptxBbebtmU4TK6xw+4FnoDf5PkLBfG/U
8n9t3w3e7ZWub8K3K82H7p/selTVPMK1Qj63GKHv29HpMGDqEcHnTjyoIRZAxjhVx9uLXqcdLMop
thXyeVpRiwy0jSf46CGPp/o0UYdIsy/9mNQbyQ0j4uuIQRb9t2fN/PYq8OfZNLT0T+apeZwPn7Ue
udvvTlUk2o/SglRxJ+uhOhxhm2Gm3kY1+uI+OtfIxKdoLO71RnWqM6lKQksK8FrslubUih1mvCqW
v0UmDFdT2rJyU4zBZgG9sozvYielKR6YSdmhvwO2dkeg6apzU+pp/0RuIVT0/+3+d6n7MGPDqGrR
ng59ISH/r2CPWSWj1e+qsCG2Ko3Sovyd+ngMB7jZ9bBoJq17kkKLLBRQdzh+BBIkfTKjGG3MIA26
4M7obUzlMJkP/vimlVg7vUStdld1EZNH3QwbVwwoD3oC8+v4SN+/fGSiHaX7ubskkG2JzA86s5IQ
2ZE2/1WQJB50w1eebcDvTzU//k4dHJxLgzCQcavEJKzZCUErAj3uOK7uITQbNJ7RfP+stIqdeCEe
ZCOP16qPQ6uI+GsjsKdz6Yy3dNp9cgGux6wuv9txZ9c/27SgKYrklxPeGSgHTo9CluLP7TSF/q6q
mqE4IHnqHHs119pfmOJErwiHZsnRNFGHPtkYdxVPcsGR+ZXTE6h5XqkMsGU0G5BcrVBf0fJHy6sZ
ujjdl2PZFU9xBTXNk0fDjn6oDe3RS2PXXC0SL0bzlKxWUTU08t45IfzvR2cOL+ohArsNWORli/h8
UivTBYtY2/byEAreh7QFlgUuOsdEwsbzw/9mlrF5aVsVHy+a47T3Ndq9XyWjbnpa4koyfkxFqTo7
G/aL9sGPYr3cw3rIEs9Cv9n+PAQACO9FBYrws4kGd/EjSBJJcVWrbk9ajf4a7X7ZGl09RiX0Xmr9
YHDHsSO7Eoys9btaRHp8CrKipp5qQJK7iAJLCk7YkxnhuS2q5oBgIrdeatfMAOTY0MovfRNZw5fG
kBrVTStV/RFUWtjcFVGO90fQhAgajcRf+TThFjriJjKnc06rFR8MwyRMQr605AOWFDKCjiYCvWMG
yHfHh8jrXUsnPkKA1lT0eN/W+KSDxhPpRS7wPvZEaajfsdbzUdXFQA+0bNpOz9ho4a1nB5hSOcg2
a/zRHB+KLJkqpDXzsPMSABY/fb826Q0lWVze5bYz/nYaK+KOGko+O42qEUv00DKks9VCVXBTPFoj
XEbJcfYpvhCmSwWBHR9Xs5p6TW+3CobatvazNsBB7Jn8MOHHPxTNpSxsm2wXqLUc7fJRirKTknVK
BlzNR64/Kp34c4F58Z2JnxtDcdtPn2WjNY29HYNVv8Dr6adL6ShRc7CE5Z+JwcnwgUoiesBrRC6O
6WC2tYdtNwfLCieGi2M4ZcG9rLSDdkpTeXhNUV76BfkdV109RYDUE4bZhbth6APMc0opRvXRrLvE
8xtEQo/4DYiHqbarO94aL50JNqOsihFU5k62nCt7ETuYPAJGMbvPo9zW1m/oHh0WtE2H3Rf3go9Z
da1y905GPpvmAQmBxsWV9TvH3UP5Napy/3mM2vxJSVXlkwFNJjhGYRqdh7HJlN1UYG0GbrGq6yN/
hXbubSovt6gNRjYIBW0lryvzGHqV8wRzrq+dq/arnZRGFKeRffbbKKjI5kL7oGeq/kNHQO410Sft
e2kY6UNdavVDFAX2oQlUc3Ct2gi/B30++nscQdGox2ZA2ahJV3IMJIMQGID0r16P+iUzUu2xk6Cq
+37lse3Lw+g4410u19Od3OfG+29+BAA5eHS/wUir8+/55+ZvAwzt2pJ3EVMXPtf4aIwut1h68tnL
oZtHpvNxKvzu87vvfvCjCgWpQS/xaiyPxxASuclknR1EKXYUqf29z9zucHuV6+qXV0jzDtw7fS5l
OTroACe3jq9YZynVnNSlKPSxk44H7THHZ/5zXYX5nW6U/T2egsOLqEX16/YPWMngELgyaXiocEO0
ZQseDb9YbWveLuYx7a7RwCGWARDZEXes0+2l1jaOBgaR1Hiub5egAxlKqjx2Ks9Kc8z1MeymJONS
QGbeeVSgQG0VYtdZ1dyAN2keIkBwlb2pcdNgW6BZZ0UNf+iBWV1E6pgvqS/kjSdbyRMdjiqjXNAp
dKfmkuCfLcqIXE0IJ2DvgpDiKB2UR6Mfppfb7+86BUYugvkFXp3QqlCGebuKP5lq1SujfTYaSb6L
40DCZzS0eIlteWIiUHiDyu65vej1/oAuPmPkZ2LETM14u6gpMD5Pehp6Kq5JCDJi6sAA2QCU3iv7
/2UpZrbsEGZ4y7OAaUfly0NNm2vCrR4tSM0NdWM6ZrEfbhy76w9GywmoEjNRzvYV8BZTrygksbPP
VQjAfgakP5D1Vhs9iOsNzyqMApCnAaxHl+XtuxMp4Jp40K0zkdyX94A2g9TVAsPCDkrCcB0xS9S6
3/8SHRD4dEvpRnOLvF1TjhtOAxZuCJqqc07FKVA8LmLJM9tq2Ki1r6MXsGUTfVHkgZCNXI4km6YJ
W1x0jHM3Wxa4yMEE4WnAoB3o6wCceTeOmo2/OJkd7rqgAHdM/MZ645z/bagsGi5/ETLcl+xTxm1v
nzmzrAIxL9s8D5UdSB5WTsYjc1pD95hNOB8hJMR/oAQauDOCHC/dmbRRe0095CZOH0AVXcYJVnlA
A1YqjqbfD8quL4M4OfR2h8kDhs61vQscs6yfhqxVOwqKKchfAwkKx8MkBPIs8Atn8y06qrgdoIoz
eMAT7HMv6okRUJxovwCzdOpG9L7ex/Q5UNsi5DgwWJawu6roxYQOlnVuqzw+hbh53gk57zZe8PVn
RnkEeh19FUiLV+/XcaK+dCQCaYH+80s31ck3bDmL0tXUVtGw07TCS57hieCqdVUc8Ymrvtze1X/l
vN5+Yg18CsGcCTgNhSXkQm6iuPZR9Ttrg5WrO3AnZv46JGXd3dk5LVIPaLWTeSkl0sceO9MG2ygZ
e2iY+1H7LURTdti1EpZUJwht+IXJ6LdWd1U8WNp+kgZMihT8JLdo0defh2/C4Jk+5DwHXp6PVFhS
yabRaVooYh/FSoaTGAYat1/OSoiedzOiT/S9OPbzr/jn9hlw/HTqyDHO+ey43CYMCdwyYoeLKlW3
dIvms7T4EBoafURN2sYzreDtYjH+K20gQ4yQqIm9zhmnr70YrBizlXB60klSK68LLfk+0tpNWYuV
96nxhAxmZLolvNK3i2tyH2iJCc6+smjbBZOZeO1kbF0OK+RlsJ1IpsGXRfABdPvbZdBEaay66uwz
arXtA3w8Hm/CMP25USU06ahLJonGmtyqFVU6hwL2S0JVkOSSNkD0lwMFc3tT/IDEBbCNzmvAKSli
pXARWGgzfHREjn0IPf10bydxfSlboN0epqnRQ8UsHSBy0tXfzJ6MA2+p0O76ncXtL+8h4zm/bKVF
bQtvXO3RyajyKf9UqfDQ78GJWxM5SreYRjjvjjWzFP7c0ASATktsGWX7zOc/xvbZ7pp0j3m1dtKA
4bz//kL8kRkIFwvdU3WR5BSO7JvBSHURwcv3xtZKcBrI8VWqpq3ba203wWhCVEz+q++xaF72asot
iqsl+WEj7+iBG7uQZH2ju7d2Ov9dZfFANPTiStcTXpsaCVA7ZXYIRr//GGMotLHUSoJIFoqsxgzD
JvNYfCF/iNIyCUL73MnKgPXyhMEksRuXS3pD907FsB6qvLWRIa5kOTCYOI4zxN1WlyQmX7TYjyk0
L/UQExojFcNBHvCKZKAw7muclJ5uh7u1z8ZYx8JGjP11BQvM5Hrs9WGwzgnv8lHgru0BPrM3Upu1
dzmP4IispG7s47cxwElBDEU9gmx0IJ1vBQbfDpad9FXwPLuUzSCdMZDqt3TFVzYLFDt9ptqRlF5d
GDYtvrQmkzinI1YfUSkFZ0ze8IpzQnsj2175bERvBnEUudDPltUE0R2cXi47qE2FOTVnYqi/JE0a
H5nypA9QKrMNcN7KpBWQHBLA4Pa5ORj6vn2lI+YOAT6E/pnub/CAvpb1G6Ck9oX+lPNxBP+4y5OW
gCgSZ5eomflcxYU/bmT+17kM4B8kuVH6MAFNLO8vktkCRbgiuBQmrXU83+PhTsTTiE4JGgWfQxIq
B8+qMAk9R80DknQlL6ONILfy7mf1G3ykyN5Qu1y8CSvMoFIDwj63iiwm15GlbAIFKk1/cuETUkMz
LDai98q9TctGRfcLQAGyX4v9rBsIiIajI+GhI6LzCH7jqcArz+ujqT5FYTW6uRMKt6eiOL77vMJr
n1GZ0F+0q88+BJlROoLmpWG11tNg4qPm5E66cV7/BrdFYoJQG4JJVKtzlri4tGOIpIFwKgnHg1FW
cFpHkapXcPt0kwGMgQucW/5PlqzkKYYXjamVM0UfZMxGf6iKMMTHLExi3zVJDkOqJkOMj0WUFZkL
xBxp2VKpTMVzpL7FmSWQIuXQtorl49cUy/gHdYFDoxNzebHvIbPeN3Ar0SvpUmWA4JTiDxaak42Z
+hQNyX2fMmdwe3DrxqkMAuUjTAZnOCmgq5ltBL320gyN/wWdnuilrfNU3SVYczd7Rilhe5zgwT4L
9K8wWBpmB/CW2h2k+lTp2M4ms8NwH+njq5nA3/cSJPhGbNM75QOOEyZ2ZUaWvvR5mJk7XFPzjz3Z
Gg6Pdkmm0foSjlVGBKzUq8esBo5ZtVazy3qnzLwWGzrTbQMFtzmD+dAL10wPuh/Jlc4Nu7FillOM
+bNRhDg24cWAebidp6P6lMdIDgEZ1zBMjRN7uuQUo38yo1X/dAEA73LiHe+HoMu+I0qZOO5IO7vx
ZAbXP+Eaax/rLMp+MtL0v3V1UP+yU7wXLnEXi09wqzDFs3nUGumNzr6HSguRK7ak9IBdGDWfT38I
W0xEpVKobbGtf8okyww37t6VyD1n3wCwGDzPNPC3wW3q7EZTuk6Cbx59mUbVZDpQK/Ze1/No4wJc
WwodaUQyyMPJkhYZRYXBMT+DREXO8/EZ+ZXiKcdl6xLh77pxSazctTOkUaX5Azng6q5lwBf7mMjZ
55aJySnB5PNxijHMuh0hVsKhPbMhjBnlRyW7eHcmxlIY11v2GccS6SsfsLoLI0eOYKpoNiVTYRf9
7vaSaw8GDgXkD6gqmeRl8bniJogZ8FGgT8huSFbfP6Qq3NXbq6x9KXI/3hvtwbmr9XYVOxyUKgIv
fh4aReySPht3ejf8Ak6WbGy/1echwsJZnzm52nzt/VMD6qaUmmbI81jYUZ/wn8TgtPS35uHrz/P/
q+iL55EgguZpDhCNZmfqJahfHBkcRV4LB/Z0+9WtPRD3FW3/WewGmYO3D4S/vZ1g5kcfS8GlvqHd
9buRrPjnu1fh/p3t8GZy2lX/BP9jO5Xq0DkHTZ/tta6YDkpR5O8/RXAIZS4lMHWklIvXFiP/kGFy
5+AKENkKFdrgOydcpYd246WtfB8qJppMs2TpLEfx9qW1svCzrKmZWZRd9zEZYoACqoZ6GlP0KthI
YtYW09lp4KvAdF3xEVS/p/3SUthAxvB3sOxB4Tb96OIqtuUJt5K8OECB8UdjRGFR6b59rsDMyVxU
ZjEp7Q/Jw9+T+bif2LHmToVUtgACevtnHuKGp1B3P9/eJCvhCYVkPh0lDqnTMlaEGgpWmaDvjnl1
5kqThCPoEJY6LNty+oiuSbDxGdceFzQiNFxGQvyz2PsipdcaA844IwiR/AL3i+Ft3/hix7gvfZRS
MJgwMuTHpq/Rx7v9sGtfFZoEA1KEpuj4L9dGnSzq5uoKeK+4tGZvkOoYtfUA/ENXN+LjyiGH3qXh
dUJFgKbWYrGGAOILq7BA5QXmvtac7NHO1HRjletHQpWCqQkDjLlHunydvdZhrtg0/tkB7nAC2dC4
XRMWH0Zr0/9jhbOGojH6YwYsHYfG+OKJAJgqTKlD/5xXNHp2VOlTuJvbRhFtDM3+RElRDx7Gseaw
a9qsGb0iw/Xc1Us9xxZX18kP99bYmFsw2+s9Nf8wmsRwMeCsLUVAZBSGzCaP5vxEBMGBvmfyE4FR
/YADsVIis9e0uqdOQR25aYEt6v72tlpdfgZSMZkg2C7P0GgXGG7Iin+Ous7IPAyzpx55I9CfrhQ0
xV0/yNoXcJFptG8HlM3enWHoMmkejRE0uwlXiwBS1Jhi4rXhIwwO60eXHGeXy2W/z31He8mCZGtU
t1LrcqFQV9uox1DvLsutuq4qJquFf5Y1/NN7vYVRitqBeZw6vE47pZX3hhLjAlLawxP+xdhL6kP5
cvulr218Ci4QJDRMrav5E04LfdM4tXQOx0HzJmeEPJu2+V7NLWPjjF2f5PkCpWVKzJip7IsXbCWN
GRRDIZ3VEYsKPaaettRM+x92ETNqdNK4eGap8rf3gCXarsxze36r8XSQlRQbxzaP92OClFSHdcou
TQZtF1mION5+lfPf/La65P7GJWIW0wQxtWxyhR3EPF/o/hndX9OrTE1/CLoq92xZyj9ITCC2btcV
tWwd5vd8VlnzetqL85uO0VfrnAXwkLluyxL1OwphQfVi9MLMDnnW5V+sttU+NX2up56Fo73l5b4d
FfhTF/WfHures1Y0dHduv4y1KAceElD1rGsBkns+7f9km0Zii1SuSyAZqZFkh35IklfZjFXEWlHn
+zJMslIeoI/n32XJCXQXafz8WYsstd4NnRULr5JKJdnYgtedHSCopCOcOmPuMy1+VJPMaii1ZZ3j
SH6Zuuy+QIb8GDmNcZkCJd2THvzGY1vsgrRKv95+I9fdQt4D/6OGQTDiyg/QzNVQMzO6hYFiPnR5
skvC2gOIlD6mRQjsDbXN0+0VV8426CB8b7k2baYh2ttPEAR9ImlV5ZwdPwQA7sj9PkwV+XepTO9H
N9DZJankOkPVmBvk7VJdOcH3YnJ6jqxM9TSp7nZQvtqNz7f6QDBN5kkjulvLxCOJNJJUWjBnYHqY
mVL4UWFANXwVg0ax8f63Z0Bz569hUkha/vaR0KBSdX+khA5MQIVgT/MdkjgGPs/+Vg04b7tF5ACM
TcDi3mOAuRybyAWsdVvqnHNmGF10ansoZK4/Yo3hYjo1Fp5sRiDR1d4OXmUsH7cO60rkYn3SLGoC
/rUE+ND7sEmxiCOyLYmdDTFgL7S22hVWn3qQ1rb0vVduAoDgPLDFwBY6yyJGwz9VlWku5rvGGB4o
hnRU9aOtmefaU9FsgaRFQs4Ft7hvpl5iDkBhcg4mx4wuRqAUr1mkEYbl0vK7PWJD78e6E4VthrlI
EqwgKwYsJRs1oIqzBu0/VW7q+zIT/gOduHSL2rl2FtCXRRGGxguGJot3OElZ5wzs0fNYygPyrugd
1/QkPRlx443u7MpSTAdR7Wa8P+uCLpaSBQgYbTK1c2iBot+LgckHLTND+lOGTZLtb5+7tZuD1iw0
qzlwoa6xWC6pFDEIlIvOIDurP0OmIQYG7lhO3DilRj5OoijGF60eBGr7QY1ATO/Ant4liVrThW1g
s+5HuZTTjft9ZdfaAGNoQbGX6NYsYhwCKFWSBVD4U12qvwg5+DIaufRy++lXFnHmso7yDXGqq0mZ
HPqagl+zeVZKNfAUOoVnaQLdf3uV66MxN7RA44Bj535epp6NXymdPgMXO7sonyWzcyY8uyIT8IuI
f0RToG8E0+sIx4KzhiqNFAPti8VZTFC6tBoFvT14fP5za+rZYYyc8rUAGuSKKey/wjXKPSc2mo2m
/+qjzhc+PTyg2csw3ih+q8VybwFyH6cjqLGSYZJmeiqEWyaR2vtVEVBvNxhycm8wCL+KOoljMuGv
gOX6/XgsRl851f1gvftqR+5nbkapCBKTAy72YqcitEmPyDpDXobnJWvBfV6Ln47aF+9/f6iW0iia
dz0T98U1qFtdn6gDiExUs9VHtXOARbcNurO1pByEHBkbXcrrNIlJI0QadPOYGKO4+/bara0+Dk2Y
V0AIED+PzajejyhNeL3kjxcp1icP4Z73upbr4IZmVrbJbcQ1vJz4AcxwVNGUzFRrx9xFBfYgbKhy
PyvAf7p99K4POKhF4AvzhM2hTll0YQH7dKw/+qfRjMLnvhnqs10qw5at1nXMnpfhikVxjZe4ZAVP
WovGJdy+U2HrUulJilLsoCTiwSurydYIYHUx+l5AaOcTvtRIRiJZJzRm/mmSzfTYdCV+TGbln0Kl
2kJ6/517vsmVkK1krE9OQrPcuKKvKZid2ZlZhxdpssFlhshzWHu5S5BBqie9/TVl5TDuCpTXTVeu
U7SIOqPNf+TCifN9YBk5Cv7jWH3JjSL7b8hpOh060U0FnYa0+BmyLlyxaqh8Tzc6K/ViUYF3HjVb
sj5oAd9MdYMAv1o3FbFuIXQUdalX5AUKu5mKOtpOdEng77hMpy9a5Vf/DVMSgycE2NWhIAWgg8g+
oW08M1o9Yr2FXWIysdnyzmp7rxz86oMhCVpcmQhCvCqFln0R+YBIlqjz/o+Ig/oErshQdmHuKDi1
D10K4UMWycsobGgw79yw8wufTXSYzNJpXNZMMBCz3McB6eKPTbBj1JOfcxWAw+1VrrYQIFtOIGeQ
iguw6CLMyKGEREE7SucGTNgnXS61XSqU7jH0udNvL3V1Av8u9VctgpWu4Mp2iAyEYYDOsOom2mt9
rd6JPNsCEayuwj1AP2luCyxzepF2nYm+B820IXWOqEhK+xz+2sazXN1uyLUgXzLrfEK0uOp6l8Kp
4942/DPDRXXvW23qKZIaffWdLr7o9RhteRusfCe63OjmzsA3LvTFxcMorDEFHsUXjL2RrG1k6+iD
xXPDsN+qiq4BnTwcVvNMKZhiztr3b6+CQpnUClimdBahX32istTa3dxMu1faWPQuzY2+30Vplw5Q
HcXAUQnN9oJlYPASq/H4ouaj/DoaWhviSDdKnVsUamzvObj5T0bP9dboa+WTE5XQWZnjLZ9j8W4U
YcZjC5XtbGV5/CzXXfQdcqW8IRukrX0ClmDawRgUeM7ihlSCREor04FYZUsRQ/gwGBzuZI0SY6rh
yp2SfrSF2/gREq0TrlfSKWBoj0e40to/ssjRwmctD6Qexffe+IoTEIypEKko7ZTkST25zB9baz/I
BM+7HsWexDNCow6fFX9MDMRiMjNGRlZtjaMURVLjwTpIfuSj3k9e0xvgFVHGzIlwKAxqe8PqquoQ
aoZf0OqWwVqAMxJ/6AJXcN98X91yiF77CqSaKv+nLkJp+u2ukYxYMXAvoI8b6yHBtpouml9BKL0d
Rda+wgyrRj0IsfOrKNI36mDkXe6fK13Kf3WGFj6USjrqromA/bsxX5wEAGbz1YoWp7MsiZQekQ/a
8/45jfsE2qFQXUNNs3uQdP3+9nNdZerzUlBh6FTRM7yaeiOk3vmaz3RiikbdG0x0H7IktfeTLPr7
hsbWUcqx0qlG0/zv9spXzTlWngXoCC40cK/6w32IWKVkD865coAouuWUGKcooy2AdmPlSTaSjKqZ
Aq/LDLEHhV9sZJ5rGwe0BIU7olCEnMXGGRQhc502ztnI/fAyhKbwUAPIDrefcu39gmCQadoiPQBD
7u32RC9T9IYvOWfdqpG4w4+mP6ZGmH6buXwnSRp+1IPVeIDy3t0x4P0ycZqvI6Yc5IZvV5YKwFs4
bftnYxDasaw1+TiCcgJdXObv7RiQv3OWORnM0ui9zK/6n+Zvo/co/M371bfr5D5X5fwurzrrUJf9
VmW58tXYqiBCZjHj6zbdNLfo0FwJLiiKN58rLZgZn1m/Id+38tWgVc11CeNlaoXFuzML2ByjjgCd
1tvJn0Dth2Pew7Ddl/XgfBdKphHXjDw8Zknpb+yYtSeciTp/4brzpOjty7QSybZbpmCXsuiMI/x7
bdjJOoyr3e2dOT/D28waoDO9AAp0ZlL0qt+u47QiyRkbBBcBu28Pzvwksn7vRO14wtNky1d75Y3O
VDVoorQ62M2LNzppU6SrYRBdQq2s9mlqOYeym0xMdcz4k1ap1Vm1s/prC0doY3NeVZgzDwmGCseP
MMfQ7+1zjknhIEJZR5fUBOM3Kr1xbNM0+QhjVrtLRf0Hfry/0XD5G6EXLxcwJwJcmFQwmFpG8Ckz
gRlaaXqBmlD6e3rLEhJCdhE0rjXY3bhvmyKLD20UF9rJH5Wmv2Qg2oCt9WHwJcXPd3QnVOJ+weRX
DbfXo7zc0/bHOUR1OsNNm6JpXa1nm7qNLgVHRRpNza2d2rAJY4b8YQw1Jb3UvdmWlyas/dYtrBbT
9Aj1y992NsElkJzo3Jddrbpl4USPYGuDrya+u1/9QB7+RIGMTVdQgfVyw9ZRf4G3SL/lmBUEexMx
oPDRMPDjbRNDf2FAKx4tNixkfSGbk4fWcvXx9n5d/Y6ce+pbEKtX/d3KyZVuSNEsoEfO3CsTSqu4
meoMhttkQWkehwnzNm+EE6xtHMmVq4qimoXxTaVH8Zcd8k98Q68lQso8Cy+x1aXtMe2TABxjE+jG
S5E09QMbfvgpgZf+QFrcqfdouzLXuv34131S9vHfPTXn4wSnxX0VKVraDVoUXaY4aZPn1ODaBs/I
xB4iCWHJ7VBUFZ6Ee/JPGOrj04hfkbyD49uEnlJZ/avotVjaqEiux9r8LNQNwd0j/QdFZhGuzHHw
g6YlVBZ50/R7FmpKr69KmC0jQ0jFdTIlMo6K0pet10yVkbpGY+q5a6e6slFVrn0nIMUISmlMcq6Q
KnoHYIJ2QHBRYeHt5jHnPi4n/zFNwVj5mYk/q5Tnu2iEcJgwNP51+xPNj7o89AAWmfuh93hdwPhT
Xwy1kwWXXK8r15Ym494nqd44ByuZKALjGJmAUmNTLufqk00FCNGKVQIqTWBPaKKwymGoxFboXF9q
Hp4y2gWtvUheKEMby3cSrohEdfZtN+rPWqwMOzQsqo08dH0pmu08FhzcZf1cBh1ZTBwElzgbWpyt
ZH2X5UK4Xd9tTYVXtyzlLI5bWGDOYKO3N0I9pGFeYH94TvPEvEN3Jt9LvmZ81KS8eRyjAoUwOU89
GYXQQzsqML00P/18e6+sHmcQ/zOFcmYELqvdCmexKFRIZDplsr4x5ozIgau6/NDIaYySCZax2XFM
9BBMd0J4e8BPoxC7ItCGb4WuSI6rmrm2ZUi9FmTZwbMxBU5LV/BUOcmERRQJLtxt/U+k2Eeg7Gkg
f7L8trlDUhNGrTpgBHf7bfztTy6ODqJRVCLk43iR69rbT4LnZM8EUYouTF3QoK8wTvlZgEv/UYyT
/C1Xu+qln6w0f1HjvkC5pJI72YXtF6Ovk9YUpU7bWi8o4MSfBDK6qZtZQvqBN2Cfe7nolI9a6Uyh
G+VV1buyNki6h4qN0u1sM5zoKkhlfegLXYXz7XCxVkPZwMbrYusVT4TUuGhw/7CaCmt8a0MRNt8Z
X+TpXYbp4W8sf3sq/9Qq9zjC/YWqI3PjoQAUAluf0vglnqrqtxRHxeAV8AAAyKN3gjZSFsbaPskL
vyEyTsWPxlYKxUXAvkKXLdayJ0pDqfja2EZxB0C00V4DMSb7TG9Ec1c1Y/yrClPjvygIh98bH+Q6
lL35HosjUgaTPSUau3Mwkh9qH1n7qbYqL9cTcXr3SpDugazD4mTAuYwx3UThNJAHXSYd0JvR49uV
D721y6PReLq91PyjF5tsnmvMXpmMh6xlmZI3FQLMUhtd+sIp7lqBMoJZ1MXu9iorkQz1T2oh5l4I
WC8vRAsQLJYDY3yhJd590f0keswdPzrkuOdspJnX2qQAJUkyQbYAJuBPiwBNdxY9XyOIL4PkVD+a
QRbfJ5iFn2W0X167sh0+DHWZ/VCqPipPkRwO+CwNWlfuB932v99+7pXQwb3Lm6WsR1pjOTkKDRDG
fUV+AvatfrRbgQYR1iwHJr7W3ihi9atjpObGJ10pYmybdgxRA4TqlaBH7aRSXhVKeKnQ2tpDRoDc
gQDyY9DVrYeHSfDpf3jIeRBHm3KFK4YwVycCnvISRxE9plmt/DVQcos/ppH/jen/KFydLpS2ESHX
9q6NfCUzEEAjV4gbYiHSTsxsLyHlbuRquS2wow7tl9vPd40xY0dRr8y4dAPzmeU9POFL3lrqFF7q
0IeiDECw/yjrKaLdra8je1YG6ZMEB/NXlfvjuenLFKm1BnfW/ZANlde2cqwcKtFXGx967VTN3ESI
DGz2qzlhoEKVqLuQ7F9VksdBsobj4NvOfSKSrVnayqueBfcoFslD5u7U27soDXszL8oqvKhhL3+3
alU7tAIW5O03vXJcHARm4TEQLPAMWxxdTKwrRzh6cKlULpxRE7uo871JjifPT6BcdShYvD8yAefg
mqXlR4t9GWqHMUd1s8XKNDfSdKebgXw0FQbyJkIuG1F95VyCrUV4Hs8FVlw2FxATiyU5Hf6PszNb
ktPY2vYVEcE8nAJV1U23WrNt+YSwJG/mKZm5+u+h/4NfDUQR8sEO77AUzgIyV67hHZKgnlvpaUjt
/mVJUmn2crL+7lpKldqfnJCDDgNF4SpQvKJ/GCq//Ww1iF4lUjghspaLdw2Z9+fWsucnZEXlIE7i
/skwW1tiwpdK/eX+xzzYneuhYZ61Hp3dfH5QF9MqZJM2Yq0VN91Kvg2NVH1Qm+bf+wsd7U1cJeCm
gF4HCrDZm3MGymhYj2eF1vB74EL/yMANTsqoo0VI+kErI+5BF3HzJkNcEbWFRkSgtPjsTCiIxpdY
08UZDfToCHAZrAAYUGi7TSIZSpnEHQ/Td8Pnhjb0jdm1ddW7PBEQGeXaSwTc6pN9cvStqFVBijF3
3OOwzRIlFpz6iCSSHn4Q9Vh4toIvjFnNZybOr9Fyk3Gs/HdaedCwCKybmh3GhtZGZp0HkHin8Kr2
bZO+Rya//5/QDZQfoY+g0DZ1ke5r9BstlxlG96FGbQLw7BJ/S9MBNUkrCet/WqBCP+Qo6j+XeYfm
YlEadeOOTm2dJeP7z28wl1mzCeSKgWWobw8SR0hv52LOg1qzsSLqQ+WC1nB90jg4WmWdm8lrh2w/
t7GdnmTXiuiQjWXip+iiXOYmq3/7YLKNNbo2fGqI3Lug0MdT3HUNkoyLmV/Z8PlNCKV+zARsi989
mgxroJOsQ2CGNruCTtip2o5jGlgSWPo6b+uLqIozAan9mYE7RQeI46LQbN9OA4u564uoS9NA7tB/
ddWuWToPfQzrfdgxmXXVelLEZQBycgbFeK3B3m5mJlKkBeucCJLkdhZsUkyhLJkUAfggbU1EWtX2
BrUXk19jCxK7qbLozkiRFVXtjX6sabqSPMn/1Lnafy2RBx38Me2hVHKbmgybhrb40RSdgolUE6Fp
GIMJiJ6dKokBvwIT/5c25PTeQD/V9CBF6O91J04+NYqJXkqjOgIkRVVok790So7tX9fZ5gWtUg1I
eRyp843vVc5eki8otxvhYOcwmFtdwNBWis6zxSrNkreFnnhVLet/LFoFXXpwDEJOWs0UgHoubMSE
DP71/b2yj0G8SoO8nd4ZSobb+QKwePCUmsr1WHbpLcfm+6JWdeZVVuacBPOjDbNy7eH/gtXZCeTU
4RyPkjYlwYTAqQti1fyuZwKcrzWIz3BScGib2t/G4nIJMo8lxtKFQwl6E0KGvlO0JiNNBjmiPLQz
hBe5crCEm1TJB87ZnJy9feMPuAoFnUlxB6Z519FpRYfSUZkGil0ZuZ9ksf4jFWaorGTADKVYbqCr
NTvleAHxYv1QowaZ8vvfdJ9/rGYbpDsYph0Jb6VxJrXhQP5Rp2XoDeEcfaEXnT+181g8m53cPOqq
6JGV4fefrH20nyg3GXPw2veIcgEQa1ZH1i7z3PFW/OOqoayjipufNXyP4vbqdGZSh9CJ377qTGoo
cQr2U4iI8GWyy/qhcoruJG7v80fktUmmUD2hI4Sy09s7KJ+1hXNrZoEqFV6VF8UtpP/uyg3SLsAu
TnJx5eD94Tm0Fq080l4KI0rzTDIqMDSR2qsoA8yR+ZCCfvtix2UbXtZoMPlG1MI7tge6Oa5oMul5
KEAViSTJvVLCuvDBHJEN80KI6k+pHJ2JpbzC6jbxl87yOsECAsrFuXknU0TEQ9eMuyzCGeC2AH8B
CcNEAFumDnnwZwV1QfnS9HX/PgonvfPAeQ3VJenr/IuMBeP/sAIulidTTqpHQ5W7VdZa6JgUJ6l1
MaHYpb48JDYExFyuq8ec/pcU4JOTD55tr35QIUIs06UIzTYDm5kO7ck2PthbAI1QBLHW0hN9yrdf
3aSTkcw9n0FBDeSLXuiOq6EjfaLBaK0qTtsXyXgVs06YDiAmNy9y0ZKaexygkWOLaQ4S9OIVtzKZ
jwHNk0rxBKATze0+aQzlo1FXuuRpGeMLtzVWKpsKLK9AzWseQy+15PJzGC06oh4w0id36uWOlm6r
9wgbDnblqtgeFFenB5zopVGZCy+aZvsd9QgQxtms5cXr5Sz5kXV6zyhyMb8X/aJ9Mqp51FwFiFzi
ym2cpJdMnWzTj3rJaP02h9J1UfrGVP1xYLxLl8Wa/qiEVujeMM7RQ1UZY+cWiSL/3dRJ+G9Rh+aL
Ys64OFiAYr8kY659h0KPRGJXOrXzFJaIN7s1jc/wOmfL8E0scSG5BHGUFvJISsdL0UOofbYiuoNu
NY6S8B2slL+SYUnZdcFo7HHOcvmnHZbW6Eq66L4XzTBzfsFuRmihoIru0tlIlHep3kx/KALn9asN
Ad4gL5i1s3L3oDtGFQNEi6egyb67ZWczxokILfBH0U5IM9Mr9VNdRF4kF9P7tU/44rRpxcSsK98V
Utf7HTMUz7J69SSavVbW2x0H2mktqMBx7QH4kaoV2Tjbj4iWaPrFiYa49pu0bcTL4kwNJ0uNk+gp
c5wxvRUd2QEK91KWPLTpJAy365zRuQHTCuerpo1o0BcW0ioZOsiGa9Cat58Zm8z9v7Iiks5DKIm2
d8F2+Sr3RpvjALvESMZHAn7PJA1y9anu7aG+Vl02fi9yC3sAdM+V6p1tL847c5lN3RexKT6khpT+
ZdcYvELG0LOCvza1/PKumGdPaq0xdSXUBL4l1SJn18KSO+Dic0JhssR6MX6CVM6BmRFGL4Nh7qtg
bJMeW2ECzOTnzqy8l7UFuzjLYZ+dBJODxIfiYoX2cMxJDNYr5peh7dAgnrNMlfOoyrjkNmrROG5H
jeWPCntAytrGj8l0T1Y92nQsi0AF3HIGTNvxXFitgF0h2Y8x8gRuaoLeGLOi8pO6Z5rVV7lnF23o
dS3pqKzW4xOqW+KmtfMZxPYgH+F6phzht8D03eFI0FhPGX3wQ6CW+WOTLS+SOnUXZlHGS9fLE6r2
hXU1jLNG8MFlqq7aFohByqsK6SaKW+AGHK1eN7vslNewTWUvbRz9uko13u7nXAftSi4qZoZ0QvjU
u1bFVDJq1fEBeLSzqfuIsA62v6kNBttttYUZsFlky8c0GZDctxqZSSaEsD750o/S8remIp7QIM4I
28mNklAufxthBu6fLGZlSFJJ75o1E5Yr4yolYksiv2RJsQTaNBYnqxzt83VyRnyDJLLDefEHRTFD
ssfbMJUYbgGc/TJnjlhvj94Jpj6zcGQ24uQsE1QOsu6V2cCs3QD9ukPQgcwfra6JpccozNvpoolo
FU0sHAPsCn+kg9DvanShjWH+PhnJ9C+xqPvEvmG4WmazgmlvrHXOxVRCo3kg28xUP7Tq4c8ZoBnD
PCuVrvYkmN+n1KSfTrbO4a9fq1nSbSDV2zkN7eRRUSP46fVCpAJHykzbSPMWkIBS6M+zho0F5M/o
WleK/DSFkSpc6mLDgw+mv4x4pXitNEjvHW2Srovdy5+juR0fwKJIf2l6O93iXDrT9DlIixHM40aj
dgaGuq3+e2exWicGckwcyR/TpYhvY60X/6bTlH1JCkk5eUkHRxmCzKrERPdk326MswZOScd60Kfy
HzkMk8arhl58iLj0z5gHh4vRELfwwUaRYdue7hDvx7jOlB7nqU99WlC4tKDT/IAUm3G9//EPEk24
6oTGFaG1l3Ks0H9DJIbnYpA8ecqCfnM1G9pJVXr0tVaMMzuax+G7vb2BeELSqbikRsiBntTNkl90
WkS3iETIjyv1DGN39AK57eiCQ0k76KdCRRHYg4SPU2H2vkFmdZHwUXdR0/j9JiqRfRUBYxqjYMW9
aWzqYWhNebQ+WjJ3zzBTZaSXbUy/8iE5iW+HTwVQl/bdyhPbQQO6kTFrn0mPej0k73rJmR7pWrZ/
F0psufe3xdlSmw+G2YwST1HK8UKU5WrJNq01uMRfozD5bWV7OutcCyb/Y1oKtuHt3rDAAI7QfMPH
FEue2O1nTXiYvYwPk0UQuf9YBzcEbRGUENaCmvnZGgl/yYQk0akpmBL45lkfXVp9SV/iYkh9y1j+
bvr4X71VxpOL+eBN/rqkvckBxnIxsslYnEfFTKCH4W43fa7QTh1ITtszCMHR89EuALPyinbeplzN
CrGR8ft4rG2zfJFwqHnKmlZ/Ks0W9dkxGrkEF+ukr3b0hKs9xtp1oa+2BbTyL5eu7UMbj1U5C8y4
p/daLeo1MsbqZFsexBG8MFdhLYZb6NxutuWMf6vSdqSU1SB1/oIsoz9qHcZ5epJ4lOrm5f5+OVpv
FWVdMWwYB2xnwLCDw34oUXfI+iG9Jt24/Bxb45vedWqQmINzUo8fvEmqMzo9jEFJV7d880RJSikX
K9YkjtEkNnCtKDDeuSEteeY3crgU3+r1/tzzaKcqgbcI2yAg+I7PWmnML3R9zA+9Ddfo/ks8AHgZ
6KAh2IUSByP17TzAMHNcz8xwVR91lOs0F5JXT6XuT+AybpJizRQiC8RaCGovQqu7P4oxKz1VqaWn
KKLjff/nHD05Y18T3AJ7aTeJ0hrWrxwVchWqp5cZAtwDOZ10iejUnqBSDo4j+jPsnPXa4/pT34ab
QQzhaA1w+/BCm5/rtooelESSr2KJ8otojQ+TVKUn4JP1CGwKbFAB3EOM6+mfvrZ8fglxclvkCNvP
0mPaltHFmcvsI7MIcaJXfPgSf1ll82S1XFQm/g/S42CmCfU4tpZu6jSJiy404KX7X+yokgSfD/eV
r7W6eW+uiD7MF73D/u0Rmof1D6boxuOIFIU/hDAESEUd7UODY9tTF07OH0qT6ZaXLBpQsib8bZY7
1QWEi3VaQZmxq6U1QfGeaqRm9SznQWdaeeBEzpmpxOHrReJula+Bur+tWCU5taK0qKOg1YwpsHNA
NLYRdy+OU/yHYR3vFEoAadLKl9682xFEYdo0gGjtKQaCqTrlQz4Un+9/wcODsKq+0X6gMb+9IhAi
cIQdAo0OceFwZ2vGDcTMcBpMkcEd8qT1+iw+seI6eoevgRv4DtfTVicEcJIyWQjkBvoctfQG1Qpz
WN5mFkIavv94h0utohLEN/6xLUYqwmeOfhn60TDwvHnOMNto5eIxRL7tJF9fP8f2eAPqQKQbAske
2M0ETVRyQ62GQGt+63tbRnKlz66IqKZ+0Y/pNwow42sXTf+hJQ040ST5BMmysjneBrNxQkAHsWii
eFw7twrJLd9K+vlkAHEUviiwaJeQTq+zs7eroNCvjIbNUQd4jBaIkOTHTFWzkztAOdqQFI6rEgFu
W7D+3i5j9QrjVgfJMkkYS+QiUdWAou2GWXFNLKrEQ2gt2r8MyBikikWZal+08yBuRb4Ya99qGmqX
SUDn+JZjAadd90bsVvlS/JTLRbQX2pvq2SjoaJutIsrUNXRSSGHf/mhVXeIJQzbpsRzkOVhskf9w
SlW7mNak/IcDawHdZ4qHKOEOTYhOlhjlOqehURW2v8Ko3MSU+1vdlcM1y+bSLaoqPeGaHX2UV2c/
tNvo0tubHQay0YmFDNxMCscB7UcFC0yMIC6ZIX007Rm6ApSs/3B0VzK8SXlKk27bmXJUeDQqnuWB
pUT656wSiYcSt/gxW8u3+0Hi4OQ6r01vVqEq3e7sIl2Uuk2BuUklSkmME3TxpCWR8oL3nYO9pBEV
n81Or5cb0NKzwufgWFGbEuDpRNLp2UYoK8XfCgfYKDAmwLeuImQwmyjgyiev83AdemB0wlacybZz
oVehGTetAUteZPXoDsZoXUds27///rtcHSDB7snkV9t3GRcoSSz6QBMTpaSAYTOiVjNgUOa9YYDs
fOc5ETRBLD/Oyv2jB6S1SD7rgHPbtWZUhl1mG9JmFX0xfGKg1UA3EWeX8lHGQz2MfjkCNBZncBMG
Q3xRrLmBshrHqyTrkjSt7UNWWDV263mhjTmWtXUpUqcIXagp40T3Nh4Zlixab3maKLX6JJk9evKV
SAuGAbTmrpld2VNkpBXs+0KX55eW7gOMgOksOz98cgo8ioUVDMrzvw1yRo5AYg1Z5RF2hPIw0ZkO
sEWr/MiE4qHlkgoetIheQN9MrhP3w6PcOY3fj3Zz0m05/CXr7B3bBCCGO5rdaPTSwKG1H3MJJRO/
iIEwwAs3ksYvzdkyH5Ag6hFxlBscp1UKlUuNSIu4akANbDeTzDE9+UkHF4ADmh7oylqL7hRJDKCV
Yjay8DGbk/wqQOk8a+mkXFfw4H/42mDSVrULAPw7XeBiqULExRL2uSXHF6Nr0os0NWcEpIP6GulE
9JRJJxA23N5o01yGWtvgS2FmIKjipo4eBlnJgACJ0K+X9Mf9sHH0/kC+8epUuvU7hp5DMV3l1erM
a0LxlwXSEHU54CAzZPnv32WrVeMKM1rJxdvOAf2JBm2qSELELAlvrdamkqubon4e2sXQyERjRXMz
I17+uP+IB3coaTZRkdQEpaUtzrJCTL3DIJdSCR+Gm+glEdjWHD2FqY31BRIEwdRqZ4mJdoAjcCCU
EBgI+ZRbm5s7rqG3YyRKfl9LpX5JasSXvCRGi4X5R0k5BpGzD3o8vTU31WLxoxc2Vl1WA0gOKmbI
RS9nuuRDQrHmhw6qRub2sKArrxFi7i92nI8f58WRwJ6IDKSokvRT6mLFkf5De3Fisl4sRXLtkD/6
C/fNLPLg+4pvcgfz5EPrDAMuc4CgHtJa2JY3EMKik5Ty6HonZKE7i5glCKRN3LKkuE6auqblLMUV
ovKTlT03c+1cGyul81zEbfUYO5nD/KdObvc/+lFoBkJvw88nPO8UVnMDEnmpNIh4q2py6RutuxVJ
eIYiODqsjkYvBGzVutS69X7pLFQF83V55OqTmjR/MGQhg1PF9DmsDSxOKi076Su+oqs3tQ6X7P9f
cLOrRI1rIsQDVE+tyqS/3hbeKtD9PpoACPL/HFefMUbKAby5aojOl5UwKbn/ag8fmhYgUYp+I8Xr
24fGWRwdFXhphIy6eT9JjrgmS6R6UqMZbuRUZ5PSfYiCv8MwgXzURjLwddL4y0uWmjYdYjRj8C8Z
MJAedJR/YCVczDA/K4L2oeLNUurm0aoUgJGTrrLNtlV+X4pl9BzUlDxmd9pLy5yad1ycSQWtHfa3
35SHWqWbGdmtFhabb9qQYTPd5JtOqcr7DB3wkIBQLnYS5oObm231MYvo/jlSiwFVbv627/HKGAZR
qnBEIY9vC7+sNexlUvs40LQifh9PS/ls9029PKaAW8OTHXz0MTknyB+gL7uXwmqHdlQlnOyDLIry
Fy1sO9xUwulDXnXpyX19tBRVIYq9r+SLbatx0qNZT0UOuNV0ar9LbUyGkCq4tBnq1/ePxNFS9L+w
KrNhnO3obbIoaznqYMYmcyI9zYqU/2y1ofOtWZu+3F9qf/rogdFrIAVbhe+2faO8L6SZaweINbWn
1HJbGNoYXbNwzHyaJMvl/nIHKR/rrfZrqwkaud/6e345faJN5yQa0cxFKtH+MogydKclBI0sFcpl
6PsZBJqpXXFkmH2MrrLnGhsrb8oU7aQNsr9NaLXAPKATAsAcd5S3P8TMx3ioB35IOHbpB6cyHE8z
qU2RLbA8fZoNN2kksN/lYJwYehx0698uvV42v7wDRI5yY+jnLGgWWW5B6rR1Z1xkI8veLTYafW4t
lmRwaT1DIC4UoQU9pgJ10OehfG25mDveXqOdBY6D2wArGjQvED/kCO8kDaaeIdZAfR6oJbYRZdma
t05akms6TJR7RV4/aUOb+t0w2Hw0Ed/SapT/w9Zf1RdxyKPG3dXwra5gV8EeCbLOsLywFPI3pe87
z8Td7OQ7HG19ej2rOzZt2R2kZJCjhhYSRKqsXv5ESqGUPRs1Gl9qa+tzSSfhJIAcvl8SGJJVZKfx
eN1cB1qso1VhSHEQpn1+VWOFDlcyF5rbK6HpV1qoXwxB3KpUJX5vNPRssSASJ/2Do6cmk1kxveSv
1NhvNx869XbZRrDllCa1/5ZFZ74f5qy8IqvRPulkcGcCY4cL8n4x6AQftKNyWEqahrlD3FRstpZR
yPmnWUqLJ2uU4o852tAnqdrRpUuhg9wCCg9E0E2EqeI+02qMboOiR6nCGkdcBssJo7qyT2dK2yH0
Raprn+4HtsOnBN2x4j9f2/xvX2sckfmnA5pDwhmmb1Mdd24pxenLaIQMa6PkrEt9dMszqnnlxkBt
2t6yaiMKuSvtOLAaE/e9EakYpRi+zWZooMlfLBgHxpk3Uy27ZT7/vP+wRzsZFSck5WGWEM+3PT1j
qGjTO9hYhsypcBeMFEQuFQW1oZvUmcu1wDYrUIVqXTEKGN/RLtM+lcMSWyfl+hopN7mOQj8Wdh2i
YIg/b7612RhTnE99FOTMs90cgYXP9SjJJ0nG4SpUmcC4NQ7NFr1l84bt3GZWNCeN9pPO3NcGScI/
T97pwYVEnY5zFmN++ojbfavR92j61SJHLqXFcGkT0UZMlqR718s1Ps4zHYJAtmPrL05unoF9RTTV
LQfQpW7eg/l1pThchDs7bEYX29A+8hYTz3HcIBqj8/tyWL0lqyyTzi719a7cfoa1VUcQPTL+ysmz
naRQKMVNvXE8aYyX53SKW/uW9IkuP6TkOBWpp9r9FRXyYPiWPclPSpjV/0RdHz6bVW4XPrlA9dv2
A6v9OVkUgu8Ay3ZtzBEeRl4aEqAyKRqvU9Np1xgs/U81r+SPU7mcCeEdbRUyFxqK6CSsvO63YYCt
YkkDIs+BCi89MNQQ8aEeDu2H+5vlgB+HNj8JFCglqsXdPAy9HymmCxYFRZ7mtgtJLv4nDk39a7uo
DTuhCFEzhJoU/aP2ljK9k2ateECzSAzeAvu1fdHmKrMuarHWJNA7p2+xZYIQqG1Vsh8sI7cFokLD
/Bcof+u7GNJOvikTJ9437bRB+GApis+VHWIo6jLTsbuHEUUx51L1FX5vBjRU210wnxiv44REw8Pc
2fPiznpVPYHucyJ3HJTscznXqvlOjtO+pg3bR+KmgpX42+I/kv2vi+GnA60VkXVpa1KkC3yZJvp8
8iYPti75r4oXI7C5XSSz1CWrlrmDoSvPWgB623wZ27Z8uL/KwZ3E3JCASbSiObaNU4OTVAgAMHep
00p+EvXYPJll0gb5khUvsA+/OlWo/HV/zYMigrKIUAIuhHHidsLdDXWrFhVbH52F2psKvXhsmAH7
MEiSkwBwcPkBHYB0zCwdyeBt6OLST/NmATQ0N9WP2rEHvmk2f8bsw3kfRk7ZnySJB+vB26FnsF6A
DL3XUPpLAj2HdgSopAAiEGozBMoVMnBtcomGVSRpYvKgW8rp1/vv82hRhhJrykTBuZsN4tKbN3M/
hI9dIimXZVS/W/HSuuZcI81YL2eWEAefD/4G7xLmKIF126VvrKSFoMR8ohfVSL4drdGbv23oXpVo
6ckXPIhbgDnp3HJPvuaGb99opGt1JDcr/qNqUIiQMcUDM6idXKQHrxDJTnCwqIusYO5tAqxDwq5N
xqtCZohybVS6E5/N0YmBQDtiqS61qCLTv//dDl7kK0KIWpN2LdiIt4+GYazRoiYoPTaj3qB5uEjX
rE4ZD1LsnrzFg6WYqwCFWLkQDFg2z5e3cxojWgZgpRmqq0X5+m6otbjwmvw0cKkHn2xNcyleVnGx
Xf8bCqgpqYuWBxa6y+VlCBXomOYiG4NrGIMw3YQy8oforeTvpCj6wtWVYcqgaeX6v1mWNu+IuPXi
awLm8qXOVDSepyi2r/psK3/A5bFNL3Zq1YF41cMRksau/a4MqvxTsyMTw5QqHT/buGmduZMfPRdJ
lkpnn5bOrtWqTz0dgknKgjpxBGL3c+2HWImcROSjVV57K3Q9sF7dHi+dm8iYImpwQ1/yh3pE4sbR
5rNe2NEqoBphhZGgkn6s98KvgSpSosTWhjwACdg9J/CyvLbqzswVz1bZhMO+YZlRbfMgMYASaJMZ
X1Wzkf/D5l7D0co7IMXZ3ifA82GyQy4J6kKWvFGjX8T8rbrqgFNP4sT6g9/mk2AFCBKI4f4/cau3
rw3UyNS2S5oFShglwqOaEJfQLOxPg2IWka+NhnVF+fdBs7L4pEjfH2GyfNqmr51L7FY2R9ghLzTl
Sc+CpdRLjJ0S2dX0YQ5iqZ9PipejpwS1yADLWoG2W1xYjPhcSdWdB1oMye0Wt2nbX4U12ZGXlxDo
f6jWgF6BXmhh0E0zBNz7gfFwfebMkJ7JJCGvvX3LichGJtG85a42yid9GaMX+qeya7dG/FDEU/oC
jU2+wihrT1Y+fMmIWoHpp2jY8bo71eoScOKsvMjK4uERb383YHxGrq3WZ/t2fzpQBeL4YTDDkrs8
qBzrvG9R8g8SyNh4zM/xM8y8/nb/Ze4zPBgDQJCIW/D7d94hqVaOzHlLCNNI6pWo901G4aND0Fbu
EDbE1ibuwncmjZezodFBS3UlK6AHgnodyeV2Hwk5KvtWy4qgQoLia1iJ6V2ep6Z8KVAL+xF3xvCx
a0vLR2G/f8o0Kcq8rMyr3DVtXMX+w6elbQerGgzNnkwfgahO0dTI6W3WX5q4sB5jI1Z9WMfxl99/
44AlVpTomgduZZ9AGatdb8ZFADI9R1vYkT/OUNZdJ6/bL8Lpy6sFCvJk6HzQ+UBgB+WndRCAjOA2
PrRDQ++2iIqgHKr6OpsRGhOKMX0Y6TT7vaX+nJveuWWiQ5Qxb8sLPY+zWfDRhuZLs9Pom6x1y+bc
SmOIXoGVBYIG+a1vbM1LwfWehPvDJwWVAJQUJMp+4izpdqTIoZEFkyPyjxidDo4rq5OTurlSxyvK
fJyfqy6KL7aZFJVb1ub4dcHB8AycvM8aV0DramMP4NreRYtQHaGrY3MX4KmSLW6tWeP3OoP2iXTm
FF1KJfsvh5npGUFZAQq9owGJHi3hnrxgpRDjnmNzuT6NLUN/LxtDs3H7LBkyT6iDME6Oz9G3/XXl
9c9/SRhof+Nr1KZ5YFfS8qKPjRlgXixOOt+Hq1Dt0qJgTgf6+e0qEw3SqGhCPm3rGGUACTBE5zSJ
ese/f0YPPx2gE0SeAP/tRH1jeaTacLjiQl1trob2EyWq7xh9qV7pIN18f7GDEEw0IA7Sg11LQ/Xt
U/WdPEVWpqVBNqpq+oU5SfanimOG+j4zrfCGEUL1KMv99HB/2YNnhNrHSIu4AC942/Lp9FlnSm2g
+d72IKCHherAC1NaYImatU9q2Q8n3Z997xfxUoQhUbBFO3An+A6sc6gTQa/ZLEe66+7YjGrzbEud
BCrWroZPi6wO2rUpkzz+X4siVXctxqjTv/z+gwOWXYULae/vPi6KSmrG0klgA4h+B6W18mtVDMDk
qug5tvozUaiDuRnPDZAePWr47juu0EBAZDSC8oyt9ZhkxWHtD8msPwt76W7CMrEOiTMkl2a19fDK
ER5WuE+ZFCnfSOuGk89+tNvWexd01Qre2t66iLT3uk5jJ6jijI5m3utScTVaZ/6jEXbiD73ePjq1
Ev2+9CB4Z/hS4BdWoNW29xGh4hZmBVOrKAoLX1/K3Bf2VSmA+yfD89A5H7TUKk+uvYOAQZKKIc3a
G9gPpAEKgWAYHEZlcoh8S91ZL85SnXHBDtJCVkEFcJVQWFXz3h7g2FELh0IJwVNDSjzIGeK6KHPo
zwWetff37tFSEPXWXbRik7ct/RJAS2UtiDg5ywj/qekErk9Z54SoOQ84SN5f7ShEQFGCYEODf0W0
v32wRoJl3MZSGhTyhFNbArqlA0Dw4CzJ9wVc1e9HXeoz2mOAkegObHOUKF0qPRFqGqht0Twy5rb9
ctTaR0rE7JKGRnuS+x69TJpwazuain2HiCsREelVifWGsY2DeAyXS4eqjl8hL3S5/yYPl1qRmUzs
DygnuTLNUoJMeiAVJCX1UqqXbGqVPzt8mE7e4n7PQyhT1946Kp9Euc1ubNvIcdJ6ygJU6ckvqTwv
agcd8v4DHaRZLKNjL8MNctAzAoJvsvFVlkFg2MNmNrut5cyldiIbWr9mf0A+rLlZSJq6kjLpvqkL
cXJz7i+U9TdYOH5R2aO6t8kop7RDSmgmozSMng1DFH+YBml+Tvne3lg7k+ESzysX1y+0deb0jAu9
/vff1vusj9Yg6rTs2F17XO4iE4VBm3xEbUXqmqZ4yuxWXCLme14P8scd6mX+2FlZcnIyDz8yB5MW
Gt7t7Me3J7NT2h6Z9YK3X8TdZUE2/daWuvbbu/a1Mc60dAWawPZ4uwpw0jJpMoSsplgKvYq/5Y1C
sfyoFdJJYDt6lQoSl8xDyVx34O6VRy85Xc1SYVc9jJbVXTtjql1LXhx4U5N8BUU5Xo2uNc44WgcC
KTwmdbZKVQbjZ1uRtY3eKRJtjKAZSuvjVOnpj2IwQP+uk4jhRmsSc448lpJ3TN7q5sHprOTCRdD7
5tQmX9olBmuCuONvt3T4WYxdAByRWu9wHpE2DKWkGeSFkdnMILfS8NOCLGTrS0IAGr5/oI92FKwC
4OPoMEAw3OyoKapzC7voNAgRz9Zc9LHsL43dtb8vAchTcVgBxK4kq+2eSiwG70tSpVT9vRiuKZKO
X23EgQf0OuzpqeoKanvIyXmEIqEWnlQQqnJwZFEeQm8WyOZeSt/Sh7zunCINlmVpsk9q0U1olmnR
EvnKqjz4ZzHVA1JOpZKgLTamozr7Gkg2zVUVxN/cxNbrGF+EtKxcKQEZ6E9Ga7cP+bK0f3WTWkPJ
6OsBPcc5NK91MU/JgywPWugusx5rJwFwf62gzLZyLiiH2Lvb3qaB6m1RlVkaCFktgiKbJr+zjfyh
W7Sz/XEY8MGOc0xQ0qEFtgm2augoTTsMaRADpnpfDbqGUhkqVZcZfbZL0iTTO9sYkXOC4Pav3cUg
8hRsk35/l6JhhCQdHD3mTJuIlHZJHxkGArLgDLuXaRkkzyoK6yTuHZ0FclS86JjCkzdumqlIEsdl
ZwNbKLJmeDQsIT2gGWafNQiOvh5rIITJx0OPY/NGl8EeKuTmmK4KxfRjOTG9toOx6eSRdcLK3mdy
NCBAxqHzBQx9p7hF0B4hpoxkOUvdvVMQiMeynZblNCiDv2j27N//Toe7BawkUzP6XHRxNq+wzya0
F1cnpnzR5O+oAc3DpbPKQX/KFatUfEEzvHFz1AVz1ymzyvqQ9KX9Xs46KEz3f8vRa0aTd21zkhDt
Kg96tpFkz0i6x5CEfFsXYRCnjnVNcag7eezDpajhmfFyTnaqiTooEsigwHorsIKDr+Ryq7wb0fny
MG9h7nv/wY4+KnUlrVM+6B4kEmONIltSRknVGaU3AWl6ilKwB04S6j8AYZ7Bew8/KvgQmEbUO0hS
b+4ItUZRnZYbzjfhqOYuGof5k9bpev2AzvGSeWNF9wB1qujLXMZpc6lDET1kU62d9WcO3jPiymvz
Hz0znfzrbWLS8lZGDb0uWibL5BXKgqMMcKv0YSjH5uTKOFyL4Ep9wCgWhsPbtdS851PjRRMAb1Yf
TCcVF8eCT5cpkFDuf9CDuMOol34TqzBC377faBR6DI2Y7YNW4K0o2voayuEZH+XoDiTXwViUbgxX
4etn/qVZp80TtF0IFIGJWqvuIkg5/cBXSvkbYJP9oillhVXHGKrlU/9/nJ3HkpzKtoafiAi8mUKZ
7mqj3vLShJC0jzCZeM/T3w/diZoiiug90UQhZQGZK5f5TdGXXIZ4D44/0FpPvSNq7eWn1pvU7mgi
339X1G2kHoYyHYTmG9qELapmolodpFTetY+5iVgAPK5zNKdSem8/2kBgKIapvdFFWWdueI4zYUa9
+KLYBpa8lav5MovEnbCltXO0Nw4bSxE6uXbAoK5rjaxPjF4fEnkp0Bd/0pSudYMaOtK3pFPGk2GG
k7ZzvLc2HhQXSEOkxGC+l93y12eK2xm1jozsG5eK6alrTPdcKVGLaGLn7ZQTG9k3Lh6ATsl/wWSu
H66cirmH1scUyI2SFyX30vu5FnZx5uWbT1DmnAtzzQo7SniGO99wa9NTxJDHgDIi919e/F+PiZYU
0I2MtRN0PI4TYMxjayXtzhNuvcxFGYsrnXDJfft6lcLotbBdpmlelVW2D6zJQqNdSX/bs5nu9BW2
tgo4UrDt1EzXpCs0NVNk7luJT5udHhM9Lh9GJXpf6n1xyB132NEG2loOGMWSukMKYMe8frQB8aFy
AE53yYvMPDTcNp+jDnqzYvbinBnW3gBr61XSMiYHQzOKwfoqbbES4dSmmcnLjC79QehDeGBL5ofc
UN4+MsIngHYQrUM4/lcYGOoVtFRAaV3UsA8ftLKvjmmU7Q2UNx8IsQeGJoCkrlQOgVd3nenS5mqn
yAlGerPPRemZ/ow+76fbEf66+8oDQcWBwE3P/apVKPoCdFQpxcWt2/mkEBeZgcXuO6Cz2blpGnEv
q1B9cxeURZGzIF8mTl4hdHMQfFUVCQJJRapsRVrPXVb+e/vJtnYhpBT6kmRajL2WJ//7GGdYputQ
Zi8GKF4o6LVfeNV0iqa+OihavvMe91Zb7UGzyhuuBVSw+yKxHkuZ/UgrIV5ajl5QNpM43n64rR0C
mI1cnTYPWuur5Tx9gleRR+Iy9fAMOiAHgRLDPo0KTsDtpTafDFAyUD0UYq9SSHx4ZwSN2Yymonin
xNDlnd5EbZCkiXqs47E/3V5vK/yy72GzgzK+pt0Z+uw5uUvjxROaPJHKl5dwUVW+vcrWCyR3QtyC
a/p6xlWaWPl6XYEInNt7Rwsa7nGiU3kXdXr9H74VEwYqVMYtJImrb+XSMpaDTTiMUj05FWESGwdl
nMcj4s99trPY1tdykNRlsEOX7KrZWkSzU0cGsVCJVUiKWjwEiYOQszozr3OKZg+BshU/QN2ATIU0
CIBu+T1/nTJQJzBPcq6xycvyT3XWNj4CuskpKRv1E/oy81FPlD3Y6saiJIncMFTCfL11lsU+zGqx
9Ml5Ac2lkKgm+7K122Cy2yiwlQwz465uvt7eMpurEiMXZSgu7rVKk+LocEydOb00OVaHCRX0WTIi
Osk6dh6Q6clP81xob9+ni2Ans0lLW3r1qwqn7L25L9OaRadGPHf5HL9PtUQcMn00d8BiG0eCup9m
GPwiaov1p9Sd2PT6EF/C0Yk19xTasnoXCZCT94VNabNTWmxsVOLJgv2AFbmoaLzeOCNuHtKIQ+px
IZ3vVVyF576rmrOVDErjM2sddi6drc/HEIISbZHXvoId8xLnvO+xeIQWpwRJgpeIbsbRnRHr/SkH
Hh+YKlbYt/fMcrZXDfmlHFjGun8SotXn0yu3621s2i9VrpUvjjY+U8bap8TBl9OJq+Q8Rfl4HjHr
+nh74a2PyZqUB0jfXfeltLzuBMATGnEIe6UBfj1I/2YDLKbetsP/8C0X0Dptf+L2VXtq0kkZUIdP
LoZdxG2ARn7ZBKVRxjTDCihVL27ORb9zL23cE1yA3OsotoNWWGd9eM5mS8YLHW6ZtdheLp9cPLh2
PuDWKuiIUWCR8RHDVx8wtStoUS097yqzyoOYlnZj2ec7UXsDesZ5Y+TnQPyhsFo/TBrJoUQ6GyCf
RhIR9NR9X72qVF5qjmEaCFQrcr/Jq7z0NZhAhygyrfgwJwBNVMdodzoM2z9nAacupOnFCu314YSc
UGQgGEkvDLAeUV9kQY5/xqM25/YXXMLLrzk65XhHKdmdZO526ETVPkUjqpG3t/H2L6Gzuqi5bVDG
Ym+UnFyNgloKqw6m0UwerVRJ2NK29C5NGLXPtVabp6mwpncoN6tPcY2nPC467dt5roA0VI/twPwZ
zaPVW8Ea2J7zgl5vLeJfEs0Zqra08RFd1c9DqlT/YeuRdRH5CfvXOOFINkBQLJuUUkvn95ZTiXcx
UIWds7sRKAwyfw1Xh0Usb93ARnzDniJ00y+Az4ZjY7i/piZuT6TK5c79shELYfwTJDhGC297OWp/
pwp96I5OrkLGr4vyhxkX6XifuY18VmEvlH4TZzmYlwrTi84dbeV8eydtrU7jF3lXtJoArK8SlWh2
y0bSrrgo9F4ZAAO3SaumOGn1GN+JyrTPNb4DR51AtvMdt94wbUhm+gRi7tbll/313F0UadMkM1rd
qpiOqaO4h9gJxZlOVbETRzbmz4AHgEdAxSckrncoSi5E4WaILmJu2ouqtjU2IlkWZE00fnTQ8Pdz
7NLOToxXpM+Q9e0sQQrw5RLgxiEwr0f92EYMmHfziadeHGGozKe5neHZtE1y4MvuvNiNG52Iyc+E
ekCbd40GwfO8QIOxDu/z1EONSbH6R9eJp6BW6+kgmNse40GNPt7eRxuMwYUBiaYz6AHKynWzsiHz
LiLJjaDiGjIe58hhKmzPdpYd56rA4aUHLYZ6tSEKDd7wYL9PrTaGgm/ZYR+MTql90bQI2wLXHX6r
Qyyrgy6wYgjqKlMeRRlGEp61jkBtjfuVc+7nMfon0cbWxE2oLR/CQsyqjyxHlJ7auim+mnWhTWdq
KSF9hvDtD8ZFVXxi2FV/xqI2MfnoKKYeJukl7l1u2VNyyLSoeMmhB3aHDmlI+Yv2OMUdWg7zcW47
M7obqyLSvuh6O33Ef7bZQ0psHEcUY6GmMN7lZa6nrgLJRAiOSXyxZFidM5waTn2HDp5UyvR/aclA
ZgrzGDJOot7d/oAbuwY6Ag0cFOvIPNdjwzjUqjofGHLpZVxc8JWEvTnG3T90PdDH6KMaQVSxh53f
OJjk7/DosRUB7bzOrSuJZU7nwY7Muqg8erNUDwK57C+VbkhUemR5HqO8DxoH/Fk/Ft2328+8kcXQ
LVhMC4ExLeCJ1yGocPpUQAslQUOI/L5JnOSkyrneUQLZWoVOCyA+8hicGlYBvszwyPImsYzY+iLy
8fHtD4XMx5324vYyjCOWdgSM03VK1sxcDzHoRWuY88zPpij7kcfFnrPFRoGCthEBm4D2J8N8/c6i
RaeGnY/dY+xZT6WLH1HSGLrfIJhwKIZ5b569+Vgks+jHQNphk7xezxhwivJykui8VcpL6rbywyj7
vVnL9ioec1CPu5g/Xq+CsL/VRVz19PtQ+T9Ek2oFkZCJ/va0Ar9jYJ3cd2Tha/SGk0JjB4mEeNFg
tpHfawX1VuE00JYHBZD72/c3K9EtglalAk55/VRxoelpVoGZkzn2Z3UJIjuud4UGt2IWLBtYwKRl
oFJWq9ht15UVCKSLGRnKM8fJOaSIuz3OrmhQthydAxElDzRtfLvI9h9rKng3OkocVy2kWfHgiglg
o9rMAHMqVGzpZqX7B9bg19tvciNZYUK+oILhZDDKXO3CIXaNsc6y5BLZZf+tsPKKJ0uajyNA6Z2P
tnXAFqV9qMAMla6czVOvN9ykxdMZ/0/mELV3aXUpAzufP7dx++X2c20uxjejH7xs+3WuAOHeVQxh
YvbdRe2TZyWxn3Wqeypx5z6OvIudWdnGOVseC3EBWvg0uVd7JZlNXQ5GgURNlk4nEonpfoZLerj9
VBtfi1XIZ8ndoNutU8uklcM4aSNm3Hoyvxsb3HBspoGPXTPsoTg3Nr8NxobMkhN2nWzZKt5BGKDE
FwYtnnlJVSHTgz139V3hKp6Ft6Cdnms26Wevmu2dkL/1nEBHIW0wU6IuXd1fuVHgG4PP0GUcZC0O
4ZBpH8J0SMuDGuvT6fZL3ao5wROATGHKSVNzfQYUGYW5Xdn5RaJheNQmIzwIdZR+6rTKqXf08C7R
vI8UinggW7kHKVmLD24ndo7ixpZd3Njwf+D6YVS4/P1fdQNa81VYp312kXoR3eco4QQjWPWTlXkk
aX26l6NsfOGFRLgEuAVjtH5sXS0Us0qc/DIYo1ojLZLEX9VR0ZuDo4UTmUtiv2tEnBwmCIn/3n7n
G8cFkB/QEbAqjNfW10XlDlzmoZldmgyIHx84tF4i1Wn3NJQ2kj/AaeR9AP8xLllz2PVsbi0FluZF
Dn2EMnEPNZb7+Jg3gPwqJL2Dpm6yu//wcHQcwfwgdHpV+EZpiR5areUXM1Sbh8yss/t6SKud8nrr
0ahJYMHShgPvs3zev7YLOFSzFMqUX5gMWb+aftbvQs0R37yyMGDTREg5oT0s9jDrW19uGSnTGLEA
H691cYGpAF8M45yuuOiOonYSRDf1YQcuthEAmPRAM2AihITDuj8W0viGeiSLi2qUheoD4zG+1WlT
9NhSRrumZhsngYY0J4/etIbxyip4Vy0ZWq+EnITQ9ro71xmaJ6Yt/dfG0+L84BhAJwN8djsN/OU0
Ftb59obZAgDzAyBCMbqkYFjXKGaoCXaNyxRnHiGnzJ0pVB+cWP2jib0UI77KKue7nrAR+46Isn8N
XOs/z3Ez/qxa3U3pLbeR5itwrcOdW3vjS3Bjc4Q0QF4bkCv849EQtPlpEVqqauROJ8eQ5h2Vj7rz
GjYCICkIE/A/UemKEKYA4bfpgUlyuao8WHPRP2KO2GGNtlivQ7neCUKbr51ISxAC+nHtSK5YMoJd
DPKj88L2uUlt64Xcv3JPuK1O7ikZVWXGP3AU6qFB8tm+GNKuP6C2ioq70ympej9nwrgDg4+c5e0t
sfXaqXaWdiC0NAy2X59upYyHQhvZEUVqZb+UZILbriDxEQ6W+XaYN298uQAWG8Gr5q+iu3Ik30Cf
wEh+W6HpPbp1158Mmg+f3v5QzLagodCCXKyrXj/UCGMoTHRLXsQkisOkJgnVFQJzmT45O/XInxJ3
NYlhUr6ATSnCr1NoXDatKU6q7NLKMP0+5PX8TzvIOfQH4Yl7bfDMs00HxvbNNEN7xy2s49DSvnnz
8fEILIzYXArka6xKquWKlxZGdqkMbTADmIWdOIB1W0Btk17vyYRebxuPZj0ZxFLuLWS/12+4EF3v
qjHocmcJm4WY5OfJtn8g9Gq8+ZJjJSaU5KMQYa+a4z23eh4iPn/RcdDyLTWc76tC7uFvri85VkGH
CVVLHHKvAiNt8sHo3YTBBPq7n9gn6h1JnPhlgLdzfDW2u2OvojG/89WuIxFwMFydCHzg+q56RoI7
O63SEVHC2ZYfUALWYTQXzbM9mVV07o1E00+3j8b1tcqKFLP05OEFXMGVnaKmQLPM5DIkEU7bQ5sd
lNLRdiLs1utkV8CyWHAQV2mXURDsGsb1l6aS0V1dFNpxyjr3OcFb7UQp0H5Y5DzffhQZ2yOU+6fw
449VphInFCraTDWbpLnui5CjN3tdHNAonD7UKNv+HpiW3mtdLU+IEEZ+CWc83/mkWy+YKAcQaZnm
kBS+Phmlaw68E4Y5dNKzcxh74QPJy14b5Lrvx9AQXiSdKhuE8jpsg++YNKwf0kupKFN3nhLTu1O4
vD9GOlp+J73tVRX+eyzfA8BNuoBJav3y9p0EwpBOq85OIu68flBk+6I202O4A2Ef3RuGoh0GxHJ3
en9bJ4SjCWaT/pVFfvR6lY6X3LUY1Fx0N5qDKRu7F1Hr6KFH0c9UAna5/VBbcY1gbtPDAjh8hZDL
UXHBmQf6gKoR3JTaMHClid37FtmxnY2ydUZwcdQWhNxSjq02Sp/pBtvPAdody/LQeRYQc7RIYZg4
dryoLLfR3ZxP3efbT7hB0qYrAnl34Shz7a9r3m5SykEtKLgjqxrDwAVoE4xjqD5GQF5/W1lTtwGc
ee1sRWLyfGpFMzxW8+y+w3NLYbyTR+6v279p68wsH3dh4JIVryvSDAVEt576+NIMifFTRG7+Yvb/
wdB1uabpQgGxBEK9rgUVV4GpUTMacK02vDgDMiye3k9Pdq3uSeb/GYi9zgr4sEjgEQAZV13hOamF
kZzyCOypSCRmrqg5PFbZkE3+bFQNGA0RYZMWOch6nVKu0I+4CWbRzzoqYtgjevOlt8vundq2WX1o
7ao3zq7DlqdF1862P8eFqflIOBrMYEZQsSe39awjjjllc1Y6tTyWjWtK2glV8rU1vGEKjKZnDqCN
M+gtT0sKJ5jB6xr+qClNvxP9Nz7nItlFvxQlqmuhVESnyfUUEBRj4X3UOmk/SYTZd8rSjZPKIuxh
fD6IhesIGBlSb0VrJBfIRe0Bv3BmAvpcPVj9oO7cmRsxCHAumJDlU15XTXosyqlaMC/moGpoys/D
u6HV4ydnnvUfuTr2O5Fhc71l1sk+3RDy6p0cyXyHO1qRiCQmif0VHU5519O9fIeCr7tzb259LnQ5
qAuppa5ZEkrp9ahjxOjU1WrHfE4bjzDU251Vtr4Xz4MWMZ226yZ3Fc1aU8C8vIyTTB+0zi4PhaJr
AdSwcqeoXyLn6vAtkuEkAIt0ODfU6zujQI8RFxIADnFtTb8EWpNBx/z+buxkF5SKmz46OEW9tOmu
adXGQ6KaSD21TOVp5+uvV9ZajeGigTiZRxvIOqHrKZ6TLK2/yVRpv98Omhu7BJASfQQYX7zStcqQ
XRsT0soLnUCdkhM2DkUbdCYz41w0Su3XuanvFHAbGwVjXqoq5i4Q7NYBVBjGnI9JmV3mWCkCu8+N
8+I5c7z9XFvvEDoB7Yml83zlUGQrFpzEOckudWPS4Y7i5IJRrx0AStuT6thaihwKGDf5Bb3y1UZB
96rzMBrNLuhwzT9wFIzCgIGc/TWBo/fv7cfauO4RhAF0YzEt5cJfrdUTnM3UwjC10Af5pI3DVAdh
1ugfklBPcn/UtQK11ELuxOLtZWmiYRWnMeNZvulf3btuYSeXEzja2h3zzu8IK6Xfx9I6xqOpWEGN
atllUgdvz25v690yhQH1CY6cLHX1vBOn5P9pRMPY2YcEf8GPuYHzaTaq+vvbr3ZrqaXpSl99YSOu
MylFWPooMoeroM0tFGcQmPed0pTHbDCAO9xebCu4cN+AwgV7c606MWCRPGU2fhzqYNlfGjlq6Nsa
jXNvy9q6T+fSuNNgDz2leWrukYK3HpQWM/QsXqrp6Mbrj2mCnJ3MlqzCcqG9FJU5H9UqqU5J4kY7
Z30ruvy91GrfyG6QUTlqTI3dLD3lqducBm6P37OR4DlUxeHbR60goHEV/NP8W8gVr5/NUJqqTHJc
CDpt+J2Yffgom2QPrMU9w3+zuhuWi47tQmuIXtwqQiOEkjBmADQVlrFlfswob+bChy2vwMvtdPUk
56Rx/DDURRsgpmN1QYyCP+UyxBKsV/I8CxytU6azXbl2GUyRpf6Dy43xxWmyyPFh1qQ1fgLZaB1U
Uzb2yzSL+reAopT6rlt7HyNh5fmdZyM3cTbcSouOTZwXja8g0H2Rmoaru5eJUA3ifBx+22ru4sBS
uOpXzc49/RCBkvyn74fwvejtuTkOmZ6XB1sfEXD30qh/VEavaU+Vlxpf3VwZ+4MpuqgKcmnM2UEy
pvEOjVX1nY+JrqJgNDrPz6NulPZ9OXRg3QcFyH3gQXP9ZTUUlu9DOm3EjNAW2lkv6wb64zTTp+2R
nAumpBAyaEPFGf3JahnJz8AW8UScsrx5hnCE03AlXVmSXRTjzwzBQRSu6S2BTMmj8fMYjeITUcqZ
3zWew1zKB+svrX8RmxyRgmi0+FuTVslwn5Wmd856OCP3ij400ZFsXksDQ6iuPIaqFPZRzSITFwkz
0g3iWmIoQWGkyfMMXkAe8Hpq/kf0GO0HXY6JfowUpQYXNaR5/ymdKHIOs2tm+ctcVM2HMq3sJ+T1
osyf7WGsXya7jEtf1vb81bWE92uw5+nkjXhY+V2C0M+dotm1c87VKkPhcOj7507kungamqEffPin
kXugrhxI7zNLRIc56+GOCm8w5zsVb7zIj1RuvSMy/Y48aFNn1kE52DgblvSmmjuh9lrmR7KszEPd
eslDPg1Nh/G38L6iQTa4QTvm1qfKs5rcdwDruE+6MgwXq9QGibIwnN9A5aIZ7/q4mCpkH9zMTLA3
aTLNbz2YUxB9yqE9SPBR1b0mYhvvLS6Lynf7qP23MpH580Op2BV2dUycgwYXefWhbGfrc6eEMQAw
K80D2eWIKtqCGbU/gXKLXnqKycbPXLtSPudjrdtBBL36opTN/MFIEbl/ybHZnX1ytrRnU3pTfz8m
Vf2pnxqr9c2yNb6UlT5rJ4RW7eI3lpR6FuiYaew1kDbuSupC+n9M8sg71pVxKcYIxh9EDKvLjBeA
uOFHr/LcXxm1+Yeq0f6tx3LauU6uQvpCwEACiguSZOdKKb0R7uBUMAiw05mSoFmwdmWipMdJsX7e
vriuWkZ0+FFrpiRFG5O1VhfySFtftQYnu9iNLr+5o5f9ExmtDebIS9uvJfqc5040BSdvGj+D103L
4+0fcPWojJyoo2g/kq4ySlxF+DEdm1kOFbrRlVf8M8bjhENjOFC21eL0X5ZCOwNoN1fKGiWR9nke
eSpEwHCAr5nl0Qw9obROuhLu2VQtv3p9oZDNMTpEweaao5DEM2BHN2feWw3Vv4tb1y+tY1L29gda
tHG5IRfNoHVXMUrQdgPMT/Vk9Bzbeh5TL3Dd1PqxyMfOO5ty65Kk4MX4FMjdAi5+fRebbWlMXk4B
JWDqP3qJMZx7BsTj2TZG0tbKS8Z7s8+1Y6Fq494p3NomOF/TFmPaDAhl1fHLK8B3tIg4hQ3WkVlr
1qqvs+59rrTt29VwAdGAC0CXF+jaFZwmtxO1jWf6qLoG51/ohCi3Hc8NZiQ77/QP8vTVRlmgi1yV
vFF8a6/qGt1W7AJJVgbaqUyHw9IwfZhqr/k5m7n7Pzs2ua/UzBW6n9V1/iTsOnafJrM0lEMbK648
haNMvqlhrjKyHShsb++wq2++/Dzs1mAiMBu92mFYdk4mdqXZJQ7rPMBTnXukmQfjIEvvRx85xtF1
RxmEYb5HoLpKNVmZSgF0+QIhRabz9W4rtCQeoqrLKEPC8agYeXaUZdmfLeHMj3piTXv9lasdtixI
xbfQd6ka1pEQ6eEqrGIWzHE1vhSTOnKsyvdQUuROk+pPoFl/dFi0FCYMImkJLm/9r/IL15sJhK7D
JFKfw97XhwjE9qgPVnQwjbbmXgwrt/DJWBZWZZVXSNpOaf1dF2nxj4qJ00fdSszpME8w4u/6DrFs
P0+sJr4zvMr5lDWNPWAEUYrvwAXkN6mHYJemkcc79nqhzcehMuZf+agg9ln2IeAGBFc1iXVeXeuf
2fNd66fNPPb/1DGduqPTQCplygbD3iftsWmqgdL7VkWRNfqUA04S4DCaej5XYd/6UYH7yzNhS3yo
kYEKfW1yhy+3N+ZVgOVrwRukZ40CHvxI/fUrzPPYHuMcWfuEZz3ac9h+shJFvBVXt6xCF4xxJgyc
q0CgOinuV6rMLqpsdeJcojzVWbWnankNAWMZ5lPEL4qQ6+lQkqbSlmBKL7MTJmcpw+FIvqMexiTt
+P5aGMRSN9/FSZvgMmfN3+PaMd4NzK0Pt9/qVa6z/BDGgGR+kAhhQb1+q/YQqnSymPsnwpyOmBER
7JWG2bRqjAfhKuxJguPOcdiKMSzHUTDxH72i1nHSvHkBntADifL/RVbW36dK5Do+9aVzCs3C/A4/
LH0KEeXeI9xtHXr0fBZkN/gDMuDXD8zWKjlkZX6xu2l4qFXZgzcLsUbrvT35382lEDmmpcpqV+o2
qVJS7i3QJcSoXRqcSgRTBbGAUczuTqKz8RldlQErqqw05ej3v34qqojImNDruUyNV5wnU5SXUjj2
UWPUEJRVXDyoTpjvLLrxfDSUUIcBN8kEaZ2M1EZlk5nP2QWp7fa7gSPlOam7tvMTfXb2kHXaxvVA
vwypINrhG6aXNM6oIHo2TU3Z6Ne9pd3bdZ35RSMRJ0wm1Qeunx5r0bm/B0aFhzIBcydstblLIdGc
lXy27umCtYta5eyHlbqnZrSRWTPupRuEUJMK1nB1gS3KQdo4cp8klgN8CoHHjGCJSN0Ja4fiI2ZA
zdcZ/PBpFGhEobYhp7vbp3nzHS1jUo7sMnFaxcjKBe5SU2pfZl3YD2pnvWBQgTLnkMGUwuFkJ5fZ
Wo65Ds1gxpbX0oalXeUzE6fsUrqa8sktGoQHrAzl0bKXx9mZ2nFnwWuUDW1I6C2YTYJRuh5aNn2Z
ezJrwayGdvkMjig6Zm0Zo7tkifQb3kTDSVZt6QRG7k0fwzbt7+E6FTs50tbGp+UORZ8q6tofVB8V
WWcmIJvMbpKHDPYTur195bdKluzE581XjHMWdRq5GOCx1wc7k+pcuWLILq6026MTJd4ZvRR555WR
89DOtfPt9g7aejR6+ybAOBApPOPr9fR4LIfB7uDDRnHznZWsOUB52fxk9X1t7nzOrYdj+3DomDih
t7o6MB1m0xEWVgKtJdy1hSbms1bp1blAmCTonDH+Dw9HlY0jJi1Ndu3y8H9lYVLLhRPOOCWUnJTz
HObve28cjwmWqJ/f/hr/Xml58r9WAlWiRTPp0KVlyHwAFiboe9F3wz92r2G69cWoJ7BGWgiR1vrM
6w0uMJ5GSTg1ZeEX4PieZNPiKgX77dN/eKoFM0o3FH7bOlmY4L1ixgs6KlXz9pI4HPZD4RLfBmzY
lJ1Sd9lpq5R5gWwbTA3+6J2tXqGgVabSJUovXRx1weAa00NcuvNOKrL19hZhTVJza6PwGxo7MVvg
sOhUz8andI7FcWyt+VTOzV6LZ+uBKHAoN6isltng6z3RS49+UsWgrokkqkS0ky+Ad/YQbBu5FRuB
5JVrgGn3egiCAbedjhVuYxA20UVVm9g33am5t3o7PsYu7dmk6pszCeFeqNp6lWToUDjAAV7zyTNb
girgUkOWK03ga6jTHV0oEchRFKfbG3HzVXLDgRJhYHtFXWjsEZOp2JYX0mvYzlOLpmbv7IEbN28b
sikYX9TEzAdX1yn62vHYOEvJEXrdMW3SmUapGn+YjDk9kVzK1EcfqT0aYqZTN3QNhsVOscNNuUYN
c+ctrBToC1x8Vxlr2KHnSfEj8RJv9eiY6qE90ktPzVOfIkUAqMTNYAUrEO39Ivfq7lwUGYrGQuDY
SrWdZT5Qgu6enHuv6bW12Yg5/DJ6Jtdg7bqP0jzUGQLkwKUfBrtiiGE7ykuWFD+HcFR/eIi1fe8Z
OezcHFsbgNBA8UCddk3v1UPXVgyvlJdR7e0npx2SL0iV7ElTbWXV3PKAd+CrYeSx+v6YUei5KLPs
4iRO9Cvrxuirp7STr42Q3IEQjb43ij13961jxCMtmjwLIHQdZFsTCx23Rc7Jyiz1KdOmrPRDz2lN
H0iW/vP2Qdr6gIsCHM4gLv3uNULarht3VjMW48dAqTWSoTyjFxGSH9exeUYTKH4eK3U40J1udkrt
JYCvAvyCVaa+hOROx2dRrv7rjoxLGSHKSTxkoGS+rzTlXzFK7zdWXDE1cNfXO6PMjT3zar3V16zj
UO+9ZQTeSq2Xfq63009v1tPD7Ve6uQxcaHgkpDRXOTjhH3pjbAj4+4XypFTwlRni7mQyW6EJAYaF
SQn0w7zSSudrqswtsTHrY73v7xAaopWEXbt9sBNpawfFthPNt/LO1v24buvcx2UnkYcMv7E3j6MR
rEK+FYAv5ScHZXVTq46oCX7kjFWRfTcsgYuw29kBqNPi7bc11iZYIBCTcQVZjw7U0KyNtEVosuuy
4nNbuHSt8gJ2oJzs/5AZLB8RQctlUHEF4O0Z7hudpBHnojPxoXSE9S5Oy/DgjL2zU7ZttYOWpiCh
hqYEJ3+VGmADkit2g6qa1Zgd3JNJ735noix+1mpVPo6pFp402VSQ+PFQO0Kh7O91I+80Hy87Y2f/
bsQfdhRuvSDPUKHwvNfHcmrq0lU0kmTdjqMvXT1pgTUU9UXKaDrePiq3lwIo9XqpApvjfvaAScVT
mARF11UHRKuyZ8WgcL691EYohzeAkiF9GG/B37xeqjEwA26WhDwWGpglB37CGKfJvTe24lyhjH43
xXvYietIAHIJuCD7lQKOG/z1mqOeVG2a17TSxxAHtjCyPlI3qnuawNdxlGXYjDSAlrx8XbIZceRY
s0cvse/d6ZhEifHUDEp+CJXcfkyaZk9IYGs9HWlDKMFsWjqyrx9LF1VhzBptnyQuNb8ptfBJH2Lx
rBu9DX4J45zbn27rNcL4BKjBUHbpAb9eL7dHr20qeKpN2DsfOkUTz62qVTurXO9FTKIwnmAkaZDR
rMuoxKSWtxFFuAyk/r/QzA1PoovHJ0MVO0Jx13cuK1GALuxtqpt1HSBM5llTDHwOSkn5a/ZwTQqc
VrXObjgyFEC39N6ymL0mLoaRO8dg612y5kL9oOLBl+L1uwTHAdvYAFRXYKt034yj9piM5R6SdGuH
/LWKvvpiZhjH2aTn7EirVV8ifRKnMp6mk6113xSAz+fbG2RrOfwVF/MCMsIrBGTakZjDkkfqeCrb
IB8UJ/UxsIgeErtrzg3/Zke/bOsLMhcl49WAm11NsO3G0MIBVuKl1qrRt2MHiA0aCkj9jeEHBew2
Tck+/Yaxu7cXx/5Y/r3Omug5gYti/yxF/1V9B56/o6DKLkM6tWBDHDIov8UNXAt65iMfy0poRFEV
JIoRdhcxdsojqH2MrDCD/EI+Z/9AYlXUvjtmaYZQVdjv7O9rZgGkXIapnFhSysWC4PUmc3VhDQwb
IPiBBXkfiUKchroPP6Jh1D/iGT3fAfHCxFpiKVJlruqj2WwEUd+4T7Jw4p2D/WdPr98YgB5+EUUx
0Xj1cywVNFTS9rBtIfTnfmdnYR2kwjAvQza4td/FVp4cMD/MppMyFGVxcEcUQP1EM6QbAGsyM98N
a9sNAPPiPB1pbZy8pGndOEHbp/iROdkM9iqJXTr8Y1vr6s4jLKdy/QTcyeQghARgo8sB+DtTrty4
SDw7u3jUfkeTJtKpQ2EITqhbP+kh6j6eRChuKoccDdZ6T8t243xZGGyiz78AZK8qEkx4PfzS9fzi
9rXyblD79qRZ0jrXxeQF9IT25B43klsOs4H6IoUJnfR1hORwKXkUYfBSpZ56P+HTF1SW8cUcvaIK
rGmesUkqCxAIkLX756qyss/woMa3vnUQupyyRaQHBYyre7XIbXzimWbe4yT7tarN7AX6u72MXa27
uqyzd8ZcgwJTZ7ngsaz720HtKmFhPrVQhKHkLhrx6+EKD2ZjFTLa954CF6QAN/aO2VH/xOhhPGU6
Fqc0T/fI13+ix6udhmD2AqDlgnKgIlqrmmx0vdlN1dS790xkBx8N3Yak0gzCFA+mNXqfkZt2/4+z
M92NG0na9RUR4L78JVlVqpJlWfLa/kPYY3dy3/er/x76AAcWSYhQzwCDwQxaWcwlMjLiXRB5SrvI
NWu7+tB3pWy6uNbHoZ8g6/VILU+W7gJnonM4B4n4mLN538smuqiz3sz3ZA/q0ftjsz/50YgSILZM
ZRfRrSVc/3U8KFSPY1pI9rWvwq8xBnMX3RLJuYHq77WNXh1krTvDkRebEE4Bv285PZgCNsFimHpF
rXF8Dqym8egQ4/89CemnXdWf3roRIKMCTqCotgh3rjeCbQm51/F/vRZartHQSoLundar36Q00D9k
iFbegQRtD67UTTaEIwe+s3i+UrnVqVm+nNIxK6uet5FzBWw0XW29sj19Ql1wGBA3fP37NikJQ1Gm
g2VHMxGg0Sq49V0xiqAZ2XImOn6+jbqcuNPBgPx6fZztskFVgCa0kEGY0LUiXG9wmqhVWddqSG0/
1lPpanXAe4I5is5tWSkH22QTtNGnYtkQVKKnTDl1tStbdbCrTG3sq9GJ+slJivauAlBxJ4yyuCmj
07uSVRTv7RGt80nLjsrn2/iBTAePHbToqGtvwC2Vnjry3CrWNdPk4BFph/Qf2pYdoxq58R1hQy5l
x6qE//osbzcOwyLHxWVBgrRJ1ru6RTUejsU1tKT5koAv9pAXdc5oiccHG2dnQSFokoRRPKL1sd44
IhOoDmq9xLGXPwPQVq9DJFtn7Lhzvy/H9MvrX7Yz3GL+gVwPcHFO/iqNQK0wKxZd9Gts1kPmQvdq
/hnsJHo/FhlC/MP0ZjwU6AiYcywibf2lo/vyDE4NBDoqAc7VHnL7o1SVshuj+fgN2DndHaX+9/Xv
29kwi+Dk8vQnrLFvXg7X4ffHW1VxrsHyohvg2r6fkk551CSrcmtH6a6zrHXn1wfdZNLLNyJUQKdn
YWuvU0VoKMBT5tq5tpnuiIvA6ax0nWyBfcygjJIrIo7SdyPNlR9FVrdHTsXb2MPwwDMWVbclDK3W
FC3WbjBNQnnNR58nW0vuAj7yoGq1Nwp/HXlW7nEO47Kz/rqf7FjTuqC1nWtVV/rXCg3RWxGJN9cd
DTYLDR8DUAvc/nU5NRPNKBwJ8qwV5ZThpUY9dWVylE3vnO8Xo6xmzK51XVDnR1RtcppT5ZTghgNN
dqk6HF3rO9MGTpg9yZ3A6qwDtijY9rpAUddq58pXukm9ap0dHASs3VFYGqDeKvXvNfdrDEtnkMjo
6c9m81UZE7DyYn6zbyGLQ7fKoo8DsYIL4eUWUISiZFWN2KMW51/mNkgvWa1EXmWZw0HWyguUv/Uy
hyNPXzAZaN8RF9eQATWrBnWMsExuBtt6tIpKfOvRr3hUZjmM3U5LkBiK8kgf3aHIEFkDF6KmX/Le
gFIf9J0JEjIMwfXqQ3SHoAeOCzpFycdQSuN/E1XAAeFIA/ddmGTJQ2SiHuaHcSf/Ty5Cs3OhaqjP
VmsBEs0p6+EsGff6Q2hn6eRmOvVnNyGlxcRZwt/DAnUbeU4b9eo5VdpK/URSnsmugQZPf0J+3CLR
TDM59osKl0AP41d6XZNVmB/MOcll3jySlZ6kQedmczrF/qXbiVzCXhDcN0k96h/sqeNt1IjZmd1w
qObpPUmucW80NYqR/WjLP4rRif8NQ816guIrAn+Q0Jt3TZxPfut1mj+nKZJzl5zo/4hGUlD4g2mB
v5Q7KdG8HteXr7GUF9+bvsscbzCMzPbTvgwGHDCt8FNiw6zxW+h3Jy2wh+4u6Ebzoeqlsb0VXVSn
vtQE2re4hYNBqV5bMDthIp2GThuFa6LDKJ0TJareZePQRN6QSMn3CMGq6C5H9mt0rUapnTO+2GHu
2Y5UgR+NEHuA/zIiN9apRvWIv5lS+cHYqqWnp1mlX+cGUSf0nOKvBbrwFQ6MIRQXKZq7yjWa1jZd
Mwl7yYdRZnVeXPAv15aM8hHRYinxqwCysG+StskskilRgWi5gN9PNRgoekWTdm9l1lg/SGo2NU+N
0OTfeTErmpdUqC64fVXN1Qc1SJJLbBa4awhqVpIL1qX+X8k6994wJ0HsVU0OZ0S3x+JptsbBco3Y
qeo7SVWrf1EiSMNrzZAshQqZxjUiO3Y+mHGpyo99b1Ka4WHSvCPWIqEAEq4EjWWl1g/MUcIEklSf
xc8BvNLiQKtiG1KWLv9CQiQibxUxAhtMlI6I8pWL3finF0H7hVulf2vggncI6ApvJVLnLVKnDGeJ
JjhuaTgDJe9jBKS+W5HhHGSxm29ZRiF2kcnR4gHc/zJwZX0iBZZkJree0AtSpu5uoHnSu9fTgM0o
hEdKC/TaAQLR9VylOmZUKTJ0vOg2tWK4V7QmOBlmXh88qffuLpuLmFciqemG1zNxb434uqAL0w2R
Dx9qpnPfxX4dDEcmQ3tDUTGgVLOIvNEgfzltmBqiPBqlqMHPEv5JvNWAlUTJhXdjc8By3xmKpBT6
N7Wtnc6GrDbFYMSVdA3iVvPiqs7OZWWKd1rbO0dYo2W1V1cLPCXcAriN8TpdXy2tYeIjBwgcTwy9
O5mTnJyMwkh/SJlI3w34INYHOf7OxuDyJ0dDcH7pSa2S0hSqsFr0eXCdrWb0Mxwq/IrAdFSx3B1m
6QotCv5b8a4WdHWKXSwZGrmnn1ad4zk17u024iCuOaj6/4y+Tu7MKdP8zBTFfV9NPzmcqS9mM78b
SrXz2rroD47FTkpO3RqFOl4bgBDWiSM9JSxsZmFfG7PEukA4Icj+Sj61ll181yfTuJDBHmFrdvYT
g4IJX2xzt8zYgBA+pwCxrx1VZj9AO+TczwJYQCdZB4Fyu50oYi+NEJKYRbx8WZa/EuNptpEVNEr1
qgiRdm4oxiD6UstQp4c8bKIfxRAcaUJsv47tRFeeXgHtVmp7L4cUOVzcsemVazQOtl+jm3kKVPDu
cV4dBWgA7evjwiA8pvj38pEb/EiJnPNkV/SUYr23qxOO0eZZlUVgem2IaIM7jaX1b5Jjxn5O0ja2
XVnPLPusFUEZe6j5W59V2nnCp/gXBf44CDilYIVG7tnCKtxEU5vKDztszHGiLdTHCHr9iK9yQYaH
PLCenKVmMD44NYbDlzSf2u8pkO3fSpxkXwxnEurFoTrvXGWBm8A7jZClexnNaC5UZ1R/mW1tNGcc
NIZvFuKA012JKpB1CqgE/pNj/hPBW06b+dxqaXqelaGnG1gXhnVdWOPlWXHiyfbNHjGQe6lrSFUE
Yju6b+hp5HiyNHQIVeACE5zCYgQqrJAdfs8gDRe4ZGRV7KqQBww/sqVWdWvdqT82DYRnUg0bOAPi
fpbiFUFHcQFZeM1C/buvQ5e0qghcyTEn1dVTkSj/jFlhFoDgmxSiSqLFP42ojgKPLCD5n6Abpp/z
yHG+SaUNh8UReXrfKE5QX2oyncJLdbMJzx18+59JpgTpuTPG9llJyi7G9yAqRjeHlJa6hdZp74Z5
HuZ7rXRC8eAkkt17AXiub8YQmeSxoYX8dOYk830oT0Pq28i5tF4v13iX611Q/Grxo8XOr0Ai0Fei
IJHgaWvlO9tJk95DYGbS3XgU2u85zbLvSdtq93irFMNJTcXYuJYVi+ouThr5DtNNuXU7JwMDMuTS
L9VE+tBWauP7NDjSXdKr6c+ubqpvdY47A9yHZ7Rzii6I9Ls00JyPU6JN8akR5KenJRrCXDazOHfD
Oe5/s+jVQ6x1s/IBkX/TPNlq36VPuF9hYtrDfqz9SpWmT300wjbK0r6/SPEUaSc9yFp0GcrIeUTm
Sargnw8RPRRzbk+ZrcbhNe+0oPBIecrvaQop2tWj2mjPjTPLyZ1lBvrvYiydyufVKIFqC8l8/LSb
YbCOiRGcK1mUuae2ehf5edMJtoAsjfXkDsrYPAfQ+Bfv70Kr3smCh4Pb5o1h+YMcaImL3SCk83GW
2juzT2fnjtYEwo0jBrCPlRTqnAZzeJ6LwHloCl3+OIX0Nu9K0aaRm/Vm+pkeXDqxmrqoT1Vr2+LS
WFrzHVoLxK4SOmP/Q6jzoPiZUym8PJLJqC5hBDEgi5o6cee2KkIvVOxy8O2yz+7GSClrnyCsPrdK
aMzvHWls/qkL0/lp4Ucg3eMGL7f3YSh4XkgiKu6H0Aztk2jjAbjPqKWKCxmifawTLYXLCI1cukwS
ilrwiwPnM6Zr4/AROSmmUo3Z4ZxPgvxjQQrRfkQMNGqeZjVvhNelvG1vrIoKpH5uvwYolRkXPZ/L
T2VRV7P/eja4ufbIORc0Ea064DebbNDOUOqGYUbDv4q8EbojYqydfkqjGm7+3Jinvngzf2YZkmgC
0niR6VqTy6yC3iAYBmD22TCc2wibjLKpQ5/6RH21Zivyez2eDp7qm6xjGRR04SLYSWNvnSTmZfFH
lBpS4NgEXzo10Z943B1pkG1uvD+jLPa8QDUo761uvF7RIqyNBZSJsco8mqGKBwW/eu704kjwa8lq
X6SHf4aiwLpofqHwtLrPee5QB0dG+ca10kfu0JWYndQJ0EVEFgK3xRcIbFORnhMtEt/+w6b507Ki
L071YzV2EVHGazogVJhnWV5Tthb1dX08pVaLqMIYJZLHRSB/f33UnckFu0iHknYJ9ZY1cCvLQvQ2
hkUFo4zsdykm2W5lSfF3BFCPCvp7Q9EjYQGxI2IxV5U3qL9tPi6TO8964vUTStuKluV+hyXFWwuW
lIFRQUX/gJxz23LS7KDRxxSTCzVXHiMy3/sa4YWDpHuT/JEcAedZDp2D1Of2zQcmOV+E29Bbg6gl
5Lg/2Qa9mKjKddfhKX/wlthOIAVmeZE+oJNONXb1lhjkEKf5Foa+iNkRrSRr9wivzp6A6XwwgTvf
tryVmTxS262astUHEoxY/O0yUWV3VZInpzpt20tVyKWHOMlh33ZT81uK5wQuXtA8NoErv0xrQVcY
ZhsNyU1vo3TyK7QdJZyqtfQpk+K5/q0qCblRqKkDbdkknD7kI65PfTgpijtNMdI3BpvrrrMWl+bX
j8g2yhHCIWtxNhdh5HVQCPQw60MdK2EptRuMrJTgqQm67vm/jAJCngWm8bbW83G0mnJIYlP07NTS
l9DZfk/G0v96fZTtFuJgLLitRSqM1tMqyBgtRDduD0QemjDANTEQLpre4ae2G+sD2P/eUPgjEkgp
6SPbtRoqSPArSKBO3IJWjR+mMTWegmweRrdNxiE6OBrbNVpsUqnx0GEGgLoGmMCC1RwxoHSqmons
DVoYnTWlPqKm7HwS98+iesZNhO7wqigymclcUMWPcdSVvidNnvmjlKlXNEiHg92wHQln0gURSfsV
pYV1Ub/vKqMrcxTjdKOY3wXV9Cu1JgzbI+3NRtnLjoPhu9zftK/W3Xk9HuYGidIEqXZIxH1OhRYu
m+SqYXkEi9k0lJeh+BiKcSCSN3iUFkyXjBw0t2uBPqPoausfB8bpOUVl82tRmOZnPrm/lpGAfCsB
Qzt4rW+JKMsPALBIrY6GNha+L4NM31tGUZTcQFNrVeMlyyPTcbVKdsqTVQZ54Gr06aynGrfF33Zb
KonfOnQbsPYMkChIExtNmzY0LVcokvFmXjc/jt4KeB0CwNYEA7ErR2sMCpW6iJVbOZv6hYK8dCkw
+DyIaHv5KeURlaYsImxs6JfzgLLTRFrHQuC8C7c3U9L3Zm4m7jAAAXHDgC5A0cxHkIy95QcwCvJk
6Zdu2MUtbgHIrSObj0+6cUJmgUg+VOZF4z1+aenKfUbzevaSIbwo4ZFt0/ZCI6XDYYQSGTDjTRC3
tAHPv5I8p5KM4jOeaZIrkLJ0g0xLEhf3HPmgqrk3x6CZ4XYBP6H+t8zGX6UhfAvlQGrhN4yGEXzp
QyF5OOYEbtIO2UNXxvNS9ygPEvJt2OAr//+gJHQvB4WcT4iMI1IspMovBvrg90O1MMmrQ2X0nYgL
5AF45BJ44RCv9hAY4KqzYfbe+lGlGEJt91EOkqNLZPkr64R88dJYxDoXHc1lWf+aRS3s4EkHfBAN
MvUZo9vs3PRG7qGdpStuMWbmJQ6Hb5LSHPUNdnYrOkXgbLglgchuHlQVSMpqmsStStT+p0D5ama8
WqGvr4LXddEMc6qnMres/2lTLtf3SJjGR8DgnUlWYaZQG1/MZzfiFkqvVVCnc4EHuDmB2wzFWZeK
I97jzihQURZgEQFI2eSV7VyMZLrU+mMUCu6dYQwNz4pL+2h37o5DGRHdIGfxClhtGRAZY2uibQdb
OlKw003FYwoj8OAM7GwZAI+YElHjN5eezMsto9iJqQ6ZJF3VLss9erQOtt7KTM2oUt/bZax6IZry
HwTIsbdnPLwOzT+MG6AY60tbNUK5jxA3vkUiQKrOkIITyuy234k5PIguO1NJSZbDjvgIzq5r2InQ
+kEleGOZi3DBh3qwlB+Q4+KDUXZiGFUMfiJD/SFnv5zKOaqiTuoCcSts/CRPSiXU30ZiOqj9jGlt
nyGslOO1ELx1Dt5WO4Hs/7Gx6HMBkVpjz9K8rwtbBaXRDlTLnDCp/WiaS3/MpfD65pSYPNgmuKAr
C35oFWIGpYlScGzIyJcRdqe8H3IwiiI642+k/ofP4kJYmmrAvjb19KRPkDoPLIGaoehwVklD826C
g0pbOcqHI4POvUmk6cJzCgwypPdlE/0VPIfacGopaqJbUnG5W+gz+UMVGL4dSUeNnr39uDxKwepZ
ZKzrGo2tKq2dqjNv4TwQD5QXp4ukDf++vlJbWDUO8ACZyVgA1dA8Wn1Q4dTGYJK13XgdladYS+on
FKOwXq8H7TTGbeXT68WFNJbMUxANBsqc05uBMPyGRRgBPTfkd4jOLyc1jKwulgMy80HOqmuqVcpF
G1BTr0QzHeyWvUnldC9afAoXwGZnSpEjxzliqkkatnf2GE+XMbGjA1bp7qzCQwY9Ri8L9ZbVF1FQ
pAMKg+Aml4rqh4VqnYs5m10LGrzXyV3qDwiKeQUiNG49ddlTFehvJi8tswobBLA9sm0bKGQ0TX0q
5DKCSlsU54gCCIDLYnABvaQHs7p3KnjHEzvhwwO8Xp33EBfssmtq/NxHgV1YN1luPY7196k5RDjs
DgXLG8gcb6tN9lJZWqgbcMxvkO7jk4oqmq+NETzoSHszbBV1FUCWHA6KB3BTVvWTRVxMc1Ilg2Pf
1R8BzlhfECZBLMExQ/PgcbrM0CopW+AUDEcPHR2N1Q0rcbotPUfSRUrb/izLcufOCwVbrWPpIuel
/fP1c78zjYzHcH8waJtjL0tdLFQZzZyunLMQ8WG1fafxHPsAXCs42B07Vx7iMctQC3B8Q9Dt9XKA
s7BQHmmTx75BruejkODkCCckGf+DnsQXBG6tj69/407WAj+FGwE8DMTVdf1LNgqtRDyWzF0t5lOt
lhHxTU4ftb6R0biNGxpTnfyYp9nw9qyFQibirRBWlkrN6jyMWSZxSgwkENph9A0Rhj7eiOlpzA79
gfdCDXsUG8RFnJHXwyrUNOaEkleKqzgdXr1yrcgcT6WqjOc4N03Y+5panTuzsG6qBPDKL8aqM+8r
R+u+vnm2l9SQkiMF1e11VUpGJFJVwt4g6OqHUEoaj9obvd4k+J2ouPnKONf44wjL7PWBd0I6A5sQ
Yxbd881Wxplem0qTV1OYqc4DVHH9oS3j6PT6KDsHhuI3ER2NJ64Oe9nkf138uUgr7iiqtyqNmU+K
3A1nVUyLlsahyOnuB/011CoW4BXaWyPtx1s7lqbvKHPqW3J3VDnaOR2LM7HOi2zRF/7DKfzrg0C4
hmWzPKaTYch+QNsVn1XoO5eSnOOqx3kUwyA0cvq2Zpd/fn0yd6Ldi7FX50PVpr6Wedre9CTLT8hy
WbSfKJ4SPRQ3Ym4PtsiWS7/w9SnPUJxZUvs1Yq2o4mZqJESlAH6KEBCBSK9xm9hfKV7hAjh0yFm5
DZAfX54CwZc7qfbOEMX8gGpgdgQC2dtLi2QBpXk0iBFKebmXYn1m9bHku3H1o9Vv0VV9MMEylK6u
Dd2nt881FHc47poBaOhP/PhrnSkEjpoDrAFdofJ7To/tHMYIK0NyjPxUGd+MFGKmUSpZ7hVC/aZ/
6aBgBDp1ohoeOeUt1PXGiy1d8kNhGge1x70dzIuUrJEHtrWx11bDKhhCDTddrQZdAVw0CJ8GqUAz
PeyAvAyWoIVRR2Yw+iCNkrfvYbKPpehKWNjmPOARptFATvAmR7MJVKf6LU9I3Rhq2T3FVpwebOGd
PYMgC3Yu3KHEoPWVogyaPaUgj2993bcfUI3S/63EUP1T9lJ3FFF3x1qYpRSUzS3EzDboBnUmQjqt
ZYzv8sA0rgpQtGtnQK98fXfuDQXXg4TcoAGwuSnzQKb3oBBWw7YP38/SMJ9NkfWfYqlSL68PtRNW
yXGJ3PBYqJiv07kkH0y5COjTpKMRfxgBBt8B+PgP60RaysypMKd21img6VzZ8tJzqsJ/pqatvBbA
zkPfNdrBB6k7B4AGH9ctzxkoMeujLSEhFweoPNwGe7YkwMulVZ/wRNed8wjEJvK0Oos7D64ZOCs1
t8yfQa4j8BvXmvy9nTFm5mlSTOA1DSX51GQj/0jYDibmKFLfoOObCv57a0wGdM6BRNjKMhtRqw7t
MPzrp7j3nNCRIh+3ITa8KDLtN37WQ3yWjQADgqi1Qe68voo7G4bGypL7Q4Ja2m4vYydors4ZM4gM
yKhWJxhd08lBcPIxbIYPr4+0N7sYRgIHREmDh9Ty//8VOCU7CZoaOXP0V1SUjcFjXuzRTC54NBR4
tGWZp3VixIsPC7zXR965HoEJs6j09RcO5OobO6utg0wt8BTr4+wUMx9ulSTDJW5F62a53B986c7J
AOFKu13nRtpiTuh1T5g2gYHuTF2ciiKYv4Gsdw7S8b2V+8MXXwr4O7AINQxnMIzRLZjh58W9OjxL
A8JkCO8eZf57Q9H8xr8IBCnv/PXSUSc0hJApKNRm4VeRqM9wRFI3gax/sFZL3rd6uNFVXFDw8Ky4
zJe5/XuXTJDuZTXAnUWPpeFitlr1TZUQsfKcIojO2RhnT9BMS/EfzsGCJUAPjARu09uuBsWaRWwz
bggwEL7U+E8WjO+7wKqeX9+Nu5PJrQMsiQxiU0egLwsg1jCimyWJGKU5oXuojerepBRHSfbexl+2
ILVsKhabS64d/rQ/pgjtnynzTLiyP9IglT3DEdM7q6KA8vqn/TFFWq8e2v4kRvCp2S6rk4aXmAm2
EwUgawiNbzQd1K8VyNknGVTrV6PMwk9jWmHOE1l12KPEHqj/FmAnPtoQa2RP7ixp8sh38Oi0+iq/
okXQTa7d4Jc3YIDanrvY6n/0RmOXtD2rEZrTaFSZX6uFca/PuX5kpLfTYaF2wIegZ8R/rMuT3BW9
jmJMfMs7u6fRLWW/St69PwsrrntPn3Wb+k+tjv5Mh+izNtjNfHAp7cUSZICWstPCHF2fh8awR6uu
LJj9s1F81UyQZUUixgMszd6pA/VEb5uVWxSgX546SEJtbyzIDqmecoCKUXMZo+yz44zVHWDh2nOw
S757fbPsnQOKrgtOnA7W5qE98/JsAh3wRW9JP6EcKQ9lEod3atp2BwWTvWNgL3xiUjCKT+v3wSwo
UJBwgY6ZZem7LenKD61JE4Gu2Vy8G5r8SGts76pzgOP8ARzCEFxNZ+jg12Eai2N3WJePHInJcyK8
pkrJ1l25HNovWiNNpzRl774+qduF1ChmQbQE8r8Dimo0iCpFQaRunSE94cA8AJq2x5ONtaw3dvhZ
VpkRHuye7ecyKO946JAouW0AenNFBhPHeHZKQZvfqZL+czAT3UtnoWJ0lBqPTVAYvor15UFdaAct
wciczEWsmp7F+nTYk6HV0YCliF6UyTcarqnhDtE8w0LEVuAEJRm+c1wniA+0jjQQdwznS9A0xfsK
TyfVbUhhVa/p0/Ao9G4Feuh7QUdYmBDaDiQL/XNV5VHIe8aIrS9gOXJwTMioB76h9PlvDMYKA3aB
FD82U5v/zMRMQqS3qvZPAmh0dukcZunBJbcNJvwm9G0g+/KqpKL28pgrxVhIaUcyLWdde6f1yJua
NZzE1/fg9mBTVgC9hTzBnjijlce0vgvSLSfIjFsvJXbolWkkqW6nO9mRq8ze5uMJByKPYsSiuvXy
mzoli+xOIkQnYSTdZ6khu46cjicek/Ilk7Xp3IlCv9eR9zlIVXa/k8cU+GSESzfmOdBOYD52QK3A
pEAH6EFO1xXXmKSgufT6lO595KKnDeURdN+m3lJpTZzBpCTXE2F2DSGARF4eOJLu26mU4wY3BfaX
KmjK+3hGsvVg22zjJ60X0hVU/RY8zjp/FrEwY50VvFXa1HhTGiVPlrBCdy6G+KKrSXhw51l7UYyu
KtVtxFEWZZ6XawrkaYqqYvGo7rX4IVLboYADXOYtRIsa+XdsGbOaxYVZ4c2FDTk1pWP5w0qcxj5Z
djcWVygaU/2MuBuMkVmzYc+GQzS877W5tb/20SC1J2pmcfYwW2pBVOxA2fi87wzprjaTMbjgPBwl
bhNMiuOHOvZ357FyGu2U9WBckXIN8salVNFpkAr66mEw+7jFKyowUf1SleA+S3qoBoU9m1/pRtvC
lcMqX+gyhf4QlF0oe+Bi+xJSf1s8p1aEqugwSlpxQn8pi071DD/CtdKampngXsTRQk/7BYSkoTPW
0/iT+OiogHQDiB7LrW7SRnSbzP6nAepW9QdjtOhw1n3KIY/syfLyZsZKVjXaGp5bI+WDP8tNCytj
7BPTLWejV/20CUz7rHZRqLhpKWcj5zfUy5sU4wZ/7hDDr+7I47TPWV7K3UMG3aP0q7GXP8h0+CO3
C8w+9Od2ULTn14/AzibkWYB651IGYE8se+avh8FY4pGiltypCZZmbkavxZuqQX8f87t/mcLqP70+
3s4exATBWEqcjoocwwoclSnF3EpVFN/SolMlT3feZShapm4gC+1Xn8vNc9bb5cFNuhdSFmnSRdCN
TvV643cIWHA9gymYYqH51K6wXiQHvlRD2x5kCrtDLd4sBE10ndaHuqUjX0VmCqbAmbMzUbr2EJUJ
7hsM0l+fyZ2VQzyGRwjCDMvNsNxKf62cAUN/zqKe5i1KFprb1Wb8zEvLvLSj3f40KvkIxb/8wZev
ENRGKAdTyKSUs8ksW2vuAUZVMJ0zKzdcKRAVtpUS8eIgLO99GdxzCuELiXMjiiWbnUmvBPPwWY5r
b6Dn7HdK1bqUHXteMNORWtremtF/g8tCkZvcYhUXx0BHLN3GKkiT5/KCZ1TlF0nfPHc0cE+vL9ru
UCh+8XTEF4PS0MtFE9ymvZyH8c2Uu/5eoIF+U0qtOU2Tqf+HncgrgEeOBhlWWTtG5BNQyjQemcU8
109Sk+huJcL6FOpQFt7+VUuli/6ruZQYVl/VmuaohSVq0VM2ojUoDWN8h1ZaEPDIRM399cF2Igic
WyT2qAH9Ud16OYWRrkyoaizOfpqdeNrs2J0LbLlzkaEoLy0q2e+pYxyBP7ZPVnqGMJE0wLO8Wtdx
q0wLZFVl8qFs1KOftKWqU6Irle3Wxoh/ON2LgH6MCdUKmqtjfhZS5xwmv1tSLpgs/nFUkulaoE/5
8tMtuebe4f68wTKzKEnllfRecgakVsuwSt8hNmNnzwLCco24P+h8Dxuf8nMmyxn5RYQozcFS7BxU
UPGLSdRS4KWJ/fL3jEqm9mZUoBI+Fqj9oTDp1nGhukZYJyezDY74GDsNssUWAlo5m4zai7yaAIeb
CRweKVOoxqrbTs54V3Wz7cZlaPmJUSV3plWUZ13M4pTMc0yxuQtus40h6uubcCcW4lxP8ROw/kKE
W/0QpTfkKLO5NuM07e6swIienEwPzq+Psvu9lJFpHtE2R01xdbBq2p0oP2OQEtsL3sLOnDPG1ToO
78jANL2dXy2nhL/PO8irDfRTRAOQR6fAfnn9l+zELQBYlNXogPBT1t+LXl9RWGg13MZpFD5yhgQT
I5k9XMSPql27Hw1khemlC7L0fF/uqqyJgiiDZnfTg0rrXblobAOmq1r/IkcsH2FQxp+LqDPujHB6
N6CMz1MvV69N2BzJ/O+EmqVNyGcTqwGur/e3apKczCVfbTQS3Now7e/pbnUfzC7qLjzG6y9UHcaj
yL0zLAIGcMu4juB0rstjom2p0FFRvSr5iCFhMduh4mmomJ5r6Eq5B5Md+aCmtJFvfH2Zd0aGP0e3
cKmN8bdWKI3SEo3Zt4lz1Y3WOqtlnl+dwRovkg5FN0brB3OZ/EiXa+csAZldbFcWZsimGqihN2KF
OYNG+DicwcikJ7OnxvH6p+3sYNy+aMlQnaD2uGZZAVC36ROiHB0DXfWlKhZ+rWvnBgr122MDLn2U
oYlFFMfW6YSY5xCoIgGxBHXhjlqtfmhFrB6MsoOoQRKYr1nAiAy0fqFjwWq0mKqg8YpZ2eANbSU9
x4rdkDENIpLcuStN/UEGOb8wosoK4dmwKcS7isJO/Pa0hqUjQjmIRbBpV/sGbdnACuRW3AIei+cC
1YLPQ2IZbmjNR9KCO9+9sI5BJXMBLInA8qj/K+8l603BvIHyNnPMVXMnmCfuOUX52ajZXHmx4lTt
qSzn4GO0aEN4edz0j05ba79e31D7P4RskQsJdsmmr2lXfdh3ROgbGg0BZlJF5OF6q0UuhbIABmOj
nJuwnDw1Uic/i0bVVQPd/P36r9hua2YDpY4/jE3UjpbD9fdsVIVRYnwtXTu5RN+Z34NQlG0iOmxk
Bydo94PZaEQIbmC2nPpyrLLI9LAXhnRNFqMyTxNVrLlRoeEKm4KeuENWQG0vRShLsWsFvRGeM0PU
NzSQ4TW+/tk7lwRgR76XwijEPzRRX/4WhnOS1jAEvbMmBLZdlObHGJ2395ko+//Fkhbh4DTrz1Na
T9euQOb6hDmorrn5HKLR9fqv2SaHL3/MemIUmcfzDGNEzeX8OTQsFL0GZbLeVXE5eOmk2AgOQSFz
bPGhRBfs7aGAVAhgKycQ/UTEjV5ORtWUWtejfHdD0RsFBp0M/w8y+ifmDaR+aVI676e+CM5o+S0C
d5JzYy6k/CAKbAP5AjUnG4JWaC1eay9/RqyzGYXZiVtiWO1dZpiT5M1p1HQH42zTTv42z/gFt0hr
Zb32RWs5oTQosEn0ETKXFYPLNIruPBtm6CKKJj29vrx7Z2zxE6G07OjcyquaRYhS2qw7I9EtKyW/
GcvxUs995yI14hzwLvaGWnh5gGf4PN73L6cwt3uR2wMxJTakyBU09Xxhzwj05YhzHGTvu2OByQQp
uPi3/BFj/Ct0WLGRZ3meiFsbhw1kYECRRiOPYMuMo3bb7lALPcDmRUoTZRWl8gQAwRia6N2mcviE
mIz+OTOH/j1mX8631xdrbxMueGhrweuYlONfzmATSLivmzHsLb0fTnoZSGcrSbODzNzeG2ZhxwAl
JZmgJvJyGC0T/8fZeSzHjWth+IlYxRy2JDspWLLlNNqwZHvMnEAwgE9/P3o1anWpy3dmOR6jSQI4
6Q9Om8wqOQX5uOR7L7d1ea8gpaeP0jHGb7koKyOqvZXp89T18iWHuVMcUNRryihrg9aJCBAqB8MX
FJ9rtQzFPp3oFYe9VPqvRRA6wy5Z2gFxIJGX+L7Iyj4IMos1nlZF53LI3PR3bheiC4lFuNBkVr4U
USsqb4rloMFxXD0nzyKTZsvvBqI9pYHjLI/YEy1JSIeoWh76pGU76+hhymgOzIaasRCed0x9vbej
KcvchpBaWXs0N+oeabvRFfEklyXYUfOXE14MYInudXP1vxRGudR32PhKhKpRxNwpu8BmccAj61h5
TQ0+xOuy4riWrvXsVpgBhEkzpsmuXKZ6PXjVrA07Q7YodnZ6V/l3pPvqmKZodYab9ssHS2vBRKtZ
G78Kv6qTU2YJ8YvyNsh2mt6V92Yve1SW5hrhHOiQctxJMOToPiU56pACSYM2HPQhfaJgQn8iS/Gc
DQcTq7ewaQyFeNQg6Jvlmt2+0PvPiyuB4sI5AA20DU11w6EDepa7JDnjYBP9m1Nhz9UtcR033yoF
8rHSbc6unO+30w1q4c0YhlCN7Eaw/Zj/nO9EiNZKG5HfBG6a75gnLCF64Wtcr7rcoTAQN3WFlqCX
XVv4bRUBcoYOxNZLcyBQnsWB0WxHS3h+dmPrZfm1wHnh22zMBTrspi9PuAoTi2WXulee90IUxo3N
oUmz6bFD1Xn9vL6VJWNf2nR5s3Z48HkpR1TnH2bbX2+LwP7JWFM7iGWiEd+O/ZWL+8LMlHYe7WWI
QcAK0AV5vXrgrIZdyzG/QUa0CdDXmroDvkz0pUYJB3EQ9tTeoA5pDiGCJPUzOKPxcbQCiknkWstw
MYR1yLNxPr5/H17YcnQqtkGTT/x6A6D26rRec6GDmmpx0SR0Uj8W4xIvDMWu7O5L3x1XQy5dqgDC
ytmGy5FfM9dCZCgR5S6U0nWMqqD+V7fSNizGINgxM742mb/0eFzBtgEjZYM3nQXMrFB1NfsQFWHu
m3suEOOUIEp2V2jGNcHvS0shJ0oRSXW+aSa8/sKlBH5GgsW2Nhi3Osx+4kkYE5bYjTq8/9EuZDjU
w0ySN/nSzfrl9VLJHPiAU2yCWKESK2yrIL2bx3aSjN0LecihhulXTs+FJRlHbvPIzZeShvHrJVNc
WnDc81Ncxrpsh8eA85n5U7oPMkTRSmfRrhyYC5tlG/IyvICQ9ba11RbWTAcDiew8MAnR4/LUiKp9
BpftRivXZOjMSv0fNxPgZN7sRpaCZnp2M1XAwT13Cagd836MxGS6D5pqKJ6XoYrQXZbR0nV/bd7I
VzRcetVoWKEU754t6iJh6E8uOd3itAglprQkvSjhQHj/xyfcshFyVGpSYHCvP6GRDi1Kb6t2sjCl
DhloZJFVtH686cgd2rzSdu/v0gs5EE1xKD0bkpg+8Nl6SZnUhScX7SRK0T17fjNGfulc2yjb3/J6
7LQxkem8M02jK3Z+7LR8Wguv9LVTNTTmYVZjE7Vr40dDK5y/P3ZMCOHnuGxKSvqzE64WFYxVwFK2
mbb3swbho7aC70XR+zu8Pa+pOl06cv9Z7pxQWoBhdpkPU7tnQR5mmWMclNXI2Mkqcwc67Vq7/tKb
BIxGcHRo/nvnOmPSygblJUtwUvY6hwjTtTfoltrROGnyClb30lIb+xiy86aDf96cUh00DgPhy9Og
yu1Z2u5odwtvcYRN/v4u/DPIOtsg7JANgMZ8920fZhCcrdLL8IRrzOboIjU+Aioo5pPP8P5+0RPy
urkUQbnDxrr4JexRzOFM6xmg0qg4kbal/PUoGws174ri2X3S82CVn9HtteXOxkdGj5CmT/q4blfd
ecQ0zTz4Tel8K2zZzpEDNuc2qxr3yWtX5xtqqOTurrtW1geacl6yJ8y3v7rKqhHVnHx5n1ALpT98
Ek8VwvvA2StfAJZFi2lkeeyBYdfDWUv8IOxsIPIhMv/S/zGsk9R3sFjT5xyzEhVWzqzbJ180+hwl
uT59L81iHg8I4Thf6ccRpKhQUMm3MsTrbM1Iy3DyBgX2QHnF75rWOZOj9z/GhZyTNgT/bvUrgWTb
F//JOVfXLdy8Q9E5M0v3tprLJFYGSuvbgIjig6JZAyTybwXF98rZvbDjaLrCHIJgj9TM+TUxGCRQ
Ok68+GE47X7mT8RVNtDvUc7y6f2HvNQI22AEpLgoabLeFtv+85Sy0yQ4M0s7aZj3HRW1LRQxrVTk
1+xArVJaSPCaI5G59oPdWC9o3/Qf3/8Rb58XMxfw6YwnbIYy542/GifE0WmAJNayCyIXGG+UCG/9
bMlyvRKq397zm3jPNuRDXBmy1Nm1WNd246Uuo+qZwdCR7FY7VmU//n7/gS6t4iPO5LPEhS6Ls4Lh
6RrSd0wdjbtWzfYJFVvzGubLeHvrIreEMg/gE3cDyJ4lOnLp0SICZwVazx8/GkBcXsppWd0IGblq
ioBY00JHGUM+UM3KL7gLrAeVQ4vNV8N9gbya/yxmEQBW1rPPChuB48x2/vL+y/iD3nh9qdFmZeSE
Ch/J7Zv+Ju2ayvSbObtBwHq4aenVqFAfs/r3pPnpkbICoUETauCdatKJurdeP9drOe+6QvNiZ/L0
/eSN7sOUuevp/Z92YeMxrUGag3ENMw7nbDdk45ov+MIgpO4P0wGHQXF0EuxtGteo4r9fCtYAkF+T
ehmhstfnzNd8xmAVsipSG/VYr0Y8F5o+2VVWeVVG7sL2A44OE4MwApbzfMDfkBaAiCMfTSF9v0y0
UOuwpc1YHhJrnF9c9Be7aKR4TcPeScYH4C/TFIL2kS8ubQ15J1OkLxZ7mGwgYXR74mUNzB8dEC/c
l33IMiEyrOuyz1Jd0trT2r4M+8kaPuPemH/zRT1nocWY96jMpajiIk2MrfXSLs+BAxg31p1xfOw2
LHZsuSui6oNmoIpa1ws6ZUbqdA7kKd16kcxgaP9WrSPCiRjye5nbzA8lwvouAwlV9JGJd0hCN7rN
n/psDa7hdy7skA1SSYVNN5qR0Pbf/3M9aky8yiFDV6X28ykyl7XZmcC2Py5Wew26s222s2OyDeFx
RWDigDXI2WYcg8qxkoDyb22KZ2O0ssOqOTLya0vEpj/ojwFsiBg3ej3MG6mu7M+3NQx8QBoOjPsQ
42GA+fpBDRAH/ljRGBZWqce1CGQMDbmP0iDAWBheCLDG/po0z6VHtsjwN/dWhA/PD0U6e3WpIQ9+
s+iFvxPMX07SHTYs3Tgnn5okUYBSkjo5ZF1LX6EfBRDh98/lpTt0Iy1teTLzBnqgrx8cqZxZBYmZ
oHotS/ZdUNUnxkBJ8Fvh3GD8DGg0jeHE4OMkQU3mR8ydCIorY3RtJxrbfJzLwv9qro3z257bGTlF
b6J5v87aNeTCpdfFMALoPr2hC32Z3gbF5YnkVLur34OcAE+GSHVODtjRvHJDmeemB3dnXcSxc9NM
/2Lkg+1feWUXrhew1OxU4DLgqvWzlKHJdSqjUpCeWIGKZtOtHu1Gdn9NyaBAYjvCGNiYqucVmSxL
b0CvXTupLtfn2NGC7NOSoggataoV5h597e7z+3vhQjhl83uQkyDTvO2KpBU5ZjnI5GSVuH7GQuvc
w1BPKtiB0wmefIb7X95f8cL1AlyV/b+hb6BFnW2+wUiAng9pchJciD1J9U5a9AuWqqyv9M7+9GPP
rhdyeRTFkDHdhk1nAcgp+6TMldRO8+Jq93YWVF5IMbrqUd4tyw823IpxAFgkEMhdU6tTWRj5j5ne
TRNrTSde0Oi3+hC2XfBv4qIfHdqaa9w75ew84g+yzOFg9IURrYa+IHxZa/qwF5PWODfK7OiaeQMd
9H+NAT2XyEznhRwg6dIAN4NFfBrnHC9TUy0JsLfS7L44+UBTlSIpqzFToZTcTVM/AUFIRvmDcQtS
Seai2Z8nY2W4JLqgedSYlJ4C+lkULFKzg09kJfot5mWGEduT7bb3XN+L/MikCpS1Pxb1GidGBe57
svv1o03KrUV+E5TQcOtGE8e8bNCx95veyGLNFDb2argqHgLoqNVHUn8APWar0IoQfrA4ER4Bnozy
0dRH3K+78aHXpajpnnoMT7NK/zLCJXkakXUSoZZp031e9V2K6AxXcrQuoBvbOvCfLIuCCuD25H2w
wIJ99Y2h9QHOIDod563X2/uMqSk497VY1rhZ16UPazEx7MLcMhWR5L1M4ZriyBT2TZL5sZ+5PvdR
nVRjjB1NMcawIfQKQZY1gGCytBW8EzPV9NAru+YfmBL4MiGpWnx9f7O/DTF4fkJx92G6IZ96XrNP
Qjo+sz/npNNM3knNzL9XqDPv9XpCUXJxlj32BNfyrgsFzuY0yq6njoNTfB5jMkkx4zjCPSnUxVBJ
snsbnSu7VQ4zSQD+oWuJ9N9KWHid0Z30+SRmJlR1C2GpHK68grfn/fWP2a7W/6QTyBDxcTQPdn9Z
p3GDHeGudXtzt+hXHfUuvG0wztC16WsxYj4nWnpuzcGaTftkcHNGwPv1m9Fpsxr3yjXYrxyUe2mh
Lvb+N77wgOBKSWK4ZLaByXbF/ucBYebJfKwn6zRxbR4SV+9jpA3gZszXlOYvrERhDlSAf3jKc/nX
XLqolBdYyIxgt+NeOsUnqWf6bT862ff3H+pNXPijqgdQx9lgbMSHs4eatbybzDQ4dab2aeW13hjz
8DkYcjQEVyu9FhQuLWcyWCMg8IRvxr5GY7fAkgosTvGo2a2ZtCOSCSMKisSK7Hq9Zr/55k1uk7Wt
MiHvBBF5LvKKU0jmJPoKRi/x6i/JJBPwVRoWp12zatfkJ97kMNtiNOyQRCAavWm0YhCYOhWygien
zPPk2IAjcqKqMetdb7rDGK2qx29vwp0j5ZbMqodhXJsrYnGXXjD53h8WpEPgPfueq8k4AltT7+Qz
tr5Ple1Vhwm0aU9uXzW3HVfolczij7bPq+jLY5POWGjsU3G+Kclsbu8aYE9wykrfHY69MVRrbDFD
gxgMTWECVIVnSGPkDhy4YGys2JBT8mtoZvMkvRHycuaX6Zcuz2bwDd1QDlDrK3mt5/UmteNn0oBh
rAtCll7/2fHV/JXwo2EE2wNj/Gyi2vyvN1l/rUC+rYL0IVQxoJ9k3a/PU2DCVsNnA7/Xpl+eu1q5
YKwUM/4UhaQv75/dS0+00cSA9NF+eHOYWiuYk5V5xgm1k2VHTjze5l1uxu+vcukIIXQSwLfZZIbO
jxDZXV1TrLCri7mMSrxwDvRXuzAJ6Km+v9SlA0RRDy4E2gqR9CyPc+cBx0UA7KfBaPQ09JzJ+t4R
tz+OY518q0AlZNgdpYLUNVlA8LmMTdSVCuDSAQKoh/LYRuPnoV9/QANTK4yylH9S4AM3O1DaBpDB
hqmgkdto+gkz0mvPfeFD0krj1FIS2Jvi9+s1FaLmpOame6Kk8eOmqfujhej/6f23+wdyeXZQqbDI
U7icuBDPx2q2MHyt0DF7SyFYdUPcrsMsduQXxVONoIDcFRSyfmwM/SCxjnKR8MRzqxKPKJgCoVlz
p+0jHFA051lgjPQ4JhihhEDE0zTSjVWqDwGyONmHxMva77J1pHa7jghjRSrw0l+Tbdfk2Fqz7pHb
DYZId7AHsxMNk60R/wrMrgbDqk7d3CZfZeMVv/yxLJ9wwbb8GGUf5R9NG5+gaBb99Kx7CozJYs/z
z1na7TV0+4VNvwkgA/3YBB3oGbz+Ivo8+V45Y1zm+UIcDD0d9s1kaftWls3+/c/yJpmhH8JojiiP
qiGB8WypplKZcDVMuBW5dgQYJAgHOytiSCHrwTFrSiZkxHbvL/q2cbmtSseSWSfz+DcoDFq4Zecg
m3hCokfbU5c3lAPMb55awzBuclLJNGqY6d0vU+88rENZ32s0NB6kWxYndwrgkEjbdJ8D5HizK/Xc
hePg8NbRq4HGz687uwYIXM5adPQCTM1tfyaas35U6dL/P++dcgKOiklBfJ48F9bgybz3g5PWolFX
IBDURkmV2eLOg9AwngptaH/2RYmg+Pvv/sItRyqyBQgKgo08/XpvCbMSnSim5AQwmVFPIIN4XYIk
Um7R7Oai1W/kUgU7aaTLJ4x6/xoFy5en/UByyQa33+w3fHlVibJ+QHLpjKdOBnmkFVV9rMTYoWZl
VHciqMfdMM7mvqsc88qU4tLTA8hjHhOQkkGIfP30ynCLyuhzMkDfF183OYcHx2p1Xr2HWp8xNHFv
VENIATlHi6dfRUdfuN+xhCScbaIw/ILt5P8ni+d5lZ80VXKyN/YucnlD81j4VWHEclzNx2U1tYYK
UfT/FuucsfFK75/eyexbEB2zgWjyai1HySDzOUlskpTGztPHBXZ0d2WbXLqCAjjnG6//jyjQ6x+q
RInB9UTq2uSif17MwgMsUCjq8NlK5ytB/sKRA+sGuZ2p41bDnh05L10WTaSUASaoVial0vntLvr4
z/s7/8K7p34CIABMl2bN+btvMqPSNa0lAJWre0R5y/iSKSn3emJreiT7v6Z/QexlHrYhOlDcfZP9
l5YU3Syy4DSXTXIYEBIvdl49ivpKZfhW7oKFwJhaJuAtRhN/bDr/s6lWEymOpCBxaQyJa0ZlKNen
BzFaz3hqae1TkKjpx2DaiOMSCOSLWeU2Di6BTe/Za/LupvC6fPr7DfTqR5mvNxC+nh5Ol72PWaZQ
e7Tik48mhsG7Xk/WK4nb207E9gJAKxDJQEORXLxeq7caT7Sd7p8WOxkPcwbuKYecG3pt0B1rbpsI
ooUVcmRynEkXmlRjU5VXNvGFE8PFZtPl37oiBLbXP6Ir+rXUuoEMn3B7b7safDTRJjeo9l5z87u0
1MY2Y0KJDvGbNL8ZV6Gcmp3V2jL9Pchp3GFVLr96bvv5/TNz4WSyccHqbwRybuyz9MBw6KTlYOdO
gzPYuzpJ20/rkHlXtGQunEzW2ACRYJfftodXn8GlI8h6kaJav+qZLI4zfk2POa86jcpgdH+8/1gX
wsBGQdp4/oRCWtKvv5UsaumleuOf2gGYcujNff5cLV6xfM+MGsiV3QbZyyqq8dNSQdGNJjRUrx2Q
S7t2I8Xi6IMQALp8Zz8C0WZv6JvZO6H8OT8zm0sOAnPiIfQnqynChBIgCyHzNSsDCSFuwQisN8rH
6uTK+XmDx6DQ2FpLxONtSnV+/ao1Qftq1J1TkNH+TEffCg1nLneFgcpx3VXyoxpXLXKQEroSjv/E
27OiALYEZ3bTN0Eh8OzQeFjueHPauyff67x1Zy+Dve/xSPVDczKt6Q6Ry06EFmIQxzawks+Z9JLP
ReCtH9RQJteO8IVkGK+aDZHMJbKRG19vi4QSK6uqxDmZtRgwOuL7hDPEh9hFFmVvdKLb+bVYX97f
jBfOGBKJHkqCAIPfEqS50AHJ97V7qkf3uV/75hYuQnalM3PhykBRGswznGgsh85noJSVFQRvHk3m
WNzX+tKjG65G9QO/Orffvf9EFxcDpMH0BYA3Ritn77FIN4dtRT+6qNtTg3TLzWYQGwfDbP99tk4H
GpwmI+1t3nP2yYReu0nlLs6JLg7ojLqTe6U75ZUTcnGfkrTCJicsIlJ4ljUvem3NiSqc02ovfbnz
9aZG+aeuik9JbxQy6lejuBvztigjHCGzD2MHtClslhlH5EavUWT++zcM3XvzG2V6/makHXjtMFSq
ZKeabXY70VhqwxneXRnrk2+PV0LbpR0KewV4BYC3t61FepX2svqDe9IY70WSWVKED3B1pSS6tGsg
3QK4hVhMKD37lDYuQ1PTsgpjfMh6ljNHpd2rPeib8f94fRDUiWcbLgqpy9cbFCnDzukaloIPUIZV
MC+noFiCOEmFcWWpS++OrckN+gc0fZ51ZrnQ1g6C6En3tPpmYj2Qjss1y7YLwQS9la35x3wAh8bz
lkFAq8SHD86Ry+vgl8RKO4mSVco5XF2F1LEBNPUXOZKLxlG9Vph1t00ZW/ZMU+v9rfk2mPNLNnDf
JiNLtn32boeUibmfG87JA0R1P5XlBLJSuumESbRX35lKmtfqh0tLbvCn7SRs/aWzneOCWM1TUsST
CVPtCG9pU4SBcrVPsQC7WazxWjf37ValPQAsnY/6x5bhLHTTRJ9qy8+9EwSCKS5qke7pJzm7RoAo
fP91XlyKhgTCcVvz+Hy6bC26BULScU+V5tawpnU825As3fdDoV+hiG6v6XUw5qmY+ZBNe+Sw50IS
ZGAMmjFUO1md8HZ6skx7JacXI1/sXVl4tEQzP0E6q8egQRXXQXcbHe7N+tR/G7/fdUFzvz6VemFp
GfAf77TgTAQGIhVPOGYZt/qU4AXcG/NhtUQ7hiXOS3loNdn8Admaa1iFSy+cu45uGJCVt2XiBFWu
cOzUO+mDUe9NyBWRbanqaJjM69//thf6YBu4kK9LbNk4qttv+W/l1oIwhvPtngBdI6CKAJj5syoy
RdHia58rEAwHzamDJyEW97QsDXb3IzTNu7XS51vhW/1hzKfikzeWy+/3f5rtmW+/BtsbARnkBBEe
Pj/HduHz6GA+T0mZBtML6Vdnf5ydytAiS7O8fm+vLgpmHqJl5h2sHglSWmlKhZvCmrFfMgw8u7Bx
euS68hI0oPux67Rm6O6c0nbKRzL+Id/1NX99OImlzcPJK/vfYNn89l/VuDLd9wYI1jupN4V51wdM
dz87ORVBOGLs7t+Y7ZQCF1J6u/6TVcHQRO5goxunOYHCTse10uIF0E8/x5OlRuugeVZtHKVvSCsK
usS1I/S9x+S3h81WDeJgQYwtYpKdFvfDNAskSqGnL/GEZjzhyG7Hl8rNinIPIh8MV1YjTBelGvoi
UeOPtYzJb5lJDMjrqoesMCca91owVOEgiv5mVPmchDmchCVExh8BO+SQzEc/b5mgiKFHfKYslVFH
ppUP5J7Ao32QRsv0Qzjt5Ea5mY1ZrPcj/6fIk+wR6bx+vCnz3kiOadLr5g4XO3DbQxrMw9dytGrT
jT2a497LOgsj3Tf24CW7zgLYvVv8XGENAYZ2rb4Bz/C7u6XIjeZ2LhzV7kVFSfBjbutFj4C3u1PU
LKbd7vJmRCCqRfZTfNSrTqvQGV3Vs+idxo5helRPEhV67Qe+3e2HtC0tPYZV3zjzaVgHo5Ph6Ka6
fV8pvGqi3raWu40bBZpiks4PbzSd5NFwB7rdKNz13xy3n8oYeWHAY4bMQGHBrDb1EKU0VH/RHdEn
DK8S8yu0/uxfwxoDMi5zWe7qHrLmwe3YPp8g4NYvjDi8PqRbX2Yh8jDGd5WY2vAAWWsxQmHg0n3H
nMf64EzuOqMWZRe/RuRLu69ZWlXqQL95vkM3qq0fV0JCtstTxyzCYirVEErHXW4wyZmS/by201ek
YMwgVqY2fzISx7nV9VL7Gij+RbNYKWJw7tXRqLLkn5ayzgl1kZRTPEu1oogQGI0XhGPuZWsEzaR9
qZnlppFtd9ajoMkx3brI7yFoqHjG0KpHS0Wd1WO9lXG/fPHmRr7IwR/NOKgLJhc6eJ3xtkxEbR1K
LbfGYz6Nzb9Qrbo5bjAL/1EHY9mHZeAIK+woR/erdPOXHNmQ59rDxzZ09QoJrVSbgy/5kOkGc6/S
GMN0GpePWqeRCxZFlw9h4DCcC8fezY29DbAz2CNziOeLRhkeL0nCjDWbPIMaL6+bk8SjXB1Lq+4S
fqSd3xc4vv6Ss2/0sWF0y5cxVW4W49DjP7roxzVT7IrF8j4uRlLbkZUno7Nnug5dQdhdJqnORkP/
Zg0I652qyk3bWwEjItEi4UpPxRa0aYB9mQPSquk2PKKwPerreciCBEmM2SHzGy1L++TZXe3d0m+T
X2rJnO/FV2WFoecwJtm9IQrD/boUqjySrAKnz9tsAKnbV8ssb5cytZIHz8xzcV84nddGKEwGt0zK
ZbFLtUDdd4G+/JiKlR4YxAFMBwqjtz92WSn1xxWZpoCrEG0YbtLK/mkwAikj+KrBcmP5gz0dGEQO
dwuNADescNJKwxbdF1QkgXLLx7xYQFImU48j4gpJJEwsYwJ5Jorm24xXI4QHe1xn6OX05h7Hbqg+
aOi6J8cp6cppN9JRStl0tXKQf8vbT13bGOCOFW+sd9b+aejLdv5qZGNS7VKul4d1lIUH3UXTn93O
7x8Q1JU28paDbsDtbiWsVtpSKkTdevVCX0rv0UMYzYbvgzLZndGhsvERBp/8vgqN82GlvrgXLnt7
nxEPAIuK0o90F55OhBp4ryLXwn0rbpA1VN+wvyrVPrWAs922q5HjA5Muefst0wZpHGwY6k/ZqBpv
z7f1gw8EezVGuJ1ND13SpksEJnCe7zvlAUVDFcaTsZWLtUQqAgXAsMrVUId2r2dV5LXV1O+r0nTT
fdeQThPijLHaWSaC+CQkRrt3atzNojydQH9Npen8HO1FGmEzmhUC8FRxIY08Nq/CNiz0VNV+WkC+
/DC0Mf/X84T1WNVox0BnbIpf+SDmX3rpuUXcTenghTPMAj2eR2U/0SkvQKYaqw5Jhv33jYA81HEw
tuqfwOiTp8ldhtt2adTvxXcXpsaVGr9M1N3cE80iZYj7Yf9tNtcK09xKW8W+qo3mi2cN3T9dYuRP
9JIzDG/KqtuhfGlgiJFP/rNT0jPG4LbJy7hBuue36zMXuEn0bGpPxti0WTxPmf7Q+lrZn9B3zj+s
oz+7UQmiPAnlhM9chKBU9gXh7c6jKGFXR4Xu1d1JAv8sYuberrqTret8y4AEJZhDjJ4eIuK9/J59
JjYoaWEc5UMmvBcIINuhIxxUhivXSe/squnKEFZLhk67kiJOpoH7zCm9lVawlAOfDHjgx5p5C1NO
mS5rpDVF/nPtktXeUVTgJWRLe3ie0tbovi2LX39ltjhrUJFaRHkaJ+OmxVlJ806j6rKTj9NEy71h
Bc/zpLqfNi429o6rqNb/UdPSO/tEJAZeDZnS7Z3su+aD6dXiHwv1PYL8bMr7URPmd/oJco0caxiX
0JqoX8LW5O87dK3K3bgfFmAvoazWzr/x4EpbcMOGSYSlqHJkIZB9Q9TcbZuP85ouDq3vuhqjZNCT
E6mk992l2CsjWmzJZ79ByDbyVT+IR1JIk/hS5R2s3aAI2lhp2vqz8SbdCdsRk5VYAFGgdvRcZd0s
0vSLGK6+MnaLVi36wZwccRwM6Tmx1hZTdleZ3vpJTG1vH/CQZI8De1q+igo8ZTRK0xujzA/Kii/S
U3CXAmguUCQHszzyhe4DRm6rOjqoh1Lzp8n6RaYZTxmAq/1Ut/lsRLY7o524KKvWMji5yer+auTQ
i2/vp71vW6FgTbb+GDKfmz7rWfE6TZwGOyuNU+3V9qnUinGOpV4CZrQUJVCY6kl6OyAJfVeMntFf
KcAulB7IRCGQRZYJQu28iIctrldENOMUVMGWpKX5I2zgOuzc4po2yYWlAC/S60UhnWnYea3HhVxX
muQuRrh6jlPyqMhLkuGoZPfXij88EIL4NHVsg+7yeQXbWnraZnPvnJrBcnYJ2ur7dK7Tj+9/uQs9
gE1QjcatSZfqzWS3lfWoj+3snMAQa2sIEab7unAnPVnJLPYu0sE/31/w0hsE2Er5BlEcQvVZtTrZ
oq3nKgCQSV65MyZp3s2Nh5JXVV7TFb2wKzdBd/gcWBfgYnXWT10miILYDtpcPa3R71Y0pXdJp5Lm
KBNtOKDG5+NzJOeG2NgZ2TUnjrevdhtPbDuSzgDaDWdPWpdD3qRtCyBUpvbe0/Pk1qzA1trBpMeI
6akrPV3K3wu1JybIdANRQgE0d3YMa9L8dfJNE4nBTHvpEDhM8G7gV4TuKqwqEmLUy0g20zRFbu3r
a1gOw3DXJ5YOLqvBBXCnUmi3uJhgDs3vLvwXc8ADKSyYcRShnepTHwudmEqosFqsiHo9eFGWWNFn
2ySq4sorUwxtbVN+s9NJW77NTW+WUWc3zvdJL20uKi0vATavnYtwc0LSpqMqXuDAXsOoWYXsyJsm
RGUoBrpc25VmIJMb/pZkve3s7aYnszdEnHVMZkpEcGf/IQF3oj4NvefnO22qO/+w9FX2KDpd2c/C
sBYLIysTnXQSSiONOhp+KMJkBLg0rrpAq0MdglpycFMxUxwlxvApCIZ205fe3LI+FLUxLkegFiYC
H3mzMGbpa82NdF0mY2znFoKafqFrxoE28lLGk5Y67j4PFqOJSYKaEaEWt2+P/eKRcqemWXQfJtdA
yAM2Q1988dCZ00IfjdX8Ft5y3+28zu4QHcImHGsuC/rHF5sS/mFdwNhHhSutMerGYl2j1EJBPnQH
8A30fJT+uNT+VN0D53aeVico2igLYK3upiw16p0RpC123wi/AypnOGAfu6ldX5ZlNb4mKPsQiuuu
S+80wxuakPkWsceu2xpdlbzOxQEcX/84Bht0C0WSOiBPMpftD6LEuDOxwoHjSbM7C1WirT5TwLTT
dnISuYw8JKPoVYxOMURNFwwfNcuviQzEMbnXZM87iMpWWZ+bzq3GNKwDd5ahLMeq/1AneS9+F6to
vrl67lI+OLbyb3PD/x9n59UcN5Km678y0feYhTcbO3MBU4ZepAypGwRFSfBAAkjYX38eaGbONosM
1ekT0eoIqchKmDSfeU1yhYwotpHkUsUQgNyJL9quwObVqxUXBUq1bPqratJ767AoNokLVO3qs1eX
rQ2NQ7dYB4AAvozTYF8IMevevl+0HHJ1lSwXsrS6xheZFY/7qcq1NZS2Wz4OGaw/hAhHM/XLuTAe
Bkt4T6Q5+cPstfplQiNSCYbUqsor4YKS9bumVrwDDPnhujQX6JZTsTr5Abn8Pg76gkbBTpY5gUMF
GLkJ8dwchM9SVdFbanX3pkjRNAKUXKMl1rdJLQJ7rJpn08QtjyVYei9mUqUT62YVZkSwpdKPTBLo
KegSaGugQ4SxUE1sxvtBrc3iSi2RaIDHuMRfzKpaK1T43eyRGNEpA7u01o8eZfGf49qqa9Qm5fyx
WGcx7BXo5hJZcmP7znzOil3RjfZ9ssqNsaE6kkJQbdU3YizbhsanZXwnBViV62XyhoepRtnVH6E4
q1HpZm0BjWdxnH3sDhnlngpril0DVuOHUtpigeECUNAfjcqoMBWwlnsk79o6SKkx6r6BjUF19ETd
7bO+8rxAosjdBOriJWpACF/Vl3MGUA3dLTXjZQ0S4vHqDUbjp4oRR1khYs9XFbstdmR0BtkdbtK8
VMXaGVM60N3Q4vly0MchD2g8zBWMYEFL22nk9HHMOpcWp6f3H/OucfQQWIFtB5pF9kXnqcS5GdOo
x6RPTH1vtckcxvkokB+ji5MGMunVY9EZ8xhVXacMQbGAbjrOeoIbgTbG+R05t/210oe0O3NEvO2q
IOoHt55KNVAuTonXhdNSg2WOMItxXLcSCq3gPtTHxDtXn92+5nVFmmEAbHHoUXt/IwWjOTVJSZub
R5CxQ+5PVt/fenVed6znqf5BV72+Xfra2hcp4qK+Z+fC3jikOtKJRv70+4DjbRQAeBYxUxXJP0LT
03t2VwymHWogRyyOmisvJj9VdH24oO7nfKDEl6Oj6A2+a1bF/vcjvxcAAJn7hTh5pzMny7bXnb43
jn2nux/mYdbIMZZqZw5ufTNpsXKmZ/bunW4e0MC0UBE9Da3MFHXDSbTGcQv1/MaTTei2RrYr4+Zr
7FX2IylSRa2yG3e/v9G3MR3S6QR0G9Acqs1pAK7kI6REw9aPdpmsSGBZQzjrhUtVS13ODPU2xGEo
ylcIoMHbwK7w9QymtFHkuZUYR+AOa1hWfXIt2cxuEefOd4VBy3O0HTv4/f29s2w2q0miVer6QPa3
B/+nfsNoL30zrLl6lGbbHr0hfrEW9Zx9wTuzBRoKjw8bRtyXTvu4YkybDIF99Thr0m4Dd5iqb9js
ymu03r026t3MOsNofee1MVug7vAHDNEppjWzBwTQE2M9LgU7qGqlGTJKdbYbFLc6g1h52yPbjJtB
anjEwRR7T14b1ov62FiDdsQbZI3Wzta/bdJiezht5kWHIkNAftchPjCQ5SOfemZHeufZIhNlo36B
6gP4ipPhs7QonZJ2zXFEBS7qRiC8hZ3HhKVrHgyT+f+xIMClbGH4L8GNU3xOVdAJq6S6Hke9UwOx
Fg0ykNl4tKyxPAMCeyuOB3iAyblBb3jAbOuvJ2dn2VNtDbZ6rOKGla0qTv+8yde3vjal3YtX4pWD
MJZRCz/PPSUPSPlmCVO0024G2RZQHR11xCZ59uq/nFxyaWSVCAduLfbTx2C2srcHYi+kSTPrvjOM
5Zs2znkRTq4wX4RG4eTMSn1ne2CnBxeF8BkOJ6edwbaE5Wc7BaQM0BbHUe3ncFkNDBktMVxs5ofB
AG3197vD22VEZXMjkW15noVS3usX0Hj1rFnrahytuJGRNtX0lCbaDB6igH99KEYCWUy1BSfj0x0e
HKWdxSUnilZbMd21aSj3qMXYS1QMCAWceZhvtz22PKhvZOtsTPDSXt8YuuoYwSmuflxH8PTUDu3r
VZrWma3h7SsDxQYGFQ4aQCvAbK9HyTHlbMs2UZE1UrPrziLGzfTKvrIW6MSjqopgMUrt+ffv7L1b
g/AHhhDTLrRmTwZFRzJ2zExVjxgEVpe92RbHxhvOica9d2usTjCKVFg2YNfrW3Oh0egmrpFHSETu
rQ7MgSab7O+KIjE/tq2nxv6SglQ9Ewe8NyybHAAdZoiDpcfrYSVbT7Zmg3rUDKF+ULIcwZrSynYj
TTAz0AroCUQH+dieGfcdNA2kFB4oiwFxMibN64GZSLo5wmM6Ur52NgpMR2e27Nz1C4r6YGraqbPi
sCcE3YlsRhZMk1UVFnXvnLNzebsmuRLIOfTnNy/60/NGkfBPtKolAl3WYhdT0D7qam9FWtufwxC9
MxRCJVTptsjg7dFWO1Jm1daeMVtxE2euvCk0iWJJrejRX520v44UGwQW5oEcLa8fL3SzvukxMjnq
9AXaUIkt+mFWU2lnVuTbxQHpdrOQ3UAtbDYn01af0zKrMHY5WnPeXIH1r8Nl1NUze9k70SrBAERI
SG0gWE/vhlpmrVjCVI/2zEEAmwZ6zW5e8lzfuXkrxsCSQ/5toYJGK7mvi3OL8xec8iRLwVpnqw7q
7ANv5gjkDHNI7EUjqqMM6ffIJcNeKWpyfjqPpSCjXSbVB5Ku3yNgQZscnqj5gkac9+jZwnhRi3l6
jLFFx5qHXuvN0FKyD+Z0kxOf6F5+LYxJH591baCe1NG+99UBGO3RQODg1iAhei5S13oSepa2IUbr
Sh84vTN87ax8vTT6Qipo18HxCMVCxebMYn0nJAK0ux1Ym5DxG/sbK3ebvgDsdzQwNqDWNiNOriT0
fUm1A3hmw+H3k/d0mUAJc7cGgcpL3+Bf2+d/iqH7ytBr14acN4xpR+OMTr2plCJQqlQczwyl811/
frO/+LVAgwEQglJn03k9FoJilUtRcmYfyun49RT0bkrFmfWbtQBIH3jdLC9RXMCsQEmy9An05DRc
wB1DTU/S8taDfGq65jE348W5aYEABx1Y5Oc5xgz+e2eV3pU6yV6dfbdNbZtC0WQhYDhaWhEiXGGl
t306W3TJOzE0wbx5agVJaccJ9HJHfVoXb8W9ENVQuZtLFWVUXbTdHCq9XfaBsrGtfPzFoFSra9cm
h2FW5y+WoqegZCubG5KV6yZhmk+ivpumqd9ZsxyXGzOuKFz0SLt6B3PyMuOu1ZOc4zQZCzROCErF
kZJeluwb6iH2AVzOglufS5n30+/fwOkJxAvgHNDoxeBO+5YeiaRKqbAOhmPmChfBB9TV9kYcD+Xl
SLd9PFBl1B+9Jp2Tc0zgN2cQQ29I9I3aToQEOOz1u8csRTcVxR6PhtslReCmAheldGqSr2pTOGOQ
4hiiXNgSRemjJhXtM6sTRfOqXEHH/+WnQKDG0lJp5QBl3Zbgn6a8M+Sg4Km2H/s+HsMGCQU/13L7
xTNBMNiiEoHp9MmZzfvXDZ5Mfto5IOPAyIHtPkXOYhRAoU80w3ECFzeSktverVZRh0PkbULULDdn
qr/pEjfqdTUnECfapJV2qOSiB6OjJfk5WcDTpe+gJ7SdJ/SzCIL4/+vnkNZZnqFWuRzNuvFuk0HJ
j646GeHa9sWZXe306GIonvY2AcgA9Dd43hLWKMnutNLyGfKDKavyQgC32//+xb43CnoxwNrR50L+
+6QeUBXeGiv6qB7XcqjCdC1gG3flOX7JO1PZoG71y4uHh/cGpG8h8jS5BVt0hgH6piyuogvo9pHT
DlqoF5s1PfSaJmsvPaW1b7S6ns5s2m/XMVdAzYxqIfoYdHhfv7lm6sHpmIt6HKYyPoCwyw4tBNxd
5sTOsTC6JWjsZD0TGLzJaLeXSJ2FFYzaKenjSZxjjAjclRPiithYgsfRYwdbWgVOc7ob6lk9jqJo
TXoUlHc1femR4jPV9hJ8XSpR+aMXkzqJ4oCLRCflzLW9oeP/ujaUFSA1cLa8OcbKxEOrI5XrsdRK
/bLJJ3trHrntN2fFpQYQy1jNqMPRqAn7rUkBBshb66M6dmYaALFO6gAUKJJQi5jqzIfLVOmHThJd
BIrEKtO3EfnqAkOSlwRxOtlfDKO3Z78TSM+Eg972dzZJ9RyogDae8BTuBbra7UjDhEr+88Tqv52r
NO/8eAtf/E62Ve2riTr9xMYio/YpnTzzLUl7wC/B1d+ZqNg/qYMU54yrTgO87VHBE0Axhtf0VgzU
tEWcebJfj52lxTeqVTtXVZ7gomGuhfe9BoX3Ew/jods5TWd//P0KfWcXpOxMDQY5AEqvb2JlGGR6
z/pZj4B1syZyFt36WSRoU/hmUTnzBq6Kb9t8yMugZ3Oswy1o+FLKGe8GzZRUx39/QVuu/HpXNnQU
KqjNbgEQudnrlaRAJDA9KdWjqJom27WoOYzIYeHHphkIR/syLegFaSC8qnAxjQy0LpPoTNb7zkaM
/jwBN5sXdfnTo2E2lTqJl246iqbLgTCoS6QqRfxA4CfObJHv7BwofhJ/UcwnOD6ldZp9HBPcr/Nx
pSdz28qC1nLVimBKhHpRs/OHVZGX/3rI//Uy/3fyo7n71/Ps//k//P2lEUuXsdJO/vrP2/FHJ4fu
x9+un0X/NzaE788ya+r/2b7k//7S66/453X2AnSm+SlPf+rVLzHSv68kfJbPr/4S1TKTy4fhR7fc
/+iHUv4agGvefvL/9cO//fj1LR8X8eMff7w0Qy23b0u4+D/+/dHx+z/+2FAM//Xnr//3ZzfPFb8W
NJilfsuYF//6sv/8xo/nXv7jD8W2/+6S1rF5OUBKEJHgZJt+/PrI1f4OMwqalrGJZ1DF4qO66WT6
jz806+9opDFxtgyXyavyEQXv7SPF/Dv0Uz7CBhfZFY5C+4//XNyr9/W/7+9v9VDdNXRzem7m9Qz9
JZ0FrYgCLcAJVop5Yv2Dn3e3eGlT7frIlFfV5+ZeXlmPyb22W3fxnmJesO6KGy3z56vu6O7FcQ3F
brhpv3b3UA/Hn8XHVver4GKMgK9HS/hpCh+uRACud6/6wk/9/pgFWRj7s682frXu2Ih3xfc/PfJ/
39Wf7+JXP+B/F/t/7mJTsN7u4o1Zx4TfldOAA9/RLI5E2B37PSqxs+rrd/oQzJ/tHbjWMD1Wl+b9
maFfp3X/HhqoGFSQLas+TX2QAFsSDYb6Tt+vu/kpN4Ly0b2uUO3bF5dFUNH5A9gWrvVNfQaF9c7I
YG8Zl3gXZt0pXilzYe25Q1/t2AB3tVtcTbOz19L5phy1M3f5ZihkD9A7QCYcrxBm5UlAGfeGQXec
ipbjFtjzKr4HtFbND03nRr9/nszsP23bPM6TkU5CeHtSM3PtttqZcT+ZD+X86fffr73eJ7cByFdQ
AEddfdOR+aUG+6ccgfZoJukCFzuzydP2y9KTfe5kzez54hZK1d7AMG+snaWscfsTZMtsP9h0bcSx
6Mt+/iwI6W3Hxwpr6S9FpSBx3MyD4wTmIs3xc+XVhhGZYxcPf8mE4Nd1s4NQFWY3YJd3TkJgdW4U
YS1VvsvGT0t1ZyP1X4szqczbh8/62XB2NnRvJtZJ/bkERV6NPWMMI6vGurCac6ouJyH2r9tgH7Tp
n9AV36Bir4/lwZE5Ipxxtost+V1odWRouV9sgKN4/MRB7kMu8VszBqpwZg6/Dgj+M/Kmp8LI9KW3
m//Ti1c720lGlZHt6+R+uY7v5EV2N++nL2cm2Nu1snWCIWyyraNyebosrb6vsY328Cn1v7a+uDJ8
NZgC0tHAi9Z98tHbd0F9pnGg6W+WDYMiWcNWQFcE7vTrm6s9JwYxXILq2pfH5sY6yEO8Wy/yG/ug
HLXj72/xl1DHq+0W4xcqeMg6kDG4pnWSpShKYdUANrPdFNh780K5bW66oxnM/g8ZTbsxGqM1mKPY
N4LOT6NzXRJj+/q3wyP3gDgQhMNTLrVDdTnWMz3bpUcAXdzsfBkf4ciG8jAeALBdO/fWvUVAh+qk
D4DaDfIf+Q/lu3Hn3tg3ztE7JqEXqpfO0TrzZH49599c2ulxiiyMOq09T2ZOojSNEuZ3T9V975aB
AHHf+VWDTRwYQb96cHK/P+fJZrzmJv5rlkOMpOaPOABlxm2i/GmWO3Uz5yBJs13lJwdj54XKDgZa
MB3cqLhRHpXH7FIC34MZ4Jt38a250y+VI/ioq+Zjc9ddmIfFP0difrurYJ6ybVubtCTN4NMlLxrh
YF2e7qim1+k1bcQOb19ELM5IB7wdhzMQu0l6AhsIVT1ZA41SxpCvCnbIZpjLcCl1inPsd9l85oza
vuj1S2YjslDD4OTVwWGf3NDUA0acppaBEvPFrgY3GFkrwbCuzpl1/WYvoVJMS4m6HoRXD8m/12+T
Up9Su2JRoqRV9gBKIt27gNoQGPW5E15/M3G2oZC6ot1JPAiU6PVQ6In0sewHJUIQ+H65kbfKN/lg
XXa3xYUXubfFXR21t+unefbrr+o398yNnjBMmbfO1prYzJ/BX+vENK+Hh2/kKfqEq5PciWN3jC/S
AFYV4ROdq5sqFMH33+9hp5MF/rnOf8gxENlsyjGvx9PsDEbgtk7QjUJ3PsC5KPz9CKfvjhEMw6Kd
6W29Vuorr0eABqnXQ7pkO2o2gXtXHpoztaI3twBMHVoZyGNTJd0/fWSJ7hitsyhFlMwoeafW6vmm
nMSZyX46Co3orbVIbKsR4L5pqSqFjbzMUmlQL1YMzds2vSwgwvzFe6FqzZsnD+HoNMlrTorICHeD
fzSKMtJbRVznjhbf4yR5zlbnzb1s0BtOLeT86EUDIHj9SrxyQkZnaarI65E6H9BeD1q3OwdPeG8U
Sg/oXNOlpDd7MrVEu45zJ+sqmmNEdMOuZ30HukSD4MyiOd2HOOeRGqVt6G5Ojbym17cjJ89LYr2r
onpsHB/12jpYzWoKsq3r/PvJTDvhdLStccVCITBE25nFehKAOsWY9aUHrwqKZHmDGSew41u7x4jC
zcK2EiidU1qFM9oLk/loFcnah7OFDjwlsHz6WK7omQEg61R1V1gqTDvEO/uRRo+RQPpyJvsnrFzj
lhCV/n1dSnWfoMn7zUgbJ43UJVHvctsQTUixsXLDhUbDzlWdVfo5XkyJb7aksn7ZmE0SyEFH8DxL
jUFSeB+tj3aXwgXNO1c7YCGJXSkgWcjRnoSiHdkYZ1UEoUMfQxrN1PXSqShnhXWKQEyol2o7f86B
v9lBhUny/GBQggVDkEIxlEFubEB9F2MXfBfwLxm4kGL80AO01MMVsPldWVA+3Gu4LsNEzKaPbrFw
oYJeQuWns8klzmNXPrdDAn2nd8sOyD4Ul3vMp63rNlZlH5WwfJxgFI4GvXQoe23Pw0TJO7PL+BbZ
V+C8vL1ahMg/aSKUyrgMdFPF+N1IhOH4njo5N7YYRlT0JzPH0bzO7A+jyFeUpfNVrXZWqo0lTbCx
uam5KBEgiah/QeKxA/+fJugt0b5oMz/rpJh22dwBUU9xyHICTSLDHaxONtXhiPjtVbOu1h1tqAns
8CLX1l9ZiyCjTR2lfdRNa3GxlCCWEbBPEhgNgyoMujN2DWXXm8TXFuuyTD9oi6N2EJlK56cORkUE
DoDAxh+cQarBmPeQIagNQ8SCCaUsQZF3CuTxTInvilXGMkrxyciyI/7BXpLvO3Caz7m+VOjx4xCQ
RQ401zZYdAMuq7Yu8zX8A7cPp5YKqj+4APbDIbcaJ8K1wFNCrxvnp7RYa8XPkc7vwtwzCOHcvAHr
ZQzNHKWigDOvq9iZhKKe5BLkWb3Evl5V3adEjJmAATAY69WIk3Dvw+gX2QEDx9iNrGmcyyitmYF+
2xZiZ2mNvl+qenLhW1B7wMkNhDrY6jppWU2r8cWh+fCZllr5XXcr69lpVEeEUFkrI5BWQ07lsPcc
JiPTHljTq3XobCPXopyffq7wy+0CBZjOy5Ah0eND3hx/MrdWtNrrGBLo2ni4OVeFnHDm0XsV1jTt
Vecoa9Mt4bIaiMblM36oPli+fAkXp9d4XpPaPnlWMzO9oQgrFWS63v0E6p/l1UqrSoJWFGp90BFr
Q6BxYHeDIY6KVpiCsLgUZbxAt7NH/BMWDCfWa2OsxW0OdtP16f+W8z7B/jE90kTblAPJUF76vMqS
SG1L5UGlhk+9CVU9BTa+Y1HaX/MYw7k1dY2gtcGqBdLLy3KfGXkhgrjBzs+HQqFlUZ676hNtPF3n
uczOJ33Kxidh5SIJE8VUIwVZ1zGoEqPc10o53LgO6k0s1sq6siorHwJ0fOWnwdDHe5cGpMZztME4
twhY9fvWzOVlr4hy9QFqqj/0eUC2cwJ6cJMLkv3QQH9hgLoO7P0hnQclsUMtpqt9bFPdzYJ8yfKf
BWGvivGxOcUh841Tq9W9cQmhTlddZA3WoofNnFQIBWRw5fyla8w89NShFWFcoS4j9fnBqjXlg45q
RBWOGf4L0dgo1o9EqTE3FLgNdwfXk7YBl6HPJFgwzayjUurlHNo1vC4ffr5OWQ8VqRu9z0QaeLVX
j/5c9/g9FUZbbySfWfQ+PcPaCoeyY6bj/Rd3SNx07Rq5jaiSPRWzRA9ljrtd0OOmU/sddsdKZKYi
H45OGiNDmYgCsVGkGJfASL3sK4wnTA89U1mrm8QpqoeSFVXQaG4XOOpTN0wBACvJZtpAnAncUWjs
Sms/J0GOPslzMgymFc2VWRqXqBo0+sFssXEPUpG6Pybg9Sy1vO+GEINMO4eA2g0gYowWyZwxs9cv
Xi88DayA16YBLhniCn1aHU3myi0Z2S1LPD3gEkzXE22fImpnTSCvlbgaFI1qGJVwcA0B/Kzwsp5b
183HBNa1FRjTkP1scyW1I1Z6DIYbSduCzu0I4iB3O7b2aR2QsMDRFW3IBYjlD4FE/uq3ytooPqg9
WNlprqBeFJusSCCGme3nRLffh827OCCXGTtoHNDLQztNXB0JEZettc6GhGMPAsnKYnZgwOiLqqR+
05eCRp/qQSmB6tE82U4uDT81tHmEZ5TQzVIGSxf+CJv2kg1lZGKICnEEX3ELrYV/k3Xe+ATpeG6i
HGQIB4GVyyEUcWsXm9dp9ohENBtPPCXN93hYk5pjrRLaRTrbLlQXUCTOgRapnkNBLs0PDQWpj6u3
aSCuJIDfc68eLj0XiyCfLnoFt8o2FJ2ToJpuR1dUaSD0yfi+imIVe5BBahvk8eKNoZZ1cerP1ZB9
bEe1zX0FkCxEdaOf4GVPiflc0Tb7sThePDN0OjiEMwl0Nm/sCCCcdMZ8tt3+ecJLA7j46gIsUbew
pIcMpsHtxtQVkWKxMLWqXtOismHpHuZ65R0Hhj0qT9LR1tgXvVYYuxRKzVelcXB018Fsi4AZlz9K
E14chOmWmMMEp/V1nNEJDdoWGULkXmhojDbsKSymVAmqrzTxImsh/vyiiKs/7VHvW9+ZzE4Peoqg
CHOoq3xCXKMaQkUBGuSTQA+fSx37u6ByURIJrVzrHnIOWi2y1Xx8iOfBU6PYRFEtsFf2OYcc+dnM
4m1xYMxkshgQH/ieqzNKNz2O9bCpPReC+02XjbO75/Rt+t1Anea5Q8N2DQyW1HHo8sEK2FitL2Vh
ZphqS5let7JCV8HpvPV+cZIaKYNJ24jT6fSSWZPeBVYhuzqQuRXfN+UcM7/jyfmY2dYSqgkKV7sM
/zK5M2GA6oc1xiULDEpGrRc9nnT4OrY8kA/1oDo/VyoCadQbdqWH5QQ0e9+PI5yYJp6Mfr+yVxhR
Mxnmlde2xIPAya1q0+PI1kilrPDJQ2Bl3RsQDh+LQZIOq02fpjs6qrGFbkxJC9hIVgT3kbGZ78rR
dOugQIvqJVn6VYZCmUUZWmjq/GwBAzEXO/DMEaxxHO7UPB+vBs3K8UpdKuqvU2mxxbWGJy9LBr5k
so+43Nt5Sw9+FZ6xm5JCepFVGvnP2BWdvUuHOo6aTIplV5oEQ4hSEcQs2lJ9hq0zaHfZkiuoj8XL
1LU/ZZspyyeq2MaSBwRGWMR4jYfVm9K6/S4zhFXcr4Ycp3Al+J/2im6vw6Ft5t5+Is8R9k0at2K6
HmvVFTdGlcTFh1EOtjz0qdSnfYFTk+H3bTw9phkleVgVOB/5sumwGW9RhpJhXrACg7xs6b+nUz7j
npAVTvbBVTpiRyRxVJV2g7Z4fo4GUxXqRpK+UMp1f8Ci5GRK5iZFcbqtCvOzdGp0XirHVJ9MLjdB
abhe1WujJd+7oHyfmT0y+1AgN6FdnRkwyLidr7K4mD0rqDi0r1YKSwTmZV6NuH6NmWLaYa5Zhdax
s+JAGBV2tnwb9dkzohUx7K+yS8zPBuV0gXKNpMmMKEWrXOc5++3Bk1OMxts6WBoiKBqn/YxAgdQp
smRoauzNTeTkSohFm45QsQTR5JSs+QMnrELxCk3eZK+LtUpuoRAb00ExV/ZsIn2nirrBsleQaNk4
XaB41o5+kdRtfWEiN1DvHREnbEFm7JXsrbH3UbqYXT7WSb08KgaFhX0MDXy9mHFrePGWPMNEKlen
6WDHo5kEPVTMEaMR3Hatfb4manZsad0ACKlWrYl6lPu0D1S9MKmCItx60agr7CWq7JBsdtwxKUOn
LjXzPq9U0fhjH6NU4HuIUf3Qk6KekZAl2rmo8d0rL2B6IuBR1xzRtyZGpfoe+qRuPbSW093MVjm7
HxR0c0yEORXsxnxRFEhKusSJ9lOGiibh1kRX3I8JSeV1rw5sxK0xIOvUTfOACfGsqNh2oROiR1QH
vI2MUrf2rtRrM7kDKJpuYlfrMEVlrkKjQtFoLiJ1qnFJzpE6T6J6aIwkoCy+sKKMvikD4Ptdz5NF
kYDsT9Rx0OXLgn0bjyr5agA89Xwd/7D+fnXNtb6yXJm5F2q3VlpgV0pjhrZROw81/3I/eoN7Nw+9
0eyBG3YvVuWswwXYiaL8sHnLf2mTwVP2bBIeBFWva0pkfiqpXQ9qM6pR68zowShATKYnfVrM5FCM
ejNFdTXgoZOYsabdyyKrv1aNnmkIX2BtqGWrKCFokDbd9CrvLnR4v+qFU0AF2E1dl2i3o9MVMGqq
Dplb1ncPIpjWINowoSJSHpaUVi2hsQ9uE05EajOk0KT8qZWZ0ly0IoY56iPkIyZ0b5RMCZFxEASI
6sjpmyzUSG5so5Mlsrk9s082aZLA5nBT67YpgcVd9nm6zijcUIPFDzKDfUztvNkiHzXWUELL1mqI
Lwy9dM3PjalyYpYiHr+ZsU1sAoTrc6zgJxZmrT1+AovujA9K3tTwnRZcmxFWG0pcsNr+RVdcGOlp
vawX0GSVYg9Cd31oxCjawMzT5IdUzakLIcyXxveqb8b4czfl1ePSpjhcr2smrr1s1VGEB/BIN6ub
SGBMqgrf3UXO+bFS6+yn3q+4y9WpsJpHvVGNIbTcxKkvm6pTnhRCLO+IDiWcIWsV1UiKkg32ZT3M
CUtcG4pPZi09NygmferuKAghUGOhu3ehFU5ZHFHYyRW/ggz/pQXr8WUUsRx3ZK4tQBdLbeMQqAyS
cyOgVoWc2pwn3x4n4lHbFgBety2rupWjzdGrowYP+A3OFnndrM9XZcV+4qc57qToqAmPe+uLEVBv
3Wif0ootIlD48odCTQgB0sLq5bWpzXb9MPeyzu5Ur6v1C7jzsr8aFXIUhJLt1kuuhGI23yDnORRZ
pBjtqKrJJMKkEmvjg+xe612j2+mHijRC+rUDWX1nZmtuBdTEqzwYrQ4Hzrad3JZKEIRIv0fYRb+G
b7Fol1lCDvtC2FZ4h6UFv4scixjl1QLb+24oU3cMsFq3SfAQ+TELf1i6+qXvEvvOtnUcR3M5o8Tl
dLr2k3IMWHJORNntTTdPUz8HD6CG6+BZ7CicvpKdwKhLX2zujUHVGnN6je7dKKLUiFvlIIlEIa/b
hDF+skxjHrpOvGlAkJDeLVDD1qtySFVQUKMCv/7JSRPxcUlRqjogHkjOhct9YfnLYqn9hZPIePIX
RSSTX+oL9HyCePx7ca5jDc56LNrQyRM481vn+msvXQhpnUK44c/FYHye0nx9sktdf5zgjSdoWuca
MkXqwgJTML2YDnmSJlmA/Nha3i1zbbICUP4JR2s10e038WEG1ZUnXsBDX8owRjttxfhnAqGZkFwZ
/ixb9wUpRtZv0lbJtZ4NaEf0ca0t0dDqCKcvY2HdxZ3ifI3XNL6HHBjHl2aqFHC36a3sV+yK6VEN
BSuvMArX9Ulx+nrfkdJfgGOc5QWA/fQuA6VY+NZYrxdp4gklTO2aF0TuQRYteNYmUOOeKt88rN1H
hMoaQrO2VlPC677/mtS99WCOzvqAPdfKhWuz2we6hwU7+eA0PgtTzN8M1B1QwKB0OSIHlPVH9EfN
EqdLFlGkxU37STiK+mTEvLuo1y1gtgJxJX7YgcLvZ8so7V2HUvB45XZlP/kgCEEM6u6i3RlO3bqA
gVuOyR4pioepbdwPXZJWt3NNad/vEPZ59BYD9HuPstX/Ye68luRWri79RFDAJ3CLAqras0l2090g
aOE9Eu7p50PpzKgL3X/VUHMzitAJRVCHWXBp9l7rW/BAurhDqo6j6rE20pJMTENEH9pGiNQn5Xn+
VeY2PMdyjOz7TKocAgR2OXMnStt+SHLyrQ84k2Jl36VSAXBQILjYuXbbPo7WwOIOc5vW5DIpf5Ko
4IjlxEakBIRI6boP7j+PPS1DRO+lDg2O67CFPROQKA3xUYupG3BKiijYdLVWTzuOV+54w+eDVpO/
nJmlK02R7KhBmXeW7ETkZyAa0XS2MwR1x06ADbSlG3O8aKLUOehsI1KmKTdGnxGP30BtavGuKavo
ylww/O3wepsfq9AW3+SACsgHPMbDdeyx+YMqlUkvLZey9ws9pBah9330Ox3M7qfbNmDSCxknf2yj
milea2PxDHJg+trEavHOBZVX75XR6t9NejnE6/rU/cZRpnwd5AhLIavSOaeGbVvvK1oBz1bdQ8OH
doElutXlUrNSK5LpwR4tTC35GM+3djiT+UQhVvUTLVdvkixsoPbnIcdxPQydnw3WWIqsSbLc2k2D
2MZNavcmNzpLQdi6bqH6cpnNgAWb3cdiSJwxoqKg60Dw/LZyRdcjbalN7E/WoCQzk5m2y6O2+tnN
WTnv2IxpzBQYK2aPpKoZMKptNxrPcgZwKaahxCeMaQT27ZDubIfpegfMLg+DZS7L93OiFi1fd8Xe
ueUAnvhDNLKpZrsj490IbS6+cauh+KgLyhoytVnwYdOJpzQyxycp9WL22ii1AslmUyNVHOgSZ+bC
Vagv58OvGHKvrzQC6CNP+DveAUqE7PrSj1oR6tiVG/PGJoJlT5ZGLL1koHHkRZUbGgSm2uNnwZYu
5OSbpu+wbLhfSTIs/tTh2F3pumLIgIJzj/tDFQquXGJ99Xgf2ba0d4Zbj+8qDmpPS4xlmPJbeNdb
c2l5JLcO33AVLt0e7mtxA8BM/LLUJAc9nJhGdWumNZPMUqXLU+v06m1UOtq9Mqp1v1OUfPmlgHzP
PCq33ZdomeTXSo4ONTMlnb+72TSjt24FTZLEtNI7Tvk5KisKz/A9DBzbu9Rduu8YOk0+WmFMf9b4
bv62VE7P+IwNBDN0vOROXVT3h9kPfHh8dy0aZabIxV/qrvpmKkm+7LQxXMXr7FmA/DWj+GhIzras
arW8B1a2kOeTs5nw1EHYOZtrx2ypRVXNdQ6Mjr310Ba/HLURn0jZc1EJgDZ4StSufNZ7yhxoeKei
88U8CUTZCVjZ3QT5IfZLs1fpkmRJ+NDPbWd5cHZWKEheut/cOC4FRaOQMoexaM0HQ8T1j4j9E6zV
Nl2rF0pa/oamPD2L2W2/WONU8mWa8W/Kl0xxSK6Bwg0ucVSpupQ/C9q6pYdDL5w8s4QJnGpD2gRu
UybPadxBc1UrXXwwo5TjcbKEfcXLh7TNj1Qn1/aWUFZftj0K4ZXOaNRB3cCap1LGHmEna9P8NUc6
HDxRu8WvhSoI3+ooFn2X1WnEau7EJfSSNjb4lMKs+4l9eNL5fUN1D1FFQ49IdV8hEHWJQJboGqzL
JkyQ7SgwXtsgNd2SHU7GWq7Yqc43Z+vD49ho7IqyXtP4+tvCfU9cTPG8qHVjenxE4Y9J0m70HDbC
km6XAE+ETFF9R2ay9dXU100Zy5m0UZtoo+WNtF87fQLDj5ytmnAj7RxObc3aOosjD3Mz36xhUuIL
NE2GSzDqsN38iYRm1asoL3DNYWIVfs5NhNNYSsjTbtbpBpzXcLChHc0rx3Co4ySgFRnKqx5MbwdI
lOPIPbO/fSnCXd/2Jld9p6AVjgLKhXe+dRdHNL0s3Kd5UAsnmLIDxIrrpXkHXPOmM59tLT2Ac9/T
7g8q0/FJtN8pVhdI7ZY63YOmk6ZlPhhUA2lP+1Yk99ZwPVDybM3punDuF+VSTsNbLWKXxrqhrSR4
sqROO7dDnlMBUWhEx7rVPCt0wB7yEpLH+abt61FAQNCqBTW3WrPMjU6lcfpBc2WfB0vVhF9WQPyD
KRRlf36Urc4B8w+JodiMkP3rVFbWZ/NCcZR2GHW1xUoDC/zjkzq2wz3VCaJV2WAGTmaNfynzOY7H
SdtBpaiiqd/2oXvqNuyz0qA2WooGc8rWFUGc919cFXpL/k0kMcitT69K0u9FAWSmQdmrKxNNqa9M
i22rSZXmqkYP658fbytLpY9PZKANVR67lgZ/43S8mYAZS2SQkIt1XptM80EdbTbwHBw4dCvvCHyJ
Llzi9qNhSICKXJ3DNGRikTgdMk30PJb09Xz8EeFVpRTUt/vO8g21vASQfz0U7yG6W5yolmOb9kYS
oXTLbNuThMKpu+XOXM3GLdxtGt/5pQe3fekdVScNDqkKIbv40bZDMXnZc8/l4taOKcbFrWP7baNx
SDr/wN4aB04DbJv1hSQT6vTugRuuIjdMTD8bDeOKLLh+V01Cv6CLef1arAG55B0xe6Mn2rJG6rmj
L47OyKfxYHxgWhds3hS92GdxnH2TeUm3xMCueuHVeH1xQCjo8OBP0AgzPaq1Xn7TuaOF40yNqrSr
ek+NBlCyVccXZo63RgEthJZZRWLk2ptbmKQsNQKDsB877XBjJSbCyLH92/niKGhbp0BwLbRXtyE/
1pTFeo6JzB/Q7HCeV4ddnrbT4fzrsJ0FGWXllIJc4Q1HhGucvg5Jz9EJS5fh2+0y0TAJNXCEc+lR
rbb8Qk2ax/PjvXHvMDqY+DYAeOiYT0/Hs8bGGql8khKda3LfKu7wQVTT9Pv8KK9fP8wnqxqQfIl1
hV1/xYv3YKkQg1PhNKjl2vq7BAf4QVpN9xSWQnlcMjpQMZmo9oW37/VssSpXmSoEEmom+M29dOXi
RkMeG8yFOP3diOpsaAIvL4f6H/fyXxmY/kcz0omB6f/S5vT/oYHJ5l39nw1MwU/5/VfVvvQvrf/C
P/4lYf1rnX7WVRARL1hcvtF//Euu/i8WkHXLxdRE3Xf9o//tX/oXyxgOCzR9aPzxhf/HvmT9S8UM
x4QGeGbllfyFd2nr+llRTyq/CiPHis94ZbxWpkrGmb4oAbinvRTZE83XXVv8KcFs5hOpg+VB5t/R
yeTizhFDwJHY66fqulEkvFL9EOttoE7zBQ34ZibgVzERrJEsnMnY+mx1cnmFoocQEDdA3kL+FHyL
3djRo+tQowXks12E0K0bnhdyZBzInPAEgWzcCVY9faOdBAyeDnxPdoCjsqNMYJdW8dDbix16Q5zV
qDkMs229sQRUtbNVmcYeHRjlIwA3cO1a2A2lN0VN/iCXOUGhHhEjDTjD6gAJqp3yXmvi/nOTTWEb
kD9NTcKgEcQBjRPml3qiY0rGQrx8jtPe+qZIMUWH0J3nep1vx/Rj2ZH5FBS6tQC1xTod7tcrQeyQ
y07zENdYMY0NtaV26rZ0SAiJ4GnmaZkNlML1/kPY4ZbeVXO+7OtJG6xDsjjRQbFJOfNzReYmbZxY
7uMiUm2vqg0sAVVejoeksRrLm2SZfo6swjBQX8Ua4OG0TKlVDqP82kAaIT2lw+Zcw4tcG3R63gG6
JZ/STzITRWNpTS7VJzdkeXcjbPuo/opFRWpSlbSbCbOwdjArlp8OfcTYA3bYuDdZVMNWTQomVI8A
5QoUfTTO7zrar3VgI7LgEGyknLIWJa9sb3BE0QcRMRChV8YEteykoli2p6q59SyXBtP3VDn2pwka
J3zNfNT6q0it0wcNS/ylSO/1TLB5mSAoOAZ7XsS4LC2nM75CyzyfihkPU2J012RquA82rdnaqxRk
duQPT4DwlRSdSZ5L5AoEH/WXkBKvX2gwbtrqcuKjZne62S12elRzGre1oGoFYQr5etTfrZzl9GYR
JYTcWhkLi24fwkxvEpS+9i9mwMd/X+6Jn3BdYV7cBQu9/XqgwUjIbhKZ9eYXLAQEtXLJ1GBMRuOJ
4JHukfLB6M+yaO/QopSQz6NyTw6Bu8PM5NwpIx0VERYocPMYp+HQXxL7bhd8seqwdX4R+ZNYmKx1
2nmxFAvFrpNZJYA51sL8noqHfEcpqH0+f+VvjoLpFE0gmwq2yaejRFOkp6lMoB0YU3k7J2Ue5OFi
BOdHeeUCI1sQuhkPGaU/+yaxWeGR9xAAHHIxNLydR3dwrA/UMMzfmomKkH7pAzE0X5iaTb82o24H
NC++MEtv3jFr+ws2F4rHT13QGmj+OGl/hIl0tuqg6aawSyq7Qd6Db9tLm7m8QA/cfF+vxl33Pi8e
I9mMlQkVQPMHOqg3S20rN2ljfmti5L9eXzf1nkrS/Gsu7STeFWo1X9g3blan4/iI01UNypRm8KGf
jq+USEgiUyHwKGuifWgW4S6OLflIwnd+I2CK/rjwqNfV5+RT4lGvWAA6YRqv1JY6lXCuDPXFVn3d
bTPYN7HwO7XWn+PcVne6oD1q5ZmLFlkZHhbNmn7PdiE+0tsEmXj+p7x+tw0XQDx7SjYlXP7mC6pU
JucZ9RhsYGS5fGP6B2Ibs/fnR9lumXmx+EIBXK00Bmoi6wvw4gGPTqUZtI41nzZE+tS783JdZpN4
smL8GWDx6YlHcR5eIIu+vjZIB5w+dKxPqC62liSJmJkkFF5nuhCss/CUg2VIht35a9tuzDncrJAy
vlx9TVk214/qxbVVVWTNPE7VB6MT76diag7U+tu7Qkvzr+eHev2eUpAAO7suRLjZtrkPCz0nA78S
PdZ4GO9Ld6w+KVNJph5N46Cqo/SC9fWtSxOoPPFsUhDBYn96acoEiBXJpepXSdUcrEGhapaNqS9h
e1wY6mgxfvFJMC0z6ekrleK4sd6aBGNht7WaRXbQN92wBJFW2qj1EQb8MOawGUC86NmqNmoG8rYA
kV9B0qtAwkVNPd8VogYJ3kfN9DjSB5ZBViNPuJ8SiBteNCqsyeefxObO8GvZWUOUwPqz4qW2phkZ
9SaBXqke0DmcfAP/DLXodNqrBjEH54fS13X19M4w1oojWHsITFKbF0xb5CLLbNYDaUv12wjUZVW1
Wt1zW0q33XVziXp1yWL44YDaUORkkWPe4CUc5x1xjXTROjShqJWTxf1eoM139mYWUuEuJsN8IopW
LT276nTTX8TK8wy1mdLG+Yt4436xbaLGBQzAXc8Cp29SlpFCANTXCLTZcO703HBuFr2db8WQyQ/n
h9rMNeujYTZjb3+k99C1Oh2qbOIua22WZ7NHArdo5vLeWsKOjWXadoFWquGTBXLlwgx3LG1tnpLA
2bYu3BSn2IidDltJR+VVLAz0Gkn3IW2aEIkjYPW91obAhvtWG9BIC4rnfTZpI502XVsFuEjDEYnT
TKIh0GrCAyht3yR2ulQHibznYLUg6XdD5ybljTbquXU7RbkoD1itGgQT/eDkXqalzuifv42byfN4
G218hzwyPHO0H06vp3T6sRtVTil6G/X3rqxdFGPLJZTsOoNs75pNQY0a75qhddwTvZg8aUSORT05
CIL7Mr+zB2n/quzUjoKkd+IbpAMNtqhxuSul6T5JFqYLS8Qb4wOHszQ8llhXwQOdXiUyPL2rSAwN
qqi8a1vjttZNwE3NA0l4vwtpSlpe4hMyxp/n7+5mJl/vLuVzCm/IAACkupvvoQHLmZTUqoKiNoYg
W9ruWoWisLOHJgl6XCgXnubr66RWurqf4eCtjrXN24nU1nYjpdKDjL7YnVsZ+UeziMvrlb1IUhqm
sACrqXIwSUvcicS04wuz2AaFBKLK5ujPt2FyegCasa0F4joiO0Q0XHE8hh+FKJx2NxMfh1Lc7fHV
VOA3qULY2ph7VYYvh65kIl3Pxu7yTC4ggdLnH8HrF5zaDXCUtQrAzdk6sOlHIo9vDTPgTxFPNeUf
4r0u2fKPl/WfF5xNHs0sKjErYUHF0LulAghL6TuCRtRAzdJw8Wg8Wj8h3GmT71AvNPcFk/tjUmoW
Z8ceRLDfZQjZDqNaxn9sVNFfgfqhbBRyWmpPKej0ebiautvYXZJub+Cm0inhVBBuTWCNn7ssW4qr
KHPwI9BLQPORkAN5qbt1LHVvroqGBY/RBlfuQv0+/WxwWFZ1mZhYZXIgORFUVj21R0+Thf1zmZaJ
DAstV74lNL5xgAyNPPRVOq2eMnznHSGbOzMprfcmgXPP55/q6ULD/SZwCBsrAcT8OJMg4s0vU3jY
c9YKpGRJ45OthMlOp4Tz3ok069NfjgXhG46fSZOVohsNvdOxpBybjh6I8AUrs986UYF0eml2k0CV
9LdDcViwVZ1DOEDRV40VNzaJGJ2l41NPIu90GkVA5WY4QOcTFw5DW/AdLGrGooIJsAyeBUqX08vK
SXJUl5qxCKl8WPhVTEjYfmShiZ8usY4B0cUkzQ2L3KvS1W9iMkU9t8mIWZNpvcfqYl44H756qOv2
nUWdlXU9NTmbHZCOzcHQOsHVK+a87zBXUtAbgVu08/DXN/p0qHUifbEgCbNV9TJnqCSu2mCmqrET
Xc5E2S/RhQnodKPCqwrkimmBJiCPlOL+9qqctHBDSSduIQz3cUDr9alCnPVhmWbn/dBFmp/lpXFh
wXv96a6jsuLy5uJUY/k5vcB2LgGzDkR/zhFyl0xFIutOZnqNoka/ivLQwXUM4caI5yqwyYy9Y06v
HmM7aX8NWotGf3Ct4cNChNjfP2SONTYaUcrE9Nk2X9NSDmlWZr3wR2dy93XTL/6EgW2Pc08N/vZr
AlUJolM1gMPgk9ysvmBYK3MsbOJPl0q9MqLOvqd/mj2sxNjn80OdrjLHh8xQa71/XWcoHp3e7kWr
m4ovm6E6bMFWzoysIvO+8Naur8rJfAyMgL+dtiGnNMbZjGIrVlubRijoiAqEMzrejK9kqxI/RAzK
4g26K98RNLncOqSxX3iNNyv7vy+RnHFuponMCrjq6SV2ONjRyEhwXrYhb6iky30EGvOdXYR4r4vY
PUTk8H2irJHvC9Hk1+z8k++RGJtL6PfTXc4/v4SOMHhNQcnB2rzbKlxBpIqloE495/fdEmY/O7uZ
Hgrkq1dGSQyMqPSaoGVVPtWdLC+IMN74oGEb8U0x5x+X/NMbkRH0CmtfITbZUqbbQlGNTzjZw30q
+yd2/ihoMhl/Of9+vXnJFioCXWMBerUS2yTaKs5UCH+qkLNlrk7NjsPvNQZO5QfL63y7mFrxaezm
6ZAW9vR0fvj1jm5fPEpH9krcoAhrb+YwdJRZ6k6N8EOyn/dYiiXRb1l43+u6/HV+qCOl59xYm6lZ
rauxdQAko7hGbskR3Lqp0s7A/iybW/Km2yuRCTJW82V4b5Ga+qCSjPm1NCr7XmZz/F/MIdRF+LbV
FS19ZA69WChmc47gFvCukXhMzChmVT7s6g+bob8j6/zzVr8YaTsxKlFZZgojlQSL7kIKbUGpJRrt
GrXxL9zj9e96fY//c1X66Suco5xDh9UJX6vt8d1iF1GAtUV/R6a0V9tNGjg483Z5I0KIpYkx3Lfj
uCex+9K58M33aj0xUJukrn/Utr24u5JCpclyIHxjmFt/WSMG9LE39pOWOBeu+a2hDHJ92MitJeCt
miQmDEvLO6YvA8TDIW97a683k+HnlHeuzt/e01Pfv58k78sa03AU5G3eYDevHcWe2JyOJe1FHAPl
N1dt5S0M02K/JKK/AEM033iarD1MiEjCiKravDnRLDkgyIqn2UBbkXSldpj5pwsLwFtTELkFTALU
7iw2xKfvDBSOQm80RlkWrbtpxkV5MGJqdYraohYsM3LJ+8S4L0yjfDDG8RI9761Z9+Xwm1d2Mjoh
2mGd9C3q9nkXO6R928UBj54KAKO3dhSK0sP5J/nmnUWkSJ/foea6LWiDVlFBazHvjSVAAUAUOfFV
5SXC95uvJiZJtr1s/Kn4nt5ZFMpFbQouLYXPf3BKQqJVNLJC4Ko9fz1vTq58UxQIqJZT3NwMlYEu
sTPOOURKE6aJzYA6iJ3001WeSb8MExKNyc7aL+YVYZj1l8YSy3ea6bB7a+q5F96oN78TkMjrRXPV
26+/NlvRtx13F1OCHiB/au7NwnDvu9RofDn28vr81b/5NF+MtznxqPFcTjT7uXic57uGoFwAJVgV
/34USoNkQTiINFnwT59mWODzMlTm1i5Xig9aC0xFGWP1v7iWl6Os79SLmbMvx2K1MfLNEzR6kFEl
9l29XEq2eeubZ6NOBjXVM47Bm2vpsKNqJQ59P8mb9gZ7eqJ4xFyMX4eZ9plXGUlD9Y4zsyfQGWqH
XB9kcP52vvFxrJxFgdKQ+ZGQodMLRb1mhENROv40RvJWxhI2L66nHUYD89P5od6YYtCfouchV4j6
+7b3bqvYeSYFIgvpmOXXIW+BDFAz6rqq/tayhO3zKlT358d8451kTGuNLeOYxpn/9PK6iVT3fGbM
KGkWUjZS7Ua1MBD8F6MgQVXpkEHj3i5+YrCXZW5zx5cd+lZHr/4YjfEPEBsl2Ns85TdvH5IB/oOA
gjX29FJICpOzrfGkEqMAMq6oThZAiRNfFyH1d9SXs/djqhl//7lRvljbukzROge901HZiRt2PDBq
Q23innqreZvFFzu56+qy2TAhA4TCT21G52S9mTo6YBGyIKgYxSsS+0yK9nM/4WBw4mLBy9n3T+li
LAe8dcCF1FE/ZLU+X3fkjFue0jSXSlJv3moL3DnC2HWO2dzqAf9UheyW42Zc4kcZiYkmSVZvDjm2
BKbuYryfTTgNF+71G9PBKob8P8Oud+nFpBMnsVDYNAnfmscu0Osh/L0otQjAMJBIEzXp7Amjdb3R
IdYHC2lyYfw3alaoMSkPQWGjQcqXevoDEog2fV5Fjt+WU/aJBY4ER621sCvkTie+O4M1/lo6G79d
1KvaU4XH/Ts2JCLIeoKHq6BeLCJ7ZSHoxpz/wo75dK/eECoblHiAKtJLPf1pvd3HxgS/zWf/inBE
rk4lvc8VfN7SwXmoaF8maR7Srs932FuIOrYkfjBpz0/LaJq/uzb8KkQe7pSUeC8swuleTZz0XWIn
RFljDRsulIjemnlo0dGXYOpaJQqnP3i2cpI3EfT6qF1gkEUivlZXM9L5+/LWm+pCeqfnS3dT27o9
mrhs6HimPDHyH4i3HpXJA9g77jUjmg5uOWMdjyplsS6M+3rZQL2LKBkJ1SogNzYrV1lGaSpcThGO
Vke7GHFP0Io436c9WKvzl7iuQKdPnqEMGksIkzhhbJ/8mNaKdBG8+UATisdulETLp1DNJuRKjlEE
maGmd7JXRfENkOB0STG2jRZj588rp69EVi4Uncn61b74KscaRGXhRKGfEXBhQhBpst+ZItlDoTY0
H9Jcd6ESSZWUQwyzS2D340dFLWiVdkZXJ5jFgNkF0LIgC5rtko6erqypFZ1NKsIOVnUaHdRmML8n
5HJjbVvCsN+zQuoPzhxlqaeLpB2DSKjtB7bm+vu1MPm9iwYF392SV9W+KLvW9Kqimd6VPfC6CzuE
1y/yCrWkMraSaVdnzOn1u3SZ9TLluAWkfQy6SqQfWqqcf123ZJRVl8G3wqK13YfU0krIYsuovbWS
rk65uHtrGX6DjJguaCTeep90robpbe3Lbku3DjJDkGiMhGa1vhapoT+rcjH2Rt1S5FMAqP3B0RWM
imVc6gm8eSudVXdOEj1il81Xo/cZuS4WVWMOdVrljeDMAtbV5GCos/gCsao5CLuuvQgKEmgwlsKW
XvUtkxp4Peyt0HXC9xae0/fnP7E3zi3r8ZZTwqrc4n9sdoFYc1jj8oEC1NxZBm2nTv9oIwd9og9k
gkmpIcMsmZb/nCNDGbCNO4gnF4ePcEemXdTguZbzX9cB+U2QzjkKO/raWz5976BBxa7tzsLnrawe
8rQPPSmH5ZdmVjixm2XJYeBFlxQ0b01sNuJUmporx3UrsW71mI8Q+wAZMuBOI93CNdmKX9oEKOTC
TV8v4GRis9ha6DavAptiVKGbC2xJsnNdKp1+g0P0xkGv7NWgBT4w3ci7xMHD4inxqH/Le4IYAEbK
Q1U6JrXgJv2gL0X908Gt+quedPXRVgB8eDke7QuT76styfobeTGQQ/GtkAly+hDCKFJiYCX8RlA5
jxIqxs+wDcPvXWZDR+3KJFYPtR1PfyQ/7cusL93h/F169clsfsBmK9aOJdAWs4RxJ3Pk5rH7vAzQ
z88P8mpKWAfhAMbGGoI/eo3Tq0x7AUOOdQYonnJHK+8my41yNynGXWsNt71pfbC69sL+4M2njwqW
Mxd1Jbqsp2OODcAae0XXOPASStBMRcS0Z7ecZptDUkbKl/PXuBHGUjZbLxIfErtsTmF4804HtBQU
jEIhMVmoMvQjCLB+2rlAILA5tn+moWh+EOlmIe6DfzM36Ajt4tLh/dXXtf4GNgyrXkMXvFCnv2Hi
PYsjq1L8BJUsgEWQo1CGrAdZy/rj+et988V5MdRm/0WPM0Iww4tTlpN5k4r4A3ik/Or8IG89RMLw
bP57FPhtBpmFOUyRkgIFxfAYBuVSL7AeG0c9hEWnfp5Quv85P+KrDR+nWe4SCZWrXBI7w+kdVEiE
RIXVuFSTwu5Wc/L5Hthn/j6fIhzjCxlY+3LBQf3/NupmqsrCHtfU3Lr4zd0KC7O0/+jNikroAB9i
3q3vlLkLLyyXr58gqwuiwNUgZKGR2NzcJlsWe4r10DfTRNyaKgQ1DQjU9flLe/3tMwraFLY40OEZ
5/SGrkwoZ9GH0M9dDbZsPKC7j006tslIsCciW6CiRTbD3qvSPLnw/rw+cVnr6CReuNTOX0evZDAI
prwiSHl29fShW49Zu6Hsmyfb6O7IAtB2Zd7U13MXi4+iydzvHNHUvU0v/2aG2XltNk7+15MhB6zV
2U0LhP6xs9nv1omVtGUL1ymFwoHSr8quJmzan8JW68OdqVeQo0sbzGupL5eCbBFGcLu3iyIuEYtZ
AinrK0noqBUzFo2BiAsDKGG0qtp2YPgWGaSiVlVO/+x+KlFb79JImzqP0+mEVSQZc5UPTydtNYLu
13qZ1djWAbJxYmCUUfPPrPbxZxqwj1VogM+taf6YQdzFcJHizCjLnQtrh7ZyBdgrgC9pfomldOPD
ZFTEX7tV1z7CBgOKUSra+B7uqfpOQrBO4CQUrYTDSCzcihPJM7/pnMH2aJuhl4aajCipxmypeoCv
jF+4LaY/Jer7O3fJOph/ok0/T71VQk2ly0udfVrMj0Y9V59aJDBcD0jWT1Ym1PtwEFPpNTlkXA8P
Of8sw4Vm1lyKPN+VCN5/Lv2kx5jWe4X4xLS2oRIA651uhDoQi9yHLexQrRrriWI4pH23yBuMqwsw
Vy+GHRPdKZY+I2NX2+YHOWFR5NvNQq4wp+nPEyLpNMCICvjMrp0qfq+MsBcKJ82cpwwEZzYEzQjQ
a0ctyRlA3DrKldpELhqMUrYa8V5L0Qr9WaNXxMFIcH1F4zvIBWAWW0UdPieRQYsjcdTqSQMn62gH
Un3ygsbgSJJzacQQcknGHUnaizPX2KmhyGzfsiUIxSiP6ZQojSq+9xMO5nag+bVLYc3mYGZgjWKi
cSx23XCfQINbE+d+2IBZt9NEMv0eQD6/r2lI/47HTPTwGgo13+UKvGLfwcGwfALJHI176H5hdtXZ
JgimZVH72psmGkN+rSl2smulw7atIfrpo9aVlHK0nGKWX3cWp1Y9ayAQ5YDplkDgUYOQqETAjihy
Az6qjxAk9whESiINNVC/cpLmlZg0HeFJGFbaRyotIJUA5oWAvo+opfSIXSqNwX5wjjCm/AhmiisL
wFNND6c6MpvI1pp/0Q6A5DSvUKfmyHfSVtTTgJyxg0K0EqDCIw1KsYrsy3xkRA2tnr9je+m871eE
FKIEaFJLU9WUO/VSe5yPvCmwHy2h8MbKoWpCQpj345FPpSEmAPQNyTTzeHIwrFxrUr/qK9iKSg+M
K0unorNbIru9TlpVHTwINWYLNgM4Fg3n4btxJGbRDcRjCCsbkhYmiOWjFUbqRxqf+jfryNxKj/yt
WS7tU3mkclFEBR+cAde3fV0m0IBkPYNKo1yS/O6NcL6B6gzgq8uT+DE0V+yXoYGzzo4wsI5V3/Eq
K55aXz0Cw9iYpbTJI0TgDV3C6M7pzOmDsnLGlpU4ZnWij6/sNMbAmIcZ3uzQ0VfGKpAyU0lX3mAp
xM9RupHB+7cSzZQj3QxtIBQUB4iwsyvoZy7UxWNoaFI1IKPNpWH+JnQRXhpIIthpEURmWJpHplrO
mc7whD5VyXXcZuXXRq/LryCGjE/dkcqmNi2ENrHC2pwjt20+MtzcI8+tKIjG8vokK/sdlUaYb1Vv
sSdrjfgwpsb4ZE+ZftVZsYKNE+KaVy83MsuTH9OMmAxUV55+ieEVzR6E+pYJ2LLaH8UAXy5CKq/t
esfuvxC/bmtXtiVmsU4MAJEAR8XPEP3sZz2VWbeHezd1/jwmxfSVqpkx+cNkWlkwJ7H+fkrCYQKb
qADMdBNDlT+TtskBMs8oquGKJp2Axzcr/XVoaraxB+iXkljRTTS7XXJnKtDThGXsagWBUjBHeUYA
XCzBbKr9pN6AYFBzz6Z8rlB3ztRvtZmBoZ3NCtz5kCtgqByNUw5YvkGdfdGZQOkmCerKsxMdF0WJ
Vd6Gj9cLSMpd9Mm0QIJ7SwdpfFcPEovZPKkKkJ3UztXrCnBlBEEaSdUV2aXjwUmJW4O9mGbySstt
45OuDDI81JXdFtedGEBnq8idXA/hUMg/xygSe6mGRXKr25NyiONO/aO3q6HQnNRM3uVWMQI7S9lR
72QH0v2Z7PmufAThM1cHOCr9wPsS2fwpHtPUqwcad37uZOMXKSyn9GYrydydBthWuypr7HHPBibY
4lefpePok1qXlF5hd/WtJqH2RnZiP6uNu3wx2YEaATOouXiJESafIXDi6E1HrBEPIIaMKoAlWKY/
QmCXjaeRLvIHRYJLY1SVObVaQ5tVD6q2BNcsYuX7oHTggkeF0oSfAxOd/EWPk2/o/aaHpSAO4gOv
9khoR1RrV6mWKD9b05Ty2pBh9V2lV5LtcBoDbepJa2fucHt3MW4SmbMIVKXSa0y87mjuRwQ+VoAI
EzUBXoM+C6zZnj8nRa99Ukg6r3dRkjFPKOxDvjsJdEk4Sq3ulZD7gMuZvfkU2aHypenMgSO7MXEe
ULrBIBKAKimAqjaLPwNk1aJdlQG1KpAR6X5TDdofpRn636OxzF/xS498ePD8b0UItIsNygyQw11M
oFexota3S0sleV8SLRAdcpHk15bV2TOA/NJ8pJCSf9NFrD+0VqkTrTlXVf9stGlyD9TNaH23WpqH
jv9X6NGcre1AJYH+RwzvLt4laVlYOwCzbOdsJx1+67D0FrhVoX2X1mr9TVatVIi81LI+GOYeAzLs
Nuu2L92uv4Yn1/QHs87IQtPyUkdnItEr78wBfgO/f7HaPcYb870Zl9PHsIR+fxA1WfIPw2KOYONH
yqBs46Qr6CrwXntYQKqGlRRZu8cpqIx9uJpauLOJHvme9SUgU+N/sXdmy3Eb27b9lfMBFw70zStQ
DYqtSFEUqRcE1aFJJPr+6++AtrdNlVms8Hk+L3tHyGFDQCUSudaac8xMKm0w8FyuFdgUnu+UeMax
muclKPNsuiC7hhgEQ/4whmQCN1mbynVuJJnYLIxtrNHG3ZyyhPja0EMa9klXisvcrWp3p3pj9lzy
PnbBABwfDlBT9QswcVN5IjGDl9DqkvalmefJCgYqeGtLzrN7UZQGuSGNouKu1JDPvRSQylUjJ0tk
4O/rS6nr+6xs1ParnJxYBWCV62lgujJibjF5qyOVHjSsaODgKR9/CMpGNpYqnGBlvGyUPrlBO1aI
jdo55n0OfpA241IGEJS4ayJ4OR6TVMOnZNSrHEfgUFLdl9FSdmhglRFw1lQV9Ra6zHTpkkoBiFRB
OLB1xhgAPTv/JDYwyZxtLcu6C+wkrb+bxM78dGGzQUmNbXntYbWx/LgZkOHnc2YTK9OBuA0omxoy
+fSlIY91woDtRxGNOl+rgV4FWDVJxeDky3bmMbzH325ZRbslOJmEG4os/VzX+tdY4PdCAiMMAxj+
d20iHqtTQd9aK31Z2eBJSbAIUccQTdeU1SVodM+P7Nm4MIYoY1JCzLbrdOMHa3HrzZSn0cfULhWg
2c4Sen3s3MvFs2hMp9Fl0QyWb8HL3pckBwMDMwnAK6CtwhxAvL6MsERFC2O2qj+9X6e+0b/BX4qp
GX+NCpzi2D4PEn0Zo06NNqtuf68Blj2YwK2DqjKtaxJBsiDXouyGA3ZCXiLWrZu2t5MzWqh/NnAw
z1PQU5+tD/e4UexM3tgQKONtTD0nZkXN+nv2Go7jxVz/+8L8t0sd1aGK0tV1mdHpaAslCROhtR+V
GJJeQRGxz2eMEktVP5gcjz+//6Tf6Dtg8MFLBR6GkK1fJeqrgQ/0UBDMnfCoKxq4kELUWwXUxpky
+80niZyZChv1o3vcWV3UQrh5lnkbHGLyszQct4WzB4WWrttZl87bF6OcpgPowD44anIQrYWrn+QM
WikTsWElQ1JOnvfeTN30/sP7Z/3OAqGZ8d8rrf/81cMDOZ2gPudXYyA2hYkTlaE7r7RIy0G5G1dj
AFgleXj/outf/+hdp62JegAPKS/7r/HGq4ta/RglVd57mxnz32bWHbFJ1ZukutIiIjnev9a67P5x
LSxIjHFAgXGnv99gU8Rl1zrS20S1bv4YvdYaN4bVwYmdOnVDckzxkBRG/gSmVdtPpaU/vn/9N1Yn
rVNrHRjAZ2JW8/v1Rzvi2K3TNzb00Xmsc2yN5FAO/xnH/R+86FWW+trqOw0v2jU/im/J/+z79KV4
eY0wWv+1PxFGlvbHalwiFRxSFnOSlWnxJ8LIMv9AzEL/ktYiig7DYh39iTCy/mDYAPnKtlE8r7Qi
ltCfEez6H0gvYHzhcmDiQl9Q+zcUo/+QO/5erBAG0a7QmV6T3jk5MEL/fbHUnUbPoRgx+sTRIA69
AvUmmE23yqiNBNXxTAgJTOrcmvJgTOvx2WgSs9+PnSix1vGRhzxHYbbBkFWqQVWqEuq2Ecd7C760
uWNeL3Zp1nVy21nLGJadXhPE0cyu56fCVsaAnpL9AjOd83PXJPFt0yol+cWuSZkZV1iigkivKK8M
Dd3rpp8X5YBAvf3pua18HCqZluSxVJ0VLk5kTsHQcDTZMiCL1L05E3wFtBuaStBGSTR97FGIXIzt
0IJJs73muUu7pAuw9dp35IoYd3YsBhnKucy+C2Wu7wV5Dc+eFg+Afoekfor1DsJyOw2ZcuMU4xSO
Kpk5MA/q+YeErE9uH92qb32pJ08dMJF7OLpy3sgSTusVWQiKEQCJXaKgbC3zE426QYBJVjLOwaMi
v2t6ZMtHNe5s95GGkkazhQiQZOtqg/EwFJLzZOw4dO7UxepxkMshp4a2p7SHIK9AmHIt3QZ6L+OY
mAkPGZI/S6PnV0wGcoToPCn1tWgTgug64hWafV80qUdPO64vCF2sv6PvUtNAnY2s3jXO7MKsyph0
+SJq9FWCupQ3sl87bVrWtv0FHi9IGT3hYvIihdoXk3rW18RESKwykJgscVtUQ8vPqduyIqixyJJg
IWvue+JNOjQbQdV+QAPaPM2q4r4U+mh+t5OilT5l9/xoZkr8OVepfX3hFrLe6pVp9yCgMb8BfPV6
0oWqsSWfj86vfm06tfljjSGRt1BzTG2XpAqiBajpU/apQ2xhbrqpsPi0yRUOr/er/xbYibjWMNcV
Pnl0prEjgaq37x2naqisFVs94GxeG5QT7dONTRMU+qxTx8kDYAKKIT/V5nHy64r3jFQARLtNoUqT
E3A8fdVLhEOcsydytxD3Nk9oMCBP1w36p0ba7l2ZcPLdGcOSyzsNaQz9YK8clYOZm+PPpou8lOgY
oP8vXTN3Li9BZDiXTI6a2Jcz7fYNsZewspa8sKNdIYnO8Zt2qIgBWCbYeGBR6TZqedJ54OCLqAvq
ts4r9NoxuYRLXKZPTE2SHzV9JySdtlNpPjJG6t/GMEbJb2WU4WTFxR2ueRONG7MGVpNgvW9Sx1wz
hUoGmNtqKlzCLlDdJBsFJPJPUn6QKWhZt9p0MldvMZ0nxYujAbzyR9NoPoKuJK0lMRqgEaaSw5IE
s2DW131SdtNWp9mrbZRYJWhyKPX+YmymkuBqacc7Ta/UNJyUQu6nzKpg4+fqcPeLM1slcaMETd65
N1JtIxpzntY95I1M5MbTDfEQIyEhikKfnM+xVL37qsv1DyrEpevMWIiYiO2+JGwDOOmG8X8J754W
mB2QulWSs9fW9hd2yPQzOY3TS2TNrntwKQDygJ26BuM+pQCzIhEVt/QMhmRrE03S+3GRjR+InUR7
KaEam7SmhIA32WAlp61mecDS5OhqCENFP63lthMCfRbU9bPSThd51E/DxiW1kVU/uEB1Sbmi6v/1
9fq/L/rrLzof2Xe+6C+5gMn3/X8O7fp/7W8fdf7N/37UnT8oHNHAQJRFnA357q+Puq39wflyVSgx
H0Nzt6oU//yoK5wFVNhiaKmpWijQVh3Zn191ZiZ/wL0CerqKyVx+dv3ffNaPIC8KHjV63VxiHWW+
OuY2tK7Qaos8FJN1OyVEWBGjkQYM7LD0dI3xRW2F8smBqf+UCjaJMl3GHdF3djBH00ym2uzt8SSn
24GQm0fRDGeNT9z/q8Px33+zo0NxomTq0LqmCOmxyEvdnCvc1Q1VNxyFa0KcokBtkBbUqNh8bZjz
j52xfBqURNvp8D6QIEQWWYYkUm0g0+m7SMd1bpRk0TqlO21zhrf3r375D/85Av2GYVuPyX+fjP7+
m66lxKtnqJbUxB2bRNhHKHqMpm/8XCEjgiFf8k0lf+TSNokWHJYEGJwVIajp6rY8I0E7quX/vvpa
p726uuG2kTfQp2cspls79uNxo6SxtXVrvi5N0skQMXxOVtlYMVAaB5IaovSM7uj3gfff114Li1fX
LgsjJSdYF+GCeLPwK3tI72J61Qd45cTmjZ56TzIQWWid45xTNv9ef/59TeP3aw4eZybCirOwEr3c
jbKHu+AW+TVC/+9nftBTt3V0xHUBLUp1GUU4aHFySUsggdJelA/w+gmbWaIE9D35hl48q7D1ZRHK
Zeh2brzciHz85THdeGZBRq9ovxLcZe7KVO8DTdGiMz/6L5/RW0vuSPSCAaEsWnvMQl1kU1C0abYl
/KLd5bQfQoNGwMUIp+wCdLwMHFRvD3hfMtBNJJ+VvRrz8sYtmau5szfElFyoo6bfVDRZLw2gTQe1
JTWJwWLrS6YyN+8/1VO/21GRKdsx7XLXKsg7nCQ5ERZ9sSkb9oTDnZHp/AKE/POp2P/AiiUizk3a
myEGzBxYjFETk8XA2Mqr6RIxEge4Ji33zABKrP1zQ7wjCRmDJGJEnXrtjvjSeZs0a6IX0Rko5Qbx
uStiM4wJEAudbKZ9i7smiBZUleQoKdtpKkE9EK0daG2vbQXxrzVTv62MIn03dEtxSf++PkwVB8HK
4pabVpsuzdis/VaU1aaPqf3Ab13rce+SjtgY/0oD+9+3BBfw729JNlsLoU92GTLOV4OySsEK2DBN
1Wp2du//oCd2HirP369RN7CJvHnicTsZ6YtwNzcDe3XQFf0N6s7PZAk+g3oqNqPh1L4rjfnMD32k
Mf377o523EqJengQZhmK1O4JTrYy0w5GmhtUQsnwQw6uQ8JEljs2tJFZmEFfad6+9eCQ+bU9WWq4
dBpjvDMPYt0X3lp3R1swgpKqXEqLhw1m6mpcSEVBtpHKkAAsh7mQeVG4cY59wADr2hN1p2hCYIis
p3Aw5Tlw4JHt/++ncrQbD4XF665qZYg8Ig0LHdStwKQLuz76VBsjp+21IJrVjkP0WLvbBTHO3nWX
/szXYH36bz2Go52ZdpqpUObmoTuSt6ZRnm3iMq8vCePLOajCjnr/eb+9k+Aq+X3dRbPLmwVdKxyy
Se5bWP187LGzqFr98P4V1hX81p0cba9N7nkLwAIRiq7PNhFyMnI/YSTXltYfEDmsyeSz9vn9i516
j45NbH2Bml/WS0zqbmvsZmGLO6JtFD487DpCs9uN7hrJQTGrn32PjMGesuLMm/RLg/zGnR7bZR0q
9nmuO2Wfpklx0Va0G9TSXZ5nKA7XlaYVW8ugiA+UxGr2UaXHE48Zc59PfW59ZdzdEIXIg483xph6
NyTIR8amseY+JAlX7hSziENDptqa8ONVXwnikk9Araq916v0UcgG4KhWFzWKiNScJ6oVZne3dWd7
3f79x4sC+sSvefzlmbK+oBdehLg/5++IdiEBolmZLxh1Kd6OtDWywERrE1bcN3l+mROvk226nkxh
vzI9hhIuHROSVKvGZoIjriEqsfjSDutNPrjiesobW1C6zuo3lCfRSy0jrUfhYWTPYm7750QdYnxf
HTJHTEaEW9PQRlFl8a3yR0JgyY0tEk/s7Sh1PqguocMBGVFA6EApDYTpTfp12w/zjRHler9d6Eof
8rl1Od6lmrJscxmRo0TzHwmWzQl4byOj0/D0wXwAsEi3acSqfBtbLnp/gzi9y5TIUI2BjiQwqmh1
5fNsNoL+mCKnbUdCl7wisjt+tji2XRJLPLk3g1doW8ueTCPILBmT+EsZ7vl9NmZ24MFls7dJVcQ7
MrTjbq8npf0Ac6hMubNy+alEmfJtzFISrCLFtUJAtcZd7dJNgDGmmFdNZnsPc4vtcquZUVpx0blA
UDxI3STopydKyYtGeDgJt+cDrV6aLTnQjXU1A/8xlI4/pHES9kZ+katwqv1iStf8Idi4Q6DpffaS
0Xh6MFIpbgXdjkNdMGqzYp3OWNdY/PJ4nSoXdUaVzPQzzDEN27mlJV4AggXTnkLyXkShPdmo3gx/
rIQrglGzxa2NaUm5YILZ/ihtK/+Juci7bGqnIjKJBMAtZ7Byq7nWgNIobbqaMLguGjDp9FLghJvc
B+ku/MqaGPP7QhaFBK6pu4SppNJ+UpaU4JGmNcmRrQ2PeaMzaPJplCnBYfOSmtqWOTnj60SPFRl6
U2I8ZbM9hIYrmk/Aw7MXTdj2N4laqAXNUc4w2zrV/gYraFF2sAMmMo3pbsR3dmoUdaBVSpnQ7XE5
z+tCL++xl8jHWC+LGFi0LtRQ1H1N8LfWqbsoFwXOt6HVD0KB9rFLx2ahldra6DnQD1211uwRtKQM
UAfSKkUSa7u4n/wpUfs7s+O994m5RqrnpthDelPR403aEZTia3ORb8bKsjeSdD3fbjzv0mpKAu+N
JSLqKRo7320gE7sZxalPzvvy7M1WXQcA2Owi0KOp+1hXYFJ9y5wVrHk9CWejayZ7cxp7olITr7uL
NdZ10Ecuiz3v4p9WUlSdbxLcRd9UI/itKUVsAXlb6lDxNLmb2rrKbsdOsz92ydQ/NapSdVvFLlmH
LJ14Q1Y2hyFbNbI7grbTnLxC2/ta8q7VvpM3zseor4qfitHa39x40LpNMg/WjxqUcRpodU+I2EAQ
56dMaXWkE6hJvnZD2yWB1RrFjzI2s0/klBMxGNNy7eEbMBj3GQbORAhrffFSgyG46ckX+TxPfb/T
AYM/2E1akZuIgOvQuWVUbSNLibQgQtrhtu42nnBb+BVMy59TbFW4glyLEEWruojzeXroNEmPccpk
/eKwnBCfSZScoV7KbCfGxMjhcbjG89D2U7JlknUxSjU51OhCaTRnWl2FLnLkla2UTWFn5o4eRL22
fBVeU3Xh3GbzstWJ8byK2gUEBZuCvI9IM2TX7KpnZvGzvFCrSL0mk3M51H3SgeKEhPVothk/fO/N
7pUGhb/biqZG96UgVerjKL3RCAuHl23VoVWPk+2PFtjCwBNIUrScENdZpjkbBYjDcJjNTvrN5Hk/
rFJNo63MR/WbjOldkuWRWkTWelP/taYiKHYk0OWaX6G9kYFN4+969soO5YJNEpsvuioDreEkfCxX
HeaoVOaz6nXyZchHdtuc4LE1WLpOK98WgvXcDkMUsYezZwZp7TWICZPEugL9xXv4/ifwxIHJOSoG
6tHo6TI3nE+7ud1ZhREfiB+c/XIxos37l1jPmG+cI5yjWmDqZSuReJQhPciGWc9shDEB0+H7//Uj
BcZfR9t1Xva60UBccektjl6Ek/ylDBCMajz6yr0Vz4xDyvYj+cLjbtGRONJ2QKwQkazQNxwNvTJN
dkJDD+9aPcmRZok6m6/gzlyy9LEaHNLY9Y7EuLxNw8wiEZmfkK/sKJaL2nTbG7XJzHOVwnqAfOsx
HVUKE+3uKO2WPMz6MbtiJkP4XUaadaabAwl/s7Zt43J927z2UHMM3edr4LtWDfqZs/PbXTUADb8/
SIdjnBRunYbWnKm3UDyi62mssielVhZ/HslERC8dh0pfJGuO+nymVtRPnKiPEfqzM+coJM00jLKs
/o4OFJhPij5dS5yxuuoNaaOBifuo9odajp86y2xfOsoV+pH9PKh7uxLEQS5eS0iFs0xyC6k3Ze5E
/ih/EA31I5U/4xfNtgaIKG0ePyi5jCnsk7z0tvAG7Gelm4bLfETXRZFuRGwg5BCf+WVPPdejmqQw
q6xkc0VU0k86p55kbRRVebftp5EUyamOLOpUHZg92eRR8T1ps/Kcq/nU631UrSwN4R62Qf3gFbZ8
tuNp3jKeQI5fZdW/cpj99f4dGzgaeN0NgdIZJzc9QIwo97LQOMgq6ffJmJ0zD/HEjRwbdmNnSTF+
ViJMB8O8ihmaMkxZNUGAh89shaeK5GN6R1EstpIbUx4a1pLsmhFhU54a9L2B3cML5fMTTFY2fygK
r2HtkS07uksG3UePfry/mR0Zdf5+mEebmQN8whvoUPGWdeWhiuZ5T85c8gEtZHpXE/lKWmnSfCo0
API4Pa3rrJbW3VKLOpjxaoVVlMszxdGJ1/LY+lU0ccrC7ESocGz23VxlDKhaaLbzUgk0WWZbx5v/
FIKcpI6c+nmP9h66YQ7Up7gMe9cAqGzHboC+UdkacLjv33+2py5x1ILoZmhXU2OsTcZM39UEB3HY
EQMMELwy71/ixJfOPXrTq9lDmU+Tm67ipPtG2paQgTvtjCjuRA/FPXqX3WikF+DYRVjXVhOg9Xgo
yVC9bHOkliNg0DOvwYnt6ti4WQyjW0D/KUKsyctW7dTxJo+Va3xBy5UkzScYkXEFdm9xxBmicwGo
R46sv1b+MfegIIOBzO2iDEllqB+Fm3JDtpJRmSi5uTylqBBJ61azmKJ3jFNc4XlU4kUQGFQCgunF
VZc3a1prlIqf6CbKxxLFhgv3YGgUhLCDqDnQrQW1MrMXL0XOjm9Ydbmf4Zl/qOQ0PDmo/4U/MnI/
6Dqzik3kmEkE3Z3j5l4VLbWZo9TkPhJ33txpoqoYnJsNtLKpa4e7NOrFYzFLpk5mUZfnQlBPvIjH
uEavG5lmoUgPIyKs/RzJ+q5qu+XKwL5HzIvIngh2js8ssrfnGzjTfz8EQPI2qtKt0pA4sh+G0d2t
fDjKl+wmVwZt37pj/sWMsai9/8ac2nOPucWqnZEj4zKiIoD9SnP7/k4tJdKfVeng6Gm169vE2+We
eIkWR3lCBKL6PV/rD+9f/8SmYK9//mpKJUggqshmEKFJuFeg5rbcaP2SoiLJ0zMDmVOXONraGkYu
LmHkScgorj9Eqa4SI5CWl1xr2bx/F6dWyNHWtrh4A6peicPOkLjWxxpnXG2Jq6rRqsNUYxOoibz6
9v7FTt3P0SZXrKFns+fGIbUjUcijah9IXfSCcVKd7fuXOLHTHcMJEwewCYoFEUoaTh+0pVJ8tzCQ
dGFL2kcdDqP3r/Mr7uWNM/c/YCNdbU1Kw/FIi+zikhRoI2jtMtpo6FB2hWIo173biotW7W81XvwP
ji3l1tHK6rEvdO2lHCUp44n2o6DE8IsSSyax6Q/xmBXh4NtKVIV5Urd+EovPS5rau6Uj+5YimSA9
BXTO3MdipzTdPilXEVUlre2AGpu+xyBucSF8y2jBUuFincww1IdDiZVLdZLa70sOQJOdyLuCn3cb
iYbPMQaDS9G3pIu0OoBqO/ridGm9c6hBzyy0U6/rKjN8/b50OZo8V9WpAlzifBNk7pmPOcsObPLf
NkjQ3H3S6GrYKGO0G+pceY7bug8Mmatn6r0Ta/04NLkcECwvhhaHrXRiTChL8XHR8Vzqvarhj8Au
6GNBHX68v0KOIgH++ixZR/uhU8P/62YRh4D+1WvHhndjRMUSVm3THEbcr/vObnWqxlYnS2iQfoox
MZA6YscotTEwT+UnL1G8oJWiwSDUqDtznBAtSnP5YjNqWUeE2cbSc31DGY4+CS/Nmdfo1KM6Okx6
A/5gJ+3j0JmmdmvohUpMcTHjZrI+48JL75acBsf7D+rkyli3i1c76bzCg2RVxyGh1kVoGnO7V/Nu
/uoM83CZkuB0MdiCCIQ8ST6OQpaowbJ2U6fpubs9cfiyjvbZTHhpqqgdd7vKxMh/VAKZwgc7c39v
Kzk4W/9+f3XbeAOYpDiMtT8T78NyGZstbma8XtPkXFbKpCM1W7JDY9V4AsEPnSmx1mf4xjZlHW25
KgkMUFE4xqhWjqShn4oNyRQpHFO9OXN/J7Zc6+hwSdMpM5cZ54Mzz/qTEenTNZK3b60L4j2gd3Ku
3/QLcvLWvRxNXNyZDDGwt0koHMQftTfNd8a4yMux6bqNXkb63gW4vhtzVJLk2qV3hd4rpI2mHPns
KmOMQW8f0awyb4fYMS5mi9D71rHP5ZCdeNbHUfOIjY1udvlc502R3UU67WBt0XNGJpb2+P5aOnWJ
9ez16lVJZ7fs8WqmYYerfP8rpyEBYXJr9uY5ROyJY9yq+X59iRY+ARSFlEu0WXvhjBo6HEV4O92S
Hu65VCdvSuu3zIyqM9/SUzd1tNkggq2Xyu3SkJ8PM9ekiwuWbBuYSFzPnKSO4nL/2ozN9dqvHhzy
4Hgwc48OlaMkD7Rg5X7wGv1D3jRVMMeKsZnxOX7kuvWBIXsS6hNeLCt2F/THRb+ZTA23pTOZwQKJ
ZmOSVhbQROg2TTOdK59OvEirRv/137H3ahw2qZJSPmHX9EZLBHPmzLvSZsrj4F7cv7+ITl3naD+K
7FrRnZj9u9Fmi2G6BBpfeqiUaacFicQ2/P51Tv2uR3uPB+6trGorpXvbL4d8mDJfiTxl24y5PLP3
nNi5j4NpSqaBxGMjThiGMdounWded3Uxb/93N3C04WD6R6UtvSJs8A778JGsbaTzhXBnpvb/q0sc
pxKJuuwMfL5FmBUxMyWoDjfge2+R8Y5nPq8nfoXj2JHYI0ammXNuIvHc20rgwPTKZvkwDPLcr3Bi
QR07jZSEpDkCtAkiqqPuMYrUCiG20A622lY+UtDu8P7DOnEqOQat8Vdvpl4YWYjO8iPG7ps4a21f
g8y9GaoIEIZ5Dn126qGtf/5quyDZYlxGxNEhoajAoQsSUTOn1ugiJN6ZpXtKQHBMpuxivejcasjC
LEPHBw8zulCnVCFWuSAQamzRyK8jG532wjYVGo5dIiEuGontlcCas+fyUz/e0W7gJhZtgYIyOilr
suxHz+0AjVia9iUCnVEBJciaw6BHmN0hHr7IttS+WH1blZiOTeNbNyvjhScs+PaCmgNpXE4ZQfoS
DZT3f/VfK/WN7/6xN6hUUovyHs2u0de+wH/+cTZ7ZvfkL+qNaLZAVMwA6SGiXrt0g9aYoQJ0ar/z
4n70zdyyNki3Ztir/Iwj8HamvU79uY81d99ZUGgGGU1btJcLIIwx3mZxBtJCJJfN2F7Vg2z9ssWm
0ZNaqjItvBrm2P5sJ+6wl7Ehdn3cXPIL1vuhU/AtprF+M6ntRmvO7REnvsirXvv1YszBluiVxkJh
/q8fMm2iTvEydLdqQ7G46D+VZQ04b3BNvv/EiU/lP/3WIz/a+VBqJsKdkiwcF09F8NyX7mVaE8UL
GURgkpzUfnVW5bYXVFASrrW0HHoa9/T3toaVphvKRyQpGEo5ZqZ8aUEYTBVf1DEDc9AQH0seJDuR
bim7oYFcg+2ZZxvgmx2/yBzsC24LJdp3wm0Pekpd4ONdmr4nQwS8JeGr/cGqleEWWZPxMTc0iH9Q
lL4ndZFoROsOOXnJbWpfj4yhUx+XRJ8E8DOjW+kpVrkZFG+8h+NiD5u4sst+p8TfmJIWJY6ISL8p
OkAajNgFMwj4hRfAn6ps4y1djSMfXO3GmVUU6injw2kLmCdO/Nl18rBfJqaCiqMs+QbHqnC2UYs1
yXcB7P6waeRsJgLiIDZORvvcDGr64nYuQkqlbrzVo2zB7YCWGr2oWj89YmG77+xkvLBm5qut5t1W
8YC1agGV65tNAjZjmAlvDyZSya5KzN2qD4DDHPwInEi15f7S732ea1dRFkdWAH846jeIZJqdXZfJ
i+40LXPNKEOqZ2HxT7ZGYWpPVlfrFzm43m2SuG29V2VBqwLcLP53MY6NFrhVVIeGwu2kI2kTgcun
K/lAeqIBBCzqM9z1RjH9KNWqG+5RTtb3mZMNjMpdD6oDIhfvWx21uREslpeHsWoa5abQ7AiDSjVL
qAdG3Iw3nafk3wtQp0/5TBXqKzYkIQhQZvZI2h1G9hEwxOcxTSwnmMiQijY9pvZPHa6dLBiWuPqa
9TOvyiJy0ANNPA8HbcqM3leZpgdoEmp9h0SnZ0kvOiQbrGlF7rMgx6dZ08oYI9ngfqr0KP2pIH1K
97jBpNg4so3CqSsy0EZNwVjenJFh+OZoZCsZyYpgtMRdT7KImMHSGE2BhqlP62xHRWJhLy6kOe3F
SMCKYQyGviXq2jQDK3HS65HIVo1KbVTvxjhZHEJw8Vqlupd8ig3YT9euVmCPUKtJNQ7DsqiaL+DE
FNsSC5p3qFul+Jp2pk0kXd95X0bH20Uufe8AW9T8wfXmGf9a7jn7Abe3ASzEHIPMJn4X71jeXo1A
w8WOrlb9PA9p/NKqS7pThjxbu1hJFuh2q3oXA+O0MqgJrdtWI2PQizHV4NQbdDru8MFVbsjxjsmX
C24o3/YNOBuf3dv86pEU9UmJWoyZvBXORaZrUFlFUajEj8EPI7HK6p+ivh4uGTlCZ9DdxsoCpkne
xzhtFSApFfNQRttek93TaS73RaZY3wZ7rjasBUX6fSQXen2iTj/1ReR8L3tL8NHOCGkOJq9t15zR
okQlXTMp2HVetcTs2lF1HY9TKnaGkrd3sUVwVODS97CCRXgE5DZu00OdwOoQ+2WyWGgp+lE8KFjo
sFq1uvyEJBom6iQS9yu4SCpNAXVrwaqw6nNwWFq3i7uK+Esx2Pkmc7poj1iuSbaKF1nLrqaZeJPL
CcjHxA6SYplcNLaaalBwl+QtcjK4M8p2NpRK2+QGroFtubiwKdSoesAyg9x7UJ0rYYyE/Sae7L4P
A/lNUMOcZTennsqYRxsZgphmm/sLSATX1zNWg9cN9MmNbrwezBZMO/89N9CnKA6bqM30i75fKnPL
rSMbrJIm/+55w9hv5Kj1xExI6xm3vsrWJbqZJ1QPg3swTPRRvoQjhguzc4fLaSGg2EecY92qxDjG
vtd040FCn4Gg4qXWHW99jYQw8eoskKzkmaw6dwzKBRbbPqaL/9WyhmtX1o+xSi7dRiNg9XLSlfiH
5N9nJSDm8QkcSG9N6RjfoiRWADNlVYUh1tatQ4y83tkZCfvUlhhNJrCgkJy7amohLJXq2vWccsf0
7ZoPKoCofiAPHrrOS9SSwww8O4uZvUtNq326M+pTNMM6DjsZ3dap4dxKY9Ae0pJpI2yjpPRrvbJZ
ihmmWl+l+ROhvSrMq5xpGwu9GqMPk5pbpm92lfbslF5fbq0WqRFaqvq2jfSOHOv5E4LFVTbhZcWD
IhYlQ1eZtN/zyS7ngAh3A1pUL+SX3Mv5y5UEoGmEC5vNBR1GCW+bJbuZq1IZ/Sl1VbCfnejvUaSN
9wkBXl8IxGvnvdsZir61hdV0ZDyl5EdnA5lTPp90lfFUGathwSMgAjAvvmIpHB6WspA3FagYfKVq
vFR+UYx1upmUSBkCm4UTwk+b4Z6JcowD1ZkSkCppnxr7CkPat4R395mDAUwiid64QmbXRqsvNW6W
Va8rIPJ5kdchuHCig9kXNPuY6PZXzLUtHyGXgVNYV3wEa1fp0FTAviy9vf9/3sDC+P/snceS3Fia
pd9l9kgDLoALwKynFxCuPbRibGARFNBa4+nn86iq7iCtmLTpdS/SLJNk0sPhcNxfnPMdqgZ7O5Zp
8Yxehx8NFlj9/PcF0W8qsI8R76d2IA15SoKJcLawaDqXMK6vxpR31w7Prn0RQcXpbE4asq2dP8wr
ftN/fKRPf3pBHp1zGV9ekPOovs0QAv+gz5V7K0++/v1b+p0+/MME9OklJhV0KGwbZ2uNTMVKXSf2
vYizjUy07r2XFgvofsz9uujaXYLc0CdwYX7/w4v/pr4Uv9SXKipRqTDF247a9BCZmuotY4yZBTOu
JyJ19MVoJgFIw8QVPJX3cBfV49RMOHyNrPR1InU2mTq+/f2P85uP9yPS4dOlmFdRF/U4ya06VRw7
0Sg37Vp2Vw6hoKTokRIcqgkphxQpf3jF3zRdv2a8c2z2GQH3GCWUNHsS+IR8vZipOXhg7VHt/wkl
/5v76FdeNABN0orBb2zhfpRBnIv8TG05+rVIstu/v3i/e4nLW/x08dY8hKhXW/aWZBmmL468zucF
iSu55n/olH/3Cpdf//QKXVpousLyaCtt5bFPdf0mzTUy7M3lT2FKv/s4Lrfpp1eAB5CzMzNYACSN
CCaIDsdqrrQNrtBqqw32n0JCfjPA+NDufHqdkPjpro6B4UVZ/EITu4fQita4iL81SbXsM9lbf3Bq
fYxr/00H9zF1+PRSss1bFVF+vAsHHJtNlUc3ltOO12yapLv2ndzpckCd2qXlGQ+a7lVtRPh7HM++
zuHx5OTOD/h81CxJn53GcNae0mLS8fjoky/ojAI7Qr1gQKEF0Q1WA020DESeyBsd0O0msdi1SubS
KNZKaz8paev1i1EEClvITaMRN0vyQX4dQTbd6ladnUPIyl43LNNpVOo5iC212Bc5hL8ph63BEboG
5ZQSo4FU3bcGpBJ0opCt1m75w432u03Ux69/umhNlKdI6HJl28iy22vUmQFkshgc7ND5Rkj0G1Q4
jLZZphy6pFfvYk2jILPjP7F7font/a859cfT+tNPkImoEW1YhNtx6hwdouOaX7Ml1AHP4abYWpps
hI/z3tFQG3bd2yjGwpezHLY2rFE6iCXT/Ck1zSsnZT79hxHMbx7X6i+7Wz2Out4gvGzX5o22LRPO
JLScwv8fPUHEL3/7kGmKM4d8+0xcAl6VAz0z9aXf0AT/SebwcXD+m6/Dr2kJAwbfWI/XbAdPwvH5
UJdNHTFgB5sUERSAPrdK1wlvbbMGVRlGX8jjaYHdgbQVYl0OuaCxC+022q4TWIiic8JzSCLohmEF
nszIuamMPL/N+uprazrJ5u+vzO9WXh/C10+3Q1yFUTnk7HvWcCXpA9meV4CS3PzDhr321k2ry6+z
3einfDHMnZOwmhGJCqGP2vhG1yBQIpHlqxcazr0Rm6YrOkf7QwDGbx6b4pdHvx0BgF6BQ+9Cu7Zu
HQl7kQSWxBPOir+ttYw/jLB/89j80G9/ugpZpBZZJIW1jZ3lhsilapsRjOJCfwtdPkT4Ibga/v6K
/+4t/XISFPYIobkS4VZt5/G0oAvz6BWnjbBVfIeYPf5x6f4XdvEJdgE37tPF99/6t3/+5tVb8f3/
/p/7oU1K/u0z5eLjf/kX5kL/y7FVAuGlTfADHAY+k3+xq+y/VEujk9X59EmWuhgN/4m5kEAuLuwL
mxoWTpX5iV2l/fWPeKQLHYN0BxbW//kfP8lMu1/++zOfgUnETzNS0FWkVGBJBv2vQ84AW/dz8RAJ
0coUeD7GrESz3VqsUCNtAUDTJSnXjje2ltcMN9SQ8SLC7edClvPRjMJJYNdO03BnpFr0xMC1ZOiY
dOXqZkaeCdicWIPwSV3+VcimDFKzTzbpGBd4DSYqYOD3WuIBaE5fU2VFvlIwz9K3ttWx8TasQp39
cDKL42LZ4s2YB3TpJjEBg6uvVjy4mWhJdKQBE+IyvrkshlLsO26ZDPU1Bhi18paaTjFIq7mFUH/x
wFRJF6VuKpiF+jQJsNNXMqIsL7db490eR3xfU7WCyxikzOp91Fk8FEZ1yRsM3OWa3dLXrpAbInMp
AtvuoH/qVepMEAUlLTAPf7jTth0/lco0rRu17YvZ0+LZuTWiOfwBNTd6DM2pe2z1ireDmEx/boco
vhOzmHEr9UMRDLoo8NR/gG/IISqv05INGOM6mFyorIoYyQ9yTXtfR9b8xig9fUa0JV+TpKwHb0zj
WXqKI+vGrzTydP3aIQrVzy5cHu1C6HHWSdxQUIV304XfU0VDfhE0ZflD8QH4UbtkeGCqBfZHJ67r
qvmAAem97bwkF0JQDnsM0G00Ftu6VjVM1ReaUEQ/zLbswhhqxzwpXNTbCoB7jHFzwKhPEorKIHn1
kg9UUedEYItwTrb39gfMiHF4+RZ+II5EetGxRPkFfRThW/mRfgCRmg84UvMBSko/oElMDAEoWdDJ
ML18gJWWC2MJutNlozpCVEA7C4QpHSeWXxiQgDPZep18B3ybvOQf8KZlSYraW2Wk9ODZLoAn+QF7
CvOykm73AYFadQMglPoBh+J7BCgqbAEQ+eUHQGrtYS4eY2x4NmBcLY3fSm1QkkOUVPOPwjZmZV8r
VsQ0B0lJcRvldc3WQObO7fIBsBIkc/iDobQvc45K7qAZuZruJfE/9/04VCGl26zO4hGUm9m8g2mQ
6ZEAIMD39TTaz6VhAvK2EgYN7L0oPXdNq4T3GCmj3hsUEImgk3OrcpMcZNWdIpFSp1iwSrvxGDsA
k4tNEV2NIet7l8zCCKtfl+PVKrVUT0+TmKazVglr8CdVhS7XRT2THRz7KAqgm6/9TYjdT0JyEIj0
U7VjBYD2YQasJKFwZ17SpWm5IXIcBUC5pNpwGCMTHpaqMB92s6I0Zga4JrhuJOTjqavgxHihgqHS
K+MqTQNT1DXDTAl5jB9QqrdaFTf3qaNmcdBkhtlDVpm7B9lFigUzrXe+lZM0dD91MuUNg1l27SRE
3ZPcxmfBxUz1N4OJ/utU40UkPiKariwadmZUYTw/1KuTFJ7aYOVjnmitiltH6aj48VyhxqxFU3+B
oL02SKE7+QVlMqPlxjSXN7rT8EUVevQdzWn1g1nXQFJgaq4Go+easIuqp5+lNsdp4XaOFZ9AcLTt
0dbD7Jup6iVXjyLuGowL89o5koW8agym08ASVthC7GXsd7NkXeTpkWUvEE7yPN1HpNjfNo5EIOqk
GgpiFlhNiQIsxgBc9a2wPYVF6EM90+sGxFofs/6CnR5HK1svAyjT3HZrkjMnTSLr4tKxur2zOvkQ
sEAtrkxR1e07ihOGixB9iXN3Iii+bkyucxE0RmYdpmxoLfYt1agEPNy8hEcgi+21bV9pt/izttE2
ireQSpsEizmdMd+Cdks7JnQzbjX06TZjT2+Yw/qVldkICbucVSh4VDFu3izJezg6cH/V1HRmt5rQ
lgazXYyF55RCr0lWapZma7ctM2Fwcs2z6Krq+yjL9Vu5KOo14mDwaF3aSoazuTC48+dOSbFEkh+A
sSTpOpcENEI/MmIWSzdPOu2HOZms3YZiYgEb8nHdgk82X5M8XALQA4fcKm2PrFYm/XFaLJtpmSUB
DIj+How+WRJ3ILviXvAXjjt1xk8CEqAa3pNBCqzEheK8J1PPCDA0YgElMmH+4GID57tJjn2ouEvS
2HvycjTDHZEEP429ZaInxd0c+cwrrHNYxBFu4LYY7oWiC8sNUyMatpi4ihcZ8v72eMcdWAlLH28x
aSasfJQJm39vjanJjHKMHxRsZM8jbgMI/yVlAFhFNsO3RjqorlIs9V1UYn3BLqLFjExHaXLGVUVN
Jh118z9Dq/63mPypmGT883t02s1b+xYNb8vPxST/y7+KSeMvopMc5CgEbkjJP/9VTErxl0RYCW+T
kg7Mz6V3/BczTXP+Eo5mUFEa//zN/2amCesvqUqdqCsKSmInkYj/Uj/+XT15GWb9d4MqOWsMA1iv
TsibKW2IrD9Xk5RhtpjAfwZ6lN+XQAZcyZePLXtk/X+12/96JaIlVU1nlPwxOfrUVRljJjXFSDOC
fZblqh5U8wbIjMHEg7Xwp8+AUmeJqvJzkfzv3hTZfEJIrqBJzfDzm4IQPPSi502heL+JscR6imbe
NW34h2nXz13bP96STuK0oH+QFtfw59ch3BYEWuakQTaLLmetw9e0FLF2RF6IEzRFTP/3b+znjvSf
L0hIJs2JCX7zV2/hyO42IfQLaWDZ5tdOZb+CrmjPRIMYG8LlFdeMu+5P0yn7w0/7001iw6XnM7NJ
byFT99ebhMi2RnE6PQ6AE1k3Cpy672W9hMiEUJ/q7O3vx7merpbLmE7vu3pHY5IfZmzJV6E1mL7Z
YrA366x4drSk26Ts2w8jOO6blSwjzyhAYMTL0O4dCpOdFknrPmXd7FbaDD++6wgnXgtGDW5R0RDX
Y24f5FxlX3I0ogFUdyeH81VWnddmde+rIwMtd8ln7SWEaIY4ILO+APYrtjGMDcPtpk65JgDH/hqq
ofFq8NERubRiuy3aDNtSP/TLiaOyf7Oq/FucjalHs3g1dhbIEeEQo4CiAMWv3qdcD8ti42UyHWPB
eORAgxtEWgkO+kR51ozYvjKtZgq0ArSalEOTXNQT81NJUbqFi5pcZ5NN8hF5VHsDUcbOVIs3tWrE
LmwuT36gFNGTKivtrWVsdV/TxwAhID9rAIO6fIWYXFEtTna+Wc1p2CoGDAg3L0hfUeTA4thJ8O97
OQXKtZmqTc/Occ7ZtjiqF4IVOcVEfqQMQdXM54RrXxCyZHfUs9ODFdfa3l5S0xcKlRzFuHgHnY9c
LFFL8i2JNPHXMFFOZNbbsPpU020ne/gayUVxYQ5rD4peXwY0VWgm3tIX6UlWqL7GIg/3LTvCQKzw
dsLW6Q4xsqbrNG+jmz5vwr1mAUZyNX5xNxSqwqKxyHPY7Iu5ydB+S+Zic+gluRgPQHb7+6UwGwki
tZw0F8avdehTM/4SEZyquatNF7yOuUTEn8FxXVX9ACu9fBNRB0u26lPxlSOb+i0rumE3heiC3Rib
iJuL1t5pSZKmLkvVJaAT1HyjqMatWiXXhOusjGrW4duFgngoZgetmConBIi63mp3vdq33wdV7Y5p
GEmUiVzc1YSym3QrUV0qzInRLRtqr1qkrOjzvnlp5Bjt5ZjqSDBgqA6OElu+TrIr8HQAIGORrL6+
jBN8FM186qexumH1i24mKjMvrOrw2e7XlN49hbhiFOqBQX/2ZLL8st2myV8X5ZJgQUQcM2z7e6+V
FPllYr1oldR8U/bLQ+IU0V05mhJqreE8howCAEBLe0vhFx0cKGhntE72DHlPUx/1Nb5EvdXhlaaR
GE4wBzkmcWiqPtvY8FuSRPH1bJapty5WdnRI7b2FqNi90NFZPdyUuskDwmbK7qsSk/kZiMUp0l1f
Lmq1mcoRaLxF1dKTuRlfvLVt1unNluV60wDjkHNxO6oijf0GuLP6rXTyKd/o4yUjqFwbu9yGJs5M
V3f0qjrHdMe7TO+c9DHLdF1zoyVXv3XUqNZmITpoCaJEU2tkJpBSzhwpXO+V1A/bC5feeF0bRfb+
zKTF2mBgG3pfCTNjOsikBi+IBfhGhVBppapmbqlW6chauA6TTwadku5KiEPFG6qB4SEZKyPzTWox
KzANYZwBlwF9ZpZaTIfYnMLqUGJVfqaIM8atJvX5rRiFKV2G7yaGf9HNXweV4Qt76U5/gozrWIfM
ivsfRd0t99pSxPpDSiql6dHkwxC3CrHG+1ZRMsMvrAKCYJwCvSEqQ8/vEMLZrpKQLocra6uy6mSD
Yihe2PUnEycnugiCStqOaNShb3FJjWHktY4F0bqaDhGjpgb5lUfERfikjwlhf0Wa/jDiZfXGOgZe
2jgwO7mdZv5gbVuugUNpSy95aOkfSLty1KMySJ4XXI+9MirfIVeMJyJp6pue4RYux4Euj6iAHcoC
JBvLeJ9xe1W96pHMAiyU19tqMyV4HzsP3dBdw8rYhWVh17yWrW5IjNnWkTwIayZPr4QdXoaGdg2H
9Wm4XKM13nICQRltj+ScHGWs7IvaOuZz/jRNzYtZEUE9h8tXs9He9LFx097Yau140mT9aKvx+Mg5
tG0WuVMl+ZuyZbONsAEq+QSJJRSAwaNo2FdltV3ZrLujXJ8yktbIgCFAsLbWtzxpT1WWnTklt73T
/kDtuq1049owar/I6/uqyW9L3SkJhzG2k9S3CZO014Fng1vEl0mDxZIeiZSblZ1xNZbhj9iYHiA0
XVsaN4lTktwHx9ASbVDFznMLSYs8x6XCChcWm6jrbu2a+2hcd5baYHlqtuHSMGRL46+zithyWNzI
+U48HMZM0/HjNX+iN+3d3MSqScoZ8wDoQODSwP6UJ9OcvyTS2ukGAUCw5vWK526mBTkpP0bfv7Uj
P/GqneJsucaNfGjj7mJy1qg365U/0Ww6Et2t1LruuwmClCqvokpw7uvD2TRscW9YbUD267YZ5wcy
BzMiftrq3NjhjlEY95EoduBRNksNr8nKly8wgmokZ/lhmvrASGwEd0TA8bBUSKdhR8PwUDG2AyF+
fjQrEPgYRHjaxCamsiEdWSYYLaf1KjtXiJsXW4IwYzdd2hslpmnVbHLpat1orweQZ/poYFEJicU8
5esQuwD/8w3emYOBINVPm5g8Q2Z2iUlpqGblWbZKtM3ycnNx8aqrfTS7+C2vsm+lrjZ3sREFiwXG
yxDikDIqGi+aW8xF905hH5cm0q9TMlJxteK25AV482kZWOGCN09XN1avtBtltp+XcPluEMrGyEMO
3lBdtKPxQKxgN+FS6jXrVlhpfcW8Bbw7igtXVduruobnODsKFue+dvZOZb7QfXPJuuXoWGm4uSS2
NWuhbkkq6O/Gdgg3VdXAVFbCnbOK6U0oc3xurNU6sGC9CZNyt6jh4BnkIJ0zxdw3tlLtCJLdtwAy
kKkqrzpn/Y4V3OgWtnamg74tZ+C1LbA+1zFSIHSqjeK3vmJf170gVtG9qSXbdOjEdgknoGNd5vdD
8oIkoNu0MwtvJJ78GcS+sz3fdmPyVGnTHQO+ozN1yMJEFXNzEyk3CXGlWcoZASPgLclYrerj+3lR
rzR93OtFfevoy2FIutMI6gzYl4RL4sTltCX88czKdA1sFW1UEx2l0e6qebquGvLRl4HwA5MJ1aL9
yJJpZ+nNXROHT4zp73RTv4qy9mTl8U3mDONmJMlVW9aLphZhcrLMX6WakFemoBS3907f7roJdH1j
nBS+rrhDMOp02bmKIyLgs3Rj28kVyWnv+lwQNJagM0zRcgIgcDXFftWM5i5atMJjcXHN6DggnmPD
rIPYiTxDOIWZPF6Vk1TLh35V31GeqC65936szIl/4Whwy07xodORvrW88ch2MpB+MzPDHABOTHYo
aavykqywnhAqntaU7zrOU56FFYObJDH1O6vp4VkxNreNQdsR8N57c0sgRl1DxenrwXKdWjwqnbYv
kVsGartabqGOy54wOuEprfim2nyI2UVirZB5oWXK1zo3VOJzBnkAx0OSbNw95pVxX8aDgodpZJ06
waLrhOnEsP3b5NZsL0pJ1jsum5TVyypkgYM9fh2jKvTKsT4PclIOyaQEqNwvt4rz0uXl69yWvtWl
6/06I2aEG4gcgHB0D7xBs6kn7Eyol57Nflz4K6cvyPfORc55Y0nUAxrSRSiR5AYaK6SNfu7Sb2K0
3kWfb5dOOS5t9XYJgAtmJOM8pgJDcnnzKO83tWRs00ht3aQxU/vWRuzYROM9qxQOl1ruef+8FVle
pUn9PZ+7I/FlWAzkRbjb6EDQIWujMcJeMINzPqupY7lm0SluL/LuGI4dYOeekTdAxsucXKtKkjqz
clutMlVJIKxTatao8bUGLbNeLd+LdaiJTRuJkNCHCxqxLtFhNM22R/pRMmhOARh16vyEZ3c+MOM1
v4JyzR5ApV11gNKQZbTF/Ur+LxssBa5uHIpTwSabPquXw5NKICDzNupjFdzye8lANPJEEWtBoVf2
PVQCKoCInu/yXeSuixhEM2OpvmuQ308KMc1PzKudHxZS8G0/6bjXZYH2bwH97tmEMDmBfUEoENwd
38W2kG+Zms+71tDPkMTizaTa2RVb9uQ7ASpW75OySvqBdBSPmT9QEY2ymgDDMOvR9Tr70o5nXNWd
uuyTQWtYXswCcRLqlM6NtEKcyF9JD9BFSbSbmsYvIWfdhLYcN3Iy56s2q/r7vu/MaxJjinObOV8A
mpUeag/je5iDCMSd3dPeyEh6UcY9Wjl9dWp5Cm4NsvkgJ2Tyvl3KNFABpF31pcLIT+TzJmzaxq9Z
uKAmM8frMjHk0zJ2hLAYMbjxcKm7s4Rxe+xQ4A0sO7rwtnaiws9wOHnkVPJ1guL3nCyxOLIa0m4Z
DiBAJ4g3O2NTSB5IfKX8DVV1arzMDLMNd6z11dCUCpV5ZT/P3IU/LGtogzGdxDtBqflJzVYCNpFQ
H+OiTZj+gikaXLTaXcx9PRVoMfjuH1D+R1uUcdauMcL+bIaEP+SJ+n0gp3cTgaJDHhPbD+k869eN
ozX30yoUf+kmyrNC28fmGoINtr+NrRYGqD2tQ7c6fNAzMYyxWlcLC9F1uGvN4jLVsNK52aI/bkqf
rCotOTCzVQgUdaOYqgnXpsp9u5zUQhBY9qNEcWpXgW1yO9wQLbksw1k1mkSb/IalYopmv4fW37sL
mEg9aBYiOr18IuImQPebo6WeFe3ctUD0b2Rma8+9USyGa7LnYHRsVNFdYSwn9GE8XInE3KtxNOKL
AqG5ZZPHAmkxdZqtJCLxeYLGYMkqkPz0FKKxTg5mKzaaljen2hYkcST2JaZ5VINqaYYAD80SaKBd
twOwso3myGk3DiQpkqIXtPoCnCnWfXKwyw2LHosRTGoAcNV7nzmhfdI1w3aNIbxpJqolDY07fi1n
3lYc/KuHsexCaeXjyuqRKM58PmREKm1p+e/JgoH9GU32PlwwN459E6T9FJ3Tbv5i2Ot3mWDXXBTg
FKPeKwGEVP0Q1+HWaNc7m5VFRjLsIYJ/g5uQpdMcLb1PUpC5mWd07SPgxwORD+257u1pO+RrfowX
I0fgyCJRWXT9JXQQrvB93kaqCQBBTcoN8c9DAApnQYJjPISCIngxu82QpA4dhWAdV89O7CGfl8de
sD0wTWU8t4VVb0IsbPu+MmFOFqHgrCSR+opdsCTOhMiJSvEtzA2uaa7vwBC581gJEgiuy82ioS0l
XmoovCKWt6ZhHFtiVQMbpxc/D4EDJN4TmJiljVs5VUWwrLqHn2qd+CrPHJgWtqVM48JnsXHd1vXV
nMD3iqXabyJjdg6NM2mLyxArfe6qAsxrR37xHibwe036tC9zclylrY1BZ2fVdl7IpTK6CFKoqhc4
bLq3ZFnLDep1tFGJrWziMCJCmQTI66Ya7tjBSt9qo6dRRbNtLVMWtM3ySjSR4dbqyMIKl9KO7ztR
LrNk89I4nNajuqkKxhBjqekvS1E2m/CiEpqZE7iTrV8x6lzYW+edT1dZ+LQYw9FEbufpBHdQErGu
2whhuBUVh1do3JiRmoWkwpIHapGldKRRe1NF9qMFjhLbPJox6udX6bzY58QJr3F60060YvyiO0q6
d5b4EgA66j+wOELru0BHH2HbDszOotu6V5OTrYCRJVLb2YwqqkZkH+oXjQfzvs7U1of5ap15xKee
2djdjjYmDzgICLnFlwVaLhHB0lomGQTmxbquzS8r49Wgk/ZyYg5eXKfztNDopOW7EobTrcFoHpmD
Y6bgisssqG0t3Ie8+aBjDRg0ojcmCLD84kCkz0Go8O/VFkGgU5tp7i2t0nhRoaiPdjNwWCq6JES1
HO5LyDBHevE6qFosiGR0TyQ4NM05nUpnjztaw1C0pgw2iUWmOUqdGldRYYdXRJJqCP+bp2XI1v0S
Zro3krnkmXqL+0WIgk1//iYw8ngcF9xv2CVWQ7/Solq9Bkil8lxyqMqspkwvyWiIKv1scawnAVvd
B4UZbWenVQ6kweEQgXLIEKJ6zGrG7CtQm7CKLS9MK4NiUVG8iRRyf5l129XM9YXbId117XpxiqSY
01Lc5K4YKUHJJKe6GblTDArlTnstiFrd6b3G0FlHEsD36UbOI5wbu7A3Q8a8PiWBzXPsWt4AgSmu
jFa/Quifk1SN645gbaBBBLM99rn2qMH3ZfQZ08hXJvXf0phuWLY8Jbgl7JbELZ1cM72XTw1oXBec
IiXMuoHyjmOl3DtDGRhz/cVK7V0a6jf6Yr9itn2nlDIpcUmRQHDeX8fG/M2oV2OTGl0RhIZF29F1
73E0IQQl1wIgLE1eo/Z7rZ3MG75z7Xmtsv7UcsTvilTr/Bpzwi5uojmQNY7RKLEU9QYMcnYgsu5s
Jsuz3ixvStoMdGzTcl+uandnTAw4mj6CRUpwFNraXlzXQ0GZCWrYdvHgYG5NpuMghmlTmqXzHHbL
/AxZnT5Kt5UzqIjzkCeGa9UsTyMbFjBk33s52k+WI4/oD/JNjqUtz0xOuDaSsGqbL6VcGl+E07Ye
5wPx1juKBp+B7mmxDPu1WThHs1j16ad2ozXcT20S9LPtE3d/J2sivZjAb8yUUUiiVmcY1ILaF8W+
mfZYuZLkdmo7nwG4D6Par0zuxZQoi6lM9tZsXlmJ8+K06jGdTK82BMq+9BA1xs5ei4fZUO0NwhgP
Lf5uqHheOsltpwwPY1w/tuXgtZW9Y6a6iQF5DoxDnGI8RF3i57HcTKH2vWdB0IFjXGR3Uyqr+SoE
VHkE2LnGYQtW2xeNElRRG3TVsj6nVrFbSdo2YxMg+yV1Dp53rkDh5ttbOkfd0jZFOEKZHm1cc7PH
nXFjO/rGMYunGkJXnLRfgOvh66E1vrQ2a3TAKYlgqwYdC81HWfovY4HZIMPODuypbkXv6qpwDosj
H0PESKZDrqsxcBetPtpUMP41BS1gOYvJvxScb2ivLuZHNyq+FXrdXM2F0+0mUfmcGge0J/XLpOuH
wmy38TjtjZhTPQnnfRTpflxhbTdgaDPcPfVVuaUx5V4N9VOJQYuBgTfHZFfzk2ZR9aVOW5+UcI/z
wy/K+oZt6Iul8Bi0Iw5tVZ4Ks7wrOwZIjoqOBWiGi/N/Y1UaWwGND2PwUkueZqvbxnL0mHnc6HqN
C5Eovjxmb9TbG8XJyhOX8uyY4UPft1QZX/VJnLok2WDQuzEm49ikQ+Z3OXKVML9ZbGQ268xfwvSZ
ZscRI37s6BQBrgKvXtzj8zvnC9MvTnS9F/7aFBf6lYpzadJvoxiNzOq84jrFAIXDg8OD+aiym0Ua
6PoqcB/Np6ztzp1d87ywz8pQH4nY8MmhJEy72pchbf/Ad8yZWfy59URME6f8bZ1HJ31MX6duuFmi
MmGF0B9EunoxudV3DNYXyoDcr8KhD6Qpz8OAiEdRLgNMsg/Kapxv9Uww1kYwQLxdesOBf5vL/txS
Uq5qxgBBMFrj3WcjJkrT6Y/4i+8AQA9ua43HOu+wnTKIBTm9TeDg1YZ2nIuh9LoJCiFjpxvQFicD
vJYno+luNJf7OA99KxVg8rF8l3o3BYPe5oRe8zQNFZQWMbyNTZ+ouyTGrKtzX9HbBjI1XnU7JCsg
G75UxvDUGjw6lRzxdtZZR0MsFlq09ps6DZwuw485nvfkFu+NyvHnMvkyxtYtG6NHYZY2k/fhNdfH
45rZzp5dxIPBU6tmN8iOE3NJ/L6MyyEeMbam8mZx0l1khzwuWfZoiRP7behsLK29m0yGCmJyoJ8n
87ExtL2ZFZcgyEd7Va4tQZ1cKWuEFsu4H5Ky80IscEaUn6ex+J4Ch5wbsa1n5dqR8ZuDIstj7rIP
DRq/SytX8dYnpbqmN/F1NTuaeXwMnfkuk83doLLMi83uUNbdFeffa5VAjpaa/ZhH8bwtRE/9ZAFI
ZytIOmJ5bbXZqcXMtw2V9ZkNtjsV8xEb5DUm7JW+IlRPmMSTey2iD1fITbhaV7Zyk12R97eMYrhf
k+IhS6fZi4kzCDJViRY8dS1tF1Gfe8tBUK+p2XKaNBU1kLNe1S1cOLvje8H3I993S2Nto9mwMaHq
9a5vLO1xuewFyb1hQq/Z/eJaoicfYkb5I4aSgY/dwnKeKGdfFDiMKzedsx4TVdfO6KF6L+u7vNlU
sM0DrW3/H3tn1lu5sWXpv1Kop27g0iAZQQYJdDXQPJPmOZWSXghNyXkMzr++P2baXUpdl7PdQL9d
Pxgw0hLz8JARsfde61vrEchz9wySGSI3+ZqAkse3BTjVl0zY6VU+N3R9Mn9uSJIIzW2fJPbNMCfO
lVAx5tU58SPonpn5Pgw+nRhsMz0LUZikmygEatmY8UseT2F7FCZE5aHlj/pHY2xmdsixGq9A4JPn
PPlez2ZF/gBo9uQFMAnQ+KJsrxumh0dVZqtbkfjLVzJDAaUQ93Nh+I2FaDenYvaTaNnqQZpEOeXT
Fa1D8Rgasfk00kk+QlGFrsrBC4W33gw3KWO4fJdE5McUqiv2oUrGm4ZvZrcGzO7CWnOostnDSh0l
z36jMNbopcfJ0U0bpuqC8zhMZDftUAr3k9gzTkAFXIX+DQ5zAPOmpm7MOVwkQWfYYm/RJWFhH8Zz
OdgYxWfH5Tsix/Q+L8MJOsagTgZn9J5jwIh7NGvTXZT1MvA83GCjzKcvZt+hakR8FyEg21Yz8qmg
G9kASC6tj7Rd9ifeSr8YE/1GEOiT6pzuMqF7sLPGrLnrC2n2gaz0AGQ+q47npc9uW4fGaj0mNGXo
q27JvLY2qnLKTcYoxURoyJ3II4aSNFAdtbyUzAbBO/j+eDwZOj/UumP9MRe1V15TnzZVW/ICsbQ1
kbmVlXVR0XPfT7TdbnxzyU6TzjkgTLhmNCRu4mLhHAzvXO9MVD3bySvL3cBp++ukJ3hE2Kh3tu5K
UB0O+78T5TTUk3nYdbRQt7ag1TQImg0NUuHzsFLGBfRXJK1qQMgYOND62EGH/NKeR0ZmpYxOZTuN
7B1juO4mKC4CHOP9RaKFAN9npadhLNNrs1JPTWs3e/o/eh9lbn7g7ORvDOUUGLArNvYeWvOFOagq
4QnQDJsy4KUneNn9W5+4d0RyfaXfFisEsRH1bbFv1NhferVZUK65cBn6xe4Pw+gvHPo5vlHiK3lY
pG47jgWI+II2RgpL2o6Q52E7yRONmetEZnWOl7hZgPi7cZ0N+4IstSOyEIZVrpyGnP3tVt6h8LPr
rTOJZcPEkA5AFy3+JVHHOPDr2Zg5MXbzxZSBVphRwz5Y2iqOsiGJCbEbYWB0nXOeMKjjdxruRR1q
tXXA9XJP5wJcdFrZwT+WEsVO3Vu0Enx7RmXqRaYdsl6HlBJVHloPPvju+IF0d/gC5JPAkFTuykX4
RxdbjdUwitxFAwIrxhvQaJiNdY15QXKL7g7/yIosJSCNRkWdEp4ZxAnX2sw849MGlGd8H4Wkluy/
a4X+pc77SZ2HQuov1Hnvbf+zMo///Xdlnuv9hpECAixWCen8iCX93ebhWb8JFKG+7zqezRayGoD+
UOaZv6HJU2Sc+kqRWoq2jD/UVd/F//HvhuX9Jhx0Z2jzrFXRh7P3b0jzVvXYB9UVQ1JTMW8n8Fzx
Sz0XfeBHl2jshNTrbRrtGnOhKq+c5eBa2a/ogT+bkN0fV0F8yMTfk6ghPmnYWqZfFbHSTBvb+oZE
7kPtJ8/xpM5J7vC3STZcGaL69uFb+BN93icZ2/drkvTuYLHxXGV9duCVXl2WzH4JNgmx7pq4+W8i
rw/PHL08T8MgzqcSj8hfX/OTJvD7NT2kHS5mHP75TD4buyya2S0MWuLJV8uPOwKmoyXwSSr/8eL9
ZNn5qD78sztKJ881iQ6XPESravCD0NGqnERFXkc7etLjfVWCQxCRmV+MJOUwLgmtI2GO3Z42WH78
Nz8j17MlwyvbFRz7vuOVPlwZG5xwMmk39Nu9gSmJ7KzbonJWRU5og0b466v90/PJu+Og5bRQWAqm
Lp8+p6MbZquWBCzKoHxTJ5oF3KKA/3+4CldSiNmQPZqftJzdGrqRp2676/MpPCcjlaTt2K53f+8q
jqNssoN50xxbUkl/uoooa1LSk7Dd5eiPrvzBNva2RQDTX1/l8zO4XgVTme25klMpM9Sfn4waUbYu
80jv+m7h1FhY420lQvekbqzw8NeX+vzlcCnFZSxpOrTMkG7+fKlMIDMwICLuZmp7Ql4BeHB6/lXG
xZ9cxWN0avMFO57jO58+UDtPee8ltd7VI40OgzMdfP/lVxGJf3oV30RBzQnBctYV9+MLhSmSw3Ld
6N3IqR5OFgq5omcC8/fuGAsDaz1LoM/CziHzsxKa+E08E+m0axrqvDSsJwuCt9HIXywP62vxcVl3
ke96ZGjb7C3SY/7786fhS2gH2JvmTpkaZy/GhiPbMLPHSHp0s71Mlld//cG+28h/uqLPU0C3jJ2J
Z873Pm8kRQWmG1z3DmcP+KkG9EZvGaA3bDM9kW79HElYqwsHmd1MJUlMNUh5hSruF5/cAuv06cMr
h9103R1xSHIK/hzBoqVaBjUUw26MbAlwSsNYDIxhUTTWgTLXiONqCyO6ROhp78es9Yv79czuXTNd
jmbK/DF6n00MTyfMnCd93kz49h7wvMgOSzSz2RNQ0jFdK1G0LO/9OKpkw/SxvTGmFUSMeRJSTFHJ
pT3K07G+0kTWDftyrNszs1rhe5OIJw91SJ3dCd6v4ih2AZ4dEihbqHfnxIu3NNHsjvlV76qtiSmJ
AoEEH0hw4zi/4cNLlx2Yp0U+RFajIbXEbpGckuctMzoFBiIanUXTaZ86ow8kvSuGDX26kfP9XC/z
hZXRzjVObZF13pmScwY0lVi6syqpMDfl/moE045ZfYFLBNc+MXW980sn7Hcp2vDTlEzgdJtFWXY3
Jgpd5hhG81nYCbN+K72iUOCx1lfWzRKV0mkMW3Oz9Ba5y7QV9OqJ7Ao76CYXVo8Ye/VVqxY1mm13
rUdG3GQyhrFiWvGkGzlXWEfdaqNaQ55KdjoPrydt9a0JAGRfGRqTUBkJO94WfoNPRyS20wcaHaAD
gs1eJiqiSd2YhcJMpaf1t5jZ5LU7g88NZ7Clx2LKhHnPoEP9mnbNiCGxiPto55hT9BRb2r9BTyqe
jJh4yDW9cgBqJbOcgbYczZEsDNuqgyS1RiRAdT0+6qievi2yZGfuZfTQN7J9TkwTlH6RjHROQ/yV
eqPDyX2QACbRYIc+TOlaanW25vdlAb0F49JEBvmaIcqKj1IS6Zd950I9JaPYVc3OJgzkJKLooaRV
Lg9jWPFYI/+K9V7MFcYeRJ1VYETKvGgbt73XJVb7gxhcsp7oWtcmM6QQWk0du2D0bQB4WyJEQieo
pyHJtkMXFwcjS9VTFyX1A8Yf9+so6ikvrrzBTb3q2jcJojvvfavq+11H5tghYaCPXSi2/Ru+MlvS
Ih9xd2Uci8aAYDj/HmxuPe4K4zugDWB8euoZiFoOrXIZCGZthmog6Ty8anbmNFhFe81MdIwcdSmz
kDZI3srEAFCH2fEsiqMUGVdLHFD4mHlLexlF04hNTkbu22Ln9V3dTSjU9dJhHPP8cVpr2mZ4Msbe
MXZljTJthpGwWjcV/U5aDeVtPNLNCeIwrC+rysYuV3cWU0gbBTQyVCse7lSf0ohovdS/y/AsO8eT
6LOLuC0kYZV46Zp9nsN9OhdkKD4ay9CEgdVNlnmK2BqOn9G6ttiFRkdUU7+YLERxGTvndlFY7yqp
Fw/fpwpPRte28zUwdJ73jtV2DKh8hsnMZVtXR+dNalkGYZBLvwRWaCns/JUXIpK3iflyy5Jg5S42
aHWYqKJOVcZ6xTAW8dkO/j6m7NSgn4LyqWQc35dG922Uk4eInkUGlQcByQNaYYSyw8Do9cQmmpOH
ciQsC+FHG70RedGAe7daU547dR2/VGxlM5EyKFWC2Zmc914Oxb1oGfse2t6WjzOBkk8oa5P7xerE
Y75MNOjCqMbXMEeFCygpjqZbAGOMgBrmd8gVV6Eq9gDOFmZSgQR05shwglkp+ZiPYn4Z4VvfoLZJ
UzqWYddgApzUgKBiwQ7Q6AH7ooB7cGcKP4EmaVD0Q3yDfxdwh81XeGFNs+ujgpcn560YUcw6UKrd
RLvfKNByxLstA7ujUAJSDAonUs0xmlRxNOSKY85QxM3XHMtGjIqTBifOclm9t0lPIHGWexZaYt96
dBa1PKyuD3+TcsKog8ywkcP1UTIy9pAzb6MSmYyP4ebKA8+ykpvBb6bnxRy1ha+Cbg5dhH7Qp70w
5xvSTbxvftnAsMOnIHBegCo2SIDN6xeHNeAN+pIBlE0a7rXddE5E3HcmVhUiU+lgYA/aYS7WzDeq
Ib7yLRsLZzjhTVkBZ6kfjIOIX/pOG2iJvITBeggpkCDu1IeDWoVWdhvyzEdIQW1jOCQtjuygF1Vf
nNaWJDOWVh0yY7FSa+c47/NdGLfNNytOxLB1ZFQhG1UJwpkJLNEV6AHnWjj4evLSLF6JnauvUqP1
MuZ7hH0Ey9y2z1BAW9CYfWrcjdMyPwBg6wAJA6NfgsKuxVvEHjQf5+aMayQNwV7RsilwcsyyJpsJ
qStzG4tWoD7JokW2geri9GqA+opcIiXN3iQ/mpBJ5FfNXnh2N66KvfoGFy8DLNuMHVC85ZR/8xvE
9kGuK1luYs+Yz3QvBrW3Kfqu7W7IGG4z7Y5RKrqzc+TKuP7qJegPgqm1IEQ2Rpfc51VpMwtWFUOu
eBbzNzpYwtn2ZV+1Z7JE6HFkYAOPgnpxoLq4rbmS/iuVNaeayuXGy2Ne7bl11YmFmpiU23guL60u
68DJ0uBGRtojICu6XLjnTS7Uqnw305BMJms4LRB1d3wvcXg9scV1rLW9ed4qhaG0yUL9hTUnEwEb
u3+RwtkykW0O7ntj2uMhh1//TnoerMF8ztP5gJixvx3QwSjotcD7z+nKTwwhMFL4ATIp46mVxfLQ
mwo5FmQofROKBNl5M2XObmGK/sRqkdNVHdinStcCglew0j3N7myubWPZAS4LO/nVtSv7dYE1cdQz
OCw3dWbb9+TzMkZZ2sS4RGqFEE4lIkaG3OhLjgHmi2TW1AQFv5vJsc3jwBRQmi+WltYVETLNO2c7
yQg5cjoInk1eQto09bkd1Rr8sueFy7YhPb0IGiQH11YXGndGYaH78hlAnvWtWvJNj8PmZSm8sdn2
9shLhnY1O8Y0Tyr2pDoOfpknkfl0tDg5ExOJXuItgepth9kNBSb+Mzet5S2DJZfYrnCplt3YmhnH
J9eYEeAKBkjbusbQFPjCbsbAHf30WLcxmFSoGkSgehMSp40KPe8qV6xwG05Zbr1bpJ/dpTSBsa3h
tXopbGuVW4car+LYLMYqO2G8FbfjQsM8TRNErGIuze0yav2lawrvvJWMMA6N0YT5ThaayPh+CW2o
xgUq6yODcwO+bXcmZEwyMnahOmhbsIcaecxBti6nnRx82r9d7GFGiDKdFFunQhW5w//RQ1PrXYQg
Tom6GGZnKwmwnAwPuW6sp/sIfFZno6oMG5SQmZ0VQ1D5mEgD9DHOY0ew0GW3VMy8vDHlIIazjxeA
u2+8mGaNTsiYxuILfWQfNIUF03RqMAFtTdcerlQRIdhzaDsNiIWyat/OgCKguyV5ui/jKa72KAiJ
NRFNVhtUnAy2YYgPjP5BGNiwxKz2tWFoyZphNwX6XIeokAA5EsNVoyV4JfBqv3hr1NCvLhUp3yom
Le6maRiUBhWCPfZid8TW5ypjqNA+oJLey04gkpsX3VFYRLRs91nTqBvOcz1OuqZMvgxUB82u8rRg
0AjfG8ntNDPMIm77tdVDe2Y4Jn4DDC6MOB1AC+/uOJWXQ9XqB1O00xfuWvHOPLWxmS4zZAKoEtcv
i47bG0TqhLSHccw5OMlL/4mphV0Fem4J5Sxn4V9Q/YBFRQRLM35MUvi43jwBdLDlBPshFB2DQ0gP
5ZdhmIs7U9F3Y2zeqPsQ2uDbhG/CRacdkUUxYP0PMtE5+XGELI1lk9C+MkhYm87tvsXmJ+NM3dYY
IYgPNhqU246R5Ci1krB8slo5YlfDUFGj9XeA1Ggr919yE23qxs9XYU6V9tMX3i8z45xTTt9iMsud
Q+Yv+tkV+ehtBNUbS2wGlGTfNATMilat3o5smvEuMP17rvvRG1B4pf0jTq/2QcVtlgXLYs9v0WQS
kB2XWAhKK8NeJOz5zknrUQamgwLmtOuMVO3KIfLevKwpToRcFs1uZPdPvTOTbWyHUXhm6AxU3OyI
O+nX42WMdRPhr0qbq5hZSbcRSKw4V1OHHsXSKb4xWZhIRh80PEenraavceWH+PjKBcECdGqUYfWg
xWvPk0A1koB3ChThVM9JlBmXRpUPb6gEMXF0fcmBdiiwkm11RHR30SXM7suxHe/msld3Q7q+mUVq
xN88ytXbyerz+ETPEeiDMRolpQtEfYwDXVUgmbKYNwalMZfXqTSLENk/yXzQqMcR9u2IbrBswvIl
82YUpp7rIpZMnQrhYmbO7RxYGEcGrEVhOW9iQ5WvToYNFTpG63FicjuT4WEfcQ5xcEg+hwr4Bwq4
yH8QhMRrNk4QjTs0topBTWbDjwmTGrHJqDhEpEmynLpeOQCmDkPvdcwZLwVNbrXU61Zunjg1Arct
jpbqgVTkeCb0zJP4PbCl2ED5fKQy7YAFh6wd8NhB7XnWl3rJ3eu0Suecz6HbbFu1wnis1ajfffTr
HAarrL9kR4EYyEJdXMZNOz8u2i++KLTtQHCKKfkWtk1b7wjj6F5F10Xv/TBlmtuwlN3Wi4wEjjF5
WN9mbilK+8GFXVqHLltma8vb0aKs2bRlteZLCSveeGoenpTrx197uC5knrcRXXZd+jEGN69zwYV4
jJb3bq8VhtjUF2ddKelauBy3mcDPDaAJZnr+eNLVVj2hYY8U20PicEbwCcvFnNtVst7BsK7mHerC
mFKsQm7Fu9urdmvrclLbdtbDLX3OdI3YM9iex4m51VY0Nfb7IdQOLzIPA44bD2fVXpE+jFkNJKom
n60w8w12K8ggFZEh74oK59pUyfRuGHWqN6hTxoS8R2vRPPMRahcb5dcSDElB3lkzuBKhZLukRDyY
6lmmuhGBdHsL7Yrtpe4WTI2PMocZeL6rRIxBtqeC4a+lurzYirSJ5vos8bU4d4s6/CLTcCzFXWc1
oWt/URET2+3YQ/3HjtBPHrrwpXOS9poeBGJmkMYIsYBR9l9Vs5jHcRZjvjPMtnkBPzBZiHhMHZ3B
FGFD9Iq8cfAWo1cwUUFjTYqxFSDn8WhtknompxOZ4tbeuW5ndEEJX4W3UU3pq4uPN2cDRuIJlCMt
/SCJid9F+7piSnC/mucGEux7w2xWyF89V/cmPLvbVJNUv+nc9UU1pzD5CtabKAeyD5CKpu30zfYN
+61LSzY6e86pgaQ3aaQ/mlIfkkmaZyvmH6tJbqEh3Nio+vxN4WbjVSfiq86wJGfuIm5RPQg3CyLM
g/EBj5V8mHrDgZEwKaL+sPgU5SZiu8HC2M4xXIYZXxIdmz4vjyOVu82DlfaeeeYvJazcCs06K6Bm
eoVPzeKbCuwW4BKBAbW/sHZI20zQnGk1srTkEEsENWHopWdFWoYMeBdwMN7xgIkSj5DjFVCNvT5e
9b3aGXMbf0KE1D5n19tUBOx2FJ6xdzLWo9/eAS3vq4uU8b23dTBr0tVEhKK7k3DxnP6ujccJ+dAk
JkxtS0YHMKj9TvY4yvwlPK0nDLMAB4qhTbYmCDPglfnCQxmAtHThQ+PdrY37tsPifS1AvoxPkIPc
/CKqx24I96MdCnWQMS767UyksnlSK+a5TTCVkMcN3gC4ge1qjFqSayQFnnmwyOTz970SFoVlN0M1
N7Yd8CI2SEPWZlOcWfUyAA1DJRySl4hqGk1g4A6dT2fD1jS08qDuAatFG8ekr/A69a0f4Xwi0pqb
ZcawqveeJKybAlpMq8cnM9p47+fKrNhq8vwdN6A+H8pIlyDq+xFbTmyncjnMfcVpcUJyS2zyKGhG
OolUVNx8gJIOTdIkM4bboaI0+MIamKpoYyxy7rAjZH08EL9Qs4Ba3O/MKd68cUgUzc4ZdRUziKp4
L0hHYBWhd1Y6p2i3/fzUtJsUhywx8cyLUs09eE2UxgdamgMAJR7oZGrOJi9qxjsHsa3b00Kj73/V
l9JUNMrs3MEJYwEJQCSAKqMnDNeQZXLLZqWz+w7LDMFhsbvEZGc5TfqFCCU4jqFovOY0ax0nuZlQ
h3Mn3EnAhMPT4J1OyDBxtOV9TxYHHnd6/1uQ25U9B6zslSu2iK2gdQZNg3HyCA2AIY4zRiv2xin8
wn4oYIDdMOKpyFmYtPDzBLdzm2bT8WzpyVp2HeqIyDtgFOqMATkYMfX0ijOBgZIeMlUS6nFh6s4k
yXt0WWGDqa7z9mxUIKw4ERsIYzO86nGvl52rCqbQP0ZU/1INfFAN2JKZzH+tGvgCwO8T0uf7T/yB
9BFAIBmvucpD545YknHK78IBx/tN+oIpIqJZfsT0mWT9IRwQKAc82gI+6EjU/M4HQKQh5G/8DEOh
P36p+3d0A5+mjIgZfMnoBVKkuY58PqcwA2kbpBzp3i9FaT7qfLW0LFFzx3ENz8WHO/Mnk/xPs+4f
17KITOETc4bxP43mZtNMRNJkYqdKpZkyu8nVYCtvT9esP/RMLW6ztEJX3MbLLxg/n4aCP67MNS0m
qsgIPvPkvUkgrbUTscsiTHeVU6zGBfGLi/zprRR8Pg/0DVP1dZb3YaBeyL4TWcVFEse7BboPPmA4
z35FCf48oPvxWT5c5tOw1hoIMUB2IWgwDMlFX4JlGJvWuKulkbF3hbo/VBMTEXo5iJycPPuaLPN1
PPXRL4BG37nEH0aFv/9NpCQdQUomx59GhSNniNgb+T7HDWC6rd5U58YmObAnHCz+Tctu3FMABBja
NhyGr1Gjb4oXyuwTDPfHv4pD+9PvGEDVH3+b9c8/3H7W3sSVRi52wxhVWACcM2Oa5N/8jqmzsNMq
x+cLhtPlrWKVDxeRch7HsC/FzrVrZ08DOL9Ay4BAUkzV39MyAGNAe8Lwk3EsigbT+nR3pdARelxW
fBr/wEMzNpa4634F2hLe58eW6yiFioFnFoEGr+XPH8nsSehC4cbO0jJHChD+x8uRXfWzpnqPw/Ig
hz6OD3Ui5ItAtrwEthuKmmkSs376u5QlAzAmkzaGM44UORyqQ3LlQzJjrrOhaSKU/MhPLp3cyCII
oTXuVmZ1EFIpiS0HaZut9GmbJzid0afnzGRKgq+ue5GC3WBCZGK/SunKbpSR2955MXNnjtMMbGQG
mf7CWzXavnMG+DVCU96Y9G0ITFYUt9FkQYdRg9yCG5q/qLEDMsEoQHrbSRpdfpSs/z7UWaL9o7id
6vSWPOGaccHYQH/ymgYdOOpy/z5s+jAEYEMFCynDcnDxzs4A6MFIjPS1oHan2hxr63Ep6DDy7tGz
2JFsRTSeUXBA9CzPrbbQCKZtG5U6PXRSJvS0Cy/S+4XcHntjFi1hHYaqOI2mMcrBmi7lXkzaw+0a
h4J+uTUmdK2S7ngq8qI/ihbDOKdty2EMZ7D3Jqupti5JXembjd9FnR1MQwj0Kc6tBDtnbxrnCWPv
5jCCYZx3o5t7b76ZYpU6KH/yTiNj5vP6atbh3hAesoNs6vJngVKo37UczeZ9mUxQQTJsBgslDtxf
TKelsSLgrCu7tRkIuO7sXTVks1zhp1bXDELcF4d3pNrkEFBv/CHmcDLGPmSLJIPXCjXHXYatMGb9
LZ443Ww5cFFMtBN44aCW8XiXOZARcMiOC5OuWHkUtFbTWsFQ2/kr+yedp9EamsdEll2x0ZRZAD8M
r0RBbMpXA0/iBaoFIwx4YRmzxnUMe6xWUcRsrYvyR+mXubUehQksQzZSf8uYz57jFwxfI9rIV6h1
F6TvyRS1G1v1w+U41+VXqEAssFEdRZeJEDQOFROdaw3BbwlEqYcapoAx3E7YV99GXSc1zrhxohXX
GK1cq5z469JMYbotTJQNgZeMtIGl1eYX8GzoM0+N150xmEjA4hCEdW33Ime4I+bxQkRiYqwzJP1t
a4MP21JY6C8egQTHdGMhCdu5osUK09VhXzANQrTmAlqrkQzm9RwXPYE1aVsDxopKGh3LYsAdzXjQ
L22jJYiwoQUNwjXH7iEJyGEKn1nijeHCYJ5WfkF1ig33iZENxH0eM+9ybAi34WZ2I1halZtPrl+q
jCyqRNUQTmt544cD72XIZO0blmb3uVtmFCx+W6UrPMJKL8uwnr/wSIFRi2IL9iWz5om3LK1B6bBQ
XqSRxW1KsQ3caNYQC+8JXwNS+5mXesGueh46heRM7IruYR68An/v3DnbhCfmpighzMGXaYv3krQl
UgpTkfHcMs3suTlmzb5VNrZ7JJu0OHUsJB8bWv65c5TZvNwYzesmQxZfigLGhsJOOLejLjYY3PBC
JrDI4q21zFm/sWlJPomRLF+eUme4mhByTeQweM27aRrAw9DHwZqaDWs6oxLPnbMkazod5DEC771K
1JLtdRP5cjcC6zd3jRs6MgC0RRcXFrIzXddpTfBR0lczHcWibkICprXjnYS6bttgcZqWmL1Ve3GQ
S9MuZxaRPfforXt7s0TJcBtrelFExgkz3oTJIGBFWcLJd/B42+V8BeJeLcjm7MCarVwEdqkvgWak
9c6xtJrwOuAaXy1pDn4LItHSI3Oem3GDH2cSRxJmGF+Y2RFMHLmy1puFtY+nGafH7UAvCGZAYmDV
KM3SdA8ubhuWwdY1jFXjNg0H248YRNFED8cNAzlg08h/4g4kbJ+B3WN0twRa1QQKMjwj+73rCcjZ
Y/tW4y5LzL7BwOGNdzJzFMOrOB9v3LZOsL2Eji1OURPEI75m5JZsBHHuHZUS0+pWLJNzNdljW29q
NQlnF5sZ6vGlTMAwWBV/+X3hVLZxavW209JTrUCtEbhlnKdWW3/hgBnJnRcPwwXod8PdERufezt0
kKhhKuTDJmLBVfGWrVagDX1hQstck0SdMweqJgPZyMmxPpmxyHd1ldrdncu0YtyycYqvztRM6ghn
5eSDeA65YUZZNtM+tkkC2GAxDMeA98upNrw5jCpQGYXDMUYVYewgqggzcHqmJoHld+k5yyrTYa+t
3WM525CawTzfWqpOIAAOoXMLIIZxWhvaJYdGINZbp699F40PAQ38Cjtv0zPPG8Zvtc4UqL0ipX9f
sJ9TXBNM1B1UgljgJEc2K1H0F6uxlc9GkVoq+yva/vxyzmz3oevAQp4ZsaErVjLC41bErThrhAab
JBPVZfsWcNrT9xrkXyXrh5J1FaT+1xXr/yqQLrw+l/92+1xUREK9lzQ45uO3//j39ed+r1tRPv+G
vJHRgmn7QDxXeOjvdaulLIpT8J7SdpWjvPVg+kfdavFHUnmmj/QWhSRT/w96d/kb2C1QpIIjtETX
97fq1p+FkehVkdOvcnuHKymB4eXnU2vb+c0gnUHd2gstIGhFLqfPudvByDKPw7TTv1BLC8Ev/M9i
h8/pupz9fWUL4Uqopuuffzj5M8Pxm2KphjvlzyLcJkOHH6W1aDMu5H1sPahDZw7a+L3ZSHFU+TI6
6Bns/daSUXyShgNT2z7BuC/AiR6LRMxgUftH+rm4cJVlyZtWzvlTZIjsEIUWg55UQdwWNJqP53RI
nxGqRSY2K2a7K3YKOJMsTxiK763wXhEDpQj0W2zCrZvi8cPz8Sd1+88Vwo+P7nBUkL5E/u1/r0g/
fHTLDouQBmh3hwtNbhIPhV4/iwccU872r6/0s9Z/vZKyqFA4SGCyWL0TP99kvzPzFkt8cVeqpCMT
OcIh2JCaG6oOu6iM6uq0Zzf4pdT0n75bBSFF2aYjpCkQT/18WaC0FZF2U3HXNsLa20mvtjmAva0U
TBERgTMa+s6P6+KzUk2viBSmu7/+4PZazf38eCkIjWtZv0p+eed+/ivAx5hbiXTsTjSlfRE1LSxB
j7wCBmIX0JvsPYTTcVczMNvH5nJtMkwGA8CDaGYZlGTt2DsYWePBzdvsMZPke8yMhY5T4m5OXP8x
zGJ7r+MRbEg727+oVD8/H0i68RIgGRYkCPi8lD//3aOlBxDpJ8ZtaiLxiDaVcYLo7xePxucXfr0I
FgIu4KzGhc8v/BBxbF4HoLcuckY3ee+K+sAqcJjS++9fxf+PHaJ+L29Bs75358/1/1gv8FrVcHij
uPufP/8nkO3fr78mzPz0H7vvy+91/97ON++6z/nRH+aR9f/8v/3D3xfxu7kms+a16stu/W1kUJQf
13fg33+xL2yq10r/2387fX/PGbv993871vlz+aY//4IfG4Tv/sa2AFHcx8+B0t7jO/+xP/An8K19
x3FcWhfuRzsUuwNdUH6GAx8THcnP/B8zlP0b8Tn8AIpzXn9MIH+nqfmdMf2fbxNLtQLbLdkcaAdh
rVm3oY+LNTnMaQ5Byj64AyiX4TSNjhKyGGyMgMddu3ULKAG37BSUlxArzKOpO3LFKWUohxRBsX1S
crjLN1SzeAIpUUFemhxw3ZPW28t+53LUkxsN2lTfDulBGAdQhm22K9XGac4KAp8sj0V6r1Lgpcdi
PAvd4zHeQRh08q3bHfBQ18txUmGkPUpmklkosM7jU3Wv74q36dn5Nj2XB0NezMV1kj7O8rgIf5GK
tTaxP6w3/3yHPi15NgbtFsunTcjjTj/N70TFPDVPtrtxvmJkppZ9seqteqmeqqf+HZnpqpl4mQiG
uC2wNe/7/83ed205jlxb/sr9AWrBm3mbiICjN+lfuNLCEZ6wXz87WNI0C5U3sSRVq7uXqtmVjgaB
MMefvft3cM2hGdJAawo89sxtI9Sov2ooOgMTSDSsKpn2kd1nHlI/IujT6sfT7AMEcMAGQYgo2rb9
hICQvxehP9ySwdsJrtSUfsor+Yj6cafVH/JyZ5xcATiZs9tc2ioaWQ8fs53xUC+TG6SqH2VrdiLx
4xn1pcATQGsXWCNAOIHE2R4wQz1oH0paovoSb7w6VJ8o08lhjqTlHzTMqQ0y7gP5C2yQKalgjEy4
/z6p8IlQAFuZgQ5SWPxooBqZXwmA4BIt0QAcnBbA3zoBrwmhP4pMDeCYzob19UmYutpISP+bV7vk
eEY6wQRoOvQL7CxgPI4kXqkMmY+IGRB8qeb0tLUUGjEE36hJTQsing54oJyDge6K+WzKfhEvvVpf
DODC1XYln0AXOuSgdUFUxmktxHUAZcVBbglYzxFCUh8AdrlEqPuMsvEb47l7A9aYdIvS1xr1gUA+
RiAZMFLz/ADoqMKn/uCUaKB5CecoWIcdiIqP4jZ593dnEQUd1M9ofDtby+BMWoS3QkvwE77G740L
HNxvv8Azh9cgI8ASgZEIrOBEt2JgeB9hT6JhiZyPVLvxl+cPoKzNbhHp2KNwBwVA8tzf+o/DMype
aoWm65Y1ex+l1Se6REHBsrzTTjQ/kaWOuoYH8a56a5x409+3C58l+wKlAiTcxwVVAG2skhvZRkzU
B9QNGmIAVxrRNrCHx8gTee8mCT/AWu5/5K/pa/5aoj8JUU0AtaNic/0mrGWo3QawFRgwlfNbdFVE
Pj3FDjApSxUhfoC1kvQJqDGsQpYMFEcBqQ9n55gzBFWDBZIVJ/r1pp5e5pF8/7XMf8VlnpIm49zn
z5Ym3zvKF1sHJjZqBAB2iESkzGXrlSwBpLloBP1JcXLJf28lZdt3BSq09WpwzVJG9bIMfP6vd/bU
JUfK4WdccpTr/vttaiJYLFUAJRjqSEXEcL0LU06RFrN62iHDfHM/WMGa1hP3NnmhkXL4ly8kfab0
0GANpwQZcwWuyfcLFwJHHNRyheI0x+ORAhoW/XR6lFFJiVwp7DobGI6+q5uVRuX0ONizIUSuQovB
mFL2BiLwMwDgpX3i9Sh9ngczRaAKWMsIipcKW0MNNi3XRY7ck2ZAJEdHENIf45sOXbqohQdgzdd7
QvpsU1zfzmiB0irWwhLttw5KMhMatKhKpEDTbZFCKjEEdIyiW5UBzhHKDPleIIM/IHHVFVsojiN4
QIF53a3SZwBu6gxZzCml++kxvR7faF395CSAaxrjQ5Fv7s1QH+GBKxmR9uhQbowHzTVc6SGHb4AU
1kuz6pxyFU6VSUws+bjv/S++5OpIv/2nl5zvuLGVdbXiKvcSryRjFqCOCUl5xSmeC2AyxyR/BlRr
sJqCZ5jaWurIm/g9ttbUvSo/6V5HjO/f5DBwbCRE3AX+30hqVUiUgbwyVpyHB4FuNuC9Io+Pt4fD
RFTisjjjxbu+zkic+EaqNSa/Tj/392cvoAUR5kfHd8/eS+6VngKzXaMwkD203hNn5qAFm6AZgbTL
fJ2S5+c5s2aONdfwRxGWaU7uFaKRlKzPFCmySaN+FLb9cWLG8gVAoWGRQb5kIEbeQ/6BMKTemXaw
BTpUTIuMCl45UPCOg1xlXmzQPi8oVC/I8Vb3JmQx39lfTN4YlsT/HccytWHGKYN/dcN8qrevNsy4
SEoNfIQiE2yYxkaToTavnjwomcxRQBRxsrp2wrqfWm9xdOiBp1cJQon1BsPTawJij83pBjxtAAmX
A2CqgnyLgnrlrJPIBZ2CKd/EDYKHtGDoHT/BXZri25s6MZeFuBJ3f/iJmVwxnky4GvC/u2KXHfDV
qRhZypVWm00cYoekCc1Ax0ZBf+YqChM/ZArCY0Dhzv7tXTISl7/7LpmchJFc/RmT8FkAEdlSUwV0
jYR40hhDS47Q4YOyJ8Vh7CkjT7ndOqunhJzZgx0x8u5bBJwvzNg80l1lycQ9HNYyNUjP3EVPH1zm
3kbE/VpEIpX3mYz8bVDKKEZ8qs9GlQ0YlODoBAk+BIK0nUpQSnGjOXVPQGIDSBC7mmcLXqV6ftBW
pS3sso/zK16Z05nb4+ifbZnczey3wpUf0fJNTfdIUXZCCsu4PcI52R2t3R2wzrea1c8RL3E9YLRS
g4Hbj8W0cw0WOkAhpvhnnYmzBSq5DbI1+x1dptZAgXNsvZcLgGQoN1uEpmYWbOf3bHVkyvZM3mfU
8WJHtwC1yDRCrUdUleDjwX7+ZrD3E7SdRUsyRyunHbxAVb8gE22H+FSQMDghfd2qK5IstwYDrZzl
mdBQOs0xDo2diFXZZyJ4DdXxZwWvqGwTJb3HZXof4pIaU/f6mofLREfw7qOP87y27xvazXE/rzF9
1djysWX3a4PcI7xF77f7hDoKLpeSzGtZCmXs3OMpoCYTdT63DIKXy3O0hA4UsP9eSubrw26XkJic
bZVo1qKy+OMBrfxk8dZtQAJiA02bVdaZLWr6didB9CcEgNosom8q3gfcB6tk6TIhjf2wqMnq5KnY
dVAQrKUPq0XklaywEB3aBMtFuuQflrPSDjzQjD6gUQ/dUoC/ov08WkZgQsCPyPyQeg7AD7vbSggf
Rst+Lm/4ZfkIj/SIf3cxkfGIydv6UXVAIkCe3Y+a3N0Ju5ABSFwgpFieCMCZCXqGmfBgPcYe4JVJ
Y2XeI9ofGRgA52ilW2GaZ7Qjnk8cgMsSN6Vui/ubOAncNPxBLF4dhJEVn9dDoIn8dKqksk64U9zA
yvYyJySbVccGO122FtvqzomI88fKs8Q5hmj3tkXZhNU3JSmUkcn+H5EUU/MzUvTlGW07XXmZH76p
jit901qrGalIQZ9A6MpMktD5c7+kluzgDKREsP3tcj4/7CamZ1pojcz8X0Lrl9D67xRaI9vx9zyU
U/JhZFb+nvJT4jUVPwhzpLVQWyfB3EI/x/c29QwAK0OQQVhxZVYyweH6sbLAE2jXVm2BVQTfk7vO
7mzknih/rp8X0JLny+t4Roo/19PBzp5TT7RFG2VtDKDeTLUlC6wQVmyFVsTAteTq+8ZtXDA8MBg0
zMR3lPC7KlgFiAQO2dJO72rWUY0sa2YBunreWM8+M5mBNqEWqbfIAwjRoYcWbRi6M/BXlI8y5Gng
s8NiOMGqgTRdRyQgt88yfc7xd+7iw2hw3hNqbDNox33sbPcKO8Mwasg+o0sJDKNLc128ys5Al9C0
KVlul/ePGoICAXGBnkLuMmKS4aK1oabfFndoJiCIZ+gEFmBPVbKryRufmw8+oMMH1DeeBybLxah4
e3tDNnROwd9u+zZwsWG8KqS3azu3+LQErLotWG9rdsJyhxsFBkUZmfO13sZ6Tqz1yJQPjS5IffSW
OzlWr8bs1eiqAlknVh7sTRZfyUXDeIaTL6MyR9GYl3pA6vU61luyLSD1KCGIksMKDy3VPdm+FdgR
fksRX0+sgMVYcJnpdoDl538rnMAGcj8Ft5+F9n08j1fbGQ2twU2cGM92bryCz5ubTNgk6MS3BHuA
CRrbxbJ/mAGzsSTKRnRKq7Urb7B6Bkv/aElEsjsLXFKwpnPYYLgZPESMKrSOuA0N/4Aj76lMh8UN
gC+aLApL3miOaIPTF880ds6OFO9E4BikOliZzD5Tyc0pTVFPYwUuKW5AiLWWd9my8KTl2aGB5bOU
IgBMANFji/PUDQmBeW4VTmonlt165zUAzm3QGc7xSasdqwm4ROcJ3pUtAGGH4wMPgAn0BEMShiEN
7xr8DjAC1uETG2STAcdEwR3PztYZU7FA3AkGKAhhLcPS8E/HDcFo54cHgQFXX5rL0HZNCnSKm35T
2yT0fI8CiMYJprbPpKgYBax+iYq/rKhAA+/XomLs7B5BQRmHBkRFYwMOF/tWcxoIfLA97rq/K4Yj
zpIEGcGfUR+ODpcPIhOsHifw6Ai0R5VEyiIbCJL0tYHDik1reaFMs4cK7kDNBgs8cNjPOg7hiZ6c
OUtX51XraQ9oTCCAYkQcdpj3G5QdMJwK30ptGdYz/Auc3p4i+Y+PVDYCWUsPwf5MT3NQqzhnB4fP
lh1UX3nBOvOQ1Kdg3sbJgbSbKkPRJ9Qnr0u8DkmVAMDmiKqKIyMkwE80+DssYwXuAMwW+uZeB7th
OdTiYKsPJ2+AVFIgIYH3ePkqM8D9EGBAOieWYPYqqlgnVjmRHWDefPzsQ1L61pEdWYfvvpU5/jy0
TnblFI74wmUvuNtoCvkascwJDvx9CapT+GvDHXA3IZwiVqzwPshe8YV/guhGNlC9HKClOjMroYCM
xIQDGc7hr/r2yuqdvyLDI7D5V39+ssO56BYOvuOKoQVwWCfBuEOsy8kuKEi37Bgji63Eym2MCfeY
Qguc7Boj4FL/yALcB/hqWLJKHH4/PHLhzyM2uKA3x5X4d4wTdwIMBcavfPm34XqCvw/Cdt24CUQu
F7s6DAgdAYWQbmMvgc2wBHMD7AcApe3UeeWd9tFeecg8iG/o1vO6uhHnLetsw0HA5mLkdPDsuTGj
4iGy2kmxCgoF2Bi0XG1BY0B+a9bJyS4yGoy6a/TUQppz7SJhvXyX78cOayDglBytnIKeiQrsSKK9
SkUkFGIWWLNtaMd2YAUWi3YBjBMAikG9c9VVQCGU9tHq3ZPjQ6X1ds9AkO2AkBfdfhijgrE2NlfV
gcPjFAb2l84iK933TKRLw84/VBgWRxqsjjAaeqJukdud++wAKJOZc0KUJ3WMfeSEDGr+CL12pDBK
gLlErRIzp2ImkZIBTwfN6GylOyo1ncKrltVSdw6rAqqyhBpbgTQJ7dgzVtKYPYg2+DCxwQsMMMe2
5+fraIUofopt4OugEGrhLkyvJXf8Dg1MDIaM4TO3dpHPhcqtcUAwWga4dZYhtJVb+s7ECEzHtAhU
X0MIKL3ZQG9dwLQhwrN0EQr3Kk+eV0vRkR6UV+21Yv2rj50JQIClsWxcD351RtHiRVD+RGF+JWSB
UA5bDfaD3VizFZYWlqfvoEptO5t3zsmiHynkw8fHie7ekE6nh9v1c0Rub1vyBqvviAWjtRvdamu2
4NaeSAay5yGWitzwqxT4IcO1AL9DdIR7EhiHd6ZbMoRBGN9mhdW65tbHChuYqQL2dI+txZdUZeho
R0QK8SandbNFhoXhspDP1hFLA4YdrGbIkBeC1bNE4RXCe60NtlJ3jpXk5niG6W8p30zIlmMLgZ+H
wljGduixXwFJYxWwM6nuZJ7uiJg4ea49zBAaSh3cFl1LDB3UmJglDVwe3iOW6ViylWz8zUdmATrL
OWLvp3igrg23wEWojL+aWEKdaVaAj5lNhCyAVD+hekYhHSUH0HvTVciTXKJ1QDm++CT8wHILlR8K
ZFAu/kn3wH0PfqCzNZSPDSgsS7UHVt6AcpYpVFyKELD12l/o+P3sCZYcEt9VKD+7Gl1xM1Vd5vYL
OnhvIcVYurlYqpBqXI7BYrUBSDyvnQLyDtbrrr+tnfJwYvWqcsC9gr9xaQhJvMgcyGlI5ggSGL10
kNioQbMAXYMAK6oE8YCbYQKtbtPtpIN0CJf1o7hWV/HS99R1c5854EnDu0yLh0gRWd2a8A24LORy
WCQYG5ey0AyxE+PcapCF3z4buAnUXyoE7MeWAhsW28b1bZDIXlaJBxhhWy9ECzRad62NVyGc2+A9
7bahmtctIJmd08G3+BjPLgK2DIG7swULNr31GfC4bMSl79t7cK6zAnZnCPkW4/OxC6zIMSBeIhxi
QLLilPb2c0kpzOoS2xPrhBUMnOrlBKcGyN47+HE4/9wFihzRQzQUuxDhUm7d4ntj85UuEWrlqpOL
Zh5d5z8hzAiVX6CQp0QwFt4pNiJsBifc9IhxAvjWTp0Tzo0B8YiHFUFoF9jAXCmj1R2iV7ZExMdr
mNUCJKzptHC38o81aiFtfcmDtPpFjKEFC8HUngErDV/hbtjcEq8RYu0wa/ztnQW0A9uEzyETfoT5
cTUhsNH7jspPnBfuuVF5m9xDzHlHmsCdwVphJyQQbdzhheOJilGewDjj87m7U3sCoZDgOE6gDMLj
MjPuDB+pP7aLmRfgMF8e9mkOrnEKOL21gGLJ9K6ZqyssFw+6k+B5toMit44HkDnxrbQ+MtAgQ+Lx
rWigXPWbQu1Ifh9jCNyJUNcGk/GPK9f49ujN9lDMi+S2cbsFV8x8w/FPmME1OV6MChgldspClzuD
Aw7RCzzvyqvQ/hAS6CE8+GpEENqSvZRs3XrlGzmEUdA6AVxAGB2YgmQJ1PBN7rihnVJ6eq8RqDaw
ugCNw8pxMRZiK58dkL8XhL7p2MvHy+Iq+8DBbxcPGcjLmDBoRTg7kEg3XA3Nbvhr+V8NWrn8Z9WL
HGnPNSf3BgMHbhS8QbyaYttNGISTPrYyCv7+8rF/+dh1ss3C9Fyha3bKnRiF6wHbdB5OLaJxEYxf
rjhA4kafuZiUVlNFmei4ndC0/PmrfPov5+WX8/LLefnlvPxyXrr/479n22858GtGNh4BHWfGr5Ip
l2z1lUAVZ0nim1x8o9QAMWnP0WETTzQBTl1jlLD5l64x7YSNUgW/nLBfTtgvJwx21y8n7I93wiat
6FGi6t+yoi8AH1/I/HGLhiAUcWJ2yJS0VLnkPXKPJ87TpbzhiVVeOYb8I0GwAtld9ZJDzOGb6ogb
D0yxJOQxVMSaBsRheHz7W9QIdXoGe33ncdmYvoNKRXi7H+YIb6Nf0lKdFmGDGkGcDkWPGfNR/sYD
Mjzm8S3OuuD+8VTd1+SdjnIdf907nUx/XTLpV4r8vzT9BTbizwweTVbBXcxBfsYl5ICRlUSpOfPN
j2gd4nU85nZ393bX0xcEVTNUQdzhDzlDNH2BMsEWX2UeWufxPsShvIG97AeyKfBSMEqQm5sZ2aCU
YJ5u0k3lGNvzvbSV1/Kq2yk3uZUjoF2gckRHuqpCaIlst9vXE1KFW0Q1T2SLUNQwH+aCh5rU+eAU
DFx3qLDLEB0F1hEFezuKWQvGS0I6ONeBTfDuhgzzxxPRdx8fh4AckAbAWGfsLWS7D+QAwAGKP6CA
AHUed7xsc2Yv7hYIfC+BFU7f3iKK2g9k/hD9vyvZHYJ3iAuq/IZRwomqkJp/58/wu9/dYS4uc4RP
Ptv4glfwooLd29fFHp9H0a9WZuTbn8LYjI24VlCrzB8LpHzoU2t1LCMPOrFv0IhzD5o0su/IzaWX
3UHxMrGWBPUvS1TQ3KJHxgLDFwuR8uBpO5CfUTtF8iqywPrB7yVCzPXuDaU2/WXWPlD7ElkfPfn6
Ti4p1B8E7NWdjMqlOrmfqR2g6R3tKX84vqPM2mnn+iF81nbCTtp12wqg0KBKZ+COQuujYJIObBYD
0VfGAc2BCpBMI95N071krxqSfABlpTMgCR/R4UXROCjtNOD+kubx63GPUL++9fegoOr/n42RoW6C
ZqPJQV3lgGkzRJ72nadAE/oqImfEfBKuQp/eJnZin6wZiw/xIVgBGRaZuxAZIR7T5vXBX4/p0mD3
1VyOzPpz6YMSK+e5FWSoFIpMFFIhsn1eGqjj4vk8FMSQyr3UmtAz2vhFK0MlkHjf2nPULqFjCplN
ZAGrS1JGxp6PMFTUxCBH1CKFeVohZwSrKXXUR7SoTmwFYAFNyJuRZo/SAFj1M4yfZwsMjJcnaZE3
WPGSH/Be4edv+aEUhUut5e95+VKDTNzxDrkf1KOdN7warbo94TtPb/Mk8xHpZ55O5+VMPP3Ni+z5
fg9pguy7A4oWHyyWO/+mNBeFwgqZpAg8926E8mvQDaAkO1x2iNI9a5vBcnnJj0FzqHskfrGKBhKn
FfJ+jX1JpyEIzUd88rpLWZLJYtSvKRter9BY8lyAiZAiUfyRO+3i7e1ofXzcLt8TZ78FbGeaEpw/
yKiQ4UuAM3j4MFmFCjUeHecxb673+dcWkW/krZEoqF3+O88C8Vg50osIrpeXfDJStv/m9pJGLRI1
iBGOvYwtnxDhUoOAfl2XT297K7tAcUT2LCQBDSFKIHjnc0iMA2jhSE5vBXKbsNvbQ8YS+3KHkIm7
t7cUvXdcRn59Dj63EH87m5cGzSv9LnQpsEtrDLTYnzaKBqsLlWZO42S8CswpsUjDUrqfuOiUtrx0
iF1d9Ze2/E9py8n9MMra/JT9MCWMpVGw/487LVNi91IZeLVxf4ndP5fYHVlIfzKtPmUoXYAirnbX
f8JQmjI6L/wVV2P6sxidU2a/NDKQ/rxmv86jCT+YqroucUQxFXb0SDqqWeEDdASmnrF7alC5s8k6
19ukh2oluijyZu+opLBO5D1e+bDkUHvA6luU0dNwDvPCTeao7SEo9oF799qBVQTschSYVY5mD6sM
kZiIoFAPHCuXugoQksF4Cm5NWN5hTINd7oBJIdqVBdmd4OmhWXPClJ28vZF/9he7Pe3T1DJ4hkQR
TGI6+nixulfnx0iAPXzmBpbQ0/SmRomMcq+zB166xWthOwZjnJY3cD/ggMRuvNAutaLgIV/xOtDI
5m0iDdBrwGJGah2FVqjb480DLNqgyMpOViZcfl5yVCNDzgsuUcpDQRGGr53jo4MgE0mrOapom7X1
tSE3eXMja+EvdXPyp5XfVys3One9EPuppICGHGEClSx2d4hr3D3Aj0btHbiyieNsFURcGnqJTm6d
7S5Hu4xI4Y9MuBNcbf0gAa5GMjoixRFIRicVI9nY3vzw9RpO3uZIZ/6Ot6nyGf3qPkeBAlXOQq0u
EaoBry9qSeP1gCCNHUJ6vfDgy4u3lsjz49Lx0T8azr01QjZAp8EzmxcUO+JlGUUMjYcVeutJdipP
sZOttNRcbWG4ycEHmab79ezxEX014lEYYTiCu9zoMGJg29oLBPS+/njlUzf/auVHWuwcZ0om6ZAe
pQkwKBL3NL574c1k4lKhAr6nqMAEvQYqNHkl+omJri0ueNk49+ADO2D7KqHyR4mufEQs2qVMRQiH
I5HpaT9YJUFxGmla67j/euAT82KO/d9OE2bBgHlJdo9oHdtNOdifa43fJsYcheDzogvOcoELLM7o
Ih5QFQq0LJohtocQ6ozc8J0xwPd+QVzV9oiDTrYUf1DtlwHRvXf8/74F1s1tSR5z2LQlwSjR0MYj
hKA1o/OS7KEL0eB0QBzvQyACyvI+JlZX5rPwxe4Z45XP8mEWCQFuAlKlx+AfTPJQIADMo8VPK/6X
hhW8nBUK/mwtH/nizZySsK8Xa+rcjWH5//znjtP+XWvVf/bcTW3fkcCtf/r2HQndv+b2HYnr32v7
TmhHcySD/yntOCWAx8RufxoB/ClGomEgEaWD3AbIjyMJnMYzsVK1VnFeArQnVU4G4B4EG+8h6+gB
Jsot5B1DLwVPUk10LoD68lPB9tvFR9L5NJwlMOZ06K9NaLGO0FE0oBe2t1YXZK9NYsluimJ7Xs5v
opmqA9gU6jwPKhqhXhblwQenMRjGQGQHZwYkRzaX8MDUkN2GHR9Rkm6v1wLuQ2IfEe6icYyFgPRv
RBJ05WRMpgcBP/Ze5/BWowgB+9AW3Aj4IT66SJCk4YHWyJLcGP5PYkdWghJrPInuDwkGtMQEJrFn
bkcXeOJrYQvczYnJGXkEfREChfKIlWE6Oql7NNNwib8AaTCUADAc8YsA0b96Ei7dNLy3Bt3G+ItO
Hv6RxeJd2B16y2Wb64iM8N6AJxPvBCcy5vpbJw7vR+Sf9lQQPPftEWz5a4AfDKfwBi1gKOLnZf45
khlIGVoSkoMGOqIG2qG9i2fZAbnFf0e5PzqS0Bauo2OguTRYtHgXeqdAte18q94X5yIUVAc8mq+n
7H/RT79tJ77drnyoxBeTOouxnQR4SQV58YlX0P2ND1MPpmFFUmbzP/A9klip9/R037N7mQK5LofR
8/z8BgQb6PCIvO0+5mCgxuoH2AwJm1rbyY0/0kv/TRv/U9ioa4k0UqpFeUybPMEqXsx5HqngD75o
3HyL7BvvBj1E6CVCA/nF6A+xvjcvLwUMs93H3R2gB97fDWA/xfCHjx638NBPu5x/fHygl/Dg0o8Z
0rF8cecS4eeZHtCiF6JFJ0cfXuqgwY3na6P5IbB6MiHzJu9upNH/Wnc3LbRGuv6X0JoUWiOz5A8T
WpOWwsjH/KmWwqeGtgliXhDaiGAFG03SEfTVYBGELoSWAi8ejnQGAQ+ou4HMnzVbIKf5hIz+FHLW
uLrk6HZDaXbWIgmXDHTxrRMMoFIYJQhYzi9gSXWzRmycBHSELI6TxE4HYKQqIqBGlZiYgvLQcvLR
IkkrOhPyLfiwX/KgoE3al46qxxUx20aYGvGnBsNvI1ZGplwSxbF6rCA4gUTSoA8XJTkBzT2Z9CvE
B89o7HVzwIDcPvOihPnaBz7/hAYesVT/vYTjaggjgy4pdaXXFAwBjjUX0Xvf4o1yHM7uRDgsDO8b
9FEntIN1dfg4oRbiaxtA4lbRD77y1QhGVlPS1VUcFBjBinvHb7sVB0Tc2MD0O3NUm9t5RHYTl5ya
97HZ8fPn/YJk/tVdj+yJKq/P7WyGuxbtApYc6sLAM4qyAf6V9yQOOC8cGAFIPuADZmv08XHTMCG7
FNUEIUOBRO9iSbj1qyLsjygHipQ+7r6eqc9l3dXijFR7ZzSzmZRimHfQ1i/cwoRVBrMTIQ1u0j4w
p6HAI8rJloMsvoKJFZ32uuWsS+6H8MZu173hlgAfesvjMRSN6Hd3H4ePr0c6uZH5ml+bkj99I08u
6UiT/kFLOiUmOe3Z9UT98WJy6rSO5Hrix3Ib59iDCVltl+7X+2biw8e1zf/ch1+IJr445Zf6iKtN
Ce5wVTi2UEk4LRUOsAiYEgCT0HgV3Z/JknfBh/S0zlBSVQNyDPgagPvKyRrgDLzi6Y1nHB6tr+94
6kyPK3//uDMtThgRYxD5n2FETGijy+RdrdhP0EaTm2QkY5Mh1PS85JtEoIAS81HIC2sJGqCiHPqW
64QZeeoYfH5HRRFdjwBIbB/XqEV0UMt4QG8+nbBMJsc0lqZ/hjGN5OvPPEz/FB3m/62rc/l8CkEa
TOry/bn+n+zjfw7n53NYncPX6nuuyz8l9SVnjvnfKZFplsWf8V3yd/2DEFnV/yZLImhoNENVQdKK
p/5BiKypfwMlqQHiNB2kkyC9/I0Q2QBNpoCSe9lUJEkTwJn8G+elJP7NBGKjYCqKBNZbcFb+M5yX
XEf8JohBnSuAJUcEIbIsmEjVy6MzpqudWmvlUd5XMwmGbuyXVAky3Tmr5IiEuqCD1bDtiDgMh6up
2n67xHW/JLfjRhfWQZ+rg1pNBnWniIm51rYJjGu18ktlD76ajGV6gIinPgTe11fhn/LdVUQT/QlA
EgettCKjIPv7q6hpE9VJfRZ2w0xezfTiHRTJKEKddfO4ffOVKJ3rojChR77XnJjS0TVHFmxWncq8
iwRhVwVHkgQ+8HeqBJAjgr818nLiYt9rgm8XU0B8KoCFWJEFbTSN2SwBRbSJiwVpKzATVf9giIt7
EE2T4ZAIbWB/PaEi93tGM6pKoiGC9R5Ey8a47aOpK7k8nnVpV/rxXjoq1bI8Fl4ax54/a29ARj3z
Qgk6W3GP9Vo9DwGZGADfkaMB6KoqiuD11cEGbowkcCaDS9c8Z9IOl5KXtSKtQzPLnWLW6m6b1YiA
ahUwdJpMYlqQng+x3Ug1LPE8je7DMPVm3rlqzquvR/XDmgNdVVExK4ZgSGApHzmsPlioxPwU6ttB
qVHfX/U9QQETgKFyfXCNrpjaY6OqVaw7Lqgahi6BzcuQ1PG6l41WaUYxaNtUNX3aG+GhFGcLMckL
O496IEOdpeHmlHYdCYoZVVvAy7QtMOHzPvekVAXaa5Id/FrXJxTkD/IE40KTnWyirxh0vGPqLUHq
4jYxB32bCah1P6keQGafkqguLFD4ik6gCcu6HCK3P4nlREDy0zkxFU3QNBlS0Rjjr5QnX6/qBtfW
/WqZ6NGH2Tfyreh3Nkbb3etmvQnOAMAa1FKxFFnxPROhj0yXgbXf9P3S7I7ShBP/2b4wdWSjwCqs
m6C6/l7+zCTIV7+QsEx5GW8FA3yxZ79+j2fKY1oZ0sQuHE8+Z9oxDJnLOkng0//91drweFRaSMG9
YdbPZiF5ZT6zm1lx03XSUzCcb7sQmKPpcJwQQpdDf30mTag3WYQa4wzbIJYbSaE2DHK0uwziXjEP
oZ6R2PCZksjEn/sAuEIRHVDd6jNRAW93VEgUhkye6rm5KIwfxiAp0LYi1Cq23vc3D2JiWRlaSdw3
aMNY6aDpkF8Uya61tVpS7IUPXbO70NVmoBajeUYD7ziQSPlnxdNlKq6GMRJPpzLsT/4Mw/A/NMUu
X8XaBSVl2dCZPtdSeqxJBLzEZ61kujhXpoJGI88Ae4yvxNXlR1vgnPnJUehx+RYAJ6LrS24TsiEE
W9ymnbn+rSJeKIqH2xOAnB7S07ZCV8n718LwQhn01VKMtkMdJamhKIK4r7UE1NaPjYSOOKMkTfea
CrscG6Q04ff1yoTwuZQL/3BhWeQKWJY0RR+p3kYAy3ofnqS9AujpgCoCZ5Wrfap1TjPsjz4gEmUX
qoHE7SqqOlK2T0O2TpV539rt6UYH75eClKt8CGqW5PMQFNox9bWVJLlfT9HFrvphpDgvMjQ31Jgy
3ibqrC6zWBb3cWl3yDI2ZKN1zOgoaLHRfKUDFRggxeAGPzSAUn5tPipPTYEp2cEuO9l56hT1uhCJ
ZJIUDXlMsNW7KmN1QGudKCI1a1caJrb2KEDybW8pogAhA2vRAIX79ycsD4xjMpMbaR+j4yt2++dS
WvoNmaWPOqBLExr6RHdDBYO3ishCv93g74b2tgPOdcq6VTAh7S5R4PEcXo9ntNqdmAVpNqsxHsCC
J7T3qb42mpWPjurQ1nQL5LRRvKp8T65Y0NlJcRvJrtijA7Xe+E8JBNFplwgLVXCFkMzQiS3chy0p
M0sq5jqIUkoFPV9OHjoakEwfYmN3OrpaSYQ92H++3g78QHx1JyPZZQrncz07Y2bD4elsuqZunxBs
Np7r/k6Wt19f6wcLzlQgIDWoSfgXogbG+++XUZkFqmmmirg3z2Cxke0EwKtH11yZTzqoxr6+2Cim
gj0zutjozlrAy+uBjn1eI3ku439yLq1QQ9RTt/RsribETOdx4CjxomlASExnsJ+6YR8iMQG6lGjT
1Gt0Igo5cNoLYOFlRN0JyyEGSRep0El8IUEWD+EBjFkFwsUPio3q31hbRUEIRpYZkdubSnaHZhVE
VqSwpF/KPsObw1ctY8FsL6Xzr2/5BzPk2y2bqgAzEC7fWOfD2lRmStqL+94xUdhQ0ASIlK/yQ6vR
SrKPoYP6xEZnYbAsYloWE6f0Epj7bi/xGYcSxjdoAxjI3y/vrD0pZpRjxk3fiQDZCcjAgXEJrKZo
6dVFq4/WqepkLUqpO9UNTrR7A9F9a7CzSNJs1RZ2cLTbMCJSdMf7ZU/kiDRLsksbpuCsnZZDdWdk
RDlILgrm5dgq3wsgPCYPZrb3Z1TM7ADZI+NmEBdCDhANI2PpJFfW2A25TDIsKnjAEqrMLyUnV+Go
Kq9MffAxySeATA40RmnIswDpeachTJTTWlwVvi118xSBw3XdkLNGZJR4VHakMaFyzlN6/0LD/eO0
/zagkeI9nhsxqbpO3Bs9DRGYku4iZdkCAniDhuPmtCrOmybcNNq8jhaiNk8HVs+IdFBLEqCAVyNx
RBTIT59VR5amcF1Yh0VJib/5f6R92W7cyLLtr1zsd26QSebAi7P3A4caVJplV9l+IWRZ5pjJefz6
s6jufVvF0hVP4wBGNwzbSmZmZAwrVkSIyI1yt/1ZH/lL4Y2P0QN9ZoHDnyBdwbTfMNBZMicXTvUo
NsE3RhzzaKROyBzrN0yLoE5/lLfwAew7+z4BaVRu+s4lmmviXxGvuNJ+ff4CFoD/n48eKTREaNxi
wCnORZDoTDd0rTcetSf7jr4kvzDmlf6U5NBYe93YMG3TQl1fV1f0tZqcMHHKO+xdPsMRt7+BBJU/
a4Ynb5tH0y+O8ku5p7+rW4icLh31rRVuA6PzEj+q6+CgJkd7QMfifb4WTSxd9zcJs3WDwK8VltBn
Z/udhBGe5c1gYxM43AotssEhrhx5q6HBabUtqGOkO1wbf20wwEshqkCzys+P8a1gZylSc5BnAcFA
zL2c/N7XtiZZFJHH6JcCM+xrhHav27T1bDQb6R2gMlm/yewNlCZNXP0bccSh/qIecaHtXhaespzM
QmRz03ztI0eAj6ZtP//CxYC4Py6aMsA3cP4JPIKF0NuSVwUTOCNMOwMRJXOGL7D/9MFPYre+b1BU
879ccKHcqky2GpslS1UIJRz2qjACQndG9I4dnenGQs9QeHVrQ1tX97mQBZWqQMhZFoKv00tDnP62
fRVfjIfkuXu2j9mK/3wRxkF1vztVtgATNCb/XC08Bug5gfF2z+QXjeaJkPFqnnttsUWeO5waFtUU
oduIUWrD3mzdcLzLc1DMRjDr8m8Rl+ADZA78qRxkJX1jaW4hNjEscPCl5buc3NvTrghudRo6tDpa
6saCuHWIvOhdUD7lw1rzyg8dmPfns1AvUaJprRlD1Zbo3Bt541eV73L0Do4dExngF5o4KlkTvNlP
uXiLf0k6W/i+qm8yFkZYM8A9GM44+pq9UfUTfEwt8M2vGvfUYxI62Dq9D4q1h/aRuQOuohNjxn31
ZW2fFvbKaidJHoPf+nM4XgXfbcNXP4uDYTlacxfLFd/6MqKfZfCvBd+I/O+1X9ip2s5L8shsnwhv
wJBteyPHLwp7pxjKjeceY9wCOXD4WanONiRfOfJZd1yc+LsvWAhmV9m1ZXJsuftSYQxg60UYlhY7
Y/rlc51y4XvP7gNUmc7FjGguE51RWPXDGAT6Uz8gZqycrL0ay00nMSE4Ik5sf/98uUucYrHecl9p
q3gVY7109DOxa6XfdNsMM4CYO2E6jPQa6ZHyIeNeiuD5a/dQY/yhH6crN7y27cUj6oVFg77DZwjj
SqCTNRrY11dG+D1WrhR/X8ssNr14PjTJJxFEWE0TjkAfHvSiqTeYmalTJ8TIBsvv2J28EcjzCj8c
9vp3lTlmeMNMZCO8NHDwK0T37tjTcrdibmkA0gSM7xZk8/n1vIGEZ2K3+FLr3OzTNOhEkeNLM3QZ
b9ywuI7Qfb/bJkAKb6N6H+aHItyOmIAxOWa1VXgQQ0ccOr6U1q1VwMcOYkTA0jMLgAnVTY+RWOVt
ipIWNErXiDtg4k92jUohR4bbVo9cCsPF3EHLXFaitTna92u73MAEaASqJX+S3a/Pd2jMZ32xQ2aY
lgmwGmmfBfRAtShpY4IdduruR2GjdxladbB9hf7j5ncz3dsI7af7bHAb5q4sPVuuz5Ze+gsitvVI
x9KR5XN7m/Q4BLdFPRMY+3gKKAhdK5u6NBbzfb7b7cJjUCru/7zP7DrX97o7dFedvdHZLx7hwd2Y
ts/rFXXNLtQ1FiWYec5MIqiOgoRzIYo0PWZ6MhpPQOGacm/p23J0IhPgzIZGjg1SQ+aMRw2a0/ZI
fJWkGx5tDSBx/YagvrKB1dxLdM5H7/nCS9B3SXMD7pPEs3qHPvbf7Rsd3d2tF+3H+D2ELIb40Y0X
ZQ7iYzQ96h4rc2NhEI907RsRO4AZawMO6+yoxujjJK7tonUa6yTKbRNeicrtJQKIlaf0ZhOXt01M
hvweMQlHQvP8FDI7aUnYaPpTPDlYr0La/rr7jWrfacODOxvlfMqDFGAue/SzRV4/9vB8qtNwhTFw
tiO+aI9p7mQCB3ADB8+KfF3szHrTil38PfyS3ki8S2egfiwwQHsbjYe23gzCYYUTYvbA8NXW/Nb6
3WpXme6audu3mylxYuGQLaCiCYd5ihjg+NcAnYIQowEVTlZc+Avn6k0O/jqBhZJt7Nqu2wTyXpOH
pkAYsY21Hds/lxIlB9r+89e1GNIFE7ZYbaFkI02MmmI4b4As++qF46oFWu+X8B9zlHYUrsD4mdcM
42TBFldbAqcZI+97xFUv1Y8kdWBogp/pGgL0wZMHHj0XLiL9AcrruRDolOtxOiXGU4XRR7XThS7i
ks83fumszBunOuP48VhoibioMs0MWQ3GEwePDpNqUPiRO82v7GdInCRwG8zIRVF44ahwF54+X3vB
0vzz0N+tvbAX5mDakSWxdlw71pGf9FdRzCJIT92pR31OMlexc4Tj34H21IYbnoJ5HnSKsw4dfaVB
8EdG/f1BLNC20NbzPh5646mR7oSBOA+Sujr6VIXoIf/5vi9DosWZL6yIsqdRk9VkPNWj2okUYB5e
o6dj0JZxzWHVNQQuG02/GdsVtbK68sKIpHKMdFQTQaJKDwBXibIITADE5BBEKMSxMGpHOBQjhlaj
wPkqL/TZu6temBKZJpY5UizMfrTH6jtkjD1PwkmUox2110h3S8xpHhx4Jitn/ZHFfn+ts5p554zT
WiaCpzhraj6aGG7TeWG51W/hQJp347P12g7bwsRNTyvitOCO/ke453S7zimSugsNbme8MbteN5AP
cRMMOTNdbdxUwZbajTf+YKJz2uhLlX9TfHKs5CUOn8avU3FVmd9Lw3Ckcd+nyMAgF4tUYIBuisRl
ZHTMuHJNUiPD4n9+UB+L/1+fu9A1UVAYXYOVnwKAAJZbwM7U+8A4Iv3Ylmsw74c2fga3TB1UCOCQ
55fSZNo8raEwnlTjlwwdJ4rBNdCpcKYaXEeF5gTxpoiuVqHPt7GsF2L4buGFNJRaLoqW5tgl3HaM
S+8cpI3K1MuIL9AD0XLazpOdN52QCEnJpsHM1Rbcfg8MfhsF4qbfYthc60cY0pbux+FAkAxvtlay
Mdk14w+d9RSiZ2G37/or2t5MwzaoVxT2h2bxrx0s6f1CxYZWyxJiZbkNkOkK8gE0dEy+N8NuiuDv
pN7nknEJSc7qioEzgrILTqwlQSMzJivvG3hkEd+bE3Wq5Lo2WsQfyrOyPWm9GtOAMOxJdytrN9Zy
MyAGNEyXoUdjtcnUkcqbLLsB6EbQ7TS+G6YbQdxO80ziVMW+7G84oiaenyr9e4wRUZ0/Zd8ya1+p
PRG7DMWd6XRdSIxxz0pfJcDLCTAV4zEKruP6aWWzF+8ACQATVBQGeBzdc/hCN48xjSM2wBGwi5sc
rp0lMMaoAcwstvJY2XvePCTFHV6rlIdQ7nmymTKkZR9o7RTMCVJXFW4fe/ZrY6OTgjH6kfRS4rXw
1eCEwXm41TS/AtCuELcdmm2RoWw0G/2h2tR8338jKE6F6cWBNGjeoh4+395bFvfsASy2tzAAGp3G
pquxPQslmi0iRLdGI4Rn4WqYAtmhVyUKaFEGWz0AReYEB++H/GBRAFIbCwP3qFNgb5YrMPeP+KjP
tfvfCabbEb/FMZnbnLmJ4dbatii22LuUaGRoqadKd6zM7etdwx1buHrk0VvJXSNxcTSV8GjoymnD
0mfZ+g25AcRex15LPGRsK+m0qF0pnXhwUhzfj6F0ih8IXyuyyYrJYYFriU1FT4V9/flZXbpG81kx
y7Z0XQA3WnKaKyM2wLQJ4RpZ/kg2epQ6U3OvwsJpQAlCFZLl1u19WF5Ns+89XLFmBcycL+Pist59
wMIpRZfgvmEl/D+R7ET5tWhuOXM5OfTByhO/jGsXW116YgU1wYmCs60HfoPQchy/GeyB8H1ZOG1+
ZQe7tDrw2Mtzr17rimJcqLTF4gvPS5dmOQSzTJZoWDK6LPNsCMNwpWvbXl3X3Z5GGzr4QXAVV1sj
uQ2rLatcG81rYRbXoLNLAsbiaxYKYKosZQRJZDxJdWj4TiA70frWU/4LvL0S9IF6zSe78FAWCy6e
JBg9VjURbB8ERzX+Kru9FKHDzJMuH9XolfVDK7/h1OG6BEO9/1zILwMfsF6IDmKTzRkYsxfEr5pk
g5qs9EnSAtOQC6Ecq5Gx39jT94Dn6JSSTRaCy/ZHWNrRIZ3Dr5qavVdzREOKUrodq+C2r6RyrXH8
LUiOIZmG9lo17Ad8vnFryvElCjfd1PMbWKwvU11VK87WhXeJTZgIlw0hqMnEsjXKnKrnZmykT5Wa
SRWsHPwBZmv7+Vld4iEIxw0G5BT8DaTn3v78nS/Z8MHUkpBHT6Vg34dcTpiL2IDgmzdIMaWB4YOq
fG1Dq4Gehsxpi6S62a3t9VItvX0F6KPo02AzXSwAkqESeRgGY/TEBqQy0zr0RMkSV7U121uVlwvQ
pmzL7H1E6DLfadp1nZAnXhpf2z6eVqR3fg3vVJTQQWlhAllJG6whW196cuUwlE0UBOHTgEW8Ms6e
oqHmjt6Ev/uq0lacH7J4K/Ny1LIBSSGjR0EWXTiOqVBUn+wce+/Ma0ZiDFw3m8gtG/I1yEInK6x4
1xCz8gsln8sUkZSp59qh1qdveQcrXnRccyxWlH6YyRckQMO2pbuyMxFtDpbpxlAsBu3TfcRotuL1
LjlA88fPWQgB2YHbqy8Ld8Yx56DkUPuRDEh9TCXgw8pQ1sYO0n3QZDdU48ZehUPjlJrExNVQapuw
Qg6pKNPS4Sw/jnmZOrFO9qQQGMcqDiwaNS/h6NRNW3Rxpuba/S7qfeEI6W80KwJeiw6ony485n4M
2oDwUH8amHEbSd3pSyvxehHXhykJvmhxqj0QOYXIug98l0WF8lVN9G0i+luaFM1hGAAWgl56PcZy
3Lem4RYBvYnB63ZGXY/uA+zTbdsJXgCj3W2kt/1trOmJm8tkcj9/wUtth90wELBsBk4xYxy/FoEH
axM7pnr91CU2ZjRGOP1Qq9FZYFDcp1UMIlbyjTOj3aBzeuQGIYg0XKZgweXw2SrVDlea1gONQmZZ
pXVwm8SA4MKJbdAY2c2rpnxoCM/hBI3oEtIVmDOhVYFHBkTXn29lmQsBVRpkUVtneH82n9nM51vR
+8HubFnYj0lR5Qct7r8SuJqS8VsKQXJzVmAOa9zu6ASs1BxofysjEFpMQ6RXmZH6ba8lV2aWOAhU
cw90p8QjJsz922f+rVqWm/ilyuv8d7OsWnkZ/u9LDsp5HEbNv++KV/XUVK+vzc1zsfyb83r/76/W
f9S7YLaU99w8n/3GV03cjA/tazU+vtZt1vz7v/Av//yb/9M//D+vbz/ly1i8/usfL3mrmvmnhXGu
UJvy9kf7X//6B4fu+f/Xt2ziJF7+7f/UtXDxTzx/FLTMPNs/KlrAk/gnA/ESWp2DlSNm4EZBXKJ/
/UMzyD8tZtgCfih4yTp4+2cFLXBRYQTAmJojMyjM/+z4/g81jcP64wT+/P37upILeAhuLuo8YOBm
2gRBUcu5TJUiixsKyT+OZjleoSih/tZFlvZT1RW9i0w13aVMjl6AeO1Wg8Tv0yEa3L4k2f3Y9Mhm
vjuyj75niRPgeyhhzNBB9mQoQlk8VxjbKNR7jR8tkpj7xsJs7jpL8oM1cdvpbIFR3VquAE0T4Wdx
FoKKWBA3aFK5gsQuHQx8yFwqwHE5yPrwN5v8zvIHEzEDZbfGMVBV5kdhhNnZ41TvPt/vBQcXdBVs
2DRAbkX+w1rmU8eMaUFDuuCowZq5FjXR5V7qaLUTcbCcgkZsB9YcoBgml9RT/zoUFWZMBJTvWZIm
4JNV2UYaZbsdZAgelJrCveiDYKc6m2ybOs68QHbDgWXasEmL0toYelR/lU0hlQOgzPYtVcE0miRc
cZ2WipfPO5sLX+ZiLmJduE50bIjskEI+akodilYDDlDd5kZ8XSrEeFztDAup2pF6RY6eDlHsmiMo
cy0y5UO5i0J44HqwgX5yiOJXUuabJOG7Ie+eGoqYVAu2GkHkoK0gtZfXPn81uugKRhl4uwsMj0D/
m33TiGNEWLnTRGo7Y1Gupbw+XAUUIAscCRSn6Iv4Rw5BzkSsxHGkLXV5AvbxWPNhxVO74Fa+caHg
6cNNBtSPErHzxx2aZR6RjESnLhvjh9YAKQNDGgZQR9Mwqx+q2ir1jSmS+DhWRQuTQPrqJhJ6xV2W
Wqr0m4r0mI2elWHrFBOTuS/tcUpWvvOD0yAWmBq2RS3CxZLBk2ZVVoO7EByTotB8WwOjm4w1XVEt
Hz01yKGFA9ctOBbLF90XlQ6rpAVHFIUYuy6Pi0NJ9AJ5NdrAfFO4KXVS+0lS1NtJDcIdm5I82WWq
vlMSj54GT9TtqyjejLn6FUe1vesRSN0nDUsdFnWNO7bMRLKwBmNv6iYvKZixGVupvDxFUZ0cp+GK
JCT/u6jFfM0W4iBigIU3e5zn16xkTAjoLpjcEWT9VTViJ6waf8ICpVvBlHLbPOs27QA6cVKm1Y3i
eenkeWY9agnIla0OHiqN0zVdPpuOd4ECFyCKoNaKIKkLDxhe5fln0SEEkpY04SkkVngYYgNOoaab
BxGU+WGskGOEWqtualm33udadRGi/LEyCNuALgHpodLvfOXGnFoWR0l4kkJeK8NmT1xLXisVoJot
YfWKizmbpOU+EYEibU5AO8R656vRHpUJ4PlHJztLAVLkHGTV3sQImFzWXlEWAEHj0lwxHEsEBYeL
2JeboIzOvsNb5fU78xTmcDbs3BbHABWrt1FccFeZlnKJpfJvKA/l/mipk9lO05Z2fbfyYuctLbaM
UkILRSOIsm1YyfMtJ8aUomi5gP4KO+qaLPsR6blyszFdy+ZcQNHzRlGphZnMgtiGtfTfS8s2aEZj
+6h1VYsBS2XNtqEy+p9d2Ua70uyveS/4zujLnwJZtoegNXZTNVDPDvnvTpeYgmWy/N6MyY92CKad
Vlrf4VfxzaSR1hlJ2oEPrLRNZqW/U8uOb00LZWeGSqmbMEq8PA6qA23N06SPul/YSQOoDEkAo9X4
Ia7z2B9FVRwmAzgamZhv8fa+zOxqn0sNtSZ5LJ/HnNpuo9Nmn1d9uBnqAgPrq6RGAmQywTEf9RVV
94FE8rnoxDLhRBLwTc+vp+Z0MLti4EeULtob0gFElzLAYKtSYuoXAze4k3KNaPiBRIIWJubwEegS
CjvPF01oqBdmwWzUYOTseuiY6RlcaTsJXbrPx5G64QTm+0ykA9Oxb1cexAciKaBq4EIhMgIysXiF
DdUxTydLISeRqTutJM19YYYPhszzFc/wAi/EzxdkdhBmShAMyaz43r29Kk4TZo+RfWTxpO5Fq7ee
GZu6V7MajRUj2m9SXvVuL0bTTTuQQ1nTjyvQwgUyNX+EaVoCrjJof3wJLQyy7nuN5toxy6XlVQ3P
r2VhlNu0koMTcLO6IlNmXpMxHncAGOxNG+XRrtbLaAWJ+0DZ4tLBvIYBN7ixROLitLMGmhf8ONRG
trXgmjp2kue3yUgfm0k3/M91+weyDY43OoHBs0SKdYmFoVrX6pQyxbGKQfkvUA+/SUSuX2vmyLZZ
MpLb3ma/Pl/zwkHBtixEYTBmoE2gdPn8wvusrybL6MWx1iPmj7F6roZUrBitC0QeAT3qxGBEKO50
bjNwvkrDEdynTR+fcg24bD6Vnd+k5rjve8YeA17VO8O0h6tQlrBnVR1vI4NoV0VsN7cSna79DjDF
mqhfhGOzCaWwkHPxOmzNwh3OdKXQqrWGa9EqhSK1sbtOun7yjDTIdg0d9W1kmqMfxGUMKFD0V3Vv
9FsAhOPKtX8g74QaMAJzEwj4bkuXOc+NTIZ5Hp+4mlnMWdTsUMje3SFsDX5wSjo/Hrja5gATdzSS
6ZXqwDwuVdRsPxeGS7cGyDNKygGP4VsQpJ9fE/qH6GQIyvhEtaTMvbFJjS+lESIUrrNoQIdxOHwN
klhhdGpEm5sr3sZFnYNAE4iZ1gyHD9xmxI7n61sD5n10dtedgrSc3Lwgpt/nYCwJC3k9eKf9rteC
7gRgFgnvdELtY2CX4K0qcUoCa7huh67+QZld3KUWCZ/aUUdKvMmqq3qCLQSRWd7Htag9xSLNaVnA
nW4cql2ZERQOSWpsExsNAlSq216SVZ03GClbsV+XKgVEAWgU+OpIxAFnPt+ikWfRmBu6PJV5MHhF
lZGtSAjz8tLutvVAhpUzvXzfCKzhqKL5BUcQvkT5aZVNdQFq9onKLgbmN9VbU4usFQt1GY6hvAeQ
go33PUeWfPGYWJmpbLLN/DSyUThhSa+ItFEekU+Dbyaj6ZXT0CJjrLQ7SftwW8b1rz4m+kuSZvFe
NDLbKFHHR0LNYOXbZg127tAhQkcZHJQ4op8LLyuXmdZIotITiUPTU2GeenmVmw96gZq2v/t+kGOF
nww/Aauh6O78ciuzLQaSE3WaRqXu+yovfrZjUoJ8V/TbqBbxg0GadhOjLcKahr3UZmCsA5gAcx0l
VWi8cL50D75DPZE6O6FVEnkKKRSEyVFwqzdsxPDLPv+ZBGAxwHPMfzVoG+VxoaGtSw12zudncCng
c7CGqkOwLEz0G5kF8p0HUfY0wuAQqk6aoaWu0QXSYSiw5MounFov1rhYl1gMFCBlgPpmbiFIf4sI
kRKZJYpIdYrNaTg1dEpQVqk3h8as0fdP8O6hNHo8dFlhZgRJgK0MsnT0pCTXfMgwuyJAVwA7QnSs
IqldxcUAzybpTYdmcXiD3FeLPAqjWyrF6CWoqXfssR0OJiuqh6JEJ43Pj+/SB4AWx9Gha/kMhC8j
+TDP9AD1g9GpHvrsS51wFFRZofC6srK3Hakrb6KJWPO45kM6fyNADSjaZeAc8d8lKUbmQsRRkCUn
GMv0PsgMfpUHHfIe9IdgPytdVb7UkvGQTLK7TRRfq3C71FIoHQNIKGAAofffIqV3QlM3RO/tRGYn
2MfGs8aiRv1M0a2c7aUmwCrgskE4kQqCrTkXzVHqfGIlT0+WXoOoEg3dIU0KviUWW+vG8+FS8Fx1
eyY8I1F2vlQVMT70bZadsjyXTs2D0jMT82tCUT31ucB84FsxxOaWRQ3o35nIf76UHaMOjo6pPPVh
yDcGsIGN1pb1jvdm74hUY9u2br9pHLVaYzM29206IKfd9pFfMSv2bWX3KyH05W0y8LyhBcA6gnO1
LDyO00GrrETii4La3kpgeO5ka2uB+uVLQck6B7OJodwQRnVxxNwIjLEwenlCmUZ83fGOoRxtUJs6
j+TOtlrqoXlov6LdLu5VoK0JB8Ea2LkFgHOxKFpomtkUifGkcfO1pVW06eqUoMFA3Tyu3OvFm8RS
aH4Ipxk5VuT8F6GYroei0dN8OrUyi/2B2Z0PNBXwd1iqq3AKDUebQOmLzKG9Vi1ylm1vyf3nH3Fx
k+ghA02OR8mAVFx8A5n9UhFY5NRz1Bwo3oG2pJK1apCLm5wJSfM+0UUYM8TfBlG8e/2AgUqla2Zx
6kgV77XaoNf6MPYemBDTJkxEsGvKIll5N+d2Ch4mEk04Vx3MB+DH+vJ4U8Pqq1bY9deQsmujTR7q
fq5CiYxjrOTvz4+RnJ/jH4uhwRpaPXNcKL77/I2O1thIowjbrxIthzBmvKEFiB1VukXFAHeb3B63
mWgYCMvQD3ZlWHehrJWfco3uYWS6w8TAjNCTgDlI8I2uEXX1NpVNhRItFGBW7dg9GjyzXcROyVao
UWxLWlO3rOthxVYsmm1gLwLN6HBVOhARkMmWE3NiPDltCqb2OBaavJJaioaMkJGbICslZlfExLdH
cN5MrZR+HgIlAdelRvMZpEQsmvFjw0ns65ZV+EokHZiqsKGpVOlR55natmVf3UKkxVU2UOE3dZ8+
aXBgfVGiyHOyUHqdYPrzATmM30NiD9tSBeaJJBzFDTqYxwIkfDDtB8z6NhRPryy0nTqIEPnuKaKG
H2d6AUZnj8nIBnDFz6/54pZxMqCxzKI1e8HLaves6Y2xFLw99nWC2RusMZ2ix1Kfr7LwtecLgJcH
oUU8rSORc1GRGUTSbqxAP46dINj/iO5ig7K8tsu7b9OYYkj7FNNNWWl0F8QiQwg0xnB7stghiD+u
a1nJTdUyMLdNXqx83eUZWICJ4UdAcNF7am5z+N79E4FWjZL1+Dgbw6otA2PYkfCyVx7vcpDI2xnM
/RLB1IHZQ57pfBmVRLURt1Q/ij5EOR10GMjwbYVyKiu7Q6oaezWCSPim2RQuzqX8oRNUHE7aiGI+
qqPJOrodukEhDPQNoekt0gz9ykmcg4bzNQE+myEGimZwBpzh80+0orjTY6EZxzSh1ENkBlpq3KMu
waAdCC4KQ7FLGm1bLfwlajyTz6Xk3FD9sTqcKSTGkPiec0/nqxdBHmk5C8kxE0Ny1XLwcOIQGKVE
96+Vy7jQpMCr4LOijwywUQzdWaAGQVNMVZEp84hgQm6s1gg8uLHKNQsS3ki45SsHu0jsv+0NITSc
OLRTswHgLBY0kfUdYOlNQPSB9X2UlrnXK7O4s2caDgWK4CUjOvMgsW/uNW2yXFLJYDO1aXqfptWw
4hJ8tH1gCuDRoDcEh6E8P+lIT7UYh2Me474YPQDg1BkQADlm2liearlaWe+Dm4XEA/7myCkiWJhf
4DtrSUDwCNOSm0co+OAAvxAylA/GrcV1uXbS82v9Ky7446TnFJz+VtcA6Pl8LRq0QnYtZLitc343
ARj2ul57YH3I/MnqOQhOhX7SecI3ZpYZu9KuiIsodQRQU30hIBV6yU9MI8xF52vUkCjGM9YM0off
iDdmGOB9mqCdnH8jy2RUTIFlHPuOWI+WqYabvs4zfyzacCOQ693IJOde3k3J/edvbD7pi9MBf4+j
lIAij7O4CQ0RU2gp24CuI2TTp6TfVGKq/pYP9nYHADBAXAOZCf8Tszy8u2/KwWedYs06iiYynEQA
QK2jbLUu4nIvEN+ZrIE8Mhq2LN4UH6LEjsIMzcOAVfpWrr5UVreGA38guhb8dQEcBugXULDzrRha
lRuiH+nRYBHbh7oW7qw2VweWoBvc374bNGsByYYZUEx8OTl4TEEJMics1agoAIESqUplynbF4n8g
e8Bs5yaohoFk5TJTgdArYm01WMcYjs52CjnfyjyhD/3Yp4cxLwZUGiNTbVa2vvY03/TKQvoYs9D0
CNw5+LHLuC/JWZN0YPwfjXawUY0RaGPgJ7IJn7MMUu9EMCoo0zKK5BDHXfK1ajTxCOSqvGIyFi9w
icubImP2yUDnA+VOnRE8a6rWHkKTFndNkYkaHd34prF05NSTkseBq7Jk+omyuwQ1ZlRPn6dmVIbP
QIYULkkZcAFka4treyLhxiy7BEagN1JM2CpE9YzWw4AgtZiKg+oE9dG1CnWpgiIcHdugiLxmKobK
sauGvgRxwH/aZYfpJPVkohNQSJvRvI6iGIO/FKBML6NtkfsGr1l5qDJA6G4sKv3ZMjv+S7OagvrD
NPS7OJFa46ZGXmZeGKX102g18ZNptYWFHF4e3AdmfRPlaZ65jTkqfV81Fn+Zu82iOKSoex8OYx9v
kykEZJwYdVqgC0GeHGya9rYT2DF6sTBlNNdpGaBwogRYXrmDrvj3sYdYoh02EZsIdU4g/4wmfOUg
6+rJr7MBvejK3MxuS3hi27m7OQc73poaTDqm1alJBTCoEhnwaNOXPcwpHQL1PEmwgxqkx8K96gnO
LzBH81c3NAC74NZB+daK3ZZI4cUoKGlV5bayR+OV3E6SmRCcowKFTpEe74jeBk8djh/VR6nqjmGn
sd92i54DsZnkd3OIgsJyWPR9F6rqlxnMPH5TFnmKFgUd0Z2aBe1XkiWD8hCXNF+LcurTbWM07Tcx
CLpLyEANtFms+K80yqZrc6jR/bYoeAPfLE/+m7nzWpIby7Lsr/QPoAxavMwDXIfyiCDpQfIFlkyS
0Frfr++FyJrucLiPY9jzMlVZlWWWZTyOK849Yu99OqauNVlM2B6OAQqGIHGgfhllsip0xKz0ThS0
o5FPe67SZmeNg67ux4hk29VbT0tBOFfj166UVGslM3DoLvG1fECnxgDDrkb+0LmJ6pXfVM4jObLS
oCqdKka5sqSqYlYaSJjffT5QT1OQiWxcWRbam402K7ouQjjQwkL9ofFlmRl7Y2TFa90c7KPaFN5K
Vqzgq5KmWuMyKcDc+k0WtSvK17VxyIXIf9/2ZOfZ8bv/56UHCkD3TJ4aB+dOUxKd1FHGBEbH2/Jl
yEfgbU45SJ47cPihEXn+ps30cHvb7JUQG4C0Ri2fDhn9u3lWnlh1MQSe4Z3QdTIey9Ar35xMgqTX
GdXvsjI8UCBttPFp5K2Lvi3XXaJ7ez9V9RfbCDPEYqD6jyW5H1fSvotzLVx4GecrQy8RL27RudRN
Xt95rtFWnqrlWdycYqMLn2K/TjZ2F1krXdRwueJJ2LBSlwrO14waPMiUD6gjUt073w7E2gFhtWlH
tGtFq0i1GFjoq2IjM1nN2Vpd9vP2PszDy+kjqQrSo5w2wZhDjbpCbcdBKruTJ8pdZZPZDxGqBW2u
VHugQAsPmnpedQJIPkUaPGX0/yh7Ulg8/7xSz8xR64zu1Iuu3+qmaNYJaNZjkIfdPuJlWNWwkDea
E1bo00TePiDHQxBNU1dREZXrhtb1ygoSZ8MPh+BIq3ElAX7fBGFUPzqeNa5FO44Lr+GVTQG0MEUv
7021OWxBT+raCYywP8XqaCLZo9vPSqAqXPZM2atl622CXlvC9l3ZGW2KZKi60kYGA32+VFRe+qQp
s/7klFW5H21J2ncg/FxQp/06arp0IfC/Ym/CENo8PqBfLHkWPXVx0tRaUA8n3zdfw0gt6YH6xiou
nDtfH6sFa9Ov/xhecBDQcbMpQE1ZPCne7OsQbO+pUA2nupLgCAcBtAGnWsowrnwT30Mxieid4t+c
ANxpwLLjoRxOWVP2q84Y07umN195Dpp7UvSly3vVnMVeIcipAGubnW7CNdnyQ3U4iahK0TlC6ckA
BH0YpeInhad84TZdWUOKZOBpiNIo/M3Ri/nQ9b0nsvGEyFKwBaKcb3PLV778sYfgdbCcSfZDmRro
5zuF0IftZakxnuTG+MtI2mdH7X754/DLGrpsc9vWe/9pdiyA9mq4I7rKDJ+YZSN+YFtDAWbklFpj
u1bjiBFsliQ2XVTru9Eqgn1PxOVKdhceui5ELzTThrUVZP6qTkJtVchGsM6IEW7/rnlmQcENHgwJ
KuV5zuq7W/uQJDlhIlUorbYnye+6bWFH2hq9GXsv5zz5t01dlB8mW0iLTFBMGDhg6c/Xm5acEYae
3Z5aQnAXqLb0uQy86KEvzGKj1TlQBW0AAeogcSI7yng36HWx80SRHBoi8d3/5OfgF6jU0waiB3r+
cxLEj+VcDzrqAVJ5ECpPLwCNiSCjD+4oqD3VXa4BvQepp3oDyretKNetktX7sM36BcjURan7fXUM
A9VtPBTBw2x1ii5PfauRKA+Dr76XOxgWxkAo6wBDWJsq6qN6kGY7eUxst0jD7mkIPWdX2ohneGMP
6x7iqCWadOfQwV3ZUqwea5HYG6MwpKe2zpI7kahw8aGmrQD+DUhdQ2VukrxfAAhNP/T8pGuTY6ek
4CAkAVnifF1bJ+06CRDoSU0E/K3c0Z5inRQrCBrZtQPHWyW0EO71SD/d3tGZJPj0BmsAfFk7aHUA
cd4LwB8Os9xpFS903p1wHWh/S6P4DCiV8HiwkPSB7LWuK1jsvVGOu5o5C7sxdb6Fkae+tKIo3nIj
sjYSIeFK9+UQNSVDcp1YMTZVT6vb1iQJLoLDyTX0et1Wgb41y86DY4UGs3CC/IudtDaaHRp9LTOs
XCWo2nsFxKGrWYHYFKberyAZJc+Sqta7khEXC3HdpdvUAWSpNPTpf2naHEwSBw1w2T4cT4Y9okig
5T2JZ2gs7O+ly5jG5lAgnYgKxFgzyMpY5XKfhqY4+UberqSqs1zAR9mhbHppwWVc+SAI9yAiaONN
IfwUdH3cUBN8gdHI8qkFx4lKcYdIgp0u8d6vfRBKjeoE1sY9G9Pj98GKT1OWTDxWTgBeEL6B9eSK
wnm2U6Xd3D6hl88o+GjQt5bJRtFBm93xWLMq+h8l1fdO2cuxUq5MJX0pRuMO4Y0lLf/Le0hrWwEQ
BgyTAt+Fa6eyq1RerZ1iM7ZcyR/lFTODqkdZob7nNZG8H3M5f0tksVRjufKZwPHAUAOPpLE+X1Ah
VS05fKCdnN63Pte+/pcSyPJPKXSQ3rWsfsGTX9k/ghKAxnRaKdy/j1n+sH+1ntlN4Y/aSU5lZc0E
A2sX2kiEq5LZfrm9gZyIC++mE3bBsdM5FVTJZluomINfjZFnnQLbv6/LIrM3YdX4D01OsQo+iG59
HqKmjld6LNmf8gbUyLpXutheid7M7hzVA1OejwShbaMT9JIDGRr1ARuJNWfIs4C8Xo6+Ua71v1QW
BI19rSuVstZ08tdV5BTIErcpolhlZXdoUGQDqniwFtFGD82sjza6RFjBIwrr3rWrVr+z+th6Bf7I
26UWjlvTaTw1TQhMcfRzqr2EqkDSpX1RW/mr5aVNCzkhMKCqlN1r0Seoefg9C++q1KXqtSkC9auZ
K9pwsIZR+Rro5WtvDHHlGmoTJQCGpORbpMdRu7OhGjSuz1OaoFY5gqEvQn6bP9TSYaKRo9ydNOGa
ET+kw63cvBgRUHxqLmOn7nWesM8tgfpP2tHScz+kAmksq/C+jGPsOOTvcgfnG8DWnVzmhFNB0KHB
CbzfQkW3ApNfAe53VgE1LYUnJ2l0t8wddKeH0GgppcSUXFex2Q8vYylTmDNEWEw1HD++h1KKknuc
x9+UdpR+4B0owEEDK/CniblXYoHfVwuzr10jj4PBddQo/Q4+iFrMVPc0VvkopG8ZENDPVakjVWaa
oZq5CS8niKBK1F8o3/Yg34FOfZLlwb9vJD/ZVaPffKplW3xXLKmvdnWQKQWLpFcU3fRemDsbqGeE
rObYDBuzhpb5JRNh6R2N3mFQB+Wb4EmKOnNJhu+KL4E7A56CPi2v7LyfoVB7LmDQiFMW1qvGMos9
86rsbRNo0nbknrk0rpCKkaOFq335ABhU7ydULSwmJj7P8o4yNPJkCCTnhMRAtR/l2CRGXORGXPqr
ie5K4XXqiAJtm93pQhee1OWNdCI8a+5QHqh3ap9L6NtMAxMMfSkSvnRY2CP+heY5JXDz0SV97gVW
aHfSqbDBLXs5ojZdrT3VkAy3S/7qwl1hinYXhCdnegqmT//gGxUPcuhQWdIprK3gPnAUsVGoaK5l
q6G1U2rS2o8c/zWCUH1s9Cb77Rd+unaMXltHZiEt0dLO0ZZThDb9HMa1AJejvzrv/NDpawkTVOlU
CXNcN0EZPteVN97BCbDcUvPKLVc/cIXuG3cVAg0rm9O9akS4VBO4drAAfvIKk2XSt5kFMUomxaGv
+v4bo5LjdasLCpVoHCzUAq5sNG8wSQ8IIJgQcxoYVeoq7K3GPKlBAL9HS4JNParqziyQ6bq901c+
CCEDZiCifgIScJ4ye4Y5SrnXOqcoafWD6mfxumB428IHzXgu7xtoTmUUE8Qc3c2Ju/7xPCHhHttd
DKNHV5nNJ7cIQAxpWm9xweNGdWhcmFmgboTfK26dCwNBiFFaaB/OcP/vP2JCjNCnItqlLzbL3KKy
imPNr4I3L+jA8tdW5j2Q5SC2kIZ67gNemJ5JlVk7dEXa4ouASIumniXZX1RHgiJye+knJ3Se8ExE
F2gnEPSZADkPu5HlkH0vyCE1WpVQV/Cr/HKrisKYxqN4ISMYkraR7+rSd/w/Nk2TjrfcppRI5jOn
xvuqPQwZfvMkKUjUhfSsVkDVnVUdp9/iWvs15Lq0uf21U1Xk/GsRGnAmeQAAxDwFs/QuklrZFBM7
vRxG7VcCFHhiNtTlKdATCQSDh44KLQQGDK5MI1TjVZ6BEvvjxAD6MthFkK8AGAFMnh9DM2+dMGxU
6MEy8tZ6E9VMAoN9cPtTrxRtzs3MKkTCBHgSpZgpnYJOFcN0XQvXcW+VqvJsSWlyjAe7+pIm4GBV
lGXWKORYbhKHwVNRmRD/2rE8jmVkL6RgM+zqdAPwpDyNNJ1V3qv5JrS1p4g2lFHNVM18y/8tedSR
xAGGFxQPiSmcTQwlaR2GabXK/DahoCuG75JaDnCRo2it+L2/kHxeWyzK3pOfA+WJINHsYFSl4wm/
GyaKi9bvYigpG2+Kc6VkRAtp7Gi5ZEwLbOz+Fwhi51jovbkmTsTnD4ju6HaduI1j93/sGMnf3rtA
vLkOzuv8qOSer5p0mGgDdVrvUi5N1wVUvIVb8V7fn10LMscpWCExAGQye1CCFHbjEBbwCKQ0+iyV
QvqthmoxbsJSSWQw8ghCBbSS136riQxR3azdaXLErKYi0CLHVfXaeXZo975IoEWsdV2ETEiJBhkR
Lm+wFqpN134uQgMsDPwWqtXGzI8rgWeZWWxHb9oY209C0J6Txth/wrujpCAAyGiWVL8ygDW8M0YC
hmDs0jtdRoc3NvV6m5dysZNNOMxGW0XIYoYMDRwAKixc9Gunipozqh9005BjnEtgjxalrkAd7FMx
IkEsJSkzoBK1RCi+ln74g9f9DIZK/5b7SYNEd0PsbtSMIaAsVU1aGZB1jZw6DvWiP4OqT3cQhwuQ
irYV5S7rgnQlolbSo8E5NTFUSiPrs7WvS0xLyp1g4QzPyBr/2CKIe6/UIvs5DyRCSSsDpxXeqZDt
9BCr6BEXet2v4FGYm7JFrDjKmbdQBaPY1b6R7trE84/gBnoYy6a90yxUVAcFKS65gyVYZ0Fwl1KN
eC1b5GQTIpgvXWk3yNL2MogImT/Zt6ONY7UMe/TT5HTbsV4GK7TKNBt0F0B3urMzv1p0QS4jnxK/
xYAn9r0V2HdKnv9128h0hM9v5AT0Ita0wJ0DLZ0dcV33lEHq5fgtGBjyF/ipsabu2a4rxR6XwuzL
RxHwD20RjgFOABDuuZNRozAbJd+L3wolMN2yldW1FGXVQ5XmzUbmbuwlYqqHvKiqtaQN8p3lDR0l
xZZhkrivjS9S8wjVUtnYqVmvLT/yN7XmoBNMe+yTL4tFDv0U+M9Wh3o/8DTGrKEZMBc1oXSb+EUm
ojfCRhPAsxcmX1N03FTX6bs+nuAm5RFsRfFmtDzFruzEyaGr6gGAjD62kHv0YlsMefDQe6P32egt
j9FBRpS+4kcGKqCGiE9d4DkvfVrEj9KAH3LFSNFik6lF8AqvQoa6H5foUqmt5j1EjlemzD5r0Lzx
6zr8i/pmGgC+DDkmDUV3hTU2104aDiuLP+LOjrO0Id3u0k+VbpeJq6BOW63MZmA2gFOr8Ka4vIoE
4qFrjpmStN/k0mfIVJigybXgp64tJyEY/h/Q6BSInx+AGrWthGcxejMyJWBablqtC6pSP/o4DzbY
/lMU/gSeAxSPGhSVlwlWfm5PmtTYFF2KIP6Y5lorEWS1UUZa6XrlbNRxGBYS8SuBPy3NqQEIswIP
NEev54NkiUKJGpQ7apXCzWg7b0FrjZ+7vgvKjUXD/xFCP8TfNEkkID9yiHZPlyXekvzfTCl0coYO
xW1ETWjr02FwZhebPxH17FLq3iisVIdMl/XPud0726Iv7kzIQ3fEH8YztAHZzW3/7zIAu83YjGIr
t1V1EIrhb+SRq+YMSk/MnNc7yqLMNuzFd7KepUFAF24IgCPPA2gEcjPFmA8LsQGWD0nUoIGQEj0y
3CuPhdun/46I/0hi7aZ42kfttP/1fxRj+/9QYm2i89+QWPv181f1V/Pr5398avhb/R/57/94/7rs
Fz7io/ja9Of8I76mmNq/KBpCyCAgnAD37Nm/Fdg061+8TJNiC30Urhap5b8V2BT5X1PGS4eJojb/
Y2pv1nk7ibMp/BOURxHiA7n/DnD5E/21WTrJH0CUyqEFowM32HyPBT6UbCYUWeoUWfwo1+FKsZuN
H0tuJ1M9TFXXdz5/WK3nfzz+R7W32VP8jzUUkCZtOd4DeXJsH6yJcFSkMerix1zq9lWrIbG1UPS5
sED7RuGmmhbkTPLkmasaurIEUJfqj5onq6sg7ZmpEiZLY2ouVo2XlzbHhGfGK6IFcf4dqW1JnWEn
zWNhJIw6bQ19U1Zpu+vbItiUgtKtXSr6Uhg9RfUfXlGqUlRaMEjZcOp4zkFNTZiFRQ4Z6rEmUnpQ
vOx3YY3JOkaFB+HyfiTYYEg6zN5oPQo0EAn2kZrPOnNxPtT0fRe/hOOnUVmjUebMVpmx4r1E57d6
bLLQ3uaCGa6eVilfpdjy917f+BsnUfWtHmreGlIhPbuUiTm93eXrUu6UwzDE8WZMtPjeMiZ+f0hU
wgC7AqGQ7mue6YxGznsUAMrW3ikpuDE3NPXu3qTF9OoxECmgPZ03xBG2+SAjZfZy+5jOnf4/K008
N3FtuRhzNF9iRwRYsPAfCYSrrWb0bznAJpcbTB3Tb/xthJbVS5vDok89K3iCdgzAsaM07oG+Wiuo
dW0sdfwMMj//Sk1+fPZQ1lijnksTAVXYw+3fO4sH+LlkLGSdHPtJkGQumJpmI5oPeJhH9CvMXW8x
t2jgWaN63TtIjNJivG3v8pJBxyPtxDXxTNOYPT/+RgJrSMR6+CiH4UpkoYu+y/q2iZnWKKnXRPn7
YGN2xbTG7EckwsPHesM01M41tmiLrv2NtOJcuMpK26hMJM3XSO0sfN3lak4iMgAHaZ7w1zy6KmTJ
9AdhhI9hs7VE8BBm9Hjs8X7Ul9Bb752M83uEKTp7uHNCKzLO84VUmyCu4lENH5utuQtfo8/OMXsw
7zjvytfoIXXlXfYwHNWdtS22cCB/OY/Oy1PxlB/UI2Nq9HZl/O471zuGC6s/3d9bv2t2v2MAhmEJ
n+FR6+9HhFuLzNxIVcMcU7GNQssNQJIz5un2ll+cKoQBIKUhdI1fQcR71n/XhVSqXhsOj8D1fuvx
uDOgR/3p3r7bIAMBzMad0SYX++EBUtq6kDMtGR7RuHcVJmkZDGDv9Och/nX7Y+ZlY8qg09f8tyUe
8I+WoigAb11hSXPFmsnZ+2j9t7GqVvVxKRu42CwsEaDCMuQlh8c+K4X5MOYT08NSRO9I83qQ6HBP
x7868RYy2CKZhu5YCzXBiwfg3Sa8pqkoCn9+FhXridC8DrrGo5NQXgJuDI1rYwWPtvOpTpj2Vy48
60v25oGD1GhOp2AP4W8G1+aPnci2vvLbbLyDz9gMNV4weO0wEpjppB+EW/ztfPtktbOG0syHR6UP
hkPPbq+sxBYLx/Fi6xzatBzFCehIocWZOVI/ydukN+ryyepKWspwDRiO5kAIgR2PTjiaOnlwQC5n
IX+8WM13s0R+7+Bhec6PF9AA9SEqyyfJCV9kKd42Hn7cqjelmn9HRND1GZp7+z5c+VJQvwhmTe0c
AHmz61BakoIyF19aQkWhenSgdbetDVTw5GrlqelLa2R3tXO4bfXClZMFg7WB+gUOkPrjzL+mYeU0
AP7Gp1D31vC7N161s5gWEhXZ37ctzYH43L+J34OigsIjy79nW2nnSaUHmtAe9UfpqN/1T/EdlQ71
s8djFayUHUTqjW65LbPtjIXtnEej/5iejCq6A+NyWvsPTm3ItVF1akNj+I+54tlcG5R4R5K/OtXB
Jcj/E3NTJQeNZLpB8zDU6fpQG3xJe/RteRX1zygO7ZJ+vKf3FKslWdJ/5Vf/FxnD+7d9MDbbQTNE
bC8s3o3d29J3xXv90z9/4tJN/+KSg+aZbZtqFY0Wyqj4lr3XbtpcmKgrwkG+bWWWlnM46IYTsPMf
NK4veHsTpiZU09x/yhCQ2mZl/T1P4mQfjaG2vW1p7rewhBUCcJJH/Io1e0RzkACpCET4BNcofAxA
K627QFsq6M3vFV4fXLGGbog6MSzeC/4fTpyvjBNeccyOgaQhehfY2mfRFcqPMGCCfSkn329/1Nxf
YW4S4URwj9ONRNb00R/M6VUXBQJJyyMFcFAswbFPNZeqynqs1U99oTBCa+E6X/lA0tT37SIvJ0I7
t1iUgSijsquPmpYwm1DpD4YvZMafWvdlZy2cwYvTwecRZ9LN1ZB9or52bqzOcyYweFV9bHDHutaP
bqSjOO0Y97eX8eJs8NgA5TIABfIXT/e5HS8uAGhqdX1sk/w+bO9T2dn9v1mY3Sak6KKYuTr1sbSA
oMlHO4sXnM+VtZq4DhxjlfIWq3X+DUXeWWrnN/XRIniT5Du1PkjhkjzCvOM5FVg+WpmLN6RKLTwn
xor+pThasive4nwl1a7zEqKF5ia/GIeUL7WZL9z4zOgsNkXnasyp4NdH0Lyw7yRl49EJA+m29F5c
uU7cXaSVwJ/yX/NXsXaksran85YzrtYc8mfdk3qGuAVuj4SU1Cil23c/b5+M+fs/rShtMAd3TdSh
vnfePlzhwFcSZIZEdbTHlcpkkSct2tcob/iMJFzVi0Mnr5kDIoH4BugUwBuzcMMUHrA9w6jYQGNf
PPvCdbbavbiPH/2d2MUH7c65E9+lnz3w9l/52+1vvXbPPhqfOQ+9SqFedBiXoXpq+TNirOvbFq7t
IPg4gBiTJLFzUX/y8r7rUizwnqwDAw0aJFg13wjxHOLJG7PveRYuOOErl8KYXBR0AaRlKH/NzicF
PVvtNKk/DoqyTkT3DOiKqXz1WmEqWaf2lA71bRV/H+R4Y+aO2/cGvJLD7S+/vP8G1XiqMkgdoSo1
p3PBH+lG5rGLo6JkK4s5J81wMJyFw3rtU3lxoA4CGkPo8iJarewhZOnHo6K6zGx0lJWuuerf9tfh
qXfLH92p+pItdRounxy+7IPN2amplRiRnN7ny2DhVOghpNBnMwofxvPtJZxqx2fZPaVmCCiUV4hU
OTzz/mEpQiqahSKOKY6GAVylm9pr9af1vWO6VrquH7QvYkkA7fJOnNuc9vXD/fcQQPFjeRSM9AA1
PbwVzZL883ue+7FoMf+s2fOmKfTuE4ApR41SkXZfPg6utOlW5Iv30kFah4fBDXdj74a5Gx6qXfo7
2Dmf7Wzhai596OwJrOvCJ0kYxNEJwjt12ANfXUhN3wPsiw+dSiQTIA1WxOwiCtWKW3ja4jjeyfDC
d/kp+NlVhyAHgu32u+ST/elJ2Ugv8t9e60ov0kv0VJ3iz+Xa2TAu8r5dCCsuSh3vCw8RFSQgkNYL
5WtBFdYqjVQ+xieqDpTmis0k2PNJk1zr21JKd/VuMm7tv6zNtjkuUNZGRAVrv7ufhnYwyp1TA/9z
dZ83zAV+Me7zcOstJCJzQSdiAk7wB7uzjdUCW2+1Hrvp7/DV2AZbfR0fzGfrPvgUPgT3onTlt2Hh
ql76+cmmA4eD0Bde+SzaAV0ejL6ETfm3bj3E3T49JNonHmttwdAcovP+dWDFwXRyqiYOx/n9bEsj
59Uyx+PwtdmGf1mfxd/Off4a+254L38ZqzUUBzTRTFDxX5eU069dmYnERcuGMgjir+e2DclznHD0
xqNQTXeQVqpYihovCvrT5n00Mds8S08KC8jaeJTvjDWSwdvxd/GQPai7+i47RAd9F+9LfaM9ZdEh
ZPzkQtC69IGzAH/sg1RNq0AcE5FIbjFI27JNlvT5rhpBP3cKjql6zEci2Ak6pRkTCo6SznVgknNd
LsQ1197eSW/6f1uYfYaUIuRQJPidujqJML5PRmtfpvL+9vN05R2kUoQWD9ENVca54ncYtuiVTG68
dZ6ccdv2b1W2gZhw28q04TMfOgGYeQZJh8Crz867sMsoj0ZPPPm+/jT62zb6glL3yygeHEnf3LZ1
GYxO0RLILXqF6E/N8y5bRKMSOZnxpEYOWrvBl8E5yOG943k0KBl93WRr0S2VHK74STBC4BcmTWWN
VtZst8oxbqqobFukS5R9IcRhZOaEZ0u/W+kwWs0mbcxNkmXbrvrRqfYaDRsynSX5z8vNpIUGdJcp
EKBRL0iSZqABMozl4Qkq7nivjtaW2n+5Csv6c21LS22Ly8hmmklAI2WaTDC1w2YvY4F0jNQPqn/0
SEXdodE3ORosTZId7MTbBdSrRi9CZC442P5rV7WM01gCSV9cEjo64DKBO/IcQj+eZR5eF9EO9XXn
KSxt7qBe0DkxSn+rx3640BC+agqUjA06HrDeXKhJy8qhDwnWnzxDGJskQRlTrj0m3Od1/KdHmEz7
neTJMDjSxnmPIRkaOWx9eTz2gpnkdIKG4Fc4fEHl+EFOO2ZKHoNmocVwcWsmk1OeP2GA6JDNXLZe
amoFkGA81iVqO0a2HxxlHeraMxWU1ag2h7EWO9Evje6ZrsWZY5iq/hOXcapsQdaf7R9DmaxkcPrq
2Kmluhqlrrt3Ek9shiBQ3SiSn5DOUA6dOebb217iyuHFMmUHKAbTIKo5OIKOFzDIpKyxHO/y0Nob
zCmTFNJy3wh+0NjZ+JG87VAYNdRd59mKawJzvv0jrnw9a8rz4XBuEHqYucWkroYxsMrqGAtJRpwn
1eNNUjsFcE6n/smgSyZSNoXy3CnVUlViNquUM8wwoYn9iowuasRkmbMwoAvkNk7a6lgZUhi4jikl
u9yKnaNh5dmjAnb03nICweSmMV0VAIHdvhFwFR2FooXlMBRwDAAYAh8WFYNPmEGgM3oScdowj/yV
gKB3iCtzcK0iLXe3l+3i7Z1++uTi0DdXp7L4+U9HPUIEVeJVx7B32g14q3A9SKazcCPmsLj3FaJw
R9pLkwErsxXSy0IMmUOFKIocwqRGKTam0X6N40i572xGwOtCvPhZUq36SLM3kV2Vf9ijnfYInWFg
tGCZ+NssVBNhhq6pJ9dHsyvag6iSbDv0drKwnJdXn4LodAmglk+Fyvl3OkAWbCS/jnVt6hsYiulf
vZc5K3Mc+09xErdo17Th3u6S/ikv9eT19m5euwTcQyCPuJ2pKXC+m5Xel00LMvbYR7q+M7MSelre
abuCZpxS9NHW7MCRSro0rm4bnv7gme/BnU8sE0yz27NjZEseWk5xbz7FDR2c1tHKnVr37crj3K+k
SNb2Vez8/Yc24U6gfAI2lQfT5P6df2xKV0sJLF/j1v2QpMew91aQI9dKcur9P9Pl5obPbM2+b+iz
VGoLTz06TL2Nbf3eEfV9bi01+S+W8d3M1GlEJgnd8tkhzYVvKy2zRY664Zq/fKqNo6s8tm+3F+7i
9Z1ZmZ0SlL6bRo6Imrpy2Oe5tQq7u8AXC8n1xVnEioNHBB+CbAol1PPtITeKPVkgr9FXW1PsR+1u
qLj5GyV/bpamkFwEaxQtwciTckL40Xn9zm1JzZjIiTXwRV8hPhjJBhEj7XB71S6u9mQDrXIasiAY
gUSe21DQ46sbFu4Y6M7oenX8JWZGtg2mROj1ylNyJOtG9ZBV/vq24cvn9dzyHF5CcahVhFPK5Efw
YNo83BMnrSTxd5WGr7lsofhQr1VT2jQgc1t5DQ9lQZR7Wr+z6z39AiDSIH4msdZ5RMPrbsf+UChH
x0q2luRvAudthETfpi+Nry285Jfx/2Rt8tKTOAqk3NluVgSnTJQplWMyKOveMndFlGzqQF33TXTS
h69eon4N8k8GxPBeil3RIrCUJwtBzbUjRQCHoAZtJ+V9jvDHsl+WKnkcofF1ZCT0uq6/a2noWvVP
uV4S77h2rsBpEEHhsCBrzsI2ETt2VFWVctQ+RYyarL6X4X3+M/FeS/0IxOf2Wbr2VUBlFfIZXmFa
k+eHOJSVsY5jRTuikPlqCfke8cbHpkq/VrG1cF+ueBkE3v7b1GwXhygcQmdQNXo16iviIdu2GZhv
viSDfe1oTkkLIGUiGdbw/IvKFO0GhirimRFTWMHS/up1yBY0envS4n5fMmhuYQ0vSzLkpkR5Mss3
Ucbn+Snzf1tkUMrmKKNL+jUZlcbtKsYDamowrvw0rQ64w1+JHFsbK9bzTZ8xbT7oHpAYyl1P5qny
wnQt8rB8HJn28FjE9d8IjIa70Ki7t9sbfln8Q1wNcIfMo/IOS5ztODKiquI1ScMrydB13c6+lU5T
bPKG6ZM+nPeVTih630H4dQO5kTeJVXSbsRQtajWobLQI27lpi+RWnjjq9vaPu9y7SQeQZwKZKqIG
c9byr3ge+iJNiJY6GzpGEz1EyAWtO2MQG82UGHcaFQvp4DsA9tyVUU2b5hwC1ATSPucZOIHKnLgJ
7wofx/ru223ws4+b5NPYo5TuUonvvw+p5uQrIdL0W96Gmuk2kRRTFqZ/82ko7fDJlvSsdnPQpJU7
Is31JU4i6XtRykpK2mOBC5ZGJ/yuhYoo3J5D4ri+p6ovUdDIQCMDVdz1UWO86IUq1auKgcI20hhJ
EKHnFXufbTRR+IMHVaDKahr1UyYVlDMVJYy/UT0fIze2Jeu7Hqn9S6yMMfJURdv/GGuTzm6XRuln
mbI2eN3E7E6AR9Iffd9WnZuVqX8cetoZCzdi7lVoyQKo4AGeBnLDF5hFR3Lh1yBHzPKI6177w2ZU
0XIKmhXz7G4fmLlPmRuaXfZekvtaKzHU2jICbFDDkqPjDQufM/3cj0dkbmV2ZTLqPHmXYcWQwdCi
bZHX+cKbPl8xCgTU7njjICghMTovFSLaojSZEnXHJI2e/AAR3NCJkCZm9kkaU127vWzzD6LVCtKR
W8ZkAkTc5moEUQaErUi67hgGVHZGuahXtQ3e/7aVi4eM8ioFFvIreISIt8yWrTPNoVOkEJBG0G2q
ug/crrFem7JHlFBzx07QjrSzFRJSf3gqyLMwjAQ+Wq0T/XWWCNi9OTR5mZJc6qabV5lrlaHb2Quf
Nz9771YAA1DeYDl5Ps8fGvI5QGxaRpFD6tZqe7SV0M1B8NxexMut4ls+WJmd8Cj0YOeZOWlqlCC0
53hv9B6WBijN2cK0h7EypYhYIoWa15BbQ/RyYEfkiY23TiLrWObCbZpf9HFXsSiYLaLvC6fHd4mA
F2t0NW0Y+Cf9vpCWrsLlsSH2oXtM+43fRbvofF3HNGG8gO4Fz4OUrDLHRMm3WIsYiJTarDxD35bN
CyzFhStx8fRAfmFcLhLZIPXRc1TPreqM9BhpHYXPDCA3nG043BkoLumH9O1P95OnjdLDhAqfCryz
/dTTqlbUTAqfE6WRtjKD4N3UUJdKfxf1FTIs0p9pXhU13AngeP45vplYYQLl8AgbdnD1/2TuS5bk
BLItf+VZ7ykDZzbr1wsghpwiI3KQUtpgKSkTcNwdnMmBr+9DqrqUQcQLTFWbXsgkWZrk+HT9Duee
kxMDKB81rLupJVWBQxjvloX0Tv1aD4hYsqJcAtbNDy6+4KPwAY9PRwZsLvQqVCahc2o09x2g1+B1
4gr827xYcCqXRpnZGEj+Ad9c6M1976NvmwPg76IjZ+FsnBvEtiayTxAlwiGfnY1eoTWzRw733kwc
PJu5LspnDSrV68tHY/4GTCuGxxIUhCAVRsv+bBgXTo9XgLUYl9AVa7SoV1BP0aoIXfzZWtZSLhiw
k2nBxQJJGlweEGJMVZ3jM2KWFrWFacj7xOlgmt+l/Xx5QtNZnr2bGABoZRyEiW5mdpPhmzuF3qEf
mrlJ4GfwY1AiSr/8Z4PMTnpfCZwAEK3fZ2jVp/KrGh+lu0SncH6p/sxktjVQMK9AbQkPwCi+g9kt
yMYhuDyNudWDj3G0VrM3i8vUAf25Ke9B59pf8TqwcFEpqtRB3Kz+UnQeiZjZaNN8P2FYIAXrMYCs
5D03nya9hELdIIGxcG3mJnU+yMzUGSX0Dei0/eVPzGe8khYY5BGhLwyztDczEzAJxjRoSQJhTPfD
BOAwWwoRlo7xNM9Pi2Vm6F+FtJ+8h2ZloPG9az8Z3vvl7V8aY3YX0frNM8owRjIAD+y9mvyL3S5k
vJfGmI7gp3lkhTO6Y4cjRjlazQxAsyAXuViOXtiOOeBUjTWtSx8z6bwMbfVpIK0l0vgTQ3l8eufw
PVZjEqUk8t416Fa6Cm0J94qAC7n8cXlXzp5gvJ6TzCv6Q+dQT70BUZZd4dojtFh5qNXY6rs7mCvX
f4j/kh7295X8NNbstngZ2i9FMYUylR+27q3RPTs8jS5P6OwR+DTI7K5Ump4xRSY7Bg5MZm51TwuN
fyf8Q2/An2WbXZhG5X5Vf4xC0rAEIXatkQBDh634+yMNACXKG0hEolhuzubjaKTya02H8XfK0IL+
A+LlAIJMl1ftjG1GMgloIgS0E1Pw7B2TbU3jsqrlvemjYozgGkTSkLYLlImqaugthZtnNgnDwSMH
Jg5JiZMSHPj8UI9XON7yG9iqgtzModGyvjynk6TqR1D7aZT5eettxpAMkveQTZwil125zw90CHTI
JneB/DnepQeyFHienRo4gyZPChWNeTdy3mREI2mL/fJZFMfqzWm7yGJiIT19dphP+YfZc+16yJCj
EgHHg772wHoxbZe3vy4v4BkjdJTjmD3YxDLyxtYwBo0ZJJMPlfFcN2C/5mzBMzi/U59mM7tO0JVW
XVPD3CkQGxCU84LR6+8qRV4KlkRm4aGK125QkH6woT3DfHrdueamI8nCQ7s049kb5RY50qpqslC0
gXIoicwG3es62XiLKtsnAenH6fw059lbZXh5YaBFRd7XKYgBIxEHzVP94G7z55iFJo9QByt4WKzj
vyS4nMzw522dK1PnhsZysC/DQlIWNSwOuuFw+eCcxmazIeYeawuREuQt5D3IDvyXdgyMH7kM8gY9
Z5GfrLm9cIAW9m2uEp8YRjH4gELcm70d5cMdyXLAS8W60f4ty/Vn1+bQy8zOYT0zjJQRubKya5l3
ayP/cnn9Fi63Pzkgn9wYztukqj92CJKWdnsDiZIrfUlr5czLf3QMZtYx1mpiFSb2SOdqY3RVMDrJ
irQq0PJdZSSby1M6+8B8WrdpBz9NySirTLOndetAbd7nMTDAm3IsIt96hnoVVBRiwIaWYpqlYzEz
K934/wYFjh1m5T5Vz17/dawXmi3mZd/fFwo1s4l5aKrHHs8N8rhCtA3c80YU69zWA6SiAwcgZ9eH
Mm5T7Nrx6+XVPD8iBP8QR+PX/LwXqNNJzka8n6UfxZTelmIIhQDLpO09gAI7lM0S2OgEOP57ln/G
nL0GTZL5ykkRSwtLC5X5Au7gyDM7kJdn66IA8QK5MnyIdVybi02sJ/uIbk8gE0GVi8oTUkuzxy4t
XIfVRLN3TfnNZFBEQlcuyPsiYOtXf7mws5Fmk/R96lmKJ86u0vex1K/MGhOkCFWb7LmB2gbKC+vL
I85p42GLjyc3u+zm4CjHiDGktYnIdf2FjCFqZj1YVOoAQJLA3SYrHqIi88W+HpwHD21DN1m0VM84
qfB9fAYAPGihgXAQ2MOOD7HUxMi6EZ+Rfalf1XsVVVf1Q/WYHNyHcsVe26v2sdhjcJTQosXy99kN
/jT47L0YejXGDsHgzp1Cyhz8IUZg0hBqJd1NHfF9v2HPhQj6tyX6kNNTPa3+hL2dZEAJEEzH085N
bnoQunJ2fRV1XeCn0dBElbbKmlXcBHZE7pyFI3Zid2cjzt59nQ0QLSwwohz8AxFPxggp+qSLqvjL
CNmVy6fr5CU5HmxebtR9kcq0ns4zusDAc+m5Mup9fcG4L40y2z6mjSKuckypqCEuDy5OlO4K4+fl
qZzYvNlUZkZAAZlscmc6oCnfEHAIt8LfmlW/gphh5MgqgJbfAobv7LEE4hwHA6QvqJ0eHw5PjhXq
YrG9Y14ccNaHdh5p7DpdavI6v35/xpmZgIwx0o2jZ++yBG1P5q7UN0QuBAxLc5m+4dMDrAo2GnXh
w4YWT4y3EUhcAw8NVsJeMGinju3HRv2ZzfQln0YaY90satTLdhB+0A/+z+ZR6EF2S67Yj/angsBk
4PGgXfJql9Zw9tZDZ6LXK9TBd6JepZUKIMQAmY/ny2dwaZCZtTClkVDQids7S/NXXpatKX+rKVld
HuV/MEp/VnBmIjQdMBzIgdi7Wqw6614rQ//V+4XIx/mq6VGbrZ1y4QZfPh1En1n/ogaCG6GAvZPF
xvRvGLRZ0HAAOsLLM1saZmYoxqG0UpZgk+ykDMFTCRTwi+gj4i8x8J64m0dn8KTWpaMNi5oDNgrs
l1kSwB5NjeEbcJboWpgW4X82rZmdaHRNL3IPq9dYP2PHui7lD0T/oarM6PJAp4EyUEwe/D2w1qJv
6KQzm1vCFXXd27se/Xu0C/lDD46yIPvld5ETPLLNUifdZHqOChzTgFP/PvpBUOiet3tZA2DkFWrD
O9+EIAxIgnF3L8/pzJ3CCFOdEC8wKBdnh90HVhz6WRhBT2WMjB2r10MBUj43t5ee3oWh5j6Oxp3O
StFktOMODYVcUVKFZvb+H81njnPwINeTSWBYdjopghxquE5dhtxdOuFLc5k9h4QC12R2mIvrqtBC
4UHPXotuqUHm/IED0AUl3anRcJ7OcvyRgxhdt3fGI99NzP5gikA0b0U21JfLoJIBlH5BlfPvrOGf
UWd2thgHvQAXsr0rJmjSU2O/OEs0fOf8bpy7P2PMzt3UADW60KHYAal2a0MDeSUe3V0aVY9s7UV1
1L3TV3tjhnxNfuhN4H8rfhTb/2iac5SrFQNeYcjB3g1Gi/jUjxCasuL58iDnb/C/5jkXZSsMGeci
xjyV9mVIoS/+7e/+fxtX10MMCsjzRO8/J9OGxEXcZIls9zUdWYRmwTet15f6DE/6TSbjMOEOwQUH
GOIJFMUDYNBgtdHtc03ofeT1sfbd86ruJR/G9ptFhKTQk26rr5RxpEPb1MoQOMS8i/I26b9kygC0
fGBEfTec0u5DQDASFpToZv1qlhmEk3okq4eAg2BLBFyrGw3d9rJZ8GHnvv80CyB9iYvrBODHnMzD
b82ySaA3tU+hgPjUCdkFtJIcmUw3DQWEwScaz4W7NPebP8YEcQjei0lXZ/60m6zlhfTNZg9b3r0Z
iqoQCNgsEAqkkza0m77levfcm/bV5XNxZq4TEfWkrwChGxBzHruB1DcaVPt1tQch0EGlmVinnALc
3KKmAAqzdEO4+/b3Q2JlcQrBzoiIbuZeDAyYSjXaah97YB1N4+5Nw6WCvtNTY453ccu6v3z4sbbT
Vv5rwJkRpjaIeKXpqj3qJ+lKMe3J544KyIB2rLqO/zIcwWiYFDhOJ60kHYRHxytqeKVDE71Xez9O
SZgPFX1wYvWlYG78q666Jd6SubM2DQeOIyC0MR5QFDMjjAeGOCwRam+7YAYyh7aJEhDBhbzI40gr
pLfgg564vWijA5QOSFWg2lAemsPNEtuuy1TzzD1z3zMzebDB4ZmX1jbX4bvFJOpt74YofkdleWtB
T+jy4Tm5J0DRofAFFhFgVMD9PD24n8IWv/JsjaLTbm8O9Htv1cnVoCdNqETzxS9NSIWWqRvQcomF
6aTVAbM+Gnfahk/jqthRbOhNzJoaX/vBWqe2eaM0gp7UMhiLJqgBx63q+IoqAzDY3kQzjliwEfM3
AvpfoH0AjgXiSeBQneNkKubpWja6zt7OdS8qTFsEqh6WSmNnR8GhQcrSgvv6sRKfZmpgd6upTW0P
NSC5EdyE+EyOHo7L+3hC7jcR66Lqh25Q8G7b0NI8XlDXK8y2aLXs0PdQeSTc82gYq1i/hw6eKALJ
hfMqaI3mBpYVUOhjrIHcX+mK8ikBS+YBMpH9hg7NVVIX+XpMdHk9Uo3+fgr+ipX9f+RaP2Jkv8jd
/v8jKzus4L9YA6PX5vW/3gRE4obdK3/77/+1rt7Ez/S/9ggyTnnY8S9/87BrUP/4B1S8JjqoSRbu
w5b/JmJHKGD9Y6okIAzSof33gbr9JxO75v4DDFkgOkTLkou0HkSo/kXFrhH3H5MqOnqZEGXgd+T6
/s//xkonb8X0NUkh6tnfP7OjfzQA/YmMJrQvwiHAYj/OM+AaM/+xob3RZAAc3qmsjdcSDspNoyhA
sh2uZ16p7q7tG7UyDCjHgmxrvG5FIVZEz1mkKk8G1C77CNEOKG+sVF9rjpUF7cj4tXR0GfRp1j5l
3NEiKsYvVd8+yyF7VbRvn6BUYm10G2GfpqFd4dNm/HOan6c1K91hWrADeK/RSOlMEl7zfkoFKbIC
d6G/Y+XoXYEBUf9eImUDkixt8/GhOuKNpM7SveVkA0LdYqmzbUa0jE/AF1hQaIEpQpwLuuzjC+xk
jk/N0tDvxrRbv3hyEHt0z9Ni2+XaSnhVvzb6WE+hqUOSFyOmaRl2Xtx81UejOFAlCqC9nMFSQVP4
45bngFEHoBwVLy10nH+CpIffUzNvr5VZuxDz1G161ZsK+I10pFdoPrBuq0oWRcAKaIUETUv7OpA1
AwcxYT6klxqNujDCS8mRWeLsY96wwmizA9vxRL82c18qmbaDIav+jtu++cCSRo4QFfO1NiisWr4b
WQrKlY4xtYbpA+yoV7F13dto5yfSDwzgkoBBGzj9BrVNs1t4ImaR4PR1uE+4jmB2hNQBuO2Pd4Xm
GfWZMsgdBXvLq2ApY+gOyyFEIwfrGxqP7GGVV2ZyT5Oyv2YdiOtCi6AAi/gX2u0aAmMYX5XHC9CV
41dl+i4Xcm84JehUhJM7D6LqrPadvKrVXZXR781U/Oq8ZXzslAA7uu2wJ+iMw/x/S4HCUn1+pbvY
TtDpLsc7HeFHWFUKzhAknQLdTh9zKZtruBXjm5ESbZWOOtCmnGnVmpcNf+KsSLLQgXyNg7XoaDDq
Q9xF4MEDEzM3tY3ZjB08VCHRQuK7dOeADTQyjaEBSbPwDhzaWSIEweLrYBegwOjTAbDJ2sisR6v3
+HeXV98zG7WbVZqBuB59mpPunagiBYXvPAC8npKodhUGzh35Cwcvj/AMsyUH6sz5hdmA6UULHNx+
1JCO16gaFSlo2ut3eH+bF5IP1qSZLewKH2tqoVZk9TpGAc2qaemE7ti6j04qOYg3IOXlR+pJhGZF
2a8FizYdzOOtA+s9Tgd6/hGeoi/s+LPqum5yVfrDnShBzqzFI7nLB4dHMTHbK670MdQ0pa7GolNf
xrGA6By13e3Acv6y8CWT4Zp9ydQkAn4jIJIBs5q5mAbES6koNR2aRwWqmDGzE7AAmNgkWlsQwIan
t6ZJQSHuUejDd0RzFQmKGguY93ZRrnIHdyloh96JLn/ZsauPwhuONtw/MEoB6Am89MziNiZroJIW
dwc3F68lwTJ5dpqHYDGHt9mThchwfmMndhnkLpFO8qdeoLmnrfU2dNmUox/q3pTfrJ6la04rsb08
p5OXDAE7XAQQPCCggBc4B5lpGrHzVibGYdBBXtnVTFvVkoP8K4aPO3So6urc/F66cR7U4LT6TrkS
SyHNtKOfdxzfMDkjgEp5Nvp65zHU6MPvqEU7HNre7zduLcq1svR65RKcwtT1dp3v3nm1Q7cuuuXQ
ltHFd66X7zj+36CIfQAJdLMbw9iKl0iVZoHHtOlw9T9EjbEdoIqaxXcoa9stYTE7+MJQEMeyYHT4
VHQeAJYbqdRDJ5fFqkwb+yGrKx4mRmuvcgbSmg7u8cIRnNyl45XC1+A8eHDbQPY5b2q1EtH3XDfZ
weAG29gJyPLQ+GdEXrRDysR5tLmF+huEYpa2aG4ePpbh08Cz+Aupo9YkVGcHNEFUgVnW+qrXTaio
cyGfYwmC30yg52lwpb5qy6wKM1OsPUgjL53Xk0sIuk6cUxBdwTkFoc3MOvS5YfWi19KDW1ZoQYJX
HJW9aLZxaxYHQUURJSkQ7EKLRSjab4XdfKtRvesrp3lW9ejuKTo375yxH9cqZUvZgNPrNLGJTocZ
RQDQinxE75+it1ZDDil2aXYwkzaN+titDsoct3bvJDcGVTDyld7uKG38G4D1UMGHXvTCGZlO5NEZ
wSegGw1JCRdePDxv/PzTJ3iZoKlZKNDgWzHK57b+YCVDsUJ8HV/VjWEERRunO0+65f6yLTm3NQCg
IPsy0WMh6DgeGN35dsLHGANLu16bLY5HyvMshFpOukaShC2cBTJ/Kcg0U7Bn470HJS4wL8cDDozy
xqooPdg+AwgipupKOrEdJJI7V1kjh6CsK7LiLUuCqRcwrEYv2yhdjEGrSe2619V3SWm7HiopVnan
RGghAxrptLAiVcbD9zrlTmT3zRenKo114pjJAuHV2TWDu4gc0qTDa889pgytwFXWZgfSttlKy80x
yhh9oVDJDQxuWeHlLZpW5ORsOCDmRsJqes9mK+b1etxqI6MHmbpP6PToNiX3UrSfpT8K6t8WvrkE
BZz1mcOAgtdS18E7jkDJR0PrLAK082xkqQ4acGpXSCPE5EWf8jQKPRQAVIOlIXMbcOwWD7638+1i
l6msuS2adlMhxbciQa1h5S+vwumio1cTMYEOJNrUtTn9/NMNEYnbpVoBG2LUvRdahfuFkO4wNqkR
jXGxJIkzS7X8XgEPWX/0gSJcAXP+8XCgkc+bdmiyg9BGm4UVOHjA5WQnRA+qfqx+WcLYI0m8HrUJ
kMkIGlUzZPjqUK/TcdNlGgorxN52yWA/o37KXrHc9hJRz8dXHB+NiYceTY8TeyB4jmfeDRxvLjM1
UoC9uXnf9cb43HQqvUp91spQIAXOA4sVzAxaFO8o4qosXxUu7lpkONR8VHbX7gyfsZ8e6hxIjRnQ
/Mlrp7UiUgvzTgD7d5s42nAQzCYvl3f0g/169vVA/nvYTOQ1UF6ZbanrxQV8fZEcmBjGIJaeXDFU
D7bCH0mYtYYZwZUnIW8zEiV5vokHZd4M9TC8OLHhbwdFLBCo5NtK9ijWtTSNdKNB0wKqKE7qugHx
cnVNNAVYptaEdW2MYQZ76vdxHFmV4wdFZ1shQt835IK1a7t68KAP/AiS4DKyrLyPJNMe+7whu1RU
fWjmfblVkntrKRwWDo1PrghUDjdeiwhkYW1O7jyaCKDaAzok9PXq9uRofjrtkBPVE7cftf1QJm1A
eF1Gwh6zBeTMx7My3wEENKg6oaEcHvIs8vWT2iiMnieH2pVDZNmle0VEAS03vEVRhTajoMxls6o1
Y3wE75MJMs+svUe/6VMai/EOrYPFNfMZUNBW+Upc/tzmkHHGO/vkDP23WPF0NSZ8pddSbSRp4k1M
kNyxOmwJhOrkwiM6LcpsNjBbU6wMQVLXnNcDPb0dKpwobW/WUA8cK8L2/pj+M715lC67mEeCCQNZ
CFLpaPpHzWtuHGOtRJZJd/g+y3Cx4s6FU5v0iI5NcW/VDXoKUncNorAy8rh+Z1c2X3h/Ziy5k3HC
F2CCEFoCVAIe7vHp0BuAHfvB5nuIQDxl5Qa1ci0eAvcHtaD717ir2s1vjHHlo2m4GvpbU/ob1bd3
ZfqekCzsqb+QqZhhLP/5Raj/gTRsEn+ZkwaOEgKlKODw/Zg05tZE+TcwhoysR2oBLQLR2ht0x+pP
nZQcRqcWG9E4Y6jHUOLTvWZYmX3eRaoY6S8N1aXrgWsQHkpsMGMClwSHK/f++qxMjwmCF3SzAGc8
t5yAFljSyC2+7wCdXA0KutKZD1jX5Wt8EiRho5DKRd4Lw4BOYXL7Pl1jpoOFBfqwfO+lXb3JW5WE
zDDrKB5ab2Go0/cRGniTe432AxN/nJ2JtMscvVA+3Y8ZTyIyACadxOBuz1xCw9zUl3b8zNT+jAfs
9OyBJBalVedk+Z4y7yrzOtgAs7mpc3+bWsaqNNM74ZXXzCxDgFOCTNvKTmyUOQReJ6+Tfn15oU9i
LIJE+vSKIJ0OvbN5+3XCmwaUkRXblzkkmUsbWSWLQuqx6NItcXL4iJnXBHDz7ZBqfby6PPqZ4w8e
RJhpBP3I1iEaPt5nu4Lmr7R7us8sa9w4blU9xoN071xTXadgzANNHzHvlKW1QGMYLdCdg9pxoSW3
oquBRdMg83w95JWxTfTaD0QMxnatHJI7v6HZbWPET5c/+DTcAOERuCJAJILeONQMjr+3KJ3YNJFE
29cjWlaxg4Bhd9SOBOjYwoSJcV272n3hFUttxWdiLaQuoGoysfUgd2BONvzTjXCZUDgfIIhAAm9Y
K3CedZ41Pncd+aV7yfi1MSBhbVa6GVI/i6F6YPMFd/r04OILppMySdn7KIgefwGRPVodujHd+3X9
IMqK7NHvCGYfIcTCKp8klkEGg4cVUR1mO3VPzO7kQKmSZVtgqL7YUhc0DZqXm3etVtQ3Lq93JRgy
dmnXRiWIHMFIGCUVwHVI2O/aAUx+f73nhg5iAkQSBmKvD9TQp5UnynXG1hyyvQkpVDSm5/XOc3L7
QLzxJavqbeUI/qhzRhd6SKYdPX6V4cT8BqLDxQMk/Xi9wV8gpUtqujdi295oDjocfNL50eXZnZo/
7OaUXkBWDLidj4jm0+wA84zH3BTpnlZ9d+XTRIXI85Wr0bEea2NY0D44c4Zg2S0U05HvRIJp+vmn
0Szp5AotMXSvSf+JiSpfDyPyl0gkqKvL8zoN/hAme6hhA0EInpp5DaAiUvU1GKn2nTJ+FQ36l42Y
VF/A0PuTDY3+C8iiJY2Mc5PDoKDXNEAxBO6M48kVMuNEUbCcGNTUbh2z/pKABHfLHP3t8tzO7Bky
6ihogl4CAcy8uygt+m6s8Tbfy4x065I1ztbJ0AlBVHkzAK60cAHOREtTchpnAy7KhAqYXUejZDFy
TcS4H1Ph3tnEqNZemo07VJeQ8LAz9EXSbpvm7niLKpl3LVErevHbMqoy6V5VaUy2VWKPqGVUbvKz
bZp+05b9u5n2+QOQG3XIxzxbQMac2X+YqumQwYXwsSvHm0FSMNA66Ga7ryrXisqupAetsG4bF86m
qLQaPQ+gj7y8L2cXClADFKmRrkT6dHZlhzgrRdNKcm/nYgOsyHVTP+Xtu6mRNzhU2yYFJfMQBxbn
UBv2m4AmoFMsrq14Uwse5Hb37I2aDxvjhFZsbKlqF2zK6aogakRGZELwuOghn60Kj8GHBCKsZE8K
fd+2/kOtdHMniXdr6RV/UEKmC+7VqRWb4lRchym4QE51dnbKsoYurIyTPRJpNCh84YHp3Gg3l1d+
BhSa/OijYeZpBwGPXxWOm+wduSZVE+U+u+5sn4aoFr44bHwZvWbDE+22svofkOtYKpcsfsBsZe0h
S8ys85M9TsdaUwDo2JmvBwgK121J1p2f32nMf+HxdYymSu6PSyIVp0YBbglOO1gbYLtABXZ84FUs
c6szC1gfaYKzChSQfGjfjQRi3Lz+enm5P5KNx28TVhwpHmTyULM5KaCxxqRZRvRkb0r6oBtwwlgJ
bvFBcIIeC7NYWwOt3hG5JDdTMvqboUvvprEcsbVqmOIcIoDg+rP823pI9HfalA6ki5jm0KD05FtZ
x8ixt6P8gvyCqsEjmGw0NwejoGX1/Ebz0zSPYnA0RmAZpKssISCM69lwR73UXxN7yHfEY+U67rjz
w9QkC5tyiF/AKRbfetikBVNzbu9xoyDVgEIeCMTn7kpsytbPyyzbt4AfXTt8fANwTF7HRFubHWmv
bbdDAn7MkNlyk2KFwrHxXJrlQob41DdFNRNhNUJsKM5ATvT4ADS6hYRvZaR7G8cQDOL5uz/KbNNV
Kr9FlCMjo2l/cdbo75cPw5lx4UAAe+NOipJ4+o7HJeCpTETdJfsESq0BhaN/KFroM8QD2etw4q56
cHFvBW3cBW7lM9lWlPEsHSfQgUuBGurxyIXWtlKiprDXCUp3QBG+NzGnETcJK0OZoBmnZCq+9kvt
i943/mEgA9kA/AxAQpOmK7vOgMMprXvquYfLa3LGg0VeEfYVqVAwzIIL6vjTMg0MyMgR+ffUJ68l
ciFh+ZWgDA/UOtSd8z5/dJr8tnUQbSrCr1s3f6vBpno35MlSm+4ZCzxlXJDqhGAYMNnT/n3yuQr0
jVcOJGWhS5j3r34x5oHujvnCKTh1flA3xNMC5we5b2NeCypYhqQvpKTuedHedyztb2vqVxvVVU62
8KScecQgHYloFSlcGLo56JWI0cwcouJ7jnTbKvc7uk5kIgLpOl0kzaILWUmWKAnP5I5wwbF6k8gb
5B3mOyokyZwKTVhojgc3X2BVlh3WBYjzCiv7BuStG/DOSTesHWB+qSBxhA7Wgzl66da3pAQ9aeX6
Yd2U2rWhu9BhKj39vW6tLwsnb7LzM9MMiBxyM7iJoMHTZw/uqDTZjTr37hPl8G1BpANc8EjDpiLt
VxiQV2GY5W3fDPo1vsq78iQUnGmb/lz4jmmc4++YBCgsFEPgO6IUML1Xn46dn6ODp5FxuW9HUX51
QLxyhQCSwhWrVDSgths5CNa2xImfNWtQqw5+fNQNfVhqvYh4OaxIT+1bpYHptRlZtu5LKKSJoddu
GEuX+LSmrzn6WmQf4C0CHwoKZQ/8oMdfa9jImhcwJntd9m2o9xUy/w199sfRD/vR/+sjjOHAbA87
DWcMjvVscXKECsCfmglC6JYCLjjyda95MvIqwdZOKuoIjy5bsJcnhmAaFDBmGAFg/925h1DhCLug
Z0z2CpmYELlpBjEQPiw8Qx9l+dlSTrdyShSA9h5yLMdLibgVBHh66d/nNd0gTYK0tghATxC07ZWf
gSEgMSOebFT7xrqbQrvqc/2+655JUaDOUt5ofR4loOLpM7UpJF3b5TO0XAMr6/C7tfCxJwAluC64
0/B6YbwcYIFmCZ1KQFZM8kK7b1A4WLm8Ax94RTdTHPQEvFq+ZVmrRUPlP7hDbV93HBTIgsWoXem9
LpDq191tBgD51cLtObFxkAXCdmG3EC+D0Hv2XYjIc9UPQ7JvUU1fJ1WcbRMESVfA9IM62cm3Volq
MEKGZOfplG4goqIiS6XtpgFeKQkaz2vBpItFa4bsLUE18gDY1bi5/Jknt8bC+zbxPyBROyVsphP3
6Y5bSVk1RmqQhwGl+TUXPxKwlJqjAIxa8ejyWKdP6tR0jWGwWfDmkSCaDZaPObxFxHGl5jn3VWHd
u1kPOU/awW1MSvc6dWpyM/m7VuHRGxBT6Ggr1n+YbQZCatQb15c/6DTaA28lHjooNxkE0NQ5BMAb
Wx8uCPH3rVX7m76tR1AF6AmSlMAOPbRgwbirOv8b9NXJRqEzaeUWkmgRuh6xh7LnGzCvxiB3lfWT
B0TQz1JqyAajd6qSK7NN4mDwvXegg8GsfvnLT7YNH44UImow8OKNkzDVyiEnZuixtR9TtRr7zA01
UhxQoMNzgQLQ3w8GiCRyWXBCpgGPtw1wLLQ3Vba153k+3Dq2EGEsUG1sIGCxBc8CWRjvxMphcki+
WJAPwy3FWTkerxE4gFy1mBwE4YKSgHPL7fQlK3d2FJxCaIvjJAIfdzwK504pvcqx9mAz68OulADg
+KZcSCh8ZKmObCksAKgo8Izq0FdEZul4GOCSKVgSe3fPDdLd6lrTPhd5oqK2VvaDZwp94oVChEHd
UUN7Ua7CBthGd6U0IGNWrdEaIF23nG5fwDlJgjEd4ne3GdwXb6jjR9VWYFpLhO40weSwhixF+gZR
nK5E0PWVtyIuRO/dnOfPAFYD45P1dV0FPUL67ZD0NlKFBLLa+lDk0KH1bX5FIb0bJBr+HgIyWb76
abctdaRxQz+u0Fs7JiQtA+mAIzukHSMRCiQxHkBgHXNIrbmFoTWrMu+NdWwxgMzLJOuToHMZ+ovw
bCULd/jkJuClQtcdAIEIy6F9OvONEbWMaVv6+t7KRLaqAbgF0V1t4atYDujbokjwR+vy0YYCwA6F
MHRxTnkYEMQeb2jD7bxrGORljU6/9txvRmd+b1rvNksZ8MBVkNBr6X0v0uFBsTwwAKiWlG1NcL/E
foiE6YqYzZZAU0hz3+r2nVlvKAqjVkxQF86CUrJ1g6pyFmsRIwcTNQrwBtyUKCQJJO249ux1QwM6
feMAwsV1YYiVzrSoUQv18ZNgYJrlRJ0CTDgSh/NGiBbOu9JVCQ3IoUOkT6r6tk8k+5WN3dNl63J2
JPQk/C6MoLR7vJ4qMdPOS63xvqPu8BVF7hucbHE1Ng1bXR7pNNrEpJBQnkSl0Itw0qsERKARO74c
7wu7B/rR+lkzdvAcAAGLrt5mXWEG1tC8ZxWUCu06YJTtFR7lPFVR6SGBr8sFS3eKtZm+CI8i/Ejw
ICEkOp58TkimDzp0SdPabcK8JdZVQbo0cBsrTgLA5cpVRXpnw5nh3dKOo1bjXNcc7QFmr4nINZAt
6ZzS27lmSaJCsWqh4H5iJdGdaKArEa41vhF2+fgDCx3Bn1v8X87OY7dxpF3DV0SAOWypaFk25dBx
Q3Qkizmnqz8PfTYtyjAxPzCDWfTMlFjxC2+wFE+anOjOsEsiwLi+rCzM/JnXZwoUHgeZlaFPAgfx
epSudxrYDiqOwuR9e0Xt+5inMzHuemJRtwl9+1ubOxctd9SjmYhh408yGDmYIAdThNBCm6K1HrrQ
/92HMyJKiJCljJXY7SQ9XdlGbwiUxa+lcwjViCcROLK9CGPiSC8UPZRazzJ5BTsnEgdLF8Y+RWew
JPOok5NjSOODwBDDLfRaPpDBowufISLtB1p1SVBqOqRaZXJLgaVThgwti6rChUOp2nETFkhaTEqb
bjoa7C5GhMGhay3JcrUg45NynbKZnCCGq+fpwdGmvZOl9a9YrTFgBgri35WGH2yzZmwOmZNk9F17
eDejJfaUEdQ79nm/C5uo2g6jKk40H/+ko2gPXaE1L2Ls7T3uf0/2qDhsxEIR3/tBdrymyPM9Df1h
53fGI6/2udYi59BKKKR/vB3eWMSLCYb9gZzCW/JJhHa9HYq4EnKsNYNn5irPm2M0wVOAnWgf+BMI
+1Le4h7yuVYi/5Huu+UJXcfaVDbFpZpK29MKss42tcShDIf6MOGCct+0IdyJOhgeC/Al96MfW39w
FNG2FPxlF1fd+uhQfV3Z2DcZNL4wc/DPXyB/KHdcf0hnDrExhmGPaU2v7EKsWbZs3+5QZYr8h931
q2wEUpDN2DX7eKiUNaTCfG6WEwkoHy1WrOVmcdbr8dOSHkeNPainRpH1WZFqcM/WYJ+GnoiUAGQ8
KJEoP7VGUH+vJbKUFsWsWvF7N2jtNW/Yt9b64tfAgAJyhSD5DLxdXHZjoKldWzSWB10uupPNEpyr
PRnW2RzG58lu5Y5f1yCDFnUapfao/pHC+fyltMn4TMOhftU633RTgsOHqJKdpxIk+/2oZdajVKfp
7GcW76Fipa5dyCkMcTPaN1PU7cwhILVxRsihRR3SVU/1yrhTRWN+BwAevmRFUTgre/gmLJnRmqDQ
ic6ppd20fnMtoORZ2a2noZKIolAdeWBuogMIYGVTlX21Uhm4TYMdxMJ5rB0wxuBullYYPdj6AocG
21MQgdxbRTZ9J4EIHoRT4GQSV/I2qpR2z+7vDvowlaho693vNrTyH6Dwqh03qrpRMUxamYibB4QC
goLAH68tNcWbTGXstEjPsLPyCuQLIfvl5l2h9muSJvMzdLW16JrMyTa9YtIUfYlp0pQsklUxOZ6j
Ng9drkqfG7U/QRpUfn58N70/EJkiBUSQFMtGapSGRtKFGIsi3549oAmZbyw/rA9FrUYrqfltdjqb
61B9odv+ViSfp/af3Bz7Fm201cT2pG5Mf2dZpD2Rg8rfzAqPGCeawnMyiq+ahHjiUOZzgJg6L4E8
Gi4CL/V3SZIikLmFeRzTMeVpkaKvZi51x54kvHM1SoqIYhjOn49n6OYtf2Pi0tpWHTY+F+D1rx7b
xMars7E97CZQ95OV2jUFlmIgcLv+HNuj8yAZ2fhpKuM1556bkgtDz5DtmcIEi3cp7dblRkiih1+t
3U7RTu6frcGStz06b1Vjhm48+mvVp/c+1uKoz0UesP3LK60yAqHFsWR7nM54O3WSue2KLHhkWbE4
hAYXnm16S41rhsNahek2teRzqaFDvQdlI/Mrrmd6qCInjPPa9hoxKi9yhkCaFiLoMFV2/hB3rbIX
te/sR7tC+juw7WlrJEq+ybQ6wCimJGwIyu7cGxWtunKUv0MegiYjzAlRlalNSSPLkKmboB62cSOf
JwM7LyMKO7xJebVCf8TlwwhRdJpgTB6bJrTeGAnBjk3QuH04JvuurkZPwigzoJiDXVMkNR12QxjK
d6mkuwUmBZMLSlIcK1mIUzhNxcaYoOnqtn/nZ2VxFwVd8xDhJ7bJy17XXAocYpPaw7gxW1l7/Xjz
KrcLCvl8RgqR9cNHWXo24tumiKSNcfuTNAPfoA7SIJZMDyKdMH8yGjXeNEztPTH9p7JJlE3UmGKL
+Ex3R6z4Iho12oVK1kEYbcEJ+GlfP1i+Lnayoq6BFW7vIn4rGAWwjxTWlKWMk9KZrVSLhO4XIjo/
fDvbaRPk6WASzx/Pyu1jRhMChZ7Z3oWQd6lwM0yiAPfTaJ4yXQhWAan2lnVs1OJ1NJWVkOn2vWCA
GTjKmwlYbXnBWvmQh1pi4OzYh92jUjfGJu0Gafufv4jHmUWilA4EZwn0MQdVp4sgaV45qsRfXYth
YBr+DHX8BSwf5MHHw73zUWDZae1zlYPAWUr7lkra4ltEn3KSevqcVuvTUvP7dmWdbiGGFGn5LiS9
8CMEHbKIN8e86luT/MCTg+C70YYA6Ecf4l8tN5Erm8W9GIdoPw1JtUMrQ39Sw/jl4y99izOuX2J6
ejNMhAgeXNPSwhaf+qlXyknzmimOd1qa9McpE/alMfwn4BTjNxh5PAlGlSeflcIsNyZV+8GBYt1G
o/ZQqeEXYYz9AwyG9r4c+2EvNbJ90FBW3zuFX18CJQ/ccNK7Oz/pKdx19f2Y6G4TVBCia7XY2F16
H8VQcxIA2/nOAkfjVlCFt1UgwlOUKfla7DVftItvRvyEPgTvNNnyMkmuwrGsHKfVPZG2qNxb1nBO
ckIsLU5UL7Ds8kslORcqUtx4dAqANShW9+3jib9JNYgG4O8RapFEQ05dlDONEBmfKtU0z4acdNca
BqbV0Cvv89Rut8i9/WiMJtuDVvbMctRWQpV3biJcu+a+G3k8wJVFZJ8raiR6q9C8JDTOateoiZtn
GD7rFZDkj7/znaNE5u2YYLTofwHmvH70FEuMOMzntpf3o/gZONn3Etv6lV383kFiGYkjZ+UgNvF8
I/4TeklmIUsSFgUeSs4QbJJeAuHI6zdrGtJCqqOzJXU5elCZdTBS/08Zw9v5+EPfeYkoCsGnQByK
UNNY5G5xJGl2q6WOh6z/WdXHR3VM0yeTqvVmLPP07EQ8iSkmpx8P+878QmKY6z3E07MSy/WXT00t
dKqNjpensbIvnEDZBQWOov/DKFhZcNezWcEIX4+SKmkXVq3veBLE00si5LOmDMnTx4O8kxNBD+N8
zzz4uV+ymEKjDZy6HUzbKxLtQpcQ71EIPCctLIpzYerls5br44NudZ+jYJCfjDA19n5t1ftEz/q7
2AqaU2s0Kw/c7UFVKanOti+4puHNMp+lf7ZWqYz0jMBlYTA3fpe6urmPSuiDvpN30SaSG1S5zB52
eMQVdJJ83V55i273Fa+rw/Aa7Hnmf7G1K1sOlFghq9CxaDz1WZ9v66YUrhY/lTUq2Vm2pWi5Bm26
Dc3hCBBYzf0W1AiWL1MSCtkeS8XyrCn/msQdcDOEI/I+eqZ1+0OTum7lSrplwlOln/m2Kp849wUW
ix93sRLUlTR5xGbtYawMcSicCX2o0a8eFDPYW3al3OuRyLdwFdKdjfXKtgfHsKFxv+ZhdYs9mYEJ
ROpQVGZB1GVWJEtFT4LK9dwWmbHDtZ5ari2i9HtMZ+W+zsbCazJb+S07AQ68gEvGKd46wwDUCAK5
9lmX0bJR/SndlbocXgpNo5Sk8a7/54OpQlbn9xGocPEtCb6RSCu5VIkpFV2YF9PJHpK2DVeOwFsB
7/rBVAkkucDnRwv882JtAB23kUK3zAvyFDvVMMQuJRLNsE/H5j6M02xrNNO4y1pZ3Tta+1JPeCQV
uu/8Xbkh3tmWPJc4N7Mx53BQuz6MvoQAnlpIitePSnwXRFN+V+gGCRAlpAjleKnQv/vhiA5v1saH
pLbGi9DKuxb64Lc6KOwHp0AxhpyvIq0ZMSa+C9Q0PTntWlZ9e2sQWiBnT2EHKPytZCsN31qKFNOb
VGn6E9QIFeWdgsGM7o6adQyH6FOi1NP3HI2plS3xVjy5Xi3GnpV8UfWg4bxE1kjtpEW9M5geTgou
NZFzU2qFGztIV0mnafpVpb/LbviVR7YLQO0uM9uTTUHCzSbiPOgs+MUM0YPV1G5n30cmogIY8NQG
Qo7Omj7lbSDC3kVsAQgtYlfUTa7XMwxzsIFBqD+Gtv4360TxmCZBsXX0Lrz7eOvc5kRz9gADfg53
4F0u4hA5iGopLXp03RXk/UosB/Z9YuW7GsDFbk7cV8KB2+YVYyEhBfaGKNOBOXD9aYbc0BBpEu2x
6hHrsOVUP0iJgNMrEvOXmjnGySyz0O3neN+IZ1MHP9xREtFfEzOUcAiPrH3VlWKTR+Za0HCj7kWt
B6I4tQg2yAwZWjxqErd7PmqN6QX+I6CAosKZfQx/hfpXKVW2AoGjLjbvuyw74zY+bBC+cWP1Z2NM
T2ZQ39fS0bTRFnqVpJdAKgbXkR8r9UHYT2YH4jZMSMS1beXQG0duaQCFO9THJj90krW22d+J/PgS
omi8blVChqXCKcn9lJn8RYEt/BxWsznAVGGeFrXFU+Db8bZGq+Nrayr1BgWo4lAX0grD5vZOIpPA
f5SGwVuuuNhZqG2pThCZqmf2QjkXifSEj/uu7fUHpStB+4n+08db+S03WB5wdhXAZ8B+6AssQoJA
acwqHAKyYSM96Ua162hUhHixxHW9i9tnG7S/LgFJl8V+GrNNGwKNNPO7tMw/B7K5KafnwS42snEK
/XOu+24kFd447Jo43NiNekw03IGwUc+a549/+TsPCXMFb4prRAUrubS9KuXcysJYUz3S6uExRMX0
OeiGCAudWtnwlvHAW12wM3RJPtS1bux8oYptPQFE//iX6O9c0BR4OAYcUHLf5ZM2qCLDvi3V0W2b
wB3o9xEehUWqXmLR75z4WYme0jba2lJ4LJGh5BCBFBh3klHuqBldnHCvhtKlKz4P0gnkpFF9jqRD
ZaANZ/8S8qOBfl1xwWPk1QzKY+lkx95SP4vszpQl/pXAs6J6F8mPbUV1LqOxEoQAIZr4l68ah1Kd
nuDUvyQZjhpGQx9kkqzPWes8zMoBpC5rHP43Ud7FjiIPftN0ocIC2fj6sjLzOVktOtmr0GbSJa79
yXfN+Is09JuW0EdYlzF6peBX02zESUITeEidw+HvpH0Z8HUKOo9q2tCH+yKANQ+TOs/ku9bWvqOF
Z7pWljyh5+BNuIE1n3JkhWTj+PGCvpM8IC4BM4IUk6tNW7onohuDelvVTp4eGtM5lFQkD8gWL2nh
p3sxqckhqvP+oc396CBLlQ8YPU5HFz51u5UMObm3uqS9C4POXiMr3KZoABiIJLlpEa4zl4r3fRdr
YwEi2BsacYpw73OF2RtHxU5sd9IsieJu2nwnEB33BHHdryabxN6YItl1nPw199Pha1fVK5fIexcn
TV+4taAYaFy8HZB/8pp+UH09SqC0EQspp1pXvxHehgjc5s5Tl4biYJpY8GiVCkaNSvPJCrU1OcPb
15/SB9KBMxOZqTEXr38nOZGRa+A7Ai0+KsgEgBGAsXU/heFaoHHLe57LLBT1yGmQNr5hjBg+sn1d
449ebY/dCbWt86SXycmAtvYQxCjRlT00GVyew28BYNoGFFDKhu3C6Z5XON1mUcKrWGiifXA6Vfnh
SIF1VKvAfJLHyXrQhC+vvCu3bXVKCWxpsEtc8yqiedeHslViYZelM3itnJ6gVQyeaGh8u6GsUg8U
hptwQ7vmYOlPtTyG97Kgce47eMo3XRycECIUrmqH42NdpYOnpJH92BsW+llWc8YpqNyRQR2CoEa/
ICvjS9tIPwMTYZaVq/a9yEsHjoicGEEegJHrz0jbSQfE1mqPUZVuEUnwt8B4vG7S2o1T6CuD3Z41
oi7yZPpYQJ6sZWADdM8OjbLUHgepVTalpFnbsq7+fHzX3O5bWD+0i7lTyHp40K6/KI7GqACKmni+
HmZeadfPo3CMhyku/nPuPw9Ei5S6Fsr78qJOB/Pd73S1TjwrkLKjU3a/q8Q5Rb2INr0SnzNif7eK
0/8s4wRc3aAZCHkFqCy77/r7utyPnUhOc09YTvBZm4xv6hi+6kUMmMWx22Mc5v7+4ym9Xbd5SHgA
2uyqcsOl82FlW+nU5J4U2OYZ2R/13Bhr4KjbSG1GAJK/km3AF7XU6++Se61LUfkg1gH6sYua0abm
mkc7y0xVd1DVwZWSLl45xreBxiyDj0IOdDWSwSXg0bKzwEfWu/Cy0egPPMHSc13o7WMV2T+cSj/T
HleoQWvjOfcpcaych1tuAGv57/Dzz/vnmhdWJE1RXBfeJFdulz75yYMEKqvvsAnscaCSjVcMGo46
cPe8/ZnbHcU0tIOq7KXEfrUwPpXE7nFzmMpzh1sVZfXvdlFdnEBg/qU8h86aXON7O4F8CzU3mvYQ
qOY//+cHO3KWFfYocKjvkWpufEfd2U6+5sn23lag40L+wxPI5bo4WbIMRdoI5QIZnDi4S0TI5MTZ
59FOM3eM2upiTfpaHPDOmEgXwR7nOrf5uMVSqOVo1pNppN7c3jdBv+pG/WxI6VZo4y4q/U2FiHLb
/URc4jEqXlLHfs47acPjfUJx/6Jr4SHr187E7e0MLmFGG7E1AfItK7vDlI9tESuZF+X9l8a0cioi
snk36SmqGmWxmhbfTgIIPG5nwiF6MFxs18tbqFUp+ObWSzo9+xInSbCvSnv6LEYVyJUq4KYnetQ/
xrXq3zW685xxoD9loiQastAZrHwwZq5jBtpz2mTiLiqs6UfqGOHrxxfSO6nKDKDn4iU+QjzJXFwW
uTAAglUFWuIEL8faUv1z02tmvdHN+OvgNBc/q/dVTonPVSQz+1ROOJDn5Bsrb8DtApHY8nIS0YJJ
oxZ5PWGRrQR9UoNelCvESTWpl/Zt7ZSHvDDoFir5mlLbbb2Z8Qg65quSHvWyMQXisIxyKFme6HBs
V9Oy2BmNHT2klb5v7EE55z26Aq0You3KjM/xzHUSAgaFhigYvLmDoi/OpGpNmmR3VuvFQjZ2IqvV
Qzca0smvYXikTS89hcEAZahokEiD0vtN8KdgJIThTX5Rb/vUWZPLeWe3kh8ChAIUxSZYmpnEWBvK
KU0bL21U80gk658Mo8y2dOnyb4BtnV2XDN8+nofbC5C3AkzMXHg2kMxavL7NGPRlLoaOQjgpqa3E
1mZS0Dz7eJTbGAak0htJBLlT+o/zn/9zzUYlRhtVUpUeYhk1+MG0PthKIT9NoSNW+q3vfdDMH4Kd
C0CANb4eqmiScrRtv/AGQdzgg2mhJlRNK+/sW0vievvM1F/gFVyuzNtSwQo+KOlMJvuPUU0X2hyT
7I4A6pylhrlRsYjZFbnxsxj14b5DR+6P00Bp1ywy7KSKYW7QRdhJSVpvTGP6MRAZ7XvVFy4Ueg0t
gQQ56MJMd6PU6b/+60qwr0hLIAyD/aRmeD09ldlYIwAK/xE3eeo0Mby93MzqQ19Rvv14qHeSPoKQ
OaCUWXuu/MVS1ClqvsBhSg+qx4+GLO9ZVJ2/6+MAQ3BhO27CzX3UZInmvT3NWoxNvbLx5iH+XSYN
BztCL5OqnUNRYfm5zdBaVWY0zSP1Tmnf2yLYCWe0P3d2Io59nItjZ9S114XaOe/wKVybguWR1lBy
mm8Y9I05W/oShSVGYYnC7q3HFsnn+95WyztRBvvBn6Xe5GiXRZzqUNMncvP4m2hN/07qoP815BvP
hdRh+pOU4X4M1a+Dn/XHXCjt7uNluvmJTA2JH+VwtjGP8nyg/jmbThDAGRl1cemc8nfY9wY1F7u6
k40497QKwKwmsvbrx2Pe9N9m5zAKqcSoBJz8YzFokCF6Dqc8uqSaHrz0gQO/yIhQkEloedoD3Gvk
VMOjpKnNZqil7IxWebqJzakw3NAo1hKC5bP39nPwwPz/6IRs63oOWqAEQPJscekl52ekNl9TzThg
AYtnVpl3K3ty/rarPTl/+z+DLY4gObOgXG+Ji94K+96PG6zRM7RyP57i20+CuDi3cgluCcpvXlal
C9Rx6MRFbZz01U58chBWeVPhkXNUyChXtvryiqfMoQBcJIzhpKHMs7jiVeo5ws/4qj4wfk6GHt8Z
cVNswlFaeybfHWnu35Ci8nItb/hcl8jf2kFccOmwDTdDu8tNhk6bXJLHaPPxNN5c9G/fRdQLqnd+
UuTFd/UxTE6ueNgDSrMptGiv2XP3SiAh2A/DtJn89rmIQR1RDoeJY+2MYDzK6bQv0vhhnEb4FRTF
8R3aENi4yKrsAy04oyZzEkG8EvQvo6n5t86Ec30G5PGeL34rMnqWH5mOuITFqEIAyeznqVGzXdGh
Q5HLot/mo+Hv9GJYyzvfWxMaXQZSjmSz9AGvD1AW21WFvZy4iNTQXaWNtHuR+L4byHr2H0lH80fS
GZ6/EyQKT/z1UNJkjkYlkOEKhZViJzuYG8np+5V1vz2k8ykFksc2I0pctjX9MJaaqAuiSwGvkWZB
TBgGk3D/8e5675DyNJCesbUQMJn//J+710TkEIpiLy6+4z8mgd95FTXZUyn1w6NAR+3ufxlu5umi
dIGDyuJBBriDu0jBGYXmgRCp+ZcQs9w5kv1TTdRh9/Fgt+8KM0h9nD6ZAVp2Wf9AblUtokHmmhs6
wx2i8E8pl0h1tVF/SFL7Eqn1r49HvN2EGlILTORbhRnU6/VsdpNahK3e0wbXTXDFyVDtkf5s3U4r
+5Xb9abSQYCGPY5OsYMLdoZZX48VdwaEqkw1gGxoe7X29wNV0O1g19CR++Yk9Y20tUP7p5G/qIF6
HMRDol/y4VOYXuoKyKF+UsAwqyHl0GTaC2lQN5WVfVJmXrjSN3s70VCSyld+9k2eyc+mvketcpbp
A+Azb/t/NlxfCHNwSC+9GEcaN0q1fotOObFrGNnbuDSKLxGKga7ZNOajInfdqVNQeYksp1nZ+e+s
FUkOtFxSD4NQYLFWRtVUZhQjzo2PmHI/t+aPgyTgtALeXvno+Zuu31trdhAApsDlRBqyaDch42+U
TioNXhYGKDahGrgf5Cr78vHmuz3K16MsPigPisKs/GCkjGmDTddUDBxs5RBrNLX8YM29+61juPyo
2e8MajrufaDSrxdSkRDesat69IJM2Uu1/1rYqr+Ja0iFIZ4Ap7L/JkXBuVXOWXQx+1NUPovo8xh5
hn9Wh1+B7RnRRZ2dT8dNW3abwrwAk/OS4kcd/6yrU9r/DpoA618EePaq+tuefk4tUvZ4DOCDbttu
63/rkRcfnZNjo+fSIP79tSkuwXAWzs/e0TApqGBcH/HR2zjKi2Y8SdOrLO/IbKX+qXHQC4sORvnX
6e565TOy+R3lSMw3XCv8Kzmb3EjxHDmas87Qzyz40kuxm0W/6KfHIRSW+ocl/mTZ3xSGvO3rhBmn
sT4p6pfCebRbEFDqNkNKWAK/bSV32J6sRDs3uc1sWAnQFBVj6vKUD5bzbxtiCMmlQA+2tChbR/mM
DL/xq3GG4L5UwwB5+FS5gy6hn3NgfS66u9aaoctbmLzYBaQVM1qQyB2F7/mU/XOc03iwIXP5vddU
OEcK+RQVx9FofmAhQaEoTP7QBEy2U2L8UrBElJUf0UilL3NbgDglnnXaqRPTOam/2sPvSfnjKMfE
hs8hPbb6DwlkRT4VD3F+PzT7KLe+6Ln6ZKQ/rIHuMcoYG8p2K7fCbQADRJjclGYHT+4N1deQw9Dq
zUTzVAH/WgtfJSqnGwFJZ69nRnaPZr+rOaWxMuxNO1d7a9OBB51d2AA5LEJypcyQODOG0Wt1Fimy
6vIwTIhfJobfHPQIRB7aw53yVWj+oUmz5CVuNeNB5ElxifNOf2ja1t+YQGP/84NNWQZfPvRGwTTf
ACPzODbCBAdYr0aQNke8eq93mb2hZuaWMxDt4yvs9qLE5IW7hLKf5swI0OvdhNF7II8iZzQkb/dj
0WYQYIc1MMRNc5TJ5pXm6p8lNBE8XhwdC3quqhQqtPZUuvO5kZs7oMyYcr50acoe7EJaaQbeQ1Kw
iQLQmZPyM/KzX2ZeaG5W1S9ojR6qONl0A5x7bVo1Wr+9ymdmHa86dQsSp2U2KCL+uBmRNygKo0fi
S5NeDUcSGx8voxdaLNrfj+f99i3kf8jUI2UKEhlY9/W8I7xRmpTGZU+VYGY3TljvuyAfdpq5Fju/
c75g6fNQGTQSZ3rL9UhTqk+hFABbsJA72wYCWCO039b1w+kchAeKav6v3mg/ffx9N/jWecWJOUAR
AbYGADZP+D/XlJbmYIvCZPJ62OGfU0CK97S+cgT3ldHLKGh7YVb2mN6Q4+uS9CtvJLSrxFhsGi0A
SkGed+hgpN6ZMOBdOak67KL6+PvHP/M2YLV5T7kJqIXMuP5FnCBw94jG2kS7Q/NziF218pSVtflY
6JPY9MKIdlrXrnU/31l7iiAgkMFdk80stSUzpNwqv1dYETLmaVBsqt34QQAF6FZ22Q1GkFWAaQ4C
EuoN6dNSyHGURmBatgNmRY3MrdLJ2PJW06ekiCcQl06j/xlrNLqcInmiA+Ca+FJ+KxxjOOjoKn6r
hvhVC7pq3zWa9p8jNHgpJrkcP49qxZJCpmLgHtZDUXm0NgK0kQzJLYYiXbne3tuGc6fv7W2Z13mx
DZOyADhjlJUn6glUURKO9zYCfq4CdfCh0SR9Hw3lTlYbsScQMbfC6pECzyoPrQhtBygr2+et/A3a
2bRJZgeWMR6GtR95ewnPCli0AeBYcEKXWHCrUZHmNqrCC6GBfdKNvnic7OhrOgjnq1GF8UNkWj8U
J22eJavTH2tLtAA86+4JceovkajoUZRysvY03KhzYV4PmgLSB06Gs4vC4m2wmxZouNnmXtN+FeiQ
nVS/qk56YvRfswwkTxY4cDP90ThPeARdGkxhdnJahF9buT/16Zrz5HuzxHaBmwe+D07Z4ue0DeY3
bU1HNQnC4lXUebjvsnjafXwjvDcKuSt1H6gYcIfV63urBcPdlMDsPctOw3M7CVR/zXHNcmPedtdB
HMiwmZtFo3aWeVncO0kCykEu8xIiPvkQZMpyV9rGtDWlEJD9EP3HBsm8koxFLZrAUQPIev1RvWEX
01CouYe7WHMvtzIBYG+t9BFvrzXuGZq8xC2zFcvyqKmNHJB5mwUiHUEAsbx+ygcl+eWgwPjxEr23
MSk7zS0szssse3b9OaoyhVYiObXHQ4aIR6v4R9WKDmZUj4ccTYjfRaUeRdOM37thFBtgru2mVbUY
pWjtNbKyNX2yG7ws8zvfsZCEmWd4DIvwpmjAYEQYuHp12B9b3XDtqECmC1NfHzJzGsubPO21l5AT
s80deSc3vbOd5Lb9gu/izPzUnZxmfd67TohujYP67pn/1nbjtOl2UY8gLm+j0X2306h1kZYcX7vG
ke/qHKdCOWmqyQ01AXwuSbWfH0/2HB5c7VS6OYQnM5ybnimLez3XRTtMqH2OsifXwFf0cBJIAebO
qVXQCUlTW9x1oDFfc6UQd0KWppWa3O1acy8il0ajXJ+Jb8uinJ2ElTNFieIlQxq/+rZzLKJpOPqJ
tgdpCdq9q/0Dcl/fsyKKN0bemVsLOwd1wi5vnPpspQl4s8n5OTNjiTY7VgQ3LjaBYjY0l1LFo3mf
nBI1CM8j9L8fZeqv5Zs3N9E8FP1GSHfsL+Rvrmfeb8NmNJxcobqQTxfJsOrNoNIj/3h9b8JDRrFx
aaUmA1MCJsn1KFALkhB5e9mbycGbRG3So5YrPXpj4+BxtKqX0jC6XYng+sqzd8MR4MmjqEsGS10N
msCydA1YvOxsp6k9rJOxlUvj+quES8h2SHv1vmyU8WiFxpdMBogY5QHYSaz+vLEN7ZfRwlKWZnKH
dUjgvySIjR+LDl/dvCq/g1m/kKXLrhI7zWl0htSTwpp3nLLMXz2Z+SYIJKrHAtmsvTbgytoX0r4A
IbFNMkP6RttE3Y9Ytq5s5ZtYk8+lCgtZlb9pliwC8SQXToe7NJ3HskIWlfrV1prw+4xGBaMAzWnR
tbLiw8ryzlf79fll1LlFA5QQV6AbN01rsuO002sPlb8DqA6r/mxQAZSKDoj0riW2LvV4o+aHtHpF
F8ft+1MDGUPKvgYR2PD0Kajr7XzNFrpOrfPJ7xGMUItZ/+woRXhZOT+KXt3HTbRN8scmlHBA2CPf
HLZ0P5T0WPgaVpYI7YhmY+vxLlCZ/hDdwwc450FsbKQm34Zdv4+saA8T72gl/Q4e7hY1vBR4Qlgh
+ZmFx0HPdnWUbOdAMUEUMeE/8zGqHY6NHgD4BK4CvtjeaUa1z2yMp/ln0MvYLdt7PRFbX7oDvX1I
LGUTBz9lfs2gH1pVPdT+eEipkSAgVXVhxMMINf7jRbhNfylw0B+zyCvnuvGyJZ2ZtUyvqpI9v53c
Qpo6N8ZkEO025yxpY+CNzNZhAM20Vc2kgvtSTwhQxuVpNK2/klbmd4mRWVufFsUGY+hgJ8E42NaV
rT2Qvq2JCt9oXoAmR/aLUhd7hqt/abThxLavSIlKiclo8mNWiPKMSqtC0bCX7vUpUB5DORFuCKRb
6W19J1eNv6sTTbnHY/obEAcvs2iRz2Iy5WaKo37va0520dJp7eW9vSPBGNDip8xL14E+5PXtZU56
o9UjWKmCasF2TIdgP6pW+fTx+r03ykxaoFlD4Enr+noUp5CNDmJgC9XPxkosRwjXlFFo+3iUd546
ohkQa0gjzSWxZVBYtVnoy1rdXrBBsk50wr6peCG4Var+GWT4fJqe4vvYHajLbeKqRsDGiibHTYNY
3DO/ynbl98yTd311AAejTU6SBkoX6Ybrz87TyqgCKS4ulZNpGy2Pe8/OUO3ORGDsRRn+wKO42/UA
/DZZTuiFgb21EXHz8vHvuJ39GcbBfCByDf18OS2GCIYI35fsMjnWD0ePcFQL5HzlGbwZRAcKj/vF
/3F3XstxI2mbvpWJPkf/8GbjnzkAyrFoiixSlFonCBkKHgnvrn4fUD07LJSWtdqz3Y7ojpDUYgKJ
NJ95DTJO9JjPmiS5UweYfcTSYUJ08wY+ItW/ehAXTuOzYGoeBVlDFj8EJRKA0xmNI5appozSQdLF
tG7Srli3puh2TgEOwrbDeNNGvXkljba1BR8oXYjQX7UQTr4onmUAQ2d5csoz1D1Px9fUKddiozfu
jD5CjB17VlcZcKspRRisSPF0GFrUCV0nooJvj6inRdn30ek0N0rSe61GqqxWk9FDEOdj3HUAiQKp
w16xstT7wYmtnU3b+Tqpu94dMXxfv78Qzi5Qsj84XQh74Tkz6wCfPr0YsqxpGiM5JFmprKg+5fCp
YgpGfbOtlOjKjFr50p48uz4RnOGunrVk+WR8udMxK32omEZaPBkuSl6Dncl9HyMdYg1C/2ZFWnQ1
CGrTyjQZt/hh4HPpm8VVPUX2dkTe0Xt/Bs6iT2qTbIJZsxS1MWo7p0/joLHvF9FUwLWwcVsxIu1j
iaDwD2mU9Au7/3xD0DhTsdGlUQdWcrnrwsHQ/UQCrlBKebKh7ABcCRnFC6OcRZ/MGihdWCjzV6Wt
cvpCLfyGkdpFfPCtNt/EIT6oCfJlG2TOg+cy66OPifDDTUXb68LI521RBMEwDsV1C57jnEWeDp0M
va+3ZlMc2r4xVkMot7c4MMT4D8YboQ/JJoDX6VZpKK4sPA46xBq9ONe7r+9/0vMjYRY34sIFQEMR
fokW861ep1dTZwfDACeCpEizbQzLU+KxfyjicUQGnQaP0Hsklv1avTAL51uKpAqJfMCTryIfi5i0
V3GJmOQ+O0CtCd0cwtRWb41uxQ48xl1ir3MlvuSpdl6TA/zA+WPLZDXUWJYVaeRQJ0S+bPWOi0tf
E6AWayK9Ils1iR78FUhytgvlCYK/QPLUpewTumJokWMPzOQ2LxLVE81U0HzU5M9G0bLpkyLRrrVU
dn53v83MaiQxYFfTcAVWfrpG4inv7GIY5DtdUj/QJe+oOOlo9/jdhevn7DuAzyAJAt5CmRZO97wb
31TLpQy8RCEYaJIOVpb9ZWE7mQukJ6oqefYz/1Ivef55JxfBPB6dh7kA9Vp7PB1vqvS8otUv30E9
bdzQGiLPDNL0wludHVfzKEhGk+tQfqb6ejpKnqQ+YnG9fCdJGTrYeMNdqZzYLmX26UKF6zx4Yiwd
Kssrl42DZHE0FkOkZNlUy3ehqT5qM7AWc5fE00FEvejt0G27Wr71C/UxMmtXBWdfukkVONsgo1ua
D/b397f1q0r1coZ1cA6EFDQXCB1P311r7SoanFK+s4NiXOVm6K+RAon3itBaN5V9ZxvLYbKbfDn+
UZg4Y7pwksPPjjppKLc3mbPGUKveVoHVuFiP5xufVsXWtNNyh9Lk98FMwx3wSWkrJ8aLnyTFqqzU
kWNK0q6NPsnuokmEX0rTHz9VaLfvUqEa122km4cybxSP8xz7Vb0rb7jInCclby+668xn9+kM0MQE
nEO8AYMN//jTGbAsEcetWsAuVFpzZfZQx/tOeUhi1XNEb8BK5rfrvkK3T7MDr6yk8kLAcN4rp6yA
VxNRF8igudx6+gi+acVqkMMFUXNprxnSTasF9bqsrOE6Q6tvX4fpl37q4utcRkMQg8kC3kGs4bWR
ZNFNmjKhWjApW5xpux9mk+orv64waE6h38dFsKsIcrYxV/a6JPpZ98og39R2VuzLSGs8WUJ635tG
GJXTqJm3uR/pri0y6UbRlBK/xZyz3kKzKcrv3199vzhiEQahTj7r+SDavjxPykEq4rZMYNiMmrTR
UaL3Ta1GaCNSSo7LqGlvMsmpVlUy7dJ+emzKdJVqWN/KXW1cZTE9WILAxn+k/+msKGocWrvXLpyu
54ceDwkHhLSKGIOL4PTr2AE4qsquJbDiermvxxDJxBTmUmyDUYmqeHDrTpMv3HjnJx+VWppOlLwc
Lr6l8l6MFVEx8zEOZRBMj2iGVbdyGF9q8c1r+2Ttz+QjDUzmrAeCANriXkW/ueQlEFCQWf/qqPdr
MfTJuunjEkDpRQ+C89OPogLNI8Io6vtAGua3fnN/2CYnrZGOyiFOCvS9i9qkJtIO9SfR69K69Cuc
CbTobqwV9SrWQsNLBLrxqjTUKzVOh0dgb5dCu7OvOz8SYl7EFhxsNFROHymv0QCxRpR0kJ/7xL+Z
l2ZF9i0TwFQCXY4+jP4lIfazb/s6JIh2xHvIc171c9/MAgbRgzkKXzmMkRF4DbKnq3gQ/e+WgFFB
omc5i7zSJKIofvpisoxsdUJD9KBXSrCxp9T+1CLdvsskoT2+v4/PgkMiM4ahE8UEwhRb7JC46GNk
h5HRk6ukvYuS69apMAJ0HCn1EBfSZI8W+1pF7X0PSfjC4OcIGUy+XsUjqQbRblliIqYEP7PIbLJD
j/zdFulFf5cYVkVBQlEgbmJvJa/7Un6S7bBYd3Wq4FIgunVGUdwtesP3gsAcLxzp52H7/FDAjpmX
mVK45KzbSSdxsYfZIdL0+oqitrwSQjjbJKgMN6FpdNXJ6jE0Bi+RY1SbomTnq+mlsuo5FozHoDoy
y9uQRpBInC4CDUglBj99eshL5XaUo+AWrU1tTZQNkEkpxSqF07FyWjlZDTnm3mmSXwiuzvcXUQWp
A8kD1YQzm4xsChKulg6OeKs/6roUXDUxqllSWDQrtLzWqVZe2tK/eGtwWgCk4ejImOToc8D3ZoOl
yHU2dSbSw1jkFTKshfO5CiXc6JqE0mVvy8A7qBzEVMxYpHW5rgeHIsH7m+J8l58+xCKuyKgRJVXV
pgcpiaRNaUrxOhVx8OG3R4HcT4+HBi0k/CU8LGscRUqyODyofQjGTlakVZ9DYnp/lFc26ulFQRmG
liG0bUQAqbmezmg0ynrZjHl4CJx+xWXuZslzqkUruEqbwfjkqPexsW+0Z73PPSvWXUC0rpO2q1HC
ari9s/wRPeYIn0LZbaIv6pTcafne0F/aQMcw/lENP/gDrhIJ0Mu29+waqEmZ7ojMN3bef4AIdWMH
3XNRfRZ4pK2r4itqx7//vSAAcgcCIuAiWLKSIf20QRupwQFPlWs7k1S8IuqLEc9ZsRKQgg2IECnB
mSSwjLfRmB2IUMrwkCBcvyuM0fJ8GHq70RGbULKCNRYdldfbseNZYOl2eaoqLgCH+sIX/cXqnFlf
4JvBzpLMLW6HGlEPp0Vf5NB3sUZzA7NBea6Qvr9uzjc/3DLWzXwCIFe7PAWL1umCyMqDQz5VT708
OY9lbTVPEgcVLiiRRYrDAj7+9qCE08BBiOsBby0D+rAGRBXaSAtNcp1eTRhFXAMsx3/FHzZpInUr
ItFLTqfnL0pKzESSqmKnDbn9dH/U+hDSFW5yVFXABxpmbDzL9tSs7HxQViyj4Doqs3T7/ou+2nCc
7kpGBZwE0AQ8DioVp6M6GX20cqzyQ+McJuF7Soi/oZGiOJa5AobB1G9aONr50wAGV+6fUolsTl/7
/VXh7wpqVWZy17RXCLe4lv3QRZ/10vHMcdwl407RcKeB/gU3KxMbrQ/dWHtUslstvLMcysCBUT+Y
k7IZZTDrdYrGY+1GXKtOlG38JtvWSGV2SrNqkMu06uRLBvB5PaZgZu0KwGLY4BbUV/3u/SmZM6W3
M0JJggodbrPWjLwBIHk6I9bE3pb7qD/mXA67UsYXrcQMcicJWaM3h4ZCY3XWOmv1S0fka9R2MjRa
twitELTPfg6UEk6Htp0snLiU0iNCmarbIED72KbGfaU2wRX+LbTQAubatzN/rcVsb7Pt9V3cgCTP
zBG5rC5TceU1oz36P7rHITRuSo5MC/PWxynDdmvwn9+frLN+H9ISZP72LDvIKjqzehyGIAn1ypQe
SL13iKgUe2FJ0aEI03otFUa1k9p6lRpysZJ6AphxkO21r0vKfWxHzm5ocDhuKambo4rdeKdoj6Pd
VatGBMl9psbqheV+FujNiB0I+ZiTcILS/FhsMiE5ZWt1lfbgKwGJgqrXG4gE4hMI88+S36JChoiB
J6u+uA0m23BL02m9JOralV1byQZLpc7DPTz+zSsY2B6dvTmNnRkcVIpPP3wiJkk4YlAffBGE69iU
6lUbhP6FytHywH4dBYoM9mZw8OnSno4yFGmY99NspTFGxQb7PbZdWTZX7y+JVxWWt6sYgB/AK6Dd
IPwI6Zf3QpcpqdKkkvEQK065MSt99AqUXuFDy19QBtj3iZasEzt9MmeNjrFu13kXF+txQPTXsZtq
LbIh2Tm5o+wRW/lY4eLjtuFjGEYhUsn2h9iQh1Wn5WJPnd3kdCADQlml9NRACde5bpU3jp8ZuzAs
ck+ZpGRDcdbwdDmzUO5sUH3Dp9rLS11/shMz9fTEKtGPs9MLN9fZdmYimAU6ChyuxKGvi/FNDBkV
/eQ02AQ+EOusjQ16797odVfRmjL/9eCJ23AFxe9QfG5eokf/whU2L5nFV5jR9QB35nIkWeLpx0Zo
uVHDqlEfAHzuYHHqlbUy9a1CuvD+9z4ji72+JqgLBKkgooP0Ph0J60U7Y/erD8WNvTW3yd2wKa6U
DUxrN1grrrzJPG1bPHdr68HYWnt5lW+DVehKm/efY3l/Lh9DPX2MwWzbqJNL9QGVYNdACi41PmvF
tlJN4JsX1vhyJxErg2uZYy8iE6REFq+sa3M1JURtbVBy49ayg+c6d5wL2fevBwE7TVmPi3npcUFA
VVZ+mgGejnBTFFEcrTGQiy68ynzBn6wTdEmAQNDrn6XruH5Op83oQ6RcpyI/mG2AezNca+SgRTAz
8/0VYhmfaQ1k9yWYOU9KpkuL5/wdZyzhz2oOZe0lY4/i8AgPldFLOTFhT45izrAuubguRgHsNaMM
8N+d2+uU8LTTd8xSKj8ZwhMHKrhZ607AjncpCfXD+ytwCY78OQ41cDRAqIWx50/HQWPEZzfo2WGQ
4+EqzIeeTq3whEgsrnOlwVy0KSqv8o1qZSdougKGn55qQ/a3SocnXZN1wmUliLWiVd31GI6hOyVQ
v8uqNbdBMVy14S7poq89Xn9eo1TXdpE8QguPt0Itvo2mn1zooy+CoZ9vRF+IHtaMgF7KJ4ywxv0m
17JD6QQPo065t+I7GRBBXVR8IlcP0KgsFNn+vc38Oq5Oh4gTnIiK9uzpTI4AIS00zCnI1IrxIc3S
aF+0pHSNngVuWlof6+KSHfQvFgmIFBDKFNR43SViIdG5SPoySg+NpYc7f5xsL9WgRr2ukf/6NvyP
4EXc/9xZ9b/+m19/E8VI8zZsFr/816F4yR+b6uWluf1S/Pf8V//X//qv01/yN//+yasvzZeTX6xz
uKPjQ/tSjceXGlOh1zF5hvn//D/9w3+8vP6Up7F4+ecf30SbN/NPQ28s/+PvP7r6/s8/HM6E/3r7
4//+s7svGX9t237Jlv/3y5e6+ecfdNP/JKDlfOS/M7ies6d/+fefkOUQNbJPAF798Y9cVE3IX9H+
JIzUZq9STHBoZTB0Ldq//0idKTZgtVAl5FRU//j3M51M+38+wz/yNrsXUd7U//zjFYj2n3MP2ToY
DTPYn4fjZuYnn66w4BU90gesMKNonuysbXd+pcVfla6qbDfQuvxjZFqhs+MeSK/6qS/x9x20YO3E
sYHDUzNWuwih5jGEy1Q2SXDMKFYeNThmhzhz1I8jjN8nxaj9z8CotDXuC25Bo+JOEfLYbYYg94wx
0T8E0tBeN1InHSW11PAo9ocPit/Ek2sP4LjDyiq/+fKwoRzYPERDkuDJUekkIKreidDrjcneZ/Se
cBRo8KqI+r68MUwgZP8XC/c2+laJWvxoTlfp6Wr/f25506J/b33vXr5U3/9xVadf8u//mP+9/bYS
+Zf0379Xv138rz/r5+q3tD+p3c6dETCcnCgzv+Ln6rfUP+GpgTOYoS2ATuYKzt/rXzLUP0nD57ov
CTnFgLmZ8PcGkAztTxCu3NKsV4pMbIPf2QGnR/s8NKk9Woqkb0QzBDKnG8DUA/hqGSRFyWizjZPF
5toU/l8l2opUc31A58b4oReX6HKvsdGbjcetCK6HSsbcNEJ5ZukY5DSgIITjx/suqav7Qq4dBEd6
X3zkJMm+pHkoHYHYi3Vn+U2DbN0wdh663UriIR20DnPRQSAolOu4NQn85075dRTmqbKpUll8Qtcg
CHG1sIsXrW11EowCAf6R0PBHaPby0ziF5Q8pRtQ7nQZ8gpQWvUAlaW9N5FS/5VX2odKVovWyyZaQ
FI5U6dMo5RG+tdE2z1sYAaZGCNGpPWgCQy5p3YWSLx8s5H5+JoW/dVX8f7rjZkDb//5GuY6q6OuX
JjrZWPNf+bmx8BmS2QjzPY2xGIHJ7EP+971iOn/S/p7jWf7L9uPG+Xtn6X9C7OJvvt10/95YivIn
1828Fyk1ksCgq/sbV8tS/omrhcgFEA2CzK9cJLbw296BESWARYKmu6cbqq4DYSYuri/fuzTqv5dl
Yl0pJTgshMnoT8t6vYqVmjywNfVrtWyV9Zup+/vie3vRLSV+eBpABXN9j5IiAdUyHVeGCHs3f0ru
+7SY3ErS9gTB6fNghCqeTnm1yxR8b1pAJRtMYvCvxwZwFSnOTpryz7hfmG5Do39VZnb9NGhpte0q
vbwye02+bbisbvLO+TRE2CG+/9zLxv7rcxOvz7amADnRkTmdRZCwDaUaKb6Xi/oqzWW2XxN7OH3I
K47c5EFUXXBlT3azb9TOucdBJtj4apJue3jN1wSL1bc26+rnIvXvjGFPJ+/l/SdcJr7zE84yRDPg
hyoYR/bpE3Yi1UHP8YRUPOSjjrbhD0SikGuoTGPtAIK7poCLcoFcJh4evtKqnKghmUrogsJMV2Fd
Ix6X6f1DHoj6DiCU2OIsgraEhElsJWf5Zoi6dCdsKPJl0wY3ziCPa7O3icAH51J16FVA5j8HM+Ua
AMczSpAkHgNqcKenr4MvjVUlEjzVRDN79CnkSsNhpTX0jU3FET51iNiHEU7H2pB85bpr5K+lhO9F
VCtF40XdWCDxB6HZSot4FUg1snQNyZzri7bCJ6GQvmWxZAMC4Zz3egrJ0mAAdbbC9iUf8ZB1wza3
ngrjUescdxS1fVOWEWq5CDFgU93MClU+OnKeVKSINowa9Hi70NKPONHaEHul7k6LJ/XjFA/4fkBt
zpEQlWLHrYsw/+yjLrpS1OaF71UqbtqQv1FVsp27WUgwXzlNVHzSm6Ff+0Hnt1g0KZekrhcJBnom
sy0AHHE6mZTGljkN6KWyDupIPE7KqOAQo5ibxi70CwJSy9PnbJhFYKtrWWPYIhSPDd6VWwmv3G06
VfiZ1wL1HeS+bwsl/MwKDLFDCbLn3JfzJ5yGnrJR+vT+DnlVvH2zpOa2zYypxQyR3JFu6rJOYvVD
jI1ccZyySUEX0hzuBK7XK9MWNuotSuZxiFfbfgglz+h65Qc9LOkGNnB6nVTT5OZUnvd0FEzPsOY5
i/tuFY1Wc0jjJq89qdS+DyQMW1XvdxnarjtRmfW1gn3bztQb3Qs0W6ChVgH9mZrkYyh3w20wYDhV
2faAFgvdMaOo5Xsn7ZUj/2auWsblMwmSvXt/KpbdfBpJEGBhGALHge8Ax+B0dw2jqflNOPhHmhiu
GKfbmHmA5oMIjYMGiLk3i84LmngT9eKxzEzvwvhnq49wkbaGBkSH+vJZ8beYPb8bPdGPPmL9e8OX
LGa335upmQG3HdNdL/vRYyTNPIfItF09GejBapCd+H3aiUqS3iTJ2F8QdfvlY6HKQQ2KqjzGe6fT
EjWG2mr1oBHzjR/NRlXujCjUr95/+fmqOFmG87vT0IMVhiwzAcPpIGOY+H6E0sUxiGxta6q9O5ii
umqr5sLmmz/i6UBoK1AAkmdlMLASi4FUpFRqHaeS4xRngScJEdbUbpIQ55xxeEYo4pL60/wDTwfk
oH7Vx7ERFkBU5vTNqEF2bapozTHQ67XcjQdESb0mM793UbKqomwFizdbvT+bv1jKgEEAphAq0ZOl
B3w6aFzQZHeMrjgODvZEU/UYov4+Ve0WSdSvVqysoK+sW5JZOQ5/qGq2fX/883cGNzz3nHVAl4CS
FgdcZGZ6Her9cOwluBxdbo4PSdQCGuia/lA36lceSd3rdtvt3h/4rHsEvJO4btbugdYI1ncR2Ol5
WxcYJFcHMArTnVxgxiwpYo8djRG7Ck7lblpH07rwhdhMSeZ/1PFA2ZDmY1vT2i1ef7G4j/3yYltr
vprfLAOOFlhhFG+JQiBUQTI9/SKUBNnZRMQHs5moGdmdsc/KXvWyrPYfpx4b8iH16cUm2iYtnGur
RtsKWsB3igpYdVtYULcELZtQGILzyOpXmcw6Kg2T66EopgvFvTNwDdtjthDhaTF3Bw+y2CaSmkIh
TwCAk8x5tZa7UtfeKMato40rNReboFE3vSQB65gufMLF2pmxGTNkjjYgMTo2U4uQzQ+wkq+o3RxG
7D7sZjR3as2pj8np4BapYmxEOcW4Q1yqcy9OoNdxZxYUpS1Q72caIEoa05AMw+mg9REmTLWgO0pL
26MQdkl7bn6Ft2sBlY8ZjkgNGt4QldvF9mjHXmksAOH3YypLd1Yv3eSThPsMmuiegLodItv814WN
cfp6tH6RliUSpnPJ9UIfYbH+UMXUIxit0xGbKIRKM2GvtKRGzl3SKgWeK96NQRdkVxrd1ytUaKho
VcEGAytlL0+V4g691G18XFW2UCKiSzCq1/P9P1Py+nhE6IjS4llDtWOJYzSGEOvjJB2PmAF/EApK
GkFbRVvbHp2bttMMOoeorCIWEX6Ko7G/8YOovovatlolUdpfk9uL9TToMcSxwlzb6GF7Zq2g6Bbm
dfiX3tWg/afcs+MIKE5k4rynxtNtlej4UA36p9YG5JBo7bDX6u6i1PvpDfrz5WC50eKghcxCWxxK
UU2fSg666ZjGqek5uOpcaz0I3GJCz8AtQ51OGLbT+9j+2mYpugbFAGKtzR5YRB/U0a81L8ym9tv7
S+J0o/FUc/4LdG5uhSASvfRC0IyyS1p/hFvTJNp3w27zHSpIloehfL4OUYT8y87Alyg+Hmrvj3w2
H4xsQi61VYpbOkjh07NQtgZdGLlQjljNphtAe4E3jI5y4aY/W/GcIcgMUURWUIw483rwm8DsldKu
jhxx3bbSjI9lXVorWvyXmlen+3meSfr2TCa0KaJdULin76PRQOdYEdXRaOLgkwFTaG3kzrWqRFDY
BxAzoUNZ6v05XNx086CvzWOqJfC1ZvD46aB2WQwdt0F7jMklNmi1ANEoc7BWQmoeYw6fdTiO/XOr
zhIfdQfhPZxllkw9W2n6EOyivI9XCVJzl06a05vu3w8272EUL9EfWczG1OMIWxf0s0FQEYBEqvI5
UvX22ve16UqMhY/kNDJ63GngieQi33O1xJQOEiQTKVaEZGG4shjBFlMwdY8e91cR2C96LiVek1OX
f38eX4UST06eOUZiDukJ0nxkRZ7O4+xNqUhaUR0rFenxqewHYFXYvm+tstvYVVHu2aTZVrdQu0Ao
Zzh2nQ2MtFen8LMZSjaGvE59pSADc+NrdXBHltV8NUrAUYYT+ddZUIgXFbnmfVB1mpeUQXQNInVc
d3qDuHphODehaudrtLiLu0rIn2X6B88cDJXuzgi6O2SiuO4mrFDC3neOXVPYmzDGvLSlc7EvSr1c
hVpuelGLCtL7c7OADr1+So4HOkDz2cwSW2zUYJC0LLHC8mjJ8ZMDmp2mW6nve2GDGhJFcwjSUNp1
fXtviGn66Ge28xek8E+oMWcbDt5mnVABdlUDXs3oJOMd1NBwD4PIOUJlu6RGeRra/3xah9AP87AZ
GbZUyo5byDXIyxXHdNSbnTOmhadFagFfLzVWzWRcUmc63/ZE9LQjmSDUL2mEnq6cuEkNMzD84jib
9H1qEfkQDsWPKnIoxYyNeeUY1SWNgfNDzaaoijQi9Eyi+zMksGVTsKmC8oickelWaqSuwgb4Dlv6
EjnlF9MJXwxSCpQJFsFZdQ/Xa1OvGcrG/sOVoOHciRixiyhM8n3a+snq/dV2Pp4Djh2XTAAqUDyW
ZBgrMxHfTCdxtGtHeuqL3vEC3I3dUcZGXpHi4vb98c7uP2LyWUgBoCh6sWS3p5+vrpumijDhPbK3
zN2kgJ60o7CDZl6bbmEiHh4Xmbiq5K69cP8txGZYqXOlAfljmnxz1ru8egHCmEVs8qqRI/V/DWU0
fC2QxH9ucuNOLQ1tS+lW3mAMo95JGAhtEqMwrhAf6gEOo4wn5apY2R2uCIma52TKteYirYcz7exj
OInVMHyWFC4e366rXa5rklfqbfWxTbvgY2uNbpo7iOKOItpoJbZCLpXBHupV016LSVzAyJyt2Pld
LQr+c7Qx632dTnNR+WPWdyyjAMCha5d+tMk4Qgly0/FC6nC2IRdDzV/8DZrLb8d8Qiyk4HCRB09C
VrbAXJLUwfnYhOUn5EsvyVK8Fj9Obg8bQj4hBoQ+Uk6+7OmQeqfEAkW29MhSlfeDbiNLi6CaQHIM
WYC+jdCqsMJ8XfXqfVlNHYpbmriTM/rCFe6j6zazuQsle5Kv9BTD1axIt5LUVBsnxhazgBp6FHVU
XZfagFWXgTPsJDUvc2qxNjvwru5QTYVwJ0wrrzGWWpWDLfYoxF560UVCOC9Zei7cAJx21NHPyxjS
WAhht8kRwZh1w2l4o4wDWLlJRuIGcWvs4PXHsNMa4bYpVi768Pz+dj07HuYHAKDwClQ4N45J+476
fFIlx0FCLJyWnqm/ZL3ebwjYmw8jwmbb9wdcFFF+vjIYVDozCs0i0uHTbyvnNIFilLWOWlSae7vz
NxrZriG4mfNeqXaBJPS7vKuCFQqdphuVyBIY4XCpNHYe6fHmc0uZMilVWqxcTp+jrRyLckmQHqt4
jLat44TbRIfQ6to+im5t/aKixbNTgwHcLgJkq4iCal10fCYf1d7Or+wvYXzpc5xva4Vv8dqwosqC
ju7ioWo0H0HB50clMuyPAFqRee7NaG0kkvLw/odY9MdePwQVeZJDcuZZyXWxr4EiUc8iZzgWCH64
wg6Ru0FKC49io0aKq4uyYN9qer5RbHZYKSR1g0Vhux/70N7nShF70JlhMtt5nGwVQEtobwqfmVOp
xKFXd2XNAZ/XJoax831HhBdi9bN8hy6jNnMkUDFCitBYPL+uSH6hh9QcdRt74HzIow21zksyjgve
5es0oeNKbq+C2COxWxT9OA1Q++o7ceyk4CXqrF0f2R9FqY2eAQB3h1hV44ow8h80KSpdsNTKFomh
8UNCocfDG7e68Nq/2kCI2cIpmonwQDAXmYA/0RaLnFwcac9bXpbAVE5GNd5HhfkE7XW6zTGoxan+
2iqnJzXr2113KRmZ3/nN+Tyrs0AGoJwzX7QkgYvUO5CUVkXUq39QqB2s22ZqV3oi/8gMK15nFipk
AfrqGy3v2nVGOSvLugvV80U2xAMA7UXMF4QJ/V1tSYbV4iChoydXx6LpTK+Y+nQt6vg5j+UvAe7s
Xh2H+io2S8qzmtJdCDQWC+/n4A5iMUjFI7SzLPogxmjEplnUx2CIvqvo795QEM+e3t+extkcz7Hv
PMe85KyusFh3plF1U9Gb7ZHyqr3V9D7YTHSmXT6HqNwRIgeRlCmuFTUQmyYKQ1cHA7WWwtB/Mosp
OSbCnr6YsUjucjsetpqS+J9Gp0B+o5ajLYqEs/340G5w2mk3Nqo7CLqpmFZksHfnos2u6UlIMhhI
vt9TO23hdg2zfJ2lhJ86M822GhZna1yDqzszGWvyzF5aj/HoXE/TAMh7KAFLBlb81A2W5sq1mm5C
tXawA+h0F2+Iz2W5EeN1N0b1trP08uYir2QRurBvdZklD2qZBUMdYV5Gb0KXrFOSWhu06Vg60Tdt
tHtPdSR5n2YOgoNi1iojr7dz/HvUfovLQ/E5COu/kpaacZUm0ddCZM1tV1TFgx2ifxYg17CRilDg
YWCb1wVeBCsjEz1KkaPjOZ2Rrwz0vHq3FaN6i0qpioBbkO6mcpI37y+PszUIwJ1aLsUAFcwHzMLT
N9Myycp6O5SP5A6NW8eD9JBHoX///igLYC97m2E482je0b8laVlMoBnJvTP4lXJs02ElhmgdjBb+
9cIzw2pjK81jaGP8gMxexLGX9Lnb5fm9km3z4DlAIi7HPVobb+0eHp6Tr4Nml1bNUxL1rt1H3mi1
LpvNLbT+2eDGv3BQ/uLhqcxCatYAOrKNluID/dgHcJoa+9haIltZAvJDZQtCe10dILdpSBZW6Qi4
VumEEboqrUK3CmJxq5e17po61Z1utEOviPvJK7t+P4X2N0Qji63RGs6+pKX90Mk0GWxJTr8nThVu
uIU6N1K7YGUgZ38bqyrmbrGTXri7F/J983chbDTIIQFr40i+lGxVYr1Pw1CRjgO+8EjviYb2cHCf
Tt1wP6HUfFtJofNcm2Oz0voWwqA1Gnd92U2eGOkOR3q0KWV5LN1yUgPN5UiJ6SBBI01stFLeX0SL
mIZnxR6Xi3ru1FDSey2HvNmEViKsunda9SgkSaHYLJyrqkB7PZFU6UKq8suhqBnOwkNgfpZ09mDs
pzQA53FUs9gn/ypT9DBrc52wvI7vv9Uyfvz5WrwX8ln8wyV0ugMHo1H6qSm0I+AL7Kz1QFllY9BR
NpKvyX/dsBLRVWonwXZUnOfGGdWdI/sltJ1gWqkKu0OOxe9F86/PhNIGctMwC6iPLJ5JFzPhZ6q0
YxT2P4ilixz7U9N/SLXeuvBVF4nDz6Fmfg0dfSKjZckkQUzKMsAhHAcl+yDBGneTPEIDRpID1xJB
dwGP/4sVzwkEcBIsAZQxuvmn0x3oghU/5c7RaTXx1ZQcx1MCO1nlkd6lrg3y4dPQq1a9AhOJ5I4t
fbeNzp7cKB+mxDVJOe6LMVjrwLk+SrLlX01RBFuHAiitNxGPF3bo+c1D7YPOElXQuVG9rH/22INS
U5zix0kL85U0qf03TSm0HTghjYab2l5VOZ6zF9bkXDk8icvQWSE0nBULiOrPfHe7opsw2sjKx7qF
/RML2k9ZbhabMZPGQ9WABMnbQfvCsVysEuH8T/bOZDluJFvTr9J29yjDPGwBRASDg0iJQSmlDUyk
Mh2TY3SMT98fWJV2xaBaYdnrql1WSukBwP34Gf6hu19lmu5s0G///lz/hXD+D4LxP32UjXPwhhTw
+Xs1fFfDGwTn9jf+Qwzw9H8xMqHSpwCmDbjp7f8N4HT/RS7PpINynHRlQzf9DY2GG8DgmMk7jYKN
GbBlu38jOE3+g3SREc4G4viKqv5HCM7zvBrE0tYupBsK4Qku7tl9n3OCikb63ePozO4XLJgWTFt0
+6AtnCrlK8JaRpOi7wvzmHVDftMxYPhOk9GMMOatd5rWt3dO7q33wg4alJWs9V7HnebQ+5B71nxV
zz+93Yd/7+2fUZ7nYWj7wfS/INps5EssEs/CwqpnjZMW/WOygHMr53XdjXWDYAiJ5t6gyR//fr3X
EPrzEXtdkFdD14BwxPX7dsG8d5hqlnr/OGaB/hmI1r0rsYOcpTbthtnHjdymVVSVTBfwcIiLgQYi
koLlLleejzDweFco0Ud5OWEt5AXD7TihV9Xhbxzpi9/T7M69vb3Y3gFdmOBopealft5WF799Amp+
RBo2FIINaHi7RH+6j1cDwG2xSMZZjkRhUg4oeeYiY4Lal7DMvUc973oMZIbH37+688IV+BWNWXho
3MwwzImKbxfW5nyUazWrxzpZaCMg8nIwRZPdyEEN1xiVdKQp2nAErTddNYumxWDR+9j3u0uaf7/6
JawPIBEcD8qf5yV0CXe0Scp2eHQqp7/Ky9q6ZY433mZDq3DasvuHwW+Nver17ug5Of5MfQGEsE4v
9azfXWu8EzphW8vcQYf3HfmqAUdr6FWzPhZLPURLUi5RMA3TU8sOOuDpPJ+6uffCbNb9CMfR5gOn
qdjJDDvOZGyT46CP/sepmMovAIbMu7Ifxs++VpYfdBFYl1p37w/blneyayCmwdE4/4CW9IyyVIX5
6LdTdscEq3lJG/BeTpX1d6lFlmzNnXtg/F09Upt21+6IiUi4rJjZ6XUx763aXff8aygFeGbca5mm
X6jNzzNAJkbwQ15TY8akpAxne2wQrY0NsfVoZ711yBvUNVeTdnEeFJeGRq/IxbcHidSPFgy2ZmAQ
fiGVk6eBPtvm49jauK/5iLytoVunUwahsczMKEcU8TQymEOoXuj6J9OZZm+fDUte7oKm69oQyLnZ
cwEbw7z3BLijGy0LjC+jBcDz96fvfWTffiEaG8Ch6K2fd0x6p3NWlaIzALE2O2DYve5Te2wOulrQ
eRhz5PjLdTlmlMOxtBPjwnfx3kWdTTFla+ijXgaH+Fynb7DLZiiRKH2kH+N8LRd3Tq5HKXowoZWt
PyqqbwvDZHheNGDBYIZtCd4wxo8dmFSu9843GZRLFStcN45G0jhlOCPrgGJ26b0EaGSFOJA5N4U0
MFGgHYFERur6M+AUEtWXrHPtAdiz8MWulz6slzlBpHEJprw/dsJNmjAYMCsA1VcYIkSrc1pjzHHW
NerrSsrITABXY6XtNKEQzKGpHIfiR1sbwQ/PFH0SMo8RReT7RX/ynJSjAClj/RNEOQIAYnLNlnb2
4mfooqlCPyyUlMhBNk057gPVbNoak2wOYqSmjnwaP3gLm1Jm0Vpa3rwzRpDM4YJudREvg0EXQqDl
cwNgTUOcBPpeGUoUjnARYpbYRYPXW0WcJbj2xlXfnPBDAFsUDKKIbaOzEB7pTDM5jAoBvrgt1lw7
Qh3Ij5OuunrfmjK9b/rKV9HE8F6Pqn4q/+nkA3mpjcNC0KNW2YLKlsr+dAuJyu4nxCO9R1fOwU5b
hR7Kwc1Qmmjsb7Vjyge945nX2nEeKXTSH3Na/jMJP3/7DfgxASKh1b6BhM/ucgOYqkxr5T1qsi0O
5gpAqNJoVY2iqq+kZ16yl30XnFiPpA9kTABxC2G5t8/sYWuyIE7gP2paxmQwLYvYqYW3x73rktL8
u1DNLIlSadMcpm39DrFJjM01BxmGx65OvRA5QLFnhECe0ptiL83gn+nAvr5KrjESR/Ii0sbzqX3V
zFjczn7wWKyQ07DHdDm0xZ9obZgXIsmvnoypEbZASLjr3JlvX2Jrp4adSD15nBqjPtKfErFotORq
pCSKpy6ZL4iHnM/otl0ChWiDPpDwoVKylXo/7VTZFLpHv117tEuzvoK7t81GyuLR8DmlFZPhPVqb
XtjO1bpry9a+Qg+tuZB2npEbXt+vA5SGi43GM62ss9wpoazru1pzHpdMI/S1GuC3Y9G2eheXWeIn
EGNABx+7xAbDklglHHvFJqTjVXnW06ocOhIejKCLenHnJSdvh1E7J3nLJWmGnO1pC2ffIm+T4NHJ
BjeCnYM+UlDB9HJxh60K76YeMy8MrGSMdc2D3Yjk8YfRTd397++394k5+RyDoA13QDEEQurtZyL6
tW6d+cWpVFJ7SSCcgBkL7Ps2tdSPgZexxMaiMhg1qGF+N2vCXKQPGW0bBkya8UfQB8XnVJWIrlmO
+JwzzQEl4cH4uUONRX+yTB6Q7oLnMfjSdWbG+iJ5zU1pWyLKmma5BEZ7v9PZ4xbdV31jhjOnfPtE
Q9eouemH5FFLEZSi12+Fw+oa+z6thv1sdZfO8K/W472xz+GIQ+46KwwGq3RxuHeTx8DsEBPeZp5F
8WnNJK0Df7iwo3/xvSAMbD1l9g2gxfOGjmlMvZky7HysfLt8rOnG3puJgNiNun5UDYs4pm2vhXT6
uhg9lym2ZuoCazBfeiLznVBaGoK9HQ+l6ZRXQe7ChUoDoMUyYYAJEKL3j17Xr7uyadebxc3aP5gO
Jhce41fvjO3GvkeEmM7jeXAgddAHLROkeQJFWzf5Nubrj340n0tb3/1+i7+/Pjb2FPIAjM9pBJx3
HHOrMtsJDtqjNQkVVdL6lk5Nig2O9fX3C72vjwiwGNdjg8xogVbF2aGehl5JjKnEqU5bvKGXev1u
ObTTQ1TzJy1aWlSpoypP+oxCexzXUBjK/QaNCBC0NDTVXACd/iIG84NIErZEgSLSPjvcNnrWmWwq
cSrdzrvytHp6UMvqRFPn5Vd63qudwh7xFiXwZucHiX9PWdJcgNxs2cCbdJ93T1sVWaMtd6Fae3sc
pzSH5ELX/RSIEhW40pt2TrbkF663X6ziMG+hqKBDBFj/7NBXPa4vRTtnp7VAsSklAYuzofj/2LYb
+51CjkqOoGm9fRbZ1WhlmVl+Uj1+w5XWPzqLdVS4dcXGsPz5++10pge1XV6bQBrJPfuWrqSzPfNP
N+hSuaYG5jM/cWPHldArcTvNAzxFN1s649Clyvlgl6OJ/VEJGP7jappIjHaNsTxM7dTpO+SklqfS
bIKH0dfqZ7Nq7KObRK3XHiwJTotkuUIYz1Fed/X7337ex91wbCh3sumA6GyCPW9/umvgl7AaU37q
dZDkLsqZrdc/QYC90Z3yhTb+JTvT94d8W3Cz4gxgZr+7xpw8xbe1t/LT5M8ZSYUGubdkyN4kY3Ah
dv1qKXqOgBsYMW9l/dtnwwlNSGswClCBSxCmM/RaADhOuBhgPH//Gn+11IYZYAu4kIfPGcMd1rSO
03M5k//m8drW4uDCuT2mpjGGv1/q1bbk7TlFtJdLk49FPEbc8e1jzamRF5at6hM0hOGj73bmH0ja
ec/Qzo2vg7FYPzD81e7yKq2NyAGJ+0faaXaBLGthZKEzZNrTWPPai7zzNp1FUb8UxYqDmsAMbY4a
L+/MeMDThDxwndRt0kDZjNmS1rqb+qx/qAqntjlHdt6EFc6NX12tcZ+7LnGXcLLmsYrGTq3iOgey
iRmJbkz3mmq9Y54ussRgfpxv9V4gfbWCtaeyWzoXH7lytUQ45+mERMNqgkwOZnO50QWEtYjL0//Y
TbOOp5iZVGrfYW6+hrbbtF81aTceEpNp+g2lcqsPy7zuyl3rmfUYqjlnUDQJi2urHfa5Rsc0HOsA
AwVtaEoRyWWpP3Ra0xex4W7C1KsYmdRKt9DaOMuD/haso7aGi5rnD4XRPiktSVDr9ZblBs8+/dvv
P+4rOuzs48JeMui9At/awNNvP65poSNfACo9SSHTLIRQXE7QeUfkKGbH8RIEdtdcpxr33THsZr94
TtxugdJVdt3HeuwmIoaFjNJKzq5idIH0vem3eRqOydwfUUeyjhVGaJ9LMTpobFTZh6JL6yZyB0t9
GNtpKDeY3vgxc/PgpZ9mWrlAbKYxnG2v+LN19CwDWFCafjSlyph33qTyP7JZaZfKoHfTbeID5STv
Ano1Lcx3uOwgyJWN393JLszgxakU13DXD7lknN1g/VdLIMX48KFutoF9G/3gahPaHSgbmEFkGyiT
4u0ZqKgMJEwkfa6TF80rLD+uu9YEeGfpX9WMElTkt3Z1xyPB07UbcvgQECX4cwBO9LBVKQxwstKp
Pig+AMYfmesef//V3wdhx+Bz42JjbrK058Ulzhm5lwxBc9JnU9sbQZVcp8b4oiAY7FJ/8W68AnWs
36/5PmLRGgdbBK+QVicDkbON5gSdwni0Phl0reMWwO3elLa307tpefz9Uu+vfKq6rYsIoIlh/rlA
dDcCYaiNvD0Jo0h3roEwZDDPl2xWtxTp7clhla1dCZKfpvN5w4UGsqOctG1Ps73xcnX/Ph2w4xDJ
mKMou3xCax59hhGD598/3S9KV+ZS2FPy4V6h4WfxeDHsJpOe15960o7vurfqd16tp3eLZ7NLVyRR
m0KVO5fgFxdu4X+gVxr8CUTUu8o6mVy40H/5czgyYMa2Wdq7G12NiuyxdNVpbgxM0DN5MsEMh4kz
TM9Lk7LHdX/56NdGte8czzrM64ILd1Lo12aTVRcS2198esiriLYAJKCSOdc+dnO7q+AY9CewGbBW
2ymNdXRFLuzlX8QK4CKg9cCh4fPnntdarfCNYcrG6ZRluXEHaW55UUVN0hyUttptWOsu5MrDJb22
+2vJb11Q4gvSLGr1AW+mUi+5iDBErOmnakPnH7HWUDJMk2x9Gcq+H2LH1awJh6E2deN1MYGK6doi
8UrjH2IzxeryqsNt8CXJsKYxlSaDaF26vL6Q07wbqNCEYKvxMiHfAU48N3IcDH+0RbbMJ6QNkoM5
9tyagMDaY5uuwOSC6gCPqr/lizxh/ZQ/SZxOERHUHbwui2UvRb7Qsmjr6xnnwz08duN6EkkdF5M+
Xygo3kFItt9KIwvleUCEIFbOErBgMdxMNc58Ai65fC7beYyWcijLzYov2HV9roHH0a/wRkZHhb0C
SnzWjj0yUtetJ4J7Mw3U19wZLjFpz2Pf9ru2s8GRBVgLtfJt7GvGIe0dt1pObZWKsGmz8WYwN5TF
sKT730eHXy3FfgT6jljPxuR8u5TQwOJXylxOQ4Z+Ni6cbTRZiTwMVtpdyEHPb5HtqZh74DLJiUMW
6OypdKVriYNe9Gm7GaPRS/sTfhd+JPJ2vKvKwr+Dw9he2I/n/YFtURAr+L4x8gjA+L99PoSAB9T0
RhZt7TIU5myFnT1ru1HQj9Lb9FKL+V14Y0F2PYRJggrckPMqFVncUvWD0k+yD5a9RXIyRw4SNrcN
8kWxWSTtQd+GCSvWA9Y6Gk9jh9RZY8ngDvOD7sIW/8U759PS4d/EP9xX7MTPld/QBOjj0sY90a5E
xyyD6FfTcwinSRr7tjPnnTNPy4V3/qsYAMKCTw0ggP+dnyu/Q4rCbPz1hNqHdrMGThUWdtYCYBTq
0KMBtLPQ7T01XVUi9F7oJ/hYTkwvqbkZJnWnMe64cTpb/zg0mjpqerPekunXcetqzoXQ/Iv9z2CM
KQR4CyBy5/nsWjAHKTD/PnVpJj/n9WBu2VWw78a+uXDUtq32cwLAziDLIHe22Br0tM23W7E2ZgKw
XRon2xvWI1OK5Vguwtw7ZWeFYhl1agwkHeekUBfyty2OvV2Z44bqONLBAOXeJe1ASXR6z8F6csdF
v1aduTwkufb995Hk/eMBliZuYUJhM1B6bSH93GSYS0mJW+on7ANlPPKP+IrbMkRVtthDnZ2vu1aO
H6RQ44UM58zhgw9H6N5q9S1bRL3wnLWxwMNKZGaZp2a1l1j5mv1JOolb0Y8cYEpKOyu6eF1X/XvV
CzJnVQ/zFCv0EBHiQ517xwxT16PGH62Ag5k2T/i2Olczo/8uqgGxAlnNgw+WV3d6vFbL+tdsOnKM
GhhOjz6eqI9TrX11nLV88DuQC3u2gTAiG9mZv+zVqW8CsCTrtco8Me+Tvsi+DULLjl0GtiHCm9L6
jA19OocZBeJ9GXi1FlpAVtoLe/21WfJmH2w0Cn2DPGwMF0qXtzvQL8dtEucW+Czq7U1RmfoQ5049
33pLVopdGpStea8xtZBI9Njyo/QA9KPdIEsDzmm/DNG8Smg4dmsJRDKUVoHQtdvvmhxwVZAz2p/r
WmZaOFcou+XVOAdQMyZZ32hKAZvAVjs3Qynb8dMKr0TsA1M52McnQoUGPA4cEhmzXDFJ8ccPdtXm
F/qq53oMkGxeJSAh52+S9HCu3r6AWpMTkqiqffKsNL1pGjlcGU5eZ1Eu3EoQgeoao5d0aD9Q1uRX
CDupKWzxD14iu9W0FrtM24DjtqRWEVprOV6JuQh25dgicwUq1HBim0HHnd/6jJq9oKhxq9Wm9Nlm
LqV2flfk+3GldxIllYfe2WTQY5QuFtt7LHfsC8X6Vou//dw0+xjxgk7j4uP8v31a5hfNWAi/fhrH
Fqd2bhcr5Mul10kW2Ad2Sb2TKCpf6SK1VbjKor0Qd971sSF4wTOHPbGps+NEd3b72kMx9IOfjU+B
U0xXGJS1u9pTxZXS0SFchTMctanoD7WPC6BeWnU01W7+MfXkcvh9cDpnEfHukUx4HVABwdjgV2/f
xajPmVVV9fwEbVN99fBUBzGnUqeIisJHDEtgZwPn1GzMP1Z9pTASXoH1CxjfcV8upfoordGL9GIp
//2R/ovU/B/mkj99pHdIzQ/fh254g9Pc/vx/cJqui4Az0EIQlwwVUTz6GafJ/wt8jWEw98m2pf7G
aer/YiZDmcVcFTQiZk9bHfY3UJN/idHM1kWmOxk4r4f/H2htnrP3EPl4/RHU9EAXUKHZDt9P1x0g
8DLN2jp54DYkr0vzMez7ZyAiy1Xjm1ckQFqIkfYK5UEkcfEn1psnTYfIpzy8SlHKCntt9j4bfpSk
2XzM6qGIGGrC1xtfgCs/v77a/+4ydhkly/9b0vXDn9P/+fbn901D+e1e42/9rerquf/iMiRnR6Zt
8yTgVvgbFOz8y+f74WrKGIIhBNvw781mBiCJIbWQfLyKCW/otL/3GlrKQApJtrYuONNrhkj/YKud
lRRQ6kHIMFenSiO7AlJyttVMWoPLiPP519Kb/b0jxPJlIssMmwqmnYZ23R9ur+BGu2U53iE4530C
T5F+n5TDJeQExfD1pzf48O8b5GfML0/9072y/Z5X2R/AGMi1cK2cRfVsTROGx5n91ZCjf4OuVHsN
maeM5sK8BG/YHu1/rzCWws8KkqxvbsIQrHd2hdEuWMjP5vxbkxx8eVylH/quQyHchgupcldHZXbJ
PuWXa26MJRamT4Xc+5uTjYzHglkxa/YhcOADGLAo34n4km3I2eX4n2f7aZ2z0tvxxnEaxJJ/U/s5
rvbiWuza43c91OJL058zpOT7pbYC4adg1QKFx/GOpbxQ46HcCLmoUI+z6KWNr6bQCt3dpS93NgZy
EEKiM45YMg0vvhz0+rdrlnQ2ki7PzeeBYQiA68o3jyLv7CZ2mUe6B0/vGhF7cnR2idFoTQR8pEZW
D/+gAF0sEpPIZfq2Ro1V41HeMXRMotHpXEzUPerlKOj1woqEOUmTpHoCwJ2nnhJw6Ivi3vKqhCIb
TZdnX01AAyhAZgcynCGreM0EuVzXOO7XRI6oZHj6WDGLCdApnjFlOyCmh6rNwAFqQ2y/ihUAfj+Y
u3L2jJem7vF/za1e/ejrzIXOxWio281+nhSboDhj1lnH0WyYygV/XeLLCRFOA9/jqVrsK7QbCj8s
TVc2oTU5WXDIkBAKItkwyIJSOtCZE9wGQegH4PxjQ1V5f2O1aN0icGbkt32AVEqkNBv24yh1JOPW
ivSFmRB+1OHaQ32c8mBDQ8w5qfcqE7OPmBB3ZSwGJT8tYKz+2dT89WNvEdJmkk1IRML27ccO0gBG
p+zW59RY1aEzKir2YdEuZHHngYe+Efk1bSraSMBWzptVi0Xu2OiJ/tx4jYzGVEfjA3pbFHRtf6FW
enc6X9fajCK2hIGi8izoSjRauwzD1WcdlUWdxRrwquNooJ3d9jhY7ZTbysdsTrOTq4LkT7SHOzMc
Ar/4NniJYe/+WczdWmZgH3zCIOhheA9vX3DfdYK7ZuHRK+Hu0Xaa9omhmqtu8dZ/c4feGIX8HN7f
xj8OKkGdliCjYlBcWw/r7VKpn+TCRHXoK9GxRK6l16IBv+hoWTIR2UwXI89FolXodXDbUz4//ZMn
3ZbfFibxg2C74WzOQj5N6aE3DGl9FXlThVOA2l09Q2R3CudS8/OsL7It5cLTJlmEF7kljW+f1J9g
l+Ykml/bbLAeJobMe39sL3EMtqLyf++w1weih8sbZbr0yth/uwpaDubiqcb9WrdpHmWe293hbZOg
KZ0tiGbZ2pffv8CzRgylHp3jbSCJui0psnkWeJtADUEyeepb0jBAcM3ViAbbnfYqb9c49Z30D6ud
1ffOrS/pazLaPn9Wdswr9ZHch47ruREpKl74HdWO9X3M8uJZGmglHDQHYa8wU91Y3dLVAMKRaO7g
h7gaiGK3+nllRsLPmgBp6tRqD9JtS4a4hie7/Th5wE0ovQEF+3AId7VjpMVxMNXKrZkn1TMUeKOI
p4YmcihzwAW007AkVD6GSHd2oqXHqbdJG4RBrD6QweU/VtpFQ5Tbos2OlYdS5CFdUIzYLaPipW3m
9Fe+w520o5+KPOdqTfNn6Cp5e8iC1JtCt9OSD7y+pDjkbVr4+9X2yuAk4dDfmS38o9ApRI+DUuVO
eRHOljY1OzsYjB+5tVYNiYz0xmNljbVCbnxW91OdN0XUd5PTHCZ9cfR9MEBajTfo9OfZbvynOhX8
4XwwS3yqJAOkSLhNCeZ21VC7LS1jvnI8keXR4ieBfVcnuAKHGebQxlVam956NzAIyq+sivzyIW0w
Nr4qDam7+yRzxnsOwbjZ1xtlcdXaXXo9ywzdDAgleXqAxyEdTl8PKMU30lKPrEbvknjWm8k5NGDv
gzAwBUzz2iwr4yGosmEMfTCp3cHrG9rfmjWDql+FDQFc8l0WCA7TRL8J/7K/+o0XTqtE5763W6Pb
BSnUGUKMa3Ch64zkIjn4+hSamqlgWTvFTB9/IvYUiS0+r67wPxWFlNApKtMX4EeEldPod4MTSOgJ
7WMd1Uy6LQ5q90EnmbYFqFHWk1POCNN69pdx7WsHo9Mgj5d8ZRSpl0Pext6MpkpcdkO7t9qxKz8a
DRQJAMeJhy1AGuRjvHplBZXegsN1yF2Zfh7aoP2Cfrh4KZZAWNetlbc3EwPfZFeUfe3vxmHSfozz
XFR0Ymg+7/SsDp7QwUn/mnFCzndJa/GWgrm32M6vUgf4JqafG5XaRugA8vZCT5rFg+bZaogGlEf3
KORpasf8Bqcuq18/u7ZCrshQm5mabczogza6me0HZWVJBLEt25pyrtvvi7Gfx2PJT/04Jb15PTMh
panp1WgDaLjvNlGPputDU8EE2FkO6VfvwuOARbS2+alMqYq/kcT52Y+CnMv/ABQBk+Wh0p6cvje4
LfWlmG4r08zzWz3oZ3WTORN0PL+HgBNWS6DfCK2rJMwRcy72MvCmcbeqBGWbqs+nk3BLPd8FKJne
yUn3n4KkD742gICaEMnh4o+6AyiLVAb4yNBcE+1Tm/s1aZPSy/tsMYweZcXKxw1ycv40qOH/snJl
fOllAljFcTphHjtt5S84c+NuzT4q+rjQgvzTWpRgvDvEID8a/CclPeBq3g20j6bIQuGfNA+hnnbH
DA8XsmCym3tHdP0dApRVwQtsB/LSsmx/eDKbnF3uOyW1/xAsodWPLiRNACxWN+B54yfSAzDbmR8Z
+Wafx1YOOMVYNfQbT4yftN7Pv6VqcniUNMD2zIPe9DjyscDeYmvJidQTTBmcwgACNHjjHfA8M8Fe
Y9KycBkLXtWAskMXitHuX8ZprmnI+6PuhuhRes9NAaUtrFsEDMOxX5l8Isva/+V54xRjLbUkUAC1
8o65i3qE522jxVAu00NiMDUB5oKTTQS1v3pIh9SsQ2Q3+RI44vQfrXpJQcZaRTaHvMsWbSltFD8W
B/ATAbHyAswqBlJ2oYTeso9L66F1iGvxBIP9D4HQd4ZnJsIWmixc+s74lZRRmc5y+QBPy6Bvi09b
EoJ4RfMNxLF55SCltdwGSIGTHJtGPsVF4QXTNSHLtGJQ+HW3A2pSzlHS5k2zG8t5QKJ/rt0vLmIC
TsiYWbvHknjIdhKrnQbbwXJtwimryq9FYdpPDD9S+Ega0iT7tjQWdMmyKviqkgzP2QBp8Bndm2Bc
QjW5KKPawg/aiGEjYm21kPV9i4zjEPX9LCaGnnAoENcSCh4V3kNjjOOImmNhJGhGoAHTV6G3Nh5T
hCHHMaGYU32Kucuna4wNmmo3NWb+BG9U1rvK8rQfpVGTU/TaJBVgKWlK0GvTwD5ChQa3elMZHe/P
zQC/1e7QR+kayDrE60M60egOg7XLmlK/tRrVfp0rDUqt7yzyOA1Lt0Bo6DpzX6Ze4x+tWo4EzSBP
FaAlg01d0XxQISi31NnPjCGbOMGZ0w3noUMyLdfcAKrtuLifbK0QL7ICgReSm6gbM2+yT1UB2HaT
M2jQxUi6W9opjRMtw7Blf6tErjknKZtDu+vbMVrTAsEQ4KnJxwFr9XsL0VU0TnrD+4s2yapHmp14
38xC66E6IIL1fYTwte4nuczwbcX45M9jA6pd65YhbsxWYHJpuz8q0gj0s4BS+TFjKuNjkSIW3a/J
+pe0xLLHYJEYWLpt28S28pG2NwHAt6FI/fmky0kYB5iPlHtOj2142E9L0+9MswOoLFptuVrN0f+2
1DlVoK0XuFlnbabveApGAUQR6mMcN9cHe2rsFwG6MsEaoaLKXMqpf87xqr1XVY1hggbzJd1N9Zg8
zy1+EpFw5laPbK8a46paWuxQULz5oXml+qEkfzakTC/+IndebkSZ2ztVf6wY0pVR3SZ+tYcW7nzp
J63jfl293Dko05uxhhi1Anmj2vXuHIb16c7xRdoyGbXq28H3G9CJKyMsYoTPM1uF4z7XVY1RRuYP
HhQdN2khUts9eyObxbcCHN/TxCCoiKW39J96hKVaEH86sincmOk3lVbF17ztXXZk4crvJEv5iwSQ
TOBiVmdGlRryB2cRbQNwUveLfb1WlFsiHYMvRq6rB0vOc4q0uZ3bUTZb81Gm/XQL9fRz4LT1fV2J
DKtU37Dxbldrt2eU562hkVj2t7asijFqRR2gH6NPw6el8r00nsk6E4Za2lTx5zY/HcE5SUPDmOcA
/2LkHHBkzrM7EzEayZDRmOSunZHCJagRpjIjS9wQQGP5AU3Dvr22+9ZcdnIVMz2eucnVjl07q6tU
080rueRDxE5M7mCY6Ijh5I16NFvUZrmeHKJgZk8haoxVuDKx+jbW48AlbcjZjhs5zmjsl+78xeac
Fkj30pfmbBKBzXzJb2Ej6fDClOHHwgV9GEHezBTYZrHosTsr0V7nyCTtE9gaIDVVKZN7sy7k90ZH
QQ47wNFC2DIofTPU14RXgGRvOz+XRSXoeMjJnOsKdmNWDYfEsOS4Mwcvt8gYtIboPw7BFxS46wdg
6uoOiC/cCeZ7GHkGGNqb34TogTyiTureVnblRUMJLGOfzOY0nQD2Nti/1rWGzYHflfeaTX4R0vvI
r7a4UpISN4BHHbTQqkMCTueUj+3WyylgUh4GsyV86NPq9lHZdM5Erx3RmD3IKO+5WpbyQQ0WzEw0
duujlvkjkYSaCm/4uZ+v9W70n5LEwQN9QT28iYcVsZMbc8PHLDvR5E2Sx403tP1HpVdFH4rGxppd
w1EbM2JZE6eMqUlesgKCCoZvtnUvgTGryES4ob8yldffl11hqiN6SKYHM1WnaVO1TYW0ir2Y627R
uhQOwuqikmmqpX+gKTbqey/Ri5uuX4w/ZC2DF70hHCDGUutyB7m06MJBJweJRI8mPn5HEsKph4VE
E/ZZMd6J1OFagDqCEJPprhkOq16Bbt5aTfuZmSuZetc1C1Y5FOIh8lravVL6Ou9bMEQ6N4k//vDz
CcIv1rFJRa9KacMVAi9TmASlS2EDWLkNEdDjOzSLXX0zuiH9ngi9OTrUcO6+Hdv8ky+GtQyLNSNc
KuqXhxYei79ptlpZ5AWL92egErtB1LXKv1D5JfekMQVkdrPpruy8YuYyYHmLoZLpEYeFpT8HtViu
lgYxTSTRTZAtSCHAX/LdT2wK/9ktvNs12wB+n+yZXRaiIeY/UcXC+U+mbpxuuIyH72ZlDmXogEa5
9ztUGEI3SbUsLjF/+mwS0pK7BQXKLIvsEWh3mKSTELGpq01xy8j+L2dnttu2Em3bHzoE2DevJCW5
TRzHcWK9EIqTsGexKbZffwe9gXsiybCQ87qx4xLJYrFqrTnHbO+GukzjjTGsFzbZRZfcEPGpf3aj
xBG3s2UNaVCn2fCiUOiDxbbSBLkNVnITKzaTjAVI/OrbksW/rlMLouEwpkTd0gCAbDXFHmi0xBqI
FPK0n3o2obBwOMPSlO976yZNk/k7E4FQq9xIDXM36KJ6qjTqVmGSrPL5JDO4q3HeRV9KrxGg6po6
CkkWdm47jDUxbf22/LKkKp4wSMF71RxVx4/sQkHOUfEeyjhvnzmcJ8+wsqu91Zj9zxF94vMQSaP1
wQ4od3WR1+JhIAkF8TPKxLahrqv3nw3NXp7MYShRejpwL9gUWC/D7KCg86LEbnn8ckoB/Hpx9zOe
uup1jhwvuqHIEam3qqIjcZRojpCce1n+gx/Rfi+Vwf6aTfX0aMUzC5Fj58NdbiiCXboze9KvE5t2
gRPN4ksJjY6nUiZuG+qtltrXiZMmu1LEIAttOeN9Rx8Acdhc5leMkz/VmNcfV4yR3fZUudkbVOBo
+4zVxK/clMPMLA1gZXO3WN/auqeOm4rY20oNz6pPQyfxUJjoThXWxF0zT8Wski6VjzFn/MTofnQU
h+gvjLEw7+00sbUdfIdE3plu7NSbPMupuY2TN33PHKNX0KW4ZXU/c/eKsJuXrrxNdJtoiIYf6pCf
3Q6PzkTf3+9Le+yuB7rW+vd4wZLhG0QG277jjpW90fKKyLhqMMxtpgrAnYlCckcwJ92SIYOhWnRt
RWZEtY+yrk/9XnwzXXpQDzE37cqKq7q99tbXK5hr11tzb3oHcsJIiGDSttWNJepeu1IrMfIQ4nTI
t0ljVwRgiymq2Sm5tRNwaObjZ+gZfHqhZ1a61RZzkjcxvMBsMzaGUbGlmdTqBqSEl+8XpWraICtN
YkIVO27T69Rtpv46LrWyQWETRflXChCV+ZzOFvV4boizXPFcnHFbKOsTjxa5ft8yPXmQkpgQ3LKN
ogWTWg5PNcqiH5yPptZv0PE8JxgO2eSpkr1+VHPE8TI2PsFQUpsMc0Rv98WkmhF/s2vKnZNMOPS9
eKZdUbDrW3cWQnzNE5l9H5hWWdDbTkbjJbdyXoU6Fd0VyTmcs6N2ZGOlNb3Z7Pg2zt8q+CKeP1GW
+ZLRsqx8Vamb71ph9nEQFUyKW+jf6/nSyEvrVi+iGmxDXlk/XKTMYzAOlngqi1m1NnQScHH9D9V+
3ULpYrz0ti1+1146I3BVU4OG6f/vq77TFTwrpkLDXtMe18b8WkA+0daAnGxmuczeS1rY4wZlm7sR
hXZhkLNa6tsgVIjhn+Hkf5N5/NXIygubAg213JcJxkI4uEZ0JayWRDVdsF/ts0vi+bNaKuOxQ0a5
h4AGldlJq3NyUilBJUYvi9ctuC/HmsNdqt5js6u20aA/J246b5VpuRQdc36hOlhbiv3sZrmXp4nu
RAWZqS3zau85stqtGTe3CnuMoC0XvOZ5L7/849PjWwcXAYsHDTu8zif9BavRtL6gFrv3xmTZTTmm
JjXvmn/qYlAKPxoF2vtxKdwR1jjHhkFNo1TErS743tmJbAOTfIML2ICz6UjjnhnCdkTVDKbLWqn+
a6Yog2TT7cTVXgr0/CXtwc+zVfVPH9+2447UekGOiTSQVoXFKKicjkeh/iOjaSmqvbpiTBMOiRwP
k589Zdjg45Heu56/Rzp5vaapgUWpVtVecWN5bVC0Cw2v/vPxIGezblU7oKCh+0PnANn08eU0o+qq
2BSqfTHG+bYVbvU5jvXmZW4649PoLsr1x+OdKvDX+0ePGL8lnR4a/NbJU+ryFiDp0nT7eVVQxkpd
lQG+ROtr2cLBlHZWX1VT/BQVcnrAkzdtldaAaotIw/6y2NL2rWhsfkymVC80wd55sLRPyPFF4MFS
/9Ye/Gv6aHPcDjUv3N5i1dx1Gg2vHuv39VJfCix658ESzcWb90bmgjZwfM9bmhZ8LqdmL8e2DByh
5yFF/ehCP/O963FA/zBVVxHJKTatkFpdj2Yp91nh6RR/yl9LoZRBQk/6wkgncpW3d4KeC2slc8gE
d3S6ZnJkc8a46/aFMkSbshf6FbX16jOHDe1KaYAIQDpK7sHeD8+4AtGtyLG+X7RO/20NcXxhHXhD
5B6139Z2GK7XFceIUudUhzBBse/dah73iVllWhA5A4cWL8nsXcHmwPTJzsn1TaQ32J0auhCh3XW1
hxXTjR/Ajps/7Eg2eiDMiEjXcfAm3GEc+SN6Ft58XelYiILcrsgtwTsSX9WNUd4rThX/KoxS+exa
Y72Ei1EV3xSjEq4PpVYXwWws5peB5f+zkkfaJavZ2ZRav5IqXy6eAUaz07UvKnNBr892X9Iy1e5E
Nmnfafnl249f3nemFDxZ3AMrUw6x3cli4YgGGXii9XsIm82ePWZzP9iEOZuN1YX/PBQhRggK4c1A
Ez7FIGPhgXKyRHJfWKWBY5e9Ktrk71nTVhcu6qyBibpgnSgarnxGPLPeKHCDNata9mPrbBbFdjfs
PqdNro2/7SzNrvI+vfC+nN1GTAEaCEU2NYh1zwxTaT+ai3ANuY8lRzer0L6yt1XhWyXd13+8i6v9
AHrFenGoKN4UO3+taYOrK1XRxMPe7SnrRGk+bvvZ1AJXx7f78VDniwBjrZtBh80gq+hpXJZDzGEf
1W6/NyPCB2HVRw9aZ00BJgEYyMuQbOoGKynK55eJw+UPpej7KyVNrFBNJ/v5wq9ZG/lHawC/Zs3t
hOcCnxUR+PEaOxdlrSppPewzjnf+gFb4aho80F86/RvqBO5jlM2R72mt/egMtbrhsG09t2WpUvXw
dpneqS8f/6T3nvqqkzFgTLLHU9dX+K9nQQbjSK3eGPZ9r6Z3Zpmrm6S3mhvKypcm2FvD/+TqYZTz
6EGfsjyf5l0BoB2HUe9Jz3HsOfZprw894kFSnVALOfNnNLMce9xen55dIGUFORKWt2stQRsemM/4
SXHaafE7faac7wwFCizV6ao/ZvJWRuQkf0NFjSNmy436aVOqeNZGRXkuskR9+vi2rbfl7FJsByqP
CtaancPxbdMnuHlFakz7cakqKG5DEbZuVF34ZrwhOE+H4dmoyJk47J6tAgX9UW0uq3lfaUm7URrH
/rTUS71tjLp8TLDsBU0pHT8pG+2Tk6Xtw9Kb3LF5khuwN/HWkWV/i8jNvOLkNV19fA/WyXr245z1
TKDTTIGcdnwPNL3NZbpk837SrN5nn1JukiZ+aUgaf0iGUfzrxhMyJoYJwlBMPFKIno+H82gorM38
eU/XgK5jNGWbOp4umaPeuSjkMZSZUK7gFDhdd1tDRmqq18tesdW18EkkgZhTwxfqotwTlfp/uKrV
8siCyMLL9+NkRdB7BZmHJ+b9aKvKjaILOuaunm8+flTvTFcE7BiSVsMXgOATKU5Zx2mpxO0Mwmfh
4RSD8rMU4hKK4DTQjlfaRoeOVhVVBGOdJslMlj66jZdp+yhz2pu+wdGKyyeisGrSzCmpne1k25cr
FIzef2dGe0Ht0gfcUtylVtVQc0IfNFOyujdcYJ2Km7Ll9rTbPqfpSKJidWEKn98XtqIQbiimQ8VE
MXg8p+zSqquIHMB9ncfkQTWl7le9mVx4jc/XWEbh5pjQmTH6viV8/LXGtopr9ASeafus8qJdNqhl
OLcQ4D05Ghcu6Hz6IppbnTbrZ4ZXcv0pfw2VqYb0Mr229q5FnR1nvY7BtbXvPbOZbuiKG+HHE+ts
m8KcZSjV5oVhKTgF6M4a7ICxVr09163tnNzCHQzjxY79diGhS+/TeQdtrv7x8bCnNhpuJvB39vQU
ePiYwIQ6vk5IXxSUW6nsEUXpV6wKUvlUN8A8bwWz+5OC3+hezHkN9wWZLMkMVmL9iPSyyYIFZvy+
M+lJB1rkUQX9+KedT6n1l63lEqw+HHBOdqPJaHvC061oT0Bq8ZVXO/lWOml+YZR37jsoBUoKRAhR
En/b9vz1nCP8QZEiM2Wfk0u/Aa7YhHasNbTmkrb5lNppujOw8V5Ygt8ZlanFk+TzjUzxVPeqNQb5
0Q1NFM4RynVMZtvvPM/0l6yQyU7rK2uTe0V+wTp8PqURRQILUqkEYOJazTl/T+lubhYPz2h5aNn8
XnvZhJa5aKmTdyLZZercP//zA/RWYxbmHsT+PMjj8RpdUWHgTNWBOcYWke/afYqw7sKacD5NIOuh
a2WS4ACEhH08Ck2/Rm+lXR9sa/mFLbML1a689DE7XXg4ZdscNXk5KVOu9uLjQegd6TVqJutQR849
C5N96ySL4SeWsHb/dtMM4vmgPmJQwa8Ad3G93L/mY2VwtqvZpx5K6Ta3UK7NYIrj6EKuwSkrEMDe
2+zjoMcyR53wZHlzNAVpWM9cWNKxRBc5ejoENn3I0rvGUay72Y6zezoE3uCPhVHTFnURsISeNVit
r1CHR4lPtDocakPxOeJUBqKXxNtNnpbVuypVO+kTnkQ/VRHa8MVbXO+5VRWNjWbZFjqHZhjdF16q
0/n9dk3Ma94WQmrOBd5DLnqOz9y6UdtgORcbrIHNjVzMzygELuFsTufdyWinnHyEkV5UeYzWS60I
DYn/UThRfuGazibe+pzWzxB7Dkyf9snEY68hNSA55aHJcoXERgN/s4f3k5jB3x9PvPOR2Hmu+vDV
40R1/GRnk3R9vCxzkxxiooz9UbE50NUcyxfMBuE/D0UiOPYrjc0hCJWTOV5WDbrUYkoPlTrpt4UY
6SM1+IZZ3e0Ly/vZsZWNIB4GnCt8yVn6TpeHMePUPVRmfqig1OAQMWUo0PQj8YWlFVom3mZ2M7Xq
m3MV/R6MagqN1hjvkjmB5pXR07mwsTifN8c/6OTilRgaYeeo+QF9DU05rVSu4gJO54ULf28YvJQ4
KxE4WHxGj9eRlvy0oa2N/JC2sRq2Xqk+uMYofn78JNfdwd8nF+6uDUWXtXfdPHD2PRlFpEjFRgmE
aCDJ1CrU/o6qyHSLJJ4s09LgjAn0ZrPM9bLpicO80OM4f+PZHlMEYKEkoQi7xPHwjolSFnmeONAB
c+6ELkC+lbYV9GkmkCIk7J4+vt537urRgCe7pUhPCC+VrjjInKxtOwZ+1rvDcGGKnG3KuK1UNjEc
ck2sZ/bJbbXsCW17JOpDktfJDwEADnVak6FhILK9LhBDJZpJW5052u9iW7EDaIAeWeUQ0oOFNZ+K
muVtPr72d262gyHI0f9zR57SLjKw7XGvR+3BRHp9VyiO9ewiykM+WGj3vYytC0vfO+OBU6AYqa47
U5Anxw83L3onhRncHdAiLp/JyRsfmsaZ/Nit1PvaBOnx8fWdGoD5JuJLNun58FWk9e+cDGjUjXAM
xKCHyGk1a5uVpaX7aQfSyZeDm7xCZ3OfvUVVfskcsFCKaPoq6boCC94YlZ/aiZkaNnwzry22x/De
7NFTwwaflkp+XW6V/LHC2bZ1NQrfnFznjy2RZVy4be9MUVowFAR5+3FZnhbrzclSCk123cEreg0d
itvdCi2KLtys81E4myJ109mp0Li1Tso2fTrSaEgWebDKbtrAvlCvRNNU/3wtjAIJG34y+VQ4t46n
QFqMtjRR1B3spSsCzc3zEKWx8a8vNQ5hHeeru2a/4Us4ee7gx3G8GvlyKDnqbdV0iTbIVtMLr8/Z
UmnwJvO9Y8FcT3mrJ/nvjd3qp2hV8CUHmihKt0kSEyeJUWTaBlhGe58Zk3qNUG7N3aQfjcvQKy7s
lM9eKH4BOkzcUev+iAl+/AsI1eGcY6jDQSaKeTsP44wImWA9vZyQVaz68o9fqONDDt9cujQGcDSd
wzFT8nQmalXfd7ndLLQC6+9ILUXt2/0y+VlhGVewVbJNkq4ZLR+P+oal+d9v0n/DsmZQhsVReF5N
Q5Ai+9rSlr2cDfFYOkIC4xkHtLE5kZZasDhOeuM4MUkpppEM6rWNCZsdXFYVl+xTx3uqt59iAY7C
nL0iNqHFHd9xPUXeVZnUwOTiliimqyXQUgph9eT1/9TefBuKa+UYj5tVpaFxMpRELltUrY1/Ax/L
TuA3QY+TRFeIPC8dzE8WyrexOB0wmzlNwpA+pQ8bkVIW7VSoe69OYyewljl/EFmEnpVt+ZBuRj1u
nwaSM+qQvZ5nIfYdYiOY86K5U40lMkPYXf0VGj5cI0ZcqwY4mar5XFlepDx4cQ7J1UqVJ0Wj9e5X
zK4nlwTJbx9PlOMX8r+rYF3BhW9QNTzjPcyp3YJMVpmeACIB6rtS+2xqnQwaAFqPyzSqdzhXmp8l
qbv3c+ZUF85g70yOVaCx1kdZfei3HU+OdO6UwjaWZT9odhd2CiKzlM0S/gsiQz6+1HeH4uOG2J3F
+mxvP0yVlABx1b2Z4tbuXQVaVVSg+OrwZ3w81LrlOnn7+IiujsW1lm2fUjSMQp+NioiQfYm4M0zR
Ov3uolwPwGO2QMMoashG8W4SNcn+qbzx3/NccXQe5UcWWP1kgRV15gwCW8d+Kpr2NePLseH/Ntcq
aHK9FF12qS/+3l2lqkGmMJs0Bj15gOgwE6uAtrlXcTmGGIXcm44k7zCxtPbC2328dK/Xttp2+ai7
oBpo+5wMlQ5kkwxpY+zNkiU1gL2WbQ2vaX5gOse8REJj8v3j53hil/5vSMgZFFbY4XNfT4bE6Smj
IV3UvZu1g7MdXLNuNjieksfR68Z9NdVom9M8zb8MplHfseZWd44VZ0HDX7zwJTmfVAQoAG8At8aG
mBf2+FVBUTmw31vrvggpUmoRQKdSKKJFoLt5ihUyK57SdkJeWdX668c34nin83Yf1nIZ386VknEm
O1oUATRaGsaepKPhpliiIlQ9VMEfj3I+l9DL0NCjEMlrCvTm+AqBbywkHsfeXleI2FYnTyeiYTjE
s8wvTKXzkZC/MGdZvdnO00U8HkmfulGy1mUHurxaSO5tubVapYdqlcpL55jze8eWVyWDEbmGuXpb
j8dK6Mo3vSfzQx171Us+0VJDMKlv4hjBbzvE4l7DebbBSGs+K6NtsuxLSFplhbQTc0ng9Mh/U6W5
tBN65x6Y6KJIPcDFvSYmHf+uRWlqoKtOcRjdLAu9Lu1J8e3inZ7SFf34wb53C+ggGLy/qA5Zb46H
Ql48JRZYeEB1U7lTl0psRGJq1x+Pcr7VgsQJJgkIEjVDhEfHo8ioA25AMNUBSp9x11Ljoa+rjrhi
rBT5/+S8IHOQ4ceDvnNpDgc0DmlAs0GSrG/tX6XKWurFhPemZt8MaleaZnU9V9m/76EocoJyXXUp
LEenS5+TqMo0zVnDGaCIgjSBK6kqir6t8ii7sEF+a7Qef7xAVBG6RPueTTJr3/EV2cip+nbpqVir
TozVyZP2qxsrya0R5dNnZnpDs922JMYpzQKgUCDCSX142Y4dkB1uX3EMtnPsFoUCEGQcDNrt9YLr
k90vHpnKKTR/NJbuSZ+SNt+qma3dWKkKERySOHlCGg4SImkmh1lJIVj9U2FzcP1pKqxvEyWH2m9Y
e/BqrechXzoGRgrkvz8A+vUvZW3xG5FD9EELg+sJoevwq+9zarVGnlV16Om0Ha6RaCo/F7WsTb+s
a3OrqsAWA8oJA05hlwDCVqhcZooGqPRReo8LwctSv+0cXON0DaLslzM0ZF4plTE9jGNF7UxErZhC
t9MwRkpoinDXstZSbskYidWgFLmaYNdRwWZlOIqVQM+l/hpTm3uUcTL9ERYGZ3ovERb3ySmag7W4
IARaqbo/KwN8b4DkXNzblTtpfinzkpq4I7MqHIoM32m1GCXGummx7EDHoIDzDVWI3JTuSvjAduc+
D5A6L1UxT0qLiJb4KrKBWwNd2HXwTh3PljpHKlzFsvrlAjHt4z/A37f4Yhf3qRIgTCpq3dW1yH7m
6aOGn+fjl+9EaHk++slpTqtqWFZOX/0aLf9+xsf7Kr6a9/KH/cWKgloL0n5XO6HcfTzs6ab59JpP
3vnKcOvYVBi1MOiBLNYrfsEbRWl9Yip9JOo2Yeh9N1xY3k6//6ejrr/qr5Umt3ETRHLkWnG9OA73
9xmhccFtl/hmI/PCmv3OAYflzOGTRQueau3p1ryY9IEXvmoPZBEJgqLQ0NwSC/87JQPnofZW03iq
TFep1qOy0clUajA2PbWm1W+hmyRho8l8O/eWuDb5sl8vXeJuuopqUqzK6YajPeZXIquvIVuYFz7v
7yzKNApUAvygdsPAPZkWCa7OSScE5lCNbc1Ru0VUbwtt8/E0eOcDSrkMOTvwMmQrp1QQSKajPU9d
cWh6bMSEPnrhvAw4L+LZ+j8Mxd7IcN4CKhBEHD/72DRG/P8G32pvca5KO7ZDrZDeNWyp+cI79c5X
FCjbytdEWrB+2Y6HigzsmINVlAcl0fEO07RiXxC31e2gLE3itzLyHmU9zY//fjPfztEooKh1nX5H
4ZAAmnKi6tBb5KAQykzq8xgZwZK6yYVt5vk5glI9BwmmBxoD9DnHV6gZVeZNtlcdhEHCpbNgXUuS
JL8azR5C7dhm248v7Z1ijK2C/CGFYe2ynwFqFSJKR7Mo1pQCE1NTQ58jz4hz7fSBciip8d+VgoiG
lu3eDZkH6cZEX3DhdT5dszjwApdC1LrS62El68cXbfTzFFGh5LFmuMIkvcp7w5LRp1LR0s9wpKNt
yU/0sdHkm2Y2pgvbpLNZRUGGO8DBG+4gMoOTzabpZDF8llKjR6J1P5jEvzXTFIDEs+y6Rqh35Y2d
uPCczy+ZXQyUNhrJnJyo0x5fcrVUXsYORz/E3QLaHuN249cqcRDkcHYPeTFCKuj68t5p2m7jLt0l
JfHZKsQ1syvkxjP6qrs7Hn+0iwS7hqEfzKiV4WyZ0122WJfOF29K+r/3a5xeEIDSrmQy49c4fXNG
2h98n0vrQI290/y4ImwX52jn3Yo6LvqVS6IUoYn48YfZYSAEwBKDqVEpvIggEbn8lCiu/SI9onkC
QWiLFpbGLHTcWoNF2s04qo9QXdzbXhj9/VBF0UZi4yGhpsDeK+iDr06t6I8z5+I1qsjhqO2uzEKN
2WYEXTNnSQgISbvC8l7bBPAO2I1iY1heFH3UE7z7Eb76iSCFVwMeEELoQl+awAbz9s2NWkwoEcGi
VzDJ3GttHjp1p9kDqKCKrVbsq/DoB8JqhWb5FvayBiUYrv6NNBPrzkjjYfTRv9afhSh102+rSv2k
9Ba/fsom4ya2zPJ1ylMTthwTNyirBBfxAtFX+hiZhn2Hv2+HeghQYzSVynxpaTj7qOv4sFhmV94q
n9rT7NYpxr7dTJN5WNoomgFGDSXoXmHabLE1+5o9JrJUbRTpA4Btb7jGlouNt1HYvgeyTco0hLWe
fjEUxXmudarr/jg55uNMLMcnjXvS31SFp1x4sdCOM3WP5pyJP4iSrkVUqkoX7eQDC5JBG/MaW7GB
Zx07dY/zt63y1vMduMMwsil84TBe0RG60XhkB0ea+pQsmTiY2VS4Pq1SEYW2E0fmjkCn7o70evmT
mCjlq9crVnszVToMDs3oSQ5LvXa6lcokl6ASaurshn4AElNEbvaK295e/L7BbuNXq2tzkKP+0y6w
K/stMJPIXyJnirZTMeZIm8YBXz3EIEB7Qq8w23mAnqwtFPUsDbSiq1+hJiltmAsytu1xmOYd4nZT
24weOVuBo9QWTHA1yr2v8NeqmWKeC1otIuHzK9S4yQrSdhSfOUzH9xny/t7XOrG8eNE03+puWkZB
UnfxfZ9LSDDerGDAUdt8+eKQxqeEcV4rV/1ow8sHcpPdx2o/RWFC0oCAQQG4JdTy3vthi177msqu
yDepnN2fRSyW+xLDp74FR6Z0RG2N6ApaU/08WXJ+ofIMvmFQLVY8Iqyd32beYyxkAY6+VHnpDqj6
RO7dykLEe9EBwvIzMqoJ0vMiTk95MgKQMdrMt03ZPlqirL1AJTcWJWbRW6/5uDQRN19Y9QbzrgIE
ikCYJ0JrhXpfSvgUYebpU7arPZIcw7GphBaSyDcqz7OCYDxMVC1uwqyR03xfNCQUBoQrDIepFvX8
Cca2kn3B/B1le7uOLAVdYNOPOJK1VOkeDTUqXJgRWSyyq34ZpgFkeTXbxf2YqOhd0Nwq9pWDAEAJ
RBuLbxmmys6viZkywyzO1Q49BPUmn3itfocUA5YJJ70IztNs178dW8rvJGfzTzQrmUeEQHr3FBlw
pmwC2oztEkXdXakoiYr/OdNX2HbS3HBM13K/i/sIgOU8sMMoG93LPs3kfRN4UnfauBMyJ5vE6bP+
ajS6mljsvK2HTaS4yRohq8z5bemqxW8KSPbdbGaEuiWRbgEQGjX7nvpo+2oandkEtHrsW/B1GS7O
KeLQNdXwXIAugTBDd5ROgJPUEgTz3LvTbtXz8l+Q6iQb0oyM5Zp+bKXe9GY2KxsKcPqd002JGZZK
A5fX7FH2XkOdah7jaVCqayDPdX5H1K6Xfm5Hw8HXQanqWus7cYMzuGrAzitL8ZokkfPJjVwy32qD
QHHsRUbc+lpdOvdcp7FslblivYoGu/kEC1X508satT1JxAYkrKmM4FoUWXQ/mmBebiahxfEVAnHv
SkvYIwVM+qILVGkIPcyNsde30ziRpGTWdpEGnRZ15VYTA9QJ+stQHDLhlg5xPUlvXCE4BPUWqTHG
5mXkHcK70YG0EPxwX7hT/epAyEB1qtPT3eo86B8elm0y1ONiAKunp/HjoMqy8RtK3y8IBiJroylT
Pm/yJIquJfAWxwfZU7wOWoPxQk+SRQ2J3GPZGnO92ugevyOsvTi9tVJ+HzQ5LU/9xGmSV6NLLWO3
VgYatPi1/SXO4cXdwD0Vt7SJ4DK0bo7ba41jtvhaKjM4V3Nx1oVSL745EdUUvwMF9rTwmf3T9Hkr
fU7xMbJ6mEMefLg53UedC0EOh7ZXwxJYpnTn9lr8fVpaBCP64HY265PU9MCICio7JA6a970Kl9Rv
2yU1w4YiVL2C1xKLUgtRRFu7n+luSvC2JEx2OaeHCMpZTAlCX56Qbnn4C6JGPs+mqP+4XWXsWcth
ggkjNr/n2dz8rBvJ9sxW0ow7aziJ2M1t7Rx4uEsd1NKZ+OiJJH9S6lQrQ/YXPelWgPh/mUXuaGHC
RbKLl5q2MdIWyK2ZJlPtW0lK4iIloGLw+bRoaVgNI8VzDYxFQAqSUDcSn+bsO71XQLwt0Q6Ey+ga
OxFzJguaVo2+6cLuKrpiSvYNd731bbZlI6g+dam+kSChXqinxm6oT17+eZxKboTlNdpdayjyDjKe
/jWrKvvgRMDVfQAu/Z1LQFEcaEJJf7JwmGXQebAcfIMkA5a4aDE/EesAYSKaZ2Ba7CQpm0m3BhmJ
et2jNgW1iZJVJJwre6bhFJqRmvHNM9REgVZmS9cf+9Tc5kXNKb0SLLL+XJfqi5kW3jPN/jKBotn0
FhuwzLmShLnzdag1/U+SdXYRtGqevgoyBks4Dllxa8pi6eFQCRWyzCRGPQQQNr203ZCM7KNFk21F
NecQVHP4XgBEethpVZ4aX9jaAWyrCeD4sShp0d/k6Bwge4gm1v259QrTrxdlqDesNNRw2OLwYnXV
AvFNNZJ+31RK+dqkyhJfgV5Td9mcgswEBjDfGEOZ2j48R8zQelnIZ8uM5b6GDvPgjVrSXPVmb8Z8
fhz9yazc+hHRW/1QkfGYA0So2REWHLu3VaQL1QebkH+2XeXVbgxZ0V8qWVHHSelJ5i7SgaedTa62
mTRPgWgmNG+6psdA6FEFRvmWnYlKYTQd0l/gEEsIZxTE413U61UGN7I2jW+s3mYGHW3RIX3QIOLw
KY3qwaEbYQBzmBdz1805rayx6EeWCzs1fleE2Omfi9iI7lOpjrR8zAkIYYdZ8BurOl+ZqctMoI0y
1x5nt/RSlKmZ9Y3Kh+rcpq5b5TsNLkzh06+M3K8VS+0YgH4Z55eRfX/vGxOkkl3fwWLaUqbvejpp
dHtJqDP55I8zFJMRNKjcseHgbRIQY+YbL1vUaG9SW1yu80Srxc9KtSEcqkuz9Nveje1D6yrZ7NvT
kjwaZqNDhxo7IrV7ToDf6amDkp7wLig3NgDZ54R8GOqoJL36ajIPdmi6k9h7qVaAkAMHN24AiOh4
o4TLv0g4CAV0ArPyy6TNyfipiNra+sPz69WXPEKfBsI0VdWbhmUm3kiv1Yu7hEUDHLfUjceyacfy
SrGysr0xiimJtyNhgfZzDZH3Diy9/ZRqZm9skXVofwBuzG1ok/CTh5Kp2IXliHNs2/VGn4dTIcya
9mDfLHgPjf4W+ZmnbzLJVmNgVd4Duqn7UKUilYZ4M6XAxiBMimqe0rwM2qJP6FjVYbrXtWJxHmaT
rMSdWPR2Cp3UHePA5QVWQ/qQU8bCpRNXY8h8/N1ns6MEqALFvtQipb6ey5ZNRGsjyvXp4hmYT8yy
fDWkPfOtmJs835pzkcd3EE9ScmqpU4daxEkO+gK0q60zUDEPol7gCKNMrT4gwR7ZqbtO9zzIZGyu
OcaASuKKy191rTqf6nlQlK0C+mD2u1Y6YzBUWqoHFgvRg2XVrN9gAgdn08XSNvw5b7vfnJTVJ8hI
8sASrYitULHKeOZYxqjGbP061xRzDgYyfb4rkbJ03HIOE9s27dW7jMMqK8acEFztDq3T+fzF7suk
Zg1njrJR6h0gofaT3TbqtJ00TmyhUepz55M+pUa3da7VdyXKGygQY1xI+AlkQm+0rCjvixJvha82
tv5zShq+3oMDACqIhkbbxJ2CP0EAX9+a8aKavuyHtHphB5Zt3KkTAQZBcNK1hTUHGhVQtcCLG75p
+jzzzc3aJQ66AU2mn+h5F8b/j70zWY4bydb0q7TdPcowD23WG8TEKUBSVGrawChRwjw65qfvD1nV
9zIQYQFjrjtrkValEp3ucD9+/Jx/qLKiBgPjaNWmQ7WOZ4WZBAne8tkUIX1JRf0AdbGvD7JQ5YOV
oqX0UBYEnSSqFfkhmRT1KXPaytjodYAzazv3rnntyJK5TfFq/TEY8vBNVsYkRzN3AJld1MKpt4WQ
LKzRqNT7G6OzZAvNrql9aE3+i1tE9Ao5VHr/KxGq/sexJ+fTaPRKfJtKJuKDEk7lvOYy/5tctdNj
Fkt65PaNbLx2iH7qaOlKdrEn3A5AbeNMaTzcTY3aU8th+mX4VVHf1WOPirvfzdrbCBLzHufC+dNr
tdntutEp5U2TzYqJqj3qL2k+xNjasU37XS/GERF7Y5xMV0Vr2XmwUTCbtl1b9f22x/fNS1t4z2gM
9Fx8CsCyYRPleCDdmFYefpNI2H9afjA1G2RUZRQCEA7j1GsS7d9YzcLfqA9n2udmoDEEg0z0R/DQ
Y3fjO/SrDpRChz8VWnokpvlg/Jy9bsttgaC4sS3NwEHgftYwi90UEPPnFJG5cFOUtB2JWrhXsLa8
OJlsVL8WcWKHPFfUKKexlAxvDtry6KPF2DPsWqnVH3kwWiMPZGoT3Du69RmFARuWiqoGSDhRHW02
tJSRVypg0CBJLPmxh+KqJd0iJ5Ghaon4p3JXK9mIzq/WUXDXpLD9K+pnTUzdzCwI5n6S7bUYNMHc
baN/BrMTRl1gRPXG0BEkupGULtd2Ku6USPgjSNW4KBZGT6Ks5zWoDeXLMER0xbgQ29ch7EcPZED/
GMXZ6N/q6D5UJFyl5KEoE+AypRXddzhdeAmHw1AcMRzKkLcDaQ/kaNC0X10YCf/OmSYwtaMlzJsq
s6rfk4927U6FkCu57aSH2dbBdesz0pb1fahRmHILExU2N8WG+QVB5Bauc9OMlDIlRxY3qREL4xEx
FQst1b7IeIuDFLnp1IHElz69fg+lEJ1ZX8NEYZPVIyqZeivHx3FS9NehtqzOVROFqxPhr1DfqCGv
SNcaDNG7rdk136epQOehsKyMp2QY2fcDoiz+varp1D1aMirZHUJTfJ5NQP6a0N5/cLSyD3eiwDBi
a8SW9eiHuunFUTm9ZUJq9A0/q/oTpon51lekza7Dev1AKlKgLxxZ6isE4URlyHCIXb9ItW+U8YKX
pENXi9d5pHZuR+IvkPZzyqcK5V54eliwJjx4cXkg9CDWvmtkfcDJkeOkoxuNwicFjdYnjpRcyOQD
In8wAasjE4nZgzhoZt18q4c4+nO9Lr6sw582tKgjndZHkTWV5cSnjWYO6jZNs80o/8EqGgnEcKV9
clZlO2lS0qI+HamX2t5Xuy5/G6TukUIzI2kb0+5IfVG2avaq8/n61Jal3+XUFtX2Mkd+XeBe81Ym
9MDp1+XR0/URls2n5QiL4raRl4GE6Gj+RvXFnflr0q9+WBnjrMo3LxtoHKCyAFdABy6WLSoNWkFK
/pbfioO+tQ7S7cccNv7TwH03xGKhhkkYjT2o+Rs48l2dvYXKGkBtwSM4H2KxUlAIFdSMmAWvI2Jx
rrqY1X+ptvVuunOeg6dpEx6uf5tl4+Hvb/NuUvPueNepNWDLCpT287fQbrGCPlQtlamDXuSHNLjJ
pa+wtla6Oxf327sRF+0VtR5FbSWMaEIj8nHFE2ttwYuH9d0I85+/mxMVRm4N6ltvsiTvdUm/NdFi
9v27RKzgT866ZcvVW9SWfVi/kdWO+RtsilsQoZvRqrn30m1bH5HN3siK2Mf571pZlW26GCZAaCGR
NCOIjcV+p5w7lbQM8zfrBSDHXfYluivwVnCTg/7Csz3Zxkck6F/Gh9Fds026uGXeDb04B5TuRzNS
7fytc17b4S9eCUFfb23tTQ48KQ0Puvbj+h69GD/eDbg4FQCbc22srfwt48Q5zRdI/RsZke/ro1z+
mO+GWRyFiZaflSEiRghR9p+enhC/3iIstDLMxe3/bpTF9oejEWotBZW3zMLHgbwnivbXJ7K2NRbb
Xx11CQg9y1WiXNvsKB8osz7FZsBNa41fdTHsvpvN4gBIeoKtksJYhb2x9sYP6wfCxdnKkilno2Dn
TMuQfa44mIuZiy9TTUWgq9OgvKnm0D8B+kIutjMDCO3xtB3DGVtbNcGRlpWGzVKebsjekp8x+vzb
dtDBrMciG9zMMfVtXUjdBgtbHWRoaa/8oguWLvHbUWS0Ov52XScyzm517yOPprblrNnn/wQxSm+c
B8iQbCzMrUJMZq0o2jaVZv/J5oelW7YxkhdwEHAr6TRhPSuDoyEla0z5vTP6088EZgDd917rGxdE
TVPegQWwMEmxHYqrrYQxeTY3qt1OnWy4vxravL4Kze36drp8Kc34g1nMaqZonE7Kquh5ZvP1bcc3
aKobhWu+iu/BX84z5cPbsPDwhFm7Cc+++EkWdCYZlsVZEykaWVBmxySzPyb/cWThSrqxwZpP2ioy
axFfwKEjlpSR3GWvkRfdJc/2rfkEds/i7f2A8VmAdvXvbOXuuBjU3oHRFnvaVzphACQgzxtfJudr
WW6QNbv+5S4G6ndDLHbjWIg4o9vITQuyzpWUZ4l9KDVPSd1916kn5+2rE/76e8z/b3P5X3h/vVv+
MzPVp9eyff1fs9nlAZ31368nXpfzX/2Pr6rh/EunrKYgUQKoEz2f/7a61OV/gfWZuUeYgVPK5XP+
P6tLGRNMA9NU/lH5W+j6cQhF0Tbh//kvRFr+NbfjURSctVxk1Nk+4nU577v/aZfbFmhkUE1A9vmB
XEZLFQ+0l8HvIov3ICAvoTWtNdKfXNHVm3eL8/TvH3jF4mweBptwENaz6CSm5eppUMn8qZBoYdsP
UlOmf2kygVyvm8KDbJl/DSASfUXUXL1Fdk7+WuGV8yHU3TxLciYHzgnSECoyIosjj0B8LYzcCI65
jFuektjZNhv6T9fneL6UjonYGVBT+CDoWM3n810eGsoWXWolCI+qQxWL1hf+H9ThNtdHOQ0k/56K
Nbs7zz7P/Hv+Ld6Ngk9I4DtjFB5lmoquRAkSR6+JlpOdydvrQ12aELAvecbaWcj0LV7BSVuxrZGS
P+Jp0P5yqG/vUYcAmPbxYWCIc9sD2yD2Lz5OE9rGiJlBeBy6rNnBK5BxsEmaFWTIgjDz98LN+pho
DCLFB85sER6jThSUjuTwiFRNeRR4KtHek9N94au/ezGgayYQH9Ta1t73ELe33TAVvPtM5+N7EaLX
rOiDWt+Mujv9gB0+fL4EGv0YCnTcQjsz8Dmw0pUker6lT881uxywJDxLMhR7yfynZEcyoqnhsUrk
tx5pFtcxy2cD7ygE/Qfz4zsFeQH2CaEKwNdSSob6plJHjhkeI7pahxarThfecbWSmlzY+lANZBhk
bH1O8mLl4Px2PO3q+KhNg4+USVptyVR+9zL9+A9uSR29AuiT4J9mC8glMSZLaiWlZ5QdG2gMAM3Y
PNRbhbISMc4+ks5G4M0NO83glC2Nb/3GztB9LokYE3ApM8iSNzPAdRQ7IfuZZ+0a+e/sQDOeDe6Y
DwQDVV+ONyqa6GsRRkecEJNtGONwJ2l2tvvo4gE6hoCK/hpilFB4Tjd4RYewsmkbHwfVUG5xU+uo
OCfayijn53kWDGG/AWbikjTMRXQqZsBhbfkZmD49d+tBlymXV8NblBfOPmwC9RHI87NmV+JP2dXF
I2W2HDBFsQaUO19UAyClpc4UuDl6LcJXZKRjoUDwO+qhPqIpKb35UrQGUr0wCHGYpy+vf/g8S1ZY
KtSirSIOmAOkZufnNeg6y6w+eozJ9t+PspgKBiq+SLUxPDZqgl+YqqPm0KPjf31/nB1jrpT5cJF3
IDMD+vR0fzgjdG5ZKbJjJqk6Bjk9Soeh1O6o9tkrZcLLQ0G0ACE5QxjnP393WcqF3duFJWfHMVPM
Fw06ue+qVd98SWZiwco9Noefk5Crc4sRAWHvzw/XJZB4qgV2GFZZHFFQehrA5t1Wg65i7zFuFLnb
pBUSbHber6mRnG8NhjVYR1hRRJGlojfC5EPXBLQubCUAJJ5FvkurPvnwR2MUBJZRoyIgst1PV9IO
87gEXFIcaSLb5aZTcVO5r4AmUQRrmii4vb5HLqwlapEcYQiKgKSXDEDcjCbBo748QrhSbEwacYjA
TK2lgWJPthdYk/02Sq15HEokSFY+5HlYJhkh55Y12HpAmBe7JsCHsNAGqzoWDWj0Lf6XVoAtTh1/
D8NU+4EjJ7LW1+d7tlHJfHTopVxrs3aivVheNcEAqQoycQzo4bgIf1L8dWLQHb5irPDaz/YLQ5GA
KDrX2iynsZgdWs6xZZZFczRUWf2j95HilbIA3vbhGZHfELJmM4XZh+B0wwDOoFeVp91xapXuHr3d
bJ+1IrgNUMv5dn2os+9F5sHrhJSOMz6bKZwOVThJrYOeao+1DQQi5SPd9ZiJbSZbam50pbFXMrgL
HwvBQ15fJKwK4jfzCr+LKgGcSiN0RHuUVCaEdnmzzWcrECxxrJvrUzs7B/PUYKVaJAcGcXMxFFuv
HuSkbY9kQ8orrj/A8YIuexgwWfHyqcaKr3BwuLTokB6vD42QD/M4CWjz4Kiacf7U+R5f7BSjlPQU
cSf1sepAAz8P1iDpO2H3hv0MXxicyfw6BYxfTcr0gNWrqt9lNdw6MLqQsLJ9XJVZt8EtRvQ7jP1k
s6E/m9oFlEOfcpgHTIVMVNN7WbpFq6DWtkYdh7AAtABAidF2/hfJzCXy41HT05sEv3Z1C4q4EIdM
gffj+lVZCWp+kTJsdbkHbOs4RWz8qOMpGzeln01f01yNkifYtbzG1KgU5n2OExc1wmDAMelFiVpa
5DKgT2OPrm8bv+LY1Td7rVN19GN5kTuPSWyIP4aolW72ZJPCB1TlS/1WzR1MQdo0KKstxrcZhowV
/qk3GkAB6vF6K74F2WRZW6CydvBg2wi8QhXVMsDKQgszN0zp8z2AIyofZHlIvzSNVWu7mKcBDuej
Ed0qBSHqddDA0Hm4MJbRYwjOadxF+WT/EOTzXyU8BNPD5CRNuBdmXwSHKen99muaVIn0AI8gtm4H
G3YNWnsjwqzPca8YFYBi9CEeJ/y0+j2eDNYrbWG86sIst5PbIgcxt/WH1p5uKqukh4c7dEHhOu4g
VXS4DDa3nR5HmZvXfWzvfVUaXqRuxnKUchV/q0HhhrjTWRhlCiCv9kZrNax9wL9Er2UoU2GrZCMP
Nw1P6FsJdysIGUKAdi7BN8Zulvjip9+r5qemH3iRcX676EFu9GJWvNOd3+AN7Wljg5mMNlFDiD74
oT9m28mUSv0o5Z3R75PJAmTnOoKDuQvJEK3HDEQF4iHonls/EYYA7iYlVhvEIBKNyt6V1gR0t5Cc
4iegBlS1gRPghAdKot3rAneO56SOcM0F9yqrPwbeQeHvCbtT9UaKDLs4pL6MKSkY7xKZ6sAM2/2E
DbGxt4w4lW99lZLBXhgApDe2k+Br6vJKSiaSHuBXd+hECfM2aXDw05BrtFsdwCx0gW1OBRmEVUIv
fSumvho3IsFq795MLYy2Otwc2h/jqFRi7/S9Fu2jBNepHbTYsr8TwLiEcEfNGPJ7bBFws6wkY0aE
dCDq7muRp8nRwGlWecONGJ9sfHPjsDy20JlBAQq7AyBLdVu9bVBMig5G7JfSq9lllH9L5I+6baHK
RXroROQA/AhS85nyTQiGBLSyIs8kC9pkphNCRrbSsqgPU+s35W2U8JfdMbajdDfVDTZLZQMi/s4h
GTC3JuRFTOe4pvxdj6/ekxnkPTZaPVWlR1HXTYLaV6na3/D7TbLOpd5T518mpTP9t0lp8uAb1uJq
D+M1RTR7m8tyFra35ZSY2IxJ9qCJ1zKtjOZTwmkfH6SSa+WQWBkFh6bUmsZ34xDPrHo7hX3x1o1J
1WBKFiKWmO+tIWprmb3YYwDswouQMw8RVW06iFAz0q9z/T/ZGCh2hp1wq9rGce5+wFr6kI6s121t
ZiMRmyJbX7yU2EBKOJthG/3UZ7Ez3WB9pafPulkbzkaqIkW642ihRGSmQRfd1KCAjI1ZhzbumqPf
579wmp6Gp7HOrZlzX4MOx787yvvfOMgW3Z8kGtXuk5MUQePFsT7xUiaT0Q5lDWjod6bK2YihbGlM
0+cxn3wQMDLqh91dhTx7/SstBrl+kossj7YymyDeCciCzl02thoHS5VTzJI1GC9pP2njQYnbLMMj
GNO5I415w9iDyQyKPxlY/1bZhITn2AZmTibbbvR+0B78wNJ/KbRJnFefcx3sTAF6a2fmUB/cAufQ
Hn37JGq0mxjW6bhNwEwB6y5DQ003A64i4K3swfzWpWAoHgh4lu/aYRwmW0kNEq8Qg1PvSCRt4AGi
c75kYWYTo5HEe3McdEiwrZam4d7JBMitAa9XMDtDbxs7UodMvwmVzpHdxphglDghysZuo8ohFIdc
1v/kDcZDbp8ZleK2WlKkuz6Nox/cAhoNYcdAaa2U2vAuBOkKdLnS6AWpo51mewTE5KcBBI6zgZ2j
M9O2kPTPCCmFv6qsTyZanQSih0pxciInSLdka/dNK3uNkcO0t/MoF1vWpZC3oz3o5cYSQfnW9MIH
75O1U+lC8qWGNUjgd57yIZvqG6iTkZJvBqlKmr2PDux4qP3JCR/q2eQ4cMEKaTAAGwBRu7CwMnOb
qXMT2x54nW3kWtPoHnRmjX1BU4G2d7N0cCAoxbEC8KvF3RmIT2YYzxVYHNxYUUj+VDqkZQRzAFWP
IWZoA6JShtA/tbkd1E91lcYcsQhdiW2s9WPkEglE4TkQMjjgNXDbrW5UZgWJu1f8Q49Hunpn1WEn
PWeAolI3q+TyBxeJico7NVHAE71w3DgYcJNOSd1+0ESXs7sqhaoLQg0n8rc2lKsHgEcd/pURJtXT
gfhixJumTZJudtWN2mbjT76RH4ZKbcxN0YWQwJKOrGXTdYWsusRsSG4Ec1y8QSP54Y2E/k64B6TS
g3DEqwFZAVE1pnxPGasfXUeijLGvLTv+M3ZqHN3yf49eAl00X0RdDjWoqGG+fkLkcZKNDfkHE8Ch
AHaURAa7xtDrTPqUa1Xl7CxsCI2XKvA7aGpCoaG0ESakrfshT8s3Y85NboESWTm6qGFMUWQISgMP
a45pf6gKRRuPijwExb6ccmKWT6W1PahZF3Ms8hg0PX24JNvWPfyhW6eRwi+RldW6qxWF9QJ7MrIx
t66qAjqG77xFkYLppajVno/X+JSF63IKXukQV/nNSBqY79N4plpoQRPXH39dkOhTKp01ODVks05T
cC3XSkD4xJreTtgpkfStimfjCH8M9tfT4IvJPkKNuN8ZSL8bi6q+qU5BpzVWe3TKDGCjhkWCwBMH
ByJlrZJ0cSie2DMHmortEguG7OTQjeDejxM2SGR/svxN9uXpLhJ67l2f1UIcg6Vj4Wj60I6xbVST
/m6SvnvDCNXs+gBQHv71FTb3pGmxN0lmcgdfJjhC7lPzm2HGiboJWExoEEGm/oaOnD9WyJM/12RQ
a64KFx6mNk84FCURyKFAuXjrlDLG2tQyEHPrASFPfq/f6V3kr1QWLo0CwR7tDVoaCK4vvucUTVIz
NYwydanvSlU77BMqibvr63vhSUprhj4XHTpqCUstd8g9TTuqRn9Ue6olEVWMg1zH4NSVtPrWChF/
+ElKmg5MFV1FGoKUlE/PQz86ISBNeYIsbKibmA/FvSBVG/DY5fajU2PT6BSCUHVHVW0p+DMKKy+m
VJePsVzz8syEUBV4dLSktlLVW/4mjQewUNcHPX8HzyrC1ILQ/wGToC72RmBlfqUqgXPU28EZ4a8a
IjogSohI3qTZfrkTXZN3TykWO8UxnbW1Vn6BU4TCfF4o1GNIyc3BxYEU7ekCt6EqV0obSUdcmu27
3iqVxzGTeIgKBaWEWPBA3sbCj/SVcc+3Kw9wuhAI2VHgs5aioKgt+FRXitml3LJ38JghhRZcO9eX
93wUBBDmptRswGeDQTmdnaz642AWtn/0k2bajzrcd2vOMK6PchbfECSB/EmhazYJMfUFiC3tKJDI
Tmcd2yJFRozW1YZUp0IkJlVXzt/ZhBZDLUpCskg7QPKjdbT6VjlWcm4/UiZag62cjwIbjO1Ag5+e
FHX502WzgzKr9Lx3jmUsQeBE2wiijdOsRKzzZaPgTyWSLUgHW10WeDtYaLqS1oFXwmfbjKgF8BbU
Kwmrdzxovlz/RhemhD0CdUG6RAAMlvvc6iwV6WxnhvYFcv2Y07XHXa819ZVr9WycubZExEJfE9FR
Nt/p0k2TCiNXKFzgJNT7SteUH7kWTivX3PmpPR1lsQ3MKqqCFvPAowa7sNXzAch+5Nzghep/juO0
55aJ+5Uu5dmYNKTer+D85+9u1smcMieUstBroKq6XS7tFPFbsooWR2xj2iMBsSb6dGmD0IKiMo/z
DiCTea3fjZgMMPbnB4QHNyVtUe/qszsw7Wp00xvjfxA/v4b/Hfwuns6RHGcfjnIkbX/OL5VdHEvn
X+bdYKPax1ISyKEXZRZeXCgpWWT5w5ox6oVVBDAzRwnUfmaFmtNhRDhEthJ1oZejEu/FRVnweFTy
RzwxsLhUm3HEf71fk5q+sJIzTIfkC6Qt6cFiVAp9SV2MbehZuZ/f1kYe7eIIckJVIKF1/aCdZQjz
OuIdRYrARzsT6aWDoShlM4WoCAjYRpKcHEekiiMXv2G01dQiWkGgXfpwpD14qyLswT26SHysAKMH
o1BDb8g061tgG8r3xNGL3fVpXRyFtjmyQqAqlaW+lYxBeDnAj/agD1YCImNp+o/OOMnhRwMI6zfX
4KEAzCZcS52PztQ7KFpN5FWGVt2qWIvutDGuVw7zpQ3BxYi9ES8N7N8Wi1Y2IpQA1kUeAKLgxgET
Am00zo9Wio7g9ZW7tCFmiynCB6kGjaDTHZ/CQOOd1keeIdefmtThHZgnKDXo7Xd67d+uD3ZxXuw7
WBR/6/Msbq64CK3aNsbIy0WqP8pBX/2axFCDUFbXuiWXdgR5G/EeORnS4flXeRcw8jRPC61JeV4o
WkAVpe588UVyrLD7fH1OFwfi+UQLlrBBv+R0oFSPolyDNOr5ft5QfsR88YsGIb3ZfXycGbjBZcyD
0D5z9uXZr+dSHHsIJ7ZfrdEc8CyZyvSDnm2EITBr5GMcI/4FHvB0PlMF93tq2RDoGLTbIFRQcrPs
8OWjs6HVPSvAIpgzf6XFKKIJR8olVeLZ9TA8pFUnP2Rmkq6gr873G+kpaCSEoDA/wMfmdC60b2Sn
pnjiiSCNv09RV+2NtgCMlMLCXTlIa2PNb4l3Gy62Uxv2+JR4XaROz8AR0TMXcr+jXhyshIfzLYeM
PYVnkB8yCANlMVRLv8IPoBt6Tab5X1LJV/DwjqyPPu7Aw89VAZ7FXIhnj5/MLDW9jrLY65JIWDvF
7J32Uw0Qqts4yWRrK/nmxUnxqUCFGkAZllmt7CuBZbQaMa/vKVBTv0aUrV3TjJ4j50lzEWf62Y2Q
czSDhf7WcXr3ldT5fWG0hAUfGRhqk6AOKrJno7upZbt4aO0+foBuJ3loAQ0CynRmf9Ciez5g6EeB
h0I1mjzUWXw9Q8RVoY9V7FmCph8VxMmPNm0RF1+VABnA7fWDNv+0swnjEDW/srhO5EUuqgc6BEup
jj3o+2JPUY6iigktXteT+M6M2+Y+yIV6UztUmK6PfOGD2hA5eUJyH8//nB4IdB8iJ83C2IvHNN2i
/RHt2l4dV3bppVHgOQCDAv5inkE2DHugHVI1sRcBl/tqyjGkWP7HaM2b7/yeRDCPOse8jDzKlxvH
p/LuGwPrKGn99GI2evkSI9a1MX1yxJIOlvPxeIJCH0kvnXAwqvoiQmbW2E8B9hteKcBqjrbU7VOB
Rn5DfXIlGM9fYrlHQM3xpuS5h2/eIt3Ic6hsse5HXhKIds+ZCIAdHstOlb+ghNJt46lbKzBciJbU
VPgPdwDy9cvruaefmEbI2nhGp+j7jLz3zpIGCbUWS6xEy0sngOrJLAdI1MVx5HQf1lHDY2wgjqF1
nb6YIbrhVSNld32Ty9tOMWLDrf3SuROJ1a3c2RdnOZOKmCjV+aVy9EBjT8e9IvYGxRQ/NKeJAZsL
PMZoj/rNWjXu4hbFKBRyEPGFCHc60TDMqtFmDM9uUe7zS63chhMab3mn5PdYWujfrx/wi9vm3XiL
bZNhSJjItGG8rEffN7bS30ErJW42xPEdrffsQUnSbOVpfWlFMRcCeIZA4Oy2ezpHLU/D3oG+7aGR
ON77cWj3bhe2+Xc/hKOyEjsXZD0SOkL1+9EWW4cuCP35WI09pRalvh0w53SBL/hPcRsPhzzOQ1AR
9CXHxm4RfbS0/CuMg7XMYsGN+s+vAVnib78r9PkX70MHa3Wnjyxu4r6nPJYjT/ZWJWi7z2LfNBC7
IsD0IDeBPdCEL/rn2lD9pzYqg5us1OLbocZrOTRzo1wJ8Zd2AC5coEPJQlR9qXVt26I3/VhGxk1p
w11SxL3Y50pCv5K6aZsc+tz6yWVfrrwpL24CNETBQfGMwGfudBNQCvX9tgXK0xrCm4pc+zLFvryr
UlNaiR2XbhdeymRZMzIbUN7pSJUt1b7dEDu0YabA+Xm8NcdO3l8/SJciFE9xgCd/pyZLmG1TIBcq
2jH2Cgr1noxCwgtKqeJBRQXm02Q1DkrzenOjoJO7gsq7uJKYEfHtbB7ozmIl9TqRS5ErsZc4ibFz
BJzzQO20u9l4Z2WvzD9qeclQwEYACs4ijgSLpeQCayPS8MSbhvp35rBVG1FNv0Wlqd+pVIyHMLTH
74VdZL9BbYgVWNnFM6SR/sA6AgNsqPNWfpf4pXJQ8Sd+4tW8CQ6ShKb/HfKbOOuoQ1m/JGXUfLUy
nFvcqlfehsz4Puadvi/tVnvBohT8Smj00/ePf3gIDIZjqvSF8J05/aWScazpZJIiyYVGqadWlGnv
l/inqf3YUVhI8x80ucUnCZ2OlQW5tOdggeDFLmM7hmTT6dC9lnROIdN+swq/tzZhjCCxixYLkKs6
k/t8KwGhHlxFTqxiixaQ064crXmAs/3gYLGmwdICvbzYepLmhzwGROypU6I8VoDD/oKaEh+VQQq2
Qg6NgxN22sdY+/8OpcC/oT1Q8JjP9Om0nQr/BNkoYy/FgStwjUJH9xNoifTYUde71XJljch+6Yjp
VL54S5H248Z1OmIwhkMCwCL2ag2jiE2ftYWzTQckh1wrSlETub6lLi2rjskSXBUqs2Qep8N1ky9n
dupwZYW1zTh99VMkAchDJ4zCPcJAzp+Ql9aX66NeSj0Au88iWlQxTXVxQ0G0aNFm4yJoEYht3ClI
EZdRgQAdZm5du9daRfx1fchL68rLFLUtHkUoiC3WdWjiYowhD3rtoOWPVhgM47asgy4Evawnz/9g
MHxGgPrSwObZdrqqUWBPzZg3PO6NOv1itHQj98UQpT8RmUBb+fpg511y0g4Gw+HShLSHydPpaIOT
i8qxWU1R8I6R4qTfIJoW7AAITRtTQbk21ZXnSMZ62YrVEJF9i2J1IKzClbAQ+QeBm44JNwS4T4oN
ix01dx3w3MwSoEBt8t3PmsZLipAuGvmO7WnJUD3iJ+KbLtJ35YNhU7Jc+Q3OSTfzghCrAANzUxHD
TxcEs466MpC68OpE6BtHEfLwMHXGiERuND0icixFG4BzT43S6A9SZClo5imzSmGPXNz1j3MpboLI
oGrNk4yO4nwS3t0jXRCHFbKtiRfrob2nD1HMrPugum9Le9y3bej80ocsPZZFYa7ti/m7L0PmTCjV
aGRiEr/MA0XdjkGK6LGXZ3TDXaKW/q1Bae+b1BhxvTFHgTZR14a2O/Vlgx50Xg3ooVaQcFcylktR
htcUVQzIA2zUxZ6I+yxNkqlNPKUdAShHNdXwDRLoIKKmkfrkvkkC/48kpfK0kvtdGhkaMg6jXJvn
ZdCGeeUS8cxDqE6x3KDM5XDXohT1Cb0zGTsG8JObFpHntd7upXgDGXVu0MxuDEvLJn1wilHvJW4O
o0gflKHqN7qcV586NbJW3h2X5gj9jy02GyScmXGh340cJ/KEHuxYbe8PaG9S1DJvwRlI9yILv8R5
J6+s6+Xp/c+Yi/RMGDbA5jJPPJnK2H0/Bp+AtuX32A1nt9dP0KW7gqolHTaLjgO8zdMTVABSrmTA
b55fVBj39moyTocKW1C0n1XMhN2+leqVbOfimLM3JQUcACTLAOI7GoyWsUy8Pgcd5urNhLMFJxyy
TaI5u6Kz1q79S3GChHJOrmx2zLJGi+RvWyWamnhDZMg7H2OlaKPmfnWjqol531sRCnKCW3IrOfVa
q+Di/iGjoqwyZ9va/OfvYlSIkmHQqewfKajvCtn3zHgARGa2z1Lki+2YrdU5Lj6UkRr47xEXATp3
8LCyhzjxchUGgE7qtRVl5e8AsNR3lmiQY7Xy7xliwAe16aZDhBjuSki69FRDD5OGBVAuINuLXJqa
rSLACieemuXGIXLk0rVNv1spN178rJiVk+b8m3x5urQpno5ThbmiF+ZWsjeo7eP1YNrbQOrChw6I
zL5rxlkHY4Q9cP3cXDyh74ZefFUT7Sw0ARWaGfSyJNfBTeOvyo6A/srWTIO4PtrF5ZwJ6/Ohod25
+KJBJLpaF2nqjRJ+AS525mRWZdVjcX19oEvTArcNXM2hp4o70emKov9KPyCaH2Z2qRRubBpDsye9
zSgo1DKsnn8wHNn4zA8zKU4vok+ploiLBzY71aTj4EZ5Wn0Fxi/+SKbfpv9gT/K2mxtpc6dGW6SN
6RCHUj5JhLo2LbcCxtFmKoZwZU9eXEGb6Maup32y5FfDbRJF4ESp19DTwL4YzXn1oOVh89ILyxYr
3+tSKCUVhEQNZhIzvEVyKgl6ek5bpx7uJ8lLo2OnUGNQ+w1FD93eCEoI/6DKxINt7rsDNOStukg2
/FzJEUWYUs+wJIscPysPndMAjU8h12yKcNSfKl+MNx/eKA60SB4zFOBtLo7TfdkY2ChoOcmWPml+
79qWltI8BC6NwKhQV94XlzJcOJF/P8bxZ4eNeToaEds3awSPKU/kMM86U9xF2A/dVmM+HswAOy0s
GDIEfyuW16jlaivpwvqWKiJf2U0Xvq9D24adZMD+O3MkN4UvpUTQ1Is7fShv29oH4O5nMtSFOpq0
z01eix/Xl/rCfYVUzVyeB0XKtlqcyTqHctVNPTkdddafShHAuqsjeZdBcnkEYurvofCgPXp91AsR
jrLlTHHkbKKsuVhyEZYOBjwyHzifRmlbhxaW4KLHO3Z3faBLtSciHPRXijyzQssitwL0bElFXmfe
UI96slNqhwacqRbpX1NT8FyGlBTPvtebuDPiHWlDtg2rAEIugh1HPxXVjZkP0tP13+rSd567Zgan
mBxzCfGcagcF4jHOPKAayq6puihFvamoDlAB5VvA7+X36wNeShKwfpqLfzoP6TPwt+r3TYegc+qR
AfmbJm+czVSq4y37op95YTIm163WQuL7v5ydx3LkRhtlnwgR8GaLciRbBNVe0gYh04L3NvH0c5L/
xEwXUFGI0qqlDbMykeYz10DSUFmxL6qSlTvTvrXXuCoJPenH8Ais3jX6S4AZPI41ZdXlC9Lzf7pK
Lp4Uc3Q+11Zin9luexR9uZNWeZuHshl1cuxYYVyvnrg5y01louscuPhIfRoi1V4+1JTvW+wg0VBH
2+Y7fC/8FvpywGAUYSRj+XZ/8W99bcJBStngmGnqr+7QeoIaZ82cauTh8WSsp9K0jhbp4Q+nLcf+
g7fgS7jzUtxaagx1NfI00LcgZK7vtLY1Yjsz7TzA0nz8quPS/FyoqfnqiLE+9rmqPMXAj8/3J3pz
UMr1lJppPCO9cz3oPFvCaPuoCBx9rE5QUJWLKhJ4DbnaPGn63P8+ZaiT3R90Je72XlaklMkpkiBM
IOrr4DPvw7xXrCJAQ7r6TrE3gb/kTN/apZouqoGVqpsIpIWtxVfMMDraiAEdaOnUzxhqxye3rcxL
VUM/3vldconXO8/SpaYXITclnNUnCDHT4M6GL1i6MNpGpfeOgIgmRNXBBBwUDeZqaMBzHBM0Ik29
owmKhROI8/BQNQJzGgzZd97VWzuRtIRMmhACDZPVTxKpqDE5a4qANrMz+fMI9J3VGSSNOlFbXplR
lNrOQtw6gbLtILNp/l3XKzRMUkLb0+FNilo7W22jP3tAZp7B5Tbn2ZJC2q5iH8YCT0Af9rHY2yC3
tqXFc0pznnBik5LlyRSXJV3nwDbRJzhOA306BBkNWG3Qq5YLDurWK5sLQ5gahfyJwrcNfdznUmkP
rZI1L2nXin/jGQwsrqpu9U/YR3Xiq/qU/3N/08i9er1nOHUyw4GmQ5d1/RqjKdOaaQigDZnJaThA
3tO+GliSPmbhLM8MzAL+vMPNSJFz3YHI0hkJDtlb6xuqdoL/tXgE66F60XIHwvXDs4LrDJpdbjsG
W227Zhk82HM20MPctLFWiKsGBeIoaaaHwwrWDTQFxt4yeFzjNoy6LMwyoSuOB33jG2FVHCFz7amX
yWdq9ZEwoAXVQ9eQoGLdMlR0o2O2lBdogFcJ8C+3do/ASJLBLzFp/lYopTQO6gCr+LhDZ+Of95dz
e6B4zVAQlakN4fEav+ESVwANS7IApJXzqweRdjmV+qhGv9VKW1OLRDzhb9wVEp6Wvu+606RU4mF2
DKIb1CAlEUKTgEX5I3+qczQxHYlEmbLASUR+QiO+n2jCJ1XGidEEiKfG5bA0uf77/clvrzAeNMAH
EvLJGVmHTk6URBWhCmldO+vhASmtJTrNnVvgjVcw/DEeTTy07w+6vUEYFEqGSc7FZ18jH0qUBGt9
5ou3Zr78QzlwOTijNV5M7MZ/ITFPfms8tJLvD3pjpkB1adDRaJH6SauwQVEiux4Gip62OXnUeQnf
4SDmpfDgoXoJzNxcdQ/3x9yms7K8y8mhNAi7YA2oTeM8LjLMR4NFRVDiOBQjEvh5YzSG7xbK8OX+
aLdmSFNDoim58My1J2lDNaAK3YLk0p4MxA5KVcere1a+ul2PjY6S9crOBXFjfnQgpYCvxfUKuOt6
11ZAKezaC/NA03vVfl56tcHMh/ZL/Q1+Wfvwc+uQUEFqghhIuXXd4V/MdLCEbpSBkS/VUYXTFYxF
C1uaUtbFpEvx9eH1BJuskk8AlaM+LbfxT2cSla2sdN28DMLUzp+W3jCQRNbFjxIPkfnQ4ymxdxXe
OBjgJgARS3QX7rariA8xcC1NlqEMgIHryrGew7cQoqBf4AL2ZI2D98HLNW0PnnfjlaQ8wAVMRYKn
bN2LoVYRA55dyoALSP+qwN/+CysJ8Xx/NW+OgnIS2pFQvjZCPFobmUMKjyyo5qo6xUY3Hlxl2gsT
b5wB1g6iAesn4XirHYngZ9mYzVwBzSAfPmMSt3j+lFipfl50N9bPnS7w1bo/te2g4F8hqEMJJjEB
OX+9UXC2xcKo88og7hPrkxMv5mdMCMsfSxxan/NqsPcUmLdrCZ+CjA+QqGQtrUkVaSklTFWjCgbb
Vk5DbQ7ncOyVnT7KrWlJgV1ISgbRxhptWEammca2yyiFA1FezyffKnB2dTqsUrpFN873l/HmrCSM
AwiIDDhW3y4VodO76JwEtjIZr3EPSdOoxM4zsD1i/H1Tvj7kVUDP1etv1SsKXbY2a4IpL9OXMlzy
UxiNI+9soQO37ZL5tzByQ21ni2xvSjkspRNEgqFwrnutNb5l+Wx4dYAE1PhmRan2Qmscoxfb9jCH
fXghgRnBSzdAwwAMWS1kMpDD6VHcBK09/j3UxXAR0eO8WsQH2XnypHkQpte7o0GpRHjj1Abp0JSG
T+m7+U10VP5O9ydzYxcSWnuoVII73Qp4ibA0o5yCVoBHUuKPtRO9aK7+r57XZTAr9R7UezscNzA1
fB2YLWCy9QUiKhPZoGyZgriKfp8b1zkoavfRtkb30Odij7K0jX3f7/v3GIy68JrEWfRNqaLOM+Pn
rNjg1UI8RLF67LMTz7f3SzkWsYdyQFM0p6n0pr02/PYwcFlCKaa3x8NKRef6MLgl0P4yawQnHM3g
0m2/99ryLQJPdWis6a2s1eb84NfkUQPqKHEuFBhIzK5HHCzMxo3GU15jLN6O7WyeFD1BkqZ0ed8W
7dGI4X00h2MHyoH1Xb2nGgbiI0Rz5TXJdfWJBK2HK530yxMPvl37IffDzoibc07BmYDvPRHUaTat
VjSZB7XKGzJOpCMW+zhXioK9Vqg7/7RqPFs7Z2NzYzIa77ZMmpgcsfT1atKENUBRSPbMiL2oOQ/K
R3MQe4DDW3MiNkAjk4PFoZeb+Kc4aJ7aCCshJwmmeZmOmSu0o1tg1ajk5fRokMCEJC2M8y611NeX
Sh5baYm8LqZn1Vy/gOTJT0LDV+7+JpQf4SrjZBS0GWU+R+CzIdRx24ejhZpcMFBe+YI7dobsZ5JS
TOyLKCz/msokU3Mffxot+jAY4Vxhfd7q3p6Sxq2FJY6l2cXyIQuyWthYUcMom8HUU3IMqxPWsVV3
RHXIGl9Tz95zN7i1WYBnEs9yj1JWlL/mp8/odaM1ONZINl8CtNZVtcJeoyr7fuf1uTUrXgQJoCMS
oyVxPc7UikKAswFQkzspgq1D4v6T4HeGn22imP9pMLAjFOBI7db46bAPNRgdDAYIdKRqgAPICW5z
+2kpsODYecS3K8glgkkJcG0TpZAN4lKN5iKOKLiPojZPCdpSiOAv3qNdq/e14+mmqCTfhFWEMiWR
19uTQg+0aDwYXVbbJygiGenfEGmTN90u0odPHV+L544+GRUQbR14FTUKXtTHioBuheQBTU6pnPui
QsXw/sHbPK5MjUYrsuAEDXCO5QL/tAXHtAxjq6V22eb92CCdphWKj/BcJY7OWCeRj+0xdY77g24e
OQbljPG9SFSZ5uqU2Rj+aUlTREFUmUqQSI8rBZVAdHna4mmpu991tOd2oswbE6XXpMtrjEr1pk2W
0iJJE5C/gZnOGEW2tfl75TXTJ16O9KiEKM3sTHJ76NiR0oaChisI6LVafe1W3jxPNCiymdrH0auc
7m9FjcSXVhGIld1f0e3s6IXQgXGB7gF/d1aPXFOpZmyDmwuKWVGqg663an2caqE0SMI5MTbIVtHs
2TZsPyNkaxAxEuZNnrUWN0o9M7ftos8Db7GwJltwnvZzYfafdMJHad8cIec4JNrOW7E98yYyG5x3
Gn1ESGvwEzqMAyKJtB28aQGT6qXAM2enfTgsgp0Jg4xcS3ZW12pcdgkcb3HoYOJk/gNzyeTfvCyH
by5+nYBRaaF/vv8FV9uFHjEpHV6JEgWMNMr6xOMnj7iRXs2v3KnhQZP9OxehP+yvnD1h5tUCyqHY
kTrtK2CvDgyb6zOvAp5Sa9cWryWC3p/bpLKpqC7JTtx1axQaMdiv8Ispt60OeY9NeFb2Yn5VzY56
Ce/PKTWNfGfjrwV95WTkgaZKDDYFMujqDbXCaW6r2BKvks+THQwtbfRT6bWI0SYNZ+XojZ0zH5zG
Ef9GvV5XPlAX+5eI5NAIJpRlf9eiyvlUqX0zn7qywMg5MfIQhcKkw3yLOaiKH4EIG/0OJ6fheVJR
vHwxq1TpX7uRE3KopqLJz3SfzemiC6OKz2oeFvabMhvCPnqLWj9H2KnGpyacSP18YTpR9EtqO138
mtV4Zp+8WrTTIVJblZUySd6eVGA34rn0muJrlsUObtdtbcyP7fH3tQPKT9RPhYsjtfpEi67VaAa6
6mszlN1zmNfeSSvy9IxMt7SHbPTHCEFyPIrmwHtoyZDrr6syWpEpplJM2qsxNeZBM2rrJMGNuM0a
6d6+YA//FFD+byidcIdXmybxOuShMzHaOJBpr2rW9/4QgXpYumjv9ZQLtB4F0DjdRrYgYlarBTSd
OEe+ajZecb1Q0Iht5/A8OR0e1lqmHDAP/7dPNbs6ixEK3f374sbxYiFlgOUAXtq0/Q1lGotkzufX
xiqLY6mU0UdVz52dHbK64llGyppgrijc0QyhFHl9VXAQVHtGpuHVM6cvdoKm4+yqflPGPyJEMHwR
7mU222mZOiePFqEEUNDCvR5QKYfJbktFe03tsn7q0vKrMOs9StzNQd6VpyiSyLDuehCv6oY+tRv9
NeqB8A+RFp+5L5bj/S+0vdGpjWPoihIUUlrGWi+vz+veUOidvwKCCKvzWC+d5QOupj6OnvYum/DG
p6KIBiketTOAuetJOU7fhCIczdc59rTfB4R0nw1o8S8gFqLXBmr+ec5EuvMW35gjeFiGfXfxpC95
vZKKpXUC3VjzlaRY+cd02/DrMuF9jRW2aB6LwtmLgLo5baY0eqFTtWoXWZPQkjZ1zVckjdBSVKzs
aNYx7DIUaY8hTbmdE7aKqf43nmzASS0F6iJyF/0UGmeFPUUhBZnXNMym4xxaxcGZOySNq3HwUTqe
P97fL9sPKCPid4sIWo80Hq/HS6oE4iBaGa/Ews54CIVR988Obp7ts+Z1TvOhg6cDWD8vMmsnVt3e
YxZizzwDBJFA2Newy14lxJsWzXpNGlEdwlkN/wIIDVgKnNRlbiPxyYTNeJi1cU/y6MYiS1Qp0Fwq
ALBEjetJp3S0I+Eiakc/dTrWadijbyxCH7Sp65flbD/8UamacFNbNCLk67DaRBCymxoiLNUuJyp9
KOTZJVuS+GAkeTb6zSjGf+9/1e1dw3hoLJIIA6AlFbieoPCW2MyTXnll9U2/70t0Qdxmr/2whniy
WRkGCpWcGH2PjaDevJiZk9nKq6VYQWlmy7Eb6z8nS/3X6o0IN/P+cxK73dFRxdukWU9uOs87m2hV
w/nfT4C6wiFlttx71zMFNw7gk8gmGEx7iI82Zu/T56wiGUDJ2HP71K/RFSguuBPE4Y9B0xAxdlS0
fXfu3e05IrujEUPORVpLF/36dyym3sRZkkWB14SeL9qh1ujTd/Wfdg0Bt05hLprx3OwVWbbTlyZ5
JF9UKkmK1nKeo+PNNEqLJKhsYT9BDujEyayLWvW7WLcFYsuq/aehC8vy68Xov5ZaY/54dK/RyqCw
ashGFI/16jZ2nFZ1kgl4WowW3GuXaenJKptpZ0dvjyy1JFn6x5mHDbfGWKWzE2Y5eOGgVHTVn9Lp
hd6R63uj8gKOYK9WsD0/jEZ9DDgEnitEjddfk8uqb9KoLwLcV8rfM6M0T66XTk/3V+49G7mO5OQw
LB6SXshRruvuMW4I5qIrVZCk7mLrfsPqZX7bUhi9DIOW/KhKU12OXjnVqGEr2DpMLxGKGNPRLdHW
s2t1dA52gcnOZ0SpvH8iuiSar3nAjw9ppzbVUWheZDxz4zjpDnfj1hJRbeb1pW0gWwfXS1Skg1OV
g1cEqTbYB5r/ysGpEJy/v0Tbpx6AkzTfg3AE3nhTrJyRnRReWAYOFldYQbr2cQpz+1ADgz7fH2oz
IYp6oLekbjLba8PIHMLFrksnrIJe85LDNMbKwUW3fKeZurknGIWzwp4iB6L/t7qvqjAdSi2fag5s
kZwbwLuHuBW2gs86Cpo+YPjxPNj6g7q0UiBK6lkA4YKuzTRXG9owptxGyaQJertfDp0ywLo1tfn0
8BKSX5EPY6lK1XJdssyLOckENi7BhE3voe/6iLSzTnau2s2eYC7ylqUTyHuKTvP1zsOfwkqaZGIu
KNI/LcJOX3NCmyOVn72m43YoBJLeY014utDeVss2L0hPj95SB8vU2ZduMJ3jGNnQFpX44QeEAAjq
CfQMqncSAXc9KyoxmYHYfBMM2qx/59tkqKDgVndKGzEnfjMNIbI3i/5ofCuHxfIJC8B3JOFqhmqf
lnpct02Q6gaEul6kp3EKl9/DLC7OXpErD7KV2IkMCGiBUJpca1M8T/pGViLKJlDdvH5yQWlf4izr
T0PmPNj2ex+KxZTYTzrGVA2vl3S2tMHMW42hEq1+UlOEBbvEHE4ZtaEPKcKTHx/d/miqEAxRuSPD
Q276ejzTqVNPCY0mAJ5sn6rCKs+FpjwIMv3frKgQcgSA/FNCuR7FagYzyUevCRBMVI+RqxV+PtnL
2dJFvRO3bq9EJkQZkjYZzqeQ2a6HcrTMnvrFbYLF0sI/QVpNv3a9WHbu+O2VeD3K6jPR8opCBeml
AJqIdUhsp58PRqq3OPuAa/1Hsaa/B3tMv/6Hj4VJiryr+GTrxK5xSkuD2N0GS+RGL5M0ADGw5Hl8
BdnugFjII9FYWDv/WmYfKnFrt8GAEClHOcUQKk7EwzciEYmENkvpMWiHq7c4xBumaV02ehem2cFE
7DJwm2h+cbTB+PX+st24ETGfpoEmecc8Eas9DnAxgri2NEE0etHnvF3UZ6HFHyKRjDvR0c2RqCkA
h5XY23UpN6FsZ5W90yDGrA5Ht3MTX4tT9yAS+gv3J3Vjn0sNfu5d0DISvn29zwljemMs0jbo50g5
FLVenvXI+PQfBqESKasJdF/XEWyh2oPdxWUbaDKz74tl8nuh7R2mTZz8vhMIfSVbhCLk6j5vR2xf
6mFkw3FSn5sa25lGYMJEsNY8R0W5Z1h86yvpEigjo1hMT+Xh/qle4SRUtbxBMKsknFPiQDEo51JJ
+rdhtKphZ0/c+lAgB0GjSRERCnbXoxlQTcNCLC30b6O+JJGKX62Fe9n9L3V7Tv9vlDU2LPSgpqGx
2gZdkrRHyvzloUlx16ri6Mf9kW7Nhw4CQQyBmQEG4Ho+cBD7hcJkG7RKMj6n02Ieom4OT/9hFDJE
PhLbbwN5jvSyQojQa4Maabtjq4m/tQKTo/8wiBTLoRtCxL6O1JO2mZRoyrog1GPMaKd+usTCejxI
J3jm5ePjgBDcYH9RHnS9wa26AMCE+4dmjJb3bOLtqF/+w2wgwEqOG2/5OqnFTK+3l7DoUIptl8X3
slm1/bYsmz3p1Js7AFjtO6eMZojciz+dn96zeghdCctWCHEkNXB8LBYfzme5syVkAZA94li8edej
5IM1J6OJtBxufcYprDvs7xygGA8vGjmaFNVBigoeg74aZQQbbbU2Anb5qB3SNFGORj08fsMRjIAn
kW4e8t/VKNGY2lgWWbAGcEb6VU8S9W+YcMbHaOmz55lL6M/7s5Lx1FWSTlmJ+dDno9xFVX31uLrl
WDmzCxh7cWp1eKrivlE+T7EYltdwElXzWs5haJ8TB4PnJxrRffRwiE7lkEow2makIECnr5d1Kljy
2RzrIGs7SrRxFGk/6hwXmwPsMOU3BIaGvRtw+4qQ9TCi1Etmz6wDCtNLcfsTJseMCGY4lKViFmdw
DMsFdz5oy45eFHvl4O2YpIzsTl4RClobNJY6QBRNgckFkVCn+OipeWN/zxdjjL4qZqsYf9ZZGu0U
MbY3/fWY8jf9dPqibhpnar590A+q/ktGcexox0X/m8iIQe9vo+1Bl9cJVz0dd+nmu/qKrrt0poLG
YwBjSznOLSjqvInqnQfy1iKyVTEdoVZGzWc1oWTU+lHtmiEQRvatMLvBX9L0l2HRn4e02gtub62e
dNeixw39WF+n+1WlLRkl3SHAKrN7QVDsL5DN4uIueFnfX7zNSPL2YkfDQaCtxRNz/Z0Ug8pf3c99
4Fa1ckxRC4WQZHR+soh2Z6jNd+Le4kUGLS093Dfci0I0VWJjDRyEJapfWeoNx7Sv9w7YjQkRBQIA
B2Yl0dOrC7lr5lFL9HJE+SRpdD/qk3/mLCzwyLZwrH548aiO2wAWOMs0Old7wsRkuZlcfQSEZFew
1Gu4qjjyeVp9aPDe3Zva5r58R9SDjiMbkffH6r4kbrLarjCnQHcnnoEBqGF5QNvfbp8wx7RoG4sO
W0dadeO3hpRv2AlEtktLICrVOHmHKHZtsKMCrwE+sRrYeZ6cRkoth04Lh8u0WHt6C5vMlQoxGxOi
Hmebvusq2AbctMTNVBigfLFJ1oizyE7c9IwVnBnoeev8lRth8mj3k4YZdzNvkpR+JnW+PgtuNDd0
clsnGFy4ERc6QJF1QZNdwzZsVMSe8tL2PFB1RX6ZvUO3jB7o9XDzNIxZ1Fcu5OZRPfSxZvuqvns7
bj+atGigCQ9HjrO3TlsUA30zz0iXII+hlh9bt2d3On3nlnjXIhy2c8jl8bp60xGGpW9FMw5KgSTr
Xk+q1lLptyOMAOtD8xhXQJ5s4bZn3ZpVXOwa/dANCf1kisBPXaPvvQWbfYPo4Lt+Ns1Abpm1vI0d
g+EoBmcJEHlro7M7tQzRGV2ff6DN1VpYI+Opi3Eu7hjn+5fB5nQyNKARsCnUnkmjjOuZm1qMQ3BY
aaiUu3V9Tkcj1s5eHcf6iZM6zkeeXcs9WPGcL6da6cwHxXYkYgokHasP7lpamK0SxsYmiqq00QzS
BTNUK/PcX7WYWCqeOu0zbtJ7TZbNpwZ2pkGOcol66ROub9p+KLxkWWwLjpTSPulKmNnPVmXltCl5
I09ZmeAjOzUO0Aiz1zHiNMmUjdP9Vd8cIvkjpImhZGs5hMbXq66AkihEnlkUGBDe4UrKX5bS0nd6
C5tDBAUA+WjyFWqsOrDM61GKrl7c0UUcbYq16mUSTnasqfsfB2vX9vLmULLdCnSeS9ZbHSA6JSQt
mhsGlteb4txjdlYcIpxwl4M5oAfrP7p+0jQIyDCv2DsP/XpmjtE4xTz2TjB7deTbEVLLTZLUO0nf
JniS4nYkeyBLqaJspLFr3aPZlLlOMFKne3PcVv/bAcjyXE94IXpFqf5xf1bbRWRTkC2Du2Qh+XDX
s8pHxVj6wfWCWLgZNBTkEA40dPOPNrJrj954vE4U3WW3XnL5114krW7luE53YQCXvkRlXRHtUanb
+qR2poV7NSblQCUVt9BPmhLbOeL35rKzvjfmS/OJjqeUfZfNm+v5prXl0k9h01Rovj9V2jAck6Jy
T6MziJ1S/Dt3/OqGN4h+qVnzOtN2BhN9PZZt5JJtMWVvbag1vR/j4F5fUj688ZapzdCe7IQL94i7
L54pLZFCf1bbtjUv9SiE8sSNmJMLWFEHE2OSdtWpEafiKxovZXtW0mQKfb3s7exDuxjtCG7Ts/5t
u8aq/MoaNTFBIy/G0bebGhHqOPOM4VsrEpNREERvj+mQD/1R5GmFQJPgNJl+FrXQKmF5leGXzDTD
6UnNKjfyWy4UxZ80u7sICtThAVkh07hkZj+/aUVvTx9Dzw7D53QALveLNilN+6pFTdseO69GT2Mu
E9N4LnWrSjG9NvsCAF1uFt/ht4nl3JptOB9EuszFl8GBnHtpIzWKTqned8tRtciLfDe35z/RdynT
g2pwIE5JUSAQWKcQd09uEc2uP7mL0XzMOn3EqL61LeUJVeFwPHDOpujMuqrmacmQ6/k4lLTuOl8T
YvLOKoau7fcY/3c39XOyMQMJkabpzbdWmRqMBlVt/JqOrVv8MevDUPyqJC114KiOsvDL3ODnNB7w
io/DF9dIyuHXcNZV8ckzqk6ASUm06HmZWq32a+Sp6gsAJ4v4l8jT/ghw1q2e7p/n7S3/f40YCcyo
Tq79rEYn4YKpjPotRhT+1GF65dd61J0eHQWmPWw9agFoChCaXe/swuqKOh/y6Y1EfPhYF+Z4SmN9
r8u0DVHoLpFzGVBkpSbEapTQMDsxKvKCt3P9iJVR9aVVUd89lYOCr47ZlZ5FUTkdf3t0dtTGWTsk
tdgbxpo4hwZE0mJ0lL4pTTrNh1RMph+7jV3uZAnbu57OAnKtSNTTqaPFe72KTZWZ6sCr9TZlPYds
rPT83xxC8Dd2PziiNteseufDyT95fSUxJDNiepQuQadfD2nEOlajjZG9KdlS6We9a8L8VEIJHn9B
F2JxH96NpDlIQrJJ3vG6q9clqSjSuCriCAXy1ad8FNo5LB7lvBPO0ecHJSNDSv7DW8Uc5TxFC2zH
MMgMs7/UYCM/VcMyPqlo3p3wgwbP9+gGYUA+mFQMkZ2AVfyom6mZ4goTBtDm9IuX4l+BG9SDlnFy
WtApQWnwWr1Lb11/q4ISVGnbSfrmTab5ZiyxfXCUyNn5RNtNSDOI4j9ED5AMJD/XowBW7zBCLLI3
8lPjj6lplm+xgSuLUbvFWVHrcid1dDc7kHIXHXH2Bc1cRIOvxytnbUG5bazfqim3PmiE+OMxxA/h
O92q+IWZqq9cCuOPbtbmnUrbraFlC4K9IjHr6wpOlkfF3I5m81bCxh2f6jJHUBdBkgXDImE41UUg
WtK/TBpEustCp2yHBbC9m+mLIsmEIxTQA+ie11PPI32hamBPb6Zeihe0rkO/oDCz80FvjYK4vUyv
5CBrSGuYUcS3rXx+e4d3NoWS/JjretnTB9neJNQcuEoIGTkCyJVfT6YEMgYjaJzf0rb8EIeKc8j6
KMU6B1LN/dP2blN8fWlJaDcZOakL6OB1NWdJzMZojVS84Tm5lCDxo/hTY4uhPzj5opfHUZ8W99e6
i1r1RPxhNb/Omd1r/gRVZfozKhTqZ820lJGfWoPinqzQmX6xpkix/vFizGAevmNR5oPVY0sDBX7v
6tJTnDzSiHrEGwGQrETm6tOs9cOb6xDN3F+a7eFF/4/4krPErqYRcf0RIkMdhwVa3RsR7dj6Hbzh
pzKexn8q2q9fFHtqu/P9EW98do4fsqLwryVqe1VuMsKsnTIrXd7GbBhfoCsWB0F98egujrazjjc2
skcWKbn5yOyAoLmeXNhmSmT2WfGmClV76qMlPkB4zXaWcBtkEGBwxaJ8TyWU1Ot6FCdRjUWBTPs2
NOPwpKdm/Q3GpHVSqAv6HmqWx3wYxE475dbUgGBLyXTkijapq1SEj2avZ9AaIn6dlMVBp0a6d3Bu
fCxuHCpaCKfw1q8Dmagdh1RJy/ItqSkneDQyLmCRysOkGtmvpljqPwaEAAof0th0CdvpZVbN6Q8z
jfKXHJ/GD3TP21NUAXOzzWJP3WKzBhQrpbiyxIxAxnuXd/257+ElQhfOoL2NRUmRwHI7X1Uc/fn+
ft2OIkvoQEPBEFGzXJ8QunIQzCIc42MBZndJMu3kgrvf2aprpUqOHiV0olTJR5JI1NUuSsl5q0zv
hyDXC2H7nkng+gOJh6H7JVqsRn0tB1LaJ1rSAkre4rj1JVfcxX1pojLSD+GQpv0J3+hl9md7Gimf
LKLYE3bbbAepqsQzyi6n6Aj683qr2xpNwqFth0BX9MZPEwOcHaI+vqJn+s7W2y67pBlQYgP7T614
XUsFRUACBo87oJPSHkYnri5GmnnHRz+uPLKMIAeRYjbXE8oRG8ZluRmD2ezAmHh6fKF6Wjwa7UmG
scTlgDSmXPj+PP20UVUz6zSw9GqwKLb2Uo1ZcVQHoexsoc1V/j4KbBDqhLhTrrHMDZw2cPIto5Dj
+ENq/TUYy1PVYDxjh9GeYet2K1DEYiPQn5BNunWZzppSks/c0Kh1e2HiGxl0EKtrIirdufH9/le6
OZbslRsQprA1WZ2NKuygcCJ3GShlirp4G5uHSuHd8GwKvveH2m47piUtdVAtA8a6pp7jl5cPiDBo
wdRH9kFTo/CYLM1el3jzZPCpwP5CIEaBhEt89eouWT71+sLi4SlXHaehFNRnBuVzb0DdaY2qPmt2
skcCuzk1KreqTBS3yfBsu3FH6VALFiG6s1FSE4yzYa9Ed3MUQgo4JOCbeeevT5Q29FEXV6YWxIZd
HIaubD4YQ7RnbHF7FCA0iJNL0saq82j3s5gb8Jz4WvXWIUzT5llRuj2G1c1R4HlzC0Gg2KArMytG
olO47LvWQb8/5V5uemUPCnJzM8DfktQXMuo1GLEQWWmPJBsBLlLLQS+SN1sNv+CS/iWt6texDB+z
6uSlYfP9//HWZfxYTS38cfhCad3/UUZYnQxeVB+tcthDg2+6FnIkcAL0vEkMN9Y8HfLJgykULTAm
zDhH3X1KovLJiRECMZrla7NUf4RD+BG/hwcVJN7nyGrChKV8QFdTftmfbtwub60+TdgfCCGEF30Y
BRhjr3zKSRkfjWeZpIRXAa4hvaAAfj1U1rMtloVNEg+efsAo2/Urz6AaOfV7ecyt/ciFCxCcZ4SI
ZHUPqhScO9q1OraeHq6EXqG82LCoL/evwFu3rU1mLWFwZPNraFIym4MlUGIO2tBxT9jw/AiBRxzd
KNtrsq8N1fhMIIIobNPXBVJC0+J67SBzdHU4VEtQGlmMfukM9kjU+iGvnPIyYWfxNizx/DqM2niu
tT48U++sn8o+miiDOntKStvlBSROHIkcB9EYJK3rX1OUhrDMxVyC2YrEocw9xLaX0ng4sCERBYMl
MTv0b9cmQPR+2giZUT0oWdZj1I9/WHOzJ0+wnQrXIvsR0R0aCBsVTFq+GUUZQwSRUitnLRrxQXN7
c2enbCIOpEvAYtDuloRzHufrBQvDeNBiL3aCpLF/Ea71OkLl9GPku2g/722WzZQsui3IUsOQBBME
JON6MG9GTnRMOytAUss8ToWJ7U1h7Elu3hoFWqWEGNLd4RtdjwLwd0y9ebQCq7Ua39ZH72xmwx4/
+uYoFG3hrQJHAOFxPYrrtoBx4AkE0NwTSMOKgcN9FH6+f5BvjCK1KeQjiSwADbPrUWpgF+YCSTSI
jGo5YgSvncZemY/3R9lcF7Tk4MIg0yvx2psQehZe381K6qKQ1fWfm5yuUWJk/d/oogw7R+fWUGg7
QdDk80iI5vWE3ARB55YfEhTDWPrVoo8Xx6TJmHhp+2gXmlkBaJIOqMREZL/XQ1E2zVGSKug0Kll8
xH8V7REVffKuWPZgYTc+E4ZHkhVKf51ttxoqqaq+UDqampGK4esQasOr5vbi0VdfTgj2ELwAEh06
tdcTamPqfYmRMCHP/D3BFvrZGDxkB9z50eqhFG4AmYSFHLEmAgfXA5U9Oi5JVERvBmpDJ7fW/64Q
pXs0oyKg4P3j+ZCiVJvUf2iihLqFRs15Kj9hpBh/VRC1+3R/Z28+DAeE+pRG7ubQoVp3m+nsDMmY
LeXbqNLEaTtEjB1dmXY2NZxCVuSqOklSQ8+BNJTS5JZMppaEhbo9uMHUtqI61rob/dpguTcfBtp+
JohtvXLeWJAmP8Yim6Jviahm96OD3aX+EqGfNX3PEzUrT6Js0ImziYTrA/1SPajbbAy/a9NUL35s
9PRyK00ZLV9PR9t4ri3FbX08D2Dd+L3dzXg/I59cXvBwzbpj4QmR+5WrRspRx+5nPmQ2wf057PPO
9jU9ncxTpc6TcS68qW/OntZNxSXC6HF+GUbXbi6eExbnBGU0R/h0imb9kyiqZfoN3B69YruZ3Zco
i83mCT1ZL36e/g9n57EcOZdk6Vdpqz1qoMVYVy8AhKJCMJhkig0sJbTWePr5wK6ZyUDQGMPZ/Pan
kcEbuLjC/fjxc6yk+JNynPwmFlek7TzEZnBn5aEabRet/K61R3UWI3cooeacxpEU5NFP1DDcTYNU
AzcJ0VTfyYOp4dwAwIzjrZSno600vvWtyDr2LrG2JaJegJmFHRV59qSHcFmdsVTlxC7QPc7viErG
elup8XwS08b4mkhDWvBt0zJ0x1lQv5kqOMjGnPJZftJ7RWv3Ed6+skMXmyDbCF1U6DQbfqnLGx0y
RvmrybrkEdKLJKFoQhS5zVsN19+sxgzMiyUk226muhyG3djgHLVNYjrc9z6JLloWaLz1j0Mk9V8F
AGtoP1zrWupYoeCrv0FSA9HR5zGd/uA5Z8hOjKtK6+RjVjZOqse+cZqJFq1t1atl7+RZP/c7Tcq1
eN/qxoiyQFZMg3DP7U5rplqrwbFgiqIfljH4yUYEAAy3lZkoX0ItVxWHPsW03FhDkhmPYjKlNK73
fngKBsFKnVJvSgEFKbGq3N6IB5GF0fWyO4xhiC0qbejqbZL0iXSTDf4UkfNOVnxsabie9mqdJ7PN
yxBgFDRGZToZWgWTA28hDv/MU9CajhXU2U8/aPKTHmCgZmuEjY1TBkN86iZlFD+lc6fcT+KYYuLM
SpMspNV0MXamXBMKF2fYYj60rZi1ODCA9Txqs5rGbhuqQuRJairEu5g0OdhBeNHDzSwUpryZwraD
YLK8hs9VKTXyFqxD1hwxjodyOxZxKe6gu3SyIyVGWNnU7q1xR3konuwwSudv6BHq/eJewn6y1cpX
UzdCMudbL2G85DbQO0ob/YFRdk2lkjS3xN1e29RtI+q/JanKRCdUajmBamLJx0oRI/0oiUVTJDbN
Zc2XhH0rObqWBDJEuFRqt0Wjij/fPwovbl4dRGlRxadVGa7oGrCQBnEYUqGovQAIa9taZbTXIkF+
qVskfd8f6o1Td2EwwQtFMx6n7FWch/OIFspNU3ta2er7sB8yR+klxX1/lIvQdQmJlhoXfd4cu+tK
Wt5S9sIAu/Yq8qAbGO01HYdkOVDPtwif/3p/tMtngrQEhsnMEY8T8Z3fiZVg+WI6xJ1nFcOEHple
2GIgVpv3R7nEkBd0B41Nug0XwYc1K5EmMqMLeFXeJGT5YEtCjmlQVQY01/qxJHd2YipmuGmSrMt+
Sda0aFcmgg+NKBmK5i5Pk2LcphXNsveJkWqdjYu1/+HKBbQPqtJ0k5I0L+zV87lAcMGnENO3XmL1
puZmwyDeaqM1ftBwnd4tetCpD3CHU58GrD4fR26UcSrpsEOekybSMgn7zIYaGj9TwVE3IzyobaB3
eXBlYV2UiFEdhdqvQNRcTJTWfS5pFI5+O5ATVUbvHwzjRywNeLcFDa3HSQ5VImx1W6474cPdUTAz
aYKHVYBENCpIq+cNRMSq5lLXH/JSGnfqYlaH4tPT+0vs8umIh4EEXpMjDX7m+aTWyqxki1bag2L6
wlYXVOU2pgrqaqWpbtNEvk0jJHOsZlA+HFUSiZOUo/dJPEOEeT6w0lVchEprPQwV8xfAdbttsKK7
EvVfnAro0AF9kCst5nsXHotkf1U16IL1UHd+/GglRryV1FL43IYQoFBnmJ/fn87LY5UNC4zOdbIw
J9Y9mlLJJgt9a/A4fUWu+jp2Y+JHO+zGa76xbwxFgkd1ieifc2hddg0C5i0cxc7LtKl30aVLnlHN
VG7LQuiu1CbfHAqEGdYiFUNa/c/flRBWkzWEaufVUTAaDtsNSEcLgo4AS6wrffv+JK5tHLkpwNEp
zi1GMSQf6vJ9/gL7pjJtRXkyBq/lRMs8WjcF7LHmVEMR0sTazWk6PnbItdqQ7ULpxerZVPHshd1Y
xgby31IU7HFEp2IySGF0DYu5CO/5epC2OY04khe72fOvZw5C28LL7z1DkCJHGWKCPcpod5FsUXLS
KtozR+FaheGNGwdAki4gWs4B1uTlS/01J6GCysdE4dXjmOpCG8cb7egzJ1fm/vJVL/caK2ppY7zM
yKcU3c0km0dP7igJO4pQzB42rFbkdtOsBldCgzdG+++uF2OhG1/AhVMWzRLY2ezRIDnto6iDxOpH
0R29QD/eX1OX72zplARmXbJlRKlW55xVYGybTf7ocXMLj2g1BtoBzFx288xUsi1yMNXkpMlQh86H
B6bYDorMNf6qZ3v+3lIjgHICU9UDfihdIHXBDiVhcDvRKjypqtL9sATB7w96cewhAU44hEolFwj/
XX7+12IxZkS5iz6YvDydrFPUz8FtLmgWcn1Rf9dkCYry7w/4xosEnCSr5YjA53WtniqpXUM6lTMg
k38fGDGaJmiCP/t+G+3eH+pyI3BtgFPyIsH6rXWdUs99SZmNbPIa0Qxv5ThBhTCLrjklvDWD3Ev0
C6Nmegm1FaoSSKQ0k6f64fRiaFHjBpKW7sQu9t0OhewrRLA3JhD7SDTEZHYCK3V1Hbaz3iAjkYue
lFo6nqxlR9SKmV1cj9eMc96YQIZC5mbRU18YheeLAyuevoiaSvSUYPA3SJqre1WJP4yIgn6w24Aq
qRlyVq4eSMnSNMwRvPa0oVUPyWBN9wAg13Qe3ngWNP7AWzmIYQatq7tD3jSUp2vJawzYEknajnSW
jpn7/pJ7dUI7A3R4mAXdRQCWg5/i4fmUDUYUCKbhi15PzVBx/VKBPFeAViAiWIziD2E0obS3kJIf
pzqsrC3U/yYIgFpKwdpPtSgnjuxb48tkjNP8XR7y1NjkotFpDvagg+nVci6mjqhDmb5J/Lr+afiR
3t4UVdSbzwBmpYi2WESlUtHCMN5OYS980B6eS5fqxWLTDJuO6VwzJ1rU2dI+ryRPzSLjgdwGXf+k
jBZWoiR9fn9C39hdS7MjW5i8EChstTjGOuMQiUXJSwuRvm1JgzRr01unHAGK62ZTp7GsXwkFL5cK
dyKFZSCkxYNuXSU1W+TLxjHHN0ZI5J1sRvCYZrW5slSWb36+UkCzaaNmGpd2XXn1ZIks9XmCSINn
6UX/I9WafsvCVU75DBg0jbX+WcXX+yBNonqFynp5gpAfQSQl0UaHgnPkfI12vgJlKGSNIqJR3qX1
JL10CYTdYQL5e//1vTGVDEUdGCCV9qc1nZELpxWagqF8JR3uFZbKTSR3xuH9US6vbCKChTdJwEly
udatMlo0q7GBVzzQ0trNtUHbZmNu3o9yHTwlkZ7+svCO374/6OWjociNqhocVjo/aWU4n0WUltO6
yGXFowpjOXqdRC+mFWofDqgXJhRvCUl4yuhrh7SpjNWpwDrKw9QxusOZl61uDvq9XhnXuL+XywLY
BdIphyRBNf9//kDZaFilQBHUs8TwRz1b7UHsymk7hM21et4bpyRqdDSAUJ9CrpAD83yoUAeVVStF
82CvJwKexjT4xZskRvjpIKn4PbqROpR0H2GqJN3o4Tw3bqVXhSdalVlv5Ggsp89RNFoolfbqUuEa
VTHeB0YfHaspCSZ3qoXqF57PQfRowBMJ9jISG9lGz8UopEXJxPBZ6rLIsuGsVD7tT2kzXQt1lgk7
3+FscPrw0IhjDQA2nT8l+uy5P5iF4tVN9KdoK8Ux1O5Q+jQAyVHzferDw5TUeJoJV0LYN5bmQson
lSUkWQhh5wPraTMPQMWyp1iFfjergvA91WrpygZ45eGtno9KO5cAmiyMs4brehRZ6tmsNY+WKNMB
NNceUlPv3CBu20fJaBpPRMV3N2ld4YzTUB6xHYjcQm+v+cRdrtzFtpg7naCScqS0nA9/BbEkcV2E
DIHpGdhO2KCVglOPVQHkPSebj+76pfNv2YxcgIva1vlQrV4EmU8tzVMFM9oomFtQSqCe8P4obzwQ
lGJyRgAsDDvW3NtpTspSMFONkAjgONOiYNfLM47YIWvn/aEuryFjqeITuC643EU9GnG3xOrKRvOk
wBDcKejaZ11KeieoTVBAyQzpCBylKXZHJS2vtHNcrlPGppLHwc1qBZY9n8whFctIlBk7jiLLnXGQ
INmRI/f9J3xzMvEzoPGWuh1a1eejGH2KY03Ta140l90uwLT3LiQR22JGfy0XuNzxPJCxEMEXqwaY
Y+dDVbUwYqkqat4EJRPtUO6IkxVlzeeQZesmipL9Suu4++KDtAV2EOjWNQXTtx52Mehl1VAbvbgv
1EgNe9aO5pV0OjyNQtjfo7UYfNYz7Rpi9sb+58pFrI8FChP7wqukqFWkKnxZ9xD06Y29P/eCYSeV
btEdacSx4RRWOLwUTVRnBK9j2u9Eq4mqe72WcJyqIGTlVzK+t+afgJlbjAx+AYfO519NJgMF0Fr3
1KCZwNnTjFrl9Klsqo1a6Jrd+NKPxgq2UpF+WOgXrjxtUNBGJGAomPnnQ89YngyLQ41H6Gw6fST6
MNKDehfVbXflKd96x4vuCnco008XwPlQDYUTQMrQ8Pp8lG04TZimtDoaJYmvnt7fO5c0LR4L4RoW
FBEIaM9qrHbAk70KBoP11PaCS2fc8DtOK1QaMyGbHwepmSbbmLvUm4YkGl26bP1k2xZtd2riTB93
SiKH15CSZdDzi2dJ6Qm8QBGAENc8qj4P2qYqQtMbxFp9KPqsvx9hk316/9nfGIUcBwFH9FAXi6jV
G9WjoKSHpLM8Y+hGOCd5U3zrNX26cgC/8TaXPgYaociyeVkr2pFehEY3C5nJjZIl0I6m6TRo0rCV
Ql298kRLwLGaN47BZcqIkRFSXt2TRqzORteLppeabf/ca6F/C72OmqeRirao+t3Lh2cQIRvowLSP
QMlQVydvLhSVDKZlerrhp3bZpjTqme01Q/S3JvC1mAeUvtzLqwns+kYJLDOxvCTLu41vdp0jFUaG
IK94zd7qjSXx2rEGKWiRFltrrmpaYARGlVpeM1aTO7Rl6aB4d01m4K1RFrcFeHzMGlpY5/s7rOtx
7EB/PK3F+6RFXM+NgXn2H3451DuQu144stQhVmflKIU5lcskOHIraru8GDpbVPxrzS1vPAtkKlYB
643zYx2a6egJI7OBJFQ5KKnTRUZySDghr2FiF1EM+/RV5JeyMcHZ2iDVjAfJyLDUPaqZ2c3uxKE1
P0tJk4OLtaNgYiWF95lLv3YpOVUji/T26i3M7nQ01eYRFXN5PGGaCWMBYKBOHYJz3LcXmQkhtjWO
ua+RiOiKXeFha7nYPVn8f9Llwj71AavuTXMoYEGIRk5dJdK07LlGyOTYcrZEGO7qrWhb3YAMF+oK
U/qjwLGzvi8MJBVsKQjS0zxGGl5BQt+WsU0dysd5qUJg5rasfYg0SiBEKCzg52nZiazFP4cEf9FT
FGttsa/lQtY2KspGw+2IppVhixJI8dehFqMZzSpp0m8FNZIML7LSojpEGCn4tKEMKEvl8mRRupub
ebJxw+hLW0CiNKndAL6g+kNq8eL5/cGFR2hEwyElUoqIdEKs0qJeqWFik595spy127ah2SILYE1/
cBQDAvMrjM/Reqni1RNooEkymV5HmOHqSha4bYZY/fujXJyoyyi0D9GHt4RB64CvEQRJpvHK9Myi
i486pkh21gfqbaqM48Yf0ubL++NdbKdF2V+jzgt8wySuLwtLrayCn0pe3EXFtpIRxg1rVfvwUy1d
jYSyoBsA6PrqANJoDRGRt5C9OjBqtzDickvfm3CrlaNw0OTqmlbD5SySqS6aEHCwJa72ZXf/nb/F
otDpdaN4uDypR1z2rNAOYYS/BL4iBLbYYRv9/jwuT3B2EwK6QY1etBMWuu8aApsaqy0TpSdQrLPM
cDWjrH6rwxSWOz3nkN9VmjBqW6wdRv0KoPMqKrgamuYfeLOwpxcAf3UpQvRbnO8sy8uasZseytFK
fyZGnnypjSEJtkYid98wNaJemCZjMKIjaaHh0ll+97tss0Y4WCkGVbaip4LlsiZNKH0KfI/nUDcb
eUdaWs9uFKkGrZrV2JZfFSMLkKvr4klzyqTuok0BplS7XaQV7ZPl6/ofX+6Nz7SwKr0dTegg2iIk
we99Q4F4+/7Ev97Gq8eHrkhdja4Qkr613rIkSFOnIz3ioRtQ2hVVPS+2Bk2148nSfij99JKbvTuh
3v+zLvrmq1rr5bXbYv3yF5iQyBFUCTo58eP5cqtDuFbIO1ieECfRbmhrqaY6LQeJM7VJcgVsvbiZ
TOIt0MFFhH7pt169bn9Q2rypG8uzAliGA6mZTY/sN33MVDsXql2ey4+ByVXz/jxfHBQmcAhcIPBQ
knv94hlrIxO1JIqPQ1R0XwahSG3UjOWX90e5CL2WUeiZkKAecZCv4V2tmrH1SvL42PRCsjMySbzL
xznZAnFdy68uzggSdwYCKgAyAE5bnxHW0GTIrAG8pBZuEvr4dUwCw/FpyW+7PrxyPlw+GF2uC7jF
DSIjurAaLQjzsQjKMjjWQ186IAhUmtNSeZCy7sOWhMAf8LMByHkoUCX5fDVm44hKHh4Wx3gsKPJU
dbbtU0Rj3n9Tl+uBp0BEEXACNJKs8XwUAbCukPOKO6r2U4e4IzwUcWDt3h/ljWlbMiYuD+rYwNUr
4LEKjcJIhjBh2hIlcMvCKr+ZM+28dtzkoei+P9rFIU7RhDuQJzLQCKaicf5Mmh8NejZw74paMNta
hrKaVQk/67K/FeK+2EHDvKa7+MYDckdB1UaWZrkbV0N2nBX6nLTJEZp7efC1ltLX1Aopu6v1+6/v
P98b78xaqidcxEsn4it5/K9rMTTGQBWDEtGoognuLcSpP8VqVmw+PgrFV5n7d1FxWc8iGEkotIKR
HWdphiaXCcIGdY7iyrt661mW8iu6lWwrMOnzdxUGsZQjXJAd5c70t/Sn6N+DUIu/ffRZ0IZRoUkt
QuRAwatRBKtMgljzmbFShUuMIJ4d9NU1I8zLI51RNF4KzWLIWa537GyIs1w0eX4sUmXeZXR1bawp
mbcITrUHVZBHu0I//LatMv0aDeZyySuLHgEHEhnJ0tBxPo3+IJWQjsPsWEhGP5zkOtPjB3pj5PFY
k0rmnya57H7opa/FHxZ6f3VkUFBRoWoIwrV8tb9WY1OmjRQPTXFMQ30wnaK0MKLDZPfjW4zqOUUh
ghbeIAJG5+Ok0eQbsxkUR79HrwWKfeZoGeJnVqobHz4UF8kF7i9uLnRb11GgEmcFtO22OObl3G1B
R/RjEbfFlYjvEiddlB1okULqhrgCns35E0VNrHSCkBbHPk6GvZ6oyTY0BH9HLhZt5KHU3SyDlwo+
bjojxlOb3hzUh5wz78rxfHmH0rXPVqeuvVQw1qtnQp8VnNIojiVWO7uhynU7G8J8owi170oJdbQP
b0e0u3iFoNG0aq/x/SxQtbGs4/JY1X3hQj58zPG++P94KHJa7utFEeSiDpvLqZqaWVce6YgJnFmx
Yie3fFpKZb/cZLPY7N9/qDe2IF2C8IrJH+A4rpMVcoq5nmqjPLJTFIfbSdlEVLe3VgrJ0ZxBFuCp
Bt/fH/Ty+EQ+gvCHHAnyBSDe+RLi2PYRWVzEiXzZcnzEMDVHJrQ0r7yxN1YIyBYINk1cODSt6RYS
tOFRm8TqWLS5+CfS8+KUJXr+0mDwt5HL6MPUVDrFaHHiKoXQhG7eKiwx5XrQlMEsj9DVlZtFUnub
DqPpivo1LPKiNMBIHCvAkZxeBKyrOLyuK3ifAU8GCqNsmiCteoc0hO6kSk7QMYnSTHzWJxq3rT5s
D6za4sv77/CNhQOYTJMXVDQO0DWs13Ry1c9z3Bw54gplw3FdyxtFGrrsxiqksjogbSCc8kLUiiv5
/Gv78lnStVBnKJBydywR4FpBPQyjGE5Qpx3TCh8Ng/tJKxFRRfygDG7Q/6yig1VCjLoLETiv/5TG
OBs7ccji5ik3ZtrO7KTQZ/2PpDdFdYtDuzXt2lGumqWnR8wP70/UehHSGsBS4B0t/Ioldzpf7N1A
60E/S+mxN/LG7efkJhD8Y64Gn6kdfxQnWgaDgAOIs6RpFzqrslR0kjHH+TEsGgnH17THg1X8aPbC
KEg3c0gtVCZSpdUjNWkpt1ne1kfcC3VH0wRrx1J71qyycGBKtFeunPViX4aDsUeCTWJBjW6Z4b/u
6lKFuWmaU3OMSsHYtSpXTGr10oaOqt4ZzDHdNdNgbupaDxx5qsIrp8j6tGJ4+tmIkYiOuMbXojd9
X0nJ3JTtMex9H7iVhofaF/vt+8vkchT28avSA6ciR/Lq7NAb5H+VOeiOqNSY9xXNYtl+zKrhWoD8
Whb5e/fItLpjEIHnxVJS1ddhgt6kQm513XAEt8FFR1bi0dw11izeoDc759vUnOOvqiZU0mNYIzgx
u7QvIR8LM6BFK8kUu6YCWpBp8U3LIPoU94o47+hri0fH7AckZqYetRlaLK04trtEN+dd4Gf6j8QQ
s0+RD2hgZ3UY47RsBtaXCS1Y2nxE4VnRGz3+YEzEw4IakPZC2Fp8B1fVFCWh1W+s8vFYWMI3uVfD
XVjE+pUdftGutIxicgoiIcBQbPPzBapUgWxmUTkBmfaStKlHrVXtCtLb5M5CjuqTNY7AVcLYWqj1
BmOQH1OF3b+LtcBstvhcxwiy1KB89oi2jeBSaFKGD2ZGi/cCK5ltS2EXEGWV7JWVOYDGzeWxt0xi
7UwyHoSso3D/uo7/x8/xfwa/C5IAyPZ581//yb9/FuVE50PYrv75X175O39q69+/2/vv5X8uH/0/
v3r+wf+6j8C9muJPu/6tsw/x9/89vvu9/X72j03eRu302P2up9Pvpkvb1wH4pstv/r/+8D9+v/6V
T1P5+1//+Fl0HF38tYCu2X/8+0eHX//6B5ySv7b08vf//cOH7xmfu/9eN+H3NP2PQ5N+z381Fx/9
/b1p+SuG9E/4dVAa2HuLXzeH5/D79Se6+M+FtcIBTncdgSaXel7QeMiH1H9iZk1dlTOQo/C1YaAp
uuVH6j+XN0oIh24ftzCiAv/431Nw9rL+78v7jxxl5iLK2+Zf/1hdVmSbdO+DdBANMhbH3vlKHqQs
zQYxyk71KNaOVEn2LJpP/aArNnbZ5pVgdznT/jqKXkcD/VpU+LWFP7/aN3ocDGMqlNkJ37pkmz3K
c+ANSkxrS3tfKGFkE4lH+79eyr+f+O8nfGNMasZwg5hiIKQ14TyL/VDusjE59ZPhjZFV7Md23JVN
tBH7wthFcnIbWddI4W9M6ysiBpJEVHgxrb3eW10hpelJnrV537fmoR2tz61g0mamXxOLxIN7Pa9o
+BBaE2Mv80rTzPlbRK4rN+NU1E8UXfstvYlK5JrJL3G0pTFAGvNXBHskz790wZMUU3x5MFtPyfca
Zte+Iwau3Dqz9N2a7YXzH/4yg19m8TxWKIMfxf7Q9n8U9WDGGyTT23Cbxp/UxtPD2xTWnLaJescI
nTrbmc3XGcfhPCjtsXbkT119aEJXvYsfi3AzKb+m4pPaP4U5umvebHzF8GEud6a587WTYqAd8Ciq
J1OL7UYKCGplwObHVhR2iFh0xj7ajfJeCPBYoeqnnEz/oOyMGwXMLMxsNAasl/m7HrqZ1jpjehN9
VT8nP+TSSYTjrP1Mhew+0ksH6npVHAcIoWr22xS/TuaTZn6vwBqmvrPz8lGufsANcZsC23r5d+9/
g3eLjb0ddNtGOfRFjnJgigLUF39+9HMXRQFxoL7a9Twxx/30xYhTW1I+C9FtPd7o+mync2lb0q1Y
0sdpN8c8gh4PL9QpgsAJrC1rAQGrOrlVfdcYvnaCo6s7RAui4kAB5P2NsK5dgPRAckSxAUHM17rf
6m7EUb0OssHST0OUVY6u+yo64pPvQtFeIhxf3ZpNpNzlQwUqKFSfila9xr2/2BdL2skxQDGd6slF
0DMZLSWKSVdPrfm9ndrQaYcGK+xysGyZUPBKIPfWaKCci3AuBVtS+PNtoQmoUhbAt6e0s579sAxt
Q+/gPPTx3ViH7ZXRLg4a8NxXVTxwVZpo13YS/mD0QqeM6acRAXKbKMRVW+PZKP1DO2S3uhU9T3V+
Ld55ZSCcHamMCh5JbkSITqF4dctPfoAdQWIkn+pJ+9oa+zCjkcJqfdGOzKTaSHEz23Woj/ROD3uq
66zlMvwUZf2jPuSm3XSmcsjapNiQWZE6xKf3F90rKHP2/SgN4LSF1DsXIbZQy6z9FctHsgYvSA6s
p7y8N7odb9tQnNbca7JrKQ6VQFXcT8le2o4HcdiUPvILdlhuhN8Ji9CieGr3lJye2n0sOPE2u69v
pZvqoN0YRKB2R/24cqx7veMZHX6xrm0+Jw1uRbOFQ7O6ktpIjW1FOyZAE23hl3DX3BR7rbT1h+ZH
8BTeyLf1t/Qm2IY7eoQ2MpwCwZYNW4pd/6R9fX82Xg/iy9mgwk0JDxLO+gIMStLrqUqsJ/N5mBzl
Z1A5MZ2dbIHaRhvS/2PcFs9pa8vH9JaJQM/TF90SSQ/LxtSlfkE2W6ic6qm8H27j38UPnsMo7f7a
qnqVlX7vey5gwF9vDQ+KYZj70HqKD+WdOtkgpuGh3ha3xV7Y5xyjfyTm9kvyMG/9x/6L5OV30023
MWwfJXp5B37l34cHa09aIJ+Ug7IYc22jYm91myJ1hcpNQxdNkjm5i1XHHJ/b0M0Ve6jssbW1xuEG
60072YSDbeyNW/8wHKXH8QTFvTXsMuMX3VGzo9Ctul2q28rsqePtrG0b/94qjhMN68XXtj3llaPU
tvolffDtYqvucSB5LO8Ljyal4qm+j3fC9v33+1oOXc8bNVnIhrScLRTW83lLoENlGAqYT9GLeCN5
0mH24rvmIXuwbG0vfFZfGjt77CpWq50kdjDaGkIvjYNWl4BjZ+sM37Jxk+aOWTjNeKiHY10jlgtL
CxEfh8+l9a4zN0a0nbVdWOFe4JqDE3XuFO9M1CRLu8MrV91IodPcxbda4ubfuHcQwxPCm6pk023T
b9WTcNMdzM/xN/2zdN8/IHV/5OJRkMV9JKXLcBPh8HjqRFtTn6z+EGou+6Eq9orqCgXmK1i5uVa/
wWNDbO0stOMrvOpXX/PLWVxERpnLpR37fBanmBgn4zZ78u/9++ilu1EO4bPvlG56V4WOOG4E0S6K
bdg40EatzM7u9UO3TW/z22hXudZjcRg38lbdYk8sf55aO72/ZjVCksd3+Ps7gkPjlwYsTkHIos12
de6WaoGMp19Nj6m5i7JdId3Elo2Fmc5+DFKZ8/82KX27sTZZcAiCmzI6pMaj3j/G+UG0buA6NeVX
1Xo225uGDv3gXpscUXEnfx9HTvWzNLdBbwPmt38mL/RdukyUx7y1a9GWJVv9lVS29R1a2h9Z33TF
czB9MWtPGjf8XKmddLLjEB1Hx+w2muEMA+JJ27pwI/lpLtymcqfhpogf6CipU9ePdmm4pZG8NXJi
m9DBo8y2FFrWbnrxmao49jQPc3JfVrswXg5Zor8oNuw5f2jVyOkMy5XzZ11B79hlY/YQPcxt1e4M
cROf0LrpfoBMKfpT0t3G8rZIHnthp08/JmJFPYffBTtEz+3KUDYJ/d41OnypyiPyZdQCkK8mEowd
P7MFzkgM6lmieZhA8aAdFucQzdXxicRxy66Nu2w8GeGx7+5xK9/25ktkfKIX085iZuua+tU6uIAU
qEM7ZKtT+CaFWm11P5Mb1DND8YSnD1JUY3zw9UnZVL7cOHNlXLk5LkZ7dYxDFoRsEK7WOrgQs1jV
iwihsMA0fzU1oZuSJLEtIiDGdSlfYX2sAQ7Qc1JVWGFL/w+O6WuRmTYS9QYsOHiK9ayyO6mCk5Pn
P6krL3H+DbZNohMZh7zvlbsAzSQwVledgxrjJuOmLpRr2rxvfKGlKk+iSmgFnLUuqwlDrEYiKhAn
TM8+10OobQkc7dDQ7wKlo3wd+LtW4VIVMsQvBGQdjUdNLzKyEfHRmGjjef+gX8d6RHiENaikEHVR
vbmw8ZPNMUBOZD6hHL9TkQvES6FFaAspsVkS3DkrfHspwfw31nIGtfydyy6Hytmhoy2yiIQPoOCQ
YtYF4jFSWgOqnnjqorLZiEkjOr0UNGiAsfI++oQLjEaUQkcAE2+slrcQpGoYIDx2ahEOtgt/044G
ulVzGJJZflOUWHcTSb1yfxKcXzwh+j/UM6kxcO6DW50f/WMtl0pdlvIpSegUdLL4EKq/rFRxkgJb
a5SM9531YATfkQOzld6y45lDQXwwxXvNSuyy+KpVn9T25JcvuXgcx9t8fJrKl6n5UbWskvEpTO+G
9kek36rtHdFykt/SVm9O+7y6n+Y9SKWkbrAaI4nD3VbNnC/Q69qsd+KDUe0TueDwI8MzvRlcb97X
sT2Wj0bErj/m3b2m7zPxq1hxgKvCQzXv1ek+Ef4U5Bw4ZjuNHNlozxhcveoXPTh11skoXiqDTGhv
8EVMTwi2svIzLV60aVOMD03gDvqeO643HlPxYGm3NSTg/I9lxMQDd7qFrwYPnbkC/fpRb/d4F0z2
LGws4bMZP8vzgxyeyLAN3fV5pohZFG5k9TdurFr/XSoQr32Mqk8p6S092LG0C4cSO5hDzFwJXLS1
awh3Udu5ZQbabvquot2jkNr9DAsBL7PvksScat+QNUXgzC71XSo5YYMWHYVSkp19vfCFDyWlN/VA
/qwbn/ruU8ivRonu1MoTNuij+dJZW0nZyMoejCLySZyXs7opN0p8O1zrR724tQnLlpo5Pe6gwxxz
58urivIhQFdZPYVRkJKwI/Rdlmb7v9g7j+U2sq1Lv0vPsyK9maaBJUgQICFSkwxREtN7n0//f6m6
t1sEq4WoWQ/6hqJUV1Ip/T77rL2MnRMbZk+aUDuRVN6a03/qpsFgccGGMUkh5bDXvUI4B4sEQ1RO
s/4j7wHDZ+x5PbEKbLPYJ9V7I9wzslFHFtPgUWl3Ab5e+VryD2p1abMVBaUZXwVzlRqHbDzgfRXJ
GAFqjyZbAe1xkr4S+KyqdgmeQNNY74bUC4B29N0EtU2NXSXmzk67qlj1lktyiXGX25nyTFc3H5lw
6Naj1XeeGNqD4mrBqldWMgRrwWnMHS6sdinucnE3Nj+DfKVqXpt6xQ9fX4vcO3FnPfbJ4X5W7Hp4
COOXYtJsLa3tKkK71CHefCyNwjbqi6Hsgt6J6odUWRmjnUc3VO/Iej6VDnglEPoQv2NSzOT+47M1
G/zCplyRT5Gyw/CZbqG/S7eYx3ipM7z3GEge5t6uX1QD7azjTwjYYG3qdu8/ivNuLCob0z/FGY1D
Gd6l6tvyfwJc+6Ps4sPx7t00t+fSlRUMERx8CYXzdF/Mu9g4hPnhoQBrSxyxy+ma1a3K2qxMP8nM
xIb6pTO5BQU/3RXjNpPKFURVK/1qRd+m+GCB+TATJ4EpOocQKsaN8FYepeaAnlEK9kHv5vrFn577
rnfMAJe+6VugPiplz0bpQEakoD+Uiq3QB4hS5mQDBaF+mKZvZndnFSIbppMQoY3o7nq3qBy/PYkC
mF3hYJ6UmzJTCzfQbIY+tb4OFTsLnhqt8PzuTYoGdBuJrdVPWMkvt2xiP9glG5FloD7IbK5j9vAR
caBOlYy2brjTRbrr5EOlrOXB1sV7NTrV3wb8RI4D4oK5s03hkOqqHVQPmn/vx4MbYelY/1CobeFB
7sZN1OIbOWh3eX1stIsU+JskYDtePlSt903DaVvr3opRu8OzYYtTkG2OlV2OOJW5mfFT1EO7gpXb
zCESuXVe45NUrYz2O2RkI/Op6yuSrpatkI9secbisqZmJpMtqE9ZufOn7UgYSweu13XHQEG5qr+V
6Q9NeZJtMiaFca0la/jHdbqJF1d21gLa/FVh2s88zHX+9SK/CeUqhFTlr0TRjU/Ccye60o+ASGo2
L9WKGY9VOFbCxOiQhGvWg/6xvR9ntsAr5GlMi504XaOrjle+sS7EyC4yr0p2U+qWzy1hlw4buNSe
vZHBUWkrwVZ0YXauB0yqsP32guYQdV5orPSN5TYe9SF8TXDn+BrsrVVxn3wTjlVoZ5Ldn0av2w6b
DnT4oQNL1bcGuMsp/Brk9ijY4qY6RzFnN6msZU60LffxF9UWfWd6rFVX/XIrGu3XUPVja4OHz0Lv
WRhG7KCvcKKCXj5LcD49xTVcjT4qRXuE48AGMbQJVsWWSbK8WMxlPlBwrSDtXLQEe4xCVRsT73s0
sc+NYNw1YnJjGn01qMWND/E7rnQL92Ih2y915zcsxILSGgl+N57iMO2cQJMLN8n7W24/nzpKLh3b
f9Rm5KWiprtamZQ28isznsRTjJeaXWrdRQzFI2lwbPLnb604H4fYulEzUQ9f10ywSkDLJaqGO88M
4eO1MeoX5DiepFPGuHd2RMPNxA1AVDRTCVZV7oJ/jwrcrk0u38fCOuQ9nS8pNRYUvtyaP6XIfaP8
lO0CWXTkZ0unIEYvL7waVeWM/X2kUTP2U/iz04/z8FPKXoxmL6ZvfXeEzlvEl7x/n82VqYBiOVJN
QJBdCTaThiR2cY2h55RA4W2jWvEOxOEqnxxiehEeF3RS8S6qt7nhjoMrd04aOXwxA+KCyWbyEKY7
E1h5pTnqRt4DaGxoRB4bj82kA17oAl2tpdXkVF6/arzg3nz0vxbv/nPyXr4UnuYWe+Yo/DmmRqvK
073+NfmSvUmv1V7ayl+nR4GfteOAibfIkJwxCqFrLj/yYDNLq2Q+9cJmyreKcTcOj/naVDZl9tYn
36cMZ489fAKhP4jxQztshSa3sW+zo3LTa+e4uhOLl8zNqzs+8FleRdVOSvYWIE6wTaNNrqysZD2O
Ngs2uW5QIvhnfxKfqlf8WLPXCZi7wKvBZpgnqJRAGx9h4zV6+/MGgY3u55fHMJdB+4KAfN6NTC0O
GWbazadQcpVqM+qbOL5T1ZU0rnzLo6nk11XdlaMtIzhbLB1ebPWrRby86vXlU268dcU9WLw5H1oa
ayxmpXUf2WXohfNKI2aW7VtM2KzTnNJX4aXMnOK+cWiuQQhSWz+3vjdIbpx58oN/nl4ITU6mVVHY
2qP60l+k9/CUXzLehsfgrtxwQrvqEK4S/gLrazq4I6qJO/+hWxke57jNL+U37dKvCQDIbUFzkjPl
/l2rbYMXDosP3Y0ktyvtiBPchA/GJi1t8RsEH2Ojb0syLaQnxNOrchd+zQsnVe3Ua7btO0ggC6dk
N6/aIeHUDspB8yxH8LJ1stbdZhXc6TaLiSOuoOEmtvAtBqDhg4odBbmuLZ79O/9JHMA7QH3EH/I2
WMdgPGQJx3Z1IGb8Xtn0G/1HQ7X2ipX8Jn+J98jytEcYUupTNdh8cTPDLS+e3STxhmmngaFK3pxv
RGZW/Y/SeJz67aScw3Jea+OdFa7ixuH3kOwti0JuGyfxNf+SHPTXbiCeyQ4O2XNV2fwwSo8f0C91
YaMXK+x8pdZudCdMHAwsBg43bKzF3Xpv9odiEEHrXpppB3nHoL6/9RtjbWZOO4Pae0O4jhS3f0xa
R3oefmg/+4PcMsWwa/4m086YUSbkIvPZbGrdSQPHJ1ojWTfaWm7vk/QgmitDdfnDReLkpNb+DJGo
kIQQO2PsmpMrditf2/mWW8d7LLo18liVrSStzGIXDo8JEGuw0bt3NaKfOiuMiPtNVK0b9YBPv9I8
DGxNYq9tXX6xM2yzXBeF2w6UOnvmdSFxA/sHG/PayWJ8xyTyxt7/MwRC0Mgy6YEkqtLiXhPwVK3O
4FFm8ynrDAxuB75wPxpTO+mZd8CL3bXJSarvdLk75oVnapnsCvzPQUkDxKskN1DaT4gUp8OyQULD
oiBk4PVx6aiVekR0G0on6cXKrckTNeTEZcFYYzRvrFOM+j6VGujCdAbWkmwANHCFRoipr2C+Xc6n
0c021a67H++Gi+zFK8sbjnwaUYVfupOFu258KhMHZqIERPwsH9WnKbbNIyh53B+R/ccg5gL7EXbC
K+xzmtyRo7UZ2ub3+XkSbUf7luHarNl666SGneJpb64a3u2jbHhZ+5A2ztB7RrYsUF3sjYVbsy0j
v/0Yvy8f+sP02vUbJX4K1Pup93CUFY/TsdzLr/Um2GZ3rTfvgnW0tk7JWvDa/XRU3WQNtvqFP/dA
eb/k34a78l5eDdQl5V5V7Cq+N3glfbeJPW3Ggnk3Res2OcwtUZ+HTOU8XPU4xg6Ir1ot5dBXGH95
gvEoseRIjmrwbJzhKDwvtfEgHjn94Csu9sGzeGS+Jr4o7wI1Mt2DExuB7b/Os8schg0RNUY/Kifd
1d3CkWxtNd/R365Um/XWlVfzOywx0bKF5/wN3jK+7Zxv8jzw3Zl29ZMbvZSazbzTX8JTU9jRU/HE
VkjYlY9pxQfa58uqaf2wjoPgqBKO6Ta/3rz1FC1GSQkbDLt7L7z8UD1EL8AmO/O+21kb/RT/DFif
h119lz5p36edfEjeIPRTdo0joDA/C+MuflYUxsqu2rGFtltprynLpzrrd2n/2Ph7s7kfLFdYJcUu
7TfTiD/VY9ceI/UQqKuoXnW6KyhuKa0ik6JDeXBTYW01a0txhW4zR2uM8CHFgWKopaN/BbDWGwq3
mzWOFvO22MkXK7cXZoFg697UHsvuIMubqVvJ00lWD0njkGvccN35ndAd0hYfDGh02sGKLhBb/cY2
buC6//DNMqmAhLSowuAsXw1WzA6/V39s59OMevFBILN932fSaPv9qHpVq03/ukZg6IxuHkHL4px9
PZyOC32Kh0FITlgg604bmVTMutoVYvJjMoVbIVO/8sY+7CEAd+g5sFGCvrlYR30sSVZcKpj+m8kp
bvzSJUXyTZNJpVcI2IDA+F2UKJgTu6SwLZC8wLgIx9xJ85wlFXcup83QvrBa6dYkrOHoEdNjde3K
Cprvf26drh8Ddx40aEHXMWCDvHsFclZjJ8ZtnEWncrYKRjsdr6muty6bHWce5G7758P94vT/fl+W
48EfZya50CCQIH68L0lpZXPZpNHJjOZhn1bT3Rj75ippwgap7fy90tlRTbESeZM5M2gJTWMFNJw7
hZrW+75mz8j11LYQq/4GT4QOWK807ggCurHG/VJcfjhTZHfI3eG8oX5nb3J1Z5pMqFDvK/NZ/tpx
PMlOezt9Eh7UtXb21+Yu84pH5qXhOdgVP5UvlHqGotHXNHGEDLzWrqOVHh/VYoU8FbgmhQDR3WcA
LtFKiFZJ4tKSaL4rA/1IEev/uVPv1X5jnbJ4H0j73Hc08qYQ9qZOXNt40CvIqPHDmT3N7BF1bzHZ
72qaiBWjT2ugv3ar7JDLgLePgn8aaPdjL6o8MAEakWnPvyqCHb0V3vRYZQy5bCwKqBIgGb0CROJE
tEv0cqxHX1qqHxwrw4liJ4zdmiYQxfNw4xb/Ir1c32J44ox1fsnw1asakOiSAfyaiue5rO9gDiau
Yoyak4YslKUwyjZf7beemHC7TOiuMvFBlfz3mICTLUOR459fzWvMTscuGDP2JdUH8R4ywY9vJlvh
UOeTzc8yTnlMcdIHVR36tR99x/SfrvV56otNPIzWDS7UNQ7867iI7ChOxA0gk/143Fwh0kJvovzc
W8KqlSB1lWM825FOLLkcyYBZenNjoPLpo+dSF9caNkxMOH5xS3+HEQRVahtJqbJzXMS9Vxv7SdF9
Nnl083GWrP58X//hYMuHhCsB/gD4ylyhCQjvtajUNO5rXL1EYU6DrZg/C6l7ntLoVmd63Zzx1wMi
QG2gHVyWlatOUKkUEXA7GM7+nAC55Q29tszI5s+X9Gux+Pji4rkBjs5oaJEGXFO7Y4jdjVTp/Rln
TMCsYrbHp3BxG7HFmc+fps8x2fRGGzM9argYix7ebxqE1vy5i7ZFvo/Dk2A9lOO+1LzYXxeW5mjp
KtU8OYPy7nWjS9qzUj+VjZvir9isR8G11E2TuG200vx9K+Gkv82tfaB6k+rV88byPUtjRO1K72wn
mVrj+0vnSNpW9JQ9SRdjxOrWUyKnvKf34vfTS9LbYmFXoSdVDr4Gcu+Q5V4wMkzvUdW0ERqA+9jA
tnLZxJP6YwoORot1tSLFGmeHeN9mG9FfJ8O6P+TrWzll1ygUj3Lhy+H9RnkwYep9/C5UUchIfhG7
s5jMhNT2D8z47NmSR6dv65dOKx7QSN+qSEvF+fhg8dhhzsxrtLys14a8uRFiE0yS9RmNb8w2cHTJ
fw49qO1wu/pGddHAAAn14yYX2sCrivLWePnzZS+SfAWKNpIB1fi1LP0G8YnBTPaTNubnVFAvaZRF
Tq2GvhNXeeW1sSy7cfFO/Ed648o/f6WUYPiYS8YH5OvroI+mwz8z6sv6PGEfsmvNtQAXTws1J5MC
Yf3nz+cT+xNMkR5gCRsgMnrx1fj4aIVW7PyhLjjYYJ4rUuVxF4oZCbyHw7EQcpxzSBB2ZosRUloW
NxrBfzg6zNNF9AsLkK2reQWiFqz3YU7E1VnIRYuZxexig3ZQOq1ytSg6THdDFccMAYMLk7mXP1/6
59uMdQUZ8Jh2IIig9H68clmNyqA38/rcZM0e96RF02JRLzrdHq3mZp369DZzNGAxdM4Lq/8ayLYw
dYPipzVnqBXtBiBraLejMAd2J+sXZXGTk/NyYsCcmDdep09cUCjgXCWPGCAXVooif7zQkKsxhJIJ
WIZrvJzU4lMIHzrvzl0r7PMak6JeZiQ9toZgWywIDgxR01OjrW4FUDDLVFy1s7gyBlU/N8zZ//wY
PrXnnB7iRYXVnsE+hqtXi31cpgJk3EA8TRWRWME4vYd91az0omxsOWG6TzNgQF1nlGklI5W5ZRNd
hV/aSGbYpWbqqjW7wst02r1SOaEi7bw6g/FWxjdO9dMbA10V7RCSZT5MOvWrM+0xsdbHXC/PVgl/
e26YmFhlJaFcTb6TEXIr8/fTArpwsrE74QWVUElfB+BYTddIeWAUZ1zTFSjl8FZSv0tvfIPapzqL
AgwKDbgNgwCYuFfFfdDI527kNDpXkNUiO7PkV0UaT004b8MqKu50FbZaMM0MgdWq3Osa52EJqXIY
O/3BFwPrWPgW7igz9J7R0HY94Uv3JdmM+wT7MlufX1QzY7Rbx/oDIW/whuaOKDz5uwmRVwj9NysI
hS2nAVoKKCyn471VaaDdZCk4+HjDNhBpVFpV2AmJX5ysLHdjpeUBzLO6Lg2xeexAR/3W7B9nw0vR
Ep+gFUyYiB2NitzJNrrRnn7eOXHLoCGij2F5YnG6YpA3EVEQXZPG57nNYocgZsXpxapwjVQqHHEG
8ovi1t91XXKkmD8h/hnsVrR+iq14QMHtKaPaf8Hm1JlrcIBatuoVBnDqjdbolwfshxV0OU1OcbHU
XFJTrj78Ss6DzjLz6KwNQrRWhl55kNpC8HBBkzH44HXq/AI2QZnbDMihnrYdsRUhL7TaFk4NEHAM
8tesTLPdjFdMZuAEkajdGlvp5k4Vgn3rS/Lmz+Xg05rLK4gSwFqWXUQB12aESpfXQqgN/cLostYK
L8UdszU7EKGum9ZQ2KlJqtm/PyYFEr8ajPEhkV61/YOswdA1+/okx+33OW1+ZmH6JfWTbWb6LILM
vQTxVhS7dG2gsMTBYQjCC0SPgxP69YqAb24t6yQ2nPLIVfKDrp4NC2/i8ZLn5EF1diC9aNkBHVJb
7TIdzg7czMjmrrBHDXDBqrwowm4XPc+UOSKajMhsXIWdWjPBK/BnO5ihYshvRgv9903HjKlQ9jWA
H9ofuX/oMW5K1U2cEyx4ksf7HnZPmWz86dimrjF5ecJek43QpUkrpy+fM+ltqLyG8V2nbUl8tMJ3
aL9pCDKor30Q9Ux91ouN+SXX3SF/UZT9gNBmcY5zmqNmet3EJAzCD2NS3dM755cqdHwXyhMes3ZW
ufm4TYyDqj8Y9bMPfqd/UVPVM5MHhJJ2fcKOui9WZYAJNkjs/VS6k2kLr1RdBl6RtvWNlbHQTPmr
vCRHXMFyDhFyLZU31tPPq4DFBhQBN8lHMj3aVb1MxYncRx1nxUZRYE6MgJt+dB9Aqy2GPrnxav5t
E/fxI+ZwfAkWq4G1/OvH1TvSskyMKnU4depqkB8L3fbnh6bh4YmVozWelgIUaC+G+c0qDySZQso7
h+1L2O0a5VVRf0rqz3EA4iqPQfkzFQ6hjz+ZpyZf5g6XMGZte19kBvMsmc/T1GHj9SXoZaftLBsT
tVXEmEyIndZnogGpooczMiRbvzsN4aGQ14H50llQpMofclNjUwF+wRNqusiR0PC2Vcn7/MXyd1NY
27h+syvTyK4EVwdJGZt224eCpwyY/DoDBDp16IBOBkA5gOUEq5seegSzNKtAzxDjWzmBSYrkrDL/
67LAFpSfkvYjEko7l47Wy8hmqkb3JUDkz0ELgpeqyNY9pz6BZ9f8royEafDJn9QvsGJsMcJOuWE1
SRhw96/aV6QDA1h8bceXHrJS6sjmY12e4uSHyvA4wXinHLdmmNpW8GQFj1H9WugnEcZMSAKsben7
CpfoGUERRLcsPvmcjGptrWLdla/Qp6Axj26qwJ7gje3WxMyZ8NJBoqutKdvzpWDNc/zQtiwHnIU5
Wvcsv0vnMXSZgEsq5K7kTkapoDoGJxx6XfkoPDIV7N+U/Zg54PPRusgdtfbImASJIq+qAa+BvSa7
BUw+FknRTcy3Qb4IllcEHrOgLHR70pgSL1AcJPN6tzbiDRbWFntjfxdBYxy+Wg2Q5FY2ttW0iuvV
sKjxphpCyF3865fH6aGtIaGjj2vGL2I4MY977YrXkTkuLNwhdI3L8GPGKzzyOnONuJABbS0/WckO
266cyN/2JTC3RIsa/beZN9NEvGLSbiyz6i70EuoY7wlTUWtddJ5iuua4hw9PKeRH3t/VwjmBGZVs
2ZONJMikEAfuss6Ly3sdokjevCXLPHm0k2abS48qJy+UP3rpsU/P/niOGTY2eI2Oe7Pe6qzoRfKc
h4fcv1ektRysw2ynBms/vku6XZzuqm7Z3ivzBnZkPj9I+V6X3FxdZdppGr4g5FP65y5dZduueJjM
9aiuyuipTpAGnqTu2DH497/IfB7zuNUszzLvILJn2kbONxYjUmhQO52B5C3B/y8Dp6tCYsCCY4+H
SSDt3qfutSD+qp3608wAMIJbmsatbeTttJok8RzH6bCdK314UNtKtZsswPQO13of15l1KIKiVJ0M
LpyMi1crjLkqof01eqV1DD2Dx5D5jFDszuqfzDh/av1lfisXXmqIsB8WIlgOWavNwnFdjQEITF+K
q75hmUotMXG08IvVKpJdGlkFWxYXE7YgetU6UarD95yLddJDzfrzuv95+0lPhOJw2QfirY5fy8fa
KpRaE0uhkJ5lXxyOeti7lZK7sur39txLLMY9YhYzeBu7prFFMbjleS4tHdiHZ8IJLPrARfu47L6X
3vw3hEHrsJifNS09s3lT7wLCJERlWpWt+h41UAfbtusQ9wAO19M4OAQK/0A0zsyp5EX/871Ynv6n
MyFYQ2b8s4S3X7W0w5yGVhr32XlOxddAm1m7J3ZcBa3uWpfv8fS4FRP/uT1dLl7HRBsKv8b272oD
nmcKkR6yCvTZkBtsFvngtInxXSkt85ipAcKJTt7qdZ7Bh218z1frB0KFnxQWw11lTjD69Ow5wGwH
4eBU0wLlvdPWiW3JP42RRQv183jjLv1idX28TagMCHkh34HJiXjdUkezHyVTVCXQ4Hg/eikP1/0o
ys7gd70rDVHrlWk/23LAdkmHrRtbWXBsoVgEjBu7PO1XamBJ60kUu7XcqbZWNYWT4LC7CvxGX2l5
Ya1NY9HAZDFkjKZt1o1U6pupgHWF4833KTeau0nK1sMk37IeXDqX64tDkskj0VRkHNd2is1Ujn6h
zslZRlRhD2bzNJE/8+f37Jf50Z8OcvXU/UBLZDnxIdI0IoMOouxWkVSX8Gj4h2qi+DMIftb1FCg2
1SNPb6yXqnvIx7RcxQbm5xjFOhI2vqOJPmjooXwxdXJEqAzujDciTSwrw4h2KcMQCu6+uSnVAFlC
KRgry+XpKqs/X9I/fMULmC6DYhGVAHv86isuI8K1tXAWTnoLsQn3tdmrxB5wwAyGbViyaVnSI7rg
ThsXeDcIamS1pg5BazBvvKDXpkh8TMvkQocsuYwwPrmhtZbqE1ZaCKeuStdaq/RrclIjT5jVbaHJ
iBRk0o9mWHlqgtmWNCkPVtTSJKCT8AKNJkzLmLTExi0i4z+eGIEAcAf53BVMKj6Wurwc8jita+FU
WdPstMFwUuZqS3+QutQ2xL95+9p3vjv6PEPcG/ciOIJjTLCkegJIiOIMz0U2vvz52f1DEWIXT9Xj
6RGdjZf7x9OqO0xXpqAMzqlv5vcz+1ld6dZ+ag77Ofe3um/VbpmYgTOqo+io/ClHb0p9r2mSFwv7
sbhTmJKqIp7pQdNm9Ar6e26F06qacpGAoOLvl+1f+ar8X91SPjis/NF95f9BXxVGYL89u0++Kk9F
8jP91v1up/Lrv/jbTkUAQP4LOyM+QHLFZA20879+KvyW/BeW1DiBAocwx1hevf8YqgjmX+ChCpv+
xfIX55EllOg/jiqC9RfoP4AAazPIr8h8/F84qvyC0f5P3cMRHxSWtRW4G0t/5ppL8f1tqZdhEE+z
XopnWXpUqgdyuv1VnD9O8r6Q90OwVcRTGdyhVLB91Lb6fZl5Tbyad6pl11+sxJlRH1i7Ll8X5S5g
DOmPdvAOoQxWyRM9eeFSFvv4aIz3KL+61A3Uhyx0Rhw79UX6aA3rYPJG5a7CXQjhjT7jCxazyNtC
h7/Hc1i/ipGTlU61RsfQ9uaToJdui2hJindafoyir4L0qucPo4hpKzDRQyo/5Mh6RNilpn6Qkkug
svnELWRSNxO8oeDcjzYyRLt6aKqdJt2aL16V3f/cUfATHjno6KeAvEGU28IMM/HcRNqL1geRi7Ws
sScd9asxkg3fWswxhNXwBcMl7WAoxETHA1P8397C499P8Hfx3RUBbzmNZUDE/ACSAqDOtdVsnjdm
qTTqfE5C+SJ1knnSAjHaA7ZoUfxCVNo3vVSfM3EU2E7Wa1lcwqOVdDoTIuLSZj7/+Xw+AmicDr0b
r9cSXrycj3rV0xaFKQeTYg7nWq7FVVdG1qqZ1ZdWmdZZrO8WV/UtHJn/uM38/7r0v7gjvz2Bf6hL
+eJ7+bd11OIP9evP/++qpPwFUIzFEH0B2szFEuxvlyeqEvWFbh3aFbUHfJYH+d+qJGl/LX+aQsaK
Cd9lMW/7b1WS1b/wh1usREhY/7ti/Yuy9OntXYBsjTeXMoihOhmJH8uSgZu6RkS49jyahXUH7tts
rTgT3DxGiqilY7+REzF/UiMCXe0iwSdJzeVxS9JF7dDkYLjf4nZPpnM9e7/dxn/4sJYX9feCydaA
BltBUE9Dg7nRVaOYjaUYBJHQPvtiWAPvA+1VeiUdmfUnq1pQb0V/f+x+WTGW4y2Lh7S4kjKN+ngn
wh6KyTwF/XPQkLiTDkipsIqUbpWL5a+5vixIEXhlLlHyyHavDuOXieTnYf9cGvCuc8EqUBOEpoA7
hjWcyHnBUyM227tM1hW3NZreEaq6O/753i737sNJ4LJDzhSkDIizdPqsiL8vRlESq41vmcVF0IRp
08iy8DJVyIlMgma+kNfbQlXKuqNcFSLCHpijfz781cabm8s0i10mq+uyKLP9+3h8QdWaWSoWrLtF
1ekXsGs7eTSPithK94Vm9Ig8YnmvVM14H4/qS5cgEvjzOXx63Jiv0fAtbtfIeGDffDyFvE2EuUmD
9lLLsg8BHXCjrQ39xlGWC/l4ozkK3y/9OMGKn/wgxjEeKikc20ulK/VWjhIo+yHJRHWMfeSfL+iK
wrXcVPKIUH/zFcMEh2H58Yrmsh8kQjCmyyQ1mhuMXbyiHZIgbZjWrpdJTraLMoSX3Qov+oCwL4U4
sYmEPPriB76cOUQV3goG+Qgr/H1OLEak3IuQR2TtClZQgXPirKuHi64IXzvIAKgC8k08ao84vtlh
VN6as3++4cTWwhthB0t9RDj18SbIJnE/eplOl2IkEZtAIssN8KjEDywybrzFnw4FZkT0ogq7FMrY
3+z03zq6ttKmRkuL/pJ2yAszwkncGZtdVHiNfGOUd72os0jwUOluOR6t7DUTJS+ruAz9obt0Qp6t
RsMSdn6n145fa9qpmHTRk4zaIOUouyX4/6eLZEtMY7NwuWD/fLyfcduFpZrU4yUDVNxIbSfgrFGk
K1WbbsVTfCr4CwZHLg/WLmRCY/Ly8VAj+RSRNcvjxVf9O6NJXkhxS+3RiDAdbJS3P38tn15MDsb6
CSCKJZfOTf14MKOUjbTvCYdLxhK1Kn1V7iSx0WzKKSvv5kjI9l0OMflfH1XSgPIYHLOGsyX4eNR6
nhMAnFC8zEnmvyUD3hlkvK6VSBY2QtcoDN4E5f3Px1xu24cSRIMBmgN9ltQPgKurL4KzUPveqsRL
HyC1tgafvQR/weZfH+WXD7BKQAb0pV9i998+hrwf8D5r/fmiN6HlhVrT2qYy3oqnvtKDUk/ADhYD
Xoo3Ozk6l4830Mdjui+1Xr/EpXnIEB2VARq7tsR+Gilz7UkKbmeabcWbML2M2JbH4oSz44QcmfZh
vPz5ov/h41g6BXCfxX+EHu7j2VRKWOKAn+kXE1puA+95LkZXxjz3z4f5x6te6I1EZS9xr9e81Ckx
sN1iKnbBZgOKxIDZ4D46mOdB9RTID7a8rb7jexb8QFjg3yLF/tNF/n7wqy+FTIbUyupGv+TWQe3u
DOM+CG8oeT4fQpbZgfOCaji5QH3/eB97EofFVIjbL8ooput0Ji0mS4zejlMt+dfvKSsxHz59JeR0
/u3joYQhU9Uw6axLNeiDl8iYDkDyL2/U61+OXh8/Ojb0BJwsbwYdvHq17pEUW0fA/tbFNPsigSJe
tD8DMtt8x48ZZbp+wcDU1ou5wpYhzdZl24bvVZ4ytQukcUmZrVT1VewyEvkkXw8TFx5C/iPTctwq
83YJNfHVsAKWMpOoXYdaavhoOpMUcyelnfZqWfVHqGxw1U0kBFDsCD8ZOqEQN0FU8a406mIGqGDm
9m4WUXar0H0uOlw/hpKwCpeRwq9tx2/lQJOSCgh8MC55kxZeSbo0Q4vmlpfxpzaWoTi1e+nbEQdA
0vz4MHMc12vZbKzL5FM7E1/CRsNvC0PeyVYE9FqpU3vXDaikYz9ZbA+bNPtXnLClIDFKw/cH/BAb
bbCdj6cwYzzajJEQXLRBtrZEXDauLCbJRhiK3Psf9s5sOW4ky7a/Utbv0MXgmF5jDgZnUhSlFxhF
URgdM+AAvr4XmFIlI6QWb963vlZWWbIcJCICcLifYZ+104hW5J/3gl9v7Gz7R+yOqRw1rV/SezFV
0qjb9EGvw3TlThCXHMkEw5+v8uuN5SpzyYyK2FyvPXkhzcEIhsRs0oeIkxqRiVXam2Ss4C6o3r7O
w74+hDnlUasaUBKFYfnOhvDb689pKTKg2UXWOb6rQCtFNmEf9+ALO74s2/6zVjFOERcEOY7EIk4N
A2gLq9Ae0Su915k6kebMD5Wvj/LXoVCNWdHp/PuQKU+LIid5yBgWVdBmOV7rg4vRAhW0sbxPohDA
xUhHmNGpfOlUU7arRkO8s7Z+86zp1VKYpJpjotg/fQpBKexS4ykwvDNth7hFENkVzfbPz/q3V6Hl
YxDjsF+9AlTevKpqCv2qcllRRdVSc8yG4azUk/fYYb+9Cvutz6ntz8Mdx080U9LNbS9NH5yW+R2l
opKZRLd5Z999nZE63nfnWM7wmG1CmsN7cnyZLuhxrOr15GHUUg/qZ9FcaHbNoHXY2Bi14gdFP8Zc
+KPwPxWqii4y6cuPGG7pz7ON97IIgmFt5RA33aH/7uodesVBuWhctCkfvxupZm7FYE0AUNp6XGdx
CugoYEo46A3ULn9+Mr95C/gy6MDnbzOn68dfxhxCWhdBlzzIiWZO5/Ku46SDqEMz0EWMplhqQfFV
4rVX9uN7orhfyqu8BMzfwDIjcOSpnaZuhWQ0DGdFUAxZba+5dwh6tNLY1zrTTmlpJNvRGtydqjp9
U9nKxrI6GG+HQI83YRpE/w/vApSmuYFEAV+c3guHyo+vZJ48+Jnu7hsdo1AVifes1uc7+svyITZ4
vQ4ltpNYuffdoW77KX6YPJUug3SAgOiHch9LOe2nwh7eefd+c5Nn7jK3mGEFhiFPw2aaZTXLtW4e
fNV/Ll3AAkVk2gtlOON+Gizn0Wj7x16A/OoLleyNTmdAXu+bg1UX6frPy+2XqszchicCI8z0ZnXr
XHV8WxWKYokmZMxbKvmmUYF1aZszEiW5Dv0m2rLqm0/cuHzjhAL1VRnNqvxKf2fR/1KRnD8FZzkc
PKoz5Lsnq77SeM6p5bZzycCjk1G1nwhPw73S0f4onck+mTMHgcdpvhntNPvadtZ4H2jmS+4DvB/b
29Gu/XcKZu4csL1ZGZwFc30F0OBMCiPeOA3oCuXlyEH7R5fT/jzsyuTRaRpUhgGjbICAXA/0XFOj
2F6gD7QvQi+rHp1qFC3M4AkE0ZhZ2WWVd8GXyGhnWJKb2ReOG1nNoleMs4AVyhxEzWFv3EsxoGvU
xqi4ap0pQ86JSOYRXHI3LKZW5fcY5qIQ0yw7u25UY9xQbkO2FCOSvzeb0hoYUKwgddVFWH0J4yx6
BsAl7jNZJEyOTw36uYE0DfVbOSECMu2guu2Vln/JZW08jJ4PRtfuCtgjwgqgeyLmi55MvZ2QGkap
fygGJ79gaCR87qWVcypBv/lqTaDcCyOyvjFIwIh1kkrzq9Xj3Lo0nQHXZT+sbsSkg8UssaOl51zq
BLMTawmanBU9l74rYXsognPL7maJke/X91pTIPuTSelPqIQmAHRFVCaf9VwGf6UG/2lh0JLgJfo/
P9sEv7Ywuv4p6457GPyBf/cw/A9zRxWJjgVi4rVR8cOpwnU+6Lgf8k7Q36COSvz9s4Vhf4DuTeke
QAMWsfRVCQh+tjAM/QM2FXMcYPLHiCD/SWP1VTjw5s0kaAHsxs458y9IHsVJEtC4omzt0m7R3KEm
lGhzD4OFqs+WndjFXePt82aQWyesi2uzt8ozUQblJhud6bqxhv7QpWnGnGu+DUOmcLyiSs99v63u
DWPIz92cmM/BLmEn6mY6xMakA92ymwDkMOBHjADqd0KY41x4TvGJd+FrUhinPM+5cLwJ66K2QfBb
4g7D6nAVytxbJ573jKOAtn/zkK//ukVvO5dzLPT3jftxJVJUKmA+FbfT+ZJONn6iys6+MyXTjlE0
eBw5EKxyu5QoWSPnouxK9iE/M6Z3NvnffEmuSN40eznRuj0J0yKvLAZP6sGdHYOMBvYbHrJAoICz
nfGdU+2XS7HIMDgAsIirHUvl5H4mrJve72V1rymn3USj8ySdSMeEx3jPYNya4/GjG0qvCncWliED
k6j5Tk4ut9CdUDpjdZ+6+kaGzZ668cab2vO80tfVIDcYtyxsa59jytyLT+zQN0ZhLhOGzIMnSHXU
1pi6aHaRas9Gea3XaHN7sZeCckh2Z3fRxwHfSEvOlKHmACngUPeoyyKAcZ1pvHPizR/2+MsgV7Dm
wBN1IonYScDuDWPiRGaW3hupgqmlo1MbgtxcyJHZkFho7xW5flmNDCHOdGEKQHRLWBnH675UANwS
yhT3qCSd7RQMzNFqA/QRGeT7clD+Taq5SJbqd1fIcWrCe8CV5x4obx7yKYrsx1d2k2Rg0o2js3Mp
CYVlDlTFDOQ7b9upAIrLkMXBB6bhxnyL7s4f402eZZQGDX8m6e+7wGB6XYvSnaAHtU2lCwrKy1aM
oTSLIERbHNZItpogcha1aPACkDVJcJdba21ENVg9/cN9AMobdrwoKahgAi0+2UDLocq6IgnCj3EQ
Fssga7sr12DqJSgRwRtMlKx7gxlpF3TMny98kq1x5+eE0CHa4/90a2YB0NEtwTZOjxy7/tgKVPco
/elRMeGs8puqGT/VVn+fZOO4dENfn+Onry2mNMqCvSZFAAGsu44U4RMSsacCL9W0M19Cw2oX1Gq/
4uyHmpCsuSRnf9el7SRU5pMTKZMekJPNBBOGM44/uYZGVYTUZD9WtnkRTM5WZeWq8PzLxseCIRdL
u80XsSY+GT+wHf+JUv4L36o36+eXKOXuSRas7DdCi/n3/ztIMT7Q7PM5yOYG0qsV87+FFuYH2OgY
n1NP4l3ngPgZpBjWBzxBORroTTJpzdv5JkgRxDav8i+SYBYoUOCfAdSPs/Uvu7PfG2q9Fnz/3k7n
JgEOVwbmgYwLstGcTnuBuWCB94N1X8ZVpX1mxs2/ioeQYFhSsdinWU/veQryp7xPS0gAsrI3NTOT
jL8GU/mtjAP4d61tLwozGvWlp1d1tvQM/gQeGmY6Q9f1SmGmUeawvVwfdKFSclo0meNcCwJnHEx0
q0mXYTqa7ioxx+IumbQvdd8AyspNVXzVKWuMM/OYOi3TnNotRdcpmuvMvVyYWT+W6063o2/SKT1S
1Dy3M/wEajCNss3K69jinKpa1VdLZfZD9845frxLzzcQVz0aoLRZBLq81zfyzfZZ82BjyiDGfabH
AdDsrl5KKfrVmyX147m9jYmOT72/rmIwSkNpfh7vej3i31wlq9n9qjImBctFs86jot4MVtNtNCa0
11Yv37MG+c264KsQ6M3IeLI092Qj6UyZY1Vqj/eOXo4UVYv+82B5mrVJKAF8T+mYpMh0E39bhXrE
UzZcJReNVTKTNxS0f8o2SHCxycWzzPX2JdALH+spsCzusnUVM57hWIg7EWMEtjRLMX7s3NFmUNey
xmIdl4jr81HVzZpOA0N5kEPSYjVNBgDktFNTu4xKF0NlpqyTq8ZooDQKqxzBNuLoovkM8q4cUQIy
C9zqNp3U8KQ5gEyWWtNZT3bs1N+FTBNOMMFgx0LQb5XvRJK/PLC5DQi8Shh0GuabeLwRK+AfbTc4
w30b5t+DqTiEGvdmMv0dw8Lx5nV1/Gfv/S8ADGyQlBPnMJnGOLXgNy/OL3sx0NSyfKnbIv9hc/h2
X/7tz/q5T+v+ByA3xMfUvCg5/217qFFU+cAOjICd8htR9KyV+7FRkzDOvul0eRAg0E+aQ5QfyST/
CWUCmhed3jYNROYj/8E2TcTDenmzT5/ehtMKIFSvuIs7kew7eYhEsnCNF8n2J2ikaTAvjfGSYUFT
rUbMT6ePVYibzBqJeGKvPTDUwRnFmgimC2+fWBfpzn1OeXsAWTu3VXXtBJeTv8X/RWQ7d/oEiztx
v83U7RyVe9w+V+LGEOdBeN8H+4jkz10CDzfspzi689JLrbt0y7PKPDQ4unvnIrmmDpjy60ELDlN8
1Qxbz4NcFhwM5gXN+LLWqBwhtp/aS3f2j4MFnn51810Aksp/sOOrAj+tOl9Au6rnlqAP2wp4ZnYh
gWX1e8fY9MEB7LeT31MQSq2lWa20ZGfW+0g9mT1+RQUIsKBZJt2tHO8i637S91r6yZi+9OnejS6C
ZifbvcO+prY1P0dtnHIHytr2zx2DfmX24OMilC7bAWnh1TBunRhhyVXknxtqnWR44eyG6MxSF2N/
PeqLJmAE5myiGcTgMXBcwjoLxbO2CKydC/5zeoRTvwPxN/9VbCbxKRpuuvS+VNTKkoMEyWVf1uKu
au6C7CKJdgBdE+ykvHXMBHy1SKdVS1XbOau1HX49JgBGY2OW2yq6+uf7yH0h+et/gd8pWwH7AdAf
TEbIzyBy/TFM+5jH7cu3f921T+1L86+LmFf4X1ddm41xHv7OE/W3P/7HbuHaH3iv4WvPZeA5PGN3
/2mS6nxwEM6SrtAC/Guc5MdmYXofKFKRsTrUlwi6ZnHhz8oT+wgVJ74Mde657IFN0z/aLo6DEmAg
7GSzQysHOPp9SubHp4/ZMSfZx074ueqBKPR1ZN8aTXJZUirSqupFIeIvpukuGFnbqSc4B+W69ap6
wfiYWte59e3NLvyb8GWu0P+9e/34PBAf0FfO7eFZU/w2oVI1lIxx7MPPMi2rjRY6OHbMv6RwpFda
is+f7PRPf77mSS7ELcR6h2ODXG5u2LKnH1+0scxcG7XYuh8d7WAb9VpKVT+EY1Qt2jrK1nU1iGVe
ofGs8gh90Huuqiy/oy/NUDzgBnIwmlSM5Z12a2WUd9zSwbud7HHhY3gSVQxRChz/HG1PYoDHaWxd
Mi437f/8zX+9MLEH+gaqJIjj+N/xF6+bMELpa1m3pqPBunaBeCnMhBdW0N/5jdo0AHNso9xVhfj8
5ytz+B19aVYwDxil/2zujtsv3Ynjaye9sCnWR/ImXaQL8KqLi4sv+71custwiwji3L701/Zlu/NW
zt7Zx5D86wM0/0ttjVPPyl/6awwm+Pfz7yt39S7ftYvretfyt/7a3JvX7QLnIn7jc798vnZWYKE/
1wd/LVYu/zn5qj6PmBGSX2PAR7djX66Ny+kyPPc/DjeQo5LFeG3u+4W2ZMZ42S/cdb1+vuaHPj+3
/O2w7Fbcp2W8urFX3RKG+QZlzBLxytpawNVd1yt9q2+Ltb7tN/VGfk/2ILdWaunv/J29SrbFDjk6
aNXpm35p7Gk7Xg1X2gE/zbV7bl5oO30LThqGO0xKfhpNy9ef763tvbaxFv5uuhaX1n7+Sd0iWH7f
HYoFthFLdzV/DH9V7apDs8uWd3JBy2OJ0dwWBuQeP4Gtf9/s1OI9F9ZXxfXfb+6P5wnc0qfhilrv
NO6IQYoGla1lN5vV1T1elYdqWWzDm/5rDO6iXUQeqKE1+EoMDXfhGibh2lgAjttMu3hdbPmta6Ls
zcv28mxk5KZe3o0LtQtXZIcL/sU6Wacrcrtlxi3P5/9fjMZSLW4iDsYFHlX5R/8aOnbMP6/UTluF
m3w5/9nd7s8L97Uaf/I9sSPGG51ZO/bg03i9FFKR71oS/a8fAvJQ3tnQVwmQhHyrYsijxZjMHiwe
xZ62Ov/rFwjOUSej/es/NaP6jAKl2VYybhkYpysY52O/NIYS08i+oFfvGJW+Dwy1rM2hOHv9xQDt
EpkMMbsdbyitDmprLlsDr5EA4aeugjzRzwIe1Bkx4I9f8mLuyAWhu/r7373+Plit3nt1/+Pd5HUF
2PZciedc4/A6rQ8GUz4kIy4PN7Q4zjShnYs8uk3a6NyTL1rb3hmBvYLReWlpxoVpT0w9eZt5gjL0
1xNFQhPPGf1bGOHUK9S9m+RPReHfVG6MS4B/6GT7qWOwK2gQD+ZfY6E+M624K2BL2GMN1ri79Atn
GxsP1BQ8ZJT+NSTJbVUOsKWnaOtgHY3ZxfnQphs819ZKBOsiuqJHAfu8XAewDwsXlq/T7zIo/0gz
VkK0h4Qg08oIEqvsFpHfncK6UGG++udFdXICvd46NAoM2L0KWBjMPt4MZeJ1vmnK6EZPOWraBOkg
ghqUO991JigOCOQM+xr95AZFRf/OxY/r1vMT44FxApKDEIqgAzu+tocvzTi0RrCGqzksK1/Fy2RS
5ULUFnjYpm1vSxEBr0DT9+dvfbJe5qhMkKzhxwY9gJrISeZrq9prBtAIV0ljvqSS4B1umtxMIb4H
qF0WSWvZQBppsfqMsWz/fPFfqG1own0GK+nRU9AiNjwp3Zaiw2K4s7GXMFLg1SK8TaSXHowO4oge
aNkGkQVOlXZxUZTFPp7i7iK1cZoySKsQeYA7yp+EmPJV2E4Zlqflc5mUzb106+Qdo5bj+0TL5/WT
UqdF0QZX6nUg/U1JJ/fQimTED/edEX9G6Q5HUccCNLbcQ97En7uUmlrMdH02Ze+NKIqT5hNpNLeG
kj+7ugXm7hVe+ubahpK1Z+I2fZPl3SpTKliX/bTfrGK3ZFS4hkTamSEdnnTCDTaOmCJwgdvmWUcl
aGbVVJ1/7hbs+PhSH3phPHpjrm5aZdbbugYU/vqPToHnqy1A7Ocjc9utTpEnlNmlZetXXiWSG7ct
g4+ivZykGs+T8Mx3o/6OTn1NdQez2USM+ioa7GTZqLw/mxDjrsC1trduGFzqTs8syWh9fF0//6iS
8vsM6H/1DPMccP/PffbtC5KI+KiGPf+Bv5Id4XwghUB0A40T2SVV4p+5jtA/6Mbcbvg58Md/+ZHr
COuD7bEFwa9EFEXUz4/7kesI4wOFbbrv6JApmFJv+SeZDh/lKOCkI0fpnLYczbe56QE05XifY47H
d3urq9eT11bpNhsT0m/lls5DbCMm3kRdoDfLKuwtZ+OIevho9pn3xCce9oFXgOzvUcHgbxx1Ausu
ZzK7MyQFc5KfWv6jHXTQlttWMunsxX5qb2mSKqBRU99fDabbVMQEJjkWbVXvS5s5Vke9Qh/xHvCr
4CL3/AYAkWqj2f2z0Iol+nEMiFJdDedta1jBwjM6cxm6IF2uVB8ku7jX/fPWycbLkDG3J2En1XeK
57O7WaQ/TdOI7hUNd/q58PPMoo6SKSxPski/jIHgfG6r3v3o51LF2wiJTIFPUYTnsDOGWMEESrjN
QmVyImALZfMESd34FuXSwIFgiuUns+UsW+hjaCEgaieJu5bRV8HKixqckw0oJo925EyHHCa3s9dQ
Y3E0Z1emqDHv6pRfn5kRldWtbHLtss5sEBN+kSTfoiTVmHUQYjyrnZKumd63roNh9thkGIwht1ra
Zovtmqi1vl8x1dDEizbILZQ+GiNOFF0sC9RK3pXIvOBhs3vHYQ8BvDO/iCY3kkXhZPUNxcRwJjLh
SJS0dO9XeirYPSuz9a7q1HI0jFi8aFpWsoGAPAhMUdeaJupPVmH7X5kqTeFbWSkioEYq46lH0Fgv
wwiB1Sqdu999VHvOLgC1hka9TBhkN8y8hYVTicpbuLKbrp2GwgFqoVGVOy8RSbMI3RQKk6Zyc0dt
XJkrR1eZtywIaD7KXMUSuWTihksfG7504bXGSBzs5rG27QYfWz0hNLc6q5oSDFpm6+SPVV5UsKcK
UJxLateluWsr/NoG4QPnocbg9evIj1pMFeMafwk/qc07T+Gtlw9tRK1+8tBDDsTusZlb49KxWGPM
tI4NBlZN/3FI66mH5ZWMPHO/k87ZFOVJt0xoHj9l4chAfuA67qHyuqBej45XyKXpBTOkw7FdubZl
CUQaTZR34U6Fky6Fcr1xYZYB+tAg0xzM0t1mmnZJNQbhQsRMi+0KD9gqEDboOAzFpXgLjsIYvuTt
4H8uNRMfedF6GfenEQ2sOX/s+ftMjRt9rP2v9dTyk6oOPFw0lvXFZOXoKGIj0Xet7PH+VknBa2s5
w6yydSKAzXTxaWQMHL5uN3GoQZFsUYclND32kePH9tLX2SEWEy2t7wa6OWuZMOyQrgywjLPukcb1
IrO0IkPAG9ifXFnk6dISQ4Ig1RcVN1OI+qHJ4+x7horti2zaCtf4ugxe2rLEkJA3UF3avTklq6xE
6LrsmgL/arStwPdTv87IAWMj+uSlvqmWyqocY+kOkR4umcroumUaG+GEDCaB/80sfQIW3/Amna59
Dm48nRfPMreTxj3D9LkyF6KNRLS00h4bnlKgZqTgqU3XSCoIDis7knKle63UF7yjHVZSnobkAJaC
q++dxlPJtiUNwNg8Y9RqU0yFqTajFrI1OSgJrd3op4AfETqyHVqhqKmw0FuEUilK+A1TqbQat0GC
4E1QkWVt9D4Vj4Vd49jneUP84LWF/60I9O4xbxFyrJQeN/2WDijcnaJr23t/GB2i2KxPnV1Xtma+
tsauwRhJS1yF1ZoRluw8upU883GGbh87Mh42eEOLL4MvMIPii3e3kZuG0VqWWq92ddFN1jbMJqO9
FXXECtG00Xauu4Fi+57bqD3lDJGkG6UazGb9NKu+6bFql1weTIZ05Iqu3I2osoFNuOoSHGULV7Iy
ZbuDd+Av7IDArp5iHitTITw+2welZifBwrHlNqZXdj4V+UWiyAsqGextHr2H0YlXjNdIo9Z+OAKJ
N9TCkN1lGkJv4jWWZX8lKv254dq6TXnHSoyztO62Vkc9LQjUInL4AH2qVpYHBu411kYnbfkgGksI
ZjGTEU1tP+Ia/W1s8ruBIrpQJWGw+WSE131bXch0xGRv3FlNtG/aZF+Sz410HCZYgAbOB0M8rmUV
Pda9p61au6p2bq3uuzww4kUSDzvLwX4wz2/pTbK1VTaMYO8ijyxzmVX2Wscs0e2ePRljF9wzAuRz
tUzH2qQGuqkC78y3kk/2aEWbNtOZuErQoQQYQ8FyU6klVlOaYTw2nsVTmZ6JxtLOGAy/D1MhF7Zo
Vjg7FTuV7sxC8qaO9T4N4XxGuberQ7nJvP62QQHRO/6ZTyGs8BIsaYevU68DoFbuuOfPfwrq8FOT
CLQvubjL0visd6ODl1rnaT+Cxfcmn7123PbVQBlf58eWobiJsuHZ1pJ8Lfuo8ZfKNnq0VQipc7yD
csmLWrdrTZgb5vp5RadDgittlhsHZWhYQuWg5mxx1UWKVcOOo4MMnQlcsEy86pHGyUom6Uvh+JCc
sl2XmDt99B7KZh4XmwicR5Kdh0kXS90prxqTakyM5HXy5AV7ERYeg4zX0ZAU62hCSB7lQP8LFCGt
MQcyWfscF+ZtXUn0zbyMy27SVy45U1VU972ZPLKdLhFdRnsNbX8POpzIqGAPiLG/ExXDbRtCn7vK
LQ5VlT2ZWfRpAH/8XBeGce+aOPQKs1vg+uIDUgJTpnnDRYNyepX4EfTWYrjpI34mLdl0XXQV1oia
ZooDc9rPngCcVri9caEMY1y0w6MocUzxE+eFy60S2lBRXOOt2Pa2j5tZQIgmjYsEf2wrCqqtR7ix
Mkvt2wTdEubTesqm4Mws6/KuES6hiTnRuJ5Jztciwc0gt24THZJb5ne4mpoO6Fq9F5+7up/OpzRc
pRU1wayC5pKPN6ZQG5lAw8xNOlUezxClzbXMS5Khyzrswz0ao8t8ggOutfs6y33ufPx1iqOLCd+l
iclXawgvNcfet6Nz7bbJkgAjxiddX0GjuzNtbCQjhYuVE64j4eKZCuh79j8JF2OKHZheteZKFIG5
aFO5azt9YWrpxViHhzR1rk1D3uaM4TUubjLsqKHuX5ucMzapeWoYUHmCdOdXLDa/AsazwpJoYWVf
ohTzurr5SJDxSA9l4UfPeUl7L7uJR3p+Ncu5uOtG68wJePw4dBMEassYopiF7aMVTuq6Cx8ybC5d
gzJnjRWN/00r2vMR2wSqisEF8xsHvU02WkYN3hsDks4XZVh4HAljXUUp5lrRAMVVY1+HyIfBSt3t
MJBfJ4hKVv18KUxRvgR+cS2YtzW2gQW4npmoVZg6/qZX6ZUN7izzHdpyATuzOT2n1Yi/RWpPKxr3
3WKsCUb0qf2WN9GmgK2xSqaOEDkXQC/lpbIbPNnrfJVmbCdN/CgVzA++GtBilUKctKsnQmsseYqn
wZw7/I4+MrbtAJT8QnqLBWY46e43C7csQwVVRFrQtt460nSzQevu6fmmSLt6xCNQpl8gTmLfkziZ
l2zqAtfQuGl1rEELRylYt53G+CkNmkVTdjFGQKqRyz6ORQ6ARIrn2k7kkyEkTm5oXINy7biBU0PY
lZICGzRHQq08j+sVcDNjZzs9Jlf+4HAitrCEFsiPm0PpSQPLs6GxQGtX3Qv3Nu33phO48cqJA4ig
Q+k5N0ko5ffMNqAqBTokWqgrUEx1r1LhYhjC/EHPyOXPtYHw6soJ4vbahUAQMcXVi7vSDA0P5IMv
MtJ7KfDwGYfyG68WPPWhzsADSfCToDdyKOWLweOLrUq3RUVtcDTcKGU2zdJo2/Eq00o8qxk8pF87
tHJQO44e3YPcFjKPoUTCB5QYR2RneukIjkXPnANLPzOdsyKNtU9qKrRLApOxOqSjk65lM7rfDIYb
HMYAOmQqABunr/+8xvD/KSptVjH/z3WG265pjssMSCZ+1hk0aGYfIJ66b1X7P5qq/gcOBdTY9GTn
ie9ZX/ej0OAZH2BcIMFA1a+DWJs7sX8XGphypgpJLRRhK4XWf1JoQFZ31M2joTbzYARifpN+JhNA
x3WGwCoifWQ9se3qIoSZqcfOMuySunscRFtm1BGSMm03RcWc+LXOUIpzG3hekuxIv/zxuqYPYDFx
zfSBJ1GLprLfIaDFSjbDmhbnxqDWb9LCLx4Y4vTwBpPMPJFHprFNRdsJnBsR2UGwgaWhUZAz8tyr
aV/aWjE0mybFeQK2cgI/ZV1VZndLgUIn0zE1/RovkebZ11sNa0fNTzj1BoPTjiSZVKGIHbFlAgaz
00B09qPRWfM4Z8J02UpXFBEJUlBe2CrgOE7jmIkhJVpCibyjMbFwYjdqNklsp7ca01kYsSZ9mW10
szecvc6EUSY2TjNyqzLNrzgZW78OyWPfLKPftJd/92wYi52FzDxo+szHz6bS8t7knrkJpJEwqZl0
qmvGl6bSP8jUqOPVny93Moc7S4HmWU76Ha9/AT84vl4QU8cWRosMJ2F7gFvXh2B6IFMJ9VU3JVHA
1MZVdCjyYsyeJ78x7vtSNY+jalgCY0x9/J07cFwF4xOx184D0aiW+RvHOvlETahNSRjmxN5NQjNv
JbTCXHXFpMF0Syw1Qc9WERbrmd8QB1X5gE2ldMP3PoY5l9f/bqMJx6OozItC4Z8mGi/s3JV4U1h2
nLybtCygcBDBfAc6GkMUuErzNOawjFqlb0SgBdWCAr6eHobQsV50I6tWxqCZSPvS0pyeLJpo/gNL
HinzlppMVOWL1OvKiY3ZCtxb0VoqulPBNAbPdj80+M7pFI/s93qfbB0n34UXnULlzPagWHmq7NQT
LxpjRniAomMF+WViNlGuncjCh+jP6+lYKzjfNMAh3DMwNi7tgNfl9uam2bkVsDoCKmyRO7QOLsde
ZlwIOeAtnEsSLdIISTb156uevjRclVfGAhWEGAD56kmDSHoKgw0nomwCmY/cKAXAajlFgOGwX+/+
fK1fviEMa4ZKeF3ASuto6o+XRQifIDPTrEO162RDCe0Wu5FdO+a9d4a9jm0e2o7Ref+dt+JYjMCN
pQPGXAMmxGCsxS8KEBq6niWb0CHwCScH6GSTXssgIWzP/aB5MMa62bTIhimN//tU+7/YjubLOg5T
+pSk6a+cDm5MJv2MwhQ2l9WnqUIpp4aLzvPKbhFDwnr+89XmV+rolaMky5QINXouy3l3cm+ZkDf7
aXKTcDFpaber69LdBp1lbbUg868bGGN4EFkTrtHD8M4SMl+BB8cXp1dOnd9AxT67Kp9cPAjSyowr
i/XTBEOZh8vUpxx729RkO08Z8tjGB3HD59569uSiF0jDFBdeo9eyHMfZEkQQqsOmdQzmJ1NmaACF
Jj0qgN7Cl1vPO2ie1aA5BNwZY20JjqfdVEw3qmiGYhvwgOVNMeUkF44yRur4uIZV423Z6g6068DR
nJsp6OPpuxVXpa12euOkM7lXuToqybjX+hfoCVP4UQnVk5cmo5ekF0LFpriMKf1UNwzvOsMyNMMC
a26VWaF7SHXwv7C1DeUFZGpZMV42YYGEavCGqh434RSbU7fsjDzG3pyUx+n3vgilKLEjd/3sYzRl
VLajIZyMgcg2wqw0saZheuw8MwaR2ts5CoC0DB0SebeLNG9fZpnCTS/UreiSkkuebMlJpdjxM0J/
2kTaUAT9MuXKydcsj9rgnAZenWFqYvhsHY3uaF5xGbmJl8g9K9cd1Koc7MFftVOPixtuCJqG5Xvn
moG9zipTDtY1ZrvVKL7nlpOreleVMtPiVWHhn21CCBRV5C47KxiJ4MOxH6lUxFLzXnxN+jhE1Cql
vurYpUtOUERu+VWzSxij+Dti1hJjjxi1a99QWvNCZOO2KyShUfLi+1mWn2lWQExCwSSpTNKIvHQw
Tg2nCC8jQx8A5Ig2SdOFUE1XLM3kvzk7rx25cWhdP5EA5XBbuaO723F8I8w4KFKZoqinP5+8D7Bd
qkYXeg8wg4EvzJJELq7wh7Aqv7r2TGnU+Vatbm3pi+ikEiVoWCTodNyk1WgYj1RnCbePgRJy/3Fx
eKueyF2a39B4w+gl6QyFxbFskIn5RlsgSbnT6T6VG7+YtPlAVpjZGL4wVb0bJ93XB0famk5+4Wfe
bThgDefvMjjE02d60NMpiYK4ODRo3/G7rKLEK7URufJu06DqPmWmsHC7gDZN2VwaifTn/8LKQOBk
0/DJalSGwtotjsrqnWq471s7tfxjUzFwoROpinRGQydB7nk2BmzhMAyZ75Qfjs5x6kVR3qiGe2XC
F3zIZJjchonhBe0+yCM3/4Raq5Bf6OrPWm7bLjfTG+gERsrWDS0xHQrbKRvcFkwTIXSm5fSemQ1J
17ytx2T0xWbEhGWmNz6VXq02Eu3NwNlINfjU3q4h1K5zNGBleKwNUCu63fT2J6Mw7afQ17xZyr92
dv+zu8TKbvi4abN3Y2swdyLpCmRyCo+E1FRqyr9PNlzJg0cPSj42NqOw+1mHln7whaRtTX/LgNlR
2KpF8yE2x+le14GVHkMVWMmD5YVJ9iUos6SQD2MumrDfI/JRD3rL5nCnmyYzhzj8r+zosn2mUC2w
U52ht0ygkwI1INwTTnGUfu5HN8tOvts3St4K9E/9m7EICic5hFM1dPaHTpcGXSdTDEH9XNPQ7o1d
2TtECho8llv+o6lbAbsYIsw22Qzs/IsIpCnvAlPU043ROUP8YMQpjehJue4PPcDEv3Yhnt/DVFBA
Uwm21C/QSMgTV+lZXHlpYYRYErWagQrziv6mF3W7mwL0EpopGK9cEJfr2YgtgRvidiD/XpM180U8
UI46OhSxSk/QVvpTHWAoGjoE6Xl2rlFdz+/C5fnsJSVfrCIWAOJaU86I/XEcVBgdmqIOQf3402FK
x5nRUdzfhzK0NrWIw53hO9eEpVY1wZ+l/UW9C3kiVO4vBJBkTV5R2jMFmkz79LYgVExbPYF6N820
/QpeQd+UcNIxSe46b5vkQolD3ub4tfp1ZV0Bl1zkriSVwF8i8MmIBQH2OE+4rMQxMiY28e+UWe5t
Li37xlsEC99OPc4/L/lVwN/tAQwATxIw7l+tEhsSZ4Op7H4XXLjNRjWG2eOOQF6JmUrYVYeodY2r
rtvrfGdRLAeHBsonWOqwFcLUB7Tc1HSDfrecsnFb0tMqjp1t5tOBGl3BWcsKjOlx/pmpT2M93IQx
anvf3vvoC9AVxXRQtqSXa33iyfPbOHTSJfFJGYY6x2ZKcHfcVmXodA8t9WEiNk67WHG9vfB6i/sR
sCo/CohcNqd5rUaJ56i27RYHCQeAd76JUyQ5jqEtrZeK6Jge6x70Ds3ScXGwx+3w9Pby51XDss1N
/Fj5B+0fcB2+c76xDDvxJdpXwUHD1zmVjt3eJrZKH+OKROnK9nplLRo7YDGXPg5AkdWXLu1hdnLK
1AM5dnSPkxmqmxDBnho/n/bvfSz4mct2Yi8vXkTLefqrBCulOSrtLarsaRKARJ4AgCS1wVjYdIbm
/u3FzsuSP6GCCxbYFU2rRYF7VXlpLLsB5SXJsc+78CbvCuYBbtUxIJfxloGd6W+gZDtXQsIrq0KT
oCyBqGjZ1Cfnj5iEPcmv4xpYSJfDc23b6sb3kWeyJ9P+WBohjB5jROjn7WddYSB52EWhFbIEIw6A
bmgAny8bgmRwsL7EASyYCxOt91GR2EPzLDcMJnwmRokRJ1trZhS7L8tG1Ntem4HaRGaXJ9e8Sy+2
FK0RRJr4TYw2F3D8+a9J5BgndIKLI6NaQ20bCbPyyyhbHFt1mw3vfeV/AhUFrwt9ny+9nOW/dlXe
IakDF4PxU9iNoFkL0TLqBv/r6kLswkD0P6WfheWVEHEelnnlaDxQgBKVuIuozVbLumMLfraN+6Mq
Jhy0HFu9mFWv6q2U0tjQu/GvrXjefvqz4qJPTqOEYptguNrRZmEZjiT9OybK2tudSD5UzOSPlT00
X9nU32w3r17EkEz3Cenc89tbbB0R+Yw0vThOtOQITmsRYuDVZtn68XDUNUVnUSJ1VGR1/6l0bYgP
FQABZTTBbsqL6cr3XWlCLc9tw+6g7kaweinAl+321wcGamok6TiNx1Em8zELB+AYk4h+dPOIFn3m
Yn6nhmLLjDnbl6NUJx/c1LEAIAdkOgRvJkE7ydhurgnOXexzthEy5nxKpJkJNat9Xjc+l8PQ6aPR
TojrerI5Gv387yjwJXrn22cllx4HMFaIRvBczl+Bl7UC7b9ZH8sMM7apsk3QQj2GrLln/DMYaX9v
+VDIjSAZ+itLv/aQGFssrXkWZ653vnTtJlXnzpE+0lUjx/NGEE9Omfwb8W5/vv2UK2tdvnS4OCuD
mF3UOGxYX+druQZqmozerCNvAFZyaTHuGrr6iPhWcdOWfr+tbQZUdtgmj1OkrePQ5z50+M782Mza
P8xl+9UVdrNNKNSAvFkChEWR/qoM3Pre/q3n54FsG6oGKSjkI7pf3JurbvggRMtCYb7zMhhqt6Ux
ufN3wyhBH8okLj4ETdC/CKZ/NRAnBs1Xvsp6eUIr1DdkdJbrFHX11ZsqVDiNZeDNeL8E401lNNWz
147/QvUaj3QQym2fqui2MrLh8PZzn19w3DHLwvDqXNi2aA7+Oax/HUYPTF/hA486BK5V/SyNQold
GnQmtjVO0ADsc/3xS8a46PPb656H22XdpaBa1AhRT2FrrBColl3USdBpTE2y0D7SdLd3VT3ZxzLF
9BK+VXnzf1iPb8zBprii63e+FRvtTDR7aKV7MSSCAEnAByNnitPN+X+pNZlXwutrj2cvXfDIYvRF
mnS+nOE0ANHC1gQ9W0cfKq+jagN+5jGtrxvabqhCXckZXl2Rdi1OYTDniGPnK9aDE2XWYu2uXIRV
QCXYR03bcA9/Ld+Iya2vqLouO/J/m5j/8wH5btYCICaMr4mCpWuM/dTYvFAXAFuS4kWp+JPd6Ovw
/7AU+BabxUiFgEifP9qiyixdO54PCGQwDtfaAOWP5tS+iKfYuJIHvPZcREfUYBaMNnpo54vBHkq0
G2bWIVeTd997aXjvtx2utHTrXt7ek5dLLTxYjh55LRdhsNqTQvn+rHLPPNhoVe6jNCo2Jup9n4u+
Dd6VPS9fCyjkIseN3CEl2DrXGCLgpYhQmIcCw7O950p31yU57iSKah8dELBNCt/39z/fwt3ly/GJ
cH05f5XST5U5hoN5QJQ6iIAmu/WnyYUydENeJK5dbJch1IfAgrTAMhQiIK2OnB3JYkzHzD5kgSHb
D1YdtHqTVUOIKOLU9U67K1Mboy26oKH+lCfN5Px/SQlYDK8Lw1wGUzoIy5yb512sSFYPjBmioedR
wjOfjZ7xHBCSqsHqsKURsG1ywNvunJfv/7RLpUewgQOCBcbq5grmUtieYtHWD3BYJH2/Sbjt7nQW
AAhytLcTUnfvPpKLnA4iP+Fya8JYOP+0vFwJpWxyDlnufxvNUh0svQglibD/H3r9u97pkiixfZmX
oEN+vpLRZ5MEL+wcTIdk3IZOc0PdRI5YFvNxNBbkFNavV4aLr5xMdOZwoMN+hFOxrmwz8AO5N/cO
t5NOd4MPVlu2c3HqFxjm24fkMm7zyWBQorq4DDTXeyZzaOQavrYOyNLa2zQznEcVZOo+noz0pbRB
9b293iuPxg4l71sUQhCCXL1P4dejoXLWs2uAsdY8TE9uKn4W7TSc3l7pvJ32J+awPeBw83CRD3Hl
/MsxO1JFIfV8wJNj+GbKCtieWVb5lZv9chk6D3TtmKTBQ4W/fr5MNPcCsBmmq72ZupqpCS2mrV3b
zte3H+cyvtBXAVFDkkQTibvhfJ0Q6LsBstU6mCXGpvgbR4eZNvBPMwWoPcb4VdDfGg85sN0rV9Ll
FlmgOphQ2gydaSKtCsXQHTKRzJN1oC6x9lhbGYeqdX7rJp0e0tK/1it8bTlak0wofapvBHLPH7Si
cLAQraMCBEGx45Q35V4tutt2lMibNtNBv3v71a5XXNrrLo5CdHVo0ZERnq8YGy2uUck8LA5auM5H
1i9pB7eTj7gKc2h15XWuTwCrca/TGQP1Ai5qrfNQWWKMajPCUMgYzZuWpPBoiDouNwIIYfXOtOzP
YqS6EPsxFWSHnj+aR61apwOLNdJOjzY0nl0hZHs7j8m0NZvav3LozpsKS2uZhyMwL4gw2sz26hYM
M8ScxtEd9pM1eIhTNvpZRiVsYy1Ffsd6PQp3XXxj9773jf9r3xlelvXht4XsH6wNLvZqX5A7oW6K
O3hSTlsaqvlBM+DFwLGbr+yai+8IBgMJ2wX8ASADXMb5q52iMQYA4TR71fv6nzEvm/SpaWWf3/po
nT+9vUVfWwxhCm48WmAcxdXpd4CsOVbmkic1VX4XhwVKQTUj0iHqm/c/F/3GpRfhsTkRhVg9Fyrx
buu7zX62UtRFoNaPYOXjGpEEVO6r7+9+MG5qDh+XD6thjHrWjSmkH4ME4+wlzNQPlEnhl6KN8t2Q
AuB/e6l1ekRXhesA9Az7gmp7jQbEkAkB8DgAexoPw63f+2BkbXe/ODqhgO/k26aZ6yv7cWWkxoGg
nbO0w+kmLorH69iShQ4T6rLu90ETVU+GxzaB6NENp1kx4EXt37oLbBkfgMCZ8ZZend5nk5u1m3Q2
BFRfl2lfWUNFfPe7QCyXzjmFMHfjRf8tKgbk3xjm2y4i7NU0R+W2dWu9TwDonHxEQg8dVtfX2PUX
n4C/DnMe8mMozDadjPOvPeRu4gAVQRl1RF8Fi0S5cTtIVIC25htz6Og6WMOVC/ri6CxrLjhDvgSl
gLmO7slkTGlRq72ry+J35khMTEkYburG7N+7mZelEBtD93SZoK5TDidH59zTmULSwDM2pVjoZ2PZ
3sClLq7kpUta8Xf9y2YicaN/iyUgssvrYWE2z+3c+mjM9q7hPuZB12xNM1bvPTLLKgwLfcak9N/X
cLqsnFHl9wI0HHsnPk52AWExC8oDdQAlKQi1u26w58M79+ay6DLz4IwCUVqQw383aB1vkE4LmXxv
t7azi7y53bTAdp5ThCs3KAjDDJCyem/UW+L4gqtbnpOCcUm//mpEZfgzWFYuWRRC9c7Euv6ROKT3
li3a9z8f4xxiAodgofSvDgGm6QMqQzR1la2dn6gITGKb4xMCTD8bPtWuOR1jCtT/3n6rrxyDP4BI
kGdLo+1iBpnifOp0KEVl3vjbkbWFmVEV0mZz9fP/ZaVF5iv44wW7OnCuqGhwew4HLjOT0+wbhJao
h+HDJP1KGFsnxZwCHup/l1q9yiBOjRg5PbUPw6JBAK+oms0IJ2LrF84AMCxOn4wxQUOyq9WVTGcF
oyOyL2sDUgcjSdeebXO+Y7o8RHlBzmo/4Du6MI3UTYTs+1MZTBPwYlGMNWJRPZ6Kvg+lwQ919GSO
8fTBxNrhrrWNL3bZJ6cxwyQQwgejcGpa07jyhl6JE8zcue+4yFGzXX/2mCoycmk37uFe/LaqUkMK
C8IrYeIigeZVcK2C4QC5SWW+SoVmv4RpHfHF+zEobhui8CHsYuc+HFNnb03autJzuMgyl/UQ66Tl
QJHgrOVtwFY1BNeR9VpYef3AaNuRbnagC2XtwlD20PqmZNsrkP9lM11zdnnlFmN5ythFKowPv7zz
v2KFdOdCxhmIttafygertUbz2PsQ44IaBdtNWJfyw+ANnvvw9sF69TVTYYKhWOZma+jGbJVqGk12
HPYfckdpG9710IB2vighCBXhtanAK1scWX1EqZfrGiHNtVfg2ANtnH1r3DdwA2OcM/38Fy1P7xO0
iGnYjGXnHjRg3J9jrsZd02UJoo6m2/6qtYX+uJk2AxwLVMD3ozll9QagdL1Lwin89+0Xcxnb2AwU
i/Sg+B7gZ84/SF+Pgqb0CIdqpDBt5qKx9lSMtbVFHcmJr+Til59hyScYItIRwtXsj/zWX5+fw+b4
DTi3vVPAcgW/Mv8DUYMgEw8pT2tY746nJBUMK/G95QiTl58/ndWgJjPO6AMwybM7pJfRwfhVDvNs
bEO+UP3+5Rb9wWUp8kMQWefLDS5TdWnmcg9TuTjOTNi+mgl469hO8nz79oe7jE6hZdNYoF7kAdll
52sBotOhNkuNY4Tsf9mj6wAZDtTXt1e5TMJJXf5eZvUGe1d1ys9mvYdo6u36YEi/WZ2ZtxQ3tv27
dfrAeLCcGhlRxgryKwhRZ1eBwUV1tXeOpptVH9usj6/ZYl1sW/Ic5NmWd01bnNbo+dPDxQPTRpZw
QPc03QnQT6c6xUlRU3Du334FF3uW9j66xtSrtKdxpFuFrAQHRVwLO+9QZ6N8Alvm7hMB/MvULWKl
upDTlevxlQUXhXJGsKgWIn62PPtfhyRVhRxSdCUPYe9V9yYf/4sTwu0Jo9R7SGVgTFcuuos7gfxt
ceEk62akwZs9X5ACrhwqndsHXMPqD3aW+C+mUzi/Exc2ykaAD6U5ZzJGuU1kZIpTnxnXiqqLbGRZ
fdHzZyC1DHJX24xUL3LKYrQPSZW2/1QMMx/xvZLfzH6o9baYcpjkEqZrl9vtlS1+uZV4lzBE/zDu
OEirnCtIlXRjX9sHRisLt8lDtN1zPHmTCO1GVzbTxf3Hc+L1jvAa7Q/GYqt92zjYTblzYx9gX1e7
DBDyC2/0t0CvBtFcmZ9KZb3/rDA5IN6iQsSdC2hz9Xmj0aBi4N16nioeCm30ateWfQD7bbZ1fsUh
7pXNBBwUE+I/E9SLBvzkRAYiWINzoIjNdq6tkUpsQ1wZLKf56DSqO5hJUT6MENhQQLDrX2+f1ouw
yEYBkwoVi9kGSdvq8CT5HM+yKa3D7BcCd+4gvpkjLMjfXmUF8+I1kkKwWfmMzIsAtq2CgkmpIzAS
QOdmMuOv7VSpmz5z42+9KBN/N0ik1yCA9WW6L2dvara1tsfvdJ8D98oveeV5cQ1ZZKkIhNQMqx+C
tq7XN8zIDlOReF9aUGc3Y9m3V0rmy5C0AI6IDlBYyBXW97bfTeFQUZcdyi777dqQjDZmxJcFOS7u
4xCE/Nvv95Wn4g6lXFxk48g8V8fEKfxkpDZxDyQLP1K0yHeeEV6b3yxb4awPwIcjJUA4j+BHLroK
e73BjTEPvXtwtZfg9FujFiiq/hTZQ3F8+3ku3h+NBpi5PAtQR/LBJSz8FdKHqqOwg694yBSYbTS0
gAj5SCc8WX39HOfFuHt7vYtHY71FlxBUONcIw6LVeoGdDcE8MHeY0vizuehLAv/H2cXtOkS43l7s
IqaxGDbx2LAs3VVg2OeLGYFw6z7PrYO2K/0Rxn//WZQz8GRnTm8pzhjIo758Jf15ZdGlhYy0H/md
CRH2fFEhjQ5GA08IyLO5b8bIvPPrwDsSXv29H/UakRaosW8/6eq10jBiNEymiC0SSRFkt/NFKf8m
ZMN8GMqwkZA61XL+ZCyEPqRmsq59/2pgzTADWrpI9DtWH5Ecp3IncJb71rTmapHwMOetZlp+60CW
/v32o61OHI/GlB9gMU5Ay+zBss8fDTWA0WuKGQOgYUaTpppTtqhjON/eXubyDQLTJDQv1EgIEusO
eRN5EyoNkbvH63pWD6PV++lXRuCmj3hlGMcf317uD8D1rzPObBEO/eKnAJKH1GKNrdHmiCCel/vw
2lzPQlMFdnLxaCcyxpZ28vpWHZWxSJYIaxxbKgRby3EXybj8z6B9Ye9RMEoLlOSSpUYS7tzP7Y6Z
5VxuR0Q4fLSg8hZtknCEgXxV3XPZxOe/nlKVri+FJLUSPcHzj6LHKqcjNfvPPeocTxWD9hyZMBfk
uZsjplL74jucBJiQcU7ruanqEq2kRn1rXDvvr8DsVgeON8lWi+hjguShYPzjoPJXCJPa9Kq6ctOX
Kgl6a5O4ib9F/cf6rro0+JhiBL03IftdQSusAierMl13+YcTtwgSLPvpr1WrfKCqUOP4HKoq/hnL
VGAxGs7zf0bV9vUOfQ20NK/smcu3zppw64FicRAupA8qwYjWlab5rPk2EaZnqa7uGreuQlxa4tKm
I+SIwj/GfSKYTqApUjb/GHah5p2OVILwejnQrboSDVZ51fImaP8vs3JngVmvITnN7MaQw/sJcd15
PwQYJ27ZHDfKzl2P9qdb3caTSySKIRw6p1SjhXIl5K5rQaLf4nYOtoIODvnPuuQsggHCmI6t56q1
cN62GygZx64xZuObAxftaR4qVe0zsN8jqEfdp59jlB/FbWUXSL3cOowSsIDWmSfoZBCO3Gu33mqP
8gMJFOQM1PzA9/ih57sFK9Q4KMzBf05Ua81MEyU3QbJBt6tBhzs1BWrOnQarPKcUU9iIyDmwtnlH
T/3ZDFWEyHnnFeE2qtBp6baqcsrqI5qBSX8Xq6nCejhW6nfHxeaiSmi4DLiRwRY9ckiJijedBGZP
SVjFoJW2ltsNH8Uk0qE9KN1kIap3jREOOzsxrJMltKcOk6Uj8SGOqqY4GFGCHqJswlE/I6TvI15s
DIyZulGliw1H4hm3dZx53VbSOv0E/DdzQFmjkwP4ROh8eJREXve5KewEFl5p5Mp/wnMTGFGl22De
Qn5v5MmeMqbmcBOMF35V+Q1cRhjidIw/7dYrVTaelFlocSvb6RE9BVc8xXXl9/WV7bwikAXLt6Lc
JKcMgBBgPLc62Y1Rm5XlDtazatV4D0FdTGgZavTO88YS28rNSxsdoiJTh4QYDm9DgQpL0uDgZeSe
n94+9Kv6k19js2u4bYHagWdYp9FDrdxE1m77MszxB9VPKa6HZQ0BuncnDn3xO3Sr+GSNcX0l2ry6
MDkhgFqOOPHkfMsaym1sWu/dC5J96cnMc4GePkA//lg85aE2vlFt84cd5czp7WdeFzHLQxNc//Rj
aTcAnDxfO21K9sKk05dGBWm069sxjzZTo1vEXwd0LH00iJxP2WgF2xmP4BdFcfm1jHJxJbBcvgNI
KvwYlEIpqS5Y9YZtTh1ak/JFUowvxFh7Y5VC34tRd7SQ2uxfRD7SbTn4xpe3X8FlwEDiF7vJJbgu
2tCrrKdEf6MTojaeQwsiMlShMdX3Wd7l7g6fSr2z/AFFLaSzo6vB9E9n9a/Lnbe/gP4WzDozT9hl
qwzWzMqp76K+fFF4e7TmdnSQVTxMlUYhZA+Ah3lMjYAJEoTRRLspjdxq/jhNHlKVg0YuMN1lxpSr
e2WMtn+aOzRrnm3C3fQbUalU57+0MCOFtEAMoFjBv0yPQ2JH+IdGKi7vp0biDIKPtI0cXDNNqHHM
nWU/d0XV3dUqQUkQcx833w9jZj6IEKu6RbF7MraWiYTjxkaNs9nZAfApcCkpopEFN/J4iBjaIwka
t4XsP5GY1U++o+fvMREwfvbqtvWPyGT11X6UxhwdWtfM+2MfZC52YYMPpSH1pRn8mAd87LYoBjTx
LQ3skuAw0Ik8Tk6a+09xmIj7KlfSOGoReQsbwbAxNZt5YcNtN7R9sGvsMZO7YGQCtRW97SOR55ZB
+xF5gbx/qmKkP+8ACudAzmhNFUA0vDG2KrTqRJbd41U8FYeAwvfFJLfBwSmNu69FlU/5Hm+ZefrH
84X33a0zI9z7SvZPZYdF21FmIxbgPkmRAKI70u4YbFOdQlEZ6otydXcqsikPQUc5nXGvFCneJmyU
Tvd+bhUO11Q19jBLIqt385+dKgeL+URtRxgj69Ztv4eK4vGps4tifgry3rBuaKN7fbrVUZD8URxz
tmRxztyeWlWZDzkROG8Ps5o7kMNCcr3NgeZIT3XjDP+AFlP1PfPk8s6q48L/pdBUfKqUUF9sHL/D
DV2cEXn4CgGznS2QEkQgwC53c5lEp2IC9QkXX6AvsI3SVBtbs5zD27TNYn3EVKL+jsLTYG9UOOdf
kTYto502fLrBfulUi1lCYkPa8RV01m8YHua4cs1No7ej0SJa2tUhmpJ56KXxtoNPTmPdc7uovAHr
Upo3oVWN/7WlSIodHYu60QTNMfzcK3927pFel8EhtVOj3QDjGgNxasvczrcEhPHOCuC0fxzoFgPc
1sxF6FThvKc/sBFK8W9vk+Y8xpNdqxvDi2Zs2A0jb46BNAaxsyxViDs0fgbvE7zXZLyfW9NDgGlK
7R8oVhccLgVc7E7ZIsQ3sEfXHiUY7BvLPQKoiLYGyrU+Ge1szMnBx23jxsB3Y7APS1JDRiUC8/Nk
NGAVURFr4hqxETT787C3J/EoagHxeO+lunO2c170z6Nb5+WTPUsNGKcQRnyl+XMZJH2aCRAJ6f6A
Bl3zN6d6aKvez4aXuExs2rA1VthNat5rs04/11IuY0vXfe+FzKEj1aWXB5cQLtLqbioWoW+vMeOX
ovTlQYgy+xTmYf0jCnpBROY8W3ezsuIPFRJb8ZVE8vJCopMBnYzA65n0UFYtYRGaPb0Lx3tmM8/I
HssQJDOq4hxQfDgXCbE01mJ8dARlQbrrQR2np7dvplcuZzBrSMbTmuJFXEpL9WLO/SnLELE2SY26
Mik+9IzVblzRxh+d0XRPnqPRaBjm4HmKjH5vDGhov/0rVuUXdxSHEvAjPTi43/x7niFMeTeVkVWL
lxJ50QK5myHTyZHzBYUjURRJN57V+dcsNV5bdZlN/3GTBGK1+valMKfWLefmhbFe+lwDtvqFOPp8
AvhSAgGAJv7+ZNRfQP/oXy0MAEDr5885NsNM0VfVL32QVNXJqKZi2sugRpeuretgZ8k0DB91q75U
iZEfxyRD/Tslm3vovNS9MiS93H34mAGdW8AZNk2Z5Tz+VfM2qYNdiGU1L6qry+/90LT3QsfeVuVz
c4eG7gzDKyEqqMmQV07dK0ednATEMm2Fxf97nQ8F3NLl1NYvDmDMx1E65g5vE/nvRO9vo0uP2jYf
8pf3bjLQbLSfwA+x1QHYnD9vabVgTHSTv4yyTZ6aLOcWNFSNrPSUNQfmbZ15JeH88xyr3AsYIwQB
mJwc9PUBV35HttDX7nORzYm1qWAp0M3ww3Q8Jdys1rHXHqZOjCucw9C6FZ6NcZxGw1eigUG7MWyX
+3hI6vZWuqWTP9Kj4FKOY3v+yC/HCZ7gInDtNWrtRD81UvkVDmGaSf7WioV2+o3MOnK59wYupkpg
HAjSoCYXmazzV2n0fp2jiZN/FFg6zLuo99qTMafe0WpG8xRE8ISR7W8Q2jWr4JpUw6pDwWZdenpE
LTIKurJrZkmRD8oRQM4/4nOM65qBrZMmU7o3p7LdVt1YnJjrOR8cBre3BuzSa72+ZXOefVTYI7TK
+K+JnwUNv/OHBxZvmS2bBRPMWDlbIy8jdGvD0fsF4Dh7pm+F5jjytP0xb/HSlE1alhuIZMFnHWPA
O5jCe295QewCdLJ0I0A20PM8/0UlnvKtUc72S15k5YsjAhzRQmeO93breifa/vH9OHfXUMgX4ZNJ
9eIjHy0jOET2VuFzjpw2NhPXfWnRHgzv0BZjRtOKem/XbVScVGfIH2+f4FVXly8PS215vTDilyn5
6ppIDXICOSX6RU6G+NS3Rv0SYEZwTEuy67eXuohQJJQg4JYxNRcz3LvzVwpKLBwzFSUfm7TpvmIv
8Y/KQv+uorwXqKHJYu8bTf7eIp1Fl2ED4FsCM42L80U7ZQ19MrTxS9Y7yR01W7hFK60mzYu9R78N
8IaoSPs2nOzxSgP08tX+EXDwwcTSEGN3ny8945w2LUqCH2t6M6dYJyWudGOXfIg7q7M3b79caAb8
dednaJERAikPkBT3u/XrrdnM1FBZ8EL60XbPlZpVS7Y1F0LtI1u4/S+0KuLx0wyPIN2NicWMdSIF
zzd+LUFYbZZLNt30w2DhXGKjQB62bZEd+iwTTygVifjgSL0ohhp5JmjAtTjLtmHR40YG0GMINz3g
h/6Wnlfc7obAG7Nuy8Cxu1HKqiUo8MiSP6wsjMrHwoOmS5VVuNb0Ycixy9gM0Hfdk1S4UDCSCdov
jcjE5zYvU1zakStbWuVjMu8TabY/LAJCsUPnrsOII++dceMTpR/7TuJ/QmJt5lsrrbpfWHBoscF6
oRkevKE3/skBTMlHq5j6L2lXG9/CSvY/MFVw8n0y9XiieCJ2t8mYesO96UgPiSsx/1B04T6mTI2t
DYr6EXo18JrxHLDtGKMTnaQPyrGB6SpAPfntIPL6RcaWHG6qqp+9Xc1kYgsfKwtv8RIfsQseBOYX
bhQqsTf9aU5OiG+ZWyPMpvYLdCMjOsqkb34r1OI5FWXc9ccyNNESrajcjV8diK/6Scsi35FW1tPB
i/LavANy5t8nuVMaeOQYw2/+de1nkkz1I/JH5ezdQeLTS9Nm/Gwo3dpf666pbjuUF12M+wYHuwUV
y3ynU0v+43Cn1/u8w8hqQwOvxxOTlqyzafDYI3Hmz9FnlZ0nc3x+69p/1GUC8hCjATt6CqmWpkNo
Ymhw79K7yD57fS7aXUy1N217VJ/K0zSRq21S9O6CrefWHh4X+Psg22/WqPvVMnePHvw8+dBqeidb
n6Ho+CXw2iK+DXNrtMf9bMcZWvXUW1HzXdj2iDhKi6a3DHSMW2MyyuOow9T5OAFpcjeOXXb5IScV
TTfkp9rZpHZEgWpAc552WV2H32jeR/6Ptisme4fe3fC5Tdwo3w52HuQ4s/pVvdODpd17EUpR31Rp
nP0rkbDyD3WSGZTyoyMxiRgblf9IuKa+Jo5sv4sSp1GcF7AEUjCOvcc8S8IHyDlBtYcKFQffaH/X
zY7WnQ6QRGriahew/9Fz1ZHOvuKc4/0k+A/9s0Sh81EaRYbQeCoYGkiCm9wIf2AqltWO9a3M/cF8
KoYZRalNkPn+SxjT9L8vB0HHqWPceqIYJIrQEyjwR8PmLm31vi+yNvvgdlD2D9GAttDnepzcaNiA
y0zVhp+qzRzQJSOkrZcaFbCFEUHJDZYPcjw16MQNnJtCTPsgADSG3j2iaVhEd8O3rlLyx+xg4IQY
hWVsFZ92uu/HqP9exfWU3VfQ5eubSVfNzkOCAr/vLJ+Cm6IXnrgxwV5ig1pX2TdPVr34GXfh4NIS
kLa/tTGW+NG6wxSfikZGFfQDMu+davBx26Hj0HY3k+GV6O6WTNGf06htfPxNOjX8iHuMeW7HAZDY
x1x6CM1XrR7oHnq+URzbYhLeBlUY78vEfoRJHHJb/D/Ozqs5bqNZw78IVcjhFpvIXUZRsijdoJSM
nAYzSL/+POB3o8WyuOVzY7ssl2cxoaen+w03QHBG2os11nE4Q/RYOTZpCgkB5G2/XbAKI7FhkWOE
gx3Zt1qicIvzPHw5mEETMBailmZEBa9Ija2MhP3gzaM3ZdusRpNxT7rqUii0i+YVMGyKXqETDbUK
da+15m8LKnHaaZmZ7CsSCOcLIsMKsUAMNYdNaaCefRhLFz1GOzbdfxDxdyrevELcK2ZVOdt2UmN+
sprEmGG/U6QA+Gdk5X50nGaX4cFRbHIbwujGR6DB/RS4qiUwB1lio0jb5tjKGHWudbgpTDjc9o3Z
Htxa1n9yyB9/0BSvvsAQ6dRNH7BAD5GcPJQlW30GE5vWQN8qz+l+NL1lOg+6lXoAV1tRmJvJaqzk
OEldQ9MgkcXobVuE08yDhr/UQoAYxb/1EGQa5mH4rWvCjvuTUoHTwrSOvORKmrIyZlzKBr6H4OCS
ANK75zV7fm97TSObzO3bFz9OkvEWSz//NmlBJ27zmUYa3lFN5/4b50H6SLFL046xxWk0Kl3QflLa
YveOPRYWRyk7aee0dvnH8BC7DZMhauTGAWWhH7JUDHfelJbBlZ9/mWVBYlvSR5IdoA5r6lXseh0Y
qkS8lOAsG+4rFexG3JZCzdV7bWe7Sb9Nixhp248TkMsnBAkrCFqK8jQZL5pCgdA1Jk4CFDM6jMKS
QNTlQSqsR8IZLy8irpQDmqr9NLwCk0QydcCe5Boe8jKBJnUGo7yoHQGqWkuHtRRii6E26pe5M4yf
LePioZEMqL8mtbYxx1m//fizL6d7kdmn2rI0eHnxr/JL2xpsZnOyPoEGiO+6xMmaLWCv6ml0pu4T
uGi8QeIaR6ePh738Tob1KO5QavNQ0Vr+/K9Cwyy60uziwfo0JAGp25wke64U/yEv5vLBdeuXj4d7
7yt5C1ESBih0+ei2rAy7M7OzPmm+230fp8wJ9SxWm9EvKfkqB+hVi83Pf62m0MMH4g6Slo6NA7fs
/CPrpi+MrE+KF0fxHAljNBoRTiz7R4x7ZRBqU6Phjw4VG9ynX185R5f7GWGLRSgEFQ2O0xp+kpZ6
ReWs9z+poYG1h6RMuR1Rh9ugKoPJssrt9KabKS5uGmOOvuJMal6rbb3zE+CgIVTAoxDKh7V6mwEZ
EGOv8upFjrmGVUCOt89gVJYXxm3Q0CKfqzDWB++1CrQAfcnc6a8gQi+3GaGQth5qQTrosPXriUou
1met1724kAMONBUHLM07wz7aMTJpnSmqLx9vtIsBkayibMui21xgxNTzJW/1LtOCMTJfDJgt93g9
TNshtdEhrsr2aGX+NbTdZa2WwiF4CIeizlIyXRcsvRqiCyY70YtTV6Klg+RKLqoA4EioNC2u0YZK
3S/D7HufbVfpSWhaQ/2o5YntXHkuvuG0zh5wy0/huwkinGt9LQnrOY202qyPXuxKDXsL0N8DVlrN
JmUndrRVq3RvGhVuc7EefSsWDa/UENb3ZFLGp8afzWs0s3d+0MKSXYBlrAXd5tWDfVq8xX3i22dD
xM6dTivkmyqCBJ88Z6qSTRZ36bYFyUR5zJxBmMcGD5I84DQ4ZqP/lPhrHD7eHhcnAu4RkFIoXcta
0YE93x55FAStMJKCDowuxhAGg/9DdsXw3U5m545g8To5nXVTK11HXLV2mv8YdgF+A5Wl9b4MDxh8
iZN/hV3UxCOnQInxGb3NBuncKBXFk9dUfneDzthM7bDBdfTKIVwHXwblVEAVsdDExCNgtQxVXKUl
Ctv+U16a828MFXP70PFvzYOpcwfssEoTam8NZSuuhP11OZv4BzsRzBiYcCr06wCkKwFkTaOQD4wl
+BnBebpv6hkWRWYGQ7Bz5kz7Vri+Zm86rFOS248X+wJnsgA1wTagrMA/LOCO89kGsSeE5jjxc121
44/R1NzdVM0If1hdkX8rYk8eEKvXnhGWyMLRztWXRvVz6JOAX6tdXcQJfgvFdaCPCJKCLrNXgQmx
DLsD61A8G2U6Hf3GmHa8orKbqBXzyVqkO0IVBDEq+1zNh8if8396MUfXRG3f+R0EJN6gi/4WGYC/
uhOy1LAUQvTu89Tr1a2YpvIBq2CPdyAQpV8i940fnj12L5iTan8oUMa7urwmI3e5LVyESXUOIlUt
+kuruQhyP43xtnSeFazTeoOTSoaxXWLrX4QubWzZbPywNraXVm4ITVOZu483xuWB4DL00E2An029
a62eoIoZe4VWH5+lZZXPOZJP+9lTwcaMqvpQWIN2yxRdy6uXif07OpNKAzbnRoLgAyltXZ+H/2f1
TRmr507OeLe6UQUZfCgc7ZbKTnYlzq2vwWUY5pbkB4ALR2AV51JQA3gbGsazrxcqhkXrUqsou+hf
PMNQTYD3+h+znbcBgXSAGLNoP1wA6suxQxQNSJc9z8HN2M/VvZvg5/IA7KK/ZR/n/9DJdnbUcD1O
2Fwk/pVFfe+TieokOlAiLrk8qDAYtdBb/Xk2zTjaU/PqMZZWSAxFGAkYtwUtvOJKe/xiIzPNoN+Z
PZTBTZ585wEmBV9SYkilP8PfSfFfkHN3Q2lF4WXh9551RxWpfKUiGJUbPAuT3x9v4/Vlxpwvdwkh
nWILifXqGLmy5cxUwnrmTqtl2FqJ+NrAaNvnUuGJyu2VHaqEKtWYlN4G1b3+SoC92NLLD6Bxh9wW
pxis9fnn02xo9EkzzeeZ/o/c2mmj2be5gdqrCKI4vbLF3p5CZyeImrUBvQeslkWLY53bdUkFyQDd
0ucqCwBotW3vuPNW1vZwBxRB1gfV5VEZljgLWNsxdYFl1k4+aj8Bk1gWFeu+t25UBc4sToM036ug
L/AV7+0E8NKmtZuuPEkUmRtv59ROsqdXhtFwnTm8khpP+WFjdsluKqd56kI4RrWBwmdagsbtO3QC
tmnTIEXejX6KRZ+zJP0ysOVj2o+ZvJbrWetowlyQUy9qM0uvby2H1PWprOkmuc/FNFJy6uvnzLIh
0MuotLe1ikjnk7TwTipt6l03yuFgN271Q/nJ9BrERn8AO6pf+1HLhlst0IJTJsOAurOImZ/vhwQV
Yiex8vnZqCh2H1ItFsGd0sxSGZsCw48DE95QZeyNNtg10iy1Q0wUSz9lRlNdk4S8CPKopSFUCh6Y
BwHc+VUIBPuWiHnEQMc0q6TYejB+tuk0TrjxGo2z85fqWJZH1vbjQ/nesIvjBEUEch6E9s7noGhi
T9lmbTx7NQKst5orIG8jRUPVum2bXrvrgEXtu1bKK42qdw4j9xlRYLnReHEuf/5XajkKx0zA9enP
gNHyf13hz9tEaCbaZrh+tVe+8o2ssVpq0IsMyPuWzH59m3HZVcE89/pzBGfkWwxGCBcg3mUVhb4C
MxmZzdkJ+P6wTVTjmbs2xuUEsdpM3GKHNt35wpv6p7TXESI0c8sMW/yOvRBnAX0rXJlNu6GhG/Gi
AGgniLCK1NvWvtfepHDq+rDOmwrrtyEtII+IfsG+G5NMwwnTQczFPl7Sdc7EdbIYS8DEAYxEUW99
2KTWBN5cwXIychE/GaZGXyq1BBBR7GAzHE7JkTAF7Q273iu9do6i8q+xZFfL+/YbYMORtdFqXVK4
8+XVqyHWNLeB1lUmCy2o75E5nXGSTqJrYoPLe+CvtX0bikoNhQPSB/TPli3+105qOLGRwK5mb0ZB
fj+MU3yaM1ycPp7V1UH53yge+d/yHGMbLRHur1G0MaioBcHWbOvE3idplG1yZOT3mp7apxiX1xMe
Lte0Pt+bxTe9urcHKXpy54O6yptTj+bPfmSlN6qoiiO9Gzx9J4x8Pv6+VT7y9n2w7yhEcEMTDVZD
+REQ3E5ZbBo8ObatZoGeBbTJLdGmd1psXlO/fG8+IYKSFCxoGh7d559mRZjMEBsM7HRz89GUNSJk
lRHthnwMNhZtklBRVt5//JHvzieYIZ42nAvCz/mgpYnDcTsFqA76PKFamQtaYlqw0zGwujLUO/OJ
UooJdNrm/UJEPx8Kz4LR7EUClbnQqGM1Ba2UEJBAQFuDrkvseOJKdvfOjDIiw+EiwSNhLVVTuhkd
8AjC9hDH4zYW2XyAO+Qd8BATd+aUfJ98x7z5zxNqA6l4K5vQjl8f88RrZ5grxsLeLOKN29vZfvBo
tLhZ2R0+HmqVvC4bdIFSWJTxQTcAtjyf0EYfbcg5kb63xlbsc6upt9UY11urKcRi3zXvO39udlFE
3+bjkd/ZNUscJXOmVbJofp2PbAt/qlJVkqimUbkVky7Dzq7RVgj8a6pY7+2apZwPaxtSMarG50MF
ipaolaPWnGGbvffbcd5kqi8fzaTDmlOT1/SN3vs0C1GORQtrsZpcHYgcc4ZYTQSYeNk47oR6amRH
5Q0ip7//+ySSZi34UC4mGO/nX5Zpbe7pecVHwVEzf4PdVu6zoSW6EU5mPL9+PNrlPAKB4frhAoKL
RhXjfLR5FqaVU7rbvz0wNDvIdylqEYDlUhyneVDvPh7vch4Xx1nUkajSUTbRV/MokRGFgVTZezIa
58YuEDZNzLn97vpR8unjod653pex4DiyFynQrHE2CitXpD8U9r0j5TcJgt8rKJjGqSfaA66rWbx3
6D1VD0AH85zWVCerImyEVaP0R0U4iq+8qy4DD2wYZClohvGypBV3PtkNwo5treXIQcVR5LR0P+08
/jm69lxunamPyx0iWvQ6vT7NjStjv7PQVANIH4FBL54Gy5//dS3TRWkMXorOPs5xMeEK8c1jlZj+
HhPAduPhOrD5ePovw9BbhOXhAJ/bAYp7PmCRzgMpSBXsVVfzJpv69DXy++oWWSB9l7Vad19aEdCY
qK+vxPc1qZEISBpgUZNBCoDdvRZASjxplZUakXJPgJuHTszi9y3631mpmh9zb40nLNWDMHUqFygj
fgNt39SHeh6Hz7bXjrsyAOD38XRczj/KNtSHFsGFgHR+ddB6jB+t1K1Ji4CXnxyzU7t8EtUpqev5
oXH85/8+HGRJH7wXf0Hp4Xz2KeZwzfFg2WsIgL20JtajsC76HNttr593bWEH12rwl0cbCZRFUYIK
OLn0+hnPYi7Vz9jaW3kCNAgsLvaKXeLW+94I4mt6s+smBIsMMpGAzM6iDQfb6vwLZ4PSuB1zo+LY
Lra234x0oJT5aQT3vXW7XgIZyfGrLIvyJ9HzFbtcSEMjQopO7dZX7twl6TtPramG03cgbFM1QRn9
/MeUlFdHBXgPpbVSHgoZTDltEJlcaz5e7iLGYVeDGAGG4K+Ta70DygQRDFn9ako+l7qXntzCKE8l
OuKhU/g/P95F73wWQAccERblK2ozq6DR5W4VJzbC8vnIHMOych78pNafPh7lnY3D13AlLEIavCVX
e7XxZdzM6Hjt6yKzP8sxKcowyIfhpKpWXcNDXsZgFOMWHRn6aAAa1/6RECEnRzcipIG6JPmRaIHz
A9ZIPN+iBAXhgnti1A6pwLr2Sjx85ysRIiIccqeTBl48Ng1PLtna8iSa1QmKgUhDrVMtdGNN//Lx
jL6zTRiLnhjp2JLprrajb6AOMtpI2ThTUh4TguU2A0UZUldJdomXJ1cqRO+Ot2g/sowc/vWt3vnu
6CsQIHs3n6ObIvOLo0eycuu3OWgyRF92/4/v491OBrh4LKybs6S0whVyoutfZi4gVgT06zzyNvny
EIMmL6/dKMsj5Ox8c19zuElclqIstN7z823lFCD81rf3dHU8sW8q6b1ogDLRYgWDudP9zjNCZGft
ONSaTiVbr+iCwzwhAgklWmzwFbgWci72Ez8JJQMCLrsKovM6/kFuEQ5mC/uK59+JXz3toLi3+8Kb
8it5/cXyMhRfjXFOwBHlHXr+9QlYzxQ9RHuP5mLzEDdqPCTzmOxkBqu5R+zkyna6CDuMRyOLW4t+
DqMuq/F3rpJGkVYjxbqXpqDo3JULcXaeDOmGH++jizkkCvBGQpEatSzUglYfltslmWGfmweOZraX
o50dpkCYOyL5149HuvgkpKWJOywUaGaIaKtsaPRpzcXYPRwsLG1e2DTOEYOS5Iqgx+Uo/K8BAC4B
BvbxOsHE6dgEptfBDak1q9yleUbPJATNPXb+f546wiKvcLRloFqDODpfo9kqAFfW0j+AX89/IS3n
3kTVBBIQeYj/LNsPkgmcPiQY2JI4ZK1OX+EZwqmt1j+kuY1ynC7kFl906y6y5KnQtehKX/1yFnnD
oiWNIgfqdYDbzz+tz1Weu6LxD7Y7jTuUIeZThAvszcc74k0g6u+YQjttsTRZDLeoltlvz5e/dnnv
ergAAJPcDtpgIMxjiKISoApr5W6DrDHjPuyV4w33nBCm1MTTJTogkZhYR3xJXJDxQQ62Q+s6rwgH
URUSpI/lWCGA9UnsDVw4vrfKKf8kTSxehmb2H/H/s56cKLeRummL6Qvq+eoEQ9h8GUYl9TBWlW9s
8PyE7TRksfMrG2WjNjj+6fejr48/ksH0y21Lv+YkM2p5W8+ccvQEhRnMR2pYxL/cpgMApHOKrND1
hI5wh4ljS2Di3vag173s76LGs8ZdXeTu78Dq4ISbiZ18jkQx/ADJkCCS6lEcuYs7G6dzgk8rb0Ch
xw911w9yr+Dc9HvXadN5i4J1We89nGpB0+V65sHbNmPjyRdN93tQdVkdIJv5uwgDayPsnXEeflsx
ZmrbGERsvRtsKx0UvXknL+0NHPu82BZ2NpbNUVUDhqJgpoXEyF4NbnIwnExZVij9WADENoNclY9V
V0BrjgHCRH/o1KhsR+IhgMLoqVXeymac/Y2flK3RbVJbEy1TaNPFC0lH03ZfWkNQBqHu08XQ9kGX
ZOMttOFx/FM2rYPIiG8FPeFITRNgb48eTOj5gQgOHRo617RWlmN0tiGpb3DS0Ld1ICpeKoxVAmp+
0sc7uvj1IWtsuS1RjYUVGdvzHiUSKO71nGKIV9U7IWFUfHwi1tcMCT0JIMeCkEKFZW321c8d+OHJ
yHaRO9ZH6XU/ol5BOfG1du+Ztfz88XBvqv5/fy+PfyIXl9riggkreZUlOWaUoOjuZeB0yyYCgQ8n
ZT+PwkQMDGEmezsnZTrc2mZjOrde1/pyB1PaPAEWVcEBFSnTOXh2ls579Bj0aNe2QvdRprGRagEC
5eff6y7xkhAW2ajfgz3Koxc6SxgnWRWp7cM0xvoRWUWrDUvaoi1H2S6fS9Lw/quMPQN2VzuYcut6
OWULx4KaH4oOED/OTgtNuuzruqP9acJDHLyYTIg2RiW+dSgRe1i1aglyjNhwfW5MLDwfc5ws7qA6
tnW4XLo/9T7t7Z1os6x6CPB5tQ6D1BPjxszM/F/DBqlchZDv4FISNbLgafDM5lOX9fE3Vqp0N0Y/
z/cZoN7+3nO0eTcMrUxfhq7M9RO/dUx/5gDs7X/iTIvnO0lz1TpEVuvVWKyWHmLrVY7xIH6iWE+g
HtENT+lYVf5hAkZf4C85WvdBDdL7N9zZ6sB7Fo2BnC4MSmP0FqUWZgolymTjOtioUa/JhJi2eSpK
87WVMUjxmyFNkubGb4s5PXhZFhsoNceBJ8MUPQHnaPI21ba9CKCoWlOmjy+uNRu/JWmdcaJoZsRY
YjcBuoi+WZS7KGiteGMLyJivH+9Enm6ro7c4N/PIoiyAdAmV/iVR+esu6JJ0MAl59RFTdaPtNi21
HG+PjSAHPtHqOpahw7EXe4AJ7udijMZ/6fYK9dRUEVd7XktlhZ0wUZWWlHfUDbSM9KfuV8lDTHvN
2JW9HfUbyzAbdNo4ELEVYjiOXx+ImckMoZSY1SN7fMg2ValD5mqm2ZCsFxyHp16Lh+YZiwWt3Dt+
GdU7XR+cdFO1lQWRlxagnt71wjPyUE4oiaiNnqCqsa9HG3VSrczSdFe1JSy/sBvrxP9qT509f3O1
2XdeTVHUP/0uscBi24bqbgERFXGoMt2awM1Phlk8BFPU+3/SKQoaApHbZdODdIvaOEJ1Uruyms1s
HyRFIBAEQYAg3Xhognff6e15m6loAA/0SYOKSAZvtimJZ84UhVPUtuk2nft6Do0kA1uSUQd8oMkb
dA9pVVXRN9ctezesbHSBb1O449M+iznd96gmoJrB3FBYilIrO0YdDEzuz9LppucBOTcVooAzL8JG
oLBzh0rMsxiG6mYKkjGHymTDs58qzY9OANmCZ80pEz8PfTEOqG6YKGhom0R4MvuSA65/RdEmUtNm
EJw+zKW1NhFbFMlKOL9Wqk3bqACqSivcd7QNnY2kBq4Aph3NP4i5fh361lTO6LX2TT+EbkIH+1GH
ouT98mZLm2+yCfT0jmasGvQQnfeseCZxgeCCSET+mcrzvNUqI/OPTubHv0RRgCtVcW/cMv0AcVtv
zF4l5ye+QbSPRc5AjLfaNnJm82Chf+SFg1vjuYnBvPWKd0bqhEmk0i1Xp9Ue0q6apx9V2gfGY4fn
8vSjgU7GMhnmWDyMeQI9Eqea8XOsfC/bmLoctjgJ0JiVfVHdxDWe8dtpaGL2MUppDvIffpSZIWIT
VfGl0qbou6010npMpTGz4NmgJ3u3a8obZ9Am87M3Q1y762AyUjdq+jr9HFldmSGwU3ipdxsIdr8K
RSot0W6p/+TlbrZh/n2ejdH5g2CYQhjWnlG7D63U4AKCGZPL7lDFXHPwXIwkAp9oi87eZFkzZz+8
mf7N1yGKbI3k3MX09ZT4WmYfEzTMvH2FJMWd0LxuuJkagAj3kJM86zRHWmlsC5k1PW3pBHGbZPZH
+Da1MovfNND64MT/yyFZjSzV7HSv9Q7KhV3abOM0Ga1dH2vpvKlhfAehlXdd8x3AhlXsus41f+kR
nYBffdOk3TYpZxk/a8oS/9hGC96lckdrOkyDadeboElSWDZjPt0LGCcjBShulx2iNtotNQ2N5K/v
yaFD1QYBHMBJr9ReXxxMRirwZfKKf0tR32dDqb60VWBq/5KDWVUIw7lujpaWDkY4ZrrxO9aT7Bp4
ZJ1iuEjiE2jpfyPxS7ly9ZLIbGVCzen0o5aPRXEAoD/NYe7RmxvDzOkMYyOV0LSXa/F9Hd4ZduEN
/Q/UBT7zPLzHEyCDZGycY066WD1DoxLBtKEwIn5ZZgIw2BH9HOH5DehgpylRjgdIfEQzG5La/BSM
kiPjo0b4rzNNs4P8TNVLFUYOIj2HWYu6n8PQ9fkQymHQPXw2Df9uUaAyt2WvVJ9fKS6/tdPPMic6
KksLnBrs8nLWVy8kNJdgytJgP/oGJOqdsmpV3JrKCMS2El1O2lx36Y+iqv0vduW05a4tvcZ78u3J
4iUw0v2406oYDSryEMNuw5oOdPSJR1aGtVMcQ5ggcy+tHZbPtfG1y2V2tOvGcF4qO7e/+uARZWik
Ae6TbqNK/4qxxFphlKLgYoxEnR7Yob10/M6XK5Ao1Eex1R8HBJGbfVHp+r1yeUk3UlSP2aTnwU7a
KkvDIB4jJH307puYqtraAn+XR82fvtn0dv4ghQ3LCWBZ/8VW/W8/GlD1+nhrXSQO/FQA56a+FPm5
GFZVIJuOq/AQLDwO7jQ1A1JvXVaHcdbQjA5HNlQHSTrTHzx9GOv9on/9X72cmawA1j4VB2A0VASW
I/dX6mKrhD5o5OpHSc3zC00suWtxoLC4wblyxrgkd/34m9dEPNYHMjvvHGrFtLovag98qmx8rXKP
AD0yHfhFU9dbRCEc8+Q1kEEQg81K1NdiiNWaSSlkCsVkIpdoKC+PzNBSIvCe876byzDviqL/nCGx
kSFU71RIyA4qNTdksMWDyz81D6KgR3XlG9ZlaOQnwbBT7n4reV8YjSpA6rljjRC/O3+4bUiIHqnD
B3eiHb0/Sgzahv+gulZIuRyVIiw1YdClFGn99bkN4BxHpqL82xRe5hxEJoLhph683n+Ki6lIPueB
Jf07MHTmtUbz2048ixl0vQDQAWUhzcWPdLVPqtzSqA015anL9eDOH/yu3kt8ieLnlLbok9a2qGNm
rWVDaekax3xM8rZz9naMkkeYi0jvb1i89GHKsl5U4dQKp4DWahavY2xiAGNlDa4jvG+qfzu+0do3
edQEVyzN1k9kClAUhOhbIvQHOm4NoYq7LlGmXmlHDwWrKUjjH4Mjpz/cJc4Td2G8m4xEPdad4/yZ
nDm6Ut5745adzyE8IFA5vBa4T2B9nJ811O+aah7n/NQvrOltEsQD9O3WpVpD6gEPLc1zfGWsxG5f
PMqlLTe/0z2ZPeC6TdSgXfLNip063plg8LHY6ucyKn/6pUrvJy/y630+8+Tc1GPtdajzAU7TdgUx
WkyhrXxTPsFSd+4mM0VBc7TtSNv1eoMyXVgljf3bdjSbl+g44WIdS8OVuxTscnyiYxWYJyQiBh/1
mLzRvjWSp3J2C0nS9TeUrAL4U44hMQPUkwgS7JV4sQTB9bQR2uCsQEJd/nY+bSheBBTG9Ow0uPE4
oyIxyaPRzcMDFfT6QB0gO8Et60PdiH83o28cMRSSPz7+EeudwyWJjgrAB0qZoJzW5fqgbtI4ghF/
qgSdoNsiIhcJOeNGdqSnR20TLqWrb21DoE8EV1hPT3Za68X+P/8MOuJgZ9HEA0663kEoTQ2GXyTy
hBqbsHaD640b1ejGuAFmigpb4qdy58S5dt+PZRFOfVFf2cRriCnisHQvPYSjubgW0ONqNUSQUJJL
k/Y0RHPsHxY/1jnsel/4t7NURhqm0di3dzyxxE+7lQh2l5AsH3I5KjGHWt96x7aI0elteql1eyXS
XmyF0bq5DKVuTvLG73WFngOmCXf1rFfjj4g1DhAgqf1TZUfYjmte0Rw7dC0HHkeibdy9o2btACtX
VVd6VeseA59LF375UC5XUJ6rp/0Al2qONa8+QZH9Neq+1kOJyb8mrWzsKy3Gi574Mhb1g4XmjNYL
W/58o2eLYErK++7UD9qvEdMpO4yKMnV2fTulh0ZRGw1TYXn1XlSy/DJESbJF/V59oyLX3wKKu3r2
1gk3gR4uAZ2q4M3TdO24O1HQHMSUiROyw3q6kbKPw6rKW7nRHUqYGxM5iGv8xDWhgB1Gt4BJgCS7
BI91uk04cZGbk+qULtCBE1KjjXXT12aHEHIuzT6067bs01Ona7H2MmEY1jy2tj5v86mQxeucUKB6
DSh0PKZJoMW7KigEUpqF6VEaFYb6bVfmMO49dy6iQ0b1XkIbiBGWqPI8c7/1TllwZ1lVOjgPuNvk
wzNgfy5d3rXyVVv0RbN9i8F4vel7QjWFG0wBHiAGtPGVzXdRWGIqAFoh9AdeacFxrnZEM0SaXcV9
fYLvIR+mxNFjcCcoAdwYdCh9eAW5EW+F07VzWCnZ/JpbDMn2RpYNE35abNIjvDd9mwL4gDGfuck/
QOHr6WacDQ2pkcm0bnsnQsD24zi15vgta4gCFc+MxeKG1tzqySQrAADJUIuT57GDH7uam/0+TagO
G8ZUF6c2N1CLmIUTHTSzcJJHrbfzbqMsN18Ud/PU+3rlFy0j/n2L8IvotKL75XGMEapavR1NoU8+
9N6R0Gk1p9HtwVCq0XoyjPpRtX7yNAxB9ESOb94Kx2lRvGlGq1mgrOPXWACavDJF7xwtVIZhBYMn
XdB7q6WF/INyuSqsU0chmXrP7A5I1FXzwW7p9886begrI14g6oBbLrhZeqULy49TfR5fagXxPtJ0
ebKGPkZMvfGqcWPJMtW3LGbZVKGwB7P7ZGT8Rzu/psy61agZgbnJC8u5siKXE8Dn8yNcFmXRFV39
msGzo1hvXHFyOs9Nb4uZJtgWlbTe/enFQ9psu7q0tduPt8FFHsscoOvgADsC7ITQwmpjmlket4PV
yFNFqdu6j6MOOZ25z8Da0jRIo6cmt9FCAQtWlpuomN1fDcs03IEGSh4CbaagXQ0IcewV7sf6UR+D
QjtwfpFjr9F8H06NVfTfMxMfnl06ado+mnKrutLifOd48WTj/YHhHysKb/p8JfOsqGcT5XpuiiLv
PsugNR6zwm2RdEKOKgvzKJvTI4oz/aOoOlU9W3IwFeAxM0v+IYOsrmQFF+kRTwKCNRQIEgLQMcvL
5e9XZIzXfIss2l3O3IqcHGDO542eG51F/wPRMD2EgVP/Y6ZuNWyHiXAQZtpcWleQHpfLC+N/IXDj
E8E1QQ/9/Id0jgjm0XGzuyyyx1ZtqnrohtfaQa55gyBVTuNy8gQ6Q2mHnF1YdfRxt3NlyLvJjpU8
Db6QToIYMmU/A/JZDVMz1FRgCGNTW6Xu/7HTeKQ+j9znndeIqaDwFNfVxo2QRv/98WZdZu0sZAH4
1OlhL75LoA7WdjMJLadBxpF5hw6G6r7qtZHeIuA2GFt0bJpMbTBRiJz9LLB5+PLx0G9AqvXYC7EF
vVvOCz/gfCL1PqCbrDr7RCPKHvEAQHkaS+8kJRGmiVkO5ecMk/OE30KDALudLi/6dFNEg+i6sM1N
OaLIl0UgP6Qbv5LgcXV1few7+xTBcHh/jsxPpdKR8zbp2iFZjZi8jhBGUWonxGXbb6av6k/IO/NU
ystAijstSvVFmsqcSswNRW69jKksuzBR49hujKCyHuXoAwArVDbFd1QgxdFPaPzsaArHcmP1qEuj
Y8UufC07NVX7ssDolAY3BGOZ9228B5HYjF/wg0j/kT2t9a2kefdL8xCpvKs7O8Gboqv9X36KL/Cx
LEX/u4wmrgnQ4B2saDZmeagDqNoH19OaU1E79O1laULtz8mbbuioYKLgRRmS5iHduNS/a5D2IY3p
eLru3cKZghP6FFp7GFrPuM2boE75QLufdldW+GJzLeAIbn9YoksRcAnPfx3ZclheXGpO7ih8NcMW
SoC6sfXEdg9gCecbmY/GlYB/eTihpDAgijO8fi/3M2JpHvS8/6PsPJbbRrYw/ESoQg5bgEmULJkK
ThuU5PEgNHJohKe/H3Q3Q1AllmfhWXhqQDS6T5/whzS+q8vE7P/x5KD/Anvpyj3WlVEF0WjWYJXV
YaE7Pro7TkADlVkuV3FqoVVmF8wFYovg4g/wuaOjEIk27eeotMaNmZa6TVveS75NSjUk91bkls6h
R3/UuBLt3m1VVoeDu3tx9F56WBdo4FydLOBASnynN1WX3gxdWlQa9SfANt9rq/Qm1ocwOXp1X3qI
yadlrOdB0zjjbgDdTOYqRXgHIqvTt6XblWnLkFlXv1tJ7T1YSOMA+jP1DG3EQUdk+h4g2vRcV7Sc
to1nYlhuEOWPwDrEk5gTrdhzZCBrzJbdzGIztmLEHVJJmdkGWhLq+Ai0ZvbOxXPcDlEPLwVy8vlu
WjcyUbHgRloAKIs6FaHzfDf1+CLXUed5tw469X8qEDp7e04YfWlm+FVV+Fq+RFMJPYe48K59jqVv
cv45gOPT0eYyZPoA0fX84Z4zRTPoLPd2gNPNRdylAwYE+PsWb05cptEL9WzmMJHwtFfUJazkpaWM
sN8sd0iAkdOFlYGt6Nor7Z+ua/xCc6YHA1V/qR21VEzpC3UhypZ+5mayHwOmkMo3DulMr9YK8+g+
rGM12TCIdjFynBs57DBPEN63SIu9BzecjZZdTZBr0Begvwn90yvvAZ2U4tCOTf02aiNKi1fKyfc1
Xy0LnBCOG5ArUvH1ssxWymmsVOt27Ku8pLxhMurda1bdb1G/rNud4dRyb+VpIfaxpeQ/TIVYicyc
a9VzRfsZ9f8/dRPbyVFFcCvxC4yBlZ9eUzMkStHLKHZQrWzk5SK49SbKEDK0n8bGrTtlWwJAIAMp
sKvB1SfPuGwtNzXrPXYBUb7BvMezf1k5GgBPWj265RdXJFG7cdq05Qta7sSwfkwT86YxMJZ6Akha
GF8FwC951+HPhSJkPM5VMGjJZG2B5JTwhvNK19CudOdi3xRqODwxNGdZ+V3OqcmpHe89R6SPBULL
KBmO9tRUFElVHX4vU3SvuLAQI8C+1xVm+sMODYrdlpOjvCA4jRpIV4wpoK4am4XQRMiTcYE3MbUs
lKr5N0mEy2Czgl397fOj9Y68X39HihYLaD7IcbTQz7d3kqmgmvteu82qRYLNFo37SpIaZb/nVi+y
35qbFrHfaeG8BRs2JdsJYsiwlQ4HYNM7Whw1fhNOrf4FTq7QHhpnEXFPm854icDiLpOonKnZrzKx
pPMUxYKr1lKH2uBWn2P5o2ozJ/5dx7LZFkvF5m29ujW9wOtSbn83mscnD1WLhLkWqoNVTOp5BVr0
QXThN+EIaSPA71LBnK8AuCY3c3NvurWRT26PyEz1Xw3FNPovnDldvTUbCaDGk33Sfkk7dU6usUYv
MzHQfrS86AIu4MK14QI6USPqeFK77W20eb6ITo2+NGbf4TiYhSrqA2lOaxxM1dzsPv/6SyZ//vFJ
wJYOFLIoDOzWZWKclYBS+zK9Y1w9CLwAleI06hm0VdWqnCuR9GJ09j5fcKhKF6n7pUl9vtCdpTYG
VqnurRblsqEAciMjOoTYWGMGbgxF+aOvAUMHgzFUIqCRrFgEQkXRdrna6W67yfqpHW7rKR33Liw/
01fnKJWnoioy/YbtOuQZIJ+ii64s0+UHYlcsMNOFHUAxueyg/2QzqibcNE6kcouBkqvtmWiq2DbN
lZs/lhYI7ta25DetXyicf/19sMJgqRjf8efapwBaRDkqXZrcuXHaj6gwgxV5UfsIjB4yo6Mlr6nH
XZ4F4Bc0JMmiVEotbRUNECTt6zhN0rsu9UqcUlUQiRtJCh1+JZt2kwdXDbUKvec2futhEbWnz194
OWurDblMMfA/XJqCsErOV5oKy0lHq/Vu675Ij2O46AMQVtVTj9bSFz0LZ3klt3hXLTh/JKj1xXRx
GXAyw1m9MpJyWZWrkUO1qzk0mEdUik6JzJv2VlHLpv6RRV3SBmJsELCOGU2hxllYsftVi6b8px1p
UQhcTQKse8LACoSHrk65fa1v+UF6awGihEFL/xKWyFr4RVUGp/LsJrqrvZDc0Z8UKebfYF77e2Wi
CeI3eYJlhliU/kQWVw8L9WuBYXWh9hAXVVdEO3A7SndndzTVfFvPY+XeKzIbdcIJ552DMhrWmxJq
SpNser5BsYucXEZXuguXZ8kyYR/bkLqJOsw4z79w0dfV3CKFd1eOmnZMoxRRUakmsXJI4kzrWl8B
9ZttMXYqqmuD1Xeb5tW3trjnqHpZRAY+q2+dG1YqMBd3bodsqL5Cnpc/LBd54MLHIUBvUGIbIkLI
3KkuHKAuDG1KF8Ts+FMr043lUFFJZC2npwlwW8MN3hf562wiIPySAoqYv4Gp7tFFVhKv/FnXk3Gw
bCGjEPBFvJTzXUSLfeu5tG2Ccc4L9MiBQ7XbdvCU8a7W8I343dRKlTQP8RC3bbONFZkWkT9VokSe
apB24dyNBpzVZwn2+YaJUWXu2pwpmk/g5h1mqIOtDzqheOWo9lQzOBrZQYQozq/BUKMx25lVtjSh
Pz+6F10azs4iDcTxddCSXwdJJ3Uq1IBreh32rA6BcHWg+I2u5N+jiIF8gK4qbeGdVqF8ekxKp3hN
S81U+is9uA/2F2Kji+oWAA0EklaxWgA6W3oC0Z1LxMw3itdSHbjxDEWakcewn1vb3QiasOLK+3/w
4IWTwtBgGSuwu843NtNyypEI8DvUq16QxgPhbmRc8hOUBhniPE/vmN1eq43eTYhXe5oEHBEuIoMJ
u3X1XCfOyWRlON8uQvCOE4ADtJvdBO4h88vMlX/UsUpDXwIe9Y6h6c5fmq4oum3YDqaCBL4JsGpI
Uvc2TSd3K8n0nKWtp4W72QOciRWglwP9U5nPfw+FYBbQtvnUfiF51dxDSDtiuo29KbVv5WTJ7jWb
gB7fKw7t78e5NsWrHGu6Jko94CBrhaDqhi2SRMBsN60pwkJuaE5fg768X1Tnq7Kgc0hquccYMuur
bbDoDDlGoXror5cpnmlgKpqN0Ylieqzxtf3GiSVNwMfTe6Y2KH8CeJTuuMEzbG5RU0fTqNgXRar8
g+o2qJXPj8oHv44QZKBbBuZsmcatG4kSicI4dDEOy/oZax88MIf4xtQS6gxvFq6zj7Sy/TLEvR2+
6NWYk2RDGkhqECh4Ez17WIYZG3rcifkqp6pJzL/ezPR/SXfURaVlIUOeb+bOobs7Gnl1J60hPapu
ijtD09BjiW7Mjo2yR6wFcQoTVfaiuZInXuYAS0kJkeT/LplrAclh6mYhwbKCR2/df+GjoPrsNMkB
ncIe/IddJebuyvdY0orz3QIvF50UCNELeHo9FNSdtNLTUM/vrBFbvts+CxP74IWDu2+S4oQRxfyv
YHziAyCanu1mQJyjHrzypDI8rK4EsAsE07Lk9PJIlLFmuuwyo2/tVnrWdnfpLJUpCRBNV+WGdps7
AhizRs38ajHaeOjBxygBWFUrO/VzLeHXIEyGiQOAj9GNgW+rbeI+1eUgTRurxLBTXtpMMcMTUUiJ
b1ocxqvDggOLv87o2NrX0mb74ksShMGugyVaDFXIYs93UQagOTfqpL2LClekv1LDiItHtMRd8KbI
uR1NtMxLYIvES2AVTCo3qL8mwzes3sUusRWg+1xdGv6kCi3xAjAXDaCAmOr8DLH0K54Q6C8eVRS+
MK/M5vBXKKQT+TWme9mmrHL3JXGobvxamwj3qWGGzl4rMswO8PisEzNjAGWaw9EqRYKBUByOi7th
6mpKt+kggeWHsA9zFzNF3Yp+2TCr5MZUhGpt0YErGRiHMeXtrLdwdiyr6PP7yMoMD3k6z/wVDqmm
HLtRt9tHJRvtJTezcUbAQsQNAJLoyaGzmgTJNAEk9aZnX9a+Nphd51cqYnVbbWascmMDaggP8agx
NLQyndQObIODMlOHFterLUAovsuNVFHlo+CEvUFmCxd5XUDLmfLdBh8KCDE2GvBSn5+aiwsPc+il
jCNzRoMR3Mj517VAH1pwSqI7xS60/i22JDY5IaZQR2hTCqbqMVnHotp4LXpeZBo8mNDO4MChvayv
gVZdXDEPcVFOn+ZFpb01vPGuY1E6ECpWrfwClZ20x6TWKufQgNIrg4mA8mYNhf1zzmoBaUsdhTf9
VBNVRQuA4QADUn9IyqK/ETbY5mNkaohU+B3At7eYi+QaKfoSjbGolDNge9e/Z1q4Arroo5iNXC/S
O0+hDbLX0snZGJOFtYPRhHfMbYBoutBaaGZlQ7bPaaXEgZlqhu8I4YCOB1V5pQ9yOffjNy1UXZWp
KXDNNXM6osLrmizP79j53QT7wzTToEJh07lrI5xKAlga3NYwCYxdG9XNW+GE3k9w/nDyFaMc+m+f
b7DL8EEet4jbLZBAfs6qVIg6h1wGtek7UolZ9et+yjddjS0s+EcE3/r2mvPlO97m7B5wwCHSVaQE
BgYCFOt8S2ekDZnoSxDIwq1iIEM15CXg/6pARBiydUALM8H4qTSzJpbB1A8sw8bFnB0ZxjxSavlV
w8ChuCXljkBGgBT2QG+ZNC4G3y2jOY+vHIaLgh0qtMdUEp8lRv0k3+e/GNQBM7t+sO6cEUv4XpTO
k5t1U+PrGDQ9obOBW06OKPlDIWPnyjz0spyCBYsG6oI0AMLEfbV6OGwiaBOeccemcQtxo7Ra9a0z
1RJqzeBG8BU6x4jRBywqTCv0rZW0qRX649TAbXGw48H+ic+BHRKzN9WPIQW8xZ07lV+qbBDNafEK
nvY4IWV4ckKL04MGjNRpqOVIwxkAoREHruL1s9hqWNFMT6qqmO5voTXijymKBMqXnkgRaLkxxYHO
TP05qTAY8SdM6Z1taDr4FsE56rzbQh1LHZ6fbD2sR1CqT1ABNfXaSjfEGkXbTKpaRD/1vmzuhjRG
2tDPoEIafRCB+z6NhoZJ2Ofb/6JfRnQgMmgAdJxFFMlbXZ9MAWnN1mpxHBtZWn6ld5wCbXbUPVLq
/SMGV3DsrIVkRel1O1l9vsMWqDyoFdQ1gna3h1miHU0tdh/TYgB+acMq9CGVXitC1lcBLSr+WQoQ
ZEdIaFdXQQxWLJVG3hzx27MObpYl/5Q0uw8TTifbSlfLh0z8pZc3IXDRvLSYMLpLi2w9v6aFUA5h
qwzHrMbrMBkrGYSqXgT4Ag4HjcTETwxHXtnyS8j5b4AgNrzjozHQYJJLkXm+46u0Avvr1v2hMOf8
2XJCZzGwLgzEzFQ6+ld2wDoAvj+NWIQsFF3hC3k/p/MUJnpqf6hgadMHKxIV5kzrVJtJG2M2qIfb
9V9m/sszlw4J+AZ2HeSB8zeMdDnUNRSSA6r91nfcnJt5U7mRKO5NJG3hvilN9px3ZFtXHvzR0nIb
UqqBOFm0ZM8fjGejh/CV1h/Krm02zmCV8w6juKT1QVQ417oVF0tLM5bR6gLXXmbFa8R5Y6NeWlD3
3uTmGG9GYadbjzRghxDQW1OR6n9+lt/bDmcbh+d5JpCRRUF1UUY4f7s+9wacpmb70ACfyyBf1VPU
o3e+yPR/xYHGHAKnn+35wU6m6tgIpbLvMhgM1dc6b6i561mLfkGd0BNMvRUFyn9nAB5J8Q5SNrqd
Wj9dLVNfayLauNUnLKI39lCmz0WKu82WC8/zDolb6Cesx1uI+AVGg3dF49nDwUuyPH7xJgiXeER1
IR5vWzacGf5O4CxqrzFjYYIHgLtuHoJa7bvsd0MLCpO8OrIwLstTq443GfPpDPxmEnZB3ef9bx0j
+uRWxfU928EDcaLvgpK3v0Hyq9rUECejG/iosg4Mc7KI50RZ/W4gF96ipAomvakNpJWhvsqyBvxg
aBRBqJKZx2KKCgTOHSmbZyf1RPnn84/1wd6gPejRPgI8B51k9a0UzaQcwkPwZiojbX7W41RDfDZX
/wxjM/f32YRe1udPvNj7jLUXs0l6OOQz1hoJ6yWSXM/KkhvRaNk9stNas0PgWP2lJF1Sbj9/2Dpl
gGXx/zEGqjWw3N4ngv+ZZuRl2dFDmED7wNU36CvQOgQnO27cEIUD9JurbdFiie17Sn7NC+ODFwVs
hJYn+St4sLUWq5UMaKRinMYhH0NQGLp6jLTK+GLOuvz9+Wsumc/qxC2GTi7gSfITfY2tzmCYUq81
9oF7ZPBrvUzhJUBvTK98uw+eg+gWIfM9dUTg8vxka16bpkBO3EOEy6L5XapysI55Y6r9tQh5ccuC
LMWiEwkXkMuEklWETBIdlDvcnQO68+EDs9jhUY1c7DfzoppRsMiYnXmDzK7MZFb7BSwnGTjHAR0u
lCDd9XhSo2zvGzkapyr1oi0mt3ZgGzVqBo1hVAfc9rLCp5hx/lWK2Dx8/hHXGfn7w+mKLnrTaLah
ynC+uqaVebBRQ/2ETFzSYiDniRBZLHeWzc1kppnx1Mp02CPVY8DDU6zii4eZV4bSiKXeRrBgp21k
dYNFHx0e9Ze0lcODEAgcbj7/oauY8f47PcZIFKRABKExnf9OLYLRg/KTdmomR/2mF2GKtHE79gHB
Ois2jdskT58/8fKz0OFmFLRc0gaZ/+qJtOJUkA+NfoKvOEcPfTG1L+jwZtNmdKTW4TOjaj+1fIqj
G8NpzW+fP32Jgf85Xbyvhi/u+59Lk33dMZs6aVSMA/RTj/DXth0167cTWjJQCozqFfj8G2yuvF2b
MbRvFXu+si8ul5ueLv1lumSL8/W7fs5/YhhvaaIzPxunqIKTIssKfryV6y9eBmgrqFyzm69EzVXk
en9h/oCsQE/UvHDKzVK991CeMk8hXJ0RNTFTvihlSv/BTGr96+eruzrp/38YU1gU71hk6rrz3QSP
V9XbqrBO3USb+H50OuVfvatCbnpDHb9AMo3Jwbq/93ZAHcqFq0kjlLC5LiZZ0lRBWss+MbIQb4oC
KiKgn+MczYHC+EpK9NE7AnQGLI+vw+Jcff6OOq6VA7RQ+8TYiOw2HRXlZMtQfdDFBFwvVhF4Ltt+
vDJ/XOPU39cWhCAPpKIitV4luHqc2I1ehuapimZvDiYzFn7T904VWIkxbooib/9pVZA3aqogTTFb
0dbpPf3n51/4458BVQ8VM+5hXGDPX18p8UweFcc8SbiPCI0aYmcrg4kveVQot1oX20c7narfU5y4
96CWQgyqEuNK1Fq3fJbFAIvB7QgPiTixzvYRSurKmoSBj9D29Y02YQy8x20zAoYTJXC+UN+2v85i
tAukMQWert4wzEtAibMDhId6unLZfHCwMZXnvmZIDJvxUibaLDLRCPNU5wJkWJPEuw7X723qeOKu
C6vmygpcHmu018iC0CfkqYxjzj9DnOL8gQRH+HWu8SiAbZNX39UMkHtBj6K5EkMugyaZCOfLRJyU
vGR9k3qhiJVKr8RJG6uif+hQFzf2YzvIjWErMUx4N5HOpojrGnWROfvhqRJD7L8+d8yGqEYI3rT5
oP6cv3FHl1Eprak8lX2L+mml90E6DEYTiDJ3530YRvqtCGH4fL7hLz4scZrdvgjc0TJCLfH8sRqX
koyG1ngESDEWyFlpPh5sNzA7q3ZXMfe+8pqXz0OpCgDtgi8H37pusJZqrkxgRMNTKcY4vOmMvng2
K9BmaDlFbbcV5jj/3eAKNDuPZEGXHggRdJ1YF3MZYuHseqfWQhntpvSsZF9nDtIhlVWMw16dbVNc
WdZ1I/n9oZARQDwzBV4UEc7XNbaZm2RlHj1mmh7B8oHT2PzAyNmdn8cW0cJN05KiHvXay77QQMCC
bPLQnAhyVc3Hmxqybb2VCJgpVw7WxV6HigxHiyJqMcGiq3r+u7x4sip8aLxT7nT9i2hgzeEJ7WJL
TElvPshaUK0y4MxOhcwLim/kav92xy3WdyC34JPjN7YWHpVaXpfGNEWPEhreUY8S/WdYJmXgdk0k
AqFl0bWp6fJOZ0kR7wwDDDscYISetsYpj6GnZBrLcULza1ZuSyPLb7LKdTnNI6o/Aml9cxMnCLQE
tAmYNX3+whexDFUK8nM2H7NlSvrVzZZpElw9htyPMaAfPASEk+3bSkTx3mKGdOV8Xb4rMhjLey44
nkXT+fz7SqNLinCoxWOqKN0NLGH1ebZq41dkWj88rOV3mVcCWMerGJmLz9/z8u5cvikMTvIwIETm
+tlG2TqRUyg8u42tb2Exm3t4f+pNNyjNTzu2SizvQS50oQJEZyiSf0fMra8c9g8Ong3Piy2GTQTJ
xLoyKWyplAOsn5PRIjKAKJbRdU/JGCnWAwMBLAW1oSR7SbDeW3QjRiU8mEohRl9DSKsIJj3W75pB
R0Dy89VZC7AQESAUgy+AD/HenV9tg6Ir9UK6wiOL42rfor1j1ZuyqRzpZ/AUUTlChCRERCZS+1vs
WJI66BTZbmPQZdHBrZQZS/B0wJuFsjDFpL4c8+/wG13jCKVHMemOT+ZJpIwEdr3jjf/SiJZfu0ya
8+PinTEEzKbqahvDXnj7/N0u8xXeDW9ZZH2Rm+UaW0W7NBUzDHnJCbNdpYFxizKYncxLJ8npsNZL
InvPgBy3R8RBbrNJh8DhNOLOUWV+5bRd5K/8FH4IyEHbxK5g3fPuuXYcG4O1E1gui0lxZkTfIltr
nG2rDuhz5q4Lbiuym/Tp80X44MFcanSooMJRi6wbDjZad2VICDp5VqOpC8M1+sEoQMi9acDVRxZO
PsdRrPylG9GyrzjtzJoY+yJltW5SEQiQ0cjG6LHrLC331UmrAxDTtYY8w5heabR/9KXNRQuBNgdF
nrqu8NwKlJLURPTYZ1n0B3hOK/adTI3uAUlUz9pOWAozWEptEI3I2sblEwbsSrUxNFEbm1atlSvn
6qOoQ7myXGfvaIZ14aBEUWfW0o4fk6FwXipu8/u+VOFlaUa8kaJLkGrMxHiT52YIX0aRI9C7uNt/
/vXfVRjOLxmqFji2S1uGBtkaEww+F4/nLvJOg9IX1Y2ZoJTnl6HQhd/DW5y3eVLKzMfsrmkDMPfW
j8hqi2pTmVnaH8ZSKcKX0Ji60FfMDHkS0NYxcOraedD7OP8KSSrO/Yw2Vh2E01g8TQP9ugB5Jqu7
R6ZgSvzezKMvcxRnf5yexINmd4EomdePEgMJI02eXDXp4wD4htsFkYXlNhMEUS48JDO0kYJtsq3V
g4TcxZWSTEFYA7nYW2Wn7PvMbTNoLwhU4fGlht4Gs9wy+Y1EVk3rvEdbRKBIlwatZN/7etK2ENIt
rY39BVQJdMcbUtUnvy2+ghOX010Ha27Y9KUS10fE6lTj1bAyczq23aKKPXqjrW1k7JaABJN6foD9
b/yqvEKDuiPS5OXzj/de1a0/ngnsC+gX0ct2jNWt2ZeZpdd2eOrMYvpnKoZ63qPvZttg0/rEDMoy
R09unOALYpKA+MqbzlW2KB56ebYTbddIv5F1d28WWhT50i373w1CUkkgwrK9Jkv/PnNZ/dwFB6BR
81Mv8JPPf25SjFA6Ik85xXORyw2kTchGZRROKs+24vhW6jKrH6KuVd29Arqq2ZrhQCXT5qE00YmM
JEVVMxgSAdOxV80tW7tntIS/ij8PhvY2hyr7wMjU6lUbUvHk5GpqbqtkVseN1uFWvoWLnD9YFcJO
W+xRLB6MAF/rl3LUa3a5FCb/0kYyrZr18hGpneptB4Lh2vlfMpr1YkAApkZc9M24+88XQ6Uho1aJ
F54YZRvqKxfdMKQ+/MY4YkQ1VeaPguEYmiHDVCCq1XTe0UtUpTzCh1IHKwglggklXZ9rNexlqQNs
A9UYgHqEZiqB8x9md45Z2pNRPAom6M2D0cTzzxTWSnIP5Ng6QOtpr9zDl0+kG0vbjcSeASzkhPMn
IhjYVaXw8kdYVbrqM+ghockd2aBti8blVF4D1370QGIe4Y7pJL3o5e//0+8DNMU0IWyrx9we3AM3
oCH8qWfMXIF50vZqG1bt4fOzennN0koHT8s9/lHnOYsUnF60vnqUydBavok+UpuhARv0eZEGRp+L
2m8Ybl157GXdRH6zjJ3o+lmcu+Vn/edNcwgfrpU4xePg1aFznzS6LIPUG+t/LJNuNxMMd/a2ybBM
fmdkUmxgYXrf9P7nb//BgnPiqd4YwXjUlqs9JbEZ0hsymEdEt0XQtmDeiIfxT9uEdF3WqDH+9fPg
vDKqQbKU2du6dunGaFBwgG4ey9yL93kZ/vIKEF6Qk9p9Ehd/6/9EMsOrMYpl25h0WNdlc4FZ8TBN
Rv0YirTTdukUQ6lxO60ISZKNaYdwnoi35DiafivpJ3MpyTJLHuFJdX9pofD+W+D3EB7f8U5rrWkV
+9TKrWXziPbhsI/0ubozhGbM8DnLB/QzAAV/vtjv0+3zULYw/cghOcVoFa/fnomViZJBDxgzMdty
E8aq9UaDbPQOc+XQS0+bvln0uCIereYlbHJq5vJBzU1k58h3hy7Q09q1Ahu9M6TcS82BmD4uivOd
KSixa8NEYiMq1CJQ+xl4RE8YiWF89cZPQ5ZC7uIGlVl/cFH1BoWJKhpKls410aMPzvCCnGDgDjKe
47RUzP85TJ6ZKsZod9lj3fTZsxpn9g42M6yA1BiOVTWLG+69m88X94PCkHHIQjEhVUSNcN1SzOFW
F004O49mrhaPfE7QDPpo/KqHRt/bSpt+Z6Lc7WKvZ6WjyK6OtaYpehCCZMr9KNamvz5bTIl0b5lc
oOqFC/r5KkxelzgtmOPHKNEEMiyTbW3zGiUtIKaufleJXs5XiqPL8LG0k6HaMMAAWr0m2iDkMIhU
Cucxg72i+H0Z9QGLML2gNyk0yJ3NeCW1umx+8MRFuHVp+NGBWeLqfz71MCYlwDeeKDDF/BknnRlk
85zYflMXcvv5J4ZXwf/t7ABZ9Mqp/7j/CFu85/nTQkvUJHmxR5R25v41Nju0PuDigy1+ow3Tju0O
N0zQknXZJTqaQ4NQRr5tH5kvnOzM+4G0u9KqPieqnm6HRf7/hFx3mh1woMrUP5y31sYrN5XuphSA
6V47pOgEqfEMMi2dS7s5wHaPjqOaNimA0Y58yxjH8UYdUV94jjojMu8VW5XCrywobCyEhkPBKw0q
KBHHUa+w//El7btsA8BKmY4K+vVf9AiZ4D7A6Vk1/Mq0ep2KcvL0F4UajYugisdnalw575Bv13LU
5o1wVxpg4n3onb3wlTR0vjvSkPdLQi8ODdiUnTWMcbepUzq/m4HzmAUjRGcsAxR1jNGu9sxCfYH8
ic2EIOUMg2po5hPa/p6zzSxPvsWmkuYbF+m7h7wb1CfUlbXJ9q3ClOFNmpZVeGfHkQtmNtGsU+6G
beE7eqZ9twrRTiDCtfBrWo6QGXP48s2mNDr9D/moZXwrOIblbRlZZuJDqavf5rhqXpue9tm+V7X2
lvOsICiDhgRywKKckuemZOBqoK/0o8nz+pSYUT0FzJHCx1zQkHKsCpnbXNKm25R11t4WGeTlIEG+
89HuI+NbGA3yWaBY+VsKDw8Fuu9FfiP1KPpRgc77Q2sSE1en6+roCV79bAS5oA7wM8QcjCDFeTG7
LwwZDvepOpRvSOBQRWGOQPu3Nry48ZWszVyEPfQp2k/0C6tN4rVqt6/RGH6bIYy4tzGy5rVvKS52
HvaYePGOIjEyv7hz2HkncAhJ7Ctqbt+6SBG/0O4s0x287OKWNM31gsZ265pbIUaWZUqm+mTPRYc6
oOMhR49iaoW4Fbm58+h4CoQaFZWbX5bjlK99pQ/inpdCXW6Sbr+dQdEfATnnum8Oaj88TS6Uuc08
I121bUJR/6lQw25J99QBherQ6bOXnumh/lJHpTEGpmw15zl0m/BtMClvnyDnjvLWVYWCd2HVh/E+
zqMkoyEzIQYY1uU0BxWUTxOjjdnq2OZM216bjnEIWHJNzbepQkbF8YqqyU9QBh83PeP2cpeOsUYt
5lVSBTbDXClI1TrGqFWX2g+Jat7wU6tqU3+IxintnwyW/wcdnFK+mbHjYU0vvVYvb+IoG+5UqTXl
rwjx8/7EKHbG4HpoEI5XItk6v/s2Sod/kf437fvWo3G8y5E6mPzKdrsj+o/e6C/sDYNPVI+vlmi9
h8rEOOhWRI06QmCRMO6mJs7GYJgGqqZNqCfh/QxgJj/yH2bbbhzq0Q7cOaM9mZErKf40kCsc3JCK
81tuiTiYmY4hRznXiHPOXYccdgb6UfWtKJ+dzTSbtfPYtyIq+b6idTdKrrYy6Jp6eGjmedZuKH+U
vS1Ty9tDQQWT1kW2kflJPyVyV3idyG91vGaGnYG4RXRjz6DQnqVZec097xuWL2mK38q2zRqze9Bq
3f4KPSLStmbe5X86xdOumSRdJAzc2sA4aK6Ar0EPdNVfNGiXVEIdJoA1unUKhZsIqCIhLvISZsPR
RJ092YdZKK4BGi6uLwZV4H2RDSPdBvC7/P1/ri9AaJErKfAe7axQ/hFl9NzRskg2uhaiQfT59XVx
OVsYVFAmMv1b6jdzXcia/bjwVFy0KmS5K6s5f4spbWo/nCzrUe+wyvj8gZetMwYSiC4ubwZ7HhDF
+dvNdJbQD9Pjp8Ia3C3+Mup9MpbFP1BEtHutacejauMAos2WnAD39Fj7jNL88fmvWFdWDLmBrNC7
JKrTGr+AUzPlzKEO5U86lgYIPVdMwbS+TN4UvAV3aM5SSs2Z1YxfoBj0wJuQvr3SQ7hc+QWmT/DU
IZmhQbla+bwE/OnaavYEMbcOd2qqj3+UrGdKgTtL3h5jhgJX6snLRqqFtRgJKW9MQUu9c772SCMi
tEWUeMRbofQzC3eiFDHJL3Vbkxt4lVbdD0Ul3M3UZu1bVUIMpt09gSozafb+bV7I+YKksDiPkozC
tjv/Meim0THUi/HRHVIrwDO5CxA46FBysDrn5HXKNbr5B+eKGSD1HVghUAVrnC+IaWfOemN6tKoM
KnQdW4fcEMO3qSvDaxz9dfBYNhgDftoh3rtH0WrwYqeuEkZuVD71VqNHG+SyvcDR6kg8eE7a3cV9
0/yPsjNZjhtXougXMYLzsCVrLsmSLXncMDzIHEESJDh+/Tv027SqHKpwd/Sq3Y0iSACJzJvnPlKA
FC9vf9frR/PfWJRhMQij6oh/JLnpSyF8OjbA4VqzefLpF4sf4qrie2Ihdp8XCMv7BsJnshEV9617
y+/F57dHv5zgdfQVfM3CRv5Gzff1GyW6i4emKdUTSaC4jERVQ08vzeHodsM03NhILtcPvFJSXEhH
ichtbhUXQb63FDkMz8J7MkelgyW2gzREtzj5W+po5g87aYDWvv18V+U0Svlcyw0HaTrTjHTj9QOi
shxrJNDyWWiWyeJY+VxWKOjDzwnLpEgOqCNH41OtT8TqxPNLsEEwY/2oQY+TIvITY47AZnkAdFL6
zbBgy+HJo7U17xwLP8ojlSOti1IBLY4b9hDswGDJJgLdVSZPHEj6HA5xIzBmBkXnPr39fNcfLY8H
94ar06o8vuxo6PMYEi3M3WeVTOLDqla8a7khPINUniNt6twz4PD099uDXsk6GZAa0tq2Tr4HOsXl
RtgnPp5zVf0s9ABOkmgBXUU9/tbnxOk955g6JXpketbp0caAzcNMohkOTae11t4atQGrYrefmz0X
2ukQzMQ5B3PW1PTh7d+5Hvevl9Zqi81WRXwLJfEyXZ85SGIgzZtPuDE3q3W93am9RZvYjW3xehEx
TsC0cgsn2WhfnI+GqhMyzpb5NEj8i3bV4v1y0JxlkTHolDn+/aHYDnkeLrEs38sVK4rG7oCsPWmV
luHJmFTpEa8fOd84ef72UP8d52LhIGLPy1GPzSduA9KnWQUlQggoZY431H2Qkr39WH8bLkBiZCEq
pDfnsjzXTK3XTP5iPWXUvwnamuzsOFn5U0+L6lZ29Pq7IPWNtnzdeRnyUoCQ5Xi8ppnJXSMuxq+j
1sRuOJDX/Pivj0Ref23DWdcn3QgXB4qUOqRXqsjPySSNmmBFLRycVNuiLG/NH28PdnWMrESWFftD
aVcnSLnYW10IpQaevNmzVRc9hs6iCn5w9RNfHL+35zt0Ytmzk+XN74V2rPHGArjahdbBkSDSTkyV
mRP79SaLXMBaCjISz9ybsop2BPC5dPj5QZjHCSBt1RTV0Yjd5fjvD+0hYqEzh5CfWtfrcemIoSeR
NtPnVLUxxZxA2tvK65PnBYOS5xqcL9mJXsdEwXak+8/HGRIGEiloxqDeobq9GN3DiE2zGkk/VU66
1BoLutemSvtud7I59ml3Kyt3tUTW8Qiu+WiR9wI8ev20qDvjVCAsfLYNum1O6WiIZjf1cYl+BjJG
sHl7cq9WCWyxVXy1IqxMgDAXG43pQuQk+BqelzZRuKlgo/krWPBif3uYS9MAQkpSGCiWCS3pksSa
9fVj2XZactKK+dnPSJB8E4hpwe5KP8k3eTv0925JLu1g9m4Qby1KV2RZR1dKua+cYD5h5OWUYemO
3XKIM0dBZXUaSCjFACEl5d47t8tJurJsn30/bQ61rrdGiCK7F1ExLBiQAbnhXh+qiju92tOiD0wg
byr3Y923+fc068A0vP3IVy8SqConBnboVImohV9sDC2xnKeADzwvruahx5i8L8bsp3vp9rdoHNdD
0dlPQhXWOj3+V44M42ImtOKl7bMbpOo5TYvAjMas+4DJl9Pv3n6s61gLHMBaGecLRd9Fsvr1m0Rx
m3F5NNvnfm1G28dTVx680Q6sCNSJan8HOrbSq8Jlcfap1TdPaP4XMufLRLrDiDsB7KFalhTUd+dp
72ddSDPyZDchGxgSu9nmdrL8zBOfWkTn9uZvh3jtQPVgbnaagg8ENzrt5IOkw0bcULRc7a8WyS9o
OGvjBIHy1d2PimyRuaJ/NrxuAO3XNsmen9Q/TmZbf55Nr9naFuZeOXnnG5/LOm2vwpj17dFHzEok
R34VoxuBkEks5/65ScnmQRVsKJ3bk7D7qM102e1FmizZjUGvtvR1NVI+pHWIBYpU6vW77KXPIUnP
8rMhjX7aa9Q0UaU0ubI2hGvjuyrPjF3ZFf98lDAuBUTICkQDtONcrQ0nyTKrHZ5Nq8tBOBQ4uqXW
cvTp0Pk6cEPOiB3NWzmVq2WyRof0qlOw1T0iOOv10w7p1OYKutFz1ZPVDKsAIUcYDFopdvGIocj2
7ZVydaunaukhH4GUx+HBtn7xlKiN0LVVc/pxRq1+ziTFaCMd8ztyffdZW+9dO8MxMe+6d6TqnEPP
I7+TLQaSb/+Oiy+LowvSFacXlS4Ez+TMXj82rJTUcRqK4J4grNh5M9fUXWDCQSg7LPsiF+Jt/W9x
5Z8xbepK5graIolw8eiQCQXg41g7OIGfK5ph0LaizGrTd7Pov739fBevlbEQAODLjpEZyg/GfP18
nnRkWfNxQ2HWu5/jJOJtDxHdClNv1h//dSx33ffgTpAXQVd6MZciKTU/8cb05McO7N9hwkDUArTc
blTjo+h6e7TrN0cbKKEPvdasE6SKr59sJSm6oNLjY1MG9qEM5u5Rz2e5WfrA35im6O7+eTwOLWTJ
ZB7+3P1ej4fVpk6Uk7pHOHRDiB9Wehj0GmiNklhW512W3YoL/vKEjEh1n3sVYhXn4gkNk9bupV+c
YyWdT5kvjUcO7u5E5+kYtc447N9+wPX1/GeT5VOhk4f55OAisiLsef2AhUp64Ga6Qw+vtmzgFtmh
5uj11uoLI4x1bT5kQi1oqIJyHweW2L09/OWO8Gd8Nneml74ZMmwXwaTAltDTVOkfR4DRX1Ocjc9J
NelfSSmIr/6gKSqLgVlEllP5dwLb2n2MwPQkFlu/8VMuTrr//xKqsOSj3BWoebFoHIvi8kQu+1iB
a95gnjT/hKrh7VrYiA+k/ApUWhCGDwWY15e3Z+F6vdKICzmdgydACnUJVlsoT3SEc+5RozH8hPbP
32YYdT95tbzVX7y+z8v3zanKW9fX1+5fbEOCbh6uRwzVVHazwxew3nDk+aGGocfendH7v/1oF+fp
n1mlT455JULisrA++n8rBH6OEf1s8Dkbs22Rysy7s19DvTA6HY+rmepwxKzeMtu5fkyqv9iikX9Y
9WWXfTtIcgCfxJN99DDM/kLRSoTu0k+7yer0CHamcePScP2YYBmIbGmkILYl0/z6MYOFkhemujgH
lfYUqTEzN4Gdqg9xXMVOKLkNPmq9SZnp7dm9/nAYlis9tQGeFO3862GTKtbXXddmOxyyvZFI5+h3
xINJZbrv3x7qb0+I2gd7qbVl3L1cHlxw425Qwj7OstV/d1QuP8c5iaEQByWMizmFlvuK3pXpX2eW
pAjXbMiUBGM0iKzL9j8fEMBFXHRh3Rxd9FT30oQdFFVa4NwpMRt3GlLYqPXd7MZpffX9rKNyNVsl
bTS9XT6th3qoE/3g0w5le4+JpyAlmbRJfbdtSFKhKGz/xohXrxIWhM7HyrjsP2z8r59zSnw/9ifT
OebebGKdUon0kM16HKZlo98KRoh3+N+93gdAJf7ndV5EftR0TGxgOiiarjV+EA6NIcemdYHB0IA0
BuHUBkUQIglvnXfIexv9B/Cqjs4rC6s/vRqmGPh75gAnGMwR0AdqC7eNzIXcKQx9LtBhV+Vi3tYu
CIqthZ7pMclXTbOlz/ozh/fURSYsYo0O6GSk5oqJY/+oW7g3bpchFvKz2bnjfDcKrfUfhxrC7dZL
g8Y52LOs2s2M6Z35BWF/NkS2z3d5WszaK3fW0Ov1ZmibZfiE/M+0njjcDNxXBKYQoY6KSIRVUcYf
a0Rh5t6ssP/Z1oaRfKpqQ0s2psj6d42FV3pk8LDv8DgQ6VmOo/yg5dNEFThzS0zTBls+4RnsfvdM
4T0pO170iJhFO4xtYv02cUT5oTtDp0V081U1onUty8OmBEIZKqthn0DGgZqq6Qu5hSib9aek7zDc
WoTpvvNdAZmhpQ3+wcv05ANtLMXXimARXArTF3oYBpzy2FFpZEkQUBGkQl98NIwKAfZYjPYXyKEt
aUvDWOQWu1Fl7f2+osIuJu1nK+3S3I6adIzNYoEZCPnv+jNccB92p2ix0kY02Jwzbw7iMkwLa7j3
hgDhRA4y0L33Y2riEYlSDWcoNzXd+zQfmdYF6P9TL9sk3ouhSO/bEaZvqPvN+LNIHOfOQPbSQ0lJ
tJ+5Z2Dhgv6r/JqUOeQlVASt1N9ruL6nd04pyvKRa6Gt/SgsuZw6kfjBjzEoRL6bUlOKzTBoCExH
2UzBSWs6/Y7sIEqFbp4lYjQ1TYBxHFo9Hio8Z2GJmU1p7wy35nRtdQOHzBTh2QNt+KgBBzmgREf3
lBR7HNq6Kcp8nJx/NsaQN/e6B9l/K6nsuL877FHTyMEaC0dUoaxlm1jC+Q0FFdgde0Z7h8V5llNn
UZ3hPMTOhFbOd5e62HmgwTYQWuL+k16202xEtrLsO+VRQu5DcutyxK9lnrQXIYPlvY3n0vKdmkI9
V1sR9+IHpIhcfTXnWPvejIrVI+mjQbrcxHjH4cCjFjg2MmvIIid129cKb6ZUT55kannVptDwvTx7
ODonJBVcfS7YsbNCjxSKlQ6P0qLQnliNyDlLs8YmmuYWyO1p13o/C2VqeLgvg9fuMItScxByeKef
i1wjNV4g1FvLWcr5qY8EcYdSjcDGMP5ardMS80m5WLseJiiojwg0De/kdlojozqby5dWZtKmYtJI
bWtVqEn5bV2pPsM5HBVGwpnAIVelEMJmB6fLpK5HeagWgw54DsOxCRuo1/O57KXd/SIjlnW/Bs1u
mse0aCjGRFggDM3BV07tRLbo22OFtQMZtHkY5xCOM0B8LRh1aGlKc5o7MgN2+VCMU0lPtWXNvwDZ
BtOmzNiyIVPOmYaMH2L0lpk1u0fKwra/AZ1nfG7bsXrMHM31d0nrT3U4m7WTRb1Z5CyMbumfKlef
3kPFrIM2TJuuT+671ZcJIJCCp2ggfzcpqpPqQAyje/cUZJEsu0OdBccc1MDHCg41tEcv4Q8E1tiF
vecmaNFqPpUdKO/y1NqywYuDRMpZaKsbgqhUiTiI8hNm9hj75ZtZSf1TIBat3Yw4LcEey6aeNKKX
iaNvtZa1UdiokWVZFpjMTbeaNEkcA+w7KRP3WyUm/wFEDBXSzu57tDelPeRbb2AefrRjPiVUMPpk
iKahnkDAwquE5e5OsRW25LOSXeO0fRLVeZtBQ0TYZIaS6/+LRhn891gmwY8JeeKz21rSidb7bY3K
KZh+DX3O7mMBvzznKkk/LG4NS34IRjaOMk2DT5o2WNi1p3ou93CdlmPOZ0q1La7jz1NSSnTQfp99
mwpPv/ckTSgbbWn6+9Qs/CRKl7kftn6vTccg6OovpYYAORxns/HQVmuK/rjA+t1qZudFtdtJuY1F
QxKqn7zsF6YjFbnU2qsDKxyg/sIHquDUgiOwl92CSCvYT20J30S1g2ZEtJPwkpZOFQ9pOvkZUBpz
fm9ispKiFXP68iFIi+kTOsjyfZ7F2bLTAlfWD3YuNfu9ZWuUDUMC5rg7ThDWf6t5tcFqrUIW78tp
cc6zGj08ZbW5+tbEavqqp9IpdrRXB+YOTm17l67lvHAslf2umwvXCMfelSsyoXWSvTQW986rEPaG
HlKX55Is8At0PkMep8UbAWnJjrdiw8Ln4o3vbtTDfBARhrB1uZN1wi05Vg0eimMMzPtgDUxuWECI
vgesZdscOLa4H5zRxaq10WkxlU5wojieOBu3s3NxbGM5dkeLm5/a5irv9W1bBxpOTXmPPLHMO3ln
ZUNJ47+bpd0mq0sFoLujThm6mXLGewfHlYeRW6/c5HrV6SRVxSqas9zsrgySYNr5deVadzb9iL/y
NkbJmAL2xltgFCoPwVV0H3xhe6hg/azMt1z8+5feF81XZcH/2pK7VQdutDoFH9D8bhinTvFeZHHT
IzLXyyE08NylvyHgZe1peeg/oITDa4rwz3iY68Yjxsq44gYFBu4PVWn7qFBzjPhCgztLFU4dIQwn
TlWDgMXFRwvtwlAe21Bg/PTsrBqB8I/qXml++11L9LG4s/SxezEE+aRwqXEGeNJFSa8SruL+Z8vp
ZBcZoxhecs2YimOPM2J1MI0mTs78CSuIGq1LvbAzMfr2qZvnZz/txl/ekNArmbrSUZ+MWhXNNula
neRrKSzjQP/qat60zHAvM9tQ5j5bfPXBSfs84wG5E246K/Z9fA/jNiZ/gu383DfoxtMWi+hQEQNb
LxAlVLb3FzMuNrJxh21Qd0h9iBqHl4HzRO1qfwI1PiYTKk+nGF2Am4mXfAnsDgUgBQ4z3/A9D0Hk
JC6GpCYtgOlxqsWc7zXdn72w7XWZnXtjrmxSqFZcHcpiTLfI1jFaLb3O+oRz81JvFSZCOK31M3FZ
ECzzEwjoSe6ziTBya5qVS9KJOA2knDY53kEEQfFByzS8rRPUkH7ULJ7/mCcGuokKafx9E1h1cuoM
iYTamg27OPRF4r+kQUWvHHD9wd2JqcrrSKRpLDlffbPdFE3PWw/qtFIneqfoXnPo7kg/S2RCLf2S
PV1DFQLHjTsT4KHQR9txKEFGELE3riHuY9jQ8V42eJqGWR1n+bEAjcFCHOkBCck6gnGu5gzRmIlZ
W/3BtR1jPKV89IiYKxk/e0uqtaGpJUYPjDqof2GBVNBA4hAKOh6nzWk0wUL3Y8kCKLCvP+slHR/Y
a5Jspb1W78stNtT0V3QohxfEzgshXSkhrof2jDC23Xk9H/3GzaZBXz/qXJDbT/Aktv1Upxe99oxH
epiKjp40QXuqHijQWLOTFudiWiZ/My1d8eDWJla6WA6rTQdSS2BtUyvWb9csk3p2VB90Gwpf/AJv
ccTHSmDD+aw3RjxGNJ0pFoBJe+JubLU6Flg1psaRm31vFOFUN2p6MOnsKY6mM4sg7GroB2zgaYML
/NCOSYjOHgHICn4kyvZMgPIgZuLuc+23U0uWwx+SjTGUeb3DssMLtp3stfcF6XXrm5/yfw4bGpXi
iOZNV9s04PO0R9XYBqEBO1ez8duGYWVvivoeGG5HmCJK7YOsl/HZb4MSkYDsVQFGFiij1ir2b5/g
FMCTpqr6juqSWRxte0ANbwQ1b642xrl/B+PRCyJkAM14b3eCcIYkY649ElkTejmJrLwnLGe0r7RT
W/G3ZZTtOwVBXu21DnTaDVnh3zIKVJfIQZFA5vZ7kbxwCvIwvUrsI9rh0zIgxjIRy0Zxr9k7Xcy/
12bZ/dtJjD8JkctrL4x+rIWxpCFzst77/5NNGEGhSJz3rCM1Ci+/s+jHtDaCAB44Nb7eGcTERjkU
JVppnuKUbShsxsE8FI7WmjvMreDyusQkH1GFJOk2YQv3QnK52S/qDLwF10jSO71FNLcB3eE+20Fv
V3eg8Y2fJNeqnTmnc3rvOQUvT1H71Db90AOp6jQumx8aL8/MszmNYgKyACV9O9vlwGR0RR6Vel09
+OPAphhqGMZN34qGVoewXnz7N+WW2D4aIvU/ggeP57taTs5nV4HrCCuOkN90o3EJDNxYy3bKXrSS
25eP2IQ1KhX3htaHH1yMCpuVuqSLSsFO8veYNTbqlHmY3x1BOulqR2poOc/uaFY7A2tAY5vObvFx
Dvw+/dhoMaxrroRAEu2enmpOBxXfqDdcJS6A49AXhO6B4gZpkouvhnxaN3qNlZ60oLI/jJ213BUi
MymOL+VEijrxfqKSbPfp1D+//fFcZ2jomkGBRDYKpQ6ik9ffTsLNHqOzOj8Fyj35nohfgPmvsjeM
mW/k9a7ST2Bs6XtaVWaIEexLZRV2RpNOD4h7nDIKf7Ni7QGVnaOmFTQNxOWNOf1LFp7xyFxSFkPl
ix709aNRrG+oA8TO0W2C7GBmS/6oLaO/bMrWnT+ZLZZMHh/K2cx6jEaH2CMG7IfGPun08b+8Pc1X
LxhFDZ4WvGQ4+ai9LioChIVmoCrUdNhDDoe26U06GHBNQ0WKMBGL+fZb15s/8jSOvRu5xr8NDROD
9wsVwkFv/noaDGzgKRjq7tFK1riO68uOUKHdBdRICFXjqv/iMU1nr9CG3dtP/bdXQAkAWjJOPIhF
/xjm/GdnsmyUH8Kb3SPlEIh5lbS8kK0hXikEWh+RF8HceCS9YoSGArIdwmkEias4Nd/BPC6nG7vz
Xz5BgJD8vfIaKSdefO2W5TVDAj/mOC9Dt2/GKpAbbdL0Uz+VTUYmLZ9uNaj9ZfpXBiUALLTWJLUv
SoldALS/qEfnCBPc3ABjSPajAyiYfpL0ZBrztO9a3KSsxRYf3p79vxxFKOMQdLK2LZv9+vWL74wJ
f4KJKkWglL8r4yT/TtZ1COc00I49NqWrX8Yi/v1zo/ZO8X1deiy6dT7++8pNESdr/gxPE2gK38sy
sNLdYNKwNpreWG9IpySRTUsXJOJ5CW5pZP423WvVib8M4L2Xw8/atCgP+OgxKGj8q+Cvnf1pHh/l
qLwq6tI2/plkdXeoiOLFjYP4uuwIKgppB7IYVHuogV4/ekXLX0mCg7pqT6YhzCWbUsRFHavVoBur
PMzRfEeTyY3JzQb3HqZ0eWOPvdrOXVYyDQaUrGkYDy73vLofrKDDeuMIptBEryuTI4Khu8Krlhsa
muu1vQKf8DuA3gqI1rykJnbeCC1yYV/pyekOO6uCYcwJ6ZM4E6ldyrtBlLTstHizebtAFrl8H5Bn
T3cox/27cTCGW2W5K/9AfCEDPC3prl2VNWz6r1+AC/7WwIbSP6aNdPZmSxAf2kT9e7cMlvOEpinH
cHlaHr1SqvLc6zgVnO2KFouzAG2xgWVNxqIwsnariQ4J/T8uSAr8fJRs/+yHaOYvypSB33EE+31+
KpuBfKyb03rNXWBjJJ75stj1dgBV1t4Y9GpBMCglQ/p9UGigXr3Y/pfO7qg/FMXJEYaWhq2bmO9a
r5DnNEnK5diVmdGTQ5nz9JDodAv+63bA8JR+YI4ZuJpijvH6lTi6NDlzbYyrRvpeVYV4POwoupFe
Kg15yOmrRDJC4wLddu7w9PaEXz87vd9/gnFIIah3LwJj3vxoLlShj3HS4kJjNrCSTFhoUdIl44lG
yPrYumqUkdR7/ffbY19bRnhUh9kOVnwc0qfL3cDiWjQ3Ys6OOiaFH7H3bqu9bqiJm1dOqRpBY9Dc
TZVEX9KlQsWfRhOHk03TD8IikYCV88ZW9VAl0YJTY/nd8KfGPGMjlej7QrTWwe2L6cvbP/rqfFxP
i1U3Rc1ubQu6WEBNNWrk/uyGkIkuXpIUX2a8V3am0/4apsC+ZQJ5tVutwznMD7cX/rlUThnDRGlW
us2xTADd2yRWf2P/U+xUZXT5v9bs17GoJK2kiZX7efFoeo353FQj5k1sJJNFj2qLVknLxQjSmLJs
O/qD/pxl83Aj5LjeJ5lRlEQUXRGKsuNfnAorbYGdcTCObSCG6URW1dwqqxruM0KvrzLl2toC3adJ
OihFHOa11r209UDCGV1DckP6czXjdPyhEINnQtYf2sXFLDSzRqJFSetogKn5TAfs+GBbiRUcRWAP
1Q3YwVUAQicLMRYZQNgLAd/U67WPOcfoVDUyHJJbaB3x5W6NQ8aH5x81E7kCdh0tDeYzbaflDbTw
1Yfss8uCbKaFk/4kfsHroVeUblZxyT0u7lSaocnaubcqalO1OTy4jXf/9rq5nlaGQ65g4E3MFe4y
zk0wBp7IqQ3HlsbvTaPm/JEmxnw/jeWt+Op6UsHxoqlZ1XDU/y7dKxybPvdsqYajmen5XthmvM0B
jkUiIdWJNY/5ThiJ+uc3uWocqeWv80mj6vqj/hPUIQPxFJLk4Rj01ehv0soth2godSo9FC7t8pAs
Ur7kUkzl8e2ZvdrC0auze4I3XDWkxDavR27I1ngAFJcj8rH4s70k5nvStaazteJB705z5mHVhjcX
0A54UPAd3h7+erb/aLi4HoPKBTF4cXz1QrQatxP7iAliQJO97qVhaZf1SY2FuS068SINCHNvD3r9
NaFzXKkwRM8OYdzFusmmQstnztJjnTXFqTScwYrwvfPaSCO/FB/eHu1qqeB2TosOJLu15eyqLXMM
UgoChteeG9mMAmpDQwUrSVLqh241vpDZZYb/eUiaf1d1HtpZdLMXn1NW4fPkl6M6I88zqHSOJbW3
MidAQNk+JacmkerGU65z9ipHFpAtgrJDd8LaVn4ZGmJNUsV8SP1Zx+rc2KcKFO6xURQMX95+titD
UZJFiKXY8OgnYcDLKK+l9O/mOZ3/UHnq5phpnVtFGanb7FfSTe6T73TTHEQLiTkgHjTWfNX5fsU9
9ZT8kSrtmP2sK290QxzHvVuK7OuX7a17P7cz7qT43FuvlxP8B1htSa+fG0FyMjRpgg5NdATvfWzR
DqKbbyRhrpYvKnsUTis3H8yTf8muwiIRSO4UULwtp8k7dd5iv8PJ7fdkGOk+iV2jf59LSz/kw5jv
334RV6so8Na0x6oA/SP0X//9f/YsJNiOEpienbG3HNw+FJaFRNmZYlfc4WmW3oizrz+w9VER1JLg
QtR1edtelIVPXVzVZ8uvW/uT5tV6uRMlDSw3vuTrKeVmbeGVRK2N5vVLZABtUtRlXa05l0Q02bwF
/zasrOm++Cyc2Z+OGqKrFtazJoafbmzXX9+e18vxsZJYoQW0wSEmW5Grr+d1yBK95ShMz/B1xVer
MG08HR2w8OZK7YjbOv9O7/Oyt7WhTDZvj325Hf8Ze80ucP6t7YUXN6hikhoGJIxdc7qGWQtIkhII
FUWvWb6oUVSfprSdPr896OWaWQflC+ZSiZSYa8RFBofFnvtz2WbnLGbZhxmapg/2KHGCUhPmnjn1
9eTGBnlJaeCcXUEBmLXSxsDBe4lcRe5o4rKy5GdsVNMtqJ/4COBZPVpepjbu5JYHmPhN1GPabESt
Qqzm0VN1Y7b/8qbXXAJCeEwx+bIvNoscXYvsqFad6V23PgfU6R40AMRnf7ARqDlxPp0CTxs3DhSW
G6vpz8H63/16nQAuIghBCXZoW7k49zsUPAawsvycUk3E34AKME3mCcWssMLd52Nbouei9tZixLs0
y3KkY1GLoyLRKJyrccAwqzXnHT6V+Q7FvrUBxeQeGsTaZ0oJ+fehS29iuP+kUi9+NJ3/LAo+TaKV
y7t2X3HhdNtqObVjkL9zJ/C4G21EthpC0oOIlKkKcDOGh3mErKWcHvM8SX53vbWaHOQFKNuWA+W5
MmX3gqxr/GhNWVIetNx0tdB0OSzuAhSL2Vc6WsppFwd1Ft8JK8HlfqDYfIfeRiSfUmmnL1OmF8HW
q9zxEzDsYdjFs9keZsq5KL6bRPudNvFkQJ6w4nSmUpM38oECRX9HN2K7VCHZuyrfdF3fd88zNfpi
N0nZgPyE3aCbe5oLbIM3oTviu6ilsWVX1dJvcpFz9642g17yVSKFiTCmtR77CbrJx1o5SRdqs9En
aiusztEPtlXVLymg4wcjXfpv1WS4FU5m5vAxofwE9WjJpt9qNBoNNWdbyGPhWtwUA7a8IbRtlZ01
GTv2ti+9cVfHDpmmBRemnWmlfnwKgha/1Kk0MHtAWDOUzzWil/yhNZQ+HizQEO/o0VllCV4PjGJ0
FgV+t6bSE4HH8rRt1spC3LdlER9tmINTGOSu7N/PrpyMyKipaBMNIocDMNZ1yUZ62LsDwiYfsMl0
MX4cVSyqB9p/kjqqqwXDR90f3PNMA2scOX1PUjjIFnUsmq5W4VzDSlK4uw4hXCT/G82v2MuappyK
TU7Fs98k2NR+BcBp62E+KmBajpdOP3rg532YIR178UfoFO+GwsLlXpWm+SHo5zZ5V2HbOd837BN0
Yw9SeFGxTOhUxKyss5vDRA2B57XdNqNG8I3ezO79mC7Fambszd1+STIvjajhp0COeivYeSPQvb0R
23wiyO5nAE1+V+wo/0M+A0lrmhHOzL6+k9bSisMopJ5siWxwijMqqX4NcyJ/6nrj5NuBmnz5aHtx
U9wtfmwbe21wpHEfxNIiL9O7/qeld5bmGAxIXehYHPv32VJaxh1ZxPKnN6W9HgKcoHKyz4em41vj
QvjkJ5hQvvRySppzowKFJrC3xDfkHX7yG9VDWrx3RuFNvx0qfcW2olswhkfWuPHBSmSDh3RfVAgU
yE7tR24e3FIna37srVxkW9uSiTrOwZTAp0oWVKKCNdBswN923SaOJ6zcuppd8jjZA2l2VAe68YGF
q1lP8VQi3/CGFCh+aY32T8qxY7lJhlXxVGSVbYZLXyr1ESGU+dlP2fYeuzFX264udeM5S3u0ZrEB
p3gze+wsX/I5HrlKY8LkBjgrLPYvw2WScCy29TbyikW8X9l7H0WZpMWmT3XnI6m4qfgILlgvP1a2
N3VhSeazO9ZJBm5zSLSy1aBM16NBtwxauGFTjEtQfWe77r5TJ1y+VUau/9IxFMiwAEd68011Bbhd
ve38PRzgwNgUViyHfWyMcY80AVvYzeSgvqZhYeAP2oFK2pPRkYsJgSrpH4B1r+nBSTl3oy5oXMOv
C1Q+HjBxdZYtpsORPST4+y6dZUS5p9PXS39n/zB1ktS21NtFfNWopCAExc2Q9eEMUkWsh7a5o4Ya
91td4ooV6ZNL7s1UaXrCU4/TxOJg+E6Hb5OEKPBdFUIXC85Gb0/tdqlHz9nFVePUyI7HYtrW+RJ/
6bJ5bCMSm11N2Sqovww0rcoIOG37ZQ4aFm3MffazlSXB17wHJXXvmUmw0VMYfietjeN9UNuaHg1J
14sDGSOgR2FJEvfULGZW7FGYEt2IBkOYKcpxF0DyCVH9g5FWs32qcT5Njybg3aN0lr5+31DCbswQ
bl1qbJBSZveBXfTzqedgP2lk240NEMzK3a56+E9BiR5zQ6gGSCzujP9xdmY9buNYG/5FArQvt5Zl
u7ZUkqqyk9wI2ZraN2r/9d+jfDexXLCRaXQDM53B0BTJw8Nz3mVQiMil8TXKUcfZVx5o6D0vtsTZ
uoBTVD8aF4sQW5Po6WwmMB2ISHt9Ub54OdfbyYwzvfhYddKR9xirARNKKr3KYe1OjXIoo0r8DqWl
QQwmbvdm0OaaOW4RLQV+PAGFxDCTPrz7xRO6d8KhNp59dcpzB/905DK2wHBt/OQFAPo74OzucIgj
E2coYNot+Kmko/bzPLVtWH6Qid0PD5S+ZjDUOcgM4FhlXMj266BGVXw3IGTwmLlemj7mfTPe50iQ
qp97bzTveS+h6Id1mNJtJ7utNLLpvr4zNATet7zv9fyu6vs28QdsSr2txbvlZcTz7M1E3tE8NOXk
RKeQlHT4uIDJvhJAyh+tESlPM/TX7D6a4FF/sahyDEGEYqCKVr+Sa1sXgbr0FfSWVt93LuJ4Ne5x
caAmltC+83RQEAXV6/JxYcTcwXHHdTPP7BLlPFtWugUGCOaphP8Yz9V+7Kq54iSPZto+zsjdOR/m
thia350dOb+jrCzLHVUwsz2o6Mf9QlAWPDDSHDYog9BMaAVrNIDL7YKjANTEy2I/W3nT/KBSOlRb
283M317JT/G9Ce29HRhxzdyOtrC0n1Vka8WjNyOTDO4eUHZ2QtuvSu7wktSi/8Iu1E3UJMPiNGZQ
3g4iRobAd7O8PyCEabp3hhJbx0yjNtkF+aRSE6ACHD041jRaQVM0inGYFKc2obubevaA1/3wPXZi
DOMTS1GVh6hGWODB7JxM+Jhlmc5j2LvqHtEKHmFlgXDvmzqq3n6irYPwlool0Q6tj7L4IYgTwi/K
Grsvx0GVwR/BlNj7jPtU2y3LaaMYFHrxRraI4pcmMDm4FlS9PhChRLxVhSiDqMch4W6xOUqRZI4k
ygWVpqgVrHI3PypGAiqzUjoz3OWFwYVf18icgarRh60eF3q0d2ZkCnfkiD2ARGQOk02vIXn4VExg
pX1lEE0XaCIT3dZuW+s0esMk/IofWaIlWjtJMJRe9qOe6oXI7fUAF9s4c3auGfWkMW4ZkqF5Nahd
Q/HedDE58oeTlLGSklOr3X9O6QAVK9sEamKvxtQP+0h3k6fGnDW93dj5nDylRZVZd5PjxtsszGMr
UObRQN/SKOxpow2OtPyiqowwIAWeQL85qW2CPFWc+Bvu3Bm5bjSMzyklVLwQgEV227hwe/cD9RgZ
PedOgUzjhFbiPsexnZSOjpa3V1rpFEAnSzEBnasxm4SdU3kpAkMbkJzOR7g8afXUxFRMPlNBSo7I
p83FYfQaBEzJMPR6OyAv90UpezDuiDZmue73tMyrA5qvWHw1cWYpAVw00Pu1BUytL6yx9wdED0a4
scDKik1WR8rwU49LMWycqjTMgM0NSM3V84nCJLVsn4CT29/S1EybABOFISVSUdrbjrqD4EUdY0Qv
WkUKvx4M+RQbtrQ/OBX8M2+jAheuHkpss9HkV8AF+xF5GW7mSqKBts5M5KfVwfWKJ5DmVUPhNVTq
xC9JjvPHAcH5hD2bKYAsgFovGTdF/k9YU3QWyaNZK86C+UU8JbHzfAJE3cjXsSmsdKuVCNoEsWPj
4WGMuKDZc6JMP4cZFb4ttJThrlbTBrQdMh7ekwizGdK6wU2gf6y8QX6aVdGlj9ArvAZqgfQaUcAk
QpTjcc616JutWFFzF3beRNyiMqJ/Vtw2RbjVWHJPWKhSBBJBmAgdLjdTnI1XIitJL2iOjB03aofK
bEJPZNvKrBDbQgwZcvPIWD1FmLH9AIhf0V5vPSfaK2nWH2LDGyv0stM03bTAcNTHYR4UwwfrHzdb
jeJUvstj8jUfF7LwlaGxT23raS7v47qxhz2bqLagLyWj6ofSM9LnKZOzsrekllMxrKLa1xFS8z70
XUy6ZEZRoR3zecGMZlMRpfdR2CADMKadlAEA2+pgiyxWA4SxeOBpoIJxlUgBX26tslTpNNMKUsJ4
Y9VeXRLJaq/weyVxkBcr2nT44SokJJusda0xEJ6XqVvIZVa1sSCtTXfkI3p7mBcy9Vx7doNUoOKE
IGDpJeK0tCjeLU9GHEFjiAdWqqXuU+EJcw74ynCTIxz9+k1bzfZrbutknwsPRTzIKZc1bCMbblPX
jtB+snyMCValCIbMnaNXVF7DnUeWL4ptN3jN0Qn1PrmvzTJ+1eLJmYJsghfbbtoEyvtGr7qkDMa4
QAC1b7omO8i+5t8vdWH3gUKTkpPsNMD6Add2FsrkYwr6PY9t62s4T+A8Q31W3ABsKJkzbiLViFhy
O7coZ3NvaH6UEiPKTYyZSPo4xrYjnxRbL59cfcz1g5CYxHGS4XNiX44k7rAZolFl3fIp9fu+Cb/Y
LvCfjQ3/bItGjsWXBF1S+9UwFs69QCjOCZBC7r9NndkyB0MfZUAGEvL1AVzbR1y8K/Cx9tCn91zp
boDS+VxskRLzfjdEkDQEBWG3zc82LZOvNXK34zHPSih5agi/sBhi4yc8kHp6ciRo1v2gFeIbOhn9
dK9iXTRhYFOm7ScZNu19bjZauY2G3BgOaavrO61CgQO0cFTH93npCNxTpnQukn0/e5G1FdgLcpEZ
cQcWgmqg4r7ihtI39wPvr+/1LLT/qhhFnU3mmo25NzrWduQiywNvtNR5W3QGxgabyojrOtpUs4QG
RH4ODFKX8Pw2Arj3J00fU3UHIDSb7wsqzO3Omctq3PKosQYfLEj5NuU1oFGwFbY3BXmdEklVazZP
DhbsYzD1oVYFGsBzbVsbse53NOTzE+L0s7fLsdK1X3Swy/KtVtra3sYzxj5bMVuRuZuc2HU2ZmzN
ro+quTZ/C6U9jh+4hId2S+TOrbue4jQvX0sFYVaj/j0SMBNHB48zZ+m92fLz4YoQxYQvEmrFe2yJ
bYl2MtjuzQzOJDI3mGDmBfKcQhtIEu25DXjoqOWGRNAcnrq0kZ/gichkb9uFbu0XnsH9YAO42mhZ
Dm3HSmat3s8aMpigPrAveUo5PN+bmECxNbwwcXdJ3ScTJII6TuMgNKJ8/ODZdescuWg15w3JeNL9
DYCi5rsWWjL5WEMU1h5dSc3Vx426np8gPmngv6dp4ac6tfeDyMo9VpRjVGG8TTa5UesJqHYjYcUE
WafU8W5MhHqSQDZVv+kiANQhXvCgXadB/LZF0qq842ylFRtTi0OluFFlvKzpGpaJUid9Apf/4C5V
yL/q9I02p+wxtXnQkI7qnxNbEwRLNwPTD5+y2jcO9YjPOTv3H21FKLKCckDO1wIWDX5pzae3jUS6
SVpmD0apFjvE6QlEigIHdOPESbuXCIb392gF2cat8u7Sfj4vFNLBRfEASABNPk9bVTdbdJozoTMy
qBBSOF7amULdq9LpiQuhwshy8h9iTCFw6Cg4bOxGt/2OIssvrRf5jeb1BUKB5p9BExDYHMhI2rir
Tol0RmswLSV9yF3gF1z383xPyTArqYJU1VsN/rh9mNKGphXMj2+JE1ESAL4CjU6DhXG92n5RdCZ4
8DeZOTmXhfzA+XZQximLPL0Vj3FvZUc9m5M7qSGyQBTLIP+kFfKSrQOxAt344PrQF4V+A4wUKE06
kyjvuWv11poD2pmgUO4d/Fe/6F0T7hTTgPlhGv0D5MtbdvUXU2XjI7IHHgVfDKhaq24GPlpiLowp
vR+iuvSjYbCeLeTxn2Z+I1tgqUUN7YnDGN1a8TVSESgWgFDuVrTa4Piu9VhGm4dxY3rZvRxBtAfp
5DbJJ8PqphEG5h8YQydw85vAxPhuNBaYqk1kODunQDFlUhv4QfbUTV7QpH3hnRJlVOd9SnQyd5ad
JRHmYRgT3mUuWnbIneu4711fqnWDhMYxi+SQI9CWAV7y58//ihrFmOfATtLkTQo5ByZs1nxjRpIw
DzOL+76C5vtIVaYCUVOlI/4EOGIR5G3p3dg1q/j155fQP1/YI+Bd+DXnG3Z5HeOOMCZvBuKE6TZC
w28/xHO016q5+eL1kxGgVXoL5/onRPwVQhgWOAZyaNiXcVqcNTBCts3cx6OTvaVFXD0jUZFCxVdz
464ZyjnZhAs5fxNFfV1tTO7MfeOCenFxiaOSW0H3RLAKL5kbq7I6QcuPomCOujjxFNmXdX8uCT1t
UAUxo8qLqN3AGu62jjQ6eHgSOZhNVHcOeSEEH7GtiqmpKRwnOkTerFRe3bFOftXE+Z85hJ9iY0Rg
KH09i7q9HLLhBkJo3afntzqL9DgfkAqabv/B7/21g0hBLDnX0fTCIakLkkKktTAxg4a5wTBMDhs6
nWjYAQPVMFrjPaj4mB1m/5m9kn9hbeT0MFVleewSTf9Xm5jlt+EcCkiU0Oxq5tJsPvttQPOMzhtf
SHnlAzBt77MurVjd1EWV31l80VvwuMuVY0RjuYOJRjZ/nY9YmJ7sC6UbX7I4hKWVdlH46PG+QWaA
Klq8qUYj+0dVqD8rwPTMBSUGGG3tCtylfa73zji+xNRAPzu2O31JYXGdtClNthx687/r23MVb/+M
B6CQ9aZ5bnPvn89xcbtqWcfxxZwtePiFLAHhZtObXjlKjUa4QsoXevIjj8HqBlr6vaFBOizdQRTF
kK8+H9oe0b4gRZxekHeXh85VrEWWyvpZVqrcpZ1l3qm9cN/ywmzfrk96mdR5nFg0P03siOnJLPie
1ci5BtJdMjLXevoJeYG6wXaI2qoidOMGTOydsWjNQzdDUN4EYrm6u0VVe1NuTvNL2mnyiza67cMi
hNWhEYFw740W8Ts7lsFA19J2QBdprXdHJ69PAR1PLzh2YRHQkgZrGH52HQBjtUOpI61RU7v+Md8d
E1qBB1rK4Z/VKRnaXvFG3p4vBI+fKGoNle9K01N2ZdqYqCO1smpvpMfvfVML9S9g7QZiSPbqm2pU
jgwkhpkmqpsvlV4+FzI1jtk0/bg+t8t7jFPx10DLFv4r5sDAXDDB8/RCeF4Y/Ammww2qPU2XO28h
tkcHaJXWz+uDXnxQkCJk/qAm4WssCLvzQa06m90sdsZXq4l5eHvRQDElTD2r3sUlKB00gyBt3ljF
P0yzv88EKloA65bQry1wqDWwQdbVrGWOU72BCDaQvZuROw9GLyN7iKsk/1jWKMLfCT3RD3VE62Pn
zrWm3hW63nl7ERmyvp+1k2NXzUlEs/PRrAu5g3s+P9aD7tet5WdOD703tJ2o8/PRntT9VBupwkve
QuiburGH2AyGSdGLMMPx0Iaibnw7koW9EVWCHgvoG+OjISJaHph8Nsc+Rg0Dw/Zp+JJ4kRH+oogh
5u9FMla/yn5yH0e9h/SODWYkYUrrbnrjo61fCTzNeKjAJALKRQQFPHa+VGbVO+EEWPut4akAeUck
kLn0dhrDvdZA6gJWYNFASahb/KCZR9k7swYHpR2LMlUzFdhE/tveIaxRerEX2XQT/PiFCWhVRdJx
w/ZNKwbPBFxR4j8bFgrmKbxg0m0um+HGYbzIupYxgQItLyawQEBTzj+CoPBeD2XZvw2F1g2bmId2
5ydIZBSUi+bBDBwt7X95mDO7fu1K9Ul4wzAimdGbGP5qc9mAVcIzNb/xLdZRYvldFrh2DhGhHuDh
+e8aK9gVRjhUb07b509i7sIDwCIxLxcaJYV//vBwVD1uUQzlIPetLjNqBDYmn1RjTCsyfoRh5/40
hTGILS2SASkBxx3yG7tvHZyYHzC+BQrEmxBBA/18ftJoASg4dfem5LSCG6+oj8Dx1J2U2fCzISKW
Dxm6MsMN8P4S884CBQC75UHM6PYfU6DzYXMEDOm3mcqrgdKp3Out7TwbnSu/ak6CeFpO0CdcFU75
kMxJeWtR/zy8z4dnY4OapIIH7NpZYwqbELEDqufOK+pKtD+s0c3Gr3MiJmtrNbbTvkkDFzA3Hyy2
XBm+uZqhWIdpitBA0s02/Z4LI/b2g0mU3dPOlS/ulKDakupSk8Fs9njFttNgFluaLXqCHUZT2Dzy
O7c5mGE9KgNvB6hr4x4j6hjQNdauCORoqTZ027GivoHsgeq9udOCRZ/DooHWI7QkUMw+SvdpyU4A
5N/VXTCIUMfoPouV9mkcI294pqvg/eYZ51a/h2SazJcJY47qk4XwAeP2zQRBeKOi+9482aHqub/+
cROzf8Fp2WBgAfeRQJwvbax2Tu3OwntFiQJdCgf5mVc88fKHSo8rO8AKo7yl83qxibHnBXrMduLZ
yqtidZUDGCgRr6AYOhZxDdohiczndioyep7CFouyD52Rz5rQynB3fbLvjsxZpb5BmUtfc4ARBZmp
V/fFG7fewEmhKqm2evfsFJqK+vOEoUEW3kYxLoHg7/1rwfkAp45UCXBvNPVXgcJJJRcxt9/SEkGS
uJGadUIEw/Hua7wnnB1luaHHoXTGljFR1AeMSJTS75BBie4xjbLje88tqZ2qfdx+z+lO30qu1t+F
gtcfOjbBxTD4tas7LYwStTQwqnvrUrsxNwBqqu+IQjZlEE7m+H20pvClRgdA2V5fj3W4/jMupPuF
2cDrfU1PiZoe8MpYiKNihRV4nBK9hqZ3P8V9VAbXh7qolPz/WIDSubQgoK/9mqdBA2egKcpbM1by
oZVt9b0PcdZTYl3zK62OjSB3c8/yJU7zyR1vA/uutRzp3cjX17F0+R0L/9nQoQRxZ692f2rSwcc8
OXyb+tE1DjPeiV8ymRf0UgdUb8wFDOQXopv1xzzmqvzHS4u7Smf+f3yDIK7qq6WeNTetHAigxzFU
1QQ+BaI/fRkOp4TWNQRdOnE3vvzlhJcRCdxcx1Rq1uVEoRN7FISvjog/dfdmalXbIR+GD3kG933T
GNzOqrCnElakLffXV32ZzdnJY7YgMDUd1iOM5HWBOQZCg+xFmx5rkal7VQ7qY5l1IYCANrHAaQ19
0CaG9YwjYhNQGy9uLPblBv/DEzJJsXkMAsI/j65pNIUu+M/0KPppeFC00tlbANeDtDOVW9fke9+Z
vb08jsgCUXs4H0s6tEtCLc6O41wVuz6y8q/SMYeNArtsD/Fu/krpFcf6NktvvUEv48cibW9DlVyU
O+DqnA/d1YNCG9pLj+5sg/ZvvORFjbo6qEHH3M/Sq0+hQj/m+tqu30zsZMq3oGsc7HUW2uT5oOOY
07aRFMdR0IJNC4IJIeBYQ2vBj+MkHTdArLRb9IZ3Zro87GmSo+dAlrmqcioaGlNNXOZHMH/2fdvN
7Ss7ayabxUmBJ49hf2lnRfz7NkJMx+PDUq3B/3Z1aJPWC+fOmIsjSIt7Gn3C8AeqK4E+hKhdXf+s
7xwZyjNIVlNaW4QL1lt25rCimpsfyzDsv+Xh6AWaiZYN7snVHRre+kNFXeorblnaEwTuW6v6/vCA
jv6wtakjn68qH18gl2Ozqt2Yjw9j17jFBioJVdy8K53P9QRfPtJCuoURD9Ztjf+GfSNGvrfIlDUQ
tVah2wG9P/8NbTxSrQ7T4hjCJTzyv5Db1EE6tR1VlE29ZBKbUSnlP9bGlv2MaBFJro39O1vsfNQq
j71mqOLiOE+2ONjeqNoBUtdyX1bSFv5YtrWvFh6MnZoH1vVFf+8s8XRaOPmgccgEV2NbSpJyWIuj
M4HX8gfgtiBN5Pg7RHoqC8oZXd4be/riIU0dkr6Pw9GlCLEwSs7HjHog5k5sJKdK0aeO0nIDUzQe
2ihoLQRxQC1mAAmFpnwYezKFPQm0de80sMpAGalJduONc5kgLL8HdjTPRkRRYCOf/x7dijDjbaP4
NIXCAOpYDn24jzkqxBazApEZ8Q4aAy+tYidQxzaptg2uup0fUw1zbyzIxTEgiqKpviQq+tJPWX2c
SY1Dt9cNQZ6YtD8nEA2P0YDr675LRrRSWqnikVIAg7L8ztaT5K5wwIZc3xTv/gaqwSqPHow91gtk
TDil07SPT4205u3A3jkoVZx9T9P++6DOzlts5CigFmE0+6JOoxvx/eIU8gnoaHFtcybogK7us3Ko
htJC6fBUqMIJOC91Qm84bLZ923pfNVr2j0ioxTdS0ovSBqQueklLzoBELG3JVQAqsSCdZdIoRzT4
0m2JM73qxxXPuEz34rfcHB1kjutpAcS0jyaQg0M7pbiHCnV4HtiYN2rJ7y0C7fGlVM8v4sY535Uj
DxKYNI44GSNSIZuogFQxTuWsojSSqBsjn5xHEabNoZzccsu5nW/sgou0gu+x9CaWNhHvw/XjW7MW
Gq49Iwlsx+IVFI93XNS5HjPHzN5sxbRR84nr7Oc4p8Px+ga8iEoMjTmtzbHkCUSX83zuoHexgrbY
AdooywNqSJKVqCkm1fF0b/WVu78+3js7jucoPStqoi6N7+X3/FX6NeZY60F4xCcyrOGlU7OWp5iu
+nZsqdvZCs2PkWA3XB/0nUmyt00giLwOqW0s3/+vQVM3RdF60JOTh+jvM8xvwkqt2UibSyyrlVvs
rPfmiAUSkgB8W66Z5c//Gm7iaWDDKktpVgsXbVFl9nWqDvBCI3Q2bQEi2NAz70Zwtfh/PcvDYUpy
ly+ddkzRLm51pRpgpY9ueioM/N3UIkJarZtVuDMp9ZbrH/S9GXrOkoiCYNDIEM9naHaSkApr4Ng7
WKyPFKtfKm1CCnxOHDB3VsqjVo0+XR/0nVOi6+hq0BtAjYAm+Pmgc2QrhtrnylHpFK/aCC9JT8ZQ
OFuRWf2WbN3o/QLs54OT2M6NE/rOTUouShUW0SM6QXzh88EReFD1xLLDoygx7NvoUG4aeE+NHiHz
rIUgUG3cEzOk11HKDYvWrzARpQwL/3qTttmwv/4tluHOFpsSOT153rcswpKhn/+ciMRxqsD9HxED
V+/syQL1GctedbdZC/DgxnJfnJ9lNPYVD5BlX689JBpdF6ns1OjoKrEXhH2u7uswve8K1GIQ4568
l+uzuzXe6mYO9XpsR2iTx06k8e/ZCWW0cep+yNHztX/EmWj1/2GGaKbxkgQfQ2ayWl5Miip0e8zo
GNfVd6F0cJNaJ32VwNWYYBF/+fcJLr09CzwY5f11p42mcJJQbkyOaivjz6BB8/vcEc1OCema+ySE
bnJ3fcTLDcPzUaMwtpiK4jm7ivOxLQbKcFVytNUOuwmv18AkqpQ++ipXb33Ni/AAW5yHI58TLq+m
rmuALrKOGjXX5OgmxDoFqH94X/ROW23HJp/mreuExp0WAbbeXZ/l5cZh4KX5Tk2CULEWR9EmPbWk
bcXHaARV5k+VlylbxYxTLQCTL9+gmcHvuz7mRVhaJks7EaN1Dghw3fOjCIUBBdGwS49t25ZvYQw5
Buiw531wlNF9Deds+hUaTY5hQRalt+ynLjNqqlx0bCm0wj8id1ita9nGsamkRnokuQm/5Y2LlHYe
GWKv5KH1Az3AGHGNetShc0e83eUkxwASQf3P8YifYSPavST24CVWiWSIK2UOMys50pia+6BJrFQE
ajpMNOkU5/X6F7/I15Y5k68uGSQ6Y+vtBdl6kl6lpLBdVLSHvWKUP5qJuq1LCN3FHiWDDZC96ltR
CDDvsDbS4/Vf8M4+4+38J2Ff9EzXBcY8jmY3nak5oUTQ6Z+quYr2qaA15OOMIHbqnGXavyapSzmT
K4jGOOfqou2m0dQYFcNKj3PdNXJbC4/6te1W5YsCQe0Apdb7Cdmm7fZJZ4iW2yCMbuCY3jnWNLOp
JQIVQkV2naZmuEooFtYIR2CarrKpNCd76hul/6lSVvYCmhGDe4JjWt441Uvt/vyy49VOTObuBUhI
F+X8hEH3JIFrwuyYm0kig6To9ekAfjK/sarvzI+WKy8TyhHoL6z3ld2BsM9zURy9WBpfrNaFCQhH
3Zdwh175HOJ5hIF84+a5fAyBrGMf8/zDTofS0+qyq7URA58wyY9Y9I7iexqaVbZHOrSjAKUY4oVU
sjG3Ktd690PtTPQXNPTdGpi5fXeHwno7B0o9JLceRe9cGAjmwJqgH8rbaJ1tIQ+uCVTB8qNm1FEU
VLCLNrRF3P4B+e9mvJGhvzMagsBoWfP5IUmsm66lCdShq1hRGG1d/QngOaqW1Dyd9JcFoy++EbPf
G47HP5kMaHDYkKuYTU+sKdUGRB0Utx42ucEby6feJf9T8Cj7ej1YvLN9+X7sXXA8iD6snak02eEe
gwcFRAzLmPdRiJPQfZgU6dv1cd6dlLGYqKEKQZa22khIN5QJoaE8TlVafdU8aE7I0tMlL7X+RgR+
585DTIH6DU7PCJ+tNwcKo2j4ID9xtN25w0BKq/sHKGLaIZsxdyqkrb2icJ3sstnobsjKvRN6uWeQ
z+XhSn9n3c8qAKkbkTEVR7XOMTMw7Yb9n4bOXkJofena5JZ99jtRgWi37BKyX5rzq1R7nACHGplT
Hh1V6J89YWdbySsMHbIsfYrCqhYB/SignNdX8715ouEH1oTnPRFpWe2/HpFaW7fxZNTVEUWF2sch
IQ4qIy23xiQB6aMuvf/H8VhPsOg67QVw2vyX8/GyCfZSPWXa0aQ1/IA5gATcYtJ5h+cLMVXCFL3V
L7zYsIyynHVKUBRtELM6H1IxXcrsOFAcBUqquyib5HMatTgR5KMETH19fpeZEg1BmjagItGmRyJw
dYtkRlsC89b0Y6JN8sUp6uGjO8Bj2+U5ECQkAyurPvSaBls2UzIMsWrnDrTALVmsi+209CUJBVTA
yB9I3c4nbdB2RC5BM46Ym6kH6KfjCdsjSAduX2A+aO0xK0tu2TleIJDJlajyQLugHbqIha0mX2RD
OYnU1I/4SGWnJOoRDEQj9mM3SR1m1TjWP9TRwI1ObedTUTXJdhQOVmXYI+KzXaNVMDXR+Pv6klxs
cX4URRlatBgTUilZ/agyTaWqdpZxVIos/tHLOAtxtRg8Hf5xKPJDEzeAP66PebnnGBPNO/SkQJeh
bHT++Vse60k52saxKlzne4I134catQX4Y5EeXB/qIu4v01t4A8D1F2Gl5af8dYIhKs7LBWoe+3Ew
Wx+5lSLbNoNyS33svR211G4JiSSH5rqaKtxONetJWBijZdUjbX3zm+hxC5FCk78sbD+yTWcYt66A
9xYPqVGwUAAacBJefUhbmcYy5Rcd205N7U1n9XAPY4kuC/1158vYeUj7XP+g763doiRHdkbsv4Dh
Nm1NG0M0xhEagvmoCMes99kwoo9R9u4tHcrL1aNjwsTIEghOjHa+eiWeukqeJsaxiQ1d+eCglGEE
bSNV++f1WV3cpbyaAGewgrRqEPVcnQKYqQBmZguzYkNFoNhsl/e4l4bq54hYtitcFM63gwHLAwlb
J7uxSS83D6MTFxHtXzKhtX8wVcOqiDrbOlaxhj68UiH3NdT1AQ2hZiugYCobz57q3fU5X26e81H1
84+bpXWcZbrCqOrUv0QovtyV8KHgZejWfwk86RuX23vfmCyWcEua7qHRdz5eg8rBgHuhfUSzPQsy
V48CSonxpraFfEKYpPaTEMFmLGC6/2GmzJXiAIqtXHbLNvsrCCS9wE+nm+0j+lU4cGamGvtRMcsm
KD3E3aJJ4Ibz7x936WxRqyO9vSix96ODzWKT2cc6S80DLLQwMDusLLdACm3wsald/7g+4nubiCaj
SkZId49zcz5JZQKimGLRdWwr2z31zajnuzHGfsdPhA55WstLmrqtRGn4Fg/o/aEZFtSkxv5f/vyv
7zsyo9pC5eoIGj/CLCls8C5s6B42jSbvcGjiy4PRv+U2u0S3sycpBAfKLUuxCY1j7LfPh02nyS0S
jBVPSHqoBwupnxGYW/nbpaXWbrIMJjBQYWeLWIlAkc3+1/0MiJA69ELncyF3rmfd9a0K8VipTl0s
dASZZHvSYq0L+HehX6Hq/aY1k/Hg5E10Y+SL773wHxwwubQ2+OBr6IJRjpZEiK8+JSIpUGjQzKAe
+nJvDHGMBksl7uM8a25c2u98bZBNYIOQYgRqu2431FXlQrqTzSlq4Ow0pagfkQRs9sg/uQFuTlqA
qX0VYAtafzaHVrlxhi9TR7rnS3dwsVE2l2U/X+2qEJZXoHR2slHg6FB8ULzfNqjc+Vk1ptncOyRL
2KbaliJJXeKiOCj4ndt3KW6jN+L1xR3IT2HF4TEtEAJrrXJajanJAqTyBGMK41MxG5hNTvH3RBus
GxUn/eIKXMaiuQCsjLoesMXzaYsmQapMms0JmmXl+YK09mUanE4LML2Tj83UKSIgmQ3RWkqiAvOm
RXeuxuSH8lMUQ400RyWROA1mlO6JfVBLcE4SONcmivPRiCwl3CGraCMmXSXt7HtdOccb9Fk79LRg
7jt+VKbzSyahjP5jxGJqlFy4bcEYLf7Y51ObMwQoWswBTjqyqdu5XAzYbK/Zxpi33bVd9YG8rrpB
hb249BjThbmJ7AyHiNhxPiaQSICYjmhPuI06zHWxUx/pJc0zcniqW/17bXgZcEHqL5wFMOWrIAW2
yGtCq29PaLWYp0rSfCT4KzvhqMo9BUPALn1XJ4GWzEXuR67RoS6CXfI/f2pmTBt0aQZ4dJrPp90j
4VGOatWdwDVFz/zSr10Wi31vjnmgdo1+CFv9Fpjr4r5HsNwC1EF8RtraWuN8RpHAHRvN7pTVKHX7
JWcaDImFwEw3qeb94OTu3tBx9ttQc/pyfb5/aG7nd8NS7eGtxd/Yl1nrddYrCeW8z05Up6O3IVXz
gzs2nePXhSigC9dy2mEjjCZWm0fD46h5zbeoRbxKadD+uuuk1sGb65Xy14DS+3OCX9WuQ8blgISx
2BjVx6jcqYruHRJ4ffu4A+p9I4O4jLfMgAcL4HFCPEHvfMnSSe0bHFWyk5VOydcWbtZji5SbvjGR
yQiUTMu2WkdjAU5wtKlnQ7+7/gnfOSkwX+ipUJIASL5mfXhtKEuhlvmpco3oY42q2odIwUIVs0I0
jETl3Kgprd3cQRsinw1slgVDZlhfL1mXpRlm9VpxoonePErdSQ/YYfQoXc5zj1ucWT57nohea93J
u03YT6riF8g2fUqhrX7IEF56meZm7NCJM6Ebz059pFQ/b8Hee9vMststgEXlEz3MtNuUMutSf7Tm
8NAYev5iwBDznWlGjzQ3uN/ivDYf0zTiJXX9s+pLmrvamUv7j+cvbGR6ZKujOCoesq2Vnp88cMj4
1WAxi4WA3ZTFprXk8A2slIfufoqgDn06QwSYaKfV3cLhN3bYtritn/dV/EPOlfLFmyOz2UFMM63N
WFHzWIAyU7zJOGb3wHXQjXL0yH6q9KxQ/OszWTue/Fkwlok6yoKXobN5vkP/j7Pz7HHb2Nv+JyLA
Xt5SZVerXa/L2pL9hkhyHPZeh5/+/s0ePA8sShCxBwiCwAkymuGUf7lKTY+nKbEEJ+yJm2Zn6gki
jRViJxudovGjcLxSbCGPW5/oZSTyfdGcA/K1wVuIJfiXdjTHvwyV5tkWh+oM0dN8tve6qmQbVFz+
vf9jF6dJCiyboJMx5YLTBuRlkQIAAQdcWpvBE6CJek/jXttSLShRQDWgaLW1sx1Q3HpAmQQx2KGL
d/eHXxym9+GpdUBDxooE5vNiqZIgawH9eyh2GmnxUBZY4aRaTsXDdSNi9eiDIgVUSWlqc26RD6Kw
R4x4+WmqOXCaQpmzJ4HMkA2Ga9Ttr5gvu6oUTnbaf3KUkmEdZskq9XkRnL4PLblbPLP0IUm4lkOL
NCi7MEPVP1c/IWuRxxsDCMZ3BeGxZFOYw7+hGomVBV5iQ96HJe0huQOpqIEMvxw2D1ybxqugh6+q
wvCNMS0fXFEkX6NyLNCAgsn4YDcOm83qdPdTmg/w5CpaDv/YDWrb9z/3zV/DwQAaArrYVpf1akvH
WEpixJ+6VomwQpnyYDf0mfFmKgiB+3gP6lJjy5t/0J9NuNPHqk02uEvPySul7m7lbl08xe+LQ4Oc
ChGFV0KRxfazq7Ef1FzNn7p8/B3b7bCbiwYVrjIwqBrRYvIdHW1ONdKRy7q/FPI6++O6k0NDSJfc
SSpwMoq9/C4Z/n5qg2jdkxJR2rUjrRQ+t8PfJq/L9/tDvUvRL8eiSYBCBrVloN2LaSJLVfRDn5b4
DkT5wTAyaPdF1sZfYMiV5Vs7NeXPUHWUaA9hFXTrpuq08Kx0FICPJgUJfQsEsLR8AMr179EenO+9
EaXaXkXlQny7/2NvrQvBL4V34iPeWHlh/ZEzZ/XcDXHaVk+j0MRbW4c/EtH0L0ZgByv39M2RCHkJ
IVxyt2XIi+Jx7SpFWD2FiqrvZzt0EMQlidvlVTim+/vTurHTuHKYFQcfAtASpeRB0JwCQ6ueMKEH
UIy43TgdcPoIP41Ko6GiPRj5N+QITGRK5twdVzb6jbliyEBhn4K2a18X9tVkppCWVk9dnSevfZTb
n9u5HX9q6mg8fnSmDKQR3/KCAYRYAgyVshnMVhTDE5E8+scdzqJKoVgHwonsRVHs6IUy/vdeD9dK
zYuMEMwmMFEOlQcDhubwksRWF4PqBIiGIi3sxs95z372Zcq+spRX9zj1XZh81M24TqWaxOUG7dzY
jnW16Z9mJ9N2U6fo6L8384OqCGXTNU37OIX16f6aXr3SkvVLB8yFDoeR27JDYpNUO5VtVU+NDjB8
43ZZvStRZn1TJ5wekTUrnc9l1VioSAchsmFpk3X/uf8Tbkwb+BlMLrJEaYm2eEdaZDYjHY7PgdaL
g0T2WGFpr8/zMXFHDFxKSlF+1hfDym66/qg2hSQHNopGHHxFTFCLNLFGtMCeStztI18blPSL0SEy
f3921w8Te4eAjTozBWdJLLr8qkpcAY3C2Psp8jCt+T5CTUDmC/BK+aOZPW3yRZzEqHR7saYcUlcv
uv2Ielnou25WlN1j1ePm+/X+j7r+6tJiSqLRgSN7qA1c/qYG7OKgj8rwlPVU8KhV1liLm+l04JYp
DD/wpvR3kATjDieb6mB0mI/c/wHXi88PkNAWSQ/1nGWOrvRo8vZWNj5pamj8xxCK0ftKZs4fPlGU
ggHiydKRBHvLIPHPK98eG9FWzvA0IH75MzOyHxRz3B1Ay+oZ9tz4KMVdVyMRuWEvHkU6rgDLiUHA
tlCBWHzxuOqQg7X16Umwaz9j71dVGz6G2vtaLTUpwVmOb7HTGcgSdpNNgKgF9b7AjExsEeOgtDmx
XeNPVqxEAAjJV8g0ssnaGNaYENqlbetscw2a5QZNVLQZYXIH+BPg6G0SdrX4gzpOA1EuTQBLTXmn
HTtNLQIsOCd3yP1oDrJX2LBR9S11gezRDxCAtZ2h699Czy74X6FCVn1DVLhBT5USp/lm2qXSv3Kg
3MciFqn2S8P5wfs9D1pLUqcY8Ib6eBjtZ0k003yqW43tDxq1eLLJCDIsapwdm0wpuxNaHNWPoOq9
6qm2SuMvmCotJM28qIXucz9oxRatANvaVDVWhfR1++yhmqquOBFzKr8LVKy9R+m1iVwmy1L6MCGR
Vxzy6d+onLxns8BCzWfvdS4a687sPQwgiNxNaGnDszfFeuPjUNJ8NxORvqUDVXw8zAMPS4KhBVId
IFM5PZRY+74psLhYL+wVTH9GMB+jGLymotOsT4EO4sxMpt9pEkc1JWhKH2hbYgpwMPGZ+itrrRGN
/8YxlBekvYdvCYqx9U/6vMPnAFv1YEsGWen+4Mzh/FrBBqh9Q2+c8bMOJUTxqfDE3wKk6dJNaAdZ
ujPrqnYPWt3hb1knOS54bTxGmLVYcd78yyIhPVzT1So2feJS2MN8wf0VZFlfrkQ3yyyU55BbQ6LR
iTdgDVqLOsmMRK9NbNk8ucao/ohcLO39OEAl1U9yEGQ6EvZioyS52b2AIJn0YIPCjtxgVa++ZpYX
Yl0SdP2EQSlV2H3eMftDEs2o8Pg2KQyC0p5RzWsXsYx7F8dS/loIw7TEwFEuntfUjUMqGHH75CAo
trWxnx38XE9KRPT7HgSrM31Fpq/EKavJP7XYZsJJ0rWnLm3cX+D/5jUI3FXkxDJ6Lk89DxAEGG/x
7g2I4eSdbjco0+MEnwQmMpRCGdGtCjWx8tgta/nym0E846GTFnTgDhZJAQzihOi6aJ843nwo3p9p
RPER9CQd9uFzriE737gkyU5W5l+jqY72QQYYamXv3JgzkhCAMbj4yVGWqapHotgPQYutYCvsBxwg
hpe8aeNdZpTaylBXBQCaF4zk0DchDoc6cXn36yChCTlG8ylv9PpLlhZ4Hgyh4GbIyqjWNkMVVef7
r9pVJAMVhbyCRQbcTj1g+dxUhdONtV4/mVpkfSmTvDwAB1de9DKffytKiHQ+oNy1fS1zrIt9bZvS
40+iZCXGfYlKS4ZCL7xOmEcceSjtIgJv/4JSNKCFa8PwwxO+DfdWbLXNhuBW/D0m6MtsxdwpsfQ2
UVfe3Kt1txEmc8DcA/sjKVgS4+esa4mqHOvY0qU5zCQs+y4zla2m98pGn4Y11L08tovpU+yn8E2N
idresro3DzYghSYyj81gWTveg/GfJNMbbT/j6ljSYWiTL2GE6tRLkacIOH3wk4NtZNU5JDKahH90
uctM0UaThqvOMbA4xD1CaogNNOOxsSzE15HYzT+bXqmo+/vD3lhkV2pAoptDkg+19nJYq54Md+hd
/YgzhrfJNTdufmQEiv9kUVioPxIbPcP7I16FjFLeAmAevAbZklzCOUWEoa7iBdrRiYX+w62sYq/N
mv6AyojxDzaWHgY+2P4g7GzqDyalvWoFhn3jO8O9oukMc5P7e8n9CccW3JRuaMcG6sE5n3rjm9LA
c8CdT3lM80k9ZHZYv1SqZDPfn/vVrQWAjO+L9ig0GWpsi3Ot913OH3raMRWdaH0sUuc3vfEQAg9R
dF3pP15f1YwGnAnFA8YDaLoIH2lIjiXcdO3IYZXSvAqiDnDRdT8ixt0W3GuPEMGK3zW6+N+w19TH
w6RPyYeX+/JXLOZsDiDpkfDQjnUThCertLkyK2c28KgJpvknssTmpsrDsIGRVoTlynt1a8WRewD1
jnQd6OHFGogc6f1iYsWnPqCDhLw/ljM6yEHaGE688nmvdxbSmEAFgffLJHiJwg5zO1ft2taPkTqm
xrFXXRxMyjw8YHdoxxhMmN0/gZLO8UsWlH2x8r2vjzI1OksHosPHpiUrD94fOYqRRKLEh9Q+KnOA
K1SIVLrYij4Wr07lxFsaF9aKHMDNESVuBWaBJFcsLg/XGnuvpFZ6NIq82mUYoLe+qhbal8pr7N2g
6PrHvyb5PSUmXmQpQy7fzT+maPaIKqAv6xxrDf6nMY9GvstBL6sYJnX1ymA3viaEcrgMhHgUbZZq
57aiWrjdO/oxhdX4Ohmp/Q0V+vlJH+baT9ViRI7QSuNtWQXOSup3tWtlcwlcL3ENHoVXBZxxQOi+
yWe0ysrQbPdqOqlExulclfA0UTBc2bdX35FKNzuWCwFxXZAai+KrigcVoY1aM9O0kjZK8QFhoPQY
AxU/ZKgffXRlwTVyDdLkhTFOM38xnt0k6N1hQ3a0rETZVzUns/LibhPRy9xpZaqdUiWKv2vZYHz5
4AXMyEQSBkwJ6dlsLjaQNyjWYOmiOXZJp39R7dl4TYEpbhJsLir//lhXQRxjgS6yuHlBGoHRvtys
Uc7N7sVmc+xNfJOssEufGl5zHHUGQAsauaCvJ/VaFffGtwRnz/6hYAzOyFiMGsZQcIpw0o9t3lnh
ph1j5a2pLe/bgL3CDmGnfmXzXD8zoGnQe6FXwlUAB35xxc5R7NoKgJ2jEpjZVzwhguYfW00cjS1r
F5T5fDs2kx+BJdV+cnBHBwSCgsijLhWXq4qH10fHIAVCnoQshdb78tfgOcXRilxxbPTS2au5dEIN
xT+EbWv37XVBDkIzDRlqydy7Eox++YHLLu+jxtHmY0gNIT/os01yPqhB/aCPBZVdlM/dcTsZSEPU
SNY0b+pMOIOJTGkKAfQoqZLv97fc1ZXFL0IdBJaq1L6E03j5iyozA4eNZdexmroQjSFba7NNEJMi
HXEIQ0IQnW433oRREXcPBZm3+3b/B1zveS5Kbi3alqBmrjDbIndFSLNsOpo4dACWBxKzoYuR2Y9z
HevmPsZlevwFNcxYLSYssnIePQhyNNjJ1N67d8bl3LmwOot8IXztkaSdj5nDJ3COad8C1PcV3BqR
h8nHMkz/mvoi7XdhOJcJEn5Z6n3TEuTPvW1lWR2GFkzN0VZu9OVm4ZNIfQopTwkuA13Mxes8ySFQ
kR1fw054Zvs8FQqJIzivrnUe3VJBZVE18sikND+FtrabAwq8mT/XTl0elC7qwM1xZ8xrx3exZVgt
tgwBEjcGQcMVEjOYCw/NLw+TTgp5wh8pYbePEXCOZtvYKBAOwhIvloan674ahJ5/MOmU41PcfM/i
CcevpNdauqka66I/165RPeR8BpvHAJzxP0PhhA96NUzZ3hNZmuZ+po1FdUC6SxUIOAfTBuGbIFu5
z+QZ+SMNfP9BZCfIA/Ac6hzry31UZKkSREpiPGeY0T12EF2EH+EztvY8yA9+OQ7UJDolGAJwi1w9
ulnnCbvNwOI4mYKzIY54U+oj/eA4m6zAw3o35EVpb4p47nIfdAs4rHpqwUneP7GL+5Lp8jNk74KK
ww0z9J5Gdm2UivucWthd+bnCj/abGjEEiMEwK1eGu95uDEfvAvglLUZooper62UWTNTJdp97U5/2
biq08mAqAaaxZZRu6iyeto6i2Vu1RXxp5cveGhvaLf1Nijmoscmn84/oMe7rvJqGzH1WyPSRI6J0
RR8qGPUDkOdQeUzI+zw/ikXxDVYnGk73V3pxN8qVBleA4jptBIK6ZdsYLlgyCBLSZ6VFcs6EY7Ll
xrL2s4JrQSOE8thG8Vo4cGPOkGiQQKfPydOwVErQuPCtVO28Z9LxpN5mRoIbJ40ksbXNODmG7YgZ
EvjvL0YzavrK4b41Y7JdnGpAUlKZvIpFBrS1KDY9c0yrnTN42aNIAuPFVrVTW0TDjgq6u7+/yu8M
pItzBa1Sp/NJECHlOpfcVFyBwmmehXhR09BItiIxW/dvoITaW2mZCHOH1uBJEb5hsN8KNRXheWoq
OpT0YeLPuZtZ3/BrzbKvINfMaZNZobAcX0xOEZ46uw+ayp/VWes3nlqJBwxT5jXm4vJEys40N4IU
v3mn98kL6o9t2gyuUrqdZjxjrFfuhJdoycbwGu+lV2OhrJzH5SeiEEOrhfQGAhSLtWwqqno+6wUl
sWOI++NOaxPs2bVyfLKTYcZOOdG+9oO1Vga5uvqYGBETUA8TNx1gLZcznKI5q0wFbFvvJFro65XW
Om/0brVe3TgJwjhvXQ66jKZUMNHsysYIWbtNK1lYK5ji5fFg0pLGLPuq7BgO6OUvKb0JZ0Tq/C8C
G0Jcuz1lnrdVqY2DvVcUMT5UtTO2j6LA4+wXasMehnb39+t7Y/zP/SqJZwhgE7WRKUgCyOVPQOCk
wBa6Vp89tEXDLR+5CpFcBezsJ33tKNsgnNNjIlQ1PFC31b43I3Q/ur1GC2dtLHGHMzbI8I/Jpybg
Cqjpf5XOvEF+zQsCdPrjqX8sglovXjF2s6cNA9rtWxVGkb3LNAMPXupHkfElD8bZepimYTpbldZP
ByfoVXWTtE0/PIRWXg670IyMaNPpavjaEuJHe5DTHX+QeWhjuMYM0hyttUFXaxp0ubvFRLDofPIH
xcSFFrVEfk47vVVknF3l01BM060CHh/jzgHAcbszxzHTvgCing5N6IXTq2a0OrKnUJbN7YiXo/Mz
Gef5TY1AqvlalMPQuf89rg4EnDzu6fcUimqss3gkcAt1IqRao2fEsVVtb+lD/RrWhvKpxUZxa+V5
XT4STK5VRRdpG6ePu0puQRMaGUx+uVH/OPTGHI55a1Xes2vU86ZU0vbQFhJWX4jJ/pJimPjBDgoj
EvBRuZAXsJQ/WWz9wkNZBGUr77kvLHcboC/9pe+scUvEiTnx/UW9in4ZDA1vbHKYHAKSy2smnWiP
tU0VvYBzm7XH1IpBrwHaVg1/prUpqMmppbutE9FJd0wHl22nE2q6ja0oOspTnK2c/OsF5xeBdKKN
LNdgSQFqA5f2N+Sxl8JtrL8F1vbfSdFptbfS4UvrnLX2wtW1LpeAaw+uNk1DqJ+XX5hob4ohEoYv
pWV0R51h97Q04yd7nKyVd/dqKCTaIJPBR5Riu2Qrl0P10RCQZ9n6cwOG8VOvx9MnpW5iHFShvNz/
ssurHPUySnH0DUiDacYto+VBNGEPoMk+Zl5cK7uurb3d0AWW7Qub4+0rVecdkN5FRdmMpp9eIZzP
93+BXLeL+5OQSioKU3Hl6NhLfsQ0Nn1VN1n/okaOXW4zhPaz57AWufjr/kDvao7LkVBs89DdkzVB
a/EF6xDmX4pNPekQ6PZNOxvO8zTi8LGt8sD4LErEa/xaaFVEEof8xyYc9VzZ8+5SA/ehZ9vKm9aD
+H7BTEkjt8j6ER9Hs8Qg3E0sevSYydrej458HU8tAC0/gtAzBmclEL3a+qwYCq4oulH0A9m8mIfW
ND2lWZibVEe6p751tFd0jrSnAAHUf/tGWcPo3BiPx02SV7hpaKIutqM2tFqj4Zjy0g9zucnMIP+L
l0oXfmrkn/OqtFeu8KvtTyUa2oOEJMEbJ/C93P6tklgD4Wj34s6IYLaxHfDW2On8F6lo/3Z/U1w9
F3IsngsQfZxtOqeXY4GD8RLkxroXtW70Fy2ZlL3nJsFRC2t93/bW9K8eTWLlA14NSjsaGgJQH65t
xlwkUaMTuiMOzKhMOrNkfaEXaOtj+qD1Ffg6ID7OZkjL9Nf9qV4dNDkqURvqKJSWaE5fTjUQpY7f
d6e+VNoMolCxYvETlGF0uD/M1dcDOUVMxG6RJkZc0JfDVPTITLwxtBencXGw1QszPxK/2l/00dF2
98e62pmMJTckp5lZUcO7HAvq3aTGGBO/TLFZPHEG9D1+MPOTFaPUhCdQUf24P+CtycmaIVYhoMhI
zC4HrNSYOlgy4IuNBJfqs3tRlp8BWh2QXxnX9sk7PvjixiKl5yXgiWeBQEQuTjokW0iAwko/zUFo
utukoTy8nbykp92rwfed69rwUIu2mh9lZadnAECoGocIVlh+6WEUgmqwh0FJOHVfDZBK1Sa3oVSp
0M9Hnzqbo/zCiMBpocJgAfVPO+VsRdE42fCLwC3Ii33WV/gzD1mf/xjT0f3aTAYxopoL8P5YccfV
CVCsgqvE/XV+15q6nLluSQy/5I2w2svAPkBtAzxDqL3Yqa22HjlE4854VJGuiV1oRG58tLAieqXW
FuKNGYbm58SosKBPTGJ/OqRt3j9BxK70QxpPLqWmxHImP8/TFho62mAeZhi6nv4oR/Tiil1DF318
zjO0KtqNQGq4gU0d62X/tWxZvp9Ewlq8DdpuUlZuu8Vl8E7lIXwhouDQcOPpl1tqQDsMhdKmOtmZ
ppxFmQ+fkE3F/R0g0i4K2vSxsoJ8ZX2XRf//jsodQEUT1hcNz8tRJz1FCTCyyhMtm+wwESA/DjhX
H6VOwLNqFPOPlEIoPmSq9TSFWb6JBYba9z/yjZnLRwW6CqgjMqfF3dtNuVqqUCBPDYg6H1lK9BFH
N/tp9NX0yTBEt+U5ClZ6njIQ/2NjyYmTLPMXZTvq20vAhGZmJLW10Z6G0m52Iz1sKFClOESR/j0S
/XywMMj0i1wMK5e+vBouB2ZA6JBwoSDLMO/LFffwxO61thxPLO546FojPHB7KbupUv/KK7dduYav
5ymrc7KLotNI8ZZ9FLDv3ErFNJy8EXirY8N0qYU7bUsnMrahkSVfWgyPv4xev1amWyYLLDGxCYNz
fKkQUJa8nClEAC2b4k6cqsAbnnocxKkJmh5Nukz7rgZquq+yNId5UxNmJoorti0kqcdJ0dfylsV1
/d9fQpCEFATVGKr+l78kmuY6L8duOgWT0H93BByPltEkp7aurZXPu4wu38eSqgQknciMEkpcjpUO
sWJnVitO3jB55OTxPMN1HFBF3KSz40Z+VoFypGlWxJ4fW9X8dz9omEp0Aw2OQ1R60XeiLC/f9EFS
vxoVuovbuJoM5SnNx/yXZaGp6Ce6Vpg+n7QLN2MfWN/vn8hb64VqDx16WdgGFH85B9cVNQUBazqx
pnT2RAXmBFtWUT2gitWsxCPXB8KRIvgkHrLxQ2H3crBoqMu5g6Z5cpw4QOylCdLdnM94WA5Oh1VO
rbvjGoFDHrLLQ0iaw4NCiPKOQlgcQiscMjChvXbKcRPc6IYybEkVQ+GrQnWPURNpD0WNZmaX6nNI
XSSdVrKdG5MGaEEFW64wYnWLFz1Dts5G3VY/jSQXu0S3y+c8F6o/Vqr9bxyXw9f7X/T6jqW9SZ6A
6gsf9IqBpAdNPUdoh5yUzg12tpPmm5ZBd7bWeHslrMKtGyH3fn/Qm5N8RwcA/LNpGFx+WVIFhJKB
QJwqyKkPQaFlh7zPu0/W3FW7gu20cvauty0ACNmyZOdiJnD1kHSeks0Qdk8hfaYzrKOu9Y2w176I
abC0j2XMnHM2rGyRym0r8Y2Lyc2z0RRpa5ycotEiWBkepbARqYHG596nTl52pJGhOSb1DmsD53Me
K86HPWI8qhFER0gqghPgFF3+CHqVFapBhn0C96HFvomK+4MAjrmxwlIVft/mSDhYqxIOV48Kw7pw
qijPS0GQZQqRK0icWnBETsUMz8AmL6YDikniNkkU6+QgfnV0Wl08uPguPn5wT3lyVErroBwJh5c5
EydaUSJjtk6oUSe/MLdLnjwROF/MSi92Y4wd0f8wHugd9PmosFMvuFxhV0yu4BG3TmZiFlzbDu0f
8B5J/MkdyuihwU51ZYZXR5UZEpQQkFM/BNm4CIeQ04H+wVk9TYoyfi+qEj4qXgF7RWto/ETF8L0B
hrZGJb8xKioHkgeJKwnVF3mW/yhcpvk8ZsCAlZOIne9eFAabUtP6bS4TfGk29DtXu3YNqnx1YLmC
ydvoWuM6wX0s//0fg1Kmz7At1JUTfIj8r6qzeQeNuvo+DI7z/f53vN6ycihqpLJkx0W4uIvcVDXJ
mkblFNixeqzGqHowpsg8NwYOUqNpktx0A0kcUn9ruP6bQ9MaBukmVXuWJP1yqHptiqPwbKA9KL5m
cWt+9awcL9kMEk6NoIxi7TUvh/JSjDB/Vi6qq1tYVsHfcaNcVvK1uVxkUSeSV9tEZzOpyn/dQvRP
0+TUXyC9qhbBl7vma3JzQPCqkAhlCXypMGlOnjJ6lR6dpyjMI3/QUf+ArfMTMcvCV9TMWjkwN3aR
lLJkJArIsDkW0UrWNUY+h4Z3ElUctsRNBBMbpcf9zc9NrqCV9bw1HPYk6Ee+gwqXhcrBxrZRGE5A
69NId1ZN/9JX9UB91Jsxqz/6hGKWSK2N+h6n8xrFkFUuHp3BTHMT/WHtsZ8Gc991iIhuLLRPrK3d
VvXh/km5MT+GJDEiFJM4WP1yv1SpXRHAxuG5sno480Y0KN+arJwmEEj1f+6PdWOroEIJXQHPOmpR
S/pHRMPbcJBDODepV21pIqavIM3Sh050yR6M9e//YTjWkbKpScK57JUokPstwbV9rvs5QRky6cwn
PWm6fahZswIPDg7M/zKitJMFmkGdaHH4EE7sGy3JonOml2m3acI8Hp7apHD0bTMXSYrXS4q3zv1B
b31B6rQy3WF1eS0vv+AQmcqc0nI8KUmmqC817prFBr8v0e1h/lprT/KNp4PL7R11hMLBFTYByGcb
5V4enTHPpYtIf0Qp9o3XKw9zMtXVC4pLLymOJCu8kutZ6pwKnmXO/ruZ2eUstbyJyZ7z+Ow2Ol4D
YFytTdlMvNSaWDuGN8fi7gbHS9nvqvStl1qK51Adn8Mi0g+AlI09cPT+BfGKcuXE3x4KPoPKYAgT
LG6zpnNNYVQN00JNu9xOparvsFWwv3hq0H78LmMNuar/32Dy6frjAVbHylVq1Y3OVTKOtV86g+j8
ULcT5dFNirWC/vVGYTS6h9IbgeBmyWdvFK33FIOpVd5gik0fugj+5Dh5Y1nulp9mxEOOBdfF20eP
wzuMkltGAnaueHVaHUayZRufqdjGj1rWe2cQjTCBIqVcc0i/8fUoeJBpwZynurN8HCobAt8Y6fG5
Z1rfvcoAehI4UoahzMyPpju8CdSCuTy5WWQt//Lj1bqY8maco7PIDfMZIynlJetGfTOKdi2TuzUt
0D8OaYa02VmqYqNgk6EcpETnOZpyzlrbmphj92MbbngYnGjlArt+FqTiFvwLBGeRpltulIR92et2
mpwb9Bc+22P5fYxsBa5Hr73FY99/vb9BrgO0y+EWMb6wy8hCyyA6F+MMgghEYc7jM47eL7e161cv
hEP01o4VXK6UH7S7P/rKZJcZjRLjque1YXK2h3igHqAPfkD09FkZmxl3AzNf2Ta3xuPa5IXn5FO8
lf/+jzNfBAEkSN6/s9e44zH1EuVb6DoDboPC+quh9L9Wfbs5ILQdCHmyYbIkAJadXhY8H/F5EF7w
TZ304qW0w2rTuXN2AGzdf4yphKYXZHB4afSdUCABRX45Qc/sjXoAknc2KSgbfgsPXX3pRVSPu6LX
i/nR62vVOY7xNCcb+nNrksm35ovWjhRoBkwOMPRy/EFxujCgT392K3OkeVkRPwmnPuWFWv6H1Vjr
HNw6nChMSUyyxrBLwmOWKbERtUF8zqpm+JqNPbUOA1TgwQ7nYk1o9uZg+EOxxlSxoXxfTo4+6QD5
So3OpRK0/WvTDfVBLytRfZoAJa4U6a9LyECaYUBBs+PRoCS22Kt4HGgj0NbknNOXCug5o8e3mabY
AozkzZ2P/kn2ywXMs9GjseVP8zH2e11LnycSsZXA+MbzJWlZ0M/AWV8rShVFkQ1DVnFwtNK2Xo3Q
m2iyRYG3HwN2NoohfRQ/UloDBnX/irg2R2EdJEsaaJsuFU/lV/njzAZdHhtZ36XnpNCDZFsHnfhu
2kGzsdvUM32Te5+/a4LychuX1akY64LYobO8T2Luh5dOr9aA+vJDX5RQ+UmgZzm4RBCywXD5k4wq
d2BMBcm5yK1cbIaEMphvcrAf7s/9xmnCFNShxUPuTalgMU44oZBggTQ862Y1kaCrCMfPc5uhhyJg
Ufd163y5P+KN54BbkcSDrpCJfNsiZtdTnnf04vNzFubBUQhapRiyzgg/BPr8n7j2lK9toLUQuVxn
xbzwxmQliJDLmbMsm/SXi5raUZFOM1qcxlCc61btxEaz4xprP6VAQstevZtvfEWkAylDS/0renyL
Lv2gDjRIAfSe9STvx11ZQyT1EeGwu5UtfGNmSJBREkAElYRvmaRPmRaCTqzyc5WaauinoBG3ZhNL
mKNV4yZqt2t8/1uXBwRsSkxgSMACLol/fWJYDSJf+bmJA33fOPSDRTvrv6kuhk+dWcSPFN+6DZ1k
09rIvhzwyznZJ5oivt/fUTduDpcaP/ETWTWAgcXxHWo9nAXf9hw1uqdQKk2STYwuH8iB1jnHqoNn
opGqu/ujLpccOCyUQ25Ocl0VNuvi5KA13jtUS8WpHrTqMJZm85TEPXdnNQ6/ndQLP6q4LgdESYIe
G3cUgdBiwLkZeIuYKX01wz1OSdgdynFuJp9+S/+sTV78wcheDkgmL/snMg9cKngATAtz/H70k4HY
dvEYIcLwGxkhpd226bzW2ZMf6c8LTw5GX4/ojwI0WFe53H/cwRmVwQaDO/UUzGmWbCmk5u1XxXPC
aGvURTav3EK3vp50ZZJpHh3jZcgdFCUhlavNpyhrXW2PUWKePSOQYfxwes/dhqkxddv7G0Z+n+UM
eWsp+iChxdO++H71EGneVOB8AqFv9iObtkajWsVxHEgRN+VMCo8OX/6Tss380Mce+tb3f8DynMgl
RsSA8rMMnIgvLpe4tqqqGqpEO8H+sHJf73Xja27RjFNCz/x7UPrk82B62bf7oy7vwP+OSl4KnUQ2
UxanM5x7a5g7oZ3UutYKvyrItXycU8yV5b3xRU00A2QWSjxzxUgSOQyGuIrV0+yMZvtgdW0zbHvk
0+OHONHVt0Ef7Y86TDA32byQGpiULdDFuFxRpctxi/ZK/ZTrGC3ssUGkDe9j8hMnT31Ahc+nLFcq
P++v6BWshGFZTxAHuGmzpsairmDMiJcb/WicknYuP0eqmW9VBJ4KZGXrkX+MQIibsPYGYUa7Zhrh
+emNvRI93jiwNMffy/2SqrPcTYnRan1a9yZ1YSdrNq1rBwc1oqHlW5m9xr1eBg1yxsCvXRqB4Ghx
8blcaPyLphqjWuOUBmL2nlRNqbcV9N3OSxu0+yyP2k1rOOVz7TlrRcYbG5gLghMDvAN09lI4KK5y
r6JRbZ4GYfT5FgR+Yu68LlxTMruxgXm7oRm+q8XjQnA5xyLTa7IXwwQsZDUeDgdJ9IAnbWCeRzEn
P+mP1d7j/Z10c1kltY3WNTf9Ek/fpAq98DhgauMYioc2rEBhdtBqTD8wDOW5m71M2w6TGZyzcV6D
sNy4ENG0kphkKnG0Fxb3EQSkgq7DxPuCKOhfFbCt5mEqcj3do+s/Pk3KWIhDO3jjV6sLSQYSC+Gd
j7/iKIaScVB15EpcJlxQZ6oBZKh2gk2RpEehQLPxUYOrvNccur/2XOguWon3l/3mxKnVoc2Arho8
rssvHYfwZZAm1U9VE+npJyWY8m2rYmO7M7JhdDZhHM8yAC5Ka2vxH0ueSKSd7/+IW9uNxsf//xH6
5Y9QdOTMZq3ST7Wqda8gqvKfOeWRnV1YLb4IubEy6RuvD7cE8YsUbSBkXLwDtYMOXojt1klXQGLw
KmcDunNCf0s6moQ7kYXiP/nk2cHKu3BrXJ4TomNq9qD8F0F/J7LO1YbUOEVl0/4VIY4cvES5qij7
GBxmvg9E4v7SJYfr4+vLI08ub4D8I0JcrO/YAlWvTONEibndQZX19gHoxszX7f8j7bx23Ea6dn1F
BJjDKZU6uFvdtsdq+4Swxx6ymHO6+v1U/yctShDhb2MAAzMeoESyatUKb5jFbrbGNfuhaw/qsItl
Rf9uSHC+IJLpTOjqxjy5hdZ8SryhfyqcIoa1UiUuBsl5HgG2p2215vt2dWFUHAAYSjXVZeqW4ECc
O3VhnJSh0PYC50l/GJL6yVMHWMGlCAp8RCc9Sv+HLwtIASEoeheIjyyOUWaOvWaGtXGyC6N5Hqdu
/NxnPfMevapQAmEoOyIcizbvGp3j2tUHDEZWkEQvAKXnb1qrokIMQgWcYgDp3OJu57YHdTSbAZhy
XQ7/y3NK5QiwflQ46uLkWG0aDqB9zJPdRekpKZX5BeamG/i5Ppec1ToydkXEGOpwewdffUwCMy1i
JtsXIhGznkQFOE1uBzeC9apNM/MnIbwcuYaUNs7m9nLXthGqCKRR3OTgN2XU/FgB5OY0WnVmnlRh
PiuKi7c1cOE9r7jZp8Y8HwtDmb7fXvPaI1LF0nhCso60fLGmFip10PVkUp461v8YSjWre/Bp6Z5G
XLPG4r++GPAkj4pRsgTOHxBNQFx3e4dtUynOH1yj9HQzDz1IUXNS23F/+9HkT1+UG7K+ARpG6wH8
3+J0hAEm4Zrd2CeIq8GjXnZFti3G4qmq6zeljNODRlR0H5D+1f0sCMqV5a98TSIRyHpuONrgS6Vj
8EMYGDmFfWqmcbQPSh/YITqI5nCq83Gu71D6gLhmZmJas2e/8uDsWdyOAeIhuLQcEgXx4Njw11nZ
Mgcp/Wtsg1gXrd+WwX8kGXbsh6FOh2sYCzwpxkKY6t+fWKlHSxcTACTVyGJbxWjdF2amOqcC/ueh
zzRcCpWR2UbkWTNysYSKPWPUNVGGK1c6kyopPElmwWxnsazmMuhD3dM5VYOhil1lGUnva5X3nxKH
ne6X9mCsfOVr71qit2Tgx5dgyaGbjFnlMwvn1ClD2HWbdIyjX2UXZ9FW7btA2Rv51CgHz5wLnJZr
R/9a81/WRCKuPTedbAkUlMDE5UUw6vqkTsglneI6q/25HWxfqcao9q04+IwfcrRGR762uT8uuMid
sMlplXQK7JPaKUW8a8GMfBajp/Z3AWiTrYukae5rcahUu9uH+koIoYBnUAjKEHStt2go1nozjmle
8YXzqCyxym7QreuAOmzMsO1WyJ8yQ1lEEMCzjJTBe0qCyCJeGfqIXrUZWKcwqc3Ax15amH7u9uNK
X+LaQ1FgARxDEBP4yCJSIX6M7AtM7hNOn9WM8ALah6/RWOICJEZjqk9//w4ldgNFLSngv9wtpprC
uZkN61RMKNE+iMh1mk1Q2gw+4yp3V/TmrpRYstUCGYJrDQDV4iU6ZhirhHrrZOdwhbg+QTXpQ6t+
ybPM+cfyOvWYTXX+GV3BcSUKXV0atD20LRo+F6Ixdp7SHxhs8zRy54JkN9Tm3kzMPL7XARzVDzoS
W1DKo0n8Vvj3v1RoeLdKBOaOSCt/4C8tD9GH+xyPib5J2tY5GRGy1FHfxz/UvjI3U+XUK3jvy/MI
mArzDbYP1w0p4flSOiYcgyk0/RSoYT1slKIpf6NGY0/7NDWsbueqAq60WuVMY29vpsvQo9P74Q1D
xOOyXX5eVxm7dqCQOOW5HW4RhQuzLeJipv5F2kPczVYb9f/dXvLyuLAkekScSqlYsmxdakZWhYPV
g9Gtsu5TqJgi21TUsBtVEdHadPkyBoDAxn0dyVdQJRcJkurN0OJTYZ/0vhD/as6kNfsw9ao1gaVr
7xGZC9RPJF6NRPf8C456q9khMu4ny53rfJ8kjpi38eQo1sE2Cmeb2MG4JoJyZdcAd6EZCoRTakLL
8/Nhg7qdYzdWUnsnJq5GtW+qgqFUXMW2ROo0wWPp9u4feL/VWqvy8takCqbdQjks7WOWKle8xImZ
LpjRoCgsb4OWebgXTDfF3m1C42fWuPN2GrRZbBQ16swt6qvJWg/iygv/+BuWo6lKbxDEDkPxlltq
cgybVsS7pMRCdet2aJibJPvBX4dCWfyDbZeNd7wnFt/YHdy261Efe+PKmaNHbIB6Y1MJLzF8G19y
tPjisvbjKWu/BXHbrYT9y2goV0dqw0TOgQaEfCEfvraYqJwLOhxvemBpXycaAcGGdML+WrcmmJsx
j19IUQtk+DNjJRBfObGcVjIkmv+UUvYiPBlVY6epaSunkW7Mo6nAt84SR/nSggc63A4O1z6rNMUi
Q4DvfyEak0K8nPMxCd9QZ6l9dE/CFy8Opm03p1/00bO+3l7uyhGy5UBBynLAoV3aSoODUfGZSpRT
mkc4taL4M067jJcvdiYe6GPo1xNYtNAZ7ZVZ7pXAJFnrLIuYIrXxIgVruhCVRjuI3uizT/Y+6YfQ
ObSOsP6HF0rzF4lKqmDaK/J3fNg2vVHGRRVZ4k3D8fbAJTOiSglVK3XnvjkIS6HFfvudXvuEXCnM
wpiuSsGb8xXrrBdePBrirYW0OOwFAIH84E21Fd3BInDq+wx14Nfba177jsyGSOCZ51K2LA5HlgQo
0psghfUWuYZhVsdNpmB4YRWt92p3Vr1rzGzNX/jasaD3S3eMt8tcfrGoMkMv0Ss3fItgwY5+TDS8
14WRvTY1lMXbD3h1LSzdKfYB2NFnP3+pMf05BVQRqPl0qF7URC03AVoy3rboBjVf2TPX9iZpF18P
zgeo+UV/KHfQS3SQFHpL9Db7qWpJER7aVFT59u8fCpQIOTpvD/bB4gJrorlujCTzTqlw+j0OYE6w
Mdo2NO6taW6cr3+/GluDUQFmtqTNi31pWMgmaIrq0Q4aVMQ6G+nGa7ZqLnZNbES/b6927R1SzDJg
59EAhMi//3DuxqB0opRM42Qx3n9GlwkIEKCoOtndXufatcBF/A64ImwuZTckfctNujQ4MfWwsjsv
dMQTgxL3adaAsSKB5uY9SCikBn+GVHj1yvLXUgG6I5StdG2ReV+8VFXtXYgxlXJKZs/NfMXAug6C
ffFYND3E9NGr9rxiccDuJGl2Wd7k/9x+/msnX4rtsU+l7shFzyCMkjKIieBRVwZPAby2p4Sa5VNu
zSnDB5upUJ0ZK6fxygQTMwhgkohKQPVAWuj865q5hvNqILyTFk518lQUdeA3GHkaB4xcTPwD8yAL
XR95NV1/ZF6WPQcWJtFvOTIQf26/AE2exvMylxYZqGLqB8pB2oDnvyWk7dqXXhGcshT7FL/mdd9B
mi8DBBm09kHtvfAQakmLxepkHRQwwdmGslTbBUzNpk3qVMm2svI13s21awCzJk4bLm9gsxZBJGx0
a2YGGECpKjJzOzZpNdyXiSqgeE9hd6dgCHt/+1VcXZIjjnU0O4GR4PmbQJ+3C/XCdE5jOyOsphhV
+8TPG9ydYY4GqVmUWd9uL/nOQVm8fWA779A74KvUUudrlohk5NnQ2biel652ilQP42J2hqLtaTLX
jQ/HQjf8IlayehNFfYgSqKF+T+YxeA08FYXepIjye68KxvzNUDoMXW7/wisBgp8liW3U8OQAi1tK
OIUXGFYYMMcp48r3pqzzNhN19KntdSUe/FK3sp1lpK71YpWNsVbFX/koUnyLFgwiAySEi30wzlPi
NviZv01jYz3Rfu+2du3mGzOmdNBsa1qDQy4eGPIn3X6Zq7IB0LpdRgREcxoQDCgpTklUfTFju1L9
RFG1u8oD8bpPK2rsu8CRQslwROx5f/t9y4j3YUPI5Rm3I7GLrCNiM0sANd5UbkhOFzwhBFVgRad3
wbDppbMHA2MMV26vdvmwhDw5cZdIRDkLPd9+leZIL55CfyoLkW+mLo12jhlle0+JxZ3lJsW9R1TY
wpqqV6qhZQzkQd+bI6Q+Bkuj5nO+tN1NTdhFs/5kt2H8WI+VoC8T2Zs29gzHB8mRbcuy1Z/aSjXu
7MltfdwnmrUuzWJ78StkX4p/AM/AZ1pGvzxSY7OLe/NTgMHGsemQrAgE+V6QFNNGxzRsjdm9uHDg
idKllVhTCYTS4SCcP3bvUVwXU8stmyXzn6qOvw/StTcZqceytDU38Ry7d7e/8sWekgcInCu5EkA9
lN/P1xStq4RguOOnoVDEY9iN9i+vs38Iz8tWeqYXr1MCOOSDQZ7i1S4HSpMRmGo9qMnTnBQxxsta
UFZbIx8mG6GbsPsBKbRdO7DXns6QvBGyW3mJyb//kCp1Zd/UjHuSpzRu8/s57BQsgAYwZti3hV//
/k1KXhjMdNgNwALP1+ojt2mi2E6exgDZKTfUtJ8GOI1fRi76tdTs2nNB90HslyYN325xNgtWz0JT
SzibJepDtcUgx1W7eyCk8Uo1ee2zkaujWUf0kWjH88cyo547IMhSgk4pt32nPokhjg9WjNnKLg61
ds3P+fIYEG2IOKxJ91Bb2gYbRkym2fDRBG3ab5aI3W9u4DYBXnlxy+kvZuQNgFatqV1dhh12KEcQ
wD/tb4A38lV82C2TmtITdR2+oNdHP3MrMXd92gBLxk2v3ZfT5PywFU8Tmyw25x/MGsZvOo7Xu9v7
aJH3EgX4FWBuGNHREQJIdv4rutSy+mkWvPBOHV9U3rwVVb+TcOzV+9otap/SaTa2GOCEG4RS1wSf
L743oDna8rLrh136xRxldmBRu+kwHc02LfpHFFbNdgeYLa4sJGPVNCTi91bgruQSSy8/WVwzm0SN
jlUBpLyDqj+8/LYVlVmD0jg6iahc288rJfliGBUCSZuqLvuiJ8mK8GtpaRJ+1qRP22MRWNAybCWz
tc0UuPFvjCaL1u/7YvAsH9ilMzw4mZVOn5xA6KZPv6T7dftrLXNkfvd7gQTTFiQLMKlFB2twSmSi
+6p7FjiIbotp6rBNiPrCJ/cy3E3R4JvoNErwGHma8kUkhXeIPb1sNwOGKepGNYvoaxu04couWmaP
cLY1ereMcUjQQAW6i81Me90LCqXvn3sxdfh25mkabdJWsY9hKdp215tt/Q9CZlEz+e6I7Wdb2mZD
Ml278QaUVzm+JhYczY0qdC8+amOsaCsR82Kny64jnBagVmDUIdOe73RRdGahtnHyrE5j6W4iQ0fs
srPi56zBSHpbxENj7r2gc7Fvd4O6OdgIhq0hVi6ijU2Og4Uk0hdg9imrz3+EaxUDQgV1+2xnQHI6
KJS/rLhSm53r5TRDi6Tf5qYzn25vm8tHp3GGEiiDNjAIF24OrdXVda/Y7TPIq24/VkF/b0/xaPst
Iv6O0DeFlcVbZSrd19J2+pWYfmV1RiRQZ8DIktwsCZxFYA9jp3rdc+ipyNa2g9rtLcca9AMtNTX8
CVO9faEwLBmN9ekolbPQ1V1prF0EmnfoKOhYiUhwLmZwRUgTnhugfdYVO9i7SkQFobnTb7fRgk2l
K/X326/8ynrS3Qr0AYpAwN0WB6J2aPTS/YqPDaV86I9TbYqNlyfli5alxR8bWaDkcHvJy+DADc3k
izNIBslTLvKPyY0L1OS7/BiS5rr+VARTqPgklYqBxlsXYKdtG1HNsSszU91lo2J3e1Lfuiz8DlzX
N0uHlvnJSDpDYKpqVpE6rgQK+RPOigrG5XQ5wAGCIAbXL/fKh7g7FUPk6dUgjnozZdnz2Ewh8Km6
C74liJatwcIvdx7SRbxlLhb2H+3G89VYPrbGoSqPnpNPOE0rQ8SfzNFhcX2pWvc7AseGj/SD/TBV
Ql0TKHj3oF88LaMlKjeOHYy25VCyjrM6hn0agZgS8THpR8PYQDovxMtoBxXwx9Gcum8RgI5863RJ
XD5HfWKmfkVw/97UyRQgZWe53whodbjp5sALsUijHNunakYF0kyTBSzYLRmVlWOMra7lFPp4cBO9
YNxg5WShM6gCv1ELw3zO2edPKGzGr5kHS93vhMhfoafq3qGyhq7eOqOYx21TIWOwCwojzUIwAA2u
mdCiGZw3gfIlLoQev0ah0/4K8L+Yv9pGDEo5DD12zoy+BHGkSvSvqeIE3zDT8owHex6neOekTpD+
AZvSlI8JjXvjn1yoEL88I62NrRWZYbCFttRXD1lrpgOTR1n4gHWoyj0McGt8KOF9Og9G1uTPo9GU
YmONztzcKzgBG/d9HE/1kS0E8nHsZxqGQ+GlQHyUsHFgi6plpOxvn7cru4tyFRVLhuqASy/SYhXH
yyiPxdFq2+Fhqovxq46D36eAPianz2yqP0pSWRNCpprI2GbpWif48hdAmQFnQwnHLwCtd76/6Z53
nG6yGHRKu8+1kkZfoyhrt7WjQiNtUqzXhKKaz6Yogz3Q3DV41eX6nGIwFagcsIu8Jac7rZ0Z8XM9
oCkI7HEfFx4YNg/RrHSju4mkRHn1bJtvsdtVTx2CTOnWY6aarNzs7x3v83NGwUWM5XdIWsJyhppa
9jQXni6OIp9nx8eXVKhf3NpoPg1D37i+pmfZJ+5l5y3H/vUBkY70DXpv6H6eufztUxqXZfxVCxjo
fLdSxNQf47RRrDX3iss7waVYk0rPZJ0MIBfhqKnQZUGcoTpqOCs9THoMszXKuJp8hX6agqCaWvx7
e48u2YEkZi4jT0YStLRhkC3XFBm+RJ7X58e+mbVhp6hD/lW4TV7vil4yeNPIwljcT7RGxP/MkWdk
Gz1XhqdBiytMLxUjTKzvt3/T+4V/9rlkmsg7oO0sGfrLXo8154g4DJn2Uhd16j2XQdS1LxNFvP4p
VONm2PZN5Nl+mpte9DpZo6U8OUk5YSmlFr3EE8dR+hXBvWLYqG2P34heKW2y6+spT75hejGUhzab
Bu/rWHZTuCsQV3+ukYEaP6N4mo37MjBCdSXJeddvXDwUYwOU4rjX+GN54RtVl7hdbhov2KPP9+oU
zv+6XZEbXxw9CA9GW3nxSVQV59KLBuE9eCgQpPdm27Unw66KdBthZPjJNlPTPNVpVH1yBtoVBwzp
OuWTlid99o9nCTF9zhzanZs6d7JTGuiiX2nRLEnYEvcFA4MDRWuIG3JJiojsIY+dLO2OaoO6HWRR
o0A0Vi2K8HM/NI7ws1nxortMWAMW7WlX+S0QvC9zaIbGLmGEwf892m25UrJdxBp+C7LXGDCCtJHO
E+exTkRx3+VZPx7zrHC0O9TxwudZVMVDALVik+Rp9r0KDAHR1unHr/PgipXU5eL08gNYGwA2bdnL
INMHcaEPjjcezQ5LRh8HFvN3ZtfC2gwacAW1jdbw5pctAqZuslkGIg+YBgJA589sREybTQyRjirE
+F/q0D9McxjvpR+JH1OWe/7oJkiraU5QvDQUuk+0TtZgvJe1svwVtLxlq5DhlLd48+OoV0ZLUXKE
fIWubldVZrtV8lF/UKAlhZteybXxXu2Roy7QncofjdGNxez3VWaMUkoEzuGozEb8ZNltb26VoYHr
rXkpPfvBauCJWZO2ZvZ6Gfj41fRR4cJSMRMAF8mwBusDlMtEK7UpsQlN9f4X90c274pOn5+Ddv7X
4UcmwGNrZ6c0CsJf8ZC/KoWt/CUcmBMF+hiNI7JuIHEosZ5/RlOYYVcm8gWWprOPYve3iT7GVxUD
4eckbUrvb3vprPeuJg7hBf7msqczC0nmat3pSDivUfRv5peycc2DK/TwS9TNlj+PHufD6Wrr7XZs
v6hvJYhfsltBIdNVe9/RH/J7WvY1bezePs5N337rg6QR6IuHmrMLmFm/GE36n4Ch+e32qpdHk0qL
Pi+jA1aHRnb+gjHvHL2ysZyjC1+q94HfJfvesefvWdvET10l/ru93kUVQ/uAjF7y9aQa/xIo2zh9
3QxKZB3nGTBIVunj166tu430pP/rsHe+1OLRZjupFbeIraOdZ3jquVGN34sKHGQbVdGwRwRQHBIv
S3ejMcZHtADWGJ+XyRXWs7QJ6dsD0COBWbQswgL16pgJ33FERDG5N7OybO7qoJ4Tv/Oq+g6FZ6A3
duxm/+btUFjkDPgE3KdtZT73TI5+GXMfv1Z4UXUbjFfFPk+iaW16crnvDIngQzWdAhjHGrlDPuw7
Ber/SBKqH0tlQEhdHbutatfDVyRL0C/TlTk9BExyi7+dMuBgJWX2pGgU/bjlDMX2jLGOydCPOB6r
m8B1yk0Tmc5rQaf1jkZDeH97472TtM+yDCQHUKQFVYY1u5xDnj+n14jRLOGuHCfiqnZISCsMP0hS
W/NLFbDLQ9SqSEq7qj3ea90A8LYNG0/hRoYGsulh8CubWFhBf8AmWjtSRY3DJ2PuFMysJlP9U+rC
nQ5Om7d3naZOAYixokr8yh2dItsEuhpvC91IvR2YocE6dK2G/5Yukl6jj2S6ia9n+SR5LM4cbhtd
sZJXq7PMA5oCHcJTqjJ8oSFY5z/Ar+rfTGNWiAySi+T3ohzuo7afgocawNlbhrbLq+iaLvg0UCYX
fo1RONLV+dBaf26/1cvjjO4AkCvagwweAPCcv1SraYquqDXn2DIvi7ZBZgXKLoduztSz64I1ftW7
ZvLyI5LL0AahCy09ls7XAxekQBhQraPW4eq6MQqT7C9hNOHXqqUenMpp5oM2iS7zKf/7Ymf0hOt7
AHDKXSQcvf0xFGDVEVuboTfI2e+2A5ij+cLDrA4JkESjrddk5G23X9S1X05yK+EZWLNxsSzeVFbC
GQqHpD0GISg/p8r0aKvPjXl06JhaX0OzUzaAwBX9vyzpkl3C+Mp90ao2r3w7R3l7J0CZHOqSZgGQ
2q7oE18FPtH9VLyi2EDfy9MvvPFwXhsvX2aPksyNuyMiIVj+LtXXw0R0doWvx5EjgdyYKCJfzR3j
oSmK0q89xdvmY/XD61Hr5w7561ErVSmbywFVDXn9IjphveTmydC1x4mb81XzguhHAQwWIWdhHuap
q7/VTd+v8eXlNlpsMxBNQAjAhJIELe9ipU2VGYXh4tiMmG5skXsLtk7pGnfl2ATb0a2b9p7wmN1l
YYG/2e2tcnklU0IwEuBypOHsLhcvzMISrpXWxww+/Z1awe7aqG5A3kob8i0P1eTn7QWv3ADQbbmk
LDRIgdwutiYyToWdTXF/LOAp9tsxKEZN6rCH2ApEwybqy5BSIUv+ub3slZdM30PSFnEXgWMnf9aH
i6dNqnl2o244uhRK6Rs/ANNOx8H7bzuETdn8rum7WE/5bOXFFyeY2pXYdXV9+Do6D8iAY5nmdrWS
k4YV3dHFTyIBCILlcmdMwG8nrw5SdpwNy1uZ0OQ4FIqlrk1+rr12CVHhCzPK5PY9f35jwP8y1ZL+
GOOxUgFDjIW7N90+eDVyJP7QGVXofo+KWGlsXNlfMsmki0Awgq6w+NwMury+nDyeewaOpQ8CVmOE
wcovPRBE0yHw1lKMK8EP3hCQAjkz5RpeCqjkdmJU7N7hOLqOGB/y0cj/I8anxjZx7KR5RPM/+Z3I
EeJBS73g36F2emVbV2MfbHSlt81HY9AT5aDktYJTamgnJf0xx8585FU7kKmmGyN63gt7d3uPvmcF
55FAMp5oBNEJp4Bd9ukGPdaLYsrnY6yJ4VWH8GhsS7TFmOUbQflpDJP4JQppT29mlKSjnWKT4G7n
vm/rxyaKRMEwFDE4v8DBBYwd9qaVP3nMhDcoW5XeXQlfofEHpy6Nx1wr9OSt7Oxk2BTp6Pynzq12
gmbP+RP0ob2DUQwIkg5ziF/07Qe93BRQZBAIkT6RErO0KLTG1NFKw1FQUTDU+K7mUvonpPp8yqCd
bjkV/Uo6djn2pI3F4ZM2AZLgai+m562G/ban1v1Rc6sknf0uH2NGwXbV9L7hdll3Txg0E/zN3Nn8
EXVieOQsRd7OQmE33uq5hcOpJSrjhPZuJ141e7Z//e07kc5SxEOafxLruTigSoaK/9iY81H3Is3w
O0xR8b/yxENPfbxHlRlTv9srXoYEVpRaTlS6YDmWnbB6LL15UIb52Jp17A9mqj+Eo/I1cEsCVKF2
6r85kehwe9HLT0+jRKq2cLvSil6yrAu3z9wa+uex0Itpm+eJ6ScjzB43Ve+G0am/3l7uMmU8X24R
fnCkwRMwGNRjP6H9Ds+m/YEw81sWT/rKBXOZuUg4LH0XCluq+mVymrjmqKV1qR7LbGr2Tj8Ezp7e
k5X+ahpp5ZLoDeoKQNvQhSzmxE02YkxG7y+5oVQ5NBJQWZLaB1iCLkvsTmSeM0WBdXS0qZ59ZvU6
OMBQ3TW4ra0cqyvfUmbihHageYRc+fI/3Klm5FZFjoTFsenT+QCkYkL10Urx5q0b+56aJ9P2tz/n
tRW5QB2AAWwgioDzFaOgNvFMHrWjVilQQJ0kOnijOaabMOvC7Tw0a9nKlf0jW1NSaw0IEEiA8wXr
sNEa4Fr6Me/ncd6ZmdW7L2pqenjz6HpgrtSpMvCdXwCkgZLnJvVepDrf+XLYu+leX3vasRAEmExB
6OWAc2Ktr3TBL7MRiSZkukEiIiucBTxFicoZ0FCiH4e26DZaYzIISq1hn2ETvaGqUu+RP4q3eK3S
R/7rT8gJoaCSlkdofS8+YR8axljRmj0maZU8RKgp3RsByJMOcuYWMaNV2Kh8luU7hYEBs5Ykhs26
+ISiormIY6GO33JubsYoHg+F13Sf8jSMPmlB7G08HItf8TnRn5Dk9zai7qYdAmCrVg1XAq5U8qFL
A7gFoosMIR/OC0V2lRtY2R25ktMvc60lv3Oy/zuTsDv4uZaZ81ZTdFdZOafXNjHdabQeZd/tos/Y
DeUkpJjckamvcfAGtxe+IiOQbQTOyjV2dS0LagZizvRplzUzDSgzgaOpHq2i6n9UsVJ/weMQQHSv
WeHKBXZ1LYmjoNYFm7ZseBeoNET6yHOVRjb+7oMQ+1xq2t78WXQu5vO3N+61ryelQrHLUyWJbrGP
tNj05ppO6hGBHO8OVXxU4+K82XuNOn9n2A8nsp7FP7cXvfaIIETAA71v4WXjqijNruvqWTsKFONf
MaRQHzK9wviQwQsT1P9hMTnFQLuAhulyf7aNW04Bg45jkcxx+aiiO7kzXAVVYaGk1srrvBLK6cyA
j8NbCJzVReE5uB2iRzGh3LZib5sg/qRSaHv6j6oalG2H+vhf2lPJu9Ei3yQEkH7wCRehZ46yyCyU
1Dg6ilttISoYOcxlN95K5Qlfqw1nz5bWVnDrVz4hMDI6V1yQjBaWA7HJqbuhm03ijyj171zbqfaT
XkpzxyVnmn8LnwJYhKUgIyCAskAd5I/5EGJcqgNvnmz6q6JO74e8/1M2MDzalA45+zMx1tyErpwK
FpSy/xwJEtjFqXDcvBwFPa2jbZRq928v5efu6EFa3YE9HdD+1rEq3bYo2s8rwurXlib3cPDzBeDP
mz1/VpFaMXIbsXFUHKV8Ab2VJQfHmDL3AGgt+UGFNMCwzYb/Je+xUctBmpGmCR33xUu2w6TNI2L4
cVbsZFs3TtbtNDEHT3PoVke1S4t6paF3bQ9JczepZSvlTBaPGmLlpBqNoR9pGysvArsfZ1sVfZzs
E3vOkpUXe2UmZzvySEq0BkiN5SBs1EpoYzCVXxDnCh/cyMvsrZO1tA1yZX4gQRP7XktQLWuz9kEx
nFA8R6USPtBP0T7fjkmXYDncsUi8qOMlDwEywvlXdo00TGBGpy8itPnWRd8api/yUXwu6nl85FZp
75t4KpHUtwcY6taITF451r/BTdKzxnKm2ECwX9OCv8yg6DHT2JByTZy55WhJqwHDOVZbvwRwQRJf
BCVpBWCtTyCA6Afrg/IlAVvliwnP+JV77z02nqc0bD6qWUn54dQtHXVAsSURtl0tm778gz40CPzI
sj6hceMcIi3JPud13u9aXZi+3YX1w2DF/UqguTx8rg6JnZmTZJVfyA/TGsfGOHfHFxKauNuMAgzc
SHvkFV2K2PNdHQ5kU6n6mkXM5bXBfqQ5C5yJERfsg/PtkJdt2sdeObxMgdH/mV2vvYcT1Cj/AN/n
CrbM0An/+qYCYUr3iqQcA4eLjqU5ZfgktZF7zELtENWJrvtNGxdQ2DL3czZXwc/bW/7ysMsyErcy
1PK4A95P54cYHs1iaBF2dnAzaIs/fd9b9Eft4DTgK/7l9lKXpwtbYQA+5E/SHpatfP46zSzkss2T
+hlzrfm+M8f8vqsKJ9l5QxY8mGkwHPuoU3dRmxj1pkLv8h/LaKMCmXRNvEXGVPwrEq1oV3b4RR0E
4wLsqcHUFowLwLXzn6XXQdUCeamfs06v/kAjHuE6Mcso7m4//8Vukv5Q1JEoqUgV/SWZufVEbmpB
Nz3D6nCHg5lHnBizpUS3mjD/E862vf//W3HxwoPYbs0J1djnDqZGs1FcM70Lwrb5JMDDHITQD7fX
W24m6VPBBAiAAaBydvHirqrsRoHUJLKnMjeTe65l46kwgqMWJX9NDXxfCsVhRFr4gzbm+UdLq2zK
wzLLnoQTMOMy8TgG4pcWb4BosS13W/unhoDctEk0RFtuP+YyHMm1GZ1AtKfBDdZTO1+7a6xRHzo3
fRpHZlIirWxogJnrh3anlahiucafHPHp77dXlXfPhzgs2a3vFAViOiNtIIPnqzqN1qr6qAanDseI
7JeZl/0baLfgrpoq1XuKsY3LPuM6aNkvGnpV3qaawzVNg8WTv/8G2dYn3ZP6JRfdbmZZfTDPygkt
7SDaVrmnUolUAMR/D3QzSyBXdhUA3Qnrcnf78Zf30P+tDcWW88OUmxHW+fNrjJn1HtX7t3js+53b
hfGmVANrX0SB4t05VuL8V5G8PTdmXh/UvI3i3WzXysrPuPoGPvyKxb7rm2Zo+gYHxMkomuEuNcoR
dKsw5vrVFmL8M8xmjDxHXJtrXpby+Zbfn0EWW10Ozy5YUWmQ4auVGMoJwhfO4eVkGq9NSTXBtY9t
4O23vcg43l82sDpKM3gKsKLka/hwLVjCUqs6HKI3gMS1+lnVc13xRw272S0ZSPhoNq2b/CFnHQ55
mTdrgWQRKv9veXIOKR2L/ueSf+fMVkleW4VvQY0Zoldm8XHO8+p74oHRJ8vK7ZWc99rhgpbBLcCw
0OSgnT+voUxeOBROiF/G4A7bmeb+DkRbbGxbQhrzWFNxxm0fu1O8aQsIVxu6yUq1kgtf+8T4CjGz
kwgirqLzXzFXZacVcxm+OThw3w2GF2yNqbG2lQ1o+/YHvr6UBCxRY1PWyL//8IEVK2X92QrftHFI
vtW6VMrRPdg/Wts7a3XbtcW4+8itIdfRcFwETEODHW+3GOzi4zk+0Wg0032ZViXu7pqw9L+rgd83
D8btQKq5y/8fZ2fWGzeyZOFfRID78sraJJVlW17LfiHcbTf3Pbn++vlSM8CoKKII+aJxG+huOCqZ
mZGxnDiH9GXxFXnLh7l16+B7VDcaKJfUiKbjoLThfGAUd3De9sg+mwOlTr79PEC2JEfTWzGGpWRZ
smr4LQdHT/dpVbkfp2gI/TCY3k78S+mfIEoKf8BYuJz2o7gWZr1aKd9N4jS/8hzI87I+LL54ZpRt
Ccms3AuXjNuTdAMsb9koMhvIOxWEEr+DHIl2rHN+0ACb3XdzdddOvfelMGLnaKTKkPpuidT4xr1c
OTmEijgimf/wt8VeVnTAAFC14UVoU3LXdpM4dxFQDOaQeOZvX4llJip3EmPUwmkvAONbKk1Z1GTI
MTuFF7ZsivdOqDi/o6po4j3/fX3Ih6SJd3OqUtHs5lktd7UrQXYF2Jx+X7fVm+Xq5A8CJcpwmmyb
ARe5vqRBOOZjlmkcrUobTkxWUEPKI8haq1F0DxrfYAsesrbf7DXlTQYAnFffO09jpWkjK7+Yev9f
6ORzvqfI6hm7Ft9358xK/CFgZOcQBIZ71xhb5te2W9LuydoZJYHnDOKFVwr13NSyOECSyUqMn5k7
QKYdzeavAsf/+/Zur5qiuspkvir5L+W/f2HKdsKuNbwmuXRxpAQ7FQ6fwoemdaj8Uc3qjbRu5T0l
5KcHrfF408daZJKmPiajYEThks2d0XwqKytXP9qJXQ1fqeM63m72+j7/N9C09tRYlGCebq925UF1
ecd5UGWplc709WorgM9BmLnJpQrNCVAERMf/kWuaXxyjtfpjbo/RFsB59QNLIJvshVDEXsSrMOCx
wamSXMzCnsadPVpORsRG9+5DkIzaz9sLXLMmi2Q2ZV4JSF9YC8TYGGNcpyiHjUFOab4OZ+dDnru5
/k88DObb3xhof0idVfBbko7l+ntmXQ5+SHWSS2kiV+YPeMliL9pyvqudMtpCmawv7v+tLYLOQGeO
Wgvj5GIIaDmepnpugjOQaeu3K6It7oM1Y8+aWXIkk1LfYmkWAHizV9AWLqo0EJ/GJEvc3dwhTvuk
M9BtbXjdtZshYcSMAuNzXmHCKPSVytRM8UVXjD73rQrKHL0AveTnBkW4Uzi4XmkAIe3b35ADD+Iv
bgatQY6MxOChpHG9kxVd+zKsnPTSto3zq3Um56QlQ3ooldZ4igGnbj0zq98XmkvJ6IdkwJLNQph2
F+uApi+D1qjz3kvhDvB1yJOGXa7Wmy3QVXPU9uEgAQ/PE3q9vr6KelHBS32xI4NJ17bR5nTXqk6+
E+7QbMgOyY+1yFHoPMjMnwlbikqLQG8KRFuILMkuXje49Vmd4tk4D4x2bESvK+7MY1KMzibjSGze
wp0ajhf2TW3klyAf7eyoxaaVjH48NNPRqpV5fiidzNxiPFk1CjEstI86JAvLwGswIqfupRBlNwYF
9GcjmB1f6cah3YsyNeyjBjnultTkyvah5EqHExo0ivLLxCSEyNDSazW9KFYTwRqjUQA1G3LuoIoZ
kC2YvbntSFdXyVvFsBrIfnBt1+dl0psxnNsyvVj1NPzwivFuCnWj2lW1lgtK3IPYSvbk27M8NLTL
GNVkRwHqLN4mDTB6MkFQc5nzsvhkznhbSryz3e2sGi/7SMccVLuqdk7+9lcZdmEYWSFr52lc9nRn
JtJcxBWyC6XtvD5aFUQyTtrmxmM2oyK/i0bdiDs/rALV3TVK3rvfbn/std0FnyDTB09y9Mt//yII
gTSuh87Ezi96npa/3d5THu3esIMdA+rj6e22oAYiYZARCAjJa1ueAm1vHDRoa4a19S7WiuIrqVEQ
+Ikqft02teYGJKUFrTq6HYST16YUUxCKQHx/KYJQG/f5JJzwwEzXlrTA2ucD4AWSiuDYwOVc2ykb
Wx9M4RSXMHKtf+hdu4hKdgW0HQVauLfXtGpLosSpiUh6nMU7AfmVjTC3l1/c1sruYN8pP6Ls7Dgw
Rhhb03WrtvCeYLRpuLzKl8MOzj3GRrNLnaJ+dZ+mQ3sSBS7ipDFc/uX2wtaun06cRizscQyXlVS4
ACKvtFAnTfvERvlDtXyXqZEP6QDpiN+N45/GNMb720ZXVwgsBcwl8T68WNc7xzTCXHYZB79JW/Nd
JrLu92Q1/bS3BHjk/W1jay6NWi1EVeRpjOUst06CtjSVk59kReacmsLIJz/WGhAc6qyHyH8XzMwf
bxtdWyFJOn0rqGblWMj1Cj04l5XYRIHVVZsy9kcPeGtpTO65Cp0teMOqLTnPDakENQFzYYvyn60H
c5BfPGugDW0zG3YorQFZKc2IthqCa1/zmQWQpYF0XV7u2HRi185s+BwphOdHiIeyHChw0xy0vInc
B3LiN/bhZGLOmDrg0f8zuTgtLgDrCkm24pK3sJO8izOj/4liVVPv3FrtPg01TaPbu7e6SMkDhVOm
W7MEjCS16NshE+XFVtHlYvJ8fB8osZb4PXru95OWFJ//wiCJEk5MkiaZiyaUNbdzpXl5eYmcKD8N
bKdv27G66/KmPfM8zRvubHWBL+wtjsxghXlmhkV5GWqePVbIJlJ6NP8Qexe/Mq1yN2qb8pItX3nK
9lQbQcaAcFz46qnluIRtU14cNW/yfWOPOnNxpVtvhIZrd4EIQZKOQ7PD36/vXTV2XhdSwEFvuKt/
ZJqh3LVhXj6JyXsbfvL5VEr0LQEEIju8d9eWZiGnXIq+vKALmOiHDJzGrzqLNkPAta2S/IGSag+5
r1dd6LBIEvRrykviNOFTXtbB52Ruuzum7D4VdWNsBEVb5hYbNYDiBTKalJfGlQp8fV54flloSkn9
Xw+rve20f5FyMgkFxECefvZuEZoQN3tzp5vFpQGIYO6dxDGOdpA39Wer0dMtnre1k0hNAtY0Rtel
+sr1vkVKUadhNJSQ01vOx0TpYgjt6sraeOJWEltCc4JLGoR4kmWeN4x9GrSTVVw6KPCDs6tHanfK
Krs+VWQu74SFisWuCaJSZRCo2iJxXtvFl9YXb57qtDJccQmNZkN9Css0bI95rpWen0JXoO69CgWm
2y5s7bvKDyrBprI5uHBhRWNDQJRoxWXs8mQ46Yo21MeiV7eQg+t2yPyY3YOtdNkIrEVOQZ9U4QI5
rFL968XaUH30KP+8kZrl+YJLZhaYjyUx6lLXNnHGqZzjjptQx7lyivLmwRyhWcoK531UlkHxF48O
h1+GsqRBtFivD2ZTzYFCFlhezDHoaz8bgnI/hdl819Sis3eR5W1BvVbPKOAH5gjADNKuu7ZY1EZa
1a1SXhRlaB7ccm53BTit/2bagidua/uEXFh2P+q8fLcPy1rUab2wvLjyjSgGY8jS6jK3iXtQxmG6
y5Q299O2iE4zgpXfvSpQ9n9hFAiohL1T2176GUh1qhBJ8fICBxo8RMgLun41MKCcEMrsVdx4t3MH
c+tJWj2wDsLiKKuAfLEWCW6VDhWd8hCH49I7OSld6rgHiXnbePpWv+kLO4vd9GaVikRiE7QM9YHJ
1vhf5AM1yTpFU/4Qw1H+mIZCvLv9UdceXGjJeZ9swk8gfNdnKIatDASfzB/mXBlPCVxz6rE2xsp4
B1uqNW241VVzBjSZsnJPyrIIXMga2m5svPQCB4qu/IOKVZc+qp1V2b0vu8XJj9vLW9s8GL1U+i9M
ZACTul6eMEfe3kgUDA01FOo0LSMgrBvP3lKIXfPY9AfkRBZFVxgCrw3ZWm2ViFdnFyct439EqYfz
XckIYXGsGJJiLM8yurvba1s1KTM/E6oCyoOLtc36ZKiTJ/ILklx59MGzwLb/15eaaB9CgZDELoNF
rdmIL5YwsGe3ygrBYjAk+1pKlB567aixoyAIOIfWr3YGtXskmsq1P5rZl/M+N7NMP3U9dKcfsiHT
HNhAG2FYcOCZQ9T5Tsns1qmp2yh+NxHsfb39VdZOGHkp4GspSEwR/HojWmGHXQ3578WswvlzwUxj
709JNt2Hued9vm1r7crSFwJKxC5QL1mcZrJfUcSGkl06ZjGbvRpF1fBZF2YS+CqV+J2XJj9dd87t
DbtrpxosGleIBb4GWECpIIhCuLR902XeN4aYhRLvNHRWt1B/a2dMhkBQCctR02WJqxgboSTVlF9a
mK+CvR4H038ILavQ+gbFT6vVptPtT7q2NMn5Qk0DgqRXBW8nK0EPTzGHWsnF+BSJuclOTekWw+62
obVzIi+PYUuA7CvMCC+YNacFWalIMyPye62JuztXnbr22EbT4G68mKsfEtpIriooFTCU18cyr3rk
4G0QboUYx1MMVdfZnZFl82MRO84uicYx+JtPiS64bL5TyloKDzUpwDJVV4qLlqB9dpjLgG6ICeT8
z+0vubo01LxkQMeZXNbW0ryCG1iQ/NqKiGn/dBHqqzHkqMNOF2Nk7xPwdFvieTLCWCak8mNKkn05
FbK4enlqlOkEndpldJAPsdSk6PzAntu9M7sT07n0/94Btwvu8iStPlJXrf65veq1u08aQjGWZJVM
dbGhqCrh3ekYXFTE5GM/EKpWMXsrQiaZKuBWamvXEGfGjv3ttuG1zw3CmIUDyMXNLWKvZEp4Jkn+
L26pqAeCdXip7V549p5mcPu1BcE2bwQJq2sl4EJrUjLjLGN2taqM3hFKfhGFMyTH1GNa9UFRqq75
pSRzBOVhI1CY8qGYS7eC3HXbeAKJZcMjLL5znVXWILGgl9mgIhBaSe6cUSSR6Bw3K36MbtQafm+A
pNvohq05CJoK9PwZBH89M6LaU2tPSkvFPYFyEhXwtB3Pro3j+8TcTBJtlajXACwgupipAvjEtV3O
VFUtdMtumlB3bwbtmzVG9+agU3VXuzF8FzlN+rNJ+ughUZ3mm54WqLVYev5Z6ybr6fYJe/3JeT+p
nvHR6fzzwFz7Ki0eS2cGNHhRgrZGH1xxzq7Ik4ipIPgt/QpMCYh9b2w/3rb7+mRj95nUmeeGaYVF
QNODvoh7x40uhtNXJz0zg+TAxbXELou7WW51lW7Eoyu4VGmTGRYag3JmZOFH1HmEaAoiRzJtkTp+
78zZnU5RdPjqKUbT+LSWbOdhjL02O05B+ps0ofVCX0/Gamtq8LVL46eQAKDsTdPg1Tyk4zDrbnVO
fElqMpuZwZU/1RDP8UNeo1JzCEZ7FCcFuXoyBCV3d5ZITed0ewtWDiE/AuoDpjUo2b6mVKc0UFg5
DX0nIYKFRLsU/xZGZ/lV2toHJ0ZWAHVNQGsc4ukS2wP/MAuhGidLaTc5fl5HA5J3U7KwwFsJaFje
0RcdtkqfBYSiY3SZR9eGoMKstPxILQ+awdvrXjUk4e+ybUpZcOFUy0kFt6SF0aWOGLOFaDiNh2Pm
ZM0WrmbD0PLZaPTGtuqkxpDh1XcxRQp4lGGUqDY2cu0ugdqByU5C3XEo11/ObVQ1Td0xvrQpHG8+
lS5VPZlwcw3H2mbwHpZCtd5SfZXJ4vWjzKlhJpQBGmbsYNa8NlrTqlWKUI8vIXwg0ZkR4vEfT8vC
92NZjNkJVEU0+sYw96diqu10Yw9Xzy4LISCQQ432koRWj61OM+oadce+K785RjS86yMRWscxpD7k
Z20EY3ZYJvZ8SKjWmr429oNdMHngan+KShX1/vapev2E8D2IiAzZeeQv6WhfHF9hqkkQeFVySQar
+Japc0OvBU26g51zj27bWjtYkLDDYkqRCZe2uCpRW2mtNifpRTASND7CzqJDFd40o7dV/Fm3JMUq
pDrpa6BlDAekiFpWFZr2tK9Azor/EIaotroqa5+PWJn6HdAC/n9Rm0gyva0dJQXco2fv1TEqfyi9
+HeaJyfcODprS5K0xcSwXAQqIdcblQUQ0eXoPF/4GUN2gKW1g2ecvkC7gTxb8/GQ/CHKwoMDLGTx
3OQ2OPgCTvZLHEXO9Mkrhyz+BZ9UnPiIMlbx+9SN+oCZQLXuTr0iwg9isIMtUp21B/7lr1g88KrR
I82Q18lFiFa9690MgsCcwHkvhsZ8sDJLP4Os6PqNlGvNrHQOUnAIXOESsJHQxLW6KkouTjQU6T4M
Q/Meuhz1Czgr1OjmDjqJdwyvzlu07msHCUp1MEeSL+dVzyDuBlTiaz25xODjz4ApiV90B+EoyTdv
b0HKV61RR38uQQDHXUSsXjQxpj6MyQXesOxQT6P32YuriRLeGH++fenXjhPeHcyWxOfTX7o+t2Vf
1KZVpQlzUxHEjggFVMJnCDRJdmEbWvqudQxAuFWaZrEfMoa6U7XIdD/d/hVrC4YkRCYkpCTg9q9/
RaN13dwzEHdxA0iQduoYa9VTmceD4xt9iejtbXNrTxuUzfSun0fJl6+MzoiYGDKe0IpCz5/eUr8N
HSoICaSJX8F0Jxvm1lf3/+ak73jhxMPanLQ5z5G3tY20OaAl53hP1TwDryC5jbdesbVL8lxSkqhx
GfNcm8tb4eqNVoYXG3Gb7F2uq0EL9SM6N/GpSTzlpxPUg3WIlMaujrc/7OpKKVEA6OD9eFU64xmc
RsaigOtb9vAJESSpqKJU2d4t4Hy8bWt1E5lKZv5PTie8KsxOA9jbBltRrQ07xM6sc111qg9MP9pH
zui8uYEtxy1UsNvM5sJusvDwihlPsL0p4WU2zWLcR7kdentl7sINB7/2DQneKadTmOA9WTh4ZxDg
7ZUuubSijj8kTZPLoouS5vVO6Hqnbyxr7TNSegFZCAIXwNbi6nl5nwddTbg+0n9CpGk2rV/KVBoH
1x2Sb/NobL4dqwt8BjS6PMlE5tfn00gphtqARC5FHvbHrI+8aqekpYAeFHKe/e1TsmqMxrLsqvFg
LgfZkBEIS4gXo0ukG01+gPewnHwdihEBcR3kUbetrX5MIFQIt0ldoyVa027RrW9iJ7oMtCgekVSo
HjUQm3tQOIm1i9WYWPHtFik/gmySHPRkvdcfU2M6Z0o68hsoeQs4d8R/VhOkT0XdDQdt6KONz7m2
wBfmli9TY9tKV0LtfCkRrdoX80gaB0XFgfw4/m+mmvDnb5YnZ+EsINqvGpTdyJw9QkVsH3SKvwHC
PVqTjfxd0dmTH1RW/xeumvYgVWOCRSlGef05azuIa43GwqW3C23aVUo9fWlTEXgnIn3j/vbi1pId
roAlh+Ih9lhWDnSYoYaBisUl02r1oFPzu6uA2Z/tSPUU3zXaEmJt1fNnJHp+3Ta9to8UPxkkZuSd
uHVxbBCny1TUv9LLJIwfmTKqiW+HbXo2tRFN01DNvt+2t/YmUevkw+JhqLUu7KVp3lqFMjKe4dj1
H0qrotjnZVocers07ghnvTsvaPT5cNvs2u2n5MX/JNXuq5lpyFKYbHM6gJTdqN+PA4WoXWMzxFQk
lZJv3I1VY6QZUqOZGfglfZtwyrgN1SgDpda3FyaguSGW03eHxjG78fgXKwOLSiYAaAYI8fVBzdS4
EImVIVkTMioB8Wn+5CoZDaPWiv4moHjG3wGZAd2/nHDMxzCfewjELqPS1fOdg4rPL7uKio9wDFm+
mFAx8PU+1LcmnlcPKYQ7gC8k79ayIzqOjpOQEpOQJnXzwyxd9z2B7HyaYzhT73IK687GeVlYlOBJ
7jx1PG4FydUSapUSDHuVElGhErN61kv3u2a2EWIW87shr9KN2HtxKf7XmkNMIRnaAGUvnt40UUCe
WCJ/tNUB3dkQRmbdn1DgCQ6VFja7lmGth7m2jW7jpL42zHQdh4biLFeNMabrw1NHQRan5pg/JkE0
PYRJ+bVjY1uGbALtLk5Hwo4qG9/WbGa1VCbpowMbYUPhY7o2mjOzGlhFWDyGrjsBNswMrz1msTny
jliBgfrf0JYbr+PaQgHoQU0F3QbQ38VC+zoM9ISr8oi3145G1np3qoHsVoj02sd2srMd5PNbRhd+
4HmhcMUwTU5SRbi4MBpG/cTYUFU81pPRHvp41sxDGHbzYwLeZGuO2+SrvSiYUeeloWKY9JC5mogd
LPxAW8cBYBbLO4QaiBpJnB4wDpyr41bGv7waGPJAatNaoBbFXVysqja0IOvz1jtEAYwtwWSan9Ai
730p8vVBuKLceIlX7REfSiJni7x0YW9IdE0ZKsc7JGXlHNuCk1mQCR6ADY07Rsg3zC037Xl5Ms6Q
tQVqUovTqeFB3UjRvUPmVvXPWBH1oRJ2fKJQvTXlv7Jl4ONYF2oohInLAq7WWoxjNiZyCXlp7ctQ
F7tCF2+cbeFg0JqlrSnLmCAdlz1Vqx6SwChG7zAiYO6HZmkfzAhJBV0r8qOtwOZVMid/goRH33Ci
r9eHZfkyQVbBa78k3UStMNcDu/cOfWJ4R1sbOjT8wq05pS0ri4Ovhx4ojU54B/yYdqbDZx8jG6WB
28/s61Mo1yLPHzkmIAZ5bF6k7umgGVVhNN4BJlgptjiY1EigE3At0R1i0Xr+bXtrq5KoJuogsoG3
pJZhpq5uTCTzDu3sJMd4Jn+mnKgfb1tZW5VEFFs0rBAfWFpRA7VqRB66h2Z27buUUb7Ib/TCocNv
TMTyoF/eui4kgADxg37TpNrdEueiOnPQjUJLj3Pvlo/CnupHpq6T/e11vbrExCaIYcB/g6viyC92
K0w1WxgpYlj1rNc71eYNHZsiOYA42mLCeaWIJhW/cLe8ZjCUwIy2OH+KXSlKq6Mp1IZ18jWjL3uy
vE6Zd7mmOz/NvBMf8f/xwWjdKPJFaQUfhN3af8K87VAjgnrV3Diry8dO/iLmMcCO8Y0hdV+svpoz
5AaCIT16UZvf50ZbPIxEaXsaLnDK27P2MMHxvVE+WPvkL43Ko/bygsRh2VQw0hxhs22OQmuCfaAw
UNAnaHa/fXfpFZDDQ1oi2cuvTVkNX1eJMGVGZQzrDcKn6HKLqaD+nBRbfENrC7N48KQGDO3UJddk
F6SdYnQZ0h9tzEA3uYlrU/t0W/sITL/eokF8dSXZPJkISqp6OjBLfvQeyZFJ5EV6ZBw6fq/CFMZs
EqwvCXwPxzxx3ghe0uRhAUbEyqBd5ImVjujFvoGCCHpT5xWYzFqHnnQYDzB5FPs6JCq7vW+LNFea
YnSBURpCMAmXWtwUPTL1sPD64GAWTuh+7ZnWze+sNCqbezOjkbzLkB7RO8TSLYR/+npAi+z2L1jZ
S1IyCVDl/NDKXATaqiaM0Ek65aAHg/U7aOxE24+5UX0MrLgsN5zQyk5SumOZKnBYIG+LEoIazswj
CZVIIi1HIDVFjOSOcCTePumGwYOsrJmrDVDl62/MxSDzJIAB2syY2/V2FlkKK5ErEQZD7uz0fBb7
atC748wwzkfObLcXYRNBXlKFG8tdWpbULM+3RPYpmeFfxGkisFGKAllzzhF3mE9SVeJn7Bnte6bE
mOdD97L1draeN+ckjSBNfNvOyoY7OZ/MDpmVBH1xve4mcUInQCr0rOau2+wQoaz/RdXEOPQ0cjf8
q/yzXobaz7aAHaPSTruErPTaVgyCgzJG1J/DttejQ9NDVgKV8FTfZ0asi71Xp0nyybXD4V4kRei8
I2TwwtPtBS+dPD8C/BQoORwgqeoyTjUiJUtTLxnOzFWUd4Gnh09eMrmfkqr1noCiiKOV696n20aX
RxpLzNmTv8nDJed0rlcu+DWzUwFeimoQon+YDqd8dPQYrhIHJdFm8avAjURvK/BTg7u2Kn/VCxfl
ppGhw9Q8nIcmmdNv2uxk1n4AXml9N22miXek1cOX2ytdegppE9AKTAmyL02iem1TVUqr19tsOhdK
O7sH2I36fo82Wqr5btwOWwIKKx8WsAzR3rPQGNn+tbm+oopaDN50RoPNPvWWCL+mJu92P+lRteum
JN4KkV6fH0DXNC8gTrSJxpbOWNFUr3ajeD5rM57CtzQBPqxuhXavhqpi3/U8B+8FZAQbXY0ltELu
JgEZ+E6SHpBZS3QBmgmNFcTTcBahpnx1m6Dr/DiPHW3fzMVH3a0dBtqAIn4M2sBOjo0ZaV8DBc6Y
e6CKYkuS8rXXInLDc2hQq1N4XQ4teL0pyqKPxnOddOEPxpHDh7RU/3RDqXzmUjkfYD1OPvFcbdW0
XjsRGTLKHifMMVIi5nrH56TL21qph3MwFuNRj41wH4Kc/gZGTXtXRFHyNNBNfzSDuf2gaDaMYrcP
+OrCAfRCrocrg83i2n7QA1O2HLaBulb/GY55r4E6t4c9A0YNe95FYZx9q406+wN6sfx22/jK4aMx
SJOCCB1k/ZJgK4IuswtGFp9Fs3JAgCZ9bLxRZ8p86sV+sESLEKDabKT2q1ZJ4iQ9kMTYL96IEVYk
CCac4RyVUXyYTGc6OwgS7HU1rRrK7KI44TO3NMCWuEB54OHrltzWpnyiXpW8NTWyBEqKACHg7J/k
0B24rbjcaXbkfcyDMT705RgerdT6oMjIT0OK7vQXHxy0Ak8WeSyJ0fVu03zDa8J9f1aioP/lwakV
RWpErZ+m4qcgiutPQom8422jMnS8fidZODBumYdI5Z2FUUhfxKwJd+TBb+yTAvVH5UPHGfy+bWZt
WwkrafxCfMDnXWwrk/CSeDqDlbsdG7yXM0FBpypqtRv12Al3RptqHyY0hquNOGDljZDlRFf6MxiD
l1fYnLIxSOOcU+xU1THIRfBxqJsvRZsXGyd37bJix4a9h3ItOMbr7SNFVDu97cdzhYLKl7aepq96
mbp3Spjpw9Fxpu5DqDceuRdDyhsOe2WVvPUMycGEh6tc7mIwo3FJzXY661Cy+1yg4az3Sdk8GLOm
bemLr3hFqrM4BGYpqFk5i6feiDJ3DuN2OmtNr5ODVMY+MoV+T4oNiCnOf+uqa/xnj8kX00iqf998
kJ6L4BCLQ3wH5+n1V7ZJ4udec+az2QdTcCSmZILNj6s6CHfj1HnRu6KPO3XvAKXdYjBZ2WG4fIHe
0BuT8liLyKozEsYf05HnGJUaxUdKLprfmfMUg5d2qS00CcLTqlDU2k/ivtiacH1WTVrcVdwio59k
1aicLj98Z6bBkDUKu+y5PZYKz1L2ocFs8mOhx3OxG5QpK6NdTR+m2EGpFqr3xawl1Z4ChK1DdJtE
9cGU7PM/1SKL63MaZ+W+0wdH7TeerhW/4upcOnqzTIG/iiBmybYYG/p4VpthurhmYO4ctU7e2FGX
fpsOMJNKBveOOHBxHHorE5YW5dOZ0kLiHLRZzQ+mAasA0yF5UpxGq1M3sreV488IipSPp31IYi5P
yYtIF1LjKkn0aT57lIUQZmz6/v2cOOr7Al7rD0JoYYEagmPU92lkD7/iRkVH5PYlWLnu9EihKgEG
QgVi2UcwmfJXhJWo/ISe+SU17eIvAaKANVyBfZa9sWokvzGek7gX1BdqeYsnImHoEHxxrp4zu5we
K6NDN3qSVJj3RZjnW3CvlZeCfE3yojxbW0qHIcoQZwFUbmfXCIdT4prjpxgW42+q0al3ozv2fuel
00b2sranUBESYoNTpBm8cGm8mGOp5ZF6TtDM2LWNZz601RT5WqXnB8B2UBQCdX5S3Lj6EBh1uPEI
r60ZUh+pffVcvF6YjwYnAjqsaWeKkM6/eTc77+gMRQ9ZpWnljgg7Kvf2JLU2bp8j+ecuHQqhBpeH
YsTrQq+r6FGYNr12titjCGKYI+ase9/wUsM/ELiKMHd65cTBf7fNrvlRWLR4PXAMvJSLSzsaahHr
ChczUlJjD+uN8dmd1GanKUyPQWieHJqR7qKRjdnGkM9anEfrjUtLg5GC/bKLa6l0O5Khnc895at4
18mr01IXaDTnS+alXeInPcPoPwSsTtE7uvVAKFMm6uE3DLQ3C5DJO0wjkJYPGlVwHi2qT2ZhcoH6
aj5HRYOeZooKGaNOkT+p1bCfhkb4g9o3JxgxvfsugYglKE3Vb41oCym0lvABBJTEirIeDWTu2qnB
vR8mrsUvKZS+/jV1dvVrTEdl17ZhfBdPo7F3FLsE59I1VNHneCofPEEZRRtCbuTt47FyG8AJkmgD
Y4DicYlyjXgBE3fQ2SO4yO4sKnMHvM087OGcrN7rqcpUflFE9cYlXDmVgF7wcs+owdeg8MguC7rr
03nylFZliLmc+l1KZSc8lLZbWLCItwgausFY7RNTo2q4se4Vr04Nkh4PzWhohZbZvqFQuesgYTxH
k2oeq2Cu/cZlYtXNHe3tsapULqHdDSEbgpCLG2iWY9PT+uMNQ9z3PLUJo27cyMofcHiPeouUqd9O
SZpDKWEY9en2Bq/eQjAFXEOCONpaiydUKUqzVVSNHdb6eNebk/Ve09K09F2k5R9Gpaz3jD5UH6zc
JMUeqa37Vl0yi3b7d6x9cKmsSr4HigxM1/Whz9Sy1qxWHnpTQ2WvmOJ9WE06AvWxsrHklXCIUg7F
FEk8TlSkX5syUKLpmMNSzyRb+lNtZ+1BjzXt6faCVp6xKysLfxLWDbAMgRVhZ9p3MWbBpXB096g1
LmyQWud+dooguwfV1ewNRDm+3za/vLjMHXNE+QOfaaNw1NeLJBKMrdGdp3PaBN6j62T1Ja3H5Ls6
5XHCS6J7hQ+Ps7kRnyxXjcAVgj90RkgrkNtYNn9yej6NDt/nGeDmDBIepI7nG3E9ndJcVN1+suOK
QmtVf66F2zf7LKX6tTGOszxK8jfI8JMRD7LpVz7L04bWm1LNOU9u0jNYQc/U3GtNAsojS1vnjSAv
Yk+6mS40RaAGqOQvc83Mg6KaqUHnHBLxf83zpN7lbZCf7dkbniaUXRndc7fo5ZfRwrNRqrx8a7bZ
Xvrl0O2SyiwK95yCP9p5lTuBJxPC+VyaafMeJlCnPbz1QDFsDc8wGG62l2D/+kDVVcvWRZV7ngKG
vNVOdE/RqDZnq1PaeN8obfkZ/YBi3ngJXp9jzD6Ph1JyQx10YTbtrNIys8g9h4lu3WtGh6w2Maj3
1EWdvs+LydlNgTNuuaOlj+D7SrCVbAtLPYQliKY0Mhu2eo8zVNkdNDdO5Hn73DYRy7n9WVcOK4Zo
DwDGR5dgmceaTReIEILxc+5QgIGuvTvWgaXf5ww6b7iEVVOAI3AKyIO8oplqy9qMvSFxz9bcRY9t
Y+lMxNXVbtDDcuOwrJniPSMxpnvoMth5fVhaxsocJi29c9VZ9aOmZsMRGJT1feidLYm3lZvAWmT/
V+IjaPBcmyIp9CDXz71zp4T9h2Z2uH7Qfp+HIIw+ttXo3d/esLWTAesIWHWqyxIFcm1v1EpY5ZxG
OydxKhg1mNN/Az3qNz7g2rEHRknTlwKUROBeW2FSCJgJUd3ZdUokxae8bUGaOMK6rxgfDk6GFRSn
3ojdLXiG3JmXaYg8+JL8T+JNnst014adoAWP2qXGudKFNvsIKE4PJlpnd62laMEOAKJ+ym11etch
1a3sAivfRM0ug7/nn4BQEpNqcAe9gryUBWfHC239PHS1yWya6ZT7JiuzY5OPPTxTdlYRJSRx5s96
Rn/p9v6ufXlHki1SIAV2vRxHHnAHtWmGxtmJWnQCx6q56wsuSKxEzecpVly/RQl4I/lbO1TSs8pF
M/+/vC9gbxTKWZF2NiCq38e07f6JRVn/uL20V7EeXxbNL0rLlkTNEvRdb65alG4EUF8/F4WXPBQ0
aQ62aFFUU4R+oMfuAG1Tqvd1iAp7Jqa53Lext0XdvPKBUUP8H86+o7luXOv2F7GKOUwZTtBRsmXL
sicsOYEgCQIgifjrv3XeqNtWteq+yZ3Yt3lMIuy99gopXjHWGPyormfHPzCbOINRmmdVdLFZqlPS
IT97SxtYprCoYTax095pzK9I3EBjhz3S/PdLeGN1ISIcuDCG31n+l8iLJlrpfAvTizKE3FFWRp8I
34vDAIOsvXHesl9JsQRtWar3UOk3jipgCldwH6fi9UP8+1+O+4RvbpLphVJIFE4wyFNZs0HV85Js
NhNDJ3cTxuSdo+SNsxgGNPjm4MbgseUf7J+eyCo0cEa6WBiDdX3mt49QVpSQXif56b/f7RuHB/oY
9DJXqekVfP/3PxAGDkQYIeJLkIwLP+xrbPJWr0SkGQi2MMRsBjQU2YNJg4U+SSRBnxcjKvG/7yY4
luDj4lXjQ//5nhFdsaI6qmJkI1dzVe80nbuyEKl/Zym98T1h0YEvidhTWNv/uZ1KZ+JyS2ly2WlF
fnMAUmvtM7l1ZCtNrQb9noT5ja1zlRMA8sQ4Dv+APxaQL+HIxOMluWgT+tfZTBgDbv4D1aI8gl1s
bv1YsXfguLf+kdgvIa7x64P/5DulsVZIBR6Sy7whULs0OgXfCJzYKFNph8b4PRL4m8/DgBcrCA04
8I9/ryH4uKF61TBnpWNK26JPLeRf69LA+nM+ooBR5/9es2+cBwA3IFDG44AkV9ff84/jaMJNMCov
8svc6xhGOsCMK/t1GFypOqROR5ac+q3CsBd290NgDwZene+RPN84mIH6g19VQcd7tU67fvh//AjY
n3Ax7HN+KWVaCtFELBrEZ8NUgRJjpTK8zcZR67jbq3EZP4E4Au/AZou5U/Xc2+m98vfvl4K2CaFj
aG6A/P5lqGkr5Ho4LvPLAoR97gjf1M00ZrohSTp9mOD79KHcpuq5TJb/j+sfzwa9GwMlICJ/i1eU
hygJi+tiZq9tg7sEPpNE8alogpALfWvKneoG8FtE6g1c91//vSD+Pi+x2GG/g5sJc2/4hv37W/h4
5xEN+vSCbHOe1n5h5qiZz8dahsn8zlH194l5fdjV3RJEWPAprj/mnx9+jHETpkt2KRbqunIclsMk
h+KUmO0JBUj/XCHP6WFJhuXolR6Xd06wNx+Pdwy4E5ofCHT//XiqqMgQ55Re8Dx3C0YaJmks6z+a
IYK7hOvF/aBAh21NMQtbpxs64HfKrTffNmyRr28BJ/Wf7JYKXmVF4Qtcxxljn1w4f9xiw8/U2vc2
+ltPgpwVlQ+oK6je/9joq+ejzIcyvQRyOCE7ov9BaBoeUm2H/xHRAz/kypiA5SXiTvBl/zjCcN3K
BQ5GGagq1SYe4fME764DWAPMPrJBIR2yRT5x9QI+Z0guHq6/z//7Er6mAuHyQwjkX2FkNJnGOZN5
dpm8SS7rvNmP4SBVPUgkSf33o/6uXK8DPzC6MTO5Bt1d//wfC3hyU6K4rrJLQOC61kBZDuo2yZPl
y38/5+9rAVabQHSAi+NW/+tO94jGEKmQxQX98nCISvsBLtB6qKc+TGre+/eArLdWC7Az2Bzg+APC
88fGJAJ3oVR4Xp9qZ+ttS9AN7WZZTrlexDsL5u97Hf84yJCvIAAuoT8np4EUhUSbU1x4OefPkMeb
9VIhx4X9dKVN19fYwCm9Xvudp+/cfm+9VhwwsHy8DtIB9f/785W7Mlk49fllDTEyr8ssKBvBs6wJ
2DxOdcSn7//7d0SphPMVo1LskevN84/1siYyLjkp8wuskcR+KudkXut0n8mDXlllOsil3sPK3nq7
INZg+aDsBp3pj0+ppS4T7YIcFb+Qj1Iv+jQUMn/IhJpPnpJwa+aSLu/hgm/doTjPUA8nqCr+iqjB
uTnBfBErqFhT0exgRaJhXaf5dqRibKNsd64zcL95sir8H6MmcG0DEQE3EjkhKN1wmf77LcccmWB0
oOVl6QPVDH4OOsoGejAyRGIf0hDfWUZv7BbIJ0r4IFx9eP8q/FUc8i0K8TyAutkZBL3yFj5Q7JtJ
yugddPeNFYvVc/UkvL7Zv9DdwqKJTaUDMpeLpEMqHowYe0hC/BxpqIuK94RFbz4PyCPKM7ibYST1
71c56rnPix4A5LJrCSV0UN37nInvPnTbPZv0e7Twt14lsGR4oSVQ5EDq9u/n0UIjlztwOQiWy9Ju
dsdtPIL4aRMXvEfv/2vUiPLuarB4re0hp4PL9r8fNi5MbHNFqgts07PDzmjwiZUj4l4X6Q5jtq5N
GiQTTtnC6TaC0yipiz6LvgCUTd6hTf29XfBTrhO/qxcUxi9/HAw5RY2NOUiF6wqGuhAfDV8Wl0W6
83Sfz3nkkuc0lYQf4NKwvP73ofSns/K1zIWoCyx8RFKAY5r8cYvFa0liBN1Wl9nHISS2y7LVpqi2
1y2keq5tyvQ5rZjqgp4Hqs54gezCrNrTuXWpLr8sSBd6KILyvX2MY+qP9QdPNxTDaE2uewszqz/7
ISKFmPgawAUzikEQ4tk0JQ3gsX1vhomwpM5ZH86tdq74sGZo9Ot9dRbTQ4UgPvhYmXVps6BSnxFl
nCWdGsADaKpEoa9KZp6tbR7BeKqHg0jWeZhhJY21KSKAYYBlW+hOnH++znlOkZiDoDFZPyaugQ9q
bPdmHCtY5TQsjedINRa2VUTVxrNo9I3eNO3vRx8u0xdMu1b9SsJY0sOSo0Y4Qb8yDlstxjzrnwMV
r3tc9ywpLAxp5sAR5P6U62p+aX59yafcaRPkcHplxnxK05XQO4u8aXUYEDgdfgW0wN2DoHyh50Sk
QfWSmaEoT33oMESsN1wBka4rqfvtyKENRNxV7EnFbsQ6a9hijyQn5zwUKRJrdNlHj1kpwXidhNKi
GSixua8z6LIEPApDvCE/Tf6XoqGbVR2lfhRnt8bQblWuXOlxI0ayW1cKnT4MBBECF6Q4p/QYp9tc
wpg6ht9XDakzO0lRhfN5geLUfgY1w7Jmiea17+LK5SnsA1c3nWgJqLdLELnhavhLZNkhWLe+7BDm
ELEG4x8ikQlD4u2DUVHsf8KyKE7uApMhMBoy4Bl5XlXm2HofWEjral1iHvmo8nzwP7NgneihREjK
cLcrJDUc7BSE+4eCLLM/TjkcoVtI+a9qqohBRHABu00Tewb91VfNOs+2fEEGJLe/MNa2ETzec3SG
N3MOz+EfiGRYuGjNbhzNOgO9ddpwiTjarY4SL+e5LoeFDKwGOytRcWMxY7t6MnNotj7HCkZ6yITu
g53fVbMTfYuksp3u9ZxwEozwRoKX1q3PF4zXAm53c4ohGsJf8zPlgjaYCOUDvev9Xqx3NIAEDRGq
uUvmqKVyifzJYp6F0OcVfNDgniTXgXuT7FNOhkYYlssvjttovhltnvaHJZlB+Ou8CkZyyizsN2SH
WnqFnwpg1nI3deSkGQw0wh7Mupat2KSsXrZe5DdLVUBM7DEk4WdY7m/VYyRoMuZNpBDZe697Qraf
pPcTbeAmMm5RN+RMbVuDMG6QftJK5hP8nfsAB1NlDF5xg7nEAIvniA+Y17Uq89HSZaO3vlsCMFJr
q4KqeA3gf3TlJ0b8btVu5HUfTXtVX+VG7HnaAqu6XQg47VTocwFws1VMz8BkygCG7f0uDl5iuBc3
STzk8X2BEadve72l8a3KcpmdXVmglWpnDgLJMXY9k996hiHBzcLy0j+ZWUs7NIHbVFSPxk/kp6Cr
Aq0njHpaoZ4dZejDJg7CfDtCfr+A9RQUHHk53vuwx1lVKiJOYygLdYY0bJzvbLjF7nHL3LYZsF1J
X13sSjJfMz4W6c+Jxwgrr8PR6LGmSRVc6ai6CPuffcoC95oILtZneI1acbPCSHH6SCiBgwykOATu
XkCdUuDuMByrZeXT6rFfQxXeDFBU+ssY5Fscnwfuil7UG8fwoI3JDk+PA8ty8CVgl8zyb0MiA/KD
Kr1mYAhhdNkNsRrVcRIilIdY6Zjc4OOu4oeA1cR6h3TfwIV1nk4h9gJclwbzXZFl8gdIw8pxriOV
aX0iBoYUuGbKPfoBfD8kpIa9ZOg+Bv2Kv5SUtJ9Oa+zgqDcBrSMPYpNK30eDDPQ5FBuzz1ggRd4k
xkrV5Gu6iaPOIytPQ6zD4eR2cV3uy2r1d8fhH+Iv604wesr1HI3nfecGybmOCo1DSgQYCMVkpdGr
BoFhO4+lXNTB7mFvXxeBC6UpQUaCm2vOy6vpZkLWqzW2EeW2PfuKpzAW7mUK5UZIhjT8BlmoyG6W
wTm3H2YLe6sXuE7B/sGUuBSiA64dpo6VyCuxId4LlM5ugOBiLxrhx5E3Y2+MOOEOlPITjDH49gKm
XOh4lyv4KH+zDssHl4XdlgJNDvhL4iGOKCI2phIUtPsiH4BtQn4P03LMfe1SNTAvzfmZhYoGZzy7
yJ+8cYZ+Hgh29TlEh2pPIogpKOZZxh2t57Sit3rP+x2d6VbOr1ke5OaiMAe5WvTuk8ueMQGY5hc3
C5PHyK/FnjmxDFQFjktz2qLjJDOnTO2AaedHBcrP/hEYc8pbVOwc2OQqMpGLGjQ1dCuVBFHw0QHX
XrplLEE8qFnGeImkU04RzyRQRd/JEUnk3aTLINlrMJYJbRkk10GzBGW+qXq3KENrBWMRfhqcWnFZ
SNB3G3zbGBYcjKb5iSC7xNfX7JXqUi0hH7oJPmfD1yznlbtJcrumprMJK8wNiO9l9VVtOqAfia5i
BbvVTa3JaV2LvqrttkNRVM8yF7FsQ+xThMUjmeKzCsEYvlU+7YOj9gulQwfGMC0EnClz6l+nzYj5
97bKEL+QA+muHhFEI/0zH4d0GhuBjtk3LmXImmtsuuObIjWtsg9+rxJ3QPIJpkvfk8BrmTa4J23/
1MO24IDgFbmDXrbZ4bhAlxjfE+oGfsHsDALXFpqPHs5A0fWNzGBQ/sSptNhu52xu4WsAUaaLPZyq
F+9n+TjKAJ/KGWQlNqDXhFkdiCr7PQ8TfSrWddC4uRHAdKOU3lCfEasuk3X9D0k3TOED5PTJzg1F
IBqkH2dfs7Es6b0QSzkd561cl6NaJhTgITwwoHOGa9ABwk4ECSrRx8BDEfla4beqaLk3a58VeBro
zkfHtz6qhd71T1oquEmXJaHf1qQnz2viQtAaSaGjA2VqfkoS0mcPdvZm7EACUXDVmfaQV0eIXdLp
oFwh1a2d2EpOUaDA3JQU1+gNmxfzZJOkt49SlkH1tV+miNbQDOcfUwDIwccA7pXmh2SI44h4pJMG
ZV//6HyGz2kTnUWXMGTq5wQB3NTMqUiftp0nj4hc9mldLXElL3AtnFp3FQKdQx7CmUMUdh9bFu05
KmF4caK0QySlbRxxET/itCXZScSbTRFDm2xPAlMAiksBr+nXylO5NkUEP9u2zHtFWp6K4anXWJBN
VATsiXIpfk5luffHuFLcffOsSOafzsNXtHHFlGM1DyIKbQvDUWQEDQaTy28oMFX1IZgkN897DE87
MHeJZScP2xyYc7JgZLeokwSQ7G1CMbPiMpeo13tZfMD1RsMbg+Fk2lalS1UNA+EyPFAsV8/qhIzF
7x7cLTRnFdrDIwF3RRzliGq5MY73EzgBOlWP8YoR4q2KhDEvaYCxVS24MkuHwAtSnSaOoQGKKE/I
cVQ5SbJWsjjH8skSW3R7OhSI6nKIBKoiHIO3WquQHqOUBDlFeVflvFY6Cz/O02x/jeHCdJvhl3ya
kqDaO1xhaVznpdbuwfcuqtBFpSgTkPPuXUVbD3MD0WSzlFM7OQ1HfYyX2dCOMkLSdVCSQpw49OXV
V1yfLOtG3FLBEcM06/vah+EatIZDEIZZdcmW45SUW38/rFNCvkzFWiydEeGWHEeThrxxQ5atB7jW
UHO3uVVhoiSWjb8CNVFzFxQTrjiS4Dj7KkfP4/OVA0ghUjC2OpHEJPxLkur8iLzoFdQfljjFajbZ
aegqk1PziM6iMC1qxnIEVVNG/hwLCEfRLcKkeeovIS9Hgm2djMUNThBQXetsLde8GSepDgRUft3m
pmICbzTeMfuOLetbJPiYooHUbpBHD6HWXqclmdgXvoaJPrAwEb4tlFWunUreI18HQTfh2SKrLu/i
eYVj6CgmyBGTKSPukzdrESJHb+auWTi8x0NsIZRY5IS+ytn9kweKCiIFGNqVAbV3i3am6mDMyUwv
WW+LSD4GOsFVaxrkM0YxgPkc84hZl+FNsc9R2vZSbqVFSzyQAgUsZOe30usIflw4iuA3mFrxi+5T
IiEYjJ27yxkM8O/ROy/p9wFflLUK6QJYbzra0cORFI/aqgU008iq/Mn1YJ+2o1Jogizst15KkOSx
99YgeXFpQu05kv2MYU08mOQcEbWvNyJOCFLfSjctNQ236gkei9lnBI27bxlq2bC2UsPGclFOlNCm
RG7usIuTtZlyR8pXpNSFYxMozFygSJ093MvFlJwTP6cfGPotACVbVMmzWwKEksloSfIaxiGubMXK
t72mNoDBaV9WlrWBdbZsuOD6QU0RaELRYMFsmMc+3i8TTx3OA0jE6hH45Ni6KFmHml+jhE+WTiRp
Bi7SFyAeFT1wWu5JQ5hYZCNhrSO60QtwuJJyKFLE5E7DUi8lyx0CBBmuOc+gk922JczrNN7L35Xe
yNdlgIF5XaRD/jtcK/I994VnjRlhRZVUq4jwR727y4IrMyGcM12g5qjGoBNVSuY6FiR7MRgI/x6s
ZroZkAvimrzS7NuE3Hi0ThTHQAvSOEf3I8alP/sxVEib5WAQx8lMMzA+gai0e0pR7SONPo3qBF4L
3zMbGFlPGDLbWsLh4lO+ojmpaWzzsbPTXARgyBXz1BioR6G5NWoSbRDsW4CztFAfFsPWqumBYtwG
GnZ7tWYq2jqZOgIvdhSZQZ1s7motnrpeNTxeGa2ZV0vUUDQnQ2P4WhU1HB2Hh8WGbq1zWB/6o0YP
8pBPw5Vy3mdWHyCuR1A26oL9FvlaUN/aVPkXCIHR95leeqAD0sJSm8Am5JOKR84bU6TTD7RnHCrh
YHXryV733q1GpkfURJJSBLDpCkriym3RY5n4CfYIYaUfgzSdVEudQ6T7ArrUrYEbzR1kE7NoKhyQ
sEkkm/gdb2Medj0CqQSslQJ+3BnO6BZsqXFrCqQN4LK08HOtZ4K2uA5shcmprxa4uG75Gv8OKIKd
m2iDjUqDVTavjYar7McUvyzqwPUiQ7eHzvp2oA6WehNAi6KeqGKfxBJbU5dW4HYYNhT0Lclp9IMl
odWt4lE0tiOAR/wWMua4mkGkelSJRT7XkgfDK4/3ZYKsdwqDGg0t2O6Zmk2LinInB4/m5A5UK6Cg
MNTN0NBZKB46mFflGr6wEyQjZbHnXwxHk72XxBL0vfn+jDn5ktVJ5pMYp7NPLLzyQvArzQhqYG83
WJVV244PPG4lCpzSD+gJomRUPd7xtYKLkVkwtHzPfxbBVaLKYkebeCokMkEc9k0YPU/DVl472+y7
oGP0zU6laavVwVYn7JfxXmmALThN+vKTJG6lhzXJceEOYPzIWoJ3AwyE++QF9qjRDClFJtCWAzs4
YZstCQ5KGbF6M5tN6jGRadEusXcE/23DOpgzCaj8EzjV1SAuDaaNPOEz3g6uiXqzUdRDB8dSaHoX
l6MGLZBxcSXU56bu5aShQyWRlnUhxpjAQJAz1kZLGd7ndNtDXM4h7ChBma7ihuRj9TNNOIWWDQff
C42HjNZ5X8BzsVg1/4D6Z4dBdoI80drlSEGuY1QD5gPIiz0IAg4/S2LnSiAryQzf0t0FKHqEkKYp
6GzTh7wHoxdvJIoPUPcD4YpYmPVtRhf6HRVDDOWNVMFPw7cp6+y85k8LLmXWcDUI9NdhOfwOx53v
HeAn943FXPGWKXRt9T5AmdZ4pK1sTyAuE/YwFLvd7nmYyJtC5/SJjmupaj5E453CJb0cfAma7828
S/zIRRURx3RB9aIjC+sR7Gn2sRmtmDMU9wkmjynq+NMEMLFoYPEOHR4E4XlfY2153jAAEsMBdLaZ
H1LgTu4A/BBNC0fUa43kUI97net+aFIYVO8NyaDh7VBcrONlBs5MuxATlepTqH0PXDM3MxpFGD87
E9Cyk/C7RM8vdjZ1sQrHDzkN0vAcY8eYBsLYRf2YgxDMaD6vqbqNJCD+c6+gQTj11COWtEItIFqE
7K5PIvEjYBe4NIFkscQSqDC65L2RbivQo4s4vXOYpke1XeDxAK51nsVHYjekTzitBvyVvUjJGbWI
DZuSBd7WYQKHjAYDU8yaogVxTSdh4RDXlDSDTmcfUvzprIwWyDcyjt0FgV/2VqcpdnCMUK3wFI4g
AdJV5NMR5uvjiDEIOEcNJI9h1aAj17TGgH3YjkyqBe1XtZrspcjGQh+KDXhQM+9qZDXg0H3/IajN
MFAI0Hs2IykL1i5lBg/N2pcLLbEAQh5d4eD/VzQp/8mjp5k+lD42z6CvUdEIkeNRy47gjbthBLp+
XIgKnnYgvHEtV7ZSTKA0L3ijfRBBjMX7/HcaC1xwC9xfWC1phRZ4QbY29j2oPUFn0BXZxsdbfBbV
LuVxAe3imYBzyRpNIOeWccb9oc/U+rxO1bTXDittbGf0ewzeIxjodLjpARkmfBuKLi1Y8cCQMIMN
PJg9PEz5jNMOx73oiooGU4PRgvsYy6B8CUlQjjcl8Sp6jKVkqG9iFG8d1MnbWuNWkcndFbWViBx0
3p8LELI+Umg2ttZsAyijE8OmPERew+AcW1qZphrQ+54hQukfZbgT2SmRRR9x51ak7Vm4vGxGZbL2
V9uWC0XmaNotqUTrU5kk+TgDLaW1QCbx96lARgcSc3AIQECtBOAISvCHRAxx0qg8lWckPHrVkJSp
3/j2wS+lqkXUE+qB3/C7RHOz8NHPdbimFrMISejVNwozhEM1zmTs9klXpBsXw8tmLrb5B0+82DoB
xxPcv97pe75nyff02vjUm0f7cEQzwAgGxTO/WUr02q0rh7hvjdDqK2U8f80xD/zdR5S/kiqAI2Df
B2tUhz6NbYfLBVXVuDGAYRuDIcvthIynDqGEG28n4AH4N6Orq0U2uYdZbytr9tFlH/BtC4fNnC7P
qSz4BMeT4epsO+jsmaHZiZpSeJWifM0L1eC3MX4g06KBG24lrq8eJh1LzVM/2E7hhL677srPMMDq
16aE2ox1PUYZ/pAD6HmStri6JGTm84rcItvSiXl5crFVT+CxLEObrrt/lBtuuK5cuPIXClDYdWiz
8LkoDByqhukAo6AYiXwEr12nY5PDCWFt9l4mphGASJZuRXrQXlcKTLI6s/OAVg2WyHjPw5LTxu+p
v2fqSvdiqH0tPupYSUAFGy3aYpVlO84apjs5DBgPwBJickjDzf6IcKfnHXGMnDVswqZ2sRiOYDC3
wRPH9APQjzHlw0GlC97gAt9aXnNJhyfFc2DqWLvLC4+sRa1kcjM1DCaPot4VXx69pFK2cBEfP2PU
HtIGU27/q9dojFoyz2vWiImWT5ZLWRyll/23igfzjQnWXd2SPB3ONBu2HOV9ZD6PmdnjZgSzwmK0
tC+uha4Ied87Hcbz5GVRHcoeltBNhslRgM5uH26AtZi9zjC6vZEpOOJ1vPrVNDrchgtYSNPazHnc
i3bCRXODbljCcaBYk71lG1JmmtWBcNLIVQxX1K3iITQEwDUBoWqOUe5ErrEk0pPPG4yaZJdh7oR6
DJXY2E4k2J9QT3Nd6wQJmrUZphiCb0jOfyd9CYnwFHN/h3+4H+6yLBjMDXUarX7MMvJawocpqFcN
ELq5BgHfISJ7xNmNkO6vwpVA0EtqEbU2ylm9+NUFfe1YKftGAZtwBwLx3HNoofEMMZX72g958Dkl
Yf+KpIKtRN0zAat2voJQF/DrVEMhzMObNSEcwZfRkF0S1KS6SVK3fPYr6X9bnMCuRhM9PaTQkSY1
cH+uaguj1aghYRR8HW0AV/WpQgvYgEbtxy5AHhvmewm3cc36pZwbpoIrQW+KAT9NooLHkc6xEFuj
oSLs0t1TlHpOZHmdKwF3Hl6RgraQkKutLZMSw0S0xtgfdlwNJiNBtrAakiepW7Nm6AXCdXDJTaZk
EDVabUCIRKqXxwK5XVDc2h1pYrARYz9HWy3gJPXMvhRaGHJwWRXoFniR7s8BWZf4PgB5dD6QHGAv
rmta3MIY28SAcBh9iRQ8DFH4xpwBLUCfiEQH6fQhSucI0q48xE0pdIS9UUgnUXc6S78kAsvvUAzD
Lmvul+FXKUsP+/Jop/jPkmJI2wDjUvz/WWzKE0VHUx5UNgBBsxFNjlU6zMMxmDFcOK5iEfp+h5q0
qOPFAATE3EOjT15RyXZQDsmyQTU7UvRvOKMP4H315tRHu5KoQ+Lo02iLwR+BXaOQ3dhgpraAd419
oBAEY+fMDLDtdaF/hNJphVf+bNYIlwQyzGdseATNAQmsvDE1yXMjjnTf4o4NqdwPXCjEmDtViqkG
glCFpzydsy84U7E4EUsxYfXNhrg6yVUW4IJHUQJZ+uouYlp3IJQm2F0dALGi9Y4pH3B6MtoRLoJ7
WTUmzKls4nFA/VihWZ7rfqlguseBTH+JsVv71q4xsi64VQgPw9LD/0oSTTds3KonzwNsZ1DegD7q
xV8FXKkdXx1GOKhqFtAWuoG4ODqN0eo8qrqsf01YBVPaxM7Kt2ERDDcF3He+7MMAFnNUrugTwC6p
5m7MzS5Q1oNyAZ5bCAPuSWsaNJgsZM8Q5466gX3B5Ful4vRlkcTC3EYm5R0MGlG4h5FZbzG/4OSI
oWHEbsoi66e7gLmNfILKTAYnkE1w5Uc+1Rj8i8h9raiSmIkxWC5cMknH/QtWxBbXa7bDOGNE5QBs
vo/N2CxlrjHwS1gydnQQBY77guryQEyPIVeQJR+rtR/iztolwN+echrCGppwFOgh1Kh3V4KduzcA
YNgztuHAprqvTOzu5iUa2ZPBnf/ck5i5J9gH4pXDEqtkXQKvh+/pmmzsgJ+FUFCEIvTJw7ZD0fd1
stEu73rQutXRxMPWlRrV/YkvDFei8LBKqdM1zb9ZnuywkWbYdCcOx/XkFBqxhE8p6Au+dY6lW7eV
+YpDGb4xDsfg7j+ElDGHiEKNuVHto3XIjguAq6iWCwY6t04AeahTlKw7wp4s/ncC8u3RlMP2KTvH
mKgXL3MBQgoUS5W2j8Lu+KBWlvEOvHTM+NO4DQFrvE7keEHYWpUcBDIeqkevcx0c9pxr0cFFkfHL
UCI8r05ijFBPmV9CjVFzQveGL6nhtwOdoXq9viRzWSqf5Z8MrOrtfYQVRlDLYJiXPflsQ1xHB+rj
KscupWiMUUwi2elussL9WBzDvaVx7ZzWMu6fDXAnSI+0xSwMk/eyqKVaV9320/9xdF7LcetKFP0i
VDGA6ZXD4QRl2ZIsvbBsHxmMYALj19819+1UnbI9GpFAd++1d6vhzzQj+x3RxqqvHUAoP7LBrY6S
2d80fmOT14+z52/NRYlpOjAOmg+9lb/QUA+cadUT98175ofZIfKH4U+9TMOFE837xbJgSUfJ1s+v
Hc+deLQXSbM74gDgjQl/sxy2ew8W76MipYPosbp7U3NYxDwifew2EwdXIqtWn4pB1e+2WaWfWl1t
GBXk61cg1yjirqqz6b/atatH32IvO/RG60+x7PtdXKeoCNsDXA6z0HIYCK4xsxd975NBqsBNXpxV
70XsUFwZXGWZCv72rlQy5faP5GsbbJ2T5lRra9KUqiJ60ar82JsL3zmzjWw/IZq7d8y7mOvJtnl1
QFFT5huhjkWRz3+lQ7r5CBrBeSNLcxzCrpzTRbdmTd0icvansiE3KPeICDmi+Ouj5eVEsmEf85KQ
rgQhJyi936XOGQOE0+14UWrL/iBjd7/DcnsCNI90UgUsioinIdJcng72ungUGsJM9E5wHJRhODqy
6XxK9sXMJzYqy+HgG6sxLKXljopztrRaCY9O1MacrkNNIUlrYdZ9tnhtJc0CCyemlzlbxstY4PCl
aYqqLwqE5hHS1aIF8wfvPPBMunRjkwub2akqTOu6yP+R1uUz6qab+3TJU7Jpz8Ltb6twKxyWrCu+
g5xfiuftuXnBbxrE4HNVjvg26cfSW4M6ZXfX4P7qt1B/L91aMWy2DJPpwOTbB8m5ivZgvw2APNsS
91UTDdGvDQLIfSxdPf/K92HSTBqbVZyzeqpLwJwhWjhWoFfi3RNLkDS94O0PjYNeOEATn9xsD7K0
t4JieOhFvfjIfbn3nYet9R9IrBpj3PiW9bpRFWHfcYul/LHVFtbJJpzDbxYw8uZka1kdtV7H/OQt
AcrrQBF2D1JVXWGsbPJOFDSH5Hcl0DHW8Wi8qu1eeQRpALtmrezUMta4HAqfpSPHheK3TzAltebb
dPk0w+I4XDaC898+2/iYGGn2DNkSF7Vkvt+Gtbf55/oIfJwLWp2KMmQ5PF2LyanRtTemue2p5QAg
pCN9qEFAqiQLbHYq1NFKCT/sPp/Kz+j+6gDsLJ2iTdJr03N0N1P1OCZ7XnXiYJd29+HXQDTxUsiJ
fJF+L8N4nlQG3BC5TEddgi4iihvJZRCKPBjjAdYfGGzxq+KqBjta47XrvG9hZj0+bmKmuJM7KZGg
KGweqogl/csyMtMeRjmshn1nCnxmCYFWk02bWsTZVnbTtd73zUlvnQHDL4unyF+YuMfcujI7mo3b
K47WgFV3qtv7I7ID5EdkygjkSE4FhaNgkHLb6gTxUkIX0UhvPVJGx8rV4eq3+e6fAzx/JjHeoLZL
rSqZHwt+GC+dVxnOiD6ezmNfl95Dvpb1S5evwwcNTUbDLSz9qjLbu3DXGCuJ9qmnE931bVQ/1eIy
NLtqYpzWbXnMikG/bsi4f8p1ix5l53YLdcxQ/DOUlAycUWDbg5oQ9Bl077NzDjaX2gu87am0tvnb
EkU1xyvwnBs3fdTclW1pLj2DRhJY0LpulanNWuimdr5p2hvAQ9dpfrZBU5XJ0NtIb9WoajuG4rKC
gx2a9bPOm/XCfb/fsVLUQtuUuaoTTqcXtVv8F9LJgqVa2GFSh/VGDPOS88UHmQXO5tvt4sXIH1t0
NKEcrk5ZL++SlHjv0GZZux6LZauvK8pceyVxtJYkcovJw9TYl8+OWqr5bmZB479Cg1HGuPLJpnUQ
wFzWKdvD++a0fjri8oEmYFtPmGoq6lvQVVHSmoh+DBiZVFkdmz2iGHfWonvzwrL55jwEAKlUnT9b
oZUfb1f9noSTG2bfIUhgGoYZQmtpezW0SJ8N7xkpGIixFMYhafuZVydVozkLuMkJKXRyACJemlpy
oa0bd8Qqh2VibQPuWGAMtaQzzP59tK/cL0yr6/FA2vFeHEE8kI1FO5v6tSpt/SkbJhSHRdqNe6ms
2tT3QasaVC1n6rotKXInR0SDrzyi/Zj6NPJzgpwaz2tipk1ao9/zGB+9IS+6pPZ7ib7gljQN604K
9qmnjdCPJpqs5ZIxLEIkZV1r32/l64hcXh1Nrsr6R51V+JlKPi61Q8OPyHIiBBDWnlrybIrMVPwi
SLu8soumNQdvryTzRQGlcD8qWqWE+0/Zp53YObptbxEgC412mPf5orbOFdA9vf9GYs3BOMTlxKas
9ZTUgTH/rVWlMj50yApSxvzguhPNzx8/aHMnQSL28kNUC9c61FYW/Pa8lTCGFeE6WVWP2b6tojwN
WH1+X8tl+Mu3Kr6tbuu6Y08Tap1dHQRIZyCUqFOZoghl2dMwQRiW7fgHxJqOHYDceWCT/P5z5HVq
D0Um5ruNWnw92rq0/pBrvtxv5G3lp0VY4euC2UTGTl1Pw9mfdqpZrzGVc+BFKWtMu6QVHtxmJhjL
QJEyyeqzlkKhJaaJBiEL3ndvY2xjnNmNzrLLuux5rKUqLhtAh38I5Lw0pFYF7sTCwsJz0kJ0FhfA
xP7SpN/J1UU1ryPrtPk+Gt9g1+PjTlxQf6jsbGx5QqHzvTizggW5YIii+SSzdc3OizNAPJmSldde
F1KQVGVYuheaIKxsE2+7d+CsXARGdsZ/6V6X7iO5oQAittMVdmKNO8NVhrFTECtvtTpqcb3mH3lR
hOJrp4FSp5ahWH3gCW1nm2VvnV4uXJDenMCoMs9bQY+ChDW3ENmSbKognQJmnodl8fzlvJD30xz8
ytm5sqHkFM90x3XS+o31OwJq/S4949R8hGz0TjZNSHD7k9zN5cbr+AMttZwOg8hC/mSvOKkBbazX
QvkLgDIWqDKWAm1lDcbmV5nBlj0Qm6vy1F30+lFVZigOS1H6birpzZBp2II8naZpWDkCoqCyL6Pg
vj5VBYm792zN60RK/xWwyxY5KzhRYzHFLBniWWc8LEIk/TIPd66ZWOqgM86BMKz4eoXo/5tr359O
YWEySQVSVDsHjpDDvb/yyzs0fTG/mAaak7mQN7hxNNwwe4Gsq1Mv20v1tNeuiRJ/cuWU+twRwT8n
6IJ3LLHZmq5omMG1jMLxj8t7zfyjcZjIdT7LsWKLgS05eY2CVtkH3RwonoYHu7PKu9IeZVqJeXmI
utwmXIAr4bFlk8EbiOToH/caSwNQYDi6DwC+yGRicN2XLpC7Ogw92aVX1r7Kn97QR0+N7LcqQetv
2BI5e/oHJkC3uVPgHzOz5dxCHwszcZ6inrGKv7aOdQyQHOlpZPm+Tcrsb03Z+tV55yd+xBJaEeTm
A8ScROV09/iBQF36GYfEjRMpe65tnLpc6r7yEyjPRcVyMZJad/dojAN3xG4uJNEckImyQUmKMsMU
jSjUA6Go6h8JkdF2CvAcbUkZ7cNfqFhY4JzZtkHakHu64MU+2kWeXYnDNd1xdtfibRt9nrWbmvm6
bYq+HVH1ho+r3FgHMxfF5yoY+8Y+9zCga/ZVN2Nwj1C9voCibP/hiQrwGTDmZkID5Ep6SV417f1c
SLgXvczyOBVe+T51NmOYhZswsYBut7hD2XmFk5n+rjPkJI1BGTy7/m01t86JKLvN9Lu7Sa3hdczb
6GeLZPzIZpj6e4wmuqkxl+Za9pX3XDjz/NQO9vTL6tyIoiOal6eeD8egv/Pqj7KnqN+NN62x6Qb5
3ey8qWBbZL1Vymvumn63qLuw4SUystaHvrGQErlLGi9gj+2wN/7+154YvHfzDc43XvPLhHQ/W1lT
19RIXo7yrUMfyvV4Gxwfi8nv02rV3Wm3A/3drbV7MZnnX8bJ0m+jPdp3So4CGVXSEnm6y5OoRerz
RucBgHI60kcvL6Cn/+V6VnwffBhdkkwkapvKgmQmSJYm2891Hv3Gf0fER3nTn7r+ZAWdeYKD899u
L/SpcpD0xMrHXnZZnLWrzCnU4b3qGIA7cpMxUb4IzF5ffwLyRo9ov2kU1S+6Dh3kTe7aQxvJtJy3
8U6R9aCt6QtC4buZFlAEvd21IIox/5dFp66/3o/d2P7MBoIzD0UHibO8FZ2gvSLtczqYsJvbBFLO
fwtvO7COXjC6B02v+eDlfgAj3pnhP9/fHT+t7Dp42Me6vyyjPypGv0MPCR+2wCPF/IhvnaebmQG0
d6inMd3buZ2OeVlthNl0dnDww8r7ZZxdvOwYQN+HEFNI3qrhqRVa/bfAi1NakeLw22+k9THRUHyJ
QcifWjT2E2p2+2yNdXPtlVjGxMorN1XcFfd2OzfHiEH0Hao+VfK0Oc2/FswS0KZd8ziUnX+cIIfQ
353ocTPejTSazZE5a/1lV7BRcR3Z5bVGLz6FMNIIZqStv/t6C38bbv2rg1z6L2ogjoJHG52kh+Wf
mFlT5/QppMT6QGqlflO2oYoP+/6OURm29Ubt3Q8nM9ZvD+fJkTIA8XbumddFu/MpBgkqulfOcRoH
+RbyrpyrZS6QM2YGmUX1Q3FvP9uBy18lhsD5U0Q308XqKXg/b7ty5taoh44eQd2jwk4R14L3SO3N
PSUyS4M5u4Jnu5L1B5dzgHSXOVdLEPoJBLFlLTvpCuu0LmF9Z2nIbMAhoZFX7Gb940qRv6w+vpy6
KMVjoKv1dS8HZ43dsXfSuXOKLzFn7mexDP2K4WLYLhRrYsY6IrMfZAc0nytxPkDDtiy+hzxz+ftV
VjAa6Wfni4GAecWQ1EGrbD7P3NrW/D0lAvkzBDhLBKixVXSxGymYRUYYmDhGCK3ZQoVtYF5431SL
P6bTTXFc2t59AKbs7gx45J0DwBGbQO9PK7lh+QE8zxaJt2hAyDDnqKvpI4+MCtvnqKs2FH0miG+Z
GouXCtEbtNQSK+Nm1aqvacv0hN8KhMjsov0vn0aVjKBxYewbL6Jp8Aq2UthlvvUQg9J7iCgjHzth
sCX5+L/+oqtAILoy3N9aHeHpj3B4YRzzb06sqxLC+UN51bBhC1rUXPZOZjdhZXfy/kxRYssX11iF
c6UbY1K0R0JM323TL1bMjM16d/N+9MHGcbR/ZjMw/Lnq1dL8nScZTCeD/7D6quqtsWj4wmw40rfs
3iGcRPUTEtKrgVMqbTdHOBPWPvdj3e00U9q3SSLauwFbzrrrymv54ZbKuWL3qLYLvYYB5Ltt5cTz
w7CBBKUeW1aH05Y1teHr0G+1eRN+Dm93QMEv9rQI+ix4Nmxcdx5UAxx99DwVXvDE7P8Rj100h3xr
pvyc0wu0z7qhaEjhgtbVSvPBbsL9sRV+H3TpSJ9RqtMYMKsr4rCfuxkzXtRtxY++h8uduffMHn5q
pAf/6BVFa35ObnPDPWq32zZcCx7c8nhyB6iOAhfdzibRdkN7OALKhmAMZs96XMMClMK6r1soRjbP
IcnQ3bZW6YwdjDfiUn9YQe1WlbiLn9uPGqUpPDvNaDK+T8Sc/i+HnMMwddl7ezYXJ2Nlx0cz7rM4
gaIVZorDGZbXpYDPJtZmWeEYbiOryOiZrTQIi0X9nETAxRxOxE4+gsUMEzON0bUqloNiIXjz7XrS
lxmnXYAoQt19lSADES3tuiwHqZyM/PMaMPNYQP1V97kMTJbwcxejhYrmhOsvfiM5GL6/rL8nDLfW
z23gpPwaA6tZ6Q/Y1k3fo0bVWJ8EZDskz+xUrtWLPxl7eOxQdJ0LVurWOZGgMUDKywFxhieh6jBG
rXVTPPodmh5Q5Gi5R4l0E5zqNtPmn+/rakSpgUD+gash0x+tO9no0IvjMCFx1556dS46u3hcG1yw
DM7ZMeMcCoxI2Wlf/RWVjSaNq8O1hKHwbaBPExUSd3RnQW5kO36P0C1S4biF+ys3RSAeUDw3fr3D
KMbtMUPiCn/ibMFgYOm8Je92b6PyuQYdDuAgtZudcVMGWUy6/LZfmg2D3tMYFWOG2h+49Be74B/N
Y76tUJ1FOG3rdiiYlUmdMs1tixfSerzyiW0eHMh7aIFUaL/zmAGxwWwYnkQ+MwqJlegrFR0MuoXn
nfgBo+BsW0EFqYwzeaovWNkn1ONgQEqP/aVVimAnOmjvl1WHk/1bln6GSWQxeFaOOIu7DMkTM9Qt
OigbounUKoqgY8cndOykNqM0J3djx6Z74WwPqbKnYmBWpJ3Odb86S/CIBGMlHMEO6oDeOxZ4t/qZ
7KyM+hWfjbfeZzOT25iTTrRJxq8zmKD/bsOQgyt0B4/BSD6z30urdftnD2KofMrsEF28Z0gx/IP5
bNRVhvw1uJVy0O3YZYairp3xl/kEw7hkv0nkXoZ/Q99640U7DGyPUL55xjOrtv40BdPS3JO0IKJT
EDK4OKug3VkhorMsS+wAIPQQLdKVX7hOZXkkRn9Znkt4JpGOTATxtGps2PEWhIzIcCOjYOeappxp
oOr3o1BO5/OQOqTuJFaVL05ilzXPfhoy8VYf1Iym1+jfYnWtqxf1xbSkXC8OAsJQBIW420QD42oK
SwwI2xUp61wfvoZvp+hZl5reTk/DnZRz1CG6jqaUSR9IsRmmJWazf4gV+QGViab8h7/jEwG+td35
QVSbDk5ejSb0tqwNG9swNvD/b/IwXME64Pu6W8CE5huWvJUHlgT2/Sdu43K5qNZ2PU45XK0tyXRe
ibkh6kx53PhSpu2ceeTY/mj7FnnBcVtZ3rVZZ8EJu8pCATiGTIX7JxOUZfnV2aXiVaXXd/Y6aQOs
sllKAdQ4Jp1Ku+26i8Zm1Aynmq9k6959w7z+08K74mwMaXntn9vQG2v/zclc/M1xznIGP7GLKSzo
qFRfh1fdKf1v5iSJDqKeyyj1lJkxMMPmW/spW91quSeiHCvsTkc1Pwd4SXG2kkvzEiyzTUPkVs16
WGpifXgzRtcZ/7Qkr9u4FT1EBj8tWnaIPE1RO1TNgYmoKO8DrxLyM9hbdoGy5GjSqe48FjrEHUdx
bmFXx4J36X0ZZfdN4NvMJGpW6smrwHtdH13OSw5auMbobkMAaC+gCxMCdu/o9qF3uqq6BtyziDkL
YkcbgxEsEQ/Tvtipr5nMnmt3ZdMi/hh3UB+uqFR7ZkYZCec821vn2m8DO+m3v3ngtvmHrkjycuFR
cdCaGN1xH6GZ2F2l43msfOig0sAIrWxoyI/ezHzBoY1cRnMd3YhB1XFhm1N3r42N4YaMpCoYDyMZ
qcWLDhGqdVyHawt0jCRYx5sYiuj3QGjgqBjOi7zICQ8kMzuVQykX50hgv+/OT6E36f2Cw7rTf/BH
IHjwU7jipeuYet7bITB1nnRC0a81yzplrxi3DQsHFqYWWYxXGMC5ddiNfcfz5VZIRrvyFGbRTKyn
gQr2P2/3e3OVJiOMQsz+hGIS9FH3Y7fyaPiVC7ACyblWRd0VQcgIRpIIZO2A+0Nm9DkV31Oe5OGC
3EnB0/uHVYVVdaJZ77BB1F5T/60JEsuffUIvmn9Qk33+z11uOz1ZZk88OYQ7MNtGnVZYPcat3sPD
iYfQTYSjGo9xbDGrdzwOdXmZwFTbJx8eIX+pbXxX6V7KQF+WrTQUQjsJUPXFLVqPljnAVYjFM9w9
CwkZ1O73rA13ElF7hsJnXsaumdO6M6LEO26ibT7lnmWrNilntIIzNk5E+ey2te3OmipfH/tmsL83
XdfVC5i+N84wqrx71wae61o6DEop1bED/2qnKMz+QqlPi4jrCaI66aHCgjDxsy7o/lhrle3beVMq
mN49TZ6FjnOHYKdYkVpCxguaDoP8cFaVR5SvF9Jvrc7qB0nfqHlOO6TX/rMZGLbjjrTs9QPkYtaY
Lbh/7J8uiA03k5BFOyRagp89ds4WonpttqVOFuFg0DCyWwSzJLvKUi5/DtaZ4TlqVdgLJMbZoH6m
tVPewDEkUhdB3Vqdi+2sQ3nKqJemcxtQ7pdUgGUlPndGHZCtRWFFH3JqCXA4MJ7MzBpPgSzr/yjx
FeAu8bN0LR56bHa/uSboSelg2PqKBDS5hxJ2m4ILDVU/KwCs7V3BgJFZIbiukzYUvvzL/dJbpwWP
GVGrWcFAe84JBChit/eyPi2iwukfsV2K4hiarZP/ZYEVzONBWo1c0pL0rpKSBH555QMqf/jN8Iql
wZLkq/JgC8lEKMZ5hxd382oHzlsVgjyBKUTRENZsCJYb9dyxhDrTo3ermVX3JoJ5Bbr3pqJsUjOY
IP9nMo4ziFG11stP7NfhduKMJ9ecBmhVBI5TH9o3DxnGRmBB+hLH7lz9Z9t1tlhJV8/UEtMw84L4
et6Cn+TeL+U9sA2u7nK+8QFDMBXNuWgnCwaFXRukNZixcref0kSzvEkVfneHrZiWSgTlVq7UkPi4
vsgWGYZT7+FDO5torVvDk9yJ9QcREyh4abeNDGY2b8ZldNJUPXnCVlXH3lKxQBifqlDR8PKrXrxT
400+NCUgk+PiKxvXDEC+3RRGuyVzau+e733fHqc1d7tUmnmO/uBJ5cRKrNAYdqOowtl+dmy//YQG
k5+dtFdusQ64qLgvJ49h4BHMlGQGz5ns/M52tMAAxnNeDvAjhhlUwuKier83+eCMH1SfY//hLNix
2RnMVbXc15QP6kwhFgzJNmEery8873oMk42qClftHHCBCvqo2YQ/rQqvRXjqRTUp6NGs3FlMVWsy
w8MuWse0r8bN/HDcxiwLcOmSa4n40EFvsrMH1mg8j7jESkNs0T61T3bAm60Z8487j3A3lPn6AwZf
5M877fP2VUGoiN8eSXPrn0qxsPHScrAWO6SpZUe/+Vrb7bQNPjwU5sm1VInVdGYFt+tDWmqLBQj7
X/LLsDpRrM3S4U0NIhhxxLC8EG7sGcMAgOewn0Ufk4EhRYT6CKXN7c2F6/f3OxHG43Bk3Bi0Gr5h
nH03keRGNOVZzm5XvrFboYUsh3bw1v+iXQ3bX0YClvmLcOc7rxMO1uBfPlWL822t/ThXMaKorJ2H
GpJ6GY+ZpWd96q1i5P0el2gOQi4ptRgvsdeWRIlD0A8d7pbaMkV9qpn3E8vg4Gk/o7YX8rTOSocv
rSIX5Y6I0968VroLvcehF5l+HZBYy199C9qV5ssedY8Wapwfu0KW7OChvy9+ewz/s4sHPs09wi1q
JzNLtIuDlUtWM9pIQPJtZ/7vv1obNSvpJ66+/Q1o3PfrvIXucEMoNxZ2DVwhCJ6tO8vmLlPWXn94
Xu1Fr3ja8O/TJleOTuyOE/kcZaVvn3smXPIYtJxAd4bnoj8R/uRC+nQWIcJhzn6KZFvxnF+3oreW
W8jATg/iEcuwcihtvXSf4XJ2efZtIp8KvhR3msxpCCO4GWTvZcfJ421BcZ15wHw/wUQQNBdkqd7Z
yaGWTHYmtRfi2CDeeIY7F5qsT9jekYN/tV4ohj/kxTT1dFgwT5LOv/VilXfdYutVJDs61v87tRU7
MrxviQ8TN/DulVsMremK78WlHOnYLeln6wmMcikevR7rDWuudzdPVT0q72wko6ucGAp6i+u47pi8
8Km30w1P9TFiP/BbszaaYrvpQAIW1TsXnNhapnoXjaH4aHZCAFocbOEDNZi2n2dcc9twxI5PuITD
yTo9mLL3dZr36+R1kCSR5f+mVM/JFcMFTEs2Nr6mz4SRQa+GuhKfNBDeyhMNvLQepARtHxPQS0V6
d4GRYy7vozUvNL25roz7KZhVyZe+4sC65CsSx52GBcYkyJ01k1RS2XYyaj/MmSWWSpfXCaW0JLNo
5zAjmKVnxk1cTJ+nO38weplzfxtOI5FX488BgOR2vrVu4L83G937N8EJYfc2+brGzJU5a4D9TiOh
vmOosUgy8WFp3+c2coe0p31uP0EGtgwOj7SS4u/SWXP3AvgoKOSwKPIaQ18484vYSDJGR7PzPQG3
rJuXsJluCIvd25T/QzjhmJz9ehFBHLV91vv3eVsD1w8KrCPdTTlPp42Yl+IoCb3wyGgY4C/uKxXg
Ao7kujY/Wim76KmrdtTHxUz8rEtI9WYnLHWbll9LztfbUft4nL2npmTMdK2ZjVdHj+8+ig7VqiJ5
UkE4fI63MAA8ntEGSjK79vI7nAxpjldmfQhO9HKkulBPs0TwPuhwAn5loSyYzdPjddT8DrpD+b6T
TrBQsQHPVhT2PkQn3FqGkRBWohOfNdmm5ifSlNFvaMboo3E7jfnyAImw7Ld/mBFqu0Q4TxxtmGgX
dqS34cnOB1UFxy1qbYbQmXFZFQLOiqdl1paLp713zPbIvdkiSgmDvwPcsq3GOUdszyU9QVl5YwM/
7IIRlMy1iscskr04YAg1w+91G/fuDLfdFgdV+AQghJQ7kEaFWggEZffM5HlhzFCgRmjpo3AdHmTu
1tHb2rURVK/sQkvGHF95T//hkNUTMxpbPbwwYc9HDnGZJgUeuPBt1zjtsVoWGcfasbBLNikNXmuw
k7d9IDCYecrWe9JaWR3KR2U7VB6XSvbsbvb71tm6ZxicKfdeaaxcdlezlTWQP8vIcpfLOtQEUDOx
ZQitmi0KmDOVhZsSkmc5L3WjC/PibUzA3wzZCfYvK0QETTOCSuo7vMTkuc7W3IZZ7Ode5hOtEHTh
4zKZqrlWxdhiEVWFZKvLKd/kwjLFwSV5vwTR3XJI2/a2sRRt3CkbWntP16X5aqOp48vIbfu6hJEo
nnDEdbSCQ0spk2hMIfok5g6BOAZOxOSXELoECIByl5NT0EBh5Jg8qiGgbcVWkA37EQWYGWoIw08f
JgpfDkcyneboicluU5w5bVCkmPcJJ/xsO6reX9vQO0wN+fbg/jEiMhHDBWzLt0lslMsxNnbQLuIY
GS4jCQUWH5nWq7zMmE9lUnJP9eWhUJp5ZsASJue1ziCVzCHQpdo/DVEYBMOxI6qFVwD6zni0XKmn
+Rj1MKaAgXlpO0fCgqDmGmsOx+cdVYr5P9BKBIImJnIvg00Bm5NMURdnpzCmyR9usTfDsR72DZJp
pA3TTxVDAau4TLe6rKCQwBSok2k2LYwS7KY/herKkIre77FbIuwKEPeemf7RCeOWPKD63Mgr7Zf1
+mNYbCLBUjay2/qOrn+zvvexj3qXVX5D7ojUkWs1sTBoavlG9x0NIsGvm20vdZdbzSsBL6G/XILd
lV19xXViykcMOmXa0nxX30zR55ABUQWEZ7ChEibi2NNPe/En2tfOLH9XDGLcl2pfXplLhMHJatvi
v1zBo8b76k1uwNTVGkUT7xxfbiqmaP+QvBT/ZTORTWwQIl4spqV07yq5Dss/ynv7WUldIGhOeWQn
3oRdCQNU7zytIzOqtBZZXl1E6Oi0qbfcxam5ji+zfcM6AJfn4MtmpNqSNLIQKQM5BFi5YFgufwwk
DurHnFu4+jPj67RsuvIonxk6OaO7vHHOBqEbW37rb+/DvFFhxLRKdp22jOZuWKoz7Y9jhz8Rx+I+
zAd7sEcaHznfOgLZemxvxg8ETZv3wEvOiscc7hpsPh254onGCNQYvHDxWH/qOocAx/TjXhcvyNsT
tDON+Uw0mMMz2tLRHqbKwQGf4wHLGPYUSOtus+1Ogmanv2dHk4EfgEn9BNxxAR2IQXV+jU3Imo26
hTs7e1PXV9cy1K5N+nnUOEc9juV0X0Ay9i8eK9HcDwBcIz9UIyfnKQsZZtwJdpwOdwXQASkxtd84
wwcjTOldyMeqr93Yr4zbfR1FsDfEvJ6iLCdIlx9WVJeyzjIDlKpa3/0DqacH6zCUBMNdYHKCMs3d
He+Wb1uR+B9HZ7YcKa5F0S8iAgRC8JpzptNj2S67XgiXXc0oZhDi6+/K+9ZREdXddpLi6Oy9134Y
8mpm2a0tN54Nkm+0vmel1OYeIxFQCPN/Wjyc7ewpwCoKcaIa4/USayccPx3eltHIuMhSk61KnfHf
oP/Gm7C8wduasaAg1SEpzF3KE8h35bl02bWuzA5jntcsYWOtlj0f3BJrIhK4JpD3mkrH5VYGa4n9
CxwbG1Jsukk9//ZZmAa4zyLW9145OMEdY1To3qV48aY7hzhUgE+0bMrpdyBl51zcGJc+63e5CFxw
8TD3J8EOX345cQcOjgIFac5jWZI6beOmfMR0utRMXL4q957sGRiYawynSmTWEMYLEJkSz3sYc07l
Hv9mbjUYlAu9BO0+quolPFRFDGtHAEEkRFgQcG13+ETGLy7Ni9lF3MIJlBbG/lqcomCDKowPbCnF
KvkgOrM2t5BG+EQV+TzvK52mZj8gQRZPJjGxv3N5o2cPtrK3MIIp/uTkdR5SrIkk8jzsz/uwkval
K/BYX30HINfdwhGJplX24lKRZWJEZuhgVb4qIlPPLOlIc0Jscv1jJ0hOYzxnY/7U+2VyrjjyiCZN
uOQfeffkwybiIItON/tLsAE30Xo8CRHBsWAKQwJOKjfjI+bZ0v828CVSkqMBdT8OzlbbE+qauwHT
Mai0rANUHFSYS/ptzB1bshNrmXopKBmK3po97b0UFKQu131ORhMApd0WvTvOkCwcJ2a+brz/OE8r
zEkdITpdX9IcM2twJEiWTTuPbdi6HxabBqw1hf4bLVa0w3aJuuYTpidB4lxNOrp1HY5OzEPKBoO0
GEHXFmNjm80XShgrPvREgE45rrJWIST3JnOa07q4lX0G4kGairv1YN9shsUYMk1dBPaxaUr/v873
m39kQl15jGWUPvgJI+a+yCemKrfmjsJVmSsh9vCBhmVSYfn4IbGxzoeUYeus0hyC9Jg4FQCKNff5
f4OqcNtZ63AsDwkelhds8QXhLVLEVxCCDelxPNvegZ/DfyHqVX95nijzU8GHow9V30t2ChAa7UYx
pDgX/uXLoXDUmv9q5fL/SBfj2CVxKYTdgTzAEcSllS8ue6UQscJk334Vzq+KE+7bEUFkr3k3qv5h
bNzujZ9oCD5TXQ7TX5mxAmKpPZb1ycvnvjlnVY8w2jVtmuwRkeGjpPFALsGzhOFRRZpy30KbwIKe
5Xp6Flja7clhNQ3KxKvK9MqjVf+lDrkKD2ufJy8Tq0B/1wZM13uNMWrmKSB6ybpAZtEOHCrW6pSG
Edws/eC69ZctR5luebiZinKuht1eUMdQ/i3rCqgUi61kqAhI11IUYuc6yISbKMZXSeKsq+bwBJo4
BcARFYyFpAlavkh2T9NY025RYjq9W2Z25H+cPGiXs+hAhjy5bprYGyWKglWs3G2lgDZ0HgPm2mFo
3RTugAK3icndFfupzB0caGDh5EPqDuM/9nWO/Jkgm370g5cXv5CBcYIo1OYH9EHAsdFqxBmtjLd8
2rnWObHljH5YPVWX2IHYRSojyNp9oJR6xiM+FodwMMBZyH96sJfBA2sAApRJb6sejB2gFsLU+GjJ
azz6pFxZAyZdDnygXB1SfHJsxXZG6u/eyI72x4Slt2XEKsFrACls3YcEbk5xbmKJwTjx01Veupiv
PzK8Fz2m7lw323FBX7mwMZwrJqoWTN/ceNgcW140O2KeYwuMwJoHgTtz3jYgwDxsU5H6ZbiOtYee
B+Y/B5jqjUTQWO6oeFPdQ1wmOjlmQ+SedVt1wZWVJfnKobxhX7haZa8lKx+Yf9wWxBYIa3S0CIys
92XlkQB3qDC872rVPboUJFdb6sDqH8ODgyY7UyIessWjOAJ93aG0RCPcbry89kI2IphBdmWtSnqM
53hQJyYBhNHZlC6WM+Qjuq3M2r9wGmDmXfNsWHawjFa8lgjPfny0Y7c+1Eq2T2NiguoY3gTxENFG
HcOlHSC2xmQD8ruGyq7AP9R8UOUJGSTlksxdy9t3ziBVf4la1i7eu9c6cuz2hAszrAAkTfQfM4Ve
cS0H4rtHpjY9UsAaJj8Whe0umbyoPY6mgHbnEzz4yPCFI5RyZ34P4Xpw9WN8oiMj5D3hnBagwuPX
XBGlOTJprvUuLSRHIWt5IuFpGQq+YszOwV0Kx9Ddryy67BcoFDT9v7ZraqLUbqKzCuBgm7jUohLL
jVI8El105/I3lX5FeWt506iOIwN/CCd4/uxNViNnelnupXiJmixZrMXHnKb6vRri9dQM3pR+VO6a
gFUUAJLmQ97buidpgVN3N5kQIMUgPM/fCH+OHyDsTqhJHS6RAzZcNCPHccAKRR7fN1zYPW1KJE5L
wtK8vlbs9cs4feTgaxcoQc1S7nyAYfEe3R9qb28E+ByekItLHLM/zXRXPkQ2V8tOaTtTKJPNU+69
UEUylz9L13UoCEnUAvEBNuP5vzFRUYGwF1yNmrPoFaipsW7izw7lJd6zkmMLnletmE6tHomJR0k6
XQiiyeg7smAfPjjjbXYFOtHvlhjfOGrKtJxzfpUsRnQELxp7Rv4jypDiad6i0qI/dOaRO/xSv1Yw
5/4bJvJ/5JLbCvyAkCvH5FAPpd51ucFTTELIptcAKyjrnMKA/BAak85ZAJWHe5JrWx1NGS/yYJu+
sr9yQWEoQmoctZcOrmmGS0gk3THqtSRp27LW3RQrllp2wfBfS1aSKBqn1mQLfqwIuESKlb444Nfh
tqnMUj2HSOLtLh9F2R6WTEwAUaqSd2caxWa6X9qivbQ862TN1OocdXsr05vqzn1OusKJ9oUvp+va
rR4+8JVv9l2Fs5TEdNNN58Inir9LxVQSALA5ttAk8ZBAN3R/tRgNRzVcF0Lo3KBWp7/WaUeGrp4Z
2F57hzfjUcxcZDbKykL+0SOJq03Jwv+HV2z6FA0k8I9Ex4pnxzgBHISbWMTeuV96HE1o8M4Gjgfa
lPEW+UeFt8QKzwo3d1KG0FY6kqY763XZUw+ggL8/z+nvgTI5syNX4VV/2LNP/gZj4PoA1WhMt2yP
FH5TNndwuSqJhTxWIsDUOxIxOngEstttZGfnTzg440KQ0eMKNxUg3Yjdj38XOxPYuuEaMCSFdLjR
IDc/wLLnruzREvi2NGoEAuL5WK2gGJs/IZvV/LEq3HQisuwAN+TI1P341PS9IPRO7qg4Zm7IHDs5
M3EEir1qdISVqpF+GYgRLDEgaeJ2Oj/2jd9O9x2T7nTqSpP+nQsOYTar7vKa2tn4+8mu4Jxy1Ltu
x0KImQaattttKxphToDDZ7b1WTG9xmkuw4P2jZkOpjDddxYzaN8uxeNLXTgSQPWEOQ/iTuhD1sFG
a8gSr8HvCpN/tS9L65ebJSt4iIOKF/+Gm7z5iNNW1buqrv1iB/RhRutqRXSs1yYnENjmV53a6m0E
OYFJsq7LPxgN0+quhYX77gk4Onfgi/xndP7qHcTOipon0uESRfNEwhwjDua31RrClMmy+tUD9rTo
H4pqqs4B2DdzwWTXdA9xKOvzNLR4SgFGxG8Er4GqzxWxaoxXRWsfAp0Ssc9LJLhsngt/j6gw7fEV
WvJh3VSx0qEEqr1huxLMvYCM4n/hPGtrDgH3+flQtBLlIRHwuA8thQXJFghFfCkTjCw7coqlOZWz
H54BJI5HEIYj4QOTxTi3DcPJA9lK7e7zxjqkulu6LAjDYUoX2G2PuZ/RnDNitePmt9qSs6dUbngA
TLa+eUkhnPusQay6IdB7MomQAvgCJ+CyzZh/or+6PLK2nWP1UIVF4rwgTaEeRYvsx4sbdv5wXrq0
6g85RnBnUzhx/GfpElAUFRMf8N1FEMcKhyV1T6Qjuf3GNYLIa1dGEtHdWZT8IGxeRLw9BgwTbgm1
eTdMyksaLOS2YEHkW4VuuKq61rs2gawNdDwdp09PxFw3NsmQjW8znWDsfr2x302jo/KX6mYW3ox1
7HSPZU+H1HGsKCs8Ewl17HEsXAUmbO4w7qxdyX12GNhdbFd8dlwc6bvqr9Mc1fX3APHg0Yzcuq9J
DzIWCyo+fRYxAZjwzTgUYX1lww9YDM7d3OGacDn8jSUBuWvWtXguA1V9J/yMv4aCyw4Zf36RLC3n
+RU86NizcKxW9F9lge7DPEceaCV+cL+tFavwtC3rXa7WqD2FFs8Wx1oZe5dexeqyDNZ/l1GuH6gv
BqzjYWl7z1wBkStQAlIpS8zll2V8gv9CwHy4xzSJZp4uGDgJpU9es/Myp1Zfq6Et40L7YJQd84E7
ObdMdsO7Fn4dIWIHKiJYFI6bYiSasRUBbNeNAofzhnbLB1zYOuFcyOZlPDBdVtGulLMP2Lhxio9B
huYNjDk7xBbk2zteiaS8Um3nDJ9hqijLc+esP7CzqNwHAMzyvvaRG1Aq8+Lbuml9zfqqL/4Nwnd7
OlpYSzPoR9BOKXlAtGIeBl45z3ZE4TLB2n0YonFEWTSf2wnrfvE2UppQvo3j2t1HqL/6K5KB7J7w
Q5n/Rqh9xbbyVu8P01RbX2BU9xovhCn/ttIpn/Tglhj0QgFZzpZujHHdG625F9IlS8SNhs3JGLt9
/xxnErFR8Wlf7Vzk35OfuM5fl6gsgUXVW3XgsUi4y3D9qnaeUOSCkAiD0zKwCjhDu5mDZ3Q45b7o
lUmEw1c3crmr3ExEz4rcvL/D0b+UF6/R48/sxW57nExcNXcURlZIOblEnqwNvrNNF3XLzPLODu7O
iJDt0maUztr9qtpAx0/4b8XCf7J2/zVlHgcXISPhfpBnnV6asUrMZcj1rIhEeN4A7xVv7hN3kyp5
bcknJNsZ3/qy78HDvizYARskh2k4xwU7918NgF66NvxJHst6gAfOfA9xiXhCgTPiE5taKO8jyLv5
Zo7we9IqRunCqYxxXpK8K+LyMLgRprAYeWYbwIneAx2nknPKA8d/6g0tg9fEihHrVVdOyxYVjLWi
NvHynNmUUi9G93HeWj+Xn+XSe026bVJPm41uE40/W8K9w6PSZSR9GApAIvaJ/y9oWBncuzivfkPc
K9xjgjChoAiJ8UUaXlK7MGvESrlIW4w/EjgaUl/MZgY2Lb/sveZzxlwz5B6rlXVo5C4vkJmvWcdi
T0g9BR9q7Cb/b8T0eR4oSGANSEtN+e0H1h+2DDoNMQO+EdghkjG+sGrwuNavur3mI5WTO2JxCZzV
hlvVNnPRszZQ8/rPOvAy9Pqml5Ikser+xmUNJKJfgz5HkRox/4PzXX+cxOcGARY6+Fk1aY371EwW
kSsqEzSAhitNN0yCqxpX4WZDowfjGiReXANzXzncWusZOh0YTsWzVAXV8EjXCgsbhNtUbWVpLCTT
gZ7HHvN5DymppGeEa1Zzgw5ihjphh0hYik04Jrwc/h7SUxsOW7pr644NjifemNhDSPx+DVmsLCGz
+JmcNoLX0n+exVQOHbdvvikMSCmt4ErBUZywp9u4czI+kfqceHvzgswAR0bm1WAz+Qb5Dq0hzmdj
uTq48MHIPeN0llYuJ4/heNmwhyHt2cFteh6wr+IVrGCobDocQ/4OJuT0mZUrTNGSzRVVK4EOi/t8
VaAzFEkFbL1ybj7WAcH9Zi9SwKWMfqlWOx15YgDywDxwnjs8MwkDW9Fd/Dh2iVVKR0ALLqfgPz92
WWs4vl8dcls6f7HX4/KSfVw8TkvLIZeA8mrZ/lb9O04LALGqoIuMXagYtmV72xl7hB1ucRH4obvY
X8R7KzL316Dnpt4jSOO/Lict+CTmeflhUaLfJEFACZILqWYjtD/RwMPmhOwE5D0NBi6UxFT1+tmU
XfV3DUUGTRSRhrI8HZBqS8YxYXNXhiEbdHarG8+P9EtmFC6kymC45Uebw28LU/XEhxbabQbFoyMH
l+fOwc3Cln5wezPb6jJrnzrdipSAZ87CAavbmG19GwPipTF2rbYe17PXqQ67J16dFYBCyYlOnrGm
2D7Edf2uXYNnfsma9fekQ0yAfDN1tlVzGD3m3sygwE17IhgpHFttJk9gEoW02cDbSQjZHRKSL9GW
TmftcUMo2IDj/W/f50GsXzAECkVgE/d0imAIXF7O2X+3+zHI+tVdfilVSnBumK0Y4/h9M7Ol7D5t
Tc1H0EwOOTdLTtmlUeOxE2qBtQuvN9rc7JZHamfqmIxtT7i9YBuSbwu+z2f4dlF3sRVy8CaDa0Fe
NovwtxpyL59GlAYTPAjY57kU6EpVnUTfFWFaGCYhwd+DasPo3bOaxXnFDPvCjpN/xMl6K7DJB76Y
zji1ar82CtbHAHVv3YsoqZ7z1Mu+2ulGHiRx5xxqXjvZtm8Hni5oOMlD6GnyxEwPiIX8Ingb2yRm
mFZpvDTbJb9dRXRdMyVVImzSfTP7A0u/Iu8wU9Ad9oa7FLWdIMwtim3j/jx7WEN2I0aDf87qpP9o
AuoFSn4kzkmo198z5+C0jYdKfSyL02eITnn+RjjYfFRaiogYWDA9RsCS3G3jG9h7s8tba5Nzlf0V
D17CAjecYAchYXPp9wss6ywisCGSqyrlpVBD8zu2bLUuCb+8b2yEcESAyXHFX8tMXRQ21vxQNdAR
MAGM076eEvUYSutM+0Hq7Cr0wpHsL0mRweqQ7eM81NG3zfm6HAhkxM6GDiWh98AjERhnZAr20Ki/
1BGE3EPXdkF0muRi/J2UPZBVxCjvx8uUh6MvWORwyqcheS61DxZjxuCf7RbYxc22aUYDlarP3aDa
GF8IHhbXBBcSZ85XzPopZgZfygd+l+jWA5WQZ6QvfgJSQOl0qGlz4o41LO1dU7Dv3kWxb/kTVv2/
/AQxrdsg8XjMjID6CbsTpCafwgJIe1c/cxJACi3Mrd8F7ih1iAZg/USB2Jn0T1WPNXZDoxLf3nrt
gE6gMqfRXSrz6K8rekzfftN3/5kZ5wEVIY0ZKf4cAXt+rx5klGCjvbaPHm50ANxoPFYNpjdW1D5O
fhwdtTga2N7TR0UGoCeMTMPCApkI5xL9Mkl+wlvdskvAxDCPNMG6jLofSlp29AfLLVKewKUiaaKo
wR9GyeaV02XRckJvJnTVzL09FRQjMBuqMqO8KyaTLTO/+8r7sI/2UeZVQJa7MPvbcjB9EZmgsqsZ
mzjjhp2xtlvqkcRqz37yJ47bcE22OuvU2FzW3vejM4vglrxtjK2WX38v+ym4zryI9D/qeSy32nEQ
9a0Sqr9dZcC4aa4UbTzFf5SHYWzHUjaVhMyQZI6irbOrr7Edb2/DHMT+aiGOZgkBkOis+qHYrjk7
h6nKPDL/fmK+0KQDrAdeWy9XC+A8Bh0v6Jbnl9tog20IZuvcvUhSFl1IskfR9ZEzuhNkTtnRnKe1
799Kt+DvUUdh28d8YSGyUZUTfcUJVCumMjIGmxrPdflk0nKgkaVMyr+KlWt8mtQYvTl9ZCx+w5A4
ja+b6b/OBmTENPRIPhgHNC8t0dzq93D6ov4YD13zim2xl5uJsRdsRa00XTlpv6i3kYbDVwO7GzOB
Hw/25C0+XOuUUh17jAlWt3vZ1K7ejWr0H9B8ppGjgL1rtCGvVXZ3xuvz8W+KzOr+c/CrC94SQwVv
h+D30fhL+JQaNq6/29wgOxe+25pzU0aaQDjotKbasszKq68JvXMcdnVG3piZwqbEcTceqT/nyuWG
LxcuafUzTyMIQH4Up7rm9erHgFkGiZycFJ28GyIsmJQq5UmxGQPZUi0F1WkQj1FyGwNbCgBWgJxZ
iBPOL8sCC4gxdovslgHnwhqil33rVkkPtVuUvnnkaMn0P4nQ3Z8CFrcUf0xs9TdQhNL6F/n2xr54
RWhfLBZWVlXLHPEFb0LohTyruYEKvxbi18r2PeM1Hs/ZG2znePmdDcXcXF1vFOI+owqc464oAmAK
5AWSuwkvH/VGmjjcXoXEk0gfl/8XoIr+kU1CAfGoLcp+11LlzagqUVg27NqT4TGaemtPXdX0d7ze
edWQtzPzDysx6o0k/iNMBzbBYDbVon9LbVGre1PKWO7cif/j39VUNMEHqVJPPSvYrvy2sSSzdoWU
hXmIZqzpkUO8YbRuYdPt0YoS92CmKT0yjedqWxmB0M7jNzUbjZN3+MITziIUzhGex8QalndAe4BI
ptUyd2+kpQBhpFGfTA9IAo3cNxM79s9p5TtS8ZnB8T3gaajyZ3hjKCRBOFXvmCa7cDN21jxmg4Fw
VK/zikUUnqs6+ZVslztE3U68N0O7zjtH9tRAbtC9yXSbxPWK/xALFv/ck7kYnwYK8Nr3xg95TNil
sPaQOLJ56H8Mui5+IqWxY6zeoKCJTnjtqck02HW4lNTUKwCjD4jOIB+1d9xIuXZpnD7BM+0UffTm
A+si+YoVI/mMRJi5L7ANZ/Bf3HIvQGl69TDhQBmuFXLtkd1HXePCx7xwJloCxGf12Er+BcYpUXMw
PgvnnM9OWLwyMGKUB8xf9e681QVBltdI9XXwSgjMByfIHo4IH0ZIZzsAsCAwSCTZhXUOQ+A1xwsR
Hhn33RPWiCp6Rfyjk8vDV5nv2tCKJ6PzzJ4k8IOrMan3msQlAUSHtMC+nOr8ImuX3RuaRQpeJdcM
S/HIo79d/Lm6Lt0tURJOaGfP2kFLv4zkb0j1EhchazBb6DzYCkfnvOKJzEgxurAJH/0hpTnSXwdj
H5CRsGrS8J37f0oP1faT71Qh9xg9sXxwU5G8wqcKD+cfmuMxXipWCnS5VaqfNaX1lo0FQ64iFbFR
Ae/mi2DJ1d3XDeo9ybBkvO9iJ8YR6ALhUyTSYuKpPfI9CQSw0lmMHjxilrr3/bh7xeRUf3GHVclX
zI/5NamBjWYpRImSkq/1f+Tc+oh9WSXQkJZlybLz0qTZMy7sNd2N4A+G7QTmFXoJ8sE9294eYY5P
Ka+2nShux5EkzbXtHC12sgg6/ZLYdvAOwaq5p44L3lXwKWa19H+56lFGWkaHMq5ZFMgoQ4mo5wWc
R6K7eBcgKvHU5blpdjPvY+ddstINP8bReUtJ3BCmaJxjoHhVBDW/4Q3FECK6p+FlnVnd+A2v9Z6A
kWBkjVuneGiCZSVkPJY58mTfoahFVi3XUVBTzZgGypwSjlhP7Up8IWrum8rt32zXtzec2+q5TwXb
Yue+B5EePEHOL4PjxLe9P0aWb9x7IxivNqMHbw7oXDyXx2KU8WeWRepfhIWYgWCN559Sh5qyh2Fq
QRIAdP/Vj6GmfJPunRo7Tr28c6/F02Hz2bsGNVYpGr5MxjDSEdU6JWwwSV5TV5KdvVYCF8IhQYx0
zWlfOOZEML4UxgX768Y4sI8xplNQpx2i7l7bPM23Ic7C4li5XU7Vp+6+q7hyG+7ZTotx0omNf0oZ
1pq9xOR/7WJk/R2bddewVGyFAbFK2hufc1k9zraTKEiQUtx3iDhQ6aBVcwWclRbrdVkLYL2eH7fT
SYdD2x2sy9Idc04nqi2tr55zKsluc0H3CxhdIsThuaWa0WUjqEg57RJksGfJHAlRFPbxMGBenXKe
Q+vU9nfw/7aZoltyoraC2rd7LPbLmUkoyO6FaNoPbqZ6OAovlEARhglAeyqyYUdMqyWVA0Ht4Ie1
OTiKkpANXbp2Oegh7vOzzvG8Q0LxYjaefGnY8oVGLccEfUk/eEwI652U4Sz3Y6LErecjn4vmJGQW
PCXTHLSfMqdGmvIQO0xH1Fz1nlAiBo2tQu8klR0BZQMsT11BLpzRcF0SAsaBYqIKwi5k3I6zNGyf
A+tV5yCscgfMrT+sB4/lWPsUzuvwL8b3ioRhbeTpu6FJ7W4SNxY226V1Nzss6+/Y1iJvOA0Bh6cZ
PD/FNwQunioRtfnBY+C4NZk0RfDRYZonfL7kzpfnu+TbUHoCvceNN/n5dgY+UZ2QH9aXVaRdvBwF
caSAAZuIvuDjMD7KvL86zh2WJvwhWieMmmnooMPC1CP22ZfFgePEecLB2HrbZiRqHdPuV4Z6H4WB
mrd1hqSAu7r3uZlO9fTHDlF5JxeMWtuY3Xt8DCc/7KAnwfYJGSUVE+7W6rDnDU4cQJ25THsL3v6Q
F4GpwRUjiaxgB1b0zDCL8b7W4VI6vzM8iHf9VKllG8LLsQeaBClC7Rx8A0yUTMKAjdbx90ooSB+w
4oFIHicQRfiHm2cOOPcXFSHJ+tx3igEPbbOpmZUWMmdVe2MwS6kdQAjV+EFxHaYODx8Rjtg6eUtw
wv1BTBQFn+HCAgNzlPBPjY70o9cFzVdT3+ghawczuYtj618LZ+DlP65igatUNO6dbj07/dVuHrfP
LgHGAwNzy53eyrB+9Vot04tC6K4uLouyY5D7PZaKpRbuc4t8iOfDC8VX4N2elDwSht6/RjZwUPyI
mKcFfmj2IdUkCZPJ5LH89ry03a1tCuWbokjKg9AQ/OyXXeYk2GnsEGq38CmU+xtLNeCIp8rzwA3K
1rzpx7546a07u8dgooBzAweDJQu6GiCNWbgEddiZT05yREwOEQ6HNFHymMztdBNDBn99CbJ++aHp
IvzXMRJdoUJmGBQE7dXHoVfz+oaZnGlDekvy009tOt73npM8ceBAyMK4PIIV80G3bvyRKf/8/46Q
D9dYXpB44PtEfI8qpfvZ7QiU7CGVc3LqNqudL2cg2StEX0aPZZbLd8IejfuJuFpHL6bmnMRKyavQ
pUh5beXWk+46fvrL7DqoRjfrwy7LuijBDUJ0eWO4AeCQ11nbn3PAvOoVj04AGgtR1Pkc1iC4A3Vl
ewCChUdcKi4nKOST9OGnu/wBOFVJWAeKVX0xnkrNLmDkuWL1G9J7PqLqk0hnSenG0KqZuodmuJ8G
kJ4wbtt5vhu9jFK5TebrlC80H3n9lbIXCj+CdhgEF4e6pKKLlStede5EfCwTny8THkitgLNH08Md
6dG5Ev4DGzMSZPkD6yCOOAPcZD73fbTUp0rh1z0EigP3kjHhyZPry+S+4ia5PgXtiuljUOuSUhiS
ifTMLRg39sZFqEwu3a2L+wlPwboe3Vy27uPkAyHXwNKwAngarlVfdRNTas1PS/6xjIV8rv2yv9xC
suu+uQkEwDL8pxCQ1T9h2aXtZlxSuIXpFd+RAPQuxIJDRLgmStPhtZzNMH+Pjh7qEeNXr+xLE2WV
s+/NcnvQhQi5OjBJvaaipBl6Y3iQvlDkHPF5czj4e2iIif/kmXyKz3HLZe1eaxVeVqot5BV3JVvB
iK/4+Jsl5lQd48p3lm02xCM0GNsPO9Ap1bgfWFrwNo1uMdhtFQbh8mWTZIBPzOO7jOs2Vqt5cwB5
+48SrBfyM/3SrPt3rXUIwd/ubPe42vvugV1iOBwaLhW4MLKKizuGxnL5Gm09sVjsW/NdmDaxT3Je
OsLb4xxTnMN5S7RNGjk/s0nxPPx3N38Vr5zsAQam0mzgWKgh5lOqtRXSmvqZws6hOmYzguLW0CFy
cfUY0ndhRk7RMi/aZge+Tz3eIrlcl+hnDDbh4mnnqaaTzG6kP1C1MnbwFw+uIQ4OAYxC+J2RTvqL
DhDhXXD4Kn6MKZ31oQcj8Lp0APa3ENQV/SnLnCG/LbNK1UHnnnOhSQnPiiig8uyRQpmm2jHyum1B
tScpnAJrEwUdReFpC0U4dfvdCkYnPPhs3f66cWET5Ih4eGAddDNnQqPdpaSxV34bC7w+gh9MICab
wIOxsND1gQUMEjuU8Rv5TNAjuVUjrHG/a5eeJhq/NTuWus1TWpDH3nbJwE0Bh3tPL8KtIdh6AOe2
0ejMLqreKL9Vq6fmbST5LR6RfF2x7cLUw/oJsPAe32F510NbXLdrQbCMljRdmAtFe8U/DzRQekhB
n935qs9TuAd+t7zVRedgbx5j566gVSm85q6/xpc8l00FMCtY/sWinfLfHGXzs45z1VzQasnKbhQC
2XMRe8uNVOwaNonRjIfUp9SSIvOl5XJhkExZRHmMOd40kqClx3rcJ03WfBBCXKtHPs26vpCho6jN
5uDQzmiIhAp4zH37UzDy8M6YwkFvyfUJmgoEK+wdLxr0eadNDDXdNZVEDNRJJWkfKfG1t+Tvo403
ka2KAOe6mGzz5lIBkwbhwzbspDoqKGAJsszaTXihaEBHMH1ZcQaqEyphuLxVoyKEMkBuOPVBX6Zb
rOy3DkqKcJqXMcW/E8ZGO7+ihWglxxti3xPrg+DZadgLPKX8hqhLzxJWPAEB1qNyCkyqLYrXV6Op
HN60pp/wFqhgOTpW5/fo9iI4FpwgF+MuJsMaAozzIQ7kRHMKB3Dhk32VUf1IcNY9hrTagKxs6n44
2AxD/y/kyvSVItW6PdVl5ByNHmkjcbuov5QR+8bnBbmz+CImP8G5i8I1/+kLh0JUuKA8+Aikfvd7
xrJxUU7n0pm5kFqfOyfVV7OSyt0sfenDOVYE67cRqef2Yifo2KhgsawOanIWSDuW+gb+xEDW8fg5
dw4dD2wlZtQ0elVk+jiDwFsukHwAsmfQPv8DfjjhZULXe+Hzz/j5IpWrfemDIvgfR+e1HDeuRdEv
YhUIgum1c1CyJCu9sCTbw5wJAuTX39X3bWpqPJa6SeCEvddGTzBV+r2qkhY/dcjOUJJRzASSfUuz
5zoc1HHi1sGZQ7CTuxmWChApVgt9Vzfsqp7EgAuK2QX+YRJR83Zv+gLuIAuQlfIXjC+plmZM1n1i
DOhcn5FMeKegmT5lMxl22y7LyvepjgrvEBE7n5OuvvqPS+NOyR6fUu/jVrxBuFdWOb8Q0bDgYKbr
IYco3PgLExLAG0AiU//QMhQPN+hqui+YdBmTp+RGOiwo5ViMzThonKAqCOwraPE2/gIm4VdsBFpC
KYruV0tVJk40CvLdH7XLeriIzIn80WZ9sgJ1Fho0tNi4qVdxRXVE8Jgduih+zsI6GvarLAbGwpP8
j4moob3jyftLSW0uCEVRIAvOYtAo8yD+u4mfSaAkVtG79EGnf0XwjPyt4xjkP6jT8I0uBH/d6Ng9
GUW6rP66Y46CfUtlFx1AtqjkVUdjdnFBXFb/8C958Oewv0qUfPnYAyQ0TOYJ7PasmI8a/oR9UzSz
4m/ien1+itA7MRTEwAwy321e58RHP7OqPMX/m/Zkge5Yl83TFSBGBFkeO9F+hcaPVaFRy8sICIRK
K86W+JMswBDCjgQMCNmkyR4IWVh4pRcP8VHmhDIHW2lzkhhztKTXJMqL/8YwQGMWgD+bGMpEhYtJ
4Za1iXmdoiich/TFDut8ZxaWxduWUNpkK6Z6ITIRo9mj5K4ZX/0mStrN2E9NfmxmR4GEiG36wEqN
X1wOmnC9xm3lNZ5gAm6GZMUzYFCwck4hdvmhwtYpf7Fi7r4ZNBmIp7CC9nHSo9MfW4VL/0hMwa0y
dFi0n/u6L092QOG/XapwxdSXusMVsKz9Qd1TVwRIUGk9LLlWyS4b2wh2sUb/vgOG6GNHDYAdILIn
wuEkhmhJiSNQCdl8bl0m/zEu4siAFaLjHR2z840umu4xawUox0QpXb+VS7KyZvKxrr/Q14NOdUJa
xi0KCbRjsgjliQg9vRyCtQ26i6kyv72j1LP8h9Lx/4OxN0GsGmV4TOIoIuAwqNHfptjp+zN5grjm
FlhjCaN0PrC3aMq9V7DrERviAF8VXJpUwtsoEAquuDCGE9ONbvpIoy4Mg6tHmbx8NqsdnLMlivN+
DGqsSEwa1VuAiCXY5qMiaguGwUoIg3HaEQlgkHWIAsnCBAQg4iE48v5k6mjiEnZfgWjndRyIJzuB
QM/g0Q2FlrdoAwURVowM9FjU0bTLuaQ1dGNdOpgdrL7ZhkS0V0O/PIISkgp1bDze+i7s1HtZeMl8
gHFATgwKfLjc7SyiYUO4LExSLlx9R5zlDWiFOpfeZLEOkCavWHesEfSwi80yvM+GTCdqGARpeyZY
uA+iUOrfsHQncidpAz710LJM7hATc6xDWhMI+Ymt2iS0MzERy+P0DNKKbAp6UgfbmpDdZRhNMNwJ
muEbbXEKzdEVTf/Aa5qt16Wc1VfhlHTtpHSM611ZLOJ7JJio2yZrF/4eTdnQlePlJ5mUkzTb4p+u
Fxb8tAN7GI7Bb5rjlByFwnN6EkZE/GBLMUX3Y2W4oMFmuL8z08cPTKrLnDsvq5iTN8bcNbIlHApu
ynwYVtBo96XJ80frmijd9u1A1p5T6Ca7cPGUjzVtK1GQbhhH95YxK1Ztb/L+K6BvHN1wKdHrw5A8
MAVxggtETMthIZPsictMmA2L7MDdmzVHg5m1wOYkShgep753PrDzyz9R1ROviVO5PxIHVP3rpNP+
NBPhaYiQEgbxdLJF0UCdTd0nn/xKCENKOkgx4evRDMuFKcV2dCd06Ik7stZNvInk1pbp7d1MmJvc
8lJDgZq6FTnfJuThXXbpuvh62ymoPTvXOOWhZZDnbesu99Qvtuil3luinG4r+HlI9usK6hu1qlN3
9xQNpP5tZhINX3hgGpIPmV7SRXnJ9BaULaWYKIiVwvIdoxp1Z16KfRMhSt9BP8ApPuLy/afkHP0u
KWtJZ7ZZ9wNdErWItGbR951pZf/usfHbh0OlfUaGDosTGO7TO5EeAJoCtIyPostQrZPVjGIHtNZ7
TRZUvMV6ATki57T32VTN08WvIyt2pfRYkJTkOD8timH3aSwmO53NmEfPIA2YGyimFjE/uiZxOOcz
J28JnM6GgAq6/CZOyFDEEZpFp6j3Q6Q8EtflmahwxMhAyCRRf0RIvnn0EM4PGuMELpcZhnvrmzT9
5c0hmmrmdh8IfRD8+D62yj2Tp4wle1qpZnz32yRez3RreoYv2sag1aNkFaeBT5r5N2mA4kZN8qtn
kjiWx0WHtCkZhrMzHre0PnQkZrYPrLqiKyRen4cuwLQDcqGFO72SW1Nda9Bs7jEZ/s9nt1EEnrQF
hj+RkbWP10QNx1yB9fhCpS8fjaUo3LlEYuitHCB3UX0twDa2CEAywkqs6cJq2HQQB8ojPsEZI6Tv
uJLLS7kVOQTe+muWXsj0tzTjrxp+GxPjycfD9eYLcgG+axAVwTWGMwtMLA5T7XZPUabQVO/425rF
4bouXUYXzDw9lqFciAYGUlQRfbzCGeDBzmdm+y7imheQCqY9GGuiXxSWqt1Pq22u3ViJeee7Cu96
u1KQfNAWZemRrcHMKLyU4yX2oObtKDa8eF9Nwfi7WTTtQZcJA3Voyf1TGzJz3stBBn8xCWsOR831
semaRr4Xs4yuoCeLj6gl5GJDRIsmL28I+u92EHTUfUvcAlG4KGY2PgsyOhx38p8Qcyak5YXtGO2n
YWxaTI9tefYQ2ejT0rZWHRnPkBxECcni1pYorY8kNrSfKxmezocQC1nrDlS8in4mmU+kl9qnGJMv
AgunL9tvx0Gmu43BHlDDBi1SQkL4HEYf2VB7X7Bs1/I8EShwPwJYsRuZLNN/UC2KYLcqD7vsGuDo
PpFDYYI907O2vsxmvVkXADAhWyUFLma9h5EdrZs//gnd1P/Juh6rd+RM1Yq9jvjnbG7wSuBSrbJz
1rjOL9ztA6a0CMnFHfkMibhSnydIoRfZG//YEqKVngnprXa1TpBrbCEfJfUpjgGSXI23gKGBR4CQ
TTHQ3tLR1NmVze3yK8l5SE/YORfu5iAj8XPwuUKR9MHROVDZI49bQ9P7L9jiiO2sU515e+xH2AgQ
qhoDGkORxARZjc4lH5mfQ0T3dJbvw6kKSM+AU7TYWwuBvwRMybB+xLM2/tkR1Zj/KcsSi6JTD5Lw
FXD8aPk21I8rlT1/Ds7egQ1rObi7AkOHtycmivy9oFU0tDXt3AoIAnsgyVH8j3cYq5DsA4iY9lT7
8T+NjHRCftyzCGoV7cLGp+1njjNU6XvqNYw0HwPWMMkLeXH4LIE0xhg3eUkQwlyXauy8f1Qha3GY
uaD+tWThfHYTIdrnOOqhWRkWNCvCBsnWhCewiS/YK4YLqQRpcun60X2Z4qDmtWRb4R4q/FTmQnaE
/Y9UZvGnYQpU3V6YKtpjvglYgk5Rt+4GAaEbLaEzPoBrM85vOWOFSpacKQPzxtKjUU5zJFtMx0r9
WgOYEfdJyiz7b1cSF3BckCTymYKxUh88gJgvtiOkp+SU8eXLnyGYhHtectR8zLc661SnMPREiXlV
qv9oonsE/Jav6JLYgCTZneOqCX2kYgr31/ELCvCId4+whGQcxBkCFoZiBylvcnIXHspLgtsVS4dE
PMqJJKHRJ75QXUiSK3LrbZAwytU7aaHFgk6Bc8ImznN8rjHtcQmJJHOC+w4wM7zRmKJnn8bA1/dg
N4Lg2XV79s7YXeb8IGZ+4gfU0YizzOgP58BxAu+8hn7FTE4FWLVmSF0evYzj94e0D6sHntOEhLOZ
KT3Q4xIATTjVwT6HjqX4SFkm24vIEOExI/aj8HeNxwFQXDWEHgviVn+IvJPfPdqZ+HXEnQgYnwXh
JTajJm03KMJnznmHhLPFMGqFTdDczZ0iiLNfa7T6EGzi08iSilx7d/KuGmywPVJi0mx3ThQxXcTX
Uu/8yCr/gMQgrN69gtXHOTOU5K9xBsJko6c0C+6JmkAEDVc6yFEXFHWQvTCS9WneSwYFwXHqoXgz
2q1vYIrYh88KOj1kd7NbU4eedRP2pJq+ILBS9cMKpyo/MElLfpoWSCmeReRoh3oiI3Nbu4aFFC0S
OX427OyHs872IwtN4Jw6vwvVPTM1vHxIKcvdAKTkb6M7hZwxKDx4rqPrOpsab7dBWxgwaFrRKpSb
ZRZ45gutrdnXBN/E5FqprjlNDjmWe3+IyHQVQFiccxvMg75wM7nzKfLovp5x0sw3b2FNqzulMNnz
mGX9ZsVpQCiZEsTtRCLxvygeOFHGhkrsKBcGFpsEQQPS2oo4o2MdK2LmMXiCOpWTb57QXkfV75Cx
3S1CWMsrv8DicTIiF9mVSQxh0/Ng9MZVt1SfMUb1BcJAl8/OczA2yFxyDWQFly96jTeAvQEoQZw7
KO4N8oBgP+hizK8Jmc6IcB2VldelM6r5XANy+775oYbku/NlH7rfzcju9IQbPY0PrTd6D1NE/4Ll
O0ud7VwCtbhw36zQJykB+TvdoHGeC1hVjGfWrl+nF9OKtkT9rSEOXDR8suCgfUZgFzYTevnOZDl/
3EimoGbMOjN3TBKxA9OQKUY2bp1mZ1zUoQMBuAtRgU7pLK7OIIJoa0kf7O6CaiZZMWYExwA5V2lj
CD/j7ARjAXku27rlED3cti6oloq8hiypAXptEPaG10ImKRniEG2QvZMeTk+MGArA6617aec1LI42
qgu1J/2GlycYgbxATuRBeGHOHMEWWmLOdvAljtnaFM0aWtdYcYu1U5r8wcIyx7+6gZv3rrRrwOcT
8GfjxyLQy/hKFt5Q/ArQ59zUOdpNqBrIycG9zDLz3MC9AsUHmQ9vfbHkAUQrTMmH0MaSdgFyfYes
L0+SYxtkwPo3ruVzwkKRQ1Fdd7X1BklAeKiadxpd+0sEXuMCos3xITAgCy6CRZJDE+8ohPFhKV9I
317J6jIV4I491sU62kmOVRw1edceddD34W8V53SVLCPXAzZsXA49zJ8J2TebGrZPhi1+HsrwN8cr
anCcwwHv0xBq4hAhbX2Ncyj/ZuDk0BVxVMIhjRkXIbMQ4j1j8EokJYpBoslF53/ZvCS1mlKEZHi6
TIImk44gHtgmXJdPqIBI8vLcxnvsl8AnUQ3aOPViO4acY5s+geCD7XyA9yDLOBf7BVnTLfQk8MVx
BdD6yqKZPUqDpro8Bow0kIGl/49EBtqHK0QPUlyUlXEBfT4gRGCoqWRYEE4klE6DVV+oUKCVsDHD
Y7hEzOUhrfZ+dY3rwT94DCmIdemrwO4oHSUnK1l0KMuDwrJ00xqhF+dPB5cddwTDZ67nZAtVI/2X
T6IncLGdQUvHq/dX56TwpVWS/9ADgbVAg/gXeizZDi4e8bNXMyrbEEBeOD+cw0j5k5GHcE+RSPRn
5bghkrIK+uBd2yp4dMrTfXPKLapYRHCAyh8y2u2vmllVsQuHsHgVnXq02sbV41BYeReGurTbZfA9
MmKWEIxjvDjCO/WBVaA+WAcyEwf7kHNEoNV8oU+fggO71ZU0g1VT5lTVUlCJ1iP1FZS/1TTYL2v6
RyhFCAAh2Dflr7CTc36v5Vr+cddWufu6xtqg+c0c2p4t/fv6Uy5oCI/16nV2izqV6O1U0xNeXEZ/
47YJ3aLbOGXQInloavE+zKV5790+7A91ZNx4PxSu413bNE4+eCbm/gjH1E/f5wog9zZ0RgbkYbgE
9/VCT7GL0PsRE227lJinPpELN2wiX+PIEE7XxdM6vw29AcFpYl/ctSSc1DtAJSSDMvjy7K51VfbW
LALnlVeCycBqxH4x3tkYvd1W2HGs7/GWtFS0TYNqZ3EXcRWLT1h1h/MUOEaUaoHaraip/V4Fzj/x
PGPByq8EpHXNF2PzCS70kGGVWngSbVI90/mmH+D3GK5hxWKmpcMkVVs/FQ5exLRG7VvvRmIGENm1
ARy57ZC1znS3NqHutgt9T/4y+/3AIWZDP97FSMwwEs6M+cCa4UmxyIyHPqkUh7oWeONGR/Mz3jQm
mFIYsIKC4gGf3TE9Nu2I+7Wr6i6GmQ6bqWON0acFs7Oiw7/Td4bhZJMHGqGvcSIXeTg2PJqKavTc
VhwzAk3Meo/rOGMh2zvY7Ycn2eW9e6Dz6tq3pREryV2e103xocyTER95kOFRHgM8zs91pzQfLGQ5
oBOIjDVuS5bZ8XIZVmSMB0tcTn3fR00Q3BX5xPl4dVPVkqyCUjuawdlxzim4B52vj6zltf5hD2X9
j4QNafE2ZDVaZiJQYCVs3ZFQ210xdGtzJxjWoyarmeCCCYuSCVxUH+KOnxmhV0e34Y+/ZBV+JxBr
rCoQ6nbady6FZk59XEWd5U99hVZzQ8Pf8x/VxmRA7FLyAtC8z8Pd5NrKfhZpKwlgcxZFTIOomm3c
qfFKFo1aXwScOe/SzRVwKMdd5vCsaYTtJqcEJT6UPApmDE2wUO6qHgzT0bA++EP/Y/AGlKGLyIwi
EiUVl3QDBSgFG0QnBT30MrBS1dtEe3KlPwapvXMhfEJCCIRpdlOLhngXS0dXz6Ig82/Y9AHhuffD
wsWF3GsC2HTP+iHQz4X0xuaeQmoZ33xD98tss0zTne9YXIMeQlzYJUE7/Zl8b80ecM3Lu8bVwysy
b1GfvF5CBwswgwgGBi1xNotHJVg1kllQ6zaCTVDeT3eF1XCQK5NYtCb9fCOCtYCiPpsCdSw2oDL6
KXm/zB6waFARyULJuZkyQGJIUUUMAZ0vRoVHr49RdeegeIPTEq8j6zYSM6stii3CUEE140aKKQMJ
kA2B9rFqN6a7t62kTW96YNJE7Vq0gyWhK/G5nJSOPlzGtu8tyl80L4hw7rOqyNcHZ55F/QViZMif
GgyXkHbAxKzIwYcqDl80fVq/g7VgvtvRoWRvfSqTE3r45ANtcHeGVobqHl2c4KWnnbqb6x4V43Qr
1Ih1ZOL0ysKhD68AdfEVCMSX7tb01rUnja5A7vvanYKnjIcXQ1gF4ePB0WQ67CzX3k80IKc/ysDX
GQ5IhoubwY2CYuc2XRVfeKJJp4Dwd8tnMN0nm5Fq2PkBvQAkkXG5WL5vsTU+g+W7Hl0Bqg3Ys9N1
6Lp01Sdfr279d/WjxbnwN4T1S+729onkVyvuHCn8dypDVVekN9sC3CZ0BrQl264YI/fd1sou5ZHv
okxZRGMf9JksEnH61WWeTg6VFxZvOatUYtZKXj5sezeA+gsLyzhj/R030++kSNMBi70cMFGCwqvc
g0+FVt2zfk6SL17e1QOGy0If7UKfpWJHh3nz7U+1IS4Zf9MQ1mAAZFF8TyXAzttZSQdU+FLeWCel
H8qdjCoGe7pKRjSUOs9V/2L4x+pc+pzCnKFMntVru072ksUFCIaeu4V0m6LFotwFMOOBBPu3R60s
gm/aMDW+1xhLLzxhBhX9HOHMkl1AI0iiuoLymwIh/sGH5atTGBVk1GeQ7bv3is1JR+IU3zpm/sVF
aNaDGDxIVOLvPnHxD0gZiAqEdTWaA0ljckJkkXSWUUhYT4yoIvUGIjIgsq2aHe83Gn3VHg3CI/dc
3ghAlFNkGD0HPn4ebaa5OlXAz7N94bsdvk/EcVeTdWlMlBIui73n4vyjdHGSs+gsHqNxLcofXvLh
y2BzhyYbCO+D/RG5dAtUxPiYBZLQZrZo3UcTJi4RtvOYvq19rZ/ATDG5bnE7IG8jWBqHR6vm5oeq
LDb/Ssfjful8YjF3qR5ye8FcUj83sY7+y8CPGDLZpYkQw0aQsYpsasot0nC7voVWyfO44JXcOh5b
y+3ERLZjhcNVdGShmiAFbjSUlLzx1UsbDUuJ2woi1eBWt4qpc2uPxcUtUh3NeWEZFxIzeo6mGVlN
3c11fcgnGww7Q2VGFCREdhKFERqT92s71sZZnLZIZIac2SV4SsSM1GbuQEKJlgdNTLmzL33fv5el
o9F8rF7xyPXCJn6OpYQlP4Q+i/vWBn24zR1OpwMpKjY6Jja8scGBaxfTe1LeaEPVEKUDuh2BEXNM
zfhdujnYtQiAEIZf0hBm/Acjc1Pp1a8Nwhzecwo5tTEYVaDGYo+W47PRMXKADVr7Vd7PWIn/W3NQ
4dvBKKfc1guzHIgIZOHUUN3SF1d6OKt45pc3NntU0DAA6caZQ4zwSXO3RcIbGuffWPT5VdVtXF7a
Ne2ykxOkzX1TEpyN6a+fZ7mx+eqR3a2Y6uxmDGWfFodceskDiHxvVA7FVYuhKW4W2ri9NyRHiD+L
L0mewqebgNxx5PDBYwOXO8Wk0G+ZH/vgjYIiffNczDXHvpYoLc+AvWv7OeMNQL5q/bg6aiZnzxAC
o78zMj50+HPtqk+TTNreE/NDlCf6WIDNsPhbQsAmTPibKJMdm0a3+YPLIronKhcBg4fL4yU0kvxh
NBNKPEYOQ6/+7K5iZb8JgEU/NK4/kRsjhtp98lebe0ef2yhGCu6ocugOei4r0yNCJzVBAw9DQEgF
3/iRWK4xlV8IkswN1byBCF06NCus8FkX9iL6iysqUvwQ5D+f0OPMIXHHSHM3dT4yfsDPaMDhiHHB
Lp27IyD7ZgmgSCm6JRx3NW4XKk97F3ckcx+UEdEFskTyM4cgNXe6cr3ugzpyLsi056z4lkAy3sCY
aGJB0uZfOMzm2CjrvWHJCP9l3MhEXbh0BHjESeYi6PwhRltgdrKHhYcxxbb/0V/Py8mKAlxfRwDI
G5psDn0MddzGfSLYhIS9ZEqTmcBPrmCC1y9UKes3tkzvC6wxv4yMWOswwcNSdwiREN2idDDd5YS5
rKdVUzJs8ZNgXYopBT+IiHZXPvk4tieSOPTNKUhz/sjcuAieUE81ApkLFVd/7+cyWO+gFTrLDrdg
iJ+cCBXYf+6NuzU0dEm82yFgwAFdVf3Td4EZzx2AJtgGoVdU1wSelQOQmViUZ1/wp4pNgiqTYTBa
e45PkBHuPQDXElvhPITPazeRsoFMPyfBWuNr420gETnnCv3tdcL5ixHe9U4hfDLxy2ZTwu2NmoDQ
FHxp7W7w6rp4uKnbf/OWkCczFtWyBYNTSFaxS3mSbl+CrC4T4rn+4GVB/DklUp00sSgsSAtl74K4
GNW5IJQTJhs1PzR7LEekq+Qxa/v2zamKmkYsp2smyxZD/N6ba8J2lJ7lBHctM92XHeQQ7rzendYj
i9tyuUTMtdi9Q1xu/qIjjvkgCt7v9rMOAAke8RV45nALB1re/NKZp21R3tifwC1IE2Gt1Sfxs1fw
nlO5qgDPGPZ+IEsRGIOh7Eir3RRoVTaidcjOTVPKqUsQ12MPiBfNeXK4XefAYCqStKSabupWz5Wv
DeuyjC3oMjZbj6B1uV0J6JxfKir57ABHSzy3KejNjbh9yww26yk/Yu8pY0YcLSdqlU4GJZGpxZ0Q
UX0idpKsClqktT8B7kEoUFDafxZLiJkh5qQ9zahc+X2Rnz0BpAmSH9hjOd6ZNOgpeZKBPEDWS8s9
+wuSK5LMd2Bfzj6krogj97eRC6I7rVz2pTbwBkiNk7PshfR67ylb5pXbBic/YiD0069TJheciGve
38+C6zmWnYkPmXKZTLGQbVaUvpUi7xbNx/BMPzFg4sVH9C+qe6+/kjFgyCqwub7jva9DdLmie0WY
QfA3eg76l8EpTQKQcNHZXre+/1iwJ1zhZ2IYzYd+/Wl531O6Kw3XmLG87+LaZNEHCAWmbQI1Aecr
UQXhCc8NO3BAMjD3eto/JFdeLIujx6nTnEe6sHk/QFpu9IHlSS73fK8uZvfMROyWKu2t+575Tjzu
hpZNS3BE1TFxPoocJKX7LMuCLq8ffMc5Tq23DEdfjnwKMmeXwKOYog8pnEX81so3Fc2WgxKhE8yc
diLPk/Cfhe+SkAJFagdCsx5wXgMHG42VsSOvGJPV6hnh4rI8FB32Kp5lMLatnjsuU5IS7lmGagai
mtPtCCDB/2bJIRHC0ldPx74BOX9GMonCKi8hKmx9nBqvNyNYxv3s9Ngkmnm8LxwKXLIdF3Y7jpUT
s+F0omqcKonYj5CDFKcQeobpYhwujB0mGI5O8taa9BKQfwusfozSR6bqMIAMPh2zDyO12t9zMZGZ
QtmQgadLSaX8iEpR3ccpHAMSmXHOYNhGCj55asuwlOM8cfroRyEogYjXo+HdjczLGTE0mf61piMJ
J0weogvJG6QvdmWSXt3SieK3Xmh9qsgAKTdBNCONIAlsQU3GWP6mDTDDqkRzhNkpzR3b1yx8Bn4E
wZcpffRQu4KgqhZv2r+VlMtph4DSqK242RROQZ1ZmEZ+TBfuIF016Ko8deqyBYqr9kkboABqouhA
/aLNY0cq0r6iQQ/3KSAO726M4qHfDwSZqM2swREcykJScc3kqRVnCxbtX59aFHbYEQFtkgv437CS
H3fKghCsN8QWElVOLJ/y9dzPBiBhXlCw8yYrgtXBZA3pcWJzw0o37LmiHzr0JKHHtzF286ksx/Fr
LOzko2gi7/mW8g3OgXt70GPe3eGd7aP5FJDGN15KISsXHQ/X6Yfbd7gPagNzCElWX/PVGGnZbPZ4
FrcI3QE4DrQx333YlTOKg6VfZoSZ4F0+E1G1R3BitXhTiMHLZ/gdyfBgAWGtnPvUFsbCXAxuQal5
gs1OsnpmtrhCWkCvhmd40zNoK16COkR9EJKrHbG4z6iIC2p3fEplOgYPeCbIAWIDcGO0rIQLLdtW
jmwZynIeb76VuiTTLi8ZKLqxH/xacnIHTmEWcWZtgorZOUl2E1E3qHQ5/tmMVwur2WSvqqihjeKp
VElxkBkhl/BZNLjh57IWbnwDsDijfY6R6COz6P2unjYlEZZLeqDBqFS/W5c2/vKdqsx2veus4++O
5LZyV6FIfsByZl9yJynMBr8rgx5LFx9tR8jF9w0Dyed6oFBmNzmaixd5qDR9jPvPqZPmdDOGkPYD
oZnFOUQ0vRw7SLXq06FbL8hoQf1TbGenSMH7rXkFl3Kcx/VzVQYh7paXuwKkK6TpUM/CIfuZcl3f
8q9iE/QPHuMt7kMGoGjYI7+sEtalSEqXaVMnHXoWEebw2FTGiPhBh8hLrhEUOTaCdYI+csdd56sD
Gd1ORJoF8eTtAwdgohB1pj77R4z0gLW2A8eSIl88TCHLAKaCBrqjf2u13EgWjpDb0bHl1Z/IQ4XG
acm5jA6frC0AaiXRjUgSqQMy587prVzudZP63V+GgZbpTeKKAPN6K3P32IA/QqVXYWjHIA/5eY2m
PfL7Mv1u3SiWe2Uzm14lqBVNsqVrs2T9sFxXfzPUcJYyahTVL8Jd8CPsOhQilmJ3rNyHIo9v3ima
37ehxqf3zN7RUx+dNzlAPKSa3fyuFevg760F57JHLlzqf4oeQiUsVTPYGMPM5es/sLf1a7SMbQLH
lkrHyx4j4tFdFE15MWC2q5Z5eMDNOZd7zsGqeQQQpdASgrhL73If6cbT4NJg/yR2hPu0d0dlE5bH
yDozvPIsaYI/PuWEvEl/k+rD42bD46GZYl1iAXP5Y8GahwS+HjuRs3dr2RUZw2qv20lM2/GeIh/2
Df9HcMPfsdVrkL4q7A0sFVmx5OGxZbU8/4wqcgecuVnnHEw7BO4x6idq5hUsYAaJKCRjYzeiCIsJ
v4oSIzBN15RYW+mQocKeOwvbO1TgcUq4Wr4qFi6oWub0PLqDL+B29YFZflpig8PjrAJWpBB5cSZ/
lgV1M8JLmaW7WbXdgrjSxPWdLXvZkpue0UHPCQyQH9f4cGwMo6gJ4QOXQPII84PbAc+eyyorzgTU
3aabsZ+OOSjLcO6AugBmjjp5XIt1sA8waEPFxA1CDoIfYePflpFHtR/reAmPGo/NeOjQZhd2W/tT
TeI9pBvxQnYQyZoMp+RwFl43kiucq7LizMPS4wEwaZOZwTOoSSckOdzSm2GmWGUOSBAxEJr8mPoG
Gi48hgNUwb4pTzWQB9ViwOAwJD1tDl3eWqKDCrFZ2I13n+U0TcFr0COUJW9pCIglMiGpl9u2MJk3
YiWno2V/zCQs7nZhgbWEf8m24qfRS9lscduNZmPTRKjPMsqGIrvy3oQetugSXX6LlwBk/oa4EE5p
RsKCDL9UDAnUsgBE3CYq+gAK5qDIa2AdZgE8wSvCW0DH3PHLDFzcH5bZh3fHvqIU/4IGZT1SXOuA
L0YsrSLCJEqmoVCLSTMPBLJ5sI2hOnldqj0khgsrhUsdMGk9GRXlN7ej8DjViQoh8wrzDBq8iZn/
1kfK8VVRx81/0Tcw9iPCSEaaNJQeSoqC0DJy5RnjPE+EYNBVKcNDr9w+CAL83+zV70PQ4+op8iDo
aJi6AJ1wgraZftaUX318YZo9Aorb4vrMwe802H2r/CGEGGSKB+CErYkOLZC1vt/j+5U1iMVGhCLa
gs3HJ72QfWBQr0fFOh/Kpgirz4Q6YL5GPHnT0TQD2RR1GueGNXozxqfZupM5dsIlgc8ZFbgixhYY
XY27LKQr3SijZ8b904wMOEPHOYy1BA9moohE9RTa177WgT1X9FaoQfmQ6l2NXo1FMmoFBmZFlT+j
lO2Z8/tzSbJRT9uwXfBBdLumoebfOSaeKI2YX9CtZQ3pdCin5Wb0lik7MbDxl1PI5k/sWGmJV8kD
FJ8Eoco/nPIMGesiUHetNxFiK4f1va+E1HtRl43BFj7i3lKYRZgp+QkqAtwGzEU7m81nIqKSf2Pr
Eafc+Uk0/kMe4vvftDZux1eCAm4bIGPxT4Qr9+YX6jlib7T1oCu0xViHB+Z6MJDLfnS2LdFqrPu8
2ZlZ5nEijbsOT5/BaLJG6qeMTHv9H2lnsls5k13rVynU2IQjSAYZNOw7OP1R36V0lBNCUqbY9z2f
3h/r4uL+EgQl/NsDD5zlog6biB17r/UttCExQL1k5hQlqdopiFI1YvIITMxsGiQphvEqic6bpi68
c6ALfYGbOUXHFhBib24ZTVGquUFAZIkbR7xYrlHEqDeLUc0sipAbkfLq8GS0RTQfMpCNDe+2zP1z
VgFkUm2v27eQqeODSMXIyBfHGUp5WVAP5zbyD3pT1Ak0xTmwrXSiC7UascsBlZgcvgED5CnxSp7j
/ZRAAtTNZFGIbKluHAQoHFDCM9Jl3P4aqXgcHRtPteLcHdNJbUmGCH80va016l/OgJfwy6vHWCOu
fHHygK5crsBpbXzFXGBXJtL4GWiV/m5xlOc8Ddn86Ix5wlJF5l+2HlB6vQKLweJPDi8jhNJf8jd7
R1R3WJIz8ziT3PaWBk5ZgHKCMI6er5wjEgODwWTMFw/nDfTN322PBgwaqefNt+RmhdcFxKdp72eZ
qtZMeJfwmkK4xdYlzZmQmdrND6iMQ3sjy8Kr6IEicrxtTWZNu7Ymlup6buns3zOtIoWD+xMWLLfE
I60YGKg9RyRoeWGTPIJQsN5VEcUHJNVg7jFuRQ921QXVWexYoC/I2YGL7mhDXE1Bj/OXaNHsrhd2
X+wyZ5KahCXPJkoP1G21sp2oua/yMaE5zWK0ixE353sdFcG1thltH3qLbhexO6mHLbUnKnJrNJUD
PMoOfbGyXBrQ12GeDQ6o8c7G3NC0moZMEBtrR0ZYEMgAsN0jPZbx6BoSp3c3uDbHhDzA3EMGdHUF
l5e4HcNxcZxKxEOE1GKNIYbCc4x9XvukYiQoBRK6z3ZNVE8dMYcmWNS4KfQIlBCuTWytEKUFqDJx
Oi2rNaa2XeXwGb/4AUa2jesb6g7dEdD6Lh+C2yoT8S/biMVFTpucRty/IF2Gp5DtJ/O8LIh47xEl
ZlMLg72NaaWB480vFJgK9GFtIxad9Oh7ZCCBM0sWaGF7DmvARW7WzOw2TpINb1JSA7skGUDZcIvo
2BNFsPSZcP8hBextsrmMOWs3wimr6Rxte1BeIE7DEjHG4TNV3+QQ4lUGDx1eD3U2qJDEK5wNyVNu
tOVrTHj8rxjKpjxbkpwfjBrJ5ZopY35W8ZOiTYiVnHaNJG/joZCN9xiwjt6pMSlT9F8svgINfi0e
MpC65ZE0nn7H3I+7rH2XIEKrVMPaRXzeUNwAjh2BP/uvtK0s5BxQytK9ULFlHkSlo7dZiPmXZrhE
4mI3x3sPgi2uPCMV+kCpNzGm9Pj1JFSLAKsqn47HIVcM7iZD/EG0V6CaixaQoM10nDeFvkmhIHfa
CT0zEpjms6HrXfhbCO0vkVq1wZEnaAFtlmifN7lQCYOO0uNENxqJD6S7TRt53uJhjFadNeKrYufN
r6Y6GnrsCYOESmTKfGPN0HUu5rmuHjuddCd8juB0PEMnydYNqCPXXSuXE2IUlD8rmkEwTyKabM+5
0Te/6llgvPfagTAkxCKxo89TM3f6V5x3tGeBDzuvwTDxUXamXY0rhnviN7Gn028mrXl3Uc0+csyV
k/vBm0TCk8CpmxvroCOSvlcFwB1WU9Tw5g4Zuc4vu0qrfNdwrLPWllup+t7OfAbhxNp5O+SBHRkf
RLkuH23dPgwBFJYtY9QFJYiIgoAk6nYS1OC/cNqN89DCcYTQbT20NoaJIAzNZ4dxsLpoSAMbH3Lc
00BtrDAjthfREmZnowfrY/mGPOrOS4lzSWrKYqf1VX6OrIyMUIATxVtszHSjIwr7e13YyQknWfDq
w8EbtvnE3o2aw+Nk2vYuzvbIrq/9kipxHYQ91PSirYNn0NrYj8A2OYzmCr+iGRQwxEP0qAD7oGvs
Nsq1yMIiqCrN1omNy5+Ae3cJJbQN+w7xDwNHJyKIeSSeW99k0rF+AQzoAZ3btfWShuhJDtgtOBFb
BWIfwr4md+sQZ5RfW9hGEvbvSCRXUmDUuxqiWi0UVPgHmKg07vJNqvR8hLo+gijMRpCJIvNKaxON
Er9LOSSNTTVfdaAx0Re2h6ovRsBm0DTkXnooBPmrMsKLWlAkmxBbsVjh7tDd7VBz5FnpGqvqWdGo
+JB3nBLOpyqsAITXdABWMwcgtQ2NLnZ3rN3TkSOFjRiYKFfHuBpsbBjuQfgcerYYTK3+ibZoKK6z
kjnCO7YafNrbzi2Bje56xNRRcMnwjxDpPYMGq2m3sYunlPOH2auY+5wE98YoVASMyfO7+iLvlPWD
Rdx1tyoM42Y9uWnw3OCYaH7NE/5qe0svt5VrZ8C7TWC3bWUvVZg6512LfQB7CVKCjBAoNMabZLK7
6hIh3tTsumEqEBQiiTHGjaIS83nbTQMXZOXTurtjxosjQsHKrVbJlJoejAbXrJ8cOK/FHhduWVxN
OEMNbJM+vOc1CK48vCH5KzLpfM80bVDdTIiHGZxCdcBfTiIO1DEnXSeGPQ/nAwtjdJhZoNF5ERsY
4EFGZHREP9JymLTdfgkacDwWDSxv6XpWYvwRzl5t4/ZtsnqHrEhmW4ki8U4FmMw2bkZ+EO0UI/0R
kxBgXvqlQ/FKQwK5KZ392v5BV6777fEBUytr1RMJODpsy3h/HME0kODaNW/Nsvy7RZXtnVL17qGU
tJaZaoGwOTDcMYNfxHshhgRXaDu7ogwRersYfMMDCTqTxeDcrkV+rsKu7X6xwZvRJVAI7leMYW+B
6BT2vbnU63coIQL/HsrUMlGcZhs4QTrxWu8Wx3i4G2ZQX+xxgTYPtgoQXVLFdk/uFE7RPggw/a+q
ZsRUxokcyTpneUFjJZQcXhxKRsg0Tqqzdaypedc5CiV5pzjUM1vIiFKPr0ONQZUdAIRUMkN2piiC
+gi8QWulAROV0w1Vj0kugIYKdQncUf1uAHRMF7QxdPPQS0HoGz3xCgGRa7jHLAGSdDtElL6nEseE
c7ACmkNIqPIB63k496spUEb3FIZKF2fFgKB2TWe1FMRbVbV3bRVjI7Y0KgV7A/GUxbspGQnukK8p
GKdhHtICteB43qNv79NjHw60zOjHeEifAqSd9q2FAPW5ww9mXdakFrc76VNgwFAwsftMCY9r15Pc
vtAi6nGo1pj7QhK06xrRyRsdEnzfpATYF4gBRwksnigDZKmGX4YPZaanF+qKqb+tPAKciSgapNqj
gDOxDBmlrbMVWvO8vAyCvInPSWtw46uyYPiz8QAYMrLG65HT3AHabWHYxAYIgN+0oKvSANdwmNBj
lZVHVAButeaiQPnS1rdjpvz4oUv6CH0/j4VFa4oZxrPNeL5xEznSresHThoD0aOBDDImUMbcEkRR
2X7rPJUYVEYgFh2edf5FW95Tq72p+RV7HKMPGKE6dei1ktETW540buiYD/6dHcRVc6CMIVlwGF0L
z7gl2VIy1dj5zYg2O9wuMx95EArP29aJUG5xpmaczaxJkEHi29jN/UxRnFLmNMTMQrowakRH9o7e
9ECFbRJmpM/KAMPN1lFRk70BJIBrMYZudKrsITiONjYWGkomuViIRvofpkOnA9FcNYxH2cd4wuxg
cN588tabdU1jmvShxGATdb3evKIVThRJEvOubpYdzFm6rs6TZ4IWouENJ4oBYAGWBpkQ8M28kfVh
7kW30KoqDFXCQ+7JyGZKSqACGhRpnev5zHexMtHzGmFGVr0WFYDAgTyehr5QsE5aBCp1qsefRh6l
t1PohSHGqVCh2ESKDbkZJt7TWLI/Yomsgx8ihPlCd34wLg1MDjiVGj6oNYI8qnlEa3a/RPBGj+it
2/doKFEjGUjwmSiXkeL/BUIGDXUjAllOAfgL4zUWZIWa2GeGjNdvo/wOKyTyb6TJ+TDrp8RJ4mJT
Ibc/oetnuBc540DOLD7DZzQ1JoFBZKkcHUV83banMf7YzsuMpzGz6armJb2EaUhjM00K3T2BFU1f
5tlsFqTa4Bvr0O2sW1BBw91g+u0zmZX5u9nYyatP3uyZaQ4dEMcSYf5qZDPH5oa06IXmKMqreqrq
clvDYTC2XpbGJ6/LQeBJ9M/PET61ewNtfIi8GfnJZsCyeJWFBGatvLpAfwXErX5rEqoV5uxmcouV
1nr0hGW+J1H0r7SmrnPXs85q1NmdUwnIlzIhGhD1MdO7IJcbR5qsiyPS02TDFDk71ygzIR8Rc1yt
UDDCVB7AleYsehX+xcmuSC/CHskgI/ZZ10hFYXCUaQeTkGnHrLdzPGGjqELEayvdCE4EnPaMFEef
XbzXdtk4a9I069/UWUW0NYfcjShgcqidcW665y2iQ4GTymYSrouS31oRbhNxrHC99Myx0hZjEetV
R1gUwlUt0KigV4z9fs9ikP0e+sp+NQbW2wUInhlnXelUby4jPg8NX5aT/OrRkN8GBuSrbTfb1VVr
SX3PnhM4B5L4iG+Y0M0Cw8i5T6uOdZXTmxG59bGmBQrerw/S+7pqCKU02a9J9C0Y2m4lI5d3u+mM
hwFF8GGuSvMapvJC1wHL1DAzS0IEJ2zt68GLzWwf+QEmtClM9Xmdzt6PHApGt+7gOKBuLApsI5FJ
kYIKBHuvx0TwxkA0Ux2HTJt3fd+Gt5Uv2QsDmwAtoAPBeCWbPgfMgZTcWoXAyc4x9c2voqc6X4cW
WdcrZ+QUzoRV4qi1+3F8HMQEJ5PDKHNPZtY16mwrpyccetlRIXbq112t2lvGatVDHEzFZZwTj7VC
M0PjTDVuc5tCfaRNE7jju0xitCNMwpy9lbRpsWsF+eQ7wyCBfo3unABLXY3zT+xT1b2u+wARiVi8
wW0v82xH3USiOd990a+FQTm1zVU0D+sh0uCtENOJFT2+5CZORPiK7cmlRzQUKtrgYYzvPA62LlWj
n710luG+eXHbxxveBDKySo5kdx60H/4MiY9nyxChOvcWm8J6DjKDTttcJj9qb0KnkhmDughKmZs7
j8qpWrlNzAIa1DSSiA1iXV15wMlO9Ti6mI8dnj9Vg8+rwYaGQIi1ATZ7V0byhixE1imAXPIlYE7E
S1V09r6Z2vSkOjM9AW7Jn9vWQlgpxWRfMHCIH/zcgQXd5rTrj30WZ/t0hPa3GZlrPyPD4YTkuxVS
/mFGBEXtEFP2umYBedNEbR4eoDwwHG+wt/ZHO+f4rH0E3+CdJuZcNR8jeKaypBwg2AaRlXQFNGPO
juRJJrP7RpZ7PYAxU/Up47R5bzkGocsYQDR2oMq6nXALjVsDJ9bPNAz760Fj0qO8NhVFW5/Z8yLE
ogsGUi79YQiUXiusowJNZBB4w4ZuTxNvBSIghJwNfeBV03kLfp1pC92cwpWPmu+XgbqTJ6DHBw67
q6AOunZNc6gvmYujBNginID3TK5x8qQI/hKrORmINU/qRoOV60OSIarG5wgWgA2zdxlL5ZV25+Ac
YUw5buDfx8Fz3ITWe4TUyVmh4Wpor6ctJowsLF4iUA3nIhoW+P8goRNz6gg0wSpT/gT3V07XNGtr
6B8oti7DcTSzo4xHSCZAOzJQRWYF2TPm4FIc8jpehJcwKOA+VbUItgbo5f4cVCXDRLtG4UmzQqqr
vsqM3x1i7L1a/nR4rcGAdY5E0zdnyiTq924RsFu9WiSvSQ2T0IvL6j4ZM/fVq5uBXZQ1EJ8qLJDt
JEwbqhKt0Au7s8FsckAD1aOBpqV7Ug/hxrFPVsOqNs1sJPoAgBzyUGyEcHSqdE9icYFDqAr88KDK
AtKIHqjetyH8McWiroZ3iwSjYCs5CrVMsRtjMSWUzRErpzwBWGeGOzrsROuIfjXzXAMMOjDS3s1p
eAjlr9jRGI0A+2L60EXau0OqxtaNbS24ZCbMGEuInrOdkEP+lBKOG0PXL/xHhPrYOv1gsPZly+CS
h4OfXJJLuGRmjnrxV+ec3cwye67TLA/PKSDsa55/hSq8jMNXLMjFj0xntJ9L3w6yswDCBo15Q9Ah
iBglNbu618W9T0IO5XMSqEsblxP4ndEZnoOgZZdmxmHXm1CagbvtHXLsV8LMSnQ9dKw3A5Muvepj
HJII9Zv62uLgizdfGdUrXzp5GI7jF+8jrh/yZJFYIFS1u/hFeziorY6T5C4XIRwonHntrUfcEK3G
uMiPCNjLnv6TS+zYUnTS7HBH8ykFMs88hFnx4mUmhgZcpc6PaRAu7f8mQS/YYRImr4D5K7tRFaK2
tayRt5SAmfxqBLj9FsApIuxmrqJqHbZJ8NggJx35cPP2ShfZaDDE4GNdmUmHeyW16paEA8//zQtO
OwfScE5zPRb3rIzZfTDndb5RbTP9lFgvbhk4tGpNe70C9Q0P68qf2+WNIbPuyXWn4UhSrS3Wc+OJ
hUflA8+QQZ8EgEnG+SSROl/iBsRYITpAGtw+QdvNVX2JTp+w6QGqaAjjkZvBaX8aJewuwWCVoiUx
VLFJPcO6lBRgZLVEmT4n/RurEo/TLDZWbTE6nEaLYqwlYFKsjaE2mWFTnWAFkrM3bOvEcOotIm3u
PsuQ+5jaET3bEHEPfY+qtA68//y0MpPVk2Nqjm/Z2NPHaBE8307ZYpWiuNWbHLx+vDR6sMVWlLT4
hlKbY1mHaeBQ47ohsCXq+x+EGub3HLz71zGME2xFDTE5Bq2Gcp3Ts8xWIZHiYh3MmdybLWGH1KuL
ebe28uQRyXr92EDei9kcFydDZExMrD1g3vAYYgK9rD5y31lUtLvBexLr7ZC2w0sIFetpLpm/rhyL
Lu6WuLjIOVQaY9k+oGa9bnTH0Qt1eIz2a0ijR8vGvQCKk2D6s7Ax8jt0hSFaHQzy+LT8fHwOS2qt
dZjTqdzAapRHVi4O9A0ilHRjIBcYDlgJgivMXEy1LDofUBkjth2SyTIVr/EaOh4e/ChgD2DUDSQ9
KIbXLGXis8MZ1Wwl0QFMCSvENrQ769rYMMXvwzv6ywHlVlkYmxEnpLhqx1iOGy9P0ZlNmjHtsSVh
9AE/b3MAGCgYD87IHRnXMmJlhG3G3TbuZh/0Aq+EtYHEYz13Rgs3siaBsj2GGjP7bnldFLeXr2jL
NBvmBgdQaJXoBmsyuQzXqXYGtmcOUMSBT7AESR0fi4ryKtU2bAhtE26ASIncVyarjQCB6BXDXsuh
6tYUn2wd2JSrO5essmBXSWf82UTjQnypTQzDjFxtFAzIPYjtarvihV6rDbbAxIayMpAb/4gB2kCJ
kWToraoc8eXGThJYPEJEiENqiNpg6qJCvrQlkOk1S7h5PcMbQiajBrKjejRbBLG29sQw31uwsk2Y
DPNRjnHU7PLMSZ/0NIVqVULZQoBBvZAe2qb0SJHGyefvyeriGEL3EFRpzdHmPe5iPJBmi5rrmBlu
A62QUobeoz3Y/iGgVYK1fST/Gt5QejlPvW2wvQR9/uC4xJ9ssE343lXM+vyzC4eQWVFRabmpcn/g
+Eqe7yuNAVgj3diUNJWY5Vm3sGHKeoPfMr6JktoakDXwjxsMyzPfBVYSMrc1Rc7GUkZ4mu0M1XcQ
WcFN2udWuyXdyd73riBTaVRJd0m9N0Z7kyNltLLZiARffwdNpzES+QbgKX6RHayXdV0aef0Ap13f
ZqJjsjjMZi32qkMZim655nDHDCGC3w2Bih6PWcUv2E7z35jLZbFOhY9ng+hJOW8N2wkNHF24O1jW
I4OeCucUSHsUdyGpl/2GDbOmkoHsdeoTDaiv7lrnxXZmXeONsSRCzCBc0qmdrj/4nbIRQhJhl+80
Fe9viwZksInRkVNgYmu5wS7EhqsKxnaYsNrfmhZNTUvCdIEp4Yrz973AdQ+WQmWPKIYY3ZVNa29p
qKAIoaPHQS6FtPBAv628qGjK4bFK63x4yAAauisEOUxb0OaQqoyM2aQtGbvxgusnejTIVHRohMpc
3uJsAnpPu7X7NaOsirdNjcRiI9FrnBJW9185y9H9BII2WufKmbeaIyd8/CJQj1YX5+eiIclkYxcW
U3RLFT8z10JGA0OqvAFsFl7PlrYxGnTp9E6XdvwtsLM8U06WZ5p+a7wpQfxBrbLbbJtCG30MecB3
DKlQCiUdrf0oLADXV15uoynPlk6bV3bNyBAnI3YKM09yxRcG04hatx9KkO9EO3e/KL7oofJRlnF6
i2gmdNCo6qI3aUWwPG9kOHUsIsJUvXfv4UXLd23YO+7KlNOQYLephev3q0wzh+7Wsxyn9iJKzIL5
MkKr5ic5ANwmN2HGTIO7iYR1DOD0d4xuiqlCeURbmTl7Ppt0vNbSyJgAR7yfS4xGa0X7lrjAkVn3
JPhSKhl4ic2uhxb2uGA6LFLfK/AhbeJZ442JbAYvhWIFq2580zUZ3sAWcMhfi520Cx5NR4pMrzue
OQ7QKlaA/2FkgbG8jwmFBpI/lG53TnSdZ+/sborV3iHQMH/D02q68CLMshlgMJaFswXsACTxzPIg
s1L/B7IDOh+m0sHFS9NzbC9D3blNftAemUvOOX59BhDbKNQRN2S0Sog72ybBHWFvQRGOYFRCcutW
gv6+WE4PnPDx9I2Uap4x36Rw+rM9km9GdyA8WSQzu2XDZ4dq3LOY/EBjPcq8IHUCsROBqxitFhbY
AKg9Jn18BphDMvA6DLGsg1wwWX5w/4RPsQdhbBXX6FKpLKJc4qF1lMX5nFpvYxNZeqWQ1pN3XyMV
SRvWpxX+a+NnTcPt3bHt+pFebt2sY1ADFFQZQS3rNvLVE0NtEny6wpRo8BSh55uowECzEYFOrXXf
O/X7IhkmA2Cw4wV7Uit8+EjZyTpPLJCjAMhtjmPj9K4djNYEYWcjEyFk/VQ+WBqSLT4scUBSaCpa
EGV9WXaGmlbQvr1XNx2mHaR3uvNEarQoj7qWLpprW6jihq6Nnkck+j8DgvKi7ZhbOX0nDmskjjEX
Uwf+DmbvmkPDfMAwRZUPIJiirBwrEO7BrDqb/23oSzsrAX9zrnMRAc0tjsPRoVpdQwD16y3EIwLi
C0WqSNTn3onOOvIVrLCZc+YwwkdS2SQIIL02M+6EY9OfUVZcvYc0Yad1NivVneu4Nu+p+VBuBR6F
8WoWJIduBxvNy0opwEq2EFZ8JPsEP0mZM1BZY35EfRSZmgx3yzbc6qxdXpFNjG3G2IthnCMIUhLx
ru/HbrAmwCwG+SFn/cPhRMswFR2FSXZeb2IEQ/tJlkiVkKY+TOjDRsZY1HAmTZ+yxADO8kD+GYdg
BN7QCHKCQ7qw1s6hqfP2LPabwNlEvTn0a618mhHgV/hPw9VRqzgv/FeURM2ThyqUIhWTxW8lK+sX
gLCe18SZeLNLswUWP8KtXUUt8NIN1jb7yRN0f3c5XepbBGP0l/htyaFDY38LYml8VblVXpoOgba7
iBmOvyWqxva2DSFs7JjWgjayaubWG9vEeLxWFQ+YfAanTtekatBVg+XqiRWkLZgFuvcnhqVx/CtP
c7JZ8yY3roA6pbDfXFGf5UkOX9l1dLXPIgIcjx6W+3PR1snJDVmQyQgFJLiBd4AGEXUz+iXZOra7
8ucoe0LjIfH5AeN6DaNkehsgGHO+Rm3SrNQURNGKxjBnH47DQGe5Hez8DT3RH05oDs/m3BY3vuJB
0V/MaUTkBtx6IsQscLnTIF7iTOWM6bvoLpFLhzXKrKkHsq5532wy57DfjXRtOO1hIqB4xRDgBkP8
IgqgrTKJejwLBiAHfE9z9ORN0nU2IVpCb1cyoC5XFARMCoAqK0x6ks0awPkQAoogYAvnL/Y5ktvc
4Y3D30RMcjW25zxHbEOx9KPl1EU3btWxFAGzLE2lF6aC+6w8e7Elzxk0Gs5eOXI48iiuOWKNnNiN
SHUHOpN1te4cqW7A+Iwv+Bfrl5gTyxuz3KDjwDePpxRv8R3zz/YEtru+H2GUQxkKJXgdaTn8YiCQ
3Ih/w/mG+pJKf1vBJy0PlXBDwBq115PB1ZUMgs4idP3EUzn4CMztP//x7//nP9/G/wh+FzdFOjFm
/0feZTdFlLfNf/3T/uc/mCos/9fjr//6p2spIWxle6gqXRqeaFD597eXuygP+A/LfwtFFDZ1w6C5
tLL2sgeFX/phf/P9RdyPF1EcEIRne1qatvIsx9EfLzLrSGlgEcmpKcR0w2pEYqdRBbe1r+21Nc3o
9+HChPvvr7r8t/7lp/3fqzoWyS0WIyhpfboqR/ded2BLT57rtrepip17y8oNY0s2WISja0K0p1NH
7KkdcVJ/f3Hnq4u7FmRm0+Wp2J/uK6ISGhCoSU9xU08Xi79M31JW+ReQW/38WNb1gJXp+2t+eZu1
yXEG0rxrucvf9JdnKTNyfp1WpCcytLBKz/T/fjFSjZ77GWPaFMphlw+S+JvvL/vFfZaCS5I8LTyP
ePaPl+0RmpWqipKTU413mU9judcJKh0qPib4I2fSp0QuMiTktKm3/v7in97f5SFzcc1QU2PUk5b8
ePHJnBgz5k1ySs2KQrTA4XKGBDvtDt9f54t7K4Xt4A1xTX6o4328jlNz3OQy/EiDjBvDCFnX2ZBo
rAx9+zhAeNznRC48f39VxX/rp1dYIvmkWHNc28aJ8fGqmmnz6OdufOIlX7CjmDInogPKGNlh0Zbh
5feX+/Jm8rnwytp4M9zlz/nLC4TJgYAeo0xOKIeYfspYPYVWCPvq+8t88W1I4QkHpbl2HFd9fmHk
3IwQLdKTX4z4PcnTqQlUZ3bmst2gn6pC0999f8mvHp8UvJ6o9VHcquXf//LLSLy3FNGqySkabDO6
G3RCNWdwpWkbDKVd/NRVIHoInhyOz76/9Fc3lZQlPhCWWBflxMdLBw0kesDY/Npyok8fg92tQN0G
/d94Q/96nU9vqO6TWctI4RBBcIfBuwrukbxVW/LPsBqEEXzdIohe/8aPo9llOiCWTXaQjz9Olnqm
W2ylJ9cr2v46SSqzv3WQMm3+znUsz0GxqrmPn24iDjw3GzH+nkaOX4C/GzEHd0WN/vEPL8qXT8uR
TDe0BSjt8w9iNo+oqMuzEwLkJfRejcEWoCnxi9//oC9fSM8UDEKFdLX56WmlqfJpt4X5ycFF9YMC
IpRbS1geHL64cTnhKauRqOhiqtXvr/zV14eZ5v9d2RIfHxlrGH4MNHEn4OHiWropbEWWHonpBDDw
a9PS5/r+il/9VlOYwHtQr5t8Bh+vCNAqJkOyyU9xh6jXp+S4bOsxuxWAjQE3FgwzaRklf7jqV2un
ySvJ8N9xcAN/umpU2XM5NHl+IlLFY8Ai5vIVBmF5csltePv+F351T/96rU+vJ6PdYsTkxtOMrPbR
M9oFqlWRTDxiIL7t8Zvf/e8u+On18ZDSC6uP81Om05ofZzhRvsVbVN7LxrSfqxxH6994b1i9gBDT
sOBg+el+hmRImiVRd6diSO09ozPVXuqYYLv1nGoFPc2Nner8+5/51ddoammz7ZpS2Z+/EqTh2F/r
Lj0xDG6qde0TLrsdGV7/4XZ++Yb+/+t8/iZUHlcy1mkKlzR8YRI7YXMIrdtIJ0o/EAE7REcifN0/
FWxfvqJ/ueyn1bOF9RH2bpOeelhVku5J5qNLqhj67cmkt6M/rG1fXY7tT2vPlSaP8tNLE7YgNeYo
yhDvCX+X4JM6UhkGAKaz6OH7B/fVDbUkX7tytCMIAPn4ybMdlgE2V8pf0x7fFu/BWW4hPVilOthz
Wj1wzu7+8BC/+ghZXpRQ/I+JNuLjNZ2MBr4K2QAHpkHuGvhRecTl5J6T1RXQQMyr+uL7XymXtfJz
fWZZeBXRsJieqc2Pl5zAFbaOYbMt6TZ8cdEd1H1/NPoCUQZKqqU9hHGVftDI1NDQZbtTwxKs+f2f
8eVzdRBtwcz0XK2Wf/9LcTN7ba0yS8cnIwCLsQKf0Z1D18GKzYmDnuv3V/vy0WqKYSUZ6fFsP15N
xQaBhFMYn3ykyUdMwSXiekzGd05GB7BMK/00esL+wwr71UpgQRRd6jfbwmD98ao2yLSlG7tUwqHA
TDD1zaahkzhuvv91X91LChkqYI0jSslPL26KyxudSZ+cbMKAzrvRL7vdmMyVRJlQ+X9Y3r6+mOJr
1Ka5lMMff1RfDMRdeFN8gmZqv4CBNs5EETigWkW3/f53ffVx2JYjOOczAfDsT5dqrQmNlWHx1KTQ
ZMgz+FmPYTXdkPeBnB6DYPWHJ/bVe0I7y1ZQDrSwxKfPscoKkbnYc09dWwNrDotxeJ0ahzZLZ2Em
JsCvHus9/RiYzN//1q9uK58Dznqbo7cQnyoc3fgVG6Kk2KdjT85nVMrtnCtr2GhoD3+4mPzyasok
gpuQZ97QT7+THdHPJ5RfJ+St9bqkSf5gShfGh1tZewMz1YZFoMPx7UzDvQ1EGQpk6OibBpPgOXND
BfGIiDVGW/R6HxOjco7f3w65/AWfVynqzKUJQ4OHEvrja0byapESeJqe8M8j1PYdstOMev6dYFBH
vyYTRLvKuu098iqhf8qWiBLOfeYuJA3j+7/lq8+Y47Pn8nE59Mc+PZp2GISEYB6f0oIYR4CCAjBJ
MYgm/Bt73V8v9PmpxObYJGXBUTYTzc+5hNKyMXsp5bErUJ7/4etaVp/Pd9jl1XURLZgKW/3HOywa
hUZTV3QhmAsVa4SyBtqj2nEZ+8B7ozlHrCci7egKEFGz/v6efnVx8EHLlrccb83lQ/zL8u9YdEjI
mdJPLuwolNMx/vQb0h1s4x607hTvKyae8SXM1aR9CF1Ebfvv/4AvvgDKe95/ek+4Y+SnX9+VQ1g3
/F1PyoRQBXU27ZyD3ar8EQlVaP3Pfy7LP8N9djraIp/P02kP34EWmocXp6vvgV6CXpMVhJGdQvEf
bdy8gXCTB0N9YdSo9f7G/me61BgUGkxoaZB/vN3miIEwqWzvSaKy10vHmqWVBn7l3U6SzBrfRsV8
p0j5y/+wN3211ECjMW3HRcXDkOvTh7yow6qYyceT0zvM2frOlCwxwezdlBki4x094yC/wz2E5lB7
g/FE9YxlQhCctzV8D2i31fbDeBFA7CFppJw663Ia8TKcvn8hvv5D9bL68p2z2n16JS1GhXhMTf/J
g7hU7OnQkU0tVD/dwPMQ4E0mhmKy10zQdDvO3dEXi/QjjKKRyXnZK38fVGxXhFh7ibvnbdB7mYr4
D/XbVy8u3SCP3dfk61Wf7meNMXHwS6GfBgPXJkn33UVEBMUbAJVu/p+XTSalME/kX2vw595aAhEz
ECRpP1k9CGTGYDMzw7Ia5LnR50EFWbQZQntddtKLrr9/HMvP+LQ6LV+n4su0bA7Cn34mYQ2jSQXi
PaFnh6rQteRNDKnkxG/naGCum1oV77j9059NKdO7Ee54fPj+T/iiGKA5pLjXmGsAGnxajomkVxjE
fe8JdRszWpgxeIvL/+bszHbkNoJt+0UEmJySfGVNPUvdGqqkF0KSbc7zzK+/izq453SxiSp0GzYM
WICzkkxmRkbsWDs3vrXeRFuM1kX2T7jdsXl7edyVsIeoGKSVqet8NMtgFefslhY/4R3pjenRmnDm
ZjNCDva1P8XhAVhwmF2Z67zdLR83pGEhOApsKg+LUGsyYmgvhecdY7DK4V3RUWOL4lxzcPyjHZau
xraivkQPNQS2oPtxecZraxo7PYoADllqYS5Gh42WCXrElGOUKtq4pcMuQVCr2aUe3XRGU41Xjj4x
/w8X0wXjw1O2dIsN0V58633H6sFs3SNVXIsaJYEtbycvzsV3PxrUl67Mxy9RM864/rBEVTdo0Y2t
ZOAPU8yEeTRZru4U21OvJLPXwh4iHlLMqtD1t4cyTiWYThW6cjRhbnz3q6l7jHk2lFbBN0bbru5S
EH2NBZAwS2gypeztfE4C+E2gjebHdfnFrCxFDmJVzpcXQXZmcW54kjQVTpTKMfEoGXApNCPj3ykJ
0cqRlaq2BO6DdmX5ryxFbuFChzFDCYr20POzKpWWigOj7xzbUup3ObbxWNticm1vHauMkalhdVUf
SH74HsLPMPG+X57zSrjHdMmjkvlWhWHMi/VVaCISnOsQZMij0scpbqROQc/x2KGXujzO2rOlamGC
qqIurmuL7UWg3CtpjXCOSZiim8pGoT7IoMOXowaNCvo/77rny0Ou7Gg6ewrZG8Yl972Y2iA6Jw9w
NDiiparvo17vg0MTajFyOAwHN4inKDHnfs+uc3ng1bn+rZ3Q2c/uMr/zV8/UbJGwOH3vHGsg03dp
4ZXIojSIxVKV8lsnfNADHxiR1DvbmS6EZS9WUUf5eoRp4R1hHzt3Sqj5P2ijpYOGpC0sYkxPxf7y
iCubGCcVV/C57sWhsXifVZsj2vUa5xizme59oNP3sRZ+jauh/XZ5pLUVSiTJzsUnqZl/I5lXT5P6
fNkQwdnHsTLCLZ1I+Ioo/ThpH3hrtKmi8VWpVL7ZJcF4kmdPFftolHVzUBujDDb0FlgvugKndZ/l
ivh5eWZrz5APAlHE36Ls8si1BtGGdA+wTmYyHs0+1BA3CjIrOtg6DKXen8vQTeHwGMkvzpmo82U5
BEEYYa5N8gdRG2LKfEJJFPQATlSblpTLc1t7a5zoFnoMokwCivPBInDNcLBD52izGHcmRZpZfASM
8gNv7fU42vk4elcOetJNzhGaU/+SOFje7XOdBhQQPTM/wdaa9J/LU1t5bXO1xXZMnqMgZjsfUox2
h+2Ibh8VTftleLFznPTpWMWl9Xx5oLXkJSPZklsoJzeE/POR0mwA4wGm++jYWEmmTaU+4v7kS7i+
VXYAjoLdq+nQaJsroX00e3T1Wl0k/17+GSvbmUE2gGjFJAiVy2RNw1UOr6eBddOAo9cjS3zrcXPc
MF76JPA/vTLtlefLJZlEKZkalW6+xWaWY4satp6jHCHqE4BPtv8ce4EAZ6M57fuX6Rx3miYXcHz5
1MVYTlx6aaYZ3lGZMkjq2H+NOOaGc8b03Q/RxI5OkGgj4CQPcf4qgfhhPhYJ5WjYNepbiPJoOqvU
VOobbPWy+puIkF9fuVasBBdsGfPnrqMWoLR3PijNPp5fNZNPQQiDqi9B5ts7oQ14lZg9xPottiVa
8FgEfog/9VBeWzhr8R3jS1QfFIWRAi/WL46bVlUOnn+i4UV0e42F5NAb0M1WBGj9noXpa7ekJUK0
mBlmQPGQZD9oggYrTVs4Fg/vfwf8FArHDoGiaiw+XAt1iJZJxT/RdkLHoIAfS1E1gz4Ro52PzEl8
vTygtvLpoH9BqUw0wDFpzH/+6uxC/lZAk5K8AFuBBExexDylXILKm7EXgQQ6iKWk/xkJp46XeFFE
xqlLum7CNg2Hpb0KezO68fFSgUhgTyJ8gnAKhLanGlbtHcsA3iRSw4fsP3H698eBE/QxsmtFfLLr
ud2Kk0WNkW4mPbJUrzDkrkDS4T8ABGuq35dnu7baSGWpZA4gXXBSn0/WB39V90arHLEl92SMIrN0
hk+pGLOvQ5fJ51TI9HZILPnQYZS0uzz42qbB9QbOIVw/FtxiqZU1avPQifwTGPj6uxcC78HSLavd
mCznlbHm/9fiPoWSSRLaSTJcXF7OJwoEgi5+c/SOQCS4IkJa8CpQFJCLADD3j7gV0uZu0h5cAwfv
1d4FB29EVxbzSnRLhZddi91LIx2/yNPqWt1WYzNf6oCU4eCK1ZX/xcsC9YWNPOm3LU3pj2NjDul/
73/SnOlzAYYHQDrxfPa+TOnOkY139KC87ayaBlpsXelFUwNzOlwea+0ENKWDFonEPbrjZWKkLE3k
xXTNEMMHE6iGIvUeVAXxJMCdaPgscpyg9rbdaDDGTFqiMClEt0yXZDUUV1JRa9do0yZDQsmJ4uwb
UVSGUarAqYt7u2WHDy32bJ+1wrEO9ihwJvSU7IvEoAFLDQuyS2rq360ES9K6UiY+Pdhabjj4uXPl
XFlbBrwMi6wB9U0CyfO30TokDNrO9o6FlgLIthA8qzc5tu2qi61CIVwVDiJMHSk/sP5swzFJyBPD
Gkvxhi+dUhQYLh/DxKZ9T9ZD+0kNZo82n/T9ZlJQW+1wnsbG+fKaWNtTbRRwJo6yJtqRxUkaBL3p
wwd0jnoM2dEGS+SqbRJ+yiJxC169v/LaV4eDOEocNuN7ltcPdcrpcm4ClrtTpd+sgQSoW0SKthkk
BJM7Tr6we7o8w7X9hQ2UyJkiLsKtxacNZaEvnKjlnXZYN7uhZ+GSChkifiooxdFRVxopzWBxm3yr
jDrbG0Fjf7n8E9a2U2YLN5dYBXL3HN6/OrhyGrLqarCcY4jlw01HkNSAMpX/tFHQ5VdC+LVzYz4u
CBDID5jLtEsYk0m3BqZrwkW5oY2PvhwOweGfVEXGIvC9Vp6tqYFJbReoPD+wxVgkfUyLHAEaZGtx
gxiVHMZ5y8nRV2R3AixxXyzfMqKdgeOgsbPinm+nGb3TqNt7P0AEvzdztJ23737iJCTRfJCVtDjE
Fh9yLRAoVFDJj83cGjZohSwPZt/86pSyDK888ZW3y61TJeVE/pH0z+LtpvEEGgvbgNOUVuFtDAsH
4iRWm3vTNPryyg618gHNVQYiD6puZFvnP3+1lNpOHbC1CcNTR+v98yxBc0cvTR47OuMw9sqv1dFX
vp6/hVTUFnTXvFF80A8X0Y9ZhqdWj3UanaNwgEhdNVXyYPnjX5reaP1W08m4owsgCO4HtcXQ9v1v
c07GzDkLGPFv1JD4hsd4cKAbUObSOuK3/GuP4PNk1Kp+ZYf6W89axCPW68EWS6fpaA1qBy08QdVz
/oRoktVDGon2UI1g8wm1oT+4hBIAREzu4F+avIMc7w40d9FpQV8O2WfdtH7ZSj5pG1p0x+rKGlhb
cNRv5mMK0YZj6edrQI8NZP0Bv3BUjQHMUhXYxiHVG7jhJMGhKF1++qtLDq27yg5KGVJfDIc/nonQ
zmG4itbofaJhP7UfQFJDjUToEzwYVvv78pDrL8GxgHNLCiiE/OdT9ILA91Gh+KdMc1BWuXSLWS+Y
4oxwBcBT5zedCsbntgEz9JCljoU1jiNjGbgt8NZbldiFtFYZI0bCt6r4x26NXlzROa+9BXIx88FJ
0o5E4flPzJg/1qto1QPACxFILgM3B1wHbpQKOM+Vd7A62Fz/Rdk5K5EWzwPks0xrSwlPAn9O/1M9
KU2zn7A7bQ4TSLf/Lj/+ecdafgJzAUGfI2EkZougoOzMUWI0EJ3SMguSrVmjV3yBFjddPS60tZFY
xEhJTIFuZjESqnQTrEoK6bNUYHDGpLp/AW2gf0zD+LjcoHiC+qAhmiXZHA23nh4VO/SsOYaMZnkD
UL7bX5772mo3EV1zcpIt4rp9/lqTpmgDvVejk/0zCqvuzsyU8kl4QehhEGHU1/bztZicsxIR2/+M
Zy7S27VR+zqcivBkGJHobvHbatN9qw90fatWcF+SZfE+42/hbyyrwR+IGxCd6GlQ5sEHdlkL7Slp
fpRuvP/zmc9nCREUgDItS8vRxcY22k5Zp/9jUkDdvP8pc2gaFqlTlVhwsZ6npncmGkUjWndM8P/1
IFN8Iltkfa7alRgWEJqpV2KTlciIBCqniE7SaN5azuc3YMKliTwNTyl32+zR8Ya4OQiQh49wUv14
H5a9Px7aAugldilDBnv+8qTXzlI+YLKPVIUdzLvPf0ABAZiQgNhIqZs5W5F2BXgkCjybRldoFVUD
fvZuIOn4DSOW0JVKZnxAgks/GrMnD0oSVJ83mlfxg6JYrafydZ/0XOm+98WISXPicE6lXXq6PN21
PYsUDPGmSSgqlrXoiugeJWEdnAJ4YNGdBYZvh4eEvk+zvFVvLg+2lh1DHMM9hg40sgl/v7NXE+uH
oqX9ipQgLg04KVSp+FWRd9APIs05NTJdne6CJgGsAGgldH63RC9woCOn4b/UTOJKHLG2j7C+dZqC
0eThJXL+oEO9zWTujT64P0Xe+RNRUlsaMtwVI/CPLXWY9PPlRzCv3+WuTbqGr4nIl6EXy8scaiOK
dM7M1GugFWue1hl3EDWtfFcopr8pFbuDjQBh1L+yc6yPTHHwf0b+m7h79exVL1YxCrWJgG271XdU
ds3uhUZmBwn7oMjH1EkRajkERNnuA3O2pUnYjUYKZcv5UzZwfVE4XPzTSCPTM4pD786uoW/+6vgj
t0P3Y9/JSS3/ff+wfzWec4CiSbl4uQLlIonIJkCdK5p9Bw3MDdnGbwIoGN+7oh8awApRPH1gtjYl
Qr4nuvK05d0O1q3ZDj4p1xzy/xcPB5svNQ57d6UKF20fp/gfuX6i4Jd3ebpryRo2C075ectG5jR/
6q9eMDQjk9M3VI4tmK7x3gY8fgvkAbSNrzYSt0aa4RM7rOQ9ElssjKXcKiWLYSOqdgIQoBbatwZp
tf+BGIxKDqVw1r3GjfP8d+lQjGZ9mH9qhoBOOrwj+p8gCJt/7Ljxflx+CGsfNOlBXaLmmTeZxVgW
CBdWseGf/ARY3Cbv5NBty4ruIdmJdpsAXPrI6zZY12QNaMK25jDt1VMn6UXfkpqEp9kD52WYsJ+1
w2L4T0vjDogvWYWtqlytNa7O0yAji7hy3r4XaxuuQgizOghO0RROJ+o5rfq5d0p9evGQNVVbA6Ts
tYr7vH6WWxfRLfkgEhccjYtnC3AIgLDZhScQI/WPKqpn2uRkFxupp3Z75Rhe2624OTOUQeTJYXH+
WHMtzcKK1kFaaIMatgf2Kc/cGvB5yAe9SvaJjMF/VGEOyur9S2iWApMJIlVA6vN8ZH2KGi5sHL4B
uJ9fXRzYD/CpOmDqWvCzHCkiXAmz1p4ryV5OxFmnyus8H9BTEg2Ygh6cMEdAd63hPaPexbVZNDuw
MVF4RYK0EmFR0ISfzyWR6sGyQgVBrJgBPVyduabXDzU2VQWbgT+CO0unenxq2xiDEJnMrKMQO9Ri
f/kBr8xXIjmcGwwpS1ESP5+vDqw5n7DOOkEg07aFVnB3aEz7nxGV45fLQ618JtyNWEKzqptumMXJ
g2UR7CMjjU6DkeEQO02GKO4UckFYC9oD8s/eycbyygJaWbpkFixnbqIkPb38Nq0WI5GsNkKuS53Y
Ok4VOCAShfwP3pt5X/lJcvAEOtcry2jeaBafJ1ch0+YCwF/kbs8fqwS70ylYrx4R1s5OZGrYFc9p
W9JLdfmhrs6Pz58Zch+iUfR8oNHyNMuvBrTOBgbvmySR+E7EpJO9rQ3nOnmuc92qN9TrUfdfHnrt
ffJdzq1NpByEvdhsjUDD4GVMkFj4ff4ABMzYd1HRAPY3tG0jlPHKLrT2TJGPzF03XDb5aM6nSp9W
mWCThdCgA/F7K8wYkawskv6KTmUtlQIgAYEFJSada+3iWgf7K1McWHhH9Ij9bQQeHXye0t+OclQ2
AHjir1oKDungVzkA4175h1QPsBnfaix4eaYF1WuSTYmHq95dWVdr+wV9jjo6CALsN8WHMp3gy7e1
fUQt5Kh3JQah/o0mm779GuHMoLilYrQvCCn08mBQnfJv3//OiRrIxtFoxb8X71x2nQl2D7UsJi94
vwT1uB2R7O3HwTI3mKx8oDFYIv9BFcnOoVHvOX/n3EkCHXsx71jTXf5bLXQtx4jLwophGxaTErpW
Q/b4fpjwxH6+PNW15YZmgWN9PnmQDZ4P7YGLpkKRKkdPosja6ErZduDuZf3nA+NwxtG4NqtAlnJc
D8uiFBIo9aQpHG7iopLJxiBBd00BsrbTU+cF2kCeSoplgjAH6AtjAzki/MFmAw4rvUe1i0ltm4ff
Lk9pfSgSkYSZ3C+XNassbRTAywylK3F806Xq79ir+m9FzVn6gZHQNSCDIpwlDXP+kjR4VTjtht4x
DYNmG2c5/rRFpz6whr0rR/XapMi4kYmYX9UbkEEZm92UUm4+ihA2+JjWKdbuIZa1rl84/ZWzcm1b
JwpBrcrNlPbY+ce8CmThU9c6HGLlaAU+DlOh2uP5LotuwggB7/Nbh7LjdOfoU37l1c0f1PLgcub9
3FEJn41lxkVPyMeaCIJPXE2qX3wfxZdEqr+LVnMeRBR4ANqtmY0fFuVDEzfVlXBkZd62SjwC9INM
wJt6u+LRD9v4HdeT1Mm+KHU6jJuxc4p7zeySn1bphF8qB/zjlW115SjjssbBMlexOUoXiYAYPOHo
23FwSqSd/ZjPaaSXNSxmS4mNF6KG6MrmsjogS3bewrkRL9dtA6u8K8yIuBarnO8wsL3PQ+1/EWkb
Cw6SxL8ywbebGTookpSz0p0RlzLvcgbr5oCxjiNAtReoi5xXBGH6r8uf45vXR+sIbw49CPlZyqnz
tF8tWz1S00zBsfZUAyv74mTCbtxukEXgylFvAM7pdggl03w3K2Mx7iI0gNIRDQIviRP93RwKnjSf
wRjmB3zveyyWQhXQ++i99yycByV/I4TDdoCC/nyyycDCDLA1OXW8zS1XP2MbV6B2cbTSXoBc5u/d
6xiP6yVFYvpl5z38fDxBDySZUvAUFj3sHX0Sha662L8WyqcQwVHy3k9xHm7OC5Iaszl5FyEsZhm5
Jvu4BJxug6MJ+nyL0092E1dmdcgLw9pg4CuvfBdvFxCfP7d39mc0nyiFzuc4DnmRGuaQn+b0ye2g
OfexF0Ietnqy3WkZkXkM+uqKTPHNzq4zKLdoi2sfu625WLW9l1cB5Nb8JDBxktuADNVLMkbquC2b
q7eg1cEQ7fIq6fSg2H4+w7gwR2gfSXEqiXe+t3lePMuCCj/Yb3V4b8Q8T+zVWItorQvtqtfGrDgl
IzYuO9jlYHgRG8Iqvfzdv9nO5oFmAQOB2lxnXdwitamIKEv1kFOKwn7uY2isuE/HG0/6GhBQu70S
oq8tE7rQbXJ6XAYQQZ8/xIHToEKymJ0aWq5vGxbHLej3sXfxFzXvZV4rz2XY7C5P8k3szSRfD7pY
JsIMMdLUo/yUVvn0wMpQMHwNB2y7bexevrdl4v8OsMl0O+yarmysa6sG5BDaRkSGuiUXDxhbGHuA
15AjKshq9FyJ3W2HDoL2ltL2cLw80TeHxTxRwm1YfDMpY8kU8+xEomBv8hNY/vI5xqoZGnqeZdeS
4KsPlA58OvElXVjLj11TdKlMdZudppHypJNiLeU707+V6v0ecqmOMFrNgLJakSVXtu43Uc7fGf7/
kamnna+fcuo0H3u97ARd3v5e2CTPrAnBq9b6WGm0nfN10osBCzssubxZLK18vfyI1z4YIXnAKEUF
TIDFPme04NcL3BBPiCLuNa0wnjSsp7E8wMSwG7Ts5+XhVr4XdDagHNlTKSAu00yFw6bNtw/pKDca
shFDilGmTVKSzSP+CibUfugxZdhfHnVlkvTVcQNgbNpnl2nDGJpJ5rR2dkKuL+9DNfcONNdldzQ9
YnkYgwQp3xvmIF/iIEZdjepCcoYs3mvRV/UcOZ6yool3Q1Bp5U0F+7Z591F8Ps5i/8lhtAyAXbMT
EGoPWx76zA9d22kST2mSH5cf48pi5bLNe+NloCxexoptGhIQhHl6qvWiFPR0O+2taKv6z6ykPpVx
RGsytgFcxtxqdnp5ibCQdA6Xf8TquzRpgyL64HReJmKrthQhyV/eJWB1UkvxdPAbz74hIJkOU4Nu
/vJ4KxseOjRboMhjzDfBTisUup07PTsVMVYgSsMu59aUXW+mycmyK8tmdXJoiiEaqjSwLSM5zSyx
VfX8nI0obDGfyqcXaurqbVUH4gn3S//K57g6OW5Ysx6NL2QJBRLSx2t2YnJ53FUPQ2sotVu0fZBt
lXBw9Cuf4drHD3uS9CCFH4rK8+xfBeVWockqqcP8xNeBM26EA8vkSfVZ2G37mUN92nl6Lf97//uD
+ocaBpYHyZtF9Ohbahbj0s4XYgj70SkEbV6Q839mMr1GDFl7e/RU0DtPjUllozmfn8gBU/cjDj9N
A9/8IdWjULnLcfMaH4mRB++n2irUFq+smdWnStcq+i6SkfxzPirof9LVdO+cokJVv6Iks/VDow7x
b1Fq9tfSix9zNQARffmxrhyZAhov+/jf3Moy3SsbA8mkXqcn1avDbw5upG7TaoW9tftQ4EiamU7g
BqOt5TcBBtbBlThvddJ0g4EJmMFOS60qtZ7cEwrQriSBg+55XuB2TunZrtJUYtcGE7DrpINufXnW
a2/YpHHmb1ske89iWwdc0AS467IZ9FWKosmeNpyRxU1UzoB19DIfmObcWIGci+2Oe+z5u6WjTc/w
JgTWJ7TkB7YV5baiP/nzpDbdrdmgKN3Eml9ckV2vvVvW8Ex/oE5BVeZ8VFyWPB2lKqgwzYNrPcIF
Igzyj0LFVHHoW2XX6kbzJ26C+Mvl57v2WgmjbbJ1Fv9SF2sZbxh8ImsgZWXXyEeQ5fi6YUKQukVR
jFutSoutYxbX2Ggr5xq7y6wGYFSKtuJ8vlWnAvAIfeZLsHdj6lb/0uPSu81GOiq3YV1gxBLjkoyr
l+OZL0HVyd+X5z2vm7Nk10yXRRSAVJMFTcXv/BdMcSdUr+QXZNpkR3dhlwafqJ/Yw/7yOCv7PePM
9xSqFuKN0kaLAqMqJaihEoMSzNCSsW1vq6mKcxzb8CW4+cBwdDCSTp7xBktBHjkYjXS8FZ3AXrCS
cvq3tAfLM7yJXrM8Aej3/l2Jdft/Ay42+6mfLO7L0LtbdloMf6QyuK3i1Mei4hKIlRt2b0OY/Y7L
froi4VnZGhgaIQ1l1LkdaPGpyirX4ljCVdJ97IJcq8Vcfo9rR/u9dHrnnxjC/JVFs/KxMOIsqoak
h2R+MSKU8qExMDI9VWUVfFL1QCLSGnA/xaep+g+3egcjLwt/m8svde1reT3s4hm3Hf5+wlDik+NX
v/Iil/eZ0cR4yeRd+avwqnuERJ/wFWvv8ErNy93l0VcfM+loZBWAzAiUzr+UOhsRRzW84akr/BPa
w/sy9cdfjWqMB6OR/fvja64LyHa4ovH3cgWD7I6VqI+Tk9U2v+sqxxtK98VJ6YR5DTW9susi6yOh
D2wMNNfykiLa1sscNYABn6h3Xlmkd3rlDa1bK357CJuwwRg48GaH4vfroeft59XQi1eKFWAcwl9O
TqKKaKuRpSN3jmKYx4Yw8MoTXVu1nJMow5FxsOMtjlD06NT+YyM65WnbYYoyaU13p5VJh6WfIp1t
rGgYmHUlnk83l5fO2uZHoosyHv0Q6EgXSydrfadJFFTfqFvH+8GkHc2mMeCP0dbtlThhdShiQG6B
fyVfi6E8qOCtCJTohAS5urXLqb7tcjo/E2jiLx+YFWVUpkRbFifY+Qeh5KMZj3hznjDFjQ425oDu
ELfGUyg5SD4wFF7KMyORJP6yeUFOLFwxeyNUU4lZYhePxt4KDJyhgkTmw5V9Zu17APryv6MtFkoz
xgP4R9CIGgZ1OLYVSLsehdcbmzDBI6DE9chzQQjLQ2HW2ZUQ6K22m08CcSAgEegGrJfFY50QX6p+
x+hpS0CIGXqfQPHUtB6eAm1iEo31oD2QhjO/pLh4Y9GByv8uwe37Wg/H2loCTMaWR2cWd5hFbKCV
7YgpY5Se0r7u910Qy3sK89XOMnGFdt//htGzg4ihe5kvZbERYChNt5VQEo4ULB/CtI3EpghrRNVl
Q+n58mBrzxgdjjGzKOF9UsA4X7qJWRfKmOXRibppM6LzFXG/G9Wp3XVJhRGvbom239T4v453Aqe1
JwdztWKL6qt8vvxTVjYl7ofsvRhg4JqwFAj6ThQMdQJcLswT+ZCFve5spNK7pvfHS+P5nafatfW9
cpJR/MY+EHbMrGVbPGsqYRb+swi8SjSnv02keWIv8cqVP/qoKgEDhHYWv//0pMqHQgZS9RzhL0KG
Rsuhrk5DeLLbLLrzpiHHZ9rphxvaTNUnv1OVd6O4UfjMV1OT4WZKzmInBOmgYuLpAfwdFenSNGzf
YsSZfKZ11d5Ykd9fG3AllEYzw4skRACdsSxO6X2Tq7JjwEhE1qZttCHfxaIX6pVHubZkIFNzAebS
zYG2WLy18K3BFzaPslPiZy2q8f5Oc6P373tKnP6hLGxyix6MieG9I/PFUJqa9WukiVA1nH82YYha
QhO0+GS9w8W6I28egG/SiwQhb+zDI0FHW21MJ5P/vPMzmdcNxxpXNOCOAB3ORwY+pIIadtqTLyiP
byT2WC2VaSugpTu0Bn0jsqnZj524tlW82QMZeM4aIUpBokh25XzgKLPtMB/SHiB+Uz3meXfnt3CI
sYJP+/emxOagcibyUuQQFBsXCxaXJ6ymnUCeYqMej/hFDi8hplIbpxvle3fbeShKwuw4CBz4Ss5n
VVa9OXQikqeW0me/yxX0ADs9MIf7NMMG7vK7e7PdzNMiC0bUjO4G3dT5YEWkE1FFRvLDpkt959f+
9J/RW+MxqNX827zOrsWzbz6QeXIaSTWy/bQ6LhHuU6EnddXE2Y8+MNOdUdVVgHOWk94nTjH9BEI2
3ILadD4wTe7xyNJwUaIlavH6PK+xsoEG9R+lU1nbLFMV1aX3BOWjY6U3uOA24kMjmtil8JYAnS5K
OAVfYkQxPPmRFlPvDvT4Pqay9R8DTA73RW73V8Z7ExfxXImb7Zm4MSN0FzMcdavolcFOfwz0A+3G
NlR2jWoO36i2tHusW4PSTeMh4uLgeO+0MOLA4BZPhy16ZPb1N1fONIsCrJPH6EshKmwwp01zzbxo
2QxEiEPMRYqCY5HGQoKe83UKTkRprVoXv8RQjvu8KpofpPpoDZhUGpT14Ecx1Mo+pkvgG3mH+iFq
62fkUM3Xy5/LXyTQq5QMvwO5318e4SxwZL89/x1Z3qAUUafyp6klllK4upIM3T0eyy2s9dYBNOXm
9BSEO1gYKn0SceTrtSuxqe8/TYkxGTd+a+ftn6aBybFNG8f+LnHO+y1jhF30t2ALDn4/zBEyoG11
uqeqt+p/0eqaRwyM1doVRto96YXVhn+uTG3eV86nhrUZyhia6eatbrnvNFbTF6Enwp9Dj9z5CaVD
8xNjW2yiCXvR1o9S9XcxlGjzJtRLQ9+V1qAm+i4Ls2S6H9VCiM8yVILEnQLZB9sxi/yRTs9wKg7K
mMfek0BSnd9GPkkPDCth7NwWqZaK5zjmD6XV6eYV5cRid+OsRzjBBz83ms/Eyjlp8aq0MCHo86Qs
x19IjfMXrXXC1nUE1gqN5vh7K+uutIjRvLp8iIBLEU4g9SNBSvC43E/DPlMSOvF+mklYmAelHrmI
uQjjS+tuSgfp78oO1PVGIosRj1VL45gD42jcmV4uMmy0pZHuq8i3f6pBoIit54xp5CL/6uxNGVpF
gFN9UGUvKfaXsdvnk//JbOn9eDDtRsc+vnH67BDYpciOteF5/n0F1WgqP01DU5TNI7aw6cHQqbG8
TBFQyZs4bzGHxJZAKXD4NaqhO1CNqe7UKEtrLH8HEX6ehN8/Zlal2TQwttFvqw4wPcyNavpqZDB4
trXS8U0mMin30TgO3Q2unLF3yKNOqzdD4ufYxyVlFO3bwhnau8GeKjJwvT561lPepcmfmLRY50rN
q8qd1HES/DUaI0D5Ok5ktEnS2PTdARanEe2tpPfCL/SBJD+ckUd2n1Eol5vSTJPosSjhdbckCwxK
825jlqZyr5ee/CkJj4KdXjrJp7Ka2gbEAjbkBxOEmr+rnTExbgecX4tto6Gb3E1d1Rc7HGeTxm2S
wXkBr6oVrtqbtXNAqRd77mjSqr4Z/FrHSLjQx2ZPT08b3lYKeRrIBpPyUnOYeTc55IHURX41BF+d
si/sXSaswN7WLerWh0xViwTktpU63Q6yhxpu0OIO8r4zciEpHkCX25SlF9EeNA72d500qXUvR80p
v3J7MtonMzczAw3AFN9pLRyBL0XAN/tQZdXwpJpV27qJGYQOrNqp8m/LThscDsCqNHeGnov0oLSO
jB7VWIutpyJsLNS9oPWnmzq0I8dt7AAVezplNOgbg3IfthTkNp0a9dlPHzJauxk45n/bVi3HTWnl
xWe2z/mpRYY/YO6tBeO9DlsieZJ5P/3jT00AK7vJZYG5MBgV4A+JWnlSc4su7O0NZ5Y1HnzMY9Kn
qVcVkbh6zOZabJUUhMCjQWDifcXqRrS3Zek74tFQKyW79fClHvKN3pZZ+hUve8XfD7APg1+is8rs
U63KpMm3dZN42q73tAIWlUxDNfruKUEbaG4vaplrm7QPU/OLivTQuk9zJFa3ssz9nKIRt4cNn17b
fFVtRcv8vTbpeoFPfajIzu1Ty/Du+t4acCupQj+u6O7uEjtqXOxEwDxWnhYHW80aPTLrGCudijHw
1W+BX6kvE8VB363YF6LbkK1Z7EH+a/96eIbdGwJSwJZucXxHta5S9a9ToIz9L6EXOnKUTm2jb33R
mU+Gogflg9lyNrnsUICTbdvHX7X0emfY+KbWVNvOsRDn9Fqeqi/4Fkf/tkhdzSdV5V40ktmz3EGJ
0mmDW6t5mMA8C1etpPXbmjL9WILDECzvAOdsa5xwHvYKvU9oApV17eZQjvyNVvqYk5ayzmuIWzZo
CSMtBgRHUyjA5k7tHxtj7HRTx0r6uUa4aLuBldvDTUaxZXS72vew5pVZnt6VWFLVezVogttJT3Sx
rRqczF1nbMYGEp4SteqOoCpPtxBq7U+dMimlWxtWJraGZ+bBQTcizcDq2MSFeF/RMRrfdnQu1WgR
MHE0fwAmSf94ncF3nbRJHWyB0nbGJ/rxmvYuqeDRPkCkj7p0H6mTYd2FlRcczSQa620y6WYArF/D
M1yWvvmVNvSo3yrTKDGJhfvY5b5b2tyjNxrc7E++EXvNKXFQLm0oE2kRDoHqPLu86JQttX2t2BMF
AOkqWrao57zTuhu1zzQubRW9JJt0CNLpvu4Tr/1E/zXAhIQO3VNF8eg/jjfD/+Zn47gfBHSrP420
fG1j1hNSL0j/SX0wiyn7rDqxY25yq4rMnT4YbbEfKTl1m8IqjWGvUNxEwR3jhOmOMcrHm4QqSbDN
PEMecWcNx/u+mbuN7cQ02tu2cWYb1DzM3X5qmuyhitF87QorHKzbTPSsZ7q0NculjphXL0aYhcUB
LVNn7Tw1Q5NeF1IRD10Hb0hsa5BV4veYgql6UmkzpZXeHKJEe/DnRCpqAJ/nSRf40G48bjPFsY36
Ig8P9Knj0bxNimBKN5ejoUU5g8Lf7IeEnIWcF9moJeye4vn/I+28duNG2jB9RQSYwyk7S7KSLVvS
CSHJEos5x6vfh5pdwM0WmtD+GMzAwMyguooVvvAGr3GGaHwJfaNq95lfx78KVKabG0/zOOM2zwiu
1kyx32Z1reVukjb2N2Vypl9BhY+4hWoJUi1zth9eBwrm1Kby4mkxXsZc+o9K7UQpFJMlMcqTUImh
yN2pgMPWJKPWj0MlyAuh8OtcfeFWTB+rofYvLRGUz3U+Du0uV6xoyeBklrEwOZMaKZBghBjJ4+dl
gwiprIjAVrw6sS4MV7Ly7lppE+WqlpBJ83McBawsx0Ghr5V84fPOKgdTX5fqIsWKz5zQmAPsUqOj
M1RK4Wtd532xigYzeEooSa3NPo6XcoZp6Y4Caxug8GdPDqAQbOtZSa8qfdugPxW++KKW7kM4UfUP
3o4sWyvwGey14VPI3aVGazg3SQL9e1PIddFuSn8kKIu0EGYBnLLi4AHK/6WDBm4p89ZO++F1ws70
NVT9JvjdSUKWt/BMEvkQOGX1t0hNM+betJPscgTk2O6J9VJtAet6snEg6yMxQmrGYSTZndWd2rA3
KySljJeRaLmcXnPFv41UUV52UluyaYsmKxdqXSefjzEn+vrEnJyE52ZZWNmk9qBS8H2ZXq3GhR/R
BReNROnEzRy/WVLBNeapEYtDaWSq+8OCZevM5uh3yI2OIpBf+hAntG2eK2lz20sVTuUGiUy3MUpl
hNXD1zPWqRrbz6AzWnVFcwa21ID0Rx+7IYzO+KcoEOEzdzBJx/JazdNG2WN2bTr3I+7eOX7lk7ty
6uaaJvL3YMg9g/C8hZ3QuxlCH8FDzkvmbzx0OJJrx46TZKUCXYw2aqMqT2hMdopr6kUBdjKni0aS
k4fVRZaIUfzSy9wob/1UzRq81LW+ydagvGV/JeHmLdkr5Dq98JDogErdLPBUDI8hbUobS42MsF3V
ZqtYW9SAcSBf9XploZ3DZUGBfJO0RjuZi2d1ShPNC/O2utdHnrA/jucn6aslSqP6Zu2Ku2oiCpLe
ydBiqF3NrixUiMOgK7vhiX6BvwnGFMciEdjX1qi9YvEoLfS55k+CCfuNBBkuF4VUlZbW8Q1Zl6JX
OlHLT1JGrrA1h8jfDlKk3sqxEfs72R7btWrHWuhGAtEOtzKzSF/Y+PPDxm9AmZcrmhII7ba5qmnn
y5IfO6n65Ju+trLsKPqVdplwqeDrhBxQ2RaKkSeFl88ROdigJ9APoDJwPOsoVxqjCCv1ydKJKoIa
8n4symDbZZ7nSp057lDnUFZpUP+WAim8VBrdX9lFvCSo/8XMWXkOPYIVFJrUWT0tMUTCAY+1J68O
goMM82qjt+VwB/BKvmzqptufDwA+feP/vbWZ+ERi5YGa1FV5LY4nXg5W0xmdqT8NoVP9terYvHbI
e8xL6DSW7AZNaDvruo7GeIf9l0SKW0rlplHbfFx7Hfi0LVgLb6GgMaue0izhR6EpC4+Beq0+Jxb4
WPA0UN30J2BAYqWitbSxs6KR3bFNu+ckQ4tgO5aaJ/9ZWI1peeerQQcTug2v5qmcaRUN4Nu4GZ+E
sL3fYEzKZI24Zr4vRK05G5GJYVxHXiieIicr/9A9DTcQb2Xlm6/NtAAQ/7iFARpD5Jhehn8qOroT
ZKHR9cZTU7X2bViq1spzhFkTBBYWQaedRc3u/Ny/WHMcf6j8U9GZKLWzy59upCyNqNY+5UHwEXZ6
dinrGe5TCbSrNeW6+jdOROr3cEPTh0YgBEaxjpLwJKJxPM9WoSQhJ4351PadvNdlgS9HN479PQVu
3bWNyF8i43xxvSFiNS0qYg/AWmYr6xBjx22eGk9pWY3lJh3K8RK/F2t0keX2rsFn1dFKC422W8EH
ylZyqQ0L7fV5RDhNmqlSwKYxMIm7Hk+60YpajismLaMGsKsBf1wQo2erniRrLUdQD5NAS9dDbyw5
Hp3U7aahwY2C0AK/ivfRdP38s68ajQIb9oX2U9B7UfcjTNkR9yLWDdAgkaE2G/TDovIaqre2GszG
1jYtGXy3CtEpv86QvBOHJOykfWt6zfiB+bzaBK5M1yHYVpWl9G+93tVNiFOOUO5H6BX2KofMdQU1
qMq//UhQgaRVhZ4+3SMA6sdzKcoMgaosZhlznvDQaOrQFb0eg5ZwouhaAVG0EE6f7h1GBNxGH8mm
BzEX0jd93VNqatRPbQfpaNSl+rGX6mFbiyS5cLCv2leaPOxynrZdzEO6cClMW/P4cuLrcTFaBGnT
eZm9UTgS1jq5sfnktKLZqXZWr33h9KjR9uP2/GXwxXvI5cuRRIMWoCQNj+PFFVRTB6/PzSezK1F0
a9BvOtSO0gg3K0y9Xrd2E1PFapQfGMqnzr7muG1U+lrA7oI88799OfFzeKaAsMv21E0//jmIIult
PCjmUzGo7Z0wvWIj8iHeWiJX3BFm6c6K9W/KlXI5MSgLDg0LiXfE544H7W0J9mVem0+EiNbOzOTu
NbQsQCEV/J3vNV7/71hoeFDARzhvnjxRItaqMozMJyVTw98daopuiur/ocqydOHbnl4/07wQ1phe
fPDjszu3cIBlSXz5p9hssbfiBXZbXy1XQ5QdAsOXVv6IkqNq+MHC/v16YFS4AM7Da5vPUWjUhPTW
MJ+krnLWfdCme7wpcIFKHcS0m2zTduWLZyjJwn07VxJhcRHVYVAScGJKJE+PP6TRNoGhiyJ+1nuU
Sn6BL3YUV7N9hdZvI8duZtDt2Q6J1unbItELa83eihTMcfIuudSFUrPhu5wqctVq4UbDcWXJLPOL
A0dPkQh/wtBCaJ53/oKszqIs6bVnkdfPnhdHW6MNxUqLY3Ud+VgQgsXUV3o15m7h9/Gq6n1nF1K6
W58/+aeXDFZVoDAx6kDwwJwHoHUgV40Qrf2EWJcAeNT2t1XRSi9DZ0hL1afTkAMEJGoRZNY63f05
pA6AeZ6YZGBPER2IS0/RyoMnjBDQvSz9HpU6Ql+zXDrV06k9vkXpE4F3p/ZDb54g4HgzhKNvxaPZ
Bs+lqtG8oAn/1OBTUZFU6Q36i03/9/yKfjUg+nOTTcJUdpr7O1GW6ISvy+FzWxnDHwC81cYpVXkH
oWF4bGr59fxwn8HxfILEF1BTJjc3WtbHE4R7a+WNZfnPRWDn5s8sidR8RT2tki9jIQeulFMaRWDr
b9UL77LUsFZ0B6tWdjkx76Y1qwgkZRc08dbocKJ/zKG6LizJFx8eITOHe5wYBPLlLAIanH7QAq+y
n7xSz9eZQeAV9nVMNSzq3vSksd1ShDww51fmi62NYCv8MnILKF9zerRUxcWIvTajovECXClSr0an
Nx5lKayW5EpP7zr21qesJNEmwcn0W/4JtKTYCGOBbtqzbAXhqqiydpeUVeymhO+XppCb+0Fp8pUf
QSr57iwZDSIFwDPcFE9oBzkmBVXXiPgZSTFLc0EppauuwhHEjRJ9SXr3i83GaKDpgGZCUUYPeTZP
/LaaoauiZ2wzZXWV1kWPc6GOEO+tFGLsuNHrzBjWfoza1yaOOtt6gard3+T0YD3XUD35Q0YI0boc
8rYYNuhQ2uGvqK7Yp99cFnIpsNUWJkgUmk/qdwG2mLiV1OI1GHh0Vhl2o2ui5MHbIEy9hJ84+fpT
pIKsJyksGSxgjuNVGaOkxObJEa+J6kVXrRnFOztJ6JOzPG6bSdpDaQZXWtWWC0/syV0zlYkoIBCf
Ik8FI+N4YJH2VMoo7L2EvA8vlOjGy7bN+7s8LvoXqCFL9h9fjweIizic6tRJsSi1tEzvI/XFq5J0
r8bYdbV9Gm9SBPMK10eVeaE69dWAZDBox9Oc4amcTdDy4i4IvF5/AYhhv4xtb96mMd0xGd/Dtdbq
i1bOJzVRridsmzjDn1mbNf+UiizKxlClNzspG3OddUVNxqMKWuCeE6SXWini9jVWBsuQDgLCc3YP
Irquf6baUPjbQBvbotwnSj9UC9+aeJyveXTTTxxguBI8opZyGtdUsh+WNWrMb6ACBOLBqlMJIimw
vIG16vrUNrwrm9rNzpfseLzRS7pBtAUrkjspNIRznftqskaEJrXWvWIk3XWdN0jDpJYuV/sytbr0
0Es+QkMxRGsEGAFFGfuxCvRgX2Ld2W47uU2kx9prgD9SqNTijd3U4k0jVhDY9NRE512rBOl9FCMD
L1YwQNMh3Ji5VhaFm9I5fqB/Kw2PjqitJ80gMf6h6IH+RGwexm+j3vrNJnTSWKwALMSvoq6twM1T
C9u9HMfQneMXqOx3bT+I20ItKVXUucb/ujJkkhHU9+iCdofMN43g3grD5h6tSq/fS6mX/NTBMw2u
NOGY1kNo0QaUoj6/HNRa/TU6Va08D8mI5VYWRUl409ICuDTRhAzckY5iPFmCmMlDpfeyfLD7Cqyb
O1bgpteVqYVXDpRX+0L3ba1xLV8qMU6JywgH5SB36gOdElG8VwmVo1VVKCUdmVHN7kP4yDpN+iCK
r/AT0mQ+n+M9GFaDv0ulZIPpGmakIx/UCWkdZFADdkg1S1dekvTOKuisrPxlFoOQu02jF3mUbkwP
TV6BF5Av7G0PpP1xlEJZf4tEG3bbIKHKu3UKSfvQA2/MEohMtkPB3OyARHULD/DJtTiVsybAN/Et
vNV5WU9xfDlIcnl444qodyLumm2g1/52yqrdEvwd4rtYbstBFy2kACcjW5DEANHSR6XkwjNwfC9m
JtIAydDqf81OTkoEJuAVrUHQKXf0l7KHEnQO9hNUPzNnV2MbT+Pg/PNzUjog8ECUBaUpcIMTUe74
BwxJHxhJkvofNRp9/p1m1/aj1CkjgVhS3sA5D8PLsfDKTSia5IHXaViI609CLnC21A5oRZJ50W2e
BSS025SUxCV6JbxXdgGeNv46T4dUc9EvuZYwlLNppjv5EmhyfmFTTaSSScBNyD0F3bPcK7aLus9L
2XwdkHDfFuNQHHLVzncx6qMoJBY4YJxfaX12KdLGRnUCmQa6n+Bv516OTeyjN2z1ziuKbdYIhqiN
XWl6oxdAcPNockK9g7TlFULPw6SkePxFZUnKR15Z55VKUeDqfdX+MjI/eQd0Y3xTGA35JwQKpniS
6EWdvKCOx1IH3RsCtfNeZVyh9mE11hdVUMjo4iLPUrSLUsqfAfi/L8vngMCSIP9xWAhjjgdEEjuO
AydzaFob4s5qnfbGsyEht3JXHwaM33zXy6kZJGWuH7Qif1HrXNqf/5AnKfHnj4DTRRzFzgUbcPwj
ylbJaWzHzmtSNGq59szRdgMivAdRt8NFN9j6Rphh9Nb1vveuirG7iY1UTlwjke3t+d8yvz/++ymU
qukPUTOek6TjtJH7sW6d19yxG/PgtG1aum2DKanrdKjYrDWlGGk/ZuGd0gz+3fnRT7c0nx8dlf83
+mwhEOLSjQa5z9eiS4O1WdmDv9LEslvv6VllHJuwCgo6NYg52WrQ1L5z6ooFj9Xop+7AyTHH2tjx
NHaXZuCMC22er8YDuwL/GUsgILmzOylrbXNwnMF+7TtDQ821x+58GLoVDjn6c12UwcL789WRhbxB
ZMyhBR4/rfM/SVk7IXn7xHdeY780btW+9J9SYfeHUQ/jJTLZV3Ojk06pYSIbET0ejxWVRIQlzsev
GNVb/S5rzPgy0wJ7dKVYcrDtjQ3t4dvbBKyAQnZD2QYxo9ly6kra2VKYea+SpzT+qqJ75W/liKd8
4Yr94jRMtgV8NDqVNGpnSV+O98eAQ4H3Wsl5tspSzwEVkUsbE8PevVoO8arIvPJXGJbV7vwUv/iC
U5YBfR+qAXXp2RdUawQ49aJ0XhVs3J3dKI8hrlW6Pm7kHvjdQtQwfzM59chRksAjooji15zVbgZq
LcWKL73GuqRXU0F2iN1KNcWbl0sxUUSduL7meI/nJ/nF1uGSRwCCyhi79KTujJsKFWaD5fVKH6GJ
rN2TKvYHCSODjRE1S/YuX40HVwViDCkcY06xyz/HgmZgGSvyIL1O+IgLCVbOus1gUW0kOwivdFZh
qd3+1WecdLCIgyaKjDr7jLSdQsdDwuTVR3PTX8Oq9VaSaobpKhWht7Bbv7g9GYtMiaP/2f86nl5s
dKLKReu9pnreqDSSdeBlSj/KC7fLV7uFuIN8n+4922V24p22LLRotLxXK/Gbw6h2wyaKo+CCvrV3
ZRVjfCiH0Vt4JL8adDIgp6gNDw/MxvHk+szLnKhq/DeJTGGlx2W3wUcaQw+hFPsmb/QfuRqEC6fw
dFD00ihmqjRQUdOY8w06r5UDTzb9tyYQ0GMTo2jpEEFK29q9X1ylaunkLixwfX3+YJx+ScadIiDq
WtCA5sY8VKzL3hcWZyKqtdIt+BCEJJSMPs6Pc7o9uUDRaGI5wdvQpz1eVFzRzKTKGvHWd5ZzpQ3J
4IadZd7rquRsvj/UxKIA70FuwA8+HirxgyjEeDBgqC65GiQ1/IW3JNhmpCy+fa18GjDCfuHNnWA1
x0P5RSUqaB3MytHSH4lUSYd+UDgKrbiyRZVtz8/si02CNgePA3foJGYzu1V0L7eSJoC/U8mVsQ6s
vn50JC0+JE4YgJnTVBRosyVh9nmaxSLSQUEnnNYFZb75HMG3lKmeZsGbLHfdTlNDb63hkuoGQ6Rd
U2Gu4Rn26m9AHv3GiWRz4ar5auMQWkylsIm9Ndfi94JisApNCt6ozrUHnslwpVtpfG+NbXA4v7yn
lzZZAZVspNE5C+zW469pZHZrjGaRvFV9rBUbOQmy6NZGMl99oEJV3/k5pOsl4amvBqUWxkEjmSS0
mX3TJI8iIOxZ9qZ0kHxlfIzvqAtpV0Ofij0iG/3C7fbFeNQJSJwx8CSVmwcaqWOOJfCn7E0rLcMF
yhygLdpV9bobOv0jpEy88OKffsDpFaQhhcYeRc15PRNgUJj6TR+/yYM6bu3Mtx7aQMMYSGnHb3rH
8Pkg2SFZTDcClC7V4uMvSBiRia7LozfJo1Pwa4hK0n/P8RLpkEEX+HV+v5zMbMrjYL9Pwla0f+dL
icqkn3daUL9NMk/PNdpHrkKAyuMrae3/x1hkZiAkplIHxbDjmYEey015DJo3Tc4MUALIWm14EyF4
VFKw1II4uWdIwqnNTrkRMyNPPB6s1eEsF57avzl9VV1pXmCuirwzbvo2PLROuAnUNFo4eyfvEGg5
wMDg01SOgTNHZGa57aWxH6pvciQTvuCJV8gblVrhQt53+s0mUh9m43TqqdJp0/H4JzBzorZqydPU
t5oeBexaPEYuRO+19SqWnaUocFqno5Sf7zVh7eCfor9MD/h4MKUy4Lw0Tvw3NhoN8GNqPMALDVdj
H1sAQIN0BZHN2fiRmv49vzVPqg3IhCKxMKlcoz8rg1A6HlrrTS1pyrb8oGRqvgQInV2SWQ33RQjb
KC797m+OeOCvUFf6C9wm7d9qMnQLaz23CpvwzpaGVimFdOIa/j7+EUEq9V42GvW7poHt3oxm6JWu
ETR+QV1saJA3CWS0jxD71x8kPRGA4gZN2SedUUbUjBP1pY5Avx9iWcnk7cIKzXfcRNHgOUOoliwZ
AYvZj9MCBETq2FDfESvS7lvd014kkFaPVLxLHMwU6Gw91aNNQSZ6WYRpa60cQ1ImTmM2BRN6+7sc
o/4PLIxmSZHhBEI6/TgApJPDGjsV+PDxyimlHdetMqrvclk7PwI6T48KPpCFq1a2dtPBEexcp0ZW
ye0o1ycu3Qkh1m2Zd/taF1BohV4IY+F7zp+O6UeRCBMJkNVMbO3jH2W1xIltZCrv4xD370ahZB9G
TFVV56vdI1a25Hn2xf7hgFKjnqwwyb71eSQOsSgRSm+9h1kp40bRpTWqiFZSu4Wo/JusylP5yhKD
7Opx2NjrjKf63kv11oUfmPxNB+KZrVDrJFyf3zynK0Hpd0rWSYDAdM/zEjvO0JVoFO9v1BgvUmR6
tPvTtrvyLLQbk7B8Pz/c/D6m0ktvHW4+W42EZF6r9Jymggqh+u8+j4A7ynjEVFIhXZZ5VR86LW0v
9M4Wm/ODzi+vz0Hx7qLCD26Xyu/x14YuJ+CYMWg2AlmtNaHvaHk5EAIz5bZB93TXozFzqHwYvedH
/mJ1uaOpa1PonsDKs8/ejaIwjEby39Ep6p7y2s7WIgy0S73po3Vvi/354U5WFwYRmqPc0rx2aJDM
JkqkJAdBGIbvHJwqcTWEtd56rRkqJDqSzqWuhUKvobdLeeb8KUIKhFWdCiKACk4LwgquNQ2uEdF7
GXN0oNxka98pPQOvX9697+5YBqO1CbOcUGzSrj7+mnlpqa2dNtE70IpgcAs4rdIm1qh+gL+XNgh3
lPk3I3fmRx0f6pkGLohYYnaHQZIMaZS3ybvh++m+9Gz7EjawdxgDIKznP+EXS8lQAHB5aBCxmXPu
RkjdeSTnybuI1WCTOIq07YWqptASKRAszOtke07zwnFkyjAxx5jrkFCFDBUJ27F30ItiFUS9tm9o
Ru2GoZVuEzzn/n/GQ6jGJsgEmDt3zJFrUE2hEmTvQWj4KELkWVEfZLU3Lv0yzSQ3z3VtATp5cvan
KXIapusGfOj800WCnrwUWcm7GYb9nRcW+abMQtMtmwjAjVyp9VWhG5NNct4tBU1ffEueF3SQ2DtT
4jf9+38itMEgYfCher6Lps+gM7VFtq+KLgzodCfm7fmN88W3ZDDSEu5xYvk5VSNNtSCJtSp7H9NI
22S412+AFPa7FlXGVQf1buGu+XI8Xk5apxOWbL6wiao2Ik/67L0pQ3NPQSLCLbBMbnm40n3FM7/Q
DjhdTNSVFOq64KMn86HZYhZ9YvldokTvo9XJ94XfFGsKzMMthfwl7PhpyEkQBbeJxPlT90ye3aNK
Dr6TYCl+9+0ix4RnVGM0F2zzj1Op4R2O8XDGQrkAOdVqNyacw23VjsVCC/F0gfkRNAh4PdAhobJ1
vHuoSg5yOGQcTmsMd0aUhchNpNpfq8+jfeVk30XrMBIeXcBhKRpQaprXs9E1bvNaGtP3atBfqqao
977Gw5WP1jogVdqe366nnxNoGJ1YypKTdflctgqKUBNpntS8a5HuXQfyiHBN6AQHXWvfvz8SSELC
Dpr7tLdnsV7gYJNZS2X77nVqfjWqjth0rR9sMZsvd+eHmr2/wLqQtAQdC4RBQQZsbsczjBVSHVKi
fvhppsMXrtQNVTX/d+5X5iGxDX/tCblaIq18OeoEKeOe0wiwp430zzXTAdTsalErHxAedH1T24X6
u9brZgdCR3vTcjX+0yCyonzvMp8mSzGEFg/JPM//PP+kMwsiWqnVj0EdFFy4Uk+799HkvhNJ5Slu
GJXtwss/PbP/JKH/jYhIH63n6Q6Yl0PNHv8Y1U+1D9HTRfKbbPythpa0UOWZnbv/RplmRYwBpXcO
z0tqCpNpqmgfNTieA4IrwCQ7CepnFqW4TA4qvqHfw60x5Gd1nieKFJN4e3a32X3TO1Kiax9Fhsv2
ZvpnsiuGAApH0ACSGgk4zu/U2fH7b0Rub7gLVAnJbY/3TF6kqASqsf4BBDHYVE5oHgKBWqnU6tLm
/FCn60myRR+ANhl/0ZY7HqrpnGBy5hK+K/tDOYAQG4O1UWUeIuJyAnVCa16/PSLKaiTEmg50g7+P
R1R8O+sMkDO+q4eVc9HYzl1I1uusw1KH6Fth4LawM0+PIJJjrCPPPA8+HIbjEQcPA9JIR7rDbRR0
1X40EFEQApGGjyru7Q1+Z/6LBhoufTk/0+khOj4RjDepDpLDQs2eA4mdyBCmE5cIq4L6lH/4fSMO
qITZrlbk/h8/iZRbtG5wPLEq/dIcZGvJdfp0H6FbCdeJlxKhCZbgeOK16rRmLWeh70aGDvgES8cb
VhkKt54tMUROjv+kgwrMZRqLstfc7DNPs06SKqv16begnwJiGxWfNk/8/Ltfk4Eg2bB/oFFxHqev
/c+FanVFP5St3LNjvWSMNg66++o6rhHxuku5Ek0XRF3tXzQqChwLt88nCPfokzI4cdxUOaRPwT13
PLhXmKLLR42t5EFfGrYjVUT1UsS5fxskGkJksW3VMthwwIbrQSpk50LxkCaDhTRmqyL0zdQt0myo
XTXqErLAXiFWCV2EEQL9NkvQVVshtVDrLkhZE3NcVD6CFyNsMunOLHORXhih1MoQ7THLczVTHoiL
lR6xpNz14IYG/UrXfPsVpaL0USQCNUZztEqt2XhjaWvZmiLQCF+oRK3j8fxuPzllPDaTNxLRNGVj
ZJaPl4aKcqHFvab4rukk1SGtvOSHphfJSog8fSYR7B8r2y6XmAGzFIKuESoZ3GGccNJr0ojjYVsD
oRm9SlTfFVCIqkNXZEO56lqU+C7jvLXiC7hS3SWKbnmyKWiCLOURJzcoFJhJcXjqzMFNnSNvTGhe
0Hs6TaBEpTqDC/C1po4Nll9eZU7avJq6byzc2ieTZkykLdHsIHKayr7HkwYpjpBOi56SqxvZ3wwr
t5sUfXIat51zofa9vjNA92/NfjQXTsAXsyXqxqyap3eiY8zuUtKjyHAitBTdoQz2Vu0X0d5X1dG/
rwOt0q8youBkIdY+2Vn0yClGTQKgEK0gnRzPVvH1JmwoFIYgcHXdrVEirFdKaSiJm3R+vpJyyflR
AmDxFq6az/ra0XEnowEDOTH7QJJA+T0eGbGkzEk0DYpJLbd1etGTTlblKm80Jf5Tw/UHYaw3Sr23
cQQM6pVlA9+56s0gbX5YaccTviWjRuOiRPfxpmlGSbhKqQJDT6Skyde2U+s7QbAKjy+v0I8myEbw
zYXK61t/RRSbzVonPJYPlkayitgSPTvv0qk5zaorpZYS4JclVeNGTxI5uDYjiixr9KnLfB0Dcvym
pDfRHXceLvBkPehcUsg/Xo+I+Fkm71H/dE6zNtQHJxZuMvz83kUyH2S26FHT1dqoCPWP9hO5DMnt
Bze4cRb21HwfzweZJZG1wP3bkHz1D6mbqykrX7oog4O9pP8737qzYbTZ7WRaULJz6XMu/t66l38O
h6WZzKOM+RCzDCrzDYMkgm+C0IC4UmpXGtbmm/+rflDvz3+Y+a0zH2l26xRQyC25ZCTlJrpAhcvY
GD/EBXYs54dZWrPZQ6KC9c/g3al/vB/pOlzLP3Gqv/3fhpjdYkGn157kBeofLuqVvvZcsZG254f4
dDH59+6Yr9Ys+AqwINLygmkUL8V1sdsGsA7c5qEFp/83kNzg0Tn4a+mAVJyxVBGdawXMz+k8+0sC
qYjqjvmF/q7U95W3GpJbuardUjIuFNVFD+basDe+dlA0yZWMAkDOQZIvx2rLb153aHaYvxBnqyAY
n1+WeUg6X5XZDSID3g/jnj0krNeku6vSp6ZcuD++PBA8F1P9md7JnLSpCiI/NDjYP5H7K7lQnp1n
f+1vs/35mXy5Tf8ZZnYasiEMHBExTPYR7bO34VE6DLv/bYjZSZDMvNYS2pV/mo2/mbbp4H43mv78
Hv/MYnYSag06+RhPQ1zkV/6FeigO0dJJmG6gk5Pwzxizk1AKPbdKnTGUm9Rx2yswWbiula956Tba
Kvorv/5vyzaLFyrfkaU6YfdnH+Ol9Fu7SHdLH3/OS//vhP0zp9k+tiJF5BKi0n+85/xK3WXP5m3H
u33Rltv6t3jQR7d+FAvmLEs7bvYw1lHWlyJgzGFYSX/MYi3lK+eX+fC/rd7sZUxzP0bhkdXrNv3+
v02nHc4P8eXjS9GUeBnxLo7pcRiBw84ISC9S/1jlRSb9tPWfRje6Wvf0vw0z29ty5ntxODJMLjaO
sQujizxfBfrCIf1sR/+7vUnxoRuR+ph4C4AFmj3AtQXvvIzl8cmpbJG6StA3dx7wxhaaOMT0bZZm
KBOihBXsJcw60nWEVuNHEJU6YQdWCAtVh/niAsgAdzWBWIG60Dqe3UtD15daWHvKkx3F2L/JfXpT
EiETrhWaSxraL0RS0yoeT38Sw6HDjRgQRdU5OwmlNX5O5Ihn30gc3fXCIMbV2bOWwsL5y0H0T9JD
HgBuFeDMXK6+6T1kuXXVe2or1S7ECqxbI1+QGI+2sqJZVX3TsQtADTA5YlyQ8hPX/fOR/afQEANX
Dfwyzp+1IjFWnLtUXtkSblaWMWIBHNb5kmjg/ICTN/NkTXViRC803GWOz0VNnQrslRa8VKoUXI4i
Cm5MPA1/IGhs34zZmF3FAPYXio0n32/yB1NsFhVhGlors8OYaLHcSwgvo+CpgkKh6rDDGEBdnT+L
J18PVfyp0w6QmxocaK/jqUm5jeB6oqQvpVQ4+QoJ7uynM1kq74CYJAsvzumUYMJMHpvgD0lT56Kk
dk49EOOb5CU30+aqxLbxLi2MpYWbvsbRxgcAP8HIFASFoDTMocaSh1SRHpnmQyCydptLpvGjtQJl
H/rJ785uzb2EbUXuSpLSrsam7RYy8XkfDGAIjUSbvBQODodv7oBtyHFUSMK3HwrBswDVtbfLF6uX
AY6nmWhQtrXLIABrPcLi/YUiZao6run7kfQexfxnC4v+CbCcrQd1fzT4gJjyhznEm+fQQ5hd93/X
EtrHSIFElZXujKZu/bsE6Q7rsqxTXVnTgS6rlY8QsuPKOrvvZ4naQv6Oh28zeKsK9byodk0I2Wbh
OnFlVheJWhn5mnS3bpPV4FPc2g96FerftDZiSemLwHUEEcX+YU2Pd2kRO9gadJH+MLSmdA1KGFHh
lu7sn9JOlHaLCE4GCOr8yTg59DZNPUpTHEGaRACfjscs2cDCNhP7IVdYNIqenosUhnWBxrx28MAJ
/9Azq1h4gU/3LmceWBGzJZMHj388qKd2bTzmlfcgKkHjqwz1KsZJs9LgiDe1be3iTlOGQ5C0cgoz
QE29tdrBYV64FeYZ5afjMNxewCCcSHCSxz+jndIwHYr1gzn61XiNoopfrnEgN7WDAHVWrMeSet6G
Ck1OIhgmnrEQ7JxcS5OqyNRhoZoGCWNeWpLDXDcCWc1+j9EQdDQFwr7fGoU3CDdtTH/pYjoZjrUG
b8fmAgEE4HV2wdt+aeG2YUW/4zGOqflUKQx4KYRW7kas+6/zO+tkdSdCCy8mYGXeZuChx6vbRZDI
DNFID9hNDXdxozWrPNbSXR75nWuP1JaGOOzXFOzshT19ejd9Fgjxzpn+Aso329RUqQz0YeLytyZK
6bpMHOdKb0PnOhsaY8Wk9UstStQ7xdPFta6ID1Wpk4W47ORc8aJNfMGJMMgf5oxBx0giXfILonEe
m3DS5Ys2udpF/4e7c1luI8nS9KvQatPdZgMmEEDgMtadZsKFV1GiSIpS5gYWBENxvyCuCLSN2Wzm
IWY9q1rMbpazyzeZJ5nPAUIJDyABShFdqU5WWVkpqXT3OO5+/Fz+85/nPFf9q87c+MWCt2zybSKH
25s0PRgo7CCad5cxO2onFxZFqj5GYeDfxmRBP+Re3sk+QB2+/JIrvaQ79tTl3H43NZfTY/me8oYT
fia/zcGivobnttyJE2b0uZP188VjN+j1305dwpBPcagM3JHVtiOyBqB5vPOik+TnQQEp7rfu+ir8
zXNIEoD/3UG5TDOD0GfXKh5znKPWyLSV/pXv9FPnqp3RhGYYgF1/58dKeG/P4+6VnxXWUzuYLtQj
2q1sAot1AM2nuEIgGQlVywe/obbyQZHOm4/zOJkWQ4yEMDrPlcSNIMIzDJBFqRceQcDszgnwGJoA
pl0n3OQ504VHlweo+h8HtEYZJ51s8H45H0A94jTGoHyOET6XTze4MDr9wGuC09GEdK6kSRw1WSpx
HEaP9hLCEDNL8hvIPZZnjcHAUIZzDjocv178fPh4lw2rNlUIvFDQq3K6eOtL19pw1HYIYl59bKe0
lRY0l/YntVO0j72J++bh8sAayGTkk0rvgpfmfSuC9wc9mTWsq+W04fZGnhJFnSNHtqyQ+SAQmehi
kCGiLEb8fsvGj5NiAE1b2no0nEU8dFrTYJJD3D00m9NjLQx3LydTYdVTEADUFbipPNUgpXSSJkut
RwjOg7ftZdS7TvPOlNQsR5RqBHucmMHyyc2gODq8a7tHk4o70YcOAAx7VkYRt+JBD85SpflI87Te
me9GvebVHIujP5xjvj60U9ooffOMlP6TCuaIYhCWIRO54zedOGsajz3Tic+m3V5yNmj5g0kfepNh
j4LKIxCNndsA4JTKLTgYQb3Q5qskW8Mne1/46fLRDhT3PCoIK/nAe0dN7sil4TW7kzBIPx/+xp0z
CmZY4Bc64jkXXJvyfrYyhwL0yF8+OsGg8d5x252zdlwERx6UvbP0QWNRiE6BXLmgeGrQ1SClZeDj
oLVIxsXc7dByyFwcUZgsndVuG+8QTglMHd146ZFI1UrJC1Qzf5lClWF9nDaiBoR+UUHD0m47mDtP
i+7ciptD06E6Qh0CRJsP7GHbtkz/8zLKVE8wwoOgfgZnERcX3dzt02YlcU263No+3WZGLqCrwROp
kF7hDAeQMUw/twf2NJuPGmY3jwZDANdpgyd60e0uR+1lPvXex+0gpZzYX8RJ95zEd0qgy6YCpTXK
i8hUnfGUxq7FAuLdXuhdG+GUvgFDMvNEfs/jmENijuxk2e4Sbe/TMuiSzi5g+YfUZrt9wB+Rl5GP
b7udMFMvUpoA06SjCJR5qzs0QUg7PSKTME8Os5wijbcDmw4176jhaEf5GEKhxdyZqPO471zDS2YG
ny1bCYJ7+OFMy76kwVuHaui825zSVanwF4VhDsOWQhufoQmVzbwxVJTQpTlNqx1k+DmNpEs+MFfn
80siGy3709JW6Gk/NKcwVijDZR6a3RRPiXjFhddUi+X7JIYK6Ryvru98Aec1oPlEx4Dp8f1ULVLC
nrQstM8iGmNZM2qqfH9i0S0Gx5T+hWBMmoDOs6ucF2R6hvPdtb8Ei8Rpns1h9clH6nyZdR/bkCfN
h23VUbyzhRUsm7d9o2MmbxXDVS262LTD1DGGbtsUNHF2QjvRYa/jpO67pDV1AbwsUno7X1BC3Wtc
GEY7ye464GA8uIvR95PBYuCqt05Ej5Zfmk0CLYtRy/ag4RhRtdRpRxwSPzAuW0oj0GHNDgVzrbKw
JlO3natnqkGHl/PBwG80x4USL+J7+grG/nmBqWueh8Tli0uzG7rZOFy0p/Y4800jHvf6DaMzyqe5
m1+nRjvqnNOmZZCPonmbtkudaRZGV7Sa7PbvnX4j7X8upsUgWo7sDLjLZNFwA2NkRampnkPe4plU
J3T72Rn2GDULaj+mya677EfZsGBsa5y1wKc4o4FFxxIIZoA594qh0s37TsRhp4XWBEKLOc356HSY
FLcNs9FYXpGRMpL3eZYq1i+ZEnfU83wKmuTjMnPbdIs33EU+9ODhW2qGTY+9Cb1QUs/HqItFAzeC
b3HzgXIc4NO9btvs9iedXggPJ+yknfZZt0vL+RuAlh1R2NrNIG4ZGrEaN31qWgrKxYf9FBqpYdud
xtEDS+jnlwu8VvfCnmeD5iTttBfeXQAENdTnuPkODXagNrkt+q252hxZsGIBhVNyKL4Ujh9Nd+bL
ThGMQqenFv6o6baiGJ56rGJvzNa1LTrBLWme8i7smD16KLvWNJv+OmdJNOZp0Fptqo7duAMJRz73
pwutky0WU0pz2gakzZ6PIrixnalnXFLeafW7oyBM7ER0kWr6rYe+Z8KT2QExgBlk+Ya9VIdUoaa8
rC3faLQusgxI+7MPeMJKLhzFRh5jZY5H9EytRN+a+FQgDZ4Ovxc7rzCUG+sGn3hjREtLNg0fY9Pi
zW08tNzYBwPWBFI4cqNocdN1LRRO0w+tI89i2bqhVBlYLWobH5Dy0XI4A5QP8KCo4f1im715Mp4a
yiA6SxtWezGDTkXtfTn8hWULpyPsQiBZGN3gNAATyi+ib9MYYRA5EdPlg8EonYaRqVO24PevnShD
5yiO3ct8Nn6ZxOemoi5avxxewc4Hg3gSzc8HAG2pXC+jU4D0hyGKx/0U0rbt08Bsm8+LZj/+oHTm
tPP75rlWzD6CrxF4b/llbsc0MiySnv0phbX1IgjVhTImLp1kQ9Ob9+dHbLgd2dLVA1+asHcHbixo
q2TZKp2iQee21PnUygO6pQF6G9zRnza5zS3PO6chofILZq6jjMOeG3w6/KU7GQ6Q4AQS4G4A2g8j
QNmfsjpqg+bJXvIJPvnpQ9i1CV+cxcYiDOmf3PA76cQ1aG0/ooemMguiwlhQ3kT9QdobKcvOovUh
600biyNx61ViYdtkgTkR1wBxUCDDcSuLJPYsKiSNqPkI51zWts5NGKTgjff7WCa36KzFwj1LAD93
COjYyx6xRNuM+p8Nv+cBxYszNw6gA2/S+WY0mPt944KAoN81xrRgQ8e0w/woA+bO8cQnJqoPNZdg
dwWsJm/ioBEURnvqK58XEAJ2z73e3FEu8nCAJYSFZB7zOHaiMIJpHssRqxgov6hxkeez5pxEq1Cb
nz172Wm/I/yuLMbTfjsOz6zF3AM/lRuoh3NFaSR2a9hDBRm3Rqjm7bNI7dF98vA52jnDQH4xlgFP
QhwtliQvZzFvKkbS6Vmf43jam7RcZwFkDnZd1W7FY2VpZmfTpTofLRqOfyRHtSt4wQXCf6EDAjiq
lqxbNr9hhbwKn3HLsDfbSxP65HA66EDpSv22942xAPibMaNF/URX1BeVnXMvyeOlh+n7ubfsOZfU
k1mX3XjQuLPMxL7spor7jXAW5oP4q4W6X3UeKTeb8hutKJm6i/hzKwmmtDrqZt5jYnnTaJzMAyUa
xkuVqru2N+0cyUHsyhUXSHDti/sHOL4UhchJ4wpVv/isWjSeuZrbg4Z/Y1r+0h73fOi6j8h1z4EW
TxoE+FS5wzpeJrHwSZB5eZZHnxsUPjUfLDvGbo/nfZ+OJ4XRsa+IEECrF9B+wxuDAk4WYxOWSGvU
DyznWJCi/KDj+gmyZpYCeTLIZyGcrdiB53h908ly87OAp44LtTu9jNvvol57ZBDTujh8d3YljXdB
GSCRY+wWZpQnW0wVGL7jYvC5D2XCR0oQWrd22IVnuwn75d3huVaZI0mzCoJ1bFeqD2BABNcrTzbt
+smgm0aNz17iG/hV8OP2YmsE/eyATGgQul7xIcC2995CadVs0P0V8oHHcE46723YbhhGQvJHNLmg
DUyUTz827flCtJ2mYWz/IkqyuHXjFKHpXnlA1yBSp0mY+tFc9PP7wx+yIzQg/xgEREOhBiFLLXZw
a4cSg46yPb/Z+kQip2decTbmv/RxCk04CpxuY/yts0FlAe8oVNWrXEZJam0vasKT63U/dRqO+omG
tsDKug11Mg/D/pGLIO6VtEGCNQNeM6psBGNmORdewOFGS9quKjCoLeGNGWNrvowvPGjSx6RSOkOb
bb3k2bUnxrITfKtdKQiVBRE7vSDAAZczn6kKasix5v1PU/wRi4zRwHfOXINeKteG0Rw0jtg+OxeN
8jpBk0wVk5i3XFqQwn1KyKcJj7OaJqNOtmyP7NQwrhBBDKTbt4/gbMrzcWoAOJOrJglPMLcMIHMs
WloP8qbylCnd234/M64ip5s+5IH3CY/oWEfundlITYiIPbXSUOWANZYPaRjniUNOYTGjcIDc+zJq
0ge3Fwysc6UXWuGkgJ34WESwHO0BrtIVVrooiEGjluv73CyJ8tRZNmeDwdS/pczCv07t3vzIhdjz
ZUSnBf2JePFxeeQvo92q5Xf6QXPWSKfZo5qpiwmtDNxxUEDaOFQac/3bLiB9mZoAtQnAE/MHvlGa
L6VfOCbp1JnRyrw5nA9Md5JlhTfM7PnyiEGx+2lkWdg0rjvhY8w5+dMIRCHbyE1m/qIbnTfDZX6O
U3ITYkDewKiUfaOvsUK/g+cRdQ6i6q00HUasPS+6ywK2zVx01ugnZ0bHcEfdoHusz5QYalu1qBj5
xKfFHUB1Qicqf9nCFpiGHpw8cS8N6NPuLS8t2BnemrRJfjy8XztCZKNoPwC1GY8oHmPJPIWFtlu0
l2o6K5KB+7kPT0vf6FkhfR8T8yIyukeeNWFeyl8mrhfRTeLRPKTlQ682l+ATqJCZGb2w91m1myox
tEUzp7F12lv4E3g2gLwK6JHxjfqSJCS0BKTFuHI8R+VsaCcPm8Wy73uzQcArN8SKmw6XeMGjRUZX
6CNnZVeq6BNy2WSa0V4cTnkDo+48o3GsWqBPuoMLI3CyLz0qDz71XbLnqREc0187YGPKX8izCnYJ
EClgl0peDSEu06XIqfEEwU1/8dQF4ra8bPRsa9oa9d1o6sej3rJwQmWypI1GfhkuLBpN+HMrMC+L
qQoj4TCzOIzDMO0n3jjJLNtPaAqW+3ZybfMuKMNW02o2UroNtadea5hCJNQbuTY0xw06j0YpCRRo
aMJjXFhlSQosCNxGvACksKmkK3kNzbjleUUX4u9i2iruAiKYF+6gmE8gc3J+UVtFfmTnylePCiJC
FqvOPegx/DZ555pp2Jgq86j9K2RG9ghcyGJIn3vn3CH7dcx5Lr8AgrCJp1vgzNAoFLPJcwUWd6CD
K/wE1WPW1cPmwIZWzCiMtOGOU/rsBGfGck4YWbFVXsNRZgGCXAytuSgWHQ0S0SpiRLma3bbHMZiu
Dv1YOlE6RP3Sr+CIYHYCEF1oS4DG4OiLYlzgVvJqeTnNzJ2G7iztDJJcV+Y0mqVANXNy+nQTy21M
2mbcdPTMaNBzfpHATP/BoEOxPzL6vkWJkk0GbB4csUtKCoVgjGDnoSaJy02LoLKdkOIZLRuNZnLX
CzBElHY2OKPcgzhbs29MHKiSzuMw8CaHlWbZB1rNShHroEd1MC3OykEEz4jsaddVkztIwcDm2Ll5
4fqD+VWgEPyI1Dy7xoDIzjpo7VGXMr33tEE9Bkwv3QyxBsBKGJ5AB7khZUa6tL+MgmlnML8Lcye0
R3CctfojLy36570o7r9LDMs8Vue3R9hE9QQLArAsvK7SgQXHm4eLoDW/c9Kifevni/C8QTeaz6Yx
SMb9PipnOe0o54eFvXdSUJFk3gA07LCJNiwAQomXR3cerXguTXIV583W3LqBUm06opgxGzYCOz+y
wyU1sBIulGEqh4oIF9Ao+bDP1X5I9CWJ7yhpp9bMjlBybSDM1FJ+K0/7eq4u4USyR3QMLtsxrt2I
yHIo0Z0ZNLr+ZUoAoUlvj6AzvV4u49g48yksI7ej9O3WXdSyO8XYnCqRPez0G0pCLVvLmH/bYwmv
B8oPa0BgCUFIlWGNSwrdFmRFgrs8tdvUvfXdi2TQJJkyXThHLnBJCa6nEsYAMxIfK5N4QKuTKHnT
p+2Laxk3jUErm6SBeczYLjlrq1ko/0bZ8v5jAJSekaRl4WvMQ/9uERTmTRrEs6XXWNyDdTMhYlKj
SRs6Dzp42fMLIJS/Hj7B5cMkpEncuCNoIChQLUNh7YbRszOjY901lgP7A690YzQIltkV7HjBkcuy
R5oCTSgMATwnUEDyuSUBtXAbqhfcNTJYCI14kbynA4CjHf6gPdIUqBBiEyBe6ZRWMhpdz5nSMKgR
3jktqvXoihaN7Om0O24PzN4kSzvzi6zokKaei77mNGA/RhZXVn2CDYXqcx4kkL/CrZG/0p07ebuX
5ij9ZmS+b05DstTNttV0x3Dwh7/6qjE99laLC79luHKABDwUnxsaOMGsJbTUVhgDVEfomHMlvaN3
KWRscaupjBV/SZsecD++MXbJnb7zp0k6G8wT7woUSzJLB6Y3a0Ho9+TyHS8duX6aLf4rPGu368nj
n/+VP8+CkEpew0xKf/z5faj790mk68mNFv6r+Fe//lX5X/z5xppFQRx8Scp/S/qXGP9l/rGWaNIf
Jj60t8WHVI+KOz1O3eTwb9cr5UPEQLeB5ScPwc4Qr/pLqw/5w4FO9NW6HopQ/7e/zehIn4j1GVbg
/+3lV5fP//Y3UYDx085Aq485NICr8c3pMyM3Ws1TwY+HE8FQbuAbm1+o7VMMIn7An6x+1lNtifGP
vn5nPXskdPjvHFr7Wi7i44kMV/z6TvsUZhL4MbCMVz+4F1syaCmn8ETyIyiGxQ+/Rto/kAiEv1Rp
/9XmKek3CCd4DVc/3P8tCXROsTMFfHojATTSjyUBYc5XkkCj3TkVXAdUFxHzFz+yCBpdfk9Qgujr
y0X48WTAa1lJBp3eKebQyvuRtr/VOYWBjFw3PRl+zAsg/KJKn66qp9SUCEj1WtuV1GCfs0Gpz4qD
7cc6+KK7QqUv7yqngtmYXNbL5pYegEH3FJylyAX8LpkfSwQYvBVl0OmeguYhVt0U1Of8MOCW+uuf
YlKjG6A4Xf+gGn4sEQh7rdop4JkHzA86+UXFy6dAEdcD2mKCOOufH/AJrCqCDiaQOAAw961/MCu2
DkEDI4GUpUhF/6gyEFikSqeAewB1GehxgYbf+nblFOpuMgMb60AkxX+sCyBI+ip9uqqcQq8kqn5x
Z8WPfAEavVOcd9AHGzP4BzQCRTKqkgzag1OaLkEeK/oTix9ZDVLXcYqnTxqR3OXqZz3hD2QIi/xf
JRGorVPRGw1A414rULhJlN+LpNVaQj+cHiRZXlEESvuUmINIXxHo2VIC+IiYCryD4j+rOX6gjSe0
WPGzcXQHq3IuOg2ufkrqn2+nRAIv6cVMEgrix9KBBOurymBwSgteUaj6+/HeOgGcfmKhbP9a2f5A
278qaa528ZVTMoxklggKr35k/d8anML9Tjzu5XX48dQ/gcKKu4/6J4BM6zZVfv3F2yfSeASvX67G
+pz9QPtPfLHix6t8PNBxitdE4okf+frjAuP/EAGh0Hf986PdftgDK4qgfyoC+XACvzx9OxGQ7qn4
HTn/FxF8gxp4xVn5Gi0dmZb7vAqmWnq8FZE9+hc20cTdAbZipfT5hoGESj4BKcCnh7n2b9K/KGKt
66l+j73+LIVeV6G/rV9uQoGreV/+9ZcP3l2KNNfmKzf/8MLSIy2amcXqF8XLst9pHjHacz2IDEvb
jvv22YHf17ETIP6qEA8Ne5fGsTwqIPzqwz789n8jxyr0zUgiUrvK/R1e7z6xfQ217gpzE6pfJxW+
/fdb54LFUbyy2YjtrWTw3xd95CQc+Lvxn3NsRpqvPUunRoSMfv+g7zs15yRlfFcTvbzWQ4n9FS9Q
1YFv9IU1CzbjrOL7wqKtOuy9Rorm5JbrFeknLPvkxpqnOrbNZujV+WzWMNNHmszozyf3iZbosTS6
8M+qfseIASLNPXnj6ZE1k7YVjIRA0v3hDCzmVQphpEXW05OuSaIh5kGMsA8i4sj4f94FFuiY6hd4
e/3/Yap8qJkRB3IjzNUpx6b6Q9G+dueKMEqlMyeqJaqOeq4tNY5zZIWbsVbrFf5P1aEvo9IpE0jC
yoPGkaa7m3FWaxXEqZWHjbT5ZpTVoMLkrDroVRA9l0QgOqJVHRZWB81KNuOsVivol6oO+1Z/0nxZ
ZWILVh/3vVeSgWgJWnWxH0jMR5thViIQ9mzVUe+19Nk6eRNpT2WbiWBJ5cFBQcgqXanhkr08SGLN
JxPPinbeJdGsourSP+lxcjLUfGczlJA4OfXNH/cCGF71HP2ie7qkKenSXn3Ud8EJh+6f4pOyDQMk
rPro5wHDntynT89WjOKcSVcRCp861PJD6j+dXMZi/ZLKFwkMKtdqkNGbp/TkJo2lE/kyeg0y+ve7
yf3k7nEy/m8n4vDoEQIrn3+8cWqRqY4RDSpFeyrh4x4+qtvv90RgZ/Ah/zEOhPCLu39BB+JNZAiR
i840a9GvlGkN52sYuFZWUng1vFLDSFta0vsv4FGHT83afzzkJguHUHJmBfaw8qCBG3ill0QQXlUd
dzJLtecg2gwkNqwOJ+os0v2ZeXKeWviU24P3apDFmeY6Qpnt02mCxLCqTM7TorTqlgjiVh32Po24
Gp50NGAwqz7wrRZpRqoVm5FWt06UyVZd8a0epZtR1oPWYBd9jNLyYsETbKb5/tf/Uff1JY66dNxW
oc7DYvjzngF6cNFh8K8XR3rjYvzL2rqG/X3jo6ciaXdriGm+SYXZJY0q2PUPH5njb8BQd2m3520G
EpenDidwGMQIdhWVutCjpU59XOm1VWq49ixeK0UHRHvoyjJJXYOAkSRrUeJRddyx7ntaJLkTddj9
lxFikKOWAjpSdbWTOAlKl0OQ9VUddrTUZ6YsW5GUrzrsmbUTuhWp48rDalGg73u+63gOzwgVzfTN
IsXVE2inqks+t56IppYCBYLqoPLAFBL4sS693qLKqvK4eoTfKg9bhxwI58vSFfnPqosdRQEVBpJq
AEdafdyL1EfnSEIgL1l93MvZjnIg4VnDuInmyqsVJQtVpXulR6UDBoK1hmGJXNxohRxzoVS4+shv
Neqq5dMgOrNWlcNbKzHTsmkCUVH1ke/dINOc8pJrkPFbC72e6D5hj1IWoFOHnNOF7j0FaWRsRLAy
8wUbYFVZ3wQurR7lPRRsItXH9bVS1k8wiVUeVuj2zTArIXRr2L13emLq0W7grQ4v+F0Q5SWfr46n
mXK7ktWzQkxVle9tECWpoUnBlhUOqerAdwGvnHzxqD7Y7OT3u5PiRuvlgUXTgqoLvl9pTUIBUuqa
lgA1DB2WUoWwgdUwaqbh0EXPm5FWzoyoeK8siVx/lh+PFTir+rBWslzfus0a10uu4UJ/dEQ2VjIu
QQdtpvn+0/aSebmG/vU5kN1GAVetKpJHjKsZ525E4epmtJVMBPdg1cFvAp8HSjci+UDX4dXc61Ep
5klTs+orJheinwRfMF6kdBFFzXWkVFHMicnYM/257OlRNFCHPXdN/XImSZuaM7jSazBsf/sffxhZ
hYQPpmCqHulRI1iZjk/354XWKM/h/L0mtCbyFdyAHcSVDM8KZqBcjvwdCfj3J0G43nwpY31WzFLy
FX/55FdCRd74OL0zoT82F29tHonKnkrjlrGEECVXG3GSRkEo6eZ1hLXSMte3eR+IaoUCrDT2Kvio
uSXrBXBWRUHcBykaaM+a14nHSmt+L26CvGK4LCEjhm6Lojd62QmCy2obeQsgwyjrzi7E4XADwhui
UF0GzanAnssHMP2d8yB+5enmzGilg7gP9lt9oiEOhjXbA/brQY0mGiRRNABtGeVSB6EQr/2uGz0O
wiDRPHmrSJOrtI5XqM6kBgSmrYMBt1dPphlmpD9ttkPoB3qY0S+H40CPRchsIOo+9G6/dqKvgMOT
P/CsBAsUdEwQvwkiXCoUDho462n/vFdK4DAHr3qltk72f4ZXSCRVynqtDt8JZfwlcJ2XyPH2eaMg
k+YCVBzBjgdvHbr5kHZYKYc/b9+573/Jbd9rKajHodJ/3k6skdCvsRMP3cDt9Qsf8BCMSJpr8hV2
9KqUorWUrJs60HijIE60k7uSdafWEIyYuCf3mpuV0SWi05guPrv4fm/5PAWZ6Glyqn/XHt3aslda
AxeB/ywMgs0SV5bu8fN7fPPeIeAVSEMa+SAI/5VLvgWq4smm+fHs0faB/f0M7vunW0VVe0/uq37/
suEru4BwhjTQy32R3S3JlfrP8OC5BkUW0i7UcIPe+AbB2O0Ts+MXfPsRp8NSnJfhTXWMS7BUiqYo
NUTlhymNoJ+tbRG0axh2ZGpSNLOOCN6dHqZPLhY+cSWC/icjmNGkEE2nvfmM71d8Y90LZsCymeb4
fDWcwBFwtSiQcfzHgbXH1eEo8AJI+DYCEYpBrSGg/LXkaRUF8b/KSJqnhrTZSAv1k0c9epae44P+
6Cu1+di2SMcl0onv1vBiTowiTLbFINrdVH2GJ3Pe4QC95wqgp69Lqko0XK88QWRB6SgNW0f4d5KY
VhDK6rpXw+184Nqfa2WUrujzUVUQ59qTfAmPezfHL+G5WXoGdsNO3/687B4E6gGrC2D02/9J9JPn
f7rMAiuSbh0dTqoPf637hXTM9sQiv10Wb62nslXQqiOb85bYDt13N5+9MlLrQNCy3pIUBJ9t1bN7
Q02xocXYv5ux1guuYdsAnwRJIh+HgwGfV2rhG1yLXNLB0JltVv/9rzfDlgatQQnf8JDOyoCIWmQL
XD2x5CJRCC3rEIMYuRxEbtXxzN0ES6F/qdfeLHN11urAbb6zMPGlUet4Mlajyi8Rzb8303z/UVur
4cbQimMt3Qy3koUgZKp6pe9++3vql4iFYcKqYWA8E5mBYNUbuup67/ViZuquq0sWJyQt1Vf8kmrZ
SbtBgVjD4CKtLmNmVn1MK8tDkBtoJ2/1oARlaNVgBd0DyCmntOoo1r5PS/XPRPeri/ghkL00mv9U
H/T+t/8VnDwE3m9/X0H1b6Pf/rc/s+TUJLz01SeistMqZa9IzNcwruYvywoaztPqA380di54HcBO
4gQOhRAnZ1osmUX0Y62+Zjh1rDIKpZYAKXEYwAfWZoVCPSt1PLC/7vggSh1gxl8t70l7yqWnVamj
/n6tQ3fvdx0oyaEVnTxgzEnAQ1LUG6F//xP75qnQpb3rKQrYGDqVQX9GHTL49aMXZl/E9R9Tgkzr
5L9kCuqLgVdLKb2M7KpB1b4BUvikWbY8cA3q5U0Ea4FsAtbgFkCwYLjasx6bm5O+Ui81COKG4ljq
raRh61iwmZY3rYaHjGZ5vnxL2zWslbDoU/As71kdz9h9ZJ28hRlDCkXUETGgJF0uw67jXSRZZpxc
i/+5f3O3fRxod7/54/er10vKPX29ZNzQ27mWkeWta9Vh9l5poawaWnUwslwXkVEsy+qMV6a6GNbA
tuugFGBttWsQ8fpF3zN2DQfjGpIpx9wVSQ33+q0m5yRAulaXM0BgLdi5InVwNwC8JkFYOst1WKYE
qp6tTPaWW6LNa1XHUwTWivKdriMV8U4PZT+5Jfq3Vl2uIFag0G9foSr9dusY39kxVVp11JTeQkFi
hSE5mXizytXzfxCE98rg6D01ClqI2pBGbtVwOh5MzSoXHymiv0DVfXzQbGtX0pjrdQxtEbPajLO2
sepYMQ6tMAvLao5WhJu5vv9p/bh80veIo46qv0dLT8CjbNa4kkcdqu49gMIgO7lMAASEJz+dTMg7
Bkm6Bwgo2vLUsAEvE16nvhab+JA/nWz+r7Vv0h7dMTcf/f0bcx+S23eLffoGjHAdts+N9fxM7ctE
i5PNcsUerQkx//ieoUVexcD2IrV703LAHvtI7ev/XfOPbU8KCBII8lEf+Xgic/WqaGxQZLn/77//
z9jRCu3kPCpIPLGCC3KnnrbZNUkfAr/t0td0s6jv37gHCzxDg7ycnIzqQRC+6rBZVYHd6zgFzua4
xz+NLS0o8Jeskw/gYzQp5iVI2ZU6chPjwHkOEOCD5uBGWjLIjO4mwNWPbt6fF+D4SkNbFW22/Qni
hPyHgDvfROmT5PXVYIRTuGPBtLQKQQ+16In4+eakr/Ty5g/ff+wBqKWWK0PU6jAExGrBjUp3tY66
OQHQgFAXvKQ0dB2O2kgrqEPep7nreFZHpdNRRzZ6HHgEn+Wqrjoesc24++FXdXgRMIqXicrrILEE
VfwMz3cq52nqyJdeQLErhYppnlv99l1xjkv716oDEn6jRSItUU6i1wHQE6XCscg9StZH62DF0ytN
j1todJJAINml15AOxdUlvaaEv7aSJF5p03d6ZskapA6Tcz3L23Qme/T0eq/+BQ/wDVjP2vNq+Q/B
E+V1m0FXb0EdpC0P+Cxr+Yw4l0G8TxkquzWe6e9Fe6/c6rWgHi1YnmDqJ6G4AtyutcKOy1sHhGko
kDCxefJo0VZjr5KHfXYjz+9/Tj/eH5yhhoM8DHythJ9T6ijIGFE0QZRrI4LVkarDBL3XZKtI6dUQ
QCSAkZxMKFEj+5rK17gO6M36dGLCJOZvf3d1r9iWCm3TN3/8/nOy+oAbjRlk9gzRebQG13f9AetX
4OSf12xq/7JZtdjaNqWVR52mbbN58rXMad8/fVUJybH2LS++q1jevnLkqk7AgfKUP6vSf93WAyps
zQskw76OIzaEPK7sL9RxcgWLcbBXg9aR0hgF4tn552tddwlS/su+B6iO52CVOREs5NwRwW+8b546
qK5GQbApdZXUVB18V2eWLVmkdYTLz6DzET0DNi1tVhQr1izazeMd7A7zSivghWIavqpiJ09YR2Hd
y/irVJbYbGFnfOXCEGnaZ2lT6uBbxgORQqe7PArfbixd6FA3vZzQ1TfczMZYAe7mn0kfAV/GRtF/
//N0bdEViLd1M5LQybSK3Pzx+wcemREBcZz3l8/ZjLieoIaVv9Pzk5Hm7uHtqYPM6J1VgiXXUcvy
qPkU4aSSKOowkt5pRNqlUeu4s0LAv+okAWVeXXiFNlN9/+m4tZIZxu3ex4XmfTVMoIVE08Qn7Cly
Ee2E8UYqlTXfIhhZ5oMaDjWPVGxq7v4sZh1F02t78UJ3icr8l5M3MV5ZDDh87WqKG0tcjEj8KPVN
yU6hp2J1mT0EDkysktRovFrHuGQ5N8MIBaPUgYt4SOHSKy22hpP5ie211q73WZqQspIWXkewcMfI
VI7H/o8nbkYiSS3CNptLu71uFS+j14PNhTaq9JLpqHWwW37cbrlHZz8/iE7ep+TcsBf3mnE9kedo
0lqmD7kI/EbHyxr3uTj/GEznPoakqo7P9tcI3Xw4+7H9tzdOX93u3T6+pL/gV+4havoLfuUelqi/
3lfuI6X6wb7yyMV9ufUzF2fi5/8PAAD//w==</cx:binary>
              </cx:geoCache>
            </cx:geography>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1">
      <cx:tx>
        <cx:txData>
          <cx:f>_xlchart.v5.8</cx:f>
          <cx:v>Countries by Total Revenue</cx:v>
        </cx:txData>
      </cx:tx>
    </cx:title>
    <cx:plotArea>
      <cx:plotAreaRegion>
        <cx:series layoutId="regionMap" uniqueId="{8E7ADD3E-9607-4E24-97B6-1C2F77E8AF61}">
          <cx:dataId val="0"/>
          <cx:layoutPr>
            <cx:geography cultureLanguage="en-US" cultureRegion="IN" attribution="Powered by Bing">
              <cx:geoCache provider="{E9337A44-BEBE-4D9F-B70C-5C5E7DAFC167}">
                <cx:binary>7FzZctw4sv0Vh58v1VgIkpiYnogBWVUqrZYlb/3CkGWZBEGQIACuX3+ztLilupp2d4wj2g9XHeG2
yAIJnExknjyJ8j9vpn/c1LfX9tWk68b942b69XXpvfnHL7+4m/JWX7sDLW9s69qv/uCm1b+0X7/K
m9tfvtjrUTbFLwTh8Jeb8tr62+n1v/4JTytu25P25trLtrnob+389tb1tXd/cO/FW69u2r7xu+EF
POnX1+l1c/3l+vWr28ZLP1/N5vbX188+8vrVL/sP+j8vfVXDvHz/BcZG5IDFlCcRYujuh7x+VbdN
8XA74NFBhBKMEka+3b9/99m1hvHfn8/dbK6/fLG3zr16+P/v457N/ffL0rXp/cLTdjfN9N936/rl
ObD/+ufeBVjp3pUn2O/D8r1b+9CftXa8nn8c9IwfcEwpRSi5hxY/gx6jg5gmPOLJ4yvvEf/+NF5G
/HHcHuKPl/cRPzv/+xHf+uv6BwIe0gNGGGMoCV8EnBzgaHfjwRwI7PHU1b87m5dxfxi2B/vD1X3U
t1d/P+r/tsVu2c0PjDIBDQ84j0IOkYTf/cTPfD2I4H4Uk4TdWwAh+hz7PzWnl/F/MnTPBk/u7Nvh
329/Ajv0zlv5A60QxgcsiVGMwufo4/AAh4gnCX3IAXuO/+/vT+Q/QP84cB/4x+v/B/afwP3Xsqmv
my+P/vcDUiw9IGEUxxF7CCzPUyxhB5wgjtld7IHws4f+n5jPy+h/G7iH/rfr++ivt3+/04vbupC9
/nHoM3QQgXOzKIlfijzhQRRhiDvJY9DfCzx/Yj4vo/9t4B76367voy9Wfz/62W2jr636gejvnDuK
EvyEPj6hlwlkBZxEnO+h/ifm8TLq3wbuof7t+j7q2fHfj/qb1vq+uK5/HOyUH0QJwTxmzyN9EEOa
TQhsBXq/GTjcf8px/sxUXkb+95F70P9+Yx/7Nz9BtBf2epE/EPkAaDtw+h2tfx7mAwZp4I52xg+B
Hu4/hf77M3kZ+Mdxe7A/Xt4HXfwEzGZtr5ub28fl//cZNoQilYQJ4uS5u5ODkCU0/hb6OX98530p
9f15vAz547g9yB8v70O+/gkg39xafd38wGKK4QMgLTwBb34pr+62QQKVVPyYWPdYzZ+Yz8vYfxu4
B/636/voZz9BXt3a2x/LKRk5SCKGeURAPtj97AUbiPMxDxl/jDX7pPJPTOhl+L8N3IP/2/V9+Lc/
Afynt5O8aR/3/n8fbwg94JQyTmP2vIzFCOQ0BJoN/Pf4uvtQ8/0pvIz347g9uB8v76N9+vFnoDM/
3NcJBrDD+EWJEvMDTMOQPO6EfVd/035vOi8j/zhuD/nHy/vIvzn5+5G/NNeyefS7/97NQ4jhHGEU
4QeyCErkE/IegJzGQgr1E76PQfvIf3c6LwP/MGwP94er+7CvLn8C2MfbL7c/EHcQhqM45DFh5B74
57iDXAPVFJSsMXuwy6PJ70PN5Xen8x9wfxi3D/zD5X3kL3+CwP7+trldesitjwj8906fHIACk8Tg
0w/gPqeUQRQd7O5R/FhB7cnzf2pKLxvgydA9Gzy5s2+G9z+BGS5H6Zdb+704+9c6U0DqE4TJXQS6
iy+gETyJPskBBHyQlKPHTbBXyf7JOb1siWeD92zx7N6+NdLDvz8cvQNJ476w/O93AxStPKQJBTO8
FIoCoDsMMRDYHlLzjoc+LWrfNdLffnl1DD3SL+0fqnovG2J//J4t9m/vm2MjfgJzXP77EZP/3h4g
7DBEWRzS+D7nPt8UAecHEL1oRHl4b6/w8d33ueEBsEt/7W/d462XpvWH5ngc/rI1Hu/uG+PdT5Cq
//T6/1qs+n+zPG/M/9XW+v4+/v/wdXfq4ceEr/98IuLbwZDs2l+v7k6UPLHcH9+9CxBwyGVv6B9l
nnurbr/8+hpTKJy/nVPZPeJZ1khLK52HQzevtu4pqfg29PbaeXgKYgcxYlCFRzGmCfSPX78abx/v
MArUgSHCCUjeQNIaUNnLX1/vBNoQaEWEMJy+CBmUlq9fubZ/vLd7FuaMJzS5e+LjOqHum4u2+QbK
w++vml6/aWXj3a+vCdT85v5ju5kmUQSnDRKYHxyuCcM43r3J3Fy/hWQIn8b/w+lSKFWG+LAzjh6R
WtlRdIGOy8wYlrWSd4toci3tGle0W4e8Ftgida0HOp5oa5NWYIc+V3FltmVUvJkKOqd8IG95HQZV
OvjKnnUl4VdDkS83QzfhlBk8S9GEc7MNc3faDqM6e5ojny3zpjWzlUX5cGzp26//uusIX9fyunkl
ent73b9qv77axX0wm7xxd4dwfv/0819/P6Ozs/u3Azt7fnR/XOoR/L9y8895IAMp+A8ccDa2/5Yf
d8bcff7e6+AoA3QLGeXgRIwy6Ns+eh0lByTiBA5LYRY+9zrKDiJIyQyqaXBXkOVg0IPT7Z4H6jUc
O8Ex1B2Ih98OkD0zBuy1l3wOdNUnPgc1IwJvDxFNwMmhrcx395/4XMvDAbtcLqkeFmtFzccOC1Sp
tk+HpO4vLRuGi0BZfMJNmH8eS21L0YbYfp6qKA9EbB05jHVo3lV4GrvUB4m/bllkPro81r3oehz7
VVd5Y9N4kGWzbohawvUTuF9YBuzPvVXEsHNBQYY9npA4AprzdBXWxGOLbAD+jGedWmkjEbiKpdUS
dlkbFyunq7So+k9//bUgqEYx/EGhAt8Dj0+GNbTmOJ2LWYxhnsHSBEH6fJmWIzMMp6ON3D3nvE+I
Lyx1FwR+DxI7g8Xo6TshiD1d6jSNATV+9040bXFumMjHvBJdR37748WR3ZP23wRoglQG4sHuvMHz
NyErYxmYiqQS4vOQ6pboIZODKjtRNUNw5WceHutyjmfR9l3ViwB5MS39bFeTLKLjIGjZYcLQOIhB
ESaFKSlvxSh7tcUtwdeI6YCJiS59L/Kat28MdaQWBg+qzv54MXjXydxfDY4o1CYghWDG7oLvE0fH
fROSpq2WtKrQUqelARUrHXPUZ1C842kVsrLBIm/6eFrFmlqZBbpbPvLFxHIzjqw+XsYBn+Z5s4xr
i/tJC190w20ZzrBjwrpLLpMGY3C8OMhNVvdh2wtcm2AU+G6dZLfkUBG19crkrVj6GjBJTDsNIt9B
Ne5A48W42FUOSIYNlb2o7/B1O6jlDvROzUUn6jtbjMHYrUKU5DiLwqRAghpal9lQ6vB2rlo1pQvE
j/aI0aQd0nbqpy5L+jbI8LJMX8PJFGNawkvwqhzDcRGL5/SrMnIJxKixT4QnQVCIgeRhlxo65FM2
sTGsTlxpJ3i4nhqfamenOqNdFc0C5D9XACwLwasYhyUYd6Y+zxTBRXU58/6oK6ppVeGGDEdjU+Up
jpaJrRpEiBG609OHhsWtTBUh2q950b8tWx1ezYoOnzpmEDopcdy5N6jgI858Xuu3uvbttpyGeViz
xY3LF7ZovazGqZKJMDGfprNJ6a4QbAxkt0oGN79tk3Yp0jKaOTi383mxiWpFmajDyqp09qGOReJZ
HKR9b/GQJYWrtz3TTSh0IZUTCpFl7eQ0k7VrPFmxMhpnId3QzikFIU6lY8DGK5LP9oggqfUGRoGb
RHFfkBSK52UQ88LcZRQFxZS6vCBfy3zio4B4TG9byRjOuorQTng19NfQtxzfG9yOYdpLMHRddDoR
rmqRFBNU3FUagACVTcPQ2WMNVptSqnU9r/LSjPlGdUimLLFRl7Z92310uyA9yG7q0mgXuqNdEB/v
4nmzC+2tIxDlk13Az3eh3+2SQEyZv/wfPbNO+c6SdOEBX5nCRKupQBLWxsugFCGagiSLHOKloJHi
V7LSS/idGHjHhJ6FpgjOpUECjJIoDGFb7zb7k808hgkZyxigXEh83lD9JanmIdOJ5xCK5MnUW8hM
hHw1fZ7l3LtssdFJyCxP82J4Oy/zYVc3qz8OMZDhnwcYmFOCCGTSEKgc9DGfz+l3YKSLYcXkbvGJ
ykvB7jBhd/jUPiix6HawzTsA7+bwQMnf3ENwzym/8aW9X/91+njw/DmPuuNG3wb969zcNpfe3t76
02uz/8nd+7599OcgYBhDzv/PDOzZYds73r/7/APvTw4gN3OgTBE0hSJgT48MDM4BQF6LeQwnvhCL
Iwx+9MD74fAjnAIjKCY4pNC3iMDcjwyMHYQJFAs8QtFdX+8vMbC9vITAe0EQYyiE+TESh3scomWQ
ZTxPiCilH4+rGF1HENvS2hN6uJDKpSXD5ekTbB685GmlgTHd430QUOOYhRgKGkoIUL8do3qyg0io
lQ2xR8Lk3i3vzJhUzVYHiYkznle8z4bBVdFJm8/GnFVV0sbny5hjJlQYNt1x1QTMHtGc1HZNB5vQ
Ve5iPKUDWuQCpcRoVwaw/YILgvOsUoWt09aWvF1XdTyjT0ndInpouO3MEXJStxmjlWlWcTdMmVIq
p8dGaSdFZYj5UBT9/CUYoOhJF4dkVijEO5HHbvg4qKoc1mMoF5ISXo72TTUjcxlVlcqzYTRLdARt
ca8Fc3VOt/XCw48s6JdiEyRROcPUprGvBE/CmK4cUIEpbSqJiehUNFQpEPqAloLPaqzSSc1yhuQJ
xOi4HIbI1pmPa6sEsTYctz7Xk37ruMxJ1hYD32jc9xdVifE5KYqkTBEIo5+0RudBN5UuC5ZiPDXS
NevSRkMkIjrGH3WjXShY68L2TT7GrV7XdTsFl47Sma78SPv6BC05IiKJqqna4BKrTyNuog8TCvJV
Q2wUQlWnzafEJPYcNcn4uXehdIIxlUA0lAsstB0lNymOZ6I/o9bpcRV2DBZd07KsRBIQnACT1wQf
IhXAdUtLnvWBBrYpO6RisczFWKQ5oZdDrmK2pk1NTZpHhV8VJvSrpR9rSF6B4l3/Rs7zMFw6ncA7
80h3nxBryzTq5rlJqaOhEsUUL0eV9O2Zci4Ij5JWy6s4bLFcV4Ubm9Xs8uoGad8lYpIdkysV1CTa
THRXV3TLEiIjZt0ou1kGUi9luiQLzc9tFQzjl4TaCdMjzruqWURYLMgczajX7dqHrtdp38nKvdGo
NZ/QUMFfVRCC7YewC93ay5pIIEGxbNtzePXcVWsLLFCtgpjn9o1ymKo3He292uSznkyTkqkpq433
FPwLuB9yF1Nng8KIdm6bfsxGaE6Pb1DXN9U7bUhZnzBwe/DCSO0+LVrkeorEw8VkwXI4nDipVFZC
Wq02+TLFscqsSiJH09oUybIIPOZsWDLJm6LfMpXH0W9hERRzNhc6cmsTR2XwwUL5H22WcgBvpnIx
nwY5RHQVdKO2Yh57WHVDHdwsjEkuGtPIUvSD69ynmU1hk+WRbDPYKS3LxiT206qfC96kzRDC+KC3
Hm3aeMLq3VBb2CrITHOVhn1bV+9jX1r1ZoxCo6/gW1DarayWEDe8S8AhK86lzKqoclcy7AK57eaq
mrNuBjZ1A1V0FWfR1Du0aeKuufUukF9ri/lbT1rDPpVNsoiqb7FfM4yPlMJ2HRRL8p5WoeLrkbnw
quhkfNb2GJ12c31YFloAKRITBMq07GyVkWEORYXjDaTvbTUQ/1sfz3aDo369FOwdndVwyAowlW8G
Qbu6SP3Qx2940dZvOoaAKupEIhEtcjqmCufvhyXp7UqRQMYXEWmugKZ87dp89KKVE9ug2uNtvwwN
F43sAX1Jz0oIxnXa8XC8bDAEwlqS9gvRORZqQtFF3epDNYH8Exfsw1BxEG6aMsz6Bb83SXurwc6n
cee7bKchBdPoNnNn8m3c9J8br88p1M4r4scyQ3lwGVS8EqOL54zvDMNnoJpB0h3ZmWddML2DHt7G
eFSuXSnLNJFjfDq43IM7DJve5iKYJV5xh6WI+vYsbhoIrEkSm0n0hTzjVfk+0XQlw2VJ64L4Vdwm
uVCVNB9xgWmq1HtQnY4TUN5ShIujfkk2ESq7Ix/ZzEYq3M68W9c2P1lIkogwhFxA++W4aF291myp
RJ9zuUbdpERH/TH1NQSxvnoLGWzMbAtbtgj1ETEQRqslWUOoYh+WeL6idQSFjW7QYemIFjlZ7Bb0
kW3haydku5zk+fCbWYI2tQ0roK4OPXC5CKQ1NSYp5yCSFD3d9DISC08y2vZZQegXkvBtgOvDRhIq
jNPzJ2DOvkzzEqxUjgiJATVrg4MTUhVXlFdryPyLsHyuxDJZP4s80V2YzbIqoXpYyn6NBppcdIhD
jUx9dxoW0VGhGn7W5+wCmQFqNw3OlPP+wzDEF6gqA9E7eeI5OxySxgmuijMicwjcE9dpEVabwszV
iioyb+e5fsOCUmfYkVUUhbQ44oFiHaRJSFSBauQ2MPxzNbhpFKGXVZOGQ4QWkIYqJ2BvjRc8mbDA
EHtWbKwvsF2CKis86oT1zg/plMzN9egXCE2BiXWQmWmoV3JheS2qbuhWJqrHzYAbKHybqHo3o3zU
MNVip2LaUUoRRsVHPi8FbI3FgbqAe2mykvTqyOaTuWp8jK95p4vfeGBMlEax5WqFZ3MCkWM+t840
WVuz5GMMdflRuKjmusydxWuQLJas15Xyq9kAZpMtsgJqtsMiUrkWtqKmWvUdSa6c6YNKlNVYGpEv
YbByI29XOeSL07JQNcTGYikyNA3u01R6fGhRGf9mItKt2raWFwrYI6QJNQzraJqj8x5z0Dy6epUU
QUhFJ9tabTAu2ugzU9yDxOZhmEj6Ako8DWQBiTgZzMZEQy9G30dpsQTleYeL6SvvJMl42yoo6eZA
fmCJWaBszqso7WyriqzHzCGh8o7IVZjTaMhclJclyFP1PKZgxuQDqmp/pmUx9mlDSpSsG6TQRaH9
NGYBamDRZMyDrKhccKaXMgLKZWy86YeGCjfY8lwH2G1yMsafORrU4YJGdJQoFac8LujKOu+zuiir
Oo0mPUNarCYjall3EHqjDhgGZxexYa4Rc79QKBoD1Z1iwmVal0PciVY5s2ZWdZddNy+HBK5OaZK3
eIvkRDKDnYKsXxTDDU7YvKGuwh87g2kNIbGul7QJJ9CqmrovD4u2Cj+6PhpWSveerIsh4A4UB4ne
xyPfdJxVQurOH+ah1Vuk0VQJG0DMaV3OUlaM4SmuuvioILq9TKb4g6wtypwbcC3Q4A5Vb5ozCWeO
U99EGwdxccMKokhmaYCvrMvJClJsk3Z5Y9Klm8YNB9J+IetQHoYQQA99R6qtpG29zoG4QziUTBhI
h8dxF9hN01MOZKcett72jaBSRRcDcO2L3vajaIouOvaMfZ3QVG9NvQvCXTLkoB71tl1VOm654G2B
TyvVo6PI9ctZSWSts4BXEq2KXOubLnFOryo3NNuED83ZMvF139p8EyvbqLRcegdbm3oVv/WBBYZV
RFW+wcHis6Stgs9z7cqPyDoLBQs39RZaMDw/jAcMsoSpE8EDXadQhrfHLtYoncxY3kJOdRiUFj9u
4nGyR3MJRQUU1zyl4whay8zGCwg9vRSQhNimRGYG3lva/nDBQ70ZgqVPUuOkzTyNK6FAkTnKaxWs
K7L4d57SYEhVFcyHlUPVsS8qv9ZkpJ84FDrtbdjmEUqJj3h/PESLP1eOg8oCX90O10ZHEajhYWBA
qIlzf5kMXXJKbYyBztTDW6goUSmWIB43KB+gSEumohWu7iFYz+HSNqJGbroaER4G2NBJ+TXSCFy6
0jP5rYDWT+psVKgUzZymXWjNuO6DGst0GBHfmKZIehFNSZINnVZpR4f5sxmJqdZclUOZ2ohM59EY
JPRIFYm0h5Fn9SimqmjjY7ewi9ovO/VN8dZu7GDjoxJTfQUadpiWtXZHvaLTUaPrSrg2qVZ1XN2Y
zuMuWzweTljLgyCFV3UXwTSPRxVrcsEtrVdE+gbUL1UEoEGNeL2ELlcpSIO1aIMOt4LIuZrTPh+K
cDUA3SnOSzB/IUYTJelcQZkuGCmVoGGn5Yb0Mcly8MxDaINc7+SztzLytVqPY+VYBlTMp6E39emY
N8HWQ6Q+6cu+TPtBvs+jUh5DVMfHiV7Y2SAtFhai5oYnHVkPPctPQ4ji52xs4hVJZAAcoJDv2Ng1
adwt5aqdSXk6QImduYqGN0m/mA+ggruTydbQ88iR2jRt8q6idbdFM1UnDBTAd3bq3Hoxk1x5VLhN
EDbtYU6ILdYQg0ymmr6rhUaREQZEqlPlCSTqmaN21UoJRH8Bb+7jEYJTN71dhinasAYB0ZBtV9qs
rHPXHzMoKFfl3A0ZDTE2QkLK30ykG7aoGag/QWUerHdqx1HSRF6lsGWCw06P7ZraZhKggUcGXiqB
IRpuQE+lfcveRy4J07yBursqYNf2zBNI4ovbVZVYgQIPC1YeF2/yKYrWGvoCp3XXxO+LfF6+VjyI
rfAILeca2XMoIB1PO5jtitdDmKKhxoNQXaDSyQc9P84r4IpB5Ft0nCRNBQknCcFaRu66M8tbbyuW
+QaY/aYeA/UmituBiyAsFHzUGwhgBeMFFTHF5VFfj+2U2nhaVgQ6SaDa1/JL1y7zSvehWc+lDO16
1EHp100XUZC6Gdk5JJSZx2M8xoEwUFqeBL6Jt7PTueiiekhNC1s+JCj8HM09u5zHeTmqnYuUQL3L
xSD7cF6huSJEFFBgSFHaZChWoLmqbCK0+EAL1X1ideFFY0P6FtO+W7G5yLfwhSp51BhEwSFdra/6
0WGeRs0UzumiWv6VQSi6Qii+1cUEWXcogASXxA00BctzJhxICB/mIrFSkMrQG4t8nFEPCQ5oQA31
51ROu36uMsflAg0FZ+WwDmzZaaHqpFh1HSrSQFZyFIXz7RreXKZKYp0RELtFaHuaBax3HyC56a0b
LT3rl8kf2qBrZ4HAZ0g6jU19yatCnda0llc6mtVZOE+dGIxfAP3kOAazHOWgmK87Ok94lUeqd1AA
gcwsoC1dfald7dZD3Ut6M/dUXdc60GDYOf4M/1bFdGSYMZuqadotslyyVcxthYVTSoKUrovxwlto
IUIHJNbTth8wu1zikQyHhvjmgx/A6KBmK3oyKhRIaDQ2EopAIFPHau5QvV5qz1HWK6k2pCs7Cbq+
khcVgZpolSsS/Vbjou5T0Gx0mZHFuKISc+Xrwxi6eHgN/zhH/Hk0ydidKDYucZrMy0S3pSub67qZ
u2sU6OXdhPpFiakNuIVtBLwU0CsDezqGzVykg1I6PFZqHte6SsoPZWSA/EAORcuhBcb5FciZA0eN
S9KKQAbylDhU9Bl88dqeT1TjT6BOIeiosLE4jiXNP3Q6voL8jSBzjK79MvYxKlPT8I6BZ83uWoWc
HI1lA+V4fqdvsXqAv2tkmhvIC0O5HYMgvkgoHkwG0dK+k6qvQMEqaVWmHUguh0vZLTb10gxHQbJ0
qxKj8Ur6IF5JzSzwR47LD71J6qOqxhqnNmfFtTctCAssyDFUSvkQgNYwjdCN2vY0aT4MEdFsXS7Q
Z0sDH4MyoOZyKlY4ds4L7nddq0km8GcHQR1kijIEFctrLH+bwhoSjO1bUCJK3oAWleiSTCmxDJuj
3HFv0nYs7Q2MBtLPBqAaWNXmky+D/LhxJh+hdKiUUSuo3eAhhkGKyoKiQ8O6NnEIzH529Sp0OnyX
YLekkJngY7AnKTgvHxbYQ1RXepex4Hp1pzuxnXZCpKbbJCmOiqKB/i+vIlJvZc6QroUaLWRrEeW6
RwZapz1eDmtHJiVTkAZNe64L6JenBFcLmkW5RIs+rvkwxkSYeQTZicYmWNaxblUg2kkX7k20cJBn
Zmg6f2pCBlgZOHMwpSO0/6YUV5roY9CsUfuOksaRBMpfWr+z0A+3UJGZxB/6socsFFT1DBOEXj1V
p45x0n3WTQwSjM5BYX2QckC/ApCIr0AK6rWV9UlZBZJlTRfn7YprOlaHaAzQlEasr6aLKe/MJ/hK
IzyAsApgutd2qAG+fBwEJXPr0SGwQWQKWFxEJ/gMb8dOrRwrcLSZ2dKB5DVaDkD10HOaUu8oPN+D
nUB5NaZpz+GsDtgfhDasjzvbafephsM5EJ5NvrTvEOnr6QLCZVFtoP0UqtMgtOCUJZTr6lTPUwgH
Auak6tUZhtCjT4Ze9R+A+Dv/vomm3L6DwzOLWY9t3O4SWpH7TQ//NkKXWuiEwRPcAhO1Y8vqM363
1CThfbQFGTDo0kb7OYWU7pqzyjqIKAPMYTpOprLloGtRkO2SiOZhOgam6VcyamGJUw2nMgQh/TgB
QbLFRvashZwR6pMgmr2wdgrfyykhUKUm1aFmeK2aeNFXYT6MkfgfRMoG5LaQidbnLBYNmvMFkl3l
zHk4NrjdJq1j3zn08PyUUgxfJeDw5UnosMH3J+E8dQhHRp92DqqxIBxJCl4L7cnzZqLQ+/N6iCbB
UWzlmuJe+/SPGxZ7R6PgpTCWEwLfYQMiSODMyvOXApmGI1lAnqCD+r/snVmP3Di2rf/KxX3XgQZK
oh6vFJGRo2c7bb8ItsuleaQm6tefT+nq7ozIrAy4ng4OLlDdKJSrkklyk9x77bWWjPYL6N1kRjHR
8LOnvNvZ4+peC626LpSTUSfUPbVhXGiglnCYi+5tOVd5CxXKdPe5XY9hvZjVhXY692s3y2HeuelM
adytLY+9Hpy6pnAZ5EfhGdN7v7PSi8DqrOuhMax+F3h5X51paG6//uN+JtODQUaTnrYhPPXTNV0N
u7V4PnRIDZwR201/laRFt1OOu7zpZzHfOf5cR3mTdL9E0n9LJ3mym5unkAkvAjgBHvDGTnq8mx1H
bcpqvYZTbpNYFqV3BWqc/kzdlgIioAOVn9lLayPjHE+WpFUiNt8acpYpTmhufZ2pcaqAkfqqjF+t
YqqBnYzgeslXtw27OJC3VdH5rw13aq9r2Qch+L1KInOUyrgwhma2wjR17PHML3bKrGELoAUSazQE
abj5J0tR09QuOh70sIzt5Y2squVNnvaki72Zkxu8HNHbKTleBImJig++KWm+cZ6O1z3Qsdc0yhrD
KagortKydcYoWBJx9fI4p5OybDrlto9nBZGFecLWtX7U59PTmuecqYbDqUDbTbCict836TRGQBm8
DS8PdxrIDGcTR7ZDh5Q+wOYX8Hi4WltZzX3UQOLZHp5syeg9aA0IdJBxwaVfKr2BUDwMIMsrOdbu
5V/AEk9+BWKKpq4tIFGiRXv480czzmY7Wwr6QiH5fTfep6pcjX0uxODRgTSS1+QcYtobKmnpFqSq
+BKvZWOA8XQjgJ7fm4CDZgJiMtBUfKWStImhBfmy3Q924SWhI/Msj+LBEU0klngCZBu4P6IumTNq
jNVeLxcnn30K4lQ3AMC1X4babGzzEraEke7cceDu/9WWcaeBh5ZGwpaDCocWkw023dMSEH0eVcai
vspEi+ymJpG1X9GJ8NqdUXpaX/blYA5vynlhnQO1WM1HagseVDo3dAe7fOHRHSaTHyxrk5VXY1xX
F4uZbU/vHPP/zWQ0xb5oYvem8x3/bRJo/mnn+q4b9rPjj6HgxrMOM7xZXuI8JRuwp4pfHu5sdhic
ga3kXku+Je3SxhdZbsnrqlcAwWLwx9tcFsGfppPygLPGGTlATJvhehy8OL6vg7gkM0nT9NPaD+tb
39ADj6kt+BXcMqYrZYO/l7dZ3/Kgl3AHy9tBGst6mbpajz/dUpBFN0E6Gu+X3ImHK91MPPdqdAPA
idbJrV2zyqy6aBzJz3EykKS9vXa1DkVAShXpPiWLKhzJQoHTZAdjyVnLmG7OehmrxBiuhmrhga5g
vdLPe8hHYL8E2fXSCGO5yJwBKFXVy2JeDtZsVjeLP1deOGQd8PUY6LbbTw8/YcwEg4w0aPJdo+bO
D5cky4JLensPi+AzaZ82eE/QNPyyKzl+Hs3VlKo3wxK0X9SaDzRv2iUGaZ6DiwzS6L3t9ERNbtLn
0FDBXsXDUFf7uC1iuvqG/BYXy53Ka3oLXp3rV5YnKCBLlWvj+leWtsz51LCxkwiNbqp2AmTzT6sp
7Lc6KSwRJtIX7i6u6rW8pmyqzz17J9wH2/K4KkihYG5CyvYsiBmPb4vAK4rWgQwGcyojp0/oKb5l
jtxTUsSGGVld+iqXI1vw8iVxevla6CV5Zn3Gt0knTrMJe6Y+jOVMv7sMuN8TA2h511Ddvnl5nO1y
fXzJwywA0Nr44RtTF8bF8fzAVQWk66YPhWP4n9LAqn7mptN3l2keuFVo1z6Fa7nC9b2JV6v5PHAo
/nz5V3iyxEEgIJb7tHACHrWHx/jRbbgG2jbqyqNxM8vlTaNJ44Ga/LeWbUGKcFz9R5Vo1uDlUU+z
io0Rjw8k/++w1vJ04vTgUsw3QIBqIfMbx6K+4dba2t1l3X+Zkmyyztz7T9455gl/IjBhTUNokSc0
mpmzu1QFbeA1zYLXi47ndpcszs9A91wlL8/uNHxsRASUGrhVwD2zHhjdj8O2hrQSDEvehUlAKRJS
1RfG22Zo1/r7ywM9t3kuKwljFf6J5W+Z1KPNS8ekFr3wV1i1TfHddeOsC0Va8g+CqWnhXsvlj1+E
jpfH5eSfRK5t4kFm+a4UDrkp8rHjkXn0ak/F1kzuM5SvTVOpay3MvgkLXdbt3haN90fmF8ufbtZY
f7jGMJWRnUv1TUEoHfaG1N0fdpP39h6uintT0EHUuzYOyrc+aoWPbe1Xt8ECuhlmUC0+BTSjv1WZ
bQ67JpaSMht0j6d20gCZWdbOOzuZJhQGcqPsZMFy7RJ8zc6eA/0NcrLqIiM3uvyW25kWU+c13+ch
NrrDatnLFdyMWr5ZLJ/nSmd9kn1uAlkNQ5SKTgZO6BkQfg/+Q309khgYUUsjraKxU/nx1QAmNv4M
7IFrSMVyba/nZhU+7TT4uJcQbri1U5EPY9iPRtbQqt5wgqBv+ef1A7gEYRsstaLWl2/EpPkJSdlm
9StzaOJ3hZ9YtHHXeTCr69GLc7lXcmhhD41VRc1rq4qfWaeNzcMZrG8S5azQSqSArLK2jFTSX7zr
pr6SF9kquMjqOTdeK/gB75cHIChN+jUs6dn+kQ/1hrBlgflaudXARKDpgDlrkoQgl8vBLUqovk4N
r8eqpz/L0nFrWClTwsOvpaki5XPu4YPmINZuIYZd27ejuGzaWoNwGm58D8W/9i90NQaXy5o4n1Wb
zZ9cSWaxk4bnttdG47g3dZ+IJNJpLrN9HUh16PPtZhpg413SrpZelDUxT6DOxSAiucxTf6OKFXJa
O7s3v94EF3Sw516LjeL2FyiUi6xWX9p03rYqkOQEbZKRj/369+kEyeTGzFxf3mZDL8WtD2T5eXEb
Z+dLb2kvB70G3q4olfHFoD/zAZFOAXokzHj9Ci2muKkto6lAQI0O1Jw09+DqwL2YdTAPF2WwxFVk
QmaP7/IaAPqirwYF43jsq+oum5WeonLxhLVzIfgYEbRDgvkX/WXtNb9yXQ9Je/AqCWJdap5O4O82
NcOeM1LRgds2N+8zZ41ar2+Cm0Yvy+Hh5P8WgfRDU/HXKSf0MSX07zmm/xOZo4Jn+e+Zo3f4Iyff
1I9v/b/0rQ/00e0/+kUfxRGQu9fGkdFEA8bNb/+LPopBLNJ/6hxQmk3jv9m7/Fs2Zv0X/y6q2n8R
TylT/uKPGlg4eiZIBu+ihMEMBfN3JDzHVzUlK0aFG2+UNAaAhCL2+KqWbTxKK4U0MqXlcrXKhusi
Geoz7+vxU0StatlMRvBLe3awzflkFIFAbiGZjCa3u0nN7uM0Tveju+yboGzDXih9pho/nRZDYfSH
mpy1he1+Wo2Dfus4T2CoD9w4r1PdxofAn40zicqTUeC++szJRFeDeOg0bYCYWs00LOEQmjAytans
g4CReCYPPC5JWTzbIsdFiI0/M7DHaRKWG4Usrb5WUVEtgiY4jbQquShEdptJ9WHJ8x/jQh3wKIzf
/EozH5N8j3OwbVA7EFvlT66L8OIUU4I4kwyzMlQkvC7ZWaM3XPitNvauYevbxvTbMxFynIFt46Gg
pOgGTgIjJK8+jhBfw+CRXjdEhuN/Bib2dwxHiZwUw5mRnm6ag4MAqhWxadfJwo5HQlTRAEstQ1S7
6XKtV1FEdjuekww9N4oN6dWB+20jATo5VxOMXy+TI1kC3aPiOtddbBCMnVrOTOfJ0YJ6hnMLqCab
BQX8BHfKRTAlaxoMUVmOSTTORXEgvXNhumTORWs09p8QaarLl6Pjmd1CtIrqEEMGLqNNYPs4tTR5
+tZmpP812KLee6JeLnohDBqobXAmEE8XMjCRxvI/TD03887T6N/MVke6DU4EdJwfmkY6V0jWfq+W
BEfjoiDc4V0EeLOC+x9PqHeLtJHTWkSFjt+57iAOSD1u2znbL7V5FRRBcmbbTs7XNqDgWPtIChwP
PcDJjeiuZt0ucBvAJfUN/GiXXQv867K1m6uuSMszG/bccODfIO4P2OTpce4UopdutEizPc9Ve1PW
dRZOaVfeTOWE8nEUpV//3s4xRdvDzwkcHRmg44uTyHTg5SlJAzXyZ8+4akXwvuhc9dsTs1lA5GAs
IqjF6calVtIpVzUMAmP1KjErccWXEfJ9GnfWfpmd/sy+nYTjw6S26wnVJjpKHujjQKEg5dKv0ENz
6LOL0W/LfRkkxj+Y1QZq+MhEHEL/BHdFFprp1pKbaKApwQ+Nctf0to6aoVIwHApr//J5fmZWvGOE
IvvlbmnH8ax8gaaBI11Ea4zUlauz2JdWu/zeo8zasUUkGfy1ZQPyZJRAN+Xkag9GUpt5u2FS/Y6e
f3Px8lxO7qZtFB9ZF20k2NqBf4oeQMhSmVx1Gck+TUKbv92rBMYvhK74zISeGwo8E+2wCKjlzZMJ
UW8k/jr7ZbSsJRyMUSzv4Wogw7N1/u33Z8XKIVvjND3t8UD1Hst2DcpNJfEBYdpyM2X2uLV7x9+O
BTwELISuvCnE3mmuRl9syMYkrXgfE78IJ280ogXQ5x9MiLsdiTCZ7jat45BLncafB/gtkZcb6m41
zNV6ZY9dnLwy66C9fnn1nsY3ee722PPcY45w2qea87qTvV9QYJXQWjld053ZJPLqt0eRHqhgsGmy
+LbAyamtDHN2NUc0mvu2hwy5fhG69M+E9zNTodWLK49DroSlxMlLBfaVpzHoW2SMNYxoyEOvk6Gb
z2i8nonso1FOdocOS5FBA6miLJ7TS9mWDvrebtyX0HXfv7xqT4dCv+bRxjK3rjC52XEgIKxd4Ko5
ReTONmwYnsICya+b35dyNM7s0DNjodmDxWJaHkWXc7JDAdowexbwX6SbQ63x/fp2mJMM0RzUxpen
9XSf6G5vbxPdZ1KXzavqcYo0x7aBYIehGu7VvdtrI0TIrM6M8vRdx5OMzqvl2C6V3INQ7xHGV+f+
XMrah2GbtMl0Z49N87lMCjncTDJBU4WApJRnIvDpmBQhwO2kEziOcFOczIziyp7pM0SQpZ0wLsx+
B/nf3cFQIWF3IFK+vJLWtiv/AcK35AwbKon6ncaqRT1yMmDD7lhp05VRMgaxioA1AjTXAZyrcAi0
/GTMXlAcPO5DhDDToPRe5635xVat+jxYcvKiON+U0y24ChQzmj6vxQiLN7S8YikPAhWdcTEKw7tZ
kTKcMUJ4GnIoqB8cXrZIwLzyeLX6XCUoVniO5rVqIfauk4Jd2a3xd6OMS/dMPDw3GoB9gLsH1x1L
djya6st26VvyvDn3B31RFa79sRfd0ENDCdz0zGjPRAIdeJM+Dj2KrfF9PJodQxIcK94/4SBrhybo
5ft6KoskWpZaY9zQNv3bl4Nh+5EnsUCDVuJxQxZGzDvHQ5qJt6ZG4ZWRCsyLbPR+6tWsosJMd1nX
FsCn8/uXB3xujlv3xYa2QjoG2nJ0juHwoCnseA6zeYFIkzj3wZLddWUWR8VmwfDyaM/sH4sJUuRL
VMfchsejwdF3fKMXCG6oVbLQGFT7wdBdcQU46fz6iNLfkjeeG2t7DvE0BC2hxj8eS7ZuP+u5rNH2
q2Wfeo1xU4HVXsPwXvcvT+uZXYOssFXCuIGQrJ/cu3VaJ56MVY3sv213XVf4H22pzH0jpEU7oIZD
Tpv/zBv2dOeA37FD4vbAsYOzdzy/RkLsyTKTs+ApdafWKt5jJ2JdBXSaw2Dj6f/uJGWw5RbMFKtI
aNLH4xk2tMBUkqJByJoPcmoyZGZZP96WKLiuc/qpbwy7c3cvj/p0FyHD0G/hY1Mef+OenEEltGj8
kVH7eS0PK/K/qCu6Cgk4YqCXh5JM4PjscX8hXRekOHTJThfUyQO/nOq2ijYW1ISKV1RvuqA3kZTU
a/2pXIvyPUYVaxpmehybM5fN0xgCbiBesR9/QIlOJlpmZENZW0C/7/vhrikrF+kDyCU0ozl/Zbhl
/gE+snsux3/yjgsAKXponH+TEvPUmKGYNqFxgwqpDargatnIAIGTyjNL+9wo3KG0WWkqmxAmj2Nn
nVZbm11GfV657Q7RTB8FqDjOROiTWAH44iBsKxjQFNwMCx7nJAMSCIjQ5I5Wr9P9lpCFlh7YrnRe
/8lQYCrUil5g0qs/HqpckfNWLvJou5q9S9sblp0wdbU3c+OvrsPf3mPPrN1mrMYrhDG3xG3heCh4
vjDmbSgZS2v4kJW5bXZxX2Km8nL4PzsOzgdb+IN5naYhsw2rAjIDhZGa2yQ047T86klj1LuXx3kS
6NsuAZ2Q+HArk2Udzycxlh5aq1tFAQTvNlQSRnQkcTuIisUyrqCL23BzbN3+k/lx7/HpKAhQ6KSO
xy2c3M29enPAcgOUvLGRf3MLx87+0TCSKp3icrMpOx6GdmLe+95coTtxRheYN4NFgmCwPby8jA/Q
z9F1xTo6psVh4rsQfBHrdD5+0TTjyn4JRLdS7700+VCmdKErt7x6MJCAzFbWEDlkJ8eDH9T2mUPw
XMQ8+g38kxchKBflj55FQTga3hTJ0avvR7G6716e6blhTh46b7MSUhyuaHKW5a4K5EenaqYzkNTz
g2zXh+8RnKcOWPY0rQaGV+RasHv6C2kmbWRURmCe2bbnoh/wAVMTn/AHVzkOjxoxSjF2dhW5eeeF
s1isd0rYcMccMj6B2qGLb63NbOsfrKFF68HauDYgzsfDaqjTsN8ZVqxZPdIuzdf7Eu73mfT1uRvY
cYBXAO3Jgxz7eBhv0gaIJfkdvIYgbBstLrQ/ALOI2Yn1b8+Jw2xxkDcEncL65FGx0SBNs8ucjHbj
CDQp+iknQ93+2yeacUgiKeIdUPQnFbzTWviVcWE5qyzQBE4iObhLn53J556uHZW7ZwUwRAlDOm7H
a+c3i2htkUxEgh7DfFVQH1M/CKXVVGdmtF2xx1cHKZVN9NFBBEUUJytX6mWCQj/RvZmr+CJHnHho
e129Tj2ruSwwWTmDT1nb7340oE/1DtXKIoPbIL6Tuyp3Wxeq1bjgL2cX+eu2LN3mW0ll3FNbBf3w
Fka1eV/7AwryovVL+5Of69G/Imcw2vcvH4Un6+xLkzydhiZQCc2Qk3XuaztP2waxdIF6+CLzzepg
Ama8TR3/XEZJmJxMfKO2QeHjjnZ5V+ELHW9q3NV1PMSZH+HGbnBT6tqYgte+FkJ9rp0WkfmuQEU1
4pcgDJyBsJ3Br+R1P6VyOAiejjwqgWFxtkMd8y3Xqq93yL8aFaq1cV+VVFrvXDqL7jUmGAus8XbG
rk/3vvNZoOH3bpauwlaw6x1vkwUtXfLR4H166I5k8wD+uZLuQScdIOMhflsaONnI6xFCkqItiC9e
ZQ1w37s4WMSQR8O4xPGnyiyDS3QcAn+JJC+y+Dt2q6NX7Xml5NyG5upDRgrtRjs50nHLb53vsa0r
X0faI8l4q9PCQDvSJLhCqNCSkN0dWEG+qm6Q5xMEsIBREoRzidLoTmU5HoAhvM903HeONvzbairi
pNxUS9WCD5Lr1njWyXwd8z8WhFbLNeytMo7yGvHdDyiuVQbCl3azizvjMiHKwDhnyXa1uVb5vbM4
kJ3wzoF3/s6fmiC46mMMLt7AAAr8i057jroa2GA7GnQTWAh1hDaZuqiddDc3Qd4dhB694FWxllB9
ZjUt7W1cIMx/jWFhaXw0kspWN/E09NMHqeH47KzMMq8ntJNuCG13rX92+OH9zJvRsG+dca7qSKaZ
51/DPS7XO08UeX9l9/U8XiVJE/f7DNK2/zmIu8LFfGJGP+wncfKHIKlCjYlXrjBxkhB1cuPM0GmT
HWBgmt0bIo3RBHEpN+EkRK9/1Nqhpx86VpzmXzltOENB8q3j93FcSvyh3Fb6F6qwF/sLbN0Mi4y6
7r1vS5+aZQ0EklWYIunB7pJ9USuJyBL/Q/MdRrhjHAqjV97rurC7eV+tncl85jr4s8do+GfflGoO
Td+rkktnNNOShBBq5H4u/FhcJI0JT4uCtMAwZM6WDw6+Kjh/KeEi1NST2//sstj84jip8sPS43cL
V7sdeAi6rO4u+qKeb03tVUUInGeu970xdQOswAwrIdw00E5bFckLdhpF9tnu7bIKLdW4IlQuHhZI
I+UwRkuaNMm+FLVJbK+F72AytDg/rKmq6tANVqPG9CTB2a8OllwSh03+Wg259cO0VZHtGvhszmEu
jOVDECPWuHJN5K77FFnCAr9OIaUqVO16u6psO/cCVaz9M8mdIcdU0fanA4Qr5EvKWpf5Ip6L4Yuf
V464S7RkYL16XhpBBMGypU4M3ez7orE+tLNIJ/i6TTBf4x9BzdWnCPyuZaxNfYHwKfmBHWxu7O3K
dnAnsrzhq7/m7vAxIxkeoz4xZirewiMLAgDu3qu6MfWdX+BTE3VzuqRgr5iywYKfOr941TZmrC5q
t3B1WFYyNXeTMVXxHXY90onQiUl1nXdjIqIky50Pa2Gs6f2aeTWbkWNGElZZTX89HyzxkYs/vW+h
ir3j7raLfa08zE8MrJa4bmQH83zmzvyzN8XwxUW6udwAGuRfggl2+I025xGhtuq8ZUcOjjeHORbV
T9OOrY/pRKM6pIM1zCHWE5NxAETvkmhe4sb7OjVTZr5dmspS91WrzXe45Q6vLejnNYq0QKw33EP1
62l1x/IKn6+guXTjvlgjsKDufTvgyBo1uCb8Oek4aK70sIzdIchHO7ttEYh+MVI07AfsZUrjADMo
+enMFsJ1FDvBfFUhTx1Re+e4raRkjPLCyro8v03qOcCZBXnBvZeaCuvUUdifc5OCHfmiTI2Ow77I
7FonMKQtrav1th3hF+6Uiy5yL+fEaSJcTeYpCmKNB2c4N8p5g5IxtXZFp6opNDEblvtKzvP4Paad
393Bp/QHvITSydlzl/gzRnKoAyNkC+vbcgVS+9qbyvwqvTgpPkJ5KqwbGIGeuNQi5crvEtdRUTBa
gx1ZY2EUB+6Syb6opGptzGri1bN2iZFpPB4clJufS2spvrdTZ997JSZIF8IyKsgQTgm91sx4A/DL
HeepA49xku5dbJSq+oAfaR/cJwjmk4NfclwRGVOKhFXj2O8cezUFfNtY5DdWHDgYwiJU6iMTMmS+
8zsXXUAvC8wv677J69dJPbXlvYdHm30oglKutz6ayfFjimw3RnnY8kriK4EhSEGbUBKIeT9E+ELN
aThMuWEeek2UfzGwUvGifJjGa4Fv6XwlVjZvH2B8pfbQchAeBEGji8u6grH8Z0+3X1MzTdU33Dr9
nx1M5/7HUswWBKgJKsE+Q4BihbgtdSQJeG64n7g2SqfH3Kk0g7fcVkpdNpWToBbnjDpRpocct+Nx
GcwltBP8oe7tzuuy94YcTYtgl57eZeYi+8PW55/eIWNo0/cVxloC02GrJaQrOYoKI1i/rj5Ic0VC
gr0IHh1c33nW3PXpPBfXqu2D8jJJRACxbpVCx2FGPdPf18aQY7kQDGsV4HiwoqT+OgR09b+h6lfJ
u2xqK/XDWeTCEcri1H2FRZHczEYmHnszGNzrDNoGrlC5pdcr7U1Gto8bruVDjJcD/geLJ1nhqG5w
uvtEZtQRxq1RT/7l4pWW+CAKbVqv+wos8d4bC5W8X1jp8aCnbi5f92LtrAvai+l0yBPt4N2FZ+D9
jKe4fqcnpzZ2TD/vvtNtHRJMPrTALy6zO/PKRO89R1jU+Quoku9cuyrT6nObYtq0SZVh27p0428w
UJ7lZe3ngOeLFdRdhG0MRHguCXO67PVkOztLZlb7Wukem8C5ndnzSAko2ai4TcSZX6uqMGbcC1FN
XRgmI9wKG4+xC+rK0rorkJEhjx0W1DTdZOb2BTSUvMZ9d0Wal2AUZH/CuM541aEM928n2rnDjxYT
ovmVSNABGZFfCEu9T3F7Qf2uZnu4QMHeWm/8GuejgzmI4JsxwGv/5MczykrhtQHW08tojEhEnQFE
1DByVD5REXuIt5CRptL81iZ6Nj53TZLxlOpKf3zI23+Lffu/1L4VJR63K8Xy3zNx/9/38f/cjerb
EQ/33//dX2Rc978Q9wGTS5iG0Ck33eSvbzi4/AkdAg8m0cbngKT6bzIufFsQduikQJkP/q/US39x
cbc/4scIKE404kEOgt+h4j7Ar/8pArcSiI4PJCakj/xYiMHHtRAcnGY2mtTZdUNy7WgroI8Z79LY
WXfmZortpnmxn930fYBvlLF68+VkJgN+D8UF/uMFDtaWvlwS76pezSFSrvwLgv//EfZ/NxHX38fW
v783+p+Pimz/wa+gMvjqOGk2XDC6BFg3w2L9V1RhKYBHsKSepsEGP9jZ6NV/cbyJOMS7G/Vl4wHy
1eD/hBVfu6XJDWMF7hcBuf3Rv75N8eZXvPxybX7+Iw3HWAZFF+qt7UMRAiUV8X3K8IaipBQ3aRt1
tv0FdsR6gamPvc/XysA8yK92j1bmr+EfE4dPovjXePzm2/HasMLtOymPmwwFdzwOpoyn6iJJQiMG
gSW1wVQpsOuLwZuGQxDj9YQjOI5Fqed+zt0O88xBNFetqvX1MC/vFpeMPCtHa2eM5Ll5qepzGmrW
9xHk8vB7wmNgy1ycLiCJn8DspBpUlXmJQsjvv3a4gFynTheQI3TdGXTn6Q5sH0/0GA2Qx4cVebwi
1qgscyUliKYg7Q7zgmsTaid/P+Wy+eovVAovb8ExhLrNjHuKL8Bs7H7Ig080zHaJFtRu+sguZhsR
zIptF56MkZMW+m6cEQhnDjbrLw/6zCSBrxjNgnWAKOEEwSpz2sb40fVYwPpGZJQVFla48ez6UXeX
TmP8+fJwJ9+X+DVJQoQeCZQQWlonl+Wg+gQeFwaGYqVuR5ZUTB9xM3ZqnJtq9TmnJYW6abSM95ih
YCMX4yz0viul+4dvNmUQUijlE4V+b0Fgxq3A36fG2IImodtednEuvA+YUjk/0rk2v3aZW89ha6/y
fV41VncGW39u7QgQxycet6+zbKH6iMXTZ51VumnbRctkytu674tDpZb1tkqKZl+Ptrd/efGehv4G
CNubYwG6FKjPx+O5edPi/IP1rmtm3Y3RxP6VXebmvu+Qwr081LYN/3nTtm2CNYGUhTYW1FIQvuOh
eKkWSc3URgglnBCVaX6J6U19ZpSTXg/DcMWC3jugzwFdwFPqHTwlVLg9w5hewCciWtxprTyW35fJ
sdCoZ+SeBR+gqFMXw9GywZsFAy8EY7H364NFf9uMfHL2kMcTWoLDBwWALuHxfBPf60kCK3ojU+zg
J0KAtnXt3pTQcnY0apydkwTW1cuLzCtyvMgMihE7hqB01eBTnoCo/gzSkPWYzlKjbdbMpNpxZ9iR
GJIiVLaXHCZzkBgC0wB4eeTnFh7VwcYE23TYKDeO50sa67hGxnxTKOChST0JhJ3afJOksm8xTKCq
gkvwKvd6+2acmmUncz8JJR4ZZ+6f5xaeGAP3YNGB7E/6RtYYG0PR4NNSVJnCvqy5rTYroVQpzCaT
wLheTdmfObdP1337WAP4NXc7xAjpHE/eqwHS6w5zEd8tWyooG4f5wXSv6zzhWxF+oyLZoLdLp6Q+
s+PPrDtffdpecxgJsAsfOHOPrgxqIR+syWugF/p5FFR9ezOMVnpw6iT7tAx9sdMF8ONgFCl2QYAE
CXXbbuzt5PByBDy5SyS/yEYVhjSMZdEptQdUr4AnSqo5B30SAsAukTt1CrkGUOfLQz25SxgKRTjM
ZLoyKKG27Xg053LuMNbmCy9RUcvisitLCD2Oqc9cjk9HIYq2RtZGwmKFTx4yjRpOjPjXIeoy+wM2
Xdm7xei8M+H6dNk2eh53FXZIpIanWdlgATYkK4yotvUl4ruqOKSU5qiGa/vMhJ6eDN6Uh0+aQ49A
QnZyMmL8ktPRYSg8/sxxP7cIdYZMevsqpykdrNhtYrKtijPtuqeHgwcNDT9UfJe7UJ5kPRmm9Yov
9TSR8o3iQruGc7OUcX07WbO+VYONSTGuTKGHkfnLYUJ78/Q+hPWP7cGW/cClAVU4DpSVeh6P9bYA
lfPVdZzkOKpi68m3BDIM9naFpbJDM4IkhArL6CvPKZ3Pk7dpYrtkZA9E5eTYFcqJbsia0wsSsm6n
yDa87NrIE0/vMwzxcQ0Mav3TqTr3cwd9tLpClZzepQq/NcxTbaEOLebo12AsOX7G2qo/cf4AWFNX
psshxc4JSqtw3Tu+PNCovc+3gK5bp0/e5nEw+aHyvQxsQaYSkz8+hMG1qZv83YLT6OtWTea3TmpB
VoIJiBFq7OkWeFcqeDesLjHkDPgy7e0GU+hoMhcs3ehPdZ8Cvi7Y75u2SPiyVIPxY8d7koZejylB
uOZ0Ni7F2Bo/YlzmP5Gxt01IKtV9RnzAlw1GoNOo8zP/0u9M8XbNzTnfT3NiXqqttL3Nlqr80mBm
AKciM7vvmLTggwW+tO6qNAl2s+NAokQXP4jdgv5z3M1wCn7MTmd/EdVsYIaPl6C/S7XiC1lzU2gj
mutF4aKCSVsT0qba7nSvN10+MCfI8HrLteZ90+VWt7fatGvCGm/gO7/2Ib5WLV8XM7KJryshNMUf
lw+uFbCD9azoNOLufWfY+aLDlc+S4bhTYoZ7OaLP9neZW2T9XoAWYs0HcvoR+1yKA8B9A1x6yMQX
NZuSDzu0plaRVu3k8pWJqf9amVaqoowGJOXLEiBEmvwmvlihc8KzggDOxyXSrn3V1thR0Xmpc4Gf
7DybYVKvUBKVMwwzYL/C6DWQPi08u0XqvTMsL6sw5yaI5myeEt7RPK92AE90kfBudfh7Ydb38Cv/
m70za7LT2LLwf+nnxsGYwCtwTs2jSlKVXgiVBoZkSpL51/eHfbvbVaVWhe9zR9y4jrBlc4Akh73X
+tYGwT7sjaeqCXcm0QIYBYHeSHEu9AFeDvU4jlFglstnmqFuGLcBMRuRQ3vgaZ4IIIj6sFy+0hrx
u2huBnWbexqSAqTFDkLGGGxZfgRTsF2vOfalgwkrMUhKPKgn+bg7OFU6Ehg2Da0eEwHR9FQQmSSO
YzlrHXee2qm8hbZubYxTRHHAOAmjNM3X7DDmxYzXvZI/p62j+0B1tPpcCW8GX0jiBtvjzQnict3R
9BVMo3hlXM/HLG1rIloGVd109Gw+mjNb+cMa2ARZ1g4NrkzD5aqnOZyOoQBbk8yDL55pOmwPsnM9
jgH9qHW0ek3x3Z+gLUaZpYcnGYypBnCwtMPR6Z1iikXhFSQOGCoEERAowKIZiku+y8Vr6DgCGKLd
m5s/eeRstYah87ZkW2fr5yrzwox7ZzKGwzDSA002f4OujcBKQO7yLOMiHwKrScgBzOoE0yHJBzXY
6jCyp4avPPcK91J4cgIuOTYj+S+uWCoolztyYcxMY0jqFaYwrh1jzg44xrw50kO3PpeONzvgyFVx
S0TDsETDqJGDFLo250gErXi0jUn2USkreudNa88HvyK4IC4mFX4frZEfSw6BATJfrnf1zNHhZOpE
llOZrU9JVUvv9+/ZPREr/NyYmWl6Mtwu/AwxVBaRlcH4iMa1mYvYZ14D197V4Y8wGPKNw6E5X6jF
ggeRB6vtQmZTSN5mnCB1jHC+/VAMREaAMG5bgyFq60tZDR4EztGsRLSKXtzphi5CLJZG6rjXefvR
HjZZRyWBSd+9YRu+DJyF25N50t5wRs8jTazMzL14cCZOCYO/LrRTSKy8F00BXh3z+zIe5wkIQ1QF
/kQBel7MCXSrSm8wXbuaj74kQdHzMbJHwtunZwu41Unup86QLHTkP9tzHzx0K0F8J+g6xi/h5qvq
zBl2ZKU1G+7jCpGDfpuEiXogKGdroASP6mpAmEBtf9PyRw4E54ovsfuST2v7TZS2hjSo2930ZeH6
SCoCFS+WaTbWC05h+Y0ZqEoeTNH0dsSU7H3fPAMKGB1r+wtMzJzIOh12N+WgHLhxMEeb2KKAdWWN
QTWBkKu1PE7CIxMG9cUS/OR1zs09EgjC5FK8LkMCjnZdGVSZ/b1EXED+BOMmWbza/6gNo/qy5T74
s9ygYwWccgYWTzvIxZk85KHEtF7Oj5z9ZMoKsnk3W9PnDrM1lNLTdCoCMyrMFRAMfxePFrri5bJD
+oFYtUu9b1MQlhVdIj4GQNGCkKSis6cghkvEybye6sw/C+q291jEDJkRzbIaZwokOGxMtWw0AqyW
dl/eGXYekenRXJZiRoFOeYwOsPJzd0/p2fIt0gr64wmMGnmDqCQlRgaCqUGIU5p+XKm76HhpVEvO
kedUn1m0Bmbe2esOHSWQPC6hiT4LGv35gRG6foDgqngadc/yvYLNzY6baB0I+63pErMwVMg66VO0
QzSBLSTZZKiFStbGL87qVIst8mvpPwd+KoEuWzMWh9SdmdatvP8zG8O2L1uR232sq/0WqIn0n5Sr
WvwQlS8l0t50aePQWPkos2lPZdTt9uiIjW6q41ZmHbn0an7WU4qz1M5hEVE/2ZhOR4hLT/i2sLpK
Go/frDDL80vcjt2XyRpVnWyQ5e7djVsAWeaUl+yteiQ06WR985Vv/hBGAxnFZAMVmXpKf2YTMWDR
gCofG1ndpp97TtJE/jkO8cRzLVNwBqPz3YFlgypza7/U4+rdpPlCWNdGP/MWNL99ZbRL2bPUVU++
MJbboDByyhhFOihwgeZwYIKR4JJ7FhbYcUf4OO1Z0ZZ2FPptCWbPaaYhylpj/NESVfnkebn7YLTu
fGH7qsiokeo+PzT+qJ9AruwS87wekzqlRXTlOo2rT8FMzp/nzeKkyYMzr9rFx5hrAYn5PLFJ+rqM
xDecYfCRD2kL34ftUx8U8WzueYpuNahLEHnlo+ulVCtC1eijreTEM2wkgv1soriCy6TgwwKnOZ73
nd9lkKqpPSXB/mdiFt31Zwreh02RhfQuLqH8U8soJ+vD1q4p7YN63T6rVhhtohdvvS5beqdRL3cM
5sgQCim2LmF/vyB2QOUCbOFBzR0zs71oQVfOz/eELW1lOjyWyLOQbhdb+nWEGPddz1o+YNM3ASVZ
o42UqWz1xzrfCzvko3iPDFr/Ie/m7px1LvOjsPYXMkOXoEaVXfUqRAeObidSVVuoxAegakWmrYb8
mJZdlxLvWWWgQ/OqyM/NKsANr80Ful5pOPDMK9t+NFafBVHURkf4gYHohBXFzi/tHElWBBfbfqZA
0BGfSgZteCjCunxWwUIgQNCvDnsoMLEUfUnvuECktMCzhON2b45KhKcuFjY8w6anPwwp/yLilXz+
aG1eeTqa04q20S3rpxVC/D0nnvB7V5vrg4XTaksmsjAWGLqFZPvV+dvK4cNMn9Jqgo/HQrCjuyvD
zk6LcG7udEH4ZlL5NZD90sydG5Vr14rTIC1NoEQZ8zu4+Plj0YixjZZ8ZZ82lCNBpEThsuK3YApv
+zJjiyaU3ZxNLRklkWMY8rsrgbVF27B2d6uV2mh/LPJSIS2tBMKMUyAjdgQFgSB+uW/T6jlVB+m4
QZjgu91uSwPtPLsDv/tOdy3n6GHh84rTQm9rhMfQOgsyIU4F4qSTRQb2gZYpCR+TtYrTlhIEb2Yc
p9sFQQUTLWY3CrKLdmWC4me9McQ8TfFqU5C5o6XmbCTjoLFkJdmsHwQw0a0DgO5HpB8IQmwzRdV8
qWEIQvqapU68uc3n01bOy4GGcLEcRFXRavBHNT71vb86sTmZPNOUyfSHCjI/mdzRUlFXyq1JAr8u
jAMylkIcxTTmfpI1KT0KTzZAXAB0NoylPm2/TmyGILemkqNx6DAzx01vzX1c9bl/VSotnaM/LQvz
ADvCqEd2sJKh2i+SMvNegjNW07xzi3T1Ir9QrRNvAXFtYJmG1U1mpYYr31m3Mc7CnmVUaqQADus9
u3L+dJT23gw11HCmHwIOd8mxx7MIu7NqXuHSb/3p0s7EB+a9kxaRNyGxxKY9LQ9lUM+XAQE+TrSw
1z+TVreiYOSgfKaaiQGXVp17P07LTJydZX2eLFNxQuDTRFw4qOULURQ7WDAw1XFT7AdpHnSE1HoY
CDnAsVQfOsNd7lLf8NNoENJ/WAmPmFCXIMKl2AVF4GDRStExwZShiA32BS3pDdNyT0g8M9tWuNZt
1m7ejwFk8a1QiOqinrTZn6Ez6G8yz4LlGud09+Q15ch+0C8zilopxK24VW1X3426dh7HfkUyGri5
a0RBaA1NXMD+ZkNlar4cpHGjPOSsueDMnNJUSaq77bMeene5QONJL0qXi3ONfMkDwOFQDo8r31Cn
W79ymlsY9oI0Ft9ND5o9L4BqMniPcwDhF8nnVi4oEtf+k7Ha4ZTw8q0b0uRWDMxTPxHdrMst6Uzt
ndNFBkRvl1POjTdhfhnqrLWSvBW7rCFgQo5mq20eJAHAQUJwkvymEKxeLVA3LxHXEH2tVC+2mLJm
9TT7/XI3Z6nxowxUWUQrvDR57kCa8XfWJxkALTvXqy3b5xSUPLN1YJ+0H1Rk4FYRh87gxFa+fgr9
ptKn5kpK1+Do5XsYrs56Eqz9KBIdGEght86ipIDNPXt2R8fkhbVNE+O83Jx4UUE1xBPyI3nwyRK8
sJUF3d8tlUlYnxzQc/CbMufIikiCAoVDozyihgtOc1cRXA1/Qn5Fiz57yWqM9SVoOZ52nk/Fte1O
7s+yX90fAD37i6Dw/emUzRsnuGUOi0/25nsf7SZjvgCNn6ZxlzflDUjBLYx5cZWOG9XkZ9BlW/Iw
S+H+VFKXY+KSNZg9rY3nUn4G6eQmk+7Nc2oTXhD1bbahGLJqto6LLNezllA44KUa7s1xKhUUjLbQ
ZXXCyloR2TnLqQW5HxTBQfq9cbG4pINEHIdK5h7yELvICFgu2cJ13wY7LxXAtmy+lo7cvizDMFyi
ijG+qKU2vlRUlgMowK3Nqr6GjXOeKYVpO2TlBIQ0d706lyUhiUdOjN3XvhlS0K/9tmJlHnYD9tgh
Drp2rcb80BSlvx4mxMWUGere/D4sgUvIeLgfk1snT+9JJ2mzuLIqdGCyt8qP3jCTasVHvJwRjUno
dzFv9wrfLbqeys1LTlMZAMW2xDIWtYioqb8AcGlhBq7GhWQS5m9LMm6IBqzDkwIoR7sn2jGl5HwF
MqJdWDE23XWSZ7MzBZdhI4nVRrudnzk9JpPYdXMyOQcCqp59dM89imhXN2cIJbwJZ1BfnmsicTpm
3xbndtMSTkV5YTH9pCHEPjz6MyU3kqxLGjpVKAjjLMVYE01hqmuaX7lBO48cqBM1bPoTia/9jSoc
itOm7PKUCpBo3GOtqNBA4Lf778XKRhMdnSfKqIblfVdvaFcTopbkIx0fTqZIwkPnrOdjZo0Bykz5
Y+ykOs9LzVaSbBTOl5GnLU+xO6yLOeGfBsPNXLbec2HRpom6YTVYDJux/GznIFtpxLs9+ZR1SgRT
lq3ouHswvkS7Uej7SdcsuNzY2hM3Fhb1M0vccqmtWuxc5o5iQANzImfclymSaf7vkKGAaRJ3aOsw
YlpK/bgQbnqrMMRxPChtQhqpn5QXHChWsvhGDpSx0q7YLo1im50Y18OeQDF1Gg1fFxZs75cptCQy
MbdsjjiZ3NiafJT0g4NaTjno4eLMmfL5IFZ7emb9HQlf9+38akGC7p3Vbek3ZyVheuyAfNF6hzzb
B2Upquymasvl8T9JRrLMZjB4uVQRb1E7bvdzkA3X/9mkEhlvPdPmrRq7QrGa+7CrqZEcf180flMk
h6ZnOQ6tc4i+ti32ev3fegtCkbK2za2iU264FAvG5tIwnJFwJyS8qjaQe5dCv9PQeNvF4arIisAb
7NwQpNwvrzqJAtHfWKi4mmanjbzVgttcVqRuuao8mBACzixbFceKUnCCqM0+OpUHchi93z/tR/BL
aFma9LFcegXiVSvLwAPeOplHvNwy2ucFrKiTtQiWD8IctndapG8aLPuloA0AKaAoTMP25U1DaRBY
3JnnXKp5Fy7krUjlY/dOF+CXV0H+TRNil128ZtBq4OyW8tnpO5m1HSrSFz40rezfkXa8vQob0ZDz
hAv/gMP/q2FD7ZAq7N55HdVGUhKR1uheaDrY//j10Pvan9jO0cLk+qrN2pDs5cz50MYLf+hU7TfS
Zi4lwmEt3rnUL74EtiyOR0sTLy239vL1rBKjOq4J+tamyM63Tc+xkVVIhf2aeirC9gOYe/+dPvKv
OjbY/UyLJjI9N/fV/Tk1IZkWiwEVbg5x48QGfcb/d9J7zbNKrTXRtFhjwqKrd5pjv/oEeagoZrA8
8Rpff/jEXu9lxXLftdhEQ2TVTDKnAI5wYXWmc2ksNiUyUUKp7PrxAhU1qX9qC7pkI5P5nafwJxXw
pVqCbwOKC1+gB0bgdePK0zXtGpK4YtOX3b3US5XYBDUm87L9GKd5uqwN1OPg3CXpgcN0Nrl9dRq6
Gq8W5IGkmYruSEyAnfj4JG/R4NhnaWbR/QDG9s6E+WbkB3xZ+3cFGYOO+2sKulXNABsHXP6+vSwP
4GvzZHVMefr7aflXV9mVkCgLPOydb5Qq6aI70dVwZWo7uGpa/3Epje7u37gIqYncBUItiJ4vRzxh
f9QzxooDjCPd09lS1e20tcF7I22fC168XJ7YjkoB2grbA5XKy8uMDu570joaGqKje+3ME/VWJpdL
tthGpOkERBYwhaPQbn43mnZJWv0oFQf+0k7ysmxI8LGLC1gdxsfWm4Kvv38I1q8edbjjzzFMwzzw
XzVN7Wkp7JSzUNzV3k+zyNTT2Kl7MW/tBQ5EsCAaHicOD6ogpOKNV0EA+tHyMcCJbCUOwl2omlrl
/Pn3v+vNzMBTgz0vGG3m7kl8pW3pw3HFKpy3cd1ZNa4nIsSRi2dJWAt5vqnpR1YRTGGt4fffX/cX
b8vdh8Su0aTMGez//G8bAg4ggR1YDAop2HpOacDeMaXkOpv1e1qAV+7PXb2EYAhwCGpE0ntomr28
FsVdwkgJ9IXcUdNP7SoTw9NKqFZF43hYpRkDvQ+vW93415iqSLXDWfXO9/wnyObV8AT1ipRjlw4y
Db2a96twZac90BWYXDuNUV3aMADXOvJNOH0Vr/3MWpfwnJLO8rUzBvuLEy4/+0FYyHyoGCmbcGEZ
6OaQK+Xfojnd8FjUSnzIV0pYWdcbFv2ebrFj0tk9ShiFGVC8Mt8ToP5iwGBqskEuBeR0oaR++TCp
pa5mZ43oNyyXoI+sCPBmFvXBG7zmfvNT47NFf+VqcTjb/H7I7K/p1RPE0LRvBhBAgnp+tbHJXXPo
TIopcc2Vn4lWMzHOZvY9Yh3zXoH5fufT+MUXK5BeIR4B5sH69WpCaWi22maOv7tCQHiPlm28WRvX
eeeufvEh4ErdIVweHE/stS+fJzoOeDkh3deGF/vBbBzFjJUVN4HsrHeIRH/CXF89QdYTWGYQFQVC
6ldjcMFDygzTg6AYrDwmdBbPY7eOF9Zk0L4i9xInhWlR0Df5Vgq7I1Ct/mQVxLzrOb2wJ/WPnzBE
UZQkNt52Nl2vfeDkLWYSAxJUAMMqd7Yz8HTkHe98em/HDVAzxCrsH5kGEAW9fMKhna2VwzcUZ9VS
fG6IREymPpxJg8ej0jYUTX4/Tt++Ua7nIaRCcorw/DXIxDUkeC2b67l2Uxy1Sw+CKnx6zFtt/uPB
w6V88sn2vzBUX91aQTm0Ujvm1h9H3J27CmmTwYJlCLjp7+/q7dfANULSsPgCAaCZr8ZOKOlm+RUj
ZqqK9ujtWb75ZBnvXOWX7yokEgWdJTkw4tUNwUo3SdXkhlKai7wmr78g3ZU08sWlNUfYwenv7+qX
7+pv13s1m/mLMough3039eP2QYlgwu5qlsd8qd+T6v7qUkBt94UW6AGUj5fDsA91OhsWt8ZcHUS4
pzFdDVV/YeBNfedw9qtLsdB5HDlB3GO7eXmpzJ67xdpdoWWHs44o2jRyltq6bs3BSH7/AP8kDb2c
U9DAc6IAPEZJidS0l9eqsWpT00BPQPyn9Uy4B2pYtwxuO3LIymPb9oKQSnf8KG1ijaXu1+O+3b8V
ucIe73WqjhqVBsmAwJy+yNCRq4do/J1P8u3g3X8kg8pCuAYQ1Xn5I0nodcNuZJIVi+ySxUrTY0Z5
+Z2J5u1jh7CJ4wFe+O5lei1tpGCPQHuC1wc8qD7J07o6U4pwHVd66p1L7U/11VMHErYnM6FS4sj6
ajC1xSgq7AcVvdmtAehZpf6nhUQvmuDD0kQm2Zsk3Abre7vYt99n4NKfY13kr+gqX12XiLBtddlM
x9M6ixTfd6ap7VvD6WSlFzz49p6Xr88Z6tu1PbnTxSr99iTPdXYAq9EOcUlW2MfFkrcmjZUHS83b
O6/67UvYoygFv5LaBNXmV78wI/ynM4fddm4H4weDsLir0aSCkGd41n8/9t8+DHDLLF54TpiAOVe/
HFWEv5sc5iFwV0YYfrFtGUQTTesl6cE03KqVBJHfX/DtMA73zTqLGBOkSTXp5QXLjg4NjIKSXo2r
Pwazs94H/Sb6d+5r/90vBxcbOwdCn0lIIKlUr+6r81KvDeSC1J1S6/m21MjXRiqe6MoCgkSHjg7i
NAczgXCmiMKK9vg/vk+qMeyU4f2ZOxry5X1KwlxDm0iemG10eAjbsTxIIok//P4qvxgp7CR9uhDs
JkFY7f/8b0cQ5sgePQJQEZU60/2wTnf4H+pHsuvkv3E/IeYTC98Oi7R4NUeuCsf5vAf4SjNMj2lX
T8++GXYPv78f61c3hLcScDr7VXIlXw2Pre0w5FQE8yxGP5KlOtA5kUOwJD5pHUkBZf8gdLUmrj3Q
aKrW8bCI+dvg6eCkQ910pD2OVLBcQVPgJvk3BhXDaj+ABe5+eHj5tBGypGy6NM3bItc3GsVUjHm/
TTa90Frja+YoLtLm2IkKxR2GiHeu/+bb4bkwapiVBf7PN/MCk2Ofjp6TRmU5yY+5EcorX5MJ9M47
+MVl9mwPqhC7X4MN58vbxDddaRbkPDZRMZDtRwrjSTmnaPSaiqo+oXrBKWlOiGQs5GmHOt++uhZu
cIkS72AU43DojcrH/B/+K4Tt/92l/7FXlP5vd+lhyAvERqx0/2sv3f+Nv+ylrv8HkQ17qY32BF/O
fv76y7Ps2BhPmV/gRqHrp0bB5/Yvc6nl4lmmkoo1eYc9unux51+eZecPwiawHfwFDd1RZP/EXApl
kfHyv3MxpSJcrXRNdsa1izvj9c6FPHBkV2LJIzIfW/8c6Ih3a6PyNWje21l/3pdDhty4aloB+gZN
Fs27SW7Gk+77ni5SyUnkUeW9i3MwFJmdxyhw6f4WflU+OUh28WWCHyoSH6KYSEy6tmgo804EZKuV
VXGOhx9tXV6XlntScr5/8r0uvUXlBu7dlkggEsNbdzyGbdXfh66RX2QtLT/W7PWyE1Lotw+FshXg
h56tGd4S2U0JBWBkytUyF3eOcoZb5I65EXki85YT0+szykKwlXNYOuipkpIV58IOh8wj6GUjsLXK
zJ6uY+N11kfgTHN3pggog/+yhpXi9tmWnPXtEKbIU/osOy61mdHLNxXZao27Gv1J7fmKkJ+0yRdg
RcByY+HTdsTWZvQ0+6N5IU/npmyHzUEoj25ExDpVK2wpGt8lKJNh6PWhQzeddwkJ7Xl58OBUATnx
idhdErWwt0WWO8ps+4ASKNMPk8RctXG4pnUSPNtmsSzjRbMAOhjvaPjRgojVZBA+eT3OptDzvW2A
w1Rxjeh2rM+WafE0BTKoczX9uw3FqhxBEpqqo5+omx6x0eQUcxjrsc2syGzwBRxlW+vxAFYNGRfK
R6e76LyyHi6KsZJfLAOh5RgtPl3i23nNsb1vaKHGyAz7ZvqQVXwvKA986kveYlvNfUv/XF45etAS
7sk0z7FTlb2R4NTa8sRSoz1EREKnAlny1nqJUwB+PtuGoB2AhEu0zXE7q7A4XT17PNPNuGg0mmm4
QcXCLJH0pYc82s36xT8ibXcZVdlkOuc2Uvj2ql3nQhyWomgeQhhxFngLOdxm08S/aTmMOXSMvpto
5k99MmTk+eFOW6xEz7RhIsF/6pI3VN5gPmi603DcpXHSKZZH3y9ncFptMO/jVqCWPQqTyMqzSbep
TYN3tNCjBhqIFJmsq32yUOzKeDKFk0cLnld05V6/2F9sY1AyCci5C+gJTKO6AGE2gacKalyCER6T
rr+jCu3fhxbhN6f4UbVHsnmaAiecerO3PqIpBghno9T3SAz0q+4oK6OFulWlOd2GsJoq4Hxov8sr
b/X1DN6sQD78aFpZ2yDpF3mJ+XzA1vI4yckf0G+IoToBi1K5X4YtMzskTZVHAHsxhIaPip4MlPRm
Q+nsXHl8/NN1DhMlhTQyeO03q2y2hfTkXNyaampCTM5okMZJunlsi7q/tqCMXRvKmve2tRXcqU2N
1Wm1dJMRua1Gd487ZYpxUODsKOTYwU9eCtRMnifNOzvzKotGbL4iH8wk5hXflHUG6yoNPozB6p2G
KClH9COIJw5YSvI7ckNp3oNgXiIdbhb6KnhTTeSqWuN2AsmYH816LM58VLpomWVAu76cx3Y8EUJ0
z15WrqgWU1o+0WaGpdyzKcNzcmydLAHiNt2JNfXvc8yN4sBsWohowlUCJ7CV+JUyBJDuofaIoYj8
Nsg+IvJbv2qT1syBUPKMAnahreWo3JRvAbRX9YPSMsoLaazYZTdLuUlrKvOLGAzTSpSVBmdu7oVL
PDuWPE9TEzErip/A4Sjh4bYe1kWNcQoDxybNLbWnPVKSQ5MNlOl8y5AdRnwh9U/faKqLHgnWx6mp
VH6GyDjN288yVPMHAZ0OwYQVInjzqCOdF462dnJe2j0UaB+vO4RqaP0mihexM1vjxhGZTGKxBCwG
9mgScokBjW0iqvlSR8hw+ruN4MQ0CvJBEBTt9Lo4spLl26VkzrttpC+9g7M1fFDgriYUE1VoPQlj
oI9F9Xa9670uM7AKZVgGqIjYY3CzGnzJ0JKQH7AXNM0MmaXQIV1Z4DGLxzZWOryCvtaiQ/1dE/M5
BWIOP3dE0XVROjB5Rb5tcP61hoC2N9Fx2TLFag6RXLh5nw+ouoS4K0p0F87RFZXMWTO9LdiDl00Q
bZUxnIsV0FAk7MFG/h4GtR+HjWt9t4FyNQdaJbo576qlzJHVOqx+ZOaq6kCkdojKiCSJ7402N4yN
dFb8SC7dsKcmgCjE40KMnCA2vEkvIB01KpqBHcEAlNK5QmQKPSDSndsSf46wzImwHDsYo0J3/JBu
nr9L5iqajqSq4RUS5joALDSms7pIuW2anu3nzWZsRNmSI0WxdI1Ir0QJOl6IcZM2vLhCefInbn4/
OGNsdBsCZ8+Bb7dU0/4jQUShDA5BeMWUr6pPvtRIWNBxjtmDkXtGd20Wg6ueS22WPF1cH3WbyNQr
TfcwbL3EOjQGqi1oruBcO3YUlO2DDjrQ0Rq6mInYg2k6rhF3i6ia/dKIzC7th0ObD6CoNiTct5KH
BzGvRSYH2oKqKaq/MCcH3ZDVV/7c+smfhvCepOSNMVIt68NsTv71rCsMDiHSz0f8avZGtusCImmb
7QBuYz+HPw1kg1ki5dhch+ZcfAhXd7i1w7Tb4XXh9jkcUvcLP3V6Ko1+uypk1k47ra+7q0TePzhT
t+3y/0WOx9pleQQ9Dzd0H2KtjBobqm5U5y06cJBo+IHyUCMT1JQD2co47e7aDTGtRdVSuyAGIXBd
pnomJc9qdvygxpUWb4KWpShURu1IuMN5w60QxyFlf294yzzGhWO2l6G0MTblgdd+0sHcX09ZausI
02J5H5Sd/j5r7d1LSbp1gorcyjBqYTtE0Yf1L8ZLlp5UnL2RGGI/OdnqefbPCKDzRt5Ih8QTX2Ld
HE2naj9CLyAQts/6PsEc030fttwjjzdf+kd2aKPNhjJ3vjHBgj5cdkJOhLSPPHMzSPub3O+aHPfr
pBD41eDk6b6mKJAYTfPp0KS47WZLy8vV6QCQWEFnfhMKcVA0FXMfRj0C7N2QuZpIxZRoHjYzc5oL
iG2lH5U1iTkEsraDE414lPRJiL0JfF0/iSfTkmjoVqcVzWXOB9rt3s2Syd4Y+zyqB8vtDpsp8YIR
cJkFKB8G6heVq6en0XbLx9KxFP/ZOl+Z9DbOa6TGwhAkTnrEqkCYWzbEo78Z3/sRD2ZUunUhI49y
YEUULCC2pG505nLwW4OP+/Xng15AmRMl7qjBpFiG4h8BdgrghRVDjU40I4ILmeMcZZ2iZVzqo+w2
cbOkTm4ng704XZSXCxayHMjf1ei3vXVisBssTkS4sTfvXFfoBIOTebo06aYJsa+DA0KHNDiSpTbf
z6mrs5PVY7OInjd3eWKwGTanihEBez9absn8MC/4CenILM2n1rU2EB6p66Jjn3B76Ah61GbeW7Zp
+Q+9dsMiEa3UlymRYwYqmaG7MwYrpFUGLOFzqCpICSdFGGT6uG5Gz4xc+K2B207MXbFcKeyeVYv7
Ef0BRno++SFizd68owxUeNdvYXCT9Q1jpMjH5T4VGp9sixkDB4CF3Tsy2UbCrrGhzzGzm26Pnhse
/mkI+3lK3FqH4zGbuvUTeQJFd9FIw8o5a89NhbFB6JUI6y77ild3ZXisFXHdRZBWJ/YySyKGG2ss
ExKis+GvOtD/H8H/Y0d9/d9H8GP/tfn24+8H8P3P/3UAD//wdg70ThKlakJQ7/8cwCE/WbTtqK0G
5G4EHKU5tf833sn6A7kCEG9S6DzoTzsG6V8ncNf6AzqSL/Anc17mwxP/5AT+usbLWR7CiiNs1FN8
xX964f9WJISDmPZp15jMe8xup+yLtk/U88Pzhn3IJeuJ+V5P780V/1SFObtShFrhm7BAE+MNJjI8
C+wscCWAzmEJm2fLjNul77sjKpXt7m9v4/avcsILqNTrqhV0aLjYeOHdcP/fa4lOq0iKT03JWVBs
bFY55LC3Y96CKbMhC4+XrPMPkLBSkmSKKnuER04BghPaz8Xpq+e520EEGe5z1lFnfi8R62UNhKeO
QAguOTHAlED24t3LmhqaZ5EOGcI12a4bOxKwrCtOEMi+nsVOIdqqOUgajyT45J3nwgD7W/Vln7Vp
yRN0Tz93b7K+bkfSZfHLHP0huVcePYQWKMIJx2IU7V3LfLt3ykf2w8Lub0bOdtaFKsYQuamrCf3s
MyVktKqxqO49jqrvxSO/qffy63b+A11SPhK+Dr6Bvxew3cVtSf/At9+l7WJHhmOJ2x61WtT2EgdD
r2pIAkZvBE3iiX4Fi4XQ52dLi9ekvmLoL6M3FHf1yPQIVqHIjGQVRti9U/ym0fayoUAHnE4MMS/+
nxIc9jyvar91UIAN8ngYJa2FsyKDH83dlBcSJuWpb/bf26rcDsRZ9J/ybHafFYSXPiIzdbjpg6a6
XMvMe6KU6uJ3biZ9Z7C5w6deSTsa6d4KnKiZ9+gUBEklXZHvesbJs76OfUgtu5xxvULSlPmJykJS
2pfAGDbqHeRH3LGSWc8bEF73tLNTwKZRN/aNvN3I4GEHGraOc1eG9QbwAUF2AeSyDXA72gV7PRUN
VCqmY2VZW3mbCyjRJ5nfYESCTevqZGBy+y/KzmtHbiXd0u8y18MDuqABZm4yybSV5Y2kG6Kc6F2Q
QTL49POl+gx69waOuxF6oyVVKYvmj/Wv9S2ydtPo+eOTz4EHmGqyBB/+NV0dQaUyBspUjXHHSa9u
9iO553KbQMJkCrf8bqaigWvOWMdWHnH2DPYd8dxEH1f0woRX4GgwT0rBnsbzJ0PGDWS399TPEAKJ
w3AzeJlFi7XOxTpvnLUkUOJdN2ErUTXysObkcmgi0f8gB51GFUlkqof8Ib+44BTkpcmH1uQctvCr
sVTEFigGS+dt2lLztzHltfB+bNek3/fhMqabdoWJRlQ4L5a9NkzzI/UE+SkGB34jfSuKCmU8nhsx
p/2pwzfp7kbYYtXzhJ6E727GpjeXWaHvFAt0lDgq6V4t3x2CKEzD4KtC+oOeLIGm1pZalm0drv6H
qeVQbfyuICaeutVyz+TMc3qlAOJsTDBKN5WR2YKhdOCR1rWB+UlxaVnuijBMLkEauChNnU6hl06O
GxuiYSRsw3W7qnmc4kWnCpCukXINchDezmxXCdUVKntYsZ5/5e1M7blGJZDQZjij1Zb1wGprlKek
uCY4rILD/TOyBGcy6bRZuKuzwCKZ1vT3Il2AxfX22LwZPFmmAxOf99SJrsXBYUwAfoo6nR8CYvGc
8hcU4I0lw1zEiH0EN0XX7Y1ytE5OFbwz6KGIkEkl/TO6hv3ZeYncDWZZfGEHIxtgeOBF+Bb0AulS
NX2c14064/4/z924frE3IhWuxmGPaDd9Ckq8LyZa1LM/mvW6ZU/Y8D2sy3gYZ+ncjomAx+Kp4U1I
BXRrZA6tcquOaJHISMKPWETGiX8/CAnNDz5I43RAWEIHaaFElOjJm2tgiExTN1oItGMC6DcoeI7P
g/W5poHMyYUl9pvVZInYWODUnW07FfIgOawosNAOpGrT/4aTWzwb9HT/7o1e6O3In0cDpfr0ucVh
bG1YoucnwoPGVpeBH8HM72IBL/CpcA2NsQ709VtJkyQCNZnQeO5tGAEswGx7Q7wvNWMzDcWmHojy
8B7W68mnzeTJBVn+QTFMc4fwt2y9vic3oBqSgOSVbtqW3N6mM0WL3mrzVGl7z5noFy6LcecVjZC7
SrndTiP1fAMIkZfeX9ZYcVxZYAsn2Wl2dQbgrFXl73ZYc5qDHejDOqO+YVPORnm/yDS4pkyRWYdc
ro9kbvJrTprezZQt21IMRnbRo6HCc9UbJeocvD3YKgtKNlpGjP44hNvG5M1lmutdiRjIW41z6I/O
8blYKcJ1LvaQAd8nF3sfNFa+L8oSnZRz+RBPYrQfELc57wyDc/CHwN26qhWvPfjLHMxjzvk3aw1w
mNKeLNgsdrtTfREciozeW4LSLuhw1eu92VdivCFv5R6dxtR7tAVyz/RUDNsMCskTb/7qI/By51JY
cuJEQwPEw2itcxbBDJOE+Fa7f6wBiMmDsSr1oBFBTcJiiXdGPAjK8zQ2WTzpZb03mqXYCM7/K1nQ
imcZ2IktV/H6y0kHVxGBcr3dGvrXt09Ke95DqThzPdRc6d0RbX0NsYNbRnKkrmepo3lYsl3PFcu9
Xbq3g39NMM7eHE+2OUeFR0CKuhEVGYMYTksl7gmQHfFUPrdJYN+Uk9a72Rj3eEH3vW99ops8dmb4
PVjdo9WGsVfaHzpN7+Q67+jNuc8N3DxCDv2d60iUz2oIrpt59j8is56qzruMlonjLJ/Q66v5hIeJ
/1VeQ9k+EVTqPazY4m5+SeYQiRLvI8h/guWTHqzouiU78qbzIwNQ/nfScWKCI97vuQb9uPTm8WNy
++VMqDWHRMcVHhO8X2E3Of1rC+/ejEbTOGR6XYadKSFFbwSQJBZIQiu9lVXYnVWBK2kjTaigkmAU
R7dSvRf9urMgsuQXry7VHFng6nc+KgDNHHygSfqO+qHUNkgC4wnierrj+Zylx7zwHEYtTIzikCSp
GVzmoBRBDG9peMbp1LzZRWfxCbNmnVGlk8emB/Xrpk4yb7gIgRmGKPInzuuEOPFG3kw4kHc+secB
WFgOz0cuhL/YqSy35VxQPB2EapY3ju6WOCc30G0JHRVTFPZTT+m75U4HK5Awxb2e8V077nXf0RIm
A6Tjky0m67M+FgmfOY9BDK5bN6vFz14RTaYNIQNdRMWAtSkqJNMd8APvhXu2vym0qedtYwSQv+XU
eFGh6+5+5QG0KxxDN/E0pNUXeS7n+hn5tK/QgBM5nRYuHIy8eIaQZIZYO+vB3RLR9+x9ACTlwTco
2ayKsPyNTGS89KrLVQwloTkOWZqm8eqWdKL5EDnCtLRfFs8JfmS2W6tT34ZdA2o+hykLnCLhzYEf
aM+Spj+4DWrvMkGjavC23oEOarIDb5PqLjDCBY2l7h7dQsiTrs3gAfNnc8Eu9zYF2IbggtuX1qnS
V1uTQlWZPVq/BMfAcwh2+pAmlfW7GBz/JVVs3wgtqk8+WfETndA884PjiuGflxCmlqxitnkl5JvX
t2jd3rI6MYHYiuCo/FjsdolXznJoc6o7DHYp9QbEPcUNISvZuHINZz6otLJ+deWYs9Mqw5PVt+AA
gonvs5wpIdmVLqwLOi/wXLasETXtYCevHqa96ucymjuU3AS5460AkLpZ2aiezDrtra3fLfwkVehQ
h2EIxXBllfMNxPRznhbTqU6kR2zf4xdz9j+0iaEj6LjdVKKOJAjSvUvpOknEbJhvW8s5zwgYjwog
0brVJAWPEHDTuDc6dnpitJ7LTDRndK/+Vvudvsea5oIig161K+e2iRPL43xpLkcYJuUvNmWgKcJ5
eWCTauzJjRhJ7Nfuepc5NGaYHbvPXjiciDgz9l+N7SY3NYufswRH90LyxjoU2u1PdThml2uN8X1v
lue0GO5Y6TQ3mI1N0DJpckp949gUsvzhJe38TuVJ+6IYdvZV5T2YZb5niENJxDK7dw2z30AKqm6k
EhCuzHrYZBiKd1Zvkcc2aj8Sq13wQqvm3bW3clfJcIwL0+DA2NfdszNzRm8Dh4xxQ6ufHWRkePPS
2s+6u2HDZsVhOqrbsPSp2/Dq7Gz7RPPHPqC+0VmGOwc19Th7UGEcNeszNLLx1AEGembkwnMvGuM8
zRm1nCE/bn7uvSyiPoN+oKVrv+q0r/aB01Hi0TRz1CjxkXVZzRyi+pjNxBTXZY7/I3G+e1e24U6V
a82Cyk3O0DcKottDuGkybd8ZtW6fwZ81l7oxvYU3VO7HC1TlU6chY62qnHeBn41n3fkeHiCtD6Vv
iKijQ/FcY0N+ztbydzgHw1c9h2WUTgvVTLgIgg0FjzOb5TnZdylZ7AqfKON+1oSsdiF9ZvWXTsCs
MXs30JBW6NI2rRRQAJ1fJcVqLHA6hGY5DLc+9Ueg3pC6V9PLt5lTyI3XMHkkKyf1id35HqzwHmLF
+sAG1n72iUIfFnaLOwCUGSNI04cXxYZz0yi5sjnouQ4cWaBJ6+4zZDL89q9UB8VabmcmiX2sh8S4
QBIt93pwg5fQTTg7jWM1n42qUxDiqlegajxzhag3SQWpGfCefLPaMTLGpDiNbYjtdyZue1ytiVd/
RWqCg8uc3hiShRNTsRnnBOVvks6zdvOYPvEzWTaZkzugu2ifUeH8GiSCThy9VMdFm/cDEmrsoDpy
jGn0rqr9fabzJnbyEZgr2I0igoiooXZYPF5qPe0AePE4Kq+0K94tz3meOweDUeoYMF9woGucz8oz
612t5kdn7Gi7kWxG3szcuK/SfN0ZdvDt0Xx54qdtxbAbapp48z22Vx3LfrzVuC3OPAs4us1G/cS8
th5Kd2RpZdu8S5f8xlZC601TuwH9eXRWxOi4ej8ZbYUhgNd7yu19QPpKdgzHP2t/zvYh4c23uvDD
S6/Zc8O18TYsGxXJccVzpAw/hjB4sicwOl1SyG3XWWpLbL3debY+0G+I+5ft/A2kk+KrqSrQPzXY
xs2SLsuR7cYGjEdzf4Vfsy7wS/8p0V23m0YfS6JHFanD5JMcxLr+yEW24rWHvcV5F8gkL7A67sn6
bEnBeuoYLN7iIjLjY8QTN/EjpEi33bg+pya354iwCVKGDzqlPpKxfauWJfjq6TM58wfrO3+gW+WY
9Epc3LSj6yKT0v2RqtY9ebT33IKD0++IzPJ+tjpq0JIZKjf5z3e3M71xS7NKd5kwrb5Xrtnde4VZ
nHrXcC/Sbpx7d6hd7GIcL2aLHiAOlOKUBGWz70gMnfBpdvWGFYF1bCTEIqMJ5suYA6tos0re9vBu
LiOEwo1ShvM01ouBtOHOv6Q7WR9/8FmmwQ4SFv2MB6QcSn0IMeE4bM/N8EhqauAXTgKDg72hZ6x7
ga5jfiWGu8YhK/gv4AbDfhbBspN+S4RzwCdyrpMGCAlE7/3CEq6JQ9rGeCpglRojE6dsxluNhpSN
BCfyQiRlVtSoCIZOAq5v7XqFRfq1Kb4nY1DsU5K+fxggfL2CpxLQDrtJXSko+rRI/7rxLuVn0i/h
obQs50fbzu0pbcSXkVfNydUhPGJc98+M7U/VJPKbHtv7uvGc9WGmRvotAzgSZ92iDqZpZh+lG5Tf
XQdCOrM9xiw57tvKHLBWreHNKBtmpLHsnoOpDx5MTEFxwUWDZ880o5nWms0C2HzbqNHetzo1Hm1w
Q4sGe+oK9UDc3/qshgUjRt3OFzb1PzFR0y2XWeZoQuoxug9ymJO554kEcqVsKZjglITVCT9QcqiV
0f1YpOhpdSuNc+rRoXf9wLESmemFfihIBpXB6jgvCu/kNAurxqWuEXKYYl0MnBXX+7goEBM4yw7w
7nTy2FW6LA+TE47GbpXLsu9s7X37s7fG+DaKSwcHsHbgmH1mxCxw4U+2aKyHtPYnoq3IGndECUQS
z6KnKGaRpnWyFCxzcEerHcB3WmY3Tq1yyV4BvWGBsrzO/LDCztM7qAvg+Ri8CGPKPtwno6JEuPRX
++whSD9AuENeCnSNdqZd14CnknYgfdONryn2OzjSB4eJgsd0XGNlCc6in6gptGWpMVI2SThSx4Hg
ckMHAlJaayS4t6xe2EUkLcvAO8YScWdRoLXnzafzTTuH6p7HaVO+9+OcI3OXXg5DjYtW/Jgho1q3
GVEE7zcKXNlBvCLdAKMmp1cooyuvclWyc2pG7k3pSSJauAhY1tdqGgq4okv5NZGrerY5EBDRr9Qj
zsIlOfvuXL2OtaxeOT31FaNd7f5iZ+6pfd4EYr01p9bO97nosliI2b1V3GUczwsbOGm/ZATscD+t
lxTi3nCkxJrUcT8mw720k6Q5+baC0Nayh44Mt6lvmqozIKsG2XXcbKul2TfU+TFqTilVlwkWOh4J
1y7RLF/AfzRd9TtUaK4RDQSeeCFVgmcIrDvP9MyyqypO7Q7lkMTm2MfDDFUW9LXrtLeWubBTK33p
IcMjTJYHp8cWtJG2ze9vVnin+6EO2Z+sQ7+Q+524vb3Uc6fHLMdicbcMA78dhz2cuRIp7znpuDx3
1mTqddPNwyzjch2tcQsW1Z1AXEpkvGySDBONNtYNC1nP3LXpVR0pbGO5eMXgr9uU5OwbCw86XMqs
Eo9ea8DrSIRBEF0kWFY4JHJmBlgbXJjKswsMc6ZERy11FrXQEs3twAVhwnc0e39bpOVcErJyWSRb
QZmZbMsLVPQpJHG8Wa1yVVG1jHm3HZnAorDNZ/9hdXLXh4yc5N7RmXLWuE3nzPepSA0+mYY2wNpb
KVz3itGEaMzQhuJEPeRzkbk+U/LqAV/xJs0LZHLzxTuuzcx+ObFrnhlL232xyaXSU3Hg/jkDY7of
HKf5Gv1KvXr2HKKBd8OdO5jWgFfDZwMt1gX7M/Vf8145iXAPwkus4ZhVGH2OrZTotBhF2xlzvxhu
BmBJYEO98p5eWvrSFMaiV4f5/U3by3obtj773q5nb80LtRXYBbRJ6iJcAOAwLPvvmDfDHW7vlrf0
0gTeBtPnVL/lbP8Z6OvBz39P4YRkb2W+Kg/Y9Bj50Z/JGyPDDOFNyvt2HwqZ/VnP6mXHd+68T1MI
MMcxkoArXos8Vgv4DhoD7fkkl5UyxbWVz0HqjLeWLNM9OgOXDNVVPikj5sf0MI5iLc8ri2cKtToS
rBFsjrqKchcSIUjqmiY2+DQMVoZh2fei92vnDAepohkNAxUdfHZOibEx9T4v7iRdEoAAo6G3mVWH
56UZkOrxI/BgG8uh2oIlEyeF46g+mR5TYsxZjYsbAIMLalEo81curmNnbtbzkztmjbPNcHzKjcnB
nXtO1cYR+DGP+rnyGSloXEQYzOGZdRzBvXjIvIFxNVlkDWKrLm+HYAztO1qgTRtBwmK06iiirLaG
7/JPkNyVoHYhjY0b+8/1Dmk5+wbORBGGyzHvFnwLJWHdxJYzGCyoRouS7a8Bzu2w6WfMpLQcjtUT
em7wnvdj+UvbPcTtonOqV5uhE8pJWjqvq4kWsFHNAoo8hbOJurhMdwG3X8GRwF/egHoBXR1CxJWj
mc8NB2vMmzwNarv04qwFRbsp0qSAmeak5q1LJepHMiE8w1PiBlUpmPUosxYz2/uzwBKST4zdfMWw
NiLHTRqUbvwlmApapteiN+obdpi6i0Kq7m+pF+SfpirT3M+jhLHlJQa8Id9JnSjvOyPjireS8Wja
9jDvG/imV2/yCrgOhiXblamZ3Cpu5wqmWT11cxtX/HNoDdRr5ceqtvu7Jgx55vEShnFZN0uy44BT
Nzdw+OabwV0Dzon+6K8/PLduPzXsnCHiNW7rs+B8tDwMWZMyntYzxQcaPiDkw6DtX+bR78jn1i17
Dm0UwfT4Z4ula6uu8f3lLthXlmAf7TCHt5TgELkbADmTCuMdydY27NKnsphs+3B9eMYeN5u/MTIV
vpbASnPOo8H4GOboJsdAgrCE8Zh+DyFN9Q7datx0uRseswm5CAxiML4KkVDpIpUEN9iC3EXn7nnV
ketz5xtsRyHQjKEJ98IIEPlHVP7mMA02b4YMRhHZ9aa5SSwbW1wZgB34Upih9X0BMS+9ld7IzSvw
S4035jL1125Clo3nofSL9dBOhEqu52enOuJpStYIKn5HN7Gs5W8wT1h1jNUoXzunN/V5Bhqf/LRX
78qUtpcEYvBgyfHdzOmhfLWT63QQWLMfgI2eQj8Gb2j0Ty6BGIhbVhl31hiqrdfioIlQgHDuUQi8
wC7oeWewRMmzY8inxPFy7lQ5bmufN8WHu2Y5tu1llrW6R5UvhgfYmPbLSh2ZHw996Cw7sx1SsQ0o
4hR3CtQv01yaQ6g0z3hR7EeVAl2VSINvflWun2luJhexthbHXyHOMk/XN1e016LCYXj0cV4fOh0I
ikZxRjmjFxywjEHbtXOMXFg9Mawnq3/DMMdXsjtTRWxl/SeXysHPsvZTLp8w9/cmsOh79tjVt9XJ
6fewphQWOzx9orWa+se8ANN8nlUdnL2u92RklDMMaoNszBaMnn7z4YoeMP7FI9b9PCqz1f+1uGHy
czD98MVg9I38kUvBL7M+KoxUfNd5HbhYGX37Agx0PPpTY95RfCJ84HaCo+2caDzq2HVkBHR2hGss
xIFjlYQKtxbtR5d1Hg9wNRvLTtMdwnuoz96d1S0OBrT4TRnM4ZmM5nISuDe2noXzV2eYQ9Ol9G+z
sLNjT49jABNzTcrIXQQAxISX5L6usvUpyw3PZI/VmADsJAJXsLrLoUIhfLdHyPOWH5Z33EGdEfk4
vgB5ZIP6nJ2wQjdkFcXSeypuRopH7G2JjNKzls6bkDbVWe6msA/LuPXr7G5Fb003eTewWhXgPzeu
1U2gSfukflpFlV1x5zzsrIkTW1abgAGRlKG1yjqzaUPJxnmjXWzKzLXNaR47Z4j6ErB/X6mWH6sF
HGzKkyPEhGpTBIH66a1WFcH4lDf2uqZUcVYsx6zkTWBt590jEijFvkUNZrwW+Ls0xPUgd4vbTk0v
vsC7aUxtGQO46G/Yn+q7pcvKZWu4Mn9sR0iEvgyumFWfdZ9MIDeCx2Xt4hjqGfdx8K6rub2xsFjc
I6Zy4a9zjwVRSBP4dc+1AcfehhaK72XLtxYCJ2nt5FiRkHS2yWTMO9/rvBZkCbjNj9oZjBOLt20w
SeimRpHLfbbOmMMNvmDkBjPu05nT8bZcxBNlpDV0AyRQNtYBeFI2iQebz4xtNQf9e6zKmg4IuKiX
NenCIwfk6pWNQx2NJQ7IxWgy9vRJkDtbdw7Dc9Go9teST7zFCFS0L3MX+Lf5WuifYdfbMblh3PsI
9G+NZcwouiOvVArOESyc0syznZoRsrA4V2dh8CbXDbmBXWraMpqN7rfh29NBNN0IKBGL0PZ/ZzPF
u25J6epqhOiiyh0hxsqconORS2Y22P2nIkeUGuwCOmEwN/F/bpH5V28O1o4ArM+flLlPihLgwb96
UMC2+mbTZTxzi54ndQDn4rwmavqchc2+zaz9u2K2mSz/8y/7ryapP19W4CfB+vUn6yj+9mUbhU91
1SML7cbwKYyvtJtEFZo3j9QayCYxnCn4L76m9Qen8JcwFr1XgUng90qzIilGt8zf/rGDR5dsxfZ5
nNyrmlm0JnsoyqxprrfFKMEGzOp5AelMGp6ZGjNEUBxY+nPim0pvHeNMe+aHrgbaaUcjNzm8+sPS
vQmKd4yjZ6CYVwgzV5wh62Zm6E64xe+6rDSZX8zujOxmw3ygC2v89MOWFZCC1mLxZiYSc6B6q3mg
Hsoztn21OrcTnOaXgFPujEeTsfaBNL6FDciERHPIVD2peCxmreNyTvw+skbBeq7gYEQBraZRPvLo
Y+cpyk2HVEbC9TnMFRvUvhiNo5lo7LrjPPcAgr1pxUbceI+LU1TcWpwVPuZl5l2XLQEaLKPVzjEY
LsmSuI4bFamxMhYaQNjR4Og2i2RGPOqIpXaCdEVP4dGrTM5sixCoH5h8upNVej17E87Xb82Y903U
idb4ruFDMGvg9/b3bKzynx4kQ7HPiykYYxe22WcVLJRD4EJVPeDFBSp9MS0YA/ps9aKxQ4nmoNku
PAJQxwxwuo7qj1U9UnAjwxLhOPSlPIdryWsmWOEH4iCSGF5SnzblqOvwgUPlz5t9Wg8Y5lrPceq4
8GhWQGzIKmQBqwx5fGObERtdKXlyLQqUd/1CxXAXanPZ/7k5/kc20+cWf0P9f65/5rPtNENANv5p
ufznf/33ymz33+3te/09/P2v+pe/mcLMf//uovfx/V/+A9tRPuoH9S314/cAWfX/d21ef+d/9//8
9+jms+6+/+//+mwVJTr8bVRbNH81lV5Zev+xCXXzjQ6u6r//gX+4UL1/c81roPOfUc9/hEBt3Kmu
RWjYtAOuP/yof7WgCrLcFjIOTp9r4PqfFtTw31zGFHaFHA5cTK3u/8SC+rdHLKlI3/tjy4SxgY75
9zS86RZL1deeYIGhTVaKTUSz05uq3DOt1ePOXod/XD//YcneHwbhX55z//iKnhXYgOFwT4urXfQv
ptcc2vmMk0RsVG+/uFb5TkpoUxjF85CoJztUD0Gn8I7NzluoxCfbmcci7z50jSYoDWfHnu47E+IG
WvGWVfiP1tFVPEwekbkh+C9olyRx+Wb++s1a9pU+QjbWw76KM+z68f3lm4Xfm3jXPdBGpmxAsQMQ
DPP68jbL6Ujf8DNtdt51x8RRxX6W171TyQJKZnImz7q+6BbbVpVixJrgYG/dCbe7s4QGCSB7uK2c
7KegtwSoO2suNHLnV6BwqLt4nq57MJrq7dOKWz3nadPDLSfU4cJu9Z14Uun0wsrPiQQV9lGb5Ade
MAVL4VSzgR5vl8nl3AUDd+OzOYgcq8EuIsGRD8byaEuSchyp+v0aDjC87SW9mbvCj0wSD1uU+F/1
GnAIRUoHWYNYeD2NcBoWhfXQj5PxkCapt8O1le9CZKeDWqlT6jH2bTF6xaEx3vqWF+ySus+mqCm0
852QsfkeWrfYqdRYCB4AGBPKiFkB91sWJKyMZLXL6uYtGzkAUkz5Y3W7JzHIDXlTCpGXijIuNy/2
hTLJh/brekPXXHgk/v5qLem0MRe2Zv3CB2SGaI24Wo29ImLD+Qe5NJ2ME3LQS4ox4HHlQE3l+wQC
z5iMC6QT+4MkVLFPtENWvgyBdLbqLmXi21ZTIy557R7rrPiac6O+r8IkZxI1lQV038n2eV6w9amz
Eo0i32NVcMoICUFwaGR0w+aZuOdAV/4mr9bsiSwWWbtkkLRTFLwgcTqD7iM8MwUb7kD3JS/rfaHL
8Biu9nsTyjqivJ7le0OMb7WbOrYq516sNFwpHI4c6XE95plsb8lQUYNStj0NYcSvplLw5qhUd6n0
xMgQJL/xDKVf6SLeB81qbpoqShJyLxsPnVe3D2tSF1GdWszWHldoARUeBUE6yJ0ueveUpTuc8Z+N
v3IiCYxX3j7OnUN3682aWcMeDdc5Z1b67q9t9aP3BvOp1JSKkBm/xgEFbUydk7KVgpgY2z5vvI0o
mG8bsjwnXPAkp5LuV78k/qGwfODIAV1KQw0J38i7JjI0h2SGz3krO+8uI+z1POZ+wYdzlWxk46MW
tsVtkozXUGsoPvx8rQi7oS2aapE7d8nuW1GNsS/wGhZ1GB549qUvvbk8UppScIOm1Q62yqFqk0Oe
zQhgnkQUscYhSmSHSp1mBynrJQ76GSK3a5e3QnVibzdue2uY4fpT2/78E4y++1BpS8azzNj06ilL
aCJkzeaH9B0N6iw9jZVV6PniMgjhNsyo97T9ZD+if9KzaqiPahF3noVDv6tkTEkXopitadfyX1zt
fLnO4MLjnv390DL/kHXFuG4X44jjJSFkaXRUXgXu3vQokyCD1fcbemSHeMhdjspq6b+mxQi3qXS9
n0kyvFI+RWo6a/IozbEPDaIjkZ7ClXjFR/C+YqohiRu4B4T4twJr9UvP4f9hcFQC1tBKLzyCcibI
gbbWNGjiwRL2HYzvFh+Wtu+plA5+aaMp9jnX6gOibnfT5U11bxclmnsLMTXxhI7tnDjUlDcWPTTd
e4GhaN+Skf+dsGegHM9P7wQLz42b+2o722P7o++yX7pe+CzVCGHFtPbZINwzGpG/UYZ5N6bzs2G7
b4swX0Wpam87J116KUmwspyWtrcF7289kqPjyF7Z1lFgE4oqHpDfWMb8M1705NBZiSJ3D1TfR2Fn
2cBgnlrH2u+5EieV4wzK6BnyLVkdHL/jvh5qBHWaiJwDIoHeAw+w7E2flLlAUe6p/+sFdXLO0ndR
23fqpz9KC0p0otyVqTGDrk2Iy3xudbvwycrmt9sptNfRdnCBJX5x46fWfvSTCO2/+rJHjZrfB+3Z
Zc48LKFb1syUif8hCG0zFudwCshd2mTJLeS30ZGnVEiLulkPub9NxSVwiu6B4pDyzq0qfUgX1zim
iWM6eE7tzzXHnRAL6tSeB19Z21xBZota3c23bE2zE3T25iEtlIW6IY8WVU/lthw6Z8MZW+8Ms10j
lQG/TvGotoSbfRHhrTYAa4jwvpVJf/3EqhOyZYTQgBc2E97GCdtgN2XYhMsuTH4Ttp7uZUIcd2c1
9gZKlNqZylgnrnpEUdvFSos6qNDyMYSHNyrJfs/GEL62cghjVCP3fQQUf7aVC2QB54s621lW0uSn
vG4/V5Tx+a2FSL9SRnXXFYn7YejB3MBtXg9sLZ/svklOmfbVOaUvOe5yEgW0931ndVrdDkvdxp4/
W7sBX6T0B6KxDvCAwXZD+jfqN3mNcS4ek/TV9J8d8GqY8AIrtLIlKC6IxCnOsYmzU65norRVaD60
hj3GZNYXVoFBMOK4668/Q2P5SSXBphLmiroc7sK6v8uw8OIhnMfjRBFTwBvowmRQEL3F+b+pJl6S
qijKqJLV/NRBgt4ZY46JLJjW4TYJy8exdpctN0RyY0DIf3OYO7YdW8w7EfTuAUPyoWaVSj/WiOwQ
ky3Hc4eSedNXjnUs0XJ+K3/BwMgb42wQZz/gKpBXW97vfAicYy689tyzcXzNBy5SHtnGgr92oFxc
nkzW8csj9VMVGmVqjqfgulvWf9bMONZZcFx3z+uaFcB8vOXiYsQmn/7brqTLBqldQ/wvy73+f+yd
R3MjWZal/0vvPc21WPRi4AKCIAgS1Bu3IBl8rrX+9f15ZNVkBrM6Y2pmNWZtVbuIDAAu3nv33nO+
Y7QMrrN1hk2Q3nWzTrXtTGVOZQ5DIOXJvMpB2dWoedmSTOM0roPwbB2JM0YMdyDAy12rQ6KMprA5
Il9KngArIfuAXsTwcIiummFCl1Q7/RTYyLAO4DWqNz2LwyuMfe13CekwOI9clOgtmc+PYja3xD82
d7o53nZoVryiEBcU5ET+EH3oLpB8tw6hVm4Z5gTZjIbsMWjqdjbLj88AgoilpEyuSkXSbuzRNl27
0/SjbtrtAQtGt8W4fY5DBOmkHLrJqjwwiOkIDBiROysqdqmtxQHKDaKpyCojiGHmBVTm0uu1cXbH
oaZVnsTKSZmyp3TVNkR6eEe0m3U/5ojhWF5QQAzqR7FqIojs2ZhGrj1Ww9DdimHZZcwJcS01H3gZ
vXKBqxcOY7pBxc3xPUqQgA66H69qi97uWza2xbZP7KTJI5AYBkmaKFkd6/qqs5INaaTiCCPF/B5q
bXXdTo36GMfCebK7kB49XAXmPiO4KYaY5jlSi/EMoYyMwgFLusdwGFVIOVIVE6ZRXRkOJAHUqc9W
E3J4VAmW0eyaDCoi1k7KLDgQSmDRra48h0p+j6OKADWiODZTnRhbrTcOqjTHl7Qyr+uMKZuhNn5n
SdlR0+Znehgmszon2ydKPwS0PQhpk4fAqKwLK11Mb57sKgNWC9nAySe2lAUBtPaR9ua3POzu57K6
XajFrrPUxkmhfYN2F90jOw4hm6jXqZ3fVxyyD3kcPWf6BN2Eb+bF5Dh48gjBwZEyTpM4+d6wY8OZ
qYdxn8Rh7dLMIAwnM/odRAAjyOcZywQkF9cC43mz5MulKQs7oJgnzqidCMMUkKNi/cydpFk7N9fQ
i6u7img3d87ZQfUeh7Nehh+E58abilj7FWUJcaThY+eo9Q1ZQDhjAyOVbCa8RwsxShdtdW/qaXSE
vixtcWYFAu+3IephLzOQv86MDHtHtar4+rrYaKtCaRhs9SzHmY7nOdKRwWGrgum4Y9ROomqF6y8T
uXE3TtWHBvB2E67tuUSz3A6NNH0cPOejqR2GrJNPQFpHlGZoci1hvVqV1O7AD003mKkPyZh1gUjs
5aqo9B6BGLnKR9AfOEN0Ci5C0EjMkzwxW8ptVrJGYt7yLNRUx4qko3MUr17zThWAvrLu0DKOtgPo
AeVTR2KYW8QgKibEXXAlnlDBvsn1MnraDwWYZjFtG1V5eBPpeva1tOyiglciksVWeVAno9kVFb3s
PchlHUKK2ntz1qGS6VbhWWGIftfXWAR6aUc+DXNvS+4LolGTEdtmRYm5hN2ngDjhQypjOSZIB2dH
BylIHaTZa1r5pW4/x1X8NvzQwWGWfhnHwbmZItV5l9Jl8bqmZGrNCYng3EzeKIqYAhAuOdoR/a7N
EQvolXaLYPmtaOQL2ZDioK+yvHihjOxm6xJHTE7o5SrPU2HG25qSnITEh84BlTAa8Wue1fNJXlc6
kBYEGyXhtMWl2vvojFAGwl7PZzCTKSiCnAnhjMQuUS3s9Gr50fZLfkmFmm7awpC3ukiJIGlMj52F
2WBjEFSTE6jbxHyzuncOfKcXc37MZjEHTFjxcxbqXWNN25EuHnyKab4zGIkEpNq3LyUybdYIYW77
EDOfvMpy9GQtNSfsYgDTcGEs1Et8vyGQx/Uy2byw1Sq2VH/oLjN+gN+I5FDlaR7wAPngctItkJ6z
LU9H+tRJ0FKHIzO5cxBNXeNQZ8tyBCA31XxARLHTkQp7TOCXY7xQuYKQAXnEurgMkn7B3yUhkQj7
47CqSfMiD9+tiXrdtFHukeND9FPaPjVpj9S9mVYT6ezSxtU8or1sQFrE+oGXqlRX1yr5ASNHtQ1p
gzJ7QOfarYpXqykNBHF59H1Z9bDLqoxtVo3s/7QQfzQif9VCpLv0dy1EhrQfP5HkVrrz7y1EydR/
M3WLtU2zaVkb5gqM+72LuP4RgEndpqUCdptK7g+WHJg5zVGQl9FMtG0UVH+0EfkjlXAGQlwhkDNv
gGX6z+bpP0zd9F3/267eD8rkH40yw9BkS1awwyu2Rpcff/nPjbIaHYlZTUwp8BvsEQJvK+xDIzlf
ehFt1JFh2x2WdPBp80nYKQfKbsuX2nSoRZxIuU6sdLu6vuv5cVjwk+GcKiYyu1OH4UJLOqXt2ZJ0
qETmORTA3auDzGyq+50diacqbR76vgjC2mRzS3ZKw1I8uhyegqliUWMdlNiYBElTURc9CeyzvDfe
UtYsQKi24wwDo7YlVu6Y7hPN2TUmBhHbxKQTY940csHJoUjueceeQ2e4W8Au0gryU6e7MjkuoHft
8tTDir1RxuYXg6Gfh1F/vbCri/xPHUhmRgP5Um0TdHWJFh8dr8ngkKSB2gj+9Lj9C6P+2nj9u1v4
pTFLYQ4HteIWOupZUl/wXfzi3//rTyE6SCY5DGMt9IEV0/Dnn1JbEm4oZryBLa4ZbLm5fVnSIIXD
YwLTku+FykGqopCgwVpFV1oJrETFkZTcwEhxmy73NTJ0UZIdWpwH5vDUM3yWlcdp5RWWSGc6bJL8
9wlUp/Xf6ur56BBPjYsTEeAtwY6bvkTJ1xWcH0p/rkofxQRzTeE3zPMRc+yIGSJvHVybgQ/pV/zx
rzEdvCRcAFrKvCOr0ED9MliUFdPCPjA0QYMGNSrj7fSeCNl1aLiXA/rjgkxwJlY4sRACFVyUTIXo
ytf7+xvxL+/Dn77Gl6Z2LjNpnQX3IXHCDeMJ3EXORkELjQziF88US8+XZ+rnX/wlgKCsdHwEgv7b
hDsO5vMGohPu8F/9onVh/BefQxIHXq2VVb/++Z/eEprxFR5zrmyrEmBr7BM5XFWUdMCxMUdPjXM0
aaJ2+qGR+7sFMj/+qXZ5QlBGGca1prFUhn4YIgH7VVDYz3yC9QVeL8EfX+0LYEJv+wn5bt8EsmW4
0WQhVmk3oD2QMK2+5Xo7mJKPdvbu/+Ym//GxXxZkR5rmsBq4ybWZEWO4YnATt60gCoSt+/cf9deF
4+df+GWJKgxUefgbmmCGxdOCrxL56//bJ3xZOaK+kVOn4RPG+ZXylCbq3//7//qNIIvD4IJpzteJ
v8n4jvEHi2yv3HTze2/xdAhICeH733/Ov3wdUCmQ1aORQPA1Iyq2OmfKWz6nJqjKGbZV/ygvl7//
DP1HCNvPCzn3w7ZppSkoMDXly/vdGgIvQs4TlzcpK9wYVDM7XWzv1QUfbSp7DAMYNiNmzMcgNq9a
AwW1AOphaY+TwA9SWZ9EFd/EI/DXpkropk4PQ4fD34wZYCkxfxUQmUvCLtIn45hPDwktB1L+glX/
U0TRjZS13sqIy2iQy9WH6EYadhm+xOXUWe9y/SHp/PcWCLBKPijRacCXY5fRxgBVRuApPEZJ+2j1
B1iOS7PvDIo9Yojrxdkj24KJyttd89bQxS7jIhBLGIw5zpml2ofAG1ZOLbGzXrM81hIIgyHZZXK/
68ZtVcl+2WYntfguHyBFvsWN9Wnow6NpLBc7nO46a9upJ2gbt31mfSa9w/R9dAfa+aQ7X6KBC5dE
V3hiAtzrV4iBPX11/PXORs9lHxGyZ47nJgPvgUuGkTxC9i2dne1KxKMwcFNxUmvH5xE55116Slus
2vVHzxFi2Vm3Xf2eLtuQvXH9CWNhBCGa01m668tvhfkultde54TvsDl9M+L8HFK3m0gp9MlBNbhQ
ATQe01W/cxx/nshha5Nr2u9X/aRux+hhrOugTsuD6WzV3N6Qmw1/LLlO5jGgoX5cHxcp/qjjPJjk
ZIt57o7bQw2cuD07BWGcxPMaxzlSP2yaYLodAvYiyjSWgU/j0TgS7nFdAgzbSKSmagPdxhqnK8DU
qb6AKds4WAVV5kA1umoVn4VsXuVMDnUp5bS1k3ODGpHtIeZu09a3SsPVoGv0eG4RTPNsvNHI82aG
ZbrkxvXHxF8CNIFMZ/bsN4ijPggRBKXKvsbLbomrkrcMqOI+Sb5pRDEroxxwzQvBObS71uXfTwSZ
6SZSv7PoZDQpDs4YXEdFflOJDGtw7vPhBnGyxznEmVtoCHSu+zc18hu8h456KvtglM+yvuKEJZfW
0F2ZD4GGCmWqck/ShudE6Ox+Ov4c3rKUjkxPKSmKgOHDJuxpX4bqtcOctM7UwCizU2Pp31I5eY3x
xRZmeSqX8a4d7WPOUVbW31dXuWWQTc0htOvfe91B0Nk8alLmhdbDUHN2iSo4Km/d/H0ElyFXgwsK
Y9fgFjA71HRNe1EXkp7oIGdO40XnHolLm3woob7ROvZDRfFjvr6FtazDDzyiY6FUVMia6Jz4NEmS
S32+gbxhLrOXKJKPfPFYZemuUburvCYNQa2uJ1G8olp1e1X17fKmVCW+wSZZWbeiuwHvxnUYfZvR
qWkOQUxS65w8ZtTwcDx2vZTzQAJsq17x5J3DXvOBFgblSBsDa33XJde2fRnV0ofE4kqytR0wH8D9
9VsJRyiHSRUBpshum9zYjyvccNb2qcBY3+AERcBkyOGjpjc7eMuezdO/OHgTgbjNsa/X09GZrZtM
wgqCyt6o8mpTrQPCvN2Dm91IM9OY0gQ6QKAQvxBB88Vsp+2gvg6j8JPiYmBa4eYwIWnL4hzn8T4q
8le7kW6Jwj5MbXhUZwXbx7idpKOEXrMG+Akmgladp3EXQF7TTGn8wRgx3V9Ikw4UPojuXqDnMB5C
BpWtvtOwbE+xwys8BHrv+D9sQ5AdbPnMQZO2EzYAE6azpNLNS3YQmOigHumDYuDUt+QxXkWNeHJY
oAC9HHP1kxH6ppXPEVRPppaMgWsoXEcjFrdIA09a/Wqo4q7p6R8N15XdehqwW5pfm1ktgoZujlzs
C7XCoJtusSTjQZhOUpI8NsTmJQr9c3O4IYjyGljQrjdUN8ReoUrZPm4vjfhV9s7XOEbqYNmy+D+2
VJtAIfvLWVsC5oUpqWwC6GOHhI6diUjVUMlEtp2NrGZBXlAS4uSaZn2DhcxDaeNDNr5KB/l64qwE
sOUsRY/paP0iFugvB8Iv3+zL9mylUKc4kDWBmUNSaMIbxG4MspaN0T5m3EunzQMcxt7fHwv+cvT4
8qlfTuJanyB7aqsmkCY4Ivpjh95BV7PN33+Ks571fjp7rB8DNYyFWUXy9JccNatVcIak/Dh4BmZv
7qBBs0h25x4sTClZMHwcXxnHm/UAkNBCnlVU2QzkcEQ+C25FpvkVloSBTHbGbWpXuWs481qjR6Ox
0Xmu9F5/0GuNohFCgjF7Gv9qLX8YOOi62cRM/8g4OL7vFOyLjmAYCaZH8YedRkkII8UNG3flicqo
ihX9uQp9Ted0wkygr/RNZY/BHBnb1pxPDfB43VpgD3+PU3GOpPa8vnOmMjwaIn+W2hQ4gDgjuPQz
J78OsZk7YnzEEurbzojnVH0dc3pw0cUUS76ZGkxG83KhU+zhcNgVc/hI6/8568QdWKUDQtytpKpQ
R9AeWMnnhLCz721PkBbV0Ytucw4abCRawgsd/SpCQ/nFnftRYv2phGIJDBtMVutjeYIJEkTNRZeC
tY1jL/Zx4Bovj/2hb8sta2/o/OJkvD70Pz83QBB/NKPQ3erG1yjXtrZpgOMgItRp28Z9QFztKc6N
I/nivz+i/yNg/EX3kSShP73Lq0DyH8LHVYH5n/9xisX35s/6xR9///fuo2KQVmFCQUErqNoWruJ/
Nh/l39auIz0Cm/Yi6TA0Af+3hlHVfjMUC1+CTv2LdE6nBG151aP//A9F+Y0OCCuqqlkm2aCO/e80
Hzne/PT0WMQ12iYmO0PG3wxQWF7//E/PbtzUM6GnHAdEpg5XebKUGBYgv2buWDfGB1lXCcVvH8og
C6t5qN2yhZd7wEfNhArQJ70BfLlzeg4lZ8gOoakZ+gfY37g+4/KWTjCpl3QbJlUB42esw6essu2R
mf5UvBtTF721U2JfO12h2JveyKrINRGAHFjzSvE2qkoF7UFVloPNMXvLsTcMsiIcrKtZLmSicZRc
nkYsBo21GL4DVs3Zg/eoGhBbzdDujLjtHpqC/RMkHx5VNouiXnw2OGIyDFFEy+cMd8864udUVilw
Uu3sBLqkX9mOJQjiSSSKg4Qoenk7A0OFC2cYg/y9qDMHN0QP+F8HVd2X9g8caOHou3y2OvJLmc+E
r2gb4RXjK9S0k1n2sIXCoU+wRUIfSs3NMjQa0yjJCD/6HvFonc4jBuI5ZCI/24Uc9MMAb2s0MZPN
lsDrKtezLhAbjtE57VsSDjTm8HDNdExEk1pjxKr6OAwZ5SMmd3EeQUJhcHFXNTNboxCIU1FlEi8w
Z88z03FrgwM3OXWzZGOzxY74Xg56CqdjKqKLs4pR8il1ZJwZ6uDlupG85hoGDCyPDox0pYxXD2fV
NEAYpDp3U0eNKCJn2QT2Xob6Kc2itmICS66Vpyf9C/tX17KXLDetGo1+ilxhG5cq4lTk8XdxpVfv
uuq09CrrMSYHQime506JdgvvFwLbyVoeF1gyH4WRIq/H5WHig7OJjA80XawQiySE+K9E6iXX+kEe
N1IJC3E3kmhQUF+GHedEzRDlfTZ0WoUEVLX6V1E3U3pEfkCtUOgkM+HrN8xZC7cLci3t24g511E2
suK0y6laonRG7tZVwiWahRsrqfh01vciLQO51ct7MEDJlV43jmek5nFAjbQ43WdfVsUG7gfU0pD9
CSfSXpDaCkEKHGMDHcOTawA56PKPWTvKmwbM2ltiNPdz0zS43oTs9RUKTQw79vvYkMinTRzOnJpK
QBkGGCDjYgcNUS24wqFSR9mwg8DPUZvpV5fJ2AhDbVvqXRssI6jIjBHhVq7741Q5njLGadDxm3dz
Vm3V1noMZc0vC6xitiVtVBVIdDpTg0hyM2H9lj/aqXheZvONJtkVA1N/mbDE6Phkvi+Z/iGBgkns
8MxhUr0w8bRcfURqF5cp736Y+yGj8vUUDDsviTIP7PyHkKleSXlAm6KOwjMn2UuNCtAZnaWF4BYX
t0ILbBeL/4J34m3gfl9NobM1c3F02pqHZjTUp6IUT10pDlDEX/XauoyMxd0xzl6xJ4ceIGrbG6T+
xDFBvAD8uVVVe78kg4Z2EhLKagNY4z3crpJuBBCTJMyeyKgDdy7QjILDHVdOX/iQKrl511bVg1GN
L1Le3YwMX9K2u5ITke2Msr+ewjJ/YFVHpQvd5NOk3qMOw9uqxis7GNvVfBgr8y4ZFyjvAxIv2r2Y
jEQ9ErbQD5RJuuqrS46zIy7o44A2Q0qApcMNp0FFzZkR7mBSaDHwrnZM1V810ABBYpgfNgin6xp0
/wkd7FkUA9qhAZCnEpK83SLJAdvCCRbtj32SCyahVW/cNa3yRL55kJQa0P5IT287p9slCYkZWmns
W075yRS+UE++FVhnXIyGsofM4qnDWsM60ZDeuDBEN7U2AlOakuvchT4tZyqoYcALaGhe36BcMiqI
ZyrkQA1Y/5Wo1eTQW3QyLMpf6HrDlZ22F6tvzxW2rxMAxcgD7f5OWtwd0Qg1bJes2Y7W+JwhbUCZ
oU1uNk7AOWRihuIOBy0G4Z2qDNMJbbTmCYvORAUoJCbFF5aG3yEz8jGVJC+EAmwbXUBk6fX7YdRv
spz6moB3ynQe06RWnF1OA9CLqOR3xtg8tFP/kZvldZrGKCGIBa/n/jEvtZfWlmyXxUY6TczzCRwB
+tGR2p7FxoRSeXro5AlPqa4c5HG5piLHtJ1trZ4oG6WdCYjF7hvxRm0yBK0xdWbaK+XOjNqgKwc6
EVq5LQ3Hy2Zw/V0tnYd++Cjl/ADJ6gQcf98uskSPT79lfctPaI3FBm19vEliFQ2JUX3MxQQNoPhU
2/mA9N5HUim8qSyPQzw720aZs2AppNtMxtRoAeeHFSPt81o/VKBg36Jh9Kswh+9ajsJllAojFDWN
Gy31e1nO5zyzmR1V+J+ETlMpikFSNTFg+xECTdeqQSpzWAev5lmt6eWD8yFNyw3Vmn6LX+pgjtb1
gid+aSAzkCa9Y2tPcTWHasZyV8hGV3/Caknvu5KHcVOLrMTumcCjSEBCaXqglUsC0NMCpfs+KVOn
s6VYGpC8qFuURz3KoZ4Iq1O6FZ3BMwWusKund0AzCzb9rFMRDfuLQq9oowkL/pznLACS2cdGO7Ot
e7tP0/HY5XWyh/qcS4ZbdL0Rm7eqnQMdDmSJHaf8VBWSAPI90YKJCjk0cyJTJicGuSzQfDEmhN5o
Ov5fVMWjehUrI51JXa67yfLDBlGjsp1o2GfqViskWnrbUCtVOCFt1xE0H2Fy3TmYJNUHbp4K4QjU
jXyQ58g5T3ONNb2N5beadOwKAxRnSNRBA8kkl4Z8nNLYWVIEzCLPBy2om3oRxlMKe990NTJ+YGIV
Os/QLYLqSJWoOAG0dXt9DcmqebstgybhkuQJyWKyXlHFhbOqrT3O8kFW8jGTbtAikrKz7+1UfoE/
Mg7I6BNsuwsbn6EWEJO9udfXNlGSjGhWMHbUkX5HDHXoxTFu8k2agrZMtrTEDIHSV4yo451kScE9
OqBwPZguzXyd45SrVdrpGD5RIuaVZXN5ibUhByOMKvQjdqkVOYzNXDPc1s4s1oV0YaM5RWHTtOc2
lBsW2YbT9e2M2MtytbbOt+CSE3KAHbuNXwqleYXZUcUPimhL6wKVsBN7rDkVnW+dB9XnCHVupB42
7rCoodUEZKYIgN2SVqLTbYbRYttZxgjCQgJarhi27dDRWYrVTHTmpmig630fRnmOzyPh0N1zV+ZT
vg8HGXBFVHMscyeobT5xD3HqgfuaFvAZBiTUoZXG5AbQcTbbNOYa2wo6IuMQpA1htE1/9PMJdE2m
p4Km8V2YG8LCvmLSijeJJVMBMpDIcIoGImnwVswxHIUJ/RpinaRr4RZL5o5Iqxo4Gg11mddbVzxU
v3nuS7nDBkoOKM3jAQWsO0acaDze9Dz3Kg0DCyBaU3UESIqi7Wp4wkapRPNNM4vCCuDrpNleqQAU
PkZjh+aoGJH4kuqw0AqY4KCXXLTBxvagkSQzljQv6nnpOreRzOYZCQV6gimCkGOn2SHvVCBvBnrO
BrXCkxpq1UufMXmgbUHOhhP7U2vQvk+Be25CSdA/nwgL0aKp2yNzNFyqA+k4OVa5N81UP6ZDP+7w
jpOg2lr1HdBC8mGAJBmbFiBGx+U+mAsWfeYC6s4i8ucg2yxb/ErJd0iPw1C9tsrwqKQ7sw7ZxwBu
XKExylEuZW2gxWZ534IWd1vZzlybGe+1BAvtW5dY/SGJpOQxmSz5SPR081nMNadEizP+9yyUzc+m
WiZaLwQpvdl9jzle5S0/TWaW+EpOr7+KUzgLaUHVoOBt4NwTq0Fk5UmQai3mViPOJHJWugkSpEwB
AnvOCdcALQ2Dvm3aG0yCoSuVtX2uFTN9o2aN/KqROmClabKbpjLS3Za9co9MbAqMaH6TSmPcN2k+
74zGSaALSwt4QpyofixYGCWRmntI3jI85cGmn108s+2Qvz5P1bM+A3V2yOV08yqMHsFHTp6ddVdO
3yLZzsiXgfZFeWL1sP2cnvVmUwza8ERcd+M1c2x5ESWUa8+Yb6e6+97aBAe2RlTe4nw958WQH0XM
Y7+MSB1Tm708XbLEVbDFUJDljuqpY60/THEPdldn0CHrEsEvZqDDivdKMZi+qGSQWoIGd1LH8Xve
rIWslZdwHvHlKL2SeGnSZpdaoOJURx2Roj5UT/wSjqiz0w9bBhozlWRi7i2mUSeMGdWemYzFDx+m
rabOk8cv6dLfpQP/Vp/m/8xFelN9Ly5d8/17d/2t+v/ASsr0+r+Xgf2vjD7Mz4Gi/P1/9GEU+jAW
4ZB4J02qOpUu2j9EYPZvpokIDA+5o67OdZM/+keciWYRZ6I76/808nFVmT7QP/sw9m+EyZJ9oCAC
Q0pk/lteUuOHguePLh5lJl0iB1+Moa7RJmQff+nDUGvACIoP5SjVIr1vKCT1a7YCmCfEOM3qCOXD
rkKFHoas0R9ItsRjQXMQ68/FkF05o9RpJxXf8ks+j0LrELiaVd961oBePH8GacdK5ztA6+V6g5ta
5M23JOoV+dayhMz2n/fsBOqrAQViKF4i0ND0eicJRSwU08iI9AcrplDzcMP000VDSgpqO++NwZvA
Aw6+DaUX8aRdoEuP1JXmrGTE/s2YxC4ghVK8mShaTmbarUh03DbqptTgbbigGqMPodlZjW8pkSMO
HRFdDcWMZRPGFolmGxSphuQp0yLFO8suICvUjsIoci7gskiurhdGnbzohIxPEfjwZjF3wNfM5FEv
1Vpu/WzAZXKhgzXZ2zbVNXGN7m68h37ttDudXcs514DEZT/qCsIJuOvgy9igzGJHqhW5HPHAa6oW
HJc3WaQYPbK2NXoMok6We31J14sou7naUUwXEwaKfCnQkTa1slVm3RZeZWFX2OI/M01XmjrJRD0L
wxIVfNcQyQq/scakjZrXUGWxHGqJvRx7a1fp8iEzYrCbpsR0rOGY+ka8K/a/OrdaWJpxHvUrRhoM
R1QHWmYK5OSzpChNexAkZ8HM1YVeTJe5ki1xzhv+jJOwxHIFF2XCFGQsCgY2eyhq2tcOLuNNVzXq
GOSSM4Mn59yLBU9Telna5bTe4KUNOet5rkqcjkfJtqtdrmh0f1RTrlGlmXRpSAcnz5kNtnYGb5nb
ejyIxWxPtWG30lbuJz3dQmrKp93YmYZ9C6Frmf0swzbrhWKoa7dF127QhMwNxXXUuXgwzdm8FUaZ
vFTIB203AgnxYC7ypLoJeojzImWgx+jidEeJU941jX5QwVYcsos4rU6d0BuV2XsL7XREW1laPHb2
EOl7smLFJ4TEpNjOijXZME2ELh9DhootIG52Pk+O2szcmTALMy8KsUASRmFKN+Q61EzeE1pVTIcT
p6C0zaLnCdm96ndx3sg+wlS7d8G30c2C9dmGwbo/oFUwhOKiTi5THtdcOiuVgS1bqKLHYVDIThtM
q/3N7ZTKfOW4hYSkNoHhuY4JsBjwKBYO17bDFSWfrMYmC5e9DL+NbdEtmZzzvSKLme6Cj/5by2c+
D1MufUJ05fCpJQpAFw4T2UiG8Dhy6u06uK4NRawIalEkd04JldVL7bjUjuU0RS9ZU1sK7SaaLy4M
oVigKeydbxKEB07XBcDjQGpYMTn/lHBN5SIsfUKNs0eDlFuFhOEWxC9vKwYCWrzfErtWBXFxtMx5
pEAMrgoEOVr04ZDGSy37KfGOJE7Oi27WgalOSb+lfGRaTUR7Z3+L7CF3DlKL8YyyTy4JUgDIA2LV
XxH15n0/lIl8g2iwzW5JLCX2Ah5iWOTkyw0d5X/DuSz8Ng4jA3BXhCQypMyIRBR9TDWrBC/WUtPb
biv8A55jSs5i3FDVppPuGVkjazvRI6h/arPIpiaT1JpZaNq1zQXCc2OA1hhCLI5LX6avUZrY2oyr
rOrqSxppFjEzQ5KtS64+kOq65/1k9Wa9gCBu+xOS/dybWhgy4yHnQ7KSkyWjHUKiW9ZvPyx0yTpU
jhlWj2EymPrWpkfqnGKl6HJvYP4PsS+OqnJ+zkfwH7eEqFEeKB1IN2CToa1Xe4KDO+sJwHSn7tal
Nyc+FkBLgj9jIB/nA1HyIkPLWUDvbOZ8kJCmROqkMdwqqoKeq57CX6zoM3namCNckanzq31XFDbH
2RgR7KhK0oXyE7+6o/T6rR6a/Xiep1z5FiEYpYogRBo5yzANIJhSRY2elVyRiaYbQxg+I9ajZRNJ
Mu6vqDfG7GQDzwSRaGq0ahy7b2xfJ89jPXWN4mKqvXKfyco80XecW1hR/YRuhk+wsB7YNYKXFFzd
vIkwgB6zkIzrTZZIufB0paJKoZwescKTXV3zQpawohq9Tm8rXY3yLT2C8WEgIRqF76TX8T5lIuBw
thx4wXrsUSFxrBGheVibB1I0msaycJ8bYa3tw6x0dB6kBjnJpgsr5QXDaEHexiAZ0lbUvD0u4V11
syXuR0aa3aUEk2Q9MLANmju0ZmOVh4R0MGBRsQhlNlcFCN/dirIyPIPOP00l1ES4Mdk63LogWntX
RHpd7znrKvcMDRVCJ2tJM68V0jR0usUVgVmali2fRJ3WdIfCRnnlOaYBS+2rkrgLe1PcwHQh0ja2
cmjchHhW16OSzQ8gu8o0yLiOgJAGMuL80LLpsoDKxc3uR5HOtZZxJOEjyRtMU3VdFhg0E2D+RpEh
sZkESXH6pUhVA/dpEskNcp1Ol12TFE5uizwMF/wWVH0c0ZXP3gY0jRgjg9kA+aOdfQDM0AqSRlhA
qIkoQB/mGGlQQzO4n/NWaGDc4+JCLI35igeaGMLaICDT7ZKZGipaCu6RNWFQ9sU6j19PN2bkp5wB
77ADwfbNVEKDfc1upjdqe5xfqhRqt8pU9YymqsIufYVTlUmgSGu1V5yrpuaGkA42ck9dBkU/1A5x
yt+YEbV4WjubPGEQn4mZjw8TMu5kmzIdeV8gDJcubW/ByN2ZlStB16440Wms+/dyssZPQDncUuy8
JnbOLEXrk/WmAb1Rr7tqI3OQcdzEqI1d3GBXAunadCY+P61o3EjkSnYbYvCVdik6UyuwByKOQZab
ZnmjCA2xFa7bydqYGECJBZJq7PpxTrZlwTVwtXElRPYkxuCYKzMwjilNUuZ/tim+Kfkgl0Tk/hd3
Z7JjOY4l2F+pH1BCAyVKy36jzebmo3lsBB9FzbNE6ev7PM+obHNVeDiCQC+6gQJyUREMGR8vx3vP
4WXiKulITrgeKJ/+2LjAnx6dopHNa5fa+O6NxdN/d3a8uvseFf3aHkUFGXdHfuRi42sI0+KE6goG
gUq7mSMXLwnLHnR0kd3AaFoiZJA6KkHaL06N/Ysiz2NqWZ3/XHkwPF9Bh8nGN37G7pkyu7nsqJIg
ubFs2AqosyIFs9YYpmv+DFJHI8sbwbPtBhuPtE/J/Jp4yDI7Sg0TC04qdQ62VGdSjLgG4m0OYS0q
9uGh4UEU8W/BnePOyi6WLyfUkAgo1OcfmQuWxBvldcA5yYVNi6uuDwRWnEQBnwDXGkPBCxRVbXn+
xO6Ku3KZeCM1n0kc2tcQU71g1/YLDoQpcMXHkKrlbq99YGr73A7I29cRu2ceYZvwE2dlj8qmehD1
nip1i9pe6g2xmvj+fC+nqXscqfpFExQ70yd2LdBZU16C/D2V3y0VfUv3FgJIzpXk2CZPeTG7+lAH
MUVdgcMdDI+F9fqRGbHFRBYpmxtw6kBP0NxYiUuPfuUSQ8nndCYrlIlJCG5f+9ki1RDlynePiu/m
3JDvVe7qTHTvNVbwYa/TGheyKsrcpYChS7+riJ3CaWw9VqXg8kB+5fiSy+hVuhCqfWykO6rmlxZX
X7W8wVML7Yp7He+r5HKSA1Ay2xe4VdOl+6JOwNvYMmV9T7qiLvdKBetVUoJu3QcV3OxzbltOyhqS
d89L7VbV3nZrVKtWV1XFflQtJe6ptr9lcVyAhkrl2B2zImObKqxp5Gmmpo5kF3HQUAb5FP9/ntOd
v0U+/a8u+UbVV/VTxdblX/mzYsv3qNhi30e6k3vBNL1wj0oyI1gbyI/672qu/xzWSQP4FwuNsG0H
ChwUXZtErT9P65bv/wtZKY/E0Fo9Kmmo9NrUaP1dzdYlaf7/HNb5D13Kv9iXbmolRDuytyUd95gU
4wfSfj7H4/sXNxav/t3GS+XnL1oOLplvL9IwChLPBzHSMvmHvNhw4O7Cf4+2Xxaa/arpTfpaypTM
lbsHCDKSr2zPelU4vASaffYmIa8ZJXzYnCd3e/Z40/JRrsXg4A9mrW8SEWOqofoixXXvUDhKSnMC
uses5U3WCyeDTC8hXJxVV9PNCpLoUORL9Mas9csv8eLHdGO2ixV8d9w3ndxD5Fwh9okPZo1zJfWy
cbkoOYtA58exzIOrpBo+zXYeGvbL5hZqZffHm7ldHHkPYX2imrZLfpPD+athSLi//G4fFGA42ENB
wt856j8VqWHkbGKSn61pKO6kXCPp3Qeuy8cvXsYN9d6ou/1NYMYhp6EsHYvjSCI0eaBvc18aNr0J
TDg47aWeujhm1ATc1oBg7nGp/QbE9ovu3uLX/EGKsVvoFuV+4Z2XnG7fLOb9bVQGQaxl5vJDUjYS
NJSfCIvnCLPu3gRmOvU5GTQyh37RPsbulFz5jbZPZo1v4pJSpbpB4lccO+5xvsBkT677zI2uzVrf
BKYoYIODciqO/jMKOrQCZs1uQjIOfXdJeWY4zlxF7Dqn5d19dczi3d8EJZqFAAchoyTR2RlQH4/D
E9lPZl++icwpdwbqVbriOEmeAwuN1m7muGnW3T9KuV5MshyE4wvWhGyvqGBCge5B2Vhn9uliE5pr
Wa5z0oNB41YNJ5jPRSdZfYPhp29WTa4qxnLFtnNssrt+xId6Y9ThYhOZwhVVtiJPPabudF/GBXzC
qnk0a3sTmFh7FKA2kVEB4V2Dky8/qdr3/lGx4n/2VWITmC1cnh6HRAaeNcj/6AKbXK6IckizuBeb
yFxLO21TEWTHuE/JfashMznWn3TXf7q9uqTqvlzXCvTmTgIQ74iPpT7gkcDpEwyGa4TYBGjmCIyZ
WRkfuo7zPon/7vTV7AfdRCfcVGpn0iE79qPoIUqKr148mYWPt1k0q2HNLO5FU6r6bJI2mz+Uk82G
bW9C04GJ365ey6s39/g7qiqvSsBcB6NO8TaROUyS6qGOD89nDKQX3XWR5U9mbW+icwopZXJ5pTpm
NAvg7l1flq/Mmt4EZ6WB3vLslh07OXAV48kbsjSlWfR4m+AEcq1E19M4HE/yyLgXNfzqTVjqXiCE
YD07Apqn8o3Jm8Rrx3CYbMKyz2pKMsDIHLn4JG9B2XD3o+WdWX9vorKIraYCi5gdg6wQxRmQ2OJ/
lCR3Nma7N28TnBJvTaMGUjvUOuxD64PqPLNf092E5oLlXsceLddo3IYEBWrZr2+NumVbo934Khsn
uapjVs6fLWu8iy+36WZtbyKztiVueeUhjPY0ObO2fif8xL0za3wTmjyno3UkoR1dGpmr1sC5x557
s1X5wph5uUBELtg/wSstp8FvHSlkldmByt3EZQ/ir50S2o1ntNqRddBjbjb83E1kVmSL55yO1REv
AWB1jGWGGyt3E5aIbpxsoYT/aKcQ6dD1fuRA++e92j9din/ws19sCeMGgF44+OqYDnl1DMFY7uqy
M9sAbYu8Kji1XurQeJN+jFTDO4dtth3cFv5Z2HuzxCMhN0FOsOsaB72r5dRmY/tHteeLTiF/zwcC
R+tx0twRQE8U0rhmk+wWlzB0c2Kht1RHnXxiUc6pys4Nf0xnE5NFSG4saW6MlIJqZUqf3/dkZprF
jrOJyXninYPXZ3WUF5cVJOLacOvzA2TzorupzuXssDBM5mzY+5QL7MYAB57RPPWjEPFF4w4Xk4Oa
6O8ybG1QzLVLtqo1G47DTWxmmbayxaJA310mLtlnyvobnClns2/frJn+RL46eZPqWNvzQ5HP39qV
N2WztjfLZRZ38cQ7LWgB62IqEoJkvz426/RLBd/L+VugAZpasirInaXmmYrpgSzCVhmFZxhtOn2I
AjIvyoEQauKR0nIePbyZIh+jjrnciL/8drcjScFe6JiQooEVxW3zbNbwZjnuynClmkwqzMnkB2Rk
Hz9Ncxgatr6JfWt2myxXNXMWQj7FA1oSmm3Ct+WOlHjh221pOWvhYXRXBe/rZj2yWY4xuvJEDqP4
WFrQWJT3WY/cj5m1vVmPqdZfCuuyauZzRyb2gtIaQ+C9WeObEdi05JHXdU9gkl2zQwV6mKLQcIW4
1Li+HICXtKlSWS2ND3fpci4ns03VllolXaplp3WEqVwvEDSK+3U6mnQHIoSfv9juLtT1iIBE+QO6
sjfaPlzKdn/qiErMY68wFJI5o6mDH269WB3MvngTi1E7YJHFL3b01uCmnO+9Jf0N5Okydv/nexfV
yj9/dLF49qwFixnGhey18vp31VjlhjPfZg3WZZfkUvMT1oV404X3TRsbTR88Cf782Vp4kOEFy6RY
3ibjsVJGgy78QXB4ufwWwqJ6hDAko+bLAl5ohfNpFOKUff/8zdDQ896mHvpY11Z3XN0aSv34O4ze
r37HzfroldJb6hZMS51UzScZNs6d8lfrd7y2XzQfbkKmiALS2SKaH9s13E04RwfyE42WX3IBfu6Y
JhnsEIo9/uW8az+scT2irJKjr83GeLiJnsS2qQNM8Dt3RfaUOz/Sx66MAnMLUqkndINTzwgvS+dK
FUu1T8vc7HYdZtnP/VK3wSQ70OhHGMNSLI8UVRgtCOEWNrlknp8Kl/DxSFPLq7U9257OTmZ9slnK
8pKSicBjHlwGt1lOaDEXjOXZqA0H4yWb/+WKYzOptHptgtMw6vHJt1pUkEpqozurMNjMiCmTgvRF
BR9shCqfTUP4XIpxNOv5LcqjK1el87EITtXi4sYkVfTV1CInMep6KhZ+6hlZltHgDllwqnO33lV2
Xt7Prm8ZxtFmG9HZ5cLpmB+2s8R6mxfj16x1xWujTw83s+PYrI3nzjYzOvmMINMcbZZjEIabqXGM
Cyp3LmuFq4DmehAeA4SVZpO63EyMsq1TixQodcSkeaXSe6oXzkYdIjezIuDzgStklos87F8VISn9
AZKNg1njmxCSy+qQ9DjK4xQN091o29Vdyxue2QZLbkIosJskR3sYnMgITUiEFtX1Mre+YeubaREx
b8YiPYAznpryHHXDeh0PyWLY7dsQkriyAYqxAsXztPdksoBXy7Tht2/nRov07znqglMe9eNVl6zO
SXO9YraQyk2A2jH1HF0F6Dkcm/IBuu9KLXk2GH77JkIrP06X+OI2gwYD+s3rC+ixzu+G+2Vs/MVG
dJt4BaEAmZjF1FWi9fgiV72+yvqL17pts5ODdMlwAt4ELG5PPVAm458kGdG37JrA7qZJbBZXwSZo
a/CPel5q/oooqJ5aSFzXCLdys8km2Iweq7LQaUuWpjIbcQY0Qbve2/hLDVeP7fDpY2HhomL4uE59
aq3QOUCgNEtSC4PN8JHOgsoxZdWeW/XUWrq8awCOmZ29gs0cX3jcHELlIK4gCt54va+vqKg13HBs
M4R8it+jKiGufKHbtz76ie8AqqXZr+pvxkw6oXbXCR2jh7E8gGGqr0Z2fWaL9jZLKLJ7T9aXqC3D
ZTjpuYY/EqyB2Wy5zRQqKVEq1Rz7p2Qc1VmHhThSL5BfG61SP8hWL05jgny9rBPM9ENGXnE/ecOx
h+5i2O+bmR4uiFCjsvh2v8W6aM/lLZn3Zklrob+J1SBv2z6TVBsDk3Kv2BYASXCXP+uA/+E7CAlC
P2/09IpDMBxtgintx0flJ2RWe05tNtNvc4ZK4YUkOs3BqZur163li5uxEoHZkcnfhCq1htWlECc4
2UP9FRladO0NWW3W+DZlKCnDAnZriJy58AOUO/l4VpZllgtLjvLPvY6dOIXhAjp4qWz1RysKvAiy
SY2e5DBZ/Nx6LrLOK0ovgGcaWucyFvLGWrzR7LUl3KYOVcqKmkz0nA3acdnHl3K1QkKjMApVsdmU
xdBzC6eKfMi9pb0vqwUh15rFZtPMNnuIOlkqXlxClZJi601MounBAd9Wms0E2+yhUI5CQx5gvPO0
jUk+1XtKOCezXdk2fcgtUJfrnGhqL5ge8BjpyQqV+M2Iv3TwX+ybtulDYeamNRXFwWlUfb/TQLJu
c19P17hOQ7NNjdhELMyOco2bCzjBcZfnxrG7p6iMlvQ3vf+Lv2CbSgQHSfIyz1/QRXX10MVFtecS
i8Hfykb/5r9xmdP/opcu5QYvrwxUE4QMmsA/eY0OriNlJc8s4/MXo8G/zSmqLmJO/s8/UQicYsVM
kY9SrmnW/d7mNFVKai2xxfmI/sLsrDtRnqIJSqLZt28C1034cJY9n7IdCsj0GMszeQGF2Q3wNrMI
ZvXIQYeho4QVHEXvpphFsCyZfftmjfWVbbWDWP3TEkAarKpl3nt5Gxm2vlljfTtUAfbI4GT1SXlV
p9QYrn6zmm22vc12WF3qWIAtyNPiM1eSrRhCPaDw06xnNiHrDPGcJhm7Pnsom6+66YPbmUKrt0at
bzOMKD6OJ6dh1zcAtQdTPWMFQjhstmPd5hhNdktIW+y2MwRvxYFyvO5bk9QAr8y+frPOaom6GIp4
cKIgD75yuEp5jidhGc41W5EN4ksQPSHxSjrG8CG0+/RuLVDY/P3XX77yL2ayba4RWbRTGlxGZe/l
U7JHgrfuo6iOHksv9Q5x3mOu4DExMQuCbQrSxAtF5spcnjwebA+96JqHenayV3//x/xiWt5mIXFo
WyF9cFGUFHiY3QvH0XF42zdrfRPAgZ4hTDZskuGTzO9Y1bEhl6t4Y9b6JoB9BswiNPup3p6nW979
htPaDWbpgXBpfl6weD3qcp34wSkgQwYMagd8FJ1H58VmL13blCSHZ/EiYeo5taULuzqMxfcuCg0v
0bcpSXnlzXABJOeTSes3IAudR9FDzTTq+m1SUukiJJRWSNeDOHiFwNFBPVjUZiviNi2JcndKmqte
nqJhruPrGHPvm4GBapkNy21mkkV1V2O7ZXTyuzHaxRTAnayF/Y5Z31xC7cWZOWvFCPyhRq7cZ94D
6Bobcmoun81a36y4IvdDDDZhdAp7CuqsUUbvkq6Zze7mLkK+l9/e25REOqMXnaSAwdgs6qLb0ZPZ
ZHOpRn3ZOrCSFf5FEJ1iTCMYuL3yi0q8+ptZz2wCdqHmIELdS78H1vKehDBsZRnJm6+Nmt+mKAUS
218qlwihqtsOoPWLAFNBHC1mF2jbNCJYLr1WYR2fFp4G7ut8wANhd57ZkLc3S67vjfNAWTZkb9/R
59ae40PtZ4PZgm5vNsh16kc1+PzoRCW6hbcJilGD09mw5/2fh03ae5h3Q/bbvAcWt/OgvBvSRwaz
cLU34VoWlKwlOQX4qmFvHNjCe4DqT3m/2bDZxGuqYmCOiJlObW3baKOs7BNu1OGzWevuz13TefBM
YP5Zp3QmnTCYMiQ9E+9gZq1v4lXqqI65sLBOCt3tuwDe46GZVf/VrPVNvKKD9Ww2x9YpLhcNGMeJ
z/OAD8ukdblNMSpRJ2d9VIBL7mEEWx30fIkK84tZ6+HP/b5AZ9GXx55T4RXuvXKs9i1H9GJv1vom
WFdblUMwLtZpaif97Ookv4mlvRpdFMHE+/nbhYRVn49NfKrW1T3NTfaQxmV9Nvv0TazG5ey0fT3H
J1C2zRFSULzTCEmNZjHUDT9/ejwFVWPlk3USk98cyfnPzrPbmaUHyW3qEWjTMfFX3zoNVZGs123R
tG+8OMC2ZdY3m2BNyoEXu8SzTo7MPRI+5rlx9u6Y2kYBJbfpTZn0QqcVfH9pQ6jhCjn+4MG1NQyo
Tbjm/ljpXjHVjEvX3qplya5Fon93qLr8gv/zUMVS8fMvyzrtyiX0mYWXsbh2qZd7nwcztOK/7/rL
2P6r5jfx2jSc1Bawj6cQzFUCmEXbZ6rcRvT0Kk93QR3I1Sx4t7lOJBsD+hLaOi29nHd14rkUGNX/
TGr531WcyDB+7ifQPXaRJitTsqe9Gxvq4K7jjG60/ZPbfKeUXKoIXFdy7md/Rvnj+Zi/uRjpTn//
M/zqV97Er4pqXBSh3Z6H0YlPqFLmq6zpDWeHcLPUDpYr6lLW/bnOETGPywTRZq3T9bvZx2/CV4y+
QsnY9GcZ6e4wKB+HJNQ5s8lhm32TqcUKUrcEiDOyu4Q9Np9bqFOGg3ITvDEwoNjy/PjsL9WE8Tqz
gm9i6hKjCyO5zcGxKTpQfT4kV7lr2dWhwf9yH2B5Nxz120ycqW/rOg7BZMhG2LvJnca7ockTs1Ep
t8utF8lU2G531Y+oGw9NkeAyDFRpVhoNIOfnmM3HyitzCHZXc+5jgQj5VSt4JWYDR/o/tw7sE9lM
nvhXTQb1g/yB5in3htno+ljKTcTW+TgzLrV1lbbNh2W+gLLl3H80iqiLAerleRCFXTaXadlcT54o
/vCdrPnaDNXvkjcRddHOX8z622wcLMbuIvB2XKtl8JJbn9ui2DljDvL86m5x1QjTNyv7zL5twlqK
+3yGtHp2HW+Jv81w9y8PdFXWgRu3+7oBGqqs1RruLSGrqdpb+eLJkwwslX1uq3kpd5C1NDRXFIyB
e6PqEaYrxPw4QveRTl7+2dJeQ10YsM3Z+Sgv/4pmA5m26+sA1FlxU8VRWt5LJTMgp0nYJB/HamxH
hCR1r7s3dgu+ttnj8xlAgvFHxMlny52dJEZP7tbZVwvA5bzudTTq5F28qBlwqRAWAHIwlZj8akdk
+q4c9IqNpHemcDg4oszj180EpOIehnC4WoeMnNHstWzHHIwbzEMbKfTSLH73vuiwm5+pCqiaa+CQ
ob9LBjC19WGyi6Lk71fj2l6vnYhI67ct1T67TeFVD2HtRG26nzsRDHd1NLlwbOdZh+HXUjRO+yCV
39rP5VBMrn2YnDLl9AUONZTdvnJVkvDHDmG+jNcTbbbtAR2bcD6vhe0r+PVhm6XNfvE04Hvws9pF
/BK5bBU7rnbiqTkm8RzXD9lSDf5Tl/g9LYR4/+C5F74b+csxIXnAf8z6Ks8eItiCxVXE2QQgr4xF
vZwGpIHF7RoC0nvKdAl3FkuTrtez8pG73PejV0CRT+FjTW9W4NMDThJcZdDcfL0mzZWyHd/6WHrD
0le7lOw2qXZwYuEccwei/XnGIQJCdTyQV+d1856SPFxWt0tWYFxAabYM6y7WlcRUAVWqSPp9u6KY
5zEEU3IA5tmLRPNp8vp5fjembqjetbHfTviMGng36V4AdgWWYHmJp66DsfaDP9LeLbLvgy2tNUNZ
Za0uqoHA4l/bBwqpwVWm+auc81LGsPShKpZAEndOJfnvHquIdC1iYq7H8LvdJwp5bZq1MbWJbThW
1rO1DiPqkk6t3vrFga1ifRW2hOFMncPQ7lXWRCVg27nV1W215JcAk+2g2iP15HWkD6qqp0jfCrC4
Dhp4WwZDdbTAX3r23h89FVcHGabl/M3lvmF8HZbJkvaHoR7iYJ+PycdAd7U8Zv0Aq9jubIY5WN10
+OL09NHXNuvdBr9RVTrLTWVXpbyjiL13X4ct753OjnNj8VQGQXozO7n9KnIjXEv1PEERBvG1fnHh
ZB88sUiwP06yvhU5gpGvSRB44pzISCFhTTyt2vheF/WQ381DDjF33GuByyF5HhWDKr8Xq4rc9Aaa
jU7xwOEPVx96ZgcBNRdBAToeNw7m+qbIEoxwB1Lykqw9iGIJ5g+BZffrN211U/Mu6CNLAvJXXCKD
kvTEsD4pJ2Y5PhSsDE6Ftkfm2bpj9rB0C8WXZ8bmhICs7BAs2BOEqzOljkGPQhnqUPud8q1mmXfQ
jYOhIYUcMEu4G8QSuhOmgCxrP6bVQPbCSbOZK6I9BKF8qnd9FY0JvFZLtBAw7QXE1TMk+CV63bnV
HHz0FmtIXLTiZYcrG3HJLL4XQ+fVTylah/ZZgyB0yp3QohkfUGK4+tOcQPAF1bbYTXouYn+6CMPb
BlIUcmhVps5pTgJJmkC+dFArcUs4NiT3QlStNx26MPbIIyhcq3ee9TgvgKJFHojvo8UhrLju6ySq
i5PMueg/Obbbdw/tlI1VvctTPa0n9OVCvlGQGezP/KzjjFxbh3itdywNc/RqrAY488epJieFf0dW
ev6cAeFEqiIzbTsdnulKu+M5bxvAnxCFmiB5DJRntQfwwat9badiYL2QwYRm2mrn+OuSQ3N/ymUx
j4913CLWoG8S8aUIRYkYLANqn7xjoR8z3GJhXibTTvVlNV+HrcDfRV51ONvJjvch3sARUU8VIms5
FmPyDsp+PVzZHU6cZ5ikorL2rZ+qfD4WA3KHed/M2p6expZ55r7H43IB89hAtx1JPtkhKdYoLHd9
XTtPUgnI9xVSExcsLFzc4oMVj8FaP7G3zwo0yH4UZM3tIptVHmenb/QtL33gP3euW/XjmbRhRywA
NCOMRrvSrpfys19okfq7KlIzl5OqxTAITVxBBILBbSXqEX9Hx5Qdx1p8Aj5WgJlep2xw5h21N12D
7cWljQ+41KL+sUQzCBFXoUbMw3PlTF1oH53EsdJbt67sfnmcwyl3q33UL26y3nvrym+1a52h6Egg
GBY7tg9oocusPFQBP261b5vL4Xo3rB7CKejYPWFH7eTitsd15pKv2g0dusPwsWjn5GOMuIMtge4G
V39z+NvXGIE9Vu2vYp4jktJgT1f4cSxdDVfCDWdvj2YonoHHLsMcvrZHh9qBJOrxyOz8YuFI/z2N
12lpTw0vR9E7ZkDbTXeTSCPrZLvBOAbnLmimPNtVlXKXz0uLb/02dnMosFkr1/ltVaz9hFl8qQcb
vVWe+qhe+InsKd81xOOq3um5Z4Ds3X6QTrf3fJTb9X7RbqnfM6tn1h+jXCRGvMwtyVNIsshT37Ko
qLq3XTh6NULu2lOhs2+LoI3ufLsNk2CPdzFHsZg6TZ1eYchK7egQTU7VTLvWYnZ6PVtyYkpGWySq
V14wB+N1HOkheFrt/GLKCmTqr9neHYak6vdguqdwZ4HXJcuDLek473OV1JQVScf1ijdRVbOU70BJ
+8Mflp6n5FuTxaIHqm+D1112E6/x2ccobyDF7Ky5yLwPzhRlntq1cHZtPDbhuFro4xQMKefYr1Xz
w+XHhtDfTQWY+1s/mLrgNY+zXvQmXf22gOUqXKflEjZo04rrrzCgvQA5TXMTithHH76OfvVFumnj
LjtRedppdyjOneBLiixx0js3DYr0Q7IkcZdQjWux99npBsD1ddmrDIGh8Mhuft8XbWrDUZ9sBZS2
DYaBoRWDEE7Ofso+1sV4b4cZ8+DkW5iF4fL3IzsoHEAJQvqiia+VGnt6MF+0c8eeQ4TvvYK58dSs
zgUjVq0g4uC4enl+0q07d/lO9KUXfyzXqO6f+JSLOSoe8bjdznbdu6+ASofWLiIzz9nJElXn3ory
AWNjBnsvfo2lUnfXji6QyK+C34cN91RH7wapdEdRYp8sH+NVdvm4W5TllcPOUXaNuGclJp7Qj5F8
tmtaZBy4lJLAL1Km2GKAbNsudZIhXtZThS3JnkUq8qMX9Yn81ufQ0ZCj237EP19iShRXfskq9WFd
YilvcKLW/nPiMJ9AiabDnnIAz9OjqktvQiTPjuSGVChJuR3H5zm8Gaq+G747zVpNRxtyqT/uptFR
9VU8edn4nDdgN954JCWq19MMBrne1ZQSL+/ztM/bK95j1ezs0JzI+n1n82b6dS1Dp4LL3k06mHcu
j4Tz2zwC2R/vpmRu/OulRXsgr0qUWZSGpsoaS/SCzeh/c8Y881lf86R8jxZM0z/cyKU+faCtmF+B
eG7bW72WxfrJJnnvaeGo5d/J0eooQB5G+5WuR4of0Bmm0bs0TbMJW+siOv/eyqM8/4j7XGWPOZcQ
7qnLiMNPOMqIyX3ux5FPdZATedRQOuLbFOM3fVogBGgOT7Nl+1eVDajnmkfocHhbFy4K2iXqQv58
pvp8eZQY0dBFt8UyVPeJtWSoPhI1V8+eZhu5axqsvNdZkzTtXWcr7Z2nMc3ztwj2LqYv+NNueVU0
om6ZBXrv/Ug2VvM4xtOUn/tssKwWj2MVWm9V0ybut7wY5vHMytdqVAiQp3csi5JR6WRuf7CHKbPv
OjHG0Xuo+4Vgzg795oCAJWze6UpwH0kvrwRBv8qBqq4R/cf0ZPXzwNXzmMdVdpz81soPUzgN8jUO
LO3edFMi5FW2zkVBLZiOigdQ8Dk2k3Jl9nmro0X7+7rqxprVJon73Rpk/Xhr27MKXsPxKzF7xJXE
vo1qNRzFa67h/P6U6QnJ2h4cv5edxCp9+9z0ZSiPdtNPyLcoIsbOAKhBVXdsPuV0g2jACY5lPybJ
KfOI0Bu0KQHOSLFmHHZl6rR38ZTbFxjpWKf5bVoKcNs7fsl8uLaXAce3y3m3eJhIvuqvR7Xyxhoo
MNDJbuQLscBUqKgetB+G3l1p8yRy8AMra/hYypAkirlwtW/jLsjrLwlW+f55lE7rwDBnF80BjlKZ
4DFp+rw7dj1K4btgdoPmWsTtwJzvoJi9TkXn6DsqSCFQ7KDWi+iPvE4bfQrTdare5kQx4IVsddpz
53GoeQymXiDWhSsq1cSNkRuV99hI3PVhCujoC5Ta0rabXftLIqz1QDpfijojthYZQd10A8v7zdXz
L+485eYRzS9bx4LTnVxrVkToLWWNQLjk3fgPs0uUzdVe68bE1dSp60Lb7S3P6/ZDXtVmBQCwnbla
eZHM4JbDKNknrdd+rfrd3Dvt2wVF0pPRt2+LdaS/dm3l1fN1G6TOjauK7MNlx/ybh64fGVl/cf+z
LVNNZqdLliXNr4saJUJ2xIMEr9ERXXyN7aejhAqYY3IYAtdi2C8leYw2TO1vaZRz1kLK6D+kDKSB
C1O2XqveiyZCsGCJbvFYiELK4A5iLEP+gb4RSXx22zpCKJQ3rkQvS47rvRXJCkfQlDqKYd3zJmav
S/E7kuvlBvGv/sDNzSLJ0gs6RVx6keT4cJq6CPVcHzvz99oenPyAQLf93VvwL8bxtm5Wt7lnTf3S
X09w76ybIq0jyz94qYOkIKpXrmFQXKzCP3CbYKHjUfi+lh0pcg7kehTFoP9ZMeb+6PiD1Z10Effd
VVR6ro8YPLbyPcJCPY9HMeRWNHIhgMGjf0DkGLAhwwQ9hgO05L5vukcSBufxAZiL4vDQq7C9ueSX
1dZBxjmn6mOaIZrxjzg0MnlwO7XMzJjMO+45DxJXn8HWO/Pbsu5529gVwVQqvYuLGCAXp1nO78u5
9XyHixj0nb3a21Dy64M7Qx06loml++lGhDqaHko0DfDA8rmfkTv9CIn/G3656Vs3jN23/0Iv1//X
aay+wtKvq/8HTHMXcNPfqOawEG5Uc5d/4U/XnPyXE9jSIQ1PUklxmTn+rZqL/sVdXWRHAZI3O4og
2/8HXi+if9kO9jn7sjkL/OAyT/zJrhfBvzyOscL2HI9bWomE7h+g612otz9FpLS5AoicIHB8n/8e
/3P5/7+YN7MkHRSQkwxo3BTfkIC9j4rlqGf5HCeKXE7Z3kRdT9H/2Wvsq1SL4Sj0HzLNxv3EkN9T
yqHecjfJaYUL3PzdnNVHC2PXkuDiUW+5vMaxovyLunZPECELTv1gz5EGtYuLjyJ92y8eRhoxXE/O
dITUwSOnSvATpbswma7HKNy5+fPQ+/WdF33uuvFmccNdpWL2+hrhkOhTDI35IZU3uXp0x4j1C/uT
67r3VYUyK9eve0j0lfjAFgxLx7IvMJS0JZuTwl4fRZAXexjhCEPdds8NwR4q4tHq7mfu3DtumWEU
3NjF8lE784BlJj+3TkPFI7eGSGVFHz9Pi/W/OTqP5caRJYp+ESKAgt/C0BuR8togpFEL3rsCvv4d
vu1E98yQBKoy772ZZydyjlagVGFqsp01/qqr3kvmg9Z8DcSjmtT5sPLQgN4x6kjlvw3qXSXfQY+L
YIFEtLNdUE29oHKz+kM3qq9tUW6rHpk0p+ZP1saj1H2t14NYnIBTn1RdPkCGV4F3VfQwujyCz9zZ
qP2G5m5GI48PBA7I+2bJzpjvaM6HOankm93qfu+82O6Vc4vPaYLiLDVf1vLaZYnuV1qJDlQl3ko9
cmsZsu0SdafQwLaiPKnyC9HVvRWgz9/qxmlf0CnGsxrVb8MggGgMXzEftFfVD9Y9w+5pP2HkHga6
obp7zpLeL/sURTOeC69MBrjusVF4UVfvilqEtvtDdPJMLvk4FHIKQGTR0s4HUxhOgIexB2jrTQCW
3roRaXkmoetlaheqTv3ExqW32cjan7Ud539O8x7RgZhy+e7yLACt8jRmAHrRmIr2Bq4a7hWqVxEF
ri7joCybGvKoDeXaLteTWAsPtukLmMj+TY7V68I6Fg8dvNyl9ZJt2gdBdlDBM401hGYdJJ0OyLqa
fLN6NW0HIemcrsWN2vBoRcrks9/ZHxwDPdm9POTpCNBUz/hHmZm3xo3e6pqvlAIzzw8GQN4+L0Cu
W9sZdHQEjcqKz421j6zM11lGoDIPJJWa22sEAFi+Ojzcpv2bxaVf18fcLq99CclXb/AOjqYYN8s0
HYWF1eD2L+w1eE7Zdh4f4yV7Fc2RP3q2mH0LxWQE1vS1lj9uf7OM7KAnIzzw7eg2QYJiAbvWFcAn
RxDzkbYccXB+tMimi0PNM5JbJPjnOkHGtosQPkDNxazJVnqfdZqv7aI+dWv2vsQQ5ldjs4Kb1yBN
L8B5E9n6jn0onKo4uekKyrF5AW53a+y9LgtYqRMuhqntSiB7fiy5vUXWNh7b4Eev0eVO6ZU/mdrp
0XSyJy3vzno7/s1p+lV27ENZlwzY5Qq8OFHDdtKxTbLBG5W0DarMXP7T1jZmQ3vj3OYCGa6IqiFQ
OTfCStdeEmOCByEdVLrVHTeUgHAddY1XqwMsmSkOlGW3exK9+Yw8fM+d+Yw8vqUHrv5y9v69YUHS
So5kH6h+X0x8h8pVPH6wJu3veZxuzD45xGq/mxLlPOYqUvDqdXb/tbIg2B9AdoLK/tEKVpNFwxFY
43M0OBDMgFuWs5/BewilM8WbquhHX3EWLYxHZw4MhXR8G4dx+x3J0YtrkEr1JK6V/gdCMZgzS36M
xrFeV79oxund0WneJitOfucIvCclhYL51y3uspP5EqqR07PegPXh9ITq1zzm9knrkshPHuwrsMlD
aOequ+0rHtOWETkv7+Fz9u2V9S5LAH4QpZe9C6mntx+lcF4SrVO3mav03BSr+t/E0jEfhZvNvGu7
hJZph237Luz2I4OrjPj60ZUHhcj5vU1/m77gfQY1T8PvLbxkGRu29xHjX5UVKDbY8YMx0O+520H/
r+78IebVaDgh2+NS1HuE6C8rK5MABteOjNOBRUtsWECGqHlk9W8kfi+JKzbZLT40WC+fiyBaVL+W
xrmAEifZM496l2zV5YMVXr6wlU91zQIbcp/Xl4AszRVLp7Br21uc+Q7rK8zm7iSc9QRZ7g5b7FkH
45X6KrX+sSmdC2OhX72UsBdHeXL4eFNXeFP3nIpTbwajFXk8JEJdg9W5OUb8WaZpEM+VH6VOMPYn
w3huOV9bofqJGn8ZWR/AnfOgmG7jWvqz617RuKFE7fvu1Mcf0dB+KT0vdXuYgGGadNBj2XmTBg62
BGhpdwHcdRyGYWvXytmUxWdqs6WsfS2L7sNpFmiC9XJ0NLxTyLLw11S785yoRmG3ChKYg32xmjjx
ja7ykqlDJ35I3/08nZQ5v2Fy0DGvzeAT31l3jVz90r5U8by12bmSxsmFCK1XT/zKi/trLB3IOBEA
wXJYzTnEPnL/dpzSo8za/YjuGDcUGjoYDrOepr1bQVtOi2wJGghktVK/RHP1YxTNUXZ2DhMsCspM
+CVPsMIsST3U0/NYaeypcH6FzK2AnbS/g+W+Dxr90RwPB4M3H1y6YL9XyTKORWjKMVIMWOUmj4pb
Ob6Kj6YUn9JSOPDkqiNhZB7KxIcWL3IvWwrzVjhgYLEwIW2LQJ1eWpnta9cd/EFJSdm5D7LWBzHz
F0WLblqL3NUOzQZrzvWmtF38Zi3SrcFRlQzrRuOGz2vXR+A/NpbcRHI76plfj42fWePbYE17uzT4
8iHHeWsKclEVVCZrzX4Y7VjX1XUkEqdhiaizULd4iUcol55V5YfKnnYFSkhkzMe02lId1KOe7rnE
hJ+DK8Xl2q4lK2lleq074YGB/Tex9qxx7YAxzxtt3HOjlzc46VdhybuS1KHUo/JTN/CBRus5b4dP
Vf0rS3071n/aoh/m/qjF37FJI6ZX+1nFf1Tmnd2C6how/3ltIE/G1TlpzpPzFYmDOr1pvNFwL9mg
Fc7NwVzeK7cKW3XZwSZHe0U8q/wlmQLFffs/GXX+RnoKzU5uRH5J+YuTjH1+Tn47I5Cq+ZIBRatq
+LNawnVRfmWPAm9QK/HeFSYGJwqY7njO7HgmsLedmPHBKLaPGlFae0o9VRmfs9mxwrR7IN+zP5Du
D8jYMTbmU1qzgcPupkuW7HHqjhLjqbJK9SJlG6Sj8V8HSc+VLCV3mG7XBlwSPebUbXZN4Va+aNKg
NSsU2fpm5YLyTf5UDSGddQQBMim+5ogDkvweJB2u6QqO3apfnawHNdjetf4sOh6DRNzG9M/GIFs1
xgFq9dAn4qCv1ZOriTRA4U28DgeLbWpvbQza1RrCKI00T++isDLnTZO6b8bU7VNKp4tSpERGaOD9
PufgxG5SefZBP8VQfC3PYnGpSmpA8lsgXjubQQVA3R908zyWgATNQv+zovW1nvkImm4A2RztO8ZG
tLOWmaYiE091y/7jqbyZTfdjOeoQuGyk9S1ZH+ma70XlfmHrhqumXEWnXYcl38/1r1m3UBdoHcrE
wJJm4a7gtu3N7HlcXyvSGiy98UXd7/XcDdAHEd5q56wW/UHrujcGRHepu7ybyfyW2+JcpNqRewL6
KHVNrR5bXQ1SkZxhUO8EKGxPW8cjc9TCb4xp5syWnmLZ5aYSxiZJMqjyuWjgeiTH1lLDxiAgs1oL
3o3ml/X4kvXrzkWNpdV5WfjKlbkM+pJDJVurE8qvE/QDCow1Da9OKal1R3Zezdm6zYxmgXtnAncc
vvuULmAe1f8oXbtPq+L8z6WmXuISIsKUTtWWuYTexwAwqkCJhRVYGk6yr9i4OyjQRztq0l0s0BIa
Td85ZCn3ePlBOkTPBbbQUyGVyp/6rnnt1o4TF9thtq8K8MyrXDMJK7BRyTk/YLpmwxZE1aCWZg0+
ND/NcgKrYkhnLCj9W74McrnvkuGRJ0XQ7E3gNot1kJsl0onj6M2OXX4vUlEujtO6PPAOTyTURmfT
KbPmm6o1gdped7VD41dPY+jYCfvwHdqBrLKjL0Z2njIVDCssUfaCify6ZPa6EXPe74t8cCDAEo5g
n0LY1PUhd6O73emqV7OqP0nrxq+q6qmbImCQ1S881bDAFA0s9FkAwLniZ2X1rVlZ9gQZt//VzLXf
OYVT+ELV/DmldGt1ffVnO1O2Tq30p8E2Kt8iSu31aeq36eierIGLrIsVHHpVOZiT8fKwLwK40LXP
PoqdWREZkeJ7Er2+qQlV7di+pwTAoUgs9BZJn6l7YGTtbaN1HH5N5hM6qLyeqTN+pA3EUg0z74pp
uk/t7tarjHv+n6gJpzKffu0VHdtYR89i3Za9in86Kzyr1braI7LY42URo+2Lkupx0BS6vzq1fABm
yZU6XglSmt3twCyvF6HN+41ZQujtdOFrDw95UPuvphMfmEl3vRE7gsUnljKFg15dJU/2MU//WsP5
7NRxN7v2X5VmsKLzf91kemkffWOI70T5n+O+oYi+6Vr/3BXGiylL/K0l+U+xrW+z67/qsv+EXHBP
dT69YohrCZ4+7Fbru4l5FVQGx92EklkOewI0gY77kqa/6P3LMbFq4OYRq1ynCdCm2ZuWt8B6rjGj
155CIhvX9041402tpFTtDBVnTnNhL8iKqXITAOV3evHVaCPGp0qYJDWHa223VmiCKw+ssT8D8jUv
oi9Kv3RqCMGJv9bqvef6MIr8IGRzKNPxJ5F46na1Nhwylgxa4ikFu/XJPx3qOH4vquS5xsmIzP7C
EMQDMg1Bfv2dUgxSLl4Iwhoc2zwJWrwTT1oUbcscLo4aqAXpKyW9Fw00+dzI0TOW71mZdiNZrBMm
y19KmaPF2RFiwFOlTr/uYLVBbWQ0/XbM+1h9oFtuiBo1vmvrFO1VWHXOR5eRctcJKXlV42aesGPf
FkGcaV9pNjwxP7QzV2Dij4tEWG1YAOolx/JoVuOgEOuhMNxt15s8+dqh0vSjOo+eWoyvLElXvKRk
shpKycQmKWJKQZrm0Np136SUJCS3eLm1MDmOcx6jEI26eF+zePZSA3lD62mzoYbPwz4ZLUop+5tE
1g4d9TCm3IRDsx91JA0ZKdALxhyMuFucYkrUZYq0p65LLmY6+4OuvCFXTn6tNC03buaoZFbmaRf3
zXiy6yWhFJX7qVh6ulaAxO9UROMJG/Q/QnbegDmjzZR+JIxR0yY0+WkhlUgnLrV9wh7ey2w/ihNW
5GOiro0jb/YcF3Ewwzi9ZT1xZ9QMfFniJBkO/sfQiANUbEQpVzO9YUpY9Jz1P61lhq78zWCPszrv
JUnlZUr1f3VlPFiwc3uJ9YYF3ybi/2tMNCtHkCoRmlpuXiMEtbuMXMBdvLGztt5lSq/e26g68r89
+JnaP1cLv+DKSxIOM5PuUpfXqR7CiUBDPQB44w9fC355xSUcWbfnRE03eWnVW3VwqgCMJyMdyOD7
cS0CZwagncKBLpK3yGRzPy6EN86meTIRczDqatXXaJH1jG0hhbPvmsXYVEbfBmZDrt/q63s35ulp
XOQS2sQVZkcTW4Khh1XnUs6lLcFIZ/lL2zVdUC5sm9PmJA8YrIcogRREjkD+h4AemlozPGUjS0Yf
KkVlG3Qiu3mwA8zYjVaq8UaN4rwNU8ljP0yxdeGQz98dLGEvoxfgvP4cFyY1wc165mCV245QkjcW
w3IZzV6+LmW6fCuFGv/lFXLneGnLRxg5/k8XQ7qNGz3CgoXw7CQ0Wxymh6KBQq5Yh6l4M9nHlNaQ
50nFALs1n0cbNR+LJLctazvp+14af3qK9vEgGpdmepN1tdGzdTNFGEeeS4w9GZt3RVf3pdLdgaUT
k2yTe69O7EuPzL8h6baPGoXMShippyQ7Khq5IcvwDbPfal3x4uj/6cP0oI+HQ6Hf3WpagrLVz/Y4
/woMhg2e0Z5g2xEEeLETa3TPjPbcCm2rSqQpKAHFbhp49IvH9wKP/N6V6rlkBmGjxpNBbExP34vo
syfZK4a7W95bq9rFs7kpSXNcEaYsM0bnLLZNJk0PErr2tWLj+H1mVuGkZkHTFhejl+c0+ml0wix2
7+UrmlynfyxN2Jkf7KkkdhXItfSdiWkxqUA6LmmFEyVQqig02n6iFlk/ED0O7FHfaRoSiK1rB7vm
+isgo5N1ecbkoYFLzU9FLUmP5VbuWVToCPWekzv3tIESMVhf+OIDF7cbWp0g2zqUNspKe8zMF0Id
gclhNnDHjogJuM7HotYOjoXaQwrK69VsF6uLr1DtiXJGRhDGPqbtWVzhs/Fq8YbFeZdR1mFVOd6s
GCWtNGv8lKn1quGzV649qvQSe04jQoubZzHl9jHDZhH5NOyV84g4dxyosZw/kvhWKl/1ICC49Ggk
8d/jBbOmxlerdqt06sdAjI8OPUeuXy5z/Cxt59Db5t5KVE8xU1bbbif3Pef5Ibt8G8v6KzdU058m
UPdNsXcHjuR5eK45LqLlJbOY2V1N/5E0z+RwniZj26qPA9rdVvI/qRVfvZsEa/SBw+2N02ZenH8Z
XY6CAJqz2I7Nt761qFvLHg+5HDZJGVZjmIvnRP4T5XfhfCzAmaPkd3DKo9tNoTYK38o/+/QVVUMt
022DCq0aa4CucOkLkwl32gZNuxhE0PKpQFar+mMZ/xE39/Aez10kmYBSt85jzH6B5g0IGrx84Sfs
iNFUx4uazNkoybtt5RsaXb45I8YH/kqEvicislcmSLqoyLnFrs7S2KUKGWPTejKrZ0f/LkbdEwu4
olrcy4KmvjOU7SimwTO6/NqTZYjo27ys0kH+FoHUu6BaUalbZbxZ6/xTGvFvrXETyr5hwatAvDGe
TOb1Cc4FbZXuCwgMTAgk1aFTxXujEehq39vpUuGERPObpqebJv6T+Alt7nfivZqvM7ATt3yrGWmt
qJ+xnMunVRnVA4nLvSLv+YQdwdKKrSWHsMidg5FOJ7WrEYXjYNI/0nXYp838UoivYl4YYLfvRBm2
pNc9SyaBFh1j89NInR3pOWK/rv06mvXsLXNxqvpsm7bFsR6ukTvWLxoh4lxRdm1me1ot6RRdHNLn
NIuOQrf8SipbXSybzIzDNSdDJwQXv+MP1VOb2P6qRFyE99l4qcbVc4QozxbwpuFrFIcFwXfYK2xG
s7vBz7FXJ/WAz6N1p//vDz6WzXlV+eoQKJND7uz7dN0r8aGiQgYXllMspmwLIhJ3hV2wMdUvhWs8
OzX1QcakZqghEvliTNl5TsNCXbhEIp6dg0ukI83jgKR2wPg9hrfEHqt36fob6TJwM3kjluK18t0x
Fj8WPWm9/ozGXM8P6Xm9aCZt5Kxj88dPAqcYTPM203eJkV669mzmuFiEdXwyNAFoHCz+CTCl2Nut
eW0pmKJ3rgCmCqqQqIVZHc3ibKlvvbKrB+QislSaVzf/ZPWm9xhfD0TkRmvse1vyR7X6TG7uBajr
rmDRmbJC8SmVt07LwiHF7JjK1GsNETrrdmn0XT03vlOMGDyXTvDcxtvWnT/17AZAfqkUaOyI5llz
qqqtk44+EvGgc7CkHFNiY7hrYEjtR1ud54R0jteVTw8SOGYFFohDesu1j4ogiByXbHMURnmeiswl
52a/L8ushyxq2OW0YJRQYV6ve6FZHm5B0BNCTvgR1eTSyKjg3VAfMfg0f5kSR9AkjDb9OoVQsof0
rnmt6pR7Y+lp0IpToyHaFuOpX4d6VynNdUii79mqvwjUomaO76bhtO/ZVFQHQveUhVrenMmNfeby
Y1VXCPR9/19dpCd2ePv6mKP2jH46NqGTsDzS2ZTKNY8G7yGSu8uy7WyFU9jymuUaqXzk5UupWjph
wx/ZGf1qGCoSx84wRmUn+62EAOstuLYPyfclp79gyMIMyywNS/LmZXNaWgr+Kizdt0V7a7OLLiLG
HgYS7wwu8HwuerGJxInw4JPW/zfryj6tu71wvt0hvWeosCJ9igDbOHYXPjIG0dhuOpTkvN4nxX4Z
wyT6EPOxMp9RuS9dqVN/D6svTOK2pooI1bfDMwGWxFcG/dM156BwP52pOTWWHrgNLltLRtRm6RxR
+n1WsJl20X+r+MdAPA5GdEpXyNZLIjvdAKS9oBfoaFGN9HNjOk0q/5O9mvrVbO5Ks8+vVdTln9Ya
sdJ1EU+8W0OY4ZOEa7IlH+e5yid9Nq8Ty5uSfvzM18pP8nWjF/oNYhokTSv9F5Eq65mQd6d4PaSy
Coc83rW93iHMUaU4ShNkGU9yq6FOI4cG5K92k624GMs5Dm+n/JAtvFQrPi6EN5hGrnN00mF6mVbj
21J5wytX3jXUIel2f+PQ7skhKt6SxwO2F4q/izzpdwOeiJQ3183U78FUrF3PJpKDRYtiA/9rze8F
qx2okSaRipBY4skq97a7PIZ72pBQrBVUUSzRBJP2xujNfR3pPpgIfXVFrPsokY2fRIA447KPd1mp
6bdS20Skoymvr3PS8mwpDPqUqf7tJmuKjBoTjsH+uDI6pnvOsMw7hj+w0cncR+80hi6PkLseMy0e
ts7sKoeyHTUztJY4ZztL0QRG2e0aW77Hkl+jnQ0ZGt37PDs7JTG/Xd3cMOuAkW2It1hdacHY31rM
HlkuwnHtHod4Ezs8gX2yb4R6GlyVOazJKxgN9Woh5SFjnqQZ3eQk804NilVRty5P0pNtLUetjolg
F1Uc76vcLDZqYy+Nx7RG8c683QPUikqy7XtDJAEpO3ukTWJ9JOdJ/JKyfEB4NrhIHK2E/26QLczx
W0XYN/pwYEzVgkdW68fR4DP1uA5otEMeRazMTNnpFTX1tleru6mLigwnBqlLnvfaxKLd6hXLtnMG
aV/tvmGer9RDWs3aJzDUeVpDbzM1qgyYNMEuT9Thmc3/eoiirz3NhZrEvlysYaevBV71KMuV1IRI
l1s7tXjkhqZqm0bQG7MkhOSRrj3nUfPf6BDVv1SR0BEb4lr/nEu7/ZseIm9MiJK5CpSmIm+7v/WR
23bjdfzHOzhxkejjda07O9SZgQqXMsMMbpT2XPL3SDIsE23VqvCvwI0xJg+DQoZYmb9TA8+hSArx
1Fn22+QikRlNtMsIb2wSpk0/sdwxphlZvI5iVUJD1Tg9qlkLWMZVbMw1dT/iPKHOJRn75TjiX1K1
xrCrrNk8tf2sf3cxpndM3uFfUzGj6S0tlb2qkTmZlZ0bDWSt3bVFabOS8WTw6u9m1ahOloLoVEc7
fouBs1Gah6rt/g2T1lxNN6FzxI7kvpW233A1ofWwVZG6blb3yWMcT+2JdWnFYn5MldvWvtb37p+a
SsJ2hqpMW1GQG1PobUh41UuQ0NFsm0RB942StrfJzDsdfXCxFP86w86fxyFq7hNrCzBQ1jpI5/Vr
iKpyo7Kq45+bscwr6BGLsGKnhrB+mVbZjZys7SkrpZuGgcSP7NLdTU5OYVAK321n8alVo7i2aiQ+
B/qafZOb5VnMIDxEZ4pLSf9AhdNQUdWLbYhAzzSNvExrcCvOEf5nEbUW7zX0wSxzkQfnxNk2rUxD
w2HLGFo6hkqUN9a2Us+5s5BmHqXh/DbmVIY42moXWKRbrmpduT9Fp2hbgNRwBBqi2xGB4I1KfXBA
oaaI4i699pMi3+1JLr7ohPXUa0u/sYqpQqxsTOvYdbp7cXLdDqZmIAnD4KOnuwqajmznlnbCmn6K
OTa7baoo9CzE5PxO7yr10PWOwRhtrN21IS49ijO7DiF0pR4N2BLAZagdUheMCsX60J+JhICfresl
fhoRgMPR0KYnlvny+QZHwZXW7HnjjkNyNjXcYFYHp8hTKa1cLoZtrscsblAa9d2JorVjaVoqdwbj
Q18Tg+eTD2ljbRlETZW7yIn92Lbyy4YWicywRL/MnIFdrzCdTF3TwpQ4VYVEEbkXN0Y16Qp3DIbM
dvhZUnOv9eaTjNqSW5O1oiHMyxhpw9LoFGtbezeKSH9C4HE7ckVNoV2sPB8Zkowissmo/X5OiCRU
lMcMhqaJ+oS2gf6dmVNgk490BElFfcmcm93Ey1ZGc3ZUu2wK65nIUGxb9s6pu+EekQK/NfQXrbDL
S0YhSehjjv7SpltmL2pj58w8zZN0m2Wb5JWvVZ26GW0dIzdaUYkbwSTI1MQfc24bh2w23+e6aq/G
UMknIZgpZVuQHvKxBN91FO0QkYZjm0fax+Mo3JguPZRoquV1Vid+BJ6Je5wLc7t0DX9XpjxFRqfu
DUZkX6zRQnWRpRY6OiGaFH3ipnZivKFUNQrW+5LOjD5MrhUkc9Yx06cYZOyLoXwlb7khwmx4bEqb
j8D5hoMz9y1vRAxulez7PyNlfDEznWHD9oXE5x3CVGkNHg+NMv83m5PljCD3U4845r3TbN11wkke
cuSYQq7Vxa5d2qesp7wf8tLYJ12u7iwpeIRnfbu4JGd619lDBEbxd2zW/KntoaXPvjXE/8+YlsZG
a+UC9atfQgVy60bNuipwoXndZVRZZ+EwsLdMptwR787fnDp7jFS5whiJKcjxwpwqKlOUqhH1zpQ/
yUGmm+Shxg4iuS9lp18XftvRozjRQ+wkG6COfEszp7iZljueJsOO3sEJqyhu+YeGuuCXzDUGq5T1
rqsfC2mNeUMOvAnYBL2+uub44QrVCZv5IY7WSzG+MWOW2OAcYkt6jA0hJ6320Oy6lkkEU+binLH+
0YvjWt1Q/uAjFbgSDmnpcMUgvdqmRiyrRAXCST6yT1m/9C2D5F2+fiH0oM/Us/yJIoZ0jUKSvWCM
CwldaKFsunXyBpx0OoYlEmEjSwRPxt1wi0sYcFNlp6E9F1VAwTBwaVCIVGwm3yzjtC9R8wpvYEIT
8eVLxLlmcGBbhIZcepAgrt38W6v46SJBsEAvXcYM8/SRv2jl3BDzInMytGX0r4o157Qg+7VkawLG
+EjyZEWgurXtM3ehHnhA850rZvunhA6yVTElr4Q4dP5Dnb0t1sTC5WGW76IKZuqZp9pFBHNRYGJW
GrODEhNI6jGt8zJEV542+vK0bwuyTlF6Hwg2UmIy9xSygCndDdQfbHibnfei6PpdS7Ju8Zx04meJ
Hc2egr4XieUhC8or+5oGJCNSbBdbLdDW50ruMxFlRD7HcfUNu8/eG3oEMl/suA4aLZZ/c9mmV6NY
Lb+2JloyuBs9qoUrD+RfcXQS/n0p9fE6aSfHadqn3Fiin17afHW1NarXBw/xdxnq9S8vivrgEuHO
mQlVcAr06eHAyviLBIZ5VTjJNwIB6iCmiXnB2TWTGxsVq3CNofDNIzL5nAzabpVT/znEaxzErkk1
rRfN3R3b9IyGVYclSEo/SeRnQf/Am1grCIYDIY+XMZLrX5Fn5dmNomlTM4vKFK5QUpo9W/VHleTf
WssuXKAh3F1hko4tkmUNurUlx1rOTneVsbuTWV76DJoMe7ZRM3DAJhOiSLI6t31TBWm2LFdZE+fp
Uvse4U9upK1nn4mTt5Zv0rYeR2WsA0VaYack61cbyealZ+PPvs3Y68Ay9+GNeXgSVIw4dgh0g320
HFylbL7pVvyBAk8YQV26S9Fm+naoxHhljRj+dJqzx7GzxmZXW2x+mUqtDZV67G/si+NikFPBLWSX
nKTDupJlY2crxtniXJhiZ1I8GRSww5rx08V8mYkuYu7PuMVmr5DxHKwhovPrfFuzrOe3s1RG1Bsr
q3xpc0TkZqa9c5j8jLiKe2xhl0nMrAnZhrFsWNqanaMl4x2J4ox3YTbX+RvMu3tz4nMRYX0kR9d8
isqkPFhx3P2Wlc7tFJ3afN2iZ/+PszNblty21vSrnPA9HQTB8cLnIpPM3FONqkFVNwyVVMV5nvn0
/XGru89OJjvZWw7bYbtkIQECCwtr/QP05pYUoPbnkyWW23xWHquAOqXe5TRcHo0e1GHdHlShA6nN
HvU8at22dvDfDP0ZTu5sy6CmD+RbMKVm4096Evo3bg4fHH+XIitRWMafTqX4X7osD+9SChl0z2nR
j4e0VhUS+9h0IfbrupumsLtVvaqPqCScM1HfBUn0RaX81yGWL4L3tnyw9Pquhn16KuuB5nFRz/ep
RfE+Cmq3VPVHXG+jIyJS0CfnJ4iiX5SCP5FQCFKNSr4x/Xw9EeBTkfHPNaIfj4o/i3KqQW+1//0m
+rOGsPCrvflXnX8Wb//Ifjbrv2ihJfzfv1fz389/HPws3D/aPy7+iwf9pZ0+dD/r6ePPhi7M/0HJ
L3/l/+8f/tfP57/Lp6n8+Z9//Vl0ebv83QKagKD7n//o/q///MtCxeX/TQ44RXn6R/7X+v/wNzlA
in9Dr13g/2QvjqktamJ/swM09d+GoUmpqoKd7dg6uPycZCpkPPXfKjeio0PTRe3EWvR4G7RM+CPD
+Td8AcfBpk+VUoMk8Bp2wCLI8z9kHUulU2dJy9Qd2+Kd6KxtICSo+NAB5uaB9uroRKT28NCCEv3s
FLLdoT4tumaXY1mmjYiJ0A1UPmyxUtihtAs+o40iT4VF8aPrssY8pCBYXFJNC+9sBZT7PFtzROU+
TXZUxDYHN03TYJmFKeWKA4E4WRtz5+JsqkO7z5WkPNdOJV0dwqhbZwzd2j5BYwDt8mIvvP97gv+V
d9n7AqmJ5j//etapvZq3bWm8rxZ2yNpzR/LmqRSY6F65IE5jhSx+Aud7jotyeEtWYIGiGfX8kWAd
InJCIRuionavFQls9WwANL7zgxaW39UPciCsqBrLwS+75IMoolYTEdh4Iud+/5TqRfgwA7y8Y0uS
/s5V8StzNDAstto1vJwgXoO1IcSqpthRcnp2R1/9FAteika9l+1H5fbyp8y+oH5aFJHXTkr8Js5z
E4AoDZl7Uw2pdHZKmL1XhsYOT0h5FN+ctJt/tRLa9aGrA4eSPxfYkxkKSPyxkyB7sLNUC2Fx/fvw
kyXem2I5cStC4+iAUJnMKfYqe4g+6mo/ejN270cTWq5X52FzTpupfpRgN05NpYDiC4pmxwHmWYp4
/SMcQUVF1/ErJFhcLpJNDS30fTv2Qr0e31VRqbtyrtO3Udco92RISCIZgQPKJaiTpyRMwKCNZt7/
YZmp7d5ekOt4QRoiYWOYUmXnrB11KNl3C/428ejvaH8B3YGUH1st/q/1nrvLJY9wCU0XQxmrWUOo
8wNEQRJPU+npHqDsdA9crP53I5um910qrNPtuS0hYLXMy+oSqk24pdC5Lpc5Ek6spGUTezJ01GMD
JuZRRxphJwpe6n89T4uDgsSQJUF8mWv5uNzIkKVrVXbUUPpum0h82mcDZhWiB0s75A8r0fd8HZ9F
xK+mZvLEc5YQJORqLWOM3KIxGGPP5GF76rJkwk6PYJilSvtdrzpe2OWYnzgAzrGz55JEJuAwDYlq
vU+yQjsLbESBw3aO8Xnux6bYOWfX24oAYC3XoIFAlLrm3hKn0JHoCqqutLDPeVXSN0ij4YyAgb8z
1PW2slWAz4YtuQg01VxFnIJAN9QgofjKRk8NJ4rguljqp6BKe3e2rGBHQntrajoYKKk6MPEsY/nz
F+S7DG2uhlczjUa9DU/YMS7AERWwfak63u0NvDWUYUiduXHRkjhcDtUhGTGRAKae3TsWBfgypd4X
pqdxoMh5e6hnUf3LHWWrXB7SJkGRYDxXOoWJ3liRGlaczsThyZ6h9fdQ9MNIwzn17WM8lPQw7C6Q
bwVCWk9w3ErEFVpIGY3v/Koy0X0FFu28r6Jp+D1teMEVSstbRs86uSMSe33iOHDImpkaMUUjeF0u
izVoUNl8gMt+iZHh0Jp0oLsgPRHepKuarXri8TPsLND2oCyQ5InPpyeBe/nZ0ZT3RYGeGNyZAr4C
oov2B4NDdVcrc/6rnKzwbSKl8uP2Z9naASaclf896trctrK1Wahql3j0RvRHOsYfqMybdwoEp51j
dB0sWVTNIJbAAmG41V6zqfoKn3/zJHoCXIKO/ibWZ3tHw3MjcF0Os1rGwSijWoAE9hKf2kVYUZ8N
ZBDdiUBdyntxR8OMes9xwpnkK/I0xnyIxpHaBgoy4YMaJnTIxhysCsIOT8YwWe9vL/hWNDF1jTvR
xJFbqitBhd6K7KkPi8TrSW7vZDcGXtna5m8d8rL0vzT/7vZ4GwkTC2KYBq7TtkTDYrWZC7VszTkX
iTcblfWjVR3159RbeCj1I+Jox6Fxht8XGOF7WqdwiVq9G++xZUXgCuPRuTyEmq/+QXXIVA9mBC5s
Jz/YWg+HoLCcHVsjX7nc9gMWLsiv0hswunb4bZoHRTkA2Fe+EGyTx9ycildfpzZprGVqhFZbVdd5
PZAkaQ3WmHlxIGLwuIL7I8Ki5mtr8Z9ant810Kbc2RGJWPbdKvwJoUoUZWBe8K/VvkxCISjJtpmH
bhNSbMrke9WoFSe1tot3hojsw6yhOCQkzKUisMTONtg45wzPW+I5rOnrJEKrpiprsiLzNAw4XNOh
DZOVwEhTOY07gWxrKE1nz0khDTbc6r40CvJiOnNczVDF3Kbom8e4pb+F9CQcvNu7eyNowgSxuE6k
ptvGWlLd6nyz6CBrew7yPQeqYvYpSelSzLwc0MBZSFAAS18/QYOXL90OQ9W5iZdI9+KC7mUzI8wZ
BV4ImfRjg0zn0pybHuFq7klNL7t/tWtMAYPBcCzdNs21O19iG4EYqId5fhfL+1HotE5SrXONMGwP
Ka8cNxrb7H4Ok1+3F3ZrYGMZkLwHKNHaspbtOqDDJBVXM4Px91SEze/IsoVnSRJ0aCiJerFtJ5+X
7HfvCbUREcgUsFCWPPLAsayWN9X1WkcdJ/AU3QmRowt+UbPCn3CCOxwXcvBuz3RrOEajqEE0IJVf
BWSe2bxRfKGgEeiEbwIxWV+TeS6/VGGewtT0tZ2V3RzPUaF/CF743PWXu6cywbxqyoBS89g2TzAz
6DJSsIQkNYeemrU7b8HrD+nwHW2pMtjyPZef82KzxpYR9GHXQ3r2aVXw+m1h3jeph/5sh/92/T4J
1d9yJGx3lvXZZu1y6zIwXRXLAaeqOWhSXAwcZUk+dg6AOlBXWu+aada9S0aoiWcrHp0PhRypsNNU
tQH/2wp196RRpuSxtMzx3opJAWFoqeEjosRwutEbqP9KC0QBXKSjnC9WLJ13XTBDebIMnZ7tFLRA
nsMqBys1Job6fhqcBg66SHMIKoFUv2M4F9vHKpxsT5ROoO9Eoo3Ew0EXUpWEWMQ7pLNaaCS4DFhI
IP6qVk2hUKNTICydLuE4QmjBH+TYz20PMVaFzDvFkv9NAYZcgGTR0kogyJxBRVFQuwLaVu+ErI2K
AL+NPW5oXD1EzNWv0+gZR4MTRl4J6e+IfqcG+KRTgU0K404VtGqEBu4W2xsdrDGCY1MHUBqYs7NT
Vru+HRyTeh7FJFM6Dv34y20B7GTSQxT4PFMMFtT9LD/Sownus77cszTd+iSmtlRDmbI0qMlcjtU4
bdqKXgReM/UK1K9J1tCbS4uGRWTAZtTa+DMofdU5VFXQ/6kooWzRjB7gp5kzAKsKud90zmgoWoZ1
Qkyh2PMsvb6/KPBSTbV0Uzd4zq4OST+XSDu1QegBjNOORQWrpw+j+qk0ShtjRHQKEbrdywU2B11W
hWzcooq2GjRo7F7VBz/wOlQ8wVorZXgHVZ92bj3nye+DzWGc6YHvfPnrB8BSzP6fYVdx3VTUYUQM
hiAXDzHgZBjCXZ1Pp9vhfGtyUhfkdoDuaM+u8qxA14qwbAg7yC+b98ac1McuGWgj+aFxrOPc8MYR
jMjtQcWya1fBju0sNUw3eeHQOL/caRpqLKko9NATeUrbJQ/gzNLecU1DmT86fcTbcUntE5Tz3aQA
iE9Fw9pJ8Z7L4dc/gvK8tGgRSHX1I5wSmW1/+RFFlMl3wM+COytI67dm2rYf+LT9V6sewgeDSHNP
Qyi7L1L0c4YEvI2JEecbA3uFPcv767TX4dJRdXwDtEXaaHUEhckLs7YoHJGII9wy1vkjomLDKUIf
/VDGZfvUxll2bqPB9jrKsu7Oh1leN+s1QX1DJeZxCVK7vvwwnRiDXvEZvzGr5tTzwD5ljmM8IVg9
ABLXxscCPpZ6DEQa/2hQPX2Tz41VAxwKdQoMpdy5jrfCn86lyA9CgJmK+uXvEU5b9VVdhx7KF9Od
6LvhNAb2Fzsw9kLL5so7Jr0aKpOSe+lyJF54mZzUkYOQJMbdVOv6t55K2rl0JjiNrZL4R7Ub5B0a
nuFbvx+1b7eXfiPxoEvkQL1ymLCmrWcqoxKZRRKPVKf6N1U+rNK8+zTWQ4cRRhjfa2aEsFldB3/c
HngrzhiaSu8Ew1tUrJZP8CLjgScyWsPMEqdqOZzz3EkXNrO+s7OW5VtvLHpxNrGbLh0EgstRzIJ2
lS1wf+nKXPUiNR+OYWPUiMlZwScAZtlOYWMrrhnLSaKQLhbxsMvxlLkRUY9cnDdH2vSA9KAqD7lf
qQhsVI7ymdwGHGsWp3t2UlvjQsk2pakaBuXn1WqOiK+jQq1Eniim6Nxr1o8QHM87c4h+SSUSd5Up
f93+flsbh1tCt3k9Mtm1aGOoWL4dkPJ7ta5GLkDNlhx1AoTb0w36Ksyop8mVOu+bDLLdTiDfOp7m
kjBTE5W2sb6PI8vOwTIkEaILUNfhNEm3KGrovbh57USCrQ30cqjVdZjn6Zj1XRZ5ip31B9usoU5J
gYBHlrenRljmzobd/JA8ZRyH6hPt5fWHtPmIjqgABKbkwfVsA8AD9XvskE8/RomKgP4EeOP2t9xa
T4ZaIhDvOQqNl7tWb5pm8DUmOesBncwaCGYgEd/njT7sfLqtY09YJaZKxODttWZdgqi8Q9pEY5AS
20kL6ExOZbBncPTc01mfe8teasO48lHAW+UXCVDYVmcJPSuLalTnsF6kc00DDfWo8i61A7gIcf0N
3b/yo6UX4uRUZfurreburOHdcUcSOLgSxK6XKIL+lOZDepHZ4FmaUe6E4K1PjpEanXpLQzvcWCV6
1oyOfAtYx5ttqBFKlSMOURvSq9UIXYASDxA9M+Vvtz/5Vi4ENEAzsQoTFGfWD9xpBIiY1EDCM83J
nzSt+4oM+/xl8pX5iNUu1LmuSu9qESK6AF2sN7Vhp0m8MW9a1YAGdAnkgUbo5a5TUMgI2pz+uRZB
EdTVceET1dGdI5VFVNCKzip4q53F3npiUaTRqLABVgB3uvyqF/dOIwt0xWteG2Vv1+ewpA3m9hZc
NMqvLd2pPjnNAq6SaNv+rYJ8/nSYqyg+QZJHNfr2R9g4d/wWw5FUVYll65dPpyN5nwV64OVmgA4H
sfud1QfSlXLqd9pVy4ZfHQh6VDolZoc0Q1vX9YMgxWIExoonWrCND5nfht9kZgKmRd9EnPMgTH7G
0mrOYeAs5PC8ru9vT3brc1MC5MOR4um6vo5sehm0SNCFHq0n/RH5dnkPeBP+YyB+VYohD33Yd6fb
Y25Eb6piTJuHvqZdQTTEyPMYcwa6NSJKzjJGlBLRQ1C4qpnedWUSfrk93salCH8H5XttuRnRW7nc
XBb2K2Vu5IwHfsELQJacTLQ4jqHb/NmV+viUzFiX3R5zYxNxV3CAKIuZgC1WG9oxEGYfc1opXMbT
sdIH45xKeP1yNJIPt4e6Wk4eLCoXPh1uw0LOejUUsPNi5hWfeCCru+WFBn4VON9driuwtH212pna
9WFlq3IxCRJER5cMebmeQk2RM0kTxQ31rrmnFmF4voITBIL7SfVblIjpvlWR4ArMXpwSbFU+odOY
eVWWpTvnZ2PqNLI1letR12g4roIVFhBVr7ZUqVBpKo+62iBalZ4GmlVFnZ1uL/PVHbnMWjMs1P2X
UpC9OilxRdQKVMbKVH9RRTCzyTxO5UIfuT3Q5qTALz0PJO11uSkAqM6jrMWOK1FsinN+dVRyA3o2
ThWHcMJ7+vZ419cyLxy2KpvUAZFBufHyexaqaBGx8H1X7+rybNR26dZDHb0BGRf+rBo6uLEW64+j
Oo7fwI217/Rw1L9lammcgqbXThZEvEMZRPD7Kjv/VuVW/ZQgFfezhxC6s9mvzvLyW0mIaIfTCdLW
8coJ8B1CXklxfTiFDxrSHz/mXu2+YYcQzMjn1PW3YsohhtaZsrNOV0d6GRo5FnuJ1jySVtseOfd+
yG0aFmrbTvd9XGmfGsUxTjUEyZ37cGOvgTYkI8OEDBKWvWyRF9fhODtYoOrQsIthCh66NB6PVNmj
L7c//NYodLOee3nW8mK4HGX28U3PJUrmtg9+lcdC99iV5V5vfmMUmkw0YGCWc4DWdsyxQKiYAjMq
EpkuH6sqdw5ab+wVcLZGea5a8WpXublXc4kcEDS2hX2QE7Qw5CFunOw+r3feHRtbgKcV72OH1znT
WY2iAAKnhtUuPasouwecK0+9gTBdXXZiJwpcDUU5HPzi0uUwQDTYq6HM0rIzakKIqk+g20cdrY8k
hGhbx1nw5+19sPytLrIQrM2p+RFGeWrQMlsNNeiliqTWwFB1LB5qoftenRjgqbkAjmhyhu8m3/iU
DUh33R54Y46GYfPA4bnPoX52b3yxzeu2S9oYWKQ7JHb0LoVn6+plB1V81uydPGdjKDjBjsHrn5NF
Xn+519GxCuygEY5rqCOAmbYvShqBk/XYOTGKrLfntbGg9Pdo/C1CygZR43Kw3jSrAMaf49pYPNXH
KrbHx9oHw3NQmsb6o8ub8qsRJPGx05EYfG2YMoGK8JRbLN7oHK1zysSXeZmJBNXs1v4e+RQtsyCb
OOPgU14/TdOgUkyoEuZV7jhLxBIIUIBBRw3CT9OOk0uRLvyod3NgH2Hg6Q965uRfA8Q+diLk1vc0
KTYC9JJorK/vgcjolRjvF8dNMx4AWW1Bpe1bXAlEuIfnuwotLChgMseks09ffm0O7gM8lVgZOW4z
OOJ+VOf+oVPMPSfUq1t/aTEBO5VUGHSIzvJyz0DUCIYMsIdLop8/mOm0MJJx0AStpd0FyIa8fptY
JP2giFUe/NoamWeAKKjRPbPdLCpB9iKx5dEth+JblMbOPbM1NRD3oOToEl8j5ZIBNhV6nraLQpLz
0BZxdhfTrEVbE5qa5upD20d3t7fmdT2f5URnk+YpdSKb/3y5nF1OcWwBCbpWSzno0E8F2ubQg4UH
C7X/mAkIzwcM62Z3qqSNX2im2A+KM0PhlInuOSYKCSaiCJ9v/66NbcvPcoAu8Sig2bkKQ71Sy4b5
21zsYf5d5Yrv3SDop/Nkj/P7V48FBmBZd2rJGmNeLoFR6P405oFDx64Ad1DA80VxHTUVmWmn20Nt
BLxn1B8ZIahSDZbERb5Sh5aPx71vu3XTZ6cwFt2BGC7Q5lLzBBnauv+Cr9qHxsmKn7dH3lhQRubW
0ggCS6y9HLkrtLi0JyY5xy2iI71f3aGhqMF566u9PXXVqKIGp5KP8+l4MNvrWSaxjSJMgAKnkwGy
rPRG3NfIhp+TQRfQyqrsNMneP1c6YEzNiqdT4KD88/r58mxeMBBEJXsNcI1nEdL0FLY7TcCe+hlN
tzQXwjXyXv/99lBbHxX4DHU63nkIwq4+ajA4QztFiIpouqW866MJZwO6zydfR8xUjVHznBvMY/U4
QS379tBbXxX3DOg7Yjkma6JMrbUAzbANc/2s/Jkh4XAOJCPTaJl3yl2bI5H5ABcGfEAJ9HL/VLpT
TUHX2iQeyG/PJo3GPil+mMPg7Hy56ygICgB1HXIdeh+Q/y5HGgDmwZOMbTfOABAWkZW7Br7IBzst
zKd26tOd8a5nxnhI/iyhhoRnjVrrzCKZUFGx3HZofta+jZhcF70bK308v/Zj8fKl24BAGck3keZy
YgXvPaNFT8AVIGHu1ICYmoPUcCtr7yLZmhLhk44Yh12l03A5Uj45chxSgeBuKrQDe9G4CxBhXOpi
yj+YFHcWT36LdNFZ917h3CM+ktaQ1pGnvKfXkABvxCcvap3u1TcxbT4eSOx07mOKOJezgpS11EVL
05V+jGxXg9UAgr0NYAbN9F79qSAV8BrTSIZphy1H/kXCjcIIZec5NV3sL2vl0HW+uCu1vHjXTcbw
4/ZYG/t9KbrR0V+mBSTtcqxORWoVjpDplr31O9BZRC8D0bmz0qOhBeRkJzpfZ2mgQ8H6Ma+ldWms
9kaK1lWVi8F0HavxvRjBAXRL0+i1BScCP5/qb2QWJ2s1KYcn7EQJ2qT8QNMya/wFc1I3936MsBVw
QHoZt1dxKd5dvs0uB1xNC0pMw3dkH4pkCjEwU+D1G1gAKO2sv40GGXmNk5c7a7mc2PWgQCAs2Dnc
rVAjLz8dpHV/rB3Wsssz842DTrjX6lN6Z49hdEoppqKQNVr3sJD0+yyfhi+357y1cyBqUvcglcBP
aRWTeQZ2GLvruE+MM1rhAj+hQm+zU8ZXvQPzK3bANctHu5quDV+HwgGvYHMdmYuekycnDqBaG99Q
ukIHCVM148FGcHivurc5mAMR1IQbAatrtYMqHqiJbJjciCfvURmCEZJxMd0Bo4xf2/Zms3ImLHpo
JtNb/LBenvYcodEsnCvTHdSohX2EyDQJA76XqV1/5AKP36e41u1cO1sfD/rNcvFw71AuvRy0Rdin
sWNOSDU1yR29okVnHntKoOEo3bWx+vroyeuPKgkNRcoy6yxXt4nNWsQkyzbD3NxEw6MxdOXeUYtw
5717XfheFnQhTlEApjqzjjG5rFLqomwUU1ec8diLDouVup/9Bx1I81sUVpXPY01ipALbuBtF3Xp1
ZOrniRfGzrS3wh2bh58D+M0mqbhcZt6rCTq7kmmXGChpAZpwhRXKnexoK/rgr/SMe+TZ4qxOhoLV
BmiJ3nBTK7BdXlQJul2yx8N46k8mtuxuE+XWztV7nXcuGEe6w7RqSD7XGAa9smtg/iZvecRCzjqy
iZ4zjOZpjunZtFM5uEHS40wSIgPz+sCzvCQskHagEtc93ynjbqwriVSQHWZ47SCNxcsRK6QDXWa0
RU2qjMnOmFsfkicqTV/eatjGrYJdoU9IJuEu7YI4CnBDKZQj1q/qDitrK+q8HGUVdfCXsnD7nSnx
5Wrn4SKFKEvvzNjD4FJ1exG3hqI8D5CAREOjv3e5MweJ8uMcCYMyOaqrs+rPx5DegJeXRuTdHuq6
Xc56wWjm1Ul8g5qy7N8X+cyMrXRgt6rh1qiRqe6IlI19CFD4/T2RSHrdx0mIuHWHs87R16kGoxUE
cmOwg3Fn0ltfkUYYfPtFKIAU4fKHRDmez0JQQjUklIm+ba03YWbPX2/Pd+teXlJEmqfApElNL0ep
M98PHDUw3QIlcx2Xb9N/hGY3hIcBZXEMgqqw+zHmVZof49lvHhCIIre7/RuWMdaXJXnBQuqHYu+s
Odrci2mZzBj7pI6Su3k7zifT6ofaBXhVnhtNRL8MM0cR/PawW9cKOKG/JQ3AI68WWMZG0QY25fBx
nFEho7F0FKFTUbnqJYIdmo9S8utHBJoGrljl/gQCcrnYOUqIkRl1yD8WKtppKoYsAzYZxwC/aDRB
oH7uDLi1hxZYMSwyg+DzvNlfbGZF6f2ujlrT5ZmL/LceFG+R7PF3zIK3jqe9RBoqGVDGnu0rX4xS
pZhTT5L7ElCjPKZ6YHt9mqHvXSTOp9evIBVLrDgFlCHy2MsVlNpipz4QyM3Qh5FrKBo8XIR9bDzd
3XrMpp078Vr7gXDwckDtcsBCC8UE+8xwMevoHwWOJ67s9OxodgjaVhXK07ozJCdVNPabqky+20Nt
eqbjB0ez7aLz7dlv/RruZwrxIGmoRq49iM1aqXPH5LE1V3n1PQIli0dMXSrDMVKM7GcxIDbphWaQ
QLlCMlthF0fZE7IVCPDNiOSOd9PcNq9Gt9DgAd1DVr/koEJfr1EjO2Ej0OVOUBu9saUW2tbm0zRi
snZ7ATb288VIqwNUxbrmmzUjCUV8LeskP48z+qu3B9nYzgxCirK0g5nQ6rYRkz+rMh15kNVGeodD
A+lm6g9uE0R7KdfmUOAb0buDD8Fz4XJ3zUaOQU6n8j2RGj0kdFkeyqT6NMux3Em7NoIdAZ7WirU8
1XkmXI40xE4Bc56KgFXr7SkdNMxDgL3d2Xaue9KI453xNmI6cBxaHMQ5Wuv66kt1sWLjMUbkGSxI
N1FjyeMkcvUujO0qXHSxk8+WGoK8v/3tNqcJc8ymxALlYF27FQPOdmNOOm0Us/0EvGV6T3mCx2Uy
+2/12ph3TuTG9Um7kdb9UtGBmbf6gHE11YjMzzy9RDxQYylmz6g7hHg4EfnRRnXmjGu4jfK43hxD
1E92xt9c5hfjLxvsReiN+64tZwKiO+j4YmmJgrFrqtkPbQ2oX4IlPxoTKl23F3kjm6atC6uC7IS2
wzpnsNVgzPUxtTA1b8q70LLwnStU8ASVE2IY3qT3ErHtI1pN2s7535ouORF5PKGGC2D58xfTneKy
RhetsFzI4eGZm8g/yA4HmmhC2XxOcGLqsurVuCvCG+kJBTP6n3zsVXgDwJFwSXNIYxy+gOegsNam
efxEIN1TMNmKB5RIIIywhTWe85fzy6Y6lf1E3XM2AxjIvdEeJ/R7Tj1dhJ2l3DopL4daRbmpN0Vv
pBaJ38xS2lUs7lKByvBUoshnkAidbm+a6/Gge8B+APnK3U2p/XJqSOLp6mQhdZPN8/BWL5Bpqqkk
uJVitR86zIrc2+NdbxXG4x+wgNCDsdeZQmHLRovj0XLLoVPSo4pXEG4sBobGRzTns+BcIAisgUaN
wq//YGRojrQ4rOXfVjM1S9uYnKazXFtJ4k+T7gefSEInjKNKEyXXTKDuivjmznyvI9FzE4DIvrSU
CH6X69tXoByUmCd12TuyO+fO3LwpEy1411mRyI4ilkqFk7cMf4Z15ITHAg2Zvcfu9fblN4CVWaCY
1E/W3SxzFjn1CpPj2YjK8jSMEb45eeIgjjNW/k5qtrWhuGGoJ3KnLfTkywk3iJIOsZbYHMYwOQEb
TA7oWVRPeeD/mJWs21nfrf1ECYF8gBgAon0VBWyJGMRYwEVMCvk0+7K+y1G1hKJVnZ2Jkl7dVXt5
1faQ4KVB0mkGKluXM/RTxcyCmG5Z3SH+jmlSpR6r1p64bGbne4FF7iONXuPVJT5YNMtTbFFSWsg0
l6NqeIJRF1YtV5NlhqlEuDiQB+19MMfOD5OmzJH2dnB/+8w8854v34AXo67zE5OXUcz+sdDsb1Ts
LkPjNCJ+/X3KgRIdbV0bMDLtEH2vzMh8q2idjsV30biiHdAkTctoPGGEIz+zjM1vAYLeb6mFtu9v
/8rlNr/6kew5GragmmiBXy6NVKagKbgs3HAM5nPh5P7bphvL8+1Rtk4R5QdyCqpw+hVTG5d0NTE0
H6eiYIxc+Cc6etSm6iKn0O4E5a2hqOuJBdZgUWtbztiL+1SoNJudFuyAcHow8UgTH2Kzis5TY0c7
52dr7ShxkiLRSlm0ES+Hysym6nMEFNwmTpMTXXXllGpWv7N5NycE2AWYG9BTHvWXoyDJCq5fknaG
2fRTx6XvTqvn76rADPT1H8mma04zYUFKr8FCpSrQH658w1XqKTv6iRyOeq4Y90kw7Uk1bcyJXivT
IZVWmdbqI+VzEqd9Q0WqoNT+SGEPzaYWL+FxjvbYZVtD0XWFNstrjiLY6nmta1hGBRKF0zmKcJQt
u2Qxuyl+IAy9V6TcGooCmw1GGNolRfDLLxX0ERYWY8MuT6wSDxDUDLEx0N83MS46t7/VBnIHbjv4
atqG5I60ny7H8uGeiCSGaJ7GanEWWqUcI1By3rT40+dhIY9jYlUeROwJZ6kghm4tqnM4j/gzq910
3+RGugP73Li9KGIAxlwqGYjprq6Tyc7TWsuZvtphc9+aFMQH3KMOPTTMozEg6HF7DTbHswA+8FUp
ta17RFzZ4DyqhNCFog8IC4xREbEc5ZdJ+vLOD2vtt9sDbn7fpR60aIXykVcT7BoJm6YnC1KGcvgZ
x0VwP5AJeCDSqp1m2zOocxWX6afrKHgsjEwQWpffF/93H5QYV5Yiih6F6palhdJTNwVuLCL9AOrd
/BVpTd25CuHUP8xJlFDzL5KwOuhZPKJOaODV4dL2GajJNVb50Z5y3NbDGYM8dKGd+X05VO2IybfW
f44xpc8Pc5DqsxdoIWaB6DTQY0dELX8bp1GYHhDxapHCD+h2/FUI7KsPEHM68xQOSRQcQBL1Fr5l
Vf0hncvupzbWqXJoS7zWjtOUqzgz120xHSUCbR+GGa3zM8AdqSL23eD/YdZZ/Vsca8afaH2aH8Ms
cD7WoV/PLnZF2B/e/pLL6bhcXWQzSUKcRR9lodRfri6WRtIwRA/uzdbK35sKR+csMtpzZRj52bHS
xIXDjKZ67AuuQ/XT7dGvN+4yOrcTKZCESrCKfh2dWywTlrPb+MEbys9tcwhp370xjb7Rj0Oo2X/9
gxEBToJl4BF2JZGZTOwbYVGlXWq4b01LyY6TKYv3wgqhzKMOtrO+12kedRIeKgssSaVksZphgb65
himm6bbAVO5zP2xPSPG0x4IS5yFXBaZqVhftLOv18WRQdI0plFB6Ait9+VGdBPkMSdRzzcZMv7Sw
mM9J0htvoVLKnTt5ieTr/bMQAugam7qJvuHlUEHcKcPk47wYchiPGd7k74JYNXbaUVv75OUoy694
kcpEkxyj3Ix47+Ff8pBWOXawicQcsFeNGHOkfE9kYvOzUQQBYIua85Xysm+LVBmI8Lxg29YrNFzm
51kZz2lcN4con9V7FOCjnUfP5mdDwgGk4FL+Xb+i8wDORS+ZZdOGzUdTjzAs9fvs/VAl+j8YitoG
KDZAS6CHV7lAUXVtoxgc+07PR0zt+urYNbF58B3f3vl2W0sJ4BuRMi4MesLLrF98O14WVePgFepC
6nDcvDecI41j/zOVpvKNOQOrNW0csF5/zCVHXANpDrl8nVZFcyXrGWcpN5pmhAlGEdUfenwbPX8i
0h8rmYOkuz3k5jwBoFBYRnzDWmtuqpFgTW2MRyt8Fe4BsvYudkTVUzZ16R3eQMnZH6bi/E8G5UlO
34BG9LrppLd2ZAapbbpNqhZv6rT93jnk3aGitPB/F6vGXOxNdH0YwYKhxrakdhCNCNurvTO1aQFz
P5k9nEJzt4FI5eo+FkJlVo6uljnzTja+vqKexyNpRW2d+EnuermB/KRx1KmPZm9I2voDgGLnHCdD
9z3xp+qhkxOWSHGgfsAGyj9qkO73KqJb82XK3I5oTbOZVtHUKrsw18yR+Vrhdyuuxw8RFf2DqQ/3
mQyHn7e/6NZsKfIA6yN+A+9frW7J03QORUvu4S8t26kKH2JUL/JT2UzVb6pStp4QU/3N78b0qR1t
bafftzlbIYDvUlZbMvjL1QbBpPSgsmePAoV9nKGfunrY4l7ZCXFQpi7YCQ9XPfnl88IIQUaIQh51
3+UHvYgPtCxpZOoly9vm+H4Ms/XX8ig7N10rPH3KBrykFTygpkp91EUS/hZGw7iTFawjL7+Bs2PR
DQT5D49y9YnH3tYaPvLs6akzuUOEXktsxClu3Fh+3f6+m0Oxk5aOKs//tUrDPASZVlT2jGlH3b3V
QxyC2lwtP/cjhhOvHorjwiFdOKgs7/JTXqzs3EaGje/u7PlJYH40JVZs+pDEj9jk7KzfOvaxflRM
oGZxlwAEXKNf+yBWAhWnGE9LzdBV1HlA72pSfgSk9W9RoKLqnOtZs7N1NpaSKxi1PRoG6N7Zq60q
qYBqOagJz2pUPEdEh0+eX4VYrOzCp7Z2KUYPnAvgqSYP9tWx9FumaAhl9nonzf4XZ2ey5DaybNsv
ghn6ZgoCJDNTbak/E5ikqoO+DfRff1fks3ufiIQRljWQNCkrZwQ8PDzct+/d+LODSFqUZ/a1RMDy
x2Lkxe/VXZzLPFn6WVsbVz3DFKgeqQPsbDQNa3pg9PrgP9jGQhoYg9v1ioo65vRViU109aihBdkE
11Kyoo+y9Cgovd6PyF9lEUnO3PHI3PhRaRW6yoB/yPNEu2hxrJwTa07/giJTP7jPdqIfjyn6CGDm
qP1uoZxlReVds3MtjLTWDV3+urhaWiEiry9hazTDGw/59mBNuHnqYc4PHu4vPQoEMhPqXHC0/Ehr
b1eKINmsKlalhR0tGgZQ4+R77BVdsMTr+nD/cL6MswxSAYQHiCi769tGdFp2WbeMoxYi1gmEqyyG
x0HV18emQeve6ET/5b69lzuryRF8QKvEA1jBNx8RvUNgUVAKhHOK/3bqNF6F0/824E/4gOJw84RK
nfbIqL7qr01VBPet72wsLXCLbNM2yFO2OYMeFVFcm+MUZoy4PClp8t/SauMPjsjV831LO+skOwHU
TZUD5MIW4rXYw+IuLqFo7vQ5rD09/2sq7OUhtioK3ksvnmD8ZbBSz+rAzKYj4r1nMoM/H0Q0wIi1
NDHxVDCmW3aFobWjSlTjEiKElhgXw45y1efFp9snDemWt4JihHcCbaD/dhtNTGdrqLPslKp99rHg
6VS+7wAVop2sx14DeWRKW7KbinZ56snVm6fBLntqWLQZId0QWdTBp+hS6crh572gi1c1B5/uZcih
OQEYhzaWZFrZdt0t22wRlq05/ZFbX8zOnUOtUeXmUTcp4iYlGka1/c/9z7hvVU4ZMwNI1N3cyGVX
rCCesJqWg34pFjFdemgy3yHP1/+3m3m2l8hW/rxvdMdLwTUwFQbBCvjKLbbSnpTKW1wP5bwCdWio
DI0Hx6rmcIas7sBNd01BDyF5wnntbRP3lRptZ/cObGaiMS8NmJUTMVg5rchsH3xAGbS2HiklDsiM
JVnDdlK0V0wEdJJcDUsbcVID7bKLjT6uryqu/d6LPCW00+6J+n0Xvn47yefI7uRIIRMkt9F0Agyy
NIymhersrKGt8zWZtgWbolnxQZVw537mtMnBcK6o51nqW1vIbUlihIwMpFPNh7QSP5bV685lRa8j
V+f22nd99zgbJsGv6rL2ZCh2f7DenZDOief1rkHkKgm5b39DivZzodod7qMC1c+GckBbNUt+d/00
vKlbu7QOLuYdg8z6cE9Rz6If/kK7yI1j3WjbBYHUuf4c1xkV7jiuHlIALVCdqUds0S8PpeQVo6FE
5iLBYPL3/JFQ5jb1ODrvaujaafykVO7wwSiNyPSNxBZo7c3j50U4+uf7bvTSf0l2JObHIe+hcykj
/h9W0Ro13KRmW4fBs0+ysMUgjVJ9TSoILtHJ+1XVclbYUg4agi+PKLGALhOby+fk+Xlr12Cwt1g6
bkzdEt5HyMho0KIW+ZjmRXJwRHc29sbUJpON54GpyJpo4LlZGUxRFqEPbbnv1c6YzmvUNCfNgL7r
/r7urs9kYgakFE/rLTJXrYF1Jg1fEzLV7PvclOXfjsV9MiXla7VPdDkOSpCjFEr28YKZdGrs2OqR
YgoH8j7kIBz97Yqaqdk4yqvjKkUf3MWTVGQ0hTbOAulsaotu7bituuJUWlIDUrim7yBJ/Nf9/XuZ
aUgoBrwNnHlaL1t8X5OaTIWbKqYcfXhoJgD/igONkDZnFEPwR3+pwPiME7TL+fJ6vKjcVBN4GJUf
YDCgim79cxrQ5gKZL0J1TdsHtHrtr8noGD7FIu1drffViSRJXKuiGT5yia5naFCZEgRuUMAFTcfj
IBq99Cfm5gm+Mq8lJG0LYDDo2F1kFyIsm3XytahUv9AcoeuFRMj1/ta/PC/PjJ88aQkKdNk2/WYb
IHtprFEVxpZRnZRY/D3ZjfeYjb0Imc5a/0qW/oiX5mUYkjbJLGX+KvPL2+1WCweRE5I7uAThHQHN
rvu2Mi5vl7wYgtRQXCaYFv3sieQIGPsyzMNUYzDhRnedOL9NKVdjMeKy0uuwLhAEUIBOPzRQhFwU
xjF9BOitj6/fXZ6XxHpSBnx7c48VMKzUvWbWoYUcKiRoTo527ApP5yrMa9bl36hmHrXc99ZIUREe
C4bV8emNM+ck7aR8Kqrg9ayfMqdNwBklHCZ1zk5x7dqvDn6cnD/sbeLEZDnCq1OthimnSX29bZy3
9dJXF9Vt7IPcZHdpFLkkIzMlvS3Paa0gTxyJqQ7N1hz9eKY5O1aN8j4HPIpesPf6Ch5L4/njSD5g
kPQbR11qUSS8UdjKOY+vbg6vVl4Dpu5MxGgH62iAb+9cPKMKGHkgb95GXKHbnZG7KLQ6cWp9jen4
nzwnTYO6y+ZAtJrz1hJdfsozowzv+6lcyG1iS5MOHCWLMUhKtlg8M9acopj1KkyiRLyf9HF5gxh1
flBlegEwIM7+YQZEyO3Bj6FsW7TFqkLa+in6AX0cGGYn3rhR/DECYf2YOGUSJoUJ02tcI+KDYvzF
nIbpje3GPWn9bB7gr/c8iv4QqZ+kmHshigLhGm/t3qnCcV2msM36FmoFZjLUdp3ObtIf1Sx37Xmk
CKiTyFLpJj0Rg21MSq9WIfwv+d+lyoA2kvGTehoXUeYM1tfj7/ufdt8ijxZucFlY3IQgOxM9z3Q+
7dwKE0VgbQiHNGrPmrnEAcoz5em+vZ27S6NTJMtqqM3wzL39xv1i1iXzqVWolTDMgOV24Uv1qoem
afsDf9q7u2SZVHJYgWLd1rvdoZ7FlLp8PDfx3prTMgVtVTufIlFOb6qlIuYtA+C3+wvcscpUJm0p
2I8Ay2whTSPFSGcejTrsplGg3DwqVyYU4xPE/ahi17Z2yuhWHRjdyZCYxgZZIEGjwHU3fpOBzs1W
r2hDOHVGKhpm9BZW/r+t0UBVxy2mxwR+FEqWdv4kJq04OCU7S2balYITtwkv+i0pnuiSbp0M0cJT
FA2nqh1Kf/Li1c/1Mf/s2J12Sk09vtzf5xczv9zSzPlTBEJ4j9fgdqNhsphG20AiEaBwY4d0UtaK
+aLR+kVubD7EvREtYQl/7ftyBjf8tGR99N2r47QJZltRDu6e7R7IXyOjI3R6QAAZZLj168Wk3Vky
5BjEllgeMjEM4dpBUmz1naCfVqK/XaMVfn8PtnEZo+TeJuyQkvGASuqtUc/MFWTViyhwkqT6ym5X
35YO4eD7VrbO9WwFABKIXTn9u91oLfKogY1lFBhlabzRFQWKSc8TQYQYxMPcjcVZGI3lI2lcP1Wj
exCgtgFDWqeiKWvEsC7Tg7hdozEMCObMphfEQ7O+SSrj0YjV8bGZKFbfX+eeJTIiSaxAX5zxnltL
c4cMk+cAFIbhz5tQX6Yk5btu2/5Qq7U6gHPsGgOLwyubIjiqeRtjrWdN66oDb0fNQ5xMBrJOE53R
7GTo6/L5/sr2/ITA8H/GNn4ivHVYlAFEedc3DZBnmJwdYDIHJ3LXinwN0hwhLdq2FFC1M7RolIjb
obTOeiqsa+L2zl/317K7cXSj6FBzT+D/txvnIBebLODmg6kX5cdoir+AhxvOS9HmB+t5UeqSrgdw
AyQ+RGU0EDamUBR2ILGCnSsDpUpB1Cj+05qVd+ISGZ6aLtFObVTH17FZxQUmLfcDidJr0evPv+EZ
zwG2iZrpJrJPTVumLnQtgVJH6eOs55qvaq39MA8JnH6xsj4qvTkd3JzbpACjZF8MfABgl9iOzZnr
7cxM1BRGpNhuBmh1OzGdsopIinBYd1F40h581D2DpNCyuUjhFG6p24/KWEuU5qPDKpto8as2nxkH
MPTAXW3lUYMDP3i1E2ENGBVD4aRaW4FQVCqbDNlVNxh6rb46TTk+JuZinx2y9oO93PFXGDS5pVSA
aeANNktDWrzwqsmFMUufqkAzGtVvKUefkfQ9wlLtmiJVpYpvwlq+5agXs80roBhZVdZOD0kT/2oY
BvioCR5C9/dv50oA8OPJmgCkDOSNt9+rz5SR2abOCayusD8uo959ox+cnrzEqj7zjLWfqmiNT2o8
RdS8p/jA/N5CoSDjPpIsAzAZ3ZqPuqUFtg1StaSydtZE114mNxdBt8y/7i90J6ZRTKMES90JVtkt
SCTJQNzNMzHNK2EobGEX+YHSb3NwGey5P1A0zhxSFhJddLuexq5syJ3Ru+67qfzUd2XykMbZeDLF
4F41WncHSfje5wMFKrsUBui3bU9k0AbhrBaN10KMiKI1sfI3nNnFR1VDysl3E/Tc7dGt3kb20H6r
HBEfMTa/eOrJCCP5IaRmGgfwRakZ2TabQi8MpStwhvNkdRGDj0PxC2i5+qVLmuqcwbspgr6xTYR9
VtGHiz15n2jnlrPveKnzFWrh8V84FjzBLiQj8j20JeZZ0WgZ+mr1giVbjTPzM4vvGpH10NIR9O97
loyhf76pn3cAsBUaThQVX4CdzFh1s7XL4EdshcJYytp4H5dkcDXfiq3hXZMJIxxa68ihd3ceuBM4
52e6nC3IijhruIJ8JCjqJP2StXpydequed8msX3hZVRPvjHrwLqtRo39WLWqL2lf5yuo/3GlvKsO
9S/VKqMjDM3OfnDQKGqCD+L22VY3YD8oYD2DGMDttNrv2bfrKjCYLBQ6G61HpQ5dtfF8/yvsRBJi
s+uCr4Mqjyvo9uRZTZsz5g9rI1OVK68Fow8nC0H0xEFe476pnUNH8QR0hw2nK19f/pQ/uiuTBVpd
K7njplTpwiSmlULAbvzUyvtTzzPhwS6qL2ZbFmG52kekGTuBDDdjjJI4xsN028GqY4F0vZd4AYBF
49rpzKP18JMcBJa97eS2kxJ13OK8C27XaI72akQ59+o8pT9Rdoi/xKBAnnLXORqE2gmZAK4kTFDK
K5Co3Vpq05bx6ZI9HEGuoTGYeH6tMJHirALUCi+v6/2vt2cPclEucJ6ajKNualNq2padaggPrEpf
wuiUfxYibi9KW1enpiiOWskvJvlwEBTvZAcQ0hEKT5v1iTHO+UidB9NbUqGmko5+ETni1Op687gI
Zb0mrTv6nYVWVjdDI5uumfO2MHBbbxL2dbDsvx3+49NsU0Qv7WE62JC9Tw0rG5R+hBLK9ZsN0Qew
qZ5XeIxVpgbuHNsfu9IsfICLUXh/749Mbfai4NYUZYWpqVDLh0xzSpp2RvrB0vvXUkrLc8m8AnBm
pjEgd9+8lJI4GbJJ57XZmnl8MdeKlu+q1AfHZMeZeCNBpgVlPUP4W728GMhv35QQVyMJznetVjf2
nVhoYYPq68nqXfu/93dwWzp+XhaEL7LgBofNdll0XtfItqEej5R8/aK51KOcqHirNOnyfaH89251
yt6v1vS1nOfPhsHxUUGVdPJb2WO9ttFLmixWupAeuole+h7N9Hcm9KAHVajdNTLgIssU0NNuB0CS
ZaF0qsdRMEIT+A8DGA1zZ4patae5brPvixXr75xOiR66tj9StN7xUGxK0kDJ6QeE+TYawUMA6HUZ
PZL8TP/aLuCMFteKCt+rx6NBoj1bxD0JvoAVFyzvra06c2BEnCFYH1zolM1Ccx8h+n10V8ab7nvN
riX5ACaWyxG0zaq8CskarW2ioDLSVgkp9wBNHMayHk5JDu3wQUa0994G9AAYGqAp83xbpJ5qpQ14
zgTVgbGmXOmVVv/D1rPh5ACx8JU1Z6Qnsr+uPVIySVqapwq+/oOjuXNP8hsk5IIRdVmIv93dJIpN
BsFQPqi0KP2Wdmb7peV9cbDUnWSH6j7tYYp3z7N9t1a4OJXarlEsoa6mZqFbJjWTdUzYtIMWmIpw
rLOiCe21SjmcRoom+CglDTLOrVqeqkMYk5pqFKxaZ/2w1Mn+nE3x51d7zY0RGfz+yHO8LKnWRsPI
bIiIkRMOG+q18blsp+kgrO0ls9iSM7YG34ub+dZWLsood4whCixnKR/zePbgjHH64ouu5+tPTbHT
x0WZ80uLvvbXWEetBYhdkzwKt6tLv1cBw48w0B850U58J1GgeiKlVagbbZxImRJjMFctCoZEyy6U
cOdzKZbaj9qo9YvWOLiK97yJeQ35RpXg8+2rxV00OEggXAoGPU4iBI8ZORp8ymTr+EDHzP0wj1Sr
3gGhEEd5yk6IAMBH4i7ZTGUA3HwAGGw8JjWkUo0JMAnuyE9pW7SFr+TLkfL1ni3ZJ4d7UuJOtpU/
RXGKaTKQX1JQJT6JvFUpB6dtOGll+nDfh/c+4J+mNh9QY7jerQVy9klVGoide8M5K9Tx7ClDf6p4
pB3Y218asZyrQ2Z7m7xZ89poaq1FCaB1p1Meaebfejp/K7XB/np/ZbtHRpbSUUDh2n+BMUe7L+41
nS+2ePXyczUEMlnQ6/4cWg3WMd3WP8lnO/y3ReJDnOE8wHli+q0KOlZQSaIOaR7plu3ttkxMqMWh
6kfwv3UiI+qVwlFUJRCOxwgXk4fj+1arXb+C3+GBsd3BCu7vwp5F6LTIwXj2seHyRP0Ro5aiaRV1
qRUK4nlPJu2IX+YwNmGlT+9Wzyr/RUik2qFpQO7BhW6fRekQ0VDQ0HNiYB2JjXIw/MRl/iWN7NeO
EMgQ70hha0nTzNGUK/9jZaTkeT5lRESGxqMvRVZ/B8DinTUn/jc+CwaT4Qi6cORbm9iredlapvas
BOusO9+XMfnYmd0UpKl+NLws/0+bUgnjSlT6JCqILFKenj/WtDhJ3iwe/pHPugia3BQ+rJJHO7fn
E5KrlLIvQASIhG+t8MRcqfJwBk176S6umKZvwAMjXyn6/BznDEzf98HdVVETZgQD0DCstrf2FNUZ
limzlGCA9iuYnaz9OCwZgPT7Zl6GFh4yoAmkvqKLU2ySOHVtEaeC0ii0Erv+VnQAiE9NtdQfEa1q
xEH2tGOMrIlBKC4j/tn6xNzrs1WUdRyuWrmejN7zLqoVOafROZRDff7qf3oFd458P0Fny8OGBHvz
AHXiRBGw2EO0HEXKP+1km49e3nmh00bwkkdMrjTM/wtnOGWMfzzVEjhmw9YUB2M2daGSmt23PLas
k0Hv/BO4C+f7/Z3ffmB+IPNSlP0JbciFbVlUXGNpC32FjCcuo+ENHLG/p7htX3lzPBuh409nlK0A
/33rRabaDo0zQRARTXbmR5aSXea8Gf0mdY4eOc9dmM2OM9by/21tXCldei7CCPIxDohTn7xudbRA
savlt5544p+0nXvtPfLZThmiNp3/sCdhxqcmbnPllCc2mokOQhtOWM6DC02DYh+hFbfuxzaDgaey
KSFgJAmbI+V4igro0jMCO1P6x0np5lPRpVqYTO3RsPXLj0tvjAweqBkTKC+YQJRhzSngFlYwKpb+
boJ16aHx1v7g8Mqvd7vjzA/JiU0J5uXNt6l8gJw3klXJoGyGrvTszk39AC8pDOd5MS+hWJrqM3HK
CHS0N145oSWJhLkcbcZR4OmiC3jrWF3PfBGaNlYQ9XAiCk1vAlSi5zNTyXlw/6C8/GyYgstO9pIo
AW/zV7LiwsiK1gocryre5kmmXtdoKE9w+X79F5YItryfNSZut/gqqUw8p6Lmq3lKj4ww92SfCwhe
Z804CIXbpPx5/2AKlaPUTChsBwjVuqYQXERm4ERVdo1F+oN41p+dOcsCg4kX3gH5kY739grb2DQ3
36xdlMLLBTYnSxkD1Y3T02jr7Smdm+QMV8sRmGvvEDDM9r9r3LrnOnv9hKoJ9lqlDldHb89xYnjX
+x9td1U0GkFxSQZmZ5OMr52zGlVkIXI9TjkgidaFqWy0fZoS85XZ6SNk0a49MgFQnYCQbWMTRSam
2Maqtc0gUbPiLw0Wr7PLvea3JVz+wHuOCjq7h/y5106ZjCrSxt7Ql0U6jgaekrvlWbVEKt9u8/ui
mZOTrg/uSVHs4qJ3RnZweeyt1ObrUfCgcvWCo9fuRDYJBgUDWhDxFRgpjMxKX127We0etEX5cf9D
vijwSP+EKA1kNSFaltFvY0rbjXrLZKQV0H6IHhCeqx8jq1/9LJuKwLCKIYwoqvvc3cov16i+a7l6
RIK/t2SIC6R0PJcFoJjbn8DttnSaM8NE3Th5CJ2lE/upC+WYGJb4YVHyI8G7veBG5goihloAFYHN
muHknBK0nawA2o8soNKb+L3dLGEX1T/vb+/u0thgeNEhbWMg/XZpbZHSrm1g9c7NvgnVEYDU6MzO
abDn4qnW9EO2QXn7bG8nriUJHSV0U3u4NWjo3TzVwNuJ21KkMB7Vc1nCvURvS/d1L20eCiVmGnOZ
zPe2l4lL6SXqybAP4Rx7sZabCsSsy9T0C60wvVFFj+6OBbesE0HGHPNXr2rB2EqpuxYypis4QKU/
uLf2/Zn3CA1jalBgTW83oMiHIo91XqdD13uy7ST0vybLKB56CMN/G4Oi/G0ts3IqnNT8oDvRwNS6
Mh7R0+96GDpfjOAC/zS2PUw7FXR94gYGfi8friV0XD+iYvgUF+sR2cuuJQoUz+yo6HpvPriWjvBi
R6QjZe8af0XL4L0ZqFY+rFB9H+ztnimSenlCId6H7PB2a1vVjhdFxZQOtPKaFq5xcoasOy9pcXRT
75oim9N4NpNBqpsTGjeKCU6YqJTBR0znt9G/r3meBZE9pr/vH9G9C5NID3uDIR/nW86PoujdjnFb
M4g9r/upDyn3i5nYB3u3EwhMygCM91MSZXh3s3fdqvUgPAid2ZR0oT10zg8XnOYbxdb/6od4OVjU
zv7BOSQ1bS1JmbD1P72Y5lFTTDMolka7VDk4Q46h+1Oph+kIi7prCxJHiquYtLZM4aYQE0O2KW4x
dA3zdLrz2FvmL8Nb8y/3P9XOrUx5nucbqACp0bmJpn0F2MBxyKWKoTHM82AZ8Udbi3PESoe1M4Kp
ZOA1zT3l0bUpe9w3vhdZgHDxoqO1zZ9tDiKsXIeGhpxgUp3sDK9H91akvRkortJ/LvKivPROJjI/
Ji49VhmlK4+e9Lf7v2Jvs+WhwIvoADHpd3sG5zpaXNlbDphs7pnJ1NPmMXOtsg0MtRHn+8b2nFZy
5f4/nnvKybfGkGhiziEqeerkHmlWhsqGP1lTf+6GccwDa22Vo4bT7vr+MCld4I+60pwso9sv1DQ9
c+wfaLfMYCIS932kpUfso7veRBcfMlXoI19wOhtzrSaUxYnRUKilJ55b7WVWqj60wEYwvwgy/0s0
O91XxZ60g7RrzzYDELTUCDjUtTbLROtjqlsCRlCXqfbG86YRukXIrD3miUJY/qGQicufadwUB590
b39xHq4m4NsvQV7z2q8jSgVmUHWOenEkoeNYGOalnpcjQOKeKQN4HtGHZzlFkdtPWZkWjW0bYQa7
7v+unNz6UDIgeWH2wTpY1J6fPiPSSdVpeDyf3D+cRkHlodbc2g5KgmswCshWx5lyurKoMVw8zq/7
x+LFmAM5MyhnOXlOaJWawbcrmxHRzYoVWRi3jZKfBWHvIWkz62mO9OqX16xMgoOdpyyfKgFksNbH
ckFEKa9TcaAvtFP+4ZcQDqX4hVz8Jhyk3gj1Zkd+6fJa8JVOWd40teeQ9mg/Gjq3weTY6VNrdjH0
i8ibemqp4mR2A9t/PgbQpyENZBlHKp07yR8hkg6gxXcHZiA/2B8fJKota4gmru9cGaYz48qwwUK/
6wtY/k7jvMSP3jqLg+rIzkV+Y3QTrZqiHkXkYBTV+vFUO7q4RLTmDq6BPV+TenYGwDRSzG0FEYRI
lE5Tagdpo3+Fgd66rD0zxWB+3miRWn2872qyfLdJ52WJSWpCYJDyzu1GLoo+Md2i2YEa1ZqvprHu
M2k8vUu1sbzGajOHcQavq5FQ+5uiMv1w3/zeEYb/hAETqvxM0Wwc3fKy0UFJDibItEqCSEAvN3R6
fLLSpLr8G1Ngv2m4kbdsswioP2oBcILScZ1AymglzIhVbfs+08yj5Hz3E0pAikS6ApXaeKcV5U2Z
ecjgdFOKtEkV6+/bYdLAG/ZFYDf1vyCEllN8/2dv45hGYjViEki3eI1SnFfw9ieecGvoKe5RA2N3
adCrMVsH4I9q2q2/uO6SwjwN42ospuiJOkUx+1nbFDGIpnZ8a5npfHr9d6OY9jzPRwja4hdsYGzw
ulLyL9vCOZVDqvutbKF5wLTP903tHfA/TW2+WwuT5sCS0PxaJ9uHcnJgxLYaD4YD9o4cBSZmZagi
Syjw7RYKMWpdxoEKDMUToZF4LvxCkeY9FnqsXqyEBLBovOipTtfmp+7N4qjptfsDiOrcmACKYM7d
/IAoWkRCyzLI+8Kd/CxHeswYR++fsjaVMKs477YxKmdFiYtAc9P8IObsHXqmMJhV4CoFzLm5U2pz
YIxgQJQ0bYZKDmk35QQA3TU+AfCHnOP+R91dLeVs8OYSIbY9jF2mFRVEFXagCw0QeTQN71d6ZkHS
T8PVTtOSoWMlfuM0mv12teajXs1eIkangFI3fSsKQhufYnZQqwaLcK55SZn56lT9GNRM+aRZUX/W
Jz5uPjb9qSuFOAh4u+8J2UOl8sXjCVKF2+88O1BKdzNszB7kfb9Hc+5hzVPrq1uP3rXVZhYNTaIv
Sx0nYUHZSjWlOepm7J0pAHpUHOXkDQOLtz/CUEThQQuLnK/jvG+LSCn9GKrWI3DVXlxiIlGlrSp5
d7eV9yIbaloIKDNbqvivWQjtnDRN5s+F2YdUKo5mGXZX9XyRgGCgV7N14apw06hHJ1SYHXxhM50n
e12OSi97riszAGptniyfbm5HmDe8fB54+LZ6PBsnpe8WWGjz1Dov09qlvhB63IQcdNfyeSJrcTA4
xfwvdD2fyX5BXHtgC2go337CDDTwlGpU2iJtjb+r3DT+OE3Vo1I7RVDHs+PP9tCcVbc2oIQv6qvR
DNHBqO3e95WAyv/9DdugqWZtmgt0TNMFzSVlTbo3mij1az5oua8iDX29HzX2PjARypF8GZIVd7P1
9jADuYgpGZt1PV1rq9evXrpMn+5b2YuElBoYD6d7jp3NCZ0SqpY0HBEwWJv0d9S3Zum7ZTGmvjdG
49G0xV4oYqBIEgtLqqAtdYUGSG6BXJt3g5F1lp9Znv7YpGB+wOgawvZ7LUWNp7L7LPZ7BnheO4An
XzWSY0WXpE8SunfrRwBFxkIRHaUFa3LPDei4K+Pb2SPaYNPBu0Vu3DatxS3xVildgbbiral8Wuxq
pXcTrJZaxr6W9x6A0oVZceDSYVpkSZAv5ZGa+K7V586wZHx64TRt1cR9KTu3uV3UD7Wdf67jZb2o
U1o+KVNVPkFCfsRStudCFOEoBHO5yPh3u9La5DH6XBxL6nl428UqUO8x7a9j1B4G2b1DIRNayu4G
4/dbxDO1zXmKnQoB6i6rz3Wj5m8njWHY+4diz03liw1VQHTyGMu6XdFYdOagLXQYklo3/mvB9zgF
cG9PlyWtzAAGofSx79sV4bxiOpjJ291M8NVkx1wkFKFvTZsDkhRgWdAkHJLxQSSF7kfsxmPcxUeE
R/umwFGRAcm5zc0qPa1FwTKmDOy1TRkuTv9TzNEYptHUHyRAO5Z4T4JCgxSDm3gbZLppBqKWo3yK
FIIJYVYVPY6TaxW+aQ9HejG7trh+KUIzkfqCHUfE2gjRBSo4/RIjwGRqSsjc2fI2yXld3neTnRsB
XRKJsnfBUYEBuf1WtplFSPlQI4nrQfkn053cByGX/GfoWufUtpAv3Le3cxnT7pLxUxIb0Sq+tedo
yI+osAwGgBQr5f1UKurnBravxS8m0UyPWdoU7nl2O/P9sKwOaNh5Wr7f/w07BxBn4QjyfuDG2JY9
XCZgSJap/AymnX0Z4Y0KRWnr/9y3svcRKexL8kMJ6tr2FLuV16veIdAkgMM/Vf2U/oZFVyKZ9SN+
8j1TPF2pO/BWJoZtNrWoPWFk6WwGrpd0V8Nt7Q9VTGZjq+Nwfv2quHskyg/1TZqlt99vUakuzyAp
gd+DAI+9KHnIh465aZiVDpKVnc8k+xSMSsuDAHrq1pRtd8wPjaYRoDcxM7VQOJfUoapxf0E7B4Bk
jNBPB4vC3JamzRxcICXytuGJDG29PjTfXOjwfnuK+OXqaX9QlNz5VIhoAZ7ltuHy36K+O9cpoprS
alCUonkPaHZCKXGYQl2bjhKVvf3TCIxsHihJRkNu94/Lp7e0leYSPL7a1W3HIWzjQ5WOfStgc6Ww
GiCMjZWozWHzJh8gE6irKymJ/gYC8OJ6/yvtbhs3IxAPIIs8A2/Xknu9XRYt/ZS4UPqzko4M1Taj
+nZ0sp+vtwQcnyDP9ewxE3VrqVK7ui9KmleVMM13arXo11kOYOU2Hc77pnZiIfJbDAnRF5Yj5RtT
ZVXRyxFkkpVWaL4RN0gsRkpyVRLnu6EUCZylYlWv3TCnl9ES5LP37e9tqmQw54qmAkz79nap5FjM
ClRk51Vpqxdv7r7UZk3pMjHW5et9U3tegg3kMaBGp3q4KZCqUZWXZUvINdtOnGDAXOD5bz29OFjS
3pb+aUe/XVLe6FObrjwF7EUMP5zeSB/WxW2DwsmKc+us/WUsGytMoATx5wnepfvL3N1R+daRXJsU
JTY72meNDbcKMX+dquIN2qDKJwd5Bt+KtM+vtwTgX6aRyPDo22GrGaWfRWXuKfCGPL9Wdef9lQhe
6XqU2gd7Ks/W5hXAegx80aOVSepzu6ezN7t1Iej15UtT/O0Npvpo9Wr+MwbQ8MhITfnOmo3xXxx4
mhL0bz0aFNaW5UAAk2AOEd9cshzIf09TZKyi/uqBNAjub6W8Hbfr436RlRXJOrZtws+GhhyBMZpB
2888ZvJo6C9pXRdPieFE5663mg+NXir/9dT8qKyzd/lwu9EYAlSF3unmWHRMJI9KktDbRCbiUtY0
fCpnzZlXro1QqFV3ef1SSfOoZTBC5zABefspldTuF5vkHPlq3XoYu8Tx9TnqmFKMhewt6n7dV12Y
Jv1wcDL2AgBjgXRBuCiosm9erSPK3O3K0Quw1568eU5KX/Wq9iB675khl5W1Ogpu9IxvF9iWZoZ0
gOy756X5s+4c7dIw33WQmeydCFIGOT4vB4O3hw/StniJo55jbrYf0DG2Lo0olYvTKLDo0kY4ZZFy
RD66uzKuI/zUhYhg23jpG0PoZsrK6AoWwaR3PcyK3t/3/WNvYVxGDgGM1gT33+32jbWSeHSSYFPR
VVou9dT7zGCKE/k5kmJSVGSo0+EgvuysTF5+Eu2LPqu7hYsoCxz66qIgBG4Nw+g7mdo8dXM6v77v
iBkJJyblB1G4WVuaxJAcwH2Oqp5Q/mkWq/iiNTBX3N/B3cXQNQb3TTgBs3C7g0lp0JTIDZ6Jja1c
7VhZ5GTqYB544M49x0g4vDeyUAucbLMYsxxrNRtow1lOZr6rNOVXhPb52yYyHgsQWe/7bvyPOnvF
kw6D48H32rnkpMqMxIDLOuK2laQ1gCLKCBExp4+9p0q0bkM8gXaj02bT+TfGdKBYcJtwB207q609
MEicyjZPuXgf1KhH1dsqaRerQ1PPBx9vd2XsJl9Ppyu+DY+jiOMFjKUDuUDzD8Gx/bSStgTwCjvn
17sJ41KsB5cEKLQJxCbc8IbtRfQzyrY7M8U3rT4qcMtRT/PFzKIEYcsiE1kz+Tkl7Ft/LCaV2l3L
x1K7yQuaRU/ejE0lwnRxxmtRw2YfFNNqBKhaa8VpHmP9A2RizTmlNh+fpKhH7+e2kcXB/Q3YdWCw
xBRSUN+lpHD7uzRdtMo6MOGjc7X+J++S4ZEncjP47TxEZ/bD9d7yNDQ0vzX+h7Mv25EU57p9IiQw
YOAWgoics+bpBtVoY2wM2MbA0/+L+qRzOqNCFeqWWn3TVe0A7O09rCHs2op2ahiv5N+XPveutoIm
ADq5yfkh0mIcvewgxYU+WvwY+9Q9iIkuxwkyvddy7QuRFTh8UNaBy0Rf7DzXjtq0gQ0cHAZtyvNb
bXVwWlM3VRRb7qPn/VIRKJ//h/2MGn0HoSGTx4Z6+ZJDQQ3MQwEq7AxdPxC/5GURSfdFoaD5D+cU
/Wh04KAejVBzts8mgJxlGvQICiTHNKyBffivjkjVn9w4hcl/OD5giEOPB20/jObOjs+csFUwSCuj
uRmR7pXMhyE9JiOY7Fe2yKVwjpl5BrU2hNk/rK/dNG8BKihwxLbhOZui/PsYm+TX38/C/mvPElBo
0oOnBH+yvf989jTM0mJqGsS4EL3g+7TvoleNzGjFW+L60i/ttSrp0sZP0Ffc+w876/XsYzXwWoNa
J6GHvpjoMVaA0YnOuqPrm+7KC7y4FFo4u5wv3fsDL7cgRtNzpBD/IJ8S01tj4+5mgppTrXN+Dc10
KaRgQP3/ljrb7fGUQI1rLGC9HoOfYCnmFHSxn20KNUTY8RWl38DT5slkSyWy4cqs5NJOAViPYjdA
CAfX4ssH1VakJMW4C5LwSfq6A+PkqLyy/74sQo6Em3BvXeIT7mHmH4itBcKaqRfAVnQrm27WZp1B
N4eBp08Cf/z7rrx4dUB7cSfR/S5pzz6dYBqY+ZEBVTRGEHKbJKrYioTzVJRBvjJaziNDfF4Y2sdP
dGNtXqlF6bGkK40+A9G/nEg/+h/eJoG+8uMuvW3I6gIMAF4TKqizb21AYpIRHF2AP1XD+1UD4wGQ
738AzWTAVSGs7eU8+JEv3zbjQ5N3kaUgKURNDaOKrzocgxsWXRUKvnRMdkokEkcgkNAef7kSMvIl
hc89AGQbTI5qqqZ2qmQYaYnblxRX9H4ur4YyIoKzG6qys/NP5n4Zog5j/igd+ZcCbcIbaDSQd10j
6RWYzqV7D08FNa6cICc+T3RC8Cq4hWz5oQOTFMZHhBz63KM/TVZW+swvdwHlwfu/b91LARUXEZjD
qCZ2pNrLtxmtPU9ApMFZnCx/WNIhKxFaIWo0FiY8DGa+hoq7uCCyERROvyEiZy+0cSuG53qh8H9n
YdUGUfENwgiiniER8ZHr+NqA6OJb3aV10fuBCvJ5O3Sap6BYQ0zYmLT2ScY2fR8Fyh3nLZa0pmMb
VrYR8bVs8uKp+8eyZxEhBbPVjgPOA/chqaZWDhiEDddIfZdfJu4mwF0w1Djv+6uYBoSzDbcTCg1U
nGm0ooPGgT4BtaWdK9SGkOP6+465dCIgh4O+/F6zIaK83DHd1JkZKB+MLHlCn8yq4pr5JHvs8vya
g/allwgsKGgBSJQwmz1bioVhM8PICAKwru14qULguEqnxqt12qVNgr4WZKGQv4IMdLbQimlTHynw
282saVZqardjE/lxgFZJ35S5LPK6cKP99PdXeekahuEDoHmwf9jNH16+SgdMD+tQWx04qCwnkVv7
FWKdwGLwNr5PYWl2pMBNVATkGvBek2uiwZdQ35g6I7aBl4l+yR8VuJaR34DAwYRx3A0y50i/SvkW
inLwNpoO0zb7B5sM01ImzgN46QGN9+Xg8qSvoFmur82oL32H3WtoZ9jnmOie3VUbCANjLvdsS8v4
AXhudkTJ3B0KuFWIcsvG6BC3gf4PgRcKg9CFBi1rB5m+/Axg2c/eWSSVIg73jqKOf4puEffBbLYn
3aL9BnrlcCU9ufjyca8Amo7eBHL+s4+PSVSQxis8zTkQX8cYHneV6Sf+KqZrVnFghz8XwOg99Ljs
aujXUuQK0ArLIeN6pR65dMp2+hF2AuBOyXmCQDJO5xBqdjBz580JtQKr+zC+VkFeXgXUe8jeo536
R+tqkYDuOpTx1G/iNiZePtBdl+TvJ2oPq+f1AW5PYDyRs+fAdLz8lIsI4nja64PCS4OuC6UnsUDn
2wuy3VqX6VI3kFimYghPf1/5t9zWH0vvJCrUJoDonZetmYPLdzJAQz2znXtF8iCsGqnWD0wB91kH
YHu7U9fFBA5aae4f4hb7eln2D66W9FUyRuIa7Pbiy8DEI0GqnaKPt98e/8iANcSyN6i8ZchdmvVb
vISkBdgrd1FJhm1p7pKIkQrpd/KwTNF25X1cuppQB6I1ii42ZvtnR3na+ihm2+7k1ygnnoLBSOhc
keCZJd04fw45S6497/5xz7/AXlUQ6M/s2drZiAC5VZsaj+f1TVOkj9DtzF6TsU/D12QZyatutTB3
S8f4Sjlz4UkB8N/dFXAjAjC+7/x/vGaEx1WAU5YfoC0kniXB8Y02uO+ZKfi4pXN/ZbkLlwYEvFCO
7trWAJudtYPWTncjGlDYZy6mr2BpCA08EEu/wMssXivIQyb3UKyJ3hV9KIErD9IrgevS46I185to
gG1+rqK/yokFBO5I+ygW4vLBDNmCskMD9cs2wdERKVW+/bhytvYs9OzLovqGxAX8YyFcfn62JrVC
cGWCDutiBv7BjDM5Zb5jr8C+oT/aDlYwK7WDhspx8C1eY3toEkGuhMkLpwm/AWCcBA1P5AlnmbKh
YoUmyoqOZ9Zvp4kO0BYAH+2mgappSSmod2CjZ+rYTUpciWoXUi6Ub5jpgzeDIutcAQNGFxRAaSy9
qnZ9M9oh/wDman4bbUX+68qr3nfrH68a2GlMNPZ5zTlABv6fTcchbnKYi0E8IQ0ofmZEgWRRQFZ1
LhsREY1soJueMs8COJSHfUiOLYS8YakQCqPrFkOluJIGTurlPJHh2oe4/AuxE9A6wMV5PjmmgePK
dW1+iJtslaWarHpA9/ia3uGlZdAu2xEh+AeiYC+P9ZjCQkq32HNRw7mGZp4GWm6Um3z79zd+6Tzh
bQPhBXQBysyz7GP3i7ZFLBG1oGbEqgi2Cu9CQ5rSoliBrgt78/f1Lj4XmJpQcKBgsp2/viju+jXP
kVS3+dp/Atog/JFRl1R/X+U8SqEZgk7xTpUEVA4ohrPTMohlRk8igRidj7Nvq/Ls1A8+3NlWo7vl
mNzdAJDo0nJLk2Ipm3j17/7+C86f8/cv+B9mAxqkfxR+GPQQ1NFFcIgWL+8Xq6I70aNV+PdVzr/e
/1bZ4eoJJgcIUS93STyD2ismyWBax1QVBa36jGRKipqPQ/AuiPqWHP6+4nkw+L3i7+44chyUfGf7
slkHDKPBjYR++1Tciq1tKg0cd83RoLoS6q8tdfZw0CrxugDTsp50J9GO7+0DZNBkSRht/uWu/P1U
oOPtOSiBeOzZ3Y3GKskFd6w2Sw64fWTM25AV6j88EOADu0jiriZ+3mJ1Y1L0lCPB1e1UnDB+/s4U
m49tBhj8v/9K6IWDc7WLxqI2f7kvpibe4nhpQNaFFtwtBZHyDSjZSoPxCO+Df79WjIth774DonSO
kgZhSoSLDQJMpkJ34HCjvDGrWWoKS8wrpdKlHQFsCyD9CB37hn/5WImKB74GltfQEFc3G4sh6BON
GLKnyzW3uUvnFyER8LLfyt7nY6+QehZpR3hNDLe1NUt00pEZj//+3RVoZuwGGZhsnV93CeuzpGlH
Xvupy8qmoLaElhW7jUd2TbZw/+T/vFmxxXf/VVzk0OQCUeBsS8xLwf1kh7aGTxZ7sJglHuPAZ/Wo
lDzl2UJf/f3RLrxADJ8hAY9LEibm5w63GKJ0ER1TXqc28c8YHrInINiv6ZqcJ914KlzFaORjyL07
IJ7vCHD2xngq2lpHTVy5KZ4rCrfdqutF8IoI1tYtdGevdGUvvMoXi55FC9apkc08a2s6aQ1Xrn5+
1S3ddJ+pzX/Lh8X+S0DE74cEUAZFFHBPGFu83PbOE0MIQ1QHaW6nexfFbaKvDnr/4M/tyyCzREMI
xAps+7MdIjSo2Dk6D/UWbkHdFLmpoNbQ1BrRpILaILmd+56dbJ8md/jg4AqQztd/3zUXTjjGBIDu
Z8g2d1Tny0ct/gcKYl29pgM/yE3Pp9wGzQn1a/Hp3y8FWWrEYtzP8AE7+4rSIPOCsbaom1BNt8MS
tOUWDVtlpjy/ck2fJ+9YYQcqgBkNdhtynv2//6NGw8CCKM0lxgVzvt5hm0yvMX7pTha36fMY7prd
s5YtBFKVvsYHvbBZsfY+QtwbtX/on6FkyCKWqq4OWEDreFt0iWZaVMUjLnEy+H9bLfzvWf//evuJ
/cezjqxRa5pgvWjvKeXC6ypnyQTuNDSj/v4FLxx+VLzAOe4+q0jnyMulckztQhkXoiYbD78uCu5Y
SyLF67FNsr6UkND/gvxanf6+6qUtCoglYumuHom7/OWqDmc+FTlmP2MK01H8OXkDp7Xorhgdv/KA
l5ZC+ARxONo5kee0y9Ds+P6xwLcDsf7QMNF+IME0niYUnVeWuvQukfvEu7gIxJvO62o9KTkZ2PTU
aG/3JUF39chCDIKgH5M8b77TJ9D5kitp16W9+c9F9+f/x17JMPENMAfBucjC4Y5aFlVDK/Wddq69
y2d7TdD04kMigAJZCRgbmvov10u4sbxruKyTRT8q5XGnO35C+kVPjS5IpYv8Wh5xaUlcT0CN71cG
xH9eLjmTNaRj4dt6hU0vhgjo/wO+mjYHncwpLzVC0Kmdcn4l4lzaOfCNRKcG5C7QWs5iOe1CFhRk
bWvbG1fPE1rZQZHZB+vSH//+OKBgh1r970r1HBsfCA1DzyZs65Bs6Y1A+Q4pTgigDDq4xvC++FBo
wSB9SXARnusaEtdMczaatobgLXtOWS9vYcK83qxzfM0z68/sBfUj8D/IyXbzv3NCpRM5zKS2TNSY
EvSv0AvQD4kdrwGa/9z/eGsQd0YdDFF4AAVebg4gV+fGbU0PVYT0MIXeHWnuCjjUh9/Gtb0mN/dn
Ubzj3femGWQhdzDiy9VMtPXQKwSUPuu5Oo0b6FtwxXtOXTeWGZ/9jSmsLDGobE5xslwTovrzIADx
AQEIAJqBZfmjT8mdVy5arKm7pklLWczrHTrw+m1SOFs2dDSwHC2m1/92cxbo10ErHngnDFfOW1d5
J7KkzyE7gRJorroOogMAh0Op2f5r4gt0WzFGQxGE9aB9UJzFsqUp+BwUs6qB7wI4VoBb2ZTM9IUu
wdcVV2Clf2YUWO23iTqSB6x2dgnhS/GOTp2s1yYe7zz8Gg9bw3RFMrjtqbx/o5o4vuXZcvP3F3pp
XRy8vRcKVAtQCS/3UD8p6DgQ2LfFQmWPcyjFs6eYADMfvOWK2FMv0KAjK7by3xf+8+wXUKDcTePB
m9sl/14u3IaYBuLFyppNk7+N5m67JZlzcHLMZXhtJnXxKYFI2Eej6FJl+0n6x71k4wVwVrPI2sBw
HDYfLjJlZlR47Nz63I1+fNcXaq26mV4TWrj0mFDc+t/8CBfV2XdNlpnAtyLo6iENkQ+qOT6Nzbbc
9lOormyhi0vB0TwD+OJ3ADp7SJEiirZmf6N5DAsZ19dpMLHnZByuqS5dep+YwmBcAIIz+rrnkWcU
hRSBlnWXN1Gpc2pOQzDr2jQk+jDHAzmtJHUHeKlfY6fs1Sae46zwReaLIhvTMeRS5wJTZvaGdc2C
hi0mqnNcovaIgGgZgKEpDY+U/eKasOFVEy8rghB2w3hwbNQQIlwEOTAgAJYytttCy1EE49sIRh5N
KWg8QrzP++RWwXZ6rPpmlEOZ6Zj+mgLcv1CdS9i3NWvzvsqKpVCl0cUIglOByUw5JJkF+BI4Pl+t
7YqbhSjeYp2WL/4GLuD9gPzSxl9m2Y3qdpmb3B+IdbGt3IA/iYW6AN5fCha/pZ+G7iZMO2UqNTDy
qR2Fng7W8vWJthMTJ8dc8CVd0+Kmp6wzZbS0bX5ieOoa+pxJXlmQ6UmFbhQ3dbLHlkMBnOFhCATE
L/CDI3jt4RXehkYzVY4Q3W5KX6B5XJq5SSDbyJNfomvZVFmBhnXJxTyM2LQk4mU+BoEoZRtu93PL
A2icKiFCKCMLD6O0GRVfuWq0Lk9QYpRvZxbNEPNmLDtB4hcoR5MPxY+EBOY73Am7vRlo5Z0TNkvu
hzFveekJnX3VJMF82w3xGD3lKw0fOhr6+J5DNPYDqgHyet5a/7VXrfwM5tz0FR50MBCAuUJYwKYk
7h4KDWEISDOn8DqEwwD9GmUoKqopyz07hhPqCxOF6zOumWk44XJuX4cmaFjVNfN4k2TL6qvEtlRW
M5khHjmPfZCWoXbI+TY1Bd/HoBcO9KihITDH9NvtOMRyKot1iocqcCF5ZWNPEihENNJXVro4q5c4
62GdARghYJ/JAuC+SWWclxDvth8ibpqnaO1se5iGxH4SPFh209guY1W+zPJxRJ3ykwhkgWU7wF4b
Eglt9y10nnfVqJc4fiSOCQAOmOyHMs273h2giKE+AjfY6GottvluMswOh0EpfTvHPU3KIGyGthw2
17+XMwvH0ozNYitIeeBLMAl9S1h3h8lPdLYkzPbkFk4ldWz5SME/be4UFvsOA/pYVU4xOPShVkY2
AMu69Ztf2XbfQZT8B2ipuMW6AlDeWimBJkMH5llXx5nTr0wRB1lpwmIKS0YtPxq0ubNSNKn7RdD1
/MHDwt95iJLJUxhs5J3NFAbNge6pwTtpQmSmAJAA2QFiEF4ra9cqG2TBSueC1kDcHVKHUD5VUXtc
w7nXlUpIp6pe5Xp9DcGmjdbSM6qgPKvpwyQ9jB6SIAi/Mh/2MKYC3uXWx6TDNTh03fd5BDKxXJUK
QFOb2bemCNa30FdBTyURyxpVEq39B2PgnVXFXd4m38OsLbJXazdv9YAe/HxIstH6MkqGZay2ZotF
Dxqahtz9Kgjn+BoouauezfCOcw7Cd48b/t7nZAii5HVDlhiED2NbBA2bQfj9dibRwN/CWWTktoTN
e/pVOQyrj0MGGY9f8NqDJ+4UbzasB+T2zy4SLuyrRPImqfAjGn3Hgmjqyjaz3D+xLtrmEnZy/iGb
ugCqSoOGNyeMKSbxKQ0SOJMtUd97HKUgu2VKTXPpotCYCgTrxryblyReT3pirit9sKU/gXJkjwmX
lMcl4CDrK1Chodg0ehOwMh/8AvX0TKrua2HbdioVaZ14Bg2qz6dSjxmP3kBivjPVRkX7fnBRUJRZ
0s4dcE3RDMswqNNHmBIGHs6iZrH6wJmM4zJf+dqeinh2H9OUNbTMOpaDUrwFyOBw52f8qCAGFx23
DUIFxzXSmjyscSvUz3mLWPM2nnhv3uhGJ28h8YdroywSq59SQUj7aPPOux8yaKL+Pkfjiz9l4SLJ
J8sEyR/zeeiiAzpswZth4INEQGAJhSOqiSW0xBcSV8naifZkQtr9LGTmHlLfeQtVK4SbYzakc3ZT
ZHpEWt86PoIOMuqt6qmg+IhtYMBXpt6eYt54cUy7oTUH1WTuJ4/aMH70VKlfCyhr2yEYABxEUOsd
eRRqk++HYLHNHWVDCFIKbfM3mQsjVWOWpiBUnTj9i7qsp3Au5Ov7wLpZVg7JYPvAbbvQY4HfEx82
VwB1k6zRwO5C2sw5hKrGoL2RQbL5e5czxM2NGXMfJ23Kvq521uIw9em2HRIph6EMrenIG7OrJr7C
Bhy7Cq4hMhgrFWK7PWXIxPQJirZk+ihXSYoTHTo6lmJKYltOoEBlb2xEgnCsqHGqOWrYbiyH2a86
g6xUN63mKPEw4+NgGKxkw9Z1VlWzNT4u28nRe7RLIRBZzFtWHNtQgf4jg8Whi9YAV5TUORtb+6ON
N/bZQjzVVKwf86zWLo3fyyz004NgJAc9oMDY+i28kak49Alt4UvW9i6G8XdOuNuWSrjCbMhOco7b
FKT5QQXw6AbToGB1E/Gl+BXFkofPUkbh/BEkdMZrSKc243HBuDGNj7RXW36cDPVyd3WlUx2veUBK
Y4FnzI5eRev4KWSb34KSw8OvOwYmmN3y1Ccg2ZysEN1QJjCqFj+RNJKkxP2MrvYIGNF4gouTt+9o
EE5rZYaRIyomwxYdfNZr2EvzrcOdF0MyHUc+0vFR5C4b4XE5TQOcLGC8XWZbNoRfijYXugRnk8YV
nAOGAn3CjPQVolfvS5bHy1Aty4JDvGDKnlUh6RABbAgkwt5CseuDBcxBHda54c9upmqtuWtW/kjg
HnM/BVIKaCmM8iEqukDdKCjBhFXkJfs2C3zDqg3zTgKuASfBSrTQfK6ttK4o4ZyargfuVLHcAQsf
TeVGmN+qRS7m06rn+Hnu1wJWw1O2NJXrWxeWTcj87cKYTw6may2C20zsRzfzwh1g3QSRVrHY9bmf
bRqg+Ayhi7EipH4oPLwoSsk7+RxlHCFXgRDJ4f+BS6NMXULaV21oUdpECahtZcdsW4BSGrkU5hG5
JUk1JWRTR2tC3UG92vfkuEITHyywvptgNRGv67NZ+inGUN+1bak5XRKAJKycgc9FiwCbcZvZE2sL
xn8YJewiKz03Hcye0ZXrq1TmSIgjocC1xoHIxVHqJYUgbp6a5NYkPCY3sgf/8yY1kR1OLGgsfjs8
2dQqqmVSBX03DisdO6RAzjQF2NIjrCgSkfbF45hoaR8HwROH3zb4gpQk29YkL9ckC8ZPSFfH4WM2
Drp5blTBEAND5PEeqrxp54b72ZMNrWyyWHsTNVQ9MQC+2SEbO25vkyY3bDrgX0ELfiBTKTrfvZkP
80RZX9MAuDM4cuTIzhAcVFKyKcIAfUk3GJOshWKuXGZYd9zsWqPBoVhl7N8AOJ68j/B/204bTM1Y
uQRkmmqFczAcSbjmXzXdhqYED0FnN6Nh0IJGKQmyWFw0zXzvk8K8yza0OeskA6L+wHqmQuiSGTs9
D1YCWrnQ7LfNtaXhIUOA4CXslwwiUWDX4nFB+ixKjqtlPkRT035PlyxfcV5E+oX4Jh0rnxXstUFO
Qg670g2cY0KxlqssMHhDecPtYWujhgDckZgH7L8mOMVCQM6iwIDi2cSFXk6Q0wDuM+dJB7VhS35t
nQByb8Cs9E2b+OWz9Uo8weIEbeK2y1f50A0yQf4xNixFP9O78YaHhsGFXQOOSBreQBc56mJerxi5
yLoY5uh92vFsKm2ywgpymmX/LCdifBXIZCoqOH+TV+MCa/BSbLCRPqEEG39sm1X3hcvz4WZR0n8K
4AP4KNZCJDhy8HFC9hDhb9C5WM1N22VH08XBc5/0DiGYx/mtAwrzRwcca/869448Y2PGEwoHBu0H
NHU4UjzZ3QHy0LxPVKBM2aGaeNN0DQsPSTvpd3ishN9nHJI9Ja7C8HkJ1iKq+iCyjwUFwBEJr9ma
e6qX5KMJkcXiUZrV3oiV6vhg4tQj+1R8+wgOHk58XLg1OZkJILrbMYfca7kofJ9DrpvpWazjlJWd
E8yhMzbjbYe46+5DT8LvfcJg/+bA9f7mcDH+CDTL9Wm1hXhc7IibLXdz2JZyRvipcRSST7Cesj1U
ZcIZ3B+bprJqUfGk5doKd8Khs1sZsTa6zaFGjC6Sz9lxa2IJQvkSzqSKE6BX6y6eowfdYo+WaNA2
qhRGbqpCU7bpbwqfJP0BL5rSOiUiuEM9EbAj1RP9zl0Ag7xtnlSLenqTHW4Y4BYreB4V5gmZGNhz
rDdpdDS4AfIDCjv+0656Ab5qlqI/dWnXfLObE6gVnIjTGkbXFO5IBB5/Mepc+N0lnOzlVEDXt7HJ
I+SbkCG8H4jB/xt2kaEssRV6WnXbKk8b1LSXsm9BAn/j5ij8DigadRUbs64/qnTB+Z9QSguc35Ya
3As0+t5lhWSgvkdI8ruG9hEK+hRoCo2+5VJZKok8CPAIujLSvPUlX/o5qaSGQS+aRzOarNR7ODsH
fQL/+tHQrzN301Lj2mYGF7McoxIyVSO048FQ6+p+GcVcuzTrb4dWQ9Av6OdmxQdGm+WGC6pFGU0T
nJNowvj0tDRyeFKhzGzJhqHIH6FeLW9mqeKP4Ew1rtTeaFNurIjfCm7DAd2edjtwud8NsSNAb4bh
hLSeCPTFqsVl7g1NDOGlozwRd/2IAWNJRZK8AxYNWoZmEMXHDfkjuLgs+hIaCSWVraXTfqdu41BB
WSV+TUCfDl6Jng5fRRLI/rghq/25bLiMK4mf+EsDQIxIAsbto1eYOJXIEm17sxLt8D7joNUlpEuI
PdhRt0VpcgeaLGkTZCz9Rr8MPajQoNL3AK9RnydzBe2tFMOyJFUZtHYXWFkJUB1whVFIsz653q8Z
2jlotzxvWdy5EhB585rAv3A7+nDRP1W3gKyXp0uBbGppIKrQw7/k216R4HJDxPaggY/zD1wEUXsI
0r6Ft4F0eCE0X9pjCofArxv6AdtBMR0U94nl5BmYxOhtPxQhr8J5dbeYaHJUTVkmXkPXf4WXIaHB
XAJGCl1aiNWZ91GTtN8IuJI/7WILzKabQZ8WG+OaQsmGUjxB9QtVS1OMd12+zaa0fS7QOtGDbBDP
o/UnYn+uAbF2/kusw10qu3UMQ1/b5c8qD0E1gZey+q4TD7XBRBVmPOCdNqKkDC4qzaYJSIPLFqsy
0OsYnmKJXKDEO56+DqHoXSlm6pYSsAz9Lsu1fUjhtK3LHjvhedJCfmzXlfxsedrcIJMNfLk0SiD3
MPS289v4yc9wWC+HsUCToI9HhX458J+Y3GYWsrnw8Y7ubCvb9hQrCL+iS4AWdxmoaOlPS8EQ5oSH
4vgtBWdjqDAXAo5G2xCVQKg0ebIqW4PScjdPePAkusHL6NnBQJwdrio4nG8pDzGCEyoeuwNbYfNU
ASQDP8UltcM3NFyyELkIW94IJO/9kfsEftrC0/BHitE2K/kgJHjauTTf1AhdhXKYJtSsy7TkT9M0
6bQqlIjexkEYfSkk91G12Il8t7LQrwU2/FalI5nvwNAcsl3sNgJSCyIKBL3JVN9NAB3DFU3Y5MhX
1LWAuoaZL7soX2idDY0PkKB5tSI4De2nFPiQj2MRdZ+MCNF6MOHK0qNtBv/NzFy/KQRIb6UpqCGH
dEjp54YvIIXBlRD7tGFx+K1NuvjBAwbnq5AH0QC+y8x+5F4jH3SonRAHSBp+pjEf0NJiMzy+4Ods
HiBHoAMU6t32AOz5xqu52IDLIoWm7yIjklvSzd2nPp2YrrlJ6U+kWytOYzDStwZsygEWdGv3ES1c
8Q3M9NUdNDLtr9GGshdthQ05EAULB45ioQPKC/wN/W2NYG1cWlssHwDgVLaKfUGxS8GhJzUbdITs
qVGo3QazzCfVAEFca5kmN2PWsrCUnV7RE8ldAFnUZtojNhDEUGuGRjR6ZWn+feGj+TnrUZiyz3NI
scUWzfIqSwh7s6EkkdVqxvF7CA1LWWNbpT9XhOUPiZv1B7AACLoPbYoMAuoyCKBSjsNUZW0X+HqL
I4u9nQn86m4yYY4mBKZ1ZUCKOYC7FR33qzAfbofZIxR4F7fPRcAEr2hm/aGbZ9dUc9LiEvIoiH5G
FkkU+CZ9equcAtoZZU7ywQoAd57SDoVhhQvbQiHSWDUdVsvlUinEnuw2bNuFvOqTDHtom9cxrrj3
6TPGnhQGZo63+c2Ebi+qO00TfhejyShry4W8G+Jlno8qDGxRRipMl8rReYiqPAwGTC7ArZ5LYmj2
FeCLCZ9lbeCVlsme3eQRWsynQkQ+rhjmGr5EItjdy7iJg8dYoMqHhmABXHduoRZfFixNgHbo4ghZ
+Zxr9MSNGN/6GUITB6eh8F1aVTj+jN49+2IJJ9Dlh87dK6vSCFC6rafPqoda/63ELf9Gaz7D5psj
+a9HwrUrTb8sBn6HC9LVPtLJVG1wmj9Z44Ssx3VWbyd4EKHMWDIk8w2yjglIHVo86mLtISFkrX8a
V4E+UdErt5XEUdxrqUyzEclzDDqXMn4cygjdxrek99CMg42c+Ix8CHVg0AzZem8LNGXKjCmDgISZ
9GvWx/pzmyfNe7cunu5dZD3cW8wl8soLVDTVBpGvu6yHB26l2IihWNEXqy4XJGjqtKg0X241OnWf
JRogr1mQQZZj/D/mzqQ7buRKo3+lTu0hYx76tL3AkJkcRYoUpeIGh5QoBKbAPP76vlCV3WKSFlte
9c5lUoxEZCDixXvfdx+nvecnvPtFqE6aNqCij4eLxJid4mwh+aL5ZlyTYZOupfwxc714L1arv23G
Jb+qwLWxRbuVe8trxZdUu3F+Vk0xt/txqVz9g+opSnqS64mBPrev5XavsEd+RxnPoKQmnOqFSf66
N7kTmlwispEobqEzED3I3BHFnqmmdQa/KLP2ZjLq876QuVlxRNrVNbuHvKpkMWecCsokQmidWmRY
jTTIY43aBeHbyKsktMxyz9uaHOl5y53tlDYeSXqwaN51bU3acj/IoU9PvR6SeJgMnX4AJyqcYKKI
UQdVbLlPSmNp7xO2Gl5h8MZ5VDiz97FuSo08bCqdP5a4QWQ4eb3LAosH5ybvWoCDcW5bmS/LFgtz
6qX56Lt57Yh9OumDtlNd8gGcbvBdokZCLSSfZyUQXFtn6LYw1t0XFem7cM4a7XYwzeKjlQzm5dSo
YImMViXzC3l8waVJYhDSiszqwBsUz/J7T4jPbT/E3QE9bHKdUrL8sqQ5hohmdbgQ0YRbLXduGxdq
ZEvPei/7gZdDzBlFHDsxZxKbxJpqONqivnYoi30z9WbMfDIzBCZJQp7Vd5MSYUKxJtYjiPnsEWBM
k/hrnQ2HZJ1lfl7JgZumzhHA1cV25lNSb6Xlt4nTpdfSILvtW7Kt3hCZvhRQeEgVEVBQV0Tbeuxe
iNWmbarGphw9mIRetF7c1WqnBWsprNss6eaPP69Cv6KRZEDzuxHIsPHCHEkxu6LH/KerReSkcrk0
4o42xR1bZ9ItHrz4nHQal4qTErZTKJTR2w1lprxRCn/h3URqgJERphmCdYQN7pGmiMXeC25IJeru
uD1bWSM3g9fnX2mg4dDxt82IJAUdqVN/XAXnD1jJJgktbYpPsXKSof35pLzUykBOR1C1Maz5Ho77
LvT0nyxFkxSRnsTynCt8ddsYZfqG6PZlGZeyELJ5EEAaveq845lfzI66yFpGapJWZ1QtJzYA2zpL
5Cr2v/pAKH9wxUIfA0rwAp0rKI42ReLJyCtGHN+ins6ocqhv1N9fEcTAhKfA6CHG2XolPq+/V2W/
Gu5c8kBdyx5QOsVTtTbtrRXbc9CsSxq0SjPf/PzRXptFChwW1FRUtngSnw9KPnpCN+WW0SqaKajc
2TiYXhXvOlHJNxSFr74rmw0W9BjKjRcmBKVw7RUFvYxMkdzVA1JeYxy7gEqePO91Oz7ogDl3la11
d5WxQtEo9OpXsUDbq/LjZzh6VRJdSYyp93jeOVOp1w+FPBdKob+hM3pF4MAyQVFoITQA+mc8n1bV
KcZ8IRcSMRZpiU7NHskTN2G/juYjxRjCgSwfxR9oauw3pvm1LZAJ3rABG/nouHO0AxSb/SiTkSzM
4TzFpB7Ui2hRFdT1fa9QQP75Cnp1PAxNQHcRiRvHXPC0xlOuFK2MWrVYIjL1U0BfOns3WhTjhqJ/
iz/2gm7z/SsEgsmRwpqFSP58bh3LTlQYgDKKy6IGYr0wUlDpVnxOm5Xssp2N/kPXUZ6TSWXmkU5v
icjIldX2dXN0o6QqrVMce/qnn8/Dy12PleXQxsLQIDdAMHn+sQZpGcDrUxnRHyq/V4Z8fVDi+S2Q
x6uzDegCPTXCGe7kz0cRw9xzA9RRla3kAFJPqd7n2kRlmlveRUtU8cZe/sqmhJuYjRY/MQniY1G8
sJvGGrkS4MHXvBN9GOhNKaRF1gzNF1A/63p12mr0fz6XL56S9hHYX1jC9K6gz/KR3mptcs0kapVR
J+v4ybGy/A5T1HJZa/N6sphF/RYO4OXe9H1EByoo4mqwrkf7oChnr6W1ShU5Vp+dUNYwb83CI3Xm
rk6QovEOZMHyXpaetJ3mIKEo0cP8/KlfbBrbZzCgbaGeRRd5LLnu29HMskVhYauO7YtldU9zGheE
/Ui+XRaJvnPV2g2yphje6Pvw2nzj0GDKaZPEBzhaVZTRDKgzmGVjaRWHoW+SCCFK59fLNEUZDTai
nz/pq+NtWEMUg7AmjqMmTtCFxiBlFQHvzx5csYFRHa5Rj4AlQD3oa9u/sSu+WMfMLdQ5UrywYvAh
HSnO5tKjCIjKGxvLuPq0LezejwJxSqqY5RnSBucS/YTzxpbw4nDdBkUGv8GF0Nl6R4OmwyjdZjCr
aKhd6XveijeSyiU6weKtEOW159uOb0bZ9Are0RtDzUI3qZLIKHXUovEtpWzKAz3JNdc3VrXfc3HI
7yWTu//5N/n9xXimpuMZgcUgoedFpR340dKpRoQkyIHqSMEy9qHnGktOzBvtoMgmY8UVmnd35Pqy
qKkT9xN6ZEm1aYyTc4EWi5IEwi7IbrZ7I4QWu36hU/D8D3YTrFJbjEgZ4oX5l9jTGIUdV5FbA7pX
SKZF6I7rveuR+xHrMr6BRHhtdZNPRWu/MaU4Ep/v0YnX9KXJLT+qp2YJrKUQu1kR5plZDHkkkuwt
X+wL1gcsUsIaZh/SqgXl6WjA2i6phJZ9HcWTSdpZjdcrgotkPosBl713Fnvto3YRxh+9ojuXmSrL
K1sf2xiz+mpe1x2i91+fco3GpMQDmy8TQvbzKRj7uhk7GddRUhBbel1VH8i7iKiUhbZzUDu8cUy9
8qZpIFIBZkIDxdV0FG+RrTBkok5MeWakh6HtH63FTiLXGX+1RyJzzUgbPBe4HlaAo5FWM4ZQplMt
yQiWO99WU+PJE0iCfv5evTwLtvXjIh/fMI/cCp5PYDK5bQlProlyWas7FD7SB/BO3+21mHzDQp/R
xI5xwo2h3f185Je3yc0mgjiXnQR7mHocQIo48ypnMprIoBLJ9TlHk+E4IuzBNo1RPZj2SV/BkNEF
cY7Ze/V70QzdZ25I09PPP8rLb1Wj2QyCds2ieeGfSt4fZNf5xDVSRY8RrZobH+gnM3/zcOxcTb3V
vMWyfnUsh8SBhYOMqHv7+Q9jUXN00T8zltuovV/Mhrr7zsCZlyWPfv2xMFUSLEKCJmA+2qtph1hX
q2s1kbp0ZsgSK070uPyYa032xu78Iiblq+SBHEBSKnjX452IUomBztXjq5zztfPJCiMJFV1Sv9Xx
dfvIz0+BbSCmDnE8F/7jyzhusWYyh6yNhna563r7VsH9EK5j1kWWXc/hapB+cjbtQaM0+Rsr9rWv
jkck9QGDHAfc0YWgq5AYiZWnnJTC27VUaE4QI6WHvF3rN4Z6ecyCfaZ+xXvBzY7I+PkqwXWg1ahj
2sjJrH5X1Kp9tRA5RaoT1+hquCNZlNq89o1cx6vv5I/jHtkAdLsRau4yboU5hwrxmJyUpavtdElP
emmliE81pz2h667HCdO3N6vZug/SRrL8xsb0ymRz0SNDRExIMuTYQbOaSVuKnFYDczPYAYp09dQp
seY2rfeWVe6V1cuSZflq9Dvgqz2a7DKxOsH9vI0Wiqoh2ab+rCK9ff/Lb+NGX9iMowxE3uX5V2pT
gOF8bNpI6Tq5r8dFRBKjvz9L7S0q6cvAAHMxNxpubzjI2GKfD1VBFkzcRuctaYo2cou0xhBkyKeZ
l8p357V8i+386oAbm5hn0DEcHx3Dwp019CAOuD4D8OKEmzoscusragLcB1ZevPF2vLY22Dzp+e1u
iNLjRplxnwgNUVQHIyExghTUFf1TChUK1CLeeCNeWxsWFF2chpwOxrF3Dbm0Mxde20Uts32tTeCm
Qs/OMHX9fHW8Ng5RNfcGqC30sT3aW5YhrUWeJ20kehfoYtxfYgRpDz8f5LV5gw+mcfezNuzd0SAD
F1qFprBtNAmvDCuKBbvEGdbQkrznPx/qlQ2MNgrAlDxCCx7saCPpNKsf27nuotI0uNp5ItnFaYfG
ZUzniwIcSTCkY/3GMfTK8zHoll/cMrDOcQ/cSslFPWZTF2klN3evndoDNpWreum0/2QkR3UB07NJ
0Z/7+Rum4SqUkwcl383U8XTKXUbCNhxMLkW3n8/kKyuDaYQM5GxsAgyFz4fqNss38VMXFcvUXFGF
cnyzt8Y31vkrbzDHmkZgQtbUs7Tt5z+EJbak1fe8mqzzIl+iTFTiIKm9hYlN2Y9U8n8QBm0UK6YP
Qyi6ni0u/WE8Pe4MrViGPqoEju9BpbltIwkDs1LMfyYd/vZl/q/kqbr6Mzzo/vHf/PeXql6oh4v+
6D//8b5+kjd9+/TUXzzU/73903/96vN/+I+L9EtbddW3/vi3nv0j/v5f44cP/cOz/4hkn/bL9fDU
Lh+eOhKP3wfgk26/+X/94W9P3//K7VI//f33L9Ug++2vUWCQv//1o5Ovf/+dvO+W8f3bjyP89ePL
h5J/SdGcpNhvZ4N86ETa/va3f/3P9LeTrniQX1/5c08PXc/fNu13G+wOFRKnL8Ul3uDp6c+fWO9Y
kZupbSu/QEH4/TfaR/Xi77+b5juOUb5OYDnEL5w+v//WVUBE+ZHxjnsamzVfOU5Kkm2///NjP/sK
//cr/U0O5VWVyr77++8sfBbID5EgwQ2vOsUo2DUO7AD1aINpMPPpipa1H60x+5D3innRaLYSUQx9
rPqh5q6firAcmvqRRKa3y6VThQOGjgtbr+uHXO2WCF/1uktptXe5KAmuBUU2yIFm+4IWnwXij/XO
NGY9ahEU7rjqDbRdo49hWSbLnu6b6WHlohRZamyeLd5UnWsLXdgoHnv7VcfEl3Tm9dKt9m7S8gcM
VctJ2aWMsvLXypEyamkTzlS92YSOkhWIxdV8t3ZTF2KrG+lWjkwGWUMd1HWMYrESZ/SEcEOy4Dtn
WVH0J/K+6UiJemuaXrq51Z44bvGoLca1K8vztM2+Iup8TB0Ux9v/4cXqnSmazXxGVbZa/+hQ+OJB
aKjhFeeK6na+AVZrb8+r6o9KdS8QCEVjhbJ8tep6h3tKiVbTzmlc0+sBxJZvugtNU4LURDe1HoA4
PAo0+AE1nZvEGS/Y/nHMpGQy0xHYGVXYLhi67NExseKIBNeLK/j8datm6LW14iQtU/EeSWgv/b5a
F9IK/bK3F3SgqlldSYNuwome0UgQ+fG+hB7nt2asnc+1fUm4uuwXe76qm3sVfY6PFuy+gAkVmJPr
+jghjO//V2UX99PS3sglOYtXUhm65JctS5b+1GRWYIzKFw1lET2A1BEBXn8hlpy+uKVwohJ3gk8S
8RYB/lcUztg42+K+mad65xTLfNqBB+C7n1Xkrb2WhxVJ9GjEYhZ0cdP4M1H9hcrXo3tJ+3lWxSbc
Gr2gzbNvuAhPcyx5PhvKveflIvQSDRGqWl01tFX3UyBhu0J29T3iR+tQofSkym5o54Ysq8NEPHG5
bEtnNjqaoliK71XjcD7Hw3DuUGpvsMlIxBCdU+ofsMLVj1zoGkr2w+d6svY4mdxw9YxD1aSPNe35
fGuuboTdz5f1LO+7uL2BLFkGGMBuOj5t1nSfpVpeaZg7/HWikN+1WIczvXx0hvzrQpP4ECmBCFPT
UHzH6OZTyMbmzpQ1im9U8UEplFPR1jdkf5HsCJ63l/lXvbJuidKv4bbKvVVW+a5KuwwVrccULnl6
WallF1KCKQKbnlp3Q5rJ8ww/ESS9XKmCbCmu9NY69LOShEYib0CU1hgKxTdr0a7HwgXlPBQsu1R+
s+i+hAtCKQKqHCxCW5V7krTLLi458TrwuaFXThdZKu5Xu1ZDJZHVAZGI4s+1M8pAUKA5eP1U0bcC
rhWkyn43xpYd9cl6MVmsmdni+1RTx9jh202Yi147r3EtvE91LgBIabrQQ/QQ1FYHmc1r9SBLDCuY
wFYHKsrh0DKaKWzcbMX6BfFRiuZzP7MhDKScwlqNu31DZ+OvfeV9MVKzOY2V9FvsmnsIRpWvOUNY
mqntJ2NjXVHaeEQ+YJxg0zFDxOJy73G0+5iIulBPGLHxaPqMb/GOmbTx4qoXRaaah8rNEWiY8NWF
pa++2omvYzpdwLz55s7FeFdkdUa9Cwew2ZBWTVM+Wudh0Jmyns4uiT6fOHQB9w29/Zy7yWOrqw8u
UgB6ozfpXtpyPm3iId9pvNy+CWPdR3yjB+7ipUhhR3ZaOepw6zYnqluB5sedcTrQ2eqQG7J+jzZj
Pbg0jPs8wDmK0OjLc/JZ7WNd2YM/po3hx+Nw8X3dWL2ot5eN1usur5TXrrgzsWAdVOSCNKlY0gNd
K1TfTFNvb5nDn2X3XwpD/m1w8Swg+be/9f8xBNkIEP8+AOFoPw4ytn/wZ4ihm+80k14lKCuQHdvf
S7r/DDHeaSSDaX8Fro2Ez3b6/xViWOY7WHK0EFIhTqNE2fo+/jPE8N5RB0GpQXmLkg+/9CshxotS
nQaFhb7hLlAElbLkscZHdVatVZNRDZS1Xld8PJna7zBYQsaXaNscJGLs/z6GP+9qbQSMKzjXdDQZ
dKKEHybtr/Dnx3Dn+GLDRyHjTtl7Swdvl5vn0fJogn7ogH5ivWgXct1OTAKs/bC4yVuU2bdGOrrJ
Y7NXapnoaiA9jf1FHbHC4PX9kLXOW1fe41ze9lCboobelpuM4DgTWjiYyLtSU4OEdPseITn9BBEP
hl6KhVCKcYDM3w0hmCHvTHG9+I9fn9Mfhz+a09UkFEHyowbCEel7w2jglyTD+MEx+vmNK9z2p36I
VblWfc8uU3A1iH+5fz//+qq5QzdYsZI8JXfPK8eotMB2c4VOJ7wCnJCdaN8Sax1fwLcxHbpsbbVP
+l0ekzgtZc1NS/B4WU7vNJ/OhrSQVhQRYMZQLpVcBaMn0vWNDMP3rqvHj4q0CK0aRantPvn8UZek
WWQ+pFpQ6mP1CUP9cJ5gMM0icBg2/lfgoAaObKlroeW2Xmh6JG5OcCK54/2y0rDkYCXwgiMawrRN
WGELMH3QCK4My1EI9aJuc+RlChX08YqOvQjYf31VgK0DpENpXKMpzfPPX+RYnjhUNCTXOQCDKo9z
xMMeph3DGKo3lqD7fTqOpovG20wVS5xN67iquaxQgBF6e0GlrLjZUWTrHvsKlIfKlYKaKiXsmPO3
IE6ZEt05dzbpPlZ3i9R6usZYKRI6FU8BfhOBnBzOw7mm0HcDa2yPSHawpNEfRlaKJHPamyLI1n6+
RaejaQjRx+rjODtz+RGfQioCLxnKNCDjLF10wSZQlDium296LbESWZorrwA45TOKPjlKK3TSbAkX
w0U2jRMcLbIyxi2Rc9aMdagOqUyv2soxp0PduBMut7ahgaAi8/VeVnNd7MoMZQZikqEVAZ0ilZsW
Ccgj2G9R72JDrhbGVpoVQwycpnDjP2TcdRT3i5aocmsOrcEz6dzG/aDN7rhH0YpDtdc6ARxCNP0Q
2srWpVbXJ4WWAwMWhV5tvKvBKOEveK1Zf7QAy+L+Gcfq2sobq9wvKJ7Z14vV+ej1dTIHVlrodHXr
mj+YJpyXLqpaMBGGs+wGCA5tWILNiImrE+tpMgXQnknDyRqMRdF9sc3F+ZSWg/2ZtOmsYTbN7NPa
6tcvnZ6ti19gVf6MKG29bPGvPGmLPl2PVQvgcm3i/D7H3uLiRl9X1++Spb/uc6yJITVw627pQGX4
KMKXm6wljRzUa6XerFBJKUbG1XiDCNj9gJOCiSpgwWGBoc+K6Xd6sR4oTBeg9opyGPxJReDjL27X
u1zQnIbOXZ6Dl4ZJcb4QncXZfs2JK/vMxHSEkyo/N2NM2bBAco/Ky6I6I0S0Tj9tsnSqfVrrFh84
KZ0isvVUd7B/OZ653sEEVse9raDRPxWyMs3T1B3JAuHQncZsbxtu9lHGre5s0MZu8GU2IWWuKqf9
2IGxMqAieGZ9ILFgWifmUNrVzhk7PBom1Qo4XmlmDYYvq0Z4OGvMLtUvJxzpmH41nPW+2VJmiKge
zdfY0aUedBwwDQ1OUJcGEFztOSznqvhCZ9Z0juhGg8kN9grkFG8Z+/t6SodmpyjKStuk0dnQb92K
GiwzwV75MGH6jwYH2BJ4Bvi0YO3HvvLXdM2diACneyjwqGrnDaIBPDa5NNHHZhPIFk9XLpNSxNZB
RxYpfUzC9nSRrzWdt6Re67ijRtz5O7es6anUGDFLoSdGVTW0D44nz6zJsrKPuHRU2++x09OU3l4b
b7/ks7tcAIqflAu9HZbl04yKeYxk3VjNrpb9PD/Fncjmk2TCjY8/3pnwIS462e5HnZfMDLZWIpeV
ib3grrNjMb7Xez0X7+kSanG75kU5o8ei6MI0Tgb1um4U45Ol9twBVnup2r0CCDCYy1RKAd4wxuPU
Zy1uEh2ASn/JEvA+qfVS2yfmouDQjpW6zQJdi731pBOizQPQDemH1Y5nLOWOMG+kptPvXp9gF5AX
4X4y6huYQ+QqzpU+hUcOhcNTBlrq4uaJMFeyg7BpYpz8ZCmGuHLqZHrULNrefI7LOsWvmMs4bu4r
227XPqDUnEv1Quhjo3e+rrVWeRYbGMcPlZ3aoxOMY2/Lijt7o9ear0qyc+/LXBkWWqxjQkSH3Cap
oWsnsVKqYwjjyr4tBgsmmzdvRL8Ofm3t05JOnyDg4K3fT2bNIsTepHCLxG9L/hhSHT4F2xUHLFxz
7Rco+EEv8ccMH9pP/mmx1BWr91LjsAN7YSOANIZkXyEBLC/Mrs7xFix9V90M1gJ3W+KAvMsHe7zd
SLbnoAXEBQXjFZ95rsXOxqFPzqp2mHdw3USIbzcPZlzU6FXG+mNXGfGNKeax8pNmtEL6I3KtKuZS
PkCzjHfz1ICYmeTyoRN191EMS3WODbrHLeWOd1yMB17nJA7RQUX4rHsqp2T/RTNfZlnxUJlxUfhN
DCtCTvUaksxc/b4r0qgT3rgzdVLdoI70UNDcHTwDqNDbLh1Hqj2AXM6WpIua3M0jtW7IQmR/JBmX
T1J3rop2uidLUg7pTmk973M+eAq+suS6HXsrPWC1OgeIGV+k9IOJUkPuLGQs/jSr9pnSuhjsq3Xc
sQHlp/YAa2ld1puYPhSudLBnyHSZgN+oNmUNcLOGOUaj0+0Xz4EoBVyTteEmhW+KsdulOaIcPK8H
HCufmlVUbEX17D50ZefunKooD6R+h5Mck8Qf3qzPhwk85x6FNp9htlwu6QW7iqOtS1Sb8xegfp9y
cgYYpHC1byCwEdZPAN1sJAdlzdlFNsNUIufQneVdbaiUa+N7czI1WscDtee+78SPhDMn0lDiQy71
Ly6mvzzA3Hjf5KsS9Mh3iUezfD+ULb09qmxSfcgnn2IcQZ/ibq1vDXY9pLere60sqxHRaJrMoTN8
y0RtR9Tjz7qu+TI7NI0fm+Iaj9qJl1TZXtGzT5Q4rqgO4rFBcUGKk7nKi6KPIO3o4dpuycMYL7Cv
gbY+iUWr7lJLnHapdqsXhokdXcN9IptmN2Wdc8jM2DpdcowGkos+TfVGWErEBvSNp4b/OU6Nvg1j
OrHvNakblxRS8PU0ywriRZ8w4LajXvj4o+9N2YgbqY8AIVy1b0BiwhzTIyeprwp7sXe4buMTothb
lHHa5ZRanDh02Hnv2tppm3oH7G914HbVo5j0y8yLT/UWykmfad2JSyLztEqc96lJ2zBv6M6FXidB
7HjYKOW2rUxkQrOQ0Pe8HqX4RqToPjrrqoTlpuMTNh5vFVzNGfynzuYv6PilRzdjNwC4ZUoMq8vW
hZ0XTj8XgEnwBJtxZLYC9/a63liT8X7InCd14N/0ctGBZmR4ydRvk7R3BGn9+1pR+wAJ4X7UjQ4G
R/kldrM2NFe3gcdkvhdTMn6erU45MVdxnXPXzSHSDQmum1ShJa1SXa9bkyWtnWmouhY7o3NavD1O
uHVMYzU10WDPli8HiCZTpyOG3NwiTXySWgAjqsIdI1wt1xQ8k51wyvukG90bQ2r4i1F5K+qwJ/0K
RynGXG7BtnDqB9MbucAo3Y0yZif9lh9MxOfeiG+XoVqCsWnP6krVw1okD2XG+UYWQvP7Jr4sC4oE
ad1EtCUXZzWcOCUm6hl67UvXEII3U+UGiNnVvcgJl42YlkN1RubJS00l8DqdXx4Tk45hWYZBecHl
+LlanD5Ul+WbihKGdk9LCOwH2gtpqBKhhh7rMuxsxON1Df3FWe5NVQyRsIcIyFN/bpBoR4ZbXZgE
xJPPZo8+cU2mj9i6UxKKi9LuwamMc6ji5A8mjEcj4UoLh2/AJEWUiglnRb5btZ8TCzOWL0yxPOpD
s9Y+DBi2vSbO3MDN2/RQDsp6ndpxcgNUSn4Skw0ulBZSKAjHMik9XNXCzX0oJ+oTnC3wFpk9pE2g
seaaoEhBmPjxWpKi5yhl6mUxWSHxiS1PIMPppI4Vi7Sy1zjUEtTUaryTenX6y2xcYnOHuby6ykHZ
xViASTiXJBRPdU5gE5+5XaR+25IxVPPCQ4blAIxbv7MXJDZ7yp6eMB4TzS6KwFILcLwAA9pvTCNd
ZEQv1bATi/e1XVwNwlY8mJiWwb7gYE/MiRT11Dv33jCbMInkYo0nNe1ILzsyPEwjeLnbTC3HJCyE
o39wF2jQgUF96VKl00ketgBYH7RJahwEZKBwlXZWlwZI92jQyFNmcVS3egPr0VNxy64uSWlft9YK
DbCpa93WVki949p7U4N3cAOP1E1KVaIBSaFLqIW+mtT879EcPc2vR0V8q2NNx/ffITMK606p+31S
NYDvbGhxJ5oxVvcJqJ0I4Jx+13tWr++yQek+UaZp23BekJEHYKlIVk1e7qxB7Sb2eUpvHTVc9U2T
SUvxlpXO0eVwtxvKO9tZ0rs0KVmomi6dWwzfHGMupv3UF3ZCznaN4/a+q7uMuVrK1U9jZWiCenHk
lVgaz4ySgSZ0AQZDiD6O0xf3Tta4tAGWWn3QdOq9J/CDmqdYd9L7cpLjNSW+6d6tzAajbL0gAKxk
Y0RO4Vmf+jbu06CQzbrPO63qCbZXZw7opoPcQ89oWRFQv9AeR5F6n8zYYz8qrCRj382p5oXG0tof
u1qxCeRZmKNfGMX0wXSa6ms+liXbUoIJPRjmZjkfKi4Fgbm2YNqqwUQxl6fGNO5UY7AqrsmLea+W
sXVr2GW9uSZNswrS0QK5k7teS4pqUIA14lqkZGd5cvpqDxLCC+AfAR3BxgFsgha4TmKrTE87RvlQ
TEQHfjnFyrg3rT7nvJxgkfWiG9CKG+76GJdWdU1dsi6x0CbFXVzpzZexUNf3OR0MMDUqVm1tiMPm
tsx0amy9LcBPNL3nZaGlTMV3o+lKYruyCVr6la4loYdQ955av7vw4Hr6RelwAHDkxpCIeKCuJifU
p98kIO3rwai5BJm9Q52CGGH97K5V03HOOJRJu36kRNPpdfFx7mLN8TVZyq/KMJigZ5K2+TAWMxdU
dZUVnmq22iQqCql+beLaXIN4UScn6OinY0ZTWlVrhPqRkHRdp6UPVmtZzhEUKlNYW7PyRzG6LYSS
VamroAXdt/ojith8N+cKPQXKvKBy2fcLtyor3spQYhpmeKCFS+FlpFYEbixLnMDQC+uDUa6ZS/O2
Rv9YLIh+fA2uB1e1vhaaT8mbdtyCSlATQViqT8ZhXJLdAh5+4pJnayeltSTaLhcgq3arTWF5n4+6
t1xY4K8EQA89u1MqD/6Hk5ni2iFu1aBGTW0VWevU1fTJdgGdVEYpEzIQLVcjpc3XJ9fowMFjh5ME
+eOofHCFOlO07JyC7mpx6+Q7q26njzb8tgqoK49JhC2ba9pMY+ZNJxKpB6xwtBxQMUJft/3smcE6
o9Cmei3GlIWlkzgG1Njj+J4gVuAb9hvua+NuBTqWBFNtu5/ilCxl4FQcUbukiPVh12lx/vDzDNsL
XxVNZ5AVcD2lR8v33O/zFJtdmTSRM0q6bMhZ/UBtOTtZOn31CLNjc68YA5yUnsbihCsundVCLtAV
dUiYPppNcymdkvVFl6xC2/38g73I0vK5vqt/PdJ+kKaPUpepZ3U5EiwR6sbyxwifiAC9AhE20MyF
gEy9+uXhgMlvLi4dcZl27ATKk6YFYmKnoUeTDHBVixaOZB8OULe/oUB/qyH0sdB7a/WDRJcUpA7d
+YX2y9TJ6qeqlWINFHH3AJC0de+gZ1a4JIWy3DtQrPKHZsS6QinTfiPT+UpZYWsUhiYLJDpuxaO5
pVhckWakrLCwifsu5wglclvdKwA636iVvPga0X2pSE9UbIJIy4+1iKOd5euwDTW3y7prSiMPjQwW
JHS06YAHPol+/j2+8mjbQyF9RvaC3HL7+Q9KJmfoCtWqSe7rTsuRDt/kjPeenVhR5l9UnaF0VEku
0tQP4Y2Om/b5UIYxOa0QCB2p2NqBoxLVSIv7gbFq1n8gmvq3dchn1cqfSqv+X1YsKb/8rGKJkid5
KJ4Jo7ba3581S8V+hwmfaiAWL/p4bJ6Jf+qiFEN7R29SCgeeRbcrttt/FS1Nfat0skAs3nawB5uY
6q+ipaG+Y6UiZ0KxiKkK++OvFC239+h/6wmMgMCKPrBUCTZ5FHad5yuE8KlYTTVz4ALkzqVAz3M9
Ij7ZuWOSnpYyrahXmmaM1i5PL1QAWzc/zNUrhUp9G+DZB8AoS/3Vsy3V4WMcl7qmOgGVSrobGpam
fFS6nnhs0E1GlfPJSALWr6uF+Nzsu/TSKhWHGwopmmh1R8LMigzr2YyS/65cQAXRNKL2m9mYbvUk
G9e9UhfWuGulA6MMlPvPP/pRvXd7hzmNKNAxb5TNwLY/n7uGtCUVYW6Ptr3M5WFRU+1/mDuv7ba1
bNt+EU5DDq8ACCZRWbasFzR720bOGV9/O1R17xEpFtlUT7fC3rYlaxELK845Zh+610Ql9whwUsbr
VMld6lmjQMau9Wc52pLNkpL9NMrNNfOkdxvs4340meCYYqGUo+j5dBWrpqmBWKNQKp+Mw7yygEI2
tjp1ieiNUhj/IpqveejMY9P1k2wuPCCTvb+pLayJ1mOJkGoHJK6fPFlATeOkgghYBnw0sWE1aqJm
L4vDUF1Zeo/3GHqQamR4AlSAIA1cFsPjHhQSq0kreVxAVhQGghPqJH2jFykM1bJYoCoJm1DsAPyz
IAqFIge6K+8Q6eHx8ENFsJQrI0rUls/BvP24GBNWT3SpBSVVaSGcwLCf88Ch5harXiXtCRdXhRWH
OzR7vXAPD8pC0dV3xRi0dlfg7pjIKfLhlnwb6XzchhNbiCHsfvv6x2S4vUvll2TRaSWJaUV6RPVc
B/nOSlDGcQh9Emv0TmUnigHY2aqVnFruCnkTzxh63pbzGMbrEcCeb8viXI04RNSS4urgfls7akC4
XynVVT7NZAwaFhE1FcKwLwzWpaOuZJjLU13IhWMVWlDfpZUCSwqA3xJFpAAe1Xg5FSgZLZXj0ZSZ
II7NlKitgB58k3cld6lgiM3dXPjdrwZIsEfkMxn2lZb+ijE0gOU4JvVjobXghXRFg0KVs2eqbi0M
vriaaitQiRvFWX9HysHX1jWbvv8yds3wYhAGgvjbLXcTvcvMq7X/S4XE0fQjEskBlWLHRb5Ozc/x
wxtzKudTB26rDxA4OZQzQ2bMRJFT8yBm8BlxGU9lZxjUeDVMsvg9NHvQP21NsJusXE54Q45l48r8
In9/8rnAr7yXwywKfqQTp0ZSFYIzYmpQoNW6SI2tVAzVdminMYbEVVT5LyR4XO0NH7jzPs3aLaTg
Il5RIUtYsDXvMcf2idP147AFPY/5Wy94+LjW3zqxG54nxXq1wAtsUz8aSPhmnRQ6bVYaq6auxxur
hZEc5aNNDWx+F0kIKOxIbvNdbWYgvsU6hkhmis9Fn//Ocz93FCN9SQGp3U51DaWfAFm8Evxiid4M
meNXw4rsoQMwqn0qDWXw6nT621c6GZEyfxvFeuJYTLZzD9K98VdZqYobuQ5Tl4NWtq/Nmk8iiKKX
V+2cOAyX8HdSk0a3+4rPy1A1zFUjjoDqhajSDrB0G2+ap4CDWtftpnF8nEVLWwcI/DdzOZZPkh48
EeCW7IARsQH6NB9UeOEV59U88agIKtflqJs/BYBti1YvXFCXkivXvv7GWr5rgCa6oGqszVSIwYYK
5Hw3VkTH+wCmO5E4tI0OMYo+cymy175XOhnmxBDAthNUbBDMbVNpCtYSfDUvQ7jrVlPakRofhkeI
+C+WXyV3cklaX4q4EU8CMbs6I9UW5TcTiqTXOhuFt7oHy8lYjUmLiXE7iztt0AdtZ+lJ92fsqup3
BmJcG6ldUJpk3aRjei+Y7biqTD97KsP2LZKt0RO7/A/q56pZWdUYmID/wcjCAtTnB5JI8S+RCjXC
uaQ6NWIyfvy3aRvjd8Ud4N5SO/17Pfrmn7Ke89YharkQJkPhVo31aF02B84daAa7rW7M+SYsgJlq
Yr4XtYZgIbEn7qC8hxUluCDcRUOx3HgMycvrQfQwtO2wDWbItUpBPfh6wHLktu+51UuGXhNGtEgz
90OxBcaqu8JU5msZwNQ3ZSJkm8/KPqYCZmVBjd0FSShgapGl6hpsdr5t+yDdzFMJsl/QkEZQW/xP
T01Ox0vL65/AHOpf8qDIDNBBnT0zkvMnDfat2xJa0MnsFhMBS2BvP62cpEMXwi6MWlQLZlO231GM
yaRNsojoFUwGImtw4QuH+8pwb1odIXiEQ6YNVQ2Cv55Q5chMSvLGS4Az19uwQV3eQUG10Wi8BoKm
PJmEyFYCBL1fLKzJZoCe9RYORXpf9YSJTZFLljTFvUunV5GdoaRIWGCfK6iSNvaM2N+Fphq64izH
0LrkRH7Ron6wwzpgLdeBPtsWOcJtVnXJzZRU8wFYNTRGTUwcOYwOqSaQHg9VzF00XdwrvZHjwCaq
62rofpXi3L2Af4XBHTTyuBvgs3q9Seohy9R0l/rDPYn/H22n9t4omvWWiGioOdwftdUsS8OPYk6i
B6v3fRLRiQQ4WQ0fyQsIW7kfcnfSCT/VmWFtmiGsn0dCGTgLGIkK/1G853fRN8rP401i9Fpv5/3i
ABEpwXNqGOOvnqDgazsR4HBy8OPobUD5T700b6Sk5R9jiKyv9qf6twQ8HohuHOc/Wvgvm0kgY0Qn
TRu/HonktKlP5FrJ6/QlmceHhVMKm1mffllz0DrV1P7KVIwlqmpI7FIRwj1EtfQpq6vktpPjHu+D
SuTsq8TFjaAG1tqPAfU15qxvcBTh9SnJgP0OqTe8YdjnXrJm/k3xcPeqCm3xmEmA7VWMWXaA/UcH
bB6dMNKP/2QxRi8G/HQnQSlpgfTGOmGMCa4Fmt8su4c6rQMpDFYSxqyEZoVohMUY4bvYwGv+Jiem
cpdo4WxrRjbeKIuxhiSGyU72y59S6/cPKAjiHQHDcU3K2fB0UDwQcXQRFgF85S6vm28+TJWbdKjl
7WTGEwqQvr2v0iahaIXWBr6b8gIlshOUXeTixmllkA9eBw0qIU5gw/coydvbhPp0ba0HRa15ftro
s4cQvLozUWvgkDBgZpRpQfAHiB+FCqXIup9k0a0Oyns/6K21AoS54d+WN87pH1SI/QGXMvAVmV7f
d3GfOSF6L6fR45gU9/QNaUTuakXrA1Ma9VeVQhiP4DLxuqRCrdL5Pr6iYJbQtScT3Giz7x+CWk4O
ZJDDR2mQ6y1+toBQpSwlVkeaKtqiHBK/VVzMbnygzDdE8Q0n9EMyZjQtr1MkQqtai4yNVIzCPwgt
/8DIlrd+JJs7zs7TCFucfxg+K5rtS0PtWnkUk+bnRF3DqV8lZM69sTbl53KUhJlEm/ob7w3rBlZb
h0QGd4y7qAPTT243Fsrupclyaa31ov5cFprstWPZbeekkN8MK/Ma0yDoHLaz9Ecrgf8Yk5zfQyuv
1xxCxx8jJlG3JCe6W3wMEDFh5bXVS/L3dlUm6EbTctwr0TzdtfVUbfq2WjQpEnDZSFf2ESkWJGfl
9362rJ2goDa1BwPVQOmrIjZFKWkeM0r2Ucqta2acrJFG5RSZKP0mG3shcfy0qDl2yH9KXR3I/g2p
h8q95kWA+DWr0Xym6EwPHODu+noYZcnLTLV4YmanEOvqtnFgTeNUxAkc8KSyFIrP6moqNOFbq03i
bVQkxo8RY/YN+QEpWgEGtpzJH4kV98CDVzifmM+iX9TfqkBUXoVhZJU3lHj4I3ExvdfzmTxrk2Hp
DiW0CLCRmn/KvfqUmRG5VTah0WitJz8Z6zc8S4KnnvDgX9iyyZ/AKsOHKPITT28FfWM2pB5tRDq1
jZaLGhiCveNWh9QMKhbVPzXX24SqHz6hGCO8t0q3qMPk0C7vTAbUMpF3Ya9KojLaQEaE6R4zRZRJ
rJ6KqGi4WQAKcUZME9fxOGMp0o/Qd5U+Ch7wgitaJlYS/ZaIXexlKha4uWMt9U8pRuTAlL5VV+3g
T9+GvhQeEH+Egyug5SJ5ZU3a6+JT4GRTljyB20T5UESTRq+Yv0NZE00X9SUrALaoyFBycbrXCsrL
mygr8YNDv3EnoJtA6ZSHRKaZWKlrWcx6r8NJAHl/Ujx2CFglZDfT764AhA2/fqpljyym8QPjjMiw
RYkots3xz3xR0blQQYNfr+8yWDuwFnXcepaQjeOO3EBsfkNhmntS2lnsmIQXme0D4Uz4vGUNYcXj
YmsRMUfaikHRiMrooY/KaVIYodRwbTDlZjv3kQXpG5KY0z2jIwlurGgKBi+udN1yB3HqNU9GR5Q5
GLIUm65prRfKSLPfstKWm57L3t+g0jms4lfZHsZuDu6zWUpss+860vDoBTvWHQsIbwiZNLa7PD+E
+FJRiSJZv3HXMPF+VHqOPIFR/WDnDW9K4sAbMYqtwInHCF1JJ6r+5IpNy75BEgvzWSEq2cVwt7+J
LdjGTk297GJSiakIO0/xA8NxY1xJRu6/6LXZdABF57l0cjktBhf7IYOxL+iV7AVWn/5uB8V8SSv0
xSM1bCQvl0w1P7MQfvpsW6nDEbNIKOQwgudkVP2f4mzicTcpQrZGATMWToqc82WIkoHakSY1fuAo
spixCErbriVrsmo34lheO2IUQvmN0XegCeJEqL/pyD+QHxrtQjovmuRW6EIy4UtJP8oDhJOmp5OI
eRw5bHMmATCETEQIxdwdKlIndhnJ4U1a9MJtX2ghVTls19CWsUwbdtgSmS9SpYwaYkiKZ/ckukrM
PLvEit9yNLo3TOVc2Imi0LVrjgfdvI4nrZBXhEyyjuxLXaf7IZxbKOTDgOluV1ONhzcaogQSceST
00BgvMo5wmTO7pVWOCBLhNqmZAqRo8K5JdorYmZ8Q4HSxotD4BjBGeq0wTNAchp2DsQEUwl4/ZzK
ofE/qKUU3cLVQogJhHtw01REq1gm2mRriFcOQjeaP6COgzP3O1NZUYujPxbzuAv0UL+vRF/eldgp
/JSxKiTBps50WJzGjbDkigRcXYZw3ZPpfSLrxtaQ6dSXSbVqfS8XtwSz0KtsVYxTve+6QPk5snjf
FmnZ/7WIRapMI6FA9Aij/iEKa7WBhp5x5+xQ5pTrRG+71oG1QTZ3NhHYeXx0RfdGtS9zB98g4IJl
COf6Sih/CcMeXfsXzTyXCqyLzSU1o56kKbBw6fEVlDDdrEoEOnPI7QdzQZSCsVWuoaqTlUvRbKA0
7WJ8FHAJQRA6UJTBFi1brWPAIWzvCn8W1BV1XDCqMAjR0L1pMiKUOWq7HzjHpDqFR0O2F98J7C0W
uGSVGf6qrQuoLJ1erNLdAEdMWLO0WBM3tS4NbHyOIMVVLTKW5byQaE4E7zW+Uqzwjn/7GPsATkdo
m/Ad407T5VMUX5VHRiFyh7bnIg7+UUUry53eb4o/04CCjo8CqF0ppQd0/Rz42dCxpdBnqXVaLZEO
CKbiOymNVEZthFnClcjZaVSKD2da1FCoJA8tTT39cCJKcphPnPqarIpfAl/i4leLs4VMGRJZfzNg
SrNO1RFf6HbG5ndtpBXsT0GtuJtd/izHiaYlvEiayQDRBFGBqPdpfVBQyjLCjT7jkjWR2u3rPUjw
cRXoSuvhXaNdGZxLcufotdCcQiEnUHbyB8ppwbOKY8kQRWJm+5P6sxXG8lurN7NTtLp1JUN7tiXo
sBDsLJOBsATHPmS0FveIuAgmAOqRhan2ZIm7Kgsxh7R6dfveh18qinsuMv53Wm5/lGP6j5mo/w/z
SwvY5T+nl+z65xwdJZeW7/93bkk2/4f+1qFC0fcL+Od/c0uG8j9gskjbEpOUYLosX/q/FXH/Q/0I
mFLTJBIicrglaPjv5JKgKP9DzoliXnQcwPOguH8lu3Q6MMghL4l7MDkyeRJKk44HhkINbCwHLHaV
1mLsNIdtW6+7DlnlLpg1zlQfeub+X2P7P1e9US0FZA1ZHk3JSFooyjlurhQMKkNbTopS0kza7zHF
8ZEyWJ8y3adApX7zn8vtnSYPaE8TVWa0IRH1ZoIftyfibQC8vRq5Eoj5Y0vJ4nMV6VdZWe/B4w8z
mbA6OUCFokYArhinnXK5+CMJxyjpYb+98+42rufZtrc/eJ7regeH3x9c/um6jr3hV+5h723tLd9z
OPDbnevytY2742urHb/ku73t9s7d8NUDf3nLtzrOlp/mrW1+JD9++Rav4O9vn7277ZafZvPj7NXy
ZW/rOW98Cx/BdpY/4df8ZmXbzsbZ0C7fy0+8X9/x4/euy49640+2K3u14ie+ugd7u322tyuHv7Na
rZyV4zjLt634+/y85Yc5N/ziwJPwiR6X5tcbZ/dttVu+dbXb2ivn1nH5NU+9WRc8vMOn81abG8fx
tgdv+aB8tjV/89H5yU/d8K2726fN5mnpJjpq+dvu4ZDZS7NPDn98eWC8g3EuvLFT7FgW1w1ZVenh
4N29bb1nHmrl/HQ2O+fpSkvvScZLLZ1MsZaKUhnV5YPnPrz+ugvsO3v149YR7SvtnGZ3TsfgKTK0
qRowpEs7vKLX7eMj79mhv3klm/3B3TvOlXTSCVlM+9TgSWbOl9oqRrPzcHDfnhktvKfL74h1jul5
qeuW6f1h20KMZvh9RAsPe2+/DGjv8P5f/n335jE37hirh7eD93a4q2wmzuHtjXdp36wZWNvH9Xa9
Xq/W6xv7lhG2c/YbhvOPm5v34XhjO7cb3jczj2nhOg97x2Z+rnYPzn7P6NttrhVSXnuaZS3+8DSq
SDo3pr/cV/eZeUOPXRvV7zikSx22fIQPTcys5DklonTX212wYloy3e+WCU+3PfKfrb3mV8usDmye
cPd3g7eW/dfdbDZ/B/vh6doQeU9qX/pAJwtw1ppKnC2D8m77fOc5fzfbyPbW3tLpB481zn06LMsk
L4YXsbJZA53lt+6d9+w+bx8P7mvB2ra2X/e/PH4Aj3K3ttfP9z3d57KKPG7XjLvVjnFe2qvbn7G9
e+JVu65suw8MiDfLflndspJ4rr1xVw+sQ7vDssBcHqraMtYvPedJajUphBFnGd7tYXOwX1lze5vP
/WPt2Y//Wpl5PBbRvePuPT7EinX38ifAeuzKR1i+/vHdUxlGFQtd/cryfqAXDsu6dnhy71xnv92y
Wm/emC0s1qz47BLr1apiefU8+pytZ7PsAu4rL8d7c7d3dyzYjJu7x8C2vzOKPN4Ju8Rqxyx8ZdXe
2e9r2Xa9vds+/tkG9p/H5Yf+er57i+zn2f4V2FsWO9ahu0d+++cPo5E1f+PcPrHG8u+HzdPqafPX
YcnfPNnP7CKjbQf2mqn6/eb29vvtbrN62e42v58e2CmcB7YDZ7V6cu2fN2xEm4e9+8QUtVe73Q1r
9m5D17v06ns38+R/6W42V1pkb9kc2JcPe2ezumWqv3/jtyf+eFkUntz9w+srA9H5feWNXJ7v8qly
B1PwQjDYYtgl9/yfsbs+uGx5TH3bcXf/2uScK+PgX7zm/zwUSTwdj4OkNww8j1kDeE6e9Y75z1Rb
Wl1278pmFtm/lr2e5ZJ5sbX5RlYH73HZlXnRvHh+9chf2Nq3HAg8frX83e12fcu/N090mrtzHt4P
NnSrt+yazKhbZu72/biw2e2YkMtQ95YxeOcty2lobxhCdD+rteeyHu+X1+huXg+cdNzNncvfufwC
lt3hfzuC+lLOs6ZMjpAbL54ixvL1DxOin2cozV3eLGm5Hr8qLI4MRW1Xl1s5fsv/bgXQCtJikAfy
qYkB/oWlbyqLQVceWyu/E3Cqycf0LRjnyo0SS7hyX/78VBoIAxGopUQ9OxeE46dKpRl8wmhikFBb
KqyrgTq/tJeuhAzOtYJEyUBww9WFAO5xK1JnRnG9pBtRPcvfxajKtm05zu5X+w4ChgW5kEsIx/PT
YzO2ymKIGVVN5aJKlUFojRhpJbWmIdrHharB7GoIny+3eXzjWd6XRpwNDgiUMbR74slV2MIdsMz6
aTF4z+WdiEmT20NAQjpHcvnLTXHzW5gDBKG4Ipx0olwCe8IugqZSApm9BZusjLoSFFGW7i439XkU
4tO4EKxR4kJPW+6SH8e6RrGOKWAZBSCnibdQlFBpcX27UQvFuiNIalw5zJwZHx/bM05UiRM1cAWR
75qxLs0QuiUMv8D969GVds68LZ24HeptmceDZn38XH5m4l5TaDh/p1XYO3E8Ayhoo25+U6AgXWns
XCdqi5GDuKhyNXP5+ocFw0K+TTp7quxgkhO3I4J/G+q670DkmFx9pIL68ks7+3ALKVtmnmGdcDKV
e2zTzDYioUOeglIHK5ZXUSvDf4goFv16UzB5oDIiUePofrIpSIKmUVtBrdFEunpRN+i3TTzj250F
9ZUJthzpjpddHuVDUycTrJ+Nsm4knopaqbswNIK1mUzVt0VmezOoSfUNPMTr5ac7Nxo/NvmpIyMI
30CwbSkUM0cFzeJFgMyuTOezrUhUai/0Imj5J2OxIZlHESjJuzKyuvsE9oMjmLlyxQLgbCsMdiYz
lgNEJI8Hoa/5KsQDFEFFA9RXodbHi9CfrS/32LmhTtmBSlBKom7j9PpbU9lcR4swC6WuojumhV11
qmf+X8qhwmfMqsr2yuQ6N9jpOpZDhMzgJ0+eCxkELD1cJMg7GPo67bsfMCV/yZVsrC4/2rkOBFaD
ZwdjHanf8kE+zGJkzGEAQ6GyQ1+gFpeybFdNcam73MrJ7XfZRwjqIExFlE2FgHRqNIPOKOoWEREO
egvkL0fYq81hvCrLMljnQ4FjqK6tfT9J1orWDoJd9djcziIVqJc/yefnBUKk6kSuNdyiOPQcP68V
gSboe3YZKW9T/SHHWLzZhkqXNVfe4EmZz78eeYF6vUetFyrocUtjE5ihNJKsDyOEI2Iq915VlQqi
pvoAeg6jvgbpQp0U0oLWyZxxSiiHAhMhtda2Q9x25Sj0eaXBIIJIPXFQ0GLaKbJ3mDgfCf1IGls0
B8UeAivDqakdKIsbxEAmq173+mPTtdk1/NPnPl+sKUx2d5IEn49Hk6yMSCnZKUaF2mIMilGJKeRO
Lr/Zs8/3oZWTTX3qS0RHS4Eo17re7YJFnlr5wjpTyYJaPyjkvyb3PvtcvODFPIxU8mkMyTSGXOFE
WaEpMGtHsEYVg1gKgy8/1+fFh97TgZuZVDcQFT/ZZ/NC9pPGoMAxgRP2WJgTLgNJE6/FLo1/tVE9
e5fbO9ePJFp0Ts3I1j6tCGh3COCTIcVyHD4HDANT2Ms+qmzTzJqD3E9W644Bp8Arz3mt3ZPnpJJz
rCoqYe00y+t9PBTFtoQ5cKCqlxwqiSGgkLF0Zfk717nLaZMSFA7wiDNPJmlpZiDi0XYkkaS9tuSE
ASZZAHmG3BJLO8yF9vvl7l1+4vGGT4IcJSOJVk7W8HWOW+yUAMvgJsC/1W+gBVRV7SoZ9c9CPn79
2MlRmhMM4nERiOBp0VmiznMy6DBXJqifK5GyMG9sta8fpslDotwl97Kw29WT95ZPTVGo8lTiAl0O
ayVRM7LFxoNYJZqdQrC43H1n5txRa8so+rBfwQDT0aWxWolR6qPZiQx8nnx4E9OVkbGcT07eE2lw
SpUYHdA+pZPzC/M4SsMQgEDai80uNJFoFHkm7nC1M1elAVBmHARYABlhpOHrU2GhoVETZehcyN9V
8B8e0gBeNCctu/+M0/NTWmnyHRWNQK5krdoWtU5Vcwk06coTnxmZ5Dy5KHPCXkpZTjYs7iR6q0gD
R1HJ75BrAvMqJWihkdgLX1+rSWK/n65R/5jvkdkPD2iWDY4sQcmBCo7dXu+qbpsprbaLqAbatD7c
BeykUSpdHjtnXikhDuIOHETQN5zi/+uwkueW7LmtdLpMtTx2oy7l181OK5TudlRRFeWm1ThV1F8z
iPg0bJdNV1ehH0E7YA88GbaaP0CeqlhRgtgs0T/nikcspr/ibPrpDdIK0YfFmQyJwKe1BWqLUg/o
kxahBSXymGnPLlfcdKOURn4FmH/uiVhdOH4C5sfV42QdS1SIeVqJGC+xcjhNFViNtx558NeAhByj
lmdSFUo9FsEDJhPHEz6a49IcxK5kVCZwRcpJ3Ytpl20rCmGurC3nus9g/EM7XTbaU3Yjcr68QFNP
U1UAnKCfUNnM04+wEKcrh8NzncdZaKn/1jAjOaX/V5kZ4gFflnaN+/YKkElHkX5YXZnQZ1pZthm2
RjpPNIyTa2wTGKFVRWheU20ebVFvYGYXmXllLp/pNQ7USzyPNijaO2llkhCCxA2wg0HrOVyyUCF7
MuMHvwrmH5cn8NmmWC4waGCR4gx7PBYMOatCIUhK2Ied77UJYlac1xdsmnUlF3Ou64iH/r+Wlq9/
WKDyYqr8GXg2TIP+G8QH5GFIv6+Mt2VnPNpiACoQnlzWP9ZdUvzHjUjtWGWFRCGYpBfiTRWP1VOm
ULlhBZo628UwXqufluRzLVKCS+WUKi0VVMctzlUap0NFi4jt6cBKCt0xzxEVQxOCE6H5uF6MfbCa
Is1a52Il/xUmYddoeelRi5k8Xn6d5zqZF6lrKBxECUnF8acJ8GPvKIUvbAOvSFdYzAsJEfz5eiNU
TVCPrHH7ZCU5bkSvhjlqSjAmY1TLEYLGWG9dhKSlfmUenHuboByJ5VDFvBhRHjfkq9DzlInBCXJu
pPpK0eHbCJ6k9Zu8hYH/9ccyUUpYJh4Yi+PEcWvd2Ogj5DFYZa3m7xOKYLYlq6j7X7RCwAOYLfsW
3lDHrRipUStTwIoYN1l9U3RYn4+aEl0Jx54ZB3QblyhWRF7Uac+BnEVgHIXLOdUIb9MBdocE9+yr
oSL0PxR7EItSuNugbz1+FnPuhVZYxj5sm+yQUbXsluhaV5d77HOkY2kGfRA6VALLkC2Om8n0udDQ
qRZ23PnRjTBBYZFQMxaDZtm62N+ag/ZYgltaVaHh74l373SrLK/sL8vbP1lZmN+USxET02BenGzO
cyV2VovNASzKXpZW7Rg2+b1KGUZ/o3XDoIAhs9Joi/uCfC1Me2YacBtAiyUriz3V6dFOKEJN7DJ8
GqcshqUYivoEPie6UdRAxf3C55+Xe/zc6FkUUrxSrMk+EZc7kJ3ZTEECwMEwsgeKED0jm6/NhM9b
D45iBhEyRhAOrKfXAWLOwVgbvFY9jAJk2kaxnfLZ2FIbE14ZQp97kKZALCvcvZfS25OBylqpi7VG
DxaJBl9uKtIKFg7akReLEsTf4QA26co8X9b94/GCnAQ/TyKNLF8qKrmj7S5MKm0MKgW4Z54JrmpV
2reqG+ZfFSXArgQ98BdhkHFfhkqxyQBZXrGG+zxcKQLnYMBNh5Mkq9px81leQSEb4BCJaQ2BTDd+
p7XxhieJbmPLkNkdwMWvDpqlRS6tZNOIsionsxQlaRzJUgUfVAAyq1Rdt2Gq5Ffe5KcLB7ZV1I+x
wzE+2XtOlk85blHB4VpD+YJQz46ZR9FrNU84UACAU++rBNNIEFqw22wDYPK1PeLMmNXExZRuAXWw
sp68VVwZDWx/YJcKKQgMqGTUv1m+FD4XTa1cc4Y9s/CRKuGqbOhQJFj9Th5WkYVEHVqRia8396yL
yTMw2wR2d51KrtqE2lMC9AgQsz80rSf7PvRVrACrF+TvMDsvv98zPU8+Fo0mLHacFE5vDXK6sFRB
GVK1FjJd+679Neic53NxtOx08pNDY36TqiD88lZGJ5BGJ3KGXpMs4/FIFjMr1aqSkazhnl44beAr
89rqJWqfLj/guXfLxQsNKk6KOHsvX/9wQM3yPMbcBhxv0HT+Sz/FirGaJMvft5HaGeuvN4ZrDhf2
xdqZkr/jxlqczEKhpagP+yNxV0pFB1zaENxeL4bny02dWfzw26IZEoqU/59m+eAjauD0eC4jNvzf
cStNL2Zr9OsEnt+GhGb4/XJ7Z/pxMd5YTodkuZEKHD8aJQZUH04F63phmK6AfbVT17AOCv7O11+Z
ScqZLZFHI1p8MjYi4HlB08aFbU2APm117DqftF+ubCn5JhZ4+cHOrKkmZyrE+aysS8Dx+MHg4Opp
0IHIlDIKA/0ipFBCwKuJw77ZyL/bqe7FdcVec+XmdK5dwo00qbyLSU7GStcOUkqFCe0O+VLe1kXq
rTyRaKzzKHwB71vcmH0oXDncnXmNCBQ4AmDrSNjulAzVG72atQLcdobp5Po5s7xMKlhxRqNfWVrO
jFBsaZf6C2LGANNOOnZWhs7oh6ygNHGenbSbZXy3ehMzbD92B5xRrgRazj0a1+olfUK8mMvi8Yus
KDqpRtPKSXHiCC1jPo9Ph1Y8ziYFZZfHzDICT44BeDvg6Egf8mCnAQOVQrY2mHy4CUGU3qoU3UG8
10Lvv2iFfVeT8RHnKHWy24tZmWS6xmpSxWm1qnzR3EMKGL4cCwPEtLgxQ0ATNRgmx93WhKTe9Kmk
lVQbDQclejpt1Ji8mjtpplhdWSLPjQoiVMs9hkMFJKXj5kRx1mtgwssAbJ/6dn7Iimqwdc5TtlEB
jr3chedaI8a3SKgIE3OvO26tzLFuUUomNyXGwS6PasVrksDYiuNY7udh7q483ZmBwYpMJBpXQ9rU
TlbJxJBL6nzF3KbatSQvG4py7waF5F87RZwZ7DSxBMaI0VJadbJGjqWKhUfEPB773sjcDO2AaySF
GVHgiwvbl3uRTiQ1SaYdh9HTxvxRGvM2MHNbt0KMj/k41T95rWo+YGUCuUT+1fDrqyM7NtFSziQc
uU+37bkwM2rI5dyO+8h3ALW6qgyRpuk0YaXCVIB6Ll0DAp7rUw7VmFnKUPoIbh4PlrCl5D0T3kHU
6U4mm7hKM4V6flW+FmC/1tKyN3w4lGAT15mognK77Nqo37JUtzgZTUlfOlFS8iovv78zW41lLInR
5WzCnnLyYFlbm2nYSLgfgGFZz5Mm3OOXYLmVBnFbGK1pZ1SR//2/aHTBQS3TgdvSSaN1Zg1SZCq5
3Qx0YoQU5AVW20uo57Un6pXiDU2oXmnzzPWMhZ9TNfpUZAvqSb9SQl80sVLnNjcl6DxhvrPKMf0+
+WH8T5Ep2ZuWiTXQW7HeysOYXVlsPp+ll6wQSygnauquTic/1pPGqKQRlGhjlB46wFD4BtbBT7jh
3WE2BX8FYa85CGVzZef7vOosw5WZwjmagMLpdpS3qhW1xCdt+OHKHSmNAOJ1LD9cfqGf11JunQDv
UL2y93E8Ox60UFu6iNpnAjZ+F77BVe0xY8QhN4d7MRZvbacFPy+3+LlDl3suITUMvGXSsieLXNhm
1F3XnCCyNqISvYpymEHdDCKpJq3iaQoV20YeiL3tl358TbVwrvX3U7ykqXija8vXP0xSnE0B+6kc
Q8WyhCxg4CWCDY5GPfNieRJJIK78GfTwKJYwdSpB+nP56T8vEgp7CHV6pCWA5b1XAH1oXycjwTGZ
RUIeE2XL/38mIAbXFKib3pdbIkRKZIhUznuA/fhJuTvI1pyyS+a+ZeQuZIphAulDTt/Te20KryxH
n2epwjhCMLvI3VgYTjq2iYUkHtuG7UROq99sIG4yxIkrJT4RuDYv1kE2VT/KwSgpjlfUb5cf9vNk
oXVC6SaHbwpyzZPzzuKEknQNraMci/dSqeMSEufyl6fk0gpUFg6+7M76yUGAGQKdxMKph9C2tYsn
9RYWtbD9Lx5lqb1GsK1D8jx5lAatn4AqjY4c5vIeUbo/kYQW+2tasDMzf8EBE6o0LKSDp+kk8qca
EPYutwNRxcOmotTRkrJgi95v3JlmK3z5SIrgjNpl8mRUkn5ShDWBPEEQ5xUJQqyswHqnt8DQBnx1
R/X+cheeG4soL/G9WwKW6NKPh34WRyL3rYm4ErTrLSw01SGYkLk4YaXbsqmpaCbf/gAIpPxBHVx5
ZSqcWWM4xtGlRJ0QxJ9qg7UU9+Za5PDtj4Eg2xURxXvVTA3imKNRP8tAOXtbU6PqWY2Cqb7y8J/P
BZywKGFd0sYm0OflvX9YYbCSK0kpp+TVMAX7wcvABTaXmYxOFwZpg9QxSR4DAX+Zry84NIy+gJfM
snMa+2+jCNB7zyVgkipq7vmE296cw1cJV+ArZ9eT6c7MAzGLqpALAGs4J7vjZ/ThtWWWOkWuODSa
K2Fju5aKPr7yQKdBvX83A26bKCKT/vSuhkl7JkaKgvMZOYrWSv8PZ2eyXCfSrdEnygj6Zgqcc9Ra
jWVZ8oRwIwNJD5mQ8PR3nRr9lh3lqFujirBlBCSZu/n2t3S2FLs49JYU6RjM1gf6id1V7Yr73OTm
ONLtfMi1+o/L+bdf492O4A3Wqghuq6yapjYxfjidCAzXUx+2blbH+6HHdCDha6bwhpjx8O8f07sT
65+rI/A72y5QSaWC8+uznnALqmSoqwyWk77yx2A7WIVegDMvf2sz/Om1/u+lzt/1/yzdYIes57dL
lek4xsEBL6DMMXP/l9d6/gD+J8//54bic2EYp2bqo/H5z//nKgKfdb8EqZ3l1RSuVxYq2Dydt6Ge
Lt1NxtbHcFD5f4zmzhdFSc/XyIy5RTj7Loh1N2+c/D4usjUvi1sfeVN2rlz9JVj9w61hwcvhgXyG
/96HypphkVxQYMpijODaa203bn2hsLNyLhjXn5kBCgd2/H9fIO82nH9ujdblWanFtUlGfn2efR6C
Et28CiiNJaHjykFDug/3ebUxrzKhiVMV4XJyKjTG03+549+WDP181j5qBcT27LXvjuRpUaEn8s5L
/VEVFxa+fWmA8PUvV3m3o2M0gmjYIYyiTYvZ+3u5D9RwBlh6x04LXJ2WFJeq/k6OBn+5wIjDDAON
5GTojq6DcdO/P93fPj8uHdF8Rg+HKRNK/1+fLuY92M7KFk6h1Zf2veMDjXuulHIEPMcinNVfulF/
uh7fBWc+sRxy9XffYIktmAOOz0m32gObsu5Rhu0Drq16n7L/fGvU7mNK+Aic+A7f3drARNdUI6lJ
4QuWh3zsdgj2ymdLG6e/vMB3EcH5BZ7NbBBgBzE2P+8HHfGFHm2jV+5qtvrrEnPCk4BjlDoiLB7V
Qo8/X7VMZWvcm9X117+8xN++y/PlaY0Q1KHcYaX++hIdEcfEwKWTskijk9iVk3jBRGHaEi7xQW/9
Jav7/asAE0APmoOYniY6iV+vB7u0zmXOtuY0mGLW8NQOY1WqvzzU3+/ql6v84wb/PxtpjQm9GGs3
BxqGpyFQAhy8DMo7u8QiDee3v+wzf7oc1dmzOJtBCu7v15vywUgMVQTkj00Md8/j4E0b2NrSh+2j
wcx4OBUeNoX50PHf1+mfnqbLJCAyWASUFLB+vXBJqRENvyNSkKzBK5SOF2x9/6MciJeE2wmiaCo6
dID44n+9SNNvTRlAHEg3buc1tvoO29tu+EsF7vdbOZOGQQOgcQ+Jxd89QwyLcmy5Ma11HLo+flT1
B1FV9uV/fWBc5VwjoiVKYep9aQpu5FoOkZDZ4DlEZoy8Hitr/tt6+H2nCtgSSXEZ0aTj+p4gTqk+
B4IYYYe2bH0CHprjbbXlhclp1v/7Df12xJ0VTcRUsOBDhoXeH3FTf56yrao6GxkV+77Xun3y/WI8
jtI32Rz14qqgiPqX9f6n+0MJgdk35Vmuf/7z//m8pp0HXIw8RVmVIy1jpOwzFnEJ3uzrX77kP12K
L4rzhXyFusi7ZeE35VIx+kUHZ3chApZ9mwLCtl89BIb/+WM6T++hQaKifi7rvVvnuNdX26CjOhuw
vTyBDPg5ucHfpAe/vy/WA+0IdP/nY/P9fju7GH56TLayAMPtk+73PcOTrbxh7nW+tcqhue12aEp/
eWG/f1y/XvXdPpGDkGBkK68y1172i2Wo1KmfF+fi39fi77EITU0qaBybjKDT3/x1WfhmqzByJikR
ka7u21rvyRaaLm29wbkGDgH4oFpz98IrVf713y/9pxvkECOzhe1BDeTdDZodopowhnwoAJkcaKe+
qXFczP4fV6GoTXefai8Da+9uUGrktjmsotBZliMcshoNmf23uu7vS56cho3QPTtn0Ytzfr1KH1q4
4KpSgirfc33q12F2jruc6vZibB2l/rIlnpf1L0kHL4p7Qj1AWB6RTf56uaXovHHcPZnl++idCvy0
Hzrw4pmczrWqWC/xX5bJHz4Bqn5IcM51c8Ljd++qVJ4nlnCVWRQSbShl07MKRR9dkKio44Ku/GYJ
57k9/PvL+8NjZT9GdMNVA87Mdy9P4Uxu2eMis4LD5+h3csfJWFPS7Unm/zY0/4eHSvAf0JLjwyOr
evdQ4RlsYVyMMpuVKjBTR+fgpqgPwCNVQTyXF1BHoPL+5zskjaOMxQGHTdh7MoYXrus8a91mHc3Q
lNpS/hSsyr3Y3X75/u+X+sP3RuPqH6rKuZ37XkGldEgXoAQYgI4eArWN2X6zxz/+PxehEk2dg1Gw
9+mwZUOkDHvVZgig10PZWVbWrfH+lxP0t3VB+YRjjL4fNZuz0PXX9Q84waG5KPuM2fLxoaHsjhPt
tJ7KzQ4+//sN/bZBst79c0PszEDyyNd+vVQ3ddNZXD1msvfdpxxlFqhZDHTbOQN7ZsUZJ/fZhdVb
h7H+IleNoee//wa0UH97deRPSCUJkM9KEIbpf/0lSOdqhj7r8bBhmM8cuNjdxmnul2afizoNWm+G
oBlU7d7ECfOTs2wSK2qtoE5tWnf5iPOoZbf2x711t/JrVaPF8C7XJhrEcxl2VCg+51st8bgPxTKL
H10rRR6lAq6MwA66XrpaHqy1sHI3LbduGa1MLbR75QliweQ+YcIdiz7FcXg9//1yH93XMSxb9RP8
xLB+3p09cD9MLayNH2PtKZ06eqvsA+CWapSJxIW2vdKDrK6sUALZ1CGE1xdTdooGeaeLSYZHx4ND
km52vaxxQoctmm6t5uyWIN2yiZ4p7zjeNWTR2foRz8w+fapJCF3gKoxF2V3Kk2nDbGmE1B2/fG/y
KyDxrUrp3HbrR3sTAeOSvZJ5nrU0yesUh/t4+mQ8d5J3E5be7kUD5psCIffS+68jBFIXNOi4mtC/
mMa92N2DWqQRKm2sBqfPi6mcxXpSLVKrZCbmN+XB3qqIYdo2HmN4v9uQW1lf4hz+2Ovd7n40Qxc4
1UnhFPh5nElnl6yZ+gEP5Cns8w+qAuN8GLUNLrb0gXFlbYCy5MWGVM1Qq7t33f5xCEBoZABvou0A
tXGE+B76jXyA5D7w8QtX6PgzHKdw/jLoqSk1CBWv0x/nXlJ0xedbNlNJKpvH9kXpOso8BpVRNVlE
seuRfqW0hCeTxpn0/jkwYVN8qvxoGcURB4F1aS4bvegzsFIPy5IwNhN5D+sKn3wFcVCsG8wmunnE
2NUWmP7zFDKxT97VDbF63jd3zc0ZH7qLh2h2i+a7x4ntwF0SIirmbF8nCRdYLpavP/ZBaflvzr57
2MZ2DgxmKy2LJZQYjUbLZM/ppsd+UlkR92vB5fmQ4yeZby2adT0E0X7aCr/rXiO/tiQkA7sssRbv
Gx2uX9grF8dKgErU+/2oI2SQJzHH2+wCjO0mv0jrQrka//hod/K3eeocn6WcBzNjC2LbbOsFuM4+
M7PumX1a0kLCWHkdyni3r1YHdOknr5t08dGNc9U9Md1qmsyPc4EjrueewYaWyjsAQNVmgRkocgb+
Kcbvz41APaKyXgdcfFrH8AYWTuA9KxlpQCJ5zw6UIrubSyDGeW8X4uKMfvGLpBu9bXvtvJYP9dha
GzYNSVhbOxKRTopugrsxOe0Qp+cWeGzBQRbAbg9WGVEGTHanphdwrQWTnDEI51bvP/wSZ2yoYeWM
Ciix+83qvSMSoS5iYg56wGYnEm7r+orCUkg4pTv3ceM4hTiT5eWELBnqdVTUX/1xMkOVhoW1W49B
OWCewNTOlscSY3QkMjphg/U1NIpNnik8TgEsNz3rIeb5KrSb0QPv0Ft+M11OqikHfZoMo8FzupAU
hEE2uEHu33SuxEMb76Kq7MpL2F5aopG2Y4VXPR42fup4Qgx1Wuk1GpzL3W3Zvj7ljb9p/djV7ljH
h7mLw9X+NOU9uQ/RXeS78tyTFOGtUbsx1xGiodk5DMUOd2CNN20f5nnDFiiLxSqn+1aO23gx4ucB
zsVuVV/LJPadNf4RtQ49j6OSW/BTDdUaXttWPVtfwsqZ+6c2ZCIf1R9iJYSHDJL2PxyXPTlxFqKF
dDXVslxbAc6FTxsJsn62VD81p6YpAud6jvCjStm+rG+hajE4qvQ2XE753pwAYkGhG9exsJOgWIvb
IHfKu5jJg6PTxPUdfbWBfg+AlNl/iioIowfKTZNxEprefXkXDMvK8O7gjp54cVxq39+5p8p9UYGc
KQtoIeITvxYtB7us9ZaiQ2jcE3Jrq7mety73s2AlTE8xxnbGF1c7oJgS0bbjcCP8Om4enbpqxhub
Ezi/H73KbDfsd8PL7tlb+Vx08Zh/hxAetQ+yFlH4oEZMnF/QAo39ce7xQs9Ke1i2E7HqppLFdIhG
D6No87c+nu3pHtlq1R5NUZn4G0sWqhtkDOQuD1PgdN2POPdkwGDhxHM49PsyuW8Y4FOdTkQ/Oaxq
1ohlHny3pT0lOlikH7ttH/erUkjvDEgxeVM/50WkrO7CW+dgDo+WPxXGvjAkCrlJ9zWS088l2lbr
bam9ETZWqWBiiRTmoed8cyZjtMsEPajCPWNCY5mxk4cIUZgkjsvKZ1ajL8+q1Kl0RwjNEG3G7i3U
UMaapI/GmWnZsnBU/HX0pDU8h5XXVkQMPQsdvhPHSuCkdb+5PsoU+N0KEkARmekURUvDDDp9j/G2
gj7sJghlsAyKesN+jvRg1q8tulA8tIH8gCmXdm3DoTp3gnu7FzSSTF8hK7LqyoueTUHj9DlfRfuj
6AbstkevWWqqwYP9bAsqZqnLWnTTcCym9vus9+gRgRcndtxapXkIutVcFHxf+U1duiX27bocXyKb
xi8H7FK/wiIZH5utlz+CylftxdAb92FY1+CBwVMoOudj4bWIbAg3jj0HV906lvojkUJESbr04/Y0
YlS+njA0ydXBCnMPIGofT/7FPlvIWpD7ts+9HfKytl1cTtMGOYLaaGkl5YDjQYoQDzsCf2waeZSB
n9+Q3WB+PbTN/rUSnN+Xg3JG7zCU84oEW6n2MI02lI5os72jZ3XFieQD15BhqwcLUVs+ltnQdr2V
LojGs4nuhT6t3MerixYTCkLOGZP69cJLqWCGy3RB1Yrh/bTq+nKulnADAx2hHcMtLi5wEDLrklWb
mDHnx/ZiSwAShRd1OymDZc0a2ZklOIaw3+dSKdTAGs2HrXMvnew+EBkcL2MjsivKR7Y75/Ps9t2S
OFs8f/JkWHzyC5P/LOnsPNgT9ic8ESGsY1n19JGscLL4HnoZr0kczQSrGMcMAcCW1tQPsLu7+eR4
sxwuTc+MzlG7yjGfaibNx8wbQ1El0p9X2kA9SzOY49Y75FsE+EryM3fn90AlfKvhTqs8d5yUGKUP
MyjBpUaXuLUcIjJs4Yd12vkar357XbhQCjKUzRX3YBnlniqxj0yV75X80vNqqrRaG3F0mfwG/YCR
wZHy4dAh+2trJyXZaY/Sa/hfyrDE4EUddZjVS7t4nmop8wsPQpiThEQqSDBkFINAtJvhrobFUx5D
B+BYEs86UEe4SBYt/RgoRNLvM+jQckHZCz3MLj0+/dYCZqXb4XEN59b/2NaFtNM1EBK2iglBydfl
aMytHxYDo9aFC6ijK9bQznre5/Bh3C3noi9k60MahafODwmP6DLU9p64TAYtiQoVm9m8V15z7NpF
3DlIq/pvcKu2RETsmckYGF1kZTHyz7p1GNeHJV6I+IIQfA9K8S68jhsZeidi3AigVxN39Vu9u2Z9
CzBeeWmbgfNEllXlZt0cx9NR7YXFvdhzlxItQT7pVuQeV7mZ/GfH3+boqsuZA0hLdyke97DogGug
vL82S05wCZqMIG/Zh9jJQIFDwMN4KsZ2sTTVPYhV58vsxeVN1fQw6ZXlForNMJZV2uULG+O6296n
ybG2L6Kv8xiUu1fZj45WWBb4SBzal3oaoUpl9ax094HPctsxWzScfEFeWeK+JK592rXA2sXqneq6
t30dQ1kFFp3MdV8XWVGUkXvBq4I1u+tynVmqXfwIh6WTh9xUsKEKetTlRbWKMYAGX0D3WhhjCo+5
yikH7yJvy6Tsjf3ireIsiGKaUx4pQoKTcBfUoLkp89PuLBY+RNCr2pMgnh4+l9JdkyEK6yqdC83e
RWcjrNtkZUSyvQCE1d9Te3MaSDtqsS/HUNlMiAlyFr6vMwDlhMG5kRedF03DNbEKWRugIV9i7xfz
71hS+3M2G49xeAZYys+09ds3x96LH+XQrz+wfym/rkXd3HQ+2ryjS5Z+v0tdP3W5aExmsaBetNtZ
88mq3e5pqsHKHmVr7+4xNEFDUGDlsch8Agr3FNjQcS/dpp2f6LP7xZ6S75O97apzHydm7LYDE0hD
VuYy4CwQnFpg53z8sfLGiyqCwY4EdWnc4J6uPOYUO8NM8RGNvjUdRTiF5pPs4qi+VF5NOKwWKzzs
zcI5lMxV56rDgF9dBVJDlK+yYHI+QbRmtU8SfOmcLe2Yuye24v4WEUXOiK+7B4zd6DhIvF3iFYCQ
Iv5pTY75aSkR/5w9n8x2kWCAUm1pn6ZlNHOeIbBrQEnZrXOAShoN6F7OhpHGbsev67oy6QLHt62T
Od7d7zRLyIFUDNhnV2L6FOVh/63tNuFeuUynn2wriKqUcvY04sVBFfjI5Eo9pNLP0Z6U5Wg/L32+
8Ln0e/El6Ib1Q7AD0onVJh606+iHWMDLOw1EPMgnlc9UcdjSdDpUUo7H1Wvn6hDbJsqTUlfb7To2
xjoC2zLfQixJ68QXm/ouXXwScHrp3AD4nBOeGmtaLAo3xf51tryFUfkh6szFUs/uNxioOmSmZ+u/
Dmwe+yHUkbyFfmr9dHS7fljg8rCUxhleStHIp9I/Q/S018xXOigIkXyaKQtkScdbLhpEuFs2rlX7
04yW+NbNRjrsb9v2sQLKppO535vyTlajR9u0Xbo3u5kBzq1bXNeHTXhNg3Kz0dfAnQb4ed02/iwC
L/+yuUPxoDnC74OmVK+l8qM2WXhq38NRTdemHW1i/Y53nuDBYuB01oI4sGnK89iuNyNbsLytgUVQ
lvpDPJGGJ9LUiqxqK89pQuRX97bTmu44WJVPRd7G0ei4zNuiExDCfniic2m/Bqr2A/xJZnHnTT6f
u8PYZUihihw+M4y1g/wJTUhWipIgotsktviwuoYRjtqY/mqn5+sdV4fE/gAlmLan8mAjhZJnncSq
VUHaa0cXiZ5DFlm+eN5dDiDoGeVF87Q6mjoQiZ+eE3eIRyvJcWAIIGtG5rFuCv9t6ePmdgUQXVyZ
UrjeIY4IYo6TaSMF8OjcUbFyu7i0R1A3R2Pi+Ikzva+yxa+6a8mEt7oETRt86RdX3Bopdv9oR2X5
Gebzrq/CYoofyzgHZ8fjZcaAGoufg/oZx0Nkm7C+GG2vk2nhDd6PCOISIqAub669fdqfvVUPKp38
OQCH6GwCLjdv5tTSilyPy1LuL3lhNnCFm/TbY+zUzqH1InWGQQ8L4exQkNzl3DxPZ4u3F5Ju98mv
3eJjPTHoC6tz9J2kEMQAmVNv1s+mku01437nLZzqVXCc4H6FKVM06j5UEL0SXqHNA9jXIN0Zy7rD
182FxDjsQZcsEWSsQ0HY7qei8axLf1m5zZghCLwg2xUiG9+z950OX/7JGrz5s4ec/gttgu26aLQ0
cKOa+HO0Lv0PKoHN/aSH9pv0d/cSrpKZUrrkpL+GLhFuGWj+0cGtMVzUbm4irqs3VpTI1XrILXdx
EtvLR54sewZ1EMefHxvMPUj2HVQR7J7heA/KrV4TjHylfT1AzvqybLN/GwZy+tpUtffZDWmhJbPX
qG9wMcM6gWTkuunc9kHLticbJ5n0HH2lw0yQrMu4uNn90UzJxkO8BeZhVYxWGX0z6IIgxbK1nW15
2PSMdY0iSDbyjleBNOsVPJ/H7+0MjIQg3OhP3iBhL2/LZEiBGCsl+d+rfjzlrVhv8+gMBgloxYJH
Kp0Q6l7ZR/pA1LR1qTfv8gWZfn7v6GBdkpb8aE/b4hy1jd7SX3QBnoTJMgRhnxYuA/tX0bRNUPs2
7ynYY4+9W+zdQ9+p6LNfuPZ2GddF/TQo2X9XSKxvsY/otyNEwdgkPS4YL1CHW5U4nMAM/1ej/dgs
HUdAXmKdyRYbhA9g78LP2h1I5VARe8/lsnB0rP3G1E8w1aa5UkAmr5uZJJnY1+115na2eKmiHms6
coachDTyMHOaiVpuWji7czJ4wI4SPvHgmxBrUxzKccX8SJIRp01R13edSz5BHYie8qkZc3kz7Rgl
gIGL7UtoZOFb0XrdFfp1ophmIcSwVWSeqCyHY4YMOV9TE4mozCJ/QEDfUBDDLpO5+duKZtP3tVFx
cFSqh8QXLET0nZJ7lTrTNL9a4xrfB4j70Np3WJIktd82Uxrj/3hNK7P3Expv1ceirdWQDgrAHKas
C7FXhHGUmyi3aD/qWIRr2q6Du6fKs82NFxVbzFGoqkcIoyOE4EFV4dGNtH3kHcMnxpinvm2dWbwi
LmLcnaF3Z86Ah883gKqG9aKmS/QUinUqr3CO5HAsCavLhL1IXMSlZZaTVQxhmE1+xJS6X7DJeBTL
rnK72QGZNiP4VlPW11u3TT4JmL+5SSy2+a5aA061LixoYzZ66i6qkEbRYUd5+OLnw/51jI01ZrzD
+kYb5UAzXGcWd1Pn7Wcl6uFbDJi4SAMilO80GbZbGa6qzMiZuw/KbKK5t7BiUMVjPFAEzkzvKsg8
ua6mV9vdWsKOSnv6g5c7RZBFXTRu3+pdWHPS1YqvAOQzb8EiVCcznN3aPZ0FAIw4V1P8PfCrqTuM
07yvr2uu7Y8RjcOLbYFAlrb7ol/6do2/t7pvymNkd90z5uneZ90LOaWrK9pXq+LUTSwy7k+7kDHG
S0HcH+0pYJXGgQZKJ2YdRwejc+iUE7XuGfidZ+83RRMTs+ykxR8Db6a8aBsHZwCXAnaTQSuMTIJd
aW8OUSRhCSJBaj/WAO8gA9Z7JxIzwShVniQMdUK7Cw9twy+T9cvIpU00hjPA483cEjwD3e62ZhtT
QLoK0mdbti01tWH8KrYliIrvzX4uKWzWOD5EUkTRwcGuh2BjHbc13Su/ozIVamWlYjN7z6EyTAM8
czv46WyhhfUv76FyLvx4Hb6MucbpNA/16KbUmElrthCqG72OoB+uZs8RDTadrkt1CHM9qsTTULZp
t+/+vZZrfbNYAu6xUSupEEz1gPzKTBjJl5Ma1qPjEGOggCmQAbdDC5pYMtz3KCftWPz1pf9gu5K4
bZM7bPGdqq+XBl0VPLQNqgFo0Hqg4la34Qds6dwwUUOgfzAQb3RCMcQasoDXPGTtJEoKVkNc3C8b
xjgw3dvaOi2odtfMNzh0UoeOo4ml43i3TZ7PjzRVWnL7re8gli9T87UynmabxveMH6+IphOR28uT
s3vx3dAaZU7I9eX93BW2k/l4RDyoGANHPL0Vru9dsDq0qyBnEglYs2OLo44pGT23pSzQeMhisdO+
76r9tvZqUjWfY7BNIqV9cxhA96lMNPvaXFdTZF9Mwz/UYPr/TyWrSqGsaaKSWoUHuXXtKz6oCq0M
7HbkXiSigV+coBlGe4Y58UArM5eqAA/fRnka6Nx89bpGWaeSLPWSmqp714dr8LN0IaKzbxVqS2cW
UJj4TbNbx3ov6j2bcmd5WgGDi8S2q23GG8NrQpowVdimQwuBNNnwxjIRogt3XynzooetP6x4qPkp
fdp1JNpfo1uaRNOnHImcRcOfUgh+tutO1c9WNAIgO+8CjO2MftSuOJsaCOTfRFntFCUBnT7ldOiH
QxuKeEsF+cF9bCSRE9NFU5lY1rxTZ96a+jJ3HeZ6laEtk/g4M3RZSOQ6pZoeH8C4fO9JAIznT6kv
B+9jPNnk1dBI60daPjYljNHWBEJagx2tI3pSW6iGe10R8mZ4cteXbV0SYyyFWMZsWcvlm5NvVkO8
tw43oJ0b+9JRuXiads99QPu7t4mv8pgKq9VN06Gl23e79z4FsLLw1ad/mgxJvMTDm6Mncye6XD2L
vB+bQzyN8s13a47TYTH7t3UT0527deXb2GPhQXLg5nfD1gVsQXnvPC+Nh2fvQvXpInR653uu2fK4
VdYYfdFdZ9p005ewExTm933BcUtHZcNIMlYu+LXBA+Sc8+7ooM2PpKpQVN3C314QSYsvHZ0JDrK4
NHPSaFvIWxxL6ScValw+DhC9N/T+O+iDwQmnt8nCs4VoPXgTGDlaKclo9MFxVkmldzLzJ2FaIutS
aeu2keedxpRl/tBxfKp0VfZyTXOE6VuEzKFI8mq2g1vj715Aa6ZtHoy9Ee9yye7OMSLA2nDhvIvC
hc1qCgPrcYw6OV7PeejADHegc2dF2FCmxEY7ci706GGV5eOw4mfK7rafPKHzZkWoWacD5dRney0p
ltaabCvxPcoeBdYk/gWHIHT5ts1phDt72z/UZ6eBY9w52w3bntuRfhDeJ0Ek+p+5aD0v7UwJpjJa
3P5RmnheU/rl1XyMvQ7TF8dU9sNECGKlASqf+5nwf2I7iEqaT4yPaCbjDbxwVRYGB/i8HZakZq9j
PGmpwu3SYyLwLfKl9JLW1l6bski2l0VL8VTYcqpoBU/T167OqdYuwOTA3ZpluA+wJ/0+cfLcUWm2
7/Hs7Z37ES18TsmurcFvnDvERnb29Dmn8medpLvp+9ay5/Y6D9QOR5vPKzgyjEj/T4qz6fHZb/jQ
zjOxvBtV8J2VmkWVIrEtv3U1tVmGKCcSWjHVNW2ioS7vHaZhwYqrZToU+UyL3yDl4/luoKHTqbGC
h9qu65FHXRAr9KhBv1k1jelDN7MVp5s0rNiot8KfyrW2R2/Ty3w9RAFHzsbMjZ2Gi2++UgcPvXRG
hHwKsL4tLysPefz5mMMTcxh6l/CvL6jbYUPj5Cll3f1FmsV+3QA8Q9R2anHN0Hv/FoQrhWeMnjFc
lbSAP+smXMKksVp6+H4RjpftLPiX22kZCWm9sPHTsY78n/Q9fLodqAjOzeKWmavOm0mzMI63vlM7
oSzesaktaU370LnZptb61IADdQ4CZmGVrlUDOdmxcprxYUn9N8NLrn+sV3f7ZlByvXJDUFpINpru
EDIdEqQeRFF1WvFPv6LgY62wcAvzkWipa7LCzYWV9tEu3NNmK/fVAk/9jEq1/KKpzb5i52mXJ/rU
7fMoK/9t2vvSJAQ9FjV/enPfhn70bk0cjet08JfY/o5wHLa6k0tMAKBRePWlVTfr5w58l3/llF0+
ZQo1CAuZwc6ffI9mpHo40ieulmYjxEN5Mx6CWpTDYZ4q73rGbYJ2k+m8t9xtqQTYfZRn5bQGsISr
HTVhpX1LkDH0Yi5uC1+23DOdAZEa1ut27LV2m7Tl3V11dg/OO2cg860eVvUwdDtBrcjn3E83ytXu
AfyykelgNa51vefNlCcYE/mvwjF0hLoictRRksA+hrWwhzT2hdguq6l0npDD4gxg2SWxQdjj4dIr
m+pMcY4DkiLPh7umc4eGzX3tPoqJ9hinNMSPZLeH8MGag6U4rkK1X0JArTKtOorVSSMKn/PMaYYn
NRr/BzMX1Ge6WvdhMqmO4YsXDydD+9bdNme/qSevEolb51SblsIP79DqDnUWcQ7vtNqjkU1J+Jrx
ugV3iGMBwKU55c0YymuH7YPKczkq+wCrsnqSdbFR7vFXUR16dEke5TyHsvIAyT11No162K73+pm5
LkjLLX4WBT8+7VnQObtKOCLpcWhOmrcZE10vo+NjXwVrm9d4WMbBVVBHZ5Qz7baPJY/yedh3hoyN
jKse2jB7X7qUTonlcNePw5GSUHE/l2d/jmYN7Gdhlfoz8x58fp3OEaBs/8fZefTGjWxR+BcRYDFz
S7KDZGVLsqQNITkw58xf/z56Nm6q0Q09eDCbwbi6ilU3nnNuVo6NF2pWo7mBVALF0HxLuWhi3t87
OAEMpGbmNLoUFWObEGbxOHOlLh0RUWJA3ARwJLqJDUlsZFQts4Eyoe7SFt03vIHpb7SRJMLRksne
5n0rxVf6NPiGY43yGDlBjzKRm+YUVPfWZOi/S70Kf+SYFCakR2Z3UQhCIs8CA6U9zEnaXU2aXERX
RGfG1VDKZr7T+7yPXF3PANUQOVCtEaIXTAzvFYkCzBxweUJdL16Z181GKpXB9xlJ14+RnACKj1Qg
cDBbpf+UWEE5waacTdOl8E8bgFZv/a0sCVO2GTX1xE3Lqe6gz6r1jeiG4qeUSnr0bVQMfQ/7uvtp
9Km+kZWwq24o3dPzaiFFThilyvhj91n0a6K3+jul+vqslQbQCb9E0cdVk4Dora0Izb2oL7XbFrgH
CDF6sOgo9dNIy6HXEndSkCFHdHOo3824wAh2IdVyPElr1m6cRA2fYjC5+q1V5pqTh432bAM9eg9T
MT7LlWl1Tqbk43uOSLTw4rCX7oknZhAqFT/etLInTevq52QsZNvBVosYDhS4E5BjWk3QwiTrCMkj
I5/J3eamdSIEYCg1oCBPmas0a8sR3ai966LVnlTZ7O41iQTVaay++anIQU48QhJUej5tzYuMDRLS
+Z36LSIkNdw06psCzAq61Yh9qgjT9iUgC55+Vu7wheGHqQ16i7z0NKvoPFWR4WmSbkaezwEKF1iu
yVv1uQdupKgRsGU0w+iflwC2nMUmQ1rhAzOYnLFSV7lFuZOOXFI+IzCV/krGvi5A4c/pbZ4SeW6m
Pihpa9HezTw77rVxO8a0tavRyCp3MhONnfmwRDezj4OhN26Nb2UiJ+8kBPC4o0yaHxUxybBWpGp4
1IIpflCmXlA0EgNdONxHUbrgNehMp1Zb3PatX91kmqI+1TmZ/j1lJ1VjmLw/vk0w616DYsq+N0ZC
iA0CPAYTFvnqc6hPBQz8KVJvJNrc4b7Ig+o97IsFgUgOkjgDMm7trpPzRHL6zsZfSFMX006imfho
GIBa4hCZS2eo8vZ3D+HizSAFDYg3VN6nSpBANEGPy94UxhC1btXMwZNoBWCiko7OMlUjpF2hFwPn
HGXITztdp4j7UR3G+4zhZCWlSy1+B1FHEjK1/a8RZHHmhM1yi5tGi4r9XCb5S0FDmAttp2PENO+G
06d3ENoORSdKUbORhNdhW+amW2tKjR8e+J+2Vah1IeM9QorjqSxN6V7LfIBDTTC290HjA7GIF6C9
o2lDOIFH66QXcvP0VtUpdXPysXRb1m1wB50G8Vxf5NqFIlpqwPUCUeLB6ToCkUnRWZ5JUe2ZomL5
KgeDom9MOaUu29eRuAEzmRsuvBIKV+RrBl3pWJiTi50FvEHold9PHSNiPKlS+eBhSyvZ4wnA8ghA
7L1IoVqOnhpO8n6QaL9jw4Px3Sp1/1EniuGcDKn7EOpMlx9CfMSYGaFPJOrSED4LP9L9SyRZh9u8
QjFmy1PAsAHNw1cWOrOQ6cD2VUDkrtbUm7LSwFVMRX0ladgWx2SifeK1qVbNjmRM/i18i/6hV6z2
o9dard4LNEO+5SmteCK3wqctqenv1PEGzJ9ZB/tChWFPLTYqdvJQgewZNan8xlYboA2mEobuBOXq
d8T9YQU03LeNnBl/Si1MjY1U9/n7Yh7I0uh5oOVNJHFh+mOGrCH90tfKGgR8h1ANcjyUZFGeoUZx
k9aQC4DHGP7NbKZM9JspxIFFCOei92y/CEpCIi26nPWcCnbpg1OngAH6Y1tJU3KT2AXOk4nyg8L1
qdXLRKfnhOaNXKTkUEbyILdj/HMoZvMtBA8OIDNU5R/NXJEU6SmqO9oYgrYJFBmOYdDJPmG50as/
uIXxFVD8n6PfpJWr5iXRnhkRn5uzpaAImafyPlZK8EzjTJMTgx1X4Sa2CNmdXiITdWLadYCN7EG5
AJQTWhuU7pjNZOSS+p4DhsNaqbjhOO/lfdhUPAkK//Zdo5TqXUkFOvf8QR1eKwWvyeXThg8lZ9yQ
Eyex8a1vwH45uV1Ez8NEu4ya1KBfw8EeuOGAK8NNB7CvRhuq1MjmzYQuhlEL+ZIPV4PVSEbpMbHH
ACDbAkAsdCYO7fqqjzC4fv5aQyJ9GdSmuMnlaFT3cVrK21waW22Hca0S12yLNtRATVASZBwQ9YS0
v0xy+p9i6SSCqbMcE0Zpvx9tPaPfkEVGgwVSKPYyKAWiA1r5tLd7NeE98RH8GhxTqxs0PnrrOhki
Jpo1KuXxa0hlVA/yMTFMZsvU4HMpS1CtwG+E7aYvzVTdMimIknbcqfVLESvD7yHHB6HIRcfZi9up
+m7aQkqvAPpG32KsReaaw5JV0WPmRwCXiQLHJPZ6QYdU+gZrkTa2OQ/xuxZqw296fKxaJ01ie9St
Uuu21jIKwkw4nMkH0L+l65pbev0DHlypfwv1InoCdNC2BFx92QGZiSQwIyNUlsStSxBY+4CSWnMF
nba57gGad65FuWveMyGxjMJbeq2j8gjCYv4g8OrBw4+m5jfPbZBABdnUSHCZFxKt/HdUvoeXMVDH
bkdP3io8m6wYjEUnoQ5Jfk1xOzBn6dVGEg3ZLsuwb8IusUPQYKFFcF0U3xva+ACr5Ej+kIBH5N4c
Jbq/ARxiA40iNc08rQEjRKd7eQBaNyFWqORWX7kWPsUgwjZBmtHpsx/borLu504dZJqVM9uEoVzt
QNoO13PfzJTfZiyDR2OkewgATXf0h0RSUdO0kucIeQTV64qiRvUHFCBBZpJN1IobHZNTi4Sk3wIY
IoCMtW0LLkUKE1oMEteG/i0yjkk5m/6+orYcIVJEgOsWskLLkBZcbmyRHSvRZkJKzdpSuU/wTapC
a04DRo5mXD2TLud1r9C0UqXgO8Hj0G9CFFQvEZMRVFjkXJJIjhuu7zDKqCpUcTb5TjJh3ukjUvC5
QBWcZBrAiQm2a47Fu54oCfzhHBlN1Fb7ZPQytdd+hXOODZQiptE4kppRo7VjMMBOh7F+qNMqfQKY
qJYbsvrxuQ/CLLyQCLzpbUSlem8GCgpboyi5ka2Rt4KuoRDXA8HNexX31nfkgm3AR0wr8jepPUPp
nFWlvamtSHkLC8XUvTge5YtZD4rytraL+n6Ycl0Gu2GBYC+W0D7z1aR2NbkDFUZELsG8zo3mRx6m
5LkxsqAYeUCcvkdlXLvHHNBDgmMGJFfNU0kC/CZ1d5ipuXfVOAHjWMYoGg3VXz+gtXbvFHLRXmMa
6RODI/JfYGKk+wll1dED8EB7EJhP9TrBj2u8CsBbdcncFPlPMOaWupMlanwuZQKBK5ENJkhiXCRr
IwaV9BP18/ZXFijNQECdBM9o7Pb3U1j3eJjSCN6rdpr+BCYwu21S28mHjZOuNwYPi05EFVsVEjSx
CS50IuR0ufE0u7VQ4t3AYiDwI/VOflKjz9+L0owGRyAN/0wXlxrN0LTTdVEM9jvaL6B56BjrFV2A
OQayrErWrzTO5o+I3IpdiRRMW5eZvebGUay3SztP7105MtO3CG1XBveIGbq9RqWOrme0cDqa3gYs
mhdzBvhElvn4AW27y2aYlNaRTWXQeQeaFIIyioN6Y5U2sGt8CyOVrECbA5eGbHXD5DF58kzZkK/0
IGfYQCSGtNgRPyY/qgKrTBAH9KhTSkw/gMfsJ3DT+A5eawvOMFIyaQMi3L9rsU+hS5gvSNOiovuu
gBV/KundPOoGfQQN73iVFan6EKeqlt9X8dAhtWNH/bRXrH783oRNgwzqXKvIAJVp6++mQo0fulJt
qDwNE6SVSZ6pNhK7IJo6K1ZibciSJGMTaQXp4thURu0pLa9mE7TRiH20hzq/yLVR6aDjDpplU1vV
sQ+62vKfQ+g8P8toLiUXrbUCRYNYTPGHVQCc2CGR0fvXPTkOgC4m1T+M4OZ+a6QGfGqxiLnkAbV2
XwuBk00gYIA3tHL6MdSj/+gT6f9CFGops07joGEIiAE3UHHUV/ggID0y6EGvVTTiyOtW2LsqHRK6
rDCEsv0IvvOBXKVksHGsNMDndchBg5gr4TYpTEQnUZQ0BWFCkcTzfWgyxJGmeUdtmmhThxXwLa6B
33kRIyYtmgcd7glwjfqsTFX0MVoge900NYlyYf/VlVvJln+Xxxo4IyJ/glzarmGyLdTM+C5lCkCe
DtGQu0YS7exWlt8NDvQ30EylKRePiRlNb1ZniO8GDS15I/xZlrzQtmlOMBsqiNykzghNU0nN74XV
Wg9MbyxeZanRASwVRaC42EPKh0yHy6+gpEk5vOZafUdPHsAncNzsooZ41W8Euu+ty++RH304z5fz
PBRgRCig/mqSKHhVqKaBqK3GLKITyxVzFDWTJpCC/YK7BOAGOAAI/A8/n0LNA5E004Y3rXIHwp7/
UwVbV+D36L4RHAPJdzoVnbRNULfmTRvr0oipToVO7S+OX+oyiR5tP7HvaBtScRl8f5aWAtdYOJYh
QW0ZI41wf8KyvRM0kGoooCydtoDs4ECs8j+MkFLFtrGrWPMmsBA2OK92utRmI0PrQl48TCxXabTR
+pCybAqiQ92IzDJvl7xTx6h080VTNEHt+l1PbQ/9JuWq6WftKUiwYg4ClxETiEhLtlZdEs4g3lz/
GSD8XUVV1ipeX8v0yyMLVgEnzYV09bYKUqefJ+kFAiLfeJyQRLeiWTyqo4lUSwXuUqE0RojmDEmh
QLxJcvu+TfxZd0jWQ4IGXwgehKxIT0Okzk9+1HcCQPhSZ0YMrnvX4kat3HmgDuPOTKDwF13BiYYb
NaO7bCoDCfgsabUzqaa4hi5W31h2AODYFBmRfaCZLcOi7HIYsfS055VmotU7j8ngbwGKasE+FY19
L+UhKhq2Tcf+m9oPdDNohzeej9lvoFjg6y+UWLMlp2mZpdzmtUQu2tJ235Cs5jE0xLgo7pVJAAsA
M9ZAovFl+l1w5LpNNYZT6dXyKDTXmqFAu6Pcde+9OkjDZuhqEW/t0E54U6FtEGkBQJ2BzwVB7AlK
gtGvMaAws+lmSfRuVkCAJzCbEiAXdqVEl+iP2dn10EfWnR4laeWp/ZxC0yrA2N1C+aGp3cFT4DAq
Nfslklw02ymc/dGbRkpW2yAkMPYEp1h7M0ac2CKmS8XBpqUkqAop/kNUmcQSFaMvJICePUHIxFv9
neYjA9UjeB8PRTuh8LKMAbhmIEL7AmZWowlZNMZ1pdN3dtV5KoEWW2WMFqPmC5C3WC5HopFyI3wB
5GWkkgoSbwCW7aXwh34Vfjk9FamIbzVQ6fICGKR2TDXWJBEtyj+W35P8UdelVkj1kIgr1mnYtGYq
vxHxDa1LipITgva1dStKtRI7X7Pmt0Aa5Gsopr38DTKZ+mvQhboUZ1LgmcwSCi4oDIcz/VE5v4Vc
oAow/GoX0mZnwIELCIgXZY6xfB8y9CBxC03mg/WyrD92TU1bueoM2ruJ3NgXkxS0w27ge3+f8eDj
XqOacRFTPblv1Z4aEhpn3RWACLxkAfrkhugAd5HKTdE7c0MRY2dFVU0BS4FN8J2aZEoIUvQKeKk8
se6NrAAMi7sJbqsUJLHTc8o/QKj3t0uiBxRHTuGDSVLR3MGT9H8mJRVkt1dHMgxttFJgIoxUebXD
iccclOFkgs9KKVdksdmkG9TwtJ8pxTaUYZUyfAy1vCXzle3qFZ0hI6XIlqc/A1HVoCD8hJISbO60
BJOel4+iAAGAkQV/oeloHjtRw1Byj1c8vdmTMffE8SpYkIFSrQ4Kh7ARnLSWPmgRXAaXLpTxoVu1
eY8PatRt4Qf0ubm69UZug5oQvy7V0l2s87RVYoo7m3hsKWPr1gwwMrSy2wWDOnnhWI3XRC55Y+wD
OtrTJtSEVSEtV0nXTY/X3CdFoV5Y1EQUx0JgnhS+GEtx20AG/FX78nxrwBZtnQFgRbdvZ+pvd3DP
fLRNJbPgbEJNLzZM8WrNq7k10vKZvEB6lmwKo7SBShl8vhET5bZDKV7TfNZkYkDSo592EPeSQ/oF
RtEXkKZ2ZQVq/IfJ1FCbloud6xgJldIYONuAIjwAoGh6Al3aM2/Dhrq0VUu4PE7RTcyiPc13XrQE
/hU3YHgA0p/INciInFGFXJG7UzHpdgXwh4awprxJXeE7XVJ1OzMZxjtJShF7lfyAT9d2Xpp0Ynd6
+TXhe1meWa3Q8S1kbOmCHXKt4bDWLbCVzIF6RTqUAmXu9jIoQRV2Z3lLj8J2Zl0LvtVjCiz49OLr
qWIMmGN1RZbpOqrGop9yuDpzwgyd1l3uJD4ud1MLn4eUMRZwk5BVRMCaqKIFMLPpn0dkVHBEN0kO
2oQghoJ3ZbQvZ37Rmnu+/kUriRUAz35VZ3yOoNCww7QwvTiwFZdQ6bkiFMbw0AuvYaNt0nbQ0fey
pl2eUwFQhgBo+ETJATyJfeak1hIAf38WQwwX1VuhflIWq0YsdKeREudZQLkV7lwAsCOlGpk0hVF4
p09hrQ2xrLYofJiLuimYmJVMSjloOWPeQYIAB7Y+tMhUgcdBlyIsHPXxg0G/yhkRnWPXEMk9YejL
HRT6SvoCgGRTJA19eOiAyp0BzIQwV4DFbeXxAvScvStzuNuFanxt/MMy4tAAaWwsN5D1xeoGWgUM
RPAvtPsQwoNyRfk3Kp8yDV9wQSWI1vbpo/280cP1VvdrMiSIKWUJ8TCXBzLaYbqeWPcbeAwVrHjV
epVVVQ+2ngbb0yt/vtmsjPiMjqixyTyq5Zf9I4nUTHohIo2bzYQk+TIA24rjLYsvarX8PU+GBHJt
YGRQxDlchaUj1a540eog2kt9gb5ZmbikKT98N8Fbn7k3n98F6tuYD7rHNAT5mofLWZrt25nETa1b
vFlLadil4vgDco3Ynz6+z29CQ2fDZBo57R70fZfj/ef4oHLV9RjhG/xKqS6IYOBiQR+OXACesJJr
yrlnxq4fXVFFiAkGPNSEtXqhIMOuso43X4bS8NOfKHTZbbxUEuswuUOt0TqjM3LshjA6wYIIYSH/
tFYXH5gIodG5xRrXHfmKPZdN6ZVm0+f/x1VkBBGa8ELT+Gqrs4wAkxNRcJZzZVZgnVsbzNFYnVnl
2PkhVy4ATzEFBUz84RcbTHC6ScgqLQgBA2qhPe/jUKk3IzVWOvjUwk5fkWOX0ZZt0AOEZViz1Qsz
iloPJmu5IqK374ccYRB3DAJT2nQpQc0ZS7IWKVpemq2aMqeooRqxHlNS2F1KDAzzuBZB9h7R0AMf
mgBdmcsrq8mXkcRS2z+f3uIR84VjQIRMYCsZ/KYcnunsW7OqAxJ10BSA0SlMf9dM1FvVLN5WqW9R
hVC1naYCeDyz3SNfExFYus1oMmFctFWg0itREVoVL73xO+tVgXgd44tFv2dYWbcN4EdvTm/1yGtY
AjJGs6gCl7Q2Lc1gt2DsUnpZwEM9HWXLbSep56aSH/mKpoKimyFQKUL6ebUt5GqCOF/enK8kYgT1
njTxTm0aIW9FLoNGjmJ5uhXgf8MzBu3oyjgCKGwMC0Qv/fBT+uD+x5ZpYE5sdeTRkGF8z294GxRJ
GvGBbQfsOkDl9M8sfOSZsJ5MdIHYNfi25Yf9Y0lrKO8mDFMONinHyyaX+w1KsNK9TQXljEU7skfk
/1QGmPBUlnHhh0tVqazMg57Bzof750k10LJRryHeRjSQ7ktgyi+JsM/pFR/ZoL1owzM/SKeCIq++
KYRpNJh7HkkkENCRa+BIUFv8XSDDUvjyJbXBfNhM2WDsDSKYhxuMIZ1TT2KDPoJAnt2CYxoq/Zze
2+ensExckBmyqqP4ZqwlAeXeYopHxRwYCQGB22RIwPOFcX8mFDuyyqKNxx+sJxL6K/PZwVfJct2m
GW2CES1FroPWCY0vP2uiaJ6cgoaiIqN+dnhioxz2I+E7IAtAI9ltjbhO4RW11J57X0e2g2EWqNnL
ODluwuFCdJS0IKd+6swDyqRRptQugMUzisOfreLfkaLoZTEinvBntRuFgGUYc4qcbDe5xHhG0yZq
wH+UI6z/DQzrcnr96pVDjJdhjUDU9WW0yspuRMC6qR8QMatqScoWWuW2nMbRO73KkY2ZFnZRk3Fu
Bnne4ekN6LcGdVKRitsVLcM0NK8YJtNsLbML3XIMzg3nOb4eKQCDTInv1qr4vSJ3pkldBwiC1ND/
Y5wo3VU/gGkTy3Fx3421+vP0Fo9cELbIGDO8DJr/n1Jv9PFhrXCQU5hHMHcLugtFO3/9vqPJQ2FM
Vxera69Evu3GgOMO6cDpUtm/s0YIT02cTGemV36OCyhF6bgSE18JJX71dn0jRG5qkc9UGW0HUhtV
Flgzw3cg+/bOHiw4uEkw0sJr2mx3+hiPfDnCLfQCdWYVCmophzelj+SoqhhY4hSGFrxAAdJfoOZp
zTYtkO1wjARI0fb0kp/dCoMpOMqlk4P3XDvtcFBye2CKtuOr+bzTQWW9pRIdyStJIT2/82HwCqeo
Quq5pxc+cmUsZD0tHqDF+1trzTL3kgAWvUGnR63qJta1zGnKcvhyHMv2bHQvFQhXSH6v/FdRjnD5
LYBfdmrlO3iNPiJvUm7yFNI0089c0GNXB9dMNXA5UUBzh9+vUxmJBU6VvNQaox3aXmDr0khCld43
42v0CKdrnaLdTiW4fvz6cZocI9NGLK6PvlytfyIRM6J2HRg66H/ATHcCzadNgabimRz12AU1FXJi
YkidVHUVM6P5VKoozoNMNhLTaQAsvKkjqp7gb6s9PJFm/3/silQaoVvSHkz14a5m5FQKKILcTq0o
Iw+We2kA80Ik68xtPLoxsvwl+ODf1irXR5kKWCgKDSi4+HAImAxMw6Qp7DHdJ5kuNw8zzJ9zlbAj
iy5DUsh7OExc+MoxzAow5XKGZzMxsY0eFRSuCRx8ga5NkGXe6aP8HMlxOchQdfJUvIK6si3ZkMCy
RVYHSlQLuciN5rFKX+B+mdUIQ3walHNZ3d+5KIf14GVkCpmVxbkSPay+3pjZYWDQmnBsnl22ifpW
vh5GFMTsqM33vkXrSERVswtBRjIDUKI95QSTSUMwQyPvzNU9Ym9shE8w6aqBbV+Hl+EAMpPpUAXY
mjrYMEgXCF+AUvzpUz6+53+WWT7DP+8wNtq0l32m3/jzPBpO3S3iWoyK1HQ3U+32Vs9C6UIe6K9Z
KYq1ZUorGuFyi6k8sXxmTtWx+8UX/2+wApZh9VoLxOR8U2PLAdhxVwOt+lutqwRImBxc9g052unN
Hztiit/4EjznMtTtcO+aMTObAllGx9TVCt01GETmlA1ndnXsIpsMEheI46t8y2XX/5wwyGAtHTvy
BCT0qlc/DugjVkrwzuDtc6HA0Q2Rcy0K5WB75dUBoo4MQEAQcNQMEff8GkQgjZrwTMBxdBVIJRge
ah/Y78MNwWvyS4WxqYwJDiJri0yR1nlkWjCgT3+fYyfH+B5cK4V3ig+rML4muLcgtbKQ1MpbCWS6
Zxa9eV/CGP7+/yyF8LO9BNbMAD/cU9aMTWtLfKRybMtby29DOpwWMF7QREP89H8sxrQrSnCE2GKd
hSNnE6IOTcDb04DZdl3L4EsQ4l7fptn29FLHvhUhGg4QOWY8/GpfYJg0o8ko3aiqnt0jZWHdGFZv
nbFVy9+yNpyIJJtLeQgPsdZiztPemKKZe5c34CadDqzoBcZxeA6pUG3LDrbP6W0duxkU+4Aoglai
h7Vyf2oLaTwzaJ2hp5W78Qw9ro4ZEkZcH575WJ/3RrVE41Lg+KhkrPc2aMJOGzDVC5u63oV+dV9Y
9SVQOWMv11F/ZmNHVrPQXWZ8AjNfFrjZ4T0cOlVi2jjtdX2QjMsgs6VHRjtB3RHdfIdEn38m3vx8
P6isCwbnEEcoMF1XbzmSDQD7UgGpnR77aynmiZqbMjyc/lxHV2HKIc+YUgY9z8NdSVJvjDPqTCDa
UGDV+qC+AcJ5bqbSkbNbYiEaLSQHFJ2X//6PoaVcDzvKAlef91N/J4S/QCZg/V5q2WD8UCo//fPl
bXEFKTIpqNXT4VltSzXSOgpCUgIUxgjWM+VXlJtfnFFNYYF8QMMsYdBxHuuQUpEQm8jnnvSuUFHR
bdCOobqs5S5QDAhqMt/szGv+/LWw6zrjN8kpCTHXDcGqL2Hg9DZ4vrTqrsw59q/lblCHL1t3KBWy
yeRyE+uuWCvrbmXgfQCAJChjtMUmS7Lf8wI1q4343BisTxsyVEEGbsqkyArTy1ePCqXfWupkiIii
mqLXrJDKTdKGX67PswqpKeHEMiyBDR1eP4CgoL1N5IZraLiVk+QWUjjDNCTqdd+VwPbixgZEB0+e
x4/SZXW2T3Zsn4vZICPHgtBxPPwFKZnOQvgFvVSnYGWiWg2vtEjPvur/cSfLjC0cM54Z03i4jIw8
fKctZTxoYZZnq8PvHJDx/vTbWmLtA5dCxXMZF7L0wu3ln8NF6ihv6rYx3jo4wmUh3RvRPpPNbSEU
h4k3BDiQvpjXcOZOfqouLKtCNqKsqy2CQatvCJYQtd7ReBu7Szu0rrJ+oxS+mxqxN88vpze4Xora
sUz3gSE5VFxhQK+MR4SuxAw0FFawMQY3qJ34bjdk/TcJvfWNbMBTo7IXbk4vur4hfxelx09PUyHE
WJf2YlSH9KEYQwf9juQefkC6ma3J8k6vsvbO/61iEfOq6jJYb/XeaEIHyAGztRCa0wCoRFpKsago
ufDKzwEmjiy2DAuBh0bHmxEZK6tfFwVjyvQFjRj6rDWU1gMODY85tv4XLz77OlhqdfF1w/fNuWIp
uIkDJIbM3yGu8tWQbVmFyg+zMairYUlWdrHrRAjyHnVGjIy+G+ga02ybze3pb/T5JtCdhQWBnaLa
RH3k8H3BOJhj3YCc6EdlSRbbhCgspl+1vHR+DlZZvWISEjQBRpJHBEF9B92sVzkRr6d38vkCUI5A
mpXhHEu3yVx9lTGVWiWYkVJjaJHxS4zoOaQQdBddCfPcqKS/V/dfs0SAwWKUCOiW0F9aT6gb0EjQ
pp4uFl10VGSIGSXI2mZzVUtZdQP4tti2RtftEX9V3DGKlQtUctMztvHTtyNHZuaJAL1lLRzO1Y6z
CoX1LDRf7AgGQIXMojsayblo6ugiIDw4Uzo2hrxeBNkXZISD12SqMnujVqp+mTOrzt596estiBiN
RIgWCgsx/2RlK7o0He3QGAeHYXghyOXSekI3BQqpFodncrzVjv5biiiXUa30sBlneHjlVd+Mkpzg
1jEyyN8NG/S6VBJfMxJ/V6H183czjMBcIxHmokBGKg9h2oQKCmwwoq9UeT7XsFvD9/5bhu7CMnyP
dFVfnRu6OT39MwkYfa/X+3ispitU5LobvQv0XUjCDLNr1CFiwt8aEoaoQJTuggsd3RaXT3ruoa8e
4d+fY9AKWJ4gAfGneqSVK0joIRVRTGPqNFqSfhuRM9hGcNvODOT+iwv75w3+XQuYnMLFoXlPbHz4
HTUtQ/p54juGcf3YQe5BOkvdzX6yR7J4rxf1WxcNb51gfI7mf8/17mWkAz0R9VVtcoEu/bk6xWIr
Vz8IR27h0O1lVu4aLQTFAlauhUS+LGpb/Z2h/5pc5g1dzju0M/Nkm0RzpjygCRf9nCPUqM+glY4c
/jLGVgaqBGAC8b3DA/HrWemQ/+wdoGFo+BpF4YEfLr0qjFPv9HM98oYOllp+yj85ViUmJZyWaxe2
hnSRcCGuCEa7r79UVrF5oyDZFl94uEoNrdXPU95QNwfhVrFHaVsqaE39H3shrRK0AGlCGKt7ZDNl
IUV6jXtUxPEbrOjmRuol4+H0KscuB1APngT1EXq3K6sD4CIo+wxWdRKJeMfI1tCEESKCTaAF7ZVc
ouqgdGV5qfZx//T1pfFRoMrAenx+KFCrczFkUAtVinPXo9CHd+YiSBdQvfW7DFU5pNMM4w7bfw4b
+PmaAJwn3wKuRDCNSTj8gNJAa0eqY/Q7LK26jpO82Id2c67b8vloLTqAfDrZkknw1vX6UK56Qy6z
yYGW9yAb+nuvWY/+bFz2KLig2druTa3+GqwF40NFUkEtgDKrAkR35RbhHw2k3fkE8xSxghe7RBh8
Xwo1MlwkZssQzcYmoAmDRGf8fPpzLjfl0MxYAr8FnoH2C5Ca1dKAZyCTJSxtGQCy1dGPN0UZVhtm
HUF2aOtzlYfl7/u8nkYrBEwy4NXVzZ3E7GuBgh5OMyB3oIxZ/CMNAn8LzjqG3GiWe7SIz83/+2zL
lnYgECVgpdycdbU8ZNYgxGj0FRE0ktxELiQv0Rp7W6KvdcaWHV2KnB0SKFqGeOzDS4pQ28y8RkRm
UA4cFByInMgb347ybCviWRhfi9qYMmPhqwFUcGWXXv3KY0sj3GlLh4Ghj2h3SDX6VmXC4LQvXpIF
qc4SWE9QimSWh5uyfQBnMxpUCOVlVrOZhjDOvdQI9V9wwyy00Mr43JzhT+e4WnJ9jikEQIuJBi5U
z9ITWvI7NkXrZVXan9ncJ7PyF4YPxIHoir61sfIL4TyFMpJIaIlOVXeBVknmwg3Kz9yLz6tQ16AL
T6MTl4p2++ERoirax2YFS9lOGn1Thf2MYpMx705/qPXrInbhVfGuuOWKhRLp4SowswQzn0C6dL4v
P4x2z9CkoLuYVLN3GEA0PvTFufbQpyU5MRKXBba9oLbXOV8qTHVUG4gUUVMLb0S/XHftopXuBMpK
t7bVLnp1U7s5vdHl8/9rRiiKKYRpC+yQRQFbHm40HYeulxMGQbXbyOncYVPs1GvFO1faWHcyMRqH
66x8DtFiZ1Qp65Te23PuMXvD+XV59356M3/zkVO7UQ93MxpNCPOPVZQdgAKHWR4bcYPMi8f8E1ff
0HpzvtXOJfL5zvTj9Nrr5PPTDpeL+0/wRfqcavUyUkvaa+7gAoJ3fprX5uVX/er6JJcH/886Y5qj
B5Gzjnbv7ypo9c8Ami/9M/di7b3Xq6zcC3T8OJWW3cxbZoO4CAe6uVueecuf8qT1Ksub+GcvalQL
LV6+13W1+Ujcx9/67v35+7nJmX+H+566FiuzC5A5nUTEMtUG2KmL/oDzjNjm7eyaT+h3Xpy5Cctd
PrXcyuTaTKzEfLDc4H4g+ur8zJ3LP+73MwGHOGIw/n266+Q8a/LGRAp02RUKWC7FIpeZQa7lGd77
7rXxntAKOvfBzpiLNQGqtdTSDpc1e4/EjgcWbX7Mzs+nm9C5a7x3cgIHsc0zjuXc91uD61VEOpR0
+X6T+zFv5R0TsTbNNryJLnwn3XXOme+3+PoT309ZWZFEg0MJvXDZZOhm/NEcFD9dxNnOHOfaN6+u
/xqyo0mMIgrpXDoLot3pfagQRd1d9ol5bk/n7srKaFhm3Fj58tAs/aXz9xFayaXCsLM8QYrkXMP5
b53t1AGujEdsSYqO4Nh/B5jeMqfBM7fMgHOfIi/y/kC6xxDLzp9zu/wbf55aeGVPhiBjlkDFwup3
5bJ5Lm6qS/XDv6PciOx2+T495pfRrXqnP565MeeOd2VggnaMjGK5MSp3BuUF7me/J8pzfed/lJ3Z
ctxGtrVfxeF79ME8/HG6L2oii4NEihLd9g1CcssYE2MiMTz9/yULPq0qdpDtK5siq5DIYece1l4r
2Db7ap/swm24fQ+y/SrZcrmBLizNbFdF2euDQQHykF1bu89iu2y+x5uG6a0P9ubde/w/GQAKgoD4
dbccOO5zi90XoahMvWURId5bnA9nF+E5uNvoVmyR8HvsH2C0vuqu3Lvo+M4s/ye7+uOzL2YZPpm5
pECCr7Ib9/5zeUgP42HeFYf+aF+/lzP7T0tKPYGiBaA6iuIXAUEOUXU+d02/6WB/Ny26b6Gncufv
Q9Xt8uXx7Ve7NAS4/eQ9SXY4DiB/QAvns+rLzI7T0l22hiOdA/xIsCpbXYbG2ry8Y3PcC+PGo0B2
UuinBykM4MU6f1QZ2v5kK5SzYrrUb+uoqsADO+U7NvRy9vRTXCpYRAO6W/Yyr+KiUo0eJHRHkq7c
j5BOBjedKvutOdviY94I8YVWJuvhL88iGRzCKpx2iqC+3j8/eBM1RAld36DViOBks4eXFZvqSvEI
XX353l7UJuxHS8MLEsORuAGI79F+dXEOUOPpligw5m1QqSrawn3Rf4H8DQ6lzqud4nNpKQnhqwia
cUNmuzc2cCOKhzKf42dPVrKGQEApdWyFbz+CJmnRGOqyJtw0JrpJb8/LK+ebmiu1Md8i1QQujNrV
+cS4iGhUMggQsbSUQnPEKJMZawhnbbqbenReoYH21JQfUDhVXzsqj78nfZSEO4vq4HLIG8d/r8P9
0r/UQ3LYH5S3oHpFx+h8SAYkTRkq8dMWiYUComHH3iBGIX4l8Q8Zwdio8GZubK7dTE3vuLavD5vD
ogFPIx9Mht65uJ1gcjXGme6QbSfD31rAG18k5EMfYdx8DyX6H56kO2l8yvBkFcDynL9k0mvJu8he
oNPLfaAU9Drt6jmHLZQ61fe3F/n1uSaFSc4L2gB6NczLknwSmJOoobLaBlDh7GU3IfDUJu+UT14F
OSwbXZUOkEwKyFwB+o1/OGIJxQknXwa1jY003kwoim5ykTgbNpS4yYal3gdlXO5tM3fvqeaX3z0x
W+9YsNdHjzGAu9HdSsDMLjNt86LGpG45XSFczv4+qWPjyS1MMIGRhAvnCH0xVC5/eXa1HaPBB6iP
Rab+/L2FlwqnLmMa7fsaBpzZLQ5CBM71X38K4GZdLABzQKfs+VOSUVGbmnMFzQt6njAhwTKMmPZf
nj/XdHgRi8watcqXNf5hDYvZKQIJMGSbjU11X7q9tcsM2GdG2EN3Ypjiw199K43ZAFFJBYSd417s
GXs2+xItWvjhlyy5yWtjOcZosrwTJLw2KKHt0bPJS1FyewU6pOuXkt4c9lv0YaudacJ/U0LSfm2G
nrEPhTfCDDv16hgb/QrJ+p/fp/+XfK8fTma//8f/8vPvNWRPGjZ28eM/7rPfO9b+D/m/+mP/92fn
H/rHR/W9k0P3/af7r03/02Go/vVVZnV1+Zmzr+BJ60h2X+XXsx/2lczk/Dh87+ZP3/uhlC+PY8z6
L//bX/70/eVbPs/N97///Hs9VFJ/W8Kwfl5/dfzX33/WrTz/8+PXr7/78FXwse3X6uu/SNacvurP
v//+tZd//9nw7L+RWwqphlN+DH1HY6/G7y+/wpP5+aeq7mT6959D528gbsnCOhH5Xo30//knDpP+
lWv9zQ/4DjoTff0L7+c/R3K2OP9erJ+qQTzUGQJlfFhfLf++ut1QN2K59PFTCAWjwZ45P2VhA/Mb
4KgE2oVoWeZvfYqMg7tTfYWg0xeE3NGQ3NDHMMJfTauU1VQPeZJGMFBAbtD06AJiF2e6522V5z3i
VaIf3aObGNjgK5j3nfxrCdysz66WbJRN/TFSbpfY1w5owKg/jl2G/MG9k8BYBCcVZFel/ejbS5g9
mag/8xivMOZmeYorpAgPcTfYHXzPIzUsQmvIlfkpUemEous6rH7W5Gxc3lbnwF6FznrXPYWzgabP
dmqHtoZPuuppl950VdS7yHDHFl3OwT5foARzNxwYs4vfKQS/pHt/mGZ6Iqj6gA8n3Q2dAV2R59Ms
OEfwwofJL5afoCkEayIIEBPCetwBeNOrNgGSbAxj3H4z0IqZaAVNbUi9DrBEDdmzgry5xhPwspAp
kcIC0bMbpE03xD5hcfL5qAyZRHDOOIuHsC96TGHUbYswdphsXxQ9KwBYBFXJDeH8CFsTlAPQhXJZ
DW0LuWo6lowrwb9jXPBy2Wl0hRCC45PYaEVsqxsxwdtX73U0FDw6o0h0v95sKXiZ6sKqvwAT06Or
DFN/od+hLm5fT2lCSXEz07zBnyMWALHTNdKUcfBkYHr7fgdBnTSt28VZqiG4KiAadD1EzyKvEfcJ
pP3Nvzqcp2E8LBI8GFKeLtSGASLfoeL7YaI3lLoLyQQyCYWUaCDfuajZ8rTWcyteu4X9kSF0bQsx
9hXodctot/5g6vFn0JDz2mlue+23Hw79etR+PFo6djhfcrpeQW+EuukQiN7FkncFpMhlPnbPi0Nn
ZXDk+omX8cbMR+XTV5HWqObsgQMV83is0S5mkxuyGGV+bYnY84t3rtPzKwGaiZc2c+B0tGD6UEld
DAeFZEl1eoq/9MCe2RqwpiVTurN8dJnEvkGuhKlCEIqq7yMCso2v7uivqaAueXtaLjJ1eiBYP/oJ
6FBEePoVjnsJxywfmj74EtRF7YkPCl0XlV910P767mPEgsQ+3PPsxxJZlgIwdkdHubLYWtkc0oly
iJdB/wf6sGhMuaQbT1ofg1zNjvFRTKUKv8HgPyTFPWAKp7gP0dL234lRz90uXgKnkqILx9nEFsO9
dn6ePSvCNnmQ4k12C0n9xlcL7Fx7dxghgr5Knb511E1kVH1N1/U7E/jCjnO2s0Ca4qlTqKdXgrrP
hc0W5ImRn3CSL77whzn+PChRBO0BDGrLGsZOqR9O26I+A27dCfBdUHeqqL2vFq+vnA+NvUycCOQN
9UlVykoXkpV9bel9kRhI3u261Ary6GM9CMqtV/5QaXOCtELNd/pdOwf2Bl3rACtcq0VFv8aiyKfm
U1NFOafYTbsS5ZMINms3QuaafR3Rg5rHfnuY7drTB7fvS4Y5T3PAN0dOM2B3ILAYGJHoQ30qjSzT
NimGL5vFh3gAnZdtp1AF7rdZEKYd6aR20Geb2tjM70jI6m9Rra+/2pQISozoMvXasEzI/fGPYUXH
OK83Vfqd8yzi3JPBafmYi7Kgm/4eZ+Uwzrc9VesR8QQf+rFvGFHg8oeqX7DU+8XsU62kUQJ821lN
ZqLlha6FgJRxI4k7m+w4JyOY5McczARLUjVBouLHphgq3/hanwwkPMktiweZUzk1vyoLrctkjz4a
8/2LWYQyt+5KOhaL4jqP7TpH5XUxOA0Y2EVB+Lkfm1KPOnRhYWOvIcyH56+ktmriNM7WgMDyqWp6
fY/WaGGl+dae7U5Yh7kczR76xwFRcRDeZjz05p7r3Gm/+bkkAj+sXwUvr5z9j97Jok4yodwnhNmP
+zYpepVceVkJV+fnoW714maeb+XlLwQdYYh4ZDBaeXyDMpTeZ6NE+3u4tc25x8ZU6GYype+cDW3F
/n00PAc4aqC9Jq5YD7SoeXEuDSPE2Ioqva4gXQzdY+pU0k9uohj+vnGHatIQhAjDu52FEhzi832J
fm02g2FA9Vaozr4rhoxJkKYIqwJ5un4Ym4e3B/mSof9xkDaOHT1I4DOJGkOQhOfGYx5K2nIb5Vyt
pniOmPBvE5oVbOW6y3FvNiQ+mhLtxcUFhZNv4gn43tMkacNqrupyyvtsY0PqYTx1dWYgpkh7INiY
DapttoMdOu2DNhU0Y0L6rDXUN4PXlVOIoGWMrNle1PnIosAi6xX3HozExtPbr/kCSvj3a2IjST9h
B3EHcHswVBdmKvVjZA2XUD7Xg5stxZa2zQhBp/Wljbab2L6+Khbeelxfvmr1oNY/cbKsb2FRzYWE
98UOtePk0GjLiZJj0I1PCkJI0QON7ApOeJTa2uI1HRjOK0/kSQ+TaeF0nvuEWKeXQc9pRrBeeE/w
+dpy+WQyjcmnEY2Vyb9DQg6sE3SvdtMGw61zcmZO04NKW8IDTj9YjqltTX2yPJaatQ+KNoG+Pz1X
0e4L4EYozmQ3e+iLP6DNXJo0V1e9gmz9l9XzAGKHGuDGSGDUj7atEaHdsTXQQ+Rs4KroPQCbYUJT
PfhSQOqHKk8HO7hLhrDrfzc9gEv2tSU9G38HFuShMRDelG2PZlrhJnG0F5qAfLoSsKs5/gHhGm0a
vcZY0Pd8e6UvEiGED/T9AGriLuKgcCterHQjXJrzI694CvzFrc2DiNWMR25XGAp7u7rpMWhItFXl
FNGdi2xmnlrerTOjU4O8TN2amfsXPY2QvI/OqAHOAwT12ulessb2sjnrvgBlGXl5ZFr1f8q+jfvo
HhEDr/nERRjW3J3S7Kfx96iMgma+muxwTI3fZxONaHEfWdPg+Fc2TPRtuEUtXXHTI0Qv82nTdnHu
BvdGCCPBsUsoBmZ/CcVFgEbKDKg4GSY6TDTVybmxmOiuGxq7tZ+suWsTmsuRSUxQHy2IM4hzqjj3
Wgd97xFC06sOAmfX/vz28l54jjqvC/reh3qXriQOs/79DymSpeuA4y3t+JTUVRF4v4zmNHnzAU1r
wZYvAgeppw2NAJK1hmhAr24QCGd+L1X5ehwgoj3aljCZAK4uZ6JobVf4bds8ne4pFNb15cjJxwU7
yNicWJaxtCN9IDj1uIa0xuoY5O3puHD9CNxhEiSJQxOdBvNfbnbYC2SX+k7PgvS0I3Yb3CbDIQ9G
NsEO//BlLvriFp2FIEjeCSNfzQAP1pwGLgULPQsXFwdktxANFEvzlBqZTySOsQi42lUcoVmyW42P
Uw3dXB+dVKn5GVpvr6zfmQHCmLNrlkHAXudxquBas8F6XM7BWIbo9YqoeapTKG+sD87pgAHgYvWu
Sykx51chHOAct9WhFGKuRnWX1nGOxkhReaQGDlaRapNdGCZ+evZy86YS1RjurMZ7eafTFzs49SnZ
AniTe4SDU+i5uMha5E6nzxmUykP+UcZC1sbeDIAz2ke0uNzCv7UrpZ2+MXa5YD24k/E4umCuoWqD
CSvJuk9Q9+hd3JjdkM83RKulglXKiAkADnlq2gwlO4XGMuq0np7hj3APw9vy4njmit33re8W7XD2
aE/l/R26nU4WXxWoKXJpWHYGF8WGLnjfiw42Wir1l2paOu4YC/Zh/K3TDVib3SxpA0WRWfK7oioF
g3Vrj7D3dll0yH4wLfwY6xcDUaziQxXX0pru0Zq1uY5knvCOB3QSiC/vukYssGNJ9MTM7BCjqq1Q
8nKLBtFfNyQBr+BIGPxZbpfcN5ovzAvSEvDo68U+ENtTdL9dPC9lCPXJfxw7YXvGJltkkM5bDH7G
78hk6tTOWLv6vmrUYjIUMt8uAytDbyEk98Mu5cs8MFz8iX1KGxicLv5y/YDFsWajVNy5BPb4z3qC
Y2dO+GoisQx/XaQImTwp6eqkjqkF4cQ1F732xqsRd4G4oJmAq2/t047qK187vRKlHe7TsuGGR+YA
qRA+gEOg72oU6A0eh4SR3XWHJWOu0oMjqjnxCgh06QtQ/5wClCuS22GoMzlsbcD8cbvPBoBoj6aM
qHAdoL2U4x9tHLxEUpZEUUYzqeNcbcK8iE1H6yJJAlsjqdjjvpPlOi17OhoQVC/YJwgonUaaqFEK
FRp3AuXRjApJ0s+tqUhH52H6hyA2s9FRhYMj6h/dUi6IBndRpH3ovEL3NbnGYwXUINEzyLAdz4ZL
L0d7g2R8AtF7WZk5AU839Y45HOJeJMutj0xd1nyABHyK5idODOLSJL1jN47SK7OEwYtQwkaXDOG0
mLSCOFqn82QGUjKfImmEp3Y5+sC8J26aY/s7tPAKHhQknQ7a1khzXW/LT7V7VJ3cKejQ9Lest7Ix
GNpyRwFE7fb1KZx523C/sp6Q7NmgrzXXGnQ+l2FzW7YWlMV1+ul0f5C9wfN1eKPp0Rsnxe2FvoCO
Cl2jSInp60Bxtt8ew6vLg+oe1wZKGrAB+ADCz+9S1NlqumEM9WjaQzk9pmbtF/czILbl2agc4s5D
FaFg/F7y5+XdfvDFSZfR8gtAFD8t4v9fFfB9Qe4wkt2nNIujMLmilplFOeknu5mM/ehOI3pW8Oj1
KEdZVtoG9Z6ziD7SLXIIaCZ/iVKjG5JrlBtYbZR20DpoDlYC9Ut03VNiZ61TVJPw+rBqsUT/E2lw
9SkBgU0Cuc3NNB+v7MbtCgudg6AZCEUJu63yKsN0Nc6udGInfY8386Wc8uN703emu6jhIwTSSa/4
hfdk+TAKJ345fIqqxbe6r/nkdvh5WdcPrLdTWzx0Y4XjgEGoMhQ+yCPX7oKKacZ5Q2drSlz+jYya
zhpYZs9CUbA3+QMIsEZE1c0ZlcGCfAR8CGKfn74YEZ88725gA5rccR8ZHcluOMZMztctfAC+yFA4
TfBfjn4czbgvQvUtk43EsL6NLMcoMvd7i1TO5N1aS8ZIkqaZ0m7XZ6S7xpupGVF43psGCroof47c
QvG2SW1rQv0GxYtoyB6nhrbX5ppsS6SMQ8DtS0dy20eDFSYIRnLjQbYxzbNe5UbGy8u7ywxOUc6u
8N9jJTtHQeAx0caG24TzAIsNpdML5yXvpyyK5yF6dNxMqeafZFeK6XFBWJCzpn0WrDd0kR6zMdmu
zuj/taNHVppKnwa1azf6lftYt9hagBjhI8n+cnn2Tmd9dsqALWCnpeKJOPDYhL/8XPovrJdOe1gE
LhOvXjP62egu7qPpGjzXbXqdUx/tWtvHfkJQ4IDYtsW/vf3cC6AgE65LDpF+Y4rLpFwvbE0JqfHU
jcvyqOhqRMrClq1A4mx1VzFQkMTd1ALAirGficYbD2EKYjYU2HL0NHpCXDcPuiN8lK01bxAYGst/
ku4JkWPcvzNWfQ7Pzim9PxQWkGSjNZpGp4u8TTSZYsjQ+nic4nAgSgyLVG8Et/P78Dd8ANj1d3Yu
4u5LrnryZ9sqmdGHJP4b8HXXUCRu0E5rtmkmSzoJIJ5E+nUHv5Ce6LfHe5HbB45DHERdldkFyk2H
37kZ71szD6dKeA/ePE8YEj9L9S6aXGfmp+bl4sjGNkLz0h5sMV/Bv5JwsxS2ExOXvD2YyzuFwdCv
QROa3tUkeS4Go90ERB1j9Vj5Q8ZZMgeQSN3W8fqAZ/XhwgXXV4h/Pr/93AtkIxsMcAWEr46GAtDQ
fmlckbxICA5dLE3QGvKIAp9OhVfV1MaoCkpPp3JpMh0U8rZukdbF4+pzJb2jLwwZ9THuwBjCZBVt
PCtbGPaaHRVN62uVLGvSSWlbzcmQfbCSdEFFKADcgePgauWr7I+3X+qFof1sJwKC4aLUJXrtL1we
18hF1sSjwe1xzY5HTR35HwerncN0nwWL3zTXisTyUu2qwm+L5Dqr7F42W98sdVk06VHKizayAyeF
5C9xS1mzj0lXfVoaN4ihZ88H3zG2puwJXTeOO0V2cWj9ySyNTSBSJCSPgXRBAV250sD5/aKALZgG
gobaWUAlTifMMzfVVZyOpM7LfwiG+1/TJfQ98sRBT0ftPpjNBkY4+BlQ5tMagKaq9mWR2mF0M7RK
Gk9Ljeys/LYuxzIrnZFahlkvXA85uEP44lpouW79pLTK7oBItF4OMmyC3bzm9UtEQHnxgYId2mWN
gfzUfFc6tR5fC3hlHq+I80KByHpThG5lHBPaSWoLL5i283AbKCtL34NUvbptKI3TlkWSnfbb13vT
99JkcYNCPqrK0Sd0qcmCfyvTOOKckpbXc4jydCyPPaKZ7xrf14/XhwJiPsgRuM/DC78DXyvLKbk0
j2sq07Urk/ulGEKf59NsT9nB9QqHUZRJzqK/Y/xfGuvPtjFgMsdHKANCQgiGLs9mKt08R39OPSR+
oqMqGhg6nSN1kiFHTHeMlynaMZyF2Kwl5cAC2ovLHtkbUVsTVKyxGXqUOm84YJD5x7gxdEmlOtVn
Vnd+rmGUfop7rzODjawSNeTQ6L88dd1ZAlo5dlaXDFJ413OgKuCjkSkHNIikNQdaojKMsRpIQmdV
Kox3LOQrc+2TC6Sjh9o1kAmgN+fmeir9woYBdXhYTRThiMuSr8ABh3C1/VbMKTbM9yuH3TL7aTU9
jqJ7NwDQ+J4f1wUgE/27AMZ8eHZhZLq4lGNrKmEoLafPopJIDaFeJXjGiIAmpjqCze34tj07vxw0
U7apGcbBOvp0fb+6qYbRoslTjOU95SmDrRdC2cHFaqJ51Ba3yqCfMN1VItDB4dtPvgBavpB0c6ND
OIXbjRNxWYtBkzgh0RAbdykscnx9GcTC8vfoLTed3Mg2ps5CAGox39Pc6QM5hK1OGE+10PAONw6S
+LOFcB9JtrfHdr4h9NAgIiWXSO8hqEfgq+cbwu8X3UwXm3e9JjhLN94p4qNAxR44Xd9jleCeZk6v
N7zwfR0feqn5vl960fejBwN/p8ZfIplAtHIJwexo36U/0u5QcC7chYTBaU6IA5X5aYZgEs7CwZKB
+bUsfF2st6CDtr62A+nYZBu1ZOe5NhMUIPJrT5WpY7/nnZ1bM04NzbFc9rRq4sYCFNKb7IcMsBmb
5Lzbxb0bRYhe4S+O18kGfoK4cI2nsIVMmZsLxI/4p80McXlMCs1GdSOTaTSiD1MArdm4rxKh6OVY
ixvw/XkYHeLIMPwN4g6nPy6sFseSWlKM4OzbK34e/PMKEGlAGqdhkkzmKweTbndFJjQK7v+s/Fqd
dsgao9MRYB0itPccgrYt7kFi4JJbi/CY6rcH8cJH9u/TzyjA40FfrNny8OhfueTSM9WI9z/f512N
ButBtehtd/eRisr4OZmg+U2R2JqpVT8up3L3iuDJfJJy5aZAptT9IANvboqrZmnN+o8mRlv6a2pY
lImcjd9bClchHLyJONKdDW3R6yQkeTZaSF7SE9VDCv3kEnKwa1LiYdapFZMuu4F10Nm8tRZfJ5PS
CckK5a/2m6bz5hpZ/Y00a3Rlni2BXO5mGIEjjCjeK28stiHMTWOtBYrsdKQtGtTRwp4OUaNC+PPl
/vBfyo0JJaMMmnZHBZ2C09RwaMtB7iHX+ANVoKsYXJmqNZB+rpN0GMRV4dT6qk7CXp/GEmn71NwH
HpKEzQ4UfC/lTdemRFv7Bboq8/nt1XtpOj1bPd3qQQsE+RsuddpEz48BFGCpO8Lmde+ckozN6fVL
v8TRvgEoYsYhYIexRALeQwaIOYFwR+e4CthcmO72hLso0DvnJxPdGWZvcaUOfU/FxfW1xZJN9Rdz
shPkn9o29GPwhv+HSHw4DfpHcNJFyY6dGNBjQY8yvbUQzRHOnL+LA66KiqDZ3aFg2HjV7wDQqJUf
qLDgJq1Ag/WkLpWhs7vgFUBCnMx2qgLtgf+lMWnqZB2sQj2hwTWamet8TCNy4OCXhwRtwzhznC1c
w+QWobCi0EJ2A1FO9XV0A+iZZC/jFuwabnk5scdIp3ebFEUN/vP2oF4BJKljc1vr1AVl7NfRVT+V
cq5rkX5GG1g7vQCGHS7QAugNZ+WUSxjBlkyPDfyH8igmMM1UNF9CIiIwl+p6Oo/sV3zSgBvfXzwS
wX3Gdre3J58e0LhYnmlLs/PmaqGXxP7EQQe1hnqw0CitU66kJc3DTun9mZtphcOsFxTqs9xcJRxa
udikvZpB7QkffM+mCWAqvmujSprzNjGCxtv1GHqMXhtkA6nWasgECUc1ti8p+S7SV5zlCn0vh4Oh
T9p0qjO9PbPnngmrjUcGQ4VmG6ZGC6/z+WoP0srMiJL205oEFV0g1aHOTBWj3wBjRb7xGjzR92J3
7Xr/cIo1IoF2GPgiqanC/HF599sc4DAO6ulhNsxoar4j39C35TN1fFG8d8ocvWV/eBh7BvIfmKkw
9vDtvKqduhOq1zXR30Na16AvNwVFOsfcpF7TdBiJ1FVTfS1sqUsrhWeyf5KksXJvC1JF/6cp45o/
jIFDsWJIP0/G0yk3riwH3b0tJM3Ydi8GA+pt4bcD7soqu77/m28jhextcxxiLjIqZ/qiGyRaaOkt
7SBD7tzI0ZlMezeoSH8VUdzCMEIqucaT1YMh6LboCQ7qebSyfJn2CqH7XG6FQRUm3mSngRrpoF8s
mOByMDZxYgblh7Qky2wfxdhRRNwhcwpcYVNwR0woLE9OH/HME16oogbPPeh1SRSVX2Bm0hMxYkmn
+RcxYY7drW3JwXQ+AvhS2Xwj8t73h4OMJs9tb/2pB+v0mFCZ4wUqt217F+RpkTJnWS+0s5RG5PbQ
x24VNvV6NnNtehWpJl9cc0k2bgoowgcIstUcTgg3O96kGHVqx+1Q3CUAUliwRdehzGNKxLrED6UL
rUl+qGFXi5etJMNC9S8tR+pXjzEgKv+3uAz1UDKn8oAaFGT0iZ7WNSiWgiLMBjejreJP6zmOzMKn
flcVY5/C/uQ4i+N8GEwZ0hUUCTsBK+0UFtfaldElenwLBSXgu1D+jiIm9yL1khuTfmUqTGPebnqT
epyzS/vi5PhD7oif6NVgwk5byCCoZ7rtyooGY4/EsjuLXQ2Oo0v3Te22TKJrNT07FLg9stzX6G8m
/ONaa5860zLjmwxqimC65t4GfLBLBiPok3uT5o0KTdY4oTx5VcyoSQcfGrOFJ/JzGtui755tv/B4
OnLuktlogsEb5yOAF3bmMWtavd/L0NW/U84cuVuZNdK6W+NpgIJE9/eTzFvv2sijCZIi2+397GPe
pgVjHDKv4aNvmywW/PI8QyIOlElfm9xVVJLPjRZPB906lfWDImh1kWkGcGvA8Sm8BBWatqonshyO
9CkEb0/gwhWFiHqWRubN6WB5grJabWucpO03SRs8G6Atw+SfY6ydww2KagZgtbW4V8geOFNrzqWI
t10Edr3ekYxDaGNTuilYxePU9MjSfFDEO7oU37fa8Vjx3JGZkjOaPChq7rWODPZ+OSHQPb6Cv0tV
j5bIxoqzyWpR48UNE3RDK5B9yWgUAE4ohke4bqS4HMq5YTyXfEwYSlceS9nrEuwKgmrzqgSwBISN
EhRlyaxq4mAP0Gds5G1pWY6I/vzgbJetEW5jpKhmsW1bFcztDiU+l/94jivR+FwslK5/WT3GxIGZ
qjlMUIOraVMb7HqAoSdvMrUL7cqfqumr82qHsQaLeguS6h+XpgB8vQnjogFwWeUoTzLK1YnDH85q
cdtpS5wS+M86z7GmO/oliY1Mbg0x6PIPthOR548+SEH4ajdNpCR17jXVsYIcc693l/YhdxfPaq+L
udeFfrudNZiBfJzTxTtPUXxBw4S6Kx9fsZrxKc/SVpPDIq4giBUxaze4S9z7JmXmZuukMWDzjUQV
N/+1tyieVXu795ayPlYFDkywXWuvEVtudmg1MPD03ul9u4wILaBedshzQH7BUfgqZtVJjCKJlg9J
WWsUzilmNssBzyTk5dnGa0kn+G9i5sv4XVPEo5VCfYMSFmDJi2OoyFvUwg2nD3bl6qTr0CLLkW7W
vA7mPJsek0yYDCOqiLgZzSnF8d/kwS/xnNRZSCtBBaVVW0ySjReeDFXDoKCIlbNs7oDsegmSlIBq
l2ENTGM7iN7Jx71q4FtM9tEoSfisARQ5Od3Psu5W0AqI2TxQSgARsUn5HMc1igsNo8hfIDJJ8AI+
GQy25dehRuZDfVpjixWlknEB+wLGNquZ38slUau7NH9UkjCK8A0DBEOI58JDd6HSw+GWyccqqYHf
7HFHwqo+4Iqw7fdrMgU0jr5plhLwxYfVhEd12ohwM/fcYOJoI9Ho5ZvGHIbhTsbInx1iH77HdMNx
mejEcZTWhk27dHnugTHib1MwpjI3lJlunhhP6SINu5keAxcUM0DSCGEegORurGNRK851RqupZSbc
bW8QOsx7uK315R8Onf4Sf2hIoqOMnFrkYm2JBy5cUfBVLZeHzoqFSIkBXyQvD9aKzgjdggC828E/
bsdcF1eQr6dQRZb/BUFP9oIx5iYm/iPmEYDapiKPP9/BAU9Xz21oGB0XeKnKF5z+lDjzsO2TKUbH
pJgUKcAD9HC6Dml6PQlic0wpRjw6oJiKp2akw+d48v0nUWjMW6aRnXprA3JdDkOXiFrs1/4qeDS1
Hw+stwduNbEMze0pWGlcU7++NxkaPxiKzs/qGzVy39W7TgnynrVRhCldoyaUhstwmyyk7epNnxMV
d1sfJsXi3jWbmX/zSxPfEaTXS7VuraV2rSowCb1VJn5wzP1WRzBysk1ck2Bqq3RHib2MrqsotqL5
Jj9lYtYBBy168MD5ulD3EsEDps24aRa9nji7R3RlI1CY6Yhb0nqO0X9Ki8GwN3UOc+Dw0TMrGo6u
wtHMS/tgt6lLcXssXF2bz4IpYVzzafKGKlK4a0VWTMmwDWikyIyDnZUzUV1VBzNlRYk14wTmyTBG
yWOmxibpjnZe++kxpb0Kx65ZhoEHsCknptQ0YITLrrjxdQPGCdWtGs6yWW8zMzG67rnzgZTbmPKX
HpzQURVZ2DmIKwZm1Vyq9vU6mSA63aUjk2PB23fApIcY+G4xtAu4ftw2hx7VIWgbKcJtBUil+mMc
dGDiohLp02yL9HLDuKZQ6CSEnHQNfDtJP2g+zRnk4f7uFLkGVazBk1ySbLH1h7pcej5LOl6vunQn
TOqKfV2BHoVlhIl5jRbyIqfNMFtaIgQRyNB8aij2FfjQnt3p3j3f1tC/2qjbyrn1EqtK5RaLqS33
ehjNrApUsGlaSB8b2sJNfV6S04JNvqs32SlTHjXgVorrDllb6qqb/rTXBrW4x3HOexHe2tw+Kpl3
dZG8eCOrl1CqUSMcLEkLzEGV4OWbA4XoDPK0Ps2d+AmAhTWaNy0V8NnfGw04v3q3vrE3dk0lUZGZ
aOH4gLKtNklkAAppb2t/GKpv5YsZGTmW2APu/maaHnDEgmAo4UhLkMS9LRu8lukqSBPaETeZiazE
TQMRftug6GcmKvogCULZk1J5er3y0G9JBI6nApYxtxp3HHnsRcoGcFUDFjJGlunZlItV+Ol2xZIo
Zeqi+Aq7tmEzx7BycekyuIVBAQZTRa1Oe8/gXljjtZGq6AZte4yCflAaw3hHBrHO3iKNnldOmtYc
jig+hw9AGL1kq8ZKD8fKXV15Hl/8TBFTu6WOFIwDlOppULU2OUirpFGFJiOaDxK8QFjzC8h37TBv
noKEJSNJhp8xV/sC8t9guPmzsk71knHHoaFPZBF3jT7QJ/BEG6faMEGIZM2HTPhT9NUtOlK4rl3Q
Ub6RPlrVapP3fcCsWlOqfJVv12M2GmNsON4mG7uFcthmyrvMKh8a/ow8xMY6nWUVZj4Q8AztFnaw
AxrBC47ZFOoXpAfIpHOnswndzD97FoIF8JldIBCZdvxro6JMb/3c5CY6BBk5joQcLNovw7H1UHr4
FhaTruAWpMAxBQlviwk5pXPQbIma4tbHD2+rhzhatMFqrSZmRBMBM79b3fEVVGL4ZqHElpReXobP
M60y8pjiv7NC63jE6U6zX4BMU2y4jfNpXS+6UnSuxxpyl7iYNIChDfaaIRbwHLjyMIqUutX9irIu
E6fVZvIEvUaLQ2/Qsepwcz/VEcwS3iFr6fr4nowmPk+caXBNqhx8xOmltJZ2iQbajafUU0/Gmz2N
eX6ZZEw/P4V5Uv9/zs5rx25ja7dPRIA53HKlzgqWWt66IdS2NjOLOT39P4pV2rBlQMY5V4ZtqXst
ssKcX5rz8lTX094Xd+1Kn4vBK/BBAE/egL9yuflZLTddO+c2qyGVtuG3Cjyge9uiXYQJJotjm+gv
OIboYVg1Zn14FKpGHgsDesHuTR8xEOxsACcqJEGnr8ukWuRvRmvr8vT1iV1Pi89XVlq+UpHKXRvK
XWTnhsnHn/19oniY3abgEpwVsUWYjWxYqsqRv4cZrLJpn9QF2TeksnJB7ELWL1pZl0NSsAlShp3x
/zRi0JWtBHa8ZpYiitQb5b8Jn8KBbV6AiefwaYO8BrTUqVQn4H5wm/0BIm5KfbW707HqgmDDZtZN
DkKCq22EI4eDNy0jv1RX84WdZqzPcnUBPO3lUE3W6yp/S9GNcotWVdZy7Qd+NbNTa5fsK6BP1If7
a74mOLDuB05Nc32wkcci+NTfWy8i/TD0zvZcIRV5g5LwhCsjS5wfgIk+hKOAbejEI4UYoy/SBZ0B
ZYyF2yc4ZTYK7Ht7rnh+10UVf83k7VzcmwdQKh6ZoGUE1ZPX1+UyYVfskuU7bDGH5blKkpGa1h6g
t766/EdqWYWhdXPiOMOFoX9jwvRXSB1gjJTKn7/lcXmARBEELPELNJ4hfy2Z5KuxU0jhr4OUn3Tx
Xvce/5jDYOGXsKp7wApXJM0YPS9kO0n8qnEcfmLvVfIfkUtCjAS+3WT95sy4P75KTwZfzAlXuVF7
pnVWLyhp+LijM9Fgn9GZVp0d+4Vdtp+rKZc4ndOHEqcbmKDHX1KwEQXEwL9ooChVMGDbt/Lin/Jc
QnKjm0jI+Ndwys/dBNQ0KgX4cJomurmj2/gLrZhVfd8Q/uO8LDnXjGBDBGsxnp2SR/OGlVaunMFe
dpEjU58Lp3hU6+7Xn+IfvSSKRAgQpAEIJdBM/CTVCMzM8F1jsJ9Dp2a56K1TZqwG2o5DylWss6xA
GrVhayXiylRl9OsP83dQHJkgejK4BvhBAqm4KH5qJQs0/d3gJfNz5q0L5806U2Vxwhz9wL7kx1Zs
Fmkq/fUv/se7IPTXJ5I9gO8gaPggqf/yLuwxxHIdudOzpy7coAdOKx+12mhyO6R3uhaY8wki7Huq
6vZff4y/yyNo5VGq+PiNCLRhhpn/s2xl3tAvBeCXzHIyxh62hSFSTno2CNdh+f1/PXLGcAWOR9YY
zjU83T/HOANEddx5Xv2kUVq9Qzq1/gkbyNmMnY/Q2f4XbcbPIAo0MCNRCc7yUJw5/1j/5dxJNmxp
n/KsCHjLNZeb//XH768ChKLvg2iQcGZizTjJ7379sP/x+5GEh8wqlMiFy2AauRj/8s4b5t6MG4KQ
R63ZXyCF5Z31NztRbXmwSfedjX3431RK//gAvGYET1gWsBiZUPR//wA+7ZlP7sHwgJLuYJDd4xLT
AojUGGXlikyg7rBW9vkQfPn1A/h5t5GPjiYcOghinpy0n0nQcl1cPJLp9lhAMO+fwnAawmtGBhhF
FB+6N4arb+Ni/Rei8wgG/SsrxPaCS49QIrHdWHM/fe/Sc2Znr0X/iOUl66aXwG3F9hrVfbHfa4ai
IVHD+TJavaQK2DfyOkEvL1GuPLEL2V92xcTFMAQI9Qiw4+bOm2tv17Ka1BQIoNHRsqdNzRrCIWRy
is0O8oI+LlzpRAKqljTTrx/rTwwb+gwWkxMgcWI7YRn86URlr2yWV2T5HelrSAf0xx5FBNDy69/0
89mNBJUthJwVlR+H98/IW+Il7Spsq3gco9k59BF2XgZMSQiZCn+ZmnL2ih/2J28D8Hib8JHNprwt
kTL8y3L6+fAKeassqFB+KpDJn2+SpRqj1Bm34jE42Ng8RfZG+yZ1RKqg//WX/+ev44wEh8MLiPwW
AdHfd0+Rex4Q9O49kJISUPIWtuzb3GpGLjW63b8rlQjF+gn/Q+LB3cRxSfw7EfA//8phSNYuSsfu
QUuNi8Oyt6Z1u79OwyJRM2nrn6vHbBsxk536xh/c9sWexr2trviEE7N/dFtorvlJ9x3aU+Sl6OOp
kqKe1mitEupFTQyLZIlwnAnMTe+9fRqrJPb5qdTw3gathjks2SQY1S6DJLrQlMhdUvm1hLmyxJB9
r7b8HMr/SjH03jRLYCrIa8mDjFna88dDRXiLZpFgYoE2kSZLkEWLFEzdd03ZCVDJuZZOpnq26b8D
K5fc6g9tTD/nu3mqkg6w7oSTCFKXoSqy55gbQ3rU9qCRHxQPjWwweuxh/BItQRNp49FgzO0kv5IM
rfjhEhoKX7bauiZOvF1ubZGEO1USQ7hkEzAe+rVK3uBvG1NHh2vYG8zuiJfe6Df/NtR4f6L7otvx
XKsyyzSXhe9dgHbsztVLcZm/Vw9Lo7n64C+UzVaXwLrtFyuT7V81BUCHIrWE9lG9qS6PMll2fIfa
1Ww8cytuCQa5zTopxYMG5ZnUKh9m0M3SratRTeEuMnIkP9rFv8oktIDLbdzc/VCFrCTcFPQqLhoa
GpL2v0DvIcMZdwJJvo3uUmCt8tIqH+OUx42Fqc74lnQ5B8ibNJbNAzQmW3oCoXf65tqyrSL/obbb
JXrMp2CYPhVEVkDfgRR4e3RWIhiMRw2SGTOphxpkE4d86pyK3nUp+TvM7t/grfPgNAKd+N1lNlvZ
66Y51szXaRszsGfwCyNFto8EdI4ZT0aLchFVifkn5j/Ri4xlYXq3Pm1kv9hQEUZMLLIwBf2+K3yi
8o3ReZeWPtbYs26nNf9iKwhcN5TJhKrkra7cmWoeL1DpvvRmt5TZqduncv+89Bufy+kMa/leI8Ih
vSMr9sx7Xfk5+yso+TT9QS1qua/A2/P0jrSeurWvhtEa22vg7qsxvsPAJuNvvN2VAHCJa3xAjcKA
iqE6DwrR1b0+Bnspn8G8dOBGYS5b4IDOk8WKMtO30Am2hQCXCUAQ96uG9TkNOQtuex35/fwhCMvR
AEVSvTInryyVe3UK6FIx2nw3/1KHrlV8UMt68le2bHls3NmkW07P+xzag7jMoymXoaIdEgPk4q41
bGMuT7MiZlUzUOKLZGEqSU5Bqp7H1LuAaIf93HaJR7dPfphEIrR3zC/KJe0vZld7E81YlaXkBBeE
cLwEpZMu8PRajtOsGde6/qZqiYWbj+HMrEClcSeuzk4UjeqL1FYvwyg0vsxePzsXOHyJHGgUz/G8
Rh5/h2dgPGRI5mE51I9J2+YZRSwNKSVXFb9b4R80bcDAugWvQpOTWCuPXHTK9OOk66Tm6zpSx4CC
aeN/mnbjb21tB9lFON5c04wruEJhTX64SkBjWvaKF4g2WD6hfcXRAc/Ak4nSs8LDdtsUAAeusmcx
QE7SzQx88PnzUuXRvencoXEBo/WY5r0c3OqxTAOaZniTzJJwSWdlXvbs5cLfib9RB2XeJCGHaL0K
j81YEppSFqcmMkifiCPDhW/q1GZb1M87cIve2bbwM5FlvN04IbRWeDGuYctkFSgKWr2aH2v7OPUG
ngKHfIAKn0emTkosIXw8K+wlm8wlK2+BYswkeqWAeE0PKLLLbXp5aaSrxHjnyT8uNyVU1qi5c6j1
9PGgesSpsOQWdElL4L36iuTpISRZl003JFWVnto2551GnREUWDMb5JbTqTGI8EXvA3XD81aHOHZg
l34As78U+2Xhobr84fI8cPT/LbbDarRs+8C+n5tS/nlHSUxJsZMPoFG1a1qZrC39gkxzlfJUe6+y
Pf9YDFsB66evOTcYqWmWcJf3mlbplmI8QDFF9m67I5fGzOAfLkyHMgPYqVSJSaM6V1qrQohxnSSW
bFyQlHimgK8YJWpJRwA093ubTJKGIJFnk2WC+jdLscqr+u2qdoMZlC2KZpVLshFYRyUHKl8umRrO
SNyvkhpk1ov8ifS2tfVcGOFmPnX+AZq1Yxt+7fFxZV9SYOImnhC0Gt+rwg+12biqZnmra3iR+TfS
Hq4RicVNKSdlogFETDFJc/xsz6xYbfSKwNoMDGdY/pCFJ2nUlM7V8JFwiJOrFIiDSyIZsuB2kfcJ
Lb9bhSdMP0nanH3k5tNwmUyTPJoL491lcaSWbaSs+LoS0Nc9+U2cAPd5Z08IOYit20l+TjuBwRrw
s3aISq56Id8vb4gPrg9kXTjqhY46XEIu5SbpTI20Nj0X9wfdi1ZE5koUWBGMkYGvH+NXi+PKhpM6
atxJFVWarcUMJInDaGFOKNyMYv3Bvth3XmN7FFpECspz1inGiQUDyZWtv40gyaM458oe1Ct2LrHp
G0VcWECYJEQ4aZ2dNYsEnSurSlf/ROpDfiI3ulTi19ko1Rqa5W27ma4jVHycyVXApxpAm9n56j6K
7AjK1UDShSpAnU6qeOpVeQjPI08LjeGmCjEnvQgWS2G4enkSJyslKt0iUwZUQaokxYOqbJGN+YT5
zZlV2/DjcIs8SQ55FMr3Rc33gkIxQhmMo1bzlKLqgUVSe47J7pjdYpApB2lOP8ACB/fh2HQiv+Zm
4rtvtXrZwkcq+DoWBANg5s9QC3xwfFNC586cpsP8KUnnxhNISqXnnUxISezSAkjqQHFzRpFL6amn
wGWwoLpCEsAztcnZcKmmUe8daPo2eNUMC57gNMtO0+BKwE7bagpFf1uUF6z0bqi8Trw3l5wU7rjO
caHCXZcIosBoj9Na7zFUj3s/ncMw3yv/XsMiRrqMpXVKyWbI/Lgr5sPawC1ZNqdx5jBaTpsJJAve
ruQJTuVJVQC/hyyEONjSikFG+kPr6rVcDbkWLa5kVo5+yNrsyA2N8/YkieNsfRkUGYj1tRnDC03I
KtoziV7pUPzn1/3kz2gIWYxkduFHIaGRSJef0ZDd81eRp031UFct2jp0dKqe3yXyuykgUquE/59+
MUJvWniAIAwaHtjjz6BfVTpjF4o9eyiqrAvfNjqFAI1mSwgJYQydQaDbpeGq4Jj/9S8mxejvDS2w
s8XMQHSKRHRi1vu5ZTchhnges30dvWw3Qq7rtHGJKovAKkgPGzHsdwT85NSbp32J1iS9EOubiXe2
iu/yHao8epagt4w3a2Ihkwd02C10GpmWcIHeIeCI6wDpWHY2Sdk1xlOW7aJ/7hH1bOapDrLMLXCF
mlIq2izVFJC4S8gI3cRCMDApfVTLG5uvO8LBIN+kBs6d2xn7XITo0eZCkefSm45jEVXbdMYJhna3
5ltLksmQ4/gYvPZZUHqU9Q1Ic7C/kbGJiOuyebUTvJZ74mEhDVxjGspLMu/oSR47O6GWu+0TDv4X
uLytpmiG52mruPHKXBS3aoua5NmSnR6qDS8ylv4MvdNG28vWD6HTYvbNZafqGeGeIsKYyfzc7s0B
ufx6dpYkZ968vt+9YQhX48u2kdoiToPTE04aC2y0xid3MU2PtDgR9Vt1LYkdsYNbHnoV58uyoR/E
RryPW5Ve8nkY8CYdYqta+S0SxNHBH6ScZMUtpeztAIqYUeiU574bF5LxdpVFqb02CwqZAh+zsaGD
Os/rEHTpaXQ2uscTuxHNwH1NWszUf4J12lFTm11EVMMHupEi7wipEYE5kHg7teW3KVsX842Kyw7v
p7a3rPRUrokcI9yi/UKypwMsVaGeh9nEC+nLZNrKpzlsZWqNkjfqVE99/xi8Uq4m1SvMu5D23bFs
ZQU3ox2eGDBmLN5UxzZVxfynOurSokExngX+gjLR3wib6s+LI2bSw4rQ+LdJkBYDJ/6+x0A4gTg5
Tgi8dmEZfuY0UPk3UA+tdz+LLHfmGB1EKopPFqQ80ZCENSZ3TLnDqwJoI5oq6ltSKewkuFsq0kDP
q7XmYDAjhohzSyrN07KMLXjQZKWfqmoidDpy63R5toN6GE7Z6voPJs9gYjNzRqflA1IJsKPyVEXj
YJ6nnv+X3Wq7NMS7oiS0+sFoCRu6TSgpGTIi8vlbMpRbcXW8fEE4b1v9R0z+ubh07WhWp34PPebn
IOdf7n0UANVVOEnECNskDcZTPq7IGc7WWK7WYxQ17YsRbMzJMxEIM0CvzpbzQgeyx00WtmcQARE9
pB4iXBKrm+AJS3wTXRa0KCFftgx+q5rJep56d14Qszr2V8uP8odq9QY/BpkoXvo6ms79mFuva72m
cTn23/ws614Nyy5fKtdYrXgfXXijGC9RUs+kLGVkcz4BkeCUO6Oi3/PoVDh9PZhPyHaNP6M5dW7E
ytXnDSndBVVMegq8Ibzju1oX08g4gwQ99yefyJB4gDMiHynan0Y5gzOOqmD7bDK95Ypv0RWn2aqG
d3Pete8Tp+2fU6S613IbvY9jaDi3JDLFRRStDJCjYX3EUdjcTKrVswVeKINTgmdyvdO7lhzJT2br
ef/Z7DD7nAxj/2HDu/eUkvrEEPV+LGM4bPcscmFxRy/7xV8LF/nnXqz3pjNOjwJR6DthD9ZlX/ri
UhauTVrU3KYxCtftzzZcyt+6yV3e1645PpANlb0sgVmXzL8smFxa9/sjIuzoN8KOqgcrTbz3Idoa
Ny4INI3RGoWPJtKJz5U39Z8j0sRukHTGid48ufP6qeU2Aeg5AVEYLkBd6N65s9/81o5LI05SwXV1
mFb8LbVz8RSJli6bRuU3dD02Iq3euS2BsJ9tJzXOyz7v38s+EW+pn5M8syXGWcxlDxCSWG8Mtazu
ArGVdwwPYaqbbYzPfjq0Nytjwkq2MEvBSfYNNVIeFqe8F+57wnrD9ULUb8NvsZKLQb/02LaunIkb
9sE1rMrkv+hUXiNfTG8W19sNljuKS2IM0IV7nId5aX5yOYAvxlqG77w0CO6cPRekQg18AaBI71NI
AYkxfMGacxahaL5NdeHlMWYq8cTSpDSN2oV9YjfowcmCIgK1tJ5S4lO+rblrIMzqEYxTYt97HCcf
hMhxnZBW/0qCyh6LfS6+ZU2ZV6fFbtBeeUtDd55Y+KBI4EJjMjtYV5aqeeNArZ3Y5h9FzMVTgmeg
4o+ZANP9vhnBdPWwudyXUztxZmR7+YFkuPHDwmWDV29obhMh8nEI9PmbD1Vvx0ktLGbaG/mc0ZWB
2a7ztUrr4T9WMDYvGb3HxViwvp6TOTDzOAUOumAZeV0KYtjWSXzJdnu8J9T9j3lwXn2wZuKvy/Vq
TEF52iO7u1Jst8a9NXZl9AQ+VN/xxSrnRMhY+0JFkUVXiLtkxilocyVnBpgCaveW47VBQRFDkJjf
EPavpyXyGEbgtsZ/jHS0aUH63G1iPlX1p7833l2RGe6j2LfuK0p346GkjGZzuetz6jrLw5QPDCQH
VqrP5DZ0/1m4Ox6tzfM/kw7WfaiTznTPTVaOV39b/FfbGur+nCRG/xCMXkBgPX6w70ZWZxvi8HYk
R8Impv+SeUP+3K3ORGRLMrTntvSCJo4CjErh7ziHw5M99BuZbDzhh2mu7bMpFoRNuz98FGRnXSYb
sulK52x+TEGf57gJ64QvJDhLkIJ8xMFnfLCI3vounI3jJ8qdJ1I8izzmwZsPC9MGLqEz1Z9wdIDs
rHv4LXFE+rnE8DjEAsJ6j3kK7W9WVHjXYrUIJs+TvrqlIsy/uhgB7xh+lL25AyZmNxkD8j4WOhJ/
t6t4TZqErYlL50quWveQ20zkIEIK5MUtk3ORt/mfIbORT2Tzhh960BuGL7jpXRXuK03kMCLLtNPH
ep/bxy7fXvjgf+CBqv/odqshl4NwNlE6nN2dM14Qd+T8LXihh9Idoxckr+5ly73+6nTMg4u9JW/P
hWd4T267+nHQml9JjnEf13LFNlA5422JLCmYYu+e876tft9dOyP+2mPQWF2O0V3rzv0nn4QdcsLK
Mn8xUsM+cQmLj02/znc+I5LuTU6z27JtyZ3L7y7OwewaH7NwnslUA2urrmtR5s2tTMOs+K60WSBT
Uo+y5yE5COVuyUSMfO8k+KMExwzzkeBKTsg2VaQdpTlqX92iqNwE1WnrUA1tixwW6V7+qHVQJQcK
PYSC2sKxzACrUHWTS3kZCV2rotPKgOo9fw3w2lDHFoxB4I94KrGJ4ko2QsHBIe2koUxNbLYTstuY
xhVOaM3HtPuSeFG9zj+a+71BuEDZj6b5Pmq8xv1D433A5SQwnoaaMNHzNs3z/oz3Nu3v+gRIneyl
tN3amF3nNy9FPY3zFKeRNxaXiVEZ2cUYGO91NoyGJtpImi38bpJ0mTyQ2m7VSGBLSjyDiP/l2kEu
Nx/cpUuK30cvFWNLOMcg8o9kKCaWBRhYVrb5CNG4ev4Nx2TaMfuWJE8yZhcy5LfLSIZDSKBLV4oY
r2iKyjdZCi6uGL+uFNMOKyyPZtWKqELgPVlUOmeFUkRHzle37+0WoefI6/E7Oa/lRAQEcjbvzx8R
a3Ybls8LnGb6sJk+WywMRHtLygRiF6yn3P1vFGRBfpmKZTJuqDbK5r0Opq936FjB60jhoxQyz7jz
LqQHyXiMQTZbw38xMUsRibktsl1YvVq2/6j2sCu9qNI4Nw0J3WhIG00YZoIYjXM3fNABaVoPHDFY
1/cvicPl179QS4HQLloKq8B6Z7L3ujjtoTFs6Y38qpbfqcgsYycg715hUhJ4J53pwOe1vAghKBfl
lXUufVzkokljgoLBM/XfNAWgZbtisWUUdGYukoRUFhzVR2gxnbJJzEpG3OWNhHXogiRcai5oHQnC
UQpKzVuoT1M6Ie+2UVonjVhpNmG2JFuD3SBpKnn4hKt1nwWzNxv38EtOTrZLwKMRN7rvrbffJbPo
GRbETKm+eKQvRsgcz7COZvuwp0yhmE82NoIWDSTx32xyNbahISF7IH8gU2rbUEDFIpI3XQmXJwH6
CoDSxDJIYe7tGRUAQdMlhoKb1hyKLpRa/i5bgBg17aYwIt8MeehagD7adQbSmdp0B+MlzAko/E5u
diqgyZKw8QJWjy8hrYNblex3Ft7TrJPwGAuGZuBk3Jcdr/bNYlzpRr65Qvc6115XhAaBMduEvh2I
5ax8IrNt7wioDFECGcaNQ02E2lvJJzVw6SjsvxGt5D00FcvcLfndf0CBEKSAdnUidmiQOYvkC00o
WCrvqSjdFsxJI13BIWzTRgw6CwlV+WtmrcWtXnDrUPskZb9RDRJ6yEdxbdTCiLob6Ce41cGAdMGZ
IJdjJxn3t03l8007IL1Aj7pkaS096p37maA7mYo4otkws1Ne0DmgVfbWcCKW8JBra+5TS8b9bp7p
UVY3ysw2rkgNW19XUq+GN20CEFGO30Sz+QNesJxPsQzdxhByxYFH+RZtZ3INt/VrwbFgfjIJTm05
nZnOW18xJszzV7q2/Fsjw10XONrIKj+aWTWR9Lo6Pdjw0HeF+5rtaVE95T6Z2teefsz/oM6SkfmG
PDNxYLljWmO+MjwsB1kMZ/g/9FZtOk1taUfarETV9ZzLJ2pXIweFtslow8t85OAwC4ol2bST5Ihx
fqKIhqCvfXz8KpWkZ9d6X5dgtaI/REYp/VZ6o2z0eyXM0pv2cIkpFGhITKkkwLAlyYexxeL0sd5E
Un9rbQK4ppgQjnUz480lxzY/qfNIpxcoXQfJsfLjYH+a99tWh6gwkqBxW/rBI7WojRaEBuoR9WXZ
1hIgDreEtUD7uP6u2DhrEClPylWR3PsRgqgwa3Vjl4h7OLia1ZW3vR0e/ioHQIX/uCSmZCqUhkad
0fqa3wJIgjZiftv3wUMrUGMSIpD9g3a+oCuV2gpFPdhbIHPcK3JH7fWcEr3ifVJHGXmwUpetGVjF
dQ4KQDEJ/4PSXpTVrB4H+QenA15PmFuDkkhZtcC95Ee01k3u1HYmO216p/36fY1zUDC84VAvAvxI
xblaJsBm8voRXSu/vEqAJWheXj9a5ikaexUA8LNdrwz9UAexD0XNbsdgImVeJApJi2A+497NzhGZ
J7wutV5GRfUU+SIJc4f5U/urP29EiN+vGxQLWZclGSc19bwoCz+4aKalWwupvp/9Sp4EQIOy5lGs
3dZG0lDZQECLLrYqkXPS62QklTL4I0V0SySXOOPB4CJbFLmv3pt2g+qXrWThgoxxfm7Xp/K48ZdE
Xs95fWRGBSI4QOiD9cJ7N3HiNUTYGaSAY4eIKH4PY2B/WAHdvZyn/i7Jm8GZLvjMRVU9AH+GXX+z
BgzYcKCRv67kMfrM9ttuBH6UJp6HADRnfijrTGrWZ4Iz8d1MsOAkEMSlU+EBudM8zK4yihy3lxwC
qSmyKsXg5WTtiQmM7fjHUFmCVAund2s3P3vmvAXL1bI2mRpiEnzIk1G8rZgjKef/oduigJeMbUX5
+ME/rhyjGuRFqzx/KQ2oFNQfKSxaEU9JLH8qWXvyAWKtkxVAezAwCdI3npWpsiDV5QUz42O+caQb
A/JKRdLNYm8CrLPYPkV7h4aAqLQHQW4tH20/ZFjuaO7SKVNDdlbn2aClPEN1M4bohVEEtKbn1MnW
oDzrOHptao1CXI/254J4hCpCVHrsZL2M1YZusnl0kuc0N9YdHQqBk6L7Oljody6CGRzzdoaydfkW
utJx1PvPayNwxjcGTRzL65BIpakQLO0yQt5SX/xgyHlWptvLU1c7YLSNTJmDc8W646iWmjX9AMu+
kPIsb6mkKEVMvdyhRZJJMidfA3nNtv2RcTkw4IVH2BtMMn0mZ3Eo0KQRm8ByYSA81fDkRgtmHU3N
a+5TS1Mg2yTJayuSWXsHdUaMwaRZtrJmSbUWpCVXiNfsuCaty4eyJOXCeREUfcyHawpyk4gw5grm
76Wi3knoKItqAqJfiYKXpYGZpJBMIyI9HlHjk+HA3IiR6oiAlxWjinHaS4REIM4o4WomLR1ltJaz
YRFgiMv9bDh5MJx/hOAwD4r3YqkJSx1FCx9MhWipG3GOsGh7j4YH/uOdteXGG2pJkG6MYIH7Kja3
tPtvZekdbjVV2gLC9LxApQIU/TawyPSa6Vtbkr8ISKRDfkx6QstvYZTAMdxycl4Oa1FDOUZVJreN
Ei6FlSk3mX6uBFvLnQKhLbfhmoxy95oLx4kXRwMmUPO89u1S1yd1twGlS35/A4xcLoFj7o1AKucU
pH7qNaM7DzLWjwZkIOPwXh/7uQp71MI+4vylTUO3SRshtYwabbCmwH+ojjQVhFJzUxeZ9N2oS17v
aUaiqe9OT1xcO5XRs1kBUz+44xI8w1flKdMHtqHcSnx56T7TA7RqRXxrhUigKPVwc+Spq3k9d2Oa
So/pgp+IffQIRsShIa8cfWSjfpFn+2QS+4JsUFmKqgJTrHdWqYmQ6G57Q+jjLNZ9e1TfWpFmtA4D
ax6z3OLku0yEnPBl1INWSy5CFcczUv/JVlIU5Ri2lVvrx9tUar20H+TLN90VvClG3kwJtQ/4DjFv
TdKRz4hHruoNFG8y/HjbI9SCsUn0S9MygRpLeNwCOZnklOAg51up9+CMoXzpSk/Th6kMM1CK3lSV
3Poij+id+FWRMvDpfwM+kK9I64IQbMoL2hq8LCTpPnRTD2Ok2hTdQK5acf0RgK1UA9jA5XJtlKUq
U5LTnqxwKii0gga/74dyS33ksV2BALTIT0nXMmzVfBmtL1KyEcLl5VJX94CvAA0wymOU0r5Lkczg
dPLZm9sqzYbyYUqRhPIWoV2TR22EiJ/nndpCdmJ6jttsBRJHISJEOjP3Hkse4aHAGwTkztMqX8bG
Ec0PEyDY/BQdta2diLrp3T0Yej6ESpKflFdrYr4DP1O2a/KzHDWMrhbnaEEgdpaRtYixxmRJBwx1
SthL/4WWgjke8vBXgggF2qROCIJ58kAHA4aact3wbmhGpXtNm+Nqg2WLJ++I8lpWW+qNVLGrr27G
U1JluirdrcsY20MZpsSM6Jep7jtQDRaMf0AjSvumLbiqihoORWqtKv3UbaX8rlAnRVlMcws2SnmT
GA+Wmp5EVg79j1Zj6HsBqu1Ay9Ra18/OyJxVnm0H3KJ3nKo1V2QIfA9t9tMKBFQGUi6pyqeEkInu
DWkzLX/AQSZfr4K7zLw9YDLlItUp92Zbzg0FXjkY+0BGWTaVLxidzX05deYaWVQ9sp0RRS9FUqrU
hlOQUg+di+fsYbvJUAcTAztyU3mbkm0hy1gLSbW8mRQ+5zmFrInLxGKZK10cF/kmU4tTRuG8apem
9kSiRZTnu2oFQnXK60eNdl9e5xkoFm898A8BebAmmb0+h8CJvnvy1RBHy6aW987aYq1VeFqWqA8g
gvxlXaLwL9UAGSvCgWdGi1geGPHkLCLUl0g92DJr9Yen8a+jBBBKHZtOCeHQtshHNDgl8YwN/B5S
yeZCSLZ0ff1IIlXiFXoxWevrBl/mvvJHfmhLlAaObUqXqJaDhjCZaLgRQkAIPgmX9aGz0pBLmxZj
YF9XezWvmW/I+1BrxtRCVlHJzM8aeXjY9+U7Aa+k/aNO9JBpO8YwaIt+T6bs8FxzfAt8D3O9vas6
csvDWKkk976Xgk3tCtG3oxrDoeP/deRH3tGmWBe0c3s/P1htTa1yxctFSMU9Z6GUGupzL1iE1LXp
nINOBVz80FIeNVpKbhe7XOMpgqZOlpX9LLeqbpUcf5Flg1DzN/RhpcMQtL6+UZWb8EKZJ5HV4D3i
3jZH6Z5kHJITDlykuKfaG5IF+YmI6ZCSdssLM2Z8e35SgjHpTztEOWmz77REE2ZZfqHU31azv5Fc
H1rbGYxOpkZXVuCwL5WS1JfNP49PxTMw7YhVBzbGq3YI+uFbsYnlRAkl6FawgFYIqk0UFED/NKWd
K8uM3vSlPRyLpvypQd1A75y1tLbrOMq4qIfD2KFdWeClO1/X23u5FHRhMiuj8a4qKYSfUrgqzaXy
Z5rhxF8YVFmjJf8GwzMDGLGxIObwpKwIyU5ug323eGNA6ah7Sa1jVvWBdbT404SELb1kneWO5W8c
d7IwJ6ZRPvDQdOUrtTaIEcBQ5miGCSqPgAxNfY5nFYYQ/uCIMQ1UQrkdVc8sXFcW0W3J8C8RI7GS
h7uWPutNEaSkwLxFYLrsPi2yJVld1n6DkiP2DK0P2JmlM4CXawBCZTBoTXO0Dul0qcMRRxu801GK
ashZK71xF0W8wkxVfaHyPS8KPGyU0E9nJC8o5l3zJJZm2OZXIwPkpaMMG8taH3aLoSWMUvDratqf
W6Tmq/eCRYngEomV7klbZd9X3PrRdg3Kxi4+jiXqGv+W2f7shdhqrHQyb2NACmPsgSJP06nwx637
ntqtmNcz/ry9fKHVtqqz3zJld/oykNvkhmcbkwUJdN6+O8GlTQCHbvsctP5ZolHW81AQCvE4d4ii
sltU0Ym/37J5cu6brRHVa8My+q9nQOu+Vv4UzVfi+XZ4zaLefOB4pFMPYumm382268ULTqykviUz
nw8VlYOKWLDvyIvwLsQ8uzcwv2x6v/asrWttJ5t5a4W57I82nuJzKQobFbewA+qClOMXuYkbiS0e
yYCdzuayov9yhmx56L3ZFyA19HfWU7M3zYKpqC38K9boCO+4vS/iMcyr3eyv7hCNI2RJyNip/OpW
i8HsslwY07MRlGu1ndCDoiKPcyjA1Yi9JllKh/FSZuMEsLUGCTOnae+XDalTWAwzs6AQlrnrSeTM
sSninKntaIYzzgf/bLINHOJ2XdN7SpC22iI2snIOogdyBvLRj53ZMtf9PMNZLe8q4df9N+E1qFqi
OfOWRzySk7iS/Wc3DACrzLucwG3CIHFYvGvJrGvvOxBP9zmqBmE8eoIUpT9CDuX2j9b0/QIM1CDB
9mu9o3cqL9m0zu4cD0ibW5BhspDf/GqBcyKz9AvWB+irWOPYSlHLEpEybo+LOxvBGv09j5cpcMRX
b6e8kraqFbRNj4RRwGFgpanxhDLG9t8jkuHJxL0bbcJh+kJJ902QPSRUvtWee5fKgLQtrvFKku2s
jmUDEQvnqhYc60JZlfhK+Z5jF5i/hCDtNAeqRBKptKHdVA6XrQYHqShXpeBdidAun5WEVf2QQvGX
nH7Sl6F+imXtAd+JiUGwOprLKGpnCdlh7INkOythrL5wFOSpKNKE3IDjbCadgcUaoN42TxOmSr5J
QLg7Y1Dsffc+J3PXm+G71d0bI7yUowV5keeBbJF2C6Xf94EZSALp6lGI/q9nk8XRanWcbgN6f/Fp
bMOkecvH0k/+XP6PujNbjtvosvWrdPgePonE3NH+LwBUFYuzSEqidIMgKQrzjMT09OeD5NO/SKnF
9uWJcDjCpkQUUEAi995rfYuQdEx5YhTlu6EYTKjT/RYV/P1sl7/7Tt/+13dFd7pMKR1mqxCDZBjU
Fx8c3mTLrqa7qFwgQVo8GyEku60/kX+31affdiUxJynRcBDPnFbnlsoa97DMA9LMSEiCzq5aXcUF
Llam0WS9KItyoicVVp96thQ4Pq9so4rWe8XGQyLtQEg5BriR6BfsjCHHjfAgC5np2qHuixS2yI3T
8+ud9gSpj+6NZ0mnWP40/HtLUnvwM9M0JiswaJsRoOVcCqvZqa7tWh/RlNSwT5ECednMXov4aZni
jC2A5eZ7sAnd3hqmpDh4w4I8Cbe74yGWTuRtLrRWXPa4esLRamdGRkXxKccw+QHeZ35SS1c98fIZ
mtBZxbKLPCvCL7IkHLRwkuGMJiKQ3G5spucxpQd3Ql1X3yR0MS/LbDRO3Wwcd2ryeBAH+svml4bQ
2CrsyQPsDslYzE+diaTMd1c5pcHUq+axjRsI9AsaoBDPsnPbYZA9g6JlnoP4Nip/nbJk2UurbC9t
a84ekSi3V6xuBd9yZibgd0rjfdJ02okTsc7jUlzGE1noE05jimzxmaQiVrWiqYeP7OXj054vv+j8
qFaGE8ZoPY+S7vcX1P7zKSivBNVH5+GRYATBxcubXj4ygsitC0mZV8ELnTI9SBhot37XpXTIdXu0
D7HDTs9PGWvZR8ta0xxjhRtniMFk/7hWJQqkWNoGrA3md+goChDli8T8IzPRXkBbZlpcOYXMw4wC
ibldWx+dMjXCTDem8yyK9XtX1M5nchXSpzTJ1SnKR+NqmnXuMs+O9l4jBfqlwjyVU5+7wUDffval
iLpTQNz1J95tvBlGjDKfNN2s9knMc0ep916h9r6PqIcIAZ6y60p45X6Qg3ewLDHvDUC9n2Upkw9R
atmB5eXpftLW6CbJ0O44kyyYxCo5BwDf28vKNFhSUy0ZQxR2ZXswSif9Mteaftu7fTLv8lF0T2hf
ZydE2UgD0Ey0sfGbPGZliWAgBW2H945kISCChZY3l+4wd/1OKFmW4ehVBkJTkY4HrMnTQ+ZRi4VV
3ItAmtGIMGQ2zzKwfhcW7/izNVboBpPFutWrttirLCI7HbjvEVhKjCZymKboiHZTxTvWpfrWVUt8
Diqsd3cNO7h3U5xOX2QzxFRvo8tE3siavgs5EePW2MImr8VM6A6T6MwVQQNP74LDYpSMo3XfjkP5
VGgACu8ydyRomb+xd7f5wNeUd+ZDpYkqOhHaaKv33oKYybpwp9nBxUb5vXr2neXyDc15sP2RND7A
XEXQSz4pA1SMNZpKpKJfU0e6sVsXWsF4+4ZyvsKDkw+E9WBbOCLPafQjfbRcf1wW0MVZ4HqTa32I
0fZnynd0njbWFknLeAhnUovLKyFkSR4EilEov2WYL5rtrQa2MwLisqsUhjBKooGKhv3gKdEAvN+L
bpnCsoqUczGLTDCJroUQ59MSM9qtRryTB7mk63UNWMPxRW7112nm4auGfCwTr0OgiCTNzwRD5pMF
C1cNfppZUQgefcCkoeJWHLkNCuM6U4W1/h3W93+e5v+Mn+u/ofT9v/6L/36qG7o1cTK8+s9/HZ7r
y4fyuf+v7W/99596+Xf+dVeX/PPbP3KRPnV1j6jg9Z968Xs5+t+fLnwYHl78x67agu3fqeduuXkG
bzx8+wycx/Yn/7c//I/nb7/lbmme//rjifzfYfttcVpXf/z9o+OXv/4gIegH28L2+//+4XYl/vrj
AnHE01P90994fuiHv/7Q9D/5Em0SJU0gFnDUDf2P/0DD9+1Hzp8bWgeAPYQLyDKbsaKquyH56w/D
+pPpHhmUUIzpeziwBfoaF8Fff0jxp+OgoicgD5ABpArrj/936i++wn9/pT/mDMDvf6n+hkhv62w9
DdvSiUQi/46f/wAZcVcv1tiCP3TM09YzmFuyvGzMbMmDslJtizKjAh7nx0NpYhIA8MukiQLV64E6
rm5mFemhSLfOf0CpU6nlepqHronOc8n4xwtEZ6jWN0XZfS3nZc0BEVYxWuFsMjSPYVht1GZ0REs7
I/QtjcpRpm8Tgth+jGVeF4YJWsVK5i5sZTrjm8vIH5t7KphyJGn9ztTimhdlgjphqC48c5Yw6hUd
N3WLA0AV1+SSKeue6KFCwsyejfradtKo9G2XXulDWhK7c2oC/qcJXanZ3jHdqwk8duK84J0ZC3Ea
S9IN/Jm5SbubF7P7GiWouw74tcfu1jI6r7nx1CSGq4ZC7pPW1hp0rQlJJDuWUbDuunb8kJWTavEk
b/pPohszVCsxvVsqMIov/n8nQ8LE2j60ADbvXa1Y2HAqtxpR+ECov3LGWkCnH5vMwWu95NrJwBSj
oIWHEiVwx1bZ2MsHqzkATLROemZ1HjvIFjVZEit79IHnaAmkSSu/7918uTCo65nRDt38tbGjXj2Z
aFqryyaiR3ump318p4G3qYPcNaInaMN9djDmtJneN5bAZeLTkFowoKQCReNDKRLDPDVKdMrPbUMJ
du+xve2unIZi9kwgm7XpUtRevUtGh/1PubTmu3EqGlT1bjc/lry14t1QRfnArs0UN1ptscKb+mhK
XysGGe1SpqA5Lw+Wer+jFJmDtNW7yF+RQX22qrS6XcHxGmE3x+MdAwIz37PVgjOQ49+5dmQ0A9E2
7X7ZLSiljZAfFaXPVFJ+HaU7MJMT43ibGgzNgcnjcIIMIbor+lBuHtPqq3BQ7py86Jt2b1d4a4Io
Nzpk8S2Wyi2a1N3ryHS9U+jBS+fnIpX9rie4YL0YKlfrdqvgYfbxuerWjgG2l19mSm/yPQL85X2j
RHORkJyRnZZWM69+lrppfMWYVMYhY/G0Z6No658LV7W2vwp9/SrGxjUOojd5YESrGfZFYVLbhwud
qpuymXT3OJHYYR2QuPBNi9jcdG5m2u3TIs0AhyZ1cUMwirP66Ac9iXO20+o9u+B19WfbiVafXTFa
U0IYREF/Yei6A2nXLtmOVuNoB9UstXui2I18YkjWjHxRtWeugbSi1jj2HRnzIXk9I1+b9KK5D4EJ
Z9FOTKPW+QVWMgDhs9mmxwmvNzV5t07vEWUl2J4Aor1LkrrRQkS2bRu0XJPRN5VdZvAq7Sqm9zFP
hJGVhXZeILpffNdtNzRentIo0Ks4IYuHAaobzHOzzj6Jafody218a5JBMpNmpjp3J6NoMu9y4J7T
IVWMlS+BAiqmtBHVHzvqiJ2DLHXR7zMNq/r9OM4jOyU6Win3IxDecJ1L/YGrPE3Xc22b77JhgPk/
0R+B4Y9yCjo0xmZVVe6DPrV1c0QIA/hyjGBJhhljLAeFfwUgPE7lbOzRANoO1XXFvjhr6KhDBunn
qjshbWbs96kz6MUee3ThkIEOAJqUgdKVDRvPumKaDkPqGiZGX+97ndqafu5QEQKEXOsBGKj1Do07
K7mcbcj2pChNhm9mcfvVAfOJKTwzm48AE/Vk5+psvQ40Pyz9PB+Q6iBJwBKFsF569zD26juTcU5x
meHwn89xZ6y4OZxxBJs/Vm6272Zr4oYvkQDCB0Glm/merRb8GiMqpwui7hwAq31jyw+qcZwHut05
rSnNsYY9vSJ4q9HMUGNLzfBg96OZSk8IadWtI5NExPtWbFHSVXMtbnPHQAJuVZmd4e8dhNinriMf
x8SwKPdyTBk7ne6WcQXNddrcMQ14/g7lFiAecu0ky9K6IlhXsBGDvmVj/NwuiVkiq4NrPTJDoRaa
F5+MXgYivkjydrlOMhOEdgBXJMWCQEMkwsk1sLuc0fJjdwUjASRHG09dMnkI88hX+jzM8O3BOUfy
pXWPbhwz8w+8qOsKFoWim4xAs5DufpHDDNoDxUJtPtkY6N73Lsq/2l/IvIyImtDKiIWFzWLrXDHL
XsyTeqIqokHYDiKcMnNMTrKl6uOQNx8GWLh8pbqmXegwhaegkAhLOhIAY78gxosACUtm40K6US5v
SttVA443DOq7mQmnHsaIBNbLrEeLeDTx/S7+4pgqPuBFmYAyw6B/h5PfgUWdl0YboyzXVv1g6SD/
ka9lvXVuGJjlDmscu/l9Xo+rZAMbZ+lIF9SrDVeCUQdc0ARehi/7OY21pT7raXM6zq4GHlVAHseS
ODxgyKiwADIGGapQH1OTKCpEhrL6kBXZbMiwJFszMeEnGnlzLCgHRUFnc5mieUezL1kuqhlAxM5K
CHE/M3vVu6c9OBH7YMoy5Ytbk06YC50aIMI7k7dcHwUsEK65M2whI3wGQsdxQu60UFXhw4CfLYU9
pMK7iSpiXjB3bSO2I7duzNokF9CXFxjPNftzO1hLf0Gbr1FX8FcnnNqGhkPhYyONxjofSDrFO6Q6
zT7bzCH5NcO1ugo9ettO4dsd5pnrxq605Q7Mnxg/UakQToXxqV0HzPzzkh4XGbcOL7S07LobK3KY
IVMox8bXGqFkdFb0k1btTKsrok+0K+p2Vyauc6dL3bvgwjlruDpm9dg4irlDsKIyGz9P8FtxtSYR
ADZYtrZ5mrIbyO/ocyTjQ07h9thWQ9ScFPVYjOeM/fr8GIlsSneouDBq5WUzWsHIJtc+yUnDA2QX
G2Z5ilx9qk5oaa/Dfcmdzl0ocMd/nDEc3Xalqj7Z5LTJ93apZ0WAyhW7Ah3VJj3BPrKMwTRXY8uS
QkM2lOPUQShwp1TDbVjU083k1VZJSA1Quu7ENRNK4XFIdD4Us+abRLDof+fF/aPC6H8saF7USVfN
c3U7dM/Pw8VD8/9B6WNTrPx3bNlPlU/4XJUPXf5j5bP9he+Fj279ySTVsykvEIgCQYNV9r3ucf9k
mCgNzwRnhx3VdmFd/l32WM6fm8F9SzOkMAGZBjPt77rHMv/k10nqKNvlX+Ta/pO65yWbDZEM2Rjc
IJIdkUNf71uU3A9VD8mMuC8QTAdT3Rm+1yJUjIamxYvTvkVxfMnA+3YoCJJbcJrQdZa7Vxg4diTR
aqp+Zo3VEJR2htynbJ3PZ2eszhMRN4epK4v3WdO5hwaP2vGHr+Tviu/HCs94WeB9P/4G0JS2BW2I
q/6ywFOEFERlzEKRmmhurmklsPOZ3dTFwgDe3tfScgSuw2svC2LdbuHyJrF+6xD79xRnTnQtQfw7
YVcsovSz3GqJxNM7PPBRrpX6njENvkRHz6av7dQiLa/spEUt6HJJO60oE15BNUQLmqPV1xkxPAWQ
zBzdZ96V3HH/uHHQmW30GDvL+HEcLfle9Bq13LhoA7TqInn/+wvCfORFyfv3FYFoQNW3fSP2dnP8
8OUv6PU6e0GHN7GYk7klTPlA0BWbKtqcZekzkTY/CozFDwXuSAOlgY6ovakbhg32arRf1nKSkgif
yNprCSkKYU/Y1hPKyMbxvbEhCIgdCSODIo4tvPelMp4wS1j6Ibby4S4aNvRPkhXFo6UgcOy1kSLo
xB2a+n5WrkEYgR0tN2A1O2odN5l5zdhaVoSe2w1PGTL6uz53+nKncRbTpb6o5BL7eytP8cAl1lUS
qSzfixK/9VG08Kc5oZkNbYkDQYWzLYdul0+evfgdvI4uTHj/OYGXV8ODKDZDLRJEvT72iuQ0Xg61
o4V9b7ifI711aX47xAVRx3X6uk87OnGhjszXCSvIf7c2hu742kC0LYOodZMHpyOi5kTW0poPiOPL
EfSl00uf9Oq1ZfiB6RgrFsVFKNbUbIOkSwU7Yyt1TcycIC/8dh1NpYDIe8oMlnEWbTisjOPOR3KP
nLM+inoKa9MublKs18RNzlqlh1LFkwpNt+gcgHUkeD9xwrZ1tkQenQo66HH6Lo+gO19EseZFe4xt
DaSUjGpsX3BXlNSDlSyOkKTp3EYoaeRuaEDBXGXMa+halxk7KSuZCiNks9FdSbta69CgoPICXpyV
vbFY+uiR9ifeRyaADjD+uV8o7TQAnOFK9x+4YY7U0RdV6U7o1LKu2ZmqmPZaHs3pXiyuGMPf3/y/
WoxcllwUCSCMCTl9eev3GUjGkd1uENeOB5ldN8Pe7turXJfjCv1rmHfrSBk4CpykGOCir78//kue
x7dHzwPoiiyBHYDtbC+FHx898LFxCnN7DBpAHrsBd/OZ7FV6Ks1SP9T4N89/fzz9Fwv9lmDoSNeW
vDks4+UBQdjqdaObionVtElJ7GGT4XRnGKvdB0XNeBLJ1QwHZiYhCQ7iWLSN8Uhyfb3s50W3/TKL
iv1qacaZoWW0w9/4fNvq/2/U7HZB4NoSkgIyxRNwWV8l9mw4WCrcYghaLaJH6y3WgVhAczeRFFDA
FkuRAiB6OEFg7xBMMGOjMgbc+zV5kodeaeIN5vDPbwve1cKyTBJUPRSzG4f6h7WxguAEFpdJfV+a
rQzGbCIPwVmYOL9x4j8vwhb7A5P3ET1O17JeLcK0PqxJAN8Kknoar5Mi65kCLZOR+aXZO8/aXC8p
oQ+WLXzRJR2YhCXlVW3a9C18XU3ZEuKJmu5bsAv6XtldK0JHM4tDqcGkJr+wtPo3PvPPNy+6GGZ3
Dj1b1GjfQBo/XBt8F5YDzJ+PPK7No27U/SGao5K6vEpuaQiYhzeu0cs0O7q8EHfoGoNhl8Ta8sC+
/DIQI9QK/64IRq0wP7REpkGV6GxKL1SvBmINxrCHkhyfq8zL8w/T1Bm2P7W9tv/9B3l5U7BvYeci
DJ0gUN0irfr1U5usVqM3etYGpqtNMD0p2wRJuHe/P4r+q8MgfaUJ7dqYD7xX954+TTSeYVEENQs/
kZBJ5d2WSFtvUNotTwot5n5A5vK+bCg3YKJJkk9FlTEsROaf7zXdrfWTem4fYrVW6RtP6suVc7sG
AIjYNoLhdAEwea8WksbNJGx/fODdlufYWq62mws9OcAwfk+lne1cc9TDqM0TMBRjf/v7a/Oro+vu
lm1s28JmZvnyTkg72ZNgYDeBsw46rVIKHb/OU40mXRL39KFq7SIfkfWEeiMUrsZ1+vz7T/Dyef1+
/lD4Bbc+C7dlb5/wx5sfDj+bPO4BOkUVoZqgG0DUZe18jQeyALtYpCdy6cfd7w/7Kn19O64lwM1L
z2KVBLf+6o1htFh/kPw3AfHZdbqLaHu9L2Kkh8ROxvkFezUHt3WtX1mlvWWMzsk071MrzRm4WsXa
7In6Tubw95/q5Urw7UMxOd1qFzK1TOm9WrW5R4RRGJoKVuz+wJji4ajErD6YgFXwJ3Xux98fb7vz
//2W+HY8l/2h43zbw0ODf3nxDWJq6TfyFtMrwwtzTbNI42HKqXXucFs2jrvTa8b/Ue3Zb1z/n59J
liAkCN+PLJ1XSxCapAqGr6ECgpO6MLYioFPOXLyxsr56TX8/QUokFjmP64o77uUJwr0A8tF2IwKE
pDyBBhxdbJ2coAXZdacKp9vedY+q12E3lL3mJ6kTv/eGWFyYi+6d9mWdH0H7Vg8Wra43nj2mYT9f
fl0HPoZ/Tgf/6L66BxUdvX7xbJKomuk6bg33HZaoHiUCbm6f7XcXOjjLfLkOIxu4S4hOOy+n+51p
BzfJGU7bWQYiqXMgd8WUiMI3mB3AVlkjWkF6MdhPpSSAiKQrU6tDZitoLpJcT+5t0r2yXdGzfW7Q
Ax648ddrM/Y+ZhizzxHtgIPJNTcxqGJSUowLC1sx21711WImdg9fqMuIQEnSlYyKhhBdMEIQlKu5
WZ40AoWT3TC58jgpQtppJg+oBqNcRmGHzJQlzV2aT2Y7iSut0eEKlolN42WoOPhZPtKSC0xPB5wi
hii9khoSFL9vdHnEqUYeLnvmpvYJN7cn380b6xYs2BQFCjeD7ncmIPKgWha85iQijhUb99LomKTo
Q38KD3TYl6CCipDts/t1jV3BVGIavPe2rjwcxhRuWEX7nCQka2i7ZxkxPsFTUVpgfiFsn1YgoXcm
s80VKKQa7mbLqO/xy/XPCAZaYtassiI9p++yZyjPXnTk3jRdtIQLGIylm6dHtm1p56/siO6gLpTz
3l69ojvhwZ9cpvBRHu8zV0aar9f6clWpQn9W7jw/ktiQXFIcj8YdJ+N9GHuwN3sz7c0LpekVZXEt
E0QwaV1PbEalURLZrLzUjwaCvgMk3kNOP72udKZsrGH+RJC9i63cbt3LojHSe6T/OKqlvvCFDvSk
GxwWqgPFhUzgsNpOhRe6aTatZLUQPQDV9liBq1z9blEFv4867ssCVfqDGbGeboKo6Di3ZJWC/1kG
Pcgb8nuZumge31/RZx/celEP2TgQ82tkQnyS7Eu/bE3zFpREuX61GZje48OjN5uLmWbxUiyWAemm
Mu46LW8/1UxI38EA8N5hfRJFKBaDUVeN9s/PK645IyLoffQO1pmUtbXuUdkYi0N2lXKegN3TiCQ/
kvGgrE3j1MpdOzpQs1C9d7Whup1srHg8i82R8lAjBUwe+lmLY5RsOq44ktzsKByHPB9ppEMKy8F/
zcfMTRrs04tmcBoKkPKpgUmQFu+YK+7NTYHNAp9QliKXbh9sJG0A49BPTQEdAaAzM0pVHRDi3H7F
25Q8uDUMrcCaV+UGC83ScYePu8bLNNKC4kqqDoge4mL3dOlsswjaPNeO4yITjWkj/XJ/4D3/SOoX
Iytnbe3mlDNv5ku1EMp3yJOFjZcyaI6HXQM8hKBnHYDSuBrU7j7vg6w/mA2J2z4774YJ5kBLNlSR
WKpD2nOf+LnGjHRfSPh8YMdqeU/BPqF2gY9/iZafmMBODARvS3sU2CeHzG520SoiptOVa9x5qhww
5uBMvqz5jtyQOhoqwMjD3fANpsN5CzQBF6JdjYaPY9/lF5axvI9TF2Y6AfZMT1crsz9MPcb70B4U
raICmNm9aRSoeh0NNeYxJ0/iM0I0DfyOV+tPsz00EFjbvg6Utjj2QUuJUd8h0a3OOjIwiY6MG+em
tjvoUgSe8igVg+F9kprhgrXwovvSqlYkKyg4ua7z9tgZXn+3LKvkc6+NW+30WfNAN6Qxb5jecbVP
iLPZbmFABOkOhdW4jnVSAvZbfuBwsrWnLzB9Ne7ORszq7qymcIKpGVuaCM1o3oCFnLGodG6/AulF
qA+yWU23zcLrxa+hnSw7c8mU8CUyxM3sNpbnKROuhjt2SBqf8xZnhmjX63FOi1shJjSyTWEwj82H
DuXzDKe8PvEyVDIB0llj3rlWo50YQzUmQT/b+mWDNmDe0wWKT0Bcc+dXfRZ/sXRov8GMJ45g8CT3
wrLodPNCX9AZ+d4ArS5wolHT9u5gs9HqsRRDxCLDXQPb9SxWI/vIbzC/oolQU5jhf/zklh2gywL/
RhqmUbppAg1cSeHiklhKvnW8RcUyw/PTvrJuJtQWxhk2OjLmDWlUVwwwhwh2g0GrUHSefTNH7fIh
q2bmiZT188exQId+uvTcLCcMbpZ8Z42ovXEgUfiHfbMUxcmsrzb9GIh2Cq/ttH5l5dQvPdwLdJB6
d4p9NSZxGoItGDpfoYw+KmRkbKi6NqpLX+DXUHtGpzkyFCvGYnClJlNN50li99dFEvV2uOq1PQZ9
VvRl0HUzUsWmasrP1bo62yy6wGEYLPMK43nUO5NxG7ps40JvK08ngLFm5k56oKPtDLmOM0njljuj
3GiiCG+oGofAbHRUlYue9Kc8ObYRQtEf32GQVHs0xPaHVi7azVrr63BcizK/kHPPmzCRCSCPzGC6
ftAY3BVTrZ1PjOXTEzPKiTnvuxtcIEhE2zEuGe1g/fGq/rksiuaj3k7XHZg7nz3NaUM+bfrWxu7n
wsXWhWsIwl8M3aBAfbmxKwjuKdOugI4ocx0c6VCDp8Dl1NSgN7v8Cf6UsgNJGvBVhsC09Gdn2xg0
ySLho2hS9cGy4BcGeTQpeD1Ooj7DvWK6NbSaWYVgTFKUdERXpFjB4U2+sdP/Rf1BAb599C0HjQTp
VxvgdsbYRFIyo9dWIGR2jezQLKXnharRhy/CaW/N1FK1n+h5d6SpJJ4ay5zvUgShsT/iGJjfuqTC
+Gk7ShfCpDlguCaJXK83y0NCqUAgrQrgV7rGKVrR7QmYauMBiC+d1y2DlcxSqaUfMPcAlW5I23ED
fUqzD6UwFJJiVx/feVXNpmqKBf1SHmQMC/RkUveqJ/To2ZLENoZeMQDM9RJm0FR4kkExh1zY7qLQ
/zINdjbuogRIR4DIcpPuGk3x2HbkBp9CG2+nILUc7QRtS8FLQtc0zNDjEt2qUh9rJi9LfEfEevLQ
iwhFzhAr4ytdWvGpWGN0CrnXQkbNqwj+opjMeg6T1RySwIxcL/cjlJviZJ3Idjmz4Re+L9IZXCvZ
692nhOnRraHnpYWGDbU9vWlwZoUbS/Z3w+C0DELbUjszagDuoRUTOYj6G5lPMS/5Vyyore03KXsB
f2I/YYUmQ0vkqpGwz0ElO59dvCwPkLeyAkFsh1YASLbQQmkOMW1f9nZYpA0nW1hnSAfEnzDVe7S0
JWhrUUe7IlbtR+V1ehwqy2mMoBzoyULg94rPsaZiNoJWXew0aY36wXX6/KvNPs08KdRo7gc2jSxF
q9Ggs+XYDQyfvImCwl6GK2910gb53FSc8wpze9yeTdOHc54ge6eMbS7Yn5L6E5EgzYTUQ0D/Rpfk
58IYgZBpW47J5ceC86pL0MW6q5icj8HcueSOLyVaDnLDQU9seeJVZ79xvJ8rM3oRdE8lg0QpyVt6
ubwglhJoTVyWZVlZZ96gpR/xQJZ7HVV8/Maxfl7KLIZoHINupXR+atWqWvPSggDAICcvZceZzvQ/
VnbgqKHO6GlXOwl2LwRZKy7tapBvNOF+vrSINJmk0nBgPmoa26rwQwNGJzESQKzWB10CtXlNouag
MRkPbaUEsq00e6MTvF26Vz0H8qdJGxToOIgJe1WSo0KDuNqzvajmNr5H/WIGla7mvcuG5b3XZRM7
w6h49/tGx6+usctEziLszbPM12F/jIUAeIw2pmUvbc4Lb9Y+Zr0YT9dUEO8caeqoJSp6jxBS7ipK
/39+zt/SJiGVoNVliX15jbUKvmEaJRy+zjRa4AOCUMikJ6MJpcBJdCxTSy6Ovz9n4xcnzT0svzWT
XAjvr14xuTk6hVONfWAU/fgF7aFlEvQBZSqcUmKt94NGzhD80q6ODpU9D+DVvGR5SNBFGvRlBoCV
ayO7ajcPa7xvdSu1AuDV6sJDl1sE0umoSjY0wrDPyaT9hJqTfTFS1Lt1afIwRs+EnQ37T157xoVn
jTXkiwE4KmDErsbN0I/1yATOnRt/Kc1it1YSDR7R0B3emHaJ7DBmctgfPK3uGcMJDQ2cIE12Vw+A
5t54DH/RkcKkKGymjyRwMjt4+R1l5ZgIyokpUF0VfeS9n1tBUSBteuM4v+i5OTRbHZe2LxJu49XS
onHkISNwBGS0btBndU3qCN3Wd7C/30XmxNLLNr5D6YN6641j//ys2+wk0N1sKm+CT1/dEWsMgRED
A9NSmegHz5qnXWxmm2HdXU61zJve2OX84ngIvaRJaxsQODCzl9dUjEiMzK4ctliS9ZLXeJsyep+j
q4Ennuh6ZjHaG6f489e4pYhyhQl14d9yeyh+WM7wNPL/G4S3k22AdBxcpAjcz077xnF+frho2zjb
hknfdB76q+Poqu77zmTVdqANXvPMkzeDopb1u9NwodHhsNiIH+lLjjuj1LLr3z/cv3hBWfixOL8t
QYG68OVpCgGjW4yoL8Z5cPdKGd61rpo5KIWo739/qF98icjiPAYovKXo2W4//+GKCrePC5ZlztRZ
l1ucnDIi6wAFpOtR81hJ3n/45wd0mapyckypUOe8PGAxaELran0IsH1le5fByElE9+CuxcxIps70
Fqtebq+cl68kjBQ2wU0MdLep4atHsq4WuyeshBFuSVEVAEIxKBKg/IctXLqD3uveesgntdyRPKX1
ftF65gctx8zgW04rssDOs6RBUTiqy36GHxeSJ0EuHT5gdZMNGixc0Sz01Zfaa1BTxr3+1jzjF7cj
XhBufVYKh0SPV9esVAnaXPw6QUwH+BTvbH5Vlil9gNYSxDpYcXw6T5qx6yvyCwo5r/8s03WrFljU
TNQv1jZQYLry8kuLaaWpCghy4PRREnRuaRxmsTRfhyi3aR/Es28L5Bi/v1N+8bCzkkpsJmhpLBzm
Lw/aeM6i+s4bgllyU65Mrk4NcufeiAv51VFQWjGk5VnfZgkvj4KkYQBOwlHs2lnfdeyQCApxmrPf
n4v+i/KLOFeSNm12Kui5Xj3SPFdI2+NyIhTC+EwruTtr+pYmOLXGMW2GNjB0zbmm/0vDfGiXXZYm
8nIkeHyfbzAHuoFFJ95Y5b7VfK8eDZeEZM+jokPXZMmX5z6undem+ayCIdaiK9esmhMX3fCHQW8W
FdhisnduE5XCb7I0+8RNUFGpAAx449psh3n9MVgQts0M9xkm55cfoxow46VjSWmqCN4B32TK931e
ytt2iXuHeVWvfXLyFOiDqOf52e1Gb7kG56Y/sXcGeF4DhIh3v/9QP29k0X0IRtcMEAl+/SkUlfCG
EkAHEhAteqjMeDkCPTNOxTivOy+lMpzQPLxxIbbzfH0dLINREf07Rmfmq826W2gAdnDTByY8gCNi
7yIE/E/6yby2gcO7YAfdQJwn49g//eOz9fDV88Jj684neLXAxITNb5g8VLKIhK8TpqtXmiQSIp7s
+GSxuuGxqLL64fcHlT9fY7ifjs6ZYrp3GVG//N5rrFJbj+z/sncey3Eja5u+lYnZ4wRsAtiWoy/R
iDLcIEhJDW8y4XH182SVen6xqCHj7KcXzSBFFoBEms+8hqUnamwADK+3uz1xDXLmLecrVNW865d1
IhHXgClOrr7NzHaxrqVddV8BzmcDLQs3qdYzBGzYIDF0OfBbfTGtqG6PGeXMxtoDO4MTmAfur6Tz
2L4cC/fnFfK13m6RLqhfAOECgYwROgVnXzvflEvUfnDOvj3SAThwqJsAYVjqp+UXoyiCpkbqEHLp
gPknfg4o8iItE0ZpffH+uL651CHd9InNQh/Eq0bK/nmk58i0ZpglL+vS7j4vOC2dRWr0qI4lH3lC
v5mwnOIcDrpzTdvkjXNwGpRzaY2Uuajop5vRktFFRa0HWq3VwEG2oo10mvbewYZ19/4zvoV9MFkD
uFf0fR3P5R5ePyT1AceLEGldh6IwHyoL7o4zUw9XgajPl3kRt1DzejTvaeXRSHH2LXL2dxhzu3CT
Y+0pKNt9i1FU8sGm+uY8EdwZtXPWsAYei5NJDcPbqXn0ZZ1NIrpJgl5ceXHuXL7//PaJyRWjToQP
HFrjkX3q/+5JWIPWul3KGnI4jBZ4ZKkVGgkytA2URZ/27LfOL+pvJnQDUFke/N5NVGUjrVI8EFAN
o+Q3r0balMU6xK8dUb0uUU8hPh8vdVZjCZNUYxXcYBEVVdsxN80Hw5DDpzJoO7nzUhMqCBGSXHCG
zuqIsqGJLYwlDZHAVpI2OsR1jBeEAYyZjhOVp2Q7taVUO2vog5swk1FFWZYqN5TlhILi7GppiXZU
JKf5AhHcT/P+e2tZwD7tUoFmcv2yVyt6isuvHptfscY8KjGv4My49WWMAFi5GlXfDqS5pokyS45y
wAprXQypmtCIaNmx1xsbCEw4O/S0Rf37EpJAtIHJ3sX/YKXgPYZyGn56uJZVWAiUWYhavdOAM1Rq
RnconRpnR+JKw0yBSa425TB0L5g02090ktoQzZS4JLRELKVbY5Yqb7sShYoVLyoC7Iwv9C/Pj7WY
uClTGgZCuj/gSyHtMney/57XkfsPDWf7apnsA1Ejb8KtqMMKK5a5qKCC0Gy9XLK8gokK9goED866
DzT+PNzHyPIoicMK0totmehXppgLB5hoS3bkp0IYm2l0fK7uNuqhQkVIa+YAPN54QweMdexQ2YdV
Zj7WnQsFMpw02GBhMgQrujpzBZWukNEG4ajmU+xO448AqVIT1oaan7AJSu2VlE35aPQImmzxCwkM
NPeRsl3lpHS4VIToJQCCGyvKxyB8k3N/sZAQ6u24OoclY6pzigcBBmCywUzGRboB12CDgHsDNBxA
gsxnnMPArtj/YH2kUAonle9JkdjiVhN4BkRITUutKtzLEhTz7PoGUF4ZrgTBjUXEj0XLGmcq3S7A
BwUFnK5psOCCBoLxVNb3sIaTyoTxGcW+c5YU4/TS0O11rhM7CndmL1p3289KZte1IQYfuqWrvil2
uVukfYIaQUrZ3wA4qr5mibQ/459E07gtpqjfoFRJpXhE/OI+RO/hcxZOoViP1GBfTNqJL+0yjDZ1
6FB8Q1E0QNZSWgvAecCl4HXSEZMFGUgPK3Najki6tLgDKYuyL0hTw35EObDZopYsf5AA9BfIVDnl
qi2x98OMqg9/UFE10lU7yG5XoSBD599zGZih7YCJqxFRvB2maZRu3NlAOaCinAgmPQAOvarwJKIn
X8rwp1cL+a3ATy3H5MFxQbLYVnNloX3wax6HmL1AJAMLGvPNHN2KQParIa0S2suugJXpgIiqNl3g
DeaujUFrXxUEn3vC/6iDr1cDzKM2HNsfBFVv92OdvtgAVAVgHD88CbzRuimLdKTYiwcG0lDM7bPG
aJaPzqO3R6HPpg+8kziGbPp0O+4gOIZ0LWkS9yNtU8V0eSqsxVrhVR9cMpfaW7sIhqvGbeazIqnl
d7AGzJkas1bscwGFLbY8n2YAMzbwmzM6yd+b2jAea16D+uCM+tvpifeHBZ0F7TRgtCfxXkvdDSU/
+gdos/rVLrYr/7ESAQ2LjDbbFY2/bFn5iGrfs/FE95L28kUFT/ZOazz3qEuBK6FFYamvtEEQu3j/
cPtLAEOSa/qYLtIC5Jx/fbYTgxYVpJARHm3mvEBHBZniVu33uk4+CEHfZkBUywh4wS0HZIA0HV9f
ChRFXRhRO64T2r0bqHuoc6Dwkv2iKiI+9QgAQVucAyx5yvgmgVF7NdDh/SA51CHBq7ifm6BsTBGX
UAaO4ckU9dAz4NCk3VmWtnE2zpG9gpj83fE6dz/0jfVBavPXy9H+oBlhMWNPn3kaqEIGPrXQIRmc
fWyW5QvE+/wCMgLUpjCNPlgbejKdPh69Fkg5hGvwfk56AjmnDFbclK9sA12fAIKfWhmYLN5UZhKj
gxRhChgtwX1LJ2qrAm1A9/58epNnML4kt0RKNuYkVBNev+Q6iOdxmSBTIfKDA1Jf+peOWvxnL8t+
wXQdv02J6319/5pv5zDXJCyjXoNWEAnT62uaRpGU+M9Pa7zIMjpoaXMxAQsBihr7H+xw3l9eqGXZ
nO9IVDq+rXU//gz4o3A2Epem65qmVoqdEuAVFDOUK76PY4gfJE457XfqDkV85uK1nm6FmabXSxRx
tLOy3fsGuYevKQz6BwwWQAXBOFn6s8FrrEdhWBEud6m3h/4U3Zl02nEKhHUsNk6tKAgYS2MiwuS4
KOaDMTxDHax7rJoweUbbKwadRZ58NQ4VlNF0CJKd7eIpQ8STlbcBtuvDSkxt5W8aSy5nkxcW6SbD
iT7YSpVVz7NvJem2NJzmxWsJcGm2ji4JGyqCm87IoJukRonW/4iDoXfmO/HwD7XncV7ZyIvSZBtD
Fd8MIHjk3QB3FT+JtkOvS4gh5USFTPhR2eBvr4JZJkhrbV7GaVpC66ET2MGTEU3F97IU9vVU8nTG
MALFAuFRfTC1/3I99gwKmyR6NKEOXaI/yrcoFacL2CQCmNDqoKK5kQEwy2/KtcHOtmFimx9tmX+Z
2Q60GGpYfDoMmZPdCt6WhySp9jFrlmU/caCt4sap9yBl2ue6S/JdUqOC7gsLgnnoKFDGgM3RNP3W
hOZ8Dm4t2A4ZGmyZUWbqg73trzfHQW+R/TIuwcnBZsgxCCuXrEhaU/rVSWj6Z93gU8ESYvkgz/7L
tgLqlrUNzIPe6inzoIPOnhiOz7VCPP9SKeV10y/mFShTybd1chaBr/7gAe2/vXEybYeeH3GGH5xs
LH2NLZ7h8YSYA0GJkrMQ0VWFj727QydhEAToUZzu/LGwvybSgD6Jmr65sjqAkJsEd4/5mhXJMQfT
XiCUEJf5jyaInIJGYCYRVIi6B48S3LJWWvx0t5Qy+MRnuv6Wuly/Hbwsl2dNk2m9wJgeIZoFXfDB
lvYWQENib9tWAO3LFQ6v8vWWNrBwp4gK3zoQvfqSUpHaUcAtsWCzsFKNI1XCx3MM/LtBriWFA1Ag
NzoXao1or5UM1fn72/lfokjuJ0CilZzbNE/JLMpqohDwNLjNCiEPolj6MytaR/EHeT2E5NPDUjO6
iH3o+sB1Pm3iKfinITqMI9orc3reW2bdbbFniu9mvxqtlagAcdL9ypJnuPeeFsjDWQM4eYlc0ASA
YVVgF3KRqsjDaA5Z0HuT2MK/lMi8ALdjYcp178/THZWj6WtaGCbWNOmIyazbJkYK4Arm/jqiyXiF
1tniaum5+ieZr/UrtyefZNz0qnsovNm1P4fJbV4AJV4Jo2ujXWCaYLSzMZJfMXoFt5X74NjWwIjE
P0WEqM1uTmTM0rAz76PG4KF+/irIANVHK5Iznk4WQkXO6wkTd36QRWnjrUEzW/VGGPBikdJzRiAx
ywDy0Le+Upyz7wPDCwH95YMqL8ETl58zdA/uc5zc4ztCj9bdRXTZ+msjmspnnKC1cHzuU6hAnFv2
W7+VYf3g+5n0t5yoqTpyD/+/LMD/tjUB5f+tC/BYpd2vn//roXvufrV/qgMc/u63LpoQ/4FfCNSD
MjWePFBC/9UHsHz7Px5BEFVI1KMhbRLJ/9YH8K3/cEbCXXWOymf/igNYwX9CthbIYxYUFWoB/n8j
DnCA0vzPDNRXpAaKcAHlXYEq+KkjdmFlqrLG3PsVWFHXh6DL3cYo1mYz4NLkeQgMPruG0vZ72JzN
sEftCY7R2qgj8yXGBr4y1pTzcv8yTLy53+ShUcnzMSyL9gYbp8aY6XNMHoFQjiVWDWBdFJmzjn1Q
Vb98QoD+vsCwp3iGiNZEPxykVcQeL2GYqasSbS5uBYESVX5KENweq01cgKRsVvUIef3a8mfJLccl
xplXNopq2T8G+A3+5o9XenscjT91BV4fmdR5TH1QalIM7R6G62Rb960y7ROKJb8ixN0zeY4+XAFG
zR1Qfjpf2rhLR7ajpkj/AbaU2h9lIifHioYO0HBAvgGcBG+Km3m9SwDkDVr6EOnPzMoP1hk1GggU
i0JsgrUE0RgrEOxHZw4Dabumuh1dR3vqWO4iRueyE0nVwuQGeYxfDfQzyb+9P0avD3g6BA6wg4Ap
RBCj6bQn9zhxvNuJcoyfwlAa8BwvfoxwQhHABzcP+uviKfdM3Cbfv+7Ju9HX1Vw56tYmuQR5xOux
aZC992vA7z9jXCJwIh9AYLbfEig3SOSOWdqnn6oo6bpuhcoWIfAHkezrLFE/Nr15YliCbshjrKHX
l8cuHR2tKXF+GuCapLOG6Cu8ZxaS0V3US+prnS04MzcOYkr9Q96aJlrwbZIWDMr7A/E6huROSBU1
uZh8iuOEguvrO+kE5e0ZCOmPKMQ+Gf0yyprRvDWQbkIrekZ2gbfy/iXfPnxAZ5g6ewBsSEcYry+Z
+ElEodpUP1GTZ5Xv4JBTHN15auwpOtL5dMWT6hl1uWqJnMQTNX+wXtshrc1m/GAinPSq9QCQuLJK
WKgO2+lpiAmaJ4N00RkvSar80jifukRb1SBymGg2BXpRBAZp2c52s0IlweGuaAkkPaRCkc3ryiDP
eQjLpESeWHq1QiSKQmD78v6Y6dLMH/utjwoHkATKVxbgN1bLyV7Sj1Gg4DpML5PqFJPA7HOE7bYm
VW7Ci0k5uOU2di71ounAOfMlbTByev8u3gyWRQOdEBUOYgCkl63t9asLpI0Ccyvql6rwDPbwjN0L
nd5hNjtsbhzisPwZ9o7KnxEqqthRVYPJmnceGBm2bCuZsNvqnX9O+KsqXQqEpiZqJh9y50/nmKUH
CYQiMjq8YSFOSl2TM5KVV4vz0ka2NprJurYp+lvUoMALrkc5S27O8MuBf6tnCXxrE+TLbDyMTRNd
tCEmQDABl8Wcr8pEazitKqiPYEJ6j2rHvSjDGG4fNdKJLdE2stmqLhHbLfjUPI1GJPc/GPnXoTI7
lbBQpQDbbVHfpjR8smMwMys5VEPz5Hu1B4u3MXFMkasI4xnt37P42kMtmo+7Z4H0plxRk2c7aaxI
a9DDDHSE3PUjqPuPFrR7uotTAiAYoa5okarpyvPraQF/sy0j1AifGsUqkluMIwL3xrYSZ74CVjAz
HCFa2bgAJ9OMbid8UKRt1mz4o7iP5RIZ56p0UXlXRt+KfZAKHSBM7lAW4VkO85LXU7dIhpPIDb43
3Dcqg5u3FCIfcwyDkSHHXobR5wXVVZjwQ+fgtRSU08S7I2Oa+dIuZtwFm8ZrMSMRfq/fXT7FFDo3
8nB5lHYQPKPvhu8c5x7BA3eeGpWODTqEb/LnqcXRqdmFiLsMD65TL921Ujl9r6IolU0hIkYX+lx3
jOLvVVBF7pfBBNdfbtHwJs4YJP4tH0EhT7dwXYAhSbNAtfjUW04RwU40V7EVNsUTpuO4t6HCDGyw
XY30NosLB8NPNor3Z+PpbgSmFE0Oi3ObpnT45oqtMvGTQPP/u7P0ejKOvau3P7v18SnZwYD1xBNN
a4r8tIH6ro1vAEZot+P3b8M+fXLQ1/TkObg8FCBcouTX825xhl4aoSi/lG5Vds6qq3vP+FXLRJtu
gearrK2K/Dq9BeASs+Og/VPH25iu2oArrU/ZAHl5ZOGuCpLAB3x0i2CmL4sO+z0dPTNdI51BFZxJ
RN6XmS4518qNaEey2MnSh/uaukTgXERZ3umVDwja+UTFzEcI0cmVMw1n7z/xAYv5xzlAlQ1ErwYv
6pyApPnk7ISkSa9atv7j0FcmQaynlE0QOyx63gKpc93zxDpYfkwI5zB74+4Q2Rqi0VPawXncjh4o
HOgpbUv4ekhnNuhusUXiA2BaO1kMDTY0CzI4rLoIkTgmrEWrhtVJissyev+RTpJZQCoeYBFSE42M
QUHjtEIvnQrjjayyH6nOOqytron1DXSG0+ule1jHSBrQ7txFyaSXOHul3lJUg8bBs5FYhPFIDeof
1TJv8+cizHz3PB0LaIUrOaOkv49gKc1XKfbjfMwMG6bd5YavnF0DwMqBQcV5weN+8GgnUSaPRgXe
tdEIDECkE++9np/dlFt+0dfzI7VavVN1SjK1lmJJ6x+dGeR2RW24lssX3670+VgatcULmZBJjmfk
QYXVxbsQFYXxkShVMRw4UzvMPmdY2E0qSJ5MMReZYL27gRPgqe1mZFvriEi4YNqB/qHX6s0WQ1HG
FEn20Hvwn1kjAK2t4ZLQzvjuOD56K8w/KKGerFHaII6WkLM9XU+iJHyyRimeumIW0viMPE/N7nAM
b5FYm4Z8TWaZxNVH28LJcaQv6YKZBgGvUfBvOAomIA2asJP/uaVplz/jXdExoTj7GR83a9za20aj
AXBlJQpnZsCLIaoIWdj0GKVR4cR064uWiv0uooXKZsCCHO5VgSje81RinH3fYY4l9r9fWyzp84+r
Cdci1gqrSL+OOJ/0izDQBOVLOGfhcG/WZc2deHlOlozYqc5T359ybugwp/7cIWg7cQiwSVhUyd9m
VISDrRGb0/w5SWZRRKvu4GMTjWaU7QVCTmregjAQTYDhjx2iR6CUTOUlOg3OhG450Y5xRZ0Uu5yo
THzYE2M9xT8QbjZpXPWu2FAfqoufblYs6r48ePGMB18exF20SU+QVSFcZ2pwMFF34+gFw17JJJpw
FCzN0rp2TGWFm6rCwhzYUNcjUQ3sQmIKlBwtguIpH1gMADa1fdAE5tjFudG2evdBFN3sItU8Wf3Y
n+GymaDuUM8R6iJd4hOZof5SjMtCWstUpAuVzxG27QeXoyFE7HOD8OW0fB5FbadfereIow1QY9uC
VHowTRIHB6Uwtcd8DRA4PkfpqNtI9I+XqyisTPPMQv/X3sVGGyTmtgGJ4z7O3hDnxiOE5Gn6PKEA
390YbVcZ95wYfv/TU0Kox8Uf4gp77bqGvnoXTkuRn0Up1Y3dUrsBFLkwrx07WftqaWXwYpVZUP1M
7INNFVMFz6qw78YRznoxAo0576IKiZ0NeYA2vIL2lIs9YpIGKJNBNDa+IL+SAPQ3ozxZTqDcm8Wp
B6Y00oQtXrcOMHGs0arKbRr/ogealxTXlTflMt5mQ9zhuoroQZymu8hFyta7j3CxlRcic5M42DFX
hJNjFr5o19GiDVIIzrHhCuzSkkgtAJHAhhtJejamJacN1iIQFOfN0CAj/Q0fKeEBWxo9AKfr0SFs
sfZg/jM+pJux7BSftLkaXzAH1T800rTgy2+PRIj1rnxZehlieZ0J1cQY1E2G4cMuzsCK+WdTlVn0
9z130Oei6YEqGa5jesyG84xFEagG7MMSABif5rEZG/82i4xsLNAIdgy7ucj7OQyGTyJzPN06C0Nd
k/BVB0Pgix9HETYArlu0jJQxS7bsG3ZtmWAW7ETKL64Rh06t4jbLxiyItmPGRhBv65SGllqzZelb
QtSjMO2tGSfoaYJnQtkugFFkGl71zdYIBYk4exGGjzAxkPdW5MGMLK46KScIYguJ/hDun5AFJBL6
4+gPJBiHaeQjCjhilyG8x4g5RYeQ4apuk854+O1c5w4dpljrEBN0JgBMJVucdaEq+b3m+KhARxeG
T2Y+/3GWtNrXHtszkszKSvXrsUCi2t5Xq4CQDGfZDTNqSUZvKF6FUeVBgko0ApdkHDh4EWlpPu3s
y3UaJF6PW3Ptgmv70mVVj0eSlRrJUp8lPW69002Q0a4PVymams3yIJhZXOFo5PvbBlgo1NiHS282
LFxSUb1gaIbB4lc5YgOJrTRi3S2XhQ10eHVKOY58oeCGou/aQ5NCPOQepmfO2sURi49vYK4xFr9n
T7S0BzfPzNAPF3XzYTB6Zg2e18cYN/QWT3/ntJh1OSbC8A+/h9o4/vq/g3z8PSoFNjbbdoNnLApF
RjK8wFdvUoXitDPz0NJGKB0dAZTaU/OBBDyGeOodXxTaxh1Tjcy7V/FFZYUzAD8rx+ldfApL1DOW
h8EuC37FbqixQdYInQhsUm7OOuiNS7CzrNGD7XpoTHqJ1g0riH3t+EyJnZKjrZu6EqN1PveBzs7N
46s9Tg9sH7WlPeL4/MXWwx6RT5zEnDBPoQnpyyRucrDGrqXpJ48LroR9d8mTOnp4jxNp6eeeu+Qh
9adYqWr5O8fzHWZXiwDx/x1QYxkXvsHcoqYTZ9CFybOLBRz51JzFuqKFiXbao4p3HWaxrny0I+83
HXwbRy/UFJg+rUfEysOrgWD3U0stW38gLUO+uEMc8KWoTB0BlYun77/qRZyMj30RF3QUceDgcxPp
WLFznre05vGsOs6VNMMbzz/7PeR0QxW3Mx0NajkBai6eNSm80LOBNr/QEhEK455NI40O2RkTUx8u
7oFaJmXqiobaZkHBgJLN0TPcr0GoI/3A+crP8rkXWbDLCRan+RJNjmKqz/EvA8iCPrhb0CWM2pg8
3wothE9WSYe1uok/uOEV+1L2/H8uR4ponjlalIoktfxiP2hd0YRQJ+PqFjoZwxdRIcRfbiM8ppkZ
aG9qv+TJkTY7TKCSog+2vw3AkQ+NEC8CNqeW6bsppoz9Ji5q7bn7u5ycdQUoxl2fFOS7P0AwQNY9
x7yb4ThzDmtG1oE2zWujMY+WLw6QwrF7lDgXj+K8Oz76FMYtQ+TAs815IjTDWw8xEdNil+sgrPFv
6MnqWUO9Sk/xY/00aPOREbB6Wz9vl2JjZmDBN0t+X6aUQg2MMRchnsCy5LS6KFnMorxxGkvxG2K2
dA47eH3LvDoWWRbLK1S0w2hWRTZUBYnY5Wo5lt4i0nKqhtKDuzCf4QtG6lviEaPt6VDbJg8taVfz
pJ07pvjcxXnQsVU66Ndy5rUzOw3EMHxEGLw+hReDdXyPFhQG1kUV8+dqLnjK7yPhGZbKY9TiFbYP
HVhZcEF6jrsbP48c0d25lLHmaDtFmTEnOzE2XtFuKF3QSl75FIHEkxsjyqLljEdtlYca48JTCWg3
DGjpRXq6KVuBL9wcRzLrairRTmqmmFePi4fp9F2+9KPxoGXVqSosjQzFE/st88tAg0m7CwJf19Oo
qTAppZ+udJWqSIlXiazDsh6bJ5SZEmm9uFMhij3Y5GaOdgCD2874Z0ytDFIsJ5pTeKu2oP4NxKOw
fPWFiuSINLAZyyymaevNeFrdjz6xjfwZDukg7e9tFFCaOFN5P5ThmlZom39BWNqmUdxzOmCQ0VlW
TUwJzj7srZ5ZDu4ZCU9+aPio1KE872IKenyS47uUTUaBGCUOR1vrRoftpjia6IZzrHcTon+9eFMg
qPwGQgqMGUoQ+meouCHDs8a+Sv9i5FCdKLdk7rq3AVG+YSnjIthF+6WbrWYLOsvXqzIs9b/8nrLE
lOxEKKfofzrWw/V2aqAJPc0Kt03LVmZw2yd+jHzraFZUz915iXDtGo+2hjgO6HJgS5+ILxhTsFvI
BQnpB9ek/7CnbqnvPE/pND79vpCnQo40yVQxHo4ZW5Vmiw/ApGp69y4/blj5sdAo0QVhNhgFJivc
oxLKdTfwv2SNc60UvfHQp6AszFU30sUbsP2KOdzXiTtxDX8o9G31hwWHNhLnCOoOvV7kja3bjJtq
nPScBF1vI5HkJS1CEVvEoVmNu+OAUAfWmx6aVzrEclvLyK4SGtao/r2fXp0k9NRy2B+YwdAdgPS8
KSsnHT0E6tX2Q1IjugjUPI4nVsOIBtkesRW9goqBwguw9FTqe3//8rqO+kdupy+PeIQA3utpAOdp
nRUuZG2MrU+p6rg1ZtSAuQvyAFbS+5c6KaCzmtAzQFYSsiBqlhRnXpcu8PSRGNVZ1b9zxMynul7L
JnLdTzBP9ewORaJfap9mvOHaxUXBW//eHN+/l9clBM+EmabJaZrtDeSPlubre4kGx6Z8m8UPmvEq
nlLP0vF420JY2MKU/Hic315Qk1louIM9orh4KsmTY3RhFaUJFniCLPWEulPYXfggU3RZ87Cy33/A
E2SufkJqt6iSgaODu+ueFjKnInOBIhbi/veOMSaLLtrPAtc/bze5bTDsYNov6q4fnTnb4ACh93OM
xI0Ho11czqMP7uj1TOeOQvqyAIVBTaMJRavu9ZjPyLWM/uzI++K4qEbiOtb41OcIMmIhM6S8gsTt
Z1Zm6HA4EFoAzORL1jgSIhuGW6xPD4KQZ64mtpZ5zVYv+XXWR2Tt09khnwTFeehnAbHS2+z7D3H6
Gnlx7gGyBkQOZsNp6YlzV3b2ZAz7pM31zoQoPW+wab2qv5vRUXM/kNL+2/U8yEloIWBoB4n49Zj5
OCnxgs1+//vYg96I5I8Jl9erVwoF/P+qtAb5H7J+QGWRjZul+mY7cMaISvSQZhw3OgomSNZvAwsu
1kUF4ZZHfn9AX+8/1GdD2k9w9QGl0Lbl+9cPOM7LlKrFy8/9ylCISvgltNEnoVgw/91Wpy/Fqwto
e2kBJ5q8+lb+wHri4VPOfQwh8xiKDB7VEeaRLUu+vP9U1uveGp8OQgMug80oauLEaQOlMrskyqYm
/GFmlKl/Lytb5DpUVA7qfOcDnIoKQG3pKhtjOlWQBaLnZlot+nfV5D9mo8km+MF9HSEi/7Pha40X
hiAEuHMADECnfj0Kpkm/yE9hlagFJcd2i0nAQRYODnlf/9Pi+AYPqgaZOMLIKqOFLBa6S9xZ5RVR
BL4h8Rq9NipS17ZLTcS8LSP48/X5TMzi1Xs09HNrmtcRQmmET1KWpGcqs90K9xss1+0OFLkp2nIT
KEztimtnsmpH3IbHPmMuSJKcT1FVWnK6wTpjCIHy9LiMWtRqMiAk5yRAflpuCiNrmCK/Ayff4M8S
DJFGPUXJHAIOMXHYXo8pUH4YzRFQOXsCKasOT8bBNgi0awQ6in1l9ww3oR9GXXunLXSQCaJbn0rg
dKn3rMwmsPDhztsOlyqE/UBvpxvR+AUEjn9LMZLjHKrbMcA6LCE6fiNLaIF/xObly4GKF2XFXGCN
GNRcsszJdoZLky5KGq+LCdNX3B0niVvbo0M4Hjp7ZKZCt7nIhGnoIkU7KOq/8zE/DMe5RUoT192S
cjCVIZ/uBzYZXVBHkGVhK+IgIoHDevYtliuNj6qJFK4nP3tziOjnZ/ogutNGbGraYl93Lc2Nzyli
fW68YZ4Dc9glSlpWti4tguF/ZlJifJw8gJP2k+VNcxfsKedFzR3c1Sy3t1nVGpjXNWxoE6oRXUKP
f1vVM+92M0LNQ9YMsRqqkNhEm5AK17M7R+N1HrZdi1pqgZcRWT6+G/RrQa7CfzKLbnwRuGTMySZy
SQS0SE5Vqm8VFSGjXx1I+gAxj6mBpE8fi+ug5DzJdlVSCLsnuj/EfxTkdZY6V50+DI9TozhEqRgc
56SSKgSpg3CaMjFCYodF34DbsPPcXo2oC4SfOVzq4KGpQqNALBdXNLwe4/HBmxHV28zpGJ2l7uCc
p6azXJRqGs6psNT3vhLopodesvdT9KqoZQ/qc8SkPndjr25XrL7kJUNj7xtM4HozhRaik0HhdGck
4ZS6tNBW0JhPuOWKVTU24logU7TxXZy1VhL2+S7zJ3eb1Wn/ackAlW6Zud0WqX+cmPJWlD+Spn+w
Lbe5Uth3XpVw17Ze605rADLx+VD34SbBfvfOb1Bbz9Mm/Zm2sBXxXIxBxVdo/kWhvMQbu9yhAEp3
ukJx7+D3V0H+q/zdyEdeBOSJL2qqe0x1k+inDPPiLJ+sAoJqmHm7JDPrh8alZ4BLi4mHnAGb9nFE
9Oq5MCqPEkNffkYaOd2admdeYmWEZC8kLufapXy4U11b/Wpxx7mjqJmCo+qc8KdFC4o8y2qs+8EG
271r5srYWm3Z3beDSyGErWDTzlN/6bRKa5KUY7CO/DBKgm/pYIfzBciI/kdru5m1rfsG1m2clsm8
Ghwv+BV0Ho6KRmSoyxIHL2TprC67mwZUsj0wBFde24EIjoKkfjaztsFfyDWvWmHpGRp5urcbD+Pl
RJh9Y/r5cEFV3sDRy0nsDdK3xU9kM7WP+IJ8Mel8Y3wfGzn+koYB2ye1lue2zWrM4qMGWOOytMzc
pMDNFCSX6jcNlizTpcCCOF6ZVpPuZ8tnIybVWw8jismXyHUUzSWqmWpnN7195RXlhNen98Ub5x9m
H0V7FxIkPMa+21DyNHGcxS3G33hz7Wxd6KT7JnHV9xkjyF1m0naP21Wfg83I134ag5A2esd9pmNe
rxxM5M9qChggnMvuDhHk/K5NMLNEELeLH2Uyy29qakpYrni9IY+sGkzpuD86wegK5yy8KVnW7hSM
t6HdJrAolyHDwrVZVjSfyi9VncpV0wzWXUhz46KxUTzolRldumnlPrcQsq8z+hAg3CkEc1FIkVFv
SDLlPr4WgVGjFmrl4bMyCLY2AXFjhkl7K2/FKPIdG70Qa8gg/nmHqvst+CEwJ2OiHu26as6GfrLO
smYQz8qJHkcCy8dFlktwJht3XmWyjH/NDMhZ0vl9vyU8nTEkw6AexW1JJzmPO1wMh+FChHlzJomP
cWKC8fwYVl344sCL/pypqH4ZlgF2NhN8M/i1feMCeDgzOSk2cpJIzju1sfLGarhG0SN/Wkw8UJ3C
ikCMUebeJ7OJL6E9sSOZOJlSp/IQl4E5F60bhG3Ocq9Xj2DOHO5/sC8ts3J2mXDa79QL5W1YJerc
movwoSzVchWjx7idfG1MlFVlinm62V2q3h1vqzZSnxWSVj+cfGBzsOU87F10DLZgOsdPltP1V5Py
xwtQ8U5NPSmoziJRurCQBchPyjHhxWKo6DqKEnW32EHyGLBvf5dL0H3mwI/PWWz+zWIZHdgqke6K
MPKu6bxbzrorwwJ30rmClw1GbrfERn2b0xq4jae6kWhwFuZOjZn83nS9G5P0L8u1CiEcAqDKaSaV
9efYWWBTJ0iLbx0/D84tepHrAbHvT8EQQ1vulfHTiGywcdez5y5puJ7LiRh84/eU2oPr3HMGv9ua
tQK7vypCXJdx5Ixvqf4Ue8Odqy9Fp575m5gCdGp9aVH33WS9n+2nMAMWCiksvQzrxn7qtZovrOfR
vAGC1D+m9jDIs8TGfxlRAcu/ciNkPXb4IlXhJeyrBlHj1sU5lj78JgiXEgr10oXDqnSial8b4BCu
ZkP6jLUwx05dyxC73501KWu8qFxZfnIm17gDi582azGpBGfgsFH3WYx4zPb/UHcmy3Uj2Zb9lbIc
F8LQN2Yv3wDAbdh3IkVqAhMboQccDji6b6tZ/VgtKMLqiVQ8qWJYZjmJlETw4gLux8/Ze21G0Ut2
Vudlm8eabByUmkliaAdv7Pv1dvEbqbLDVnroRCTObdWW3DV4j+VpSa9AVpHhUblETq2S8YIuTgFZ
Txnpp8lbsVe1euWeIyNMDDAXlIhnAw2C4cHJOZVK1hEpBvKFQz1tkDsdx8H1TvHokDPyabXwc2J4
mzs9UKdETJG3TsDguBy67znsePMcdRdoaVmgDEorINtSA/1SRpodzIQLo+YJTfx9N+1iaOsB8hnJ
7yBkTVLgg2IGoyqZL1wQJrBOMcI92NFbfHyxBcmDkypPB22ZiZcHWf49bX78M3ye/tH3LPpFmCTT
DwOkuCFe3MKtTBr/ZGPsQIiQkqVgSNY721BVdl5moiDcqKH9HK0DGOfQqhcGUh7ZYccmt512l07O
dAGrx3LjYs7no5VCKIkB/2QerbpCGidlKgVjUiim2PQmpvLuAPYFV8bsReQm2X3o2SV0t4Ve4oMh
NPk6BpQmlhSLeWjbxLB26ZiZxOxSwmV4qNEMIJGbQi9zbxfNbj0KM+UvYL1ZSQf+Qqtr+Zy/sAh1
vrvLNrCsk3YEfO3K2jPIjBbm3DrOhaGNrrpnyFwnx6Lz7a/pOH5Z1yy9TzPxJQ0ELiOOCfXdhOZk
l/iJPOhsHrC5SRJiLOetZxXAzUtp5WpPoEcQiU6sIgQ0B/C8rp36TjaVG0tJjJryc5v1lUDMlyFN
1r3XAtnv0jm5YPLp65Ex9xOJX2w29nXQZ9YdORBSgpmnB8XzwAMTotObXkmqKm9E1/T+rve89Jxk
zPZOdf2Q7hSx1sSkNzUJVFo9Byew87vYbEiPK7vE4XSsG7tgyNqzkrzUC7OcCdYSDFMx7DFUDzgW
xaC3xq/EHxPHOpsmwc4em3CsB4DVdwLC/SW6xglJpZySMOgnHTdcmRaR7fajCAOjxo9I6lSjTnqX
D7dbaL7fEV+ev5JIW3UHMpLHWPJSTkQ1lfKSXZ7NP3cJYskL6gt+heSWXSffK4JVItWI7KGAt/6F
juC8R0wUHFqQK3tPeMW1VuBmGms3eyQc7b4qUKilHNz2npkUT+1kDmD7rLZ9sojyO1WmhUs2kTOE
xJym7WkioIyUqU7nPZ8BhWPrvSo4lpyOk5G/lJnlfSmT1HgsDWs6H5kox47o2hOLVvYDQwGz3NY0
YJdkHXQXbgI1oURxMG0Pof1iE3WrU7bX2649w+tvR1/Ld5WbM6Clyd26Jw2B5G3Uy3wemIGtWKU7
bypI7qpYR7BY5YVzAcLafM6ybCgJBuB3CIvKA/8NEYSAbRAfaZiRRnhSu8r0Yo7wQMOotcr0tIaM
/1lwasvIabAs/Qsb7wSkmVDV8Qgp1I0HUWjHvHPM+03PsDdW8gzCfNHElUPM2bMafcH2wMlz36oE
lVabONY5I0VAZgtiF4yElDTnc6/Ec0keMbEktD+xRY7V/DIMC+8KLyXnNCXorr5i8OMPmRSOu6YY
rVOa5ylSrnxeKeaRs77ZSFuTfe1lw5lNdixnWcqRIcZHRoyN1tVokfV1dB6GvqqePAEbveytPgal
0OmXavKMO6Z+foBaiRoudIcpqw4TRdUpq18z7eYuy0CK4O9PQ9QlJENbRD1rkUo2heBS6w5ADTHi
fEApw0MU2VkN8bQc9+noMuKpy6goKdIk4Z/UEVGydLlJTW01yfrY9Kopr8zWmEiRIM+vZEkLXMKz
I2motFoOmm4WjX3lKivxw9LocutrhZxVa6JR8+cCtrtsgO1flFkL/wWcEm+mCNWa1QDJiFLUnSUG
He74FTAjdvklbkBk1+XZ4ie0dKIecIEhrquRrpUFLSRVgdpLBaDzMU1Lu03JfNYl4x1cQlYjw3Em
MGnYp9RqzYnKlFZ/67t+HjeOS5nXzc7pmAHeYehmJgQ+o8jJ7JCLrenFdaFEyfdABA3B1gUKa2YT
I/J7Pv5brQWezn3si2aJA5HNzqMjsRje/dlE1sQ2CBmqYGvZmkYyizMsr5ukAB3DNp/hPVy919RO
9Nk9oPdeed86A8rvkxJ4b7Ow8WnAAaWGeQXg2pIsx8MDtESr88+Jb9bnS73AdAypNu1VVx4gAhMu
zxTFAa3/bPmKhLyY9Bu1NGeW4uOtYd6i/ugjxDhWndxZgyNyFwpPl+XQ35TqFnBHVj5Q43B2SLu9
IOSL9Vgb2rhEHXVhIjKjdBcBK+ZCqEQ/+PYhH7x6WQTd4ZEObx4h9SKy0d6lzWznRE5PKIECegdN
65+vlH7+LtEqN2E6NyaBIJ3ABkq585bVsg/MI+sHAeTsXkP1s4WbYIoDzsO7s0MFU7/qTUmVhSo/
Izmkdfsgi0eJfmYOV7NjKLq6Cr4g6v/TIE/HawfV7pH+dH7e6ht9yXTVRWEsy8YjrxGRjQEDaqFV
d0BrJu+ko4Tz4PqKxQ7nZiqbgxxw4A+zL6YG09BYvhK7nABbl3adwBX3bRUP1rrc9rk2zRQIWrWj
AuWEmBTCgYXm2kMdJ7U/P2PYnBcRGqS8GreEf5QOMOOmeZEA1GXYF4Ts6M2K3zjUZUHmPOWEBOaU
4eZ8TbV567hQUZugpYCX7/GPjYm2r5XhIxoyO8BkCZiqlhANvT8afes9VWNl07Dc0gNAC61m7nBC
hfl6WYN5UTFmVzU8IslAzhFKSIhZhNakIxVDGSZ6J5pblykn7zq0O+rwi5lBIBRjq/R2+N2rUy3t
WyT2ysH0geZP1EhKTKCWsd84AaMybcgO+Cn4Yrw51UILzd+xExX5C4qG2TO0P8mzkQQ3RDa2fM4t
mMwQ8/XClx3bAUz7XYHm401DVEXzsBDpucYy3H/hcDllN15Ry63qskxCsDPhnkrbc/JnlkhrOVij
Xdy2k5VcIN9MX1NpcOd9fP3I6BJFZ2Rd8xmivT7d+1DEridZZXwE7HVMrb26ZTX1akwU5K7cGrQP
vTgo2unEoGkBCg7NzufJsvE3Olhqj41dFMgmpXPXJWm7H8xGf3RBJ4WBhz4yk9WKc6BflxBf1nKJ
19PMY1P1I2azqkG4H+RjMJ6krkQ1RwgsMtU0IT/en4Jqk2xwGo5E4y3mnskV81/dwvAYp6NFBCuV
T0IXBt46skcr7UlVSRuC1S0l1HlqGqMf62R3eHsEGuLTNHsDauih4VOiUvC+2DLzoSxRgF9B0qPi
7f0tRZ6aGjqWWybBhkjq8ixmQy9QhNEuuV5rOgDh6grh7soR4V9s6XW+W7uZf5M6yPyQswC5Hy3x
beozEPAJcJJpcJYnj9ViPJsHbN5x1Y1AUYAvKi7nOB0HgpwuEKFfFxbQsTM/q0rvGbYZoEZJnu4Z
+Qrm81Ll5emsif4aDWERoU0zv+LWUQ3zDy9YSFfoCxl5k50vsZqWAuAtTK1kp4jMqlh/pVWdFYa5
OPvBnZwHLcnEfEnnqoQVYLf1ElaiNp7yACVGWCMQuWxRvpCgOzmkRq2BiduiS3Sn3uERzz6VoOem
iH2Tqo76PM4s2fnbfXOvJmuiDW2ZbXLpk3j/2KH+IPxCVU8WyWyPktCCMMsbeo8oPRFwpSOPfCWf
Um0iJKMEnxRpVB4XUmE76um7fGlScoBkwUsdy7z0rgY1tKeD0+FBkV55Tl/AO2qJ7j/QMc49HoPU
fRbmau1mW+9vR7mYxI+1g0n4tD9t1ZpeI+lpaPF4fe8feytrSFEINAqnOg/mQ+OYY3WLi5d0Lppb
seRRt6POctSO8sU4a5Y2Q7M4GY9ZssyPQTIQztUrHUunU+5qv0rwpQP/tx17uPcp9w+GnRjPLcr4
R51/4oTazI3DivCIF8i/mBEfHAS59OHsq68Ip4drofQlAeJCpBTvwXodpBqgMWnY9YH9ANyI8nsr
hjx0RheNiJfOlJ8Lmh2xP3NQ6docGttM2u0D6FH7rgDrRTwbXf0TIRqDER0KUGBiLws0L0kAtKAf
JJ/ZoMp6JFkan433yIm2rcWttPvWdq4G2Ges8j1oDjRTEp4rfWpW9aLumDUwCG2v7AWJz3KYTDwk
JhQZfYYupausLtaTDQkz3Cf5PDkvTmO35bFo/XqwCWuW+qDF/ujYUAx5sVHZMGtDt1EERu7qMYJA
Y6Vs9PUlhzngSn0+IfWaLmbomqA+bbuZ/C9u0wwsKp0oq5lMM8/JdCemzkM/EWuLm6YIbWy0X8ik
KeNRey14tHlpkNfbJLyNmWjf9I48qT5m0IqAcEe631JmTFLztETFJNJkE7fzDHaMQdIiXXXYM5Y/
cITJrdmV8qH1p2QsYgbEsI72WJnyubgsirZXbdxPgFKNnS4s1XfPpK2NxhLyU0S+wGa1KcnCVWSs
DEdyXZ0iiOhYb5/EdlM9qA5ZSgASOSFauppOmCd+yZ+h0QfldQajgQPzWbH0SeVGsx743rj/9Xju
/YScqSEKEJ3R4ebkZQC7Gf5/nFDSKvPBQaTNGxEjm7dp/FPjYjkNLBGOp5mtkKSN+qxhwMgLRnS/
+QXej5u3XwChAObdgAEwMvSP6NPcWfBGpbn3Wv75C9R/Kk9q8rh44rSWudifk9J/xGs4vLWXX+u3
/j+2f/XSCvw3aTb853+8+y+SwvjfL//KRf4i2779Nnz8W+9+bv+f3/84fWvjr8PXd/+xa0juWm7U
m1xu33pV/fk7/PU3/1//8H+8ff8pnxbx9u9/vbRIr7afllL3/khlQBz2w7Ox/SZ//bvtTvz7Xxft
+rV+zjv19tM/+hPlYOt/bB5zZLsMmQlG3oB501s//Ptflv7HZg/C2IlFZvPA8Sd/kRw0Q/8DLQEm
6QAGhImlhV+Cke2Q/ftfmun+wTTYMHV8rpuT3Hb+Cc7h/ZPEj0FVo+MBB3VEdArXev8o617haKlT
YmFBvEfntXXOa+UXNzSB2f5/uDV/Q0V4b87581rUNHhYMeb4+sc8mnL0grGvBC5LzrycJYmmob8+
W9lL3ybjmeWXJB7++pLvZQvfL+lbDmYYTMvwpj8i9shCrAtmBlOouRNKcZR8uwbV52/M0X/zwYBo
EzsBDReN0kfoMaILmz4TUuYspT9/4qEziFwEpGqfmY3vhJPTNL+zOv3NF4cmY8uBARyCeuiD4iQj
ocxzBm9iegI1M6WzT85RRikdMttID7++jX/3AQPSPkzXwOcOrej9U1LQLTBMGmCMoBpxaWHzeSVD
iCJeG8WpymXwu6ikTd3wX+oHAF8OnQIXAYTDY8L7s2nUftCA8EDqY1u2czhO2ZneL88zwPozpZyH
Hs/+ed24ZxmduV9/yo8Py3ZRn6mS4bFbEyb04V3IBpxKSJrncOZcGOq1S4AL4MrfPCw/XwVAELsH
XmmTF/8jumvsBAd8JPZhZ4jxEoZZfoGr8/nXH+Xj02HRy0cAwpHH1zlFfJTrzEvjr4JOcigcQ94H
U7lcc+BtT3pD1cd/fCnPRPuEYM5zfv48jKWLrKAqDou01NeoQujLloyw/5G5nFp/8x1tT9r7B8P3
XdYrHcm/zSLy4cGY8hbHPkcjNB8+3WsMEZ8zMarP4GrTC6guxEO6xfw7Yv3H55/buZFKAHUCgnNB
db1/HNPB7TqBN4LRpDvc5MlKfQGA7dwSgMGI4NN/F0TxNw+JD43F4etDFEhh/P6CNGs7X69b2jRJ
5wPit5KjD87qN6/1318FrZzF+khi74fXOneIQM63ya1lCpO8LkLXZhR6v9Hi/c3N28RjBrsYLU+e
xvefJanIJURzDA5ZmmBGS0fDk5t7pya6j28Z0vrrXz+QP68dqBc3FSdbK8cP/8O9WyQyCqaMK03w
9chdHkMfY0PYDuqRI91V4VO+DtL4DdHsb944mD/Q2G1DR5f3EYtElQy/u5lXDikLeE/ltPsWgBJT
0lXd//oD/vS1bWsUcrQND/WdH/v+hnZQhhXuVbT9vtVfTGtaHJqGhvs/vAqJEER6U2AyG/KBtby/
ykqDubCNmvb+knPyRoE1x2IYjN9I3X76MNsqRaOCp5wdmnye95dh/pQHnBosFK8EYrtT4LND01b4
hx8G9Y0JvdDYNmgwqR9eYPiOcAFtHnI8F4QRjsQjMEDy4l9f5adngDcWGaHubCsh8RIfrrI4hjn6
PlGGHBy0U0lr6dr30O4Ubl/sf32pn27b90shXdyEkpvj9/1t05mJLRPN9VCSGItsp1a6fbKI3DN3
v77QtqC+W3A32b9DcgxrLerPj2EdcvQVrQJaoUq4icGavgzeMd9y5slOgzcbDeZSbgJfjzG7BtIF
mRfmx/kff16X4oPnHhk0X+FHQS/vK76X3GOUTqsgPV1oPOsH02Le85vP+/N3CGEBVhq+bszU3kfd
pUaqRCo3Ljhuq2afBZ0XrmpVx9QS5qdf39qfv0PwHUj4dBiIVDnfc0N+KHLc1XA6WQOn7cdVXHkk
th6JeMl+s/z+zVXgXXHI8LgKa/32gX+4CoQQ1JjVQiq73+BFLa2etu6U/ea2BcbHG7eJ93TOEB6V
LZWN/+GJdHJiakcP9nzBoXHeVexf/U6fsu7Vo+8mn7Q+Z7AUeh31aQyLJ3G9EKmlnR5Iqs+aO/qk
Xr03GV6zfGqahm4aBbcBrLou9fO8rNdXBmaWYBjIBPUtSaqW+Stz9Dpc8l6Xd6nVj94eJIouCZBh
9FLTYSd49lSfiXewgWhZXZWf9gFd+SRcjHFxPFApWWkHlyzS6eKfdGYR5DdFNtvjfgIcQs4w+1k3
3jhYh8ew4I+xPjW0xW88BIJlaIhCoWoTZRAQNugs3gHWoszOkFWIBydrGSm0Y1lHHZ9OXNHL0Lwn
CDhLdaH3tbeG9M88JxpHN9EjfWmH4FjmgdFcr4jYlpMZQHF5oyV23u2NXpvnc+rtpa7DBoKNg76w
EMFhbKZ6BmlvmAl7aum03m6Y6fDftv2cZPtsG8xEFip9vDu1I/O4NJPupoDZHoR2vrImOpgoVzqN
FFfIxnzh7JXTm5sbOUn10xZ9knWP8TIjzlPMxIh/rTLbRU2AxxzmQWrRFSJKS9UxuQbdcGQc6iF2
NNrWC6U7pV/KYvLTKJfIM2M0Ovm9DvuNHlggNLzLC2PYiGEPrBZvydx7H2XNcmxXv5pORulZ39Z+
nPW4sjCZkULrtfT6p3FBI9Cj/xMRuQPZTapKr40Yo9Lyw1BXNdSh/PSbTBvznL2LvDWGgE5Fyk6F
IDZ0VV0Nl0RyuMFpI8zqGk+y5X5abL9fTvrebtCEaahlAwQ3Y4pFI170Kh3wjc3wQ5/9Ao2VFa2W
PveXsgCBczZBq7V2zAxH+ZqjFjmRFlPKiNBfejGNW3Mws1mr25Dpi2ta+7nGDXgnBgZSz4vEI2Ux
LdN9YGeOJQarP5ZuoJlp3CetzhiayXfqjbu0q4LJi80u1cfXgJ7icG77XdW/KTxH4K2CcgiIubQX
y7jUa7/JThnrZvMOp6rRHfkl+pdSZypzIPsrv/ZrvQOA6G4DijYftLMUjjZRCRTYdXvdGZox2Bz5
LGt8WYuk4FtFdRVoJyAM3PFZn2qzOTBzrbCnBx3KW610amSvbTFMTElkQdyKvqZ+JBtXm0/kmJMD
v2ZEf9/MleXloYEqKrigLSp6Wnp1++rzUo2HbOAdfqnpQ9v0/brmjOROfTknYQIt7+SL0T+xstLA
tM3LM6F9dcbLgVFMejYrf6hu/ap17b2sC9PcZVqHqtmw6BjGK8bUltyUBNSPkaCK25UFCMddZ5W1
f8iKpBYRKyk72AyRgFCdJVgpSVqa+HM5GQ9L1erjAYRKZ+9sCAcY3rwsK3c+/UqcuWZugeK2dNVG
di+6JPKBKTAfxDDwtg5eTgGcbTk8om5t4+ioqZmenNLu+pOME09wzDVZW2eiRyh7rQIiqT63rVL5
7aQHjThx/cpfD2Y7EYaxop9y9pso8XPnDPmFTvILFvCqoGlrKJhLmegWXs3BbvJdmZAOtZtS26/u
Oon1NmTIZmxfkJq+2iOGZiZAbfapnaAORI30goLhk9lclow9wR4bfr4cvbS1GLL0BNiFhcuB/ziV
meFAPc9Icgt4Gx8RYPfbPavqm15JQsPoyWqX5VJ2dyz8Hr1iy9fSg2UyrSe8pCd2MatF+UmUnTAi
M/VneUAWBDh09UlPvUJOpmd8fwPAnj6XTh2hEfP9HeokkUdDQ4jy3jZEh7d7RpX5mFLVcHRngm2c
W8GgyUsDyP9Jy3qB3tIAgh8hic+bJ7K0s2KHFjN4cis2zghfweR+67ol05GoG81w5vUZCtVkySY0
ncqvtXMX1a1knllV7uk6Gb1DZpiugohNfIHJNzQwc3FmDMteh0fArC8Z0GeJ3tLItw8WZjyp3g7r
KTBrBm8SCU8fMZafh1OS58lJnV0gY+jAe6s46QjGJJOsqgrzfhikzGLkymlwqrOVL+Dc6m2YQVOI
GsVdgm5vNTRudqUpvGeWtU6/IOIv3avUsXH2o2fR9yJPnDLKPDz1X0YGR0GE4VsvT/HZpAxUGYzQ
78i2PDFELnySKSXHNUYzmxcRibcOWXDSTh+XxKCVtswEJaEMHidyc4RnQdObplbSyTNxeq2GoCgU
gSvfWuSjcscAjsgHHigkGktgTcd57GUNODBD+dACkk33A3vAl3yR011h5MQ/1prLq1hVUrsSWuIZ
oSmKkaEjcwgRk4YWFKdVaWoyXgIUb6xdNo5z6P+dGY/dXNoxrcbim1mjIABhYUweSpF6efZF149R
YVuTvyslAeo76aYIcCfd6H10G0avdqZemdWRqaWyATij82xhYjWRMqfKjFh0g4QVeXQ/+0OTNSdo
RjS16zMgIGHbTIkbgRxbbuj6EX/k9gJ7hTQ14e9bt6jOBsiJRGy4vf3grWNjhjWZnLhz00pH9zdi
qIvqMpnW2EPFdJOtK/N13gFEyE5JjkxIdOh3nS9288ir1hrRBcLyFciJ2z6abH288oAPUSd0EoT1
5HTWa+bJhg1wsmhr9aAxypC5S2fiwBnxV8uVzSCWgHuqKF9LggiYfaYh0yvj08gokq2gMrtTiQwh
i7DWTtXObQqm/unYb+4bY4UHE/izT4FUdRFNEggHSDJMACei88piby6bajlN9A7gCpr4gAxGBl0M
WdFETWcdASzWTmN9zyNPb9rsomRiZRJOikPmzlzr0YlaYFvFpQ2NczyUNtic44oNg7k1lCPjLBnK
oDwT1BLDpwZLNzidFMVhfupainF3qGW97flEOSSzvu5rLfftE7hb7ZCemxZmkBc5USqwv5qdl8aB
ZCOFCQt9zi4joVm2+ELZYrZMPvu+Q0I+JUlsa7U65myI/WF0U9c55sADiXCvahBlKYdDRExoSxmc
tw2DTZuT4CPDtFSdgpnLBi4mDbrCrbfcbFiXIM5VgLSM4Ie83MsE3Uq8+kwqYho/DMgpuqwRO3Vh
cvs7bsGOb8Y5HRCC9QdlD9WNrrXjGrrSWT+3mYPGo0g71cWplPYtdJcRL1Jp5RFgcbQAiWUXUbpI
d4is1NXYodqeoSeqsWBkymlajwtnWx43E630HgBvQ0gSCvNhP+YLckv+3mqCpR9Cq0vdV3r9LiE5
M3oPgqms7posBi+h+SIFagXUVS32g0a71KXuIartm4RfD42viwgMRcauN/LiMdFhYoQa7FkUoxZF
Ymj1OcpKhuvqq2RTJ9G608wihL2BV0FWyfS5K3z0P+lkoscRhnA/9cVaVbvGMBS501U5uIwEiY+N
KFzluFvQio+4LoyqwL/XNZ8cjYnzhuNxhj1ln3ft6qmrw80hnDKy8qx4RJ4hCwJwx9kK8Z41R7cR
yPglMXBG2KnZvzUm0h1iG2APGlY9rSFZZd34Vg2mS5bpIngNi64g500hLef/sbzhASpm9tKWkpYp
fpIAnbbrTN8afxGfCap3j3aSUEvpJZmYKEubtkfsU/bniyd5Vx2pzdt+M8wM5wuaoCgJiMEIXY5D
Xydt8M7Wxp4hSaRF5e7mysmuZ1Y6cR9A52Qcmnk9j5LCcRcjtTL2tYPJbS9JMHP3ernWTeQ1zqTC
AnkYucxwAmVcLsV6o5oCd0TAZnqOiY8k3qxotPvOTT39XvhmMoXQMMertbOta9SRuhVBAtJu8yLI
tJ2rj+4+yJQ67/TRRucBss9nVRPtMzz69npUHBkpscuKw7DpdhhMFMIAvn5UCdt2kCQHExnSjLeO
g8YNPY/pLe2a5lslRuLCaq1n98yd0pRxYMzN1xm3uM2Wa8u5j5pkXIwEzaszcAz2lgbsS4gpkWWa
x6ct+jMEqHPwhMyiljelzlSZXxFJLMEeua+X9zj1mqEOhbnAZ4oCS5rDVQbjlrdSE3oPpYkCiD/x
9MR7qOW83k8er9eO5HVn3CtBdH2M7MV5xK4xfrI5CkLq4RRqxcaKFI5HCTVA1KIt8/eQjRDGrBTt
AM1WjiG8rTkPna7cbJl3pj1kb7LTehsDjb9+nbtevRbdQBw6CXqk1/n+ZrAUWqd6Tjz415Gmlc2Z
Az4SkUbg+xD/mtpNdpVEugxp0LQe2tzSH8aC1ZvFttLrQwC78Fg0jVXuOmS52EqsquZ7EGj/PSr1
11SRA3bw/Kx8BDZiZfEwNKithZ1bEbax4JHQaE1cm6U7JZy8XMsRzyrnIPepqhmSfeHeLsau1MDx
7rKZ0jsknte9z4QMyFQbGYKGOCSGPE6sekSMaq+rfVZ7yvmEK03Nh5lSsKlYp7shuNFoZxRnjaf5
Xux6pWbvzLHXDzRkuxcD2Shrm4tZMfQGhUrCNsp53NFsoiAnAjBFrdoJTgpjPztHZ4IsixYWQBGC
YnBx66qpL6kb9BZYet149BfHvWgWfkjUgXBzw3xyx4cph4vKy6F3zo4njtqB9qnDXqsEsYekm6h2
i3cUcJdkkVYHxLa4iN1qbF5wg66sfExpCZd2ENGgifP6U6tpFTLyLPBERAGKx3FSrfqqYXXKobMR
LE4bxPfkgfFnAgFS6OpW9jXKagNp7WWDsQ40fwsjlU2+m2+hHxvoQpuxRNY2aghsNqwIH1X5nuAx
nLAgoW0a6UXQeA4dTTe6yzbPA8puv3K987E20sdG4laNcxRfZBY6tflJgwIIyXKk2A372d1qt6qQ
ZznhkHPsrVrxQMm3UIBm7KERaR28/N3klSBM4LaCacOvvNE7AuVFo7LlCwikqQ/hpY30eTwDX+LM
Xo2lBt0OXF7oF8aO+Mkgjau00HGtqbz60k0sM2G/IHoMV31FMdr56xXW+PlN1t3KW455fTidxDi+
8lym1s7CxZB/Q4rfdAed2lg7TYwc2ZIa1oz59CiN6uhLNTQHn2wfaLCGr6w9p15dh/FDiljYWOTD
7KQ+rM8zmmhW+Dozrqskn9qTUlvlE2wNSdE05tKXQMzKRUsutAU9Un2XLcrm/erUUhwmIgt9dYlp
eYGP0K2mEbd4MeQLjYOi/oKXejQiVIv9cMDsTZsKNhtn9U8lZRwyPTEBuX6sbD3P7hgqenaBJndF
/x5mjl71txU0nWBzkDBw6Uq8qBd+4k7fJoIkl2hp5pJ12kw4LcPvHaPcc/PzcvWTN6cb628Ut+pJ
jEFmfh4ToapvxZZFDD+ZEjrEFGEaJwuAxfYuy1LRHczKHzJsLgyr6QJ0xechHW6bEpI8h4gB56TD
o4GilmK30BqOReR5JsIxj9znLz18yK6RV01rf+O8S6Kj8F4bQt6fisDvUZGlwcH1ptN+Kzk1YRwA
PA9RaUym/ZL6aOfP/qfgVUrgOjVhJjWjiUeUuNea21j9zjELxSYJALSICgiNT7QlHI4yHi3Yg9lP
ztX/BP2cSMnxjwN6Q9J72hb6yKCoUFeBsow7TmZGzhudUZ4uk99fi6Cd2WM6Vd7/ui/8UyfVI+6I
Zi20GUOHZvphLNcEo8OT6QKr4m5HREhk0UwuT9xjx/6HzWEOhsxdTEb7TCsC5mbvm8PObM3DivQ2
NLS8vEjZBmN7WOZ/OPLmKoxEdEbejEVQ1HyYi/Quwr82K7RQ2Z485RDUnCNssX5zlQ8oFaRYphsE
HNApzhk0mt8Jyj90uonVkLaJS4pQVK1K9rJk1wmTcUMaeH25XOYQXS8nT+dMUaaddo+cNv2mA7N0
fzOs+Lsv0NBB1kCuIdnJ+zCkHp0Ev67GF0ihTLL64IGk0nvA/J3217jiH+my/ls91Tth1pV4a3Cz
vr0NF1/F/wfKK9Pitv73OTqf/vf/kmW+vP2ou/r+T/7SXdl/+DwIiAQApPMybQDxP3VXpvMH3wyj
im2iz8zb5Wn8S3dlm398n7Z7oJ5M04bq+H9lV5bDz3O877MwekI+mr/vwjdEZ38pn9Crcb//679/
zIfZHvj/Gqp5zIlhxFjb1XnruOQH8Y4XYOQTNt6KUhRPKsNnVQVndcd5Z56+/nBX/rr0u0t9Z898
vNiW2QCFmieSzJP373ipepP2FFv70Gr1elcXHJZOe2ieGdtdyx5iitk0LjInKL5JtLT+oaa8HvHm
K/+o97WGDbfmFaY3pqBHaD5oQdyNadFfm/CnGhyRxOHtHfoHGrYJZDNnZpcM3ZHl2ruw8qprr8ps
MM+dPh/SyyYrkGRvwWfdWeYsWEtW26zwbrDEL7E5rHQADU2no2IUct2V8DGbmGDv7R/hNc3BsDtW
eUD0PFznGFCNPS7/xjrF9tuVkB27uj7ak51UkTDHKw7d/CSYzWMRuaIWTwGoMPpO5UqqGrobctLl
mHErCtVb10Wb+kUkygl/hCvXQMAQT3mDzWqExt2uuhGPOttCOGD01C4mlL0nYPJb9X8IO48lyZFr
iX4RzKDFFiK1qizdG1hXdTe0BgJAfP07Ody8GZpxNjSSxmFlZUHE9et+POzHec6qAGWC1ji6xLTq
BPAWa29YTjx9SQBTIbHXvTqPA/A2lufP8HCLwEUC6rcwUOEkaDPNMMGQ8Ef0XQI9jm8NU/I2r5Os
97IR5jsDn+nDsFS+kryKNE15YvyxQ0vnkxIYWYJUFwqATHqg9UFC3zMVpgBEfWatuA7xDZAGdp1t
NqNWKrUWlJwrQl5piW+P1gXqyD0B7RXS7PTmKVB+V5VspOzZ7Kb6Rzo5L/aa35V6LFjR6deH/+g8
tLrLQF0/MeBuRGwiYqmDF3Dp77vVtfYefEE/A0VKQsRLgoLPQKV0d8js6eCt6D5i0TfYmVmmGeOW
PD82disLcke5imXeCUHcN5tpTxpqRtFiftKN9JjpmNF5o2z+kga6sULPZicZdvyxqyz+Fc8j6xYO
r5rWHWZVIJvGw65i2jljkr6btc7vpic/00E/QLQ5t27ZhsVgi5BKimqr1cPG7Kybi8U+ZxkQ5ppy
EdqENN3fVy25FLJXdu0wHoTGgcvlVKY6qN8Ayc5KPIeLbp0HBSjfUq9bZ153ZOGvmuQTAKA9NTZp
JD39jdcuSNKemP4knollRVa9XlaDqAfh7FdjFEegADuFdoxo8kaImTLeL7aMw1UZP5jTyMc6WSjZ
v/uqLR+fjQLhcUbnGVfawJd6nzhsl+tRUhPiKraPnZ2eOu6TsKzTd7Mni6N401W4axOQVCInCXLB
Y68B1uWXpnhIad4CCaXLt6k1/B7w0iNqTCLEvh7hhQwJtGxiqSEbF8O51aoXm02Cb3XecdbliXj2
rdHJTxigUcBFX5aYoGG1cvDy1MLcVHVOVKltlk1sUGsPH+1NbyEHZO6IqCuHrVtOPvHzDz7oSUdl
9L1R/fYUhlLkopvM0j/gmO5EqiSHSbFF4DjW5fRhG8tuNMBQmEBofYIgX2SUxSPzOG0mMzMDsm1K
CEHxDEz46Kz80npJT3jcDV+G4rDWieU+N7PhNGIjeoTFbwa0iq3XtjcPiY+Nn0CJ6uRuUpjejdT5
rcFBrRq3Oa5Fcm+1kTtxsWegTRY73g5pa+rhYBBYP0Hi7AOyLTIwjOJPkhXU0ArvjfkgGFEDjuAL
PhHi4iiuiVOV7e+GhTD5XgURTrE2DFAROVUFugDKd+96YZkR+xkc/SqkwX8zZschVdttptgbo8pS
lh4ufbKTdwWOeEhXA4ppcVRzxrbCg48g4qeheAysHXeo7lRPLPqI5mcWvclWyQkbDEniagRxHSoo
W0WgCcd6CiHJ/qFZ4qjjsb3FmG+isa2BCjXOy9LZzh6ldMcIvB+6eUHz7XZ52kfu3O1XyU8ziIYH
ekGZLiUO8l7wmvYbszovdRdT+5IHfVM4O23J93bl/JphIMCCxNmOk4ihPykiJ52MwIhTJeRh8S1L
LWzZgvigBNqgLqaRTalOFsJbTugzVmCaIt/XQjksLu6sMR1BICRdob6lpKZ2xL43cdJGZLMyKDnx
E4uGi13135SAbOKGbvomS63Ic2FjDQjxjvvXuj57qVQvZHpw8C2NLLEtVAN9SC4Dnr117Z3Irti9
8pKoL1zrTQRiqtfOSym9gMysclWJLoXelCaIjnnnG23H31UUm9IeDg4R5KiPESyoDzg2XXnoWtoq
es/5Y0BDZf4qCt6LCZpw5mp02xDA2Lu1cuhyiogtojJwtGPIss2S7vQ6e6Lp+5Os97mptJeRdJVf
Nc62x7hOFZ103muvM4D2VAqELZwBci5BLTTnOp0oz8M+EJTWikzafZFvfdHJaPyGnq2Glt1dHQTr
J+rKmNUN+Ml0REmn+Rxbot1e1a37XFF3sV4usInaHYY/NNG6daOeSZnFsOrHTvy1Lslu7qw/okmN
QBetu8MW0N4EsaKjZrdGVJDE4BVZVy8PiPJ2wh0aTCXwHCgtclOry2vtUMs5iTQin7+wGmvvOqjY
0My0s2zKP2zNho03tXR5rcYlowPEr+gpCKysJnImq9HPaovXbD9dJ29IdJ50xLiTqn6vOasFbTu4
3PgF5wVvemOJzIKncFjtpyDHICmsB6fHoZx4/V7l4Bp4VXbMuTb8OlFhMzv5Zz2CB2hVCw2p9QCT
yB9JWz0pPJ4YFwx/7r3+rEPsJnZbmCfVKGSgL0jZwuyUkJKinUyLg9tkT1SNnV2nfrbczIg08BGP
d98cWalu3gG6IhlWahmQyCmfXVt+IsUxsQpKY5uSTmuQ5TslUbpQE9X0hBKVH01dObdD64WkQT8T
7gg/09TpZHv5ytPcdiJvrpRfuIi+kXWaC2CQO1wnFgcORx7PVbQ3y3U29WxlW7NtICFI+1PWVbth
JHQ2Y4oGplX82dmBGFejR8mQC1sQWcyRUON9MRqRW6V7thNXnFk/ZxOk3DibJ1sQv0LZ3oDmxoFo
eRfWeNwnq0s+cuTlUBUaR2YWoWORhIiEIHyY/lm6/AJkEnmGdgQahvriFT/twrjK3rvmY/bSCjPU
1PJMVUROqXP5XbCGe8BIGPqJWGVS3cnMumHTeBpltV1184PSBn5dThcc5NJgxJ5L6Yf6c3TxzFA9
9MZvS69Qt3yJWX9VHZbbmTMf2fO8eFyIla72B3MCOYGrRQlBjWXXqmLttHg9wu0ACCdX6DKXsX5p
+DDo3H3Cocxs13La0sRHa0Pm5hWvFVehiVnYc/07m3Wn2D/2DXRZsXa/J4S+lzOdC4iIZIqrlKWV
ZR3brFLtLf3mteI3OXmQnYmTq/5Z9LJ4nwnWCkgAOGlFwJLZOKNeqhwJDZWODhTFNDQdtvVXFaLS
v7n8/27mfoxBHrZYBmXVYXDnP/99Mklqna+vTNWggU/CU0GwZ2u46E61eNTz4jtdetoa4uH6v2ei
f7RHPX6wQ74eSyMXoE7awPj7D277ka2JYU+BqTUKy6KWyKk/5yP52tJ1MaMqneegFLFgJCVpV/zd
a86MeBpWbwgNEGHPTP5iq3Sl8VE8XoezqdWq71RjEspidMEfrUqDsplL6qhUXtUVaekce0RtsNvp
LfVl6hu050QRy7/4n//7W2WytY1H8RB7Otf6h9+6q53UKYUzgWHqy7eBrvk3oZY7paLuaqeAu/5g
I+Cq0f/+Tv9ynP59zPQoG7VseonxXBMo+vt3iuY5GolKS4mdC9rtTQpxXomNmMOmX4gnsggX7Egb
i+o/GDELU8ayUlL8eL7QnwXy8N9Atn/3gf/n6iIlgBXXw7VDf+HfP5BIPItFQq8GE1czy4PaPS7F
oJyJK2Q3pW2Vc9c45JCUWfk37/R/zfd/iQ749gmyuBa6wd9/tEb3++Rh46J6YU6+6Bygc2epZc9e
USfkGPSOBLL4v/8ACBp/0xQIRRD6xoCMCIYL+Z/V3bMOzcvBTvmoDzhUzq6Op2hqPv7lh/zz4qLb
xYFMSvLQfsSprH/cOdZsSIyLTRVqz96mDOX+WtnhdvC/fohDvWk+TF974qWh0WyiB4G746G/+d8f
gZ/2kEf+/6XGBkK1Sda6oLjRfP75IYqcEQ9HUhyMaXekPOcFtw1nU/ijoeE08fOSzj3gUeuwpMW1
rax9O/Lordxs2K3gox675cd7Oa39buQx1zjecFic9I+tTPs4mWBSVSMEfN6VxZPeyzTUBpbGRp++
E69nq9OZ7da0y9Dx0kAO9mZANIDF99yU1sHJ7BuFa6Gt9aENb2XsdVoNyPbbSo/xANRam/+1gluB
Xri8rw0jw9SsIonaQDkZ4kn6V/MNZsoH2LzIg6ZEmPJbGtXRFW4aMrxcSnt+763lYNEkw08W7xDK
PvWBSgbRvseGfsiN+qjwdA3zMY+clpFy0bq9qJTOXxTvhaU5lHb+RrG6oY1kS+J2z8Ln6gnTOZJp
/s51ZSNHaGFzgiolIaT5osyftbS6tKa9gZ+5HRz3UBkwrxZmb0/9QR/6czraP7MO0lqR7NbZuGdQ
XSY2INzkwyftzJva6N/5Vl4aMU0QCN0NNWrbfM0OVGt9cEJjak4uabWGq87/WElGcBTTu3AYVnKU
eeYxdoHK1kqV74L3q65lMCla8bsxmxee0zSfjKDDsvkQU1oZcHeG9E6/1m7CAr8dI5kOQDOde2ro
H1aR0l5YvUmvOUz0M/u2WsCQXYaN43YBGAk/j4s9ra6haL3PerH2ieQxkncXfc3f5yR7nI13hZg3
GegorKIC50JzN7L5uWSfCa04Ugfth2I7O3cAwaXxh6UI8zoM5UuaaIfK7MpwFEMgTbxNfJNNs0lk
zSyT1592hpiT5CgPNsc0FsvpMwfK13kcuhBFrguwDI0BcCgNZgaKwjxeoRG/JNM6b7oObkQW9+V3
3RjOple1U5w3W6nXR7uCeqjil4DSBItEyU5ATg6LJzG7VfyNyQDIiDJAjpruVunXBujDuG1LCWOP
ze5kDCxbjfFSLwon3zG/GO5wZBC+Kt3AJb9W7gYSOMVM7ZHRFBQm99m0OvmGXUnua0I626kvMfwk
oDpSOLFXAswnkdOHFU8SgSIXME/mnFo2JswJa7cCUWVv9sqriTq2N7tJeUKc+YOHDc74qLyP5fij
MUd8pWzvA7WC5DJxt0VZk32O3vhiV3EVLKu9hAPfherILc+DkcxWAxCWhwZG15NS28EYF1e+V1oz
oLymxCBx9sH30ddG+F2z2NiXOfepOmY/AA6RWWZnZ4h3ZSP1t3WReAvX6cVrecN1axxWmObeAcU8
ALJKfepnLw4wc/Kya8cyhJLrgtMEwDgs3Z9Ytw41cAFElyaNCPfjke/Ns5d693mY3pVhvrP0DZIB
7KYT48KETFKhbQ4Lg7j5AS+gOyhdupNuTaVOagV65Z3bfMX06gINNqJSB1riNFKB3qT6trCuqi0u
1pJ8DvhMJq0DtbPstMratjEn6eE/S5N32bAxmbRr7FkbnSsFg/bPph0PuPIiXZlCgT6hdMsG2nJQ
r8V1WrOvitpNTO+7rDRvi60GvSuPwwrpUivLjeo1W/oiPif5U0u190m2+cHLR7PfmlWppO8DWKPt
ODtQpNhKMQ+BCagnJWrmv5xEesKHy7pocrytVtm/bQUqCgM/9saSgikfjprcx9Zj22dPrfLTqbEL
xX0yB3af18+lgyV+mvMeSZgv3ePZmOjtERZe/dQRR7g84HlbHL8s9ikPMZkNufjX4s0DRAXOYlkC
gEn5i+YV3Q0R+deoaHspFJwLnhZas/Ln0WyGFigWK4R1MM57WcR0gPXjDT+fG2iLof5ZJCLJIR0n
BM64RH9bXPXcFEwKbkFXF5xikH0CawzuvzNQmlfQG9pdhVkbo2s6r1OG3zAfzAF35Kzf6DrDswuL
ZD66fcNxFn/RV4Kn+JDn7YoUqeKyLpMiDh7UmDBxxyvZgxok4wDjNDvWQjUD5cFgxUsC1gS8F7tN
+5wJ0UVzqZzc2b2NM1ywmPEoBPA3BPhyQMtM+YHqWRO+c6OhfnC0TYseSpnx0S2wGMa+AOHrQIjo
7U45GG53GZb5CaPACfSmMtHDMjbfdDv8gr00bzWaVakNUBCBq44WG1/L4vHTIwMcLE5dKl8kDlxy
HlAXKAccyTs13ac6t+1BZKbUfKCb7XAH950hdVRldkWrMn9TlDVuBg0UDg2npoZDwa4tFMUi7eRx
xUlohLB4oFG4rlG+6Vl87RkalD2P1hRmGI1aVTiUroXPhIYkCnxic/mRpeb3lAB+2XnOrF1o25w2
i5vWoQOAh3JABIsQm306bDLCAYNfFG16Rj/BjMa/gs8wntZ27jdNHDN39XPbwHYflizCwYd2Wrp6
c13lMH1g9e8uQJ3oKexcZQhzsqJo5Y37hZnVAbhTtveFxvZ9kuUni3JYnzTCxU1FpuyFZQiq45bF
uwvOFy+jkvSHXi/lFHhjVj1hv+FCzrWQbug0dNu4OHExjpiilo05pLdVLM4WFi+moP68uNjkXKnH
oa7iJ89hhQRibbduqhRBA+zqPbX6u+bhe08B7YDCm+0ngPJlQB7H+wD+ZCBwZbH5h7yI+YLHylyj
1XhAhPNrpccBna2R2XYQ1HKb/8fOfeuaVvOhZOFz7WsaJaEX7jzQXkD5x6Z85ihCkw8k2n06W+Xd
q+r0VV2xFL1gBU7Ie4pkj69tOc9ZZ77XE6hsBtF4o1dmEnkoXVucokWIRXF+uB+WW67N1raQ3rwz
vakYdxYBii3jA4QqXkk80DWTGInB/bwTXttF8YhGCnXyVLvL/MFezA4XOT2DcJDHfsTbAGLsgQYr
PPeF5/61d2ag3JbaUtzEAQ9uSzebG47Y+dZt0PsM9VhY7U++ms8l9S75pG/Yfe172W5zuWy1ZMCu
h0ltg9kgwaKo9WTw2G7+FlZan+JEghWv4VCqFjSYnvaNbcJ1+Xh7CmlusNyXx0XHjlk/qDmSjRhx
lbjz0wFzVpaLJjRnQSDHtZ7iwsb5hAkq6LCx3rCobt04G55qCxeVrLSdIzwKDUso9yzp/Nksm+M0
yzN3yBrQQ9YDLZyRtClf5e1f7SZ1xsXUuZuMetkx4Y8zeqUVdvp8G0BDpS4spIqndzJPv3HS3m1d
GRhd+oNe56dZn+cAxfuGQei7yz0ZKvnkr2gzobBG4EgSRj2UTKw0edjDZw4UvIpwqOezWlNels/e
IQf6y/ZqPHeue0sKBZ/zUOzIPXQBScLtYmYiWjB2A7SXvA2zfpfU2YOYLeWrq8WvZgIRnrXdBLVu
fimp3owMq+G9W5f1w9rPGUJDafCHYdJ/zBzCCv9xojSAT+8aljDqnhrYGTe0Sc1p5lnZbaKciV0O
wHernQGQWe4NP6txdibF3CrCUj+QK8dDPJQBHikH26FXRmPH+RVXZsII3ZX1xDJg6XAI9paz51uo
fc/s1mCond28uKTwJ6l+kxxIReKzO/qV5UO5VZArriC/nsrSXC5F7RrP6oz/t1vcWzuUFZUtZv3D
noezWCiXW710OxuKfOogqYZAQl47L38brWz1rTif0EzpA4pBkdaPVEBhrIcEIuwmmfsfrj1i2VFH
j2CD6wzXZlrFH/hhbciT5TPPhXMgjcgDWRUfNbTRHTm37FQl3Ec4xdedhR6w6fq1DeKBI+ucsOca
9CwPQS27m8qYpF+J5LbiRCYh5FwalV7aoa2WJ13H2ao5bWT8pTbEzV7i8AHu+MQpmzV0NW7qXHmj
PuOpET1fd7tJvCmwk1VD/x3cAAdee88GGVDKEw0wmyofAva4XZTJ/Rqhx6Bixh6nucehJFntfVqK
PAst3npZUFLG8ExcqnxeTWt+s8UIlPxhR59uwqYlz2/HWgmXsYxJEXKcn1a0QhIoJUo6D3r2pLws
9TkmupJHk/C2nK/bnTSyJ9aXftoMV1t216XPsU629wkfd4uss1UbNlu9w0qlH7w/PRE+/Kv1+G7O
ighAvQXIeCpkLCiBqwZUOm9aEKBrUm4gVsaB3hCqTCWW/WSutsmoZDs7lwGPlp9CG3LaJPVzo5tH
bWoOKEvfrDIIQGVZlCWOGbk27+sZcdK3nRZD7EzyPl36Gx0/xwmGpd+I/JkywJPBprNy6RTwSH2Q
W4bo3LJHc5L+0o16f1tM7wj/sLibj8icXnN2iJ1yL7r5VtoQ7R+jV8cqgsYwzKJB1arv+NF5SibG
/tGNAn+r1sJehwNX6q+WElt3Nu8cqMxx/nTAO/sOGUS+GNyH+Vy9xxVhJuLMn42Suj4LCnOfZfKF
1Ffz5CVkgbAyu9FsuY0/rnW84fbZW4PXBJSYtRsjRxLAVNuxeyWeiM6oXRwe7kGewuVtOC5iYWRV
ZOUnyNhVNFmcsefpzItP97kmMRjUsX3UbWFsSARyQ2f6UzJ491jha++cP73+IDbm3pOz2EkEsZaz
0KPVxVQY0a36gttX3+K4K6JSnbHyjbdUevh8m2pPhobzmMdAlBuJPJRtBgiTGOOBexfEbj96vw2s
cRUn8UlauPO0+qcx2Edws/2taNAGhPM28gpmpDD2PVvofTkYB9oSlINmJC43b//WrXrrj+xu7qab
3wr2TGeRVC4i8twExjydhDJZW2BhvT8jo+rB5EnnCBwRvTttDytlAr65tpDBqnWAB1yXu2TS110s
kme2G4pvjujwHEI2cWtThq7myhMxsP2kiOqDljQYejndJKti8PvWMb3PbDJbbL6jKoDi9ngrkuFS
UlD8IqycpXghkxBfRhZBn9d4N5Dt68zhDbvuspvcyT54RcpMNaz1rrfwiKV1vNOb7MuU9fKrgVzq
z+AsD0shv9Red4HDrxB38k9IashATvtZGf1Nqm0djcQq9k5FWqaYU9i4RfuC6+Z3nBWPJioTRGFl
/LSyog5ad6SkmdX4kM5O5II5Dxdg5LLNDulATIeagFuZ1YQQCv5Mo6JsKIm7QAIRwUN50E3x7C7T
lW8oC4Vdka2adsPEvie17COd0mtgxfBgOx7HCM/XXMQNJ+zWuyLU/lBX2fvSdF/XSfvDvpH0XtPs
Vd28pZowd1TufZTogFvmXyXKpp5ASWXXwWLp9naey9sKsC1MSunuqJznPZWxCDXU7qsdUM3HsSBc
Qe5jMM0bSjXg5ra4DtBv/BzjIw5j68tycn4E5Sh7aRMu7tr2XsCQg1PNC0eb1GNdEfkp0wlD55If
IBfXv/DU69uRf0TY+cekc3Mms3NquFWhRi/PRYrW3rlM7dPQXvTF5JMA+AxTvX3tOvWVyOiNTgF/
yRqDD6IvIUjwPsBO+KJZ2XWiVoV8ZPnE2vuHRfSQpuX82Bqw8WajW/1+yo7aQqsSbMey54ahttta
tKvVFvB7uXMyS6Hjx2i5ejgiVp2K+YgOzYBKmsUnc8OY41pKsM7C5HweR6vkjbL23kgQehZ+Ga+n
YW1f0658lg72CHAVL4Mo3xsz3fEtAoa1+DdreVva+oPD7x6y8xwweyAn9ksRrtg4uEa8JewoaQmQ
0dhxjApk4/ZZzP1ruSLzKAMB8KzkmNr2x7xLzoY67yaSy7uYDKmfqtONToEj1Iyz6w33Oock3w/W
mzlUFAUpaRXkavUO9QaltbzmMn11IMlwAYgNTd/7JS5/mu7ymufq1iYYTHCz+qB6IH/7Kyo0C3WT
8sWc2BYMSHoktmze2n4y5qdlqsnmIjPyFzfzvWqZ393S5kE65htjrG/Z5PBzxQfF58GQF4wYVa76
SdEEekfVuKKbaGgoSou1ZW1+pdc3IJeEfSYhOm4uP0VP8YoiOHnkbbOZQTLzHxFnm1Z9FjDXu1T+
5uY2j2ZT5iFbqDKi1zAClxmjkLlPRSmeHa5cT2PXPDua2Lhi3GlTfrVhbGNcotLeWhTmQHYKnL/Y
5zPYbzDt3xgMgYVj0uDE4t5WE5S5Lctmw8Y0qka7+PByffY7o2zCmUeQ+UjIlCQM8KrTcbIquMgx
Efwsk+GEeU9sGXM3LfHAsKrnNKwXcevsrvLLwbogIdxn1/roPLx8D988dxfhfC+UdrUpF/S9JuMf
zD0kOt01ODoDqmmgrO5ms+9/wDL9LlPP2jJhSZ6KEEhNmSDJUNcZ62FaW3jpeRSHurEUHPVVguQP
xGlMUlGJ4+tqladVFSdWXmdqILqD0U8VDinyUo610iM095FRTp9wHYDJM2mpdnzA00dhHsxmv9E4
0McTeNvKTS+ppM86n+yf7qTRTzHwY6u4jSN3mp80ywJbBO7Mt8puJBPZHCibf1Ob5KUheQvspTrZ
qpGFmVq8mKsZc0HUu7KyH3ms2ArYviKLzudE7S7t7F7a2DiqjWKEaZkBmZTieyQcT1yqfE5rdVua
7AGlcDkwdWI/mxJH/cAZKmUHLGISOSXB+VA26tto8lZPXZ0Tu56Nwbx2SOV6GRKZJZHoFkqYAI4g
oYnZwWTPu6DQqN6wo7GQQq5OedJlA0KDDdJZNepnyhgIk5iJu0s0BgLjQTNVpW7RzbBwT5UBlJmf
wE/HD7VDODObigeacUu81PTXoVbvg8mbzi/0TDmsS/xL9Jgf9E5WX0ulKWdnbMtgUr1Im2MofFhs
Urte7xrUDL/zpmPTU80hmMmDZVC9Y0o597ZulTaY++w65CryWGyhO2Y8Z1ZnehlipISynBR8hK22
UcBVs98Ff8HVCnLCtsN1cMh3pJSVhOAU2jecssOLTQ7xtpZqfJvpTYoIaE3LKbaxUGhaMVElY09g
CuH4pMdE5WXJk3NLlzWLGXD1mZfx7OEY13Rflj1BvGDfdzJSz9v0jWH6rFxlFTqi709rn94zwqBB
V5k/y9xdd4LEw44jH2O++lEv8TegfHvfWdYr0ZnMx43V+Zpb/iqqJAvSHsGJXNOnhGTly9S+gbBf
Q02f3rA1vGeeDSiEAwRkjMct07YQkYfqV5W0WqRN3bW1OYyoZq7vWMgnW01ZqDCA8usvq/6jTKAw
kilvInscdzM9x72SGXuVJWdkG/pvr6DfTeikf6heOipEhwCRYbtScYpQrtW9dynEfpZgkZq4R3o2
5aFVkleTGX6D5TDqCgmGecHQaWqc2GmhyLfdXxYXdLEhxoAcOwZThHKuZTk/Ai8MoQJvTOlpe2gb
b2yxeTgaeRZNKDq49DjP9bbqhvCH8A061hfBvYtpwoFBkHWA53bWZdTG9qxa3swXswI4J5RI29ih
dbv0oiCDhQZJ1SAxVoErs6gL0qVWz7sBMx5QjGTArdF2126uX+3GmnnwlrQKhny2kris7GDUGsB5
A9umLzHQyJ9UW0s8eP70L/Hg1/rHIslmLK847lj2YbAcMjVah+vroWCn2sDEWrS7Tm8vtSTEacV2
E8mux7xXsvcYbePWtWyseODsBSVqbcoB3BBgbT2QJx6Vv1a1MUgbtxqKCoUVMGEYCMNJWSO9mg+s
H9+FYn8RK+dydRpy+Y33qncknVzvWUE9L5NX9AeSJhWt7Zhsw4lk/45nfIFF09wttabiyVI4xqZm
8/hlKN70dckxMNdixCeFzLTs9qPXomZUn7TAbZHCkZus8lxbJqiAzLF8B45wJXGpefGC4Xve9g1N
eQZzSiH1T2UWb95cn4XNUGEzJiFYrFMcrHxfI3ao5D1OxYeYJWMc0jsEE5X+DO/VMYbnmevWaQku
I72j3nrRUnN3phwnk+FHlQqVNVdtRvHs0HxvMmab7hp0cfOGWSUaRb1f8/g8CfV7MfR7v2in1oh1
JIYhDj1Cx8AjxKXGX+Q5MpxNI5ranpaTpriX1QCwecRdySf+g1mWKgRaM8tYUFU969SFFGooq6Xk
R5YR7eK7RLrHuMecZlEOgT4rfhoVGbFUaKGBZzbuDBZuC8JTK25G+qMyujRAmzkotRe5Shnyyd7Z
N7/Ew+8ZKJDCzJQq4KT77yQfeWt5+hooWbprHPOD7M69cTqWbokR8no+0usOC2E4MFDupqX/oUkZ
NYOMSHYhIY0sXd07EXRiluN4Logjgxi5LigDXDV7RpYtPQ0/HDm0vo6XZE/iazdaGi7NZZ9q5h4C
Trr1UudZLvieBr05jgCRNh32K6ZHiS0jy3+XcfIH2sQfpZM3EnlXzuPvRVYetTZ5yNjGW6KW+EoB
yeMiMzm1SwXTikPW6uQ6NuZdi8Oeqc+vebU+cf6imyHVNgwbR68qQ7ND5VQdWrI3+Wy7fDGovgFo
yKsO1/2sjSvyWiXEZ6fbDATT1N3h0sfPPKPYThNRKwLilQcY3GzmR+zVmdESsc4VZH6qD8JacaYy
KpXR/jOUevLqJX2yKWSHQKePY1BPajXvY5VyBIt2PH2tX/VMPtq4NGxyrHt7mt+mWSX1aMDDCWsi
2KEOgIoof6uGj+k9c9M4iGPnO6ag4bmhuAUuUmoD8ynJhwbkTqZISCsiN8Cvm7dEXlO5H3uB4duy
nKwOcMcQ34XWEZSEDreGqf5AKIURweHd5d16lQ7ZYadVtS1nuu+hdLyra7Qf0mSbo8bZZaTq3Oc1
Cq7Hc/ONOk5RQq7+niW6FRqrfZLYDHBBUDSEz8d08Fi3ffucdTbR/rTizjNnIuTYn41W+aW3mRvW
NsZ0b8Cmtlhtc0lbjYyt622xRm/VRYrI0WWKpRYiAsPSRSTmixOnT7HDIa6X34iYVqQ13f9xdyZb
diL7d36VegFqBQEEMPHgtNn3nTRhKTOV9D0BAU/vD+n+bUlVt+RrT2xP7qorKZtzDgQR+7f3t639
4iY+rzhG+FuPP44fv2ts7Dur9+PTOSEWkMVP/uyeUrp23zceuUuK/rx6XSZF+aWiXWLJ+3NpRHEs
WJ82eOnTTeN2yw589Rt7EwIgJHBx1wbvcWFFrxm5dHR7SQtJCyV40wKIx0qnyn4zkyfco5LdusXM
rxAP1TlkmhP6cfIdg6oLwg8tOfAGKDYO2yxS+UkykDCpOQxudRa8QBp7XFRzLWZ/okCUKR/ZVYaP
ytt6tbF5s8BdkMdkEBD2xC3zbudJThhLeMsuYcdkhfqgxLkvATMxnhl3sVU9x1X/1uYl27Wa0aB/
US7uJoo9CDo596w73JDllXu/8K1DX+h9sfBUR3jXINBVtwk8Rp3sQ8+zhpSHE88+iJqSR7rbnS3W
tE+W6mADq93TL8HeawmXQ9/q0zlwyj2f+1k2t+1pB+GC12tddWN2ZrnOM6FGteutUBzSPr5ZHD0S
R80+denwWE/+fDr04KqagMKhRIMmaLzhzs+rA80T9bboiaNT9sOdIsiKNoBJPNQSZn4uj9QIv4Ee
23Nh65clW7jU+DaAlnh5u8Auuu3klhTxwss4zwbr0OhKbbCtRvd24Os1Z/OCmUZv2XPfZIV9mHIV
4epxzbvQ1vPca35jDaPfZsyymSN6LzhOJUfejS4j7p69UGvwNemc4d4dK4IMFYQDK5cLI3ncIRTS
XcH4p0quKc+9DGuzQ13Pds6XmzSJnTtJBmAAfubxtGF8ve3w7G9Nl4abIW6ecJ5feMu6C+nZd9fB
U192mjEZx1WwI0zRCalvWhQMZk6z3iF3UmSaSMxe7ZmyFnU6p+xUtM4f/EnCX1PlLg0LedQDXVfD
lCOU4C1a/e66Kjjc9wnEHD3SybtVlu3KI25MCbCB1xSf89kv4SFtfBzNgd31/rWTtARZpjleS6Va
ymzOR9ePUVcDQKXnRbKqXULneufgeJ+3eV528loWwssvZ7hW3Z6OEVIzVuzCKmq1SB+MRKDcEwse
xjOm/aG/t71q2KYjrfHcNDD8jzlxqGTHdmj+4kt/rvdDDX1jTydPke69aaRqQ89K70GY1Pn1mFvl
11Gzt7HahuW7HfimF6lH+8ze99jcEbTJuSGpSgCqNEZZ9lVRFFA9VYa7HMgL3qLdYKdafy2Lnoc+
SHPvZLbdpXvukFsLBoJPiKO8+7Ee1v+NaYnYVA5USvRncJLELm3LOTFlSEce2t+7qx3JFAeMFI9e
xr/RWJflhUmCsTtjMMQHY8dz+CmmXbE/GDUufFO87q+tPWTz2yTHMXgzmE+ekikS6d7lTuDXcoU6
WWI2qXfjZNfuDnhNfunYoz9v7ayoj4aoxXwJM6pwdwHb9eoIG89p9ziCQfbgxsKyEXBeyrd2V+Ti
3rPH4SgjX3cH8BhBdsLT0/C+L2KKDnmnZv8Gqm8YnudAfPQndn1rrRr+znobFSydG1Cqk/WS9WlD
e7pitsjtOiiB2JAgwln9UjvsnpkJ71Ic9nsKl2n26hgGszvrnOUYzwWW/qif7AfXj8J0T8DDXo5j
UVlDCxZOp5eN8q3kNNQTrJuAGGD5jiaTmGOCNoPLKFOaLW4y6YYe3iCvxuiM0XqebU0xtd21R26q
vO8tpdhcMS82t3XJZPoMpHRJY3gL+fyMUqxUXk4+OTm0EQYeUQMydpN3jiXoRRHG2xt7Gt9QsaqJ
LRe0q8sELIQ5CJFn6NYil+LOVrP3MsTdNO+dVuNYcHoGwLeys4oKM102HWA9dgxEkx4UWQfsfKdX
7+iZ0JDACBEXc8QRTzc1dFN3lD45D84a8trG0T7eqWJR7kkf0yp9YFyM2VU3Qe1f+BznThfcuN2W
t1Jy9DfNPO5IBtcBM64is65TkMHWRS59xffq/Pm8pvlJnnoWDK+rRRU8RFjWMUeHdj1OJ/kCBGAr
xh5xlUpBQ8ijjlg+sBEm926+IMNQbtY8Vl2ceIzM6Ne7bEUTnGf4e96tudE8NwEEnTBYmC5w7F9m
ICMDyDsWrpORyqnbsin7ZFsbmq+2vUdLyWLVtNY2NPvtkfosDP1xvxDFQLs+G5tyJBgXxdkBss9K
b1nHloFJeSjSYZdTujIwm8UfUbEh8uIspTNN2eUrjhH7Nc14sGwccvrYMdlbWTuXIjL3qfFG0R04
qYUNbY1ZamBjrhV/ccO7c1OylK0yZPPhVP1SHSsYLWI7CYNVjU7e0TkNeiWfLY8kwyZdfDIeyWQw
6sR9oLNTXKUc4DNZFjj7smH0TpogJdmgYRTeeYoun9RgzjVysuZpA9hGNmfwG6ePmJ+bX1XIJsht
ScG5BVgWxZNlwriKdKb70KN3tDi1cm/Yy2a2FsIRaYdy4bnJm29o5dxUGU8WXdnBlzIvmhszhv2N
B0+Kh5rMmMqhYaExmXh+9DPDrRz2+SCvDeCFacugqzgFERLQOZq5w1stJZ7zzuhCXo5Y/U7coiSo
swDWJwDnlcMZ24aciUwvWDxBBudnOunyiS2bg4GLzbPVb/HJM391U8n7i4GEpdPGV0XO4ZvrXaWY
8WEm4VMA3MTso1tN7XNk9A5Rqr0i28wSyWgFUF1P6sWRvdr3dZu3J+ls87GEjVk/3GCwHjxCQ/Eu
cxznBKpLcjEg+t7UggiUyzHB39qYENoDbVv2g5xDPfLLipSYilWc9tE03+uktm+QNBDMKaTEpNtR
f7kLirSJT2vb4dakjGYFVrbIbEelK1Y2Gp/Ha4xZ9QtmW5YQlCUQaOHi9vOJI5Zk2C1TzPrIOSpq
tmU5O19Jn8CzcTpygkOa2+Mui2YrRKLAzq1TxnnoPlV3aISqL7qUNuRNCN/vtLTV+KKApnH89Wye
Q51BXK7rmgduHfA50S0wfe5UnZVb5ZYBcC92GtOGVF5/CclMvOJzYvffUDDIW5HE1/hr+DKXVYK0
ixGwTSr2xwm1U6P4KPEdb8OUaDmACJukbkCXNDSKBU1zz/JiukNaER/bzMQqAV7pcFT7pmI3cibg
GWIh4W6A/NdbXwpKIz71mVnraydDm2IcBDt2+sUTI8Ni3kM7xO0pKFcnIxHE7lWuFWu4LYwb7Zq+
Dj5E3wxXY0hkjA1wgyeq58Hp2NSLEaoog09jbZoHLFD6MvXJLnctF8KWhALXUikLwqpp3Kv7vlIY
PjEAEuNz5+BLtKTuCw47/m0l2UHcBJy3kh3lCjmTl8hK7sKuAVzo9X7xECU95fNFP0CMLNmt94N5
qIY5eQn7FrVL0LaM0yRPiupLD0/11lhCvHoFroNi1DS8KLtFtvOIbVu5zXEKKgbqT6HLO6YnuO2E
1Tg7nE2i3kA5Gk9BXKqPtGnYSM2CXQkJZHlAhSuesKYm5JC8JOaTWbDmlGIUzlqn7N3rou2tE0BW
4xUqDBSiqWl5RU4y3XHefQAQCC+CLTxG5sGbs4e5i6qveiy+aB+1V6HELftlvGPbH99Inka3AXPD
/DzzO8zhJoWPq5KQIG6num3LZBSHyZrU9dvkpk1qfUErbLjLCz+DzDtYw9VCIyx288RO3tI4jPCN
0G71mBYpB8wFb8+WUV9OAHgkYSvspbvFJhG887LjW9eJMBgNcW1dwA8Wj53207cax4lFrE6HwWFk
LMyYD1XaheJU69M0QDZnN2ClB7qTNHwgBbdumxUrg0k6aya36GZFyRlJiauMYwUcZ3zQ5kg3FwvO
99DEEuhRHx2H0hPo9PaNVAvXJbs9rnub3guFQbTMtk5QMHKggCuWZ9ZQeR8M6K1rOy4yRH0xIn9/
+7oxDRneEghpd7gplnPcXeFnDQnoTSxE0nbIc81dkuiwIyDvdIgoeI7g+wjWjNSUrDBFBYUXqKyf
HJ3IwW7T+xj6qWXn4VPzhMZz5PHPxHo/FXG11ttTOncqBdP9qR8RD/E74rsCDEXZn2HDndBjyndH
K8D1XtseVpQsy187TDU7z868c9EqVt3RpetpkyCMncEVCdi14th6M/Po9IdBeyCQSzIDXzleRJc1
yeOdnxropLGf72iX0Fu2DYwC/QXJkfKfPCCVY5n1IM6euUUnpYqefr+x3/SEc6s9uczidaJALNkx
VyBXNAO2PQAOtcARInrDEZ6konnQVk8TNzJLmQ3F8VjZvttsOSgk5r6XvmSE51QdftKWjEg4iVG+
D9/erAH00vKEmlI8cQN7mBE5isQbsPIG8TUilFUttubZyf5ZgcIjpFjwjgw24hb/GUBXchZrJ6aA
3tEwNDedSOcsg7FXkULgdwMzkJc1uTJKdavwUQVxfCRl7t7LmsEpBdTeU6JoVN2U7LrEJuNE9+IC
kyPY6FLqPqshuU16s1zhsJK306LibieGanWskx5NbxU+2WgD7h08MDxetkjdnNBOCdvROXOGcjno
tmteCmZGT0noEytIu8euxqVMsWP+bi9tzNMYFzUKr7pkBsCOPRV4VkmNdZKvVkR1W/L0xaGCqYBW
JkYul2ouuH8AH/HP65qJ4KZean1nl3N31nRuesWU882G/KG3IqYoiVZxqBtPtcxntSe0wQdalDnP
kbwbpHsi4PV1++9P/wku5ZFypfXWSjG47xp3NjeLTsBu0wrOFT6is4znbsxVugmNx4nS/5Z7C9dH
zWXVW71zKLlSOvotE2Tmb98AJZw7oiadi+UgA1N+Q2c2Wy4nXE9uSns8pCZZ8yeuMdz4eQ7mlfGX
Y4utUXViDVt8WeI1X68VXPZEHD0h5sOglkxeKj9080tIfyY6LLbrnXt6CBVRmZE3KI9avgmxTx5Q
E6Cj/MTpijbcQxDxsGVQYZpfymEa8xNafPn331cBhjKROgsgCcAtC/LWbPGw5uQ9vy1gxAx8Ogw5
CKTBNhomHHM6cSMkkiIlMphgkcUQU9f8SOV7+UKD+8IIR2+DSteuOMHDiZ8ev4I1YEKbUNbyM4oT
OUuM2OsEiURVUu1L+hd1fxt82xD2LD7isRyWvDlHInDKG/xpgJsHjSNxSz5W5ofY893wJEzU0B1t
tfoh4SGHxyWqWLzmhfsCp3ORP1ll2vZbtF/FMBd3D1c1Ps2vEH8HRH68HBBCxkH5gOnYSNEMHy1i
WwF0E/QFpnySs2iK6qKZjZ2d6IKfvemsvEp2MPy7Z64hhbBZGy8GR2k0ylTU4UJxFFISRNIwvh96
mKcYk4f4rEmrlGiE6gU5a5j/A0h+OReMjPBFb5al8qxjYqdk0TcYA+Xw6HECCfZsiwgR6lbhlPKt
dfue+WPx9P0z7BDi+0PRx7k+GemC9zYt/7recl4N35hSjs4RJYiZsICnegM5v6CfwA6GYCsSITCx
aEMwqEgiLzhkTkhXryC/fst5IfKPgNUEmNOpLN8chcjJmk+l8FYuM5KrNw3iIa46t703uHOiM072
XH5uZ5jDYIrKn3on5JJPUV6qXennEa6hbJLX+CyignNiApgDcRF8JLtrcvyhNlV40hvb+cwuP3ih
3n6fBRYeqpR4zermteL4zmq49qa4eopTaXiEFFfj5BL0cDj2IEWA6y7juzhjik3SbMCtNHzILvxE
fJAV0fN4WB8GYZ6/xfb+I1DVw/9BN+BPLKvjv2kiXH+bt/8qJvy/pEDQI7347zFWl18gclTprwWC
6xd9B1lZSkCegmEFsUrKNUxK2PQ7ycpS9p9SwmTxfUkwwZc/oKxs+FcUgIWhIyS4K4doNe7ztUCQ
vyF2zV8FAlOUdEhd/0Ku+ieS1beqyf+ZxfTI53nKBli3Sk3SFb923hTIs3VWk39IqpaEG7lUarkA
CyLszjOTwjFxTx3aGQ6G6OguifX0rHjofi1VEn1pLP9Eu/NY7WSThUT5jGyfbcc60gsMFRbnyb2L
Ln2xZF34kGaYyHwo9Uctp3Bn8qb63OpeQK5P9VcGDbdx7LdIxA7cPoBP7TmB8oR7yYvOEstLtgoU
vLORc+9ekZaJSGuHnFDMGNjvBOO8F4qDuhv2Twmlxqa/j8lYsQAOJTAoYhvDPdBC7ievKT7mpmes
QFn8QNVZ5YonW8LaXrLSH1lkvey2MyViPv4NjKzGdbEnFdiCmf+QYinQHOoDqkeAVmzP+wiP5otS
UboRNBdc1q0YP0dlC++lmwyaMGvbgRAdHJ186JPTOszle1GP8bHFWZRpcdNwAnxUVd+8O+kyPDlW
nZdsxIQ48WUF6p2jjNxRFwgY3GQtAkhWYG7Fvn0WjPQIbmeDsYIig/Tthyv55vtF8CN67OfmmfXS
gKC2XrV0ItFjEv4S76+Qo6D7hkCLVQ/jmkTGqcDH9D33/B8tLP/ItvtxTfhv1+NXiqS7r38Awev/
OOjq/ctq2v5/gIe3Ni/9+3Xk7mujX4v07Y/64w8IwH/AEorrH9l465d/X1Hs4E/lOgr1hbvVFs4K
CPi+oNj2nzDifIpFA9zZ1Nuy1PwLjef86Qu2M+AVQ9eW0rH/54JieX8iM0gbjK1DRWTohf/JguL/
ku4OREB4XfgykHzLFZO3Bt1/wDhKlj2VdVTAq9kgu9RzfMlI3XEuTAu2+wLzEjGxgBRHsZ/CJTFn
TO26l8SFL7zFI4O5ItQWnTfLTBppN0VaZ2sTNdd8Ndaqxvo1zyHEgbq8n0uuYow3WVvj8ZvTJ1no
KdxCGzHzvpZTUu6cPIk+Ki9HkJxtjcbnC3ptdOLry4Ezaw3yzVkcDMR09R597I/j3sWkBM3CX2JI
YGFsnmi7C8tTPfb2/Bz4XTufoY1QXzBaNTO5NrUx29p1gSbiGZVuYYGsvKWliz67Aw09O3oUC4Z5
DQRh9kBdjRqT0p7NbLJcnZL4Ii5Da/awdiMKIB/a84LxUFv5a8nB6zNxT/ZqxvHmBgNOAGwKa85L
y8hpPsQmpAcngGtOK2thf9TDENlwUbt6IjOFCwq3HoPEGk7HDfpbUO8dkMbB1mmI8DIKtup5H0/2
sB5Y08hsvSVoWKlN1/GS0pmjmsPhFC93vtxPaUomtKJb57CAMK7JRvJidrZdWLgc0YyDo2h0d0wr
Z/gM/h1aTagquOyR6q4qrWS6a/sFHKHRXdjgdJxyIo+icSGlqiL7AkCnu6sVzWgbSIPYQbuCoiAw
xL5zUZGE0kexMNam0iSt5M5OAm22ThV29HEIvy2PWEg5+aLSZtmd6djy3i0laOEThl9jfzpry2/Q
fbI23ZYujoF9HNoaPFjFnm5fhl0UAxIZGSH2TY9bW3W4QcEpS9McPZWSefPiYbGO8Kpo7cmLUA8X
KdmJ8pAo1ZidrTpsVDywGR0SzLVeWuan2WswQxHaUza+ShRW2GQbaavW3rd2PiYnMc/EbFcavIHb
qnWWel8MjKm2peMIfTFnCYi5PnVQGVpTzM2+bTrTgQKZatjm5K7tzdiMqR1slqGNLbJqk/IOsU1t
ONNTq8/OkIut57RsB2xSOIjYlTPdTy/SBqbbXcp4Rz96hcyoKGmGefpUphnNHURioOyQ6Z2yy7yK
gCtM/liep+kgx6vYMCm/JoNAQralTik4NAsRPa7XHOTBIJn8fvB7W/UxZA9t73ouIO/QwwtPSTGT
VbllxkidLpVAMAKSdiY7aebJ43SaxEN6amcB462upnt0V6q5La68rvSD66KivJ6bxVicxpcYIYyE
CAYMchLeB5NIOovcPK3yvfBWfBLTo97Zd2mJRbcdVQKt3JvK5MQ4g8iOIZS+ehvgK+ouY/RY+qYi
AJQYzmNWrii2B/leZ5XB6SIiPdzQ3e7hNzCmApRJsWJMi8IM86wVtJZvGSCI4bTG0kKrVrX+LXJY
np44rtuWl7KY+uxkEl1fX3FsTPwTw2KRUFM1Fc1JMVQp3kuuo+isS8YxOFYAfWH39F7r4luyu2iX
p3ZpEXdMEuDSvWs4jddF6t67mc4R01PXMCuCxvLEKJNfh0+fL6r8PjiL1n0UKb06+8SMqvsg3O59
zJj3Gqp/5voZlgA/naom/oB5FHE8A1MCUgCNKJQ3uTh1Wd8EfzsqSlG4hga8bpXLkbuNAkLh+MaH
a+kNpHNDymSuEjiB743r1ZjfZjRR1m/AcRscCulXNlk+hUK8r2houn5O2NB9DGIR0Unvut3HbCzv
I5N2BQairTMK0uwewlyZFITx7T4AlQFJ4z2qJZdPgWUfBwvgMMbVUYP65ixe6mGnmD8hS+HgS2BB
zZgtjXEBdCCFs4VZqNQVjg6CU0my0cVV53XpaYcLATYkIeGnCRtke8HcPX9oYB7nxwknI4HcLjX1
lgeGhe0ocp0Xjxm8Y53EsvYwNHSpbWXbEj3ggmoGgamZDTQB2YyLDbWiHB9LO3AgPrmY2VSo57vR
R9fe0GmC+z+OtHhIEryJCpgAhIyahNqJy3nwcgSF9N7pgpzhzBAUqckecBYNESneXeTS8gPkpBgu
UFvIY9mcDOk87IP6Sk9aot4CUHuoIcdB6XTkEG4q6ZKoIJbYXZRNxMCZso75ljSM6x6HNNQhsdyI
kVM1G4ccnnHgkLRRmORMWIR8aPnxuNHLyksOi57leRQb4BcVfP10q+O8YA+MUvXQ2EROg8IoiKeg
PjdO2PlncZRiREVjTV7yynZYzDoTf6bRSfJ5A4ilgGVqsVz5ISO6jXKG4mEBxYYDvMVCZXVZ92lw
gvhyCsmRHJwiyq/aua2eG7T7Z4Yv8gX8KtP/yJXljVYtYo+qyYBvKNBAzRmjmFC8TLvy0Wam6TBC
yR2eMYyu+l3OOOK0yzL8UUd3toTlYpvNqP+RnEhY29AyYzx+pWfvcpVJ0rXS8d9lVNWCg5Eab0Gc
9A9N5pHiZQNEShcMKwbdLJiCazYBQ3eCNwTQV1y1PN6aAP/nhhgTHEKMx/6VNgREQKGl3d0go/o1
14HDkUyBF8A/55DBCAkz8w4hgK6ZZtypuBxSm4hghdm/Wj9KF7HwhniRlZMBrPtyO9apufMxr70i
OqaPBR7rFL9c2jpbpnrNuGeSKp0jHbz1FZ5w3lmi9v2ukTnGrKj1yIGmInxFVCseZFx753ZiKJsI
C52j7BX1u+dLhFZMrklIm4VxWh6ghq5DFRa1tSk6z31uWYdberfi9UNWJAPqTuAn14HsSywWPDi2
mU2rXerT2bWVpg4xV1cNYRuc3QzlITlTMTEo7HcbXwzm3iK7LHHyrd4/3KKkJiSjW2AZTfzV82iB
PCvmMflUEUjGJOELiTOGnRQbwXmGGbFmgtKNFgGl9WOJmp90lgsiwQgu/ZgOKIK5bZ4fFscEK/HE
BdMiYlD+eGoWEmfE7UqMNRYZcTM1eKVsUed7G4HbJXwTZjeYbuR0IAA18QxaH6cbUXmNYapbTZ/Q
ptS5zqRD28pafUW3w5wFx26CSLS1/DozSNyjwS0axa1/8GiqyXcOJ9ZLi9FDfrDderpzw8ov9nOe
RzeY1pIeZ90SQ3euFXAZm51KxlqRxjjjYuejE+igzNwyU3JhZvw6BsbBIxu/6ZpOwoEkTT7Ml2FD
cxQxSQfHlYxWQzGhb3y07bjQC9Kv/WNApOfYwjs1VV8YO7XlKT6cqd2NJPTIvcCH+9xExn3K6ozk
gKBehgA376jeASCgAzup6gJoUcH8uh/6MGApM/PXbNDTVZlpbMoFw+o7/IT9m1OE1QAjwowvPmHD
buOGAC+3c5hCb2LTzD6VDkYDCwk/dr3ze1Xe4HlP3wK39D7ZxPCA7bJnoEiMBZZ9diwyfNWRhzLA
5e/KNRLBMKwsc0r9VmLFRpObIMfrtIoQZ+J/kvNIbqUVKnkXieuHuzYbl0cbbu0jFo6JkVjn4fIV
SY8eKaKueYdLhK+VTRQPoXCkwxLAYAwnJps1ykEa5PNn9AVCW8QmyCLC76bExfMquH+axxomRzFS
cuqL/IoSbwWIRiSkTDtsWZRSzyUb+iiO3bfGeIzKY68eX4a2d5gQZ3bzNg3IsnjIcnqLmAPUCxXW
Aqs99ScTYQPC8ySpDM0I24gZHXY3T1iE0oZI3THsTV67sBw/zwzTb4IBb90tR34i5NUyTWqTRDWf
KAETzXbdG6rbORyiGnBtRfFfIrpQbD0ypkzT6wp9Ritxht47AgWi5I/SAAfP7i7wZHzrKOGR2aXq
j/nzNGVvaWPw/qEQY2kPycnuClIXF4OlWVf6fDIzJX7OdDkEShYH5eT9fabm9C2tbA4lc1SQ0W46
/Yxy3b7K0VgWlkmXNUp3st0KPeQwHQrmomHFo2LjtGP+nC0VByIr49LBQJqEt24VyqvZdwICTcr0
W4caau8oh2D85DOXJLPC7A8soBWn2KawHz237WLyrd84yWtYc2bYWBgcHdLkSEeb0XOHL2Wfpq9W
4mSvfR8OL6RoFwaHlh3kW71Giu0u5kTIH1d3kGOazxxvinFbBZO+9jq3J0uWUVK1q0JujRcIXDF0
U0rdyMd4JYFcqk3zx9yE6pHONetVhKOzThZS72WRQWxxAJZc9jMkgQzeVqLvwPGSrK3Y7lzOaN0f
C+jzZzPGy6tvGDDuOdHTQZp47XTgwirPQEYSfmmJxg84E6IOYgxjxIyJJ+E9Bi71ZyGk52MJ+ubw
thMdHAIbVzi58IK0YWl43O4hyqvHQYLpuIIRogiuN0UYnGmmbf1untiKTtA04r1ILfs9tWdiTIsT
uxndeSnREVmP3rqAleMhqRb2g2Wq+IMKEwNHT1nYVybB3MKGYaifXU+zWye/EVJJJpz4rc9HGzRR
D0KOTbGUVxpNnjoOncJUivKhXu7didPUJoyHtmD1GTCQOaiLcocav4K204UbN1EN0f2m9m2CVMDx
9xGpOmaXusaBHrRsFPclaa/oMlwqSobanHTEnb1uV/lHJhGfjBwI9OysXtMMtY2HghLbqaOHZ+8s
SyyfU8+kN3FDfQx1q14+lBf/uXD//2nDhKTf4d9LahA48/6PL9X7H9svWBf6P077gv/X/6iqIb//
l6xm+ahnSPAubRNhIL/3j/xLqPflny7tJNQecvN7fmAjuf1LWJP2n6HiX4dr9tURMBz/h1LPX8H0
CSW3QkBpiied/0RY+xmH6SFkcTy3fRIaAaMh2Lc/y2ozzlA4FpQDS/DRTzMoHJxetHzSgcrcb0g/
xi4j32XXvymg+JlL+a+fGypenyR37Cpe349y3jL71dRYIiaVLHDc9U53l8E926ai0uPmhw/of0Fx
Xl+jR/OKSxk5b7b3S9UFb6Uex3GOD0UQ4zgt0/iAFXD5rjijE/99e8f6G/848lh/CnMMkEFq/UCD
FU/5g0BJPbRfKgzsB0qkyv3Ql9PBj+z8pGf7fkZmDw8Rd6d0j10/laf//Ap/5m9+ezeVwC9ILBeo
M1rtzz/bo/53CQp+tgGLCQXdveis5bIWOj1ITpH7rmHY8M8/8m8+QHCbCIUeUr7Ng/3nH0m/GCxM
2q8PmAVSyuOEw9u78kFaL/kNmPdv3lm16sjcDjhesf///KPCkAK4CS/q3mLLeAOZiToCQClg3fz8
3Ornz+iw58EyFsgeKvzN61wl7F8/V+7AdWBhuzhRVsX8x89VWbhqLcuz9s2Iwpk0wALF3DqElZLg
pJwAepKn9DE6z/qQ0lu6kcNIxpXdK/VeICkkXyRS7zfvyd+9/Y6Nqx213pWe/AXnu9jsOuvasfYu
hp+DahdcWaHd0HKqf4dW/bt3AD1e4aCnLYaCnF/uH7slo164aXIAnlufY271XhOa1z4jAnmPLTIo
XZXTtmH+farzCzzbYutoHGZpa6hxGYflNrcjPMj/fAHKn3G63y76MAxt21tHlrh+f73oS9FgvnVZ
uowDEL0raCInc4uHMgXSBsaDbuyHIp5tMplsANAB5mRbRtF8FdbOhJcEDVMrw1fNNg7C3lULB+mq
aS8kpC2QzH60G0q61rvAvaDL9bXMjbNNkoSRmWXS4iRTk3cfmYEmhn9+afZf72cGHr7PfExCeuW6
//mao7U+UbbHp9slfn7wEKnP/TDj/NzXwuDtrBOggVGt2MHjhNs57Lghy8wjqCoc2ihHJpkvS4Sv
YduMTfhclr2ady21zglnWsIZ//z7On+9Q3l4CYwjkqcY4O5frhDTRh7nKg9+EbOPb+1oLaMooFcl
B9vzjBHBXU/uBG0UNetyIeZ5k0k94a2cI1BTdhuVG+rjBoffX7KPnvJ+2LpTwR8g/QI2NdIaqeGG
o9TUy3STcoq5RVpnOmrVxj9Pk9y7SU1Y3GEC2cZFdYhTEQw7RFb3iPogz8Ake3ecjQJDtIYDACNW
ynYoRn7MHd99zIQTvg3uoA/AyrLfLCF/XUFWxBoPap/oxbpK//xpOiPcmNhxKe9w0vGxaGZxJB/s
/eb58/c/JWCsH7KXCH99yjULfZnkuNh1xwHFonL+Wjcq+M1L+et2gZfi81rs1SvAPfjzS7HqNl1a
b4qAAqy+w2zxXzrpUEseVwihdHBsNBhDik8r+ZtH3N/8ZNtGVZI4y3gGBOtq8MPjNesHhH8JMnf0
6FjcJDPN5RMH7blDuYz9xynukicMj/5vXrH860q7rjFc3uwgUF2/Ec5/+MFdolIrweGzx9EJpxkF
J3pyxq7/IomzkHXvYLuUNnW5eTqVOZkEAeLNlI3HOVACEQF11lwkuZjfwXVetBPOdhmxamzyquge
IjT68zHxnQdOgkwoVFUld/ikyjdVWO41uMnsxug8Ov7zHfvXG/b7wukD7HfWi/Pnd9M0YGuaBrhD
Qj3iwZ3Imzdee4dqwwLvG30IQuwQoIKOEOXy/623lBtOMdVlOLx6V378LPPFdS2XE/6+zht9HDrM
tvCt0N3xKB0p0ByvCwv+S8NhDrZfzRPW9hDPCuHcQIac920VPOU+djGTRMvOlYtBxfOrE+p41J6e
jxYnHizrRjRfY3SuDWjDLwQCoitOjb/jyX/7/H/e93Fyx+zKOk1Bo892/KcXExtjj2SL/H0bS/9u
YTlBK4aiClQOIMPMkfK/U3cmy5ErW3b9lbKaQ3I4+kFNIgLRB8lgl8mcwMgkE33n6PH1tZDvqZTN
1U09k8lMmpQ9q2vMiAAcjuPn7L32WjJcP8RtQOyXVXsHJITlXaCa8Pnvb+pffhWDndihsOYGOb98
lZFYZFJCSp4RxRSjEp16RSFP19jomoM769qtE80LwYzcjLpRPZ4N56wTvXH/hy+y7Gi/XhNKYNNa
gPDGb8vL424ynor4IrU6F508zLMlDrpBjigVGtwIk5EvveHz1Gjm3qgaBKUJjbwqltYfFttfrHSm
muxUiAaol74rlX54fCPgNLlGYefXTWk8hVHqXmye1FOjFwRemaGzc0L91Yvb6YTFuD79/ZX4i03Z
4I6wW3KGM+1fj1cliXdOUvPpoxcEl4AG5dbITfWPeuFfErv8bx7G/78VungQDzmt/nD5N6/t6799
FIw5ppvX/OM//n1Tpu/lv/33f3t8TT/A6+QcSf/xnw/v//Hv//X3/5S7GDpSOM7knD3lEnPKEv6n
3GX5LzZyFkFcxbKIuaf/Q+7i/Dfqf048ED0kIw6Dl9Q/9XMG/8ngK7q8JqRFwob9r5zKl5P/Dw8Q
khnTojVgUtqyoVhskz9vKmin5lKzspJu8rfEfBpBUtCW2HD0wyWJ7J7MiBK5NR7CVRRCWKFL+8OV
u/tdpaUve8X/fIR//wa/VNdkJ6TM1/gGDCGAiIyrpgCU5yKduUwHS4Foqq9x9yW3W0AoOvON9+9f
4P/Cmv4/0Y/+PygNXQRx/+v20+5DAUOYflrZ/ME/FzWaKwNFqMfoQy47Ly/Wfyxqckpty5Ye1aEQ
pk7j/L8WtcUf2Wy95KGani71H+JNTRa1QzHpGDDkUHRSG/0LotCfDzXO8mDYrk66GicEyu1FfPrj
W392grwywO4BnA9CKkU8DEO4as1AJJtFbKAuVJzjV7wVzeGHS/QXi/nn2vH7Jy86WaJvltcA56mf
P9kZmjTRwgjQWpNjT3AQcL/VNpRKHzEmBgZv4KV06KBmfqAfp/L4+4//JYJ4+XyDLpfFbkL/whPG
L09za6L9AfCEb9NxEHbPmJvgvdlNucPm4D0h8M8+TJgkcqOhjlzHQDbLXYva/Q9V38+l7Pfv4dCr
WTT0lsHyWK7TD+/CXpRZjQGMCKOEACKBiO2zaXQDlsrF4vP3P3qp4X7YP5bfTOuOo6tJCCyy/V+u
eTVUAy69BoJFHpj9oxtMKN9TXE0I5CTXvC+tfzHiaPlIR0qLUyioSAMfw88/D5T82HYiSWE7Zswl
qmYkaRBdLRLiFsfYTi2q/BswOeLt73/rX11X+rR8AdoQHNh/qaaxKMLRXzz6GhuxfWOPpCUeDdIw
mKng+/3Dlf19NSOotgwiezmCLWrtn39mD78C7wEpLGmWWacmb94TExPGdh6Bvfd6uiXzAqduhi3r
D8/R708wWU4OTy7urCVP6JdPrjqUElPKADcdbevUJ2OKbUgXmyxM3gk18w7fg63+/touN+2XdYRI
GPWa6XJHze+60B/WLBTUzmaASrYFx5g363syV8JO9YdC7fdbaIol/9ki+Zmt89cOKvkQSE8reFCD
xfYAKYShblB08/tcRDh+/v43/fp6Z6Fw+fgYy6JbjEbnlw3BQclZYGEp131iJs+o4Gz8Z4TrYauK
AVOOlW2mmzZDfQ3k0NCm1dC2OE8mB+RqXRYW8oioGOo/fK3frwHCBXZJjtiCF8j3PuAPlzp1ifVF
gIZ8hyn9dBJBPsG79tLhEqPF+Jf3Il44Ojui4I3gmL9+2DwhiRpDDDfeYtVqaxHvaJJExKyaQ/Xy
99f79zW0vNx0U1BSLb1C7+cnBo+NiTWeJILv1jUjwWy6yrGrVn84a/z+ZDp05cBi6jp3lU7Pz5+D
RnYsYxTYa9QM/SWZtGzHqNti/Mx8d2VbXvhVaGP+mAcawdN//xt/328dneVrkn/F3k6p/MtnFwTd
I1wgbQFbyFvdxfOEWNiOkStJaA6XDoGu+MOC+YvrSkOcwxO7Aqf4Xx+aWnfDBVedryOO4HfkA2TP
7Lx/ijD7bdexqcTZApis0Hjif/78yzonAR/EL14VStfuXJJYL0Htmsc0Rt4xYsJ80Hl4/9Bf/7X+
FTp7KwYWWrA8qHzqcr1/eBhKpfXkJEAUd1HDeCfsGC6MUIbBKZE77l7L5inc9RhkB79AyIC0BRz5
e1zkxZ5p9uwdEvIAjX3aJfr8h1v9S0Oe9zg32uZAswjyOVT+Ws+gAvXaqdcmYGZVuXOlSPpdYlsc
BHQJsMMh8/REuHl0F+QhUCO0CYcG0jeP8Zx+oDqve/DEFup2l8b5n57r3x4C2r8uCUJSLnscyrCf
L1w/Qj9IYOetmeG7n1Tb519mDAS2b09ZfJ2TQhOXONNYmNSJlIH6rEYJ8RgQCnGZxifLGYo96rUe
TGTYyyPWoWHwTUWQOLkrCoViNaN5X6W40MnCTboe9Ls3oE/iNpLoNFUFx0TFYkKlmfbzFsFCO2yH
IpdY8tA44MatJjJYRDiKy4AY7gMKXDHumwCJ93aRZQzbCkZGsJKTxEorRZodUWEwTAuXZ0shxUUz
990JilwbUbge3wkjKGCWLyxvMYzZV0fPprUYBvJO3DHH9Y9qk38x1vB+EzOPsxPVm3uSoUnsA2pr
KiJCRd30JbGT8QYxwdj6f79B/Hpf2NWp4xmjcUT1aKD+8s4ZM6yCeY+QV7vJ+i1KBCPzzU1pd3/Y
FJa3Bbf4h3e2aRIz6TIr+z5Qtr6foH98dhKU+K2nwOfD9rOjVw2allqhy4JhIUUMNw/MAfJHxEr+
jIaqJY/OuAtiFa4CESze8lYZZ3sMrRu7CCvidm0vupubeZulsNuYBayYKuNLReuDmFnIgLZbPgMM
5cGL/Cif2zVBs9lODjmEwiCYFbbe+Msse6Q8+QzToxli2y8J2vDjsRKvA+CPcqyTzyhDQ1BrQTo8
xHDDwhUFjwtOzBVEHFUwt5pJn4GM1vV12RLjbU3a1h4qYHVXI5Lpz3EMBAPMj612SSsC9JRuxN4f
EjN+ZD9wMMSZaiQ01ingKsTpIKBfus51qJR1gZIEkF4T9raLNKE2AaMPGHVpZe+iaCKEx7EW1FWn
z5+MMD5UZmXMr9x0HZgLQoFNHY1Zs9PoVCL54s2jtlqW94/sJ/AE5g6ePoy2VddOyVXv0RlBSS5m
IsFqW7P33uxqR5HP5SZBLXcNxFTd1yaZplJG+QeZyGA4vKhuHGK7LIBIsIrHXdCF5CLD39upzMWH
IhAmfVOgJmBqMTT9HPQFkPRSh/qF1IjMidZoDJiMtJjvBGEzwJr77IASIj6T8W0BZTC2tqJLpozR
gDo8iZtiMullmlqyi92uMdaabrXKR/FqtnuhWx8kT33RkmjiKIlL57NiRd1j7COfGohkikcF/iJY
HuOlFbW+B38FdC4Lnq1ikMAA9IboKPmuY/73YaUwtXVnTR/WOHamLf0PD444HsvLlNvJKccYdM9s
ccBN04V2S9YAjBU+TH0bJ4fpcKlRmu56oNTpTRZUX53IfiBkxV2hHCOonAAV5sMmdK0MFpv+DDew
CHdBKOW2SipxlQnyi0RYI+y1ymCWO39VA2lXnQV/r+njeVWlRnfvZIQWZoSh7AIvn9MNx7dyZ5YJ
sFMWYktKIqiVddpxBRMNE02jae2RwW6b+0VAWtE6jpXzqIfJYyQD7NUcWrJDqgSAm7yIm530Kivx
53bKPjUjyJNVmVoZO0YY8hrR4H+g0u3u8lkDfj0OxAKDXbuEnT0eOWbbPNzxC3ZJOPKJegjQka/a
DClnB/tazM8qsZ4TTo4rrirSJA3G6wi0cIEprAY2LqihA/mGWk4AUt3pFmQTz3qXxPzQ1Yf8mWH9
KMZbArL6AM4y/kewdKRwweD04wz15ozq2+/N0Lz2Ix1vqaI7gnPIjJGhgZUqeioQixwcHOZV3dbX
bqrj9wgf9gEl6Tlpm0ePvLWNnUuWqfVajfNr6iwy8qZI+y9UO+8e3MI1TO43Ndbm52Ri+K84uRzG
GVJa3+f3uLtutaksToKcv09JMN9aIxjJNIxf9PldEfHiht47uQXod93pOInwwiYF1KIDt9k2ANYX
CIZdF/7YmC9hSAYzCBhIYMjhW6vaJkwtDaeFNyDGU2iPlyIMMt6m5VOo6cbOmtJv3WRtKle+eFb1
JqL4ybMGa2Xbpb3Ou9pdN+H4it8O7HBaTV+p7+5HY350ibrcag39D6kzlbWqqmCKmwPIbMJzxRrD
7b7qlX5fBxiLIl685zI3UNySQSR70hBVSfQDk+vbzJy4Q3M/AlEJz5SfxGRnJW2eypYbXEbaTd6C
Iu0Iw1jRO0fOiuD1ONqR2Eh3QFuRlyamHG1dh0Z5UxBKtjgIhlVrMNweWmOvFaDOCiMhs9TeUerM
FAhW7Y88J12Mpy+rwgdp8AyB+bhNJ4hT7QBhScYfboT1mOrNcjeqlvDPE90C4V0ZuOBAnbxD22k/
W61eHImZqc5mOVc4GxBJM5vYAAzz9lrV36aNrq1hwY0PpqbaNSBdosb60+wo5ZMET0QPQow1tgvE
xPOBauIyN2CsvZp23YzvJRs8089kfur1Zsk6OjaEPe1i8MioMDu/NWkW0e3w1pY1GpsQsiXyE7e5
yZzsyQlB6pHfILgxufNYz/BNChxXSQtV3QqvRG8kK7oUiN2t4Zom7tfQnnqgCnGIOAMIWaUhU5ch
2SCSHbEonGnlqDBn/NZY8KfS8JJU1VcZqSPccBJNMKigOi6+uRqGLD47/sbxMFqbWSB8dyqj9zaY
i5PKoF3jB88eUPNmTzOKRt+UaPj7Spt9UeFhgEMRbdKQUV7KCLzsdhVj6hVr4oN0yplVR1Ojw3B5
gdLtHlQ13UMvJh+nf8iL6tx21X3RjJA9R1rPIQ4jLQKjKCv3qw7tBBZNZpC9qCT9rCnx7ZgoGb1W
fpAhx4za+GZmd75XdX8vLDL1vGHcYSZdm0TUGDWaaKsyn8qUw4ULMcmtw7skjY64zM7z2F8l2RSb
rutvpJnepE71GMykFFl0Lfbp0H8r5yUYuJrOUQiNRhUYUmW3aJJhQJqa+IbVGY8QQc3GKTYKgMBy
OKVlY6/KnAwcvFxnt8G6nS8UM9k7h6AZr1j+QgOUNkyXbLnhefvihD1DgJFAMDYcIkngbdzg9cHX
LeyV9IriyWuZHHsLUR+ZmQbcvwSRROOPtTibCLyd6aZupmOriHQ1Ou+FDdxaV/H8JejjGPA4RjUg
HAl1ihae9ViKC54M3CfIKgiD7K5DzqKkdYFoJs0ADcVMYSE4otCdWzJOyolQySDZ9oAhMWnsIgTi
hrkkxrbxfSo93uQW+aeqyl8HzXPWgOff0ekCyzEjb+t26IJNGD65iTy/6Y3bgjp6PQzBo13UZ9yc
NGUktJHcq17xl54QJI23aQDCwwpNHYocXgUUjZ96km8uGQly646pb1nmCBZoMEC0OQioYE64Bx1H
6hh8y1o/kXpxcaLEF67ibVwU3XoINMak2MU2RAn4fVa/x3301XbiQ7hc28ieHy2hiGiZTeeAlytd
N7niL3LacIuEeJNGlbuqZ3tXRfFOG7IE14W8c3VWmXioLTPYjnWzsw3tOeDUNpCbpkvzjkqDPFRi
d820gjtivsusPzZxeZqFtlNLlpXWpd6qsYgSSSdAMO4dXeUnkQfvSUFyYGv5dI58PM9+WToPg5Xf
zs2CUs7TFweQcm0MTyUgpGhJEG5K3TcxuWxbqdItZKw7+qfZduz60pe5AVTIyGx6YHFAxcnt8HAp
Qb1ubpIlyxLDy6oA/xsZwbD30CJBPDB2kdVPJO+oh7pufKVp1daln7ZCwETBQ3CkaIEdOqM4Z5q4
J7r1xsxpN9mjdtJLIqnBcrZHeyIDr+gxLuF9PmlmXOxKC0wRxLUC743tfYnp9qC1JjOAV4GFmXq6
m6bkBLrmjNQe8mRRfoW9AzZxSJJz6VKRU01/cvP6znGH4pZM4WhvSfhgAr+IA4VYSdLNCOTSnmJO
JY+h673ZHUkWsXPoRX3v2nAKA23dNjQIR9v8FjtuzzEUQiuD/y/CI9QntlFvDE6tL86ES+xKgsx4
CVBi9y+011+71kUYoMigswv30R500ph0uS2LbN6NMzlGbm48pqH7ACuNIZ9ZXxlKXp1wLG8YOKr1
XM5fSG47qhajUmR38JkM536Ey7cicjjwSZK40+C1r5uApNXEdsBIdLspgS/kjQrIf2RlG5rmt+RS
E/1W2ouhyrqWdfKWqg4+hhbdllVGvdUC5Fm5Tf3N1LNr3qCkG+kjEbRRPQPJw70zVe8I6K565ZkH
FObGk6aThyeH1sLvGk7rDoXVkUCA2xYh/0bDNLCF8ZlD6J4gWrpR/Zrk3Vlm1QVFvHOsZy3YAG61
UUcMsVjRC0wvrLv5NMb9S1sQ6lPkE/sc5QhEU3l2PPCmaG7sYh9E5VetTcdji3N47UTxbd0Gt0UT
H4eeZIYqT7xdVZJmitIB/ag5LBzdaljpbiTXJbEZKyFnwFaGHWwShfEZld1zTRSO445sZ+wsK1E7
/pST15whd1rR99jMXfFU5toHeW3uHUkG0UW4uPch+sttHnObx1LXfNLYiVCCXSkA+ESD3DEY0l76
gg9G2rPzMAiusGYEO0yGd4lbbN1meg77FiscyIJhCg+OQxThhOupJS+vGY1z2TZXEOH4BxEpGvMS
Aw/zNJ2KJUKaIifNo/vOcx5xfJl47tVdLazPU+ERIAGLIBc6nlQuk+a64wakgZ+EzZM5a086eroT
8VhXPBD3tV7e58Q2E/4Qv4i+3hng3XComec+K8d1iZhOEXg2z6Pv1tWF0TTHEk4wvKq3UQvsRSud
rYlhHzOITx/jkM0tkZhhU9y4Vin1tY1U9iyV1ft1jywmD64LEGTdOwiNoBgfvIrUjHx4zrPcJUhM
B+XLoXZMXU7K+re2Gpdnt4L7Lxx7oaVX3iqDRVOuVCAFZ9ayN1zOqDItsVfhNNpqg1ILa37wnjgw
tg+I5KJsXQMpyzewd4ElYGELqgzvpphvLDBS6b0dK17TE7GkDUzePrqAaEyvY1jW35qyZ/PTVEPJ
CPrauJGZKulmxa2pYY2m57PG1ijf6eRYz8TSjXtNRMNNa9hhu9NHZ3wGv1jdQt8X5PvosZZtY6uT
d0GlBbys9T6wD9hvcX1ZMnU3PFJuvRHN0PlVpz+WfdTp585qnUe7aqM7SVd5g0HxlijeR8+drmhg
xBuENHNTu6/sd/hjpjdDzbeDA3Q2rmVyJNcSa5QeYQfaggNpXwAzEDQx4jTxFlUp5p7+akkyjInV
gQnNYSGJLoEWPo4m5q+C702OyX3A4RlQ9J0MvSuN4ALZ30ACo2fdEgBG6wNP9kWOGilGYdAEb1aU
pLcRlrkycYijKdGxzokLMdZ8q5XrYHgJhkPGkJi9vRxM/ghsrdBYu2sCtIa9GsLjbGCDL+yxvC0L
deq7nogKXG5NLbpH5ciXwq2eHSemCUe2JB2byHlLRgR6Qwm/gjHVfIq9lkrfiT4hGa3pPhIvvs/Z
S5aIrOdscrOHvAo/E88iWXNVaZE9gT9NK40NzEFjRdVXz+QJFS1g5Fnn4BnWEdFQvRqwIRZ7p+kP
mlEDQTBu27mMN9EogxPj9bcyTUpSP6fxISKesz93wL5fOZeFb3Wh3LusSuvtGLvZPYQhOrvYOMmx
1CxmCcP9ElMxkbAYDfYMHbgh00yF064EuQpGXOcklUTJWRSh9cAD/tqo8S6mmr8FYwFy3/Uwk4Id
0J44CNNxDRjsPEwtUcK8FhGW8GJ9BO8cnrN5Tu4cB9g2AMhPsyDYkViLu9BIPpnch1NpFqUfOd78
rNk5C4GirfGbxhVPGcg68CfgL4aozZ+8mQaCHefWgx6G/ARbjwjNMdzD2NYwmix7uKtmL/rq4kv5
ijq2f+4yy4CBZD7XunBPiHtIkAs16nBrTC5gHElkdZmir+IEBmONT9nDJ+6qvluPFeY/d2h8EekM
8Zvxa+I0F24LE7RBvTLZzjbKqq5DXQ6vVUT3iSdmmy/BbDI1oxPjESKBSCAkw6ftDm6Z5bA9gmpf
Apx+MsYJazRRV5+l3kq/poheU0rpW9PLdaQEsvNTL099x/P8RXa+MutJ7o0C5W0/TnZPoKq7EdP8
YPdxtC6lAcVPNP2WBzBdxZZH3odFIaPc5vMwDd8So9iS2BD4GbXiOuuk9CG9GZusnJpkN/XE2T2E
SsBtyKWtLi1eYXwGRi+eTCvgvUCmBx4AL3mhSQLXZbDFuGZAr58k2VY7DEr0z7QJmmzbAU2mks4s
mzDVNCB/xxLE99Rq7Le9qJr9VFnOZlwMDmzvmXYoJzu5UbldHeMQn++CtCu3JRlL6wlm5gMOU+tC
IPKZ6NkcvouVvWRtjGUa/8sIhW6YGLk54lWSCL9FvWh8oMrSGRIYI6mMYaxePS/BuIJI1vSZo2cR
VJpG/1otnWbOSwBNYJpTqPDsQGsZZZSwICcLy+9ELUi5OE6VbYAN6XoaSC5J8gACR3JRryUcPegP
ncmC3E9K0anQ6FrzfMMHwTuXeK+z6CfouIioPSpul+SZox7Fqjz0ZPoUdKnp7R7JkIrNj7Ydep7e
ljxtmAVzob4k/JvDZ9RSvAv0tDXCN1LJ4/Es5taOD0PeNZgRF9IrAL/vUwkcQn7X8HgBHHcriPU9
1Rv5NimNFL2DPlLXgWEdeFfYJUcg2DUPIjfttzAP7TtsonMIqX0ZJyii5pID5elkUlAUzR5kYOVe
s54i72h6vWNsAxiBIPDbvP1U2hmLqkht/h9jPxq4MKeRKT+NEJgyx0iOk1pHU2cY0boBUDYeBzVl
+Y1RmwCgpy5RW6MTxh6eCDYbZUUB5yv6jvSzVT6Jt3xxfuSEDJQfrdQa83bqbTP3EwKkLUZllgix
IAzauFVE1tZ72vJ5vx4jcJk+w0voxry5CEh0cCykR6LhW9dP6KpulCY3HLd3+qxdJ3OkI+vWMIyc
nSGHnTdU9+OQDp/LhPazp3/VBpgZZCKrtNoi08a53FZsN55e73tazFfckXIDIVk/cbdfMGI+R333
4UIM8VNnmF+ajDwkl27kBPGCIojeHScu+g3+NHDyaceBpLqEhstyiI+Il6scjppfVDQgyhPgH1cy
bAg+AtOZr3o8QOtQvceeu++14YsetvZNaeNlSL1xG/ZhfcufmA+0zNNHw+usZ6go8DKt8c1tce8n
0ezsa6ptnyNU1K0ytKTHku+6SlLH5RbTpvQbZRDhvkp7z8t2pmhL+0oWmutsCLtkNxiVPe0as8c6
Cr1/5BEhcso4d44o3kIi2WrSwuLePNb40gx6Dcu4dasPMhn2xERwoDetVBHfErWcC0og8Q4UC5O8
JFNm3q4s3Ql7DDkVpV9XGBmJwoPX6RtQN5wTvNcFg1/IIt+yYFwA4H0/ipOTN5p1G3S9Yy9puprj
mxoSg6AAcXrR+1DYp6FCbn/g9sbzXu8lfj1E83xvx6mRjaEZYQqLmiMcCCABGn+lYh7Dx5ZIBeOM
QZ+twO41/i/RpkyihChJU0VpLIi6L3CVm17QbuFmNtE2skwynsrADd1VqdLSOBNcORkPqTEo8k4J
Bsr2Is7mYe/mVlrV0GCWbaIH75J/6W27ju/MxkjyS1oz1tmIoWsAMoGOaMDf2rnQLp5dyXjPv4zp
F9szoVqta9HNVPVtaCpOWNJJp6NV5rwSzbS5ZQ3P7Vb1BtmJBkKF4bnzyBkz1FgRPKhFzT7XOAaS
plgFd6moFPRPDzrBPDzXbbMYupFUb9TA9DKk7ryZSa8/MIv7RlDaJ16pHLIowE+1MqZbNu/2FJv2
qejdbE+yir1DrrAoPwZ6OYbV7vLF+B/NoI0aDX6PXnvURoU5HODEgxJYhu8TnmmOHHZnvHduom2Z
mQefg0I20GIqM/qMcz0atqCJhoJTPhE9e1rQ1Ja9aqczWMeIoi5mLVhwnU6ZY9AIijLbu4G4Nu5l
jKFlBmRrcQwpsNGUKQg31jKVO/kSzeMyVtl2Hi/pUaWw8AvDLb7WWjr5nbLOYZCmb2OoT1dN9+R1
yZWId8MSnexoc3iYhXjolsgEzRLxFnmGTSMnc2J6Xg0pd7XXbElzkseYLaI+jhzIdrLLPrKQCJ/U
C+oHqbAOrmnImfwSYAcc/9QXj5v2EDE++QI9atgQnQattTAhDDlWpq/IceKaknlGNYvL4XFWwtzP
jREfCz0Y7xxOqncO627tSeOTSfZHvGZSK98yuggMzpxWbphwTE8pg9ZnkoVLLHbOZ4NMlc2gg75d
nPLXAPjU6KfudJerQLAzlNka9mN1cZVyaNa37m1KSgusB9rZK+KDU6aTGNwPBA9nO7IPvbehy9pd
RYTZWR+K5sYIBIGSdCg5fROyakfLbldHz7ogI5WgvzeVysxH6ndwwL6dSVmyITwY7Q0wZOOIvKhi
wqSqVydO42Cj13LygRUsPdLE6In07kLDxyIRQFRBfv3WaZBB1xqYBd1v0pwVlg729Fo7aUJoZKBJ
jv1JfOcxuIP0N7Wfh8zlNWGIq8a/RMzObN92BpMhCoxiPgomx95mYmR2M1CKbBut6N9Nq26uxRw1
d5rqjonu0DfS7YEAPQ8Z4cpSBo0i+Op4VNJyNl4ijPogTVyigsqpIMc6FHvloANYuYgr5zWpv+mO
+LvMtxHqhGw8c/QlCmx3q0WlCFYtc21GsFXFvupCdM8hb8DaJ22KdKoTsHN7hwFK0ibJCfcYKkvQ
3R9CkGzwpDbScJ0HQ5BoP6Go3DGQ9BjqRYHcRQDkAbdrmViHQzFvZ1PUl1Dr1ZszJcZNkvYfnSi8
mrPSfOBME66dMmjjDblX4lDk5XiAkqRWVupB5InpZcFztnYmhDmN2IPAvI7SGV6qppIe0Uj1dMG7
bt0DxKHyUFXmQ2F2b2jgEB9RBvvemvec3+JtQ9DUqhLjPZoQ7XGyi/aqmIpRvsbllvWPPMITybYm
UPNTo1vLyS2wjEMI5h7r1Fg690GMAgDUGKHWqvf2JOSSkZg4dOhiD2a9KI88sgfI0vMLajq62iG9
R5HY6qqZQbOJKPs50eLVegAso38eIIbcWCmJM7CrIvo4tryVo/ec4upGP5Pnya6zgMrBr2Wr0yna
PQp8znaN3KewG3ZBlHZ3c9UBG8kzojQYcXwYQ9C852nxkSUFiSx11732iXRuiLSowTx0KFCdpuNz
mOkx7Ca5hpH42h1kRGGTZMeJcDs3g3bGcJvkK20/BkV/sOxwpltqHaXE0mQ4cbUmXf6lkQneWg36
V55+tVpkJiX0Q32qzJVViHNpeaDm+xm9YCA1aqKaXA6EQXm7hfBHfaORVllMBbm99OnOKafxhWwb
3dMKL07E7933VM49NnkbLBzHCa1jHIk32DuWo2CxWqQ478Ncm6JTo+p46/WkkKHzaLkR7Ine4PEC
zulhZf38MIuh3KRson7PIib4sEFKhe8s7MxHRyRvOXqxreXqJFGbg0/tpT+1mOZptSfH3Ju+VI3e
+C7X5kMreR/FxkACi21MT7NbDfqKdHkkg3kzT9D+Rzc6anPufQryIKdh6Uwxf6En7JV93pA3FHAw
6AbeZKvaKrQTJjNa2v2gPY5ElRxlN0yncKGSqKhL9x7dNJrwY3O7cG5W+pLXxJg4OrmpA5wPoeaN
m5Hea9J2nvCF7Ogpcgjh2AVxxUD55/ViTYYB4EuhIVdiU/WLLLe2JW/BrTnLhPju3NlU9F4u5CPQ
Cyb1ZlXEREDojeOd2oKIksgKrXsRONN5nrr6yQo4xOZ0Kj8TF3UAxngk4mwBKCRleaaLvRat+gI2
BlRZZ3knO8njI9wZfV8rrXkKXFM/qVq45zKs63eax+IUa3V40pdsWtypHXrlRNyi8NLI0s7AlinG
ZAx9wmJttUm+ryZEhJ671IzkhvKAGqk/ZYW3lRKzMXMLq73r7EK7cWPGFiEH/8dKq9y7AMWpn+n0
wiRhNPO6n7LyXsjq1TWa4twA9iqBOfYkUFWl7cfmBLR+nNo3r2XKnyGqXnG4Y3vO5ckeOXpdJtrc
9+EQMRmeSUnT1z2t3iNJVbRwKRmZAJU9UBWdvEfhjDt6JvrRGTJtwQ6BfFUIsBIS1optmjXN0R5H
0KEKltexTMm/YMhdfpnYacY9T7X3AOgGDmtS5eMmcpqGIJhOIzIeQNA6j7PWn5Cr7XNnan20CTxt
8P/Up0BRYtL7cD2YrqJPl8hwXZyAFxFgRk8F3lhXO09mKMW3yJ28fauoyfopMsVTZdnNdTBN7amI
O3lRhUPIYzt/IuUsvwD5d69GYqljHtjlvZZPebSqwtw42E7dKdrocs7XA8OxjVFA0W7FOF1o7Wc+
+ceBWPW08ctDZheL37QPdfrXoerNjUYW2tq2W9GtS6sqvpKiGXW+J+fgKarb9JuRBh4zFY13gUs4
1rolrhBFlNcnLPm4hHVWlXHyKKsJIiiqOOlu4rKGW2XrzaltmnTHhkbNllkzGjDOjQOSX0ffNu3s
0E+YEXLadJjTqSvvtIjTwmMO6pqBEMo4DKKGe0uIrJMgoNGV/myiqaB4Suzw6BZFsOZEbht7QnBg
MVZ53GIOBfsFUg6u9irqK3LidbMLP0SbYHyUYIeqKkqP0ij0NwPP6LEltrraWAbpgYExnyuPGWCY
9cWlHLTgk5znt2gsXCbyzL7JJjwFkGvPaeqMNwZJKVun0oaK0eBySjbLd9MdDq3AO1V7yaV0upeY
RU43cYzlOiYCBmGS5fr1SDzbJqiqPF+juipuLRRToY8IjV2PanuvL/G3sYzpLP0ne+e1Gzm2pelX
acw9a+gN0JgLujBSyEUo3Q2RTvTe8+nno7LOOVIoj6Kz+2qAQQGFlIvNze3WXus3vZJgI4aO30YK
8zq2ddS76JMu4BKGsrE96MZ30nix39TFpsVFyov6oj3gbYMZN96BlK9WG0Eg/rYogW5JGs3yo7nJ
dzKXBgdi83fLCAE5AKbc5OjFIrMohTsLc5TWRUC22ZKOwg0P6z2Xyy4WCPUU3vG+wRGBx7tK8SMD
ezqWg79AxPHTaCZ5vDBIQtRV7kIVQ7iycEU5DSV3T1fPR1Pih8VhUSV8nCyMOyguhcKyZ1+lRmtQ
PSaCIulFfVSlGGTnTD7Tm+Iu2bVhQYzOz0SvZZOmgJzXcEp7ICpcSMLtoCsKpqziOHghwBKf9J/Q
O5i2PIyUGX0oFNSHDBUQ1qR9GRRNw6GLKMhJUerZcsPqPiExMm4lpcoIHEwk/PAtqT4pvUZBFaIx
xHdNACtoNHN+6AItuRrFiecg6IO0zNQv8OtBTHBo7yOFlGabzeRA+6JcdjEJ2IugyzeQS1A6uohq
hGJy9zXP4N9l2Xfq0JR/w+kXs5knZ8x1BN9IzAPqwUzOZs9ab52dEezm0ey+Uqw3KARjtAFBxuIW
vB2DIGPGTgUAV3bD6c6iIkk0lkxoOSyd0kOqzrpI+Jl3M8WZtC/z8Rd++I94f/8TRt8rXff/lxwh
VmbLv+f93fwcEZzKfv4oi/gVrxUs+D/pfwhKifC+EVnWAV9rK9v4F/0PjRToqfrK6oBLKiLS8U/6
H+pwf8EJFGFi4DhkQkYBsP03qVWQ5b8QPAB8D21QBj0NN/APCICv+SXPXhDGs57VKrZhwhxgDr+E
1JOTDXH1Ch7y6tsIiFb8GJW/ZMn+rQjTa67A303QT54YyQYuSq+b4ArHMlOn4EGJRS+pPrHneKr1
VSIxhAziiwEAEzgjI/nSyOCMbv+rMeh06krWRXPpWTniRX+CmFAXGKfwwJGDDuKNBQCt3piSbaxa
4NtiQ+L6/SZ/1z0YbqB5VIYX5f3X3ROBeKHkpAoP/VP5pXxUjxHq4pcaWd/Rv9Dbv7oFa8/UJVGU
oK6fNaJVyYhMrBY8VAk1LupFOWGBqiX+Apzhj/tDyQEKkL46BIBLet2fADZNCI8weCCScAT1sco+
6RVoIzy19fiSqs5rtspzv6Blo4xgqgZA0nORGoOsc0WqMD5G5uDpza0CSPn97pxPcPykoJdio2BC
4GYtnc2+scMwHuUdkKWBeG3KQBY0F6XMPwLym0htvW5lnSQvpp1aU4uYwyU8BkS4AuIOH4Nb3R9M
zqLiQofOX9naFKo+kImtlVZ8LtQh4Tm3ouGiY1sRRCBgW1OSvtDG81t5Od+eG9FhbHJyydozE/9l
f6ZRUQpC6+jY/DBTl3Nrrvym2E3fyp38LSLgoJA72fLHkdwAWCnLf3/Qzqf7c/Pw7GGhccrL56xR
ueIWgLRpdByyxxlPpmgst6WUfh/r6sLAnfEifo3cqhHyj6bW+fNi5JDTSwxprKMjZT8uocaD6Oe3
tS9fT4f8Ap/xtyP3oqmzqYi4h2bg4BURUpPPi1C26uQ/XLy8OHhImg6nWZVZUvLr3oh6L/V4wtIb
curmjKUaKNXEzKnpSduouLQtvV1c6/isRUE2QLJ/ZyS+ttXgaityeJwimZorm2vnWor7/mT4XSOs
Ww3mkiWxx56pHvSUWywRb6YjIu1Pgryljv0Yj+OFKf92cBBpkqHp8+JwcTpXLgPsAwczkqNj3WnJ
SZUitIwMtMIvDNBvm1FFiHO8LRT0zuYAt75GoSITHcnlAFUE9y0ZRLh//sYsTV1DC4icbziArcX9
YlgrlFwJvD67we79boiSX1Hhvz3Xf9MVFfUWEeMqeJzEua/nWg6UkjvFGB+Bg0pDKjmNCv3t/Z6c
Ccqty5N4/0UjZ4PfkauZcEePj+7h9sRVEnGnj8Ot4gJF2X57uFuc2aVM5FZ79YqSZ3mUr2b7/v1n
+G0/ibREzJHglj2HHC92CAzcS/B/bXxUVvBDl5Y3YXGJCHapjbN1i61EbAVizYip2dac4dCN+/9Z
L5TXozXDfO248sXHsTMbL8KEg9RG4v53GtGIV9GtZqc7m91jO5SjmffxsUibbRLjhFhs/2ctnB20
3ZSU1J8GWmCDo3DoRMWFF3UmLvb3lJP/1YmVtPdivMHaWIgrTvGx8eXN5FN6c2P7lDtkTn4GFSdE
/Hj33diM7s1sz99GLGUfcO6++W/0U5FX3iZcPbRlXz+EFo1D14hLfOzTfhdCKAqFSxIYv51z/2ri
+WR80U80rkshiuf4aN2SOtq0heC/3wf5Nb3x7zepKvB2IV4jC3l2tqp1ZSTBqLB4v2VuvyFV6beb
8pAetJvgZHjfP++3BhaWtv6QHVJf3pZ+s4m82f7x/nP8tqMvHuNsVkY5XBn8weOjqR+Lfg1jL+n8
yes29DpeYpt60cTZtMwkaRmL1IiPsxNsgv38s029WneWzsbm0iFT6lJj9aoNhpX4uOTUtG9D/xLd
/Lf9hPKtEwOskdtZP5cuwWhg1OJjqNebEd1+WJ518PP9l7l+yJueGsgyICGiwl1dH+LFrOmqPiKO
1+NjXN4ESuJkwhXoFKekgvZ+Q7/tzYuGziaPVAgWaSteqTnjVg/2I7/YxG8nqIzrHXx5UUUr6mxT
pECeofwdJcfDt3yf+dKV9DGc7GGLMpm7OIqTuxSHHdPrr9Crd3B+te/HbbQXr7b/jTOGgB6pYJR4
eJqzzvZFTEyw5MlRLanoJvkNxkHe++/zWW3g9chBTSeViIgp9FOinNcjp5foD4DyxC6xGAwoT8Jw
lJKpw7JHIdfqaOo4fR5qbXmqpjH7NC8aoMVUyR4r/FEOOhTfhzhM4z34hBDnATzLVzbhEHw3pxop
EHMpc9XOk64+oDOLFCrF/e/UZkSSolUWHUZRC3oiHklZHJClSYAfx0ACLJNb9QSEpsR4JhOKex0l
jYOsgyegzrsoFiwO6N92mlUmYHURrJFjWcBibSuWipugmfAe65RFfVjwRz6Qn0X4apnMSfGmTlud
f7PGgAo3DuT34kYeARKlUY21ao826qp0hAONjITJp9kUJ0AfrC/QjFTSEtvE8urp/UF4k5/QWDIG
FxrJJGeAzNnZ8pkNPa6DYbROPYbnltvBFWkPrRWAIWmzfjhhKjRjnhataJWl5+6KV24LLm4ZGyzU
UGnqP7z/ROvO9GpWUOUhOWUiJqyRERbPNg0K+BhAx8lwlLXgBnpxqWpPFiyiMbrhdPrTUw3VTq4n
EnYxa3RwLhuxwMSORjw6aEy0DaQYhebC9qSukdKr/iBLwzpipnNXUJEWeT3LxUqVQ5iK8cnMFGbM
3GXVZx3+4g8yq2TUoTKJD4KCkoQNi6+RbD3TjH0DVPcJoYDwrrdqgjy5S+XGLoQ5ax77cEAxKZ5U
40PQBdx9wR1iTWViPYTOb/VEiUP8IbdL/2UGHQCpOxiwle+0qYUM2ptV7YmQEyq7SDQg7LUF/1Aq
FQnnO2kKr0Ig3fcmwLNHMzLB+KFMGBe2FilF5gmAdQo05qriEDYFBqVZLqXaBkMfaks9IeMl7ZAz
DRwObPZCpKiYpOgyrjnG1y/PEOo26uohPglmNR9Ek/K1KPUNhk8Z/lMx4r9fdKMFgUzBzumCUHkI
i/B7ONbUNSy9vHDBeJZUfj2W3C7w/eGqpBmS+OZxqtLq67pMT6kIcLDOqUhPQYDQxyyCWO+k8ApF
QMoniCyA1oOG2s9K+aiICYyfSUW0hyrxcNNowbQPWjCdS5kJR1BAkW+ZKUzeejSOZNchI8zlQQnk
3henWvKzWZv37JGlC8B/OQwZpjDRqEIBSzrl0q683pJe9xHNEPaCVecfeq9+Nl/Hjjqf1UniyTKw
ErItnFqeBnMIQWiUknwVl4L6Oa+GZadIzYrwBY99PypzMmwbLO1vQ67fp8Kcm6+9vsx3+HBEHzjp
pFM7V2gAzxSxZ2cux+quy3PO6ZkgRcEoaSil05yM9b0Wp0SWRt6nB11ENcNe6gCvqh7F4p+SYkyf
oqZtDJuETPxzKCMwsTrqCXidCXWd3WKANawGAQL8JtZA+LMKSuujkCbWXdSChLeRQQFGM+CY/Uke
4vo7zm9whqWqEj/U5FSPo5B0Bznt+7VWZglukKWGeiml+TbJw66LVA2BNHnoVTjv9bwe2iCrpimx
TimFS79dmXB1L2aKLdSWcOgbQ70lUhKu8ihZDpSu0LltwSy8v9O+CWhkzHXJY8iER6hcamcx4pKq
VdCrQ3rCmdLaclxpoM8M4+79Vs6EaNY1bCEXRUBDnpD/n9/BxBD2igZZ9xQEEHLqsdevUXiDGgco
KqXTkEE8/J30TSDHHcd2N92OeVA4cTsj3R2N2l3LuvPff6rf9B0FOEOl5zg1cp9/PQBlF0Ya/MXi
hKULQhJdCadtgeT3fitv47lVSRHsPL6zZJNp6XUzOZi5SJeq8pTlTXsFijm4MYVQ35rrpb2a02NX
1vm1FBqqB+6AE1aIFVh6Wg5mGuG0ue8m6ENLgZoCVdUxEPOtJAqKC1nzwQTjY/fjlG9xgNa2fVtE
wIeH6qrT6toxk7R1FpT+PCINRA3RWLiQClnn6KuNYu0bpzSC21SN2Cpe9y00Q61GDLc8jWjGu61u
CE6LYLNtpFp0YeNdt/nzpnh5pPSYRdQ0zo6BbmGaqvVSnky9S66sIIHTVQElmODk+UOGnnc+ZOnJ
woKHgv3c7N4fxjeThZ5qFmVTWZPJlGlnUbmuZ2Uw6111IjAV4HZOwQ16Cf2FspT8JlKgGcobazSi
r0KaZ5FPVcViW1ldfaoWvOnGLoLRlwLo8FKMADfoBnU++nfiQwiig1NdOjRKAqZFUoWtnGXzHkJe
bldTKu2zbpLRuIiNp1iwUFdc6glY90RyPMvz2EHDTfanqpjc99/TOuJnw7SKmpHjg0onIzH9ekYI
Qk6hPh7qk7VaUErYSdkkEkJHa7VjV+GFLgvdhZf25kbPZZ7b/K9mTcM8GxqYxRFn9VKfUgFukBxL
wdbsFsUbpYl3JPTQaauY626aSRem/+86ayA0RiQgorN4vq1hOTDIYb00JzBgEmpAnQmoYFnQS2qK
yk1FtT+WqAVeaPU3U5F3S9KP4hu9PT84xCZXxVZSmlPSlh22aoDX1DnSLuxbb5c21+lnKwJNIXLV
z7YtqQ/VrmJyncIpSdASiL51MFycfkyDP54ygFEZQ5QEVzOLczW8PmyHSo805RQWLC3YPYHH+b5s
QL3pwIwM2dUEJMDfn6dnum0cSYgbEY5z8BJVctE+m6hyCKhWH0vhlOCtCqtA27VAw+A1tiAdRkA+
JoaTkAXl2u8CE32OQXtAmb2yA8hr7z/L2wHldk1SXH6ex6qybgov0heNgs+sArn9FHUUtqTEeMLN
urzwlted4/XChIyCjrWqoblF/n19iBeNZAqgwQ6VlcfGwD5XR+/BLldtD6U0c29IgnDzfqfexu3E
N8+QAKIbgCvnMr6wPUxBXOmnbax/KVF+AjKJTKUa3U/BURtxjSLrVIw9ggDwqSNN9tO0vrBU3nYa
ZXkWKIJXMErU80CWtBTXTEU3Thh1a04hz8t+JjyhKlDOmwR00YVT4rdXad2i6s6JvyoJn+3fOWYw
LCXFPEWxOEtutMhwTcFS3LXyApysoaTzoM6LBUNHmbTFEeQSblCAbc6PjnP/j9OpnMqIzSJFjumA
hk7e60HP62waDK2yTvoUWwjZCYKzYNP+/khrbw8titkyYApdowLM2fy6lbkRmywO1PwxDip0HUZY
arFrJt22ggCJ0xN+3jtxhve96dReReCoNmYsX9qipJYaJzqsMHP4JkK9QqAsQu3TNdXRypAbkal1
cV29xeda87khp58W+FzIovQVOe5I0rAEDTFrueNCVnysomacANAiDOaO8oTJnzalUObn5hav10ZE
KXXuufQK8bCTYcLCSsZ59wPXZkQYkri1PseqoODBKhmropGGUgNCy7XwoDaL/FhaAEjtxipEwW6j
APURjJ/70MVxG+2ENokVJGpSy7qd4SBOwNV1QYdZXD5kYi3+eP+V/2aeGehtM5lA4SEAf66wGylQ
y4e6qx5DS+v92hKBfC+KkEEjMBU0BC1ggigpQf9L9towD36YVOkjLgOXynpv9y5olaCC1jol+rQr
yOjltlLWVW5UUNEeRQMVjlkPAZKriNpd6O+bGyllQ27bOmJfqz3eeVwkaq0oNahCP46hkWzxBDev
QkMHLS8h44xMSroNzLj1YpggD1I/GjYTrf3jHRTTHIgTSFWSiUDw/6yrQaarS6nHj6LVWAeK2dPj
ODXiTV5aJ2WGGn/hBH67eZEAkywFiilHFJ4yr9urEBoGPD3Fj3kqCfijh8MW6UBOIk2cEMqILlXj
3gIsOIdFk4sQW+UK4zrbLbjWCxNA/uRxKvNuO7cdrGR4Kx46srrTFnVNqhSRPM2C+j/hsuxDhVNc
IRhkWzXLyJmMuDiird3uIhyk3IRLw4U62NtQb31C9nFuUtzbzl9JoRpRTzYseTQlhkBrLOBUNO8Q
6qnbLl0mZxpAv0Oq/ePMP++GQQfpxGUZ5NzZxi7WWp0oCGY9kqaKtiNBpk828VLB/zeHJs1gYGdy
AyDuOq9OIWw2QcDUARNA6d3oIlJdVElnJHv0ZBP2MaRMyLp2murN9az16R7BFAPKpai4I8iNCzN+
HfDXMQP3HQPwBul/MDfG2cZeS1ON8F6RPsa5dTul85Nulic9CD8HRnKDvMW391f525CTOFDVCAFX
zes3xXuTRIgRl2X6OKJXe6ULMBoEc/lE2lK60LG3l0ngj1xd4YQDX+Owfr20uhAj27yVi0dtsb6k
odjdWaOR3SSjOjuN1I6eFCjjDmOe1o1NFED/uJ/cGMgFmJYEbVo/m0tmb5bw2ury0VgMcZ83pP0q
Ua89IwcP/35TirjuEq/H0BJlWDfASFa8gLEe3i/iPgilZbJYQfNYsUSrrTjEiosMjWorZdLmXqUi
G4p6nzJ+WbRZETeBQBrSrnG2/orQIdx5I8iyfDPGA3T9aqmQ55GRuzhKq/LZLMGM9HRlkX1EAjBJ
l+OxOY2yUHqD2EcKSjpFdqPHjIQrN7r4VRpG9SnJyFUMUtWoKIz00dcpDdDaiEWDOy3emHNnF0YP
Un8aiAgQtTPjz1bZz/1m5RQ8jtyKv5lyj5Cv2ccqrlez+q0IU6zbZxaol+tK0zhdZozXSlXAdiXQ
mB+CiN+zB674D1aRKCfM0in9WFlQP7ahONuIPaLOseLY9kjQITSm0bXWrlVt6G1FqzrdGcbMwNBZ
qw+G1mumHyUt8Pypx7H8gAhjLtgaKQj0EBgGey0rkLkig7czelihIdnNU1kLwRMXYEzI46kXDZvg
Yvi0SD01p0VLM68ve3EBP2dMuRNjuZ55IpCZEWLcCi0Q+yUSN6lUodWCAnvUO+IMkxPA9RwRYJaj
gQsXxSZGgZJAIqXzctuEqfC5hpLaOYUqIYMRGbWCxsGkoTcxlolMdUVTMJmj3hbJNhGjKrqkoFLk
p4Lq46IFOqLLAxdMZ2Lc9DuhLqmRVG0iy3ZhiZiwAshPC7dVIrSR0kiH/B0MTfGRnbor3V6eMrSc
BknovJJcFJzIsZ6vgiK0vsUkcb8Fg5of5jmMsO2zGkg9oOWLGnHkfFGxPpPhePaqFu9iq8d0e8jV
+JEzAl25IYPsB797UG4sgsvCNjJU+VwmRvEZtZnE70oy1CvW3mML0PZhI8SnxZI6NEDjyZUXVQtR
FQiW2ZXH6YbFJ1a3epsifoPFoFrASTHg/i55Ez9YlPSOMq7ynVvoS7iPkA0+AHWavyakUHVHXqbc
3CZav2AcLhhKgpDvDGFFKvKfJo7xiT2RUz9B9EEyUDTD6L5j4X3Gr834XPVmfScgovqz77MMwjlG
9Jj1qCUcuxoSpaC3SL90bfiRkqWgu2ZViHcLoGbkbNr4UR3VdCNlNa5YjQKUD3kIM/9glGp/Vetz
tEF7CT0AFQkCk9yEGKPL1Vbzh3LmNs8rShfkOCMVkZFQLvT9bK0cIQTemo9JW9UPZSqLX+q2sRrO
/rh5qGEEt1C5CdLtJRi0g9XF6Fom5hL5laoLiON2qtfMXfo4y+pwU0kx6oJCEXbVbSwt6GhpQMto
QR/jL4Vg6rfhUoTfilhHscMQdCXbZ2m8DrR1OxSmDjc8WxpCHkEiCSEs0xeqqNzZF3NaVUtgR7lN
BgGcVJZU1i4mkQMkzqmcf9QI3FwNUyJvzXbkNcw1bJw2Dd1xiMXrdBT1H1EDIQjYaK98FJVlvGU4
mHkhSTfNQ7cV6ekyLJUPMT9rXQthANOJM70/Yb9ukbYfF/R/W9hAPyYplW5708p+hLJVCnamV9XR
CjPjJAYtJufapFJlg1/ndMWQbebQCL1QRbfRYXSWp0HT7TYXbobE2lliPm9TCKk/dGoVLk7rVP5A
A3wM1VSvHSa2jLdgZyoHGHjmDH48qPd5qnYi17u4ochnSsgoTiGaAI6MLvKTjJrFHdHaeAwDYf6Q
S0iQWQXRui2MgU44SX6ONFJUzz8T01p4fXWvBrxydv2qRJfJMSQYsPYUZLFqI2xViwhwoDTsqgtz
jz0ulkObfTK5L8w0vhbHpJRcxq4wbbjw6sdG0oL5QvrmbSBo4U3EIUra7ZmR8PpU65JOkOp0rh8D
vc33Yauh0gb702XoAixNoG/jGjpv+1C7FJU/Z2PODlTcVLizU5XUJeRTXzfdTLqSoovVP6ZcrhMn
4NjdRgiTeWkvazD4S8OEFB10WYrSzMyRVo3JPDqCkldOVrTQRAN062Q1QZ9t1Eg1iamxfOWsa3ez
0RqDX4xSqNrkVhuUdHOtu7XYphG518QeWMHYxI9Z2BUImkK0dlrJiNHGDaws2kTmpCNhNbRZ6kBV
7mobp4nwHl8U9IXejyveAtJ466SnuREB6OUCenZXUNU0ka1eah5lGe5an8z6/dipX3NLaW4gFotY
jyEhr9RFvEmUsXObPF+JRkbmEY+wDnSjA0XQKdfqOHB8osaxrSCz2vAI5Bu4LMOmAji/GfDG9EZ1
MXfdFFYP5G3CvUp++UI8+DbyXHM1iqVamDngHndWXEg45abZ0prHYeFtpnNpOXEEDazP9Us+g2to
eTZ9XjT1Jsi15FIEs2k0j3MfhZ4SY/thLYt1Ie77TYcUatSUKsj3UU44C3AnFLfmQtSKx0Covo6D
1d+Gpgk3HK31C9mf3/QHgBAsBmp8AJXPS0AVsHhUmdCUbjoEcCbSu2gDqNmFBMBvWiGCXS9EBLPk
fM9uInGQmDUU1OoxmjjiuiwgdtKlP6UxQN3XMRvVyVCwg7HCXy/tWRQCKtRD/SHlpHBKhKCcqgN0
8f7aeb7EvZwCtMDLUhUSZlSUqBu8bmYpO9j4cjB8KO0vLkIL9mKXjuFU9hPyJs5FAMX5XDhv7uzd
6XqFxoZOc6Kj2bJDqObEHobgNjJEduLtRTv23+/heoE57yAJfYASWI+wT5/VDggEwNKoqNHolXXb
KUTmSpV8y9L+p9CWF1Ku5zNj7d3Lts7uN0GC8qKsCsOHIb9Wte/wit/vyzP66b3OnKVhZGkkizjx
+q4su7Ytu3N7b3B331QHrVpbch4iZ8PW5qJsaaeuaF8gaJynBLi9iZR64MGt71N8g0+CClLqhaxM
j2ldIISG5uFMmm82TcmpUrndS2kFpKwqkk700jKWK8Bks4GAMBINqsedQbvNxHYpLlxipbMj+Pm5
2F+IhSlUwiY9u8WKaI0H+DzPj2goTJ96qeuxWuEqawjRsutrFVEgdIwejDJWqOLgm9eVcmCHQjve
IiqBdYXVNLd1PdyPUptdd3ODIUGN9FespunD+2N4NkeeHxVL6LXChLkg0JuzBcf9kqhOn9AbNAR3
VfIHjsfV8v1WzmY9S1kiMbmiJbEhYyc8m4mtOihozvXG40ysfR+jl+KkVYugKKmlbaCP1a995I8Y
sP9FN9fqZ3Hsmp8/u8PX6j9feVn+n9dftr++Dn+Wq2vqqy+8ZwfV+/5nMz/8bNHz+QfDc/3N/+oP
/zZaPc0VPqzfy77o1k9DiL546VRJlf/Fq18//++/++Xfevg6l133881f/DK3VLW/OImoeVCNwGGL
NOE/2K38ZJ0DUEPIJivAURihvx1bBUn+iyLGeoaRJaE4uBY5/sFu5WfPHBxK8xQKAb7/kb3l2TSh
YVYLtT6mCfU+nvP1ZBRqRMqUdAJurVjRJtEkJNb0KPW1VPlOBTnfvng1d782qpfs07O5T3M4eoIi
JloiZ81m+bo56PAjIFe0b7s2kNFM0KlganFzIR48RzP9akYj2IBTDs9CPWsmyoSlFrLOslH9Apkx
1OE+DRCVVOjW1ZyE6SZokeACXIlMUjMCgSsn9VK+8rmVF3v181PomroCENYU/TkltZnQd50qAI95
1ZTfkkwM75d0s2Cz+FSWpfaj7WH3CmXW7pHzKexFigY/wVG88QogjXe6kcpftBiRKylXcnmTBDE+
yUOe3fdaAw5WQzKQ0zu9jlvUUGyxzEBnC6SMHYMLtBlZgen3U6PuwgHZRKcRysSpIzFAVVXESKlG
SfF7j25whOYpAltcYFu/DOX+S1QU5N+a+U610KEHmyxhJxaVQALz8WQIlKckAWJMjtoOoApjbKJf
4/f/95L/BcGbHPa7+8nxZ5F+Tfv/2LXZ1+JH+7/dGEmDvvsa/8d9X/z4Wr7caP75cX876crqX8B0
wCtTnlpRoZySf1PpZeUvLqi4/IGch0i/3qD+3mxk7S+qZUBHgR3jHAct4p97DT/isF/BcmDiwbRQ
sf7HNvv3WmeH/vdsuGey478WhIA3I/gUjr6zw1njZm7EuA4dkl18Ve/bG+FW2Cp25QLhNg/yfv1S
vTFvVhCVPfitY2znvXQk9yXdBvfxzeAHXnGYP87bwJt8tDlvxw0KQU7jtvvkOv2a4YJjk0eUqXnu
1E1/lXjgYH3dkfzASV3ZxcZtP+xSb9iqTs+/SbhtgMQ8BHvEcTfTFYUbp97WV62nOoI3XJF83Qlb
9IxdaRtvm93sdT5SdPt6k24Sd/YEv9zq++oY7hUX24SbFhMUuz9IbrWr/MrX/PwmvEEtRvIVt9ui
UXOgUsU5b16nB5Qxb/CHu9U39c18iFx9p7poh9zEuwH2T75tN5mPluy23yPrcx/cYXx2TPfWTXnI
t8i9bBsvdpCQ2kVO6AkHbWM4wQ45XcOw80N0m6GiONoIaKSPwR3lbXuCt9HtVI9Vz8cqfmv/3Hmt
G/gnNBkdaaO7sSd7wRMeO/xGtdWfH0P1pC2f4KKj7i5b1S53re+Jd8H1tI835Sb1gNbRs35TuIiU
+PUOBbNNc9W70qbZ6p+bq9ZFDt3RXWWfXhve6BubdCdtxrtiO/BX40N+H/nLxrrvQfXvyF7fjy6+
Gpt835Nn3eD05xSb2R0cfJdtRF73OA34ypO0T+/SH/J360u3xYZ407qN3Z+ckIC3sw1n8LR9ez36
+m25U31cf7x0Q5HBz91o218b98HtfD27yJL7oqs41BVc/TZ5EK/zH8uHWrbLwQ5xnJFtnAabG9Ft
PO2GdO6h3aXH6rHw6t30JPqdo+0MN+dD4rvoatjI22Sj7RKv8yQv9ZODesA6cxMou6h3QYfHR+PO
2DW0xi1+ozirjcxdsUcr0MUbzBU/qttqL1+NH4Vd7pL85WFNr/se82+Im1v1Ib9Sdv0WxaiZbfhG
fZDumImbwIv9zKtZJyLf+9FfZY/SXfyN9cNvJvfGbt5gjKLv0Qv249v0mBySa3mfXeuH8sp8SA4G
K6C5TnbRvoAY2l64JijGGjf8bqmfnbwjQv+lXtbSYXZQf41YhZ1buYHTbtGtsSueoXGfnrpN7Bus
ymxX7RaXe4E3O3gunJSdYrde/jW6G2EVIW7pdv7oyQ6xq/0hdmO/t0cH5xkP/eR4K7nNjhXmp1tp
a3R28j32DLhk0JLd2pFcxTf81DMZb4VZ3l2p4T7fpA5VWaezwRy6+WbalvcIB24FT3fDTbiJN/FP
nKMyY69hO/dz+ZY/DtvuKt2kj7gTTdt4M99WW4vZn+KCe/VANtIRPqhuw/e6bfA58vVddqXuUidw
y0fzc3iQd9JNGF9DKNUO+i0Tchfu5NPyoD0YXusPe+OQG9twN+zRMb9abgK/9dVbbaOUdya/zQ3F
QQXvMG00B2Clh7q6E/iDs970EvsJ3I7z9XNmfy/YFUbWwmxrLjKCezRj7R9PCX8/uqxJfjdwTCdx
ULN2+SSv3Wn78TrZYsDJxmre1FtUZV3NH3a45kju6PX8cuwXqj1vLeajcBV+ZMa5lfMVGaYdtFUY
e+vD/WAPv1Y3DMpBuCquF3/gPooPHXww6y5zNL5Kbxa/803PfFANO9tYTAd5I28013BjN3UzWH/I
tNnFTrid92u72WH+Ft6igBwWdkiTiVf6kccS2NVbsHGbcCt6kwv635Hd5qZzYohnute4o4P04VXq
iQ6GAX7qj/ZoN/686TlqWg8LRchpTyEnwuCy69uTW+zIdrk42WB7ym/VW/Gh3iaOcTI+h27D9Is/
NXw61aidwAkE9J6nw37UMVxukjsqcTaSstuKD4n2gF/c/lIc+4uM87t1tAbSLwqlI1qjMlG0eKg9
/bBwlCFju0HT0q23OW5bjEnjLn7jmg494FWi734dMRIY0/FyRr4ruEecpPzeQ82DlTPaH2pb82cv
t38UDtBJG30xqJgDbxI5vw1yjtv+qmcZdv7gr0u2p7XJ/WJu9M3gczTbCH/7oQeImznW+Ks7HtNm
PST5gYuTldNyuKLDDiFY8puduQ/YqBrfZCtHGp4lLH7p99lu/cB2qzPH0N2+mfyaf0VsmrUHHcXr
vWa6Mje9hwuas36LGfR1nc84WrglX+PDtEsfVD6o9sqtxZSQaSbZjc5EZ9cPrz1plzBZOvdXR1DC
dwdmd+pFLs4U7sKsTHb81cF0Rsew6w89vZOZPvBR6XJ6w0vjEFd8di96ztrwy6/Jic/nvcp24wSe
7ombzsem1ZPc3Iv5T3eIKvZ8Hq+bOSXcZY+oEXo1jzQ/MSxO5bIAv4nIsx2xzYse26uauQNxzQXP
4mSu4Oi7nHGObZW9c/ILhhNEuYvcGWsWPr/smJuOscX9i69F8j4zC2d2KGnx9L/eGVVkBjP0Q86O
zFsPRtwoWAjYjrIaWXS7giPo/3J3Hs15I12W/i+zRwW8Wcxi4F5HK5IiVRuEREnw3iZ+/Txg1XSL
r9hkKHrTMfFFxadSUUogkXnvue6c7SjXgcOfg0qSRSreoSxd4wK5CT/yo8P2OhtUGsLxJPZYAr7e
NrjLBvETkrsdvXq/bV51WJ/sy/ko2A40wEObbw+e2EW75iI59Md2O6i+uZOuty9t+QKGIYcDawdx
2O2KoPPuGC/kHVDgcSvvZ85DOTzulnykLe9lLwyXlvEQSa2XTR54eAgSOT0qjoMeFDrLObA8zl49
DTtzb+4HvHLqozSzl07YoJN0M+/RBuAcb2uhNcW3mr3Yz4Lk5WAquIqZB4Vdb9fBs39gpJXV1MDi
5m1HorrANu2L7SRjXWSOWILxiIJuN7DF4A6PcorXB+vT+pQc6sAUfrLDXEEYjQ2C03xncb5pOUzd
gpMn45Xbb87BOGwT9BW/k+zmPcmgl5OaXtk79TiF0r4L95E3n5xDv6doyHUg3cfdTVwNCzwFAhiS
AHUx0Z60Tw7Ds44Zdi42W1XsmCXlyGzHcmZrU+arKYFwDDqfzDgm0PREwI7uuFK39sN8q19h0/jW
pa9clv623w3XBvbiPfDX528joUj/AlYv8sBIIaz7brUrtv3wUn5G8P41FsHezXyX+UrhT2+GH2FE
4OrITYiwRRpPNeEouBfAaHlnXxrPJtdXvhU7GxfTwVfRfJV2NWYNbnauf/155jqWwIAFwzNjg22O
dMd+I/ziWiENVwAJ8KsHbNtHfuU3ocN7xqytHOzAgf0CMOcVbPIQsrG+fNRebBtDXC+XW8FibZ5n
u61wE25mSOZTc1OZcI5cSPV5he6iNzgkcHGyp603uVBBu2qghAPyIfyxF6/Ho0wXCdiCVgxXcfNP
yff6atvq9mjwoAXbgPXkvzeBAyS3d9l9BMRurstdC1BJfEQzAN3raTUvq+vyVvxYGLXuwwFkkwJX
uj2Wg6se7RR+zLmConc6EZUEBfc4v4yPRYWRVvb867EKy2N+jI/U7cQFI5vJ9XJqL5ml/ZGAlkXo
7Ew39wBB0Dk/FCEh1Z5nCSXS/ww1hhwwN/HnXestbnpJVOQW7ghKqndNmO5XEBTgFpyTEVKkbul1
oKINdknEJ62XbP8LUcj7LnkxMQNjMMGGW5DJ8RELuRyvlgvTy0LbH4I1cHYDQG3ZN3QF8NergUZU
Eh20yHOumr22WwMEqXyElg7NaWNGMGAZ4RfynfXQmg+iC8wLgFiQIJDiljubUMJAps4jCnBTtsX2
ncC8nzAmh+EUHeoH9peDovvq9UgUUp3UG/oCGKCngeGgguC0v/Xv9r1+k+7YHn42u4t5HPNL+sO5
6k7mTbmLA7Rl0UKhUyGIYy++Racr6PblDhcJzNxwqLK6RhDvpKDlPUuQYsxvR8RLJbl6mhn9yH0e
9jlIytjxG27r9e4N2PRr9RVxoAGS8Yv0Imby0BtDbTeHTQDM25M10Nt9hXTbwfkbDZmEP/ak3kWy
b3BO+EV9zw+D+bbPK21BHzAMHWtOss0e1octDnNevpvDX9iH2Vd9OUl/A085gFJ/Ee1733bjezgs
1UPaHdZdEtbUabIv9MX7z/QSu9Hz7M/hEnxNXowC0tN0y7gQfoSWhyaCa7omp6v3G87uwL8Jf4Oh
E7Bbf0GNiK+wBPROSIe7xFyEl7IPN1KoKDt+Fx4Wd/jZY1aHlslMd055HPW5PKQHeFmuViNcfooQ
iUyW29AtQ3kL4VfLCii2uirX1mYlnsJ1djHDsLdqaIZtuD3GAE5GjzH+XnwqrkS808Ma57bBOkAQ
Zg2xc6/ZE4heInbix5h1WCgCpGG4DyMxn8LPwBu7w+fw4Ti73tfB03C0PLy3XRqkK/hn+wAQ6oYb
2N4O93pcvYefNE2yyLZdWwgyuITQLCJw0Y0nP0rYKNOdjgXPjUggPg8Y7fH/GCCVjc4wSKBzAgGV
31PwO/zN+EWK8b5wa5D0huqkU+bh1AhGK4ydn+FTSQZu78GmE4buqoBWjHCEvQGJHC/CyG9w0AFE
p/hDO2zvob4OnUOxW3Ydj78G8Cnzk7hfb7lGoNfT95BqH/L79sB+4ZTmoP+8hjnwuvNsfG8WTDt7
jzSMiyPdbfmXAdISzHCw7TIhAEYZWHAxpW79E4rtUAobFsoCRIFA/DR0+AMPDJAKk4N8TK+yw4ax
bYsNVV0iEN2Hbg0ghrzsD0JtPMwWLkqgig+y1Sq5rzfD2O33f4HftrSkaDw2yiUgFaRJnrMisYRf
D76DUwKThBE+pNI8AgA+gAWymokrCDq531CMYgF1z8HVGe4Gc1c/3hc3G95aDqRzyXAkGDjyU+SS
QKbueh09IOF62V04191BDabDvFPIcDggVjhufQVQPR8Nckb95+JeBPF+OERg5Nkzsdgy1p9Ezb48
wpsbTqduX/GP6WOEgvRyOJmHzSKOoX03bWEbTzg9Lo+Le2PhhMpd/4C2+HV/md31PzY3oNxv/g3d
YT8PjL3i1riA/tY6Le7zxOUu8QebqXJcSNVx/dh5vJ3OcU58Yw9B3Mp/nrhGm1UrvcxPPPop8Qv4
FVRxThLWUPHto/lTAfiSP/KbAaOdhRWbR2KJJN3mUlYCyxmIyvoemRNPhAVLZD5Je6KazSnBRx/O
PmaCn9kwWnS7hBu6QTVyQ82u+nn1N2ywpe/UYCPW2T4NYu6BtZN2Zlj7SP3yhAngU/VazBRfpMeN
6Hjn+rAeK+22N7nubk0qa8KiD+4MksaSL15W7VC9w+Kad7w6ZgBZ72D6LN3CWYc9WALtiOzqwcBr
T3sc805gL7WAy0GclUJsA1My1Eky8dGGIx2/AiFuGJtogXdAVQzq8mvnprmUH7PbstmnMlAvu5y5
3psRUeE89zzkabgo0CGkHMHO387kzK+ZbJJPsMKHDwi6eOMBIWGwm3CLW0SkkmO3GZD9FtoSXHNn
Z74jwJzq+3y9QUS0eYIN4mmI4YZIVDVHOj95oA0YLmzceMC1YkuY8uDRsQjAMjI5gLpGu9iCEtSu
Mamb5cKOXUTPxVV8M/sLNmlLOZSYGUhjwLPv39aXutybt/Ws1lnmDe2qiW1dRj+Ua/3o1C5piA3v
Pcif1jtm7NVL2J39DcjamMYNWiphdSNdz2SZhy/GIb0zbuoTWbXb9bm44Pd/5ldWqO3x8YF9tIEk
yXVE/nhDD9EN2vN306k5KTvtuP6syW/GYJ41UMlyijA9mADD4YIAGhhDaHyYgMQEcWG3F9cFWMO8
6U7WA8NfwNL+gNMM8mPNEUkvygsqtM7lF5wjpt+Xr+B84lwFFUkX9Ub9MhzLC7wQgBbCa3K4I0nO
ltSEue8Pzq0d+/MzI0/toQ31U3tyrosD9h0rTvqczJt2rV71J+tA6B1sAX62c/4p7/1R4ea/Q4P8
qhj8P6P6S/PVf81v/H+quC6+vqrI8C9f++F//y9KMcyP0nFiozFh08PDX/RvLUb5i8kdum1gtzH4
mW14/P8VfvW/tpEDZ6v7bozIyNH8RzFmozymiRfSAiaPKJ8aOKuz6st71ZiXUut/ZpZsJq9YhsoO
zyjTsnLe91Mn8sBQqhVamTpghorVKbHXzZiOXE2tkG9KOmrvRJ9mZKqXdTigIo/KjNo64nssmRaB
aGKXX1tBZxFcK/ny1K0J3RTGJP09pLrKGZ2T+bHLrFanMTWbr/TBTOxTMQ4duuAOKmsUNjvpeUJE
C6FmKXOooZRVRZVSYiiD8URRADvy0blDjG9kjh/KHOAn05JTMNkU3XcR0q/OI1Lc8HbSuK7f10Yu
dyH8RdHPOJdjwtgYMrxAQTfW8WQIYT6judzWCJGgYgjjcZPdW0Y1W54jGUbt10VRyPSWjmPmT528
ZKg+5jYSUZpa0x7btDIViUoZPutzGi/HZs6rEilJknVui3qqQxECJdX4Usq7Ygdb/FQTfAu7gUFp
ltQsDUqGmKufvxy5f+ts79TUZXrdKPrRFwuRJa0C53xjc9OsqjDNQypX1nXOGNBjFCEM8YF13RL3
vx4XCukW8ym0MECNhdYJh/ZXROQUyExOqnI9TznKjhISMeW+q8ceioeY8YKb99/J1M9m7GgT5Gxy
KlmQqVmoX16vV6F3FEXp+I1mnQ54o+XFU+VY5dcUbqt6v6ZSnWDoK5WcEk4a2WozQSZoEWsH0w4E
QKc6XuDfWodk/pJ1tp74CR+tBeIMow2ZVRwLp9pR245vFhjhSXbGA3Io9iAi+6QJZaCK1vcCCl8z
4uzFi0M5UkNdXECStSxHrVsqxY3KIgFiI4R46SiJNNxog1I/2rpISV9Ogzb7aK3bMHnEOjIyUrvQ
CryicI7ceKrY91D/NSTFO10rg9VatS6EUajzkUJHhG1phq7ZF502o2yamlPjS02pKaGR1eN3uUys
J8HZYuCws5F4roQ+Jfs+lc39SO2+YSzRkOwdvP/Gj8FOyPcbzUw8n4/5JsPH1CnKLm2PiDdIum2W
ZkI/Q0UiEPU+xbjuLCHRGrEyuMoc6Vp+yxFwpEkPJurS7ensJTOkNQszHnJp3CxV1TvH1EToxtVW
tsDNEuTLBqQCKwTtzNT2VsTiZJ+x4Kj1DL2myhJRxv6qJDHtyGNeUt0ypS7VmWaVohKGIaYtPq2r
ojtb84FFIbOpx6teK3vjwhzKqffkaY6OvRHFDqprKMyf0LC3VcS29fEx0ZA3dUX3Mjpr85xHvdHW
zDO4/RfrnBTlIeskBuoLNBKBUo6uhmuRa4/rpPYEuN0IUauawe4RJGVv1V6ulwh+ZQkCbO7St/Nw
HCSbrYCUd7lr4khFnz5uoLWSx0GmbKJVNvotip4ik8U8e++1djtv/Gq02x81iBCRxS5K0K+mLdIh
GfIs8eMVHdRdBrcGwQ9TdKkH/ZBcBaOSyZnb1qnyOY+n9scci/xHgg7X6k7SiEw4qmxme2xiRDE6
VRoNL0d1lopWuaz7QTasC9tJp9lFro0c5WpcqZlaVccm7TIltLUMcdd20WWvh9HuUbNXJklhtzqW
8jwEzTLMPxZLHR9TdlH1Lb1DN4URvRQUNWu5ipZyOZZeAxciKFCduhvTzgXZ02KtqmBG6kRFHdSm
FDgwOHw9KKv+bLLHj4XESN3JbhwaMtVOyW1PCDFJuzXuEoaX2nEwiOxjvkaBlJ7ly2ndoXaDVMqd
kHtUnmnJZjqE9sJ09NK4qtDMGWfSfLAh5uEwW3Rpm2v7s8DAkBSraWT324Gu6pXojuhYU7t7OIyX
H8Y4a6o7ayZVsUWR4h3jcp3hCfzhD75iTrVHxDMBTy4lTWCj94NItTCj27pItGyfrc1ECalcpd6j
GXJZmQFPByoOam1vk2HFpYQmhXIa18b+uWiGeT0jCv8jWeuGlFmrGWgvMjXC6HhLE6NbzEVFakHT
8odkRTLIatbl51hi9NxFKqOnppxa1EarJEVmXGkwUwx+qHeO3jefRCP4MS7RlrsZnZQSctpY17Gc
q7AzxnNnhUgpS4i2iyZ+rmK9edSSHL2TwVqHnA4hpDH91dYGagVTxPlb7TLd99o6Kcg81c6nCA7o
knm4VGbDpmXkcQWKbX4FM+9DhHske8+4yA9ojzcNj637zK2dQqZiUUz2xaDC7zA+V+hyoOfethmj
CRxXfmbuS/siUc36Vu43tcikZdhz7xSlPJISiFe9piRa5ep6itQVjbCEaa7aRetNmo7tqKCVU8Dk
Kfm01KHwh3mgHUIvHeuUF2KlXKF3za0qmpnwBjMw+XalpterZTC7ZtZSfLlkaWwFDVzy2wAm01MQ
21U/UjPWjNCME/HQMSxnuootVaqX2F26HxieqFwNlbLKr+NMtbtd1WsN0180XfpmX6VyAQekUHZF
HjcIG7U1IsSJBhbwEWOrwepRuiKql9jy57kflB9d1NrfjdJgVwcm0K7pCpSeGOpg2kWPpPRnBpMZ
It5m0Y7HOUewnD6vVgfu2z1d6Ko9GsiY18n4s0LZUYcOF9qO0IaepXN1sTDmVETq0gaF3vaji9JV
W6EFHjFWOC/tQkKJgXLVRcY9YjLRcbD+qVir+6SJpecuc/QvzjoM16uZWI9118nPVRRFdCDDwwjq
YRiZ8FK1K4qxvTIPntLJE5FhLLeCxCoqjOhPR9ljZkkSZTaHoTdfn1Bo9OCiQ9xJrUujRUFL174l
ZkkLhqGiKx3nsBe4rSQP1xHmt/JievpIIiaZLp+MsjY+Myyb3g2cd2IcYeS3Xa5i95tCjq6XgSkj
3xkYU3RhfZXgv8gLtADjyYCoVEIY1EfDck2YamrKo7Fwu8hiJnq86eTmN3PWjzgd4dSGByfjcKOs
YEkfxvLiudSqhpQqMOlnO43VUz7FESoAMvL0ZhbbT/YEi5gLP6ts+klUxrBr0jb9vUiMHhS5NIJ5
V2eo1KDIFxMVzcL8OsRj/KUcuHQo9gyMWcl53w6hIWeoB6A+llD6lySZyjazxCRcpmp6KqvIfKKl
lYSok+QOA2lQSLRLccrnuaHhKE3jGngwyfXPUhGWghPr1auFW/Y38r/as2HNw+rC3B2h522uCfUw
pHRzv4RhbrpobLTj8Olz0t30tpM9TQQBFdp1ebbflGYRqZrbsT1YU1LRVdFORR9a0ciUqJPb0wrB
F4pzQRLZTPRGRluMTOqmq3KBVNVq7ayhkIaTs/ZN8yhiLaIiJ6EO+AnCWWdCC3Ku7uDZidSrWeqX
dt9JK4wkbqWrC1R7Y4204+JNhj4oMPWZnaF8q6I2njKoJ2NhkM4EXgLMzFZUxrjL20wVrTsiRgRl
jtrI8fqYp0DKY2s0pWC8rLdjdF3RhTTmcGQqjk9f5t2afkuNJNH3IoYgxavrKDIuigbVO3SVStXK
KEPE0KbeSKaYGwqxwAj00QoDHUi4WnMEP70S1CrRCVVAH3Ij1nHNL+zRkSKmPemDT76jaFtIISSj
mXWTd4lhfqdLmfexI0hH9aAQWMaDbE+yU7lKsuTInEGk7NAE4zC4HTaR2lH7bBF8d43UFoQyqEQK
a9dbY5s+9M6aICeGAFs2fl4FjGUP6YhGZ4iQuxzdj1kJI5Gba2tqhkARlfqS02ctKtFlZ6u3qLgj
pICKoNGZn5CRNODOSpMF7O3OmYUXZR4fV7fka54guYiuW081ZoAUwevhlsM+ootlBYoc6/0lSqJJ
dVG13TRf9laL1LnbMN6NNFqyEPgeIh2Rv2t69Q2qUiR/5tummSL1Tu0b27wsu7hQPaGJ6bMjrdg0
JY90CliiBN7YM1prSpTpGnobi/jZK11fenLeTTZBXqsW+yrW5qdeaUYSVotDzcwUKcWmPJqBJ1qH
N6xgxr2XwNYwk2Xyip5fVGawnxqDGl9kptVTRie8kL3ayeddqdCe4TX2rD5Bq9O0ftePOoKFsNOv
gV1DGXBwjMRRjwrKGTJ9t8iyBxZahQnnKyIl1QxWT9AK/Q7t/xD4jtftUGhJMETZBM9eByT36drX
myOa6ch4Z04T/6zp4ibtbVc0edVV332SjRKhadEbpRroTPKtdIkVw81iazxZfcogv6HCwSw7LyJN
KWEC42sE2FFSaj5UH8WnWTHGZzVztO8rcW/8JMGx/1Q0XXyL0FBEeauecmo4Wt8t3jot83dVntTs
JoIFtw0MlQFulyM+Cl69Hhl3V/DeFUf7R8eRSFyFTPre7tYV9brONggmUOwl8raNbjlMiTU+LLo2
fEY2D4iL2kNFgXxKTQuhuX6+teu6RzlvYVRql/RaQZmbaDd1Z7kyrqGmym0fOrf4Xu7M8ssKXKLi
g4eQ/CVDli1sEynhCiXx+m21MjuGiy4pWrdm5hHrIS8p1T4js5/byIpvIzNdqGY2ay5cs8tL4jJ0
HXBKWWlFXBFlGcKXIPePsmX/n45MbDJF/3XazOvqr8OZINj2J/7tYnb+Iu+EFJgOnRBU0Bsjxb+Z
M5qYbRIRDHJhlqC1Iinwb+ZMN/8incYAqGYxF8EvyU/8OzGhq38h9MEoALR8UNgokE78Qd7s9QQD
s/yawtzCltnbyH/Uc4JmuWidBU5Bqh4NoMbs0fSO1f6jEVBta4n+z3TLP8u8qAs55jZg+JK9+6UA
Vcwq0tKRHntWqoyfCJhggzVltB1Tve0+RdiLBzWb5tNo1A3KoExyw8ouO0i2ZvYiJC+FzOMx6QUs
uQKJdNlVRGfWQHLY6I3KLO/B/UV5yg2TAJ9zblw5M4PdaPEW+FmMYFYHmjrRWEyaUvpSRopyN0OP
9XnK82Xc4WdaKjvl4MByv/GB67EhQ01bZac2V3LJY4bfvrZHzfmoJ+6NjdkGO0GwsgJnnnrWGCei
vDKKGglToKvXVc6Vtdp3evUQG+Rp/+NIvpFW2xJaZ1/g1UJnnawrCQxl7lmojcdH0dRXLb3VJozB
zqwFiupAfr4ch+4jEtPXjbOcqU2/B35uZuzo0ifl9jrvFafpOGkVktu9YEhjqp05iLOCSnBkRaE+
leAXaOzc99/1jMHrn1UZzoWcjoFWUNBZdq+F6ypy5oUiljY6eLgpDfICYa4Zxu6bNoe0xO0tk55K
QjDEqYd6twi98Qsuywetw2eJPx4FpiGVq8/UGtk/lAFfb0BfVsZM5oJeR7M26EAaE+OS/KtKF4q2
tADgWp4qV/S6c2XH8bz4el+Uly1p6nQfT4VThvIwyhfIBw+Rq0WdeEzRYP6kt/l4K421I45NpyhU
a/O4jlwEeSSx07MR+a62M2k4yFahXaI8KS4NAOvJQgX9ZpE08iellpkDI0WW8W2zNnSRl4oyuRok
GSLo6kx8IrhgDBgu1ZJ4xxC0DdZGj7ebCnkJHKPP/m5FTrz8/td7nZr9Z8eYFN5U1Lcx4U0m8dfU
LPOQ8coICR2ujT02rm22nwXkCt+aRf1IbUj57XjydZhJZ56T6gH8NGdrlUPTm3GGuvpIIORBDmub
nt2Pw4UmNekNU58DxFsm0wEQ515JudQEZdF2t+Qs13031RVl+lkaCQKS+ijkjt5eDULPBcqI7IMz
fWYoXs4R3JKbgp5FOeWcDtW28oXR+Z62h0oCr2VOPpH8klIfg9l8KnQipOD97/DW5jBeo8twwsFC
DCnD6w8xJl3TDmKKKSZbziejsOwfkVpW098CPIWoSSYthLNyUuxLoTlQBupb2lOreuUJ7AcBzMTI
96Fd05x6QZXn5A4h8YF9Sx1p+kunXt29/8RnzmzbI4pTBhKsJJQwO2cj5quYhizS+Zpcjk+t1oNL
yUdx2d9f5o1Dg66laaOExsyi8WJ9fnFmZMxys1iho111XVwP4zIEjlDvWoK6G9QtwGWkGT8w32cz
gC+3YiuLYNIg1YYTYjsfvyyKRrMmqSM8SDLclyb8MGJlUMNpjdoD5Ddf9Easqzv3VrxR7KAqvuuF
POBTTO2jqe03thlOXp0ZK/jaIA04exRdTCugAioWDTTtLWNJPTldP5pzV95cRgX6bKUTmSP2+o1L
o9AhHm0kOJonGaXsvA7yfIa5GVJii161WNf/nuaForDawFeV2/A6TejFPzd1k17VhY0G+GhHixtb
ifpHuhb/fA0qndSQ+PzQPp55U1GPuZZoAyetSAbfGGXpAMSJ/3wV9D9VJmcV8CHO7PUOkAFnBtzp
yKVmynBj1WTc1UbVHt8/ziDTX5HBdmu43XDVQ8LNTNz5NbfswVTWhX1WtKQMYUTKd+2glPsIYvSr
xczjvaaPFCKIGw7vr7x9wV8wycvKG8A1qPYREmtn91VN4f3NBg6SnvU2IzDo/aUu5026zXRBy/+w
1JfIcEpPlpjpmpubOLt9/wmUN5wNUqEwJkAhz+U6l93qY4ZaKT3gbGZG6am8wvQEjS6dkGb2CdlQ
mFO6Id71ozYddKvpTnmmjPtcMRd/LazhqBQznjUWkTfYPVHh+4/3htHnhm0QgjlXZiDPjtmo1Omm
FBR7cJoo17lpjrcxJGmUkZ11urALaN7C91d86zDgBzfDBnT7zc0s1ZJqlabEHna2dNuyX0/6LNVw
wMEZS4oQzj7moS9Fb4un91d+w6qi2wrSYOATNoYXIPWLgXNQ6i6NWqPdaGyBYp3GgWzmyXdiHeal
vDejoOnb6P6PV+UAMgsqW4BTRkpfX7FFjbupWEZ8nFxS7YJq/wsUu60SUKckdWIo6ZjClbeWH7mq
7S8+O/sb9Sg0P8DULQJ8vXC3dCVKDS0JKLFC4JdJ3IS9aVbtMa7qiE5bU26kgHyccmzGTJuOWjlK
P8UgJMmdS32N9+0kyz9TNcriPURWMFbEeakibGBAR+unjli/pSXkgXskVXqyafFE2t4iXV4EhGLr
HCqFbd/bsV5OVEABPXtFHw1x6NWShO5Srn3l9ZrZ1ac+JyMTijot91h8h5FDyAEeVMjCRk+VVOvK
pmDp7JSo3gQTqsyk+gzHoHAXiJPQz4PRi1muZTSWYCzn/vL9L6i8cUkIhJEf5B7r6BefuSPNkYrR
kCmLlI5KRxPJ1iBTionydlcnuzGu6IUvKdamUzFfSBRrT45Y5Cu40MmE5m19sCEuPmTUWK/aQVav
J20mwHz/Id/wZZhvdLg2Uiv40M8suVCNuK+mhL5auTK/Q1nF2IvUTn+/v8ob9hQ6bjwFnMHQb58j
Zx0mPcHXB3glDaFGaSclXStm3Lr2IKc+Ij7iYuNwgOdusMnA55b8QVvFm+/JiDX8m7AwwCb7+lQP
1ONTIUwEkTNJeVJU0XuZQ8Lx/fd8C5kSSiEVaiF4YmAiXy9DAFeSMitIJzSGSUs41QFFHg0I5vUy
hLqVCqYoG+dQ62TaDLVLQ7td0hu1X50DGX+VSRzRVZ+TGotNclT26HbQY1dkH6oY/G5PNyJ8kh7k
aTAv8tmGCEfO0yHHuZaVhY+oSIlWjZw9NvUcX63CUQ4izh6XQTY/8K1n1DYbRNlaWzbgzsoo3J5Z
tkruHKdOeon0b2vsCzU2rqvJoTVdxMbeWZmgYIjd/AmtIBMtcczouUxTEz0wtW9USVv+8Q3gceDh
x4tt8PzlcX8x70IRkSqXLaBRMjq/pETqlUIdP1jljDjnn7dGcgaedDYdroqzi5b0ajNbM+MPCBQP
gZbPvd92gmqh0k4qae5qvZkJ+L+sihzRu57NsElSM/HpNKn1sJC1KoCVzim9PjNKOsSz5JsKk+yu
aunlGEvd/uDK/o4/EHd5CT1VxPq4uK9P8pynJXQspAfmuf6mow3XuIUsMQUKL9Lwweb87mF1snxQ
Hm0MHvQ8ne1NXOq1pAj2ZoXx65q2moKWjEJ7aIVsPqT1RqFnCPPbB3d1+1tfOzqIGzZjoNvYFus3
hFWSdusWmXPoJA8WjIqhHBlYZzVHbp6+mDUJpDJRPImQKkdKRafM0tNg4eULtPopRPEf8Fy/teVb
Q+ILCxm348zzVlq9jDPRlLvUvRzG7UISSmrmbpvMWKIP8NRbB1In90OljDzQponw+gNriUlewGHT
1UrSPiEnJFJXy5YWtOHIiZPva1XSch+6FWfex2lEta8sq6zwksIemNpVjaXwbVVPd1tNc3lyirhh
vNJMhuzaaSsnDYd105wRhpko+/e/3RvGC4VAUjBbByfFvjMzW0qxYuUjz25Nynw7ZVm2r23hoEk2
dbu604tLNRpp4IbUu//grP7uyjbNDiqYW8qcjTtbOlNWCnYkgIngtJ7RSCDY5yErh8yTKfxIt1TD
+4suiw3jh6zN6/0yKVnnv//6b0SgPAR0tJAwEh/ha15/OyrwEY1kCg8BLeL93NI6Wjex5XaL8WD3
Xb+fVptQQdaYe0Fd86kpWlgKckVkD+3c01VvOICzqEnkDzDPG7tjwMBDimxreSU+eP1gqWjkwowZ
1OpjZf0yzkNmhn2tKpfpJCHuMjdOFwdL2k6HyBFaemgILpqH93fnd1ev8123zDUiaxTqzq6RkKLe
oVU0JnOtty4HpPIXEX8Uj7xxWWGA4QNYqDZtx/D1myJ0Jwa7xnrMlhM39FFlCX19mVXCNGR+pLfw
5mI4TjIOyA6Z+hmSrEqY1OCvkohEYTuhn8z+OlTl06wuyuc/3jwSnOwaklT4aOfsA+ZWnhpKvN0s
Cv2HpBqhUpCL9IPks/LGOYENUN1UaSguEJi93j2roHauj5upc0zaH5t1/pyMU68d0rTu/6YzJVEP
0DIxcFUoDJLHSsa8lxR/V+eRJtFpKL7aI+pyrm1YqGXGyBUiBExLP52RsTvVdAnWwpKLuz/fHPId
UFHyxNDfbm/1C1Qgq2jYQpug+l1sJUgHB9ltudE/MG7bxzzzS2QJyRfSPoQgo3GGzIqyJe0Rs4pU
jQzKYFF3qdorD1qdWBfg2P4DT6C+bgF+gSb0BcPna1EC01Eqff1abZJLPWBYcokDaDxZWulRVRPo
PNZ+3MUdpM9pGS0X1ANzOoNypo3zZWXqjnY+v8lTeP9mOv9o4EaQjgaPsLU71XUIjw+1BNUrHTj9
RTb03Qdg+417DuMYV53+H0To5LMzpK71ojRWxLwTwRJhKc1iyHGK4M+/OVVSfAzVIgutk9ebkwy0
r9I5wiprbxy7FTEzS+mGD1Z564LT7k1CzSZ3+5tDW+M81ecItNXXkePDNtxA2+TAc10opZJ677/S
W4uhZwJvoUKFzzwv7S2rIZddISS3ScrkIp0ZPq17cknQ7DqH95d66xtxxSGKxKDgGM6+Ua/l7Vy1
HK3VsCH4p13kUAyl/kGy7A38aKJOr5CAJltHceb1N8oTYXVQr3GAU2vwgPpdWNOQ7lX9p6Vnoha5
zw++1+/vRW2G62Jvcn1EemenwujTrtFG4ryYgNbN9aW5NgZp+eCE//6hYCV+4dgFExO0ntkbRakU
Mhx4sq3PLZQlK0rcclVo9LGSj5S73nojZMKo9m6SToRCr/dwzBTagTvWInqT/daW4ERv+/UD2/YG
6iSDhyyV9sK7iG7U62VoghVpjQ6AF009/Y6FyXyhUsZHGqvn/ZghuNpnBf02eZxdzWXSnoxMjLSl
1Tqlb9j38sxsfaUbn3Oas+4WKCYvdUS2PvdyFf0ZnfJmF/m4DkV5U0ObhSjh9bMWU60hgcKxQkKN
hLpUU1mxhpkRXhrmvrx/UX4/wmQLVBXJFW4/i51tv25E5EQUMiS9bDVo3FLpE5L5f9k7jyW5sa07
v4vGwg14E6HQACZ9lnfkBFGGBXPgPfD0+sC+v9RV5GWpZxpo0oYVLGQCB8fsvdb6cq/A/7AufU10
m9hj9xXv7zc7yY/X/fQdnS7sp7JkIAMnRbLVaM9pVWHHU9LFJ9LcuMs0jdgIfZH21tyZl84gnnPh
LKU7S6LcDN0q/xdj+fzn28E6x839uArywbDZUD2jS03b5uPNBwhCS9lZEs+U47q6RjMvSfdytWTZ
oYlyI71dikHNPDWKlHcbJELjNUloggtourS6NqqhcLymkeSLgmBFY5PGfc35QIvsW9p8pr7jwWfW
Noki9SE1mrmgMjg1dKuHyJTYGQMDcKq0nL1ShrqAxLOMcZpU8Gs92xaoRNPWacRhIMXb8GlnoZ+F
3AWu18BLkfrdJDQOB6Mp/2iN0rhBqcdRaBnH/poiFVL9Ao72K+jjpD12vYGWi4YSsfrhBCDO41PO
hlePDO9TBhWEEIhxbdySpVuQQFen86Nmphle74YgeC8KlxJLu6xWR2qHNYYKB/20j1hwfJ3UmjfZ
RmiCr6t28HRwiCcuLgM94crSmF2jUhl/4FhAV9JOXT2fjETu2yACvGW58xCmPXHCPdsquWznR4PN
wk2o9MRYTpaGGzrWu4hJqdQrr2s1Fe+/PDik+0ZJFsR1WWpeO7DnV+zRMnB2cZh25W5YNB9PkfbN
qgv9rW2rTMUBNuiHKBzKyM2MYdgWAFn8SZEx7lAjbNh6tJaA6tl2y2ut9dWj2ZlukjaaZ8SoM7HG
TRwFVXasJI1qLZl7OWSMjVGkMd2ptOnwICMhwOmshPbNGNP74bwUV+Rx2LE+eFISx9o2bpLsJh/T
6alFqPE0zfm1BhZn3yRmowR2mDc/6lZVXoFNl48hCsmrJUtR/85pZ7zZ40QAKCCXtL6o6CjkfoGK
T/YIqi7bQ6hxdPRy1cxpkEdRd6egYO8IQWuVhyJrItb9wlqBF2nlIIINBbb4LhnFMTQHDIH63Ngo
3ZUkGnciH+drUwmlZxR5M1oNBPOPXTLbryl8HdSHwEZutWLtes9T2yyeHI46SUNitL7PhW01vuSU
y5VlkrOTS7PwRiwcRSAnSf4ETBtYENS1YvAsO+oUl5EeEZhgmOHtPGYqVpQhUk6jCfvHTSe5uxjm
JHsRaT5eZLrVvYhmLtO9NSqEQ2VsBZdiMhmfitLelimuJxcDBn4d6rEzE7qGZ2Muy8YKDLOHjlBp
ZUW+mzLJZhA7cpoGJkoQkjHCUJrc2enR/OpdIuOxqquQUI0FXCCWwH72oiWkTcP4y904r+LtJE0C
paK1GLe4JaPOWwqroZpqjRkci8nGPJj26fBWtCmKkbpVhL9UMpT5EoQLYReiqx6yPC3IfKjboXYl
GpUvvSWwhFdF0vReFek2Cuxc083tRCeIAJ7RKZpgguaSHxO5roijdJQl30mDIdb3cNYeRdOWBLko
MxG5cHYQO6nZ8C4Uq7hTes6b6KeNkZyxrh0PeEsty1/UGIJvOubJj9JRxsy1yKx/MjHNnorZTmEX
jqHzXS7RquulTWAYNhNQm1S3RuwZpVQLwOhQlj3Z6fNLKctL4jcpQ95B+Fue+rVM0Tem0iKUKIAg
zJ2aYePrlu5BrkfMfQOC+stFMWbCeBZD/YYUPbxKmLUJFGuT/oaCwHLtIN4G7YlMBOdevWjzFokC
K3ao4Zg71LaekPsyN0oNwbFwLou2zF47KNmDP6YLyUNVqmOlSqTxemkS42XVuV/KY9ngi9cH+QUN
fEZShTMK4uvlWsbZz0rlYRER731jyI9zKuPgQHofXaPmSlJeaKM1IXWMBre4smXy9vFvEUZDX+Zm
tFcyhzLBilkhkNZhqhYU1nqt92ecs6HpG/pQj0d8M/nky2mS3aFsru0tVS79TlE7Zj2zFumNbNfx
C0c2iuhhqNvPaJnEY0LQ7K2uouTfyZamklNiUdp0UVR1j3JchD+nH1xqIxNFY5mEc0JCWhgfGqio
EkrTY4dcQtzC2MqemLwd+yTrHJXdrKrK186ERruzemyO7jDOOCU7M7u3s3rJN3iJzenKjBIDugsK
N/VSGTANbiR1XL1tMhpnN9Vw2njpRBfERU2Sn7QubE41Y/k0RpPUsBeoF5upRk8KXpm+kPdSnmZI
Y0LT4uGSPflMPRhqTp6O0RHAKzQWkB0NK5Fkmn7qJMpFlzWsVZ2htcoO22zIVKGF4pJ+ddj4KInQ
hDl1qZNmQW2SwLaCqdPvE8M695IA3NzV6IZdIc2Qb5xcBcsz0UG6zes6vKEPGpIsZYo23sQ2NsjA
arT4frSXRiVxmsRNnICwVqP4EI28a7PU0M9kSstbynZJpdI2lzCqlIy+eRfZi3TRmk5M0mtfmC91
bOUdP1PrS6Xi4wdKH8c7o4spqdmMGLA3k1J37hI3y7iV07i+EdBeCfTS9IQdhFXg+MlrbSBsKLPC
14gJ9mHh4P6mS3gzdyV5/7QdzVG96iDypp6u9yUBVzg2Tbegu5R4hZMhqms7bFcex7XF3uajbj+p
1vptJJOFA/35bF0RZ08vdpKB9FAtqGOyVUNLPjXVVEp+JUvlZTTr+P6SycB7rs7NGO16ZXCeBmxM
yT6tm+lsMwQat4iz0rnICiX3c7XLHcwpq2CoNQr9chrL2aCJWaHNi9C/lZ5aIdyHR7j0th9CvMNn
C3gm3NS6lGCaiyl6BjgKs/4UJpbzZjTW+I0qpp7RyQqtW8desbhZk2YYdOo6f2YfmIEhG52WET3o
MlEjxqg9z1PGWhmzzyPcKp/w7JjWZChuCkIKS1vvgD0wnVS9gJrkXEpp191UYRxfYEeMLuNYseZD
0fK6qthE8dwjLb9pigYYF24vXXj2gI7RS+d2/s6Gj1gq4i3UFHvjyCIhK4kY3ArDh+yxNWmvof+o
3wTWO2apZRa6L3rTusha8Ng4YUe62bHs91XtvKetKT2Tzzqf5GVFdOu4D8kSZtEMXbnAqasmbJI2
Gu7nnZE2uD9jVULcQkg60Rb0pusbs11N8UanDtEN7wdG1Ql8YemVBjORKyLJ/jbOIs4OVZoW2THT
MXnhNevn9GjlcYNOJZMzYpvjLBV7AZbj3Bd5CTvCqrGtSmwialdFXdCcjb4Oa9a3XORBbSDF9zEb
FQT7SXNvb8krT6rDZKdCpQ6YNtFGCmWDQIuhIepY9FD7HKmf7rNGSm/BUDhTgHMUIm3WSjppJ1HR
3MulJtgDLcagsFER4LbrzolEMBmpmP1+cMQjiig8caFTyg9GbkV3Rjnl6kGFP34oJ0tZfENU+aYT
DirwjqFy1VgiblCd2unOUbSR1OKhH88FZTLaVBNSAhfFRl/44zIknTtMVkbYitkC0bT02kExkyzT
rhA2WzTNmRjXsyFZJzHJSh5YWYvXJSOonzlQX3r2K7GEIWccW+dGya3R3pCMEL4NQxdZm2XKoszD
36wWO7U30DEXpR2/Dxbx8zuH3ck5K2b5wsBPuV4cIYMfjzbRynM0PfAyGaTlIxG/LrXRoDZS5VeV
EsfhvlLD5ptcOcUl2mwRBriE621JKgC6BTWnP9lWyjB5Ebv5oOkjuuj0A9oTc0lHqjPuj/zULL0U
BYscKk1QdRMpYSb0R+xk7AJceTbUBXsS9KkNrg6h+iWaNIM3rBdMSSJSemxqM7v/Kiwmr6EKZxqu
6DOmfX2Mlwe08vWFgXJd28XLLFVu57QivxZjLHDvylk44JsdavznSp3nWLo1fd4Z2szf/+/R0ggt
6lHzECRBw5ddYe1F3SDVHh2XVv2iwvmbljMlDYsIEBQ1yFp+pij/rXArsgy7qDqyBsxGhQq5e+tj
oJ/lHCOUsqG6Zq1N2jR8uJe26ZtDLA/tIasmHLbmFP/zqo5Jw92C4Ey8hrkaMv5eRZ5RdhUNNiua
mmq8rSTR/rAE4Muk0Mkz/eIc/btTtE3IA40QAlI+yzsMLWQ7rXV8cY5ibgxuzB/btH0vJBUqkJyr
X5zbfyNbM2C4oglDKLVKdD8VxrA1qqLSKSPpJm1iTnoFC6W04Ca1s+kNO9R4ZxoFU6CS1/cC+/tl
PTt60BsqwXzhkhITFToV0dDSNG3FYtHc/vMd+V2hhfiOtZyLHEX5LMpBoimXZlshV474lNMQcyB1
sDFhurKlq65Cc9EX5fzFCFyf6adqBlUFdFzAkehKfU71sCJWR94orqqVxKROymi7oksdPwUwvmkt
UpgTW+sXry4n8UXN7ddrM/hXnaoFE37NFfk43tTICYVdcO1mSedDKUZ71w55+w0S7jPb4PBqyikO
tJL0jy0WQH2pkGp0yGhq0xf8eOEpkRythEPC7x77A+ed/KDJYR0sFD0xgc7ZE83w9Is7bf5yp5G+
osChNYswFWL0x4tKjeJky/JTA5wSil+sJ4OFzU9pJPGJH3zFKPvNiGdiWRkrmoxSgirLpwvKST/V
FVLIVirLTdmlxAHrYeYtE3tM1jQzVHxr0lkpbc7fOgeSmjMNUs74xpHrYrMg0j0oU482SU9AW4+q
zq74z4P+NzeFZZAZEPEJVf/Pmr4xHewqVqeITUhluqOgQC6Xpzgl065W3v58rfWpfhzqP7NkGOhI
XRAJr4Xmv821oyRn+VRYSKCGsjw5pdVIu1SX4MNosWWoXufo0WO/TARAaLHsEKFm24X9RX3+V6MN
5Rv8HzQwFXT3OG0+fgq0dYZJ4gnqhnDu8kOpLqYN8jTRb3OlGW8IRVC+g/daMr9g2dH9WVPZWOGt
sN+wf5Ns9ueb8ps6K2Bw5E7EQZG9grjy4+dJNFuqfloWhrQhFT0j42VZNxjYIO1rPPcUtfOYQOmy
tt20hk6b9Vq9qftw2DVpOnwbqP8FfdWG/p8/2K8jY/1ctJwQQeFo+ayxbtTJ0WYoi+ht8syfFiQN
VjLjhYpsaZct9Vd6w18nIySt9BlwjCBvpZn68T500iDXDER65cVoP860p9yk61rB7mE9EkQzu+tU
UF7UDBv395+/7PrLPw5NviETEV0VpkSq+x8vbvZpqlWEjHjJODdbrL+j13FE+2Ls/eaWMvJ4CTDF
YJX8RVlnmumirFLDWF/0O1Kc5KtGXZRNWywgODJz/sqB82ubiBWFBhgvCgplFt2PX0tQl4DwyJLW
1010aeSy7RdpYXl6h8jsz3fwN5ey6LHh8Fw9bLL2aUofcrVROh3nDcLaxV+6Ng0m1DLuUofT9s+X
+o1GgCswWNjf0pPmi338WpGF12yIZRbpKc6PZl9Ujxh5ACcsRmGf4yGaRmJNxvaUO5K8Gxf1XR1I
y0FUKXtVR8G4t8ryoDeIKmtyKAJKNOHG7HVgOJRoRyKch/iLz/zb20PUG4pfhKa0Vz9+5MGBnxtF
vE0Uq9IfdIyGo1KOyiaRl2X/xe35ZTDTjOZZgyZiqrPYSX66Fv44kdlFTNyVJOeXTS9aQp5JKHhL
4wbmlm0O2bfCRH10SCc9oosEIHx4rtVYdEGzNHXu2TkqMF+jZaFeV7ET/Tum8D+SiH4KIj68cMgk
bCZhzu/4RVDffvyMWie3YSYvsbfQDpwfo2SKyNPFvuF4GeXqifCUYc62MD3jcdtNqjPfIyBqkQgL
K/Qny8A/jgiioVXBFL+pq7rE5VfVxEbYGfZyl86PdEFaidpsBlET0gOBMFFdFUNS5U59WIwHkhea
c58nLbGSWTQFgN/jaS/1oUzPQRLTfNFOaq9+8aL8XOY+fXXMQWvPmzugW5/nmjDMOa6WxE80bOu2
o1RLk5/JtvhO7UEjEtXuc7ghvGTCF7OeVRtMFmPpowqczxh7pvlUJ6VEZPNoWrdtb6Xa94z+wq2W
pPOrZaVUCwmLWUrP7Hj0Lruv/nuar7BFGW57FqRTEsNWkZP49s8D7zfjjgApvhcQDRnQ1KftZB2F
mWC/SZqrzEHPaQwYps08fqGF/HVbhWaA8xHhO6sJnAnu49DhTtmJEnYIQfuwOqV570zbtpjb2M9y
vdkmpEstZGCEZKIkSUFGnp2S6Zn0VekPFR1NLy4MB0LERADKkUpHSNqvPaXLF0qmX+8GpjcEsvQp
iTwyPot1TGrbykQbz6NzM22jvqW9xQEv+Kf3nBedaZCQS/Y06LI+3gxqIsQn5GsRKbYiiuBwxrxh
SZPqi1G73tSPgxZViIUzmhnMWg8sH68j8edqm5uJR9ghKcOJSfIelZJgzrui3KbRZB6HRtEQIU96
e2iMRBibP3/TX/YH2AS4n1iyET/Jv4h6CJwYtHrhExBsKW1aXSaXHafZie4s+eW51k2BLilkmNMX
vPrzpX9Zt7k0fDaFcxKKWHrwH7/8RKu9J+KSfupYL96I8+Sc1GV4w6SjXE+hyL0/X+83Q2c9hYLS
Rq/I8fzTzQ55y5HTUmzpKiHvp0x/m/HYf/FEfyrpPj7S1bTNSWj1Zq478o/fKuQk3GUzyPLEzI1H
YTe4y2Nnrew37BqIOm5FJPxWinHb0PgthmDBOkpuGR1eaksIMEptuCQlpH+VdDJPXJ0G4tHq9bLf
0VnIHlGTTC+hFPfMA2VLVb1Vx+UG/Zp6kVlWBzdiTKzenZZSa13qztb3qVIcKeiFGCCy8U4BUlSg
0uN0anOqbYZFSEs5V2QsZAgi6fEXknSboAEMf9iZVpNbnQsz2uTjpDkBfdgQFy8q4cwXEqIAv9Pz
bgkoPOe674iIYBYW+olsKFaqRzXEV+03VaVecyYZy7uS8s98nFSxoDKfhq4OkF1PHFPaKVPcourA
AJE71T4tyLHItooqY/LTOMZgmpjU7bedWEiJEYtWXkpSaAHDmVs6VS0vyzURZ6RZYtuuXh3sL+Eu
VrHCfKtoNe8Nq4JSwjFwaf6aLf5/3sl/c9ja/u9siV8IsdvkpXnOuufmQ1Awf+WvvBPJ+Nfqqefg
QVmKXBMWmP8KPFl/tHr8HOz9qxPh57zz78QTzfwXBwY8oPhAWdCBOv7vxJP1R8z++FPpcazUWeWf
JJ6se/UP8y8BAhpNU3Relk6VUv2llhAuUZwaVfmugIDYL/vqLr/Bsk4DrCPODI4jsfjikB/YT52U
XV8TGT9uxc46Osf5h3Ea3rp9ddVeFHcZkK/sLX1TSIrP7jAyWK/jAx2l+vkncQVIUg2zR/WqfbTT
A+e47Ie3mLYxuBkoIsTAXtcHEzqc/p7syrNxUp+d2O+zHSkM6kNz153aA5NzAObbz8iTZw+6Fw/s
IUmSD6/TvbYpb1Z6XHY1B/U11Y6y9+078E07glacTXFZXo/3I0Xl2G2vl5O9nU79Q7evb6RL7VU9
6BBN2A6ezK24MDb1NoSACG7sYG1AwrynV+WBT3mhHeErP+Q3kuM6r/a7VLqR7cdkmu16yAWZW9Mt
hbBxqA9swqg/NpfOxtjJ99F0SYanc/XSn5NDzq+NLuKr+eBczg/cwhPf4V0Nik24R3VzMD05MI7F
peUC1dtkt+Gdui+3fEAC7O9wLQZ5UJ3A3JyIiiMmP74gaxYgjADSpQN/ybfjjyLcNH0QPxm78qBs
nA3eyV1/Dq+btAQiEX63oGDotxQipuuY6H3DDTc081qOMEwwvpDhS+z6+ExLI3qBPKsRFnI09j1w
nGIzHcmErqYT0a7s5r91tzPh/lCtQJ08Lad8l1xXK7WG6juYLgMMQMr3QnLCbQFJuLfAYJbb6Kge
irv2u3SRn+0rrvDobNZOFeglmVBBbrsA2Afm4Ebb1a2bvkWOJz2K4wAd1H6fzw0Nlkfnhq7ao3bs
bptLmwDHeIuDTZfpinm0DaSdfJFslECGmdVDC+2f7cN86AqPnL8gPyqX0i3jkxk1Li4xc1obxS3P
/H2fvEU32pjHjIbFxuKJbDO/+tZCIqivh6sELUHnahfcNDJcTMA2MWwM2VfusMvExUYiowTMyAmo
g0fLI38xwBfUMCFwa0Tnq9yDelXepBvy/DbWLnvbdHcRbf0HtaAIcR5tbtP3MkDxa5PT34MSUGHv
DOAxtvX3/Lwci013iVwpypn+Xd43hhHNwv2E6EK5xELriuJEZB9oqn6jmE+9Rfx2944xFRnLexYe
jTXX1pu03aSdO/fqlWA/DrsBZENgNCid/A7G3v1wPd8a97TNbMTZ+ZE/MwR5oB573Pa192mM32cB
LltiooMFYAcsKsZidsrJC6VRzMpXGG47uKNzIHS7m3fyK7s3j5Bs8FGg4+hFP9eH5bFAWOEcIvgu
MFXSQ/ha3vVkNrtxEZgDX+NQ74tAWM/ZIbk07mocvuZutm7Di5UwCaDusILUuo0m/zDu60Bt/fay
v4V6AqEHHOrlcCbvUrjL2XjQYbgkkNgQf9IZLDYllACUUCkLPrmBCRxXpHCp5Wrxnt4aKZeGOJvL
nV5Z/rDV7poDr7Br3suqp/So/a+Hwbc6qkeZi3omPZdXUIVU14SS1raeeqiTDSc+Kztnz8mttDe3
jrqB7QeQ9l2CokD22GMJ/MJFoSHgC/FS72MkRW3Qac/cX/mpbXxVfzR9J/TyH1XzKAVr+3dbzdDe
Uhduqxmo9lkDDPNCxTExdxbn2yR0m+NEiPM3SJhuHow3ZFLSEvPN+KgpGB2RW7mMiI7bR2ib8jjn
BAqX32NogrBkRj8LX8Mkg46n3fbLLo/p9rvdAElXPJAfonzTj5Z6Lu7rfJ8/Ehu8GG4VufBgRk8G
B7GVzw2ZMd8tc2shqn0QaKrMhw7ijPxIYx+KW0x7xpOToM18ufDRATm+sWxL0xP72XnmXs+3GiKi
3Xg73loPjCmvYHRfdDeEs+MGlKDnHLpr4d9ae6RFPTIvr7Q38/gW26fIuY4kf3xsH+Vr2YA1LKtB
L22QMG57ydtpvV/cS1f2Tbt7c/xVLiH7GR3Ns6Q/W2dZ6r3+qb7sRem2GyMcz0p0U2y0S3oYEwTL
71Z/j18blZG1VdGOlIPkTa9oSLbgiXPX2hOOCl8xuQEXFhCz6lnn1K8ZyHf8nidOhtcUojlYb3g5
4KUA6qCyelads/nCThKuB2AdJ2MFZt5wUY0V5qOWYI7b1uYQKNAQiWBFsHnG7e4zvxGxbQ2+9JCZ
bv7NgYfEVjM/J09y8aRcNt13JdqjSu+jU/vO8cWtq1ejuXcuDXHsD7lz0uWtD37N5aWC3TR590MQ
jK95G5gpaWKAQ8iy0R+j5W04r9tvdq7gkhKQPOcBUh2gVYb9tJIlaeFG1/2mS4EYDejekkS+YsUq
XPOVcOfFLh70RN+YIoeAFNMs731xGyKTAmU7BMVWgiNy6PcjsJL6xb6xLwiMTPzujHiMoBr1hX90
Z+iVp/DSAFFSv4Az2XMpHirhvkF2soXbNkz11d5kddG/x/v+hU4e2WkvGlxA/Wjo7givDeHIVXmy
4bA9jcaVAkCnB8fLdx09Utetact/xJDRduBVwpiBBjkq3jFWK4Qs0G3HnWEHFlkgeOOTQwhlEhqe
8TiqXvTW71EXTYtnSUGRH0LVF2RDWVvAxgwyRvNw1sEvEgYAtvDZ3sXA48qNaW9G8xB2V3J5yEaU
Fv6bjMFR/6s4+I+25f8X0I7tj/LiOf/R/o8PkI7/+fF//99gdihrZOB/3o+ff0zJ6weO+s+/8O/d
uG3+C4k9224bY//qr6EY8Vf8oESk07/YqdOfxUGPIUaniftfu3EVVPrqVqLiuSI91lLIv/MHFaDs
+KbIrGM/jmKfLv8/yB/8WIjAZ6fhi2VnbxKMsLZtPlUDGm1QkgK7+TkencTyazL7CToh3Ux9lZqQ
vO1M0iz92NFcAVqLlml5+Nu9uvrriP533MSnFhafgO9Nz27tVNjO6pf4eHLHl5NRqq2GU9nWteqr
Q2M6t3qE6nI/G06MLIemlXEVNs3Ugr9JJxNYKxWSMvcipYmWFayQh3Rav/hca4Hv/1QU+Fy0sKgA
YnpZ/YG/fC5V1owOEapyUsdu3WGXJo30BnfC4ImU4Hw3TpfGpKqq6e1G5BNHB8SWuIuzdkjSK5LZ
BAhhPZasg1G2vfJFrezzIUrGtI4rjOL7WnSmivTpyQkt09VKM6oTnIQFik8pa/NRIwL3SprkvHqf
BFLPoyI0AzA03QLSp3WrsF/QU/WNHzlGc+MI1R6OEUI4JDLG4CRXYzEkxhcFp0/RWWQgIMRHz6fR
LMDpRwrnxyeslLOiS5OqHBd5yohpLboqRDINGQDvzdSpARndxY+SrPFrIRrEUulYt8au1qfuK0fm
eqm/PVRMP1iZ6MrhnmLg8R8fPwpBm+GUmcp4VENr6LxaydvsPI5EEbuL6NPqW2LWXRx98aw+1hu5
Abi1+NproW/NEPvpTPxbr7igT28W6dwdS87KsKToSoA7M4UMsbhbjPpuMRpWQanQk2lbqjl/Pkup
Pdz8eUh/rMStH4Pn8LOySpGVStynWrM2V1mMySQ/qk0pBOC5CuwKCXJOEX/V1fp0wl8vtXKKeNq8
OYTCfBqc5E8XQ1uM9RF9nyodUIma/V7PAf+wMSjxe/z5mzFRfnis5M6t7wAxBzzYdWr8+FgRnZgE
6ajTQaTo+fzqr1uoxKZ2zK1Wyu+bgsie/dyVxlc21l8uTdeOcrHOl6TwyL8+Xloy9Uxz5pZCgrSW
xlFsjj7aINWkmEhewFZKcfgEhH5K/65//ce20+d7TJoHtnG+OaqTtdVOBejvCgSJIJG2ITr+QIiW
QiZ0l/Om/zUdxSZRCn+t6//xcj+JUB9vM2uYoqA1oVmhk9X4Mxbmb+O4TZCKlVJFtF0pzWUQSe38
3mnE/pFLRDM84L0mVT8FXuE1TmoGaTboxxxxsBFAc5gvNavD1Sx0Zw9aIvMhObGXTEobbXWiBiOu
H6/p2DgR+QW3Us+1x9oxx10tS+bNiOnZm5pCCbS+u5iMML4dQmusdKqnYe0AQE6mROgHWVqmTvox
ZBltoabu3/F+NS9V3w6bSFKyfaxBLGE4vOR9JW0NWXRnZaogWhpshhw1BHa7YAhz1Vq1j41Quq29
OPadNEEbSUqHdIgIkx70GGsjxxXqwwlRQyLR/XORqApuCvQgFtV7ooiam9iiLTsPudiUvZEezKKM
tkWY349AcK4HjO2BiakJTWMfbhEWmjvixeLnqu/erW4xiQjXRe1hBgDUMEqLn5ud2DrOpHu10QzO
ltsANjLWq4vO5k4oUqrgI6iUXaelbEkNuXoIlRHWsTkJVJ5V0Tw3okc8PhvWpjCAu2J+hCckh4XP
8kxM/KjC75iJbAnmMprPhKdftWQdXeNrJVXK7JRrerHiZkDj/z7A0fJsQhaKA5ZilF6zMRbXGmoI
1+KToG6OQKt4OK+ADvS0Q74boRLRypOd+oRu2MCNQEKiEYfdluATZ9ub1W2aF9qhjM0pYHKiVlfW
oRdj0qBB2lK1NhFbSUc1apdTSrfsDh5A/C0digx8MlSBS9HN5q1ih9qlFMXDQ66DzS0RBAZ1L6Rj
bep48cm1x/1BR7Nx69xWtqg3yUDJciqQjZCxZzjDnL6KyTiqSpu1pDVZcpQ6G0sigSK/rSOJwXUx
6ZPRH8pwfjWUivKG2UI7R2W9l4poOg6Obj0NI6QIN27ydBdLUk+8P8bdXSk3D2okZ2/abCj7ym7H
bYqgEIdANlzUFnnJ1ZhuZCIKvF6uz/2MJpqHahT3s74k/uLwhAZ9Ab6CkNrLjUpsUtw6dINbiNXj
vJz1sCR4Slc4xqkqbYPKiG+tRjmlKqyK2SrfTLoJa5zfXqnm/FYx4sdZESRn2Gm3wWOAThhf0jcl
sbeDkWseNInqNEc98uakvwzLYdyqJf0yjbbOboqmIUhUITyFuFFGnW6Pm1Wk641DulyMnUUbS02r
nZpX5VWhze2tuYT5RVIn0VUSRvMpjTT4rfWEYrAyORS31mBAJB8bSr8dwbigIVUMi4Fh5SH2PjBu
g4f+ffqhVYlqeGRBklOjTNlZIZRFHO14zLKnWISZ9C0Z5jzkl9ijgSjfsdL4XDlVQck4TJX3micH
1pOO2E0B2cH0MXF33QXGRdN8xF6dhA9NxXKOhWVJOIQNlLLFu10OwK0ksrXMW6KQ5DcMazlMzLRv
lqtBt6NpqyZ2K/ta1Cr4mX9uzAoJZQcoXrsb9P2EwGNNZE4he46yoHgnTaOekHw7EJU1S4QUs8eE
1+O3fT9lGyct1Xg/tlloI+bN+Q2DtkLuJNBE51iJdMsbpqqnHlHIC3S8qUjEwZi5BdQqxFQ2p0nJ
9OHCYibW9aDGPMW2GYGYWB56mEXEcYUkB+HK6J0F4EQetbQfF+ieJaGX+snAWirOtVPWy5Uu16yw
qjQu4Y9l5v0455XQn9WGjeMBYNByXzgMMZRWSsP22DQjViU0LqHxNNUK96YlToTKipR1h0UtKy3y
tdAkehCNmDa0Zb5C17Il3GhKZw03eV5H4tDHZrVcdcVkm3e5aZfwiDUHfbfH6BwMtx5tUN882BCb
Wc1KX/wolozwtZrAuvKoYpulyOsM5Fd6OZytEfyyzBOiYVAkTtNsEiyCZ7MbVW1TtLV2o3EYSpMT
CuYZP6GUrWwhyhIt7J2j0eeaY622Vagka7Sn7JGWMUJo4QkjdCQxDRIccVYDLo94oOMSFNAIJn+o
hUCWuMQLklRfEbL15uQpfmi3xOQC/IO23P9i7ryW5Ea2LPtDgzYIh3qZhwiESJ1MwST5AksqwCEd
gMMhvn4WWN0zxWQ1OTVPY9esrlmVkREB4X78nL3XXujLFYMJTz6wj2Mr8ywsEmFEOZ4Y6aCmtbw8
aq/9yimzy3gGc/E+nqOp/1Y3E7fFimxlhoQyr9im2/xjPnH8LCLAEa2WxTVBXeX4SZOHIln8WhtI
62Z+bcU3UdsaGoO3pr72koJTUfad6qNX+NRAtF2wSIrhIUtZMPdNQ9l+bsnykc9Ku0NwazAuc6Vy
p/PSjw0+Y5asFDVK+tCBm1yIYQs6TJO7iUMVgKlqybviu6Rs6RvS1hrTWfsajE2LIWkgpKfbYZQa
iyeri/OXEPrqwZKAZKso7sxpHsruIusrUtAwdYhb7fnzJzDD6bOzmPhSNXmwn6SjEvicwXvK8pdu
yOQFP685Tg1nIAD1jA7aqrwCUz6R6zDaxJ0oQGD38Ti/dkYTbtRDfMJ3Ed1Yuk73E9BdagI1XARz
aj3aePtP5HSwt8wCz6cg0o2Ky36nWFeSeIjDOxkabx/LmPRWkONAzjtn129kfrSy4XjoVtMeS8uP
Lxci1g4qzlZSXWYWlghpdAJxV1cPfpQxw7DWkXhejqI09eOiuswjxsO70e/am9AHVHIRr4I819Wk
Z1mXztlzDPPuemLAkk/vnaWW4Y6IpGEfN0G3s2vhX5m5Xy5F4XdXbk0GMfekusJJTs695lrnqg2i
XdMo/7ObqerkFRgmgHSuOwbXzYVuou5duzozPr52uSDWZjhgLf0m1rp/6DIYKYMTjgmhOsxA5jZ/
aAv+usHJwme/Gp1o34hIXfd2A/huyVV4V0x9TJWwEatHbOj7uNfk8PjWaJ7XSfUM1HQ7s+cZDz+f
BzXPPvR6cr7HqRVdF4vw3rsph+Fd1WyzAmWh5sRQK4/EHtIu52zVdwe8Jv77EiugfwRkVEcfBQap
4hZfIfHtEYsvp06A6pSAQ54njU+i1041EaM7IHnwT1fKA6RI1ageJZv1ZZZJ9zM0zvQKXaJ74c4V
k3ITZzTuFaoifO7uci51thDD3sbFuCtMP17OmZ5eWt2399on12bHr48eNMIL9vwgLJ+auiDic8mM
+yKBT4HqLubLHCPtg5apd0GwTa0S0reGCxvHFkShfpCHtTTzpg7yxdEOlAoOi5k0gxzsNF+xC8fv
gah20T4YlbZ3BBHy52jwkP/TQ/ppyPsiibAaoZ/yFxNq0hlbVsmgxciQJtRMsfDd0MH1YjzLHvuW
KRb0267s5bgXoxqvF9n3n0wky0enmtPN8DiuL56HmbqxVVUcwxb17W2kLZuJFgxC0tXB29/4mMut
yyhahmfNgf8dC3oFJ9Cuirt+TquzHieVzLNdLcdhMpMkuKDzip1V4WYTIPPGY1wv803mBdlwLuJ8
mri+i0WiwlzCkEqhSV65S2YdnHydX7cMt8PcS+fRjLjmjUcfPy/97Dj0s3/q06w9Dmktn8qmenXa
EnKC7H2zbzlivXBpOz9ZVjUkLrGJhAeucYDXNF9OWT40Vx3nppMXjBnBotACdnNf5eYWleR430l7
eg5kSFTcVKTTMyGi+jIquvKa5Mz6RjX1jdUt+svU6fSGLLbozjW5PiKM88+iTfH/eVPYnxaZXaLD
JdUxKoW7j8uiv17tgkdscOlGs1rQkA7q/s5vV+s14qAyI5hc1y+8rG6d2F7QfKzAlr36oplOYoy+
ug0FJj9njMaDtXpipFyZOFzJuDgLyXGs7oGjJFjovpH2FFxaE+9F30jnVAzVelqM03O+aoYbFwvs
wfHV51HjuTjOkV8mFia4x4BTMBDUOodXNKpDs/jf/NnKE2eor7JwBKCEnfudDZbySXMGuLSpYvcu
rL5bPWViv0YtXrlg1QdpivCDP6TDrVWQSxJZOj+1gqzIkFHZhW8bdarF4B+cmlRzqH3d3hIdoFXH
pfohIq2bgV0CleCPAo6/JL6Bd6RrGC1NhX1UIoNu3hBYqSVARhMN5zQNEKFFBjTREdko34UvdCSf
M01Wu/zSe2GOkNxClWMsIukdho0N1t9kQXZLw7TMDnWcaQZvePa+LJN4VgKIBsb57JLkAkL64vUh
qLzwO2es9tFwjrwtOHkMhyUgp/QwRdb0AEe/Axk7jOrOhfoS3iw1b9fOcrPoKt9MottULfLHneXj
PmZ6sAT3svGtJ8A0cXSKTCoJk2zCAndnpNNP1D4O2NmYjMAlqB9sbB4fiIUaTq1UjHIILONQ5jjl
+2iuvAT3YZ/g1vJB1PhkQpZxdSFb9+M4GYWrGzc53mRz36huulzWGOVBHzoQHBa9T6kTHlM7MnDx
SSSVcG92M5Ktly6AC0HqknUnC2gk2nHPQb7QBLQr5Ll4gW9GlMDHqNfhFcFXfAmIyV9YygZs49b8
0o6K+ayYwupibbYwSk0VxNQqsA5VZObbuQ+Xa97taucZEV/PXc6AJiU2NlLFu5JjCJlwnfuuEZpn
nR3qPDducMxIz6QYwGNNA6IrL+p2Lg6LW8lHIrLMLe42W52NzbiZ7O36k+gs9UF1XXeLYNLbO6ru
zpXsrFcapyzia9WA1ySb9hy51nqkZb3Ca/BS53s/CcAMYVgdlBDZoaKPdYA4gQXcKRFPseSEpFkp
VsaDgHDAw5ijPyzbF9Bc5b1bQgtC2lPuc4/pcg4BDAiBVd7EaK4v7GYazkqZr1KUvd6bbghaVKQS
uFZYqk+EVTFn8iUH1IZ9m+dvHrsD1fArOfeEZ8tFYja2nXtnQEmebnst7oXhyhNddDMbV9zS6/Pe
DQR1kYBch+4ZMMJVTeBnt2+hsO851YCNmQvHO2nIBvPBpwB8zIuouRs9R75i8+YFlKv9PaehQWW/
5QdMs8oSGnXpo7C1fdsGxnX3MBOda2L59LGXCqQIbKjgUqV2eAAdPJ0yYV0YWzm7rLJAhyqCyrCP
kwHLRNzW32BV+ttp0iTNbNpT1cIIWUURfCKdzn1d6cUMuxCXe0K9zwWLhvDYU7IeuADfKhG/qIyo
obIW8YNYHXVwJkbKC5nMZ1LXnL3TlcNp6vriAiI60pxsnpddPzjLtVWhgKSO9v0X2+30u9mEhpaI
7/MVwiuOtP6zBQT3NSDj80gHuBaH2etXTlGh+lhn03IfdQSd7yyr9uddPGywHdqNuN91WX2q1moa
Pi4LbznVUWyOTlNu8JO+FV/iOpu/sVmiKeHGXg/GKhIP532086dFPI5CeoQxEhZxXVkh2XShOxq1
96JsSmAslvKKllGaXadBlCZDSefosz1lKjx7LHZjwrHLf8HsNz2TZdxPucPhJbaaeFc4ge6uRx7s
Ub/MGPUnZEhSGNfr5F47Ef5eL5nlkCPzaADW3CxO7rwUhpgjQIIvPTvtjU0o2jd6JVuOGvp4cV9q
p5vbNHGjtmyZtRIUVVyaH2cYmF0quG3KjrNkDhZRnOjA6GAXrHPM1oBOfL7qXMl/dZVSDcPcqO92
65Lyb9BSp41F3eivyHqUDUMNvkxrx7frGMo1aTojzBPGfnFTaasJbtTU28GnkUTf8madpiU9EJJK
YjAxtbo5NVVkbfoOSB/maekqmoi57Mr4Ogbf4j8sLnQkeFZ2XXBP+GKcEaQCH3RSP47PLNzp/MUC
PKv1jvzHLn3uy2Dwjg6DgOEYTVlUf5Mx9J+HcLUrmnpqxQ6zLwOFl2cd6z6/itZsLa4ysZrw3rMw
BewxOEga+u2C64FwXKdbOELZWdSxGM61HWYw1uVYnHHO4eX3kR7fr4Wfyk9rS/goR6+Vw+O4eEOI
iM0dwuhSF5Y737newMEfTLnnXnXKmUvW1iq3aubhQ0t7QnWZy/E3Tr36flotZTOFFgNdkJJa+gJ3
CHiYyMpofUPXDcV5ZKVhtmHSbH4BcwFFZQ+3Y2gPTCVScYoc7eoTpSnNgqzEpX5BqiIHBqZCWOl3
wl/qS5v2wpgIfBLlzdTMbfHdAlLHIchQoV8op+mc4zragcW8fgH/9J2slB6OF6FGUfAdwWQBimIe
B54nx8m3kdkWqnT0rJ5/prEJzANiXJdzKawgJntBKgZ5XeV2V1zVjsdnNyGl7QcW48K9pxYqeipk
p3vntpXzWuZe4AMM4bTWc4b3+vkgM47GvDmgF+J0q2Vs4p06qc3W2O39kVSp2Aq+d2iKzdNUxpAi
IA9FNv+H3WJ7WPxF+JBCfKeleCIFhNOISlFjYSGe/afBSTPaw/MSYZlfYQQAEQnFkXhcFikQjqv3
biTQqT12qXKbI2XyUhzE7KKWAoa2Nvdghfmd+dBu0c2rW+TNZYUM+UNahJrA+oEUU2R/nBPJkebR
OLMFTvH1SqlrHbbBl7jB8SUwwHcCg00uEFlDcu4ZkKZ1wGFwieIjDIVaHzt75VfT7IivYNvNEfpF
s3XOyoybifPAaQ6ppiI4Si+YaoZjRZNi5HZK7KKdorZi4Zu7y8YI/pQITRhR8zFzuxxgokSXfjo2
qP0KY8x6+GsqKn7c1t6be+fRJSSh3ncmDDrkE77d7ZfSMuu1BXsUA0qttDkuYx25B8I9puZ2Gjo0
QwX+1iseLiu+HXvRXqx8Yv8gCqdUr/HgWEirSDI70cgu1CVHTXe5YjA2hscCXVID932s7QcCmpEs
shD6a4KLyxS3iP/9mLaCMzQ3s2jQJA21So8rxT41bBMH8TUHow79jV3OqC/pHxeXgDIkzV1yBl6A
PzWIF8OAp5Y2jY7Bda/t8EUUJQpxB6jP52X0zX1Wc4vOi+v0w1cYgKKkKG253TAxoK57+FJewqrm
fWuV4jDlrpn66nGrX+kRld5ZxzMm8WAmHDZxIRp6pBlbbnrY3jCW6IhD/blqtkcDQ/Dy+a+XU/cO
z2hk93GHnmUNkXr17jCt58Y4FVyIwKUxWJO6O1y6JMZOx4pCMTjqnk4iQyFFknFZDMUVKJEGwZDn
abS3djYvl8HiYv3DXd12VwVZMWRezQUYo92QtwXnSg0hzDhJM630H4M2JOeUBzc8hjoux33WWsWV
WeIOpZLtqO/hYE/5d6/1nZXOs7th9YAt09npLMxvlwxF6vqD6Efeeel2TPHKvi5pnGYtIJJgv3r8
uHvXNdwCFYqqPLlrnZ0mtycefaiMjlbA/mVXnUjYa5fLjbHCe+yy4hbfC3o75SXbQFDe+CYq2iXB
7D1D9HRrOuuWr4LmqIp4eU/m8HLtLoT/dgwietZPzMCsXnPZUHcX/bQxf+IwIHR6LezuqAngWkAS
KUxS72WY+90ptvzIcmiUU2mzTtfpdFcBkJJ3Me4pQr1xWLFzai29E8FVzLNyfx5HKOcDVoMdedYW
2tpStkAJiQ+2wmSyIZKsbiz9s5NXurjguBE/C9GS3MMbrJYki2xIdE0B2CohyqT7bBvJsVsP0vGP
Di2xD30XpVMiyoIc3r/2iL9GpXMNzeXQysJ5xJnTZjdcJL9914oFjVfPMFW/VwAtgtu/Vsywc0vn
2fR2Wxxnx5Y+XC/H9dadJTyMj9YwcuO2HClxFrlwthXYRmflrrB9L1xu5YUyuUBVN3p6+Br0boq1
gR2P1Seo+uC0UIc9l6KPBPLBavionNA2B7NEEKP2YasmV+9zbO1Uytxkm5ot6wrrjNCTx4LQBWpi
yxlbdT8Jxhd0PvVsnexGzpB86HymcKayMfpUYfavbgQgty+0GcATDpYWIinYFs0TFZFv8JrAhbxP
XeOZpzAbO17fuYXxUliBua6azF4fesT95ilAWoQOOOZJkhep1efiS9GAwd8MmmySV95KdPM39pOq
ZEOxZY0lnP71Ch4K+YA6TVB17LMvhq0hbI2u8OOEI3Q6I1gzWRd8AQ+YIZmE44HArSc5HemwXcKv
sWyyivOknV34OYkTM1CYrpoOl4vZ+VE7kS5fe7VBaMtO/6mvjT8lKQEpvFQMB2JGBDJGh7JzaJtT
D/dh3pjHoa+MesdhYpEn5rF+dA3mBsJAUbh1fVbEKn8ExecUPKJj1G897Jkpx7mpu8i5pf9U43Vp
XO1dZgxNabb3BWOP/6yRfHv0qLqWDFTmIMuGrQtVRqh5i+t6vc3s0nx1IPjRWg+cnFyIiKJSfep9
V2PqsSdT3WSFpebHSCmZJTIbec6aqOGm2UXstxe0LpQ6W5ZFpHxFpsT4uNrUNGe74tQDvz603jNo
Gs7TZC9qj/u9Ka6Bm5ml3WeBIfLRuFb2LQyZfb5yZrWaDxnGjs+h5RbdF5LoYs6B0wxcTO9Ihp6p
AZhZ5jZG89rNPsdmmPIPUzx36au/pDwbKe3N+DsDFlLQF52n5qJfCgkD2yoxWU45owi096VX3gww
ERGEGxhNjwv9LPCs24U9e4O09DXQxa65TdFiqONaa7d8IZ+QfOe+rIxPGkyeBwOi3o16yviQoutr
nsuA/Ow2bdHrNkvHSLEqBk5UwPEyrmt97wHu5PUN19icFr4ykWOjVxbrO0Ws9nLVSh0Mn+tmxIa5
F9kk0ewwhRqveuWq9tyjsXO2IYtcr9deu+6tolOOADqszLKgg+V4RmSg1erlQ+uTFEB3hGzQm7rT
jXgwDpvjue4d1uaOE3p5U8RTsF4aUzXogZSto3DeWxun+EIOaRvfQ/gSRC+tOgXDTngZfvh9rZzt
rdeetVxxZhhhijr0RF5C35LxgTZwDXIUkKY9uPtxAkNLqZfVaZeMmtYLsvmuDbLqQGwUpKE7zzLa
iW8s+LxE6UqSdHFYrHys/FOi4hsV4HZ8911qf7HZcbC8vpHr+NTUfWD6+WTaOvAeNelvw0tTCFW+
zrnP0C52mLjDAOUOkYARs/38EPD8K9Ho/1129X+nG0XH8qXlDCSzXP/Pf9af/qQ0/f9EWroxmv57
aelt20+vy999Xtg2/8vo5Tk4tuBY49fC6uWiPfovZan4D5zJGHUjIo/4L/h2/7ewNOQPhRi8AA4E
iEt//KH/FJb64X8g08AUC1EkZHAdRv9GWPqzLmoLjfRBGpC7S7Qg+qQfqWF/0wql8K3aSbc0OebS
/oI4St0TwIsRwHIVVhFd6/q6m+PpX7lNt49FabtJSjnKCjQWb+RYqxcuttuvQSIqq3lWvhOccrcZ
Lv52F/5BtPrGbvrXxyDADD0uI2K6twHHcQOVknWBoUBajy8O+b6PPvhFNF/VWO2oi9wnT0/QYToW
DgqEWotHqGcDQR3dgAW1zW0tT3WHIS/xhiBekYUTTn/oRzf7Yv+4QuAAFnxnMwLJPQPsiiF9IxFz
0FogZ2SpVp1kS9+uh3po7fkYTiZ/KvsO7IaoNCQ9xzUbeMwu23VHOQcIMIwrdnrjAei7nbGRf91A
uMwApnYccEG3ziuag+IJwh+Ldjsgcr2aEPE95n1uukOXS/u9ZrSgd6AosSCAWSOMuPYmOvFFQLLs
ZTqF5aNXFZOzc9KpwAZRE+V0Dw22qk+kC+XhmaOwHezjvHQue0DHCJmYZrHimdJb946ssoulU7I9
ED3Y31oL4xVUZD5zvTrTDAX+R1Mpv47TPkiIThf3DQxNiIrd1F6VbGnYaXTOlZKM/wqmHlLOye/v
/M8C0h83fhNyb7oO6vFYvBGQ0ghu6Wha4AMBjpGibTl4m3pE/mJz6Nsy/MOT9sO4/H8Uqz8+kBcI
dTi+e17Xt+8R0/6UtBLADdWqGg3xpK3C67CH6HXwPVXcDZnrdge9CushNnrD2dPWy096TIN8P4Lq
zHco4zKRNOVSfPD9Mf/sragKSBIZp+kckmH2vVwiLY/MoapjD6vM0KQz7oMZcFFzqwjcacph8Hbr
PPUXGSd25uFOusHU06LF91sxpj+mhcovqlDGDr1YaIF0NTjJ7Tyntd4PZlBYEOo4HpOu0/1lWXdF
s/fDhe4HVHb6UE1Lb/lf36oYlStuV/6J9vYNwSFenBYhX+gk9UQ/IK9EdpLVbB3R8+izVLHzh1Ag
d/OYv71V6CKRgeJspbJ5o691ypAIDRvrU5Z64eea0yYHKa/dW7Gabgda/QgfoP4cYJJmT62A2wo5
leo0krF6Dwe3ScISzwwD62kGJxj0/c637ak6EQ7TffBSTtL7uG7t4xTxpxBcNn94uN/QPLaHLWSK
4aARFj4YJ+/NJcsaSNgNdOmkhu5YYO4eJH3+ClviOAOwpNe+pPeVrE1wAJ++NnCSV6BWBEzznjKD
gyGMlpgZdZE6JWh30ilmcMRjJkh5y7t013TDOOx8ZcarIEMotjOKFjKCjN69qxFQ5DtiXEmnpstQ
BYffPw8/62V//DgH4MJmqeD4zknmZ71sMIjGERAsE8VPv9Gpjc3PH5vzWjb2Hy7kG8n79lnETVJM
0VwBCBO/hSOVfA0aXKtFix+bV4LGaqX2LEN6j/4wdLyZKL6++rmnPpHPLa+iAFwlkPCmdP6wIf66
DyOsZA+Gb8uW+MNI8neVcEtEVtd7ADLDjklHNgBEXOlvsGYyGN7EuDTsFdDj31/rHxvgz+/CpvlH
z4LjBZrHW1iTbmh81KHOD8IsPTa1WiztsdBK3XqcSNWOrMOyTPw6QtEWltFAcnROSqkufXFNwjse
qNGFkJwUpPpuY4cKInMftybcl1uSIi2hAomKQ4oukoamTK8FfAgm0i5z06SGuvliOoafu9x2iytP
ZihmItgWfBpg4LsxQntwRNrp15c95fWLn7MM7VS7FushtJfATtxQIj/MYqhDuznyxPvQiZr2QgA/
wOKxhrZ8R2SHPDuc0OcDpHVM5hnTcmDRRX1XK6aye1bU9TTEjRh3AWAXgd5jXNUfHutfdiQM9oI6
hhsMp8YRb9wVOl+zNO7z6uDWJv4mdVecu9WRV0Qnpke7FH+Kpf/nz/MxL1EhBqR5/PwazWwLLnD/
6iDBS6IWjZZ1FyDA3htkRId8qfzuDw/TLy8uDhKbDB+gZqSvM77++RMXQoIDdMPVwRNzzeuaOyeG
OssV9tnp6ffP7Rs3Ei/u9lkBSZA+xWPgv60fmbHTB6cOYfg3T9cYULzTKIqlpbfAqEvFxqYZCM32
mta0elzzIBp2Gmw9flgzut//8G3E2x2Fb8MRnl0ftl9ARPjPv1znAT37XuF7dmtHX1Sxu9xOClcm
0pTymrEZqGS6GV/naNwiK/vh2YXgc1h1wJF+YSDY9rJDcN79iXn5JuDmr+vkEhbNIxey4/0oW/5W
3lsOftWu9MuDN8u0PDGodt5FBO9xTl00zsO0XACQdRP7A717ma575VT1p5XsnXRnqXgFWU9zrD/g
KwsLuvJG3tu5VNGZEARmG12FQPSqWkKrP/3+ov7D08TtxcBAsiIwwB9L99++eTp3a+FNMgajsgRn
FcruinfYfrCtrv3X2wBGmICLI3BpCcrFNxaNQA+Ba89YhKGMD88WakcYkVn9CpTVuY2IFPmUB2tw
oepxPZrBjT7LphV/8Mb8w/u6nQ95iLhd1JBv3p41FDNhL0GaFOy48jjbAsN7UBcISocYaQdc+D96
57a/86fVf1t4t2hgTCJkEUdv1ojCRiJnMdJLKpkr/6SJCybjyxbIzRomy8+NV+s7CFvVmFTo/BDd
IanYjwF3DWJiPbu4+JnTJHQ5Wy+ZqqVjMuOySylPhs/FOqLJ6YjxfTZkBqrj7x8QZ6ty3n57DsKU
3UB+GTNv//1vTwh9pmVbccKk1SmqU8mQtN4HaQ+ODelQMe7XXoUw2JpQmISMjrTd2TZGSg5oNSZk
kQFkCO3J65EkT675w9cLt4v35utRnLE88Zd6G374568nVIbgTpkwYX9c08up7xEZlvTI7iZaZgAB
eBrv0Xn58OXsybqaxkhU1GJe2Z/mYkvlyfElFGgv4+F6LsxQ7HzT1T0jqKioEos+57SXule3Fd0u
ZPxl03+D5bu5ECzCWxPtrn4N7cDHYGDHA8bsAU39+Oxl/TwnIwKLJxwfCg07n2A+Tpmc8xu5BhwS
JDD0W8bp0xNuDveLqKPqe6zs3N7R/g1GShGXbKwR+YBLGDCIW9zy5CRQN2O/odu5PtL/nr81NCGH
Gz/LOdeYkBE4juvCZu/NJEIEhSuK9caT/b0odfpxLRCSDwV6oH0Dnv08FPhwCOHN6o9SWcFXslmG
b47fpPbBtvMBCMo6Vq/5UBFrsgwNWxspFUCM0r6ueJh1tAQ7zyo860RS2fwhw3b0EIgRPN3vH8R/
eHNhTEc2L9BG9Ane3Ogs83xBt8RKWMaAdKWehSi2wVeO5vBiCaY/wfx+rVo5e0NadJzY9dhx30YN
YsItEFbVVmJSv3/ESiKSUUl9zBdQEmuPDp1ghBDsTRUOXxhqjUfUM/4fdvt/WDvwIjvUFtvKQVXz
8+NNNbNNNHoLF6hDIrRi1Ns3xkdi68nEWeKvCF/zB2fwGSZsWt3fX/NfymUuwbbRUgiwuXk/XLd/
e/ejZq03V2ya9MTQIO1j7pk2DjpKHx4OfqYLz5LTH1Zo3oxfX2lmpRFgJP63wVt//s1+b0Het7jw
OToUs3eFCcsWQDcd/aRfK45MHK1G8l2majJnRh3oQmtb9E+mqOtwF80p/Iulsa0rLDwbXqelRMMt
Fs3iYK9SPMEtK8kUWGf7c1tWeE0baxmGs0/7nC1A9KwBXl7Y+Z4JZzwT5ZAHZy4u/qLUj+VD2RWw
bN0iRkiDZWoQu7iySRnx67VrcFmUUDm63BmeHJ+G064hOPRuwh74DOdXfNOlrt+hEi3uh1KmNgAj
Yjh3uoA8dlJ9m75DO02MUYhe9avP6lntfX8qb8Vo5Z/HykOu4JRzTmyKU1BJ48aemVSkBXkzaNJx
/Uw2+xry427cU9dFbkKMmyGfg9Cy+NJM+fSppwFP8nkt7E/pFBU289xS07TJ2+mz3aUE08xLHz0s
m+tgNw/FyiUM1Piwoj3o9rPXdg8tOfLxzu0G+UkFgoyJpVBTw4AikDfhPJGyFRQl/fxQSf8Ov3dX
4HOzV5zWOJ+93VQ1I82yZZzDndta4Pc6HTggW00qLLTZHmCJtidrqfRD64NMZf61w+9U4i2wg9ty
adQH30xo9XO71d9sM9fEoQeEHfQEVXx3yuhHPoeo77fR6LMaGVD0YuweB2Rf75fYgxMqdEo0QJGX
DaKOGJsWODlr2oYWVob/yy0bROpWDAfD14QVVLS6aFfKtn/JrT4YjlI7YHxQkGLt8mQTPTFUxDqE
7sHCJzhCbkKIF7sIy1r7pOoiLi8Dpo72uWhrjHkh3E84cI1zIaIWSj9BUfQqs2nKxtffv8O/rpuO
izWWCmQ7g//iN48knS1mj5BdTJEf2BmD3TK2y62fC1pb8TQdfv95v7695COzZDicw2gKviUYgLUW
EpMxG3KtYE853nrvs92+Gxw00r//qF9/mr0dumAl0J8nQu/NllCbilm4LFmeyj56L6OqvI0mRvtZ
b7oT/bl/lw35o8zfugfA37Z5AoX+zwuTYzzowv4Qk7sdB4B0++ayyTJCZprAOv7+p/3T7sM+R80I
P9yHpvxmEXRlRtSiT1gAht2U1xAq4g2OL+tiKhbnEEotnleRESDTTHK6oqod3pE2BH7q99/jH3YA
hstcXPAaUDHeosK9VqD4LkycRO68xOehd6b14JIdTNMm1yY9OBpt4KHusGn8P3w0bnJwFjxEHl/h
56tNUBthfnGfJvlS1pdTjcVhoPd3MXemuVyZuGIjncs/nId+nv39dYsJ/QR1bdO1/OU8ZPXDRA4N
/tl+dr3plDNDYONbi7lgHOmzGcSqD+5qMxI1GGv5h73vHx5onmd+K1+AL/FjZ/zbfuu2uKSRe0Kw
DUPxReLr4aCoNxdUEUAzU4P6+Pvby/nj182WyRRoFc5ekYfj6uer7JIZI0tI3kmbBSW4tn61X7Ny
HKYdBs5+OZsYH0wSgLhukniOUueIeNUP3hnCt3QSi5bGXbm0IQiysX1dOXIN+5y8yfiI5IkFvLEk
e2C5rFm9r7AUQlrN1vw+TPviM7GNnBN6WqQ3lcc2lchIZx8IFKJNM4mMQKZ2mrdc37gLPtghKhV4
njM7HbFmg8faEgc3NVU65Iy1LV/aWE+I2VmbvL2F+XXB1IuPm/ipOrtChOzrQwBtl+Q8mRIB03kL
WVcjnrHLAOvDebGcdkbRPdGnk7R7vjTDkkKFku70aWqCiPlZWmlUAY6v+UE5+x0J8e1rGJoZZaQ7
EqOFes7vEWmNbG9zVpbQFxFWt0mQRdPzmi/dXZPnZPXFMoLCJDwwGzs88tZTFZeAvPJmLjrMBBoj
+zDm1is7CD5slS811MR5dQWan3IFCGX3gcUQI9fftlE+Uhen+E4hK1uED1lGbmxh6yKZ8lR9R+ya
hqiXqpGAARKHHgMtSwLEZrV0e/QGiBXrvBzBlWnCMHeFqqVF0il5WNdqsu13NdksKD7SEV0GPUJa
FbQKOQ72RFEB/AuHb7F00ObZ7Wy/NIxMaF+SfKERN0zRZdoRqb6Du6MAMa3pZsDuPNW9zFU3fWHl
QYwP0hyKc53P6sJT1CwcrJaeGSCVRr9z51Z8ZdUZeZZEM4M4a9u6uvMWNBggFnCRJKkmRhB0QtqL
a+Y/q3PhZMRx7XUKAPpYY86ediJuyQu3dUa3lfFjhFHaJcNjh7PUfJrqqm5OQyjJWUK9FCK8sQLi
rMgyYc+nBO927KyVv3fs/8XZmey4rWzb9lceXp8A66LxOqIopbJypu2007tDuEgH6yJYBr/+Dfp2
LCkhwXfv09iAD0yRDEax1pxjVvbziFh9vnEnbf6RChnPeBKN+Sd8ceenCPiaiC7UyAOzB8e79XME
tWSNoq2+KRC8tbcpZR5t49Z+/Rvl0dxRiCize9A2UCwdue70ZRWjya4WW30bzW6+axwEUg9JaplD
WCPO+tqjqPlpLHEThFmrMROl7kybD7mEHDBqtQ5cPh93/NbTBmVsrMZZRDSrUYuQ/Chra8dS5766
CcwZ7c6aABrX0JzQETHZAatby4GhW1Wf+SXFqnRMiiI0cEBbBwMdW3onMyrnWIV68e8HDsMMDFoS
HOkJUQhOZiOVBbJAUu5uU7kG6rU9hs2woc8qNpauskMn6mSfQxy+sty+Nwvi8eGAha4WvPlJaUpg
QJnRPVGaYgdFty6BFeeNNvyZHvO25tAs8Fp3ftYRaSWka1KovzwRrzd2UsYIoPHg36fEyQ7j5Ad4
vZ71xMHxTadOdeuMtfFAwq+9IRzmv8tXOl/ROdQBoGBN5ThpBOuf/7XG9E3fCaJp/G1QJuvBY6za
yEgn8UtzFlTajWPtRiWuZU6f3x+7UFRDBg0gA9z2yf3VbVfb+kCs6eTHy4GlQVE6mOvnBanclUd5
voRzqXXrhLIY9cZp207NVqG3IwUrc9HrB6DR89asqPb0vZV/8EqeKBtvd3glc/zKavrOTeJw9+H4
kvDluX/K6X892iyV8KolSRyBOxmPek3CyZLY/peFB3rlZH6SLbNuVAwOx/CjQBE4q6rk+DU61Sj0
we6DrUbAwfitUbj9BsLpFD3qon/zJLHq+7TyXOgznJO3bCviKeJ39wnyMjjbodWIsQ5VYtvdIU+A
oVweZ+88DGqeJpwUx1g5yicNRg+C1ej4JDpMiHUfTCNH8Vxo/dYO2mv9tXeGtP0H3o7Khv3i6ZAG
n9xn42LHWyAV04YQQ+IV6oEU3nbSHqveHCP+oLeu7E/P5wzDpo5Nh8TmCEJP/fgNKMstEKbZwdai
3yX2SOWpZ+PxMDhPazYpfb5WH2j3GsyyZq8/o2VPmytj/b2HzPGHHhOjgfCl9c//GnE0C0p4PXpM
WG1b/q4opnzTlUL3UNIofL78Qt95yjTCLfIZ8GYwuE/uV1L2I9+thrdcqxaLxBy0apMwWWc7w54L
7jrRvzh93F7ZFL9zXcrLzFUu+kn+Y20L/XWPjcBvPCvT30JRqqPe1bPfNUcfvBTAhzatmPp9ip3u
3w97rEM6Z9i1PY7QbN2r/3XZ2SXWFqBCyqKJlnLvofAM2WtV5M6yKbuilnhnzuIOKbaxZSXE7DQ4
pNI9rWv4UKKMwnrkEwiL9gTSVjQKVfxSqrcPljN5cEYDqaXR5Rf7ziDyAr5TnamZh3waNOHlY4IL
wkoioXzxqRq74UB1X3/Qii64cql33iXHdNY5VJWcNk7bs7nv4/1AiR4Zi6qNe8smyTbGr0rUJYXk
Kir13IvsrIv/+TsxuT34hdRzaRToJ99J62BUcyzatEaH0djTyXHXfT87GKiLby4/zXU4Hq/kx5c6
GTfW1PbZRK4YVifO9iFR4lDKHcRXVz6L87OiSVPJXsseVMXZNhyPT8qUg4nnPY+yKqnugfx1Hyo6
XvdatSBuQ2R2ZYv0h2d2emNEhlEJ8G0EsqeKEbxAaMxRNEfB2GI8r7MyIN0bB6jdRN4CdStO5fQJ
Rkkw74ivhhJM1fArzTW5R7FMgrKj4WHcVdSMEgRjGZYrsBz1FmNadnDIta+vvHTzfLQht2B95Cjv
IEw8zWnhyJP5tk/eRTLKtEJeKoqXZGqS/kNLnY3mbDyMaRgbdtBHEzvL3wMh0OSNy7LKNtCAq3wv
zMR71RHw9MQsZRNl37b2/pNFQ7/Dyrv404jb8D/d7NrnGa1QhuS7KvHwkGH8Ui6+7W3L0vbTDbYB
fIJjGihIGiZGoiuL0fk3TIkIsafB4COY0DkZ4IZXWpyFknT1skG0MEv/cfbz76STm58vj+93dh4I
eVh06AmywAen+6tsUF7prbZ+i4Lxbio7Y5dbo//U+5n1SC17ear1dvqI9t96tGtkLLmTQqch6Q4o
c46rLckqAsn72KOZc/m3vfPCCV8jgoktJhLBU/zg0oyosVM4yYkhq71MIHkGDXZHCXvrg9Gz80wd
gqkuX/SP6PDkw7DBANKDDNj+IYY8/hJ9sFrZ3JA7ZIzKdmgG5OYD3pKl3TbVNOsA4Y3WDnGbgUQv
cmV6nx0hul+mPrTBQzySOQIgcKKEEkNHAGdett6rb1hpuS8HVwT7yz/3fNvC4YqpYy1igto9LSwi
0RJiqKlxdB7VDbtXJQbglkDjrQ4lAd+gBSTBqHCCRDjx8OaxZr1d/gnvTJH8BOqKaLH5358R9tfS
yhJP0JMh0GwuSbmTlTa+gURYvl6+yjsTJGlpqFLxlpuovE8myFZ1aAqWOIlqgVR/U0yGBh1GpVvP
G3qNjQOn/ctXPP80VokbcTuU0tDm6KcBlKVqzLqVqRPpAzALTs5N8dlZvBbuthbvtDoxnhLUQfD9
GnkIKLhJUBMYbDcd6ZyfpkTo9/2SkryArfLKbzt77dCWKWcikaSZCSXTOh6kbTboYytdJ/KXjtLR
wN7/damUFJHeWa2xr2fQN7jFbPF71uwJ43npol+5/IDOvk9+BFJhE/AqnyeH3eMfoUSvlWU9+lE9
Q7fsMRUdkFMj1um1eFOOCpJQNmbR5Yv+ySc8+j45DrIO8GWCfPXpph5ftTfFpOGgi6OhszvqaLa9
tDv2rdWyMeFH1BEoKFJRRRFbH808Tt5QW3Y/XWKLf+Dzaqi2WX77W81Ly/RuaQEuNd+n4LWoIv5u
1nqjo21boEkROzb99iYk8sz3hfR3IovH52m05TOb2BSpeKYmeEolyubQZY7e++mMU6uYrfmH4+KE
ibpeGE/FqMORwFAlII3ZmWdi8FEOaAxSlEOL35k8sVMenVtMRpZ7Zf/yzjvC3IMmiK9w3ZKeviNb
G9vGkjICt0SQgwKj07uW2BENd8f5Ldlxoib76PI7OpsR2MhQe4YMvp5rWV2OX5HqZke1ddNFrZF0
NzVV42nTzB66ksvXOW+rrDsmXD2+rfMva9jxhYbJBYlgkL5E8rLxMLCoQht0BPHgZNu3ftVus6BT
N0EiMRQ4wxxS1zO+XP4R7z1hNsDU9/kCmARPbhaJmNXiPpKRxG5IwScFL9pIGPSqsyJi9tobJMWA
8C5f9eyIwZen05qjZsDUT//g+M4NdEKINucO+19nHaAwA1DVtfTgJnERJdgX9kp232EY6VdS/c5v
d9WVIdigCxngszlZHhMwM9WQG12E/Dv4ZtJNCvNBteDOgqxctnFnZqE0Ms2+si6fzf/c8DqgmJD5
JzitChB8TYJe3CLFNmT+OAdBsB8tQtfGvjTupjIbflx+wOdqyfWC7D94vCvd+lQtIW0thh0O/y0N
cl1tJW7uLX5MDG2IJvzfnsCF4Way9ICCWC2GYogCjys5kZ2oKTHLXv4957ac9fe4VMB06nxw0dcX
89cyW2teMrOmdBGUs7pKtzLGYkcofAmay8q0jLSLRaKg6XGRBNGUrCwIBzQ0oCh4Rm3oURm602U9
Frd+a1l5hEelA0LL6uCypXYLbcPMiUVWFhPdbBA/ydtSoCe6ReydfZjYKf6n2Uj92WKbGrWnQuob
KajmblvYbeYmr1N7ue+GJfumDSgxACV4xLr4MfLA3JwUuS5kAWZhMaTuh2QoYhAjlvVqWXPeg3Rp
ky86WZ4NjPllNGgPGDXkWaG3h65GYrhvRJu84rhwHpepVGpr0L4igkUnEsJt0WvC2aiseOu0RU1K
vaRGGE1Ieffg69oq3aAbpuuX5W2QfpZBl+490EbgHlN8oTdxaqn2wO5Y7Iy0m8sDCP7spZqgbq0m
oMW6wVWAOGi0+tbc5+Pg3dDQ1X0UJKX6rcBstpFN1u1wZdCvH9PxWofniyMAEzi1QTQ7x++8EXST
prSpI6kBoka05IW6nS03DtX6K+sqtYHzi1Hho1DP8ZOGmH6ysMIuh5oozDLCJez3r0Rqw1XzK+g/
Y7dq5bRJ835wRI3xBs0pEXhmbZmfKminasfWSP8JZHAe0TsWtQ47aZS/DbOPta0PtlrdDbHoX3IK
qt5BrtrEWyhHs3k/VRWZOZrMCP1EeT5+DiAIGlvpKheHuL6QPGP0efUJ2zZ5pU2LQmkzzxxLtyOK
vJegc6fVcGcr/0k2SN6j2XGtchsj+JHbVrew6Qwe7p0RKsoQjjoGrDCok6Ijn6tAAGVPg+PcOzKR
7Q0H3uDDDInnV5FWxDDl5pDrmwK547OhlO5tg8IUIpx6G/mhEwzap5qZQI+81StOn1Og7msDcOle
i204tArKS+HMuHNCgZH8v1zrUZkNvVvjIyqTwQ2dyfVugroT4y6f6UQz5ziCbW0CI7JCZWgTyqCT
I6QKRCFbt+RcuAM9yuK2LK1Hcbiaqpu0dAUEr7I3foFEaME6iNEiJqvXKQtTTtYP7ugOiHpmJyN5
2aUZtMm1RPvFdqYxI0cJ8TAWvf916qlU8Xcaqf1oE95phTYqHChswGniZ7z/wKmmPveMEI1D/w39
vT3Sw7HSt87MW//TnMf9vE+gTrpIeaaYlDKwInir6IPBz7VA4oWF4BdBpurwUw+in4rPDO0u/yDH
fnouhGcUkYqxN5DvFSw0CefG3nVZOo1beLza9IBZN/8yWyIlp4o4aQLRNFdtvUlWdsgesCM5CaqA
DM2c6tzGKFzq5oGjZctG6arL9tCZxiSMGxWzdeQf8IgBrah9ALQcb51RDvm2TG35m55j5u+wYbaS
mC7H+Z7mcwBEBKHMBmmkhYE+9paPXavrrxIRRxeSqZ2l6I6C9NXR6kxsnbnrPufGjLnIyAd+VBfT
awrxvKlH5C3ih4t7QmyCIS4pwHSj+CW8MSMdeUR+tamxUgUb2zX6+rkThSyercFdTKJvRrTUgNMg
2RaTeh3Swfl8ea15ZyZYDS5roMvaRTPM42nHaiUrgdkNERXG6eMUxMkBQMUvH8PdMzWEaxqjd/Yy
aylvbRKyt2exPb6ccNoKE741RFVs5mJDl4OzHDy7nPpDPkSIatodfs/iUKFY+3D5Vt/ZzqyMB1SR
3lrIXPMk/15VldnPEPirMlpIiqHQlcA9RhdwU7UmyqN+Nl+LDODG5Yu+83w5J1OF5qeznTFPLuq0
nENGeGCR5pfo7urGiXIUlDufcs+XpJ2c/eXrvXOTXI99OFYLlpPTCIlhsOehEiwjVSWWfeNanHlc
NURW1vUHDwwCxb3ymvbmvQ2U5dAjXMtYbNlOxfkaAGTd6qkQab3WexF7u+m3sltMal4+aTnyuCq/
Vc1CRQeFeV+8+CAx2ht0X+5rl9uT/F88dU4K/5PyCUji5Kl3OsQm5aYy8rQg+dIupGEFqH+3fdot
kazna1/RO4v3WkLCJ07zkpbZybDOu7HSMs8eIggO2ce2RRCB+Ca4R3GTXnnB59VcOnNrm51mA9tu
rNvHwzhtEm+yhmyKOL5aN6gSQL/w/93CRHej0Sn7CCiEtutXBLJfQV62CgMBZedAm8i83NrUQFR2
rWtO1qb1fGJKlSR50YRIsr08Ft85sxFNwxYWyJ9HH2bNjPr7ixtc4nScwR6jpOuKL/joxAc8eopo
wHTxNtokpm8tFvIo0SznU0AT9CYfCFG48ivOCyhriiyvBhk0PbDTwYCFP3ArcMsok4qc9M7eFeXn
UiBLiAo0nt22zVX7KTG6wd0SeWTouLbz8mWwFuOrYNlcTdJl8zgh2P6ZNal+u2T25KH0LyhO1VM9
fkURDf4xNpYrk/M7HzMSdk4CSNkpAJ0WwupUpJXbgY6Fg+vdDShZo35Mxzu9qZqIjAbUdEteXtkd
rsfJk40opWFOQ5yzHZpKJ9+OBrlP+j3NLI+M9q3pVPJL3Qjraslt/SbOrkORnwO9FRApdjI40E1k
oB1WaVc9WOTSzX71TXameCRJwkZn6yl5U7ZNvysSu2126wb9Pjbi6n/xjOkGo2NizvRppx2PUfhj
Q+74DSjzAGmDPenGnVwSuaVCmd1X3fLLYOW+stc/XxQ43NFep7RF9YTq3vE1EWkEgSi4Zkqk+KEY
EvUjxa7sh5z2kqhIYutK7v07EzTnWqZdbMNUEXX/ZNLICtcF4LawzM9pYWxt1dp7sqxJ+uWRJk9G
4qN4W3ITiV7dOyS1znZigKby4v+0fDDernyS5+8egwZHblbE1cV8OjFQRYAWA9878kWSYCNjirCm
vrzRJh+BVgcmoKr08SHL9dVcG6SYl2zx7fKPOPe54zRlK0KAlk97LThVtgTBKDulOVM0GFZnRMSM
5TT8y4p45sAl9GyRQKNAF3etxtFZyud2UQrwkvLtZ084ptqYvRih10kpv8Xu3BZRZjTavJ2pW3xT
WowxnihWecjToZhuRpmnOWfdxLyG8TjvYzDH0tYLqLXTGMBRdTyeRgoRqRjbKcJwVNLlX7qb0qc5
x/7K4tmRgsIUC/A1p2oZ1VpqWGgX0eJv8EtR6wSUvmn6tD54XVPeponeRPpoNTeXn/f5NOyidVg7
kOu0Qkrf8Y9s+hmeRzlA1WXvTosHSHpf1UjbkM1+xCkwP43VoB9K9I+ROWbyynf+7uUpDeom2DDm
1JNvjjpZNiMJI2IU8uoM/R2o5UZ5gxffl16tgXSWtLbRuBbOtKkIxSFoF2yZdmUT+qfZejztuexC
6fTpbBcs4/QxLI5fUOxD2cIq1PgPXbVkyX1qDIPxATUqNqQ1guopppj7rdGSRHt0zGms2bmUwW1Q
9VUObdqyQDLU06Ag4PtAIQpjAcACLXVONyNY3Xaz4m1lONNiNQ9WjAAB92Fitfi+UxjPVkZJu9Jb
dqRzZZfIbYnOgAw8aZiuy9yH/g29PTLnAZWvkk5yJ6ZicGDn4TLfZqIVgOe8Lt6R1gEWhiSC7CCL
KqM4m+hxAIaacJDbEc7Vd7+fmy8yHu2Pwk3y/GWK7fzQcjwgElixLfZNQoT3sDXte290qyCkrq1f
Ec6d787Q1+BH0jl6IJI43TGNqqeCNdp86K5KwTJzdCvqjkFu1tXu8iD/c146eb3shGmUrKIeFpV1
df2rdDcFS6CP+irYCswWjKBucBTdNki2BhKLbVNGCdWN8tHQBGEGrAJDgelxXryfRidb/VC5Q5d8
ZijSsrj8095ZdOgZYsxi20jp+rSMjDxxaLvO7KNhSbVvkOqrLa4EgmHH7iugmGV7+XLv7FM9mmr2
KnGjaA2A5fhJjG2sD3211piEhSd5g3+SARtPOlEwtRiLYecVem2R5ApmmbDmVhEgVkKf3QHpG8to
xSWOYTmOKGHrycWaTrIOVrFcduPTGM/xE0xM8HWXf/b5WPHYJrJW0gqk3m6flOG8gFQd/Jo5bYaY
flHWDyNc3Gm6a+Avu/9+MS7FpGSiyvDZgBw/oo61RShzARNktN5tsCgZ+V5Z3wnaalcu9c5enEWO
TfA6AVL2c0+2dYHk5IYTa4lqJxnvF8NovmpUoXd24YqGWOuSjGm2mTsWTUCcSZq8IJb0r4zB8w0t
xXrEUmvLnZOSv/75X1+HFwNzHMBERQ6765+ISLzPc1CD8ZBEiEQa6lyI8bFTe1fWnj+f+NFnaVHp
RGqDCg47N46J4wsn0I7GuIWKIWecZbeD0PVH2S051FJCCJod4SRNtk8ox3zLktH6Vo1V9tkhTCzf
68Xkv9HgTZ6anK3czslpDLPGo8fcZEPTkucj045kc0/BK7VjJnINezfGZPJ6CO3KVd9s1FI6ZJnU
Nup0Nx6cn7bW+6+1VAL6NMq75TYt9fmjnFOdLDp3aNDn8MveXCr3hDDH4wD/nLZifuiAW79cHvPn
Y2M9GeF157y85nue9hswXc0Y5Hw7GhMOrVIEpP2leiONuy5L0jgiD7a60X1sYMZkN7dZOujJnY0g
5/XyDzkbHrwlXhBteAzhoK9PPj4UmIltinQB19hWOcSdsjnIvjPqKJ8Gw9v0kyZ2/qjBNbl84XXw
nw4P9OEmTmSeBN/B8fBQZAhycrf1aDYnuNFzbJI/4OGcQdQ/OPlLk7iZgAziGxMS81ldue+zSYf7
RuKGMpP+LXGuJ1NlLrClJ3nHwbMoWHB9Z8aUmAEAJzjp8M93SgGMb52PAZ/fmUXXFgijKrlEAOsZ
WYmkF74R7jxFiZzce2VzKlGA0KmXxGJ/+dp/xPgnjxnZLRg9mEzUik57HGlKak4jGiOCnISxFHNI
TXE+KNr7OjYqfwsLWKtI/4odwijGUgvtqaJ4CwAnS25YaBwKyaTKzgfI61jndLWoLQV+M4uS2Y7H
Daw5+5PGz/e3CgRcD/0mi3elZ9T6ttdrU0V+PZlNuPR182EhROm/lNRJVFdGK3438ZgHYctzQf8h
y+7aR/bOS7ZtVCb6qsE1KUAejzFnMhpriB0jAqs9NQR8GsavmQgW+Tgkgs4GSKxa7GLHW36QYbWA
dsI4P4WB7s1NJFvl7ctO2iBGa7pCM/vTOJSQfK/hxt75BlfprI6gHJwwavXjn4lRvoqVtTYLugRY
APSBZWXk+P78QHHWJbwCCx2gXHOJ0ytf4fnmic/edSDk8Hw829VPjgjT7FXM0iQpG1OlLSERT/7L
OAK/H4yBeTFPqYH7NsV7JELeI8Xcrgmd0c2/ESw3h9h90ytfyzszI14W3AgeygNEevrJxOATjZX5
OiPWopn4kUATdVhYKcytV2XBDQfH+rZnx7BdqiZ/DsbF3C4du7wry+a5PAnhK+4W9JBrkdE5VRnD
VPV5GEqPckS+2m2jg10MkVCNzZZOevyz8aCQhKScLjdjJZ38JulRoG50jIf1RouT/okpDSKERaqg
Hkr6w/aVn3i2u7Q420HdJCnZ872zwr45uKlfkpoQkfRrP9ZYckI+W+Pj0C7VS1E0xY/Lc8k71wOx
SM4BtSomktOKMwb8AVXnaEV+C+o8FHYXg1LX8m+eGBO18SqqW1du8XyRQLZLwWp9DxaKC/P4y5hq
hxzDObcjORhx2HVBmhNDl4O3sxRmjSxTNCOzeAFEPi7Lv5aMmDB5KwhB1vM96dvHF2/zoXF8Aryi
ZsAq2WOC/95xhiYNdCnIoZxTc7GuDP7zCQsjPEUFOiYeHvSzDTxJNZZNEB5xY5m6xZM0VNu6kNqd
dAnouXJweud9UuJ0VjLkKns4DfXOobyn1lxyMX+gLk0yM1DBQjyotPyFIKS5Its/vZzHw1zrbyyC
/sqSOnmcgSdmY0hbscscC+IkHMhbHCGq2xpT7NwmqNqujZ7TefXPFUHX4UlYl3iotEdbXxKTmT0d
nZCnrnLvccf3kAja+pkUBR1bulmHnT9ck4xSaeev/XvJXS/r0uCnMQPKEcH58WVHs4q9ORM+UR2z
CQg8AXRdzO38agyI4DZN0Fu/bD3WYFc1NcUZCH/GbUAbuN90McEcmGEM/QneB0Y+GNoW0Xt9nR8q
8jWeAfLOHONJPGxC1SnxsU2s6pOLPgAsp54PvyYYiNMursVqIa2S7nuf6sPXcu4h5+rO4nob5s5B
hCA2dBJ9+xRDSE0V8pHQtPZtIXK72ogh8XYTGhP9tiPE4tasWiJe3TFN/ktSBAU0T5tRbfSu9pow
UBM1+lqTbB38TmSErDXLiCDEwYHha934XSDol2vDXIwEg2kVfxWy9zdGyRCHEP5hU6aEyexUjeks
TOy+fssTiWolYxZtNzJW5GrlScaNS6nF9hadkvYU0PhNolh52b1yRrEA0q76Q6DzriOSLMjrcDUr
+8kBAVZGxUCLN3PgypeYXV8dxa0JrNRwlDFsaG9Tt5sAhj9oeoq1A99vgom3MDHjpl2JmrAzpFiT
a7RueYT+ky3hYLYjpwSb9JeNoFR5L/mz57gUkGQDc9REOFfVutsr01ZxwGqt52VCnLAb62Z8czuf
zdhMesprTT/2rR9rTi8cen30bL2oX82SJFQC/FR7h6uSgDi0KmS4uqR0/+ZQYVSki7gNKPBhDhSS
8hiYnCK+toFMEkNDyhASfPUG3RCwyvXshmAxcgSVgYptwy6jQUEq9RU9Z8N2DZ267quQVZ5YKvqz
yS2dEWFxNVqGG7AumvNF0RFH7DHSm8HrOxNIHIiA3mJmDr04WIPhCshbmvSQOY2zF8LaVb9IB8eX
PuFnJ9CBrICHAak2CLFh+Z2RYPTLRyRSkI5mU3LDUD9vmRnH5J4qbv5f5uR8uUY5uSocOByv8ReN
+5Ps71QnZW307lvSMX/w4PAdO1rKvHx5uTsr8QLxo2pKbr2HH4JF6KRUMKwNjGwKyh1m/RmhjHI7
dKzJyGklHc2GQCoMzfQEHbf5DaptTliKVPkTw4fwtnY3lU9rUHWyVU3tk7G2SlPByi8gRcbK1K78
2vO5Ds0aZ+H1MMV5/7QJ7eRdmVpx0+xoAJLX0aLRJUNq+j4U6VdSKl65Sf3z5Qf0x9V1PNExjcN7
gohAzYkDzvFEV/vgCoZGNoSHDjBhLAD9N3Pe6nXUZB2HdBLS3Co0OeqVka1VIzo0rZzVlkiFzgnX
tF4SfIRXfEZrQmiqO/Vu/MFtR3c/xTPTo09nFz2gVxBnika43Lqz0TacM1w6iD5StKcUhXj/YKlg
oY8x13LbAT9ZPg51YqUfzMQiYI3YXtSiSYrFptRmCGx6nIM/scWbGIRD9sAqsUvNgIyY3Cya7wvt
KLCrgkhH4s96Crv6mNC/8TNRPaba3P8ol1FoOwoLFPp1Ihw/IwS3i33FIyabca1XBEZedoe4q7yv
LPbTSKK20mFS0H5dcxCpoHnZlD4ENqpGPsey+i2TRKeQDMYZAq5YE3/aqqZuiNNnXyIc0tCHLQlV
PAIs6rBoEfeEfMXjazMb87RNrHyQB0O6Q4IevgDpIAjweukXCBn7CREZcehGXF47w58POpc2nk5R
Cg/xyt06HgCkS6lqolO7dgr1HflGtLI6WuIOqQ6hhK20Lwg5/sc9Essrj2Htla7tZeMP5O6vgpbd
YUszYQHudKtu9n5HZ8FXmsIMoM/fLo/wdQAfD3AYlVRw6Riyc4GCe3x/Uoi8EImOjLuVGg0b2xnv
tcZt/yfCgFwB8VY//c9f+H+qAVw5S1D3//7v+WO0aUtC2cVstxbrguPL+DSLFrfoxc5CxUBgtcjj
DygevDZ0C7Qzo2rTD9IgKury3b2zT8HCzxmCQydy/9NjJ/wajd5Nmux60pIiXSzGDZQp65FCTPdo
xgm595cveCay5dWB1icxB4ktfchTjxkBt4roRytG3mp63Y9hmftvVN8aYnZSLQvu/FYkN4QcweOT
QB9eYeZgC9cNiB1h38Zx8cXrXASNJc2bR0KMzP7GgXfShqCwAmdrik5rwo5AjBcjKEnX6egn/kwR
XNS7qpmRPSkkCMCrUoz7mziF/ktaeG7daXwa4wZ+tfpAedgmTSM2rYpwF0e/T/KG7BESge1+o+HV
0tA9ltWOvf+SbcoyHolA9lCwsfzqhhtaWWG9DJrJiRlr+fDVzdUMqbzVPG1LL7GhYaiPfU8bUORm
VIBXb8NMNc2nwVHLsJ9BhS07bPcGzBzVGD+a2iNJei5MdkmZIhIG+qCVdluImMbEAajy2AoImC1k
ARqgVroEVjgBTiSsGGIeSR6iubySMZcsovUxqT0LZvBLBnRGCLimCxIuIsh/Kr2oHoom0Iebyy/d
PB/dFDrBRLCSUovhqHo8ur3WmWNDH/PdYiUmIS3VRFCA7xLbLhywJIVDipMEh78biJA5dMughcGQ
x0Q91z44WFdOOmHpxN69Efut8BY3EzB66g5ln6pPVmx7d4EvFaUovU63s1r8TSCFFUKbqkLp2vMj
CMhKbYHP49aph93l+/ujCDmeJFgF6SkgrKHlxTnx+P5kuVh+PwbZjlQ/oIK5MC1OGLrdEUFM0pI3
zq0HKWcsbpgvLXNjzK7zwkyxVHszcWcrbBH9/9cXhDzcj5Y0y8d5XRJQbbHN50Q21s4DntBchgw8
9jqWAmu8MfMS6yTva2Q7Td5Y/SEYRf9APIKatn5jZSosZ5jsfNea99bLQnsqA+n+stwSNuXlR3A+
kUAVha7DJEm5xD+tIc3YOr3KVvnOmeuKUF/QbpmgglzpbrCnrieurADn0zLXWx3uOBYwSZyW9UYS
EsexafOdWSaJAdXIIEw6KMiWvnxfp6fxleJMZ5EdDgdkhwrd8Zt1DDHBqHey3Qg96SHzZA1ZVHYf
lDTV9p8vRXfaWhUjdIowix5fCmkr5TlnLnYdIs49cEUU753rP1GH0a5YTM5KwtwWtou1kEPNn4b4
yXITmwJTqp+mu9hOhuauGtzkVtD9Dx6ncabv4jKncrDo0dv72eByiivSBsqR7ij8mYub3ZDi0xaP
cUac6FZ3euspyIuBWXhACrdlpMjktu9bCYVAM8TBdkfn92gGAwY+Y4ABRB1n+NI69mpsLRc6O4qG
dB/qTidfVN1ZLiYvCp/3cedeTcU4H6suH86fpixqTRqAxw+61Wr0tk1f7qDrz1U4TsEQfIo9TbvT
CskJXPPHybnycs+Q1xTn1n7jH2INapFTwVNaFobeTVO1y7Q8CDZd75j7Luucu3LQ9Fus0c5NmdbV
BqzY8GZrQqlQ+qkkrq9ybgI4bhsHqueDrBaSfam+ctgLygJltKEP1cbsLHFl0j6fszG8glBle+ex
NTjdYyWEf7jL6Bc73p23n3oLZBRRik3r0BL2ZHnXe0TN/+snQEaXsYZHGOu/pyeYuPHzki2u3OHD
kNkGXKHzUnkFirCGVtjla61rzvGcjaES0xFKMJ9J+xROaOMZBBvU1btlaYKIHWUU1MUO077DbqsM
HmuhqxArhn5lQ3k2o9AH5s6IVHAM9lanSAflMms189TupPJfqC9kVPXt3N6p0Wo/Xr7Fs4HOpej2
Op4LrZyJ9uQr1/wZm9hskLEGEvDNKjt7TzGp/EHvn+oMmbbX9G6nAjNkXWDl6DOZ0CoCDobHX5bN
lOzLrm52PfTPTyS4dqsUGUNg07XTvnSMlbaT9Pw5C8YtLcdqBzzNvzK7nbUP+BkOW2gSNBCacYA/
aaaUJP5BJkjkLslS7WdGHmCI5sKNlIPBixrZZN/ZdaZZOAj9YjPoyKGUXzVXPvnzp0+nj+8G6Z/P
5udUHqZo9uiLsww7vTDUwyCDZcvD8w9GISadXwGc+coifDakGc4cClZyAysig/v48Rsjrpg4TUki
JrbphvDYYI9ZJtsT8708OEFJvsoA25oWXXEFrnE+qKEW0UhF6kMNAPXx8ZXHwbLlAilrl7pDbuCQ
M4fb2uFwzQYoi6/c5tnMxG2ufHi+Hd40Zd3ji/HNagr/MMmLnWV9R15g3HSdXm9b25y2AY7Mw4w1
+spF371DhJyg7hDYsNM7vqgcLVrkZGPtfAo4W93Ejd82gXlTNHl/ZW/z3qVYnQJ6JZQX0ekeX6rK
YT8KMyBWWk/czTCM30HvjV/tzhNP/zpBUKH2oG+Bmfz/nJ1Xb9xWmIZ/EQH2cjvkzEiyLNmW+w1h
xzF7Oezkr9/neBdYD4cYQkGQ5MJIzvDUr7yF4G2tiQINJS/wICWIjBXnYR6n7j28959xGrsdKD0K
H7fHu96gYJPkI8iNa6BSurqQ4AcrcDg7oA3KmP+D42PsO0vo2gcXb832oE+F0cBMa9CRny335fbg
1+cRIi/EN5WgR+rWreKrOG29DsQhIaqWu+eYY/8ZPfriQeGmeAcl8j8Mx6nH89eTwK819oVECJst
rchPS7uYb82lnXEppXdlRU72bURb4Hj7865PBeUAlhEQ3J+QdbVrZEQ3xLXN57XwbOzennA778NA
9H190PCaflNOxh6USi7YxSOKMB6JjwSPAASAWnS5VXG8VCdgh7yb/WyfomIqDvOoQJptRO1TjbPI
42iRtmaVP9r1EO188/VJYXg2E91BqSK39lOrndlzaxOrUCvTs2eldtEEYYMFHk2Undt8a3oRLSHJ
s8nRgdZdfmnUOPpI3S4/jZM2PJYZ+VeYF+ipxoX7E7WkESDlroDyVWseAB9gAMIv+q30w9fILUA4
zqIsVn6yo7F6j+e9PZ2Xgi4IYCj93loM/BQQLaWBgaLY2yRP+0NdeNZPF5sjf0Gr/MftTXZ9gMGy
UexFjcSEQyCtIf9GkgHnwlQb+c+TV6jVu3KGfNobpASaWSBG5bbx0WkNJfCqxn31UjPxaF1qcBbY
4t5qe8dKWbozViAntc6yz0NLRdfSq/4+Sdw9x6Ar2D6CZCwyoCB6+X/21eVXWh0efSSUuLB3jndn
IeDzRO9oeSeFuu/ywTKaQ1r17mlMDUgiFs7SXqbln/NS3YOvXN1Z/BL2gCclUghq1i868j9OXViD
A1ocLE6lTx/pcifv5zbCv6owrZ1n/Gp5PQhskpcIBIV4cY27yNPSGCPDnvCIm8QHEBqP86CZX7Mx
K+5QJQjfmVXf/OwdXbm7va+uvxN8MSUUnXyMLq0lf9hfBV0mG5+kdFFPoq8s4G8kQiZyzs9OFv3I
Sn0PJbs1nAaCgZCF64sjdjlcgtyrXqW1dupQkTtUsI7P2HPQlhpp8gx9rfxz+/OuI1KqmRCIeQmQ
QweDtbonE7ysZ1tZtJNKAead6Y3pcx/ZybmKiYcPcz6IQ+jZ5MlpVnyd42LyW9VEre/2z7jiXkgb
KBMsA/gNmYCsr+uoVqwCX0b11OI1WH5qUYC2n9Q61b5CCwGC5o1WPAZkXLivQ/Z3TzgzzfUjjcCO
ODk3ls+6w6E/itDQ8EgX6mj5uMYIANczhJtDWwq780vEeQt0n0OspsoIqhZOCyna77c/5nqvUiAG
/gADULag1nqZaMB0udWO2qkCXz6DWnKcTzMQr+dMscM7Q8EGPkFYK8jtaQ8VIiOFv189nEVgnRNj
0w4Am7LmHXYgBnrcqhY/Gw3dj7CkfkjrodoBS6xfHDmKFI9jxUAhXS0Wxk+62cTq4peavvyTOsn3
crLzpy7xlLcUm2nWxs2e9s/Vg/O/g9LthAsFV3etXz+6JhSEwVz8iDhe0IcAlVuFrggmM9I/ag2K
aXkNA9IHFJa8VB1Y5cWbyyezrJpzkwxi52LYnASCJyJv3lxUoi5PqjnZWYyHiApOouSedf744TJf
MzgJF1mJYjDOAhDLzkn5Uz9cLTFdOmTeiVbJZf9IOfx1IVlF2FRl2C2+gq/kITQK76w0mfexNKvo
VyqAbKQ14gbtoE5nmL4lDUAR3ec6+SWiQ/MTkC9x8kKQw6ZTFnfoJoLMKrr86xRhoBHlbrzzPl75
TrFyoOU44VzLPM9rt7C0aidU3sHrNWbnPNoGzfAIdT600pQIkondOPAvck9FliEeT42Z2QF2rs7R
0VPlI+BJApou3Ss0XtER5K+SmEIQdFw7XICX66cpFUWjSJcwwW78ruftgAfLPHifx6VyH6okVNQA
6VUtCmKlp5RoouyiHIpa7e8n6p60VEjUsVtSFfVZQWDwc20nxjtKg8lwKC16bafbt8o6opS/l6NN
lkf6TOy+uqgHoD5lN2QzMLqkfYfid/LQ444S9La9F7xePQp/xoKRhRKAJCOsncLG3CZKy4GGoLvX
fdQVp/yoKICvonzof4pINQ9As1K2d50cZ8VpT0tv7wnirl9C+RtINCVMSYYYa+KMHbVcXB3qu5Wx
/FK0hIZfgzey34D9/WaVmbq3TWUNYnWwZFRF6Uu+QXACLjdEQ+YM5Zm701h62vvtHPsKZYU7+p44
dWFThHlClTn3HDn9XAC4PWTTNItDbYTj+9trvfHtUudMkuIA211FAYOH1GQVicUvaLzwxd0SRKlZ
PqhqOyNquRg7KcQfktn621ErJxTQ4ELQB738dgURsZDxFr9D5OheH8FUP1nV1NLvhwjaH9w2BGWY
Ky0Bfl/2qe1HQNd/9BY0woOJqxFyV0baIDQSKvPPIVXQQyn7GHFRx1iU88R1o5wRBGm+Y4Btvo/y
qWDTRHV3b9mdNe5czVvTB26QzUshk7t5FURFc+tZKAHNICtK5dCOdvY0u057GMHA+0sWmq9skbNV
QRrQIYfLSAS1jhFFjxUPCuWzL5zsR++N6glXSwsghCgQ38u5JHKx3N/eIlfXAfUXwlGbriXRN/pQ
lysmlghcGDI9eAma7pthKWAAulmEooy+58R69dLJoWRR2KIrQ763CoFFtIxLqLgMpbfKI74dI3Lk
5QxxzbIRWavs41K13c6cbn4fyZRUX5TeZfLP/3rmQsyjTSPzygAgi/hBazoO2kZFHldKnd+eyqug
ie9DKE+iTcG4s4yXQzUp239CHStwKrv6mqIz69sJoLi9l3tzHCD/6EJztmlfXI5T4+yDeC7czSIM
lweKIdRdPCY2yJYk/GiEWemjglJ/t4dieI61GeQa9mh+aRfoo4SdY/3TicE8ZSiz7MzA1YHBhB0+
FEhm6gc81atYptHFqIfoylM9NLwXkr7pCNVlhuo5I7WG0tFOOX5jcQESuzaGQCZ9xTWvZ8B8yU4q
gESichwUgTRwaHjw+NHi7S3u1qexaf98Hkd0fatnSToDmuKc4McNGD0Fs9lGce13VZuf61lTdqZy
69PIz6X4B1R2wO2Xi6yHapZb8BaCnrbkS1zgWlc6tXjTO+5e4Xdd4uJpsBBZ4ZvA2NMDXhXVXRr0
qomESgANCTHUEeF4VMcn4yeHxXhscWF5QsVqUE5CsdKjmnVdcPvgrBMd+QP4TK48SISA+1YXQ9Wp
oROW2KLbjpjegutQnsumEHfStPNpmafkYUTWLaYdOBWn20Nfh29ybEJgWYbiOK2Fg8hlq06z4ayO
aVdVR9vs0+EMXwOzbCLv8E6o5F4PVCJo7MboPDnn0CxGbJaB35q/s6UUJ0dDdf+tWHLzk5gpzR7a
RYm/R0guomMK5WbnVdq4Ri9+8Wq5oqJUoobcPsBUpn1x7Hm4h1uWwno1AQwiMf0ymITmt+dpa1Aa
TRw0UgY2pTwef12jtoPfFblwFQxemPyemwbtLS1Db6dox2fwPP0pArFwvD3oFT1Fbgy2JW1lLlVo
Mqv7BDUHSoFKUQWx0Lz4W+IhyOqrbRemb6wSTVCwqIC5groZzPs8brPv7WJ1yRGS+zS9G9HLR1iy
E3j4GXMJztyFHPZy+ydubV3mg1CH7J9TulqMKk9BtcXEN8NYOCec+6ajO6A3qNH+/j30QONVYRYn
t873bHi3LiSAEVLFETdQFuZyRbQ0Uc18zmucwYwO/UIVlRkWwvrsUgnHC1b8ePWXSgN11t9FWeUK
JyIw8spjwNBBmwk9aF0zxT+wCn3sN9VjMcW/KtVIv6LGuOcQsPGhdDRQ+aEMIXVGVjchGjtJalGM
DYoIjz3N7Ir7Ps/6QFcU8xxp5p5w+sbzavOSy3ABPg5/XU7s6JgirMKIiSXg00+9a5XxPXoru9op
coUugmUIk4TnJOC0qACWrgaqkYcJ3ZGubGhIpOsyp/Z56MP2cWzaEd2aSTkLpc78MKahehjLvntr
Tz3c/zIq7AOVivgwanr6/vY6b5x0ABEyReRfbOlV+pLOHpJ6vYasIeD/p17vMl8BGntXNmH7AZyv
8dik1afbY25NOdEADC7ZZuG5W035kuV6iRcKnrZtGeRRbr91lFjs1NOuNhIgbjJRhArkhUIGfDlK
WpvaWCBV6vdRmj5pWpCiFZVKSLI+aP3OxbAxGPIzaPuBh2SJ/1Tg/7owk5SyoEJnh2UtEx9YOPay
YQUVderVhx540s4bujUeN5CU+4fQRVXt8uOcWm91dXBcv8KoHRzp4J3pi9pvVbcUvkjGXcTj1e4F
WCWZeWxgsPjgnS4HXGhQOPqkM6CuQOdR8tj5B6DJFB1bzGSxIh6bKg6spUa9WY+QB4thYei+Bs/A
O1KPpr5U6Y1xVDCmBQLMXXaykj4uT7i6xr8nIJ0eXmSROAoDUetDndTZ45gk9XDGHbX1Dkrk1Hsq
G1d7n28iEUIUBMy1Zq67AwYi/GVZF67vWgrkNx3IPnI9MA2P5VzrZw1Zy5Nh7WrrXcV6DEvwQ4WC
lhMX5OqGy43edpUeDIc2Gy0IyMnG0qwrDeAU+ujtJHxXZ00OhqSeRfwBXnh9vRWzioC4xWCmdC67
c1MHD4u2nKI9Ze2tgZADocCIpRjv+OrxrhWSd6EUnj+U4FzNzh4/VJVVfL59dWztezo50hyae5Rp
vNyGo10Zaj7PAIl1p/ugjfiwVX1e+QuCavedQPvq9ngbawVZEoYf1WPuqnW+3MT9APusgNNVZtQb
+7KtHjukj7VDpVfNz9uDbexH7g/m7s+e9NY6HiMMoCTFpgs9Sa19qxnz78UY04NZZ/29V+bFY86W
3QkvNyZUKqHjCwqsh0RudRfPCKSR3FieX7kDhLkJw/gMsKuv4NT5cxn0PWjxdUGefieIBfq/tDsk
K/RyBScrw5CDoq+/oCAFKaYosL0gORd9QYCXIYEf5Ti2dA0NgalxBMzcxTvbYzPcIYW4J4q++fkE
c/LncHGvUTAIGIVVr8ehhG3052KoIM3Jwm4RO1+J5ZPT7RW+ih/5eBnDUfgh+aDQdPnxDo4f+RJz
iyplaOkPxNnOU+aNw2OKnMbPxVzUO9EaLi4lWm/sjL21uyBYmpjLynBnHbuaCKZ0gwMGPw2xSLbQ
X34UCSy8smjal75Ixw8YCU97hO4/LbiLsIdPhjHKDgNETad9ddu1dBBwRstDv2wia36DJE3Wf4M6
hMB2XylTW/lwZ2d0Alwvf++2wM79cdC6f5SlxXm3NRVnglQIRfPsOghv+foUuh/CUB8bPyH7Kc9J
THv74HVRJ3xMWLwiYG7h+IlwivWfS6HGH9OhKymvAyEZfHOwkds1UQU61naFEjCADq98kylTkx/S
BWLhqdPdNnmP6NlwVyZqNR6atig+2aGF+vdsuGG+0xjbPBOE2FLFj5yC1+hyW8xqmLRVOqFa1cw2
mhmoNf62w6p4EEB5g1Zfiu/o26Dp1Xv1vbak7SGtvfElV2jNHPJorvfMQjaOBZgB+NqEFyiKXGF9
endO+3bS/SQs+y+LGG35JKbDmxRhYymxHEU7tZ2rqgTVrf8DMROKwmy+nAJR1qIavVT3u6k1/X6x
Jx/AuHaeC6CWh0HpqDKntYCjSRDSUN9L4NXePpwbH03KQRRMdI71syf//K8YLkNauhkiofsFs3JX
G9HMkG2uekckqfunvpih1dwe8vp5ARqPGQvHju4k0IjLISv8V2gu14ZfpdXyOJqiOOB/kcMZ7fcq
v9dfBzCeUjOD4PV25Yagx3pPZkOjM09H8iq1nE9On/5M3TQ56lr6WgEsLlTo99x1mH6axKira95W
RtVI+NsHNoq6wjTE59rNq8+zRsH79ZMoY9P/BcfiTXg5ifOgN1FV27qPiY6XHaYq6X/2fWk7J9pU
kBhvj3a9UUkSETahAchzQUd7NZozJ+QVsUHQmFFBr9L8p917WDhkqaaelyT22qDLFDjCWlZXP/V8
VPYeretQS/ITUUyngYD95zp/8hrT6SNzBO5bN+qbJV+MFzZNv/OhWxtGmgECO4bAYemr4zBauJnW
OaSjdKrQpbLn0AgyA/5ySdXp0+Jx6d6e2SuYktwzUlDBkH1KODCrEdVGoJeVFLCHas+tTtqk98eu
b7GkQvz9HfAFKKO5nRW+KAbxJaTRQdpRht+iXOjvbv+WrYMJQxqRFHp1pHOr7dvO3SCmEdJpZ8dY
MVZFfJd0tnqWlgs787wxlIZmEwUBSKBM+CqVm2bDUBwoKX6YavmzmbovZOLhYxtNH29/0x//kcun
mDxH1j7JG6GZrsU/cHPDXCltTN+ZmvIDpbb6Y0j8UxMRzAnyRUCh3wFOMOdjJqJ2OkxJ42BP3kJb
OsR2i0VT7JT9MepFZR8sG26frwlY+q8/z9JYlSiRgrhOc/HyhLm6orb5AJqdxqrAjxyIwgntiWJE
OUKvgp1JkW/relLYc3QxqIZL6OXlaKmFJkrX9oZf4EhioANRa/2CwZO2xB/cbDbhTKRR823KPXoA
aPiM/xYuDcnF5L/zVXOsor1jIBd8/YvYCEj5AXmnZLT6RfSvGrVoUhXHvDg/IqBg/Oox2ThhjaT8
08G9bCFYFNhCgIZI8Loo1dO8dO3OxMinZ/UrAPRzdROuA3lYy7bE5SI1KCN8OcYBIuJEGnmPPFEq
DpGnJDFhx5B/oytb7HTwtnapjIRA7QEQhbq6igQSlD2V0ClUPyzz8UE1u/RNnqrNJ6uL5geqoHhp
FVPlx2IhBMyVSP8+qGp1l0/JcC6bNn8B6VN9Hys1f7AqK/339n7ZuHvRxWd3Uu4gLVwDGF0TAdSi
ylTfrjGRMpAhR4OkseMdfddrLIVU/QSlQq4LAZOTd7ktZzesxBzhLFYL3UbFbwQp0XSwOg7RVAv4
8+b0sSZz06W+hPqcLlD6kICNdkLTjUeAhhQuYFKLVNaDL3/GaJuD4ySNSjBWxB/1LBFfTD1JPiPW
YL+ZwKvubP6tXcd7g/ATzw7P7Op11aSfcu1iPWJBln4uXSc69mNePOjeWN93RgNuiz7n/e013dxy
MNg4dGA1UQ6Sv+qvyG/ka+qFjMm3efJ+yD7YQz3m80eg2OW5dJc8QaogDH/b9tx8LegLmID6pXkL
+bn6ZEaTPR+6SC1ACbjd+7GoMFi6/RO31gEEGxwRevdgFOS2/OsXVgvtJt4OTI4UNTr1c+29gyGH
5h4CE+K9Yy7Nzj7fGpDNR+cLhDh34yolSTKvH3Ey1fxBryL8ZMWcvM9g7BlIVtqJ8PVhQIPm9kdu
nS0QiJIqYpN3/Gne/fWRSuuotSlmzVdnc3nBau4znpnjt9uDbDy3hMD/P8jqesnK2K0n+l7+3ECh
CiC0LWjpeVFZoIzZTf9lGgHIYvVGp5Vq4+W6hUvDq19iToXyrFEcSQL78cj+n9EkFLTX2nhPd/+6
xCDrONDWYA/A1VqTiZTF1JSyToiGE724r3s8FaestU49Xjz3mBv9ouRRP5Tgu+9eP7HwNaAvUeAA
EyEn/q/V87p0yZwWoRYQwRBADZxQu6wZniDQtTsbZfMbOQc8S9JMcq2zmQKSUGxufr/1oqn5phVa
OD5OKYbSNJZLAx0sZKROkYEhla9rU/RaN2kCVeIF2AtAzIB5r6uQaZXkY+ySrOqoXZ2iGf2XRl3K
dwJZh+PtWb1uijIWjBQs3JD1wgd9dSPW9MoqLJp0f7HtaXpjD+k4PaPYNkY+KjBMMh7lgJlLNWuU
t9lkon3etCVJbD7rCgh/Q/kZmrPWnZ0u7j/HamPu6S1uXRUIAtOxpZ9O5r66KgAxJZgnh3g8RdDJ
ai3BK2SJ20cMi35Bd1t2AoStJ0JSu5AXUWV8tDpSXQ/kxJooYSF6Dc+xMD4PuLjdhX2en91ROAEU
8G5nb2+lJtQIaXuwEOSZ3uobS8dKjEHjaiqXpi+/uNkUP5iNJ6YjwNQa3GeKcvo8LEp/6JNSMR7G
NhvLgxIDUzyQKcfVf9gXJKKALMnoyX7X7C+AB1rF7lP9WJkq5axGltadgDeL7CuAZsc7NcJp82NX
G8t4jqMEAhxRfcr0DLn5NdUKfSA3Bx99UCc8foC9a9He5t240LkHeEXwZ4Hus+atdrpSkC23KmU8
gVtEEuoYY7vz6fYRkRfLKlLl/47EKKoGuLuvnW1pq/YDNu4YeZJM3E/VYn0u+v69mgrl/NqRuFjZ
AbL7jwXU+hX2vLBpuqi20Q0Yi3MSuUgQUSj/kYqhfLk91PUuZyh6UiyjHHH9FsYAGIzWaG2/cHjw
3URRT2wmrBgU6Aezoo2nyZqnnZncHBRkoOzzAaBbqyiIxXQgSeIyx7PUUcCwKcRTA3BPHgrWj0lh
TveeUPdkSa/vDwIX6hggyXglueIuH44cexpDFw7edgn8U95gxKAm1TqjNFacnQpHvNtTuxFbQ0Sl
0y8Bgprs7FwOiCbO2GfUd/xmnpdPcVHTZAfslb/AN26PIIjDtxrKfse00Y234eTMH9tq3nsur7gr
EjtIPVxa8sgi4DrPifGOHNGis4mwas3JUPCRejhROg2IEsDsFgdN74yHqHem710V68/5IjWDrBAe
0UFPbfFbrWz3u1WmdffWKkbxBeUEBDVja5qrQzso0y8hXOGdvNx0HxLTaowHKCbKp9uzKSfr8vTx
GVRMmU5As1edaC2ezc5A0cd3NDGqZ7vQEhf/P72iJh/jtwfSe5pOPVdYdsx6I6n8ihqFeX/7V1zf
NJQL6D1S2kAYGdGWyyVtdLtVQwOOoJ42ECetNHnfIvexE3dc3zQyH4bTLsFzlCdWoyxYTNbK4pq+
Oo1a9UEMda4EpjRvrhfS6J1HZ3M0qmBkXVIVxlptU9xL+yyyPdP38CptHugcjenbRUeHzXfsFj3C
21O4NRxFKMQOkGuVclaXU4jSmCR14RyydIn73XbT8tiHcfK10nc9JDZWC+Vu6cIMVZt7dFXy6nCS
k4YWDkl0E/+jIRD2uY6SnThh41qR8uAE3WwM+uyrawXwsQuqkkEWtVYM3Beq7ERRL4bgMzWLfV+g
JvH99hRu3SwXY8rA9e8YWAcI4g6lgyMHHCpQDfERcaLp1EG2/0BlM3pZZs1NcZwcp3M6xeqboZ3G
L7d/xcZCXvyI1b6xwmYxh5kTOSNKecxwmcVavW6Q7Yv2pNi3hkLwnv4pcAYy09VQYAfbgpqi68Nf
aXSUZ5bwQVkEF5QyLXu1Afk/W9004J+B3xHxyBxxNbk1TcPay2twE8qQG+c6zo13ptUuxtnTCpEF
XqKjIGt32TLe6fYIoRZYbVi8umVDZU4DhkxeDJ7CXG0rNYzMhr40ezdr7V8QPYsfJO3TcEgNfdzL
iLf2MAeE9BvMLnWR1WADbfsSKgWD5QgPDotRPmkjUW+cqa2vu3O/w5fdWk8c9hiLtJRnaTXFZpQk
6aClDtAUR9ECVA3c8aAlahICARyqH7c36p8i1npFHbqMFLjIV0GPXB4XxNIA5/ccUdJ1/mmOY9/5
okt6MFp5rr8kSzKbB+4rrHZg05TnoTEovZQAMPNuiN8r4TgEt3/T1gzg+EgcCXEBnpdckb9O8IIK
WxSj8wuJx+w/FVEz+DXNdGjZlna+PdTWLYgcEVPNbja9NV3KRZw/yamB+kk6Nt9TquoPNQpq8c69
LidxNcmU/WV7lSwSXO1qkkNnxreyBBkTWxae21gmq79Q9EXMslMM49Aohfo9xe97563cOK0A8IAt
kKLJmtrqOTErYy4IA1x/rE23RDQiFqeYuNI84Ya3RId5tnGR0dU6+tg1U46J99g52s6P2AqyuC48
GHtwsSUR+3I5xTJVPbJbnl+HqYM496BoS9A4wIYPdb8oH2KlKBJ/sp0I22aQKREy99YyBlbSJR/V
cVn+nfO8+gbGlgnsbQ0vaLN3nOiAI6/R+q7aQjBz5rS+V0Q8Alsxaux40waI5+uPpkXAKiV4pBXm
uiuiJInRDkIq/0yGF9D+x+shV5dfdiq0neLz9RnAO4SRgGzQ4iSeupy0djSmagi7OKAz0D06CSo0
SLfmPCVxubM5ry84hnK52SDLOxAUV5tT65ysnqMG5ODQi3NmS7Fm1yjP2Yx7MUiNPRDM9ZmjiiqD
baqlwELXAByFnAp/pFTxSw+1xgiz+oPbp3sgp+sJlF6b0sCWNBEZD/kr/rpExJKUedtBElFQdaVU
nPHiU6J6MurOe/W2YCiqAPDwZQq1Bqh50+BigzbRGK1AtDR13wNikQolrlGdbt9Xm18lB2L6wGqs
4fnhYGAg7s3QnEI7POVFJXzE8tSjXiNtdnuo622Bot2fvBfWE30Q43IC0x5aZRpniq/rOYp6qWfN
x0QJZxBLznOhmr9vD3cli03aqQIUJlikvg61aHVNqAipol4GzG/JuE4OtFVQSu5C/FjxEECgEo13
tZNtwRj6L+S1xusPXWep31yEoHE3cYy5O3htYwnIT2k/PtFSGPUzOmi44RyWSmA5s/OTr7uEdAFI
vGjMy17hukAfEkj2NEQUfwor+8Vupuklq5LpIHoMCflpQxB5TnVnp8aDjhjr2yhBMPn2b7i+4iVF
AA0i3i/S2DWiLJ6t0aS6hOrpaGNMWUmEeiz0U9oUFWWwWr93uHaPyPymj3kLmer28BttG8antMT3
Ex+BTL7cJU6MmT0wUET6M1dCwGDn+Cmy+L90Q8HyAc3o9lBEafUtnrXmQ2wuyYmy7vALT4EGlLvR
ny00aU9VPgzhMfUw0rv9A69fXn4fYBsU5MgbrzqZf0pyqeoo9PA892hmYUZeoMWYA8X9GbGJOdDa
otkZVIZol889vTMNSWKWhSO07tjlSdtgFo5EO1mW9SWsq4r3qRkCvXa6YFbt5b5PktlPlSHeAdxv
3Q9SuwJ1RRpVhKyXyyEgA4PXzJGL1TSUDVLdCbwidB8Mq9wrnmwMJRvTBKrobsnddzmUEutJOZvM
LCRnYjVnzIBqTdU4BWPVFHv7bOOoMRgRGixMPG281T7DoTnhbx6NSHdm91tSV11Am7IP1H5W02Ou
59FvVHO88DSaaFPBCLe8QzyVe5JNW18thQhhM/D13PaXX+1pS4azGTxTbOiSyPe0ScMNMg6dN61r
Fefbm3drMDYvrSREbMjSV4NVraOFfV9EgZf3DlZ+Kj45hwF/VdB4CFvvoR62hpNXGWdZ4lPXLZWh
0lVRNbA1hDcChVHy6muhAslFpKL78vov484guKfsRoyzSnIo4faRB/DFV0xy1tx0iru0TbDgmFB9
/w9D0f6TWlcSYaxfrljYjjUKV0boR1PqYTWxGJHfpkPxr5Lae2/m1gzSf7Hh8SJphbTX5ViQ2rsC
U9jQN81o6IMSQnlzRlYZW8TCLbrXJ0pUakEyI9AGCI19cjlcZggWbFRCX8c47W1sj5lf5XgeEBkb
0c40br3POkBUidejRAVr6HKwREeUp2+T0E9NKhlveA+7z6FlKy9GrZW/lzATLYo9wnwiVXWolKMx
i4Gb5tYo2izTPz166SE3YDRh4EAwgUmMbWTPPcYXv24v+OYvldxkF6Etbn1zdWywU5tjFEjksSlq
dAxyFy62EtbdMRWO+YEIrtcO0RLXz7VQ4zmYUWE8Kr02HJKw7Z+sBGXLBNNnbmhsC494Py53DmWM
PUDBxtvNseYvYHPI/qwJS1GLylk5WwRzkaMcWy9zHuE/eIhljMaR8qcZoCWIv7MYWuuQt5BGbk/U
RoQH/xbhNQ48M7WmAURJMXpmCqCvbIv+1PTKAPKdZzGcpidoI6/V4yLAA43KswTXD27hOs9orJm6
rcfViUXxg45WlI8pOCFSm49nbXq9KIgcTg6ELwDjrh/hYlH1dlRxHky7Ljk11M+OcB7ie2/CMEUY
WV1ivWL1H5chr79Ejlfex+1g3zfD4uzkB/IYrsIBQJWIAlMeB/F3hatGO6BHf1rxjUFfHqTfLQq1
Znt3ezU3dhNJPvc2oTMHda1RQOyjeFGox0GPbeJdtsTROyUdPaQoi9ovAAqeOn70Ye5QDEu0/rVG
MawuMpxEPPKtokW+uh5KQ+ldYwZ0g+GgdioQ/8dSWkNRronNwBKWenCRHNkJCzbuW7hb9Lv/wNT4
7Ms7qdMmqepD6iq00DmCDs0C/OmcYzju338bEQhiBFQ+wShyWtalooZL3OMkxoG2NEvig/2wP5ti
nB4aU42PupdNj+aULAdkiikLjBm0hi5K9vQeNr6YjN8mdXYJLCmBXn5x0noCxT47CpJl1M5dRUBJ
4ST/2ROo7d34MsNb7VtTqmoAYaHXr67VrBMsoBw6+jGcuLy6r+kjf2xspTuXSZbfDUUrvuZZ58mH
tcSaHALvvdnUMEVyK/zRCyjRUwfdZCfh2bi04LJInIP8SRTTLiegAeRgGikACsVLfhst6BIjit2j
XQzpufLaaeeO3Jpv8hsyU0qysEJWAfUiTBCQtY4BxFTS+h2xQuJ+FpBgYlqj/+HbKHmCvKLuS3Nm
NRg11Rbx+J7BqlYlc528Ry9P3fuqhF/rN0a37Ay4lb5RHQFhbtHj4m5abSdgNUphoegRjEasnYfO
cM4OrNYgtMIzJifPYGBtaSqU30cEIIcao8/nthm0oEWW7SE10KocohrxvtH8dvs625p48hhIS/Q0
CUlXj3iKcensZkYSVGrlntLF/tKgyRa0fRjtLLH8xvU2R6+YaA2nKwDs8hj8VSmiqqgujsUlQk36
2Y674meHsS4Fhap79ErNfm85sP09R8nfvfoTaWBQAYPmw6qvz3Ko2GYYhmUUKCWyeNO0oNTfJrDu
jeE/RIqg6AGp0JyV5OjVbAI78vquFlFQDeVytjBnf2PHEJeyttwTD9h47ahPGRzNP22/dfV+DlHj
L+RXuZEWvjXiyHhbVUv8+tQIvW4pmUj5BWDs6oNgB8W5sOYoKJMhwvym6T1xTEfs59tE3esSbNw5
HEuWnxmkS7AOfY2hA6WTELlQubYevWLgRZvLKTkkwhuaIFTMbmf3b41IzCANYiVzfk0Zzsqp0EuD
a34WVXh26kUE0Bl/x7YRvQE3tEf72BqOpA9VDek0g1vw5RFoInUZhGNFQSuEEnRCM4/cQ90hXmL3
U9a6yX9YPZlFoHoAHQrSw+V4C2I+YVuZUWCPRLlZSAXGnnGsx1roPyS1oDAxPVUJBEnZVxulFHgY
Dqa0BRL1EiRh1fhOkVjvQx6n10cj7JE/VrZcWVB6L7/KWTooV6WRI1+sL4co7JU7NcL/Ica65/V1
HspLDCZdZMBarIYSSeI55WLmwTyK9tnQC/sBw/fxMV2UceeN2LiIaQvYJLXQAXibVk9EIdwCbH2S
BXpcoxuQdUgwmaIpxSEbhmlnCuXvXt3FknEh7XHhH1whLY2hdxeHxliQWar4DKpFvGmjXX0T+Y5e
jYJ+FVVthFWueHiAmmhIJU0WtBA8z3PqYpchkLMaFxdDPljlB6fRUGLNpuIlbpzXGqQRKkP+kxQ2
ufe1tS+bYDlrLx2zYLbj8Qxq9X0fJsVHBEC7+2pKw529cq3iifoAVXXTYTgSvjUAeqIXkRuaSIOs
aAgu7C40qQ3b4RhMoVe87agn3ild6Rx7MxHPYAjLlxYA3mNUmmbiV4UwfpjWmPxz+/XbWGqqefg6
AZSgoLd+/bRS9xqjqNJgSQYVTKICvSTO9qgsG48724juNjB6RCbWLbtwJojqsSxhqWfgoUD3sd3T
SUrQt1gy+zyNjv3GHolo3MkRe4XgjbNDHY3LgNSIavA6tIARMgORyPIgz+f039JRosdoFPZD4pY7
BbWt76RlDuqKQgKSJKtrTu+doWShQWCUjf1AXpLdEwuoR2r2xnFEr/8xtLr0TBBg3t1ex423g/eX
vo1GuQUAmpyDv8Knvo3V2kr5RvqYye/OstrjOBsDHsOWaO/6YtxDgG19KhVnyjt8AWR6+ed/DdjF
iw3vCIRz1qvDib7vcGjTBHpcnOOomAr3fTgs9UFH6/r9/3B2XrtyG9kafiICzOGW7LSjkmWFG2Js
2cy5GJ/+fLXPjZpNNLGNmYEHEKzqKlZY4Q//Yapw1DSiUuBMa8w7yU6CEg+LbCIS4SNjPX7t3Pnn
rE7T2S095+H+cFu7h7IBXWBya8klWE10BvJjphPyAINVfp9aKwooN2ONFQv93/tDbX1E6dZNqCEj
nLWKaF0iF1guan7Qx9KGY1Zq/ytFXnwcNDqohp17Oyit28NPlY3yDMQqCvo8YNdTS9ql7YZMwXo1
WbIAZ53qtRuWPXXP2wW8HmUVZuBkl5VVjhpBq+fa16Esqa1ppfg4jbQM3ruAXDGg3HhR+FCky9cT
0pR27uJ8kbDR2PmCUutPZansiwdq/Skvhz287u0LJrv1NF7I3gAJr0uH5mhpTaZG5cGVRhkVSWrn
Z5DUXtVpaVF+wbfYt0aZu03Y0fKcZUm7Exfcbhl+gkdtgD4+wMo3HN5vx7AOsfxREQQ6gHBzu4Ne
mvUf1tT1j6HhKecchZp3CzRikSNFM2TvBcrHOkodSpM+i8uIKt20Y1Yn2nlxY48GlLknhbC1cxgM
c1Ya30Aw5OR/m1xn1i31naY8ID4j6DPTr3iBedf2fh5a3g7WY+swoHYgkxmEtkmcrgcDCSbcyBsR
RDQhvNIPKn1sn5O9MEA+AddRj5yRjOO4vWjbrU5DhpQi2j2ofSVNZ1Kbsgc/tweb9vSiH1Jj8k7z
rOfHWhfz2Y1Duv2hHv5z/5jc3t28AvTxADBQqLzRXVKdLHYrVy8OQzV4vjGSSZVAQR4wpU+D0Jzm
Bzb9fFDnYtgpwm5tV6mITXBF0gGE53qR8Y1fnLDmLhCZO79a6fxvbulD4SMzagcYn4zH+zOVKdN6
tdFBkBI7PP6A667HS3MwypHKeKqz/Bq1xez9qhzL5ykWToAQc+33sYh3qKJbyysxKG9md9CWV4NW
iJM0uUjKg2fSFepCwikkERBcKazspe+17JwlXvKnpvTR++u/DqIBUmcYVShZjr2eb5nUghYRwrBK
3ceBoZTd6xzjDSRQijrkpVUFtp3OO2nyBieIx5hOO90QthT10OtRldKt7cFDJJPiLIpJpafkZpDk
tvGTKyISxwgASfmgoBwq/NYJsRLCkbcFjzxIsdVu1PfATXIbrT47cBCM0iRDGcDfehkIAvtURctv
sVrNbzJneURWH+0qXYT/3t9hm5P3THp/CDXAvFlDuK066iwTX5NDntnjoU6LrPZjhAtqn0iWB9VK
hudqjJdvIM6JwkgYh0+zFfXnxky9YOfHbNwusrfDy+fRfcBz9PpLzJkoKKOhZV04MQKKYil+DPJX
TFqYXFwM7Ym63eLBQoHkUHl6dmptc49VsnGRygwHeDJFLhk3Xf8GTYRIliv8BtACI4YIA27MXXV5
/0zxT2KgNw9XpOuuR+G2LJQwI82PCP7Ulya2xhfTnT10C9qMdSZOjivfIhBtnxU7if8M87QdkV4x
yTPv/5aNMIBWs/TzYOHhQqwWfUqVGaPoKDssWlc/9qPuXjKtGB/LCoiYYoTGYyWGPEDpof86wVXe
uW5uNzvIRBrCNEQIASjnXK/EnJhaUw/IWS1zARYaS8BgMpTYH3qlPdyf6e11+kYqofOCQxTKc/LP
f3+Q876eEhxuA5B8Hkxerf5zqLP5EDZT8aDg2vLNnGw1f/+upp6DAgZEaFJ2/u/1sKJqtQnTBg+/
FKFfOrg9hwxC+gvkrfGAtypX22LrX+BXXObRrZ60qSt2fsPNN2ZhbdlW4+UEDPIm7vXbzJW863Jh
aGMwawmwsiwBFIoeQJXDlxoUx9fcxfocV3MiKNS3U3mk/Jo/vHP1+Q20qWldkoaQ0K4+9KgAr9DB
9iBBYEWP2Syqs2M26TFOFefT2Oee7827Zqo3L/bboPRlET+QMoOr9KfTOhENdY2QoVLVaJ3E/SWs
zf7YzcU3JQqH8/053pZJ5HhSaQdaIaiKdQgPQ3swkHYeEdYsvD+r3K4fWy/uHutlmQ8GalAX4dnj
IwGD87Ht0/ATPqjWpRde/1xNqvGzicRs7Xz8mwdd1hMB1tGil3HLGhTJdZKhtthK03LFPZVVrftx
VIrAbPPJt7xsDDIHUTJ9wIb1/nLcnG05MvIPb/UZgvXVzrdw/fR6EAKByL3o2LRNe4A+nwaz0+5h
GDcnKQu00pNHjnl9yAo6xCbmekPg2K3yivyi6kPm1S5tkdan0fOUU6s3ra/S7d2JiTdHZkiZzxPl
r4VnPHspFa9mkq41QNtrp0Z7KUGN/TXrS3WuNLf9hIllG+Kzrho7Uf/WAstvC0aBfi5vyfWs9a4W
rV0xNvHL0AZVYhh/93NK97oyvWyv03dzf5KU8kDgFAZpB3Di6gQjrTCV3QSTwi3q4rwMMUDMBGPd
L+PYjefKKJpPztxjknl/F20OS2xC5kGb/kZOEw15w2unbIBCWyzn0Bjti15OmLmmS3L03oxaiqTd
2bobXxVhR3SAQSMAw1rfmOCvSSRtRAy7rE2xW277Ay7yht9Ay4JVMIS/DGeMHsSSDqf70934ptBI
0LN9U2qBF379TWmRawMMAnRsS7V8gPGffXCNMf9HqzV9Z+tu3I7UcnkPYa/IDtHq0GRzYwii3SEg
BESbZsB2CZuNunvOe8N8Kauo/Xp/blufErlcCr/EtxLYej03XY/Qw+maATfM2DxG6Zw/5IaHnoZa
tsekDVEMnJLyvUwvtu0b2oESGDfE+k7mPnY1YPwDSKx4OoXIzD2OdRc9wfiO/8O3oxMLSweNWZo3
qwqOynLaHMQhaJFBPSdpq764Y1sEiduHP+4v5dtaXWUJclrQyWwqtbRK11Vp0VmYOzjRECip1n/o
lSwFNcubYgWQWr3YR1gxaU+zqfW23yhe+MOLhuxzbnrh6KdR2sNAazJoKKGhzwdENvOPhqIrVlCO
auw8irxzvIOSh+Z3j5D8JS3z6GeD5j8OgIIugz9TBn43mIx6LEEoJw6+Jw/V6jrTsq5W48HjKu1T
87k3RHfuvCE7dprXPQEL3+vav1lUrNZQSirLTSFP+hpraWtztBgNIWcLmsLFGgTv+H8omuWWn+bh
GD0uYsx+OKzkchnKoig+pc2cjweKp4hq9k6YfHSHsPB8Sy+R9qAEK+ZvUz5N6FhYSBn7S78MX/JB
G3ei5o2TC45Ecig5v9zEq5WiDZvbcahMAQkbnHOc6KJfbW81OFMmXhz5aHkkzk6icJMZ8XXY19To
yRWJ2eVv+i2I1PAba8dOwzKtnutPkef9JfRK39nWW4Ng5UpFXioIUGu5HqTolkQTnU7IEOe9H5em
DRmmzI73D8/GPUTVE3wbSAZATWug2VLXbqIKhVhUG5YLn3R4MBch1QOi+bIUaJhnseftPCkbF7tB
A4dyoHTrJR24nlpqzsIrFuKwrG3Lf4d5iZdTqDgG/QYU4HaCvq0ZAqJD24Z9QvS7quKow9IZaUTE
X9cJtmnFbNafBMJz31qkH9G9SNuT20b2p/vruvFqUk8G005DGcXQNdor7UZtrKCTBFOlChFEpZ18
SmfkHwfMeZE4y63sWTWz5CUXo7LzTbeWFxQf8EUIvVT4VtsTtF6ilR6Xh+wKHvt2VqMzPY9ukYRA
Zdx5VLb2KRtUsuzB8d/QM0rVm8AsxVPglKX9g2+u676a2nsVx61JSedZmDHAe2FnX++ZxfOa1qIf
H+CGN2O2XHdPw1Qbj4htIOl4/+NtjSVl3x16vNQ21036iddZnXtgzj01roMVT4Q7naa2z2nWdv/h
LEh1eR4uYh1nLd1RIhkJrhEDglZDPTxkewQznd7HWdXSnZOw8aVIx7i06d5K7OXq2PXjMqJDykkw
VATIu9oMn7KyrXf2w8aFTAERRxD4dBJ2J3/Fb5ejYZbCKOaR3dfEdDLGWnPoHlqi8K0hrprHObft
neD/tnaHUx94YCJUFAypha8eAUonDU+SO6CzVifKkdOt/gNlynxBx2n+Fy8/8BVa2tWgLLypUA9Z
EhVntVE6HTZchdjUu/ePzH4hmsiblcDyegniIgJoVaZc3ZRR/HSaHbABfXUe0UPZmfrGVgW5xctH
0kVhfE1KTsdJT6lzDFj6VvbZ6oT9tW9SA6pclu8MtXGlWVTpTDqbHHYgF9ezsim79W2PJREQfvPk
9cUvoVnjq+Lo0wdrydSL2+BbgMau8fHdy0mHWgqGYCko5TyuB04EyxgazNGy5vg1ymuDcCIZ69xX
C2PeEdnYWlDyGakoz6OBMuH1YL0DLbmfkVoonS77mqWQn1XFsJ6B6aYP9+e1cVKkrh1BK2UZ8Gmr
oczGsmsVQwI4msr4OneafnpDj3bs8IPRjnu4tI2XkPEc2bBCGBY06PXUMk/vvFqz0Lgt++EUUSHz
laH5amuxcXFyb3oo1V3fLXnyVnEl1xrfjnAJ08Q18NRWVARMk6EPZsvMCj+iR9j55uzZrxGaHrVf
GUPxLefftf2obqo/dDer9nwbNz4p1TagI5wUSJ2O3Ni/3Ui9F2pQ91jnyMqKv2NTyT7Pqje/2K5I
9gL3rTWm6EWPk94q8k+rNbZby00iMyavw8D8oTcm6whFanhJceU+SLE5AN35nl741iL/PuhqIwkt
1ZbIJgGq7RLHsMWZH/IlgmUcZw6u5WnypNjlr4LkV6q9/YcXjEYo/VY61wjT3KSymWp1sRwdcR/z
UI1afYJur+AUW3an+ydm60vC+qArQdbM07L6kq0ZRdSSWN0pHuaLVpJ35bBQDiK1tZ2h3gg0650r
1bToWcMRuAk48PwpW4H6YOAMdndc2jp9WhQ9fWq1OPtZOWgX+F7aNJ+bXg+stL/0dWE3fmG2CRyG
3DrL4J0IerF/4YSwpOTcvfW/uEdT9f6ayI+7/p1Q8STjSPI57dXb506LbgPjRvtuLpVfzhRPuo8r
cPO5q6F/oz2ifbk/4MZHgC3BlcWHYGnWYQSY8VJkKccJZhpWlW7evRTUlE9OGy3f/sNQcJskNImW
zNrAwBip97WD2qNY3SqfjTIDB5XNBfdWMxg7ieTG88bjAnKfVSRAWqfctAuaorTmPmhc9KcVg4Zj
xzn/oy9TBUXMsr7UgCn9dsKg7/4sN+IyRiYqkyo81C9XcZk+dxS8rakPcsNWLtif2oEHgWBnn9xK
OQGKoKYg4R6eZP3Kq+u3a7CpyTQWkw2tFHrxaLfZR8dpxuPoRsrRjJTw8zh4qT+p8J2i2kTq0Sn3
vJs2t470qJLqmrKCev0TvNkwOxaC10Dl1JqRax4UlxQX3OB8uL+om0PJGj+SGhC411ZYXaRCk0pd
dqk3uxfcBDI0PDPtxK3ybnCCXFja9LCIpID2GknjqlEeLzQFA692wmMyUC4SsR6do1j0gSB/Rlq8
2qPS3PIy30YFGI24oXSYXO2aJbbVIi6NPhjQUj8thZMdkR1cXl3U6C40j535VFdmc8rc1MBescor
wLjh8Byq+Xgy9HQ8D8qIMp8T9fExB8dxKEEX7AnLbryHMjCXHSf+wcG6/uJN60ZplGucqi4aPvTJ
nPJMVN4jvMD0C0KM3sGm03i5/+033kO6fCRURHCcpzVaxEQnASgV26ztp+EBvkn7I0uX+UVdlvQ8
9EVm+XrYh89pi4yAEvf6no/41qw5ZRK1blDnXL9TUyoo68REPYYyuee8c6enNiLHi8ykPzQKXhuL
ruQ7mJyta0TuA5QKqEmxF6+XOhF6p1eU54PBqtyXCL8Sv4/GPbeQrXNFz51qkbxJqE9ejzKZeo1w
OJeV2TTdUavL8u+m6P4J00bsJJK3YloSxUW2QcdDKrSsAQh9yJ6BmNcHdRe6PuKSyoe6FN9tW5Sv
uhKV9C5N/aBGyozWawlmX606XOEb87nMivjH/T21OW+JEZSFMvovq9CjGsZ4yHT5PFihOBlC+QvV
2eEPGiDVTi9iY/PwBFkobVBpBYS8OjJll+nE5qEIMq9SI78re+Wh1NPO9NEwXz4kbWV8wuRiD0y2
MUGJoqcGiMcNYjirCS6p1w/V0vTBRHnupxY2rj9Zwv4wFdMu+31rimjKg1il3oxowSpmiZH1D7mH
yXx61TzVdTx9RcyEwoQ+2r0kuToHpym70B9FJzC+QvnwlCVO8wD+vDx7ZjVPvlumqXkczN578BI6
UIdIqZTjaDXTf9jywOugzUlsPZm7nM1vD2eda22djB5myDFF2NyLk0OehumzPbR73Kitj2ByX1Dl
emvSyz//bahJmateaWoWpoE0l0x1+Ffc18mT7VTOzjbbuC5kjisjAjb1jfxWmyRKETEcXRNWzOvs
4qiFQv/j/rHZiE6BOkiFYcDswPfkn/82oWYeccbsMZIWqj4j9jsW3nMObP5HPQn3NVWy9t/7A26t
IMmXZJgRNMEsvh7QnK12nCuD04Mu3MU0xR+aouB1k3R7UmybU6NCCJ8He2eKLKuR4rxumpGR0Fcj
OIS8FiRRiF5Rrk4PfVrGO6/aVpVLRocyDqZigLPD9YBzbEa607CWdFhCAI9q/G1CwfLRMAecG1qg
NUecHdTvam8Zz1kfKq8Kr+9lyJpefX+Fi9ifYFXSi0jHVp+1a8Z2wNMRbcOxbT7kYWEcGpzsY9/u
0z0/460v6oLNJjaHk4Eg//W0Ac0bpLSsc11EcRGgPWA9dhXCib6hZNPn+9tn62aiRkDNHtAKePdV
kWtS2lxZaF4FFUJQP5Ksz743gFI+VXC2xGG0l7n0dbpwO6/L1mH0NBTgZdkABubq05pOx99smSIo
phAfWZGFJ6Wv1NP9yW3ERdKUDegL06M7sDobRtI7dtIySuqJ8RCOqepD54OIPBdWAME0ew5FnjyP
Fe7UoTXs1WG2h6cxQfZOm3Ed/SvRpIRIe3EXFDCjy8mqIb3NxtFYhHhYHLE8CssQZ2/yFPq0Zrhz
fm4/LaBOTg2BOiC7GyGTdpyaVJjACTJtWX5MQ+4eQ9T60kM1eVSGi9AZFX+oHHXnCrzdv2Q7/Jdy
MFEZeN7r/Vu6dlWVcTwGmOxQopkL9WNntx9ai6N6//u+RUTXtQAahpxKEiyQhFT6roealXwy0o76
CJa1rXUcUbH4qCXYrfrx3GY/1NbWz6HuKD+nJS0/0MbUH70kjZ9kDfx7rQ3KM9K37pdSDfek9rYW
n9YD8qOkY7I+dv3LwJCURuaEPaWSELZPp2K41GL3XOFA1cUYRLqWn3TLHuLrdstxmCmtSqgdN8ja
gFZgbu2YeH4FnpcVjV8t7gxIvbO7H2AONTtAZiE9G0M9/IwXtDJPmbFgRnX/q9y+E/wG5KYokHFb
3jTIlqKrHdhwQxBXQ3Pu1Hx4TSJR/6nTuP6DPs27ZTxkkZN/D3oeuDso+NdLvThxpbsJZd6xoOyE
wVF2iFuczUC22DtHamNrMyPwHaC+2G1rhE6PWrLT5vzdOc9x0MRDBJ7FtZFqKvcIMptDIY4G757c
jgr99ayUVJR2Y1IKUr34tXKlo1LhaeWTrfe7doSbY3FNgQdCj5jQ5XosfXDyqKxJramUaO3TZI21
d6kyTO1Vr5z/fPf2gJkrGaWAoOnXrk5GHHuJOngMVjd4IISx+ZoaS5gc4tEpDto8ZnsU5Nu3BjU9
ylkEmfh08hhcz45XIDEwI6awCYDjFZYjCO+am+D+tDYOvNzwUk+AribgjOtRzDZTLDGRTsyIAk+H
2EX3wq/jJrvMk+P9kditfkzrsNpr92/OzgbTQHxCzH5T7I90e8bImosmVNwx8JIqOYPhUPdgllt7
hCuWkh2XGnhH+Tt+C2zVHjoOlWMKPEYLirYDxFsg+xEklN4O95dycyj5t6HpKeO/1VBZnYfpSFcq
MGo1CoiStMdiGP42+9LdqYFu1AjRqqNLQsLNSSNgv56Vgj6ELCJyWbhdE7RmV/2qysU95I2ZPVSL
Yj+bwvwcDaP2V5okyzeckfbIeFsfkCCFM4HqBffzaraoYlvCQ6kviGFRBZG9LCeUutOdNd14GGjx
0UFw0F6jMbU64jiiFVWbFyA453jhGRjDh8Gai6NRuf2LaLwOsz5BHRbV7nNjeHsOQ1ufFOQorWEw
6JS3V/GeUbdGbA00a/olSU+TkjUHdAFordqTOL5/9wDcBDQvYw+eoOtP2sWT4hZlhQl1mVpB18zp
YbCw+5vM5t2UQv52og/6QNDQuc9Wny4SdJ4bFdAfquvdX+rQ1V+9OC0eYqBhOzt1YwHZHZDeTGxd
oCutrpdiFmapLDV9NrKQg1nEzVGZnNEvxs57//uNyppNcI76KHfaaquMajggj0I1UV14ARJdDOhr
S/1bl3pbFNQZJjL3P9lG5UvSflArQXANYOMaz9AWVj6o8l0tU2zN/CJfKutjr4yjdqy6qfnbFmYi
AI/3pQXtL3U+NYWjQa/sQufDlGEbcozsUuv/t/OzNo4mYFUYeJ7kxdOsuN5K6WRFiu1yO+Tl1JyU
0c6aUy9GXNm4NOp/bAs4SQABMdb/7OLRfsmwZOqDNI/LVzPF4eB5smKH5mBeqF+EMWX1Tjiycahl
3QRReHocxCOrU4VQzmSpSUr1BDD0waZAFKALbx69JvuQNLgs8kxpl2FuegrghrnTYNnakrpuYtlE
5dcAYnu9OpVjkZHbTLiO8Z4Fh648JZH2l9rb2k6ld2skQyJdgFtBKfBW5yz18khpSNLYe9jFVxVl
T1A3cWAt07hzT2484zJZZFkldxdAxPWkDKKtGKEngsm4mZ/qNpoJY1sX6EViROdGn3Hebqii399p
8m9d5TG475g8rjx45AyrmMihqNpBcBtQI0vGYNSn/IdtVeUOoGVjuzCKIzGBXIwQNK7nhj2Rlg4m
gBYNg9xDsQj9Ke4y439emjonRZjxCdEq+5B4ke5Xamd+vj/JNwzgepaax80CGkPW4VYbJhk8M4dU
PwRiwAH7oocQcgJjDsMZop0Wh0HYQIw5On2tmMcwrsTk4zrR/ZPC7IVv26s/mzJuzhUeRKchDOOH
EeXXr52SJfYxykazOxljrCt+kscd9aGRa/SYVJ1dn2aqYfAIrXzMHx1LKY+5EXnVzvxus1FCCIlx
l+UGyinrckOG25ewiYywMfP+TOrh7IW2bODKdNRTPDpTBSZR8wwdqQCJpcmrDr3870VifyoF+neW
+HR/yW92s9xRqKq98fwJplavRmoNWULLkFJSNFtPAjWozFcbV32KqDudHOFCpSbg29PYkB/y6kO/
DUsLjGiG4vpaGrR28CHLeTiCaPY8cnOvO5kdQNclnB0AoVm3837c3A9vBwcwCWMBk1gf2oKyVY2W
OQXrxvHOdTOMlzzsi0C4+rQT5m8NBV1NCoi4xNxr8AfJbQownWaFtG4+CMtsSSb6Ge9pbQ91LW/v
9SoCBaCvRwIoQaDXx7UvdatLigG6ltuGFVQtYf6vyLTwG6TM7oBXJqqKaTq99vNi7kQbm0Ojfioh
LkAR1q1zwxqrVDVHPuBix+je6qbv1ulwdqcxep6kdHXRtLnfTfW7/Yj4lBDs+R9VX+a9uqMypcPk
pANBnEKc80WuL2iD2+MxzNs9aeetXaqDDIWfiYIQ3PPr9c2M1kotbxa4Xna5TyFxPkweEpyFZeWH
ZbD1nf7e5niUdG1GIwhfd9SoRPKRaQMEqqqoxyIF296YJkY4LlabNPn26Pyb45ERspZwRLiPrudH
xJVO45JIi/ds/Cz6xjvAiqweWjsCYNLOe04gtx16vp3hgMoBmUM+s15QXakayuEFEZBAXeOkKpjS
nGIFTlNg9I71oUjtwj0YntPz7nhK9KFSTTF+VON+Yf3TeBz9sjNK13ez3sUCoYSqyR/qX+DfW+/O
SOSPRez+zdSXfHi1OuSek4ZOBX0TnvujN7npa5iQNZPY5t/v38K3WSZjARwiQUfdm0RzdZKjMSmL
pVbonCiq8p0zW3/PzMW8OP2s/SXaEgasVrR0vbgEPpuKu/yjqW3v7sRrW/uBpJrdQPkF0ZxVrhvO
8BBSZNMDNQ+XQxYn84spdPubGibJ99pV8z/vT3trPPxZQCdLDyFUtK73H9KNOWS2lvJ3b/QfpjAT
aN0vQ4frTZhmB5HUezCEmzCKdebCgixoUHGl1Hk9YhNltea0DTdmVyl/QIPUPsVxuBNFbU0LZVMw
nnxR2bS+HgS/lmUZnVoEozfbj11TfEk7IGhWppAATIN+ub+KWw/O78PJn/Nb3UXTwJOqbiUClPuL
Q5zoXhAj63routQ+3h9qc2YUPCRayaB7uYoW3L4YnIIGdKC47fxMTVL9VBGOf6+J5ypfmbmC/feP
SDVAKlBwIQKXuZ6cGnp2SB4vAtdtxovnis6nRmH7ZWTZRx1Y4c4RuKXOsUMQVyTyAzNChruaInw2
y5oM3tR4mIz4aInO+KRT07FPdLnbL8pYixTrtGZKjpgyz8mRCCdyfKstxVdM62bHR3dCy4OYBrz1
wPUBY77U9SH2q7y2DT9Rc+1jGncAoaxczx5SvN5MfzCK9Ndo4iHsD0hX6jvfbWuLUCfjDkPPX4qx
X69ix4exK4tV9JwF22jKuSdhZOrZo928k6hsbRFqtpRyVFQWqUZcD+W4Ze2UFi2tcsrmYzsU1l8U
yLJgtC0FFWB9L8Pdmpok9tDZ5h4hA7weL1YXI9HChfF0ipul0huBQCbkbJrh3l7cGgrhFcBzKODB
cV4NpUW5SdGRFq+Thwn6zGPznM4zRJiuTHby2Y3wiqICuSSkZkCl6076YCn2YM5xH/QYnP8TomZf
+bU5D4GtKs0j2MviONZqdRitvol2jtzGNMnZAcQbdEs4e6s7su3cLKnqkpqBXtS+3VjikgGT9B1t
zE73T/fmUBIlCC6cZtTa48XR5tZoSoKNJIn+HURlnPS6H2hHjenOSPLbrEJlWMy41tD5QhZzXV6s
sxg6tsoDG5VKdUwl89+06j1TgK35WNwblFF5zW7SDO5fD2Y28xEW2qV+3LTj90bo40CuWed/vX/x
eMbo24I6Axy1+k6z16kWlnF9gMZdEij92D3m+CO8Iu6tfb0/lPyrblZPshO5Q+AjrGnSE5aJdppT
XtE8bCJ1vfLOxjL0pywbrQD9aY3S9PjuKqOUJqbESDxCRYJU6vpkI+HbLnXPoGBbwueeZwDh21E/
zSE80wHg2U7itjVJUjZyGfa+zGuux9NjSC4OMlNBb4vmOJr9+Bk3cPPCdnJKeFRt9ZCgv7uTSG3c
l1KdmzuFB042J69HXSazsyjE8d40rXPMy9F98BCeweIZRT2AqMPx/qfc2qJ0TmhC8XxTFlztmixN
ogpZ6S6o+qU8Zk6vXipl/Bsg915DYWM9YWzTcMXFiBrgmvAuuwyic5SOdw5UcxzW+rfMzBF/r1QV
qoCjtgqWn0I3f96f4cbdKbVvJX+I0Wm1Xa8ol2nYtDLGm1pjOripYvnalFcvVWEu0jzA8NPKimng
FM1O/nYr8YLaKWmpfIYo8dw4GrSY43htj8Gp3YrqcwYFuqHiMIwfxEAFGhcUI3BStTilvagO+tKK
T503InaPfvTf9ay2x0hJq/9Qa+FK4mehCSCfk9V61MZk9FZFwgz8ZTwqVqM/RIYR+qUn5gc7stTz
/fW/RWXJVfD4D0EUJIV1lGi0bkzNmdqAplCmDzqlIkDK9CJxL8rQL5+1uezMU5960SP12Uo7jEo2
pIFZz+2/gzsQO9z/QRtbnt/DqUa9VoYI8s9/D5CbxI10ld8TTz3hY11aOL/qPyhV/If4WGoG0CKX
5rJgDq5HMkBzU2tJKRggWhGfl4bs0p8dQwDptIr4NfWMfA/2vnGB0JWkaAAxnvh43bx2tMKqIcl1
AUTZ5jT0eA/NUnu54KH6vOQIo91fzc3xeENlI4Zne016RHjTjmZX7wJnquyfQkx1IJRcp+ER0VOY
incr8bObpMgh5WjEQW5QuK6Imz4XVofEixn65tipgUGt56wL5b8MxWXu4cMimQvrZ05ZnDy2Gq2D
mWTQAk2b5GWavV+mN0af37+IhMcIxvPIUeeWi/zbltTDJR9b7NERGbDji9Uh3Igb9XfF7nCVEuQC
94fbOgFchJKTDjATHMf1cAm6jXNHXhFMkdX7sGu8wKwS4dvjbnluI9DiU0mEAwEQckCrI9C3ngWf
Oaag7Jodds+JdkHdvd25abc2oQRbgugCPcULcz2heknwxNPo+OmlbnxoFOxLdABlvlNXqk9Xt9yJ
xzfvNOJHsOBg/CU39XpAL7G6NHc5ZZBZSu4QioJJJbyj0mrJYcnG/jQLVzlAeSulxort93rRnaPW
MXd+ydbMJSULyTaayuD2rn+IcFvYEjrvt+aWWdAseJPrtdP6E12pQ9Ogjn1/62x9T+wvOHosNK5n
q++Z0OgVScL3bPJIO2WRYwWt59kf74+ytUElHA1TQDQpCPquZ5WQW2iuyETQ4n9+pBz2q3aj5nMN
ymNn/baiA9kMxUpUWh6ucaWUFdvRMIi3bPSngwRz+x/h2FbPlDsKik/J8uRliMkQO0Rf7s9xcyU5
9FydErW17sXaU4a4sKBOEw+F9q2skhosBzyY+6PI77EK1UmFJcWH/AOpjVU8KQZQTnZNiQY2gXKh
95/8SIyyRh5ynI7G2KEIgODTRS0GNdCmPtkJvjY/pMTa/f/wa534th4Tu/CYZGHUNp3vyfqIeEMb
QHNLLvdnuvklbVothOoIVb0J+Px2h2p6rOiaws5syR0OlRapZ/YoWpVuSnATLkZAt609CXfZ4+Fs
nkHmSBwt7YTXaauSJv3C/PEGV6IUgNqsHsxYtYKYCC+YG2j4/2GmcjTwhPL+XmUmqdVIXhbjVUWc
v3pxEZ7nQVI/3SKfsmPYmcrndOnF50Vzq52n4w3CsN5QBHIANinYA4OSX/y3ZbaFALTgRpQXabXM
D2NjDBp6dUv2J8gHVX8gA3UQXNOV+OOY9rHNO51nx3yIQ6Qk8ASyA5E2qgfRATCkH2ZeV/nTNKmj
3zWOrhxns1O/uekwtviyD4a5s3ZbG9KmBilxi4iIr0k8yqwbXYrBaIB6f38kItdif1IXhM1qdPHf
zVYhWPl9tNVtOVepVqa63JPIb52mPFNpMydF8pgsjrlXj9rahqT/KE9gsYi11OoRHMG9daNHtUEX
zRKQhRUXFX3UwM3n6uR1dbxzSW9dLXxRmDE87jyGq50QLUVazApNWwDSypOBRqTqm/Y8q7A556EO
GlTwxkOv9fGfaW65f0+zCaf1/lHYukSh2MnqM5B5WPbXuzFL4lixs5bCWB6rT0vdWl9su9jjr94C
EfiOpHESwAsZC8779TA6Xy8NOxfSQxUv2TnB//RX1I6o4CvsfGR/7fCPosQnCe3lvDgkWh7/44Ru
k9AswuiSCmFEG2WcpuJFKY1QHNDPHWZ/VIyl9922WH7WfS2KwDWK2vHTTglRFbOtKfZ1RSvq16TT
NZjkeVPmh9EVzbuROewNeqjUOigdoZO+Cgidps7aQjIjp76wPwxuWEPVVbOTEOrOe7tx/njWJU+M
pi2UJ/lBf7s+mqXBb6emqpI1lukjaGFdCLFCX09BRd/fG7cCBRLpifsn34ya2A2ZGjVRAhmXzN8L
07QMnLqGvbsgj/IzSXXlE83V1PGjFPnVB/hCvfVF1JXNHraisfATy8bUYJlT7cWlCNb6qVr3yXPb
teOnbmYpT/X/cXZlzXXi3PYXqYoZ8QqcyWPsOHGSF1XSSRCjBoQQ+vV30U9txxXXd7tfk3AQSOy9
9hoaJEK/05u+AZLsFQFIzvvYDTqFl8vjwQre5g5AbwLOwLHdUnmgJJqqzEfzz01w2ZZyFFn6zqn4
Vj0LZwSgefsMf6d/vLyuzIdMtRytto6H5I7Ma1pjvsHHUgAWgUwYptBQ9q+2r2gPSbzdSFFmmooD
tvh74SBvvCJoJiNANQDe9njol78F/Hbjc1+oCrYQ8Y+W2+gQKgq+62y3/r1v6RsLDnU4CHv4dkO4
+JpiRAkgh5BafEuZmm5ob+LKzrY5ouWDzeUQjd+QZb6885TfuENcFBg3zhNUgK8Hq4h4greL9qDQ
rgr25MsSXZIlCBDvbf4fo549QRlIAD7XAO/3j8Z/9xvc3aKZ6rmaEzseqMQI1Q4uOsAb9T1c5a2l
3Hc1KMkgoPxBbvWUunQc0OXZCIYQ4L0M1QzR0imToAhLeA1e5wl/r/Z6ayn3JUS3gP4ZksaX9+dX
mjURQsngA6nCKuk6c0xMDi5AO5t3Csw3L4UCD//ha/CHHnRYgza17TRXfIz4qSmm+GQKudbTMr1H
73uLAICpKvQpkMNAiPCaZt62gcDkH9DD1GKn9ZAJV5j/8IOLNoTYDPCVTBeBgOlWurooMCEP1n5+
p3X419LyVakH1AP0u3/NysAXfbm2SS4DaWHCWu1+6+oo8FifAFQ0n7yWOQz+e4pzUvZkaM50ttA2
ukBKWY7GDBQnVt5c56HDrA9QX3ZZJ42yXMPr69Pfj/k3yh4kkqMQ/XeWD5T15a+0XAnYgkS6onBS
xjyH+0O8xJ9mHQ5XrEibdwD6N94CqOQQaAJkDzXBa2qpCDaQVjLgT2DnDEj0ZgIqS9bcSOmD9z5g
+wK/egC7LA5GILsMHJHyL28NxZ5lsQPKIJVj2SHe8qXGkDuG0ZdV09lNiGMvQ8YQaB1v5NQhD3ks
M5KS4/+8xJDN7TUCVA8I3Xj1IkjgN3nrAK8EdkMgMRLuax612yEtFn0tJtV8/vv13lxj8OV2CU6A
scSrQ0sGaBCcR1MeF0sGShkiAAFzmCsLSOB/rkfQyxQxzi04NuD8eFU0C7eFkclihBg1Q3FGqAhy
vkIeHEdl3gs4/vOu9kvhIru/ILCaVy/qjHB4RDdnulqCyR1TqIPLwLLlOLB3tWB/7glA7SCBYOqI
Lymoai9fnE3lfcJEs+OJHk7mieUXDMH5wWeRKjEWUJe/P7B/odCXbyoWcDcRRdG0D3n2e//PZwbm
q7nAhAz3BjA/riZLU3G0BK14abFH7rspAf0a8bY9CpjUJNeiTwpkByS0mWExv6J1iFckaJQsn8b+
AKeo+Kobmf3Z0TE6MtaavtbOhTdYOyQZSvgxf2jg4MEPf7+RNw5eoJT4eIFXjdE++uuXN8IE2bKg
J7rqk2T9BQB/vAj43F2mEZqzMifGHHpHipNCjO+loCx4Btyum3d2/lvPb08V2bXOeFVeq8dbeDr1
ivc4ZEgWHUiTk2MwL+nJsihCnv27gQtv1H+wmQCuB1IjBD8oul7edqF5HJP9VEOOeHo7uRVoQmw6
cpYDwiqH7sizZL3pcfJVpnF5bfDehum79kd/lhD4GTDei0A3x72/1k8kG9JTF4NPbNwkK8Jl8uXk
Bm5hVj2jcgfyeO6T7j2Y/43FRrUJKjYAQMxNXtvCSDRGbphTXRWaQvWTi+2Gxe18txZ9v0D6beEu
/Pe37E+oCmaN4FdCQost80fRsubBJNienKYGAi6ACrZqWCPYmivMvVpCUuTUrUGd20g9/f3Ke+38
ap/u3jQINcHsJERZ+PI5Aw50cpUA4DbukkpOorul/n0jhjcvA00V/kdbAVOYl5dRy9x75gpdBYmC
rQTLNnGh87aVhkX9XBoYo/EDgbXhodkAu3Yt6Z7WsQ3roOj5g6F2EEfNOD96HtN3zqq3Hjf0uDtc
DtIpxjsvfxuZ4VMZtdhbvhPRU5xA/qLXvD/mDVgudciA8dV/X/S33urd4QniEDguIVvx5RUVywKg
ZLgiCcx0GHmSVNzQ/N4UPfznCD7fKdCxdy761m3+96KvWvpUCT9mAce4fekzDCc6VRcElUOSseje
Mvc/u8NhRfcyDKPOPXz0dWMfBGu3Nj2SJbKt2C4gl+lSMU0OCCny5ZK79QDQMjkh+vm9BPA/7hRz
CMhvgAIBC0Vt/upOZZtvGQb80MKQNp/PSaIbmGDsERgw9xuC/jR517wX37K/wS82EvpSFERo4qCS
BP3rFa7OPO+GDdOzaoG6ejxFSzzfpJqF11MWsvdc4f7YTvvFIIHZ3T2Avf5bqP/n67rNvZGREOiA
Gx/dj4uLjoWa8qe/v6Z/nEq4CsTwMPDZEfQ/RzsBFEwo6ECwWS1/aCUGBKBaSiDYuS9RR0AgCQSz
nsX2niT5T6IELo1zEAgeWtQUZnQvd8huJCkEAUS2aRp+XyLBf6GqzTYYoYIagFIs3gOn4/Ynorv9
Z3geNUXZOFncsU6n20EOCMsEFZzpx78vyR87d/9d+CIAXARtCWv/8nfldAwdMfC00p0p4kpJFh7z
1bZ1Y1Gz6VmmgEJCpCT8/bJvPG94I2OWCQ0B2sDX1VS+M5+LnWqejax/nibKQ2CFybv05zduD7jH
PnQGcgqS2r6z/vNeofpUGi8DruOC7jQknPZlSF0bV6va6CfgxmjqCFnsj7/f3xtv2j4RjqC/QZ4Z
JIUvr9vDcBAyFVzXNxjSTrM2R9qKpBQ89IfChwWyrmhSApN8j2L+58rCtBdtG1CKvQJ/PShWDhQo
fHvgdNvly23IyPZRtWZ+B9/580RC8YhKH/waFBR/VMML7zbcOLr3uWuKqpttckY63nfvjT1zB5z3
78v552MEWwwvC0hc8LkGW//lciIhtFjiBOP8FjrmoUKwznzsI9OcuzhljyxdoytNOvm/NsI7Rw1o
yL9RgHhPX31HR2nRmabgc3n4sR0bMbpajHFbtb2T7+yHPw9bXAon0s5ZQh/8mtpoEpt2LQWPZoHN
9w8uHPvpuiG87wD/Pv8/1nJXX/wLQaJWermWJOQrlhoDyxQm2vmnMWoafsiaFs3KFPRrDuLf0J6Q
xzO9F2n45k2iAN1nKXCffz3V20isNOBfbMZAsZPMkv6ajmN+igHOvvPC/Ln/0BiC74c9D4YhCv6X
NwnXtJSQCMAOVP30JBOI/k6F9vYUx4r+yptA0HLb0vw2mXj2zkT4zw4L7w1EavuLGmAE8JoUhUoE
GfcEe67ROurLkQamx9xoUXD4b6R/bpNsHY+Nt/oppZP/XYCsAgPhYXHhx78/6zcOA4CiO2yI2mE/
al8uA2G8Xx3DHLUf5xGxOBCWVuEw0fid5X7rOvATgfxv7zL+iGVvQjBJwcvGO5WM+rqJiDpuUfue
9fNbh85/r7L/iv8c5kDwOyvhmwMi1tJDsYuEWzoz0MGFkeYIj2/76+/L96cIf2e+g7nwL7CMqU78
8ooCACCZYKpZYQQdPSEDM+E1G6L8bsKQ/avFGXwFwCaEZS5d4wtsR8zNUMTt48im8SrnMUR0f/9F
by4B3A6Q3IDWBifiqx8EI4e238kcoh/mzxkRw9XW5+FXRce8poiMfg/yfmvPogbaoSrwm+A88vKC
6WJGbTyAMdaT9rximl0zufWH3VbpnbblzUvtoCNIKjid/pgMmdyvGQVFTEEXdvT5NFxANDB1F67p
+e/L+NbxgGEnZIfAxYBBv9oX2UiWzjR0BlCVD3md0m75ZThbDFylk90uFmnJgW6DI8QW3env137j
Nv9VcuKMQJMGzu7LFfW7gmKCx0dl4VZ5u2wqeGjWHMpRCGeOf78UvHXf2JnArVAKoPhEe/Ya2Exm
ZGIoDc58jsgmfU1cTxGUrDCzRRJMLB41J7jNJuORP+lwWZ4ggXdAsakmpkx43rfHEFTaj6TPyPdt
c+yj0IxlJbwJxrDeAqbWeqYqLEqkaW7baQvTxtbtkLfBSS6p/Kl0nMij1ov5J5sm50rtdcbL2bbz
wxZAnFa1mUx+UuX6n6FxnTgjCygZSjVL9wGxMosogaTtRXoXD/+gpg8/T1TrDDMCSb+sc27n0+ZF
92XP0RVgGydzBuUq6x/bJEbdqiPkUiFmfuZdCblwcDt3tpBnQK4QVaHkBAujC7z+aa3OhrshAxAF
Nim6c1StSPYqEHLNaje0OjshlxPuKTGSao+88LQ9s4IV6O3plNsa3pYTrzaxzcMBc5TJ10SErTvC
IGQ4F3JYAatJQuNyHDfVPGjbiC+gyzbfJz0tX5DFmQqQNUY5Q/YJ9706sT69RRQt4jOh9rV3wIZC
UhO2LK4iReTCa9aNMilxSHT/TKnh5JbmPHwEn0whfKvN2cdQSxSaCyyW4EjJB5DP52DKu0eLEJju
QC3ofOWQTtszZAC8LaPILBv+iOo+e+dtjI4IzqwpfEeAlFk+306eIN3DhxN+05KGzO3qqvZXMeUN
otOg3W+qxPVuvpcGckA4gMFB69jAOAtYI2mjO4Lsl/YKDm/TXZvnDHfKi/6qScmYHkeK17/CByr5
ImzHv68Qwn4BAbFAijmc/QPMA7rtNOKDGh/aMMVsYHAdXORY0qALHqYOc4IJcYS3SZBs66ERuYI5
ZBu6qWy4RsYqSLXbeDIyRlrX1LBnO/owBdUA5ji1XsMuOeaLKAYIcybZ38KWIATpYbT8SoUBiGu4
i/DYmJQnVyRxgLhBEEr6co5HLktqYcNyTm0ekNosc4RcVWBBV4Qz+gsWSUi5khxoERbUFOsFspIO
oThNkH9P1kKlx4xB/lMOSE2iZRTCGvtxcVO/ndpicPQybWnY1XCrFOkpZgz/GCFuu1qTNiUwjOjE
A42UuEcmsjTlEOj5pmM8flzXNoC/+jKu37IMo/4qWsEEPiGNa+hByDNZehVSxmJQk9BiIpoeNP6j
n6kPEdKTzmCxtRS3OeTWDZcgg53qNWrtKS5zJIg8pqQh8IsMGiOOw6YVzE4Wxf5Zsnzrz4li5h/B
ounZpYhqANt9TQCMIW9YHLdmC3/zLututsC1OIoyrmyZuFxDT583SV5OShcf54bgdRWbApaGNe7P
Du8iBJfZMjywRsLS2qEluHJwDM5PSAxGJzmJaPo9d5hvgA5uDfwHEDjbl2RR8yXPhzgtNQrv6TgA
jgJew4dxOa9DzuoC9Pzk0HPKogu4CaLfN4X9BzBxvJQr8LrHAtEatLZ6XC9NStdP2hKwbrekZ18z
h1elnpDkqi+2cfwX2u3ta5qoTNV2jFd8KbfUwdIfTzqoJS3IWA10KR5NZtfpEDW8by6E+9XBEpPA
xyiapGoOMV2DsI7TJfAl+BhJcO5jDLkPRvdMlUJAFl2tG6y3DzqcCJI4feCRHsxkQ+s5EFNQ6ol3
YMcHYunuOF/g9T63y2brrZ9Ge25Z59h1MYlVX7UB1P4lz5GLWDXGWXsRlAxIhzIzEL3NwbHiTDYn
VZnzgLhvvG3c8IQON/kZ0pUjZERyLW7BYIgApfdeaP8w4+esBxpvAMTgO+/Gm1DFuTshxbyh11h8
GNRnG5jnpCrU0Jn7jbq4vWaeWHZQMIoTP7PYZuOXhg8TzsRtU6RBDnZG4flwylJd5D+ytpnpjybc
TNQCdrV6g5sn7HHz56hPYa1ZrqlfyEeVpF3xa0O5KGvab5Mmp4AzF5Iy3RgGoKULoxkqKyJpLzfo
bPW6BZUI+qw/wUJ/5t9hkRwMpYk99T9JaK1KEWySSXVmTQqf7mtGC5xZVdgWJngybgndZ9ASGazD
QhGud/BNbM3Pfol49EySbh6uCb4qcQUvxob91jES5ZejpDuD54T+aOsewJyN1lvn+JYo9AUFiNbl
PIZEdLUG4ih+tYWPpgl+6EYsH+F03orr3q0qx2iPeuR369E0X+DalgYSr0+wNHfdqmSCcL/GiZsG
iD0INsuYzvETjeB3CyA+WSxIpGssu0cyZHPfHETUxx2+V8owKuHLAPrpR6xbENegI0XzPcX8siGl
n+FuCbsanzTJVqG9TIV9HmIInw5dMNFNVg6AtGvLraErO5usN/zOjIWVv8bW7y6Ra4xX/y5R65Ye
Q+wNEHEC+N/C8SYAYtP9wshkbnRtY0RyXzg66KaOWDbe2cgZc9aI1xMY1SdWXlMBh9mmLEb49cRV
pqRg97AClLAYDHO/JbSc5FrAyqfjyYI5XSIGc5v4TRa3fMjzptzGZWYg/sQbDKNKpJUW2dM4t3go
4KaRte9L44pFnlxfdO7cj0sSnQVN5+TSC5dCIR6IojvKDPS4Mhn2YlaQeJgqPy5L0CBooGj4T5p7
29xJcByj0qcjHOgaZbekDJYFrlEz4ZgvRvG23c+7DUft2YDCVA6xQDhUtEqkWMChdjwuTsRJpVY4
XimEmJq2qBEnOGI+3rdhAIX1hHyPCclO+1fSM14jegxm8mm4DPdggMOk2S9h95kbML8rYU1KTjEY
jffFlDVxGQlSLLW1kXkOfGhsOUALiKyOoFkvmNHBTnrSucPMqkXyTN32WXy/DW7+gmn+6qslIaEu
0QsxdzXJIttqSFoW8DxaFbUHeF7A2ijLzQD+GYvw54N1aH6MKSxWKlnYZjpvqR9uEDU6dnXspLg2
JAz4LYMGYDt4y/i9xbmHhQOl9lO6U+t46aM+o/hgYf5XmUkNmEbk+LvV2C0oDvIuB8vMcmCqVadh
yAcDIMRQlFMwz8E32c8jxnGm0LJEqUhVWbBcxkck6dniRGGAkZbrPEla50bgZNZSwYdahcuM4IFg
2cyTHM2qTm07+vUHSscoKTHhG7pfnKwdGCOISlhPbIYczN01K4/7o2/86km5FtOqvtBpMEF+9IjP
juD1xlJ9UHO2DgcVNgX5EVodfJUa+v0IpvdquwSrXmmZgX+NfdV2bX4IkFRPyg1ynhFzHxqZ62lO
u3PA0na6sshto2UId7TlIQzWIED9nW6ybgI2+UOGjk5fb8Zt7uScigwK23wZ8ap3JqmRk4cA3XAs
AM5mo/MQ0YR2hVlySv0F+U7c14WY0vBgW426rEQ3rZs7HMZhfxetGe8fWjOF0/0m4A906GKhBfRT
1H2EYR8bzmDq5ZdWDVxWkrXSn5IWINtNged4Sgaf4t1IUPUeYCbq+geRbXF84FLRq7kj/lcuQXN0
aq9Lp6Gd7vp01M8DornmMlcBShTlMHAAUXcds5LGLciouY+HH9g15kcKDUZQRsrL7EZ6I5eDCMbs
d0aXZj7E2arGq7gX+W9rk5nXDQ7PG6Fh8VY3WQ/a9ogCd6zCVAxt7VQxflxxTDwmszIQOII6iO/0
2E7sDnkFsS7npYfTCzyAI17D3SR6dLLtRInyWHzwI75ul5lH+NLKqfPsCt9hDSdDPqGKNbrZ3cfy
DT+Cply52wIBY7e93E2ktCa2L3GkKlFxoiaEX7Tj/I3KsX/AWU49htzT+Nn1PUA97AT+kckU/+iS
QZJZOTB6UZlZsunD2rWwCLMNYgYPmdlw+RmOyWdIDta8xGgZWru+L6ap1jNBOwZvtqKaVTpACu1Y
8MDbLu1QVoXIrDN0FteNs8H4DHhu/s6YEmAd2lDqK+zJ/EQWUI++ZnxoOObdY9eVyA5hn63trCpB
svNzXTSDDkoUeO03kylzJKqYZBlZMN6ffEZHfzMnkrQVUGBjrga3yB82Ljx+MESDIL3GnK5nk+AU
GDtRLEeVaztcZW3uL73G03oUjPKb0OJkPGw68uEVtiabLkA7xFgmCpkiN+vi1XyiCUYIx15NiHog
RZspFA7GxgeTI+n+yxyt/fQlXINsKmHFNnWf15FkRUW8SLqy7yYFi5IpLhgoTsp8b8gAfgc6n65N
qnFdZF65AvUd8OsIBS7MJCJ/tN2w0iuu476vRskD/QWmmhstm7xlXyKcrfDcGBr7KekM/xr0fn2m
PlGf1ZZPd9so/XeMt7rhQnF0uLK1eJPraEzteGKCT59ybhgg0BaLN8Hvx3wnSx6vZaxB8V4zRT8r
nhX23Ji5+EGZ8fMpbZhNHgvdJelBbVHyDyOhy+qim1J6wTGOIzVtUalq3w/hTZoLccMzFFUlPhQU
LFclg0c7omE/w/4mjO/4qs18XhF/jkMmZ2K6HWa/9Oc1kV34afSL1B/6EPXujbStO3Wj6yQIA5Zc
4Um6fxKvrDwlRKzThxGFaXyTLMnym4OaqWs9QBJcJnT3IuupmEW1iA4ZeCYF8eWWtwNE5yHsEsN7
FlHSw2EupT+DwBVPA3LlzAVgRhuVazdMwe2C4KjL2vaU1SlJqD3ZOWYoxUw6nMZ4WptzK4L2A7Hj
6q6zKTLreaYhO3JAMuZmWrv0ktlQpFWzRj64HrE6iBvf3fZgfR9OFwxfs+7STHH8FDdqQHERmx6M
ek3j5zDwCFQzAsBtSQyQxF31MwAjmOOox9VBRC2hykZTIRBo+mVZmeoQTIN3tJMBiw4qCuUjeKPx
VOGbSa6VVrqr1zxGaEKicOESdh76VzQShqqNmTYBH3poF5S2JvmaOtePl0hLeBWxTMdXkHh0eWXR
+8Yf3LzQo45yyk6pH6Oh1Np35mARsriWdsTLVOMExeGG+s/9Eya8nWqhLAlK2tD2l+j01hyWLHNX
7QofN1cOYRMDO0Zkq7sZBBO6TBYDqChu2xQfFNFN4hhsoFSc0OQZOE9S4vkqynBC4hDid6i4i1LS
uzNyU4CkBbB7x2ECWZbes5WH68h36fXWjXlQBsCqw4dOzMofAXpF6dFitP4cuyLaKtXBtvMYAClo
rqJuMr4G9xZGJCxqu18TgyV+CcNAEp6wraPwZFGjjGeXwAn2kjR+a6+7ze2JNdBjJeVgYJaMHpBw
WlE8I3VWMc9PyxZDQIlTJ4S0As5J6bFhC1cVWPyhv4W5pjWHqRDR8tkQ1IkHj59zQM0K/XoDDoWo
rIx7DvwNjQ72aNGkMDMLgJ3MuLQqW5LnH5uQTXnZ8mbkZSMWIC2UNwpyo35ipIpgg3/fEmTYlz3k
2vo+4Vt+7oOh0zVwq/ADDvHhC0gOPCkjl0w/OEnGK7pEIOGSsQ36i1xRJ8KsMV2zuut98thBM/UN
v3ZPk+iRT3/qgFF8hQVI/DRi99nTECk1HOCLkz5PxdaqMo5XfWsSfJx+ryZIPsHgOpwPYOJ3d0tj
qUdHkgH7AYS2fYPQJ0FiqHURr9YuCtoborFYJbdivUgRzwLWmFH4sHR9QM5cI4LtJsU0YKnh8Jxd
T1Cf9LWY2kIewWeLH+lIdAHecdTpMssI02j6/n22fi3IT6B0Un70NJTzfZ4g2fKglqRZD0ky06Fe
dDh/THFI/PIWlWoFU7ExvcTDbD8FGi7nBwnme3Gg+NyEOP2pvXHQJuLNxz459a4YyCcx9csPH+Wr
qM3AY3UMk3XY5VqJvzdKzsPFQuloSnw/489jmPqmpuPC2TneEvbgI+GwnQKCGnklgaqF5TBRgkso
VDp85lAVxMY1rly8UTEea4PHtjCf34PRDOwQr4+JykGByFJvoFeeVwuzmjKSoMsf3BQEuk56iFZQ
jS0T3Bt6sX23INzKqmPD2pdtLlrAhqPhjzCmZz1MuFBAn+FADBynT+f+wUiI2o5Aa/WTTntQy0BG
NLqCjgnzzZZr+hO9jbvkBP1jCSxBnsY2AvZQmEEsP0wRqfko5iCW11PaaPLdIzPwd6Fbw6p54MkN
04P8SQEM94duW5NPy8Lai49YMxxQMqRtma4cObMUEOLvuAd4duCLhvm1VvMKd4qJYRpf4un3y6MW
kfNHAwGTrT1OikuCYno4QFmYPBVMOAzsOJk/F/HkHl2GT8+wASeqVKPDJ7Fxm1yNTg4PbltZ8Jih
KFiOJFgx3NygFdAnTDzn+wHqhKHE0TrdE4/m8ZAoPV0ohoBR5TxqyNvUjf60wgQQfYIPh/EQ8c48
R+A+zxfYsw53cpjZVOZNauwpJPNwpk5E7dW4E0jQ5KSjANg1CJRO+EZAGc3W8ecGMH0D5KzHqLIm
Rjm/shVyqzHzhtVbRN0zRVjrUPY0jz+QrOXoBx0NbhViKM0hjwr3HbXp0FWBQetW56jxhwqWRu6L
LFj6Ac6G3Xhq+jz5pGkCsM5mWeeR/bAVgIEF7b4vtt0fdeTTQ0bc9HUfe/BK+qlLoBZc/MOUjGjh
4GEB610fMG7L2TfqAySuSC0d13zBRpBjfqRrwtY7m6miAZXCm4Pvlmy+WyhBxdRQ1d+irNnaem7b
yNYuz9awLACdP4kGYWafe9WPWCbEIs0fAzRgX2H8Sn0lY6Qv38mtXW4SGMKk2A0Ql3c48mQSlz3y
Mn4PAmO207ZpeQfFWOYxDUCsxn3cZnjhADbLsou6vZhuViVOzTTPB5RyoNtF8Yjg2wjO3R8NGGXT
ddq07Dzji/JR+Cm6EdEeXxbRRYAhPBbMP5CCR5DkINapdMAzYTwUEBndNgtJfwAcTOUFfXx665XI
mvPqFWSWUH/F30CT738wnFhAsaFxu9nCoRUlCq758xC3A8EMh6y32SoItj6COeA0vKkkrpKRtnNN
WRN0UFaM2J/YqsV6yAnuBcCry2822uTJIYTZOMjNyE2+D9MU+MRWLIMCT2GmQQnEKSFlxKl/kjpF
ZaG2DTwCRmLMY2ayMpjbJz6smlDKpgTqgc2DTgsYKGpOmP7mMeJYUD5gkHFJu00GwFB91J0BUtuP
+EaTsO430FUPGfe2vcnCGd8dh7pN3QGh3LobKwq0P/AdjuRlDBse12kXbfes8+O3TuWQytgUMaox
RRTiXTJ3WDZ407Wk6qUZ/K0b4/HZpqjAPg9jZr4Ptk3TxyGOZ4QKmnQJbygSYa82l7T2sCIpBjuK
xW0CLHXKfg590YQlhmaC33IZrLdmnjFHmXWxfImaNu+AQMJMDynwPi81BCbXMgNcW48jd3eCdXb5
qK1p6QEGEnoqk7iRmNwgjuaqcT0fPhVbES37Y83g17+u4mucq5FfLDphcojh4P+knLN4YxHvU/yI
NcA45CsFzed1HegzxKj40e0I38ASnoKO1Ytwi6gzFzN5VqPL3fVA++lhwwu6XcVSsk8UOXfJ0yTG
XFUcI2j3NZOdvoLrIAgwPohHUo06csDnrC6QLYkz36Bewq3gRBlgxQ/lCCnODDAxOU8zicnt0IKD
cLtDid+zLs4cLCIylCVWzpGvtynQa73a1G4HQrr4W7yYmZQhKaa5ZM6q9qhWTNNqn8T6MyCdgpxN
v+kf4YRxxp2MR/0zM0F3bwYbQ7kHamtUmWiDsLMP3SqrvC3UAwbxUGrlDS8uG5zDoqc+bTFMCmNY
atWwt8iLZ4cpWn8GouzsDW2z+eMwYmr2Y06WpatkaAQO+mzc6gFdwIb+Dw14ab3L0uuowH46NxaR
3zetl6kE7Ahh4WWDQ/fwNHOu2xJFjOIY8HjAqTMavKLquY1brGK+AczO+rs1XZPpoViN+I308ASp
WCB44TQdG6LPBnNCeUZaKW4I3/0ZSwMaWXoG/STfKqHT9rwRloi6gLvVPkJi7BojnxT9QDsVt7DQ
yVrwzYoOVgiFUr/jBB1HHU8zUl8zv2R+V6GIBwhx3L3qBu0qCcNDhi+oROpFhhEV0G8cqkvdUBGd
d+YX/P9lvrQfMHKFXxmG5uyfAB07TDrGnGC6azLtK5qF+q5FVKcuedj67xj/YkSI4NCUlXAjRaUC
Pilq1t2A8lpkVsTnWfbdc0YLnBz/x9F5bceJbGH4iViLHG5p6CiplS3phmVZNlBAUaQiPP18Pbdn
fGx1C6r2/mMjtvzP0LRZk7Jz84dnhL0E4eLN22I1gZ7vRRNmP5vf9H/dsmPYniurZE6X3pNL2mP3
0BGaMu0H5Rgp46RR7Luyk+OTp2d1tJjvNtDH2mvjomBj2oO9e+rAZwlsoK9mfXE0Sunnjv27O+hl
Nt6jelwJG9JdZB3I8u7UqSIjfogrs1geQ1gXkY721qK0LrN1JqtkY2UBTRpNCs4szsFtGKz1w1mX
DjIxkgvLaVhjBlioFl92W7CYz1OxBL+nrrDEbvv/+ZCYQOpkQVgNB77NVkU+uR19mP1WWDAZQ/1H
Whlx0K3RYu0sGtM/6HAQZcJfKV7yzuisl0hSNBLP9lAP+6jvnIEwoWAF4ZkcaISKHjZ/D13mCmB+
E2PEjExri702U/IM/UQqIl1iS78PVemaSZW3+XqfEbt53ZwVKQ6Hk/lPDkF9VyP2ng61KWiPq/zF
TwVHyg2KbLoazQqveRFhttqpfrYF2WQOEJaaxvCu8kJlnBxltSKlEkiqe1bPfIrZ91nkncavEti8
RZ2jKoR+tllN4apDW7ep5hIAQM4NgDly5X73jlPB+oZyVGkh7Y5NZbJVE0utlk9SFwbuvcWpD8g+
843jtXHLY1TmYji78Jt8D9btga3Vkid+zuh18lDfljsnmMHHhjYjsQgchRQCMsWkS7aa7bdkYhTR
EldtEdGnxgWFksTZeOkNifMnrbtJPXRVCR+JtqQIYxYT9cn8LNaYRb32YytgJEsketRnWdJ1exFz
wBZkDB59DkRwO3tMOE2fbDKYxZ3ndapJozwLAVC8Jb9EkVGtdwYlkHftMOOI6kcbCs9dChz8Q95N
7ZFrynxr7cb869krFRXFTaEKktM2NIHXVsXzZmRLtfs/XysdcmfYZ7qS8nORNUO8rjzzYRjzBv37
IrHbunZvga8a69DHIb7tNQ6okzmRFAKz4M5e7cZoNouXqnRraz9OGVwW4810gcqei8NgudB2m5Xz
p/MBHc5pQcRrIK53RxVvJED3MJyrfs4ho4Zd3eQT/0Om4eKdjSjEtQlEuWdmnsnGNem6i9mz5lO0
Vl6wg2arultmx/asK0T9SY4jKDzWBQ6MU0km1HsHP3met3Ftdy1cfc7INM31flXSMOKaZeJWamGp
twZc5V1u60aE2nyTKOjQr8ckKwciiHCRi+5sQFC/dIxN7hvb4KAeXWfpgr/g7gUygaCEvGkAhJak
ngsLjActIlNvPrff1dQPCp/tgGcNP0t2yhpBctywVm55cqxlWBN0nJzVsObZ+s83Nv6gZgl6QalR
M687w+bEiH9MVqMuivZlWHgB52mz2se6VtWLyLvyK5/gkclqaXMEC1akN5ydUvyF07AgGDa4uJLj
fAmH/bqp0U7AChBCMI8jW4Sr8sn1jMboIteeYryAEhAUUo2Hpki3Sn2zKTAKbGFQ/2nhzXS8lKBQ
qdVYerusVeWkK/3uGqOL3SUeond1YteYhrTOcRYkdBH6Z9u9qQ90wVm+Q36xcsN5xQJTrjxp7urW
3fpruxIOATZGz1zcKo62rkZzcNRTy3kd9r58RM3TuU+mze/py1dbvR0nzvIwHkxd+C8iVHaA00xA
YS+ktRQP8B6cdTDLgHD24NoRVl+C1uIcmIu31a8lMEtjzSBvtfMOc8TV34wi79/9mWP/V+2WNSvo
7c7nfnfW3RSNwytS/6xKb5FYRcLXrH518xRM96U0bXECZYH1b/7/KJsZ1i6/YGadp7x0EBssahO/
VrUWXVw1C567SOWCzN2yFA4m7E2dloWR5ya1rsKd3WVEuwwEr3y4QBk8WYhDmt1C7YfcW43LVRXw
H393s+fNoOqh+eq3S/ljroXIY0Qn5nc7BH5xyfqOnjnIO3/cW6tSr3O/Nn9DVfdbSqqTmO/U1EwR
vWZhR06oUxDLu00kA58ta8j/NcYQFjuyowlyxMxoPrMDoT8fwbtzvnuWLG2HKLGEZ43c3wNH+k5S
dDKnRMLlfyakUa8jSvqZDyAsPwndDhiyd13DTvpI5vOXCob2har6CJHSNuT1nn5qG11BUfpJ0xJP
T4pI1xFKZFo9+oGti0bK89ytKO+GOrCXWFRkbSVOPgDed0CTdxtCAJRF6+L96wJNzC/R690bPW49
4SR9uL40vrKsmLvHgbmuiFO82xRHYhJso09JKfBwdt/1AxD/0C1GkCoSLeevSUvT3WnRT+Y99LvV
pa4kui21jay+hoO0F5CqmlssG6ZNP/mz4ftJ369zdxaLwcjQV71772fOtKZEXY1Fsi0iMlOON2XG
RejRRdNB16RtqPotGQskbjd8dr2T4WD5e71qy8UK1ak1lYbwfXi+tX43NPJAIIKJ77yaUQA+ZWUQ
cWBPyr9kzAkvmeMi+HIiZKsanAbDSdb58z6K+uDKGNJ+Qng5/UM4VOI4mvYyH9uOv5pwjLp6sNxW
k2HWKXU1ZBX887eaKQHCNZR7eHj32jP6fkIWtF6MPwaBDUHgBIV2agnC2CsQQJwyF4TJyIm0/ls5
xbbGAnUI7OisliphykT6MmxQIKoZ3DLtOqlNEmNJ8/LMXIQQHiYrU4zuhhnUVEi/U4puua9p0hmZ
RGvImlR6TY4CDDr/ucNs5O3G2Rl+spVj7CJG5BlJZtWWTtRtk2SVFRODdZaX12lYmv61rND73Rk0
8L3eRKVbHLrrdvRBlYdP1tnhG6q2cR7GOluaBNVM5qUGk+vd1sKj7qzZ2O7KYVncGD1E5MUF+P50
RzBU/1J4Hl1iPMkcQevocfxRyase2s2nqhT9xVrHel6bL7+ZvOrMfeZ9z9lUPqwE6LxGQ+eTNr56
qN2RS1Rv5PvrbOeaIK4omczwEYzfHe8Ln4snVn0RkdU3+fpnK10geRJ68u1Y20V1v5qiRCUFlw+w
0Q/IIcKuDs8M6U6RFBYMSLL6efM6awqx9yiie/MqCs3Jwy7Z/8h1EdemzwweSclpvxuzutpbI40s
EIggsb9W2YxDrA26nNHDZ+tDO29z/8drt+U62Y4ODwz3mZWO2agjNIxG9LWpymMhJO8fVAlVkfUn
cNAKppV22sOtKwN/WuMUjH5zFBU7jqJ5uAgnX0bYA2LudtovnasyvOk31+680hnjtEtqj1b7Kxdb
hf5oIN/zKCNzyc+qmgYYz66JHiw1+e5uzUKoZYLAavuYR6N8Y/duoKSXMr9yCHRBUqDx/VZrID4d
nQPG38CxX27TFa8ia51gl4MZ8ZnJ7uFhrKpwn4X0TKTBZuZvtVm0pEWOSI5QD9VZjkiu5UDNl6F7
hvqI4mymOBgl6eAAPg2oWhkfwuKjnsp6SKswUq9ZmXEooBjwHhHHIuSy+HxPzeBFHkdFLpp46jt3
uJ8aI/8EYKV01yzLlmDRSHHM+nk1nB13W9bd0pakOhKYt/wF1cO4SWT/Vu8mAcGdEolGeKzV+VF/
20UC87ma6tZGrrZYBcHpRvOwRZXzMeGvsM86tOYzS5vNncatog+2uznbUwX49VuE62Ls1BSwVbBm
5v6+nHTwvpEYLR6WcrNzNthafnqrEUzp4vOVcMaWG1tJObRmGqzBCPBT1GI6iilqsdDmTn4CixZy
Ly1fXHwH5TGceM2VWq8rKP+21fZvY3Ej45DXdc7HiTr7XgAyGzylc6+SrQgd/p3Vtj/Wwan9A7r+
+WizBNzW/b57DGfDLtLB83gyQ0RYn6TEAYvOuSORjtfFc9kHeb7rpsn70/gBiqOGar43q5HWS1kZ
2kAl5xPuM0dUy+66gNFjbzSj9xnosf5TlpZ+JyMD97nf8vUypxkbCJaIdDx5wfZPIzWZDrbfGWxt
cnLuajSDHyUqvm4/Q+MEqDtutDOk3ISXke5shcCbqa2Urlp3iLNyxmKp6suYBbPc9YMt3tzMsdbd
TJqMcdiaG+VP949+atBGwZ1kQf2OgsdtUSNYfFF26XtQxuwRj6U35lS5ltH8W5uC04YEp/AuM1FY
7ud1DucYrDb/zKrJREVreBZpU07drLEhYN4ZHomVUnmpRApG2nw0CBmRZo1WTd+Q25I4M9xydY4A
pAOnvDXYoIYif8p4rBGXlwZAxdDLEEmL60syrifHPhaTZcpjZ3nL1YfSELsRsU8Qk52yiJigmb6/
xYkEOs69FdLFdAFeH4MqM56RSyHKyIdRvGkNRydjzdZ6Jimhkuir5hLRM4ZuViZGRYgjQ7kHoqzd
NRn7IOr4C3PkdOgf2i1uERGPcdFnag/430MYRmvhskvoXH9FZFD9EW4W/EUPFFyc3gNItmbmenQ6
pR8lYTQVY5o7i20fAr6D1yAqbTdFBDedJtJyxgeatqo/c2cU5gNiDE+fh3app2thqfAJvrOVO6V7
+1HMZJCddWs1XxLRN5Ir16Q7rjHm6YECQ3+Oq8kp7xCZjB0F8I3xDkNYoDtGqL6zlc9NYc9N/dQq
I/ieSc6N/iA2dMa9QHXuwmfO4h7BPOCjmtzop9UhsJKDsiztsZRS/WFXbbkL9egax2rVYkO/um7y
7I3ZshyawWqapEdd6N5BhmSPUwj/v196qYDhnTwz98sgIPeNrquoLXBK4CC21hcT/Wu9Z7Hw9/1a
mMv+1kWCQ2RToUaxNkEsVpBuMl1CpCDPupuWz3xo9XXyw1ztp2zqIAj8vstwEpqw6ZXnuiAB2nB6
AgRt75LPSP9ic4hawv5rTp/3WbpV/02sO/fc2nTCSDZkbdW9E66ye/aacl5iUzEsINzXlRVP1TIl
fseSeyvAKa3YH2G0Sf9Gd7HHXhvAxCivfsjDW7snojhzT1uKjQ9iGtdLLjVHPYkQSMP6tsl/SozR
PkM38MyF58JJ5Sw5CyFglY3uuOMKJ/y9Xknd9rrv2Q7xHGXt3Ls7H8M6oE+op4Jbo6u6N2u0gXVY
VGEX55vXACl5NzYHKuva6pjReP2c071b3fVuOUlmajFf0Lio95UQ9cta544FYFVyrJkdlkgoqXVe
rMR15tBKDRUF7n04zaY8jNY0y6NqS3NN5MgkDNIEEBxbtCJxYeOeO3YeMm4Mxk6FMKu1qm+WIhdz
UW/NQ2qVaF+Q4hf0rKK0LC5ebcAJFUEheBJCZ7lvJDluKUI0mZql37asu6HiR6mX/tMdVvQ+Sjft
KbIVrDJPBHz4zG9jeBpUjhCzr111Hyluizg31sKPEY722TXUVolgKFvd6LGIqLlJq4legvtAswvt
KO+InNNY541k3PBrnRSLzzZaIV66g25u2wMb7PTkTS76tNzFcB1bWWj3J46tYWRVa9u/YQCwheh+
HDnItyiUOw81U7b3KDRCd1KbrXWaQCdofQg5STRNYK99WVc/QQBPllKWxssbdMP0YQCzO5yGLHwx
Ksx83bdIzWikU4Isq8rS9ZtdFnOxbyrHtMhZ5HJNjUJ5ENOdnrlpZE47vC9U+L6hnGAgj/wC9EMs
SPtndAPsEy3C3BJ5LpBZNsH/F6FZJavOGm83e6u+kvKglhR3etnvtm1aIQj0KOt7CXmk4jKyRZtU
G7Ww8cb3vvBeV+uSQL6ixRgN3zhoTjW9HyjKKfbF5t40BsucPbiLVqDThiqyuDNn/YuI6/5pbvuR
tZGi03KnkN57UJYYZWKvqcpl51RTs51mnmbA3GbNPjz+yUfHCcaXZqArKpV8ETCGgUZo3NdBr84O
SMk9SNZEpqh7S1iwuTqu/bxVYh8WKiDGfy0XLDioH/tdvpimSG4+fmhTTs3vANOAk/pqnCuCnG3B
Oj4t9OWELaWzcem2iGcjl0MBkWGXsWJrRFEdGpyJuJlGvBi6DPrTlHnmnbSnEGjNwsk4oHsEO/Ba
x7+YASYsvA2zeKazfYBhC+RwWSod8FKDUn1Xmdn6ewBo/ltWcanuACfGl5G5I4udMSqvAApemJaL
51TXwFPTyywdc/klnCK3TyPVk9G31P5yqgenNyDrs8L8WWHK+gfZE4mVoH53iby3qno8ZPZSHWzE
+uKvRT+V/89U5tLGCAMISBX2YNEYHnbmI5UIAHVqG7yXrXea5t1nTe6BY8v+9qhvt0dGrQ3Qu9GH
B35KZz3ihJjOtdPk/tF3ahuRbbA1qQUitqS4dJsa7ol8xlOOzWnh8/Sw7Rmg3UeeS84WA2X9P5m7
5g+Zg4iPyOf1rxkeJqD2NcfBKICaosM0A2vvJjJoRmjaekJGbgr3F+iZ1aeKOPUFGlZ7P9GosJMg
m0Q9bSGI/hyVMr+yvo/8+77W2/Rr5qL74BrZosT1ia3boebIFaRO43/jjAGm7WevLx80G2ueCqur
1x2V30bIr6Waj66CLkIRVVR+IrsO3EMOynzpCzjOAz8MSkgWFvWrRhI8JKC59pDatDGJlEWg/jtg
VxT/DD+TP5VEwXEQQ+CMSUth8LNXwraJfmP/d4BNvBGquVjfTR5rCoNLKpx3UbRtV4HMdz3zdnfq
vVwCRFzxrFv9BUzSjQcXgnxhQXVHqggx9oxv9ZTb4nlUHpn6k+ejrXe3qPmdNa515/QzEFEVMLgm
TUgyfJbPoMnWalrrBQlive3EVk/PYyAxenB3zmfpakk4v9EgkYQx5F3tI5cT2Zlqzp5+Gv3Hwq8X
pOxGHt4PTjuGtwdmhOkx/U1Uu9zpo+KjEWsuYkZI2hhgbyzyhUp+G2RB5ZcSSWF/GnXQoWUffBaC
LJTMoZRl9YzJqlnnxHBxqMThZPUrE4vDbMEPYT8usEvjQZfm8srL1eujEKMwDzkX3xGmDCHV2I32
PTGn1vqtoQ+ylC8ZoahLOjVap2lSd1FFsEliBexDpwWroYvih1rbeGkXG7WYsLbt9+hSQni1qbjK
DhqWzr1TSxPua6Fta28Tlfoz41a/B2pCjL2AAKWeuDE9fL0mpHEw/38UC12ANbfTv9EMt7eqR8oa
W/1UvrjkXc2JWQ/91VjdtT1Ivwb+k8bckMbr5WB0zsaLTos3eoGELvp22VWW68lvGQwdGKTVZf8A
WSrMJXanq3034BjZVSUPGRNOlX8UtQmJxsw6R7tGbuAtIgB33uUtgpXzvIITTc0ASrtYwoRmUODy
7IWiqY8CLst57I15u2KywF02j/56qdnRuZLNseDWHsxijDdc1kxrboOZsgRN9B8WjckDtx0HQtjZ
5jPCiKVOLG7n4F6rXnanlQZLrGUuj2TKfrVcmUlFFYsS3JjFGjci2C85x2i4ImdK0N+abkJyW2An
1Zjr11AwMp+tqmBRcmYjuyjuy5Pp+NMvNWRwcg6tI/j4RYMAbQw5KfaZYZu/5p4RLW5EN714uPIe
ccKDn0id1Z/GqLNXEwgZHG4dq3bXdX3+A7bHNlWNxJC8mcwEf0wHdBXojkkeyrVeH7tt1Tz0FeaY
Q2hK008q7qYnYBcPeHvCvnsIw8x7Wx0hjbdIOBnjcBOEv9pWbR8tcyMqi61k6tLeQmiHKQlYNrSJ
tLC3muGh5kGt0yDHAsleNvvlXZ4PK5wRPxOgBIWlZ1ASz9y7U2hOb7XXBPnJrMf89vtpCiwjxeIw
wDLZQYp4DiXOXVC+AEZm5ZFUieITe4y5gMPJHv7Qw7K054yQ8iob03ugO6dEP0pU4WtTSeODX41c
d8jkmrf2xunuWicP/mpqkv+1vcl4PznK8ZJxC/v6Z5Kj8G4nqD23kMbKfOttSvjOaJs3+QL/7uWc
PGMIdiOIp/rpeTNh6jK/Y/wVhcWgVpn2jjgyjSBrNWiM12FVXbJAO8sz0lvnPPWkNRIch7LgKKUy
uqM9AMQzvYaTuwdFKFGMzyiGoFJFBCPdu9+j6dTcM6RlEelWzOMjAUi4PAW29NehNM0/zpCv5yG3
KkDNGu4cieC2PGL9VU/I1fIWWIN8mSe3cLu3srWN96mpe2c3MXdcrcE0sqMaDOMejWc2vtkS311C
UKk+0nsPiG00WjwzJTodv75c2zEGb/MSdm2ALDfiCYpt0CciA7zFPAbNFLQHp8zX7uCunV7SXEzI
Q0M1euIxoqe0/HTaqI+uAAOLvu97hstELf4hMkjzGCf7y92E/QKtYw7M3MPqHYrMtMvjgLGhvZFd
9j9KNTIwVCXGJ+Cxqjgiaiyv1brp4hHwISzicvPnv+T7czwVuNUXIyamr5z2bmkFLTidLLfdkAXc
0FLiDtspt3SDw7oANB29xgtUWq+Oe2hGytL3RU6fxqdNdGRBSJbo4ZwF2jHwLaCAZFpDXN4oHFgR
k3Vui+pUq6n7y9Gdv27OaOjUqgVUlXIGfDKCduZ/BlP4Bdn8Ol/agK1355YzIW+TtTnpbCuvSrom
FOF+IwISN8UCYl9XfK80pnADe97aaGjexsLoamWWc8KpXv5CQxJWmCxDuEIGoKx7NVZDfuPZgP5R
AKMEA6yTcjCK9Pg8y7ZtL3XeWaQ0jRQaHuYBr/Y7ad3zCBUGhg1335Y+Q7znMijXK/KgxqU9BcHd
+CcHPV9Y2WWFvhzTMvC4bSBOxGOAJLezbH6UfgnLPcUEykN5raMcrMzEp8U4On1ALNZfDpeAxQPG
Qo0IWeR7ryMW96YQCF6hIYqHBVNOEcu6c9tD6CnEt9rfHKjvULl3FpP5P1sGq7XfQviFuCMo5s/A
el+cIOeqv3bpoUrMtdbfHCJqQWPPGLrHJtf+Lq0yCPG5cOjEeNzsPl43DLFJzV6Ik8eTGcSyGwVf
2GQbckHKJrRgkpr2OwjwTPfgrcFOMPBdsnwMqUTr3f4PowAasnZ2vYiUC9nKk4NS4llSUs9LWS+L
B05Ztf/0ZIaf7oTlgWAkSF07X3jvI8PlZlTDoMJDv5pIWnNfLt/Q2qI7Ip7zH/Cfl+t1G5GeHFnm
IRgJnd8mXJSj+YPvDHAMn0J+bky8JAghrbreLYWzWCkGVkyZweiHFwv0rd7XW4TVkAQCNH6uFdp/
1WYFv6ZeTQ/wtEDkMpT6beQ9bnjL/eaCGQaxm5xwSYnGgbMw16q8zoPjmvt1yF2OkrxHaV8g7j4b
HjdOQltYfyUhXH2HpeX+W1VXXbYVPwB0mdvC6GF6/Eexm/PqsJfCllJ7ZOzLYKR8q9KgjLYjtybR
E/nf6BVzxDf8gOy2SCa2R97q/g+KR+L/BwkTdaws5R8ZAAhSkK2BG8kYJDpE0iJFUnSO7X1GrFFT
InJP2jtXRsV6dMbN1qe5ruRZemZZ7HJDBu4R7rttdjlRg8RHtOY2fHi0YVgn5OTw7qQbNIiXEMwN
SEF48OM5kMsdW14ZnS1WpOFeI0F+ahe38UkiaEru85DZNg1NIvliIfR678w3CMYScxQk8+C6/CVG
IKuvcsPHcgAY5zEPK8von8kkctudm4noUhjGDXDLfHH16FP8ayIiMfm/l8HFLML8i00g2uJgzmr/
RFSbrC+qBs1+tsrOKE9y68styVD0I3CV0gIiwuYSCKGqx76ahRUD07RfTRRBO7lSwiLOFg2E6Zhb
ukgq3OYPmECxK7JWupi1/Xm5w2MJ9x4weNixspsJSeoUEEw5VI27JLa1VB6XJmWlOzVM+s7OhvLH
Dke3/QyKxfq9wAtJkZhNl8kU71HxEAJv1Ye5XSNUfRQgRLuRg/qKGMOx//A+NdmlKVr7gXOy4HBu
vXm8azkQMDTWfD7rrgZac84VQVTi5MEJXudi1L8D1Eg/Jrvk80i2opsumxg+wqHMdVq4o5yfJYLv
pMB2i2u/o3VRhlMQnSnLzI9m28ywnnlfpKVNVnASoKjO907mhs0JzFV2tG5HnL78/P3CuDVXb1M0
mOO1rkpxCXh2VnirDqwh09ReHCZAYAKj6qreWSjq8eQRCP9uzTfhI0r06E2G+Hhjfw66r1wX7o2D
FpSOtT41eLsIFrmMXa/Kf7cSSgb1BNgnfRrQFQmXyvLSCp/3qxTYMWODc60/ZSLTHx7z6mNu1S3T
g2vPP57Vz6+LoHyDIXNy9hEWrS/Rl0OTIB4zjqYcqt9hP7KQV44cY9gsmwx1pMtOUkBi633mlkWb
UN5sfqB4an8bnhguPBEdN2IhgudGlWZ2sSk+uBBrsjinPCSNe49yFkskMUHTM2nIaksw7mFIUeSJ
ZBe2JyQ3QQPhH68QD0Pc2/7ksAe13iekXFQcLR57rsAqaN6BkQZ9lyPPq/c+RaOauEdT/mNw9xyK
CiLb5JaySZ3H7RC6x54NCBvd0LVYQuwlt3dC3NRqbSms5o70OT3vq2h0YHBl3T41sJBAQ5YIkfUv
mbfdS8EIzTwz+c5JdnbUMrXYVbZfPYCKdA4se09mV8heDAeBOC5rul2F3ZfWzmpccXmutnGaZwaU
dB6hp2ITfARFAYUVBE3ouWXbIimpv4z6Jgi3bW4bkqSHADlVhg0Mfaa4UioLl+WIpSeKZtY0pTU0
dO7J5d64a2tyX2Ii5/qveR7q12yQa3OuV7lehyqbHpiDISsd116RTQ5ud5ehG8VibWQDQ7hjTFcb
p7+Nr8rTl0G20faO+397CMxRFaz+NspphtkewG0LMZLzSjwvAUFIe8PfyALmWwkDIl44hc4i5LY/
eGNTz3sDqpHLFiGdSMkxaK50/vLScvW5z+zKrjxmilQTMrg6+dHXWXDZLI77mMG2ee8c0dxrYpfb
JK+zcc8WFmJkA+Q5MeiiYKraliR92svCvccY7rPgtj60dRB0249qXVQTavO6ZCyz7IFAkzG/Ayr0
CrHrGzPiY3X63ahy76wwefOtQqEdlnp1dTogIpziFrgUYL4M7ObHnikYuEwCw5uOjdJd2l81ESt/
ms5BPWaM1mLjaSfyftaut8Syddpgz0jH8CMIEahisgk76LJqRZcIQW/laaMz89Ja/s0qhNFPIKg3
HGQIN9XjrlqQneOBs11Q2pGkwbhXy+olwQ2GAZhxM/xz+NS3uEOJND4YK1qRq6oC/1uNykGjz4DQ
p5u7ROYvbjgVnheK9zaocw7fuFjaHnvY4hvoITyxnf0KPkbGxqxHY686JsJkNDtOcImmc2fi7c93
EfJF7MPcjbulDPUDeHnEi9Ux1+37Cp/qLcF8cS7IqSgXBxzokByWov/J/GnM31COFsPe4znKdmPb
kS4Uwm5h7q+mHuctBsLiccps9YyMSOOHZRcMd2R1RH/ceQqrU9AW+qdZ1uJ+CrVPqI9qvKvheJ79
uyIHCXV0gVIlVrAbU3Ib2lkKigrjYa9XfyYxYL65yNbcf/JNqgC41A0FEGpPw/DUVLjn+ccktrHQ
X8ohDcvOfc5uVlgmbtNtUnZYF3fygDQDB1PRmk+IK5DGaTNvH26+o9PSIPUAWmlAOJq+wN7URWU3
sHrLoDwwNuFrcPz1xVfko36tOQ4wraOweVxbt5CnIit6+Xc2QP1jLBSQ+y089XBEnxvco2cfYcY6
G29DBKwGDJRFvPkN0sEn2H8Gm96eyP3xCeT51Qe4R2Jn9dZXsHD3qZ/65buEBf30s005D04lNsJs
2IABZ5RsmAKC+p+V5+tfEw4ni8dtGl4qfqAbKgL7m1QF7kR2sdL8GNogs52YipaQV1PwaTWUmWoi
iNKx9RDtMydB3xJ3vBNEZsBIgGSkVk55UIFod9zjHDLP+eZbZXvgzOiLM0fJrREOEbOf2ugIuTVN
Z/tGU6S3hALmMDxXFRDkznX75dI13F9pZVd5RziV3Tovft0V/TmU2fS7hfnAC0WgyvvN0VoSpVAu
D5yIzFtByeW874sG2Lkf2NZJ20BnkaK2KpqvwlCcuZMp+ugkhtn6j7MzWW5bWbP1q5yo8UbcBBJI
ABV174A9JVqNZVm2Jwg3Evq+x9PXh30nmxSDDO0TNTqnwqkkgGz+f61vPQYj2MWdznfjL/wx7u60
1h3bpQt6gUuGVXPyr8uq7Zbc67GO0hPosW7qwIfR+ufZqx6AHFykbmw1a5mRVQXK28cXxkw8yl+G
8g8Noq/vNg0NmgJhAHncbOzAXfmwUsJlFEfDQ05iwIuWjlP9pZG8IbylfPGoQou0feYCH7UvtkKa
jgV2ap41MD0vlHpm734Z5A+eHzMb2qTtATJHSYgOUWXFws0a6wkuIQyCPowmdgUu9+ghMR44SzcS
zr2rNxUG8AG1b0ffIMzrg2lLB6WG7jcP0rNVtdFhVLwQRql+8nNLa2d6k+DCXuNb3YgqHtQOiW10
o5M+mi9lbekUzSgOAIZqUPsuJ2LmaYBz7XU+ucnAdbjLHf7ZUanRuS3zsT/kvl/WN33o2XTQHDAx
S4pIDqURKg9YYPlvKBHRo883+ABwCXVkT4VLLCAtLq5YTP2KEyzojmA0+NrGzvfMVVwHCHTbykcC
QCmVI2sBNhmtALw0fT3gB9qitijVWsPKx6GAKp9YYbA00sWUmZjJZW6Ix7L2cGKzROZrvK+Btmxb
NArLsJ4mAx+RE1W7vlesL1GS+9HvlLtVA3OHyNlFN/bF92Cc3HyHts9UC9GU/pdQdf5zhwme3qXl
NtbaD7PqJ6Uqfi8niOvvdSIE3SFMJfYCH1F1oC1PV6CpRkBchhwCZ4u3sPwdt2CqgXk4o7dowwzf
h4dTdNy0edc/TmTMeguRodiFeZLGT1BlJn0Lnh1Dmqd4DDeJ1xl9wromZrwx9LkEXZJm3Ti4g4ub
MLFBEGSc5ustt/boaaxZ3pc+GraGf4BS8trGyt9vkgzoysIJgcGtZOB6T20qIv1ez1O1Rw3Qhks4
O/4GAnOc7MYsaMJbRHdsaDVKVnHjArXNF3TOGvwZLvxARElqSzeyqg46gDV96VRd/qXuTfeLjona
3FR8OLPpPde2bRGW/pbXc17lW61ilW6LeENXt0U9NBj2S61SZIb1oCFg6ky+Sbc1zG1ftug1ktBI
nW2X161a9VhKN3O7Fp8L9tO5QmlSCsXgKIrN0PTOZ63KEX2EZtYkKxet/vcRcpe9StAKf0aJTrfJ
w3GMFJ3oxmrRFoaVAkQJ0DAPVYWnR6NT4iIyxZbF8SvkojZYKAixFw1w2WYxYVDqZbRowLH96dhT
n4d8gjWAAMko73vGutMn/BNr4Bmaz7hJvRuxTGm3lGilWg640HukubG19zCotqskCyiYsnL07gL3
2t9rcOmED2lkUPgs6U4tdHqN3m0/tpnYtIkBEwE+jjRfa9t07pyyqXra8dBz0MxFdaEvcC/bYhl6
bvvIw+sSmhlZ/sslB/hbgaDHvrGlF4md7orR5dhsGNlBDu2k+Nos4wf2LvsrO3ysr1sUn9x2Q939
pVea/gQcgNtvnffUOVKUvRXGxT9uWU/GMgUn095Mnq/7W4rY7muhiiLY61L4gM8pwmvLXrbFtC4J
IBoOQCdkuOJAxTk4zbvqZao8M1hUmpNjYNYCHQGLY3Fmj9FgdHtdpQ2fj5ukw0bmmAhWhU91f60s
qB7w9gjepfvvafYTpAbMF8pHfbuZKC1S1LMGc69TAi5oxJiA1yxYijctid/WEt4YnINhqAdC/YTp
sIQgWHyMyiEy6Ue31LkDZMK30sHYDg+WT3QV0TEC3Gdow08IK96zVFoW7nCTGb9oFgHm5HjWg+Fs
DWM9UnvTl8qp65w+l4V5OO5ieHMBPhn2ctEROGV1M4Ma4TAHPhu9d7YAAZy9mdi78hvb4my2jFK2
/jVpX/ZM8QvwafJduVz64Y+0zxy2eEo5gY3TyhxtPfouSlUPiNYKgCh+MKUP0iUScjtwCuYNpy6Q
fobRmVOrnExqCTHLwjctQXO+Qx5bw5NMbQqKpI9k6LAzQ3l4jW3BQ+91fur7pKI1sedgQnI6t6kh
vkG0I+bE6C4GPWolgYOv1wGcgCmb9t+UluzkLBbTdGsnbYZXJJ0S5w7rbJPdUYBW3+2SltwXDQqM
sx6p2zGghqwLsMVUYI2SSTRtFQ5VamVt6Je/XGSPNynmrfGAzE1MW9njG952TlV19/RTvfs2V/Ev
kTV1+BkROLpF3sGREiVOY24RpSTGRLSdZf+QlPyjGxxzYbSqU58TRcwDzDF4GkjByjpvtJvA8MTX
eCS+cxe3Q/RF5A2Igy7Pe2wEsY9PyHHC5JYfpntw6zwP12w/eforqjnzrGstnMpta4XjJ/TkoMdH
vVLfghh54cD3zWfrV3WABNb2h/tsVldSgXI+C/BU2H0NGW1Kqv09LRcaCJ8zXyG+wEcQt4fYlYO9
EVqabSfBDQiPrihBUvA0bnW96MolPDRXrbvI7JxNB0sVvb4FrR/bRdRm+1461XfonwUtCkn/apcN
kCHXfc3FZhcBhViPkdvk967VZN+scIpfHJCB3IF0b/wyTlGUH4wBOd2aY41jrH0D/fLKHybfWzXO
iAozAMjEt+Gj1aKyrNMp4iJIf39wDGSEKWHVAfig6XYAINRuc9ePzSW/X9zh7fUHXta8yj4nWtRr
z8iLSd91I7LaDjaZmN4a9XHg0jMTXJL0vs+SHXe4uPpUa2X9IAZZdOuu6bsQlUIUWGsd/OW3GGVW
uLFrt2m3NFcCwm1dLlxDYaDyoEmSshFOWtStW7csDlLmhQlHxp6Sbe0NBl+xhYqXe4eWtj8bd0B9
VVgwALGgu852Qs4YLLhPGNwnJz2VwB/jJn8Z2JOQe+haky4wCGV0z6jJD7iszCgFe2G3xQJJqxwe
OA8axRImJIVcJ86tGyNC4L3vqrwP9wXPgjIB0tfigBK079cTKqZPsdP51n3fxG78qR/CgWZ0XA9b
5KPhn17TbEFoV8RD043J2FM9A/ZkqGz+wGvNesuCrhzu6P3a1aZO0tq9GTScgDQPekzgtNYaf62D
+wSEVZviq5ZbLZWQSTVs//ZIsQduToRtVIUObgUrnT1qGtFETpMJeIET3Ugqb4av39eF6/dwypRt
rQs43ywJDaeujV5QM4JYBJhvklr/B7WG9RbnFf5rJ42wHcs8Hz/hewv+cAop0tn23qzcfkD/N6/l
K64+A13ZYPA/51VEfRfxBhVBUQkZ0WTLqld4ZeEvLlk0kDzOe1ubGkBwwC1WE76N+qwllaNJ2qew
z7nXNYH0HuNSz//0Df5jSA4YC9exXhP9GqQTRQ3d0WHC21Q7XVgOBpgth0WDjQh7w9cgLXPnxvPz
9uuUTdMTEA34C5zGXzFL5Sw+NvnGQBhqdydr1FvAeqbxi4hLaxYzjCgCFW/XYy2DaEeklv/AtYkG
lGowzt8kVs09aaaO5UvwYGAUzErXooXTdLq9L5q4+tOWPRZJo8JWD4+2xLvkUH0YdwI3QvG1SIDQ
buaAsJ9WPDTtTca3u8Wt7DW3Q5PFb1QUa4G4jNwzC5lGA34UD8qb2+GWopKH0pfv1+fg3TmpLNdA
6XJ3UUkv3bqR6xMTlVIIuRmiKNFp+k0GdVsLpwKqmSK+g1XmJ3dAaliK8y7mlKskJd9VmXBlnC+x
nXfjCBqLa2FMdr4WlQuz1srw0S1McLLoM3G3N3c5X9oPs3KbP6WdewfAPwJVc9+gB6mLUp858txs
ONureFpPTqA/woFG+lS5SfGIOoIWd81j3tWgwGjgc0f8IdC/xytkvICdIceCX5+8Qo/XWizVGw+r
0pcZDO5gb4aDQbWmAIO49Kwktm7Z6lp/C4/IDLa4KHkE/H92OyfKEnYmS9r1wUMSXdOWHz1ewTpz
XgLOKNXOF2Cs9SzTXi3hxdNuytrQ2AxRO+WzmyZ9RPFKLdbsteangBAkkWk001uagtn7BL6lkpug
E81vQPbBK/eZ4S5E2vho9jm2vyzRi6+xo8tnFj33LmzT5puLT7Jd+5rrYJFPTdxavfHic5D8ak1T
3y98OAgN17QpIt0cDvY+RtWEIi4UJtu5GJt6FXPPwNXuOKj+m6IFy+yZnnWfILPXWEKj9jf3ZbqX
SR/qP0M0mj+6VtrfRdGRF6FHwI64bPvWU2K0CKNyMnzZpmLV38LHUnKZUJjIxXdaYqm3z3Pf6dcp
ZS9zGWFerjZUubSnyQunH4aoqmpFQLX1nTI5rzmhRNyUAM9WDyMcAxAGAFtofSNHujd9CuELDjEG
R6VMD++0Ej3mwm38vF+7mkqonNELWtVV6LQ01OlAIFc1+ldzjJIHwn09VM5sYZCqPLNGOOeRuLy0
7H6IDrA4xXPTcS7QusQjSLYbKF0Khz5bb9mZtvRc6ao7Z3J1qJu1Jb4rfA6PqHeCYBkjRyWANCNF
HhaW1+7oiGDjz0rNeSFJ1dZXGmfADcVMWERt0gEbIeRpCDYZOx66AbR4S9xRVbTGE0Yd00pBsX1G
bi/wykETwX1WtHSuh7kVkdHkxWqR4C/qJ0NvtgGygpkIUCfcuUJ6wIvaojcIOQzx2A34QmMrCXAt
72s7AviAPEcztok+kK/kUYCUqMMLlX5tFegsNM2M/VipekbnpvxFY1k1f/wQgA6Nu14vbjhL5Yeo
b3QAG0NfvI5KEweDGg2lfBrkn2RsFO3GGV2U1TEfrDxQJpyilSULl1VXsmPf6SOSifWUhlq6KZLW
eeFuQCybqMAtLmgssZeG4wTCr4yqBlgMJ8B+kzoTx25POnk195b9cGX1OBpWZmTMbV7N8p5HNSZv
TcYp/c3SOe9tIJHq7W1aArhZAPmDkd+VdBEXZjTlap0RG9nTY6B0sghC03rugyKn3+AY1PajMsRC
Tj+o+DOqKR2gM8Z1vwoxu3YLaGSlRQ69oV5TNH631ViLt1lY5C/0jjsBqw/Vh0ULXXD2HCHZBwk7
uk966nfxQ685bXAb1oXCyIeJn8+xwvRa5nmELarym21K7CtAUdNNuH9q0/QrpKQD/C6v9E3uq8ak
pOOY6AMbQMqfvBKOzoL09jrZ9bZFRQs/mqgWXqNZTyG44D+NgokMwsXt72O38vylJWtWWC/k+91Y
AVKFTVJZo7UYZZHfQdulf6/BZ4EfO4gXVcv6VwOGHEWNwTF066hOvEakGSV37Lb5HWYmortrT+jt
Wqs8gVA6waDIBPyI+ieU7hunb6Iv4E/oR4HMq54LsySgEztQ9xtCV5kvOgIaXyszF94K7ASNDIhn
zkOTqIDTAastLLvSjN5cPkHov0YX0XUye3XoOQDjUQpa+3cKwraDNwU7Z5FwFbQXUJhYBLJE9D2O
+wo/nUvb9WYqOW5w9Ro4GcDmUX9UjcS7jqrKWxqJx+6Ry8r+hPocgwtKJPcFTXmwM6oQGk+V9liR
Iwsg95rngSQEYHmDYGdw7LnNFqC20GUZZ/ciLYzfOZqAYu8CjExhlNfiD8kemlyOfiaxjGaqibYC
tfqd6Qxps3UNb+qWSUVvcz2SpCO2qO7GO+UMLbaVwdeHVRpbxc/E98PvHkLGZ1O5A6C3oeJj+kOa
oUi3sJ/aeqFS4QvENm37GJIX4e2iKo7DPVoHztSI7Jq9Y+Y6ECnk4y9DFjovDmh9zi9dNyB7STso
0/rU/QxTyWl9amrUe4nJlRNBpPVlckybYiZYLmyIFlEr9GCaOLjXNN161twEL7AWm8mc5kmNu4Vg
oNBKpJVCT0zJaT4GkO+cP1nNxKJYFDjt6HbWXb1RXWZ9b/1CYS83JvlFTQgKSUzwxTqiT41SA7aG
Qe/Z5HbKNxRY8EYxWqyQI9uYLgv8gQtBQzRc66NNmcnsQN4u/JSldRVQA1v38JlaVhs69cvORvR9
hw6kgVdGEwiytcAEYYRLxnLLtWj7OPniQxrxwFwPNB/RTrrdGt4uvgNPxQPtOM8Z0x0bcuivKIeY
yU5K1HTrwujkL9i/VbgrRIAYO7AbeYBm38WrFgU/q7tJHgQvmya/6ZWvvnjcbZ21TPUpQaKEvW0l
bbQcK1Q7HFNxMOaHgbiUryl6iF9tXmkZrT/HfE7rsYOSgfea8oRf6N9gzyefna4amT4qr08uKIqK
HOXbOBlvSqHmEB2K8G8Za+uI4i0PHGCKXUHNHQQ2uRq2MzynXTt8KyfE7poTxUiQ66m7rcKBGrM0
RQgLF333c4IOz7gdyCDAF8YZa8YKYLPakslUPeidwQvSI6n7MhYyJ64w51dCM4R9GUhjj54KtjgW
DIWSU9sgMIIr1RCC+AR+zjd+WKqmZt4T/XUXsIr/NnXfGDcqAk79ScNdQq14dJ2I5RXCO8XAVDoP
ZhJgP2gxcJTryQiwVUbBKMeVjwRzz47SJgBJc5TTtWZan9vUatnJEjanAg9puwiNUos5T6rqRnWh
666iLLA5pECIkWt7aLofkz3Kr3owZsaqpitLRldXOrzWPoF2K37pkepxhqlGIjtKb0dLSEGRxfWa
70GPffvAeWW8wb9sNJtKUtP3WRKw2NO+hweOnTd/QPvJFZXWbfDckRWK4rv1ZbSiHeRQmPeoeay4
UsXfNHgf5RJk5WhvCnq837KgVgPwGW24+avkYsJtiC6TnVjsMiIH1NFVJRDzv8rA7fsyS0iicWQq
DhU5Ir+kHkRUgVNB76Tz8CaA5i7lb7/BdIoNDfkanILe/1xYdHRIdYko92UpjAbKMKJB6NLCBfxB
abx1HsoqyNpPtLINzvB55Xtf9HYQ08oIJ3OP1yhMcdqUQbb4y+2lHDPOdiu0NdEtfQUXbjiverz5
Sy+oWBQUCFeB7ak/9Oqa50xG4XyAQoYlcCa//DVNmBlFJ3H/qtrwONYKxIoa6lZqIUWqNn9hnmxc
YXvJOldGIJeCzfNGxITw7CI0zOOVWKgzeUbGnKvGv2ILQBVz5tA/krF04QN3kUWzRJM0QpqyELls
hr4Z5G5o/eQwobH7MXrxuHcoHKz+6z//5//9z+/hv/3X/OH/R4L+J2vThzyk8vV//+tcxJBJ75vD
vGkKVz/JOuw509isdVx9cHcgXQJJSznPvb08yrnYJFB5JqJGFCaucxIB6EdjRWQQtyfNoLkKhfFN
a5vqjnvGcHN5pDlD6yj4lHUC1bkpJHcfix/0+Mfso8DPYWoRKVtp4W0/tcaWzbRfmhq5EFYqf1aq
B3BOwMZtbbW/Lw8+T+Nk8PkZ6rZJ1KuiK308eBl0fowPn+yIrIr2hQjJqwTVsan9Boeg2QUweOJk
fXnQd78tXT86fwwnENQZ7skTnMaibwIL1dtUt8VXIQFjZ0Wp3YPDDz+aqcjEXMuUjoTvQ37ZyWOk
WTY05BtgMCuKepPZbrbCqtqsBo9UpY/OytSpqeiWbUImVOIk5Mv0jK6AgQ9s0lZPlRslnwZZvplp
l959fCDukiYp9Do/ozgJZUt0ZSFsghYAJ7deDFQE7g1W1Q09cNyZl8d6FwDHZEyHEEiXnD0Hq+7x
+4HDlsCV1DWXNrRRWNKjsYhlTsMClfCCQIzuox/3PJ47Py7WFQOv3PF4UdH4gM4Yr0KNv4X5qK3N
dkofPzwrcj0NlyaFoLRhnjyqtPQndnOHAydxZEsvj9wNhlHIuI0AfiJ7dSUX8f0LD1rbxtvrGjYd
odNPXNfwwaYCDV4i2nppWIpmbgmeyOyd6euHp4a70rB4321+Q/PkgXVzaSANiZuYskQ9R0VLw8Eu
zLcGQOEWvWrw0XXSNkk+R8tHeYAPzJin/o+tQCMPgA0SFZ0GjHc3+TknciRUS3bva3mMZ35FXgsi
7EA0mbhjTp4ajINmNi4AnIEDuiPQhS+A6swS71p7JWDy/FCQaOf/c3nzj2dleDhT8BDN37JZLjQj
FHsPAWGlReaVBerMByZZM1gLkdqy+p88r8JAZDgETKVCx4BDlwt27w/RNrB6iGtTGX18lWI8V5hK
WS4/5cnaS9ZHn3Qur2JGCvJ26KW/MskM2zZ19Hb5TTz7GxquBDXiCJsN+/g3xORPdo6NMTyuaMtP
re+tq5yA+mjwq38zKYmdUvATKkueDOVzpDf1cGCV6g04eZAC9paH7QLwg30lNfL9bk2+M1hP+moI
FMm0PZ4VUnJENx5IYVg4GWLmHmrOxuc8TkOeuNC3vqqQ6zWGRhdkQpd8M7qSC++/+Gkd4bim7jjS
OQ1oz7m8Z9UA58HwtJIMJNzmFCurnXD66MqC/Pe/dXxCwL8sCLFQgu6voZ8cT4SfNjkNMbnMpiz4
plV0cBbNQLRRgcrsXgRJ/BBWlXlLc6w+EIYn7tlypzWtdmePFMd+HeOie0WWnTnc79Fm0d2Pd1Go
U9zVsL9c2bDmL/PSn3vyfDQNmWqsHLmM6Vf4WUAH1huIPiDoYg2uXSzTsQlhDQMKufxM/j53XhrZ
OH4zIKNgcekZuQbeiOABslzq3CsKZ8tSV92tO0sCKBK8eZWsDiJMg13Zelf+inMfHYs/z0vNC5cz
/+//WI4xD5mRRN2D0w+2pBfCGK+R+++BhJdXhpo/qnfzBaDAF44MWKmTj46SS9Ri3TOXXvPDQqO5
pSmT0daFI1sAEbr8654bTM7Boig9sD8YJ2cet4gbc+bf0nbMfH2Z62Zx0Oyo2lr9kFCLN3GdXZmf
fu63dKgUcCIxlG2cphm7eKw5RZDBCcClhu1LFgEKbK/Y2xzX9yNpX4hRDLUBF9g/FOwUdLjIBFhT
GomeNcNVtyOq73KFf0ZsSorl28u/ybw1nDwATMU6+BSHWh9byPGzzuafPwehhSoOY6VTorc3ab2t
L49y5ldgW3I50LJBGUKcvNbeNNB9BXuwrEcBUtcEkGJbxgLv/bi5PNKZpZXlW2djN/jFpTp5d5Ne
dqjtOPvRHar2U5B5+4LuzpIyytyCUNm2q/UAFqSrHUgOqT6+qHKgZq1T1LxZVU9esXTA+Rn2gbV0
tVx7bJTAWyHGIj9guU6+XZ7qmdfZIuLY5KbAi6WfXqBRSOIBLhkLofCcAiDJqaVOh5p6KjGWEX12
5bc98xQVOyOPkIBui27e8btCiA4wT4uSPqK1+qbsY9h/ReMcKsNxrww1/1MnryVDubrBsYab82mE
Myk9NcFAHptxYtMCSuqwBVEaBkDACVVb96YwPpGMpV1ZIc7O0DEcZaG5sSx9/lr+sfIh4qwi6EwQ
0TBdbKhzoiIpYKLj6sh3H356dCbgkfMNOza40eOhlAZLHnsph9zJE09mWUT0DdAd73BVxi46vK40
rixGZ2fnKm6V7Pm67ZzMzpKNzhrICyN8vynXGlCxT5BNrGgVYi3/+HWFX5FHqBxlSE7Ax/NruDhB
g+OnhKyiUBpxzrHJ615XBfLOyz/luXmxcjmuYRIHa8uTecVgtHP0x9YSw5lFwBD0YS0ho7ZFfHjl
BTm3Qc9fAJcHSjp4PU+mhVdfqLZlWoQ82f6ycPLOQiZg5zvA+hoM4wDkcNK7Wc89bexfq6rs9mT5
VDdTq3M4//jMFXsZzXMWVcs6WW7qhFQou4eTSeiuvWtxQG0Gt35ue0yx/2Ik14WHhb6H3WJejP7x
ZXB7I6CUv4DTokGgAPYwUEcGulcS8a78xue+fXu+n5GqRt/XOdks6qFColUjpyiQ++7hMdJlI71q
VdHDuQEcre2xJjr/4nPkfoH/lpWbGoU8np9vw3kcAWejKE58nLbIMNJA6d9HM90Vk+tdufGenSPt
I9vkiAXP8uTB5XgcHGOE2+SFeftoh2a0JINn2kHUiA+4BImcgFX48Wsia7ecpVU6xzp1MscJBB36
OtDtCVpVfT2bRtEJNrZx5zL2LysMwu+X35pz03Rsh3eTN1Sx2h3/qpDQTG+A47FUo1U/DxOg8SpH
zhqRSPq1D5zk0Pba+OfyoOeWA+rKEEVdrnOmdbIciCqzS7OHlIAVZljlozYuVaJhEKBbvP3wUNQ9
qclQFZyLQCe/KCnbs9OM3gH2X30VUK08UFaON0npdVd2xDOzokyOzUnY3Bk54xz/lC32JUxZNaRY
V4hNjLKSXkiiwF87b5cnNf9LJ3svNj9eSs5PVGPEyUMbhOfVcaHXS4ms5K4itHrA65mR0Xl5nPkd
fzeO5BKMVU4wpZOl1LHLLI5A26J3qdwd30q+VUOtyB2XAKcmZT/LDs1CwXZICIId/7o8/LxinQ5v
C4WwhEaZoih0/IM6VdZavi354oXVP9memD6j6gZZ6nTZphwz7UrF9cy3YJN1SoWcGpd0TlfQFm2i
HcS0FJ3Jx3mU5vZrLmp/GdLeB2Ayx1Migfz84UmyZoN/kVIKwUXieJKgj4H2o9Vedi5wuhxKxL2i
O72BBwnThBvllWf696928quyKfJ+OtLiG7RPFm836UfapDVgtTaOf1lBav+el/hfwsbSiXeqgs+u
B0OAhWnC9IGay/+SUoFUq8sTf/9rW7ZyOVFITlkki598Lpg5wDeFFEqF0oxHQhOTN1oSJKBiQLgF
lWDZixGDjbm4POz7l8qy+UyZP7YQoA3zV/yPbVLBFw4dQpXILyRxLM5mlAkxk3v8LK+8hOGVWZ4d
TnfmHpOru2yax8OBLNSxLiFymhmAX9DxmPsqwRc/aAOm7CAHM/fh+c2/KDlfmOB15ng8oKNmKnHe
19h/NNqSkUybp6k11T6yvJ4Azby5MsMzz5FAN8a02Uc4tp5slLLswpSUJayfblrvQllAryfaYaV5
XrwLAs3bT5pm3F+e5bzyHL/E1PRZz7nicIvjenU8Swq0OW0kPlUyPVA3VQMhgzEnHlsvij8qKMs/
UVOTH4DJ6Mr3836Vn0dWnAy4jyvkV8cjm5CFxqq02DDhl65pPdv7SjrGAc5PfqVleObdoYKrS6py
lHJZBI+H0jwjKgLTROJQwGyshnFa461G7DwVT7lHkvfl3/TszHiC1JVQ15nWya4Sp3agTSHSEyzO
2SbnBInM39M2oHOSKz/iucenU+BxlUvbSdgnL2lkDHg80pkfM2EA7CrNX5twdyB8y680fo0tQKM5
JmHQrpzq5kXl+L3hfMWQjssxkl/05GWN+5FkorRqsIBQX9JIKdqEFD6ufBLvHxz3D8rHvJcsNe++
wU6HSYLxu1nWdQRSB1PACghNsYHUCXGIZJgrP6c+vwmn07LnyxmdJ4PT8cnnUIkCSHIjG5pOpXkX
Jdwggygj1MyUZUhqi1dtRVFjFlAi3ZVlCqo0dJt10/kSrEdffhJA1Z4vv07vn7GC32dQyqPzzA5y
8jqhvPax4PGM6zSBDtGxyH7z42bYwglSL02DE3MXDbgLV+i4EVleHv3MI3C5Z3Lq4z/4Nk6WeddW
A77cksZ+Pf3wwR/TeCFkesTSxBK4uTzY+3MSq5BOm5bvxpLGaft5DsUFiEg6hUDavSOQC8iOPfU7
LyUyl8Kavc/9FJhk2zTR2kKK8PF6sM1HxPj8FQog+8n3lFAiFQCe2qUTR3+4ENWfSGj3AMnG5uPl
qb7/gBiJAxkWUvZu5nu8JrUl0Xyxhd7GGDIcx2XQbEPanVde6DOjcALjgjkfDehJnDy9UnPBaAuP
H3Rysf0S/nOjGaBSL8/l/YJnzyXIeTbYW3hdjueSw6yFJD2AZ51xXmMgu73So2+yn6btvxhJccKT
3Oyomp2cZDugZbhXeoJdESOTZ+rbNynwYXgfMtlfHurMu0jtnEuIDqWazvrpAwocYmnUzI4h97HG
JdFaG3Mw+k+6Qb1+kco6/pKO+PZquytf6l59vJIMfQ7JkIFAQdHpPPnuAfRS30mRURFemB1oh0/r
vIdLGYvBXF+e67kH+Ldowf378Z02BGHAdK3dGj04nhKbVIyZDO979ADt8FpnYv7ZjldY0nGZ0Sxk
EQClT95IxyOkSh9xW5Zykk/w7oqXQlPGi6Gh7110jeOu0jzLP7xdMSrKNS6UOrWz04cJrmcYEt/s
lgNSyluClYqV3rvWv/gOCLijDjjrCWjkHn8H/UgwtDBBtOM4hAs6SVitcqqWZPl9vEjFVLhPsn7Q
WKUieDyUbuBYRmSN7MkmssQG0romCc9a+BIcy8dfjrmWMosI6IBbJ9+cUdWEAnWyW5ZePW4nFzJ2
QKN4k3TDr8sjnVutaMSxzczyKprTx5NSjUzdKSFto6yKdt9U3JAzB6X/5VHOvexsqNLCWwsV0zpZ
rQrpUfqL8F6WDrEhUPlBQVdWuZuavLuyeb4biklwquYmTMgXCpOTU9IEZ6lWLdmuwursLfEo467s
W2oMuJDWl2f17ruah+KXUxRJOemaJzuXRpA3viJwR3GW+jvkzz4IoiZ4IJOt/u52JpbUiMSO/MoM
zwyrOOUSL0QXgW3mdJWklc17UJCFyRbAqbr5Rmyivk3S2HgFuerkQKCs8qPfGReGfw568vJboHBS
PxgmWHY55jSDgB2oHM1mDPtud/lnPfME6eS5zFAioRHvpEghVyADZsKyALx5g2IZMqdNnhsCcPPK
d/bunDfPCukk7Vp+SwQTx2+/h7gklEM8B3MmA9FsoF1NCYAH+YK2LTpD/eAcFj8Ndn3ls3u3050M
fPLqwHRBVm8G07Jp9H7DPRB6UWhh1dSnqLiBth6sIHnhwCd8+EBjOb3yQZ59h9gM+PDpoFCZPp44
kL2pqVyiTkRACNUiFGAtV36QZAcPRECERaOEDDKCuLiyxZ8fWFpwp+iiceI8HriydRCsJG3R5Yu7
r1A/yp8GMURbrDD2qhT2tI0Jgfz4hzr3yKkGsv0hBDv5tftCc/XMy+fZIuJfUrKq00PbZFn/e+oy
7aEL6kijgptXvy+/yu9WV2RF3IKp3lJAkcjrjmer8sksRwg4S/AL2oSbpEUVT2Kx/eXj43DolBw3
XcSkp703tgujdCr804oy1JyoM1bebRDgW7ny+M5NiKWVygWfHAGMJxMKm8k2Ey8WMxOZ8Nac/IWp
7q71Z8+sAPY/Rzn5LIMYRjvgD7EEB9JsbeVBcQ/cmUJkf7gkwhPisE6PBHMmDZqT7QKOVJl2gYHo
RuXG90Ab9Uejtel2oSdaXX5IZ159m0MtqfVq7j2f6ugIynHcLPHEEuIbtD2YlVDB+3FfdcLZ+STr
Ljrg7Fce2JkVjvOKUrQPdOCb6uQkIezA1gjZ0kHMpdVvKi8/ISJOdz1rwi0W/GxlTXO2nGsDlb88
3XMPUc0VLqoJ1PtPXxXC7vwmjXlL2lSNW2zpBDFGuPwMWDtXNqdzbyWndmRvVEbUO7GsS6+n8i0Q
IRTA820u8nJlU1S4smbOq8TRMZpXhWIhEj4b96Jz2jm0TZCf5USKG/LqEXqkXe7nvNtNOcdd9uVo
XGmonfsB54rILO60uR2frNHuQGQcMV/GsrKydJ0H7bgh+Wvc4mu8Vgc9O5TNAiI4rltcJ4/XKVHi
hKLZZCxLTIlrVkvAhASUwZ20r0lkz/6K7H7UFSkN0qo4HioOUeundmIsazIx95gYzH1BesrNgHPx
vrekv738Gp776nhkrIwGJzXaW8fjkZwQNY1ialJWrzF2xV3Y4JqLSchdNQRGEF495VfGPDdHrjx/
l82pqZxKBgoE7342sOyPbiOWk17G0Wos+zTDQ08OIxDq7HB5lu87I7ycLlsb6hkWF/yyx9O0ckUg
wOiyMEduGy6S8G/k9eDqmxh8MuA6qGGsc84mDCxodPgN9Y2XC2xml/+Qc+sN8+YKj+yLJs3Jehrb
OjlRQYj+LXKMB41AFoFGQ/Vbymn97yxvLKxLYOm7upLX5HDvx/5f5s6kyW0ky9Z/pSz3qMY8mHX1
AgTJGJURCilD0gYmKUOYJ4dj/PXvg7JeWxJEk0+9eos0S8Xk9On6Hc49h/uPgUXIj3Q+uaTTNaiV
yB77KUSuq0qboDPNMYMnz9e9A71JbdCY8bCXRavsL0/53PowrKVxls0Fk7UOdGnYJ6+1POxoq5t7
Z0rDxwzuu5vLo5xf0WUA0N5E0rwU6npymTtPCMmNYGlDC8MTIaYF3cthrJvXXx7JMbECS0yNj7Z2
JtBFJ0k3OjrdiYa+97I5Pg6u1xy1ebCvTOr8clJIX4C7rg0Y4wxkFtmJpZRtAjTfg1bdKCvYw1UF
WqrSDQ8AYhWoBtprQKXz20ndGVAo8S7BKGWQ02PSOTRzdxYgPno3kxuzQdtWIDN3M0o6b9sEHPGv
rueSTiKcJ06k1rRez7LPshb9KWiy4rmj13cUWIaKwOOhAF9z5TCe34HTwZZj9LcSYd2F8TAsCCJH
SIio3RauiKgzAnW2BqR66dt3Kkx8gar3lXzPhgnSgX1BpgD2fHF0Vpa2Ui1pRdQ+qbinziMyhv1O
ic1PpWKhVlRDewoxKfKxIxSmjUDx2Cr0/ooZPN9amweThqqluwQDsJy3v82+Sjw3lqo2BZNQvDtl
mKLjlDvhTVY0MwxD0zWX7vxSMh51aNpYGJAMzOl4ORSOUAB5E0o6uvdIxnlEDC02gsjsriUbzjfW
UTEyuqbbhMU0YpwOBZvMOMOVMQRWLXpYDftWfkw8ONu1TmYdLcOj9QXhFXEfocZ+5VCdLytjs6kg
m00yK+sWq3zS4FMdqyFwkQp/HOiguSlJyMJ7pbfHWNW6K57y+bIufiOFYNwfFwyjcTpXFHNGxU6c
AUHEBuPtpaMPnQZCp6r4dPlu/ix5njp1zgJw5emktLbUvE6HymPhkbGPpgDpWGgahwI8kS9MpFKB
+hndHz2cWU82TDu/g8qd4PpPKY74C0E0GgUI7PpDXthXaqfnD4qjY4BVnOblKVujACGP6lRgxLCo
hCqig9D5xDtjKKcfl+e+PMWrqdPHZS2OCimAMztInziqW5oJu0LUwiBEq7u6A/TTJEcN3VGwaQYA
Bzql3AC6Tmn4xQRv3uWPsLHRJF2W0UnWQQaxHPq/3VfTC+GOzVwOtaVmD7gI8kYVlnoHYN64Eght
DkU9jRYcbD7I39Oh2tTAC2m1IdBnRaKFVsaauYvbFsZnxxi6K8HPhjEkWUzAZYCEW+K91czinp1Q
oSyBCWlQyl2na/RLw6lzZ9CyuuulRt+6MSVHuoTdd+0soqdo1q71e27tMG2sVIhcYNx0BK3nDIeg
rlUj+kKa9jDpBjoxCZm7spjhK0QNFqZLXQnynP5+vJjuw+Xd3Ryee4XxsDjP64DXzNswzjAcgaZl
FhyUGgXlrKct2k2tEb5E8PGArDtYHmpkYhXnl/HWLntAYXlpClqiw9UeSBtoRzeKMYj6ov5Wo1h4
NMLO8oeu6a5c2Q0LycPDWaYnlKzIuqkl0jpX6vMwQpOSQaWBgvLNMALyhuomgfVGl8fLS7t1mgEe
UbmlkqnhPJ3ubIooZmY6HK+m98YPNgMEdDjK+7ROriE5tqzRkhxZ3CWwXuuTLDsV4cgErGNm1Hp1
G5cudEsIoSE8cHlOi6ld2SNyFLzb9LzSYbtueXXyqa+jiheuagz3HnFUax9W0BBVnZxfpAXpNXRb
3v7yoBsLycO95GMWZIX+E53wNwsEz6kzRBmEenZUD4iIoRUU1MYiEiRayL+umIWfiLj1HKmxAzei
i2TpPzjdtwngcVGqE5LNoI8HDb7z0kPwby5V5zA3vTbvhzCRFbzLxfQNUgYLbnnoViH8bRY6moEM
6eBLNYUONEPV4h34bDkdqYlq0WHooJKf4dr40qkOArNQt7FHyMbY87OiRUroWyLq3T1M7aO8S/Wk
emTiUQ4zs/7LPaOcFQN/B/fIo9NBX6WdyrgSuWN1kPLBivmiVsNdNEC3iIaWc5ebSCn88i7SDke0
CUjWImGy7PLfdhFiv77N89wkxO28T650oocKgoLPht7PV9zcjQNDB71LxyhgAtpHVkO1QwPPUtyZ
QWMU7gs0McW9VK3yxh4hOrw8q40LsRSyyMrYOCdn3mzXxvSTdQxFIXy8x7l2A03O8V2aU6Cj71J/
0BE/ujK/DUuGc0mdk5WkhGauds6YdeGEUJIFRWmXz4mT3CJjgRMmBpDxUl7DGG7N8e/DrS5EmS8h
NXmNYEbvyruRbgThmjojluh7LU9VT4UUJRqzVveXF3drH6HIhDOA6JMU6crHTKBOhW6QJO8wjern
jGzNp0aNmo95VsxPl4da3pnVpafCQoRgAqsC1bOaY6vBehJRoguaaVb3JBER8+6MH4jsIOI1Kvqu
QgDmR9NSoLg88MbiMrADdJPN1GjKOb0WVgqPVh+2WpBJBx6eQVc+gJr6UXVq/26U4CrtSSuvrOvG
+fFI/JDxpe6OjVtNdnBrqJMdxuxD4fJQQFDyWAACTP1WR6WpnFzncHmWGztJm7i6AEaotpCgPZ1l
Cy2Y180QmA5wIX3WVNm+m8wUCV9KeVfiy60FXZq42U2MOGmu06GUnPawAsoHaEelCjuoFIMrnx1Z
OtRBpK7vdOG6T0NNt9Cvz5HWRsOAgwlPylpW/W8GLmlI/Rg4kYEIQySEJCypH5pcEdCreYW44sxs
LSiHlYTi4i1jCU4HE44us4TielCWoftqVFOFsESCaITtJtMVH3HrbljLcwhCH7DIGnGTId8nkYDR
AscLRYsOnNbf97lrwdZFIEo6ZrEEFL30PawA3RXQ/IaD6gH4wdcgO8zoKwcR2zqnjTCRNrBqpb+d
nDy6cUK45nfNFIETk7luvi9Cw/5Q9Fb3o2zJT13e163pk6lcUPRUJvkgp0uNLqhjDW1jBHZWQNOe
t1Y6Hs0qt77mmVBvLUTH9zHIv6CdCNKuDL41ffI1oJ2WjtIz/IKhj91Y2YMBWVhc5vvJMaIGsku9
eck8oLRmFWb3CAbYAeFqv6cV/hrea+ugEd7CwLCwCvGYns4+o+ouFFiHQHQaJUS4UvWT2jNvFOg5
/hdGgg7hBT2Pf3DmoMdalsYOfOVBMcTwOcZudyzQeL0tapROLu/plgVkCEBPBPB4lqvro0elBs1Z
agTo1RvRbiB98lYOQJJ9tF2G+x655l8fEqoF7g85RnDJcNOcLmRkVTVcYWLGLg39U0fP5B7dTsRr
+Or4tQ7hLbs8x3ND6MJrBbvEwpO0UPycDgjBuLAhCpyDXNPTT+A1YLkKFc3PVOScCvQSfWiYxyvW
9+fbcfqQ0mxsUMVZyB5Ijaxuy6iraEBn/QQDaKRWwdiP2v1gWuHXga7ylzyc4gcZtTBiT3Vp38gi
HR4zFI+PU++pf15egPOjixeI20BNn3a3s7pqD8spJBEKmT/EAD6otBF/K8ELPtZlU75eHur8muIF
LmAmnlSiorX7oBvUhlORzkEH2/Z+LHRvH6NXu6+L1vrghV2xV4dE+Lyuzk1bjOH+8vDnx3lxQrEQ
VFjxldaw84hOaZt0GKwYkCiWsDZkUOSloBpwznTRPPS9J65s9Mbp0owFOUEaDBS6u3rtXLqkewQL
p0Bb2jL63BZ7o1O8PTIt8zc0kJpjpjvPl6d5bolhcCZL7/LK4mmuU8eIlGlj10BRKNok+ZgX+lMb
utV7LKFyow0xnKME/4GLM3zFXGydJIwfWGFQ2MSgq8lGBaKdXpypSK/CfyRHPbpXcrD9mcyiKw/7
OdbedfFcgFag98NJWidWW9mJfLAQuDAAhQKoHVIY5jOEBF0RVu84PIOfIzEbpPow3jpaNL1P8Ls+
QLeKFqrMs0e9caKbywu/tdkULcnWA8PCA1hdatTFUsQMMCXJTLMBoqAuYHSEm6JdiLwF4koQDd+W
ngXv2+WBt3YcV4psDf1yIKj1UxuWVoh5peMwB21dDw8IBul/oNaa37qtUfw5jUI9VBAeHLTMHK6c
760rhfkCIa4TH5PiPh1Zq+DHCht4k8n3y3djq1XMVVNe4cWSdyKOwisWZOuIcYm5UxZYXCpfp+MV
AHUHJ0GekvbR7jDCSr3D9UMoYnSrKw/DslsrE42tYjWpuGOv1hndqkCId1HIhCJ3lM8UKEwI5+Xw
8Ze3jnzNElORl8IfXt2ZBhLAyW3TCfXOYmx26BU6t00JYY6mZPUByk2ySG0iURely0O5cm42Diye
Gt2/+MiEVmscMOncpm/JVgVzNNeoZzXNrVUP+rsOabJ70uWdP2pj9etWGHeCt30BK3F2VltoUfK3
kqRcGFRbNF1NE8kNdKEPam99dLNEP15e4J94gfU+gtbFf4H2wOLVPT0yBmy2eoa4Y0ChNNtB/pzt
kaqcDvNg2c+10VVfNJifgwnNlP2oooq4F0K1j2hoZh+Sroa3HkZJc+c1BEVXPtrGaabcjrUli48a
+zohiStHHbOVU2BXjv6Uecp86/Rd8wL0rfwWoQq3VyfoVLNBxJ9qosbvKZI/KqSRZnVA8TLZz+gH
PEhs0Y2apcOV07GR+Sd5Qt1qiYJNsv8re0ZDeD07Rj8Gg1W1UOvUw5AHCTQ7n1vVUJyDo6CTemfD
kvF9APsf7aqoVB/gZoaJ4MpKbdgZbqCmUrijKAuI6HQTi5TkcFyR/7d6VCpR18uiQwfD8/1SaZ/3
sLkYdxNyazc2GskQnnvl926a6mRfwVUWNI5SPoKLNY+JUxcPmRgQ4esyxbpytDf8G6wgjhSclEux
YPn+32PbvnHo91LHIA2rkRT9bCb3+lQV97yV3heo3aHXrWB7ZynLqfZVOYV/XF6ojRu9NA9QLABt
b2CRTz+BBVkfipEqlyuxkPaLkMu+Q9eg/2jnLsWbXkK8vUetz/31d4COK4Zc2hYBrqzegVQ2ek/F
Hq0+pauRGxXIRL/FwlBoodaBPyD07hT67S9Plvq4ZtJuBYrNWAe9VqghjpUMaoDikKi/RMoU36RU
PZuji1ZA4kctalF3KN1Mv5xZJJuI2SZzghHjup2uMiBEE1mkksyQyOoGHRwPpRYja3K6mENlvkGx
3qiuGYvFLq7sGCizhcmVGj1uz+qRp/1Tp2U6g7++smG908IhQ2Kwq++9fvpmgEE6pGr3NHpZfxzh
WdlRAO5eLi/4ub0iPUGDHe88qBPo8E7nbRrpPMRkagOQZvorySKLbjoLAqe2hMv78lgb1gdci4ob
u6AwKO6urnzsEe+oM5dl1oe2ui8wUGVg5LHz2exEKx6LeZrcg2eKyUQXnibHXRvCwY1mTVFda+c+
9wUAgzg/G7rwb+HFPJ34kBhQm9CMgTQ7ZsVvGy0+zkjmXLm951budJjl+3+zH3Ko6S1xjS4A3uZG
KJO63X1bo2yApkf71Ut783B5kbcG5MKSOQI3QEFsdaZkanfWWGQ9WnS0TLoVikFImdJEhQKiHwK3
ueIhb60jiPllO0kowGZ3OkFENjUACW0fGL2IHqu5LT/o1njtyT83w6QqYMswoG7CS9RWywhmzhvK
ouuREmjaA82Yme17SNA8UakST7PlhU9NphiPVR0Vgd2r5tPlVd24JoyNd4ODai14k9NZktqIzSFl
/LhoywDtLZTGZds+TvPU7C8Pde75k/UygHxgiPCc1t0PkFl3+kwTTYCsU4ZESp0qr2mhO3eRpiHt
TTkeJZBSD9+IDLJrWbdz0r4l50ZqCP4h6lVn5YBGQWog0iUTTRC32KEIEt47Q5vdl6q0G4iPYKz9
Kan4KUYreReadfeHbLrvRSyND20y5/usjkcIBnvngRqRfH95cbbOAc24QGaX/lK6zU/3oYpHE0mh
oqeU3dVktCEZeq/YVXyclNow0I12Hfju+gEKo9RQXyB1t644n1vnHT8AllSMGGHS6hOEbmmGwuMT
DBYKrH4cFgB2U7e9kv3dusb0eAL9p9+UfvqVecqQ1ut1VOYCRVH7j02lZihNIsI6Hb15bg49ZePb
y0u7OTESZ/bPHo3zqn3SmigJlFxkHuZXddTDd4ZNkHJ5lK2LBEEIHEwYDTp8VuaCdu6yqmLsYZlL
dS+V0AmSokccrFJ+Hb9D0gJUPBkTuOYI30/PSpjEWNvYgTCjd9NjNQxeYMdqvA8jr77iK23NCuIg
ciSkohh0dSi6SqvyxPC6AEQpTK9dJ/d6rCNsHsfXMjJbB8PBri8kizoJqPUCSinc2sK+Twic3euq
TAOEv0vEnlN7UbkYfhnoj1cA1mvBqQC+X7+TFDbKukOPKAhpIoLruxBHMTZRoCHjdrh8NjYsn67i
ZIOxIEDBCTzdMABQRko+rQ+k40I5G87eLiqVFPBI397okUeQoJjANYcsvHKpNyJKmIkweWCRlvzT
mrA61sE3UQbqAlOJ249lNjlJgCin42sJwLybpva0z9BMo4CtoqE27eKBdCpRqFkuAuuIUnGaO9TK
eMFuoppmxODy0mwcsAW/SoaTrO7CW3K6NNXk1i3FtCEwUTo4zk3+uUYeCL5w+4qB3bACJwOt7E4b
EsIPMWjKGdzAGMAigmSJIa32SrbvPKohBKW3EbcBHBQVidMJdQhwD53CMdbnWT16fS+IfDVlL0yY
BF21VN8p8AleGXTrdaOX0qYyQDxFy93qhOmUBTqjRai0S+242s3KhBCwAWfozh1K/ZtSFyo8Fqo0
gpRIc0DqxTCfS6Ou39fNBCM1lqPL8KLC6D4l7DxyY8bXyzu9tTCg6JeqGxbFXBPwZMgR2mYNc0qq
KfaHHFHWvZF0yj7KPFIr6egEiGnbV6zy1qALDpCqKvmbM0ZOWPXRX3XCPnA5zDdpXH3JgTntJfKk
t4iHofca0v55eaKLTTwNfqhM8ApYmBcNE706aWHaznTbKHgaXlR+tqv+UwZB5jGpZfmgyD68TTQH
qqxJVPdZmL1dHnyjWoN3zHUE/7jooKyba2t3CKVmL+8rLQVtULSiepdMTuT5UzVZx6SS+a4I1eEw
Jlo93IgcuNDQloBdKaJf63DasOlLDEa9Bsjrgsk8vQzoXOZRn2vsedHmt5jY8d0Q6V+lI6Y7e2za
4+XJb9lZuDmQflk8PCBQq+EylBOVBu2JebbkD5R+6F+WRW3traFBlx0F0+Q+giLu3WzV3pXnZGuq
LnkfStoUjPBSTseeDTWtkNSWgdZM3tGLVZSiLXhOfM8TxV40w5XKyTKX9SmDC5jHZHla6Pw5HS8r
6ljzOsbDNR33eYHmsWKL6pBZTnclRthaVpppSfsCg+d/Vv5GWs5TViCmGiSOPiT71rXQoSMZinxX
294QqMg3WJ/RMAWmrb9e3tKNC7z0MS6gXkCK5zotelRlRcTYXanYh06RiwIZ8sGPLl9tdmaZyrvR
btz95WE37jDgHYqeGI8lg7Dazdhqcq62oAM2SuzyJlPVAckyhRxCEirj+9ExhubY64rxMoFlh1eh
Na9FLBurDhqEJLC9FOWg8T7dYBsxP3dWwjZQXJkdvCl/ceoeeetZ7w5q7dW3kO/HQcvjfeUWbZws
cBELxBUrD0fQKukdJo7wBpnLQEkT9wvatOYxn/SaIlV5jcpQ35wkbbK4ADAK0/Z0OslSnd1wVtHd
GUbH+iYQML6jMqUfRZ/3t7Ps4iCO7HjnaEn5R4ckok0zBDCNWTXRQMrcsI982hOG234cjaCMgCNi
WEvYnUGet5+a2ojRTCrt34dwTgwI1+f+S0E398B6zsNdlyfNDjNhuT5JKVT3Uru5iafkmrbG5izh
TVySf3SxrnGZrhsjadsOEj0qpfqgjMNdDivbRIupLnxq65OCbuU4P5Jzba4EPxtmCfQSoQ+mCejy
+iDrqBvGwmllIJGr+ozlfGmMKmoBv4JOsGL94+V7s+FlkQFbejsWe39GOdI1qRvjR8rAbmuiaPoV
O90vymv8KVtHFAAR86KPDba01RF1mjbsy1iRgdp0CGyUWZEgIFe3013tou55eU5btgBI7fKKwfBJ
lfr0jKL6mlp5PxPZKeb0UbimKJ9nGdJS3g2t8TiQj5qQPJI92pZE1/shQ6Lv8kfYaJgBdwGRApVL
CMZJap5+BgWthb43NPorNasZIfaHORa+iLoNH+y5BO8iIkP8AUuIWTw68aQvkuB9BGOI1L5n9ZS9
aUkxfL/8oTZMMz4u5SAcd7COawMVt17e5AYqxkAth4ciRb66l5Y8FFE57RPR6rEPm8414rKNUekn
XtBLHr4V9ajTlYj1zEN7UmmCvm7tV48eMzQHm9B8UWvdnHyKJt59FnfVr0+WujGQVRJYBm/u6rkV
rujBrcKL3aeu2u4yuoUesooCzs5DCWUPtzRQDV6qK9d3a7YLHSCwZ9KDPEmnszXURIvtcEavvLS8
V6vRRwIJM0xpCxBRfVBl2R3sMRqvDPsz7bjyLkCd4EMttVZkGldRjFpqInN1BVR+xt16NLQWTfre
8PJvEzn096knjMzPafO+6SaztH0to6IQhEPa6CDdY4RmXahxAw3Wb1gZaVuAw0wiTebPlRK9XT6H
G8bgZ+y4FL/ZmrUnpFlZPNTeANGVKHUUiM3cS6Yn24CZo0C2sRPXDMLWgJhxyowE1pjW1csMgq0m
qQ6zlurUYP1xo/N7kdfJXSEhRNhdnt3GCeBykadYjgBHfnUCutFt3ZjnPgjD1Hpthf2xqufi0UVR
OBibvj4kTXTNA9h4NOC5w9P7mf3mwJ+euolCpZnVThNMlYI8TJq3Dnriag7/rN0Mr403/C/S4LQk
00a+BApLKuB0RNSRzVnKQpDIioeM/ol0ljexO1LEzRIPvrRZU+JHJzKH4m6YG1NJ/VLo+tfLa72x
sXR5Q5BNnXvxqVdrnVB9CAvRNIFWADCeHGH4SuRgx2IE7Q6Xx9paY+h4KILDf4KLtzpEXk5CgOvc
BHEq+veRlk8fM7UvfIZ2j+Vcx1cyeRvniNZJdCJgXMINWLPQOiapDjAoRIS51jxD94dS6Kim8Qi9
pUx/b+oQD8/t+2vNNxsewcJYQ6MhjjQ8ZKvX08i11NJbSmMJ6Jt9DCdEoLkEx5dXc2PnoJYkfU1t
wYDOdGWeE9VLHC+r2yDPuooWc3O6S1F938Ve1vz6QlL5ooiAT7WMuZrQXE2y6I1OBl5pNY0fZQC7
sipy37MCb/QUOQc6HKL9L8/PQ9qRNi3qi7CereYHYFqtdBcm5rAU81M/oXILVagCFlBLr9j+jYMJ
RcjClPXX074ays0y6PybGheuk/GPoSjEXktV9YEWIOd9WenXmoG3xqPaQHi3eBFkzk+vfpeXQkB5
LYNmNB2552FN5xvW2LvHpdJfxrazrtm384Ywig80n9F4TLcUJdLVHGmMTPJ+6knS6Tl0B4MDycNh
IA9epH7Sa1UaNK1qfNQSZ85utZ6k7iGaGnmMehVH02zU0ICsq7L0b8IaHXGMVCt9c0NLTIcCDkv8
gUGkxfPMfVwII4zwKWrL6M9Y1hI5OMWrwG/O7mteuUWx88JSj45uTiHwitt4due5CbzgIInAmZN9
XllVQrexsxLBNMG9PKc8UcFoCNXPa3O+Sa3+O+vw8fJBPR+ShnzSEgu7G70oa0aUeAYBmZWVFTRp
6/b3gJII38wc7XqfHIGYD0qGm3PXAeW55hmeWRqqp9ReCF15QSikrax3m6JyN02RFbQpHBP7aFG6
T0IOwK/exWUcDCnxAIV2NDBOD2zrhmgoNMjQwGwyTP4ElfhuUHLjYRrd4tvl5Ty7HIxFxwuIxKWZ
11uTq8DTUTod/OxBaoTh0TVq55MQxlOnxOG+KjqewV8eb/E0wQATL6qkak/npjuFQNSSNSShVCid
39ih9yOOkx7x7Zwj/OIZJbwHlwc9C48XDC6lfarPIGTPMh0IVQsNcSgGVSO40dW0DeY6LQIhki6Y
gOvsLLSGftcj45pCzHIkTtxcRqYTZelH48DBHHw63QqF4a5NUjto40b52EcA1W5SqDN2elRfFaP8
6aqtR2MvoTPFteJ8rha31btcRQ+ethMPXla/lbH50CBQPvh4Hemz6tLk6Id6pBOeNzo011acKr9r
leW+R0ym+KE3BdQHjFgYAT0y8wLyLLv4NksFbq+HdNijmsUaNBVhPN51KU1Tvi5V4JJOKKvUVxWI
+HbsX/rFrrLp8+VdPM88U/BQbeA+5M0WaNkqRjVjC4cNjbSgjhL1gVYBffC90SoqPqZIhT+Mbmft
Ce3q+84ScGU6kyVSXxkTR6JLYjjFzeVPdJ5dWj7R0gpPNotQdV1UV1szFqQnK2jDzGTYs6lZe0iM
aFb2sDDqFDzmmZikbEEm+OjD528m8Q70kBHyebs5Ve12J9BqF74KBr70bUi5q2AeVVM9JLQhZLuk
TdOnslFzONMNe/pMvtuqfQlbfbavEDn5MOkOLFh5ZqKOgUCzvE3mwUuQGbA0mnto1P9+ec7nJxri
DijU6V+FkoVM9OmJnvKGjquprAO6/+zdVOn5jSgkeId5uFbpOrdNdCBRziEUopR/1rPaCPpCIhhJ
At0V3ee4N20auGwNYR64/XyVYPCKndg8YVS5iBEWVwFCltPJoUkXFQsKNtBlOux54cHI5iLb4xjR
09mXIlAaV/XjdLb2MwCOm3IKw13sVMlfgK//ONGab39qz3+v6kkk8L2v/vlfv9dv5YsUb2/y8Wv9
n8uv/vePnv7ifz0m30XVVj/k+qdOfom//+/xg6/y68k/9qVM5PTcvYnp/RuC0/LnANFbtfzk/+s3
//H28698mOq3f/32vepKufy1KKnK3/79rds///Xbckf+4+9//t/fe/e14NeO8dfy6/rH37628l+/
af8kO08cQ4qKBwTvWP/tH8Pb8h3F+Ce9D4CbAKlgYnlfcLfKSsiY3+LXYDmgtwiM1dJlxG+1UAvw
LfOfRIT0hQA+4K9x0Kzf/u/nevrLqv61IyzDv//9j7Irnip6+Ft+e2V9ybvikPAfIAbcIfJWK/Nk
ZXWfx97XuK5caF9rMsjcZ1vfpZqRKB9FoysPcMCojj/GYx3SQquitDJ5jRX501TVt0VsQOYkgc2S
uK1V47OeKWl6I+LCbO40wEvKLo3tsvK7aRGSl6iAGU9h0Vj9XavMXp2A3OlGzTdkkpb3bTqO2cOE
V5n4ZZNl/X3Y63kS1HjdASovlbfrvJq/Rg0+VW9zAGr9nRGhIjLyFflBgR7pOY5tQwatVN90u66j
B6q+nbYLmzFOj94om9csNTrV501y5L0eV3V2A9FtS5sj8C713dzMeo1IU6+0PkQMRR2MGrdrl+pa
/8MVKt3LXpr06i3WsDVuILkaa3rdCPJ8uOjt7FaQETtWXgymy/GEeaydvkdwdHagemnw69ubtI3L
aG/leY0kMjysDXrEvf0wJoPR+lYfWm+lBieWZZW27uNDTfbO8NJmIKs/A7FvC1P351ar7yq7ST3f
rXuvurGyZlT3fRc3XyBnKr6qqd7nO9dt7GMUKjA7WNFUvPfmYRZ+knux4k+xmX00Ui19M6MiqgKl
qpPHWnWLZ8epIbtQKSjk8PFasXgY50hpDuQww7cOcVxll7e28lEJFyHZJF+Sf96gCs4NlJrWMa4a
9B5V2miPiq1l2qEMvbDZ2xTFvpmpSZKYFJHzomqoW/sqQH0lQIGytHcwqPcF0IACoqx+4iHzYTaQ
gQXon3c9MsU3WRi69Gf2BZUOT8k+T3NVfKkdJe79xpCq4jfJZOx6JOAGv1QhnvWLSMSVX5Zefyjh
cr0Nx3SYAqO0zA61m1L5XbfErOzGJImB5nOy7ocsSvTcV+MEPwJBFcO3+46PmqKCIVB1QojHb7qK
tIAt20wh81wWyS5yu/hpnr30m9EDp7uNTM15I0yCvHKydPnNDqfyEw9it9BaKnERDCrCbfsxbob7
up2rb4VTpTRUl0n1rCZu6uyUyUreOru23xmwigK204oR9azCJLqeerKvgSmi4k9Fkt3e9ZODj7So
tGUQTA7ORyc0s9HPcwD3uzBzZXVvVVJ7zS0nfwel7Fz5Ehg06hNUfzO/CrvspRYt7DgJ8kaA37vw
3u6t9psx0Oy3i1C4+6SmEZ0WrrSn2R8heKGlVArjh6q26YKkAH7lZ3gVpj+StEt9pIQ6GPsAd/+Z
eH3Gp/NED4XClIcIdWVSOjs4AaKahogu+iHUTMl3Ua+n0u/mgg1NqP08hKEFZiQyvDm+HRLAATtE
4Ak17QjcdOBlqE4cK9GLl7nChvr0FEAtGfammviNtGW2N7M5nPzMS/7M09IuFkqtoToIWbs5auvm
QB26Glt/6EPljk6S8kcYJSGEcVmp/xk6Rpq9JLEz/HCcZPgRN2oLDDBTwMzQjhImu650tU8uDDif
rG7oq53INPcPQXxp7QfVyb+YVlo92RUC5P48aOmPJIbu5BDOuvd1smUZ+05RxhTECXge7SiM3ozW
rMf3YY1j5tscyXynGFZxVzTqPO+7iAxVqLAttzoNELeiEPUk/cHylC+zYinPqEZ40x9RYbqfxJSr
VP17Ye+K0ozTXTuH9s6JnGgwIPv24uSYe+NY3JRFbYv3EgDN9Dnvw6y5I3nl3GI1YAyy6DyzdxY0
5K5fzZXz6oS6m78zHJhdDgqsDj+yVjK5spNg6Gs5G49alig9EP7E+6bpg1seqFZO1D3EIH7Xag+U
oUD39hDGNYhXPp/hcxxjbBr8346fzJRweV0U+eSiU2fsHGtuMz+y5CR3WTfSga5SBR5vWtHX9FaN
jv3BqsZFAEk20e9JHw7uzhhD8b5U8snxZ9FY8x6636rYzRCzPNdpSXmsT6CY28Vyblw/tdoSZCKA
mXoHI6rOfRl0khBpKSRiY07mwcreZqY/wQ3+LkcB7Oe+Vw+d7bYJR6lo/uQxcMog0ayoYLXSbMLg
iqyFpL605gMU5FO3r22Mmi9r6Ij9ahKxHRAZhNxoI9FaPGGgAp90V2mwko6pyEcgoAPEtJzPAWHy
aua6VSBdd1nj2HlA9cH8owkVvd53KUKo9B9P/aujj0a3i3s1dw+ZRkbeJ75Kv9tDElUagRTX7aEP
afT7Y8woKiOJAUW/v1AFzs+1CFM1qHhgmiBPevk6p2h1HAsPRznywcdCzuUoQ1j7hhr1D1HWYJbh
/4y/pPDQVMyg1p8jOUw/RjdDi8+MC2Jlv5+bAkJA5BY0jej1XakpWvZp5GMZH3INdQ5OBU0pQWmN
3bQna2i8NfVo+Q4NXsfEHtNne3YI7NzBIlXLXXsoXktpmIRwpdZ9aJ0Jo2JwJJIHgc2tA2pwaLaF
0g2JDLV5/BHmBh/dTCGzZ7HDMfehZHU9+ivTMN9ByB6/VmqUf2tjAsI8Vr447lQ+CSkcdJjTXLyE
cVMrD0qtLSYPVPCnJhrGudpNfQRIPtDCtht+pPo8fUap2vqzICQqj6AG7YcI8U6Vaq+HXnVnilDb
/fQ1f8nr/h996RP/+6Jv/v+h1w0y8ZLb/VJ/TU689J8//5ffbf6TAsL/Ye68luNGsjT8RNkBb26B
8kVPUTQ3CBkKmfAu4Z5+v1LP7rY4va2Yu42Zi25Fq8iqApDn/JbW4gDvCVBmeFHn/GvuNgOGa3IX
LjGZF9zhsk/9a+527D+Q4l08OuFlOSYx5n/mbsv/A1r9kiBO+jUTOdzgfzB3/yzz+1/QA0ki+BXQ
MGASSYPYyj+AHlMA/yZbrgg4dJqMqlSgVMLj5tmxBvnZr2neG4xUl/JTn1lGb2bvQraniLm67aCT
AonEXPInVuKG3dYpyrTf6lIF3ZbuBp9AWWL3m01t+AywKEll8PCXz/pvVgfWhMtu8MubIETokpmL
DPqCi310cDeL0au8GH9oNH/jPT90bOIekQx2LppPmFbL1ZSRt9C3Zwp7vUqUu+6DyXLek9Aq0tek
Ij9m73Ulz6uaSOH8OfXb1dz0VlXKTb4Ay5ijbesvGjhXR11rEsLU2QuFem7jd3M8Fq72dqYiJ+qx
EdzrmVPY9Z3wU9Pez6XyKDOaHbffr2NSJNGM8nOMLA9gIq7W0gNkLoTvbjMPfb8qV5RTqP/aO2HJ
MIgllUQmUgqIqEga2czQmSWXrK2kEU/SWzDfU0bGhDsEbvWDjh9pD5FnZe2NMlX7GmBZNc/kyYT7
RHYU53pTFZbYSIq6YOihkTDSWq16q3rfKjZNLciV4UWuki51LHK5p+VhItcniey5WV6FxfNpMyNo
FY9ri/xrB1Ideicez9OyLfJMfVKm12xJXFXTnvVi4VANOj7HjjkGRdQwt/Mbf1uoSDfzOH2SYe2J
+7CdG73rEtdQNFLUxkNWtqZ7Paq0XHb20E/5ZlxDkUaIS9pX8mwtHYuxr5JILmP3nf6IxH+UVWWX
SKXdZj0EBDrNxO7O06tbqaLYyYDI1riZU7neacQa+S5AYgoB0JppCuRjhip2BlOe3GkcdKQr379J
Dbu1H3xS6NSGWE7exZBZzWuNrTk85lNi3U8gplBaIBQnRo6V3sNxlPNuoW3Cidt0nNubQaLkjZKp
JyE/SMO23CIXMVq2Ro8QIdso15Nvtcz25KwGL7oHad6Mo5MUl4xR+SwrPyHSCOzL2XLgV/1RpD07
xZhVZfs6qTL7UaPmSaO6clLze+12850/yDWL9VgD3xHr6XwxW/RHJyRlU7Kj+qoMYpweatn2vSYW
vOOekls6A1P5hMh/+orxCcyNFqmBO6lYDYII8oRFxyVpybpdO4j3UzqbvJij6n4xI+J4uO9bbDrl
BZYGwNwF4+ol5xodqRG3zhSwfNFrfFeFLSlKrT+N4rGgdts5BsLkZsN7vI5RXZa8qF7MQiIYmOe7
2TJybHl/3oqYEEZq97Js5CUat+rnt7lOXOdAR8WaZREOj7lO48GuZfndye2CWFp6CWe03eKSqpRF
jSvD8DMGYG92MCDP/OA1nJvXoM8H65acM9wFf16uK7IV90Wbmi+9FDmPhj8vum7C37Fj1WWktfq1
qq5kPqGjsb0iHyjnCL74OIGgH5RouejH1H0hAKv2jhVOLisiOsSOGzfr7/lMbMWKszivRMLnV27h
UxVsTqKNikw6X2cxOUNERcv3LC+MA7hidiYGoduOBCYedU8HrVc1Q7FJA2s8pGX1IyXYc7NWlpfu
PFHmNzQKQLI6uaHkDtJFowBKBjZ7NPbTtsoS43keTfbxApNPxoT1OjeBT3yiUT2FY4DJq0rT+m0q
jPBcLIpEcioJqfrSubbYNhIogLouPhtJEx5b8uuvXRyNE1tuk93Z09DoeMGCeEhNIwC2WXz5VMzu
YyDnzuSbUgwwjoGN+D6wJq03Ia/gRV3qMwo2LqMUP0KTme+50NFWXdDF0yeWWpE6sBNHGPLaTWP6
y0MOnSQ31jK6d55Z1ldm0PAd2EJ/QnzWXqyc7mnxZ1wxXcBo2AyTu0ndTj0sjcxnPsNguV0r3V6l
rJdbugTo4SmGp9wfspvFWn4Y2dQ9B2Zdg1q6ichifCSVOI5lnTxTpfqoCaolD1B3V7z7gsQmrV/n
cAKwGFVyzMMpj5tC1/sm59Idh8buNz4Y02l1uKHVKOkxE3NA+jkyEjsGp+POzcyxnbZrztBskFf7
Q9dL+cgTu0yjJgk9aoAbvMkGkUP8gV/K2ylsw3w7tW23c9OekKPC8daWrSJwwULaMrtaQyeVMUup
/hbIQmXRSvqF2ITtmHyp19A+mGVlvemyq2XkCL/9iufOM7YI6ZbHdgK8gVulqaSAXMg3/jIMQRw6
mcWU7Hk3rDP50ejLYM+TRF+VU+4D0TnpCetzeyiIgnsbl2qIU42LbtfKxrOjFEn2V45GuIe8HdQh
q7PhQHd2t0lXaRbRgOXNOhE97/qHosxEHY1kKOTRPOTjd1HPzrsnxx+UiHfXaVGnm4Fp6mkhPvk1
MHL/TSBPUfj1mq9DNVXNJZ0niTsjCcoo9UcT7rF3+VFk2ZyzjIKIs1GM7YPjLMkGpHRWG2S2zftC
ct6PgKT6O57w6AkC7r0bCM7hm2kO/iPponrTTaYogC1WrIeVgxqMQugiRgIY3DfW4n8pu6W9zwjv
fuCBWZJ1mK7PuTm55yGQJk+bJrkOinz91lPM9qyZuHZW3w/3cKkhdV9Q0oSj1puSiNLxFdyy4vkB
ntfflJZcP61A7pSZI7ZlHCOyejzkeB/C15qhkpoH/BVym+VmRQe4QiYXGdm4XMs68V6hUrjZrXUM
oxUL+rQVCMy7OEx18SMYJgTk2dT0n4PO4+zncQBIodS6cp4kIDZSDdaukuVIc+jgcBiz0oR2RD6m
7e8mBX5Kg7zIn3MPYdluQNp7dtxq9DeNERb7fujJQWz90a3iuiU38H6pg/6Axsh9L7O0Pq2Sh3sE
jTJ7McRMse4lLKWMV2tR5RZmVDuXSBFzCJ5GyKI+CkCfDfxQfs1jLs3c4MVq+aXjGe6f9C1qIZxD
YjlpsRE91VZbhqB8UzvcXATOVE24qZNKvFu+lsZuCsBdNmmxhGPsCgtVIXDtbprpqqcEc1Qhx13D
s9sUwL4RGtrSYCxBcti4tVabnNA+velbyxMPRMyY/aYeQz8Fee1YrkvPLMy3Wjnmm7b9Zb7TIWJp
0mqdZu8qRiHOAGM0omoaW7ntVsIQ7jwmJXVlJrOZc/8v1nBKXR3OfBODnV+FWdi/qMVp7jmRg/EE
mUaDYMLUAX2HP5DncEeLNs10brE3atIN9/ns6HrnzzbHR4EF+mBn5G7ss5G0OUeGoA8IIAA/psn1
aBa1DaZWdI2eeV+0TmECn43jnTv5ZRtdKM29tvPwTGxcGGwtBrweP8BkHJbL3sHDRHnnJWlIUicx
OTvYSZo9WHrmXHUax/3BcHTjlZnZ8hkSpXQy7X5OIh/hLKxpE/Yzl6QS5U4AlwKI1vaZtMnG2Rsa
oDAuUuCQc03EV7cVRjDmUSimTkWSOePVb9IkiJx1am9yzlA3Huf63klkmW0MbaBbsxuDoWMe7Rnt
jmAUiy4qYpv8p4WbvWB127LPMKyvjAFfuiodHtG+cSyvfZdfd6b23lOTOqBFgHsmoBJqO2eeuMmL
snkLzTRkO5KAXxHJRp6JKKWZykgNY5ZH+VLpPurhtyyITuUtkezpXz1UVa1HMEAFzOWWU5XvSmNt
273lp5YNHOmKK6PKgnazaleYJxafwYuh3dTncMywTqdhFbxMZZdulOss8LpSBZ9b25AgXD3Pnnjw
cCdko7RPVhMEDf3VPrdv51X8mtKurc8BuNRVWM18/os9uHnsU0l3BQLLfpca2nkiIr9+dYpm3OdD
mL0BSzPMm0U9f0fQ3N4HLfQ171gmzlELzz5Wlt1PR6Mwqjx2tTbegFppFMCIx9+ThTlbV0uefyZe
I0i26ELbdTeuUx0choAcAy4gR6KlSpKJmHIz+QHRo86GMuYj539wNO1guAr7Cq1nKwoNtwqCZG90
KDDVMf31sVwte32W6Fs+a3PRzhaUd330R5T3pMaV9rlwc/UdOKYeIpxIhJWi6myiqnDM2Lg8LFyz
s0mkdfCDdlbaPTJ+j5Hg9o+CZVKHJrkshLJOM7oSuC5QptXHXopu2/i+PMpGfne94cJjKBLEZpv+
ryJICX/vjJIveRDeQaok34mgkfeOQqzUOaXzQ4+ueChD1b2RWBM+pkuSbuGU7Y1Fz6qI3WqFKjO6
ykdNm03vyTQLGTWsLC+DhvmNa7lSu0GsSdHu227xX82utke0/8YSictHH0wmrlevDtrldrRCEClJ
lXaQ+4BpYYEouJhHAYZf2eNhtJzqtAxq3nNYThFM8jkofKQBiZ0K8GFjvjOYPCh6756V76dPprC8
swUMBnhuWwdi/w9Mb8vtRVf5gqqCePuyneTZrPvV3jKcdHtvsao7XDsdwX0+o81+dmZ9nJei38nF
HJ9muu72eOXCz61h7+rSHW/7wdKoMno7vFoL/3s9g+IRlyYNblEExuegUtlhGFfukSTVSFdDZQUn
Vc/WkdPnXU5p+t0T7XhYpGlvAx6q1SashXdlZOhLN9TWqToe3Cw0Yzw38oGnZHFdkkm2nRoy9y5a
LeFw1odVCv4YhrtpybwXOlfSWPdptrGh1TboTYK4ZPGL22zs7koyq7bSnsbraS3e3YG/NS6DOHae
XZydTFiHEXhccaA529YU5XuQNfZW+X17G8J2geES1uDuso4A1r3Mq+HGqfv+vkqSfO83pjh1IoWj
IUKByVJTdhexhRhu1A1tk5KNu9q7gmyOWFOLSBtrUGcnY0jGe3SgX9a0mU+MF8MhX7zuqtC+EREV
59xaWAQ/j3Ah7XYOOsXZzEH/PGXzspduAixOatuASTEkhtsmpz4moW49Jg0ppoe5msKvDmzSA7Tt
wJdvJ2PUdLIYzuZERGY0Ef8cbgcrG38UXcviYjLV8JwMcxl1jcr3k/CWrz6Jlrd90zT65HrueNf7
gpsIDzWPe7Fm3Xdjlh0Dcz6sDLOD/dwN7IROp81qn/v+/DXJoUiijKmDu3dJa4GxmwWFy3hlJu+c
1EAFo/SjE5TiyDDeo1A13CS2ieCfOBENd9vYFX1WvXbGXZtYr07bmucqqxXEBv1wbjtl3m4W4s2Y
DX9vjbT6mVk2n2Ui0uPM/oHOXjRbZhTO1i4bxijIzeTYLhB8kTlUy6EjUeBpHnxVxDwX3Byukt95
JsrnuaEhdYiHOZyBo8L8jvjs9s1NKxB4lff1p2VOPnV9OtwWs+d3x6kT3Dh+7ujsU1eNJTA2HSpD
rL1suqNwQyS3izsG8diN4efKKLotQoBpv/Rpvu7mdHLoXhzIf2rnrHhgHlx35mRbbeSbbvc1d6vu
i87TDsSsHb/N05B3G21T56lEsR/LwtkzeYogCsLJOc1j22z7chQ3HIDtV00i3Z100zbukrFmBSOF
+9pi9a/3ArTwOBXFdKxZku7Lcdz5PvpEUvqW4uuqhmaJOXrDoynLc24HS2R2iTyYTsmDQq/y4Ndg
KBPDuo4rTwfv3WQsfYz+IHA3g79oZgBPdMN+Nrz13l9H/UIo63KotdUPd0uXL7taDm8cx+VjFlTz
FvqguCsXedS8270Wmhs98HL97kx4AE9rNqzGKfWDftq25Ja/rUinXoJyuGkyi4JC8FskAb56UQSa
PXTITmN3zS0ANEO9hnnfHESqwQt98VgnhLpnQGVEjw0jbbCDLZi22ZPrSExeeTVq5K6sk9Xe7hLv
TZSKEPPUltcZ3xKl0V62GbwEBkKupEOC9eDb663lqKUjHmB0eA/I3rgV7AfT1/oE6JfGkmNq1wnh
XCfOsFzVCgJ7a60DhpIQIimP1sBESeW7Wt0YtOO+JprJjhilLqGgXdTnsB5nsLmmevOlzQxXLD8g
h6ddi17is4UJhcEqUZshdLPTHMqOfoXVu7H84gmasIqrsfru14Hxye177qCenJtbtLaRM83958Gp
pLoSQTV87h1XnNoqGF6DyriwgXZeW3cZc8T8VrlBCggLEVj8rC/UG/YhD7gLqsmk46rE3I+ydara
O7WWgKl+wcmzkUbbf8LpxwRod6wvyElAghJHGe1e2iPAZWunTKnhUMPmq0IYT0sLVU8KWlNEKZKq
s6gM/gMWe+9uwfzwiRO3G3depZil6qlOXfSAKfDAyDJSbsyma5vzMNQJTcaSoSqSQY5l1yUbsbli
MglRNg8djxm01ixdfKcB4JMkVuk3Wq2/Q8zphUeqdYk9gwT4VarV1g68oh2+4wlfTkGpDfewEL2f
I0lLB0KudYKKK+mWGz8Xzcs/A/YXjduvaD35OdYlgcG8WMU+ZioF3ti3Zr1+Ceq+ulahrffpYmbQ
wwMqCLPVh9ou9AMFrQ68pxbG7p9//L9THpdMdX4Dum84uP7NzCJ9V4qZDmlgMFPKLdELPgBiqNTy
LSkdd/zUkO5s8OQP+QpmYRhfsyxz+l3ng25up4589JiZv6W+0lVzfky0WIqzrtPE2mPZLMXGyft2
vqtXkm0jc8ls8RuPw4fYEFgb5g70zbBKpELB7n9gbYT0TMBsNDGWmeTeXnYSHBwxMpW94wg6t6XD
yiwYleA+2YQCyJi0MC9UDe7Wz9TxlOV+7QRWfHoTmepFK7ziN7b0v/slUZVBl5LrcPGcfhB82zYP
Wz9pkaY0XTbuE5vApHNJmOze5+C+H+Sk3kNsZ02c5Ssf8k8WKazR6mytNrW8rcxS8m1nv5ML8KGL
Rv03V8KvanjXw7JHtAw2EXJgsdMFHwSLANuySdpcRYMuwvHhz5uutxB/7c0GjOqG5wZlM54Cr0dZ
1S3eMZ37tbgJKzlD3ZLNYbId05WOs6WtuFz62eZKQeJlLudStTZk9TANXvAb58BPY+Ff7yF+Yb51
l7vIQnxnGR9slk3mriinWipwHPJjDnZO8vZbkbbNuBULN/aXEod8sZnoGsyvU8tKSSGvLZndpAup
VWcywFL3gOwLDUtnSVXsoMD6lGyp3lkjt5M8NLMLGwQSIF2kNYv12XUTr0M6UXgNKFiWO7uWuZlM
25JVg1m6DfYiqEt0J9wCP9iYsgeirMBaVQtnEs9rIL40cgqm+6mX3qdwtt0CtR3tvb+5Oz7YRy5f
68UXj+KV0DT+6WOUyQoxUfqQOhEm5FneCBWw2uhBrUmsmJnqLeoOx77uO4pYt51S1nJeQy/NT65R
8c8OS9st6H+v9mEFRRtXpus0Bx6ieXY2vCVwdiXuHIHMyLFoUM011A15B/xVi+xgRHR+ZYT0AnY6
C740XpmvR1CX7AWA31g+/fM1/OvD9KLoJlCGPNXLxYBy82OhtJzMZXFyyulLkmQuE3Qa52oujqVR
NidPdeABRo2XfXAGgrwE0eG/uYl+qnr/91LkN+BDvmQ0kRHqYRT6GGG0ytldqqwHT5aqr3deinJp
v9DpC2Hyk9LhY/adI6HH8kUJii0i+gUvT1Yztb650m2quGhc5WwswNkktgqwyl1J+9xblXEIsn0m
yVGME7I9rC3O3tU53s6WZRdppruKciTDNRFb1wGo3P/zp/tTj/3XNwfDToBXYJoXTTOdFNav56Qr
vdRIvOE7m0l7DdJSFTE2AX57EILwmi1SJ5EiBOyU+Ln8grcIONH3u5y43SBIMJuH1WBGteGFtwvI
6GZcsuzRmmeCekthuo+hXrKzpyueKUbiVlkMe4NOmjwL85o2Hj8GEgY2DxbEXxTAVroBy3OpKg2b
7oHu7ab5U8Txi3L6r0LcDyJufKXsopeYTFKneGgjW/j1HRei9gu3Lr4P9oVXs2E92CHq/oKdoUqo
qKkL2nHHNVZfF2M6q71bg7syk7PWDK0t59/YeT6Q+5dfCKEYqcvYB01CKD7GWpeOoxgiaJkcJo7z
I+Vn4jHLwsqPUk1gOJYpb3kaqQmDyR2KhD4wdwmSqzCslAJtGnodTRDVWWQigPlRySAbtllpeDe+
ndvmTiP9+tEpF6rSbdryWo9VWzwaUzCzX10ITh40zauFLPeTS0ywGS2GAXr3809RvzWA9cYoaFdI
RzVuUkFe7K5PBJdIjQgsMsae9c3t69wmAaFkWFxKs79UoxN5FSerrag7RPTHFT1WoHUFQ7nkJVFQ
xSVPkeElJJY4iYqfDCSCSzs94DlqD7h0zV0A7c8i6SYav1HARgvNSV7w1qaxst5Ufhk6x2rJuFO0
sNAzF4351IcLiDD6NsZerCl+EY1leI00C29AZZlFuLWHkvEVVbAHW8ani0DX1NBNP++t/0gu9Kku
+f9H3f0vWqH/U1H0/1EnZDFh/N/y/E/yiyq+VN//qtBHsMK//inRN9w/cK55NGZbBNvgcv5vqVDo
/3Fpub60adMhxZH/P0Ihy/iDtINLCA6WScrQLsPuvwT6vBheJgICTG4aMsE96z8RCv1qXLnEv6DJ
JzMbyyLskf0xTcLtizYr4cEOY4kcEAl6aSGw9dwos2l++81D6Ffrys8fdul8YMbh+cPR8mG8VZVQ
FsH97aFENb0RlO8chJrTzTqs6WFyBF3uf/ke/kZD9Hc/kODTyyiIQ5kYtF8fepmpEZUilT0g5DZr
YHolbjDvoLs3iupu9ib7Nz/w1/3r5zvEMIwR+rKFkEv8YfIkt1GSqVbwDqkjZBPJPf9syKC668d0
idkPySS3dPM9JXHxNx/u5aX/cqRxiHExYAC75LMwNXwMZ0FvnzDVtHykGcRh5qUWaKD83U/5t+vl
cmwSioDZCWsHetVfP1ECjZGGQ9EfyPsaTspv3c9lKqxd15KM8JsP8/JaH98Rqeeo4i6pSMTo/Pqz
kqYGahym9jBRDKULFNTD2D9qm6lI5snDVCW3/3y5/N2bQ/KPMg9GFDvt5dv9S7iyDbKG0qdsD36I
CTORUh6MeRL7xXe//fNPYpK8HLi/vDtSTShgYbRCJMj/PlwqUK5D6gGy7PMAxNjKC/EKclChg0Ay
fA+zX4zIOnybfPo5gAmmyWlAKWxFIYlY3+mQF2/VRSFFWU59gfVzxLuio8Fld1E8dXFJAfu0c6mm
YIXEGIlGoV/GR2n1CisCOpx165it+Zi2/XxjrZaBhQZnwwsq9YVWQpZ1oPbaNu/zts90NChSt4xB
OS41EwVikyVtLR9tEpBuVKqiajc+yPa4IVewSq5gD/v0UGS2z7g+9GhrAWKse1OmFoRV55OZhrCJ
yYvfy1LCSWZkFWUgTwxKQvlgVMtYxbCHF743qaeDMFp/3hGdMeTPFnE0hONj8vPxc9qrHIsNZS/1
UKHTWTt5S5p/uJSxrOAjnvXkta4LF54nFFJlF58AGewB9gi8czCGIg9DtSExBU2dr9SwpRxlrMrI
bttQboop18VrlRVpJrDONMRFL1VHo7uVlb5/NRlOL26NbDHGq9oOZb+zE+mrk7boH2yLxMFG0JR6
jUaSsx2I9VrfWXyWajOtaTpsCf8L5NbNmgZ9WpN1b21iuDAfKe6JuuIzKax1p4biYpuCCyvPwlpK
kHgjW1WM0CNrd4vbmP2ZrPdyiqmLAHvuZmpUGTYr9HrkqbVwJDZDR6yMtDMeDQB+/PbBErAShhfy
EdlVrl+s2VRPBGb5+nNaYVHagfvNJC00S0tLuFFW41m2pRtc69JmXs9lW6lN1Ql6bNB/VkiQPYl7
109TY/kK5tSSLr0QH6dOvLBzN4pUqg37i7Vs6hJrM0YGOa/3YYDS62lJkThsQAWLcUvnUl6eTXdd
fJgb9t0pQvXph2/UhFsCKq+zx/BKToat0N2x6ser67R6T7eCDE9GEkIDyDlMUkp+bKB5KsFcDV6C
wyyAlkw6ErelOcNUSqsiVZdATpWxE6O3QkfRlo2KLTGufOKe6sP7XNaBvqJNdjI+V66pBf+NFd6Q
iwbYj4Zz7R4KrG/9nb1wecZ56lZPkBsp3EFb2s1Oq2nCdFM0+pkktNDbmJVFG7VT5Z18Di6LfDOD
OkWUivnVwWkrIR9GP0WbN3N7lLFt6Mk5OqVtX0tWrGZrl13f7hSUYbEJZq9oP3G1h08pvIIdNbkx
PNUqNcwtvmO8wHXoztMcJej4PAxG2AV9XBmG/N4GeJJjJDWWedN3oPHnxPGzOiYSBsy0LFq3uve8
xp4i8Ac6LofZRJdvLFig4TQgwOaDPZYIIeISNNGOljnvN7irnGLnaGx1mzF1lhvsS1mzyax8yuIO
xU4ZubkpskNiTsDlWEZxN2VlWSZs76WvY8pYJn1DKbHhRC7ihfdlkDPEA2652OyC7CvNY8g1nNTv
kthl4YQD9YW+a7q0qXeKIpxvle0lX41M6GDD3r6Qh2aVqR35PpzhpveD4aK0RXKxya1e3zfiwq6b
iSne3TqZLpoHuT43Miv1CY3aqiHPU6vapOaiTks+0R5f80DC47Zma48CRgT3QTlLCwvU0iBccCp9
14uhI2s9Tw1/axsrrHIh0yYg/w0VJta2xD4S5aDYN23Us/HMtitjZSfYqRzOJvvar1oJJ1TJ5MnQ
w4xvSgJDkp7bFTs9ykrcVFihiZylkOxWhkPATENiTx65iOOmuKl89YypMPXi2lLmN9xP3Zdx7aZ0
Z9SL36EVddpHzcjkRKMvKTlDHV1WZPkhIrhO8chvZ6vMUT8KaRMEOC69E7VsTEd1Sdfcy7VHZtMv
K/IGf0UK4BeQcHEN1ouWavCdL60RyJzLocLrYvcGrmTcXI3GWGcjHmchca47a6qoh7eK9apaPRa/
VYj5SYmsfF+zuvhaN1a2q5xhfg29udlz9pUv1MysLyYZaCQOhnOGnqRQweU7mzi0yp6u9aNde4UD
yaInn9vT5Ns2+1XuRho3xkM7TOLHbPTBLbN32sfKn9Urq27weslU+0QjJ9RTXiPKjmuhEiPqk9y2
95ZaBhpsRIJNrcS0GfclLBaUWJLxUdbwI6XVZu8WS30SNUEKfGDXffNZJakL0SoD93Htp+ZtMVLi
d4d6o5sh2KIaTyG6Mrv7ipwnvyIaepeTShGz7CFvn8omeKJjL/8kCrc6lxP8YFG9Nv28swZMq0mJ
pSkbLPsVSFI8w+J4z8PqXnkIdq5Fk+Ejc6a8vxp6t0Tolc0bbeV9F3cVsshobiUNgqLBnSZ0+UDd
wXounfXasmpNfq1VX5tgqy7IoLXeqdYbDm6xFmQaCNRrpIztMOvYz1ZpbidbPjRB49+VwYJQyEYN
+qNdrOx2SMzyZNTm7MKSFzIKfCIK9RqWG/phavbg/ImLAkDPw4T5icwif0Ol4n0ZTvrkmKODPFhU
56z2zryF9GR36vLEXf1XsTbude2UvOaA8+wk0EWjBIR7aSKidbv3lsbjb0LkzrulwdJ3GHgCzrP5
WU3+DxJjEVNBl9/1FQLc0h+rDSms7bu7SOMSy5stYezNGB9jy+9o2Wg02zheWc2lvZg4u8QAa5s0
xk3WAAyRqjCcRADrFqlpDdKtBj4+FNSKbhHgIRFXLvigjVpB7iV34rtCNppjXwu9e5/P5YZEG+8B
kvtbmRkuDxYnHc5lMafXDXKJ9a5ruvDKqddhZ8GYMii1g1Vhu1zsm7ZjGuc8StUpNPJ0mygzqQ6A
sbYZtRrHwW4xrTrB2mA5OIw1Nelnx8DGiFOobYz9MGUF40fjNtzBKPfkJGEZprXCqjUqblTE/qW5
AzKAk1yHZSGvWC/eiLETvUyc1xASEZ2xLkaz3L9FfZtD7qjQfWlI6Y6WqarHK6ea9UuTZ32AetFH
c1vXU/WY0z7wtQQm7g59jslgNxTW3NxIM62RaUFe36deK9BXrGuR3fqt3617pLWhOgpn1COiF1J6
v0th9fYR1d780lEsXb/US6hPc2uafVzNwlSRn2M7QDQyrHPcjGnmRQkT9g4ad3h0oGGilMDVLhpt
K/f3ufCZuiajVC+B2eAzyC23t2PXFuG8SQbeVGzNqnxNGrtbEToV5qYEoxro8LPaH+WQjteZtO0T
s07zYGvZ/Rd159EcN5Km4b+yMXdMIOFx2D2gDKpoRFKUREoXhCy8S3j8+n2g7phVgRxW1Nw2xkRM
d4+yEuk+8xrxXjFdHvdYN7JfI5BpDdhFpBc7l0uSEnSZ5PdqM7nPGvDnEFhJUT0FQV7umtqK4OrQ
5f8oTXLxjWbUJD4N3Stlk/ZjTuw9tMAikIpxaV2zuYpFlgH6KeSP+Dt6Pd1D3RT9wQX8HtEARKwh
qPP8OmhgHuMOyeggSzj+ed1/So1k+t4Mjk1/M7OzG1Xpgru50vDpagyXpQZ9HYxY7ASEhDDKg+Qr
4lLIVcWmtMDm0em7c5JE+WDJiZ4tQS134jjB37vLgjxtfaXXw2dOLNEuyhjd09gqzjbKtPQrBEOS
hK6RwX0ZCO4VdX6EYQTUESqfflO7PehKBKbd96UzNq6X2kH1cXK6WngtXeZ9GhjddWtJdyOMtsLK
Nx2Gw1SKwY8pWx4hxiEJRdbOkbZCxALNcasq9DbimNqglSZPKTU3z9WS6VMd99Lj9kxvuphAs4So
A3J9ycQgB2gflQQ88GQRXYAsAU4tYE7Drm4otWmD9UnmLsAGLdsj1NcAEZP1r7FAyMSjt2QcOkHI
W4xV7XUiap9y0GMf9TnzC7eoj7MsPyPUdg01t7hzsMFKgniPxlXOPQ7EV3HbGxo3xday0usQU6tf
WaoeRWwRzzqFHwQkfRl1PwVjCjMUd9SduXaWWqpdhE9pkWG81mr0iqpW7qNARYe39syotN8pLW2t
EQ6WZ0zJNrTCzTzanW9p+ScidWPbKwKZLT3ahw5wi9AJ9mqi3s8dF5AZGiVB0JB8rZEE8YSdX5up
8UGATPoY9XPjiQrFW8DHmQ+ReunLJvURlNb9pHJfe1lZOoAQlMLDo8v91PWTCS+B6BrdzbtIpvRu
aGrUcTMeQNwWXkh4f4tegbnTCnjA3aC3NBhAHsLFGd6nrYCkUUcHGdjmkfbe4Ctd+lgTdkGNjK4c
UEl7NM66TT8M2sFohpoaaP1JL7S9k/D/hb8FctGWxb6tstGbUv2xiTjYCbpo/IxczJ9du34njJrU
LRvC7/zx005kTbmdIj0DjlT9FGpyPTZBdw8g021pJqc30nZperRiU2sltPmsca9SlzGRkaFVUkbf
QCloR9usTeB0U7wvMshHLGq8g4ZmbtWqeVCL4TGkRb0fbft2ckR7u3BpH9tshPSFqJlyNCoN0IZM
1Q8ZVQ3MBjLToHNUlYOxUzr9qHZhh30hdIrWo6tFNFqqoJKBeg9P0NJqlBadJnoCz55xw2SwpgJX
f5eiRv1BL2ysaQiL0NGo5m+OSH+qRg7fSmma8AjsipND2A+X2vKcINg3vUGy2Dj1l84109uRtHo7
x32zB0kMRTow9xnor2SzuAkb7qd0Hp65ozrPiEd3Z8QwjQHzkMQhzrpBExICR654HbJgtzbYtpsA
piAAfqPY1cqg/NR5HDzwOtU7FB1+cdRuynx6n+gljKYyvxUFYayoj61lHykOPpJ9f4CbZ9+4Zf4R
Pabe6/SKpkcL8juEZEgKQlWwUp7aJtplSdd9AkFRJrsgjatjpgyk0ZX+lHR0V7nNfoUZjhal4+7J
MTQPyVD3LlDq8lEMWnaVwmn2coCP/MmZTrO+T/dWIFNoxPK9VWusAV2I3hP5UP5YnDru7a4nkguV
p96IgusMrvkHOzXVfReGB3BgXIw1+tzAHY3iYQSbv7FIWD3TDh8BiT3WUap/Utzoo2vFzhYXLf3K
rsdrs+OxpivkeGPROA92ZBSfqRgV34sU3ncgq3dZ3XLBCHZdGajXoRK+77LwSzmnIMhFiVgT1ISj
Ynfiiwhy97nUElt4ij5mXxjjKIs03PZNp35vaNjuB4LewZOimg7s2MZP43kkRRLpnhcZ3HmPPtHH
NM77I7zq4luqmrl+a7Xwm5CXLwNsxSBy2FiWo52kW7NAVz9PNQ/hN7FLVerDMfnTnWjTBrg3kKkt
ugLVJnCc/IuZ8EeNXW0eQK+lD12f5LfE/RDi2uyxa4EOexF6h1gq0yMSbmvxUZPiQ1a6nbUZKpn5
QbgUiScC/rsKb4aWqAnWOVmFxpxGO5h21OTFPnQHGA2WPn63B3jh2y5kpQvbuio0KQ9RpWM6kQE/
R5e/ba6mrAfFlTXJ8NTXUhs94jTzvsaHY9x0XZTfp/P0GFKE84YJLFhHO7/eWJoI5/2QKaL3GvBg
/tRhARNNcLwBxodxvpkmpMd3qizlFoBCtNfnWH1oy5HimhUm+UfqbObnXLTduzCf1XqjlhH4rWkx
AJ6n7pESy2BuLKuoedlds9vzstWYm1a1021sSwWtE7Y0wGia1+1X8Pvl51xtJ+whLdt80I1x6X6K
OU83GDd3kGQ0LCBg3EEvtcuwk5tKSeFa9lOtvofemQYbg2rufAXJyCWqofsa79Qkzx4RtzMGr7P1
xuZxG91yo8wWpuYoMhgaF7ZjQMTAfp4CGsFrBRgGBGyMHIrhtXOg2XuzoqrvRV3TzIDuEZvxaATA
igqAT6JGFbXudkrbwr22Tbi7nIk8Pw5NA87TNO0m8owqlr9G4O6ckHhoLL8wESzymnDQyGFH4W6A
t4i7akR2FC+PfqCtPcLL0BoZfalDQTwpkqkAshPkI8VZkq+QLEbL38dlXxZkwANcVK4LMcJ8olDl
JR0ccK9Wa2QElSowFrof5fatqTbQe/JEmuz3YXxSAqvLDgb4hgdU3cHNmiHgba8x+9b2Os1U5BF5
6sT1IhCZ1h4ej0l3YSDq3+PwklqLb12GIsWC7Ng1XVTe60Y+fxcVKrSYxkdOdoyHCk019HdSP7NH
gHGoKiS3UxoEgqZvZH5BCm9QNqG05+xIGXdo4TVKsKJF3agYTE4DTGcTIZl+56gwqfm7dvVtaszq
1mhGWW5CvrS9QVaXO0YHlYKCQ1O139I4oBblLDqY81RZ7tawOqKbUe2L5WuYxqIRRxXHo+8LDmCs
kLfcDpg2aiQewVRv2rruH8wccASRd02Nhh+RzBt7yOy7EtXsfFfUYUNUSb2VGESnbviRUqJ8GHRA
quwIKtZs3bia9vacxH5AEb2iBkwBwrOE3j3ViJpgV+SqY7uEH+W8L1s5hps4r4t+jytGEx8goikf
ramIgZanaTJ76FrMzyXKEoVHFq9DjeAC/z47Y5TtMgkPtaIe8JNDZyie0ld4gc6Ad67STsoJIKzB
DJwc6uy2HZAFUQLDuEKuSNzkduPwcmPbnnnzXDlPtZT2NTw8kDZug3QHYJTyi0v9bxNUzdMwxQ38
ndpGA2egLmIjygHDG1hrdQitlp4QkuCR2GKDnlnexMotmoc29aakRzxjNrRWeeeoAgXDcVhKUkUX
WuaOqI0SrYltqkH7O7ZQFLac+Zuua9Et9bDgR9VUmkUMV46dB9LLFV4mWjKXaZwo7yMWNX02Hb3/
pnc1DD4xFg7PeDPXLOq89BXSeYzVzQg4UnotanIpz4WCXinKSI6674dRiF3lZvZ3IkSr9dTWzh8s
gqxqQ/20Kj2s5Yf3llqacFWNusfRUbX6fa/bfXmY6PqxKYcqQbIqdBOi09BQrXtrubP8AOvUbBPF
KalyDYsIdAokw8SDH5ZThBCl4KEdrdTZNaqSPHUSDPAVguvJM1ir7n1tGVWyNWpTuzOpMcMKCque
Y4M8ckVZd5ZEqoEbufs46hANSjtQ4CRHbfPd1Ud0voJkGRepAPRGnI5jGEz2lHhapcTlobSSQsCM
6xEDaQIrvuFJJ4rsunqRixl4XwAH5PPPxrQBWko6/eSHMfpKh6FPxHEWjfbLrkDcepoYuu6n3QWW
eZTAexAzRr/5AIDWnbfsepNUPhm7XxJ/3G7fF9UYbUZEErAg0dX6Xspaxduj6b5xsgNctabU/NEm
Aa2yzgYTRWY0xcjjxFZ8m4wOZs8uDxDXFizFD06hlM9YYszQRuJ8xPqqUvMflLODCZnRiioCs0qv
U4RQkT3oUgIlai+55YWFzQbpu7y8AwGuZ1tNqShuBJ0NObBQq/GbZY9msc3jCuG4lk57tQkNMb8v
iC2SrZaNqLnVs27X1HhVZN9APde/Uj1pP0VBKD+mjpGj46RGJvVDDQBbGQc8ijHH/EkmMW715WDF
OAVriqFt2p5Snmej+vYZDjbvnK4klBDQODA0v9VC885MQnYeyMiGmyzPOgS/5Ox8NmjcfldqROS2
aLnOw6YsKEeBTCac8uQ8RR18vb7RfXtKrXxvguMlSTPCr1kymXJfgGm9QfRDBr6dVM6RCemMYur9
Tx0a0GOYQrvf4Pet/CSm69WNNmVxjgSQ43yltu/eWJRiCg9lO9femv04qZ6Lb11xIBAJKepjc5p5
Tu3W+8wZhG+jqYTmE6IaGgFqWdNzASr9NI88eFsaHyZ15qX/42uZSTZRiNKik9BD7+eJRJZpa1HR
17dK23Fw46JqGs+eEFDd6I4Stx48/gKY+GDI594Ize/srmLaTKKVTwW5zPsiqHlphricOXxONVyP
agwDPrLpKcLbS0fryqx1QrEce7k72TpcOKnZipmapEPBaQxbdpiLvXF2HzvjUlfp2/A7Nrn1cz+0
S2A+asO8t0RN0ox2WwXrCqrgk5HYCEPwoHfJPVrSyvAV8+bwE2VBPoTVRdMEScZwv4cZacFjYzRO
wssKQscbJNieHZRVh+ZSI6S2L4uqb/wwsY1obzeZru9hZNfomwr0rTxp9DysJR4i+t6RjfGZ9HBU
tjgF9tYtwi1iIUnGY9zAFI2wG8hTW6lALGYTkYZFhZKgO2GSEsR7dj1NSa97oic7unNr0XzrkWUy
965dlM+0E+pFjKybAsSZdXg+4N5beeSRmGz2eaZZiNZ2hUk1hmFJFnhD6Hboc75r2R1f6kir5u0i
i0fO0oS0KGutIXyKa23A9cScwy0hMUjUOaLYSrhsauX9BPgNeTVofe0uzMfsw1AL+zlv7cHaD3lA
xkc/mO4EX7MuDp3htE9ujmraTYpogLMrtFIQblVlkS+c/h7tt0FHfGFOuEiPZKJasJ2xXhTbZJKC
TQGuq7wLwEr+aPW+H97nFuKP+8buUc8qrVj5bGmRM+6xuyJUo+YK1IvCzaTsLbbWtygrjSfBQwjq
t5RW+J4GAOccRWvb/YD8EpLW3agRJ8RqNN/l6oTSKjhAO+Li0LXOy9sAsZAe+Gm+NdqgI4JXJQIY
Bp1gBBrE5Gns7qsgcudvoHbxA6Q5YmJqUyfVvqhyAGJdIikNkRyqSEe1LhaQSC9khkf3FTs1YL3R
tayiJrnj85pio7cUhoeSriiQRSG+5DWUA1CGI/WIcpT6V4JPlfZo3i6fOlQQlVDHPrmvB5MKIZal
JM5oYYX0tB1jAqqdaQEXCn3WIzFAM29cQYC4NdMmwEkE0RcNPpGlXSeZqoxbZlTdFBmyr2xG5OtC
3hDbS3IgemgoN8JBGG8SYg+vJPBJDVwLNZfYeq+7VejscsSFPvYKMo3bem6074sFfUC2PxdnKAEv
4D/AKkiDUMYER4ufxgqsYgrFhGFdkq11g/nZUrvpCUWC8Qk2Gw3OGK3BMxicFWoXsIoGlhTuj2Zr
NtqpK0xHTsNK2orSHoxAdF8hKwKG92i7KtVWkaCibnqnH2O+LamPD+GfKk0B7FQ5M+8XOBZ+hqFi
noRLCpiuta2HvqjQ0mzvDmol+g/scmVbdU69o453Tuv+BeoI0XkVeVmNvA+fnt8OmX9AZnIJjpDo
oj3Y+NE0XtgGyQO1v+zwNl7m5UoiIYurPPVx0jJbXUGBrLrMlUGoLXRV3qga4RQvLN2IlC2ofLQw
ozN2yS+/IOPBcQCsR6ALaO0UCcQ129JIjduD2hbFltar9rGJC+lZWB59entqa2Qum0ano8umcTGe
E9p6bqlZI/yoTTAz3RSnSCRifThSDTB8XCc8a3CDHRW04hrd7okyvDlvNdE3V1Kr7Me3f8prXxnh
DnQB+D1Ev8tX+WMxswqoAF3g7pDnyVE1y58Yt34OsjjcV+oZpsNr+wa7AHTgdcBdaLOvhiLhQibS
afHhDZLDiIrAQclNcYYy8Nooi1mQISxMA1AJOx1FGkRkbSJbilHApzhp3bWNx9KZubz22ezfyDvT
xtxi7RYVJQmBTxe1B4iaeuDL1FWa+8mlQHsdUp5D99Yc6Pa+vVbrHQpqE8tysNOoP5tIK6/w3BaY
dKWpRtUnp2l/2aaF4QM1pSjdVZMSfH57MKHzof4Eqy2jgTiFCwA9yQSPf/ohnS5M8SltRp+uX/61
QG+Ax91WEyxdVfXoqkiEjbqqfdSaxvxehQPRXG7ph6BIk12BvtiNRvz4/syPWg79ix9FmMpliz8L
rKnVj8IuS6UeM8IzcyzkrKR81Htg2i4qiRsyiWpXRUZ/B+vNgRlIbx3y46JBFZ87wq+sBV47y1XL
jUvXcf3OzHNim3Ez++bYhL6Ig/JXniTDAxb31v3bk17vaBZCh3oF8herYMHUT+eM2lIxgHFD5o4W
x6ZsOu2IOLJ2xtj4tQmx0CiLcwGqSO+djgIvSFUM9LPQxlQpR/Z9DMt2zt0p9Cfyg+gM0PO14ZbB
uN5tA/jlarhUm8Ejin7yZxT8QKKEANn0+dZBrc+/+PNZFjRBCFbLvbOGO+OTUCj2rLa+5vQAWnSV
OgCs1v3bo7wyHwveMYVTsMcAv1eXWy6I/UlHW99os+GXtBLn4Ibq+MMq6R++PdQr+8Fyba4dTOp4
GNdeM/ow0CUz6K+qhjpvqJA96zlMqIsHwQoVShCWNsDE10DctpzRj0Sxxa/n6mcSF+5uMtru8qXB
s5g/nA0HJ2fteW+22gQe0EZLUaHKic9tdFVkrjwTSLzyvcCzoYjJ2Vm4Vctd/scT51AiCuzO6H3A
cXBTMc25EhRHLt8ADvgGFPR1SzDM6mbKeL8r/MYnv8EK4iEWuYw3jWYpNwnggXOc3/Xzw5UA4RUt
fw3OmAP99nRKeoFVvB7L0Sea76kjAUJUt1oxaeNV2E39Y1rLYjjz5L3yGUleeHU4RIbNVj8dk92d
SrAniIYk1vQOzv7gJxPyCpfvbsd0NYEyEuQEY22rMcdlTuWXXm4P6r1+qOhAWfu+wc79QuT38g35
jwYzaiFPr8HzZe5SvUBXw7etsf8yqGb7Q5Aefo97e/7LxOLfMrFeXg7CNNE1ZWfo6MZaq+Wiwk0l
kIqonzum7us6IlF90VZ+WVGiuvTckolgl0icgDmMaq4ei9oNxp6OmOu7g5UgoAGEFnZp+fPtUV5O
CJ6qST0bOgAeRmveN2op6ETbk/CDTk0gPRXjtVZb1gaed/P0nwzFJcGVBzlyMbv48/S2KEGkVWAK
31Aq5FfinCbxkMLh1dNzBpDLET0NLpgVVlP4IrH/KPucDkX1AsUwIxF+icSv1/WiG2HNZtpXGQFE
3/Vl+6GYAS/ApkvP3B4vDxdJAKd5UQomEF+7QQGgt5JAC4Qv4Xs9umjLU79StYtvQjCWPITukrdR
LFvtQ9qeqjmK0PZzKkGHYraDG03Dj/7tFXtlLsuFDs3o9zjrUYzRAjqRRYxiBsg9pmm7U2ESXBwV
8fyB1TIIBIlQ17Rp8KUs16LMIsHUgvcdLMQe+yiZLqW/2CYKAxxaWO/sCWdtQgaoN2toy6p+1KDp
IKHobg1kQOCjpMXF68PDQeECS2d9eRbXV+xQojJjTObS+w230oiLvdqh8HTp+hjgbeHYcEHYmrY+
UbTfK/QcpOkbS2synFqQHRGaWJePAoEHIpa27DR7FeAJNQdu57am3wkchMhbfgQROvBvD/LyHqLi
AsWVbM9eCGarR1dJ6Ywjkmb6oFbbu1AvnBvdLRHJy7O+uvyzGbSdSYi49jiiq8UpxriiI2MjVrfA
QDcWkQvCkrreX7yxDQwv2QbkXtwFzipcWawGQGgOhq/l04SypwmQC6DpmeV5GUEQ2IExoZJj066z
Vu8EYijoJotFem9yzOvGUEJq1REeKk1VHEokj86M9/JSMBY3VEjuSzhJ5nZ6t+pSGhBVVKSEeCVh
6TjzgS7+OWPCl7MyqcVBUqM8RcyzTmK41nj/3ARQpyzK+DiUAfwgEDiYwwC3n/od0NM2PZM5LT/9
9Nmg3GYaCzKaO4KY4nRqudb1iIjNpq+NnZDv02buFo+4Dpc1IwFv4jmhbEo/C/A82TkU1Y37fC77
c+z9ZcXWP4MATTOgdS50xNWKdpnlANmpTB+Tv+YKvJa4MzGC2E/pOD4Yoh/vah2h7LcP4MtlpRAB
64RDjmETFa3TudepQ181zUw/gYa4McGjY3wwdLu3R/mt+n46N8fSuRKpzi0qJMbyM/4I4eeiUZI6
Vhs/lgPATWmb1bgHQrxQfAoneOdAynY2SmwEKEHHNJF8QA7p90miR3207B4MDfrKWrVBpKCXKNiX
9bStWns0jlM+tp/aNh4Xr3fDwkJJX0gzbjgU2kbaCYSN3pyt/igowJ7zY3y5ZjACebz4N/VUMuHT
eaVtU5tJb7QQAhu5hVtwHeZE1KM9qUdSb2fThdPfjmr/Nhh9eUYYEyUXIvmFsGqsAqopHmurgsnp
u3kyvyeWVzaI0rpfsUPufyB0oZ/JG14ZjyCRZaNOQkXuxXjlnETapDR+R86/7aCH7fsSkYdJNc0r
Bwzl49ub5eWbwEPADJkclTkapKffNB6NPMWRpfEbmeRHEOOTl4FPBlcZnCvIvZwaNGPeH0J7G2eI
tVU9IT00UZTZ/LiW7a+sQHQOQmL4Dg1JdRuHKIC+PbWXp426MVEVD52wDOoZp1Pr7J4mcKBKP0aG
AqOuzPItM8TK8vJhNGpOxMDI/diLY8Wfpy2jlj/H8SB9sx2zpxFSzSZ1wuTMtfliMpZG+iAEoQhP
N9t/NUoVjakGcNtXmzK8JmShYiKFdXx7Li92A6MQ8lJmsOBI0yE5HQVGztL8bXqfLmp2gCQXHVwn
BkmT9Zb/9lCvTYh2BfcAyasF/+F0qGwOpSUirfdHrHA/prmtHpUaF8vLR8FHFXg2IkfE8us90ACT
heWJCJMKxsvpeuPTWOeyvXQP8N1o71DcRPKEKsMqfAPR0tmV4iDoxUnbjWEML2QMiguL9SQJqIBQ
x6DzgEiAWO2Bvkw7pGmz3rfCklptUPf4gIFyuPyT2SQJBuNoWIusFwZ4eGLh9gFovgwfgesvAiRT
8u3yUdjGJmEbi8MNdLr8k4G++AR+nGJwhFLWLBvtLkS/Z3/xMMsLby4RDrJvvzV8/ngKg1khqhvj
3p9qBJCuiiK3xpswxpLl8oFQieAOICOlwrTupJZtMAuQiZ0/6054qwDg2SejPZ6JdpcI/eRlp4pP
243qHBBTboL1+VQhCjl52fkKEXeyRwJRJLsIHaridgxRBcxCtbdvh6ZXrY2WmlV4+aFdsn3qTNBB
TMNaDvUfn7PoYSMN0Mj9TlblO4ROeyrs47lq6u9y9nqaQM8stNMWdYO1zAAc6nG0JqZZZnpypYVG
/AmTQNHtERmMHiINBbLQdKLnEvWInZSBu0PG2D3zrZdvufoR1O6xG6J+hhbSuuaOnBz1GQsrFxPV
93dRg8QTwLngqI0QkQA31MO9DellOBP6v3IFLyUpYlLqNzySq4PBvANOptv7RdGHNykkq61q9spt
C3XpPxgKXRPSWxYVLMgqyzBz14FUpPbo2NK/AukyNN8neKw3DVq/52Lf1z4nVUok8Zad88KVt5jS
ihaT6P3adZLDzEN8U8gJkQKtFdW+imsWulGzHxeff7bRIjuy5KC8n6cb1gHXSXu57ylb5uIB9yDs
PxBWv/xiXpLqxa6K0gqTPB3FTkM03WQ4+G2KrWVfqc11BEn6zHItK7/ekBwHnhgixOXaPB2Fs9DF
qZRc/2M9HYgUHMTcQU3gY12BEt8WShH/uvzzgd5BT44eP2pUq4mNOn7fSI31vloH6Uc6lhoG37X1
/J+MQpTNAOTWaxGalnYDegc80hNc46M7Y30XZll4Ji1aPs/689Fs+tcoq+pHnMtChxjW+1WAdWVJ
mLPpBs3dXjoXXUXIyFyuLpoO660wAkkCgxl3Pt3WcjcvZgmp6LQzo7y8JGiishUINkyYwOt+U8br
oMla733phntwu852KlAySMP04joObUCDvq1KZYp+5xrxgEZYW6vpyNq0i1N41rVHHJPNM6H6y3dN
FyanBzE9G2E/fRU/ZXIyGztIkXoZZ8sA4impXkOIrWErx13x7AQqlsV9AEEjK4eLAx6dEJTIyuGW
J65aPvYfj5qT54YIImIEu4E9HSooNXTTUJ3Zfi9QLKgBnQyzutiTSaM5aIa4ckKlphGZTJDKqO50
+VhuQ4w7dnnq4log2xwdYwSdWwtg8Yx6xueLt6hY8E9cWECTiI5O5xvLkM0bB52PsRUkOBc/Tjww
rY9vj/Lyvif5gnZGXkQwSfPjdBSnGl3cZKfOp54zpO+0UkHhYKqd4TOvy3idTErv7KQJePnMu/3y
nFNwpE6gLcnmsqdOB25kkbeO3rV+P4T1ndXibKzrqX1mxy4f6fQ2AT9Mf4/ZgUniPj4dZYiSIFfL
ZomExtJPsHIj4s8LH3yrPLNzXhuKjgYYPSpnNJBWQ7XZbAx9yr2PghV8BaXNKRCD/Ze9cM603l4+
MUj10yRwyJRs8Hmrcxi4su+oufU+ptK3cQrQXhnFz5JQE+kx7cy8XlkoivdgDQh1DFBOy9//49wN
QCYp3WidP6Zltc9wWcNArYuaT29vxFfuFvqVRFJLnrFIKZ4OA5kLrWyD3GyaNZQAElwtQNBaW3Tg
jadoCkkLK7u/Qt88PtMzfWWCaLI6DhVjiiu0aU9HptJuFS6UAh+xjmrX58X0WU8SZJ3enuAr+4Oc
EPAmn5FW2zqVyrIZHBxKbj4c/yk+agqI6p0G87relvB6vrw92itbhF4fuDSujt9n+3RSZi7dHj+I
3m9CPUf9cpb1xrbrKUWNcUHKj3h/2Wdm+HJMiuBLH447i37wGgtXIEyMXXeFgJEELkqxR/qB4uB5
0QxXxpj+7ef6b2t+L9eNeBgABDpuAgDZojr458aMssqRdU2dEY1WqlWzXV6V1K62b3/IV7IcRMiX
VplBpE+rezVMjCS1VHFt8l0n9VE7+6qOEpuOMPwZhtbOGOJvhttDRyTlW6joF6dyy+hUUpedAwZn
NbqpKOFAjML9DAfyl3S15gYVpunp7Um+9ilpRiMyTU5Da3B5Jf4444g5QbnoOQIJDduN1SbjrjFA
vF8+CgK8XFm6RtF73YoumrZsJFJFvqPo4TWiEu4hG8SZu3H5IKc3PoeZOAiZPSqYtE1OpzJIN07a
Ipc+iAEcvJLS/NEk2bgPEiN5eHs+r+x3hiJrIX5kedblpLhVcYhPOukXOHw0eJyN+QfbqVT9YGq9
/T6vZfX17RFfnZzLPUnIiji1udoNcaOOJS1h6YeVnTy6MWodkAu6qdpCgmjaM1v/ldG4PuhrOVTx
qc6uRhNQeOdcbRpfGqbcjeokt1ZS4pzU6MnF7zRd20UneukR6wQ8p6tWIVjhID4n/aTtDNB6IvkI
JnQ8ooBdn5nVy4gHMBsvtE13lXO17uF2tcRIbaR039NCqTYyL1p5L1Ktw5686uvkrsDS88egBtl8
Boz9ylVCWZAmqErcz74xVh+0rkVSh9ib+8Ku5L2q1t3NkGxN5VPcp+EGEpS1RasJtfKmx81VCS/O
fxne4QMz9BJYLk/wH6dci4Qm8Upl+K6MdlMTqH4cJWcenpebZhkEBwXK4HSB1ojzlt581Fgd0hsR
XcIWQg2e6y6c6vpcX/TlpcVI1EVQfuW/0ZI9nY5YvLdKa0bEC7msfdhQa68rGCiXHjkqExRDSN+A
0JjrWh60Sj1PK8KfSRMLkXKhKSaNu3GTPjlzdb0yIRDA9EIoG2Nssa4cSF1Z/OV4PwFWpV/iuDOP
/ZDlu98TukjX+N+KFvP4fsfRTdIyaP/n/5sNOlqnf6zt9mv79b9+Fm3cTu++5j//+x/XP4uJ+/av
v3T88d//+P3P/22DLv5JJZOuzYJAXXAX3Bp/2aDrOn8HDTveLZALtMN5UP52QTf/qZIDg9embcF9
wh78l7ixYvzT5pgvf53oy+DCcS9RN17j1jmzVADB9LHZiXdAZJ7u9SBS4gkHp2/mWCAd8jyKZLRi
T4/adnh2R/Tp37sBinDo0HfJT3dCwNFDj2dUboJSCYZtZziz4vrgxKBKocom2ulMtro69r9/4ILZ
XPYt19s60dJCu4QW3/0YI0uUOx3ON0ZCeUblWYxdZft/LNz9X8/5nyrwpydl6a8BlKd5TimArFV3
Vke/n0egF7ilefjnhFsDy4tP1ZhWD5ePQtZDqEJNjVhi9dGjCPEclDUT4ESQgNM8aY44xfZnXoXl
t/5fwPLXXJbiDYUbyuigk0+X1lFLN7QR3fMqOhP7vhrUd9jpdYeCLuh1GinuTo2qn0YTTmemd7pk
fw9MDAEaB4igunYXqRGkagYDz+lpwPNkQgThKBsl3RNfnANwnkZKfw9F6RojhgXsv25YQuerzHqW
iWeKpNh07dxSO6m/Dsr8S9VzcdGVzWio9fzWPTZ4hiABrXaHiyaCSPDOwcIyfGqNWt05RvNzssR8
ptS7bICTpVusLZwF1ASnZMFPnS5doqapNOoo9gKBGAO8SuQaDLSKaqsYwI0MxbULL/yidPX37Cgp
mnBCyQy4D1YBbmD0mNdmMLnTQdr5bh6q7pfoEsp+F+7+xRyHcIXeHxEDaeTp5HrgzK6VMA7iI+Wz
GeilF6LT++3tUX7n9atvSHWGtj//IsZc92/MhIpbqzkImBD6eVGFplvi9sSAYfqhksZtBu8IFWCA
D8GmruWB7XJIQa7ManmLRF4OLb18h8TOReWpv74yHgka3WIMJ4CGr2Yfm0UZufhVouxaHIVJGTDt
g3Mb6MUR5BvT8rC51Cm9sVVPR1FnNOt7g2+cD3JwPFXgGo0ZQ1NRptKn9Bwy58UxXIZbsKV0wXlO
1m12rKcReU2CiAgmVPaD4XxBJvS6cUzsestzTcjXB1uYm6R7cPFWXxADB0o9NYMNRl4cEO9pH0Rc
Gtai/6Ht0Myvz22ll8cR0X1QK/AUwDsz6OnXDMwxkZB6YqI0DHWTyHmGwXvllsOwQRoPd1NfaZ9j
F7OmRtvOAWRwfIk24E/qTdYqjWeE/Fq8Yj5FCt6ib+/zFy8WtTpWegHBAnN4oZL+O97jN0ceEmYo
VA0D0gZ6Ph3fHuXlfmIUmEc0G36jylb7SQRxRL9yoXM3qjVdj4itj9servngh0GMxM7bw62K5csp
YTziY5Z3gcOuL0B9QImiMMPYq1TZ5Fd9b1nZppyj9JchS/SQTD0MnxMzTJINKlpQpmuEE57UKEEG
RwZDeQaV9dpHBpe7BFwqdV9j2ZJ/JDgt3odOLpk+JfquQTdk7sYDckChdmbi5wZaRQZl0kXmgNIM
+kEJABzChJ1AHuPM87Ls19OrcQETLYnaYqP0AiCotQMFm56vS495kbkpdBXtJVRKPw1j0sWHVouH
6WhADEUWu0Y09swsX9tN5OIUNsQCrVuvbikye4pb7kA0G+btxH24z0O73bqIwhze3klwKNeTXV4B
1oxSHmPyP07XTm10pfhf9s5jWW5jW9Pv0nOcgDfTAlDb0RuJ5AQhURQ8kPDm6e+Xm7p9dqHQhaDG
rYFCCoaUlUi3zG/w6oBITsGruYdGF6Gm13pdyeUICC0YsMn6pJszWiqoCjsjAqYLkruoJ2jeX8he
u5/TkszePRmoMSPrlYh6RUu5poFR/0l831Tf2yQenDceXStp0JggC38i3kIFGdGjJvrai2XQHoG+
1RobOp8iv5uAEbyHsY3+FML8i/oBfDQPTzU1HbrYMdJd1Z3aCgCJp9idciXQ8IHDqrtW1zeJmGPT
HzJ+E2JgY9tD6ByaPhxnu0eLsJ0NqDOeovhiyNK/EKzz+gBMaGw/GbWHGIWLR2zCT+jz/K7zhIHe
SFnV9klHn3301RTtmqBH16mkvUgl9JFzbn2TqP/yVd4WrQ5m1kkH5P9Ly1lOpkEuaZ/mwkkGPxlL
Uor4lMSpPkWv2044cfE+Ucal9Z7UOjbb7GsmKlgVp6lI8hGp4KQcPfN+8TRMnP2kbZHdD1wlbocH
B0DyH2Zj9O9EWaTvqYDhutx1ZT0GWQtGwm9SUyxBXmjrR6jhTXynZgLbsgHRy29jX5Z/ta0i8LjM
c1AU3eLgQYqdloeinBN9TfFO4PUf6ggVLE5b+qjjfOc+4Bbo5qE7t6kdpLOBJL85eWPyaEdG+nVU
0K14WvHd1FCM7Rej9UfiwPaLOpko1NFpUL52BiLETuDy2aTWLCrQfODEbB6jKcZkXQpEm+9iL62c
R6BoMUKfSP1lwSAwUA8yNyruVrqcqDVXPfAI8PXxH01edpTHzAgRmjpXtCT04iIVTwifLL+ZFrbM
KNeaeEsMc2Tex03aRhgk1CWym1o9NRzxvNRU9DzRpD8Nrl3XuLMP84ekrZDKU7TFfYu7FeKsHlJB
5zVX1xx5GRPPv6CddAHd0MH1eX6dOTVqvUhsKS0SXkjlx9Lzr6gKdpwztb/Hg+aVftX34r1SFwju
LAZeykic4R9BPKQ5nypjnVXMpLO2O5Xo/3pgjzUs/U4e0sDVbyh20vjV4l79mKPcjzOvDvDnjkzU
duJH06yVyn2qRrtT0oeMpyp9IKOp7PtSadGtQpu5KO/mzFXfOYqa/TlpWY/01px6LYKPBZpSuVK4
KCh3OCY4JAkxIgmVk/lc/U3hd/FaiZO1TBgzp4DTflgL0rynPOmQ3iwqcqzTPFudilh/phUnUGer
B5BgNCLMAxQ7CnLMYC3f0+EbnpNmddaTXcGEQHDQlf9LcFUTGtwZnw5tXnTQdWM250BM5Zzf226P
mqzeuesrGgMdkkxAW5NgRIG5DQTVorfkcrUXQoLDxwTNFBShGuyikXlX4wJJ82rFNxWxQBFEohBo
z1cGeujouMH0iRLYjsj7pi7Oz2m//oFeoPV7gZPmhDzviM5dLAX2ULTCbU1TFfE1mabJ+5rjSN/9
bkZoYAe9HuXfm8LVOAUrSiegEJGlfarb2jJQj3WEE0IrLfHURacqQ3enNL6NUV9o50asvDWGNzdK
ENlq9j1xqXZBq0rUe52sowrx9YjRc3Fy20LsVp+9E3DkpjkTBTjwHyis2CeHA72gQznQpMePqTR8
YafNG7THzC8FwrV/13gAu/7UDdA/4qZxkLMstfJLjlxyiVS8LhK/NFC9u0NeGvnSYRrHDMf0CNVZ
pa/L/q5GcuZDPFSF7Re2JMzZq8iwJp6y2vDHJU4KgLB9s3zsbcq6GlJ0fQPxRE8q3OiUPmk1UPat
2obDWGT1aZrm9K2yOmjBxpyzNf9tsrHQyO8J+gliwyYFRccqto4x9P0PJ4us9iuqx1aPwNLYasnC
Xmw5YQOx/PBuHmP9gcZv/W2KM8S7wc2ileVYTZ4/JrVlVtw4xbyEuI2rKeVnKILK7LdGOdlWQCIy
xeadpy9q3vyMDf9/3e//6BKj/v+2Nfs4/fjrR/Wy8Pf8H/ws/Onmf8AGyAAWMCjdX8lM+ln409T/
0MIkK4P9AkPzOfz6p/Bne/+h7AcPTAK8/jE8+19XM+s/xGyoaGAuZUgws/srdb/LCFDaptEPl8hr
/meykrjJaBDcTSB6e6avCLZMLwbnfZE7XWDiiHJftlr0t46rAGJ+Fg4SL77RTontMvj7OTQmxET4
8KnAafCJX8bSOI00XpcLy8c5QENRzhSvkT9GiUlo1QFofn8oqIGurGnwQS+HUnVEHHUea9/ldQ4w
eloBOdIWV0bl10BEP2dFOVf6RwLMpll9OZQGYLI1OmYFntl8nAYL9eYGd5fb325v2YibTQon0LWe
i8kvv91QghOSrl++WG3vvjeW6DwuqkDrEIn0SHfHmhS0NcJqyOaj4tdlEvzPDB0wvxIADF5Dpi4v
cqCh0e0iyxrLb5BE5wUz2wqz1aI+j6WBUNuUOn40IY57e8Z7S4jjDmk3dDj0Ija7xSsmMbU2o2Lx
tCAYucx+M6TVvWjz7iDHlUv036zoeYJ0j0H1gKeT+f6mLuX2WrpopW36jb6gEgy3xzgjGuO8t9t8
Dkwdl0sUv6KQmHh+jQScEd6e6mXu93N8mcvzcSWreqtcUtEy09yCxR3BATzpNQrM4CuM3joY57J+
8r/j0KuDiCahipscc1QxwCFxRj96LdYH0Rsqsvh290pUSRu0deIepGA7S6iTT4LygVbC9bX9rsqc
Rxi3mX6uasa9HaOHuKCE+dnq1+zX7xZgXyqsBaoR9LI3ZYoCw2hDuKXlz1PzvWhpD8Ru0b9PLCSy
by/W3mZB0kZi8Gm5smCXpyEaM69rrZSPuLgidJBVhjRXxtprQGndp5IWM6GIJZLfVJoir5pRLYPb
P2DnOIKZoiCDchNJ/JaS6iiVluG+YPlUNpVPXjTgduYky0PTl/PnYexIoiLvSGVs5/5hh0qmE4Vb
nqHNHVDPC6mnzvetUyKyJq4JqVyDHilCv4+5UAbgcJ51FgOS0benu7eJKD5xBQB/pii0uV/LMZ2R
1XRNH0OyFdncwbpbi5zApqEFfHuo3UnS+JVQdTpw2/2qdeCKeAFxSMJ9MEABM3uY7Vn7U3QoT5ao
I70bCwUjqVSYVKJuj70zTSl7QXUcbQNa6pttlaZmFqtk/X6VUP/pdOnHpXl5iMxqcnAsNzW253uA
2jjcPwSraKxv77sOJGAOSsMkOnWTwGuKAfHwdTjzlK4ndSleoS2t31EzsT8imaOGWub8pWAVc3Dt
bsAL//wOvjPG7twOxra4prrg89eE30HZhO0cJZ/h9XthmmCzsIqGdCuxSt/0sm+4nTUgEdUftz/6
zoVIiMYPQecBxvUW70V1b43VRJopVT22yoqVPxk5ZsS2OWOeYhxKPuwtsqRAo45AaEID+PLuENVK
H8Ka2GD13JwJ1g0oHnEaxog5H+zlnWuK3IjzCjtNBnzyp7x4tNdRaVUrQqK5iKTFiTNiiGDSkPto
T0P7EJWWfd84o/jhiKl4246l9ev72dQIc3lO6VmrzmY/L6OudpWC21hsDVS6TMW+X7ilfEVdjpSr
dqZKA5u4GNQxuOYtZ16IfqxUJTF91HjUt4uJ96EToWuQTXhOFjHaxKDP4zBHPhwPwKQJb28iefVt
ooeXw28FckS7KnG9KAZPttyysYqjA+JGB+t5uVWfI3Us5ylEwwTk37asSWrvk0gWQ4RVgXOToZf2
744TG0GNWwouHJjf3J7V7ngGKycFO/mq261aVD22754I7artAq/tpqAVFcs5pX94iRsfTO9yDZ+n
BxxYAt+AX3rmFi6oonWoZs6ABIro1BOeiPF5XXU0hk1pnKJqT6Yn6gAQUBwkxNkHN+Llk/rP6Lxu
oDFsEq0tQVkZNLVLC7MPEdDpuY2AP+e63T2iA9OGKYhC8OrdkTLL3qAySZT0VNDQWyECbYgVCQBq
Q4pVJTCAqQjVzsxCqhb5346b5e+ddZgOlvXyiXueKW06gJK8pKoEOlxeC9RzMjfPRRsqjbWe8rS2
7lH6t32VolV66p0aF45YH84xBJaDj7yzo1Cxk9qMBE7gH+RPe3EjUSDvEREYsTNBgdXvgaG+6oXn
+RAXtRCKhHrwvOxNFWVUGQ9KoYctZRHR/izT9akNNXVABz+NnUfHmhpfzLb9qqhx98YJUWk/iLw/
EnXZnSpSbRL3Q/C71SYpEqV0kHFpw8WZMnQ1G+sErmb+beBHhNkyH33aZ2rDf++gn8sq2aFIgoHl
dLZ0LXXEBooKYBsKYXhnuK5WKOwERfnYWsXn2rEb1xe6g8L+anrJD8QgvHd0besHIzKwahon5yhg
3AQZP38SVRGJTudhpeZxudy5AqJgXbs2dMrpM+fLPQNKQT07szDv9HREplvdfpXFhoFBBu2mDBDy
2TVRe799kV2+uT9/B/poCEfwPsjo9fJ3OClCIiM6B+E8mHiyeMv6mE+xG2h2fSQZcfkS/BzKArWF
hKJJk3qroKd4lZrgLNAjxO54OCro9d0IueHL7QntbS7ERGhLS/LmFRVY46VLFrvuQ2QAykBPveJc
qIv2WR3sAZ+QKvu10PSfadEAR60RRixVgMsv2EfIeqUqbaa5LarzsKrzI+i26WEysuTu1+eGAAF/
QTpE/UY+Ey/uiMaIqyUbWKyiaJqQlk51v9IMoY8+eAESTM359nh7mwMsJpJiTA9M3uZO6loco2vD
7sKmHafz4Fj9vcDm1UdjLD+oZ+xdR0R90JNMcCmUUS6nZs4q1ZMk6cO+hkzZWWv1qe7c/G1h0ksG
TGD4tBZiXDvn6Ah381zU214PwOTRQUTGijR5cxZXgdTJgmNz6Jb0uTqIluGc6ug/OSPOmYoyfKLr
EX1f0qS7TwqsXe77OM3PFMdpSEsJ8rd9onZ+OceO+wR7p4R5qiTRg4kvgW/T0z2iI+2EAyRhIBTB
46KRpsqT9mIfRHoXNToN93Cqcu21586vZrCU77yqSt7O8Ty8lUppf4BQr85GNXv3t3fFznUKHoqC
F1KYYLDYi5fDF2BzKGRG3F1JruBPjC9ICI7bitGeAS3v4/GLOIISdd4folXsoBuGvju5ZubeeUXV
fs6s1fjt9m+6/iI8nuTdMqKXeIzNNWYK0Yw9hi5h5EY9fq1QQ5LM6R9XC6JPoy7G5xwL1Pdl2y3v
F5HaX28Pf7175dsN5Q2gt4QVbUo5oymMCeIsBQ8LLUZaD57PF8L9txuUxwa/wvu1wFQIoN+RUv0m
S5TXD0ABbm+IqLByiNAuF2OljuKYg8LQnmPfCwsxYR4s1bhrRCz+BkdgP3T2FD9hay6SEMS7/hYj
s+nz7Q9wfVMAIAB+i4qaxDdu8YaJE2lrXS0SiCqcwCywjMT1G/fVpf41yM3PCcvLiEkTi15BUTnF
NaoSDJWvZv9ni2NjGHUthlycRvuX40GmRSVJ6tOjhbUFiE95bhmZMYoQBVBswrJoqgrf6G0Hszd3
/b6WKxYuDXoWRGgezjO3P+repua55AaWWFViwsulnTOa27mXiBC/e/0psrGkS9VYxUywrPCXjZR7
sljlPneV5MmsjiTQrx9SCZIjBmZR5WO6OVJ03Rqn1wsRZoNbvYnFOBEeJTg5rJZa32tF/uthoUfQ
TTOHL81w20QVYbUeYKBShpndYlzYKCOulzOWFb0zr08Aj+f64ANf5xiMCJNIErgpFW4BuZgyOlMa
eWU4UlwKBh7s10tWOtTpuugpExSAR/y5Dh7VvRML8phnDr03j5xu89yMtchcfczr0On76M7AEwe3
yy4+z5bXvlesAfgDVEItmOKxCzKMkt9gvTX9dXtv7RxYXjrAKVIBCITw5kd04Ae8Lu7rsDVH7c9F
G8s7w5nLs2617efbQ+1sJN5nOkD01igdbvmsq6rJbdo24ZhjYd3pXvVYRfgZGr3aBlaXrc3Bsu59
YRljktfIGs+VUm5X6HW8uFUTUgPG+0Vp+qik7Jt/iiwlWk5qYY7fGu5SEabUgO46y476wIgjpwhv
T33nKyMriaikLAwjyrk5Q/zJiAN72oTc3d7so0pND2w2tcCIGmqLtwfb2c1MVaoIInEBo3fzLK84
pDX1gE1PjgfF6wEfpXerPeFq6XnvufzjcFRS9SAWuI7p6eIiNyqtbKijbSUqLEvRpnRhgnHeaO+m
0YoCbu7y++2Z7TyvlHUYQ6bl1Lg3M8N2XUmtxRLh4LUG8CIjf8RZtfNXh3DMNzCPsU74jxXibnWT
7F9sX8JfSQUlXXOv2k8gdbD4coi3jah7VYoUF7xkjGa/MmcN0lW9HilN7SwkUYTsZFJrZwdvp9uP
Tt0aEQRspxxOAvMB302c6Wshor/UbkxB54zKEet8Z6tyNFFqQ8SI2v5WYA+z0VUFecI0nRTv69xz
3/TYuX8QsAy+3F7OnQuB3Slxh3Kf8m0v3zVDdBounw7xo4ELs2jAelRRqTxpKaqFsV1XD7fH23lH
IQQhnq0hSUApfXMKWSsnc90CfnuWYFhkcjBIRqWHlZHYQW/X06sWUDsPTR/N4Qql+QDbvv8DALfT
opb7aDNha3SASln8gAH44rc2KoZXOsIxJ7caylfPNqTW7IK2q5z6S9bqv9+e/t7nll40qG8BiCae
uPzc2VBk6jR0XUiEgdFd5GLb3Ana0uOI0jsXfnl3e8DrBEH2NWFKSCAD/7AVUHJKKmyWVXiBuyIw
keYi8+N51lDlmT9VWWU8jIDs/GVVlNOslNlvy6CkfjZ7ImgUd/wl+gbxIj+Gnq7zbDcE3GQTmwMr
bQbPxM0VHaf+dTtnVrC40ZFw/9VFyCikiVyD4OHJmDd7LPJylJwm2w0Mp1jPWY+pZwMr//72l706
pLpO1AsdjY4wjfjte1IzR33FByyYK+wxcf8qH5Bgnk51YsS/PBRMLCooPCRS3ndLgBOxw9UGrTZA
Sqf6OnEyPrtL5/hTk9oHuf/1rIgvPWgSMtJWgYlcblCsMntKboseNFG8LifMK4f+ZGRx1ePpibt8
ePsjXp0HCva0fWTPFPozferL4azWdad0Mo2gXew/FSzlQmtaxLkd8boW5XSEtL46/IxE90xm62Qt
3ECXw2lwoozVmXW6LkkSpJUNUwII61t1ssbXSKV0jwB/yiSIumS9H0HmmkfHUY5wUd+Qc2UZUTLD
ooDW7eUvcEQtrNREbAk3lrLzYy2yYWFEMzIfaA5nfmm2Bg6Gq0knrGzGHDBQthAUzxom1hjL4RZ4
ewXkA3b1g0ipEOt6pn9uFnwSzZqD8MbMrlPMby7mZ6e2j5t3elx8QON1/QiKpP+RzNqRNv/O0hOK
wjaVelcUCeVavSiclB0A2b6hD4UX7fI4FYYdNGrcP2W2oZyztbMP7p7rMi9XPio/aMmh4UVfczOg
N6zGMA/2iuIIHu5hq4GW8cu15fSiGdVlJxyPSS/naNLHYKHH02G1aWLEqmZR+/eo6lT3bn/7ncPG
LwIJgpwp4nZbyyH8pvSy4oYOdLwfH2roz75QFw/gNMadt4e6jsMl1YpnnmWm/M77d/m5dR3LrFh1
cSGgOxdmbjKGU52PT8toVufSo5w3KmMVrivqcOnYZ360YH56+0fsLDnRqSd5iQCIrlZgVFQYpJWx
BIOjNTjmahjBRmYaiobEesKx/uB22TnuVBJp2aOrCXp0iyJKgVCndm6pgYGF+Mmxkua1pjTKY4eR
7Q+tM4wmNBWvwdvFnicfBW+Q7788Y0mdJtyhIk15blNKzaKUaurKJqcmlj/qaq+f5qhbPyOzsP6Y
EHhLDz7xznGGyU1FGpl++MHbUwWEOF88nL+DXFEnXKmR33w0SgWgsGJbWOLSCHJx/q7LPAUeh9bg
wYR3Pjmph5R5IMZhyvL3vTjVSWaBEnATNVDcNTurxdqvpwXz8jtho2SO0YbTfiyEHt01+rj6xZL8
i7eSAAPeC+kBsILtBzCLrAWZ2K7BNME1ywYtx+M+nkPoZ9NBkrcTWyFzKcVB6DQQA2xjyTkei9wT
rhnMQ9XGQS5WI5zY+69cLJFPcZY7X0G4t/iEKu59XqBiRoylWW+W1mmDyQL3f3u3XS8+T5rkpGGB
Q7TwfAe8+PgLZT5tpIUXWGYsXsepPUtJfmxJx7VAV7YTProzaHRV1dGnuA65qExR7uVxo4uGYMTl
sucGMfXszVYwd2Z67xQWYlUcyQOs7PX9QQgkYcfPermIs1yOkqLAZwhMxgOOlf7RjRv9LmsSM8iM
xgzynAvkYDdfX9AMR8gqHUhBO24bs0rSgXbGODUY17wMqmheQ8PoYB+L9Uicd3coGXsBRYGSvn0L
pmJwFRcCR8BjDGx/cDk3XeL47uwcXYu7n5HogwsJ3UziysvPiKp1Cj0nsgK4e69mpMfOqVEY4ehG
oy/SLD24hfd2JbEdUGCaZbJqcDmcqivTioy2zSvXiE8AgoszR1f4PZJZH8QKxa7UcFys7So7uAx3
J+pIpTj6j7J6fDnySje1MsaJb5pqkKCEkQO6TNTXVY+3Kf2So27M7nj0Y57146+b6ZpbR0tMHSzA
+Xe6d+yp/OTFOLTrRVQ92Klo/7p93q8vWwpr8rCD6kHFYKtpk5UxZP+c8SabD6jHCHkmi9W+mtbS
PMdebp+UQWDP3Hr5Q69ZR3nW3nRpfFLm4r6nRrI5jv0sSiMv+Ly6WLz7KMIJC0hTTFHeMx/XOT7q
j8vlugxVpXgQMnlSSAH0zWbfimXKzXhs7SCPsvZ1QQ/7o9LZBrFjHwVG1zvn2I6P4uPdQUnlpKo1
LfltvctYParCbm1jyNyZjx6MNT/JCJ6Eu0T3CEQ2d5Po9fOvL6wUVSBnJ/PTt3KK2pxB2Zxw8+7c
qG79QUvbcwcmxTxpyWj/natxCQlSS3PAMWmlQhV1kk+3f8Le4gIApFTKK8pbvomW+2SZ1j7RrUCN
euuxno0xXDUlCoQCxXMY+qPMaG886lBkZTwjFMM3t4Q3uwUeyikVYt1YvqsQH8+gPeuvGsh649Tl
df7n7QnuXLiUvagUyBoBmsXyB714LPNCFTWWOUYwdZrBw7ikZ4uQN4yd4fvtkXamRqkAOxXOicFD
stm3WZ+XhVZDtxTArLOu+qNerTRMU6ieWWMfde93RgNzLb1ypQLIlahpnRfKvKaqE6iDQR3LoCTh
DIYWNPncBh2qiAdBx/V43ECSuswMqRtsJTlaVA7waU/jEEZycXZ4oP0pg9grzVMhgI3jQRDwjAe9
vAZs0Dp0eIntSWW2SnqiGN3VUEkWWgiD32czdb+7a1e+L6dRfaOuhvmtLMT4Lkmy+CEVQ5PfRY6X
nNUynV7RilBpNFSdX7iR+zsBLPnu7dWWq7n9eWQ3CHlitIFKwKbG4BkKPfEqiQJbL+x7Tqbw9aWY
Hm6PsvfVOSkIylCzlfH+5e7taizIsUaLgjSb6jvR4Y3klM6n0vG6h17pD3bw9SVIS44HxgMzpIEZ
kr/mxVkx6P0ROXawR+cO7jnQct+LauOkxtV8TiyUWOBqHeFIrw8oJSHiBlaZB47TczmoaWRdlthr
HJpqofraWiZ+lsfmmTDjl9s1hHZEzYQoIOFkoe1yqHr0Vs0VEC4hkc6Pfew4JxO78nCFpIrUjNo8
rTW6x7eXcGd+Frkh1w/kCAkIvhw0m5OZrpudArOzwLaoJZTQyRk+ln3fH4jf7Q1FbxGVQb4lIJHN
UE3pxkke6QkFdc34W0R2U51suAIcBbRJ727Pa++Awivm1UBtQ/7D5gSQ+dkwc6s0dKq5/iHssX07
TetQ+CM9qjsVtzoeanNJ/NnV2+/qUNUh2vB1FUz1Alah56nxJnP4jIVw8roBXxPe/oHPEefmiKLs
QzNfnlKUzzY/sC4KI4qh8ofzCIv91GpG+pjqQnmbpZaaoTpQiFM6l/q7ddLFm6id0tedWaV3TdPp
rxujXt56mReDrwCTOqttBKm+aoe3upJUX3ULhZcTUQO9zEaZD/bMVguNCjr3HpEIUQFP15WQrjBB
9ZRRDzVYrT7WQi0etCZPJE0q8SsHCFBSIvicD0I/TQ6OwgqPKuSEwX1TVHocghk5Eg2/uom46+AS
0gukk87fNxm/xIhVU7KafjY5yUNc5d14gpbfvMtRD/xgqVF5vr18ewNyXHgAaFzJws7lucEArlaG
WTF9SvDmvZ50xqMY9Bl38Kp+EGNytJ+vDg9cN4YBn0vxzOa+vRwPLvtgWnha+2Y6TecGugrwBPAI
6+TOwe2pXaVKsuEnR4GOAJl9635I0KtkowV2fZwaqz11VIn+hvZv+RRGB3r2uXrvlcoUVLXXHQy9
M0u0vKQWGr+BZ3xzBSokY10pGtOflcENoWkVgUHf2jfNYfhwe5ZXaQsjcP4oAzqyP77t4hpotlCK
gnCBc8kaKlHjUKGIEBkoUSOY3KkLinKpPyS6gnlQXB4By68LwYz/LCpMUO/QJ9psoIQRwQ1ljA+l
J0AJdEhPXjdm98KxMxQo6J+nAeco6s6pNmmfvG5aXueOaO7jPDryUpGDXdxF8scA6oFSSWGDtvbl
7hKgIDQnhv0S68hSNEJz0EGpuoMrb+fMECywrRD6ptq85WypTTLqkVObPlj+8Tx4aEgogBZPrhi9
IK+No9Rwd1bkatJGkD21JeIuEEScGRizb9BReEDCpno1NGPh395IV2GJ/HYkDRLkxo24DT21qQQm
MnWmz50b/WXUBF1Gald/5jRNFB+wvPluAXF0QHDe+5aSxKNRWYCjjrjlRTCUEfxp5uIYfqr19pdO
r8r5ZNlCPWMKgtVRb7RHtaH9ETks1PYoZm9Bnq3ejBjIwNtpxnU6lWadh2qMI1VprCDUs6g/+K7X
q2fwLJKLUUSG9rFtbZa6k69omhi+PujKnZW5/QPtRuv8q6vHKNJ7ATQJcdeWSIMgW5xQnoYMtcb5
W711s9BoveXNJIYC4OaieNmpVjvrAEd4/TEJuvAtNDkJXEBbLB1ZEGd64CiY0Anvh6jN7k11csMU
A48ny0Ut+/Y0r+90xjOp0DiYk9AJ2DwfdN1LT3QeoOnerELTmauHwdOdEDEhIqSImmltud2pLs0j
YtvORcfQkEpQ8MQd2t3Wh5bYVCZw1IZv6XkUxD22f3Nv6WHbOWWAYfRyihHxOJfDPAVWqc9nxVaM
D6oFdvf2N7h+XNC8QpfSofvEWd3euP0I5snOuOQUbczDqGkSX9V659FGPOQgQtpbXvYVZXmiOwQc
Npd7l8aTokeoRsRDbwWOMNAX0RblHk3q8aR1/XQQ7e6Oh7gn3H8KnM/iGi9To64wtAnMKNuJjRXG
SskHHOzi1cCqwpDtloP0d+9TAhzhZGIaiRDA5r0Y7MkmXUDEIXfV4aSpWREsiTuGg6YfNef3rgHJ
26b0Lc1wt5Fdih6qbVQM1TrxEHoEdgF+zEcIq70PCHaBAiIhLdXhzfmIJ0Rroqa1/AmO7ylK0OlK
zCXy2yj70xmdI+OE6zeD+IoeDOefY6Fvezbo7uW6QPXT77uuIcLCHL7AuA22Jx67Hcxuv9OqIyPJ
64iHMh5z4xRAFaErdflkaGKh+ev0ph/FGuhoJfPQylnm4V51sKqjHTe371ysJX8zc0U8zrk6f7l9
APcuIYjDhBi8l7C35Vd5kcCj5rJ4ORgwf0mXJChU3AHKoUnvNMXzPpHvCpKZygsUW0zvb4+8t7zU
aglweC4xJ98srzF3yLZNfG+3EM25MxEOws43vfPivj8NnTEGt8d7ZtlfBlSAcUzoB3RSeMW2jtFV
Yam5rSI+Z3belJz0uLJhS8aD+9fkkvgGelnoFQIhkV0GthFb6mkp0+qNOo/1Fw2TkvlklkKYJ2NG
Ai6sZ+GQVKV9N53moR7xgU4KNDVdkHm/d2j1/11QdO79qtHL7h7Ef97BUKwEVRLbzn4YTj//kdtz
1Z7oAQDhsLJ1qE5iHcUBvGFni0luEJg27gXCLrkOL1a4rxP61ysE8WaGH5Tktn0yvKIPpdi5nzRD
5S+e3fg61bpT0VdHuKHrnJqASIp+4/UlccXbY+wZqPRZkYvi1aqmXxfD7Onr2K36fSq0LkYJsB0+
9hqg1JNp5XyOMjX0T4222N1p7VPzS+2a6ByKpG2su7wfondWOqCar1Penk/pNBB4g+Yq0aPGQw/u
Ea6GRwHJztVKaxjM07O4AanB5SfMlrW0EpSufEdB8kzzluLjNCMUSEK+hLd36d5QFh1jUAn0/CAd
Xg5lFIMQGgeSfQPskqWjVaN1K69G0R/UZ3cuPMkN+r9DbR7EypS3XcqsLGvQnkaU8r6sVBfsE1lg
UiDH1iATatXr+fYMd4fFYO7ZOwah5s3HNM0YOZWUGbqNPVYn0+xQKcumoU5PqhjEF89LlTAyW/dg
3J0vS/eUQhfVJ6KNbSc6cbtqTvg9voqs2H1epw2oXbd5Fenq99sz3B0J0SxSGW5v7prLNSxKrLXm
JSdjTpwKQPDsnD2zafVT6djNt9tj7TzFvIz/HWtTsZqreqzigVg56Qr144gWzjch+9K3R9mdEfpQ
1FQIGvHbvpyRqdbuVOgCZQ8tbkBxN96HodarR9Q2j7hSe0Ohd01vCzYC7IvNrkxrz84jEIW+IUwI
Wi10B6A6+b0+lMnD7Vnt7ETiChohtPBIE7eg07F05klPIrKZpQX0hJbFWUGulCb+GN/h36d9WObS
+np70L0FA9smNwZNrWt7HHfwnHpkwYoFFUAVh5cA7vG/iKupEpFCSaoXi7ZZMMqng700TK1rW/0r
Cn4/RKU7H+wm/xd7nakQpCA+RYVrs1yGMwJQHWfDr5MxfV1bDa+IHsciWNdIOVivva1BOC01d9kh
6JBf7kIhFSMKbzL8RJ/6wFKB3fUDRU38rY5IvHurRDCNrAvWqyRdm6GSRZusZuJu1LpsPq91nNw5
ffTLSEdqeZKzC9Oar8Sm30wIJdbJRhHDd/r2T6K+BhdFfT3rTMgf7TG6//WtB7OefYcMH2nnZlK2
4i2mcAfqE5RKX1VDR7YVFU6kBrfH2TtXL8eR6/gi4pAvjm4ojGNM8LQ0zcIn12wG0D/eiiSGVzwW
nO2D2uFOOEniQxpNa0FHoWEzKKyW2C6qlUE7iKanKOrS38d06c9N4jivi95FlPb2NPf2CPkJ1R4L
dzdSrstpZlreZYPK1m8tUT30q/gDQWb9IKvbH4RNItktkP83r+XijuWk2x0VnnLsH70mA6qv57N/
eyp7KyYJZiplM+pWV20u/CdQVtUNHyBT+grlmcLvixTd2QXdeCVynyYv+vv2kNcTo9KiU9wB/yjF
vGXY+mKTZFqvC21i7xfkB4FnCfuDNhrup9ujXKc3sp6DPx3kTFli2dyDHQ7wSQLRFhaJU9xNWbc+
YUjhvqkaDKXKiRigRnfCr9AuD2+PfP1JGRmRTArKXFYwxy7nh1qEmICVs3BuVb4zFCP9HVDz8FT3
TftgmFEVWjOg5tuDXh8CCkmy8igxtBCx5Ed/8VGpbnZFwuGDfjXJVMbCPaFwlMC0+i8Vr+j53wwH
nBOG0HPd7HI4LY1tVHvkcLXd+oaXen7EAxrMWf99UaIjvNje7LgtMbbisgReJP/8xex6K6MrunLE
83GAbQUsL7CTPDlpEP0/50OpHNRz97aovE2eFdgx4NQvx0s1B05OTOZCbhX7dDSnezVxzYMW7N5G
AY9BYeq5cLMtgWUtYnhQEEGaeF36hsR3usNtNvPVder9NG3cAOpcFdxeuZ2pyfiA9B7CI0iJze4E
Run1ELJZOZwUnwq9QJR75Ja5Pcr1gw32i9QTlLPFGNtA2GwwLu8LRhnKBaCtUyWn1LS7twh+5b+c
zBDnyBIK/y3V1G0vbqIQNdolB13P1ChQjDk7uf9D2nnsyo0sW/SLCNCbKYtVdYz8kVpqTQi1ufTe
Jfn1b6UG94osooijB3T3RGhFJTMzMsyOvWN3CbwF1RDNLIeTsKKj0eSdA2nTppfdKoLVmwZg2SyJ
WZc8dLE5/KllkftEU6v8qiiT4rthkR3EP3JT1gUMOS8L0oIeFT3OLYrXsQqatgtc2Lo7Tx/MdBJn
ho6dE8ww0Slv6umkFErxJKK4+OTG+hFp4+1uMhxB7IBCNm1APvf6OuRQbave7ADNL6Lpu2vDbx2U
DMedl2qOXqeywEAYqATElzwuOk1PGttrY8UE0/qwlEwEN1l7bZLZfNMus30lS9Wu90/p7QQEDDQm
CoCM0FM+haZhbatUHD2vhrkI4ikfGf4ZxVnlSpy9dJifo15kbywBB5KILQaDFfHGHN32w/3fcHsf
sUu3Sr5ScMdsgQegaBTbWODCgYtXPKqJVp+jZIkP/PWuFfnWEnAS/m2VFil7ckZztwgmfegfEqJc
kBXU/u6v5fZWyECFURpZ3GNVG7dp9K1QspIimtFR7jaSZXzU+zF6SuxpRpio6ruDDdxbFj4MxnwG
hqwb9HdkdhAlAydATdFoP/VaZr8da7c7iJ73luVINTz46yS/5SbALFIHftslLsHLZeZDLKAAyJdK
wHUmCr/XoiN7t+8CX/AXe/L3/PLazRU9ZSZTysCZlbc5eKivELPOD4lVpYxsut979BAPItqbJTJS
/FNPF6k60rntq6CG5VAXEWyvQm9Nf0wH7zSZTvtgSuS5lCk6CG5vPAr2GAmgCoVWvEz510t04nLp
+nTkpChxconbmsaPAbyBX3mk2vqzvbNyntIWepg/Dwmz05tIUOAeK4h8i6Brx9k7mZOIvnGWxHtn
GUao65KipOk256e5GLxzU3vGDzVJdaiUMzV90y+x/mXRDXhF5xRK3AzpExi/RvrKZln8gPWD318U
1VeS+u5Bs9v5IxXsEco2oxE+wkkHgd7ul8Nn0YDhhaVbuv5yZQ3Ns+A6BUkh7DeT6gxnayTZcbtO
OTgUN+dQfjjMAMiQLKNbHMIgHENMpN5Bbs/frcktf0xhMV9L1ClAzTddOp7MPDlivtuzKhFigNL4
92YIsPRiYkpDFEGFwMfZW0TN/IOloOhTR5eiV1Rg+rp2vu+59r4qxRK47RkTBuy38VxLlg5hYyt5
kFvwkLWpPgcdBJzUCcsjIPeuKRo+YM3gEiS/W2/gtHSzE4EQCHoQYajuWM0pS6YwiKl8v9Yfs4Ew
6kHwDkZAFp7WpiC6nMzJNfOgnwr36tBVC0arH89KFscXwyvCP+5/xdv3VBoEtmgyggAlxBZ9oQhK
bTrQlUATUdr6mlkhkZRr+dPQKtWbKVq6Z0WkHZy8WfUP8ib62VHT6uBF3TlAWAH6wdwajYctgYtX
gB6sShcpkTFxgjYxqmARJgopUGG880Kv8e3CLA+M7uwqrpOYkLI6D98W3dIVPcOKrpkFcBgm5xAq
os+L5nS0XkBK3P/Ku6aoT0E6zHwHcdl6V5uS5HKeMBW1anTtujy6jK4+vOusNn+9swGxI1lF5bjT
TZMe9sHRNEoFU2ODZky4uBcFQqVTVbZH5Y6bEJfoR3LZAeuF3JkUbr2qqEglTCnMIIIpvECNMuta
w1V+skbP+9u2GnEeNahTW4lYgFTqKC3a+6gAsyVVF6kEhYm1+YaIyFbDKA/aGI2ccVBgbq1V/aTV
4XDw9u28tcBMAT7IDgFOYOPBFyeNkaAa8mAxRpUJsrZ+yUOYqtCvKh80xI+u98/L3n2gcEr0ZwNt
ofSyXpoxUCSxM5EHWaTXT4VjNeeq1ssLvD/LKdOKAlGl9EjhVC5i8+hCCP4/o5tHF3XeZWxh0QxE
aIxQKBf5/MJQt32tysx5zAwjvniZoyH8YOrZn/cXvGubchbYC3DUwCbXC3Y1MfejvpCuiN5A9Urt
fSJDEJOdEZ/acviReaX2NAj7CLi3d4ioHEs6XBhbwZusDXtzWbpKkuSB2i/Rw0zu+yVVKSDgro5g
obumGHf4+UxK2qa1KSpbeVmrZc5IgfYRVXrnpRodBpYHNTyoUuxZQoGO0RHGj6CA2CyKjyZMpvUQ
WJqK5LR0i3KeRJmfU+G0l9dvHLkYY+8EeyASNzejpC6Y2iruBorQ8nFGbavxvbz4hM6pcjVqJpZ5
JBWaAK34ct/y3stFLZJ+C+YdJueke/ol5gZ2CkHhZOHpFkULdC81Lk2rdo/ubMdI3QnUm5zE/To2
MVKYumylj9TYgvu/Yu+m0ixnwgq3IFW21z9iDpNM1k2yoDdT73HQY7j6zDI+IVX2Q3Phy6aVc0Tr
dpNC4Xcl0kQSA5KHbkcx60QvxqiesZkw/inMbvgI7497UFDbu5IMpUBdJOsYzHyuV9YX0Szizstw
r4N4X5rspzuL8MJr+d0JrXo5Nb1Tv5tt6CwOPurewyJlH5ibAyzpbFHMiB9CY9QWeWCOelufzD5B
PKzLogfLytqvaV+7P1wvErHfugh1dYurHikz7Dl8OYEPDgN6D6KSzeKHrIkhH80Cm0fuRPoMNiRG
Om9Sqd6kpXk08L93Y+ULSvQOoJrK/tpektso0SnYQ7ArP7mztwRaY6eX2Gvzgxu7tzTGf0j6qQ5x
bTemUNp0uqQyCHu8RPe9yrUZ5Q+7h9wu5/PULebBObpdGv5VknjSNaO6uG3l22arLWEUZcEopk9R
2w1PvUqgmYPieXVABwSDkoz0RfRGtvFILkm+PLPLgiKth+uEGH0AVH68FO1oHpzQW9IACffgH7rR
8sXc+j2vK02KwQURq5KIP/UuGxvfHBIz8WGuX15mmnr/TCIXp84bEpri1vBxrEqUL2HruBTTVB14
w1s/xI+RPKm4RKYvt4DCXFUcs18y/LCS5J+r0pqyU2515oM9Ua7yw6LuvkTIVUYH+cquXSosMA27
YA22bd5Bj4q2H9Hygwf1b6EoyRnogfNmsCiFk23PQTFYxst9n7t3opjmQJRAkgDegO09el9m0VRZ
YKJqyqzglF2cdFLfzgZ6Gr9hilcNrjy8AHnS+l4u0xDxl7LNLejGi+UmCzemsREyaY/0p27vpQ5W
gwPMiy3B/RuX03Vxbw0mpiZTr/wxY9a9J8YNmihSH8Cb6Y+vX5p8tUDYAAsFurleGqKjg17mDbel
tN7HbludeMvLi9vHy4GlvZWRKHA6JFjz5r2aywTJ5ImV5XYiuYkYW1iaIvJFknQvfT6VByC62/dR
QkSImhnIIKvcbpqpz5HiVE4a2BrKjqOjdO8bt9UPIJF7pxDYi6T7l7Ps2wa9plfU+IsaOdUuHNHo
1eyzldHqGvA55/tbtbegX03Jn/JLpFMmZl/GPabcKtPeZ32YXiHwHn/jKpNH0YgEz8/E+iYGFzyF
WoT4DaRhmXj2yt59G7ZQi1qjCP9y6Eie6v6wL79zNqTMiGRfwW9xnddLi7qyUHnuk4Au2j9hSOmm
WAwHDQzmz2Zmel7/JX9ybAMpJemHXmZtLoSVyq0gN4EHoOkuXWyLD8xIvU73jH4IYLKfhTCifZoV
2wPYenphxg1WhqIeW4DCYXVq2jr9LmJFvANeetSR2DmLzCVQVyAS5aZta2Ew8LlYNORZFO2JETAU
ReMYTuX0kHZkzxQPHoUF6pm8fhs3NQxqLWh/JIFqJLUfhSizjJHW44spHN0/9nuPrKxjMlFFrEK0
u8mYjBhN2QmnG+SotPtIl2h/a0gal36YSHaVHD00F3GCIBaeeo1gTTrBgJJfy6EsT1NhDz/u/569
pUtYgsoxJbXatp5MZs0nS2kTSNmV5D1awuFbnB4cRWp0hH/ceVYdWqR0K2lVSh7E9TntEL+yi6VO
ArRSct9wmvaS1Wi3gmFuRyiKtPBcZd7y8NoF8voADgBuBPMAjGZrq7FOG89VM4au2sQ762Jo/Uzg
EKw0SQ9S1Nt7bzBaDDyM2Xc6wVuNByD9Tq1mSRIUYsr9pGvGM4A1tFoqpvo9DW7d+0u7daGg92Rl
lWIfi9zmaUwKgxLrIdRfoIr7Sq23ODM3qFzvW7k9IVAnOeRKXA5azFtIx5AJO2euPQ5EPxlB0aQN
XFkdEjuIv/j3Te0tiFlWEjM4q25J26cSsrlSU6KAiF0B9Mak8kSZP7hvRd7mdU0IC1SF0f/gFHKa
1ycCzlHagmMsghJKqo9q66UX24J3qiU3vGb8b74TKeXHrpnd1x8QHnGqi0RDsuW0SVOYPHeEh3Js
wAuMlEvvDZfO6OZ/yyVFLaLM5oOzv3MgiYbkdIPsoDB0sF4pokthZ/XYC9tiBkJV5adCHaJHT2/m
q50z03uwgbdXnOSBSI/+qyZZYjY1vrzu4RcqiJC7tAmvNUO7kJwu+ilMWuuJZpX5ZCRDehC07Bll
RhUfRmYPyZg8wL9EEmNmEJkLIQIm58uzng3O2enQuNLsQXlj61H1MUHb7CCw2LkVgIP/Z1R++l+M
qnoLRgIABJ1QOzxVzeI+04SaTm2fR5/un9fd9RGmQ/LPzbgZSu6zvJ3GmvOKOO78l6ZNyGa4iVJe
En1Wgq7gKJWV8+rpMfJABhG58tSioXjdbKUJqVAl4lwEmcWUCl23ORBwkj8Rg3rU9yz39W4Ge4Ro
iAnIRH6zi/WweIhmlSJInbk5Eer0ZxMGytPkpM7BG7zjAEjtfhIB0vfiLVrvXRgq3VgNtQg6ejfP
C3wL5zY0GDJK01TTHuDCUa6hppZvK2MKD2zvuDjae7IbRhmGosjm3GS6SIfGWybeu+mlQ0npvWjM
9PP9E7NzONFRZvIYfiZijW05hKhJK9FwnYIhNiS94pBced7rIEvm5iAv2TmcDPvRs5SODRqCTTjj
JVk2Vx7e0y3pzrfZuFCRVMunwqLfl9dp94dSjPmB0Z31QXpACU/6UY0Hd72Bs6oslGaSKbA9xO7j
MlcDuNa7h9SZOv/+p5T7sX4smORmTJwBdcovMC2sTdlWF2rexLg/JzL5rgCEO5mMSH2iilcEKYX/
g8rSrj1QmyBxAB9R/Vjbm0Fc1FNLPGTOlvtU5CJ5G+dRzbyxiIq/Gm8oDgzeHkgWSG9W8rSRNG87
Tp0bN5PQljHQWjRSombsn5NO9Acv0Y4VA1I/AEaSEgiKjPWy4njJDL1RhoADy2gzMIgn9InKA6e8
8/Eo2jDKCBSHU7ktGC2j0Q0ar2owxsZkEFFP4zWcouyr0g7J86K14UEVYGdZckxKMkVQn+KdXS+r
sqYqoak7BF5lqtfaGZVzfDxkf3vHCFtpREBLLu1skcqLq2eNZy9D0Ftd8iFq+/BJaecEzzxplJMH
5wPUJu3Bju19SxgoCFMgc5Kp5XppSaIMxCvWAKapcP+C9zc/RakQD/EM7XY6iiPqm9s7TQZG3VGS
dDIesIVqdl7DzFddjOhAFQjlxEnz1JocGKq3RzDenV2jvwKyiXobo5hb1M88pN7S9SVHvhybpyY1
tGsWk5Lc9xw7C+IWAweT3M6saXPkFytVWldjQSLM8w962vbn1KxQF4yPyFVvLYEXAW/NQD0wGXPr
M2hWxU6fVsQirtq+NzvV+uwVxaIznNh48cGyfup4rj0i1n7uEkTJuODN6wnd1pggmieCIYmrES7w
UkL0l8R1fHgtSK8WuiwPQ1TM49UipoH9Z04sGKTKVCWFrVUr90OUif/uF8XqTpnXV1+maZ7/Vtwu
+TzH5vg3casHUK+BCe1hpsRs+PmkG0twf4NurxUzgBQYoMqQnBlblMjIYENmREkfJBH1Gj8WRfUl
o20UMSbnGj4k6wxhedPBvbqlPiAkpzrEUAEErRz5zePl4XG7Iq77YGTA66sIFwXW49FatHM9DHN/
TYbJvphSY/fSTgyf23No/Edx2tr2lyw2vQMXdnvPod0md5QQDkNWoNf3XMRR3k10GOAe75Lnjkz5
PEc5+lVj1j9niRMdvDd79uhJgxqhNc6ZlZfzl8DZROo909Ke4Kuw9FMBN+7Za5i9jcFO+gP6WQdv
wu1lp8yNHjlZCQ7m5kHtRtoqeUVcmThJA9ah5QaW2VG0vGdFuko6tvTccdXrVSEACkwbMGYwlql3
rZDAvdCSag9O7O1Fl7REktSQB5t4ZBMcjEurVRHyskGku8mZulv70QybzFe5g69Gh0hTxKgMg9MI
3mII0hkwe+41hP/Ii/nWUkzfCwcxVkJy8WCHVfTH/cu4tzRoKqBfgu9SMqOvP2AN9xqTTMTFtSnc
UwspeerrZQV/mWHnf7/elgxEOH4U7ynZrG11Sj1wYCCrmjszfub1C88Un7K3ozKXRypTO06GA0Gs
KrWbCBQ262qFKPEEEcmbOqgPivAcH7a7yq8BIT02syVOOmn6+f4C5QLWLhoyE2Jj6Kh5FwCWrxcY
ao3welW6aNEMgBWT+KXIpkGKCbgvM4xhj3U4OpduHrVv9y3Lv3lrGeZmcEUA/Wj6bk6o8CJvWXK2
cWgoqsK2BvUI/n9y/7pvZ++4EB3D1SVH0iDLW6/QzR1ngKKLtGOhQlzQR/Tz2q3Ri63Fwcfcc1gQ
DWGHt5XcdGOKBsI8KXMItRmXz09hlbvUKfQFqds+29k0/nl/ZTt7RygJT4yM9gzwg+uVLSJL0IqV
yWlpaeiEgtAcEq9u/HFZtIe5R484jgfPH43liGht56zKwIu0g2vPijchH+gMTS/ajDgiWjLmJI0c
aYIErICh98o3WoSlL5xaXO8veGcrV1Y339fIo3lZJgoNBuQ/yBTm87MWReJUe8MRocv+AmX5WVKG
cmzW35ZFK40649SEGiUXYdozUJaKmsbAG4xm+vTsZtqRvoX8SzdXQjYVICsG/MFzv4mXnLASEHFo
sABmKgTRURu9C6fl9XhsnlQ6kTKiIkPYUpLmYlIhkE145rzoW5+nzqd8ccJLawz60djpz8nB7Yqo
71HsJoBCEFF+5l+ecIgLwqWvQMjYnVu8t+J8eByj0AQ6nFTvNCGUf/q57QO9c7on+KCrT8aU9csJ
55B9WiwLz97ntoXAhv1PFJvhiUij+w+9VqqvuTUHnhsNR93GvVvFJB0pGo1vRL42UU4YTUuV17yc
erxIgimowfMWcGUFyCiAx7k6R0O5nOnrKwcP6e2Zo8SMS1Rxx3Q+tmdusnurzxwHGiu1Tma/cbP6
o1qqzeRTsE8+aMvsao8D4z7RgeHbe0U5Rk4wURJFCWKLYhhHA8jITPG3n237svSN90x2n/vLGIav
dpGYknN8kDrTRdoSVtu9GtpC4LPSWSmZ4XXGOlDayX5vKVXT+VlnHNEW7S5O5omAQwDHbGnIVaVp
oWwZeFZ7awqSxLMvBTIafqK32sN9/3R7dFgcfVWYe4CUc3g2pz0c9NSEBykoese89PqS/Zsppfse
wd7uXI8M+1k9g6Cqmh1B9G9fHizjqWjOUTyhdrK2bERG09ged3quF3HyMhG+qQpeujicIDkos7p9
ub/UXYOILdG6puIFZHVtkNC1mb1Exsqu0zw7jPD5eZVWp6IV+iVOAAfftyffsrUjceESpYNFk0Jm
sJtPG5kaQi81/rhABv0paY3pydNg4JlRfgrgZ8pfKsAc12qsF99c2h+vtm46sp5u8APokGwcc6Tn
zUBPkPzPNukrRwlFW98oXHyY1/anjPmOCyNm5ds0GfqzpjdHqLWdQ7z6Adv3dmoUrZicPugbmni0
R8CQ9MX4prPE0aDT7SNEUEHrit8LoJXu83pnhZY5XuGVQ4DedRdAB2meVBfi1vtfdG9BeDsuJJVE
uGK3B3aaLLsemyFobFr24YyjmcMBJfjUe7WABkUIqui0JghXJNn6ekEJf1hr5jAEaoZkaqiZmV9O
8BTWc6GeYuWQRWpvaYwSEjiwMmK+TVg2lq2orVodAiuLygdXwZHGfbW8rUFqnu5/RW3nGsqaG9wc
9AERpdqeC0N2QVt9APPHyDLRFz1sP5sV5y9aWt7iowVsXVBdnsvrrDPmf47h3nnvDrFV0GkbYBgC
LaENZyrM1Us2h/Ybp0rSGAoCaz6ifd79LlLBERI+gxq5/PNfYgH6blSD8n4I9KRvH4YReirRxp+T
KPcOnNNO4YQ4EakwCAbABFKqXpsSoxt5jcZnUau6u7RdhUidQkm3btP63LTxS8q81BXZHMHdVd2T
6y39EyNb7cH+7GwPv4MggnobCcH27WlmxnAHiOqCasg9VFaTxfIhbrNPpLYG84qR8+pkh3fO5gOT
DRC6bruqMWpwdZFGUyDiZHh03JF65ThSdLNC5WBtOx6ZwQHw57gL8sZtu0MtKkB58zQGpW2gRMCM
2OOSFmmA1EgfMFoIRKZXx4dmiZfAKJIj5OXOaaLOTTUO2zKr25z8wWaUNqlcui1JpD65ufFXgfjO
H2N7eMl2HCLpHCBIbhmV4C0cu4GipVSTEBrnsjbOQ5/Vn5ewSQ5IAXbXA9CcIjP6SXSE10fWanIz
JjcdA1iklqd0maZznCcaRVOlPti5nTCFWg1UGMy7APLexmCN45UFHZgxsOy4+DIsXfmUh57xSdMz
3R9rpKnKRBN+0Zuvr0oB8qaUQl1KA2rnbVyAo3CiQJyPQZE3WsDIDbFuU6XnOe6Ng4Bh1wdINj96
ccB58PzrDwq5MXxLFp2/tveai6oV0bUo0+ossvilr6zsw2jp/Rt8URGM9pL5g+dW14Hc6OBr7/kA
wmoGzCG9Byu58UXa4LqNW+VTUM2w4/n50tFvUrVcfI1LE8B0PEOVfv9Z2EkkQEMzP8wUJb1dY3M3
zFm38yWlqes1fULHfzQQprKdZ3dGZkegQHZSQvii7hvduyZyY2mEQ7dK4rz+3jOjhINuDXxv8ic/
t4XyyZir9MN9K3vXhMhaHiBCMSbJ11ac1Egss0UFz+gj6xyGY+Uvc9a8E3p1NGG++xU5NzwjFI4A
NqxNedGcDih7jQEKxxAoaiEjtskwVme4IP/tRTF+yVXzqASwtz7eK5AUnBiXt2tt1Cw0a7Cragog
5hAcyqGrAnWw9XdDbh09yHsLpNCtcjpll2Hbt8vbJdSneMblaGPsPtpWnySfGhikrS+GkK9UVMGW
a+lTftQZ2rsToE8pC+DSeD02Mea0zKbZQ7QQ1Cr89BFBfFCP3XAZEm06gyk8Yug4sreJ30MtFEad
Yi+p+zRQmzE+501bXdTZcy/RaByxiu3tooWyvOyUg+zdkldIPqFxmKsxUMCwfUVyD4XsITSHM6rg
yUGX5MjW5pgagvH/TAcGAARFP0+z5T2VM/Wwao6PMPq7pigW01qGpIoW4vpwRr3RwBAJAMCoC+tL
P/TJKR4L9Qwi9vUzfHR4QWzQdpM59bYkkY2eMlU6Z7NSWu8Ku5171VtQAB7X43Lfpew5LvhwEEiU
2DcaC+tV8QC5paWPY8AglamdS77nKKcQjrzy3iEkG+C0Q88E+HrjuuIsodRuugSlpp18NJXcpqtg
pU+1Y0YdLMLL0f3e2y4p3MosJLkrA0/rhbmIxENYEwGYJUK7qPZgXpoSPbZQDPpB5WPXlMQ3INi6
MyhCZzcq9SUk0FXn8pwhGvqZgzFQE7DSA1N72yW18ygg4R/BHaxX1YaujgZwMgZeOHaPJbndi6Ic
qhXsLggsuc0zStd3C1aCoWtxY2iEgoopimtqFwhg2eNQ+UlVZwdv2p4fBmX2X1ubfeqNynBTBwAD
bAP5lVEm99lRhPujzxnsVNTYCVJGy37j1NOvg2UBeDn1Thkk/pKN5WndN0OKi6K0Uf1baC0TXFHv
hgdRwe53/DmGKwebgduszVh5ng7lxKFnwjlNH7U8Mp/iqOvaq5qBMb1/k3eNMYclsRoSg7x5Vlog
XlU01+QEY2eGvlFb8dPctwqpnoaX93/DGoAA+CnhKEKSe700DQIrdczSnzCU6p0dTqiDCOMpyg+5
u/bWxbdDVgfMkxwJWFsKtdTRFGbswA7lUaAuYfuIJMiXeKyUA9jxXmpA7kEKSZaOiM8m/LCXprXL
hC9YI3X1VREwCziVnknm6+Q89r3ql0LJT4vIv97/mHuVDGQaYaGGv4US5rb3EdmekhUTWRY82suz
PSHyXVlzdU2HEYb3QbGueWGKD009Jt/gTwqfW8gRlxNs3dm5iqvuaqeR8V0Nh8J+k9tx+e9gjPN/
7v/I3X2QvQF8OFQh28MM/3idah7vn6dO1ksaT6BrcyX6xxvTI/WSvceCHg0oCwCTshex3nKrZDC1
cXiUytCDoBb/cLG7GYZ/HewDql5HQ9V7S5PQFiJdkAlATtf2+lJLeEoET3s2wyZW2ulXU3KgV737
O0kgE4W00GTuCeXl2hRXN6ZVydLsJkWSARmo9iuU2qN9SmrkRH7DJ8inwoUOiPGubfpVSYFBpjAI
/bQ0fICEoH8o9cQ4IWwYn+8fj709AwUn8y5QK+BN1wsbRyeOzIkq8Sgb+JGOhrUoTepoRZQhrO2N
+ff7Bvc2jcomVQPgWiQMG383mk3vGkk6wF5mKo9RrkMIXY7xwiXtw4NHau/ZhXoOlgMKBzI1WS+O
ZN6pZhNb1WiOn7LM7pWAdHB0DvZrx47suDI6xggjPanNu+To3VwWkNUG1mTEj1YxN+c8bIo/73+5
XStgAoDhkGfddFqZ6ClGhIepRRZdV13GKtYfo0SfvOv/z87mrFPBAZnIExgAzRL+7Ioa6FacHPTv
buUiQABAg/bzjNPQ3eYbluklo4YQbFDrRjw/2XklNL+qc9zS2OTZN7VPqh/TXLXDg1HlGsnIEDNt
b4Iq+YGulW6c1dnqHjU1UuKgoOc8+GWSO7g33em/t6WmKb5qxMlLn5S5HoR1SXGh1SA0fTe2WSnd
4GyM/hiWxnIamKPNKDOk5qPbkUqc2ypbPrdz3h6RRO9cODnuB0sMCQlVs02JZ7InoGMmUr6R60Ib
UCTzi2FX44NZpSU0/fPRfNPeqSEc5Nz8hJNvOwlZWJpeDR9EADluWvjTpLa+09f1UXq8ExBSmmOy
llCagti28qB3TZGOtUq3p20ZRNNB/ROtqUFVF9p1aUs4/EiLDo7qjjORUxU0oClAkt9tXoCFzuJi
9HxMFU6PhykV2acOez7zAebrQ3jK4Z5s/MCIQBS69iVDTlUFFeye45pZFMCK7KtBX/ggltnbLdkC
kLyccppPnp5fItxa0UddiUqado2qfANZOqX+RHU8uH/F9wqNMmyhdS/5vHlE13Ysr8/MTnd7GKiT
QQ1sV0QfxhxV81NZJvbfTTcxC9O0XTS9ndqyf0G8ff4rtW1FO5tahs7J/d+zt4+Eb5R1UDtiDmFz
KUAs1imwUVyOQe1qiTT9AUTsf0qtPwJH71mCDw7wlpytYEZuvfBmUoUaLiiku1TE/hw1ul1QzGbC
DxEaPQi2966E3EtyCEpjTBevbWUiyvLOULpA6xRHe6tHjgOYcUyV6mRCbZt98lLFzX3I/8Rf97/n
npOhhIqXoaPCY7HJzuYubzsNldsgtlSkRuY+R3IHfZ73mhfZJybT59/YQBqiDNk6NEcZl18vNbYU
11SUkTAi1zNfcRQHamWY/Wtbrw/O7u7aCDDlAD/VuC3pQo7mtZlNVh9Uvdk/IuNkn0IrHq+jXQ+P
luRAvv8td08MQF6Y4EAO0OpYL62lKkxki48xuzF8jivFQELH056MWDtqcuwtjQazFEeniAScZm1q
hKuoH2EOYIS4s67DOKenuHaSi9OF/R8K9g/ilp/3aoNQYKKXWoEsGRBRyh/0i7sh+ptgOWUKoqDJ
cyrGwfX8XojnWpRL5E9FJ76Uizn/bSgNDyuN2/iTbWTl0UXZ+8S//ozNpaQ+15kRdfhg5LPAjM/g
JnzBFmwocfQbLwbuDqTLT9qELQYkjo0RWRxmaCBsG06JWWqgONPu0rTCPN8/OHu+HCpgef+k8Nf2
pdfUKYUjjQw4npXslOn69IbSq/rtvpWfHmu7h4gAUxWhoCIRUZs9dM22E4oYmIKtHPucTtp8MRK3
CUD9M2psu9Mby0irN3EJPq8qhPloZFF/ZdC0LXzKX6K/tNngMNNA0eUK9rv6XIaW9diTPx/E4z/R
7ze/1ZL08rB/ctA377UOi2IJ3djAaFnb/5tFznjtllJT6ff0JgO1HZrJReZ041XXs/Yz+HzvW2wa
2QVt3vRHUhtagT6l29VBW0/lwX7tnUKamKSTGttFUrn+kGUNb5BGDRxoauskp2YK3Qcwm9b3jnHb
A6eyU7PAACAkOgrQP2zp1Ctqml0Uzlw8xyBBFkV0ztAqOS0J0BwIk/7pmc9+qEVy5D13Fsm4E7Bi
CAoYjLu58W21LARwFHTHNqrOfSO46FZKUBdohnCzAw+zs06Yoxn3xsPQtt3OoprwvU6jyyxSGrqm
bw+Qq5fm5PhTU5dvgf3qlyRT/9TF1B2kF7vrlBRv1OF57bdYHaermB/NGU+iTDmBNLGKcwO15VUd
3SMKhj0vShVeYqhJziA4l7/lFy9aMrk0G1rDRS+N5KGZB90vnXrwvRSpY6V3nZMWdtPHSMHFKFOC
9IAxv1rWCcu0MJn6hfyNBGLryUMQUHFP6wsxuvp5cfvmjU7n2i+Hw3bf/npJ2UBsSFmKrQ6v46YN
qHzKsOOiKe+tMrI+MQPmPnkT6ilq3Gb+ssxOUEAl7zvG7JzdNDx6MnZiK6Kq//6GLeLVZYCDdAQ6
+Vrv2m9CpSltoznyAt9B+TSJxPvYpUX2+hyA2JTmNPeGPGd7a7vQi5WiAD4yduPkw7ihP4eErQdW
dqIAOdpAy4pigtRwWR+nCJJWAMRY0VB1+BzFaZWeGrN33i3TrJ7DmErNgTfaeamY/ZVtVWpbst+/
tqiqSTeEncrHNON58QuvVStfjz3z3/tv1d6l/NXOJr5hZDBGUJlaJB2Q+jKJIjw3NcibqZiaAxaw
3SXpoHwQMyE53AakuRYtkWoN3AdYEYMUCYUTM9dHFci9Uwj/KuwyHEVERjYFJtuAvbJO2arBJMyP
9FDGvqY4D3PbBDG+9qGY7aNhrN2vCJOP5Djjv9s2j2tXsHUOPyu6VfmkzhBa9xZSZIgoxAfue/co
ysIBuGfIK7f5tbYAm+h7+lZ2BRd6iZqy5i8u/o2BuzyIyq57+Y0TIimKDOZRAPxvTuLkwiMdCWIm
ozEKmGVH85QWov9kIJ/5+DumiM9IWIAgb0eytHlxlVn25LQO+bt4nqugcVP37FTG0eD23o4hYAXT
Ov9Sqpav5C8PhNnCJK8p0lk1VfPH0CzRdyQ9rDdTqYWf769q79zLSF7OiENQsn1wyeN7Z5hkO0lN
3c+MUOd/KHAXHJyL3QVRBiOrhRyOvH29oF5VGDXpefGo4ikX1D0af8ra+mEq1fDAN+0dQaZLQDHD
9QB/4+ZERKiUCM3lIa/zIbrAta485G2afV6Mob1A0xUeOI69Kw1MgEVJDhs+43ppLaPoEWoFJAim
aIJ6UL33cSSE71L1OCexEaPVu4R/3d+1ve/JflENBYVExLKJi+1UqWuBRkoQFZn7mTH/CYHwoX4O
JxjV75vai8h+MbXNSsidsyarKbWoblyISxInyru8cpTat6fYOzm9VbwVTgk8EnfnBfeN720m7yZU
psQOlMw352ap08SsFXDaUjvoLdnm+9xq1UDV5+VtosdHOux7lwFQF1MGstIDvn29lzpqibDCTsDC
TZVhIdMSF6VTX0/rhMga6Z2cLcNTbsO/PhwJ3SelD4Yo1h41t0bUJjukddo7l5xHSU1HGQIo2Xot
cQiHE9pfnMtlmMHozPM5zSkZ962lX4zMQNUjhpr6/n7tfkCAa3RKgD0Bml0bzfRCT6OOMiHQvexa
98hQMBJy1Fzbs4IL5thTkgT1sTkVIQQghp3kNDZEUQMjQF9m7sPifH8te3eMcBXOEtDnpMrybP7i
hMXCDK41cvBTODq/JmkpfIZ65sh3Mvt3Aio5psakKC+LdgOMhXw/H2wKGk7tWpf0/zj7rt66cbbb
XyRAvdxK2nu7x3Zix8kNkZkkFClKYhFFSr/+LM3NeV2QjXzAYDBAMqYptqeskk0DmDXlOdbXR6cJ
sShuxgQ0ZgQgr2e0u7rzzoYgCAXzDKX1dA8EsuEkh364LIqJnjm9H1WNEQUAMbODFTDmm3cM7bwQ
wAswKGGbDIwm26qTCFh+kwZbd3AEMP5kk9lRbTyo5z4f4VaXktMWr+e85D+aOTrNu70HJOLQQno9
89ktLhaFcy3aSvZnkgreDIC6wP0MNhQR5em3v9870DPbnUTgcAw+wOvxfAGLDTtjvDGep4si7aZD
nkr9dUlWdwZT/dFhQGd0h05AQeG9izoja1k58No6r6sjrUz/5GCievr7CUGEClEWhAMRSL6ZUCRE
l0QeVChJ4qAeI07bNSgRvQbV/4HLBmoOuGzYObv4yZs7ZNKuA/IO+l48n0nNMzLVKiLLF7G69Uz3
5IM7Ei0E9M0B24GM59uCu+kNymPVLiXWZfkx4WasVyHdESppGnSGomzQlj0nU/jBg7pbeyJ9gmr/
bkvwem8sxDJRRrOD+ELAv8e8TC4mvdgmMbr/vSZ6A1OUPVTEJmd2ygcXGtp6QBqiu43U/20nXQL+
gG4e+IFLwOIjOvc/zaKzi5DTM9HJuy2JYtFOftzZOulO1Xs9w3yBaTpjHYpunTDNagAUmNB0ffzz
lnx3pvdR8Lph4QBNQjPo9Shdr0ZU7wVGWay7yoGsuRthFXJEcPjYLcFfa5zvw0GQARx07Bekb6+H
oyJxepGor01dWZ6C0Oo2WFIOc9Yo+dvDhsYhQgOIUOECwZvwNgxZ0cEk0yxbVXl7lVbD1pqVD9dQ
2zoXmO8/6lWBFUMh9kejEsK8u5fM61mFMx2KgUoFmIPbvSRkVhc674/rGFQXBAjfGuot6lKi+F27
yv+1lt8+PHJCiKCCTIYC4+vhB8h7TcwA/DNA8OiASpl6lMPOLUUo1upRofGl13NByrtzsA+KZumO
38dT8HbOMtSwFRuoane/o8aAkX6cAnh7JozQ45/36IdDIecGoA2FcGyf1/PLNzy5JktkW2zFdjI8
xt2SI1iXuljPPLbv7jLMCsEDtCZRKt9NeV4PtftX5QB3yDas6N6yT4j5Fnej9TWVafAwJXP2AFpG
9/TnGX5w1gE62vECexYJZOzrYRV+Fe1oJFsfTZArWBdEF3Sa/w/fcZ8Wkh0834BLvx7FwZoXqS/2
ybjM4ynJgrgtWRnVs6PV4f8woR0jgCsMJdK3prZ0LYIqJZhQHBbyMRlwSFFNyyE39OdxPtoaqDcB
w4nHDrrpb6c0o9TdiVRC4IsNh1Lx395WAKYs1bm+0kcj7eQ8iPZhQqjlv/540BmuApRJpjaPtvKi
BGilVrwKbxaeyb99YrAJ0b/CGgH3sINGXw9FsUkCV6AykknmYOXswlO5ebylJhWXf/5+H1z/aIiA
8I5NAY7MW6YltgBbIGI+tnTKrarNKkJ+GyPGu+zRwmSNLEr57e+HRHMAiK9dAvhdfx4GcQnDBOGB
ahw7gD6a1tz4rY7gnX0ay/Jck/yjI/2/472JFLwgWMwF9qCZjdJmknPQcB+vl6UlCfQauu4kVX9O
6WhforcvAkoZ2PwRXrx3NiUjnuvMhGps42AcD6iJh41AReVai01D6DSWNxSKFE3i8/jMyXs/XfBI
d/sQpI9gwRdvpluwTOdS4wYbITV2KeiWtG4G52OhYv4c9k5dFjGOyp/X9P3h2MmrKDEgRQaP7q34
XRUDuKIWCDTg3wn6EGNw5ZFH1DEUIv76EsNuxT8oZ0BkCcO9Phx2QmSGvYxGq/DZs1n8WvuMDJ8H
Xcgzh+M/kfvXqwghUHBL0LcDyAJU5Ndj8SwXwYaZAZG5zQxWE6bk9RhM/TfhxwmMQBgFN8oMdG6s
j8wt4OZ4bHtQz2K8VZR9y0kPUYUyBTT2zMX3/sVAUo2wEBcFqC/l24OrlkkNfZrjMwQJ/8xRnGtC
WK08/Xld318P6DQBGwFha5QIoCn1+gPAL3IWXYnAhocx2OIsyGp0j6svtpcvsZvLM+3DjyaFAZGn
o1IA2PS+zf6nWLCtuU4VKpxtmc/pUYMCrj7Bmzw/p2340bR2Ai24nhAxeVfdRH173LBxFMjHCsJj
cyf6GjhTWo+VoXfGBucq+u/1DcHiQRIPjW5gg7B13+xayDqFKLlh15a8o5ee+ukundbpIsf2Oqxp
FvR17OPgFuyR9EuxErAIIaZlbomt7Lc+r0xL+mr6yscyvzYzLa9nw/Pf6TBlT1J1Kdx0OX0UMmJo
X6mzYJz3txl+e5hz78VZyDy8ZYAUBClzkjINHu48FnVQ9eGD2mJxlcB8864q5vBmzNbkZY2C6kxy
+dFSAbiwo9MQ/EHm9fWWWKG/5cslQWg9p7+tp9VdtanxwMr0WQP/e66q+NFwgByBfouO4w5gfj1c
MrKKhJqZdoVT0c8xyPyFhQsGtCCSsrZDeq6488HF+Z+oWYFbE0HM25I+G/N0nJdAQ6gjXu66WUc1
qqfppSzdOdHhDx4GDLVnecgAkHu9OVxh2s1hD7Oc1mR62Y6lsvIwhsgRrijA4VciMWVrKGNnKvsf
7B3Aa1DFxC2KmubbLkzkUHFAt9a0XFDyZFIw9U4g6hl/nSVrKVE/Nf03pvl8iiQQgsc/X2D7er25
wRFhoka8N4DwLrwpco6GiNJMsW5DZ+0LtynE1MvB3+jIdVBcs8kzNAlGeETEjj2uY39u/I9mD94C
oHkos6K3tu+3/7nRKrMREK+NaTVd+xcJv4266Fh3qYqANiXj25dVWnchp+Jcx+GDnbW7riMdxafH
y/wmpQCBMItmb00ry6BoVe7ofRzS7hqQBfHw54/84VCoxqCJvVco30J4ZjCj0TeZIAEzwsF42Gha
W8D3moEB4/3noT44n6j17Hoz5V4SfdsanWwEjj7UN1obwo7mtAXazXiRM0A8o3kdDibuziW6fx4S
AKrXS1jyBG5MkPiEc3KB7mheEoZsMMuDhm3BerOYzP8tTxdKef9/kkAjvB5RFfnKg4BogNW3raW5
RldoXrebrE/OXQofTm4/m+j6/qd89XooF5iIkbSHUGu/JF9ZZcXNtsgA1tQrA0JKVPn9nxfwowMB
YxEUs5GE4iZ6MzfZ5TLcGERMu9iymkzjdFkt7BeLmb4HBXq9KkxW3UEF4Ry754PYAqUKIEl3fw50
p97ExdA4MCZhWrfE9jkohYNuIK7191kiWGmowOxooL2V/uaSXdVgkxxpdktD+WMaxXabRBEBXXOd
D3/+kB8cOrj3oVWKChfkOd4WQI2R00YXpFE5gcMktPlU6xy8IiB7ew7188EliugH00IvD5Tktz37
dI1iA1Tl0OoksabxEVfX2oL+B2GgwFyVUNJ67hY3Xo3p2N9wC4Ddn+f6Hvu0t6gwPgpcyIhx+F9v
060slmLcsQn44R6Wvu7nsqCKp4IpPekEhZqoy8sDRfxTj3NenRCtnzMy/OCkgE6JlBVBCH6Hd7Ji
PFz9zGDdng5OHHOeuk9OVYAn+wMbKnHx5xl/sFv/q1qCbI6jAmzk6wlDDt140mPCEK/orsWUd0+L
NezMKB8cRozyX9EpzJBov3kjhI26AiEH5gQL4W9L2Od1lQzqtiqkvO5hfPCImEUi6tvO3TsfbSmE
dOCb4zKA9NXbsM6Xa+d0iCIAjbKLTsuyHTlaSZRxd2GYCdBTi+LWb8l0LEovnv/8eT9aTFCN0cza
+2koYL7+vDHvBZEpagI8SjZcOcWLQlhxhJLt7zDo4jO52kdHFe0e3HcAKyKMfbOYQPKk3chwKWzY
Nr6ezGiu4rFndxuq/meOyvslRdcdo6DjEiPuekuOncpK80VBjq1yZH3o8ow0A6w0aqD2shOk22VL
GQEDiuAX+fM3jd5Pc8+okNanEAsC7vTNmipCje2oNG2RURj99V3GDrENNC5a+ICLOlzj9KLYXHYo
gqVUh7BY+5NZRtIf+6lL63BWmtdBPiRQCAzA+VlSN/8480vu3/p1QAjcLwoUMEJHxRDh0euVL3PK
J+YgJKo9Xa/jbX+JbD/VdvYjBLDK+WbLH9HSbyuauq4OfZ5dsET/NYQNCQZwPJA42jnoaIW8/jUg
LZFLSi3kr6Ykv5yD5Rs1sPJal1QcI8igHjjZztVK3296ULV3tsiuTwUizv7n/xOL0i2eGCUGLCc4
0vBDsPklqgV0NMMT0OtQhKxmvfLTnz/4+02B2DdFmw6wHnTN3uZvAJUVibBItS0cSBo0H2njl5x8
MlxkZ6oH/yEWXq9tgeQ0xXWJBxidkDdra1cciWqAFBUJ5hRORooMW21IUsV1JDt3NTOokp/gD6mm
OnHAwjTLmPt/Nh0syaFKOMRdwi0rb0ur9dAEhV2+uVjDmSIo1/IZarhyPcJ8mM61GUPzaVoEPP3+
/LnerxHWJsMHg5DE3tl8E6UA2TsRwbEpLRdhk7q8aICKCn7TqROgSy7Dlz+P98HyIDtBCIEiF+ou
b7MzOCfjxxe9bgue0hx6mLJ62CB5+EVnDp/tzGDvLyeA1pALooeDixf/8XoHyp7zbNUFXM5FOKnb
Pk5I9s31Dv71kNAYyjugXjJXB/DjndtABHCezAbLybFA35wfhduFqlct5NcY/UNTT1Med3UZTt0t
HRgq5HbpCMolwXaX2GGB/UIlqyclweKuUUeDCQNxZXHPt7H7stlNxnVYQID+SHjWfSpIaW9cGYS0
nSbEQ7USHdrIvUgglwgEoZkOQBllcC8mwPY1LrBZBvdy2P5dLGB+rY2XbmXHrRs57B5BoKVXQy9s
UvcTxMubSvgQnDDowVXX8HehHGbZjC/HOVClvV4Q4XUvGnhPOBfEM42hPVhB+zahIblPfB/JC6iU
wRNjjIQuUBTLy++bhAjSX+dXAEGg1AK0NapV6D+8XiEATOMuzlG3pgWragpf9iZb6AD55Ko6iLUr
Dme2BH7e6yMLBhKUhP8DROyUhdfjwTAljwzg3QAMi+7FpEoeZggv3Y8OyvJ/Hur90UJuihwVOkpI
AJARvx4KPgBUgeSp2tip4UTKqLsuVvhxIndcr0E7OZeA/9fjej03NPKwq3Dx7S/N29pOMq8JsE9A
8K4kg5vpGuvta8wts6ce/8PNmCTkHwMlXtoigiX0XqxTOjQTCjNbU+SkIk9T6d0Tnmo21T26v+Q6
1Tr6OUmlVY3HRX21c8rvmZ9QR+kY3co7SD4j0VcLdZdDwCEfh2wr9o3ucxXWc8yqDqp2VfZcmIS+
ZPDZ/qIiPZI6y4dMHgYqPK03y7Nn3Q12agCKkf+OiRs+h3wMvs0LEHLQlHDlc4f641BrRs0lOrdi
a9lo9QPlQfgLWHPIeMuK8K0u1hEB+74aX2Ob2mcIv+VXwvTxr3WBZUmbpxv7B/GdlofIw+OllgLW
vZ+2rhzQHeGqeOgWYZ5hUbShjh4QMzTSgFp+PfRR+bSBYEfvRtOFWT1gn8rPm+1cd1+QJJ0hcGD4
JtqYhmN2TwboiDcVwi4cPOgFXImy8s/J3GVzEyRqeQn0wAyYWZqtxwlHABqckA+CLgOsKvvWAkw2
oKpB+gfR77bTaUTsnYNOU1jbEep1dbSgRnqcUJv4YgOO9HWEb8jc5CRdeW1B+7nebDW5e+u34EAp
umBn9vfbq3wXTkckiy45zi5IGm/2t8MxAxoYoC+fa3kVzZW4ATOEF41e8QdnBtvvgf/d2/tgBZ5a
BC+gvgAa+fowzTP4EqvNIhighqLxwhbHkthzIJ930Le9s7H79uFl2gt4WfJ6GLTfUwU2X9hEfOyC
w1hSf41KEzlkFPdurePKfyY0s9f5ogzEc0WZulqUYcCbaIzUOWQrvF33EV9PHGEbnFLwNXeN8LfY
TCgIxsyvBfwnRoR1XworggV4sazS0CnPWfbVUXjcpibdqYCRgowCddm4XUBJhUPidFR+BpQgDuD3
Lmctnz2s3xPgpVwHEAUdXdfGle6L2kir+QWBbQMqW3IO4waAkpk8yIz3yWEy8dDVxDMSHfohh+uG
AeHiEHXE3uvFUPxt0e1XTiVMXbpyokcAFbelgZ3kOtY2W4rfLmRqPFXJwsSBB1X0gJuiGA9i9tUn
HRv/fSA03WrFSMZOaqLzS8akvC+tqn4saYAj3hGDj+5obnzT5VP6Q8kFoE6mjL0jAoz6mpoksl/0
0m9fSCyDb/1E87sComIhWGmauibKKERL1SD7m6CqIEPXixH+4KmKp2vedX65SUNbvkxapSscafRw
abrN0KbfOhUeQ136b2j8zZer9hyAkJ5EX2xazlkd2AlSjz2dPqGJNPHW0w32cKose1JbW05JQ+OC
34IKjt2FZtr6BWT44grWAQjvoC+NHsowEVvWME2Co8MMQos9IbWCAmcv1u2aimEEZByGKE0BzZ3v
OA/4DWOAAa5saDMKPu0A2yEpgskdFU1XENNKzz/n4MdE7dJnCjlZB9vGWhe6ly1Zhu6ejohaHm2p
9PeOh1CDpnAkfEKHbyxrT2L3bYTUZAA4pB9/hqHZ8osJ0sVb0wdD+eIZ1QEiHkP7BvCH7AXF2vXz
IubyrivhA9uswVz9u+GX/+y1hIEDNDjyb/MU8aEJg7R6Cv1GuoPJOyLbddyiArAhEkOmlyUSfgaO
krlZC0I/2Wjs4sbPYBHVcC6mHJicxLN6yNfKPE9DaX4ugQjXAxDx8g74MjQdEhZlN8Om4r6trBqS
WiuQfwFMDMKgrczEj3oIoBeloQWRHNFbLH6Os1h/IYkv8KNVbJP5UpQZyNmbiOxvJBWjPnSl354y
sFbWpyKhsDCFGXtgGjZqF9y4VWeqKbqS83ZhRf4A/Rb22YINmV1nPb5ejfx5p81pwyBDOuZsOOEc
0UedLCX8xEa9zRxv4rzcQJt5qK4ymk6uWZjP/WHn2nW1m7kYD6PK8Zt347okl6Px4wvscI2vVVEE
p47PcBCATk33D/MjuZtcqQSsj2T4kgHWWtRDktAH6+C2DLJDnLY4EEgLA5eZ+zTIRNzk3Zr8WrQo
5jq1YOrUHmotd3FXamzRfhGfKajI8QlCU+K6X0iZ3RQRATCSrqkML+GUkWYN5z3LeE3HYoybDBaz
N0mlYL4U+Bjn1ff8cSR7ec33m/9C4KBGAOqluawH0rulqTxwVz6JpUIcEqUwyJnAKbvLkRDRC7Iw
+Qms/PyHHF2h63mDnUuzu1XpI7Rs7FInGpvqKuVJf0+DlCIsT6wsvpqexqfBMSRRGR2SpmM5tZ8s
iQV7iGHwqxrD9SQgTYsWbo3UKCrbYF78Y5HEumyhQFPOkHSV/nOBxsPYzElHAMqhpZjqHKbmSx15
zsQx0GMHQlNJuu3apE6Lq2FL+b8BQdp6KTid1gMMf7rwqErolzYAMhdVS/DJtrr0nsItag3cI/xP
d+Zuyvo7aJMDSRJD00ZdgXKaS3biRE5dPdGtGm4XmtPf6FQUxQFA/jU5BqmFsEAh1vCHd+jq1lA0
cVmroz75iYwbsdC08uS0WZQdm13I8B6KJANplCQzMDmFKwDxjrlApTHN5vAqCKaK4ihuiWv4BprO
bYxtJ/GnZfUou7j4tBRR+p2yyrGLTUqX34MObMVRTVU3HEehwoe1z7Z1164cPxWuw5rAHaiDTQoT
G7Z1LOQlj7PhR7jLyzRwKLUP6TKU3QlutqO/Whc/2jqYhuh5G/SMqzn23dUCic8M/Yp4ekHNLl0g
LjW6536FuHnttmKeYQIHo2inExyXCRwUdRzSvnxYdAT7Fh/NRdYCSLyVB2EBzKkFyzwGN2P5W3ub
aWAP1PiMYxkuNXxfAnHpYhL+y9NNyavNDtEDXDUSe+Bmyq96KOzJkxTClPhIk34keY7oMdRxvj04
zel1gBAVkQXBslADLe3LgkrxJWBBaPAgmuEH88sU11LJ8B/wa1lcE7LOt5pgm7fOQ9/rCqJWZgLy
P83YMeuq6iL3ywbCEtxqdW1ECLOczs1L1UgAf1o7gj/SAhen0+uq0zMk5bn0Cggv1e/lsWr9rpYd
D15F8/wV+ID5k+iiFW+l1tB37C0J5dUUSbyYcBpj3xBlpjCej6ppaooFYOUrx5aONSn8wCWigyi4
QpiagUaFXb+JEyz4ph6EXWZT6AOuExTmMy5TWEDPybPWCnch2yz7CdwujetApYJeKsvWuJ6SRYz3
RBnwAadtidUtLyFv8rQh9GY3EzoqXY3uylbB+HLkO/iliz71WzRUdZ4MxB5WHOuloUskEmQGcwke
r9hWXefLiuaPdfF0ABRtM6h2GLNekJSvXSuKaXgOBeek7tUkP5mgL37YdMBf4znNoAfk9fpJcrAj
GkpxUx0lq3hVA0fAv7KAywd0lNP5sPRR4Y/QU3UxLGv6mTd4nAhE7wsJssiUu5g3SMX1UUi6oghB
4y6sl9Jjd2iTuVsZqW0BisdH7iaKPDLFnX6SNplU5BGm3SibR1SSxyCI7NhQIGp+eMqrpF1USKAD
L0Ms0xpqfRepKSxOjmmmr2QG8sRXxhgiuYLb7KvhYTA38LYsXsoN1Y82zgS0o4rYEui0MUFvofVO
yhpFZOtusy61Rb3hpwIiOKF+Uc1xIGo/xQkKH5QF6draqXR4VmTIkbzDvRPvqMbMGzrE/lNhVw7b
LxLm90isyksTWxc0I0b7CfdSCtljCoUOk4hEHFMe4yQqBgvoU09tzI4hKudVTaQm/wJCALIvQriw
+1z00iQHmSfyK48KMdQ8XaKbKl82LMsQJc8dCgyQNwv64AKSREHZ2nhJkxPucnVT7CIJtVqj8BcK
Bhn8Kb1FKOBK0iovEDaFCenIhS8dCxuusk43MnMZb6FdEf0EQyHYV4NG2LpR0rc9SUp7hKbL+JhM
GYWH6Bqvsk4qprY6BmP9OxixeDd6kwIdHQm4H+CVGKeumSgv3XWCC4pflwv3E86yAdYEEnrF1TYA
iV2vTmlyxJHUqhnyebtNRxOTtrRUrDUDSA7vapFqFDYAMHONWKzsThY0ZQsehkKvnJsMPsLUlssF
i4OoOEbTGH/NRpSBTxD8wSFQPgwfkB6x/lBEY1nddD08GeuQCHcrkqzvL0WEx6qWCYP6LEHX5HNo
dDQfOruFP+C5psMjobHWJy6c+lqEHq0k5BD0PnNIpBrVQQiuzionYaxqVrQM5hBGSzQfyytE1gnI
6CiVDicUroK8VeiYhhBrT3B2xw7vzRH9mqCr812sDQY/8MxGMjfl8FZUsalT5ByoVsEPQSPIAwml
gbWG+UKqDN/HQGLoxVAo/GBzdmvZhLYrEVCO2ffexLNqBFyCcBlhW+MpR/nkRnsF7TQTGoC0YjSr
AlQpCrXWfTyb29GLfqnVUGzA6OVGyKbU2LdNvoksOaYUFYSaZBUQ41h7ELcwMl1q6aT9x3CWj7h6
huqZ57aMEEHqlLAavjk5P5HcAfCHzo4sEYbBj7PuAWt+QuCcIlBL86WslaPJv3KEflgdwz/KHMtA
Sf6lHH2FjgYU0Yo6yxa/gMEnUdofqkIcbJH05jABW5jVAKJL2Qyg8eA6qyrYj+gtGMxJMJZebYnn
mAb0pqLTkPVD2iQTh23Rloz91oCZ6KMmGe1yn22dg8oc8Ba/FKW5QEbAihs9KTinxGM5FngCIUl1
T3CNf7PZjBeEY19udb/l2w1uBoTVyaQRmsDhN/419h150MOoXsw2BMNN0i9rAHW5zB9cl0C6Zmes
kIZXRf8ULuuqmoW4OEdXqayuOV2zB6xIlDQaacARnIu4OLBx8c+Ur8C59ECsRU26kIQ3PqPFdQzB
lRyHK5S3mVvxuGtWjgxcNnRGW+LyVCDYkkHLdWDXpjI6/51nW1ZdZ3LunjsYj2D17eJfrEV3qu3n
QP+c0gplrWhJi8toSpe4KU2S3PskWkdU/JS48X1oAObsO/klnSjCzIVyLLObYZ7U5Aoe9LVO4mFu
Ri/JdawgRNc4EEyTlvluEM1CVfd5gY6wAt5VA/LCKma7a9lZR+Bbk7upRl1z/qwnn22HxXTpdAVt
+exXV7C0b9kskY7nkaPFxQoi2NQals+u1n0VPG1jrKcmQ8FwOsWDtMc8tkNZZ2MOGi3+BqpiQ4hM
wCzDZOutWDzHsaska7E903/w9JEfXcAhHqW9tLAPx30+wOydzD8zNdv4thg2YQ5JNee/PLokcA7d
pEAmjcC0Nj1nvHUVR8WthzOQxLM94K9sCWzJfkbBFv9rFcU2DjnfhQnAATDokLD110pYd0X5nEvI
k0AGpllQE/uqgxTwSrjBDzho4RjgYjQ2fYJIZPm7iNYMvhbRXHYtX7wpbtyQzg+jzbtvEGvLRcuW
0PQ1Crdmu9rgtfcLXgDzZYmIq4LzaCj+jcI+dHh/GWoKVpf2cywdoxdzCLLdRUkShwMY+vH34GLH
Dz0Csx6F0DF58aNYftiCT0EDi5NQoggzVCjCCKf9xc51k3Umt1TV2ZIuqrGlLR4CnaFLAsXoFEBY
AjE7vNxkuhGIq3C5TDo+gcUCN9ZR0aSooUHEfgtYCnQ1WALQ5R6BPv85w9joH8tN1yON6kfRAjRl
e6QzHG8Rtj/857zbM57Od4tqEZUJjrqiVXeuIClWA0Z4qAkVS4x2Aj65O4ZqyV5CuaBJkFd8meuE
TcVUc9wz40H7MPut8hz5xML2lic0F5B3cwZYM/YXfu9hNO4ZxBPKGooA6nPgZTAjMPDBhUKDpqzB
edN4nBeL7mwP0Yo6IQ6etgYh/rMaVALrdr/Yn8FI1Z1QjP479BP56lfGvltEy6hVQwX6SUWQa27I
SLenFR7mmF8agMkq0nKtE+iG0CYWwAYWyM1YHTEa3+oVOQ7IpqBtHlYf0dMCz+VHvU7z41oylFuM
NLxHMq3wLGoUoG0bdHghGih7yy9lAYvVOqWTf8B9jRoC94H7IYN0+q2kmyToSqzQzbKl/VhvkO57
gKBX8plY0l8iG7C/s21OHjucoF9eTgDuCZROJqT8IUq3VZfkoAepMHc1gYZuWYfIQeFrn67lk0Jm
uNQdyg0/oshMXQtUS8EPSuYIv6F3bNBZyTZ9jzrOKhBbz3xp0JQZ9UOGFJRdJdUGbgCPh+Sb7vLx
3sbx8qPqZb/cqFWUDq1JV2R1qHIqb5juyvGA9Bt62L5yU8uMqqbLHq2Dnwyl/usKXpDjFUQliwdo
le0Cc2g7ygbSX6U5IH4Z7jYvlwfSL/wfsMzdNbTvSNekc5c8sbmv1nocRxSQLVq5t4XZJgr3phzS
wQBw9aY2dsy+DoO3BDdojivHrfnyaa0Eqv9RGoz6AlexPM7p0AV1HhNc5h7vGVpk4RSEzYA7+2GL
8GyD2TyjNglkXAZNpzCaUCjldHyMcm3XK1Q30s8bomV0/RYkzgcfwVmppijBb6g4Cn+5DKiZNoKF
BttHByjjDwMs8Gqu1zFqujKoxGGdEz802gronsUA2X0SOoHiF62qvrxL0UL8LeCI+zQpJLw4i3sk
3a19eUnJ4DhCtlC5B5wGFIdgl2PvDOWjhhZ17oZGVNDJbfpeJ09ZOqF7McMrYu+/BGN0o7pkvupQ
yCC106DrnlZNN3UgbCwEUurIo+npNvmvWz17Aih3Ui30+ChvSZfBScBomyIwQB/9N3HO36xq2X6K
HnfqbThFDicU3O/5hFB4ucq2KTYXqxLBRb6G1KIxlFtyHFxVjSeD+OVH5T1y2URu8VGSRA3tkCr+
AB/Z4FNayPSzQS+V1VblxQMYy8M3xVzADmNfZLI2QYwf6Vf4kjd5toxIDV1KUArwK54OjbwxaxJc
5H3bzWTHGpt5d5Uc1/k7glr+tbMlHsaCBJLi/JfoYwH6ay9QG9ksOK4JDkjfc2RbxRpKyDCGIwQy
eoVAocrYvyRZMlPPCwBa0BXzVKAjE5uhBmd98jWg9PETwpP8MRW+MI0V/4+z81qOW0uz9KtUnHvU
wJuJrr4AEmmY9EakdIOQoeA2/IZ9+vmgrpk+TDGYo66LE6WgAYHc2Ob/1/qWO13EVa15fu1YykEM
szSPo92Mh6Ev+nQvZj15KhYKSZcJnMdmG4PoTdnrDxxRTKO2Pi8cXJLQotDN8pBRsNpLx428YKb1
/wQOyMq2uM8qa9OLuUm2NHHjOxRTglwVjeJUXWneDu18/9lqJueqnZScJluuqwfE/VlFh6nlRcgL
L7/U6GdJXx/y9FbRNdb2th+6LCxlGX2N0f/VfjO0TIwkOeMJc8ViFr7KduohmgeNbaQocxnaQ9Q9
L6JEA9vWzBo+yMX2CeOi8j1jAHyXKBuSgJ5F9GLmenbTSXYQwTI2Bv1xoC67fmmp8SVpXfbhYMcd
qYdDIS5E2SvxVlM75cJl4rNDCClmuekGJyr3eSeWIrAJTyj8OrVZeLrO0i5NU/ZOCJ2AvRenYCzM
upMmW6/V4ypI2kY7LBTq6S9UTb/L6IxZfp9MbF3tYhhdiuyNLKmf2SYLNbMtu40YdZ/H9DPTLPay
K6etPLZH1qL/KNBkfKtMwK9BrgmNPYGEaOHFKZN2Dzk+oP3WOb5XRe3NWCyptuHNKBwoHjNRf6bX
z+bO1oQac4hIlmdpWKMa5LNdGRupUPNhN6H1WeBUk/lcCTTdx4T4Jd1vEZpczcrsaUHjFdrNsKzH
TCYfKzmiNa0eI6JBVlGJrt1bbKQ7n5Yabd1C5BfDuukJgI4pD04DSARQVqbfCE475V2kF8uPAtGD
e6jMsn9y0zS+tRt3m8a12u0nRUtaqu2tTl3AnHMTuYHnXUlvHl9oWbj1Ho9UceRA1PxQRMzM0E46
P5EXin67jEvnsbccJFpRjgM3NUsRSVXuQu02YhNBUccxBUfO3EjC9cA9bOI6dzdMrLFH8Wbsm32F
2IvqUS2AX8xkwovLVhgJk6U5ZtezGU2fG5bte4MPJ0XLJfWflZuw611peZfS8Kppxz1WN2aW1Wxj
symiUm7wNTUlPMsHRYz8axGe4DjqMMx9oi5MfLHFgCaQD/bOGCNq+5T2rS/25LCD0Nso/Y42AtyT
hPyZ+Q6IDu+KBi9FP7c0KVCRb2Opm5kRajF9CwVDEzqT9iYp40L1KxtmGMnvtozDqmzko+mRGXbs
aWx04Sywz3EctnHn1vZSkxhCMvZX1CR5vZ0VztihOmYsNnqbxMvOo+j+hD3aWMvGFieXeaDltJ+p
WvW+7HK8ZEmrxWiMYqcw/TxzXWpACmsHy4Mdl6G5lEAF2fRpYpsuOVLIUHV7T218oxlnazsYslCu
C2rPBNvWuZD1a520bXI9xe5IdkGX5mx4yLE0ZmbRVM/1UIhJQYAyxEg62+s+pT09B3ZnNP1T0zfN
smMDU8eKn0UG2iZvQrwJmE5PlAddTqYLjV7PkUj5cWEzD4ZOo5XZvRHbzRD5KnhRAUJ0boxHk/Dd
8roplUmlEMOiY+471cZWRaymzi67VBXlWU2KsThk09g4688VaXVM4FX0D7Y2LGy1FHdxq1cCRnW2
NrT9uIasPZwMfl8p1sgxfxlVbW9NuT5eNSZFdDoG9VD+BGQ9LFVAO5mD2Lat7Tj6GXmLQ360mXXi
2JXE4z7nJK/IH67G2nmtulVkBxPg+ekT7ZZWfSwGm71QEHl2oX2ulNpS7a0Q9Aj3kTYMNJU7Y3GX
H8pUrYIetnPJ1xLpbL7jMi3dxHiN455ZEgkneDFMReXl1pxYp16WgxQGkO+2ZgfqqUKgQAWGjgqU
h5yng3mi6x1rP1hLrzwUll6x0+jH2qJZEg3tjMRZqg2vlIXuwv1mN4btfOttN3fkLqVPGie+OdlZ
3VGBSs3ipXZZZX54HF2jcHInIz1OaSrkjTU3wLEDfG8gvxNnipzj1GLZ2KXGMBSXKid0c+eSsDGG
gtL5cmfX/P2Vr7q0CkD4k+D3I07jSTzaiapMX6J5YtmgVzJ7+5bxza3ZWu7tKIv3w0GTA0tmouq0
Uiivje3FrPRAne3OyYd9V4xkichSpCNLZd9l1wiikmZbjU5fXbSLumThYBVG/gWyR9Rwzu3cNqTq
aar7FqnJ4mflvGgbQ5kLh14GxZZgtszSfcl5Y+5hAmbTZTdbnGYWlfU1lJMEiwDvef7cx1Py2k6L
1h5sJoF8M5l59FmJ20r1Y2UYn6Bsxvp2Ur38Pq0Ko/dxzwtCllj+zBCKWV59ibs8cjhrGd60j2u+
KWDdmKNDzOvyo7eazNqoaJ3nHcJM7QkDEjUmi5q95/cedTgfU41ySyc1FpvczZYvc+NU9/ihtcfZ
jVWHA1OXhl2TpCVNBPaIftJgt/VpoSRXJWfvWxd6B0JmsyssP7Kj5Ivs4k4LBquVg1/U9fxS6Ms8
spEdVHWj9XrzfQZK/jL2+XShsNkXyGIq+9B3AO85pNmhYvBeEHKZH4wsa9AMyOWSNtAgwioezGPF
2zP6i97TvqnniIBeMx3zS+EQkjlybOAYadR14Q+JXpMRQGOczjxFoG/Fok2PdVU7lE8dMZSbRiBv
3ywJnd/7jBnxUVXajpo0DFPCISwnmelrGIgQhGYj+kh4uo9pYyGazquhfUF35N5HeaHl27iMHOe+
Ivn7uSHQEsGOOVk/vGrIZ4oxVjdvotkqysAapzxsY29a2Q65A6kZaJgIxokU3MtOaiO4DtEUh0Ed
k/2ImLm6srAypRypLZZvry2pZYCTo18DbJLaz6irySWmdUsEdR9lMbXnjvxeFv6SxmcTOabfWE77
pYlZm8JpLtBzZBzdWY1zj+TbfonmPWWt2Nx0blckR9RUSkGyYVqIMI2W/mlBJtCFHCPnb4WtJd8B
2buuPybWdCwAPw3buWnSL60ckSu7SZLdytpMaV3qboVucV4kXRapt0fOSxxfwfB7V6u9IQ60wk5k
gNKHPgzNVbq9cihJPqgLcld9Akc7FqtBmIrfRIt8SBJOxj5ZXMDzHXY67cac5ulWZsZQ80gmS/UT
ZqDFj1tHMONpHoKreOiYzj0PtPpOo6T5TGMf5cOQA6UOGJYUrrMlrY/xxBYrHLDuDExuayihtaTN
57wxzEfVmyLhM+0zbvRulvqlUrdt6qt0gl7iuLMFZ7wOSXfVtZm7ZTJyky1hqsm2V2ulDxyaV9pW
aF53Z3Xxsmr/LP2qilv7FrQOmNeiYhL3lSV35zBJ5/k2RZr7YKRNUxxbz66SMDKHLA4aRAcyjKwo
dun1sMnYui1d8bWEQFl/sPq4ppapWc1W04us2Pa16VH/4QBIEVZOQ9DPWv+lZO01A6HBwXnGYlEu
m0ZF+0bdLXHiUE28FEq6Y3RHOilz9aJli5uGi6m4X52qc42gacppCHm5oSdkRVmQ7z51nnlo1Epe
DRMpVwEkJKrsblGUF3qlUMJONE5yWzYI+qfGGtpX5lCaW3mqrsUiKtsqx89Jc4M2Iwz6KcvaZZ8h
pRDUYBVas8iD8qc2aa1HbQJMfNRY7+6WQrPZD3ws0vxNV4ZaHKySC/VIZU93Cj0qhZx7NlXUYeus
3RZTYh2G7OxVTq2wQH7BHUEAh0znwTw6UcJzSGnsYindoK6pQTuCT9+qNLRPOZqOaTbiIIVGfubW
ftPnrRf9JQfFkUlFcf363+T3fayxEkVgqU1Sho9wkquHioiBXUEL/88vRWoyYl3oUawqp4YtCDya
mPPaCWoNXYHhpnIX23m/S7SmPMMqOVXVrrzkNaX9VygEJLoThV4y1iWv3eAGUVaXfh6RlpA7Rbqb
s8z26345Z2J4Z4CsgmEyqcGboQw8+ejyuV4iJCQe+oFZP4hlmA4uE+mZB/jeXaFoxtOqgz/9bYBg
Zi+cfMq8AAkfgbMjCnAj0vKNGCzavllrnZFTvjM2NHLcdTbyuCXo1L8dGzoK8a7D4R94dvMtNdV8
E49ozNO+OocHee/5gUaEVsXEzmg8UYlikWvqRkm9gApI+4AgwLkSbHvPPL/fDHvrsPDw6TEibPgK
pz7d2motTod8TIqkiF/ltX6FakPbtK5i3AyNOwSZSKL7xp60T3QW+1BHI/Pwx3MJHh803yZrJo6a
9VH87YXjaOdg0+Chdi3S+SD1kKqg0jKMP80q0TB3rUPSpXJH+rNxciE9S3ByE3iKS9cZTJ+IAfRk
o1rrz8tYn8N2/j5UDCCQ9LSQ3jJPeicvnJJoHa0TjvBKkk/f6J/Q3JxhIrxgtEvPZUyfGjbWO1u9
uraxYue5w7ePMMs6LaLNQcHL0dyr2im/NnSpt+xqvlP9KgL8FeYmj4fxjJXn9wma666EDt6/VdJ8
cl17cluFDT3vgzVY25q4rqDpTWdbeHW9UWJ7DlSt0LYfj5d3b5bEYsYMYmMMOG9vFjHJZDY5fSVJ
MQMvO1J3NH7zdiJw0Jdm3oS61qAkBe7/x68/t7sGiaz+WgcH0Nsrl2ZDQFAxeUFkLMUnoRTl/WwI
SqnjNBY3H9/l7xMAFl6Ix+v6x3p0Co5JjS6rh8bjWmXs7tRxbnbaQh/h46u8N0otTrRYi3j/tVP6
AMfyiDKqwwQ6WS2O4Yq+VV8Wxxl9/JkV6L2xYuk4vzCTOmsv6O3DW3KvaxwITIGHWut6knN0baL9
+azBY1DDpTSj0WcTkFnhx7f43oOEf0cKGomK2GjXR/C36UXJVOqfPSfbZdSLL0KPrWIjPGmMm4+v
c2qVXd9BjJUOhk4L9phxsjZ0ikb2wWx7WAmwCoKA5Y3LpLahI4F9EgED4TO99aNFBHk9Gu6fRlWu
l2catxw6l3BRT6Pf+0GnPUtzOYiAZAcmsHY/0x0C58YMtqEqzxH43hs5MBtXFqtB3f6Ur5kA4chm
bKyB26vDlgyYu4jQoA35aO6ZRerclU4eLATRJZ0bHmxsV1YoCo3AhyyPNkVTm4ePP8N3L7VmtOpg
K8CNnbzglLOiuI1MLzCV1PwGqIIkdCOtP9Vpci6j/Petyxqt/d+XOlmM2GDYPY0mLxgSD1i1Tp5o
TP0sJOPbQpBJtuTHt3Y6a+oWG5eV6KD+IjxbJ9fjcAPMrc/7cFRGbYf7aEKaNXvbfM0OMIxp2Dox
JRxjFt2Zmez0of66MmAgPIXrqnvqXcz0Hk+jrveh2+Xuz6KqvENO9xcwvladeQffuxTERJW5Gdqg
ZZ7MMTbgfTFLtcc0O7g/kdSbAbaIRzm0yrljwunnt94VdrGVD7ymMZy+b0L0rZ7GqFgVY7qi46J9
aoux9WlO2PfCFedccaezJ5dbzbmQYtAsArw8uTNN9gSfuN4QTkqKRtJ2d9Yv0wQeCpqmVcXfQffu
zCd3OqWtF2U6YV9mrgc972QTmlpDI50KZaZLk3NNzMn3AyiSpxav8JYdhxVS5Kkukr5xvybzND78
8ZBlS8OnyPHI4J5PXvwhponWzoUMi7mVO5lvq+reKOL+tkhcK6TVWiEZqc7d9DtjCGe+B9rMg3uI
a+rtejH0bOa5iAzzNqNPY+vKErBDtX/GbYqW4ONbfO9jXd34prsCcBlMby/W9AhD2JtJjFJGGniF
PV5XbdLdRtqcbGWD2EypK/XMx6q9M3axTIFpBT9IuMcpqVykTqzGeS1Rorf6tU7Zlq6La8tvQlbe
vhnG8dFJlvwik51+xwlPPFMUNsIGx25D/g2tssgrUipT2DXCqIoMXyNc/NwO+t2/EoXaChBEY3o6
5CcO6aRKZ4iSVQx6jXQXn1Fi7VuhdPvWtsT3jz+L90a7g9UFQzraBfV0d4fZsywMe+xDA1W0ggZR
EVFooGhCLDOVR7JU0w3upeiYp6LbRzAvhu3Hf8Ev6sPfXWvrC8feyCbpHigyEoq3w6GlyKmvCUZh
XtvFkbJbsXXIP987cZpv6m5egqqT1lWnLnVoiQoZN59w2PR9TisFgdPHf857g5OoGZd9NrAI8xTF
g4A/jiqdFvMyJsWxmOV8N6iYK5TE+pbXsUOPaWrOjM33rgnygb0vkFhWq5NlahSquihjLEOcQVlg
zvqwtqKkc5fN7pD7NO+oJhSR6ZxZOd69LmEBK6kSWcJpIppGF3xJKLMRXm7Y9A9kuYJje3JI6aYk
2GYVNdlmeWOe+cjfvS5ww3WWw8h9+olXMpnS3iplqOrC2DtZbtvIimV2jHB9b4Zq1miKYCY7M++s
j/F0oPFqsYQBxAbguL4Lf9sUj8h7e93A6QEwc3hK06nb6L1tPX08gN55owj2wTbOCwwv8pQjgJZU
WNJbutBuqyz0oA4dsAUgoujin9iWh6DTJz1ga2DA8++Nw8dXf+fR4tZUCfA0NVR7p/sO9glzm2sJ
Q0lk9jGzUc27ZDLt2KF2oSx1+AFNdw6Y886kxUWpprArWF3sJ+OXlQzSrMea1ff0kCGnsDrPFNVz
J0oDxxqHP39HQR3p6yJN6rJ6uka63Qpctl0ZmmJWjp3dtXcJyt5qq+KNTANVyHg7e858++fPlpM/
WzoerE4U89vxI3FMWKjpZaj0i9zNlVbspVWrIS5b91ZHr45BsJ3v/gcXNSlv6KBR1r3z24vWRZeq
wmJltvOkOk4mde/WtZTvcV1PO7XUrwnWnfMzb8o72wG2AQxhneeoQ+B/e9E5yhxbmJEMq6joKHIb
/YMkY1OwPrRYUD++w3c26QRb4KZm1HKx00P/IFEQ9sPIhmvGW2xgH7uwxsV4UOhj+hL3dmDA6N7K
fGlfPr7yb+GjLD00QkmQXcFZa+Tt2/tUy4UlfvbQE1EpoD8xN9cNTcifGDDmbVIbxKMadWt9d+uo
xruORhkxh6KrF4Lg7ye6MQgS9bFMNqia8At8/Ne991axLvNiUaTkEHHyIVjDqCrM3KyLLmI1l6x0
zEOxfUVnXPWjePhTst+vh0HtmgosezKyMt4+jDlxNadpOLIkPTVrS0Iv0ClO7lJd6n++AKx8YHSj
1kovPg3DoVdkdAl+sDBCY75jy/up5C3fMcFwdvFa68bTizz888dJIC7cOxD65O+cvEhY2iobEXcf
WkVFrUAr+5sxLefQixCWmGS93X98vfdmYhh7rmewmXNJgXr7ON1SJXdzLodwMCN1PyW9hoe+k0+4
HzXY00V0bVdVfq5u8N6gAWRKjgvIy5Wa+PaqQ5p4Y4ynICx7ywhsr0FZJlJlgzBQWZEExplP8p2Z
wkAhbBp8noSBnF6vdpmBaTuPoTXH+VVtpe1zq5vzjnpa/vnjB/rOrVEpBwXH/VHytdev/235thZq
ncuSjbQhkV86buNgI7YxICo94m9Q8cuZbdk7FzRxWbOI0+tb2X5vL1hWJg4UzBJh3sTRtrTH18JM
9T1RaTX0o6o+M0DfeZTgNOH60uGFKXF6LKKR3tP3VcewY9IKUfblO3QNJupy+xw8/BfV7WQrtO6D
SEAD80U1+WTisxOkY3Y6TaHMknlvGVALmlTp77I+0zb2KDuOn2p5m/adetHV+Guszltu1LGPv6SQ
sL/h6jYhHBjtflgDWRzDih7iqO2vXQ59F4yHbF9iYtnHcS7P4cneOzDgU+CQStHR+j3katEMIjTR
v4VW21VIhCKMWJY+WUci6srnCiUHu9h5il881uND1aRwR5AKKa/SqFJMIQABus3HY/OdNYxuAG0y
jb2OQwPr7VBRlQowastQ0WypIDYq3JW+NEBlQdFVa2a+XxSvw1xZGWcOcO9dmdo8hWx6EZCKTqcZ
qycPPomnMFOdHwROmGzYF3mNo9wKNamLZ7sbUn/svP7MTvOd4UoLhL4SRzaGq66/veUY91cpa20K
gaInyMvs3Ccj0AitZjgXw/3OVAple70OtXD4Jif3aEgRGyyHE8yGaBXnm2OxQ6kz0cOdEDfOS7t3
Gn04c4PvvP7rTEMEBRsDVT+toc+a1bd5hbG9niGcqChi0WqD69gv41QyA4D2qIOPh9Fvz5TRzAbT
WnsTlPNOTyi0/ittcvuZty/trjstKXd6ZY47pJR/2hfUuRQDFkIFuxj3tzy6OhODnTlwMFbR5QXe
u9TPBxedERXtMxuZ9+4K0pTBJ+gCrTld7UutnjPXVuYQKzAV+qI1+8BCtJIgUxpF+PEjXJfxNzMb
EEEKk1DSKbAivD15E11sMihhwSakyKWvUWDT6l+WCgDLx9d556aYezjw6Dw//ue9Hf5aDPQgbow5
FAMcBBPPF/4Xcn5jr2q+fnyp34b/ykW02RozY3P0+MW2/NvCZ+ceCIK1YI5ttdnLvqvDDnflRvbK
vKX0PT+rmhi3H1/0vfujPGesOFlOAqdhWAmMPMyqGqIj5GtwM/T0vpyp2TkScez/5FIGEQTrzbFX
evsobXxvGqrFVd8kSam1OlRL8OeQxHvOf/Xj/tf36X/Hr9Xtfw2E7j//g39/r+oZxFciT/75nzf1
a/kg29dXefW1/o/1R//ft779wf+8Sr+3VVf9lKff9eaH+P3/vv7mq/z65h9YIPAF3fWv7Xz/2uHc
+XUB/tL1O/9/v/iP11+/Bdj667/++l71pVx/W5xW5V///tLhx7/+gh//t6e+/v5/f/H6a8HPPYyp
XF5b8bX88dtPvX7t5L/+0tR/rklddHlp4zEBmcyH4+v6FeufBHkwGSFoYSTqqE7++kdZtTL511+m
808X8pXKwXQtWlOx/OsfXdX/+pL1T85ywKjYzjChrbqR/3v3bz6n//7c/gFB6LZKS9n96y+2zScv
Nqc04mHXIjV1eX7dyXHISLsYASi+Ed1ckpfc9HJwBBmOR83M2ACojdoFHmdExo6M0XfCnNZGxbkt
GhEdkqVRwzrxVN/UqG16nawfcON8qdlzHWTUazfFVHnHHEfCpcem/SrmvAWeDQ30VZmShJsutnk1
eG1ogaI+1LFnY28YuuFiShcXlU9MvUeBZYBLRhtJD1D6XR/ZVJNbKbf47JbPk8PWahowpB7whhAI
OxjWUcumh9Kr0quJn94ZTosOuxxGlOxd3L5I+BiYk2W3xYd9J6jV+t5UwsMEB+AGSpHEO3yEWSiw
D29yk9RBv8Xv4bdJau0a3QBiXqRiusuAPPjrwhowO+nIBVBQg6GoL8CejDsRl8YWG/TwfRQwDVrD
fAU6hKi/gmRQYaYO9NzLLmxRzP6oCMofRjtcUc4aLjRBcDDYR805jIPuFDiwAW7D8yV0ZhJd8qKW
s/KNZoLcaLWX+/h1mPq1dL6YOry0vqNNyuel1ZDf9pmzl9LARVTZjfc51mR+Ae6ufuh6gyRKcxCQ
LHPxc4KktM/LYTtFFMi7pJ/3AwbIQ1JFkbMpS2MnW7Xcu4iLn8YWylWPLfYqNhbn2CVWY/kA5Yd9
hQESk2AqrCNuVC3o63Y5COzN10aqApe0i2rnVWoGAjdbTcFGUcIeJNgU8ObK0pkhCfeW9ZMJ2T4O
bY/kOKqWu2UwrTu9RARv1wX+GITXO7dR2p3ndd1xWFJ8REZuX6DhB+gMp2bvjHinYz7UJ10oI6AE
9ML0BvRdA2whwDGRbSy2cpvGULRHyA1C35gwmnQ6Eb5tLZFfTw6GPTzrCP/psRf1rpO58w09Kt/F
gsujE+rGmZxnztTNdmRxRAQXdRi0GucC1o95RRCFFXAQAmrjpMXGiQSAZFz/h8JdikNSNHJfexCa
7NHbFcOgfqKc4j6adiS3o6dpSuCpsLmELdxQ9vaAFDozXyrRJ+jtlRiPcqyXx8grk8xXO7yLnL+x
QZhdpr0kIlmQ4w3Dd8TbcxCxqjYw4XR909WTdnA7i8VVLdNkh0Q54j+WDMfSgd0MfFtAsQAh7c2g
vgwU7WFf9fzfmc9y8Gdb15DTj9S1LTF9wa6uBvj9pm+lnliPWDS+5IrWInUVxjVy16PASI5rUNN2
hmJpN/hQorDjcLsb8XyFVQ2CqSx4RBIa6lXTkCBRIm/d25OXABACxTL5nZUkjl/Pov/UjN6S+xGt
VCS5/YtC2fBJH9oVpWaO247wX3Waqn1JxMFGV1oVs33+UrmdGo6mEz3zqvaXWeaKuyKZPjmR5+x7
SzFCW19HI1Ix42Yys3uRIvie5ZRulTTPb6Men6uZSxcS1jj112jxTYitVUYPoaya/JOtT9MeRkZ/
I43BeW2mRDvOLooh1LKdgalXpgGy8BHO1KTKy8JUJyUcY0W/0ntZINiPx67Z4JAtr8nmzLDFFBYG
m7zdVXCD/KhfviljO18l4P9/YBVgT2nCXdvVdZcEk2lP285V8MNjnnrVIiAyHr9vp+SzvChFMR71
XJrI6edtLfKnXDEt8O5j1mKSV/pivHD7dPBu0momuUNp+vy54VW/rti8ZAH+9OWuUsorN27NjeHG
+oGlLIl8HYYAGnok6qFwzPJxqojpPahqXO6SKO/qTaZPIetN4qeFcqE78bjBHC59Qs9nXzTEB2Dz
10XopsonFNb2ccmL7JG+AXqv0b2MR7h2uP30DWVMnnuVZLvJjjY0CONuMyhefDDMpL+MQSCtMY3m
Dt8BhKN8+G40khWrz4qDAR16q2ngziYotnjrrTxA94sTThBjjAmVKHQIjeEABK6iILylq/DdztvP
ogMM5Q0vjhDXJoQbG/Ek9q04g8pQ2nbqo37CYBhP9V7m9VeoFvOVMlfxpaWtg4Rgx71KXy/sDWkg
gppibV8vzJTZ0l1TFjVelEiLw1iYxQVGbny58IUe89SZv7C7dkOgkpBa8l4ggBs6EHBL9VkXzYs3
zNf56N1goYz8dmh/yLZpibumy8zEGDJbjJxSnel6ocaL9iodDlCVj9LRk2A23TtDaCgllPFbOSrR
s+zqZGPkZbqJy2Vh2fbKgHS+bJO6HnClPCGSCEgyxiwDxFgc6fGNQLa36QlhvxMidf2uzy97fFVN
YLEAV7Bax2Jvpp76UA9O/rXgeJD58LKdAAtSdCAtotl18L2Y7XrxPJNBeAEUYNm5NjQRLNwRKdZO
9dLjvDeh9PdwuBxMKppeG984oNZbzS5TpO/ScEh07awfALL1G08U6l1bJw6kAv7UGyyhM47S7kJ3
s/lidOLoUzVMVnZMq0bcTlH0XRtHcdFGLGI2oIDY0SiK03najdNSbaklYhV0aufg5SnmQGkln5s5
tYAU1QY0SyWuD6UVTWUIYvbgNKwuzMsu/7GsHQNT3WQVNg0KJ/ZNPqtQhmKh1XfxtDhfS13cDhDA
B/ANKgrwpOjKKz5iLE4Sau7tuMz9JyNXn7uKN2pyKR+l8A9c1P542sEMbasWYrxG4MiTHinVPm4G
KwlKtp4OgDl1JUewifBr2s0bxLj2S53iG4lro6UH2ERXNpC36wSk5T3m2OmgdXmzSZRmCebCxTVY
GRj44asq3/kbhelrKqfmoBhc5zpuIu0Y46jfgqMEhm7KQLdaPQQyEl0uiW3sEoGHyAcjl09+7hVJ
0GMh2Xp9slO6utxXQ3EFWUfzySKiFQGkpQqUAc8/qD0U43lvgjySOGVw+eQRGee9+UVSByYkzVUm
v8y0HLusDSJSX1kdpTdfVxF8pYXAnIup1drHDN4dS4gGu2zQ3CkYNbW5HRqllnuBkncz8bKTO5HZ
RhOkIDq+YJfJAQ642hjo0DR3oPJjeuSu8pAnExMXJkHS1Ue7/rS0WfO5pb2tXsJiiF6F0fTaQwIF
AoJP7SzbilJKFCyp86VNh0VAIUxNfVuC5CImF+SqZWfuk1l1P1tD+VlJ23gYvcjduBgrMWoYLkwm
WRdfPaOWeIdF1sCLlt51azo9O5DC/QSzR8k2fFW5QIa901ySkFh3qwfT7Nqdw5Fh24Bcvbcyhkrj
YgYiuj3IetluVexwLnstOkxVoRP8YUHzkXzgN5ZiP5vsJbcYecAFxE4SLtOUvbrF4mxcMlkO/cxK
Sg0q34NrqkM+iWYP7m55KicadkPxpTF1go8jUKMOhTK2EPll6bETKxb8+8RPaMVnh9gL30nTS9Na
HnDg4JEn/OBrJq3rLJftbSfy+MA+5a41m62w62s8K6965dG4Ku8b1XslUuc+nczvRq7vFGBq+7Fa
9EsY3I+jOx6EcG4jjtQYrbQDPOmOehmwlK4BaGIm9qGN8fjiU6Qo6+h50Frs6Ud1I8wEHIRYvk1Z
tHbjR6DdjiczyPCJ3d3PU6OhdUyrESpiXxXkADvSggaTp98ddrB3OgWRR5oOlHUSaUMV0uf4DoEH
9FFVjEHl6GKzTEbxEBVG5i/eBAsQ3ckF1vk4HHFk33jWPFNm99qBbW4a2UeMyIrNqhevcExlvBth
is5bT6jKJrHb7D7u+ZZV2dpq85U61sq+87J079YLp4VEsLoWJL4dlFgot85S2W7AkXK5NgVhS+Do
Yo5cUAMJC62uExpdgUFw6K25GpmdOoXYAFuC1FnOi7ueXc6UTpBaOnwyDiIZulcUfvwBmEBomIJZ
uKiTfT5GOGiijFJoyQdspcw/rL1Gc8ykDl/NjaerQppkQKQvwIJ5EF05KYdyFuwgCnvXRv0UgO0n
ygs/r3Zbg1NGaurei0WWm7J/KYFqsJj0D0W6qKHTL8XeNqJ267qQFGLLuSgLOV4khgEJAx/4XdLo
l8JsMM73C1jbuHnGXmjcN9iUfUCR3aaE/3BlNxAezLEpAycTxY6Qr/hg6Uq0q1RvIZqRrAondfWr
RJv0bVPY5g6JQwMNwmnusoLhvUCoW82TIzuL6Wqw0jsAJvAP5Kgc/g93Z7YbN7J16Rf6Wc15uCWZ
g1JSarZk3xDyIAbnmQzy6fuj6xy0lXYr4btGA4VCocqlEMlgMGLvtdY31Ut+HUGFImq29NINWa5F
tu2Tsbhfevl9SCttPw1EkkFOxF+L80iw4x6U8sritSNapuusIEHK8eToE69sHHv32jxlzwMBW/qm
j8bY3ICj7x5bF5oAZyrPXH9A4VzFicnfsiS+SyK9lIG0y3ozt94SCo0VQVk0O4jF6ogwy5eY1KKj
RjZrTIiLQt5tmbgdtn8FJIFLBm6R87SiXD3gmSaHaVw4sCIrydy6vCWXwuEYmca3pBN6GMPL4t6y
ln4rWnUJGqzDQbFiNtpRW0LiDph2ZHs037GIVs9Wb+WT30vWIT+mxGBWCfl7kxUZn2TjarsqtbOH
sZnVkMQba9svbX5BGG12naTmI5OBzc/Qz+phUbqm2LT1GqAvleYCLnSyofRa8X1Oeb6i6Qaf84e5
XovwlUjKG4RH7kNLGPfAKbVzX1b/+mU3uT31jrq+HhBLBhi650d3sWiGDVL5Gi3zHIDvSd603nZf
KLimF+SIycf/qayiIZbC1f3E0nDmJiS5CeJV9uTraUHiqK+am06X/0Pg1JJS6CC+x/DGvdrA5pnx
ox7r1D6myRAFju3F7BaSO46d6VGT2n80Fn9VoHusCv46rbm9q9P9Xytz7/7U7ke1Vr+60x/1/2D5
jkLyR+W7y2F6TfpfK3c//4d/K3em+4+JhA8WN6VaGHKUcv8t3Jn2P5TCqb7Q4aOEpxo0Tv5TuDPU
fwhJoDyHFtKxUbJTv/5P4U53/6GXxY9D1c+OGf7B3xTusOS8L9whFDYpilFDRr9CL+W08Y6oA/1T
q8Nfnsif9uOx8jiTqJQTgS+R3121fkuSAfFbVikJhxnsSaIAVRtWwqhVcYvLOCmCMs6qGRdTFZm+
nYgI9+g8QDIYo4aDO6bpiGKXIN2ZjpgGVSLV4uia8Fd2jjpvRQkpqZLfWmL+jECJVCUJ2mzQoGyT
2nyoVLGmqI6udkfdIL53E7eeCPkAtBqQmTNiWSaYHfSTxnffr2vyVRS1ylAgOiMhIQgnyouehqrC
29mq10SW2u6+7HJx1SaFWfoRYRVxaEozuaXStpSEAy+OwJeIPTGcysqdQ7dEb0N8e3Kj0r9bekKf
ZKUq1zr2G4sLbM30Lo3m5HMsFSvekCsxjXvFMXRJcEtyK6QXfaLbo+IjX/jHsicHLhgbkt/vl0ja
t3PWrAliNrGe3zl1KrgK4jJ3DoJDlrWunVPMpqa1CRRZRkJN5yohUpJUNzIVxNzWZGSsqbzWCBWB
wIRK144QbRbCJ4nxDqiKePtymTglZQNpKXel8AbpE0dG8chM+uiWMyDC8cko+oMRO265T42qvpQ4
hs2vdjyT+mTSr3zD+EN4i+Oltzl4NNInucthQhv+IcInfIWLGsMTsQgz/3Ykc8CvXaPcCmLCvomM
yB4kUY75Qslp2udR24D5nuujZcyvpl06IaUTk9DM3iLB0DxE2N6fHXBrY5Bb1RKksUGsvTqoCK1T
cgyihHiBgKZ9stFmedNDnOx84tCJM+OUUsaB50wVcc9Zl3i7tJLtGTytdtL54dVBr6IjBMdMqqqU
/d53RsxKACrpliGsYd9uY+qPO11dQ+uQVfJNz1ybLVlS8Yjwoo/QTzqV+nFZ2ntrMurLMq2cO46m
pr8QZXodlVr5NK93Tp+FPNMB/ykR/6Xx9u/vitOWE4qOlOsnAOuXLpWJt0nN8myALomHkxA/I6Ik
xbfL5UmnnLVSD50xge5q3u5rvfsil0WVlwbRLd7GaIiUydq8NH2vM4mbl5OY3uyesHJPImSpFa/c
Y/Q2H0g2X5N7Cw5SbIpSsln00kZ/Vb5xcrkmUbE6YkOS25KgBgLxOPqHMZ21H95spXd1vfRfCsRe
DXX6ciZ2EnayQxVZiz4VlqL8mBH/3jWmmx8L26scn+D5eqBqyY8ISP2O+cWiKN4NZNuTKEAxvAh+
Wdb/0/f4tc+hnfTzf95GXDgOjUU6mJzU3j9y4taccRL6EK6p+PcV8TIvpJ09ZQTl7MnI7i8sVOxB
2Yp507DX3ipZ77zm6tDdOnhcLuwx6Z8iTSiwocb50hWK2DoNNgKCgMYzj/wPv+rasdNpSvLcEea8
/1W9sRS1rZQEC7b68ExdI91MJMBuq0El8r+0my1yCbr0vErVudv0hzcDcT6CQb54yI+8k9vkeSQL
FnPHbJOWfVFmrbvX0taDhTHXj64yakej0PvtmHTFFkIk0tQK6e3iVduiWpaNmnk/ooJsNcTWxQaT
gn6QmZmdcf+dymx4mHgZUfLgwkNjY/yO5y1lAR5zCHP2V9ymnK5B3EUPNeL1LFjmLg3o5JJATz1F
D3ObMPJopLrZONmLF3fTfoQK90JDjlj+RleOZHp1G80dOVwk7ryXTj7s4lLX7oCriPjfDvdfbcX+
/+yV2sym//XfZuRvrdINCZzvtlrrH/93p2XY/6waNwSS4KsNA3XIf7dauvkPhigc1tALUZSiQfg/
Wy3tHyYpShlmgabzp/if/rvV0v5ZvR58liEeWmzpnL/Zap28j7rJz2C3hjCZL4bOluv9++jyfdZa
k4jRyTWhQxj7osoP5Bn7aVP7Zt5tm+Txlxvzh9XK5Cf+sub/OyJqytU+QNPnlDtb40kCQ+eAvHHc
S0OtdgWC74+HWDeifxiD76C6isjBF7+/Kltf1ogmMkcp1V8QxEgHzH6LDsk+8W+k/4Mr9Qf7W+sf
6sA7I0w4TQpYr49dMIcanp6JXI4n96vkcKYgmkMgi4Oo/Sa6mxzTj7DrS6gaHOqV0FSPhV4Fxfx2
5prXXva7+7pKuZhEq3cXc617cs0JHBiRqYxbEumcRdVOabVjFbuXNvoq4u8l+ACdopVrf/l45JNl
lQgbpGR88rDT8gXCJfH+gntXIcJwpvpUmVVE0Hhb+oZTo3EZHysD9zD0lnPxEr/NWoZEJICUj5cK
0PeJuCuhI47zjCHRGX7tpBwPTkrapBiU21F1nmDuePekP52TuP9h2FU+SI6GhdGPlur7K1UlINoq
ScnTB3dIOZgedBYNHaGQ2QXUx9DwDubkKN8+vr+/vTBYnNBZo31Gz48B7uT+NmAAKPHAV8zJ9DSC
QevpL+RuIbcfj8Ph8WQC8UlksQHrhpsQ5tr7q7NjdvJdUxIUh2gfUdlWEllfqeUljNO/E0IxZSxk
UGihHJfDJrbo06FGOIMNlIrS6ZFJHKXOYrOcGeT3+7YO4qGOw+i6LgPvB6FSlVeagjkKOsU26Z2I
DhBBQx/ftHW/8v6tYxDLRkkDKZj9zMkghSxSgk0J3WkRE2yVUda+XOpXI1VF+PcjYV7hS7IadtHV
v7+cOPUwCIO4CHKhBqzbAWKTgJfvzAX96a5x9uZTZRKpggTv/TBOlbqmXhMiFevi0bHahyY/J1o+
tVD8fPwmb5HOR3H1EZ5cCnvOoaZNnAZjx44crIV+m0dNtR/b6mGBoQ02zssoIQ4jKXhetsdZ0Qb4
69R7naLbSuqipS+juTpz7X94mOSvMmGwTqDePiUOFgoilA75RLAQkKYTPtgBIAFReWZi/v55wrDH
B5zvrketxDv9BPZqrfUdUdSBIaevrQfLJe5TYsFyovUyCzCBWv3w6A5+hkNCei1nk9bXm6E7JJaa
XTVxk+zNVFoXDenpgzMYb/1gtP5EYmm4cBL9/vHEW5/GyRRH3AVanEmO9+40wooIbDP3yPtm7/mQ
y+9OdCTp7G42nj4e5ueH8bdxcG7bJg54CvEni4LmLaOXSSMLrNE+gAaetlNTyCNxlikYl7Yjs54w
vTVrT0eiQV+ZoL4M60mrxPEOAEtlb9S8ObMo/r7ks2dzPHpvWON0uk/vX4ei7nR1HqjoVEoMhWOO
b6U3vmY92ooLyArKvmwQs3x8J/4wDRG+esxBBDTc9pMbYROXwnJPS7AxnQ18NTiQSXmIqv5MKM0f
XnW+KawmdBqxvp2uKDKpu0VVG0K+l5Kc876IJk46bnT/8eWcDoP+j280SyRfTjTDpxuilE6ARgE/
DYCrKTdEH0fhMOndmYs5/XqdjrL+Fr+UEhYS+hFcCS6mavQQtpkT5NViX+qj0ZCF0Q5nJsbpQzod
b/3vv4wnqELG48hVWe21qV0uzSft3I374xCcAPFvs9u3zdN5UKlD23sMAfnULhe/cBG6EZP98eP5
aSr69b3jSsguxhRJrhrevVM3gJ5lQ5YSgBdYVjxddYZi7/Kolp9HR4xHVW27167rVGJ7SUQt5G2n
sTgu1bCcc4SerjM/fw9NpY7B64Z35uRyZT5rZYefL4g7sRtL8GgQWFn+qKz1ujpuyNQ+M2dOa2Xo
2bl0NiIsxgjN1dM3wKXiZanlmAW0ouXOrIvorhioN0c2Rb0lGdOHqPOQw2WRiZpuDG1DIT01E7cZ
fKxATY9L2ewNYuU1u3nsm+j48aP5wwRAjo79heWVqIVTN4FFJjrlRFAFRP503xTXINkBWkygRxRn
z0yDc2Ot79cv8xkkYWXpEA2DuUnoZxnfYV9uZVKduaT1If422X65pJNPv2oXFOkWdu5T7KGEKutD
hjRmsk0IC8k9/UukptXwijoqDz++mX9Yhqj5rCdn9mrs3U9GxqDeI4drmeaYv3wJffay1d1za+rv
bxNfLx1PD4eh9TKdk/vIN1jtYbewrUGGhz6soAKHWdCq1MCq7S2cvieq5nsvKg8j8hEoC2cWpt8O
oGzdmdg2CVH0TvCAnqyEsVJQ6nZplMg4/u705hHg2YNaqSAQCnGjtf2jSuGoI5KfjPGLj2/yb7Po
ZOz1v/8yi/pq9FS0sm3QGt8meK86VV2JSufjUU7dXPrpJZ7cZA3cSTNRRggID984DrwFJXntKbH4
tl6jz4g3AJ4umny4MBzF9McSu63WjbuPf43fFqz1Yh2iPWl9uUQDnMyozGk6Nel41H2W3jZiPCSK
slG09MEgDyNCdHfmsv803roO0Jhj4aKl+v7muk40Z8YaPybwTbFk7KQsQ5s5ZVtbyI5nRvvjTXYI
eMLsR+2Kg9T74QTJ4x2C7fUme3tRJwdhjXedlxyId7vTUu+6tlt024tzVdORR8NKr2tuz63Rpxuw
9VGT9LGmI+Bu0k83YAgHp2HqtSZYRGkOjwStsEbRHXduFEIm2k+lQZ74Q24aVbOV+Vhb9x8/5NMZ
TSEWdxV3ndFpSp6WGnoxzkY1cRfK4kaZL+k0QE47x+Fe5+uvq+I6CI90tUyQuUhJ4/2tHs2i5Mix
HnKSiyJLQrJKvNHwHZme2Vr+aSByDjyeqMnG9rSvWue6WejrJ8SUzSZGFJJSBj9mQ9ncJ1F6ZjH4
w2AWSy1PD4ejSRXz/VWBJ8JrnPcMNqpbamAEFyNjboMCOsfHD+m3VXftJfBGmMRnUHtj6/x+KNVJ
Z6RuKkaOF++mjLZ2+xQVmDcGoMeXOWJn17qwtXMdhd8+KRRJflo3ORswOU7dtzADcSkQ8cAGerri
DcRCYou/rK6thRg2J3TDKXZRKj45gFRpUlS65MpqmX+2rCGIa3Hr9t69rVaYPeYzE+SPl/TLcPr7
GzllglCfOG0RRyeoxrPmIMfh4eOndTovTi/JeD+GdE1BIQrXDbsuy7enlm62sxkjVmq+F2cu6HSw
tZFCmBoFSopAq1Xp/WBJ68UxDlBU+50oQ9E16vNKHg/KLK9QXKfKmUl/egPX8by1lL5am9Yy/fvx
hDHpbT7zKnsZKEt3Uen+mtrm4zv450FQ9JMWw5Q/dUdaauGgZp7oZmoVXEFCPkNDwA/7eJQ/3Doa
UWwkOIliozrtDUCPXLrJ4NaV7g0Y93L6bor7Nv/08Sin3UudO8YwnglpEwoqUVvv75hqE8RYp7JZ
FVjbIc0+dcn0Ch2cXWF+ILD/li0jlkUg2PkQoSB091lqX+mIRxHTP+klt1npMIJg/bt1pu7M/KEJ
vb5iv67ONkU3Y/UYMnGp6J/+gpGlIEhdaV+t3aiB7GZdCyGZKO0bcdAAz7RccZWwsxWkvV4fEYNN
Wcvye3uw4GUtUT0T+N+lFjxJN61v3DgaxLNAs5Afk1QrnUM9kwle+f2MhhSNhzzmk6a8zORbEKal
LtmXrmsiEdq9Wd1MFQURP6kjLEVkUqcM37nDPkMtfwshrqh/lG6i30QqSuMnjyRUjS3JsFxN0run
2+puOkdxnsirKe4mXeBGSHQkYvt58pTPJNxDf+4wPty1amUEmtbZEbA7SJfqpI8cdxaEtaZaFBcS
O+1GbfToDZyyeIGgUF/rleYcUweqFg3mem9m2ZtldYt50WWA3Px61LQZid4S4wehwxn0LcHQoGgA
fO5miA0Ic6gVNLuoRPGNsi97zTO33SYkMx1K+i7TBt6NoLHSiRE8oKcj1Y7Kq0i3Y1iSKEXbw9gn
xi1A5G2u9+IS2V10aLRs3OaZ2VFCa20kkxnWb2vW1CtopuadJwsjnNPlwc6q/tjgnLuYFtHpKAvc
bTeIbQQBOkJN7oGu0HGETGS39Huliqrpawf8tQj6oZq242D2YQFP96Ylnea2j7J62BRwPrYDTzTU
ZmUZiDso9Serl91EuTupkW27lgecwS2XSy2rAfg0Oi6DrNiQ3DKswJtG+kanitupQO5vpn2wwClv
XLXZwSd20J3myK7V3tjMY7v66/TAwX0i1Lm5LSTMCmYmDOVcvrk2tORKZAU5XaJUIh8Qbm3NB10F
Krjkpv29LmaRBnBD4Pcseagkk71xFqcGdGXGxrEp9OxWcxT1jufV3+B6ULVrr1m+WuqChIaHFvsJ
tg9QuaVdoZKvDrgu3gwScjgpu7fVWrOuAELHKQS1qTL1oGxU8znrlq+OkdjQv42SxKup3kTl+gsm
WX0xVuRYAH9cNCRDyoVe62+1YRJXnk2ChL0s2dSx9AfH8xXsP8jDc9+uqwt3VGa6QeZ9JBBxdC6Q
YaLBXqRV3cxkO4BHzDTiHozHxYBLijMBW2NdwPOeFWVf4I88tOthQlki97Lmj1pRPeg3idfNVD5Q
lC2DqDalVLVtqo03NrvooLNnpK8F5cl8YsfRbJZcfURKP3bIWuhEWvFaUh8BuwJg+lJ2HIw6qxgC
GTXfDLWFppjk9TXWuOXAsSy7yXnDvuPIQnIK0ADdUftlydNLiv4o+r2+jL0XR2KujIobcCZPhfVS
YywYtAnYn6uWd7orZLXBt1VuQdEMexK2dewuWZk9TArNYF/VGv1hUN/MBTE3MKbQFl7o5uIzwNzX
GIkGiFMVqojSqSGPvn/MqCMS89/lT11kJiHR0faG/pvIDj1LW0OMDMkVzXZQbP1blyj2Nmk676KI
WRU2sUQxnGnXCFqxBvU+ABlUU571wxmTyy63DqWIt9Ncb5a+4wXKzI1wbVls1ly02Fd10LLGGpaF
lO8T+OM6RHGn+xpmDQ2z1yYpgGJ5OVAntOc7U4j9yoIsFw8noumTKPfFGnTAvTn4s4Rcj2Q7mmUw
psOzdCCVEjkMeStEqNd/H4q4WwW9+06zN71Zb2w57OsBPZL0NXxAE3DWDq0bHwJ/rKqp34+1bTw3
kyZxknYvrGOhZ+fqeFDn+EAhraWCtbyRPBaYSY0OMHc+9bUcj6nNshDbeCSbJZP4f+gTfNXUaWIT
qd8ozIuD2ZoAETMDVQx57JPOdoKizBgP3bcubb65sXW3gIXdu3C4Cr+PiuaGiMxoMyqp1m7AXj8Y
MU+6s0xxkw6LgotpWpYtDNPmXiJ843kbmB+rWVdvdYAagTmb2VfMXPiZ5ui72xGKUsSj/Ukt43y/
GAIoeHTVC+VTaZkvKeKYGhsSJhP31jZKuXE6Yx/PS3NrZWNz3yA0hJQiWV5LZQKi08iG+RQPnnZh
NVpbHNpZmneFR48DCH0r4EU3JhHlfB+WHA9XWemYpoY030BunuQhomiy88Z4B8l1hkijDG8mMGEV
T1kyi0fQgvOtoWZypyiFcgU1OrJ3S1c4lz1UZJhlMLjgYBTmdW7qAMHTGM5NpYRti04AeksvUulP
PXaVRdO+dYN8VkdidA4xxJ7NME7RN8/BOeGDAFx2i2UhNixqqoFglqasPiIVnXccmUNFypBaROhm
84FTmJ+3NSl6JWc7eNfjjHeo7uQ+ga7R43bA6rlpgakFRNarz+SjVOZBzcvWvO9iw/jRatiP7Zqw
Tc7HG7W1rw1VXFN+3XVRt0FSHwBAjZpjMh6Tjq5E7dkriaDCOULeDsJzVI1+ajf37dwOh1y0YAlV
A0OENrnpC3ibOT90AneJb1oNCMtCAmSePYk9b+QVtaJGby9a6wKZY/vJk5l1WDXD/oBksiElsMy9
Swn7ldTRhp2ClWKr7DsV7+jKQabVY/tCLHsxxcujOw4VF1g3/dPSTshji5bRgs4FWO7FzrJHZeqE
bH2+xapRfsP/PsLd0uoXVqpX+mjgfLBbQHWX3nwXY/XbL3YBoBegixN2kSqToItm46gYOXRnLZZg
gGIvm/KwnTPdl6lbAb3UIgw7UqmupYMIv7KM9AlOXQU1eEzlPveIjqsoUgJ4Vq022euNM0Aqjb34
mC6N+6Vp62kHu3Px+KRYMkYn7E4dUoBSG8Ix8RprlYU+exgUAIa8dE5NHFwO3xbxoLzqdeXCqpsH
iXT2C0bkfpebS7NFEac53L1p2vTJNKEjLOZbUTqFn6jes5H2DagCZS9hjYkQhEyxc+pMByw5xzea
rCoCE1mpAQykvjZGBTa3aqm3alk8dVZKJ7WZajiBDYzJHjKdn8Zx/AL+jA1KhCQMZ02zr/vVak30
yWdizY6l7Nx0b8fGXrh1oBgxKQEuB9zbHjfBFd7G9FsxG2WIBwS0pR5BJDajnTNWlxrm6/tKxEk4
UwgEXUiMUTEIcVXiZuoFcnPaGPFmWYrPbTpcTCUKSfJy74rIfSzrElBf5DwXCk71NWEAn0K3ctgs
xDQ0PhQzG4uXeOGuXObdmO1AeFkBa1p07DLT2ZvLeIM578HNrCos5oH94biKLuvSLu4NWHfk1fAu
+RVbYIWMM/M+bYBOK7aiHsy5ai9dXXQv+SzvsTXeGZF8VmZjNzlkQ+6BJfsRQQaWUXLkqsvYfs1I
HCSOriVq0M+II7k1Ej42fXTRLuZ4m/RVF/mppURg8tyy/TqJsnnuI7e9r9n43jRdyRGnW+rHYakv
Z2Us2hBD1n2SeGOo9/3OyHonrKo6eyNwlWSIVr7UtVMAq0poBDW5+UlgiKNWpL86Q/KjKBZ5JXQZ
1xsvsaJD6wyYSvRppwEA2kG5oAaTJZ8Mo6pCVOxFOEFv9Qnxif1hyi9jq7Ju4jyF+G1lg2+ObMe7
OTnGqnrV44X08NeEHsfOB/xFTZgSBJahuIcdVyWvNhRWe6ydt9axKUT2dXxTDO7BTrJN7dpbihuB
jU7GHCpl16fsB/LGqK4mzSgJYvDGre2Kbo9ys+Q77LahpziAxyaWgXDV+PM+BpVAjS69FbTVXDvk
BtCNxk7uW7Lod15GfWSqcz7cOrKS8dKwRlw3yPt3trR1DPv9m0wrmknYBRuAy1ItdpnRz3HgcCj5
NsQOHGNr0gOzEdOXNmInBJHwK973ET8BhECyH+49r/pSNrPYkO27FFdN207klqozZtFIgNgeNBya
NZss0ffyBrJaHLpWLastImbp24M6Ij/P1JgeP70I34vEuKk1e9uYdLIJicNcJ9u2CeQSlW+6IZQL
UN3eZkyblCQO/Iv9JjVYVQsCQ3ElJdVGz+B84lVMN1rSfQXRSyk6Sp4zLxr9FLLhdk4aFvFMjPU2
bwdzj1U9Q/ecJaNfZfJTSSAKDiXlSJriW6UP7V1qAy7cGpOX3wBWNPV9zzIKamaY2IdqPSVekt6a
Kg55ccrXBQZzc+DUHMUEVeh1eSVxCpLTUDZGWewzK/HuPXDxFsob3HLhgAw1J2i+L7I92NUWexwm
iDVukG9mf50VvUOnPZJeH3p1xu82a15m37dUho0t3Vx4O8msehdSAhM51LU5q7eQzcoIdgzM9z11
VIwALZ6sUGBg2QAxNubnpKVQE8SQ8kIsDF7n0xuOsWm62Ir70iv82FaN6FmvijHZ4TGcAIgIhME+
1LL6tbGjFn9yBtg+IEM6f5q70ck3k5znJ3qHmbFr6tn7AR1x7EOMv/UV0afi1uny/sEDj/p50C18
hDEZ1fKqTiHL8Cc15csUu3GxAxLofhLFMoKdJTbM+JoktXfLsaNiVa5Tw7hhQ+JMn8QAODSKE0/H
YKDM7qdRIWLpRtRjt1qgpZNcpQOWwGNlzKoVsjyBYVZBqfFJ6q/qSmh72U73uEaWC6VsgPuZ7Y+2
z2QgLLJiQORx0PLR1bTGocjKxnuuynEYLml15WWg1GSSZJBkdgn7sX4vl6QPKRACN6+tONvw8Y5s
ZqMHKrefrtH3vE5aelkqWh/iPNA7X1NIKPJZ2bJvUxu3T4k2iau6xcse0/VlGRxMQY+sN+VTQsbN
NO7q6FHxHpKkPSR2xUE8ZVVZgtqOqEZNWz589SiOFTkaqfkjiZsHZO1GdKCUo19xNI8PfE3h/IKn
mNSdpt5ZGcdiGatEs5GE4RR7oqotK4iTiQPbmqgRCR2uoDWoYacn7lU0L26zLXsYfi4hKSE3+pgn
ERRka1Or86XRPpvOl3mBltJqyZaQhOoYJ62R37Wtbkf7tAimIVgW5t2xF1YFZd0KneWWAauXSdfq
7TSmX7KU7X68YMLQrpfouXVDhTK5KS9RqUehSC0qvGnbbEVqfqXgoQSAU0zsqG15VXfJlWjU/rrn
VAdKpFa4S/bUD74WtUmgyB6vR6LuRrmoPzo6ktgoyH5Zg3Hd9jHnLGCRnEtuEZ+A9nJFfNzDvWk+
TXrzVF9SEGyv4JXmfC1rfnpLWgbnbaU3r0jDrnNCfkr8lGA/Mjw9dgPXnuXc9hQI7JMATqhm0U1i
20TfJoMIObGn/sBmT5Dss5KLS9n75JsEKotsuQwgT+tgzkq/17TNNJY2q3tekw9AMPPE7pA7BElB
gz9uFheWtzSgJFu7UGjZJx4LXIw3NyhtcQe72VC2ZluJ/hpzxkHo+hdvmeU3J86zsNIVzNPxBFQm
YEJyuAFX8FpmCkUXqG+T39LrK6/cLMFZrshcbHTeuXAEJ4oQMp+7Y5w1EQUdI0JMKFR+YTZu+WZo
HPOxn+VlNpAisFq0PxNkeeG00cQWzhzkBGiUGX9UZm32m0E8NghY683kmD8609hRzX3uG05h+6Lo
hUPJStihgxTiqBFO5Jd8mzcZ78kje9L4vvfqrZXbZryBZW1d6BolqGVSjRt37rp2mxOf4/pGU4yS
vB18PJS+yATQ3GgKMTxv1Lh/XL2z9tdBU6OrNIPgN5EyFBh8mUFYWmRo+0XHeodFyikj5YIYmess
67RtJdoD5qXj2M5r5c07DEpdHwfVJAxehUE+AC4JrX4Z6zgcSMSJ0Y9OBk2YAiLGFXVgMp16zN8U
RUvrum7agVbmWL9q0ZQCuWWnfXDKQqeekKHmpZggFXjtubwZy4xVEeM/5zCnestzkad3JcX1By+i
5xxo3dLBz8yV5ypLxZVUsLTdZKVKHLzXy+hicJtWJ1YExCvJK2SOLofR6tQrA/kmaTtR1ZXsFgSz
LI+XMBvZ4G4zqhcVfPasfBSZN12QAyGeK2Gk5VUnoFAGLkh3fRPDTp1uZozL6W7RZ2c+aHX8yPaJ
AFRPmRZ8+lKabyqsb1JaM86Ho6Kn4UDB9MIr9f5bZNrTI3zc6HuutpmyG12luFuof7MxHSMtzOqs
4fTQmXJdagoE+QtyOBHnOzz28bds6tVLT0vjfbSMFM2jrCeY388R813QGNE2s6vRvtqmnSObckvt
ui6s+7p3RCTZNC0e3zufDCROo5+nxDA5eSmm7PBBaZ3DGu/j00fIqG1FtPAj0IRkCkFlC74TuRN1
TWEAc7W4ZQ9lPlETvzW6pdxn9PguZ7WzbmTBwUgbDAVzEhGvh7jPc9IsmFnUJTRMxYU6uibnswKg
ld7MVOH3MlfrCTYrCOmlUV6nCQGgopoRJq5RThYBRqwA8/7jPsQfuh0/RZk2RAukn6cUDYKRFyGA
OZP41IYJ5a+ZNdz2HiN5pqO8doB+bScwzw0EAzadm9Xeaq6/yC8aCcKFes8caX/RVejxo+kYFrX0
ORP2M4dWLD+Cg4E1mn/brfw5roUXha4UDt5T9p3AbBJD/aFHimV8p8LQOBZzVZ/RVJ2KFNZRwHpB
+ILGyN9OVANxr/RC5NxGYdqBUWpBXOjNdnFcorDs8aIf1b/MPP+3f+SiS6VF6iA1POmQir7omoE3
mzMi6fp1SVltnOvyokWlExjojM5MlLVj+P75keSPIJR4bgTzdN/ePz9tcoxKrzlxuF26IzAmyF33
iI+M/eK8n+Z+O4v2a5/lL387P4nVRDS82h3om5/mvCa8oU3mtLTP6wL2thvKXgRWZ99HvXumvfj7
q8BQpoXJgb6ph/Xg/RXKssn0cT1NFJRuMiq36E20lq3wmbny+5uArAJlKJMRRiFP7/04JSVpr6tR
IxhgCGmlkE5a0wNaNlMrwrnX1q/YmZ7mbypjMipV0tVXzY6FdOfUBOhOttEqDm/fQLyJP0tt1wuN
HJ5koJ2lPpGl97mrun1M7bFR2VNmnKyN/j5N6Td8/EB/u/qVxIrWHAG8jqz69C6PitbN2drZtxKu
1rirJjWgnO8bLVupfF+eM838Nm/X8cBikd7NeYk14P3dtqhFq4SOUdnb5Lf95eI3IWq/53738WX9
tgAwzNr/XvXtHpmgJ69jabPJt/m2B5SsSh+bhxMgXLqvLeWRD0USuGc9pedG1N9fmEdEVKFTaA/s
/DsIk2DMFWqcFAqVfpsWZ7Um63365f1HPmiusg8kuSzidODX5/rL+o1Uqenj/83cmSzJjZxL94lC
hnnYJjKRQ81zFTewIovEGAACgfnp/5NsyS67bov99+4u1DKJzUJlAggEPnc/HuBjaZvhZHrJta3l
tmUfyStMkx6sNYwBjVAF4fxxwfyjcOV/w1P8iWHx1zCM/4sEC67R/x6q3DS9nt7r9z8hLPgbf+Qq
rfBfNmgIWo1ZP36SKv6TqzRDEpJ4WAB/+zy2jTPl9t8IC7bj/8ITacGCP3cXsUyy9v07WCks718Y
EQws6ojJuG1YYv8T+Lz94wL4Awv81/RZ0/5Z7vI/VwoZqjN5lsX67II6t4Z8WkeZlaZG1/MW7nbr
PG47u9PlV2puIQI5yHhG5HhAYLd+ws2EucxovHATusj5t7SF59jAFC8M28ZMEa5SvgTjCt7ggPcv
nSgXGOlNdHeZtCpQgUNahiej11VwHtTq/omtmmcc7bVLX/LBnBmvrUufXNH0UL0b0wr/oh4zM2Rr
PgbvTDAlperhcJvgznn3mWDsqL4uX3O/cWNv4pVNlVn55mDLrrduIr+GIYrOOudgvvyquBZpmL8m
c8IO2gTy5Vah/SJqt/qS66reOWqobrsqB0lkmjTwGDMqtLN0IDgpaL8NlpEI6MIpzUFwChFx1oA+
GT7b92EQzqM1t+qmkyKhkJTh090A4/RCMuVkG7rO137NK4BeC3bMDEH8nZmN8DmnnuruQM3eh6H0
W2ilJlPyut8kU2fe6pTQ/8afkiZunLXe0V7TAOsZ1Lxf+xIlGDnDPBnu0AOc85rgRlNL9JWaeHOT
+NWj29bZsc7m9DGkU4eNugrSg+1NwW5Z8oARhsHf66QudoBYf3RB+yY7wtvLsE4bTu1wQlx0omlh
vGhnoXsUnlntZdqWT549xWJqthkIdyZV2DfiRkC9zLzajRv88Bc9OKs9J0xsV1vrp7JX5k2WmFd5
Uz7ltltiIwkItVtznj6vS5dcyLR3LKgFo/zoxizfiq5aD6YtZ/wF0Eau6HuaIQZRPcVm1Cdswu8m
6SP22hut4Zxon7M1V+vqbJo2zI5MonmtcizBfGvMolCbzhaeMqNedP89aNM1VgC1ooFJFLgMXBpF
MAIdh+8ErCvkePraAxkI1jZDiimLfeq35lHbC1y20b6iTk1sAZgvl6Hyrl1V2xdGdp5oQlaNMt1Z
+55y2itMXO1jXfjymmRM8bE6K/A15ibyWMGj2s/2ku8SOEnPXl0Z9xj120iFQfZNa6m2erWLfV2D
uu1rbPzKM7kAhYUjfM5vcxvesoa5wrhiVad6KfO4k/ISimd7qFMTdDuqpMEgoWX8RCEpPEur5SRI
HxCtRfC+cJdh53UMV7Iw04/nnQhy6GTtC/jveytfnqw8TJHceFPziiZbCPvXp0G6BElE1m6J53+Z
oC0TMbLT+6QIJ1RWB62jaT3Uxqqdb4J6BlbG6+jWECOiU2jsYWPIm164dTyqwr5KTBHeaPiX17VQ
aUQdgr5AOlkzpn2h89GkUJp5RZuOGhzahcozPzZ9/Wp24DshvwYosUt9BRKHlxTbewZn4c0XALsq
wuJh0QfxzKk/pYawwa6rpT0uqfNYJ6pjgco6P06GdH7tV9xK1NLSTqA45VmeVF+CmU1IUvDX+g4y
tenM/TlRy701U0mfGO4N3gUGJ2U2bevOwvCTEgzBDNMVxwQP1hYeTfUCpdc+Ibs7FyVCBiOA0j41
ZrIz/O7DGsuvudn6t2rBwcP0AS2jXdwUQlujn3npX5e9z/QsiVPcpKWBH0QexFSnKSOoUkzDV/aB
2bjnHS6d1bZL5wt/qnkZT8HYhgOj641KXfMABqh5Lx10hKqnDJdBvXeVjCPw5KKi1JyPq8x7oKw+
uj/fYVfiS/fNy9VNWX0sW2OWSSUn8m7W6RygWSLG2BNtrxTCxXYzXM1jdtCN0R6srkXSLW9wEVWb
syh+sJicQiAk650vzy1gbUUy0uMYlwYlSchoXx2nPRVOFrc+BR89fRTKWQ5GlV2nlkyisakeeruf
oZMgsVRqa8CI5k/32jRiOeFwIJFZoVwE/vLNyR+MhHUucN8UXhwGqTEA5H0zWleB1cV1sUZBJXf2
2WNU4Jkp9EY61cUo7YtkbgDQ8kuv3R7l6LgU7T7T9XXQWZj5SIWN4U6mdlzTxcO4flczNw1DVPJl
tCIB/Y2sZAOyuiVwo/VJuC52AbtFyhPJvV3MLA706/AgGvAmTJg6hbPc9tTYzr3hPLLAATcXyKIb
nmIOsoiVZxHURjRFf/CWO1tCTk+G1t5ZMrtTU10z8a1vlG1fNmnxgLofd1W370TRbZU0rAMaAJGK
ys0+BCOD9ZSXk3lndjxsM4HiWQeJ96SstAt3pVk+IV1kh6qbWATZk2M88tCLRhbTuJtyGbthJXZg
dkE3pr67A4v5w6pxZo0yNLB6mZe1k35rPZYUr4FbNGbJ2UKwDseQ5GgyF/1VksGwn4fOPpYqS268
uam3yrcZh1I4Owdwb+esxz2AXzUOC+fEssj8dVJw3Vo9bQ340maTHdI2vGn8bomGnnltKYKGwBNS
YpP4ancWb14xOn8ka3Nl5vPRD8rh61rb264Jb6S9WodkCjtupuYB2OaDK6SO2Ly89xhTkPlHeN6V
BxXLs4nFtHFGTJOZDiw4Y72qfH/BsjDdYcc5hW5tR3PNYlLN6Usxjin4e/8EqfOUJvoONNSlmiwW
SdDuwWAnm6Az5Mskm3zLLmI6YIWtr1S9+O8TfX+nKgRPmvSJ7s5GlDy2iYRg8RjMtwykU+uxiGs7
T4edL0O2QmMb/NBma116Usqdq/LyNRsM8Tb56xVPEtDUA2zWTQLg/nvOr+TVhnXs1VCDt8+xFDPx
BJnvfElGK9jBhDJ37gQvE39aVe+nLHgz8UpEwk8epgolpyhY/aiRcRC6xrHdNp1G9XQaeetZUI+N
gdcXmwdT3q4v9Mhi++qqmxKzXTu64ku/atZAu9tw7i/HaS1Ole6O1A6/mXCfcAgyXA10nM2qigpt
37mrtK5lYV/KAZlaUnK9F8XKSmGJH7oF6Z6u0/1qlPe0ULfsUkyu3/air7xYDA2ug7D8URCdjsQq
vC0cfQbp+bovxrA5lAQhoTBixIXiTDKX1CKmZGN50rnCCYhUT/aTsW9v2m+BKX+4SXFGTxbYTtv2
wvPbMJqkevEKptCg3lrkBv8svMou9tqSNtnRMRSfKevaqzaZq9NaUWXir9OjdVZoPem8J4FJ2krp
9YjgP299TPkAfe4zHdwUBTAolcDOvewyX99q3+/ikrf+HTviaqsSAo9lUDYfqQVtJzKNbHkyjT6c
Iq9L0ndX191mDCp7xd4oNeN4sVw26JV3Dd/YJswdTMFiNp6xQYTYUCd7W6zWekTR538Pk1rFwYQZ
3GxEihki0a5gztH47S7nnBobeOHwHitPLZGS1DPgjVP4Jwv6Ve9qbVdfHJFyQGsNbpKi7K5612k3
apqT69Sb11vEmBVqS63WKWorr77Cnqy+GLCwMiLs5rH0DbhQ9EodFYIF2enE3bAzCC6F8NFKsRuv
V75AxpRBq2I23v4JTONrIXvcEpa5mns9km/VZuq86uUMhqkqb5P3LnEbbHe7IMtvqQFGTprnrzMG
RNzZ5JJu056Y+9ZF3xyfzTkQxb7tExRXIbzptHadpolyLJrrbhmWi8E0hQulcl6MMY0ARPt6X8zN
an7M7qqBeIEMvTJ70/C2BJTvsR/K6RDmmG+3qCvdUxYY3DBuX5vvY6iy58pmGB6JanYvKboSaHzO
SGuF9NO0+7AF3bGbqRSc/MW0smpHSU1hn4xB5t5V09AMccFa3QnqMGAcY4Stkeu7vOH9Ygko04zW
sTd6JuOLkfT7znMKI7Z8jVGryemheKkhfep7vFackmzuZnE/66LDEE0At9QbNPJ84Gb3PLWbUy38
0zow3XvFBGg6B9Q2uMqdm/judkDV/jLPbQCmVsq8Q5ko0uzo89ixbkdnxRopAUIxq3YW3s8wEnq0
QK8YKVpu2BRORFK67lfHSOQjKKhuPKLIjeODGmViXfOiyWPaV145XdbLgPsrpBVUjTxmu/G9Hppa
ZDwZnfwuk6FsTzgS3Oa4duiHMKZQ49ZlzOcTakk7XExQBnd2J/lctgk7rjszYqEyp9uOwoKNjUvk
Ox0pkO17s/xaZXW4zVZrvEtE7x5hIXu3mQxQFSkSBk/miajwdRAl5GngOjYhTsVZZLezNVaPeRps
K0CIXJZHWk3Ra7LV2xRnn2rpi6e6Eje2HGOrNL1jYmv/wNh0axe6ueGx0W6AjGUbmXWvxdkv6g1K
7Ro6djEsD7GvTXU/5Fh3IqcJ4dFjN2qa4D3ROjg43vhcz/C1pfC77eA05q2VqOwhMbwH4gHzpmvl
009nsEx6qBbqFMo0BFM93fa5s53a1oyxgmH0BjtZCPtRW2ZUEDpGaameJw8G/JLP5W4NlRkZjXO3
NPZbJ8MTbwlJxFwfQ3Lb7LHifqeWcjc3y/M0hdfTUrwkw+I4CIuoqpRuPHOq33qV3WaNy+ueUO8V
NUh9eUTq/1YYzYF+hUscWO5hLPQb3PBjMIeR7Netk/lQGScTS4E6QoBiGcLsadXGPVHHOBvNmwE+
Mz48cATh9N0IW29Dr01zbQn94FRrvakMeUvX2n25qisMxnOkR9FFaztezYm+SHzrtp8Ffhqj/xEC
fXFVeSqTebm07Yxd6MhmvqG+RmAZSNV4tzbV6xIGX3g7nw52mRw92rMi3+MNidvQM1r8nS9TnR+k
+lEwOvW85LYKeJTRKVf1AwAJloHJ8L5gkb7IhmreKMxVCFlOLBL0Ol430ir42i98H+5yJAX5toTZ
uU0nf1syPUfJlB+XNXmDxfbNwUN1YRr1F+YfR3xEm5RFEptZuu6sRj5TMmPsBmfcD4b/LpIMB/1K
Q0Tn5YQDjAljq90curP4mfbXfuuMczRa63vvcDnmNehKEG3RVFNMMMwW97LhRYO32ttGn/1g/CSI
pG+mYUNV5sV1EwQMO3MRU4xtbGwW9MjCcoFydhn4aG0t1l2xtjjfpTnioLbvJ794qkv3ThfjXrlu
d0dFBW/8Ad9y4B39MD9a7G4DaFkr/3/Zki8N+uqhpUO+z3GI+PU+LawHg627MeOGxD80qyl5qga5
wxmx9a312g7LJ9sYQbkHJ+rZj00r9jlxC3/1DlibcGJCLYZAt0snXe8Na7oY++TQJRhlh553+/Kp
sug1Caqd6aTHOqwfrKDVjGyqk9lhOR+d/BJV59S35t7InaOtxVNC+1XUYoCbHe1Qu7namHj6U7Jg
urHCe3tJ9CFbuMF5zquNnzk7EiF4aplQIIbdBqsIbkZP3TBHOTKyeS10/pGwMVx5RNOQUCY4e53h
0phgZfIUf4OiaF+E+LwOBKe2iMbqvhhrc0sp5rQtOhHekhDBeFMQpGgNDZRENc/zbNrRuRB1k09z
ubWxQN1VGdbcwGov8o7Hb9djMCyN6obGhwdPq11QCIy7+irIk0e3dOOz2eoefwFzC1HSVdPiQDcV
c45zwY4d+Ux5TmvrnEzQau5Y7ih1EQcGPMamqawdashDTzPPAjKGZ1u6VUJdYGh1YsjMcs/Y444S
vxPDLd7CmVDSPclsJhG7vBgReGW9V4YfW5Ok161xv65O9qpFePJLvM0LfQRJ7puRU9bXdmFHHR4t
lbJclZoKAs8/+dW6C2R4tnkciyDcpUF1cGZDXInuumvUpZwUlfUL73R9yVjEDLZlGEa1k3zUudoY
LX6Gdg7YTWA7SpbxGcj1NlQpVRI2V6zeax7ZDe+MgJNuWa83tSJT6BZbv2cfL30bIq5b3idJGFe1
t1v6+4oKjE4FTyQLtuMq7y2+cIfiz8HibQ3lRZhsSa0y9vwBlOdqMCtsqNkaE9fh3XydYl7ByQKU
GJOzFThg+thNvIrnFKjHZgpfwBVlG2lD4W+0vtdSHFZz/RFgzKkG/MdF51EUZiTnAzQDuPDxMfcp
EMOsX2v4s3bl3Wct/uXgHNiqXWaCBqVGua8+RlWfYI1hHcquqimJe3IHXrW+dG1Ffgu6QdKyWWk9
BjN1Ew1iug1Se1e7/cVSq6uJPYc/yLOR5hnLQb8pzfylkOXNiNrnDPqiVg6hNOFfuZK1A2w5K1jp
oeMk6c5b3Lelc25Kt7sGNU8eAgQBKz4qdtebRzYSz20TxAZ9lJuheWOeRkxM7pNzx1hJTdMxSaZL
I9RGpDxGvZbglXAerCf4qdtekmAI+DEbr5yvinXwN0GdPwSGfAvobduCgI0Jpi0bMzdkVNouJpHa
jE26uPeFku+VKVM4w4QtZ6DLRzMrGK2azpszs6FUbTrFFNJQZJDzKriMbXdqpcPXktW0x5T514FT
sM3DiZ4UTx/YD76VWhiRmRGjqFSyZUvaQqsK72RRPdXJEE6vIa9RbGVzZwlhwwMbmyrFTz0Xa2zp
jFacTBrFUNyNB6kzWZHDC9p5GUTk4xOD4zZmdRmvSFft1mrLbo0nAUJGZ8Fix3kAN/7CKdYSRERS
OE+rJA3K+UDiA+7vmY+yrTIZARsW2S5PXP/Havojj05WWMCfXBkfjZ9MY1yCvfhBqs2/xz85UTkR
lCVTSTFzn7N78jc6wM61Ibg1MOFsxUopXdq1bxPRkTLCoifOVSZBzZMOV/x17rVoC+FoPbFzDh1C
DQE9TbCBl9fZbxdeHNNEUO6L55u3+ox1gt8xyJ+smWY7TEPaxsYPcRdW/1yvyaGE5WzG4QyABle1
43ZqX2err4/QXjzzTP61591Q6oGBfh2I/bw08otVOP3dFHQr7vcypSPGZM/7R+7zH4lt/3/E+N/y
Tv8vim5n3tp/V90u3tf3MtP9+5+qIs3zX/pDeAv8fwGG8wA2/9TsQQb+R3iDHY/kC1oFaI3l/QGI
/7fw5rr/chw2EIHhMGn6c+mjAXEeXwNa+E9yvOP8E9ntkxh8xmMQinZw1lAHifZ3/vNf1Nk6c+TA
qAqicNplHmJYUn43W1z7XF0M+Knocq+dfMrzv1HzP3Ei/jjuT5Aq+ETA9Z9cPTk2qmRKjBUTJlqF
0TpJTHqLwe1U/Z1t4pM94+ehQgMcmwPcJSDV/uePKNeM9bE3lnhsJ4qz7eE57FmCrBUcfW2J21/O
/r91zV/p0p9sCn8czfRgjqDqIzJ+UtcnhS5X9PMSC38M4tI3qdQwKm+rwj6P22miA4opdyS95uH3
B/6Lj0khL0Aow8YHYp7puL+eyZx4QFM0gjNJcdYm057xYyDywo5kNanZo8b7nx8PTRTUnQHtzvpJ
7fvlyiG179HuNqyxJO1Ne0chyBWl9ALeeQwxwtiRoLv/5qr5FOTnyz1jEAF7csFy43xGvWmPdp1g
crt4JLS8L6gA2wSNGex//8k+H+UsdBsOgTKHG9eEePXnb1J0zuw5nT/FblB5u6Dts4MinfQ3SfnP
d8AZEQCn9Kx4exRF/3Te/PL9ZY4WUOSnOSaCVJNaBbvxUpBYoUncWY3j7z/SXx0Mc4ljcqDQ/V9X
JdO71k4QZ2IjafM9U4Inpnd+bOfW2+8P9BffnQ8S0uLdDwZg8LlIucXvWec+sFUR+jdl63Z7lYXz
31x6f3kQDFesWy43mfPJmsMVjeFE9zM+cpqgnBKdjQzA37it/uorAyDKt8WqaDBX/vNVYGdJRVCe
TwIhHX/9Su+UFTaXVZp78e+/MzwZvzpkrPMNy4rhcB34/POnL+KXK8GzlikQ9BBeGDuS139zy3z6
4TaAY54sODfgoAac+08L/JSN62JKZJnM5z0ebdFIunvbK0wGsrLS+WHuLSp62FwU7mZsm7F9bir6
ce5//xk/PWfOvwZEQ5jH/Ic76jMrVAhtByt6ZdwbU7m+AmXAdQ1wnwwSQ5ygPfh1Zn+Zx5aWrt8f
+dN5/Hlkln2ITHwRlJV/WpDddbGrDhkwJrxX7ZccY8BSBEtEqMx9/P2h/upDsmzgzIPIaWF3/PMl
42RjbdehUSLoA42gAKz7BippOI6JQwTWksN9qYLhbxBxf3XQ8y3tnfH3Fk+4Px8UbcDgZaijDzDH
/r4b/L5/gQxKM6HXzx0hDmtgAD429vd/+GFZf8/kfaDEnE82EZ+OaxlNXRqtjAl79g/C89WRAWz9
pisSQSRUmlsqDp2X3x/0050PVgQjngXNCz4NcMzPFiFnwopUh2db92IGd4R9iKva+LDHv7lr/tdF
cz4Ouyw8edz5bLX+/OHQ3elN1YIO2YGKG/LZzm1r+e5dli7N39z9n88fsHrqPAyQT3yXXKHn5/ov
d7+TIRqX6WAesz7qv+Q3v//CLAyS/ID/sVX5Nsx8i5XFpEbCg7YXnj/rLwew4enkHrOU/UiyhlD0
ssLSg32e44wQ56KPcuQdOGR0qrbwjK1yW5EZGjYssCiwk5kycau0YEsIHlU88dpCe/NcQFRwEFdE
NGZ6zTcdES7GOIFLh5h0u5SlplH+W+NU5KipFUojO5jn7yYuHHM72GP+3NZ271M7QvStgGiEkFES
pxrWTrtXlcWcidSyVBHVNnawl+ggL6T6CPQx/M/uSTh4ryXi0BvjUOfaLHr3m7+4/oeBY/quEsVg
b33d+2956aY9b922CqMyXV2akNY2JMil09WJWsVvsvX6ZjlQoKjdbZJSAM0MxPQeuImT60F3q95q
N+jHGGGjvusYMsporEcMDNpmQu/22nV3tsnUb+sQl54pjmgLRPQy9B+rUQ/Wbj77qiLkTr5+fL2z
c6i5QWGPhGL5ameL9ZoBHQyZVJoo/yGcjiVyUkudyH6ayy4xATiTCB2aNhZ1ipTiTymlbXmi5S4R
RnWnmPH2EftKm2CqmtJNVRBeOiQ9meSNIvHLyEFpqpUpd6ug3+ASSjGIOE23HSdfPybQnW7pfKOr
KVwyjCdVB0chckuPkHfCHyD8hn24R9VDp5jY2h39VGTWVnm9KOMJaeAjke564+arYcX20tn9kZFO
ddXmIgEx06XT7VLV1FBOdEz1l0O+EvnOEcBcBlldXR/wCJkfK+E1vbPJyb/Ni2V/scwcK0CQBZOk
OhXtZ9vTiKKjFMNCixSZmpL8Y1XJq9I913X3FLswaA7ssYm9rLfvx7KEZu6sc/0jHAsGY1VCCp+U
TNm/JX7eWEe/SdvitivoyVGAm8Uesh57PYuk7BubPpMssJkXGtIvz7BDlTpqosIwk/WGyhB+w9me
ut2IQUocerblw3bQy1LE6Tk6Y/dr5u6akpkI0r8Sxk7kLkP+Qqrhm03xLw5mtYx4DuzRovLAwlPU
mkNpRvUwGHf8OgVFTIbG5p0kZEII/ikTf7C3hsamU6RJIkxVyA6z7003+B9KsAmevXwJUws7rZX6
MynihMTiZZksfbsXuSI2ImZhME1efL2VpqubXVq0UiK2pISxfVIW/VnJ1FRYDjSBbRfMaye+iaXY
lexScah0YRMxR4YyGGRu9WQmIc2zotYGOoe5cMmtA37TiM7fXuxYoCaWFDvzl31CGkdusmml/lz8
1EayXiusXXiJEt4hqEyTO0f7FFIyeYUZu0IH/drRiulupapcJ6Yy2MKZU9lTtpcz8dvH0GmGYDu2
Jb5+h1otOlP7wJy2WdcR980qf3qdcDiskUu06sVUa+c+TW7rP+d5aqRxaZfLhwh719qsjtFDX1op
s6Hyam70ZrVzfZoV7lc8AQDGEzkn/ZFYJAyMxve6l4r1rSSipKcPpko4PBacG4IkYekNrFzwcSJf
DbD6/YGkXxzgZHlx2PlfwvIhluzSlB7s2rBOcVOuRurEkyGbnmyeqvZUDzKsIpq9AMXwKGeMQwh9
P6ZxFmaEaaG8TiwXe4irq/V7i4vD3TjW4D63JhmiKGAE52xa+MT91vf7DKU3a+5HP8fYaVZJ2G2q
psytC6aVTb1ppE8VWe14hLT7Frl+33rZ6B7TJBTjbi5zqslphmaN8shLQrprAQCdKG9XBxnM2MgE
b9OYllDdqqi0PKrapp+XGu7Bs2W0b45pOYzW1iroaYugMNBpxEQuYdSeOcmt5+jqGzmy7KpffP41
sgSjiCC9VDrKhdPbPKV69/tgeIJWS9flys/TLAx3QlHAtwEL0dIg76ARRPlCvgr2+Gh7UTUNXr5L
83F2odGkvXcwVVi6+4X9r7GRzeQ2m5olHqTTwnoke4tLUYtlSwE5raT+TPc6wb76te3cblcVkusc
k6vY5m5YXwnwWV+Zi37wrjBFuZ8YN3KicrfOp3ZvrxUSc8MOgwGhurcblp9tUxk0FbF1ad9+Dlmi
ukpAN9HGMfHNljq80mwV+J0Ap1zQUze2+1DqYYUkPZ4SuzAvUcsCFoZmh+3kvRbWDVSkcFdL+VGL
mnq9Bqoip/zDHfT6wEj+B5y2OEOpsvPgoVJDg4BhvC4oGtgbXntZHJzWundTWjnx/WoU+6K4sn3g
1dnqPtHSRXjMWmZ8z+pSZd1yAVNVHJqcW2vhKYeEQGoBv9bJ6dHcsEPsQw89rBpld9mNfvds9z2B
1lLeuv6cotLkyabUeGfbMR+ixSU30vlMmsln61OxcJ6GOo3BGCxHkDfZTSb98RLSEXNWTUh9jbAG
YAPCahzgHWvUd1uZ7Yen4VDviqBrHjtjVCeYVHB8JG93pA6qZa89U6BwhO43vWIN4bNzreFJBOlE
225/70ibfWweLo+52SXwulsGXgUfZA/IhkB0WBc3jkrXZ0ebX8Iy8S9tDMI3M3dQGjFfyV9TZub+
xqyD6kYFCQTjEIUjj6a+dz4U/iim/3JIjMcu1Hip+EK88Il08jte9mOyuPce7bwbMvFPq3Cpgc6s
hz4w0BX1bN1TYUw9ap4s6uiNtn/v55P9Yxi1h8s9XXaGxtnKnJ+KYZ5KFCw3A5qVmZu7rjO6r8g4
E9gYC9gLGczZgIk2dsbOLW1AADX/JdDXJuuLrW0D34wo6H4MSfgqX3M3NJO+JZtnbf2lV9eCzc/X
IhHr9NzLZbIhSRH33yUkn3EmGmr5vlp6Pi3z+r1x/WHXTALLHROA7dhI92VMjfyjyhf3ux6Dfqua
ko0FbLDnGQ/13RwwDjnfIlxuhYFWALmprTeqs6231hgx8U2O8SNI8y8zGZY7a7Xrh6VfDmyPEECF
KX6IUg6XTZgoRArzNSPF+gKDYMQm0Z9MZaREvKf0bAhN1+56Kms0+zCI/EWrO9VPtOIGA5wrInDy
QJ7lB25VY6MWhHKsg9YOvgg9wj7Fwe2AVoxXyVoey9BptyUwtx0xmGmfq77AC54t3wtczLdA9qir
NJTFgc36Hm37EBrrTSBgk0E5Mckuuw0x9jTxvO86W5BXRCMwULWiGt6npKoAeXXNtGNXCqy5k6Tl
PAygEz65bW7Z8YSUwaqfW7tikhW+/A4LQ0BB7tFgMwfTw53bU7IiqEEGmmM12IwjBy/clkMCGbnV
hoXvNfGiMJufk8ErH9qG5ggMDeFyUmcZPkwMypDodn6z6fJ8pOLWvIRixWa1nL3bYqjtxxqz/71R
WKPmSREk6PO9CSSe3e1NvupiJbjCRSWDqaQLjpCC37XDqdVWtu9sZ9p6K6Ih0BWWFLfnllsK0z0I
kVyUAq08GIE98JmzeAa7t8krrdmvUAYSYrSPzK5GBh3kUJ+MVOsbNoEExCR+yqR1PU6c9MQFm2uh
SRNU7m3hyPHZAShlb4iqKUKQHhbepFXzW76ihOKKhKomQRxMMa6h9IZpLtCC0V4k6f9ihFNpwf96
WHua5ifOUoxfNhPkJruW+2jx435kF7jpamhXG8jtWXUGqCcrlskp4z1kSq27wmVDfqDs1/0mzQai
mwTnYx9tj8fpVdKwYkLGhSd1acvAozN5Hhp2LGZNMRXXEh4y1bD/CEoeeXkjzEcnEzV+NDa2G+Vn
KVVhTo6XKjCNVcZrrpyz8cmlpJOFTTUZn2EovKK/GVj1u90i8WUep1ANSJK65FIIuuzR61Uz3CnD
AcCpxfe2BZOxLMrc2RqrrR5cEYPGoZE7SPunkD3Od0XnrNyryvLvU3Z1uybXxg0MxrcBYXHbzeVN
LjAR0Ctr8pBmW4YGH3SE6XOPl80OsW/POlTgviuyNNykAxuun9XIb2s5AIs0tF3v52kp45mHbBUt
Hc1ZYwAFUireX2to4tuxPi+0HgOPLDV9IifmVb0WLylWwlOWJhHhCEq42fyA9mr9K99Q6eUIu+/B
E1lQ7zGKDZH8f+ydyXLcSNplX6Wt9ihzAO4YFv8mZjKCIilSIsUNTCJFjA7HDAeevk9U9SIzq7vK
/u5tryrTlKWYAPg33Hsu4qRTmvg+Q+auZoscNPl2qPK8f2iqpbnkoyz33DzeQ6e7KNgHTdDKQyfI
v0mgbl1y2WPDsG6zcxTKL4fSbi1SeDBjnqYPdFQEmyFd3TCeaU+O5WfZiLkq7gvtvHQNQFE/XNz3
1tXLd+WXGV0J2gka72uku25AafB8wvkho+bAN/CdXYNod1dwXYgQB9L7YY1LKH4zjFb/uqeMaSAb
Vd9QGoZHv2tR8hpl0mOA878rondvTeMbWhdgdYuG+1VNcAiANk2nMHde0BYP4Eec6UuURALVWV/v
e1P6m2q1vwLb6vvGVfq+a4394Mr6zqQNsf/ikuUdoiVEaUtEum79YySy6SvbkZtwzoEKLiblux3T
Wdy4NabgvDY/shS2ZtwJe3Qr8hVw1rjrYxIyXkL8v4pzkUbxyU/HAGkIFUQN++CF4iF/HqqxvuJm
maaTGDqgwy66pJqPcY/lKCJmdLze2OmXKk1wn1wr+zdORlat9YBmhWcplRTazD5E71a56b0VIEwj
rBOvc9OKbFvYof7mVEbwtXqDtx1J/gVOKqdLH6E1E3Gow2DfIPW+ZD6AumAqnW9uvQiLRCWJ8quF
HIXFKF4l//5UmQCWz1xNP5fe/caESR7SMlk3C3zlDRmgrNbrDpMtyOLmgF/skhPATIk+JdSWBi4B
voOI8yfQ4tkZ2vk34I/8lOrmpVfjDGnBSUCbiWbiIC1DOKM1NcfvJu54sPtZufR3kOQa+010XfWR
qSY5MAeuf6RhJ1+GNEZA7A9+vm/J//wV2iXZ113Q8desg3CHDaXwckgnZDqQO7S4T3yeybsoN7+D
ImUpjZ7jLgidSN8GZMk/IgOnd5i8cfmByVhTjVNEfEk00KUjc7Uawcm8qG955qB14rTo3kSUyl2h
l+o3MpPyrk0ilHtqEk8+FpXNyMAIPgjSf9ilJq+gRnlmOgqH2GhuNNjL3VLUmHYGvBSZPyYHHFa4
zUNCi2sE6SN/VOCYamqHsPV4JVN14/B1QArqByQkju09HBYZv/5W5yI6F/7g2YNUqw/kdsLRt1nG
YPg+IvJPNxaH0W3fh8GLRAWUbzFykVxc2Gjs9j0hx/yeLO5rRDMhHC7bDemBC6Sad3Gl9Z0XlMLZ
NB7AxW1nxvzn6FNRImDvzEOyRAHAp8pzBcWT6xY7tKsLSdbuKt7znoc6ZL8mgBo4M0bZwCzVz0Us
KorQRpBta2tsi7tgXhyCrJUD1zi8ymxnW1Rw83s0iduwmTwYoSRnfjqR0ANf/4AkX6HGCDatvcad
Au0QyEAsykfqO+qvXdtKA3IYEwZHQRGIPYaE5jNhTzzv8MyBoUmZN90ZlrGXYllog4si5KmOp216
iH1IsruEy/7BmWL4kSoes2kzt0SJb6nl7HCJbWo73Nw+OzFmvXSFHl7DLY42+TxVJS0KqM8V0dRU
8Nxb5Li+MrABJoXcZbhU/OL1ziTKToewzBTf66TS+5YDfD3CMeMH1o7NqNw7tDhFAbuY1cd45S5U
IYaFSC7JuJU9PqgNt5bPUwW7ElnienThRxaMYageXXUxs+5i5lDhCN937B0GMSRG7iSPWrupw7DC
vlhWoXOGvBEW+7AbgJkSetc9V1V/5ZtZh0lVaKv41wQ4wd0gHKbxYPQ3MdH2q1ztUHQ096IQHJqm
uUKVMcUbvWlzphU76LJoRVCW6LfcHxHD53bChwl9Xn36Tape21im1aZv4sLZu5WaACY6ZgRb44vl
Du1WA8Ky99v7EEU7CiF3TH/xNwafJiMmG8hRn/5Q3oDBw7fIhQW2q4Pv6FZuC8Lol+MSlxmN39IH
clOzdSTLIvdaDDAB1oRtKhi+gZcs4/wAItJ/XfIyJWIacqA6BS3Rypt8cYJiRxzhNQJdjMtFoSgc
rkMwphtJs6bQ3thG3ZOVaaOtEwGeRnHkONGu7Qw6uVhpJG4dVRG3PY49WrXejdubGmW2YuJXyces
DHL/BlNatW5S5ENHjBQAN1fbEjjtGqcMH0JV4P3BT7pU+2IABYw1L+dOYBQX4DXwg+UtDHP1jc8M
XQvEECWW56fB1uZx193W48THiq55nszgmlKe21mX9qYqB/kqgONh7KCNfZ0Gqow91C8v2Hl2DJ6i
wsPt2KZIK1BtQ4q7T+sCEwY+l/F7LjpH7wKoxfLXFfDif4kcLI13VL1+uyl03vy27ojTpQHx5m1m
ASb+MjSMyLce/UQEA5vRFxFMMJf6Y2Ja77y4k89LGNe7wc1npf9JleogGRd5AXN8GyQ2dNuHtCTW
Mie1wx00ZybRU7PZi6lPkKRNijXicMJmiB+AyL+QiLeTMaqqeUA1FZjnuTSZeYg4jAHwMHanm25K
WnZP1GhZK5Y6iAkhBImbaIxQfdQ+tf2uFj6ssaYT/nSQptf6BZxpN2yMS39+hCA1hdsRwmqyY2XY
A7ZmroduqhIRceZlO1Jx87Dmk+N3uJK3qjy87Sfa3+1U4lBkFL6GBbbekvJ1n7QV3qypad31xhvK
qGDySKu5y2zIhBpIapHttbNOaP46EAnxToImOmb+7JuXQRYku/g5rTWXf1F7Nxl5vNmPTs3ZehbS
Hat927iN+ck5MvpnrzTmY3JTsItLlNOnLbPD0oWRMAIGv09p721DVXssA5DbSNFKP31hdtAlJIxE
SEiRrMd2X/uEvWMRZx2F+5c9PmOCKW1/w6lCLgzfvwaxZrUfQwRHnIZEzO2pr5QkxKfkE2X4riA3
w76PuNJliKJVcixele7FoM/Osqz+LQ4HCeoPefO03K9QoJHapkk0MLtS8tlXTXX9siv7e5iU+NrI
DsvNlKPOuyQV3E9v6QZ5nqdR5MfEtXV8kQWDGx5q4Lkc5dtwn2N6wnZOMHzwMJYm/crcN+dxnNne
cQ6iARbPWRmBnzFmBGKWZgbP1+QimXlNakekFwnkZ3yQzBTKYxAm4NF9R2Lgxke9/MStC+WTS0kE
jMxQCOxlWoSfxTy6TJyZbcQCESrHxcaOUyB3E9eJuL2incPHNghLOMU9HDPWXQHbcDEUcOKMj4Ru
zzwbJ36VpBZaDrfkcEisburTHLb2k7I7l5wxSBwfkSr79i2HJZjs08bFVoWuowZFBlwOXWhb0s5v
iaLwqw8vTaqFQmfx4z2zTBwfQmfTAsGKTdiW/TlQ1pXyaRe5y7rQSMyAbDK/bbLf6ItwAjvG74F5
ZQsE1SV0n1ZZmhDRrXGeVoyuWEjrAMX8gHO2P3qrhnTVhnYoMC8KfGeraov8Bvwd/uHai1v8Sle/
ei9W/0HLRj7BSwsxCQs9fsQpIqbzyuYM3EDROg+NP82cv1oHT5Jm+KfyMlPcLQQVfPqkwxHeVaaN
8zWJouCrU6OY3SxDH8c/Fh9E7APj1PlpiT3oOLBO2/UcA4FMT9NCD3kZnUyWh2oQJsazD1CPY6Va
52IPpyRS922ZV082DSf3gP1dDJSVXfad4Or8jWZ6UHToyfjBjIwOfO2yNTrCNFVYq3la1l+SbMRf
MnGlTVtVrVIfMmKE5Lbn6r5f+6T7Qh2GLFb3UYd+u6mj8piLJZgvIwZdZ4tWSP3I/dwhmSelld27
SUv3GdHKck+2RfJO6TKeteFw3axRlSLT77psOthUZk9pG3Myx7WgfnQGzZS8daTBWU91uq/btPzW
9kWeHS2uOooUfJRMfWtsEZRn2u5LtG0fwPv7aySEgP+gkIDlZieDxKnPPFNL7wtdMVsRwah24EZ3
/YMarP4UaUy4bjTECh8BJDn/0Hli0jvCWjV+Nyjv1UGNjW62AZkKDbYmkenpRB4wbzVogFWqi19j
0ccUPYX2vnQEGANr2iI7hDmOxad6dKt53yUrSdrLgi5+a+K5A3Lt1emrrqMah7tmSQ0+MXSns6k1
bXbIBALYHkJzCDvM4AGdQl9+i4kDdnddW8dvWsMf3YtyACw4dOxLKM8yX1fcdEk+f0ldvME77oZM
nAewDt5GyTX4rVahmq3h3wu88d0IJ3UYbQgbwm/FXmShvh0WdqY7H6nsL6nX4swir2SH1pfirDEY
ccvPtv0hAhPSQE/MrSkL5wyTIzfnlzhjb81+oFyO/CRsbxIu2mDvMjkMQej06ynHBMoqPzFq2Wbt
Gjv7UWOlu2BZoKJGH9MXG4phHDGsE5rstrXK10eM/3WxKRY3GI6IsDP8rqvL1H8WDR10z5mIMZbo
8DdMBWyA2X0wZmfawxyFFacjNtNYrd8MXmFxi3E5mm9lQgN6s0Yh1WFqhqbbp8oZEchHWVPcXvff
iD4LxqNgD5n2WRFO60n0GvNBNoiG1ZOce5c0uFyc5mquf4veQ82YIedcKZOukvG4aWzC0VuY06xS
KuSuWewloX8m3GIZ+cWmKFrMSeVWMkpVFNk4cBymHzGj13CT1HIp91UVw+rkISdekzYxKw+Qek1v
NavuX0sMbHdvYmUYaPXDtf5iCqP3eQNS7S7ncGwOKFixUnWcvV+9ANnzRpPtG+ycpa2DYxSCDAGl
ysOc07/x5wdSz7gicVO27g92td5zN3Ic+SJxYqgvKiImPc3wmefTChd7KODsfu2ocNibJdr5vS5B
LU8lb+mmAtb6naKEPKGKY13vbKGSb9J4C0Yp5Vwb0rXk4bC4uRy3g5/IZR+V3pKcRjtJKBa5dfUN
U3rDsDBy86zHG6zCl5Dt+7IpeoZIe0Qdk90MuAaCDar4rHzKw9BjxR/U3pzv8kCtHWaXQFU/5yFI
hkfVivxCDmbSXEY/Yta2whOjn3O83J4ZIKk33PyQZq/FZHLTNpIVQksNiQVQGhU8Kdhs91B4p3lP
/Fn/NSqLZWSYUzWKMViD8YF9Y+OzuQ7m59IVy3zMxKDUbefIKDk5qAPj09jOvEXKmwWqgz+v02Gk
gV5uQnedm/uyzQveNKkZ85ep0ovdxeXsUOYlgmjwPBmBfY5I7hm5LgrW/5rW4aWoki48hmPSt29N
Wwov2OqaicS+kAx0XpEEYP7MpnDc8j2ysC9IhCZWBNjoXYkl4D1t0+J55dez2CsWz5EXFXDP7uE2
hl8WQJbQKwOowocMXARiGWxr4zGfmATemJIOn82+YgK095d5Nhx/IvyFH6i8gnarNIS6rj1YP1Vh
fqYEz5tTjeIn3sJlHYvjxEna3nqw9wnja5FF3q5pJsVb4ma9e3EyNSqySaLED7eyWdr+e7h6DImB
xwrSEWST6PR7mIF9AB0yp/ZK7okmovXmUNN/uUQlzOdsXbAMTbbS42EMg7a/AabtTbe2pM3DxbJm
84mMC5DwCG2k9ztRPCh3c+bDDlJT5RY3/cA4buuRuvTuVzML0qaD2rFlzd4F55li7aNUcwXtsa1Y
NVZtp8JHDKireoJzDjh7CTpgCawFyt8TEglCdtC9Vbfl9dWGzvE/WHAyg+nmdm5PqFTG5sgwC6pp
QIkebHOlCJKxUEe/zt5kf7D6w2wcST8xm36aWkb4IpOffYkp+gu3FMEqdhLfMhXMb+GQK2j71zBA
ZxqbX4iZiHqa/bCbt7NS+nHyqQd2gWxBLapwbbJd2DCe2CQJq7NN7rn2M+iKJD3yG1/tFKnyZiJr
2IvfFfTr/IemSjijBle+UYYxbzDYvMCaLy6FE3KbFv8XDdKrtzj8o0PXh/S6i/C/LnluM1YRXTuK
bVl5xKe4fOHBZQmdIjoYVGHdHfLIDOqC8sF8uHxLTOosjsMDgugeR44ee55/bUn6AXq+Yjw6Rslq
3zD1f22t7yFRcjWrPez0BOcEjufX1NQhj+El44w4iTQF20ILxkGXZ62NL6i2AwAtcGvdE0Vz8sqg
ATBbXzoABQMEhR+B0g770jkwtMZdIvZ+qfv8ECDr+tlrtyVzYcEAvXGcWnREj8yqXU4kQnjruc9M
OezDaKCccCAlsSRdJp1eFg9qCNv68AqlqBLJxH5uzDllxK53Qk7ya+wIlrZaxpjKodbGoMpTzu0y
mYePvIQtsIXvFTIEauu12VZ53GikowYPeH0l2MBApgrfrlWreddUc4ywVn6ncyGvvAWs5NiNMP62
9U22ToU6OjXLzG3ljc19MIg1gN2DK4O/vqzcnVtAnd6QKAyUz+ki9vkERbaXGT8Q/Jeoyt6jsAe9
s6qxfAn75er+qnrczH3BVnNbdIV3l2at857ypX1DG6HWTSLL6tOVqGUOQxsxqJvtNeuoV+RIZPi8
vXskuMyheVv5kdB74GcoAnr8X8oJHuxEBUhwjpnfRsYR3jaicvo6NHOFmz6M4BbhgoaQqli3gguj
4XmY0jr4MrC7/M5ljC5mLmZgfE5qcbC3rGYZIID4fpayMy5rYi5JHu3DTIsdmPrBBwjM4KqKriVN
hWhwgxltek3o/iE0xE1KaEoa9/fZhCcMfVjJBeYNAEvyQC7vQnnqMfRL/wcMddY1hZNQ/OCm6gFz
2Gu4UVr/ZKIZ3pTzaJeXKYvUzxlW8++QGSiGOhDnl2QUo9g1VeV9FZhhs/u6aR1GhyM3F/7GRr07
UpfAVSIiqFkp6OBdQWp1HrrYxyBXuqihTrJIgs9IF2QjOL7uDxUKKURQ62QowxYvvwuAs4E94tEQ
00BiLbsd87Fs34Ie6Bp5XUUN+b4pl3lTgD9Othrg27xx22Fhebw6Iry3ZcIxnva8x02iIJAgMEFD
cGFxEq47F4ccTt+y7rhX5USMfJo16o7sDSlQqISUd6iKKTK6dcg/PW7hacMTEC4jKpmhOaDriog4
MF7Ab9znjGd0KqdoJ6tFnArab6AhmsnWnbLsgCZEe/HWK0LvkhXwsA74tL0Ho13xGbslvJF+WojQ
8whvulNSrjwJVrt+Kl2W3xxEzODDmOp/cJyNqCkcLAybQc7zuh/U6tbIDYaiex4xHBCr16vU/+hk
VbSX9TqB/szzQuTvbQQQZg+ioyRmQRpbbisYdL9Yj2rN7nw09sakVMBApCfEV1lsl7vrjAbn3DgX
dy3ipwKZqTC44cYAp/3YZ2o9hg0+4HfUBdO4z5nPrS/8jUtwqIWlzUkM5HIIJ4LghBUE1bzF36rR
q4yDPtT5GqmdU1XDNYVO94s88TmYBU6qicyNjoEA7nWfMNLXKqXVAHPatb63ReGMRq2XSZHunS7j
hmC+x/6NrU02bhWYUELmuiR4gbev1Y84ysv10oOeYdg4wSkKC3Q+G6Xq2W5r3Vy94wr11VPv1cO5
TyZCtYg8kYyMmxFFlRgd+NSs/RRhW2GwlLhh26H8EufWqXYYuRCuygC+90YJH1ITpC5RUfTXmXNo
fepQOrXCw+gHXTdEO4iUuk2TTZVS8L21VbiupykGtfh9Eo3x7qlw8GEVnGT6vVilMre6c1V3Bw9k
zvK7pcoNG1AX0kCT0JmZiCiAdMJS7JRV4+0jevboolvDe0aoZ+qLk0YDoxTVLybZkVM6QEEaB2SD
lEoRZpomEI7YzQQ3E0ToU/iNSGGzOuWQLBVu4fzAnq6A3DTgcVZUEU5tEFkE/GTvmWyL4bbx175v
Nr3F2rtJO1u/U4tM3aGzqvjR2gKfwdis7BEsF8iznpCK7AZWUEzsHdv9FCsBXQ8uyphwPyPW0efY
yQh5qswMTUsG0qbQJOZufs1zV4x3S+2Z8YTer8rhba0JSlOi3oV3XEqhXskH8j97rmK9bX2VkFIG
Nfa6lJwGMBkRskj4qpyHHQ8rp62+AgX0iq2Hqnbe2ZWg3ovg0H7h8rXdMWHJ8rsKNNkJbj9MaDMB
ljD6hcsV3yQFyTEHPmMQcUshqdkWs7zikCRd5k8N5lFCOcQcA4mPE+iayCdY+jua9INNPnGdfIHV
mhR0tcnwgpAN4ZtflKzDJUpbkOiejhjLOvy6nB2FHn+pURcZ0qUVckWioSpeBx31dFuz9SalD2db
2J9Wr7k6Y+2U1+EjqhTNWGKV/nvC3LfYi0JKwXyn5gtmlJGCGczqHhUsaSAKCWmFqqvZFQKN10GG
U/ia5T4ShUIjBji0ZWclg+igmW6hZNbLIUhNaA4DoxJ9m7rsRU6J5OPsGl1Cg4scMiJ2rl36mAHd
WORgl+wS93vg72DYwwHDwBlZITSAbB2UwYcHZmVLmAuryyHt5viYxMirfjhYZQcwAP3SnbxFiww/
uFt7u2xpodPJPl8JTYcRvu5RO5Lr4MPE4YGf0ajfj2KA3FUxHBIIvYauv4N5ii6Sn1rAnPDmQSJt
HK+LcXye8xN3Q+k+C89eF5SV08FHgun4mHhNE1xcJxHyfurWFh9qxGF20zrdiO+bEx3gzAq0vldn
NBtAOBhoab9+TYIubc+G7pQBTqud8rHx4M3QyfnMgIzXOPql71fm9Ojf0/6nU7AlfCjJSO2/dwaB
6CX2igXzYtzYBsKTkXn0kXcrOyIAJwzEYV0Bm0q+eLO07PuAwNWP/Wzc8WVM/dAD3tVLB10O+RnD
undJNu1/BIwVKfJY2kf+FldsVUB3o8jh6p9dN3zFn5wFFIGNSfqdB594fOb6F0RaJKKK4YOWsfX0
F4l7oTpOS4UgyMnGBWyCYvw47eIc4OFNUTY6vV2qEDUHsKyOGQV7/OjDXB3iL6FbCfIZAvqwx3Xo
FuQrbVJm7v06u+OMQqRfxx+QX1zvrhF5FIE+gSGwXuXiqOSpYVN2wBVxn8NyNmmQluVZmrSvvfsp
rqY1QhnvJN2uxoZO2JbUTvWFKVtnLqwsVf4ShMhozjnhSMv93BsUe7Umhfd69HkXDUuMjMueDMg8
qNnzBAxJESHGBYSIPGrCEw0wi8OcKg4lSIdYEVcDasGNoCt6r4YG3SBsIcgQIHumczxKmuBh4g/O
o6DBcsITpWEKxcpTSAOS4wDzSNpjMlOtNk9xkTN6uinGolY1cMfC093PSOSGO7KsUC0u56hxsQas
aurGx0mIEWob6tMqHIjXWVqfFZEui2Z51z3Ba6SRAb4Xwy1IgayNDrMdGJNxgCmZ7nx3xYp/mCqP
EIklAQ5X7Se9BAhBmyYBVcHgTKEHgCOUtjw9PfaBnMZpFziocDO99Dtj14w9ZDZMsHT35Hn0oN2T
JLsGEfki8vsbBGLKkjroCY6KifcWP/lBnsynjsXKukthDjAXrWrdbea5j46D8YvvbTmyBs5FKh5n
f9WfOa4Y8BTFrH5zrE2SkrSNXsK1Tt5iRLrjpkFW/FyMUXy0gpDuk/ac8s3tWvVSOyp+Bd2YTRhi
gNuaQ0eQNyOxQdlqj5PIxcWSmxZwIdvt/+/Hz4fl5uO//uZJHHz/Zz/+tzoffn/8jzN7lg+j/8jC
/sf/8Z+efPfvYRBHmG+xS7vYiK821fl3P/zX35zo73i+PIEvNyBC1ItifG3/y5QfiL9fpa5hpHw/
5mF9NWr2aEez//qbjPkjPyQGAEt07Ifqv+PJvwK3/+DYUlccgKTYDz1MtCJi3/5nx9aqE+QTudbb
Q/Gk75rNl+3p/Hjefca70/wfjG4Yzf7lxShoXMVULuCr4MP95cVA+/FkdyETe+EVWBeYjvSJeQFD
uKkbB0cMQob43GFnNKQ8Z+53V1/pgk4jbyqBiebLOqfRZ1Ia99MCjL118iC9WZA9HCyuguconZu9
7U3VPa3rao/MNpoH4UTBOVg8+Voj/jiauKGMUUNDUBBjc/GW2yF/C9wCSQ0qy+DFH6o6QfRGLN/G
s7addm1VEqvT5iCQj8HsyKe5LMb4voxrU+wG6NYcL6G1CRpp+umbmLbQPfB8il69MXLQiAze1F0j
z9bxQNUe/+bgCSBipmjhibhxwJ3Ei3DtsStFEdJy4YHfdm7ParKeWth/aautunFCmrCvXpxRYSW5
a+2NTHR4nUP0urwVoYPllJijdgfvxh5rPUfxt0QqvGKYgtLTwMiRl0Dc8CMza3U/t5ECfYUfeDqh
Je+BS0ULxU3E9JaEs2UipilKCoJoCGiioapseNS+TPYJmzCkLHPKoJQBjdkyHg8r4pJJxz2wOCUo
jgDH5WNgPUIr0ACnOTYTCNOHbEZADWZWDPOOeSjGkNxZqieDcO/e8xqb7wnSLO+Ya+HQURkoyYPX
4grZBLmsf0xE7DW3XdzMarusK4s5xiC/kA8E0WOFaKE7kBPLG1Z9D8l8FZ53gPU7X7nBWYP4RNbj
82osknUdN3W7R0oX9zdDM4hfwh2Xo6BYpM9ZCFTd1nAu53NXdBE80pT9JPO6mR6+X9ITz3z/2wr1
qsVdZYZH5ko+1DlS0p/jIQTCFnpO/T43av6YMoR9ZpnFnUTyc2IrEZ5HpOPQ09MpDGlMpgiTkgjW
m7hqHCTevf4a26llVrPksPF01p7lmJK5iIzVe2oqwJsEvy50x4tB8tXjcftuOAMeOgOaCFno3BM6
PCF279NiZgyFTeknhjX7btqrCCOO+vU4GiOSDRNLfRWQxcyuxyJsM2Z/Ljg7Z6l/sqsqT0Hh+N9b
d4zZOUSJ+c2Ck0FwU5AkuckMVcS2m8OfaaY8mAJuYh7zTjXHDu0dC8ssDO9bYpQW0qXFyhqKsHiz
GQUJf3hIECdvgcQWPyPH9cZjVjj1oZvtfAeuHw9fgK7jMKvsGnnr5vVd1Cti6on5GlGOibRRNwFq
kDvH4jA51Ny2v8j4hk8FH95t/gM84S8+YImhmxox5gGNTTfEVP7nh5ZmhgG1DOIN42gjxImK97/H
GPjnK/hAPKjNpfyXuJG+L5lMl7wCIczdep2gFv+Pr/CXB2/cjDOJyLwCgqmczxAO/f/NK8grvsAD
yBCqq/X4D85fd017LheFuCxEQyChWHT/4RX+Yi6OPJfxVAQkwUVOzDDvH3/+h5dIG5G1fpFwHQxG
2rtsbMTT2uvoJSdM0D0LtnI1nwwoukcrfFejctvDG6jusGOplkBtNISH1o76xbauDFm94U9+7dxJ
4ECxyGCPicqFvdAjFXrnVlfb7B/Kg4d/GqH/CGz5MzeFT8DVw0Sd8AkWMlEc/sXHjgnFtkEbQqtb
3YsYPqK4vJVG7M0s/8MrXX/Qf77+tW755yt5GB9BFOOZ5x/+/HOwkkeQVTnuBs33M8G2xXkK18ea
PMvdv/9I//sXAngQgErBr/qXF1qhtum8ZoUsRwiwOYFBs/kOruv137/Mv35zAEyIOwrxLCvvX25C
G1QmWtzFI/CIdfqEngnj+A9bB7QP5X94rT+75K/fXciyMgQ1c3Ww+/5fbvg8ZOImWPei4LU3NYMB
ppeWhEuvP2Oa/fef6x9EoD//UCEfSiAT8UP+1/2LJR9LZC8jC/4cWdW2Cr4TrMsZETPxbqOf4fS1
S28jffH7/xTN5cbAm/56jVD3QekI5BWuoP56Nc6SnVtTd7i2PTU+I5fAAbx0cUXMdjSm9/VMQPzW
0OB+sE2siIer16/+zJxo6G0rSY7McjD0csnvCyPJ8iVbCFNRZhL4xoEandcGnxDLzQYsnMeReC7c
sflGq8nVosZieGZQ4P4A+Rm/JRGE6U0fYa+gZWxRjKGkHNn36DFFrkZ+x7KTadMBn42Ffymadbgx
EdUdK4J5+kUWZh0cwtSbvwVNZEMc6Oj/KnRaX5kqzf1XxLO4rdIWd/atFqx+z2kzi18IZfOHiun6
unH8BCz3HDjrLcss6CV+Hudf/TH9zfmQLmSO1yNOERtj7E7xN6+7K5bjae4DjK1j1HjBLXLi9gnY
c2duLDSaw9I4/Ue+pMODqol9115WnxBnVHs5sNLaZMWSIcpBGN0d8Un5dxiUwHG3FCdMjMIIQ1g0
GUfuBsJ0xMHiqvpV5A4t40osNYXnUmp736wtJrHEa/Wd7pYJ2vZozqgZ/V3WtuIx9vvowe08szOg
wS7RmmD7IkCa1F0kL8UOpIm5hzUz6cM0DWJ8Sm0FFqho2967ukSNvesdIlnYm4GLTZEl9OAFCtQR
xNx7GZZ6XUKJB+Jr5icC3pgE93lU/ojX+LbgeXdSxiKLjzr/kcIwfpprnuFHl4wcrC+I30YHHCfd
zncHs+/F6WL0RJp4ikuTl/WMbMt6hx452c6i4rxFPLGQedZd5fCSedzzzF2DL7cM7KEGgCQvY1yS
cu3hblcXVszVEYKq873xVtZc8UjQ9QSHWXJVM918oHgIt0ihGBkERdCwXs9NdzeCKNsjFCzIa/E7
5udNgpt5HBbkHzZZYmRXfJX3cRa1N3MSc3jU9TJjz+PaIZKcvw6yfubqklqlIk00fh5kThKpl67n
bqivCMJmXk6Y4bmWWQfDZYT0EUNaqODR9oMIK8IzJmiiCmNWRT5MDr3tfiaPqHifBIFGe+J8IIgu
RBTMTwHK/5+9cWJz9m0SIhRZ63JnY1MFW7b06jlgD5RfBr8mqwEZpFaQFLrirV3ZRwxAuvuYyTmn
+lHSk6HjI6yHdYTbhc5N3Qm0CIb68gUIRocl3iOYwAcx/z9JO88euY0uC/+hJcBi5leSnaZ7clD4
QowSc2YVw6/fh36xC2nG0GCxhizZsCx2MxRv3XvOc/aoafxHiG7F3l4s4I6OboyvRkmmhaXJ6agt
U383Q5KhfLbaX4aYrGOuV8YegqXHDKmXrx6ev52dZJAj5xnEbiSAEDDxzzo5BZmM1XFYPO15gDpj
BPWECCLIE5n+aKQPZzxWzGHJBQGvaZoIAhCNrK9+mqNUsmkG791J2VfD1szh0SXKG2Hx+NkxU+91
s5ZBzZyledCccbxTMudzEESyBkbfVYQa90J7dYfUFId6yJBUJZpPNrcF/SFqjTnRdo6lpwDEWeTU
oVjL4WKtC7HMbfpa9VV9EYRufM8zJ/YOU0XbbcdWGGGUVaX6dJjJGE3Dvo2z5yXrExMNoNYf7CrW
sBqziGc7HVLzr4mJLQGj5uQ/KHoGzkH329I+67KejdvUzQax26I2sI/b/bhebCvTDYQ3yaKHlT37
2L3oouLjjOsZkrc1dde9yEv5Ukkbg2XUEZXRZdGYtVak1xkieckSvY/zVN9YGcb8xOeuI+Bb06ue
z6r9MrJbCmVlsXTgnU0d+n35op3N3EWilGoUY0FfATCuOzEdjHgCgOu6efPDwSq/YDs3erxZvTaF
ctGwKJbQ+QOlD9pDqrtVstf9OnteGWk913JmEAOP9spvRZpEjQTz0nnj8uK1prNekBzr19qyzvKp
Q7xkhFlW13ejlqcHiZDzGzJcOl8SgIGxdwrkQzuU0575XDIpCus5ac8gFXo6lMzVQKPGAqgG0JjV
h52/Lu30yN4vX69KPcuaPU1lw7pzR2uoCHxGTLInDl5m947uVDskq+h62QOKr6VMRY0zye6sO6TX
+aUTpbpnB7Yy+CMXIz6io0qjRBnJjbBqB6O1JPp8ddptsC5ixaQkG3Gm77pldpJXwmJAubqWRLpP
42AmJVauIjnOQDyMl7FoWjZaeNDObq+QxuO9SK4XJcxk24b3JzRHzWPVKuIi6mnMSlAtEq8XNm//
rkwmXEczk4b2apkrMoMI2lnyQIyJrNBF9UMH11mjSUsCuFPuc0DF5G/r3lqcNRvUQJDTv3ggermH
oVs4hnPk3dAfbRov1Q28jgEpa2J/qhKDKVtO0wEmr1Djkc53hT9yWj+vLAAumSRZvR80b8k3fTgp
CKhEeEoce0DZQ7f2wNxQ3o1M2t1L1aYzFGO1kLqFUR1BI4J188FCjceZnadDO/D0JWPWYyihy/to
FoPOliA2d05uxGizvGpBHOeUBxAAzAtEzugOL6iNrclObVYwd0XLnK5rNmM4dM1Tr+OWucD+mUhh
F0gmH6wG/fAOtgTc2BQYwWHwue5ImTH43NjmkjxobFLq/dSuYGHT9IFlGjMVBACJCCmeZf65KBJ/
uqFbn4fuUHc3XYuS7ZIlg06bqC97ecYWb9P2cPBoBmNt8qlX8B28THUPVV5L3m685POV0hGzNsRK
hQyPyuormdi4EA3l4aNehqkgOsHMyD8TxYyOjCCU8Ru4eYEDbiWqIUG8jtET4vFlm33Zx8wjeyES
eKMmKs/E11CFkBxFy0bYaA/i+JWdfIdj0Zryl2mE8hTNfel7N45Y8+rcz1ucDfMhg6j6uE5Oeazz
R/TIGj+vvk4fAu9us2nTjIK1ti/EkVlGBvRjlUV9hc4qj7xuGqELkG+dPIh4lSqiw1fAfVkxNFbA
iPa+7axUUO3y5A31oB51WCnASfIrOveMQujNRFNiHjvdTm9Say2YNzC6IdYY7zVxUfuEpx9Tk8Rb
iaV0Ps5QGXelZ/drxIjFuxTMbIZfnYaBCYM5fbSOHLuhRHTEu7bIR1DLQ6XuVQUTe0eSTIH40HbH
mxSp9Zeqm1tCpMhrBlCilnM1tNs4kUBhpnGuDqVzcgarxOaZuyj0m8oYgqFZxMUYB0TcRobFU1/G
xrj2EbFNeAf88htSaELlXc1PTnXhIABsisk5z2py7nKs9nfz4pKBMBUqSV58vQZXPKx+zivNcb/E
SdzvUwwvu23WTDGh6V+0Ga8csjt/uEfJhTQV+7pzNiqAyAzI82bn+1MFDCVPPWPvxZoZpojt51Or
KBf3TdPO9ZW1avG3astWE8gQtS9soyT+uYwcmUfIeps3eM3IVOHcL69jHsO8wQ4Zd98Eqp8MvWCl
yUgvs756tIuUJWQkzSCUvZ9Sa9HGjUA1iCqi1+fvDLNBEErUHSpwYzCf5FKxT6jQel7h7o9Pmsiw
qXlWTGoKbwwVMrtGe+VaXfcLkQMVNJ1NlB3FaWGAJrHa1EttEoruO+kQLWuvoUrvir3bpMmR+Vd8
O2d6+dRugqnHbqAzhJxX8QDoszlWtysALsUj5S8r4XByXSNiAGO2G8Xq3k9G3pn48AfvxmNwvWOX
YZPAvrCHsir5C5td+cwj5yErKbzz4LfGXsPv/kskPFkhS/NyQhobT1d2nHb6Gc2SSdW41Ml35pny
0K0goJ8lAieQFY0XG2GTi5rEB7Mn8YsctxnYS26rl9a3BLswP/fQR4Kr6G0NIRTbrD7qx6K4DID8
vR0zAZyIOO+NQ9yTM3bK0KsmJ5jVFgKModIP1VSTODKVaspJQZxc49TnXVJfAJU2JoqLvv2c9bgm
Q8Ib2mk3rsSSXIC0Tmd8fehvWRbTE5sqpIzlYOrZDonb8p23QV6HxVqhL52BxVwl3bbvygYAC0M9
pnunVMwfkxE5jd5C/G7JVZkevNlyaY45Rn6Hi6D71rmDgh3j2YfYLXy0OL6cAwPfS4OxI5s+62pU
feDWUL+MqJagw4iqG/EGwYNCPNTQRXevxrjNq6eRtHpKf66nu+vMtvhssilGOxtX6mFWpXmvkY/x
FTuYPu/S2VnPmCLGs7JL6xUdLgyIxKr0+nqdJkJ8jGzs0wcnRjLMa9LKmsCU2nLWVLJMu87S55vC
Hesjqqx+2vYmoGGSzrGDrFX997bO5K2m9fVwoutYfLMggGE8iSOA6n67B64ZF9d2l65fbEF9Hhlj
b+ZsVMkDIGsm/5SPAr+JyWu3DBU9+hIW45qyjeH9Q7omZuNIc3qCrVAr8woY3PZi5tPkQPSmjh8H
m5rBl0TvlAX/6iPTzgoFBgQf70MrQOroeufuUHrD58PL5h18lSZfc7prT/DFFQ9XTN5AB8DgHuqA
/tILtqw1w+ZbJAlMU2dngJIFhv2L0YNEqC3RnT10Tzfp2nDYuU1wdVrppD4BN8h+lU1JsJox+/PB
t9LlxlEL+/LR6ecDlMgebaKTjbdLYxmHwnbE8NxY9oLZgCDNVXjGuueRs8n/A4YaVpPz3UFxeF3Q
W8/Rs0HuoyRtvkgliPrL+PIE9gwUQGiAE8kykbTLP+NToiI0xziZtmUfHDWDN8uK8sIdLaKpsfI9
H727N41GPE1W+RjXlAk23Y2AEEUdDRBpskM06936i4VGXKGP86197KTTaaF+R+Oy1vWnoZdteuBP
s26KTSQdVSAO8d415ndPd4vdhBTqNK2uIMmsHSZBSgF7kdi1/C8eoosjcil6VEgdZRqag8YrY4tZ
mneulWIFFmMzRB3rwYsGKJCkiCL57KTo5E7GQPwkMhunvsqM1sMpHmNfV4lT3GuZN3/R+qR6cDqE
/TYiznPJsOYy9Rs6wBSuuGk8pzqqxSwe+niE9shAKazdsrkdhwx/Q+GTU+WxeQ8G9nu4TEfU01Li
XRhdY3CO+cz1gmPY2RLjvF64u1bXNjOWJ7RgQiPJTqSr4+fOmb3DKgyiR/tYMP1bqL/x3JzTDAtM
wpDg1M++jIMGEWZUT2q4qhZrfkKHk9+nQjBhmWwg97ssq1r8TlswkaIP/4g53jmsapih4jkKl3qX
IYBrjJiORWN1CDbk4ATA56a9mDRePC4qM1SpsVRFhKgZ/VavL2BFsGiyTSe+JQPhJeZ7zfBStsld
f7Ek8m2vZXyIgS472BPrmi0WnJWMHPifBhSKL+UCCfNQsH4QomCX+PbbxY8mTgTEIMdQl1r4/YBG
rbd/JviHdrzp66/SHsIx8/KHeBCmum5XaWPRsodnrMPuI7lJ6DZF48ri++r57acFz4Taa6unl3ec
Dh6fGWkGFn64AuEoPdz0pJBotwD7HYZ+W2+QOmD29APOO3c5ZvmoLxcyVu3XJrMEizF90agHMWDv
MwQxU0D9aux0dGp+5IvOzcO0J0ajSxWvo7FT31XsyJ1vOXeWIGs1HFp2UoHQJnWRikfH1cjBRNRn
3RGr4f10CF2+hRKC/2800vWzX8fW53hYpgeaYOwl/dyuz4hYsek23iC3ZJGCLXQqDYZxKwObHZSl
7DH213zfm5m780Udg0VnLo3Ws+Qm2GEplyaKLwQgoZYJ94J1XStDz+yTeyJiQQBhGzSpfrnzAGai
OnskKjNoX7QLg7y8Ouii1U9Dw5CfMAc2asNFL9tsh6b3x7hIMBs9+/GfsI40IibiCtaimNK9Hffr
eepdRMejgFVynBDqvrpWZR10t8FLLZtsOS6j4NAT5kOebF3194bWitu55ML5hS535NaREVnByw8q
McY3VpP5HSpri5gevR5WGx7m8NS08tVFsHW9esbyYCk/u6xI+FhlSSHqr+xDel9w+x2XeNyyQizq
8YPb2/LzisDOvdLHCj6f1XTNNT35hfIQ5VUwI/g8AeS2MFjYnfPC3nC6mjxYGUYxzeoI92r80VJU
Isz0vQrLNrcG8Aji7jy6U9EaC4tMIadQLyN18DcgJVyH3mHrCPnKxIiYeo1Pua2zJ7sGvVb7RxJm
Mxmk7SwVCYnkpaSTx+pLyUbwYb4u9bNfiVREGWOSW7w5fhP00mThgF4Bpy738XbfADto9p4aEVg1
kGU6RAf29M2QZA4cysGVJxhKA7I8av3XAnDRIW1V8aqZCHAjfAQCvFVO2gmbB5xIWeff8ljeFymd
g9S0yADJgPid/F5a9t4fshJCGnWyv3eph66BRsI4S+LWj/I26T+3mcLNiwYLOqJfxZ/wNEpk1NID
LIO8vn9xaMLiSlpJiATpx7A4Vrl1cpBNjnt90ioEsrlH2QTPE51+BhdwCMbSojFoTk5/HSeL94OG
5s/GqO7jtMhsNKyecbtg5RR7HDoxHk03Lh/N0cJ81BvZL7MsIATFQ0zh6WmAfWq3YeIcLItfXZa8
gNod45FYg26wMSbiNFhek9arsJo0cn6xYvQWJOAW+Vkg66alJEthnoy11eVBrpok9HsaeqiblUNU
urTkiCEvqfp8n2sp5rweU0sXjrqm4qeZyExoklmCn4sBc7wEDATja0zbuBQGzP7DAT+JeYFVZJh4
PpPFP+IlX+ebVDjo1ZLeBl4zeEv2XdAcV2GhVdkltxAqRqg4F/dowk7VDuhUnFckDoL0LyonJ/KT
Uh7aBmHdfSI676ndFN6h5M6+SBxhtLLaRC8AxBUAN3ugmAhYq5TA0jsid6DG0rOXtP45ZUQaD930
ilBzAiNqdt2rok23/hjZaJV3irr3VLMGzscawcAYDK1h3IukIUY6LmrxpG3V7jGxTDEcsRTG4TjC
3LY0DQRS7AyPkqws+uadLn6umYlWtxYzTCOsQvTgZ7OVoe6k+aXkvO9ns3foQBMfTG2SXRO5GK+H
Ukv6+wGPz3FCSrBl/Pjr7Rjr2R1l3XRTmwPmW1cgQV8G3eV3OTOpT4vUsXTkwPwIvrOTAf5Ybs8H
vakm62za9RaIPsQvNVkOURXXvXdBNtMs7ITpwj9Igwc7zLiJX6q1pmRM1nQDUIikeunlUizEhElM
uKuCJoBIgv5pILUkfyFicWCvQTefJDsADatjDRcgsizMOOrBWGIbYRs3v3KwIt4h+ukeyUPtn8uq
JWS05I31k5ih/K4k3BQxpEjHg3I8b1c6DoGplUcQ0LmhXfg4LquFTQfwlHHJbOn/Kkd2rtgysPdH
KXmD0wER+wJtxE0AXKVri5A5Gf3yONcF2pdmdkmgrwoLoEutmkMBV+JLZS/2Nfbd9qT7IzJcEzhI
l5cbx/QnzlbtvtKGfp/7PzLYDb7di4hBJ50DoHrwx6CmNRrjGKH/HAT4tFDNuZcGdU1U97lIq/RT
HqeYbjNZsjXTe+5nZsr+M13BW5WWT7GwiyYyCdHoSAEaWq5ig4JknCUbjTY/V+kyEmbtuMhU4NGg
P6YRctHhNCR7oF4dmUzjNLYnBJukDVlc6htr7Gq1A0oCc8+PC2UEBJZqyVlHpNTsoBGMFyuOafBx
xcmoY5pelLd6jS6lrRkMRWha0pgPCUMOIB9TKxQlfXvUmRk+dNtLNxk97jzHJ39po574Xxn0CcxL
tYHVlzvVwvImZgrMejWehiqvb5VbUwlixNomV+ze9jO90eKQ4+MRUd15bM+mDGLTlRAITUVhZGdt
wppx2zcjKmd7NjsjhON2lfg5dtdqgmYCXjfrvhWiqwma79dy+tSiwqQG9PErHPrW5GXbZ26zU1o8
Maqja3PfTopIQ5BDxX3NeI5v5o2bB2C0vfssg8B0VeZLo4FscLXndWj1WyxzUFD1iraRXRBlvasJ
NmNTZzgGhY7vzNdVu7qfTPhdSZRoo2PszBpXH/dSvKeO0vf+MsIlnLEMfqPi5AzZtmj7I7Ou5wao
K/Oc0hxJlKpwHR2Q3oPExEuQG08dpZgIDSCecJYRqHE87LAhg6ME95rueEvgeBrLdeko7aWJ5+6Y
u7xSg4qM129cOJzR7pAXXwu+dgB0y9AeGYqWDFcU6Z807lzzcRo9kokTE7l1IQYaAhh/J8ikclCn
sYL6cFyTtu0PyWCvT7m9cYnKaZ6fxwVAWIsUGjffUt0zRc+/1mPXHzOM/f3Jrca2OKZ9jQpstqFm
ltyrQRUvbr+zyiF/rMUCZmdqi2aNaEz4j5VOOXBdjtqEk40A7SSs4CSzN1bQL/ZIGNpyX/aDTyMR
2wZewNF1fmmIXkogw2C+6JexPoamXw6nVFJDfINQ3y/PmlOL9GGIKzwijp+YIAMXLDyB7fXTs1Jw
dKJ4zurnYZp9auRhY90yXdc0WIK0zferwhVyP2K+YvSF9/CLmSTVqdXX9GilDXw6Ky/Xl2wwLXSP
c/EISY2+kkWskca1c7bAO2noAHu6bO5BvUytfhmnRGQ3ha2l+kNKzCK7Ru4t92zzyj5VFa7Wq5wp
M3tScBqs8RgEX5GLjjeimBCiA190cFiwDm8everOS9zh0WTbD7OVsNbsCuJ7C5BKzPIyGUa9h7yf
fHEohNCGzzG9RpxZJhucYXntCkTloUyGTIVJz8slNHhvz2dtTSDzEig5byJrmd2ZCdj3U2nHXfOp
W/Pppswcnd14UpSfah0FQqCLYXwabad/WpyNN2c5rUazP2uuvLXr0wh3ilEFvikL4Bcre4iw6gqD
ZlJLiBoNvfKez66JCPDJaH0vAAecVW33dwLiKR6Mbn1puyW9bmzDi0xG7pEAIH7l0DYBTmYzOXAC
u9eW5LA4kO0DAj8geARdmbvzQ56PTD5dvTfu81oaPywd/02Ex4SsN3g5BgEBOIMibOyg9xk9useB
5+XU27m8MHNzv4pWemfTs2za6j3IMb/GM3CYej2r2Ahm5t4g0PheYbU+GBncbh7CxXqOh5IVVkkW
JHfsZHokipJkNhKxxdGQFpusrPZH/Om4J3c2w4lfvLIEwtUWHGxs5+XrIPv+Gmlheod3DlUhtxU5
pg79vyaqyVqaAlIKW/nQGZ1xN2Qy2wPam290Xzc+i34UF2cW9q5r+aM6pvewfjPU+juAHXVUGpAF
l6FZuEssjI1Ajh21MxXmzytGP/MnOkX1nspZX3FHtuO5N9Pk2rVb90WXYLvm3pA37ST9Y5YQVgDI
wBjYr4iEBj6DMRh5MYN/oqO1eKfawb/Le0mnqoz5QIlj7hOMiLdmJpFQtuXobamw5idcCttEdVhA
idhArMY4NapfcULtd8kwxzdXiWcMePxK1uMjRToK2HTK9RPpfdVjLobpq1lnSY3jeCIZPkn83rwj
yaOFquCI+greiHOcfercwC7nhjta16qHBX0D48y8y3/qRrx+MQabyYjOpK0/0q5cnrtVH/XrlAkg
58Kq2vg0EakR7yY/M3+aPIZ4tixcHyaWSDCkmOIeEpwC2InaVjzAZMippOi6BUNhqHqfaow9/Wos
sRUSbPFcrYBCdo6SbrcDAIPIDVikjEieX+tT7JOygB/SbbU9FUXbhyUzwmMNraB8WrJ1DpRWTReD
um4D8rLK7RteaWd0f1IcyrWq72yPImeJhenReRV4ybm0MXXLduH28UBRfUuf00u+qrUzeFCgOzLc
YooQJZVKrmVGTBVg23pUL2QzwNTEkDYHcafZ8wmrt0XX2aORxiPesYnUcJKSGs64YhgcTJ2MdNdy
VDtnaUF5lcUdnLEiuyqSsXhIZc1YnktxtnHkPzNtT4abTBdxTv/QTI7MP5OnVst4riaZb7wXmtQI
9RIUJdTp+d6tNbawbOp5LlZOmAw1qmc8dVo3B8uc9t97jDtV6DSj+mrnNosWLOrqbmhGfwZnVeRl
SOO7gTFQ6PWD5KgP1lJX55hl7IYtjHMridC5F9mS5biwayYWCu+wH2vsV7yxUOEqW3+r6Utrjy3Y
cnepYVdH6GajE3qurj8wOKPxCzMOYBYorfi08LJRV6PjyNupU+gb4SiYyb63vaqAQQNoGNK3Uxgo
L4jQMXPLuJ5rLTXPaOuwzOJgocXl9Xpzp4ErYrijeFSY9GfsNbr+Nuktm2djqg859c1ZxOn6GvfF
9NiPCCkDudrTpfclOHWMUrEPC4ECa9/6iDwBR5bqROfaeHGovD8hOV/o0NsmYwerE6+EQawQBelH
NnfgQ4nMhd/pUaItFhGrWe9/Kme9v9T2OhOZyWWBNGRVXRX2o9bCOpRAuUg/LW5zxQnaUyYIj95S
PTjMTD2nvmcKkS6PKAnK/jNlD5QYgIPp0e7T4teg68RZVr6p0ju28h650dQzkTnglQx1ZfkupEas
vtDbgDEEnePNdOmR4TywDBQol/SG98fSVgf81cazK+DFxzS2dpxx/QvSPnLFlc37D4NXSTovlxuF
AEkWNu0IZqYly3Kl8pj50LCRZRvGNeY8gtzrRgqAgkbfJc8M64JboMsBGCTtMxxG68UiXoigdSP9
4Rl8lCPhci0B77LxcnaLgs4Un3jGXugN8yfgeKSLZb4DoJ0V10eIxcsw+YS9z/uRLKtRnOqpoY2E
OrGv4ToW2KrtthHXi99T2ghvWj7DKMu/ZXNtvnaeAhpXFbX3NUXZNIYQxCqCa8k1g/ta+z5LPPMX
WqjAzEINTTVLl9YzJkrz6jYfF6wQAl3GFBB1365H3BP+PS1MZCBG4mWPQP719qbAs0pqxJLbFCzW
1KrbykrXq1So+bvOe/Wn2XTpAo3PYN0B6rbd57k3fzZaYT0uHeBWpuxZFh+38sxlWkhraU8/2wGJ
YtQiv6BFq8GzVh4o1Mzwx889u8lzTu5yf4JWHruRZKEGmAPqYMZoYWwrdaLoHlTgbEEHWOC1QsMy
bdLi8SRCxQW59mLK2fqGYxK+uFkSZYjnTDXjFXkAjXNidj7fjxDIm8N/jfNay7pXLOFZYTYQRiz1
C/CCOUIbzrOHQtbeAep0flnmZHo18rGjB6vrX/4uS32v6iXVDmGqL0hzQkP8RqjcTEINOB7NwBge
gG1eVzy4vrt+EJf2L0JbZpG6xyDUgyFqvfEe6S0m5WXjtePNC3XtISPgncR6Zrmtdff3L/QvWlff
MlwfjT3OV8N784XQZ7UluCmSolJ2bHr8VDTx/d8P8S/nzCe8jy6PyffR35qbbLPVZllwCLO9b92n
egVA+YHY+r0K2tOh75voy2z8X/+YuX5TwBcpqGy61aDp/YmYcDPIioOOTHZNzQ+8Wt47bbCn25bg
be4T5Qdt7k/9eN25ph9nDVqSNiYbnLZBRgqHd3Tm75V3lfkfypH/TA7bRNecMsPw0YigInc2K9zv
/oGmXYsenS1gwHINFc1DsuTr/pD513l2nSQ7xbj3ozDE91dskz2jYTOILHT0t9p1A3Li7KONCxr1
sLnuVT3uTbn7+23xj1z8T4W3r9MBd7hcAqvf26S+2dUahCTU0BCQwmHnHFQ0R1pAWEOQ7aANR3Hk
h/Qdwy5S4biD1h1BpQ0oDIM2JEokiHduZEfyA4fA+yeCj0V0q0D97TrW29u1hZ2a9Q4fS/i3s3wZ
vcsH3xur5BsLAgfgzBqGwNmI5eHPK6qVCV1qD9tOt9u+t4pUZIRGSC8oIKbhf783/rWQCWmIPib6
z7dGaxkmURzSSw3bD56gf6Ji/7gam9gex43r6Kb3H1/l7/eZmFpiuSpi0L3lBGkWyBwTT4jTzuOw
FzcwxaqzE0iuwHMaPP746KQb757gN4ffnrvfnmBF1lAT5xwePz0eN+PeIw/z9PW2CccA2xnB7tkp
3rfH70hZAoKRg5sl+AUHJsw/uPxiczH8eSI8wUKFIQUBu8NK/+cnGWi7uzMcewADMuyIB1PNp9x2
wn5JAQABfNZaiA3q1RheBvoptKRPWe5e//0mebfMYE7BycM7xnA8YbyNhBZNhRvAX+l5mvZtk7aR
1MeHJXcg/WjiDtgfAVvVByGW/1gq3nxznnkdV6Juezz4b6IzndJHspsKZiu5f9N3n9qJInKwpvtB
ay7wN3Zycm6Y49LatnvksdZ4NwMSGMyCKK31OCTJNXTMh7+fiX+7Hnwq0+YdwsnAdvLn9ejBA1YG
7q8gHr81rXXWKd3t3OoC1Vx7oM2T2QuIjwDtVN5q9jZaMr8ZlvjA+/KvFwQStuOBRDEN742NyzUY
8iYzUuuuQqlra0AvYZt1JLl44ghVFpZI8f3v3/xdFbDdA78d8s0jYfQLuo+aQ/bc+ETKxIQ7Tcxo
ZT8dm/QDv827Ve/Nwd5ce/hXCOMnDgaYl1EXSSsYjpYPXp7v3ischCfLtYkBNw0u5p+XEh3tsoXV
uIG+2LCBl0NboM1mC/H3E/d+LcH97WIAZ/32PSzVfx4mcbVx1EYzZrPn3S21/svxbFpq1fC8rm7z
8veDvTtxnoXvzqeVAvLRo7Hz58EMu1eDDb+FVIgvpnXOnQ++zL/9+VRO3P6cNlaEN7d/6yMtTRo0
a8vafBtpaayT+8FXeHe++Aq/H2L7CL+tvVquKfQsHEJHUsVWNMgnAg5lNCKU+PvJen8D+JZOYUv1
5FgOJeefR2ors9NG240DLSPRiw1JYqoXHvkPitr3DyuH8bEbG6bp4IzbvvBvX6gZE0ONq0+om3gZ
832FHqVGhYMDQH52QWj+/Uu9f04p1gVGtc0Wh0PuzZeaNJWO4DJoWXPUwMq2rGG1K+bqvvDXnSJD
4e/He3e5XI4HSMFgnebXt0tRlnm004URB1bzDQ7MTTmPD/VSBladnP+PR6L85AHiS/mcRNKN/zyP
2jYJrnPHJcneved3NscECE7Q5aYXgaf94E7flpg/Xj9URIbpbkU8bAdsoH8eTQc7KVG7st7JcLAe
hf1rwmtV60zY3V2lPtfQUP/+/d7djtsRLZdbxKfisd+uR7IjkzshOSZoIF3ZGSgC+2e8FP/Xmx6S
BPsS7nfWPfygb74XrdzFAAeDkGO+mdsvdh/T9/qgXnh3T/xzDI9rZbFT0K03qwTD4tbDjs/GR7t4
NMqs/sotPy3y5e8nTGyr2ZtrxBdhCku5bniO/WZnqkZz8QRIWmjumrjg9ydBDgb7qZzN/LyQexGb
hMV2Cf3cVtXHYsHS2DMh3ZE5OX9wd7577jy2qw7ziG3VpVh/s2xNQ1f6syvAVBnWhDgHTYtHEuST
aanyRIOJZp8l6w+qd56v96cAB+Nm5Uadzn365lR3qCGV2WEJjaLoHEXX0fmaf9pvP/b7YH86BQG/
XO/3e/4pOAWHMTgdDsHDgZ/+5y8H+8m34CE48J9P/PrA7+P37rb/zk/h9iPkr2j7KQyDKLy/j478
OB85VrT9xN8hP7bfsv3W7V+iH+eX+5fzj3Mbtfzb+cyPH+ftf+Fznj94Wt/fcaalA1uxXZgkHjiW
P59WS9I6ZqyKwgeSYdF/N+DXxcUldp7+fsu9v8qmZTo8O7iPkS2/NWwni01a7IhquOGuU63Ci2if
K8Rd8PBa/9ffD/ZvX4qH1NIdMhg47psvVZkAvIRP5xGq3h1G8RP+akTG00UZ2vHvh3p/G5kWS6qh
88UcKojte//2jiKKJVcbUxmgdEFYzsvQdRENwhD7w64ev6NA+Pvx3q91oJ64Wo7tMLPmwfnzeKko
zNbMUzdYldWf9bgqIyQKzdWsVeqDZfX9Qs6hfN/WfeoVmxL2z0Nlg5NY9lBgS1RecRIMGzbwHWTu
xQFVyfTTuUrcRZ2R4by4qHA+WG//OXV/LlJo+bYyg0Xd3N5gfx5f2SkgyrKiLR40wdf/7KrNW0RT
ATjgIDuoPT7UqAp/Tnv8BeYufsTVdpjOwN2DlzbSg18/vDDZu9FypX3w1Gxr0tuPZrLRpuWxPTPG
dpV+u+orCs3cHQg5lObAnAIqgPlRjfX+EKbNg7IhIVzDevfAzGopEIRJaPuKPFsNW3B39fdbSbzr
SbEd+/0Qb+6lVnjSFSTLMmYV9bGBPBbZSyNPPQLbkDDtZmeK+kehqS6c6vLWlHoX/v0j/MuDui08
7FZBM7E/fvMJqhLKmKX4BIKRXAjc5NI4DVXe8rl0uw+u2b8dC8UWGCj6sWzF32wncGQsjE3YGpWk
6ArtSvevq4pqa/h/Hmd79/52b/SawhMuOA4KAyLGrmMURBlkmv/m7Dx35EaWbf1EBOjNX7J8+1ar
u6U/hCy993z6+1EH56iaxVuEBoPZ2DMbW1GZjIyMjFixVhGvJAtLHmJJsqYgnMn1Kc7OR+HGkddI
oF6KTHoqcu9HaKz5+UK0YbCZdEeihDK5+se1dH4EpjimlFAC/LUrBbUPuUdTVytWDrs07f7HE8WH
ObM084QeCgHThy/cblQmHIPHEcfzf9UClOwaPMMlNeHmWwXOH0nw6z4oLYRwTGvcfzQC+C+zRYYN
fAdAGAkr0kvgPQC1gGSzqB47eS8CZFCD26w9oaSYMxNcPvvlLcCqxtohlzNm31Z+y/KG//0ts21Q
wxrpssl5+C1Dtvfq+wxqezhhFO2WgW9d2wf9p9i9ccMWQMpWj3bDsJIaLbgVmaEug+ilvKnMMwKp
1RVEFdmOvBQlums59zV4tesLXTiMOkzH0kQCR4luXhhrAOTDPUG/jFnD33Km7ZiV+MWQ8rbQ/X83
NVHJKYQZmbfPRHl3fh4LryvUPELajIb8WxsMTzkkn2Brf7hRvha0Lz8fLwQo52j2cCsY876S0MlF
AYcSXqwI+6IwfyiRDKuD9eVfdw8zPIhlxOAMSfqT3p+FmKEFlDlomDHq9tZHzY0RIPRrhy21h5Vq
4tItPL30aV8ACeLJOrnLmS1LFaoih0zchtoUvXR0evujJytC9wYdZhHuIL3lxUUn0nxTlboPAVeM
3FZCEHWDQ8cjODIUr7/GkGAYd26Zd79gurNGFNBHWC4MgBDJBoZ1Hjv1SPN2B3Ih/j24jJGiZhxo
rzJD6Y9iGVsnXKaveY907Uvul4wM9oqeUt/NYTFVlbAHBOgH5Wc4cL2XKqjDLzSOYeFM++aXa4T1
kfmwPvznYD+1Pf4mArPzWo9t1zFIiNqxB580enXQ82didxihj0DcVexfrn/5P42pj3GSLrcskZhR
pzLokn38HFkKcLsxU8sGNmnrSn7Ko8im5AfrCYgmaKLAVcH2Kj6rYe+YPrNJWQrBKhoNTL1Icvh0
/fdcpvU6DUeIBAwGtSxDm12qVjlOInGCi1y7+qxCR5pWJXwE1SEc/XdzlFay38vYxLoZ8qGpxbsN
l/y4ei/KIXNvIIEuYB+9DSvjdzfW44rLXxxi+jrTQ8W0FFIvfb6mAoXaJlTgxONJtJGa04jms2EO
/+o5MyuzsIR4n4RqAlZalNtK+hEN3CQoekPctBIA5+uhSj49uyxZogCkXwSlNkGFxkTqx3HTR0Z6
o+KpWTNx0Xb6YwP+uOlZQv953k8FlyfkrYjylP61hy7JLsjOd9T2D97esOh/jdtttwFW4CSbtZi7
bJvArkuKCs/nvDBjMjApBWaNDBh4YLv/lO4sB8L2bcUHdBj23li/EKMY7zxkz+3qZq3ndXEk/6z9
r31j9k4SwyBXVCaRncZxn4yjXtqqY25GJ9t32+PodGSbzqfrx06an7u5zdm5Q6EUUnKV/UYcOjwG
dnQy3uHU+h45xQ+GyVFh3ALKecvvVvtqk1+eByBKNMCUqJJSM4EGT589eHMaybk5AAKZSKARbA6O
RXvoEXsxPRuhiLaJNgXYPSQ/GWG5vup50jA3PYt9ed1LdaBM+BOjP/bStoMEq2+fx3rlaF70quaG
ppfx2Z1Xo2HjIpsVOQwQ/0Rd6T05qUflroR7cwtJEJNwh+srk+dPsZnFuQ+FdQUCWsSiCEPI1+zQ
b0Du3XnP7QEQ7F3vSA6jp0/iLvgsMaFzyld2dsGfPnzV+eMoDSVw37BwO/5ReLA+ea/xsXgNN9Gt
+TJ42/HAUBKAwRf5flxLvy+j00fLszgoxTV01mhxOcj8Mdfw5qf5rhZW1jcvZcy3d1YQKhG5Cycq
UYcxWxuFPLuS8+fKYhKtFl89aSIB7+yqs1aetxet2Lnd6T47c6SedaFkMn3WPewX4cGy4af8NVg2
FFBQXm36k3xj7qyN8nLdnxY3FUo8jinUd+YcSJN3CPCNyGg7LkT+crgvs1dXW9nTxdMIGoi+AjAT
ax525cJrQW9ho7D0Fs0661c0Sg+1MDDlYki7/7Cgv8bm56O1FOQhdIz5yi9N3I4Q2XrqyoIu6iF/
vtaZkVlQNXxNIzHAiIoWK7qm+m1oMAOUTDKPJwipxvyHLLxfX9jKLhoz9/fD0YL2AJtWgOYZ2px3
WgtKKLIyYQvHfLsS2hYd42yJs4MAN2DaG1mIQypPvvsIAUaTrZSV1kzMfJ7BIH80vIBPZX436TCg
J2isMcouH6ypBwmpJGN98w6khraK2tGvdTTrDpHrsUAl3a65/ZWDGx+14MWAzA9BA+DAhfagxhsK
/XK9kiheFC3+OMzZr5g+7tnxtlIG2Y2OX9GXRxEwIem2XG6N6JvfP0BExpzBRve3VruWbi06zZld
46Ndv+RZnTOU5AzhJ7T7ZOaL8mADP/N131w8EJihq0a+Abnr9KnP1leNTagxgxchgdoEtso6GCM5
uG62YWC1t320fxjP3AiVcvLLx+vGJzeZ5xlwBfPEmThKEW77aBsm3EBHExo38oZ7RSiYfnJXwvO0
TRcmqK/yhp5gedbsmi8CVxt4EkXox5onleJZjOxb1ytf9cw4emt3/KK3TOXc/zEHzvHjinpI8rJB
juAa9yvH+JX3KEXR/a2ec7Szy5TZ/myXpN2RhPH6Vi65y7nh2VbqgVgNMgobThpSQFP0oxeUO0OG
48xbK7ZcdBanI0FbG4CDBDPaRXoYN1XfpAG2GN32KByNttmMjNfAugKrtpb32+nfl5VyDxvVAefb
jOZKXXR5o89+wyxPhF+xTuOO3yCgVv5SGkJ3k+gM7tInaZ1URBS3E7xxD+JoODGgXD4kqAXVptmt
VNL+P5sxNVEkhXfkvE0g+cgCa+i4MdUQOm69aRuGC38I9S7SYIezMx2INZtUguJei5CL31wTJwSY
AefV/KUsDxb8CTrSaELwFfHlSPmJeG68hplYivU03C1UQGQKp/Mmaigw45flsAkxSHRq9OzgwwzT
Dd+v+6+0FAv0CSRByYtQMI8FBqQTkhmSRsktIbZ3zVdGS5NJ5EB03CaWP7uKglBX4jqu2X3v8+y9
AulQqAxlSIny2a3VNWjKYmjUJxSMIvKjACp9PMxtLHAxlQmxo0q2ruI+B8Z4qEeg/129idzgSW2S
rdYnWy9eyRgWc/WpDAK0wgKwcvFpo6RrFYGJrSh/LPUebgP1ewzcAW3dETFayfN/mUgHhtbntkOQ
DWrLkFuoK+VjpUUkaowPrxUkpxM1j6R8F1SaAQSRCs4izGDQ9oSwP4JaMzxF7RO9ln2sKfDq9fdZ
2tJR/tfO0RRnzi3O8qYclaABKBVPtJDRYuSAN5UYfwm0GiqfbCV+Lnn5ua1Z0iQJ9djLHbYmWSyL
nrWRv+bd4bqTL11G50amM3B218Ji5leShRGklOwwLOzA2wvWyeUh/6+N3fneza71LK6R1PRzxJlr
8MrpFgikEXx1I28j884boIfKm5WYvPQAo72CQBBFNZCXs6s27OA7bnVWJ7oFlkIo5eTjAD9wo1v3
sD3YWoIa+vhwfU+VpWc1cD6Esowpd5+XpeKJmkaOiU/qPnhTncHmGXub3Sl27NygTe7AZnKLKLCD
UOJdvkFR9OW9cNRjfwpe3Pfip7ryjZfimEG9lH46gBRaBB+/sZAwEehLBGXqRbZomPeBt5qzLTor
IFvaHbSnqRJ/tDEpwmtaDE+D+6Q+SzsmPbetBf4c6ZK9t4s2TGA78X9IpKaPiviNSXfjTz3lzHcz
FL6o49ckGDrDTY/J0HbJJiJqapsA7nIHujvtuaqQSLGvf+ClxQKZYhwFjCBFqdliyxx9y1pECToZ
HiJlV6dAa9eyxKWblLEa7lGaHzQKZ64r1n0Hk2cXOU3zTRjvPf9zYH3Wzd1/WAnMcnwytBP4j4+f
bTT6IeY65YAwDNY07WsIZ7GJSuh1M4spCThRA2IiPITX00c7teW6HmSdJKHWnebTQLzp0t1Q7mGi
FbVtJm1plMn6rdS+XDe8+KXO7M7iNey2jd/54xRDqc9G4VEpnrNEWNnFpXvofHWzAxZ6aAkmwN3h
l1dzp1SMX5PRA1zMqSND374L8kbaFGn69frqlu1qvJRMogwg0o+7qkElqVQ1q4MZdGJ/uWkNHfpN
4YFBczuVhJ2u/75ucSmUEEH+1+J8tsytk6BVUpFQgiK0Gd5bzdqI1GKKc25i5iq88FSo3jFhmq5D
q7RzUVp79KAI0Z1UPshpRU67cqCX7gmLBM+QVKrLF/eEqyG9N0K+40AOuDW1L12aQQAMJ3tb3wdl
f6rVBJHD4Xh9M1eszjcTluU+alusmv3DmD+EzaPsv5bCY6UeSmjy1BVvWToLZ4ucd4ktxWoigQlK
JqY/ZfENlBJ2szYIsOSR5zZm5y3ry0z3ZGyoEbO/aO2pvi1D/ga92lBvEZe6voNrS5odvCExoX8U
MWf43+IUWaZ+W65B35bK8gjJcY/j9nQB5xh6hVH3AjYYIvEQx8EOMlDvC9IB+o9ghIUM6rb0U5+Z
0b3R1+XoDKUnPCQp6DQHRsju1i/i+AaOGtrS/7x2rvOpGc8zS6Qx8vHw04wNcrjPOPzF0fVOFUOx
JlLC140snUbgGGA1dZr4ZNizEFPGIwpYLYXCriu0W+if5Eckn28QFuZRWVr7oZUZMIu8O1pDA+Ib
2RpefeETAxQ2J1bGCeo4L8GWhlHlgBxJLMxPpvqYmQfoOlcWueC1H2zMQo7S5mNqUTOH+DF0ogge
P5h4YPTeGG65rQFFy8Cd/BYme9RuI8VyEMSyRViCo7A/wOq06RXZrsWvBjXB6z9N5yPOXjgfftns
PJmQcLnMfUdO6W0t5bVrOEMnb63DtRDVcW5mKZkYY15sXnDT27iijMCrUi5/R+WLX36+voqlP19h
VpEXAC17CjUfXVXPeMPrBn/+yD4NXepw4V+3sOinDIJOaC4S3YuUDKInt4aCh/6gfmPVh77amogZ
GV9UBpOBL/WIngQrCPKl+gD1pr82J7c6yz9LX9Ol1kq5DD9ZiKDuNWYw1S/Z3rof6Tm/VrfWRl2p
/S6dBmafDDBSMpPXc2QccJYEhtnpuSbcxvpe4NEGddj1vVy4lvRzG5NPni9LQskHUjyWVWwkkRrR
Zkzu0NUA+MPAVbOWgl4A4fAK7DHagG8wxzlP4+FYMySkj4ivTrsRP0M+1tq0QRwminbBrfkg0sEX
buodINuV6La4mwpAmkk9c4JdfFwpQoee3ii80wLppPqnvP9qBitvwcXbQzmzMXOSLI0YI4Bell6c
YQcHbyt/cW+bnbVHzenZ20gr9evlJelEbOpWxsVYdFKoge+PLMmUuBV+dMndUK+YUJZKQfr0np4G
lnjuzcf+6xCe2ygQQicWguIzTATad02EdlQ1k/zQIJv0Na5SxM5RpbmHPa4+hYmUbEPIng9uJvpH
D56dLypsVt8gu3UPouShXi9oHtUHPVP2WYuQUQ+D4gkFRwR7RyMdv0QDmts6Okq4Rw8FlC0UJgIG
jATeocSBj1R67gRVI99VgyE8lAhD1LZoDuO+kAoPSgcpvtOTJn+CTai/VcOgfoyR4aYq5eeoBEWJ
1e+CpoIITpS/I8rRhNtUrVwZ7vG8fmmaIOBWaIN7DX6dahOAHBudXAEFYqe+UZmAMofqtdYjdc/G
dc9cKd5R0pCGgHveHyHtNNFzyWEFpjUFg3GgKNMvc8NjC3p4IyMlAe2V6oeb1MpAlusoXYlohSV7
pEebA62C7ojIaeA5sJcpn714NE+djmQHHPpIUmxd5GBQNU9E9VbORffgITOGFHMlVhWUMa26gxxL
2aDJIHzpJR1y6xaVZKcxtNbahXob7BOUWt6TGk12WgjCS8gV93V0TfcBWSV1K0g+5DwBpZYYVm9j
UDdK7KntdkD3/E0ZoUDvvV6/iZMGlpm4lH/Bmys+dkYcbjOkJnlTujIzA/BfxW9JpHeFM02M/kxd
rT+FipC8hlLbHrNUGhG/HJI7/u/NnW+aqVPHhnIHoYVEA1bxjyhXhXcygjCbMhsDhMpoC71Zhaw/
QS1nhahRlUpu56oZI4+SwDy1hwNcPmZyVT9FoVLsoBSAKjNUFOD5Xdp9NVpf3BpQpiRIdGbevpNU
dFlUZAUezRg6o9gtwnwiPSHNQYrskxcl6TM8pnoG4awPeWNWFF88Vfdpsktl901tQwHuWWkYtRO8
t/V7GBnCLhzj/OQ2ovKSNrniHlXodg5NJI9PUqekqNoOcCW7gvGkGYV7rKVKo3Wv0sPfFg1aOpCG
0Txx1DAaWih1q/4phmW6hXDZcm87TUgOuis0BzfI0SY0+iL7ngLUeWEaE1xr4ZfCJwimq3STGm38
wrha/0n2aumrlVuh48WWWMOqj+5XqrTFNy2m8mjLqV6bto+SxFvWxdYTPFaQdqe5ouwbQU1uzA7i
etRE+l0Mp9SLjH5OacM8k/3u267fSiAeXmQ9SConNmkqQy4Mm/o2gYsEWjk3vE0CzYeNkvfri4ys
zi5zGwV2ikyE3td3++4Vtuju6MKexmxsp+s3XS67955Sc4AzUes5RYN69OGJvem6SPwC8xOqjBE8
hCjdMeK4YY7AuEe7DXlyCS9DkWgi9G9RABr2QT6WJ7UUIlQP0Few4cEvjgWyATsI2aira6NfUqXU
+luB3OunjDzL59ywoPU0YwtAG82Ch5QyRuoht7zJy6z85pmuf080bDZCmQzfjUQudlBrCTwh0x4x
G2Oikh+HwbsJ2oDXnTXoLiTKYfKpJ1zvxLCS4XlkWPeIknKxYwY2ulPzLHwW3ME/wP+ncRyinIME
x/zWU1J44wdIfLNRj74guCvY6uA324QZigOD2G1v657WbspymHiBJLkqdkZDW1odDPOhVYtuG4Sp
us3aSEPlByI+y2H8TYN1FGJcy+6yoKg3sl/FPnWLEviKloMMtVtVSbeNEdSKY6Dfu9WlKH4xQ4VS
alr1wkgI08rBGSt1zB1LrKLfvp5acJFmRf1aZJa7HZQy/2Kobn2AQhUcOYyS0DIK9aHQEF0uhabe
lkaZbyBY6D77qTC+qVIj/u7UCPozI8qegIkZUNRa1Q2DZeNRwhE/N4kAIu16GrSYek+FMVFXJoTf
PDnQxModKm7SxNoWhV1DVDYgd5oKKyn+0o3NMAW1WehSyENm7zj0TXhbRmSuinuShV9FuzfXRjbW
TEz5+VlGJ2pDEXbo6DiN+WlSD2jQRFvD76/ZmP73MxtZVLaIs5KZmtlvdHyi7KHPn//LF/m7UxeJ
KYxNObSj3LtENe3NzL66idOVa+XdpefK+ReZfflAkn1P17CTNidN+Ry2/16IgYni7zpmKSHiEJ3l
qmxVkWwLP3Yq7VUyX6/v1drnmL3bw0hW2jhnDXV1Cpu30voUrTEzrWzTnyfZ2Re33NSAFhETsvru
xwVe9e+QHhJZpFSpbwCInvcUBrFBShKeUSeRTkG/hWkcuui1R9x0vC5e2GdGZh+jVeLOEGuM6E/J
t+Leux8PArxBzQ7e3cbJv4mH6x9m8dV4vqrZl4liIKvytKrOkbjbHsfDY3sD9OpR2X+2NuLt2iNn
8taLBRIUp6lUuqTzZjmke3Jh1cQxRJ6Ypn40hadGu/PMB9DJ15f2Z25ubur8XTCrVihq3JcQuINX
tYGw7sr3+vjQbT3T0ffho74xHLRzuvf6pNvWPv+dOlwRn1XJPsDOu1oQmGoK137LLKz6gTBEiolu
fas8j8FOBA4iGV9k600ENcjS0VGL4CZud9f3YOlQAFG2QL7THbp4zJYNmrTShBgUqn3BbEhcliu7
vPg8P7MwC+Zek8NCOMEFrWb4mks/Y5BuFrrzukLHK/hhxfGjWvcrl+FifYXpH+bVQERo0rzlVSGX
UEnhn08rOzGQGgoPB+jFa4fRte/X93DV2OxMFpURNj3ihU5kUlsLjlq7azj8JpIo/qEP3lz1Z1j8
XjE6OefcYc5XODuXWRlS/E8wClGTcih/JifKyo76Q9yE236ffl4xN63h0hyPjYnRhj7f7JJRxaLw
XGEClzyVt8omPn4PHO8OdQ7YQx35EQLyI00I8957WOtWLTkQuKz/szzbXYZnfA+pJGqK8S4/xr+9
W/FH+RrujRUckrx0BM8NzXY0taLARS+LZoBmW5+y1924R1XFhl3a1n8md9qz/53n3j18v/p9+dlc
OSeLVQrgGiYFx2kuTplVHSsedbKa80Hvsuf6wXxUcxvdEtIsx3KYl/qaPQ43PKqtTfL2X77tmeVZ
HNQsdOL8yZXqd1OzH0iLpb2+gbko+4G+wLAr7WBT3QTfw32bOmvDSku9Vljx/q57FvkCQRFSEmeU
EF473mSHB4nh49duk5+EPUKBK9u8dL0AsIDVchp1pIqGn59lAUHlx7I+IYkz9z4I7I5p1Ry55jt3
rbW0lNGcG5rFPeaVBqudAL5C+dKU74p3bMSVtSwF73MTsxw2LHBXND+oUxvHPgG4ICn/IaWhzU4/
CZIa05iz1GQMVqvyhFO0IAwYGFLaWtpKiXjKgueB5axhMgfIIzJYiYjOs0+jeduZ8akOkCDNoNcP
5c11R1/69lDd/V9qMfskBc9QP/Wn1AI5K//glSbE8U8ohGZrFJ2LVwJYGlWdSAngZprFkjBONLTE
MOU+hQ+GhMK1DQezEyDZ8NN9vr6sJU87szVPbGUpd4s0xFYrbUz1flR3bfd03cSSp0HMTBWfBgJk
kbPllL0uxxKT9E6d32mIKtXJyhoWveCvgTnVTpxCgWv6U0un/Zx2O92/ydy9rqwks4s7BYSZ2dBp
hn2OhzfEIC2qZmoVGPvO2yEZD/vXyqFcWgm0R6Y8oRysC/QSFKYm0gZAR3w/hRR4F8EqHMNqHG6v
f5LFuHluaObNohCWalJPhqo6v6UgHJ1SCpJbo66qR6Nk6qxE8ZESEsOGIvKD+qjtYuQDnEZF3Pj6
j1k6WX/oG/FDEFl/rtazqBrXypiNCG86RrQTZQax/GdPvKmZvOullQ7Fkiuem5pdVmkuFyQLmJqG
dgLlqfPXoEzLFnTA9CQ6DN9Piz1bjBLHiRFObZa6QgLqXmlXDtOih9Cg/t8/f57QpJYpQf/Fezr9
GTbhxkupdFrGVgnWeE6XBuboU5HWTzPQKif441JwRCAbJabMVt8wuEM2Kuw05I9z6s31aIC1hnjc
C7ZelN0ylHQ/ULcfoQIteU6GSkLZUrSDDoVj6b5xLYrWK3uxlNyd/8CZE9fIZI3NtBeN8Gbqj75+
Svytn8Fxfiryg7IGsFzc+rP9mN2Y9AtIdgK6WxF4D6bfbT0fHBmmN4q710/EUqg5X9j0S86cKLVC
TYgHFhYysaB8roV7UVyJAIt+OpHTkI5PnMkzP+2EFPYDETxhKN/6kUTPfRXctLxff03MXHXQM5UG
BvvVMP3h+AjD36c7b4tE7gapgqOwSX8HL80ncyUnWCw66GdLm9037Wj4AsKFlLSgMLqvH2XBpvFi
/xRv5Y3AoHDurPHWLUawvxYvaJzS2IJUB4txIKJU/FIZuzR+j6tbGKM2111j2rTzjAfk4kSpLVsg
OyXSg5lraHk8KEWAJFFSfA/oaITmzyKowMXch+HRkFcwxfOF/bGmmoRlGQQ+LIofHZGiMwA4leaI
YI4HRXGfUI2wpaa9U+H1Uca14Dn3mMmcMY22Ux2GudGcHWiRRiDtIIteTCXZVPg1pdsZo8Ok8Mo9
Oz9gxGUYJeBIo4nHiZ5PWMPS7WYegkkMXH0LMhEBRmMnKNnL9W91uXtY0YGBcsIwOG/2RznNyj7w
PSevpB91nu5ddOd7wUAftwQYIlXm/rrBpWUpkJYwtUA5hgm1j59rbNKhFSRk1Y3sJc1RlQ8MR9LX
Nu9iMnAi4zbUiUkQ/kTyrulnnIWnWO7LJBNi37l5T4B7ezb0fD/enK3ztFawnEcpLDHhRIQy0NGj
MTG/guC1cVF+8B15X24gCtzvb6tNbMPhd33j/uzMx2P10dDM8zpF7tEEdn1CA/cbLOslf4eOvlX4
J4VFTn8n/HXz/r65s7Z3Dzv72E8L3z/+UO1b1S422jbfatsf9iNjkjz7Y/ttv/3kHJ5+/rxZCziX
B+Xjz519AbSBI6/02BfBaEMnYBxsn0p5tgUi92xonbRS3bh05MmcCXRF16FiV2aRvJc0WeoYoXUo
VZ0Qq9qJhXEyu+Ku72ua7d3KZ790Y0iCoaNj5MmE7EKemcsbOUXG3A8ctPBOVSEicT10N7ksrIA7
5vnD/3jX32VNyz73Y3rQtVmwLN90mW95R+RuG1UwyzT9QYGnWKc9DGRC21x3tovlMcs9sfqiIkEo
1+bNttFTK8WcMEAeAEIdUj8t0m1TWUl1l6xYfDaeXUBXeLd8XJzs+hZ0oj2l9+pWK3NbBjotBCvn
5uJ80jCU6BfSzCMcXEDqi6jIRSUFuG80zUFDi45QePjn3WIJzKFO0VpHLPnjOprRa5S4ZB2j276i
8b2rIPIVY+PffY7rjbIOLZipvjMLnaqrVUAa4IgJzcjW0H9uxNtoba7s8vKe7tC/RmbPD6TDhyGG
fsvpA/ZM8kBU8MpRO+5vyKxi97ffl5+ub9/FpCZOzngiwzmE0YmlZrZ/bZB3SNT1AbRywZPfyTsV
We2+FH9IkvdEgo+GpPiGdCNUtMUmUKMVD7kIHRZOzkQHXgKs8sINm4YafeurgdOJLY3lzvhhpYb2
rVAayZEgod/ERTp8vr7mBdfnYIncUMAvJ9//6DJ9hyxwqFMFKkO52OpaFh3gS+Kd0nGor5u6eCRJ
rG+q0oBMBjWMGsJHW35oagjdSIEzeLtRgi0zRXpzfHXj9lBFr00My4h32xrCjR9PW+0kKKH1ez0J
d3kkHoXmvnR/GcZR644rP2zhaCLLAISbgRqNHznbhLEcOhAieuCMqWTKMJiGZFFWWqEE6QGKuouG
LNAdwBCIowaC3tSHLJO1RyqcwlYMysY9JIHp+aeSm2Gwyf1AVEWF/NShmgfWoh1ycScJvXBjUhhR
HbARteBkHQgFiP8L5R3gBPpuqA+EzUr8vHRpAujElyiJIhRcHKiPe15qLjL3KYXFEHlSRdpIvjPq
RzF12pGZ63RTNLltlVs/XTG84FfYpcBOPowAyHywZyz81BVyClkotztKpG2ySth4FOhWPt0Uaz4k
I6yPuwHiU3JhuBdmPgXSzdKSkkpTG/OxwMEIwZNlflbLLXDtElLEOtgW7knx9m32ysBBb34qRcdv
v+X5jTrpw2375gHKuus/a8GhyMtRPpkOFWTxs11Har3QggmREGV7ZH1tibB13cJF4ZPD9MHE9BPO
LuSmL6gZV5jIf0AzzkBRkFH5HN4ZOP6yhhNZCEyUm0T8BzQKjdxZLLbGoi/iDFtmgzw5AqTVQy0z
MF5tqjXK8SW/gekMlofpzQE2/OOyPEPXvcDiwkck9YBs9saLtKOZrVX0L5JC/nhyJoaDcU/u5It0
Rm57QYRBKYeI9RZqxJFJRDcHRNmKBynw9JWbedEePS8uNOiLLy7/qBxbqdKRj7P8+CTXX7xA3nnk
hurKI3Rh+wBATUMZoMBxgNm6ghhpaC+oWNdQ3HNj/ajdYu8J5st171taDokMeS69HQ3hso9fiTg4
+qTOAH3Dr5L2s213uvIz99//ixWayoyWgyueV5GDQJT8JpCBIorHevw54nxe/xi0P6+bWdozQhUz
qnQs2LVZCAnjmuTWtQInJJPeC4GWnCa4dGBbQZitFFwuep+TX0+qG2TrPN0v7sAQ4vHMCJg4lv1O
fO0Tw2oBCofSUz+IiF0OaG3KtijI4vcq7SiNILb4OQ688TZBD9V4LPs4T4jdvJT39I5FxBeBo/2s
3LJ/oX0b/2AsRjsYZooc6NCaxhc1zKRv/75f8JeKpCpUVlF2+vjxi4Z7qhNdUMLqsHF92rZWdrDc
tdbOko+dm5llmansRtTLMINs4G7oD14tOloUbUb39fp6Fg1N/SOmiIjXcwiDpRZyPqrk+01iIIaT
9qr6JplR8UzRRvkx6j6JwXWLCx5HQ4FaCvEHuYP5eyMXE2kw8yBGZTg6CiiWqmO4c+tgf93MRQrN
iwMyjClyszwc7+OHUkrZVesaIJmrlkhDN2iCyvJpsBoLrgqkFEByNs3v/2ITCQNmwniOzu/92i3d
wTOwaQXQore47TGXnsqMR2PyGK0xDy1cTFQvp2cCYPiJH/jjCiE91xgMiGIHwP2NSJKYtMZGb34H
Nf0YYw3Ds/TZqKyQndNwgmhs5pEFbB4JIrCx4wGyFzVYRk1tK1crIWLBHWFvnMgjmXvhdTVbU8Ns
t2AJaeyIGfAoighhkttd4oOk7VZui4Xtm4iUJrkAJOkuHKSy6L70cR86sLjCLCa2wh1B5HufVgC/
Ec7ddrAVr9RHFpb3P5pGkMaCDP6TsJ7lLYJrCgVsBFBvdsptWHROIgpIHSYHt0tWahZrpmZpiznC
wltEFH6j7DUHYIF2LorB7766ue7zC37xYUmzcxaIYq0pNCIcZGg3XlXRGQTEP6r/HjV4pPAXBW2Z
9+HsbhcDsVRLJkPYOXPTSOW9m+XU7cvd9dVMieMso1Yt3go6GqEEjjm6UmnLLAwbCvRZ+NYxxqIp
n64bWNiuiUXLpHDA/CaM/x8Pbe7mka9nDchKv+OkJrtMCW30d//duSdRGXqU3LLiheKeqFWmL0wc
kkac3ULdDOu9eGrSn2hI2EHwr1O33OsfTu3ki2duHahCSP7MqVVK6yUuc+Zhcm0cNqU+lCsw4YUP
hCnCg8Ki2MPZ/gVtFhA/MKUVwtEcjIdBWutHrZmYrWbQ/NbLXUyUeW89j14ZUlb0vOfrjrBwPj8s
ZObQ/sDk32hhxewEeyT2qHQwnhVh7a20EOawM6lOGYyzoo/y8dt0pSGOKYq0TlConyZ5h9ZyD6Ps
b4shulMEc62Os3TvntmbjyYPpuLHnptxBzJSZlclbVZG1wzbk4svrmvuPLh0/CxaObeLVgEQTYVn
HjbzN2cXe1rlBUXsjFl8oi+Ux79klC/R9k0UCYT/irmlByjJy197kw+debzcpUYlFNjzWpnpdmYx
KwZdVdHxhk+d9pBQJ9aGrfXPcIw/J+3M7sz9VSn3RJHpeVpd417xd2rxNCgvnbqvWS0iBVnFnEmQ
7prqqK+VGxY96cz27FwwTJU0XoJtukp4jq4xZSc8DrF3J2kdiuLJvxemP+zx7ISovcXFn01rlW89
KbGLyt/pXbhSmFs8h2ermjzr7EuOeeg15eQ5sLRte63+2lUNIr0ec4LBuLl+5i8bYlOgpMKK/i/1
CwgEPhqL69hrq4kqutaAWvtNaeeF8SOdan2B+xIesoaJpdu0BGwrHkVt74ffXF13Wu+9zVbizwWy
BxEfXst0GCZOJnoMs8AgmlkTxm4HM2ZpKc/pKMESPXTaTa+NJTJQVm032QiRtytzi6QAJprGbWyg
JLB5K4H5Xz62CZKJIilaSvN7sZWl2mhyiLv7oPqVmAHzGZVnx6a3cjEufu4zOzMnVsyCDoTFFxBk
qAdH2RHg3UrHr8zBrWQsi9cIhLx0qGCupw3/8Vt7BZle3jccFwGSYSWzCjuxshUjC+kEb6kJLgeI
aEEgRBH7RPQ7+M57eipefqvFDFLXa4MzS7vGkwY2FCBtlMBmazHyVvDp5uMNoZ6+6OIQH0vXa259
eKVetSR6WzknC4VNOPKhXcAVwILPfdNvA1ogwRAzSx1t2vpIGSRrv+g85oZTI8R2YdzF3aZyd9ft
Ti4/y/4m/sTpVcU3g5r34yfLulRvG0/krhSYsa9zdR9Vg2iLmVY9mvXJj1/7JittY1VqZvqDPxpG
dUmiSA2R3lSnnhkurHGATR2WWq+yKEmPtXEr+P07ZK7yNqLSbieN+SagbvZWd/mwqcNBdaooePYU
5Wsnea+KWUb3gs5cd4Tss+2h17rS9rr0Zn7flOXRX4NbZV5biwWxEiZlXbtQXur8rUvf/x9pX9rc
Ng5s+4tYxZ3EV26SLMm2vNtfWElsc993/vp7oLkvliBeoWZeJpPJ1NSkCaDRaDROn3N96i8P8PM/
nwnDedaEahZKqKtKq0R4MeSnMT2kGajsnTLgwbMvd825MSb0qWjynEuUwyw/dUTwrqa0B1SXObDm
pQiL3kX8xA0dJUkWPILu6h4PXqgVQx7PUo0XLflQlGchHy2wxiTyczVsm94T/b2ccKEXC+tFa7yA
oFM9dBT2zl0ZPc1FWimthvbZdylxUh+bpncN9dvQbABm6mawNW1wyfDsJ43nkz33XfkI12WcGp8A
mAle5/G4xrqMoANsO/ZwavDQuVIJJs7KqiLQRkGlDUKDwl0XJlYfYxvr9lhJdl54o4z2aVeYnUG9
l0u7CdcVMvDJB8fGYLfoDDCe8vFxqB1FDG1RALhRC73BBJug70Nx9FGtwTwTWaMJAoLmF9RbnUTY
t+VHpn419SMx71SyioHLDoB8QYExzR47A3hW3iVvIT2kIeRn6Iw3R5Hhz3mKoVdB4oR6ao24ggWg
AlLvxs5RutKZ4get48GiFjbRmVlm0eMR/UHpALP95HUDHm8xj4+owcHZgh1KbJzU6TJcno3yyPh4
mjqhx9xsApgrptxqp8kS05tkHK22t2UJTB7Tp2jywKYLW/d0iOzzO2gnel3Ie83SRt0OyhlEWugN
mgPO0GT5MiLDDqjPKJKAikme7x9/mnw96WBnmkfw82VQDH/M0y+i3UjdwTAEsMI7Mxgcp9ehThxd
8mTlE2ULa9DA2ZcNoPkiVqnsh3HViIklCKV7PV4ej9zL3fXzgTQAnEw+aBxUrZAw+RpahVrzJp7h
82oGc9jzBqApX+kkWXUqu0ZwP0cfRQmhrcxqRcCAR2JPUM4QyQGaiRAzvDN78EAbt3Kjc8rlF4Is
bJbJnGyoQ4rT1GAegxmgSsMmyXMUbioAtYBHikngqMaDiSdYVNJJ9Yr32G78VAuTM1uLXnOS6zL7
UQbviZH4+AoRnFWq/1kBNph3GScZW0jvsSHAOUhMgHIhd8oOViRzmUujZqXVIZO9sN6g+9MKo8wy
iNORN6N4FzHhuBnj71/aWLgieR9q4EeeON6xkFCcfQkzYIBMQb/T4Euafrbiat0Bjpkn1daUb4iP
pLd2JIXmwHdi8yCKXjDfjtOzKvhOEK87PEDG4C0D1UyN9+vGdDNQ+caRYo0gksjSN0OPcNfk6p5c
Jn109qDpjExWhaAq3ZInHi0kaDomw6QB1PnmyyvDeBfQ0l436moEbsDvZ7sFngB6bhKP6XDRPbBk
hggVYmDUmHULgFsv+mjWrC4dCqtrm8LJhP5TbfFmfn1hLhNpOsYfS8y6gBDDV5UalvDih4sB1BRD
D5QaG73TORGMZ4k5C+QMi+YnsBQoouPjqJxzPEOgDbbjJM1HlN1FJPoZE3sMqHllGlOIsBNVvmOC
mUjGb9ObspudLDp0QuzKiE0BlCGEW0lcycpNEG1V6EJ1Lyl5U8oXw5zxLx/DtEfZHVLldznJ7Lhy
C/kFqeZEDtfXYDkm0QoiJF1R6j1u4xNH05XUx0shPlgX/NsxhIptbRwCycC1fFS8RFa9UZxRyTGc
jJCPxP9T11CwKP1oNZPeKVoeB/QCTgVecfJBjP/NoVqNgNBqkGqavWIqbQDurZDsmlC2iVCiorNt
QBzU6uCGdq5PxoLrA0KCBiJaBQDVJ+MmmZwJQ5QhUOQt1DFiYe/3qdumJefhY2mIsAOKNjAWApDD
ooyEJqFcBojAo4YmTIG2QsRTWIKrqgVm1m8ED/+vv/IhomwDsYqmJrD6WHmPXuf/MGAKeEINBmGa
fWHyQa5DcrxEg7Ep3qTG4EVz7hYtDwRz0VyAQ0BDMeOvHSaBSBV/isMMduK6+TUGioM2xxel1R15
LGxSaI8+qHxMMdkRsbczNTzog3QXqaqn9QnnUW158k++hckVuoSkEDXGIne02KGtekik6PtiNiwS
3KFDvhazG0PbdRlnp9E/l4kM4Nems4DwACwQ49cpnjqkiNpN4htdCmzScl4Dlkd2YoGJp1KvTpGY
Y5YzchsYr6OyabJ1Mrwq4yErboBeU+XdwOOgX0rvz8bFbBq8zQehamJcmvEsza++4K9S8UbI7+vo
O22BogC2hVdOWtyo4GyXcUYZ9An2/HTUWtxa9QkjVaHdkfvqOgMhVZETzqWVTtjFkp2YYSa0Futw
MqiZMcjscliFievnrjI+FIoO9BOnqnDc9tfMMTOJLFtuhRKnVFLcS5knxHuAxqPgK6XMYYqb5TgZ
7SL/lMCIkQ2r/xAK/o4VhP/nU5rGWSq1KcKu0kCTgYh3vVLs+9Tk7ILrK3ehnjOnCWpcKcZYgni9
vYv1t5nXnLu40U5GwqROoJULxW7EqiXQhBNBJNcLD/9/c8WEswTibBrQDQghYbhSRlwux+CGFI17
3Qz1YtYfgEoD1g60GhSLfL4kQTUKGShEkLfWihtVseWbe6lqAWzcCjoPB3fM6xhryAEo0gBFEvRK
0ZU7SQQC1QTFdYyVqaSbfvrWQnmdg3OrGG09jnEA34lzZ1cjchIjhWTxSjSalTk+km7daZ9EvRWV
z8L4FBRHle9JmztNUTjqsBWMX6BAtJNW5uR0S+Hu7INp0nfywUWMl8+SuhKojJo7OUZfblW0fxQC
SnD8ByiNVFn0EgRxvg2nOYIAinhnhl3K+w662hcTBw7e4+0YUExmmYyukHw1lDSrHcvMDU1SObJS
izvJL0Kr1wJipfkw2CqJH8M0y2x9mNExE2kyjnoA2SSDtwGWQjJgZUTE1YuCU44zdzIzAhatNlpF
s+b0naSipeVvQQItjQryAJtqhMiT8Siowr9317P1YOYBJTbcbwusR1ihBCLrrYjLVtdvkgyPxoCU
lFbQQufp+h6hMfFi8k+8lgnRQSabUSvAaDa7OUpoQz5ZdZS7wIfZXaxaovJsGjlvyRduZzh2cLul
1TxZYlGPajEquT5iZ2rgzwB9VmoiyADR6Zi3qXGXT/W3qmcPtS5sro92qYp6athkonQAMqoUs0wv
1U/d8C7J3wERndJ8KupNe2R0OJTGtupGq9M4h+FC5IbpHzdnZjqUuwYFTJjWoXuf9e8DWmP6nBNZ
F1CR5pkV5gwEMr/q/QlWwBho9VBqjaYXyK/jtHUU8xfoIyT0+KNGahTQchXtOQmdGbTuxfRYxtA3
iryifZMJKqWpNc9vnNlfXnb6oE91x8FzeB5xmjwvs3LCTi+653HapspGSb0ebS/jvA4mYC+3mWon
OWfRl8pvmJMfs/K52WRGnwvJcZEcCIqJlDkvxJ0yclu0DtWNY0omqFV+9fFKCmtIbuM1yLCBHoVg
zioVHjIZ6jlo3bdjlCFbc9vwvo8u/MUWRMsZUjGRHlfsvockdRUKmBVdHZx4AlNu24Nl9d43Nk3y
Ps0cF7lgg8ZlgoJm/9pjHBEUrGkRNZiOOBrXqOFI0WCFkleCqUi4icrn3nzUtH07rMOxQ+lxP0E7
KA6+4tGJpINeVrxgQKf/2vgZl9VnPQObCl0e7S3v5g0Y8T0JIa+LnmXBTrqXSQUpdvpUTfgiTsz9
P0L938lgESYqQNmjpMC4gAy41HapX3q6v/fx8JXh+lR+kvBPbHCqHOyKo8lQR0aCngYAy5GcMPlP
Lw5oYxRM4FjEjRZP9gBMgrZTpJe6fyh4sp0Xl0egdWTas4LmP5D8XbyGU7RuPwtFaL95v73N1/0f
9/YxcHjPYBduRc2YNKgDMAP5To3Z3IFQKl04Z5H9ollomrWsHdpULdtdc9J8whajqKGj7h70EiQD
hCXn21n25bSQgzKynT26c9/2//zwvL23t2AWP/HD/d+/8ZuVtbHwE62z//vfLNe13Nza7WxnfTis
vw9rZ3t4Obx8vqw5AY+67qlr41PRgIGuFfoTIHLGtbOq1VS/6NCHZje253mRffyxDjl76KIh7GgI
hEeAoCKGwK/O50QciizJJky+s3Ucz/EwaNeyOaO5dFv6ng2YB+VXQprLBKpaIVkGFoAI7crb7cvW
2X94q9c/qvXqcpb4IjU9DufEEhOixDyQfBLC0na/x7KhyZszlKWFwYsmGvYAnlRNNueMClLETYSk
drt3nLe992Wt4A72mpNdHRsrWAc4tcMMROqzIkxAo23vPz5+Pz09BdZsPaGDe7YKe8bv8W8w7e5c
e/34XdqP34+DRf/6niw88NF/HK6P/PhWe/lFCmAQJiDRCG/nnlID/ZGD6ACeQrfL5m6D6aWt7fZ6
bduc4R//sGvGmCvGYOTiCIZ2GHPg/Zb3sMLOhCVn7XBMXfTSU5eRwKsAKPSxa58JP+LYBBMoi6mp
Pd0B3oZuexoIMDyMz6E//8tcntikJ9vJPSEgydg1VQub4KWw8EuCvv3MesFooXhgf61eV/e7+93O
5SziRdGZHSxzgHRVL4diAsOIgIXleU+rd/uWF1SWIvrZlKrnwzMCSQZwhg7P2aO6h+h5v4KnPvPc
5CIrZ4fD+KQepbUkHg29Od5mZd3yLCh0Qi4cEdxmyDuBAkKf1flQlLjIBegbHFdqa1hvoLt0HQ8s
CqX75xgq7TXdA5yUf3n7n5hltn+i+FkG6c7Ipv6RWG+d/fbSuAOOgwnShI3bO46BXWHhpKT0DS3o
G6zVK1747dbFS7EFPnj8hflfX/fcIzfMtflgzgszDwFXU/9ZWnqMOvvjL9g4dPPQExXHKN2s9Bf8
ih87/PO4mbCd8MOh2/j6V+lsJnj0g5/pYinVhMqvOhC//LOH//kg+qvn/HN606+g34KfOBHoD94X
KNSl2XkBxSKANmi4QR7DzEtRoLit1kCU0ClBRnH8gRD5YL1i9Lf2DQ2TzsHjJTUXOQ1qsVDvMQDm
R6520cym1E2o9Cbs9t1UQzsTD6aks0iiuVCBeLg+zcfOobNBMsaYqNzGoK4MTQWHX2HdBVZg4T5q
99YXfjdbI34NaObmYrwWhr3a3dsPm4fVxnUx/O/vwyemZeMhzm1fDtv1wTm8vGwP6876DpzB+uSR
jtCdyXws0K2U9hLoUvS7MztXS4Ysx1MTaPZy0a/tYkqKChJNCkTqqtHvjNVszNEmqPOUE2QXlkQH
c4GMeyNoyC66h0xfqKYZKhLgg8M7JG4QnQMM65s2aVDCBWE/J4VbNKcjR4fopSqpLB9d3UFEs4dc
HQohH2qF7mviyoQ2RvFuPIuGDCDvaKkNvG1MsA2GSFR8akiqgTLX7Q7kdxH0NWegehQvFN4C/7nJ
vTF/lY0VcDGT/JgKrqmvrnvh5bUEjw/YYn+/g/XCZCRi5+M79Ni3TNn3UuIZ2T3uwGq5B9WUn+8M
BE7JrfLeMqMdETgvWTT4Mp519gGMZzUzuuonMPDYqgS2pMEMLLTHQ9Ec7d/QX3SzwHdrWeNM/4I7
nxllTgRfKTsNSgFg6htDNy5vaspgHXpCvxbG9+szvGgKdQ8AAtEee6E51vikAy85dg4RCjySrkrZ
TevIkXvH9zkHHfWZi6lEHyvaJRA3ddZ5oUptqEENbPdI7uYWvYOvM+91btkEmiFxiwV4lJUKj0W1
zytKJxNOlT2NziR9p8Hb9Rm7TESoT6LP8/8ZYRK6sA79GX1GkJJq0A0McI/YuIISdG8ZZKld3YzV
dZDM4mM+prEH8v9h1wJz34P5QIg2SRppvIvQxXnEfBCT6FWhPJeRKmLUsmOIdh0CZmo6mr81+kc/
PJBoUxGIKhFHN/aRZtcS7wMuEqfjB0D5VwauH0QqTFott4k6Gxk+wIgbu5XsTHAVdaOLe61Bk15k
FYJDauAfAbr8o2obznrQcuylX/1YZ9ZDmNQJyhpw4UJche3tbPiWHP02J2cYXkXTS2uvqTkjXvaz
H5PMjBPwl/R5jQEr/keaPEzlPlO/rw9rcWOSHxNMXl1U4iyV1ASQdGL9B/0JGRRjZgBSeV29vMHQ
/35yQVGzQjTTAvOnxNNt0X0IRPRkLkPJYiA9GQ8TyUmiKEndUystavil3aqrwbQNlLmN2jUIJ2zT
FOyaTzBhu4AcoKbR2Rvn+2GwVHKr67sxh+SQk7Q3QAZdX6xLknNmBzARu0JvUtwJsJcTa37zvxtw
18+/09/QEdrED6VVr5InOOTvf0vYhcIg+KcoFwt4uwgaSM/XTleqtPYLAlqS8hANv4IYiBreG+CS
f5zYOFZHT/yjkxMpG3rYqBIfcMYEMD1IN+Tu9SlcyjhOrVzEEG0c9ApWIJD2JA+K27WO2A+JJSmc
zbvkiXi5BjwcJOPoYmc2L9Czak1C4NMAUA1qLwMIZnrrog6vOdvBX10f1uLknRhjtrGUavrYSzA2
+IOrB4cYJA51//u6kcW5OzHC7GAfERBZIYwYOPbkfp/pXooGANHnhdrF0QAoCa4usPlfYLfMNg/m
qcERXgJ0XPyBxpg1aZmjSW5dya4ZPqaA/kkFrgi5DXWjSbkLx19cKeDF4f58xbHOeeKQQOD3kVDi
K3IImA2/Ru1GSR99wfn3k4qCLO4ToJFCMZ5xE0JwhusJ2krb+VZNHGLeCqNj8hABSzOK9Jo+6QCD
qhF2A5d92AwZusOaYESj7HuDXqMh5rS6XZbYECbA9AnmGNxWMBTGQSZwx4iEWpFAr213aZWqQGZC
xDeRK+BPEf8TQHvmtAZhstntIehVumI8TMV+1I2mBt9DalZfg4BaKfonioDI9hyHnWMGqfwlNqkG
SRs/QC9FoeVi5TUTwLouZCjbdtf3yiiuwBs/IjOp1VJ1oF0WiP9hsUx0pOFWjNIeCAzP42Cay5LQ
RWjmqyTZyX03kwAdNq2OJ69Ftyt7ruBVjHKtg1AGSuXndspSUirBwERWddB5ZWx8p6Wmcm55i0bQ
ngVQAYULsn18fqeGApricOkpIE+BbqEgDzkxcGkLgX1PpFyzYGFhH1n1PuyqeQYlStTKiTOOH7VU
W/oIQoWxmjhrszQccqQeAGkI3rGYOfPx7lBNE6JTMmWWWRz6lEM8sWgAFTvw9wNUCqKX80UxSQ9O
6hSD0Wj3UbeJ2z/XQ8GyAeAKRXTTgm+YMUCCeAwgTohe78H4BNbDNoFZ4yz65XMG9igBMy7+wq0b
rZXnoyhqqFHVcYx+1MZfSZFLoERoZo4AxRLtJYgHpxJ2uSlaoAb+L6P7MUxHfxJO+zKAqEcKVhej
yn+hX99WA5kDxl1yt9OxMdtTalITTaMYWyC/g6/LUSAjBhmhSeOctktpH9reAK/SDZCnsZ4AhJBh
xjMAvbUh+XZY/RlrXNqH17qP76EaqoO4Ld2JoMe7PoOLwwOwG5TKIFyEkMT5DGZ4fmz9HmanHgya
UqU4SWz8TgvlJRc+r5tadhOcEyhQ63jHYx+lRBSLc532qPelYuv+zijuJh10yhtZ+SqqtaYdBPnJ
6NfXzdI9ysY9UB3g1IekMdQ/mD2sRgVYLygXj16H9zLgxPlnhUYjM1mpg3fd1OKJeJTkoNz+gMqd
T2YVqjI0fBHKhYrcDpFsQ5p11waJe93M0pqh0A/lj3/MMBl72qhd0eqI5JOv9JYyjHZmFBaIIe/i
LuXMHs8Wc8irUECThR62+vzdTLd5sk/L247X0HoBU6CXAZxMoPUGeAbwfsZMkEVTo+A0tnEZ+erA
SleJnWWkIUrFqpWF9X2Sp04Bcvaa1/y5GCB14OBEQK/RN8BsgELtQ6OCsjD0DXC9a6R67QcxDwPI
MyKfOwb42HJ4BoyAofZl8MUnI+OZWHRznFWqDJ0qCd3g5yaEySDjLOAkmYTuqwqiTTlMNhrr1ubw
UdU8gquliwjo0P9aYwakiLjkDwWiYifNSKTFzkXJ1QqGX2DSefV7citpr9edfrGeCoYANPEB0o2W
ZGZzQXMB8o0CTBZheRjmzJbK6Nkwi5dcnKwBzclaLjltXpaWr7wpZHLkTnU6s3SNmifsujzXP5/C
bEC/j6c0rXDsEG2wKwFb77at3E5r3ZQn47Iw0QBBg+eBAm9xU2aWtanlucqOfR4jmrubVWxANGSt
G5kTmB8CTymHZ41Z1qgz237OwLOj476sz89V8AYVdbzT4MpEbvR8fX1NF4IL2D0AtQCEBBKdLN1O
U9baLA9gfQC2eYW6Xyd8au2DOVecQ27hbDWQxeECoeMiobD0dupYC1GdUUYGILDqJ30Aq/ZNrq6l
tLFqGbfnklMvXppHCbVimTayQ+iFCWdm1qG70cdJl873I1Q6oLUsuxsIwvdtw+HoWPBFg/qHYiiU
1p/tFRIFvQ5EygXSdOZ2RF5hjR3aqLUssPzEuNfVf9tbgVANg2A/VxTUb0Cndx5o5qAY/URAqI4H
GUreptXiSWPAPvv3vnFihlX/qBu51Fpqxse1KG72ZWP7pYymd86ZvZSVGOj6B0wNXEhojWB2WEW0
ri1nsILMZY0OskBIQQWcy9V2StWDMDbRwYwm5Y9f6a035SBjCmO9Cy0VstSVfX3MS8cgnmWhVIUb
lExxVedzK4SmnLWmhG+Jd6XZAD7cgqGd5u7givYEEQEN7ymk+nXd7qK7npilx9dJGg3Mezb2oYz8
fRQOVYGNGOovRWiuBDLfV0YM1DS3LYgOhUnLzobK5NWaP/pKkyupXcpf0HUf+5WsbgKyM8jGUO9I
+9xlXqWllhZvBp5k71I8OJ1mZslFIZOMacB4o/EjEj9A304lUGtoNYOTijTQkuUsLG+Cmbg6N34V
FRBsw/OuAKjnazU/Z35gyUVsD9mHFHLi6mJMMMHoSanhqcLH+Xp2QzsXQQE3asUAZFvr1lC83rRF
NK4PPBLKi66kYzxATQHiwGBrAjPLubEkGP1eiDA2RS9F1MYjAECGCejjTM3Qfuz/UYO4BDHLIN+A
JfZR8CXFGYxWt1EAJjjEw2xz3ZuXRg+QgUpBiRqu1kyAIkNZxVquwrN80zU0sHfHq7jxTCFZVdm8
um7sAnxNh39ija3oFbEStGWkoT6V33VSbglVDSHr9oDgZYeF6gxZ7OS1vK9Cr5Qc2TY2evRUxjsE
aSF7EA0rvh+pgFLM+bCFlBPfRd+fUT5DdyUbSpQGkjg6ZmHEu2hSlXc4GjgTvXR8o+8IpCyoL5hg
zDtfeZL4YS20NFolkZE4U58AXz4Zw0au5yryopG0j9dne8kiwLcANYIkBSUZxtf6Ci9mZg6s+hzV
8V0XNKiTiXOyr3opcvygbazr9ugI2CCF2wigK8BIoNeemURcPjQBSGZcysFJ73ebGR4bfl23sXgA
nRphoq86zo04hDDSC4RYYwkhiUBwU00BddEAdrVxNaOSksfkMBoksubok/MBC6+QIHD6WUc66yfh
X+3aREY+j2SeMpNWv/ruWZ/dQQJY4nWU91mIi8T7dZuL3onABA/EJoXY9blJMLkGSVzDddKBWH7W
7Aaf14+y5Cugh8WlH9Bk0IIzQVDypWQGsCalUi1iujXGB0FeEZ4M52KwQfFLAyhAgoATMxCzUOoK
kmwINkF+nyjCTRVWj5MJWYyuuw2D2vkP82YgqwTtr4LrKmNObIOhzdAgaStd1WwbvSA7feYRmNE/
hPV6uMNfI4w/lDGu6GEPI5o2OiSpLCFOnErmJB2LyY4MilpgHRBC4QjnPgDRXymPE/CU9Wp2qAcJ
DCflJhrCtQB6/TlR111JtoP2ZZD/lGeh3ApWYYolV1jCGh0QYeJHBBePDrssepcE3Qpr2euhXDl2
2SrTPoZihHov703tEnMKxr6jTdSTUehjIYDS2IE+R5tp6kHWRZ5aZDScIHpRJnktCPpNUz7VQbjF
04pDVN/2ZXA/TI1qxUhQWuNZjcO12kHFQfpz3bGOalNni378MMprQGu4eCE4X406iPsCcGYw8BVC
4whdkNyEWiFCqh3k9i+yL87vJknJJlK6YY2nwMSpuxbv0yUgFHbQzr5VodnqNa9L8T735dh3xKHV
0rXfJB2IyoaxvclHZQSiYtIVx5DD8rOL+2BwwEk0fqZ5rH6Ffh15jTpOozVEuvzb6Gttk0O4dTsF
ZjfaflDPDx2ppaeyFZN3v6koMC5sPPRxNtlOyDsCUoy+4NToL5I3zIyE6iE4dBGwLgFlgGz2WQM/
NSYhWgn6LLt47d2UZQ3KGqXInMkEg+mEShLnFnkRJCnRJKWbpFpQeFShcfskLo9maMTzjNbytnzy
c5QZFB748GKnMxaY83QwdHWKM4hIClWJrHendzc+j2frIkJSGyreq1FkA3c4S0KcTcCzkyHGKKSd
ODpd/94bnpJspuHlugsfXZRxYVjCI5qMNkQonTEBpVNiIwC3Gc4xe/zTOhSqbngIX5b8GG1muzyM
dsN5jLqsSh1H92OTOs/JGpm5DI4t3Bnt0VO/k+3gms68KnbpbbVp7cDTNrwlo9nrtUEy2W2qtbVu
9DAIYraH7DnaJZvRhRzJw/XJXHD607lk01qtjEJ9qGlS4hleF1uNp2E4PScN4Flh/C/OQ9TmaX41
/oF+y8HfyYUlOMrm+lg4U3ZM4U/XKJD9Nh1gJd75q8IOXxundyPP4LwUXR5o577AojM6SW3x3AY7
6kHy+nW7rV3Ehbd0xUs6Frftj6PLNHCcDGiWjQz5AQzp4noGDVW98eXn63N2mZUi4cWrIVUXQ9TD
Fj63gReGXmznCGXW9L0UbhB7naJ3J/3BNzyTrBL52xC9wuBUsy6StqNVepmk+xcMn+dWtbDzwTiU
ZrZPW1mhBhz56wqHQMHbt9SzmG2E4YHGAqSSyOzZsr+Udmkjo6fMbvTOLZQKsMPXQnzDqW8ZvuSa
vQ8VAKFbAeHgBHPymzO7CyuIpIeKyBl4xQFG43ycperHRC2QYsWdPbill6+LnQItnq2/pvXWlVZa
+Up6DF6v212Y3jOzTB0ijVtJDUt6WW1u5t4WlE/gJNASyrk2XWLK6JGJdl+0MWJwUGk9Hx6Kvn2L
1zAUyPsaXdhhGPZ7pAcg8e9QjhDVDmBkPSnH32auQr94HErFEvsEZYIxaW4GY6wfwM/QBBZa97Pn
GgJ691UqdL9LIsyc0/2yfoFvRR0TlO8E/ckXDycgz9Uo+iS15UP3QqzMVWQrdMTNfFN4RW+JT836
+iIsHOtnBplF0AqNlo1hkDQHBawdhu5eN7C0yqcjYm6trRq0poBkzZYUNxYBYcWTCCSU43+rZoF7
P24hUDOnPLx4dWJChFD1VRdJyE9MHa8fXXKbK6il9zUHArQwX7geI01HMyyw0WxbZp71UBFCm4Td
mYMTgeO4Hu3rE7aUoqCzl+o/0N5P9hI3gEp36GsMRJ4AMXbl3O072WqAy68lhWNrYXFQK6GoKQmv
Wajbn2+NXlTLtPcRu0OosOUf9XjXFm6c8Lx6cUgnZpgjoh+Gaown5ELTijwGqSXbxYOxTe/8ewjA
fueBlUSW7MU4bStOaL2siOEYNPGeCmgO7vZQrzofoaok4NJLMELpUXtUb1RXcOPf6uG3dov6Y28n
GzO3ujUANXa0UexpHa8GHiPpgsucfQKzxRKNRLI50UnO33VzH8+8ALdwfJwZYFYxFqNeiwgMaH+U
yGp9K7J6S3UiKHKB+/23zsEEL10bz+wxyxlGadjHITw03HT7Am1zjr+bV2pnzTe5JR2E1fTaWbH9
Ar7p9+t7YzHDPV1O5kgGSa6SqjKGWr/Fm3wTmU7/CmbrwpKoI9ntQ+L9+wB5Nli6hU7SmxCI0B5K
ZogrYBMSBTcY//WjP+OizE0hFmO9zeiYcjnZ6D20BErOGJa3+c8moJnvyRiqMkyrecIYqjzwiAJ6
5vFVRwek5F1fnkU7IMymHX0SqrCMI2o9Cuh9BjuZdJg1PMGbv1rllsQhJ2wtJCwaqBX+2mEcUCcg
dycSbooBVCz6fTO8Ch3P0xY31YkNxtMS3ZdBIQMbc/AQ+3iFy9wcj0/BsG7nvVwfonwjkl/Tfzgu
z4bGuBvK50SITBosVLtD20dXiXZZbBXeUvGmkHW6sEADd4fh+SAgKe9qoGaVxLnuDjwbjNtNxexn
cgsbdfAwm+tigPQet296MbqimROED7i6XxQhO/RxQm0bE1aRADPmkGjtg1UpzW1DfAaztRq91Olj
44OIBwrIYDYReJnH4lULXQPAC4F+QhfZq1bRVFnTF3D7rvIU49BnXi4FHp7a/YyAqnmA2souLTh7
bbnAgOZSdAodNeSYFWy1UK8nWjYEo4/jb8rfM1riK4ugkzm40+xyLz5AWYLH4r2UodL36b9mmUWN
BSXGLJi47q0M3CtHL7Csejva3Vv1WG1519iliHJqjcnqIDQ4TzXld42ydanu0ZNqNsD9u9cdlX4z
c/86HRMrDVmTzAxbakWr3/ISsoZ7EwRgSYM46fnZ23VjiynJyZiO5Aon0VgSqnGuZFhrrGA1OqDP
tuM74xYpEGhwVrj/yG8B6kXhw6NyU0Oq1Blqu+eJ5ywe4qdfwWQlxQjNFgjI4/Xq7gMsSPt53djh
I3G/5A1UBdBoU+LlcLvl9UkuxQTsVsrOjjo7it7nR9FcSklhikgF09qp6xplZNvgMR7+Hz76Y4Tx
0WEG6LueMLbW6x1t3d2ipvgr2w2Ob/WrYd3xMryl+gQc6Mcg46ZdDRadRoJBeSWlnr8an4JD8TbO
tqRbosUrYi7OITD6ElJ3EMOw5QK0E6ikovlelCN53rXxeuBdc5ZN/K32shDIYqjjIaJEomoGOkWU
xJLAanrOMb4Qus/KHowL9kkiCmaEskcRjVZu3kq87H8heqD8Sh/fIeMDj2OSf5DPNe1gooDTIAgn
wveIZ7dw/6+FFHH1PDPDjKMNlTaqCcwowS6Id3241nj6NotTdTISJrOaZcGEIAX4GEcZEhuNaJXB
0/WwtLDiZ4OgX3ASlYQ6qFGPwCDw7gJ83XfYt5ZWflw3srQzwbyGGzru6ODnOx5qJ1ZmIJ3RcQQr
caBCpgu1gDC1csXK81uUZmBv1Jy5ccvieeyefV6HJt2GTJw/s84kV4mg9DGaCykjYLxqiPEo9kBW
gXExUHQIq6RODEBTbjar66OmMe2aWSbmRWkc4PaNQc/KQ+PvUm0/Su9K/aHMnA11uYYoHBggHlNV
oO8uFAOzZqj0RgTzf1RAETjpqttMF6xUDDmF0ct5BI4DmDBICsH3L14stbar2nzS0WOYo2+725dQ
dqnArKZsxBaNtff5wHl8WhoYOt5pUwC0MaH5eu6coCrV0QBuJHYKOLv0nIQPQvN+fZE4JliIn9bp
OfELmCi1blWrb0qnOw2vhWfh/goCaNBryHjwpUJV9CtO/N+XSIsrElqSZrAif5ulnX1DbWTbKFYL
daoPYa8/Jk6xvj60y+BxbpRx+0kojWEYYbQy0DsJVtOBF8kXchqYMClkUQHICeXy83FVbRuEEBGA
CTd/6r3Uzrx4lW/ILt00gOva+VrJX4xVaR8Gi+ziFdnx2tcvY/35FzBBOFMFPRcjfIHRW6Ww0WS3
V3qcWS/X53LBDJhqaIHRxCMiQtn5QLG9wE7QRRhg96yRrTJ6hvjU8SB6x2rlecgAVRo8hGgy5EjQ
k3VuRmxkUmXp/5B2ZUuS4sryizBDIBC8ArnVvndVvWC9IvZdLF9/nbJzz2QqsZT1nLGZeaxIiVAo
FOHhniMj9fKn9I0IL9okxEdZx4uv4l0YZJ4Z+cmt2ETb/NlVZocrp+HEvnTg6mw2Whe9D7+/Aj9k
kG3pB7mbtoaXvTq3v9ju+6/L27pyMZwsWG7xATjV5IkDg+GnRbxB99M3cU08d2Pd9uOW/AHs01OY
PA/LaHhAuA2JFIImWDtO9zjRJ62xAB/GA0p7Th7qO/EMQLt9Y1con80795P4QJqEvmkpG5prXuQs
FA9o5S+VXikMWNpkkzSM4EWLvNdch0+Z3t8Ns9YeiB5qivO/ttBja8uvOQo6KbOSWTMxOFjEderR
6vtYZC9G9OHMxn7q/lze1hXPgWQtZjFwQViYiJR3Nal4CHlVNBTKyB/17+PUe3b1fNnISkRzliNI
QMBoEEuukY9k7Erm9shLFzSUh+Yge0QK6Ci8cs2MbSJbASMR8OVnnyl28oRpA57YKPTHSFicv0/l
HRQuADsCOSJGFWWUQOzGWm6kALrMRRsY7A3DxR5XjdWtfRJQhAKFutjCKNjp96csi6vBQaNNcx5F
u836AHC+yx9kJSNwoLOHVABAovMG7cTdnNSiAywl3KbzO28gEoKpH7RpyRazY2gu5Krj+zUoIcVI
3DjokmBYC6uS+3p81nKXR5gPMYFOnz2dhpOfh3r4MILjN/UYRyUNm1lRnzmiD9wByiU1cYBdQelL
A5AMRdfWp4OGin88t8NhGDT6loctXiMxGMD3SWWmcyBMJFR6bnd81w+ZSQKB5OqmbYb+Bu3G5q4m
U9RfVyymD2DXxc0zT/PW6CZ+bRu5/mlMJUYhYqc99DiIsU8IJjg9OlNSY7Al1Roozbn2n1wvx+1M
nelHrE3WY9mG+TOH9sq3CoPk0NxJR/DjsvixciL7uioKgwf56Iormtn2uwDOb2ekE1/mLYZuCkik
FXfQ2xbBrGdtBJ1jXXxH3g3ksRGR8tDb8DevGUABNRRNN18DmzaED66mm/fJ6DrCH6Ao2nljwcsD
s/j0VvUN37JYuBF0HjsMQQypveOxOcdoVpdQtoz6CQBRyFNr9xnYw97Teg4fy66NgRtjVg2aIi0J
WDUNzZWg4BNDOZoX10WVllf4jGa0Md10+m3URpl785DmL3FvVCifWRC5Kto2/tN2dWZsNdYUKAIx
BiH2vgZZkEGH7qOcIwH6eu4kP0gE/QEMldMRGhuZeUN5i6p6Bw1khQMuV7DsfjAO9R+GQT1MkJ6e
qhi5Kgd5Pd78+ezTEWUbrdvNib6LuwqaV/nvRFPVGb6wFGc2kRWwJcFHwJBsiryuedQh7mnPKFAV
N++lz2YPWikgO70T17FvP1t36aYO+of8B984SMOMyPtbmXUcNmgvYDwXPClfA7SnK7fCiNEix2E3
060dmRB+U+YfKxfkiQnpyjKHcCydDibccGv1nnE7+T9QR2Ye5BqKwHysD/FN47kHFdJoLeIfL01K
76oiA1f7ALuRCfBPhlk+FQG5yoKU2XUT6cEyskRKnK82vhuNx8uheC2VQkqBvAIA4C9g+unn6fD+
KItuQu5YGtonE4x9FDxCEbF2CnR93LnNtnnogg+B5jZE5joexkYA2HX+q4nMBP4bt9dVPAjV5Nva
0o+vUyk1gLj8OEQU1+nQv2pIaW2uaM6vec2xgeUHHCU6TtOlpVGP6AUMxltqFLvabX1rqq4K419Y
Or5SpdeGmxeIKAlgmO34mVp2kEAYtCkGgFhUVIWqy1vaNL3sy2rQcHm30540Vy2e2oZ/2WNW8kMM
TED1cBmbsM7G7mMxGQLRDNloWmxzq9zmO/sZ7OIbGpLd/2ZK2rex1KEOpqH2HVbxfogORQZYYhd0
+i3/67kjRKnjVUkbNxIWiTREowIjgkFnx8FEg6x8o3odFJqt2MK1ywB6IiaKLphxgSTNqefVUSn6
1sUWDpUft7FXcd+ke7cxPUgEDonKKdYc/dic5OgtSelUaDA35ej2i2DS/4TCE9nb5a+10iRwoBmO
xpa9oIAseWxBuFbDh0rgGbjpN2zvPv9GD/knrpwGvSZI3e/0/XDt7qv3wQ1U2NI1x0eSj7Kt8TVG
Lj1B7X7srcyCbQ6xAGC7HeBEyFxuLi9RYUV+d06g0LHjCTdqAqkOh2NE9cnut5dtrH2to5XIxZF8
xgQSNPEQkCvL3g3gb0ODkNyCV5WgrRwmz/+bOemMxROtszaDOdP8mbGfBTLkKhw9nny7bOerWCtn
I8frkpw+qXOHaMsrLP7uvuioNXrzDYpmuDxv2AYNLfCu3Dnb+IfC7II0PzML3g6kQUBHnUkYQfIu
bcIeszQCN2huYe79qTeeCWR8ojjg5bab1MiGtfO9ACStpVKASWppqS4nfIiWyRqzLCq/ms3rsu+f
+wEaSqS5E2gya64CNbUWlaG9YGOJussA0ToNKciEB5Mtc6HaQKGsbT5YaQ/u1rjQD5VTv0MBQdVL
X7W4YPvRSqeQY5IWafcdbesUV005ZQx4ABLPUOSLyaeRhhr3a1qH2S7HSIqiK7CSF2D+BBOSoCnB
s0JG9+ITF6kN0gS/4Nah7G9ZWO8u+8zKKXchf4RgAm6jha/udC8hra05tAd+WE/TfGPNOg/sph2B
RGS/L1s620OwJwFBi/rHQiWAf08tYUBuIoPbFz7tOs8Y96T/1dBHK/5pq8htz6LKYgmVVgvvX0wP
yV+rT/qOkVIUvgCFaqJ3gRnvbVTMQsUlcOb6kh1pRUnr9qiIYkUmy7Z4dv10MFkLIrRtmrkfVkiv
qlQFGFSZXD7nUR7HigEVqxkm8cgAIVrA+VM7Rb4owZnwkwsVg8b6TgInCCIgqAjLJ23C5GZmsKFA
UwrdEnFXDYkn4kcr/etEa9lKiBSDog4AVZB4nq5rDpFp6TkMtdk3K7/Vsu0i01y4m3pQKbyvbuGR
KekSKKrRZaMJU5MGoiYDyub9JsuuInAOpemN9dcYNmll0gEzY5PrbrNsIWjrUh5eR8Owv3yyzpMR
yYbkiHns5jHtl92bPgv7aSIgXxk9Z7rqkqtm3qYDaJy8rNqjH65Zk2/Hr4P7ZHcPaFQBPf+i+DXL
Bp7cQtKvkXw0Mfqy1Cl+TSNA0XhNLeGhIukJ4MQr+9oNG8/QtxiL5MWm51uF8cVRzoyjJonZR0y5
o5l66kiaXaeR004F0FvGR4o0AvSDdxqIIByS7ia3BG8kUEHNZ+FmyEXDXPUpVu2D0BH1XQMqR/J1
iNfCNMTaQk5JbIydAZoMusWif9WhcEpzc68B5yXy8Du1m3eqKy7G8yYath5axKi84KoyMOp6uvrS
7IWdOVi9GL4NhR2EBigyndy3ovotdI0DK9mmGlO4xriJrPR9GIpNaHc3TV6qxPXWQsfxT5GOmRVa
5ph12Ajw1VYR3+jub5Pf6nX0b3b82JB0wDrwvuFJDkM1q/wsfTOdnaFXXlu+2KhtanjqitZLqgeT
qyTWz+FtX9u9XJ3g69ZRUjjdbhdUtaJ2sd1LTcSsNpb9y9QfwRWfjNYmTe75dJcbm8sevr6v/9hc
wtvRDTBTnKweyow+qCrmemOA9CQL7ARCsk0Wjx/CrYanyxbXLm4s9D+rPKO8E3PTZxRJJOjOoVsb
1ri52W0RP+du4aOkG1y2dk5+/rWpGECEAAWyHllDKgPhStnrOv42dzw++7r+aNHMq9iLY/9IBj8r
Jy+m72V43/810dGpaXnqtx01K3UmmO7qcQu6kbzvg9xEDTxVxcizTH2xBJiAY+s4qWfdDdaM2twY
sJSXbzzcNpNvRLeoNIOL+Aq4Njb7s4pg7xyKJdmUPIfNc1aQEjbtFBAIts106mvhjZNsNevarndz
uLE1iOt9V3zQ5QDKIfl4rdJzNRaO1mcEdjEi4jfuoenuLBuB0O+Gm7wHcrwLwmyL5wmGOUJbNQOw
el7wFkOPCsStIEA5PS+khaCsm9MCftO89kMCEmsI3/C3TFPdPctfOlvnkaXllxydzG4UmT4OsFSC
5aziPDBFvK20v6axxmdcUnYQBi+iIGcANCJG8LgQLEhDiZ0lSeQ5EWJOQelnSnrFSMPa9qHGYdqA
ZgBfIrfhnLrJiaZrha8ZhQ8uIM/tONj368eQqqT71vbv2JTknya6MJGJ9gzKGnkTpCaoVjMnsYPK
VpF4nr/Plz08WpXkkgzEAkLkMFUW163xabgPNugS6xte/URfy5w/dfJGwr0hvpXpExkB1Fc8u9Zi
6tEPkIsrxQg4Eqa/kCaUv/L8SnduCE18x3jIoYJ5+fwt2ya75bEpKScQdUhbN4pKv53Zn5S/pQWG
+20RVGjCOBXfCpopFrdmERv832tR2l0+x1UulgvDor8S7TqtPC0sPT76pn6bZKoDvuY2/1hDPD09
diGpp8SocP+zoryKy3ZftSESzt+Xd3HNiruQ/1IMo1rAnZxa0RJbS1sRwjkL6+C2/Wtf8QAat5vL
ZlaP25EZKWsyHZ7FhMIMssjrrqTbGSbi0do3uaGAqq18JYzfYzYQ4EUb4uTyiuLsPy7I3KHdZCF1
g0HPG4wksIek0/TAakbuASjaKPKJ5TUiOaQFESVwXBuwb8ukMkXV2zzPeYkuTKw9mX3OQIzqCIUT
Lk4mW6EoEgG9wlA+MSUnnGszLHMTD+O8foNmkh7fQH64DT8dd/IwuewRFTD4vAUJzgnUuQHxB2/u
QrJ16iJ1KUDyV+ulHzuVZ2KILuuF18/Mn3qU4gZr7xrzJjaol1raweyJx1i0sbp4180gN4+Gu7gA
DtseNrPNXvSSeI6T7TI33SZuGlSF66cg0r7sbis+YOMbmPBqJCHIR05/8pyinpBpBLo8DGly5tXO
xg43df8RmTX0BBTW1vJldINBwgPOGgMznNI3aRwUFIzFHMsxV/NjwDw32lG29cjmPRk2Q7/TLP/y
ClcCLeIQAwkomnuYc5ReB1bpODSbaemDkSGIIzT52KaM7hrnpqaxYn0rhxcO4OKaBJvRgr453c1p
HLJ6rLA8dOWDKkS+mnhZ8ivvHi+vaeWrWRiGR9cBY9uYeV7WfJRoMFFocSqwprHbWQZqdfwQDS9G
ihdmt2eI9P+bueXnHJkrSTPrbNnCMXotXe4R9y4R9zx8LQbh5f/mUYXVYSh9Ycg1iUxXlld1PLa6
Xfognckcr0EpO0lJ0BpvseO11mEub8tQcUeufTmGz4YzgKMA2trTJUZGb408G0pfNEEHssMi+11M
L4PeKLZyxRtBZvCPHSm8R7kLBRKCoGQ5ewGmVtuzNIrejZ9VShTQ4tlyAMQ9BV4tAyAgdN5O1zRF
Y9PQGLYYeRjpgzb6BsoR0PbrO+FZ7paRoKy2DYBbiblzxO/LTrN21uGcMG1j/stFg+DUfG6zxM6n
8ctJO/1nWn8ya2uIfeX6ugUgS7/LRsW5WKLV2YqPTEqOyrtwLFobX9GGoMQ8u8+5qRqgWf2ARyak
CMZtcxosARNazW9qq9lqUb0VTXxrpdk3wScFunvtzXa8izL22rCztnI67CKrh18Nv2eZDp226B4V
xSsIXT9rkbN1Ufbt6HvrqDKrtaf4iXXpWLil202Vi9Xy9pDWmzoB41P1pPW/wujN4Tdl9QxdwMZ8
qaji1XGO1MBdeuQ9rnRQYs0wismB5aZOAq1B/6zjN5ad3Dd2+dpW2XYaniaT77RIgAn/eTIBBM4U
4Vy5+dLdkZr2VA4VNj+tf2XhY18PQef6eXIvaj8Th2LGa/1bqwI+rsaipauMUAQQlZy4TFOkjwWF
VU6Contm7UM4bJNCkYSt3SFgYPp/K1TKmtMk7EvNghWLIkPqkatsZ7I3rE9jQb+9XA4GK7kYykZQ
TllIXDB+IZ2amE0FJWD88l3nVSvSnV29Ta723Ojg4Sztm8QCetpSCZAojMrFHEwmEW3oYFSUoMR5
hVhdgpIDh36HfsOi2LMLhb8sAVUKPxhxRSMUbHngIZOfCBiyciOjQf6HGe+qMzyjOUzA3l3eyhXv
ODEiHQwrt/OwA6+7P48PHeo4YLqE9Am2T3FTqRYj+X6sOaRk1WLH+QHMKjoL6LCqeDtXoinST0yu
oIqBAWXZ1Ysak4gpWnU+Oqs0e3PLjTNvIGyKcq3q46zu21GmK63HNTAAUeowVYX3s/hdD88serY6
xZtqzedApIOPD4jNgmA/vfSclpdG6CBVKnPulenBJa+8fHfG0bO6nzPQl4gZf+8PSN0B6MEVD8ih
dLSm2s6g3AKLQNx6WhdCSyC6IWCbMrK/htYAVH5kSq5ZoOeQWnW6mAKhPRiA9prxDRyJ3lw6qj7G
2tcCUTpQegBSoicoJQ8tqMCqMbJKf+qa7FcRRuUPpyLa+2C01XPLjNDaTGUWgXaSZzfZPLMbewIl
944Qlx/SnpWl54wx7R6Arib9Jp55LQLdzIUi41iJomhkQy96GfVCu0na/coax7afWImcCqJaxtZu
HyyQEWWYCTVL7g3Nx+WvvXZggHoAFMBAloqG/al/RXZfiaqFPd7VXloCGfwxIoG09Qcn5opwtro2
tH3RtEcl/qy5odGm7M1lbXPdEBDM8mljsOq2iSrMWc7VXZqV8R6LV0Ae1p7R0KREC2+R+jx/sfHM
rGMUNSuMnNvhmwPZiCcWUfI8x6NBfFNk3cdgm+neoLn1p7Z697s7crFpBYgFvRE9nwNA1NY7HizR
5IE/xHlyktRKd1pJhyGwa8H5phF2+s3ikFvLbbMNEq0hf6LZRL2DkIgoU/GVaj8YnjHTBr0tqEfJ
gOiwAo/KkAL8XJUfBr01XKhg2I+V8WgYY8DHq5Zu0JK87Corn+/E5nLEjl5tlM2NoE5b+VqGpmc2
B/n0famrWlnmdYDvdmjnX7a41n08MSmd2nEaopHRxWSz0cHKRXfg8V56sITtKwKSuOrgRreoM3X1
tqgeK/ft8g9YXzLIzKCShJghpxm4bMHZlPVgWdRvqzJouyenQ18OHMnoPcAZLltby1Gx3P+akxOM
FCNDVUjwVRMdmEZjX7p3kzj0ta9hOm0RAAjttwrMf2jy2L/GRqXhtvbCOrEvXTbQVAU7Q4TlRvMh
gXx0/A2c1JHuT/ErN/ej9V5FiWLNK1nBiUkp/kCzG02JZYcN45GL3zp0C/s/l7d15Qo9MSFd1JUQ
2Tzq2FUOkeES+AydbC20V918n89Bs3zZzWWLK0EV7FegCjHBkAY6PGkftYG4w2zOIDN2ryYHkqCO
5zY/4nDHlN9szRTe/xA4oaBaRQ/i9FC6TY5RnAhI2FH7LIvAghiPk4LJLvfGWQWpWblDMfmD2Sbk
VcQ9q2nQDmw6IOqBDm6OLmZxg9x0kyQ/Rb2/vH1rfoipErwlENsWZLF07InQ7VBkpPJpbwG/XDDa
Zx7NKA+Gtitnb2p1g3uQWS9ubM3phiBPMC4U1NGYK7Dna+5JQF4LgQJIXZ6NoIqIh04xJfCdGkM+
EfhdMUAfOkyRG698RWhiEOg2YNyVwOVPv6JOdacjc1qhkeplYFTWjWc0Tt30h6liEF07DCDIMHVM
jqFEL/PniAJTRhTUh74D5svirZoST2+vQKyXa+MuL/kBF5/iay7eLr1iFso7sHq6EG5E6eZ0cY7W
NFVNSly/+h893SGl9Ugfe5jRF2O6Td2PsnyLzLekUNGyru7qP4aZ9CIdqz7VOxOGqSb8ugfZgRYk
7oMVfjcy4dXDNg6v3HpnzfvY9Vv60LD3OPqYy7tWyeRDL++BHBHGbspFb+OnaFrjW3DegQBIBBVa
/XvCWt9s9kZ+E81BMXmRBuyyHxbjv4i0eClTjKvgMjubPGBmaEbUrPGnHXeTWPecgy+l/FB87LXE
BLi+hcaVIQeR2QMM1hl5aMOKQDdi2GbG9zDfOYsjN9tkumoS4dusVyztvK6yCF6Qf+QalmN8lJqU
kE7WshwsLZGWb2mxY/NHFN7Rade10aZvHg39xTH/QCP88mrPvqpkdgmYR2bbpjOd3ASY1krKrYaa
pz3+bcq8WADuClIJYFUFGPrUQhORyGxbzBct8EKTbIh4TbQd1fZ9mvhZrJo2O4vwMIdWA6Z3cViB
P5IuLmsG7bzDAfcm5AZ3mJ901G+Tz1KLFUFhbeeODUnXfltZRdQyzOLSqnju5+LFVL5jz0L3shaQ
2jP0IhexASmmxjTMTEcA0827dwcCqzWoMhRh+yw9lEwsqzz6/pbeZXX+JSc0vEI1g8WgZKSW30eA
+zzUKtjL6sc5WpDk5G7q6nUc4uNM6RUBElJjlTc4eKGooAQqQ5JbjxoAlyLFziXhFXFeRXbbtE+M
Hy4fnrXvA91UzM4tkYLKSOAxmZ3ZXmaGoswBI6r2UVU1xpSKx8tm1jxtgZqAQ9bAf3INLeS6NVOG
0OCkCb3WQ9J7UUeS18tWzl8qcAUA0aE3iv/bZywDepewAnhZzGf02mdfmztDMz0N5LuTlXrDyG+G
FjHQCeqp2bp9tIlwpJwq8rPe+TfBEAPiJlokSFrOKPLMyh4wZYQXQzN31CtiMXoppkYbWkKCofQH
zQUJFMjrqthrk9kvZ1vxC5agdHLhf+3FPz9AOha2W2c5W0ZhbMiHFP02ZdcFeEogvx7l+gZYXohR
KU7imsser1k6G1Y44H0fAb3kNuM27n608a4czGDufii+8xKYLq1NOhtW4U4xI1jbZEHSogBPaTWA
yII1VxE44D08IQPW/TDndLcgYRMDeY6pAsKuXnfHq5XyY5oKwxmWDW4xkpYZOzrkHnV+z9bP2v4x
8dsOsMqU7tpe0Txai3eoEaEwBZZfoCCkXXbMiadQQkdIJck+Yq7nlmDuT547J0iApBTB5c0+y9++
/Ogfc9Je1yXUWTSoH/sRn78VU70R1L6qerQTFpFD4v65bG7VhyzkLQvdNOZ55QujixMX5Q2IRfZO
MNXoZd7N+i6ZVMng6rIwLglCkgXVLSf7PJ7LnsawU+fPy6EQ9W4kUeDUt45Ko23VlAsqJ6BydMAH
pPu8anJuN0mNUKATX4/2phbk5XYKv8emosC65hqLvrNlGei0I2c5vQrjyRm7HpLcPuk2nRXY5FGk
97o9oFd803aK0752dRwbW37M0b1L4hT4bwZjhWiLnUiI7mHmqDsYvdkpfFBlSkrA0nSuaU5gyhzu
2PQz0x4gO6awseZ4IHBBhge8DCaDpa9EWgDOywQOUfWowfboNoPFozI0ICMVllZXc2RpiW5HG5dA
e2h2S1iKMDGlmcAshXdCfFw+R2vh/3g50jlKakF1TO4hK6axV4OGrY49YqGS/pJPtdeO93W9uWxx
dQNdCoAgKGjwWJecD5dN1BcT5vxHfkfLbaUfYpDuJAqvU1mRvA4vOLcfa1gBJYjrgfbjE0XQq5gY
9xlXwUfOG+VQAsWJxWNtQXVjVvz0S3HgBkniYH4/R7LQFKBkcivPrjOvp39Yph1Atm7g+rGuol5A
BIQA/9EorvGVI72MnegLvATNVvlIjxXagNXyExj9Y7ANgCyVdRBl4+nsJ4jsFa65EqqWcTCA66Ba
iBaNdNBQVyoBJ9WxYEug4KhtUYB6ofa4d7XyOo8wbXfZZyg2ULrIl42luM8gZ302pjiTZuxNE19z
1u3NYDsbyHJetrBy2BzDoNA0WeqAIA89/YSAbGVTg+4C0MefVXQH6IqXZArOfZUNySdpFussB84O
SrEN2BQ/U6bdEGfcXl7JiuefrET6NkOcWmZUwROaBNXv1s9ACWI+k44pduyyHYxrnO4YiGVQHwMF
vK9T4ZX6PY8hnYxqtIry7Yu7Rf74qAkANoj/uUwmTzcg4VybDZ7VcwPaV69vpir1OCVuEJIRfS/X
KXm5yfva3YSgejrwYRwOYwtOiCg2iz2Ne2AnJxu1yWzgaTA79bCbOU+2sNb/LvRUj70GJcMHp3PD
fJM2CYQI43GOmJdPaThsOpw6tu8hg6tDd601N2lWGYBuzeO3cJj1jyRqoxs3rqbPMcpY+Jj2hvlB
0RsLSq5BbHPQWbRzMmL/CuN0fmCZkRuB5ohiV1VVMXj2GA0JOvpNH+6asGPixm1SDZTZbUr4jkQR
/9YAdfRNa2rT9Iuy5B/V5JDY06IwL3ynA64KqsvFdkiaxFUc9bXAAhTtQuEACANGD6TPXOEazAkG
vMMCdBTWrkH6WtH9WN9UdIPu2mXnXTsix9aMU2tR0seAc8MaAE8eMNboaWN2D8WNy2bWfPfYjHTr
tSlYptwJZoj5i+SPafgk+p+1Uj152RvZc9GJAuMbclQX+dbpaprQ4q7JbaT+9c/KDIx8Z9L7lCcg
5rrWkh0r7936wbYfLy9u7cUBCtl/zC6rP0ocho5HGd4D4AEwfwlheWX+lLWpZ4uNhWFMnd632qaL
fa0/KAyvfD13qYsjfIJaGEDoU8NOPXeaSzvwvbP4Jy0/ZwFyLusxEq89BIPsaNo4eBBEqXUYu7s5
BfDXBqCTl1eTyXaXf8vKDXXyU6Q96Bong+gtfgodiI1uvBVoFgjMzQ5c+EBmgExLcU5WEiksHDcU
AQJcx6jR6dpDOyximg85Bo3s5zIDlsWpUt/Kw7teK/9AZ3TfTu1zRVVUfF/MqJKTHRuW9QetnKQD
SINQoC/nQ6hnSHYcYOo7jXa3GDsdB6RAaXKdzAAOXKVcC6918N7FPpAE/E84mbrmd6lNILKZiwfd
mJJ9AvqK0qNamhne1IfdB0+t8U1EEOP2EsrrKz4I62rS9exBT3AhF5FKzHHNhZGVossCSlGwGMro
1SSa246LEbpmmhAogve3utNaiAr0A1j/dNM06QsqMg9WtgOFiOlBsfPPZQc6n6rGhBWezWCt0fE5
QcNw+kFZZLF2dPvct6dXq9K3nORv7lB4IsmeXbRFIkfHDJbwSdt4hI8PMSD/nRU/d8Yz7ZPbkLyM
mEjVTBWf68reQK8LrIsM5wyshfLeQFnZpI1eQ+SjAOlcbXaGH7P5HrUlLyz5ppp1L5l+jFBbyNqf
YW09X96YtUMO5hsobYIeVMeD/3RfKGfgzIx1iNxo+TcTIEy3ZW82yf4+vQDJx1IVQxkGbwX53hmS
0bZquPU0zJ4N0ddF84PvcsxyX17PyodeKo4gmgQrBYYE5HZPS9ABJs4EAh/jY8TLm74DMtiQIJ+v
hP5K+23YeyBhMuvRy6AGAibALD7waK+bPji1FL/mfHeXSj7KGhB3xaVrSzminoGRFAcL5TgL9O8c
CBtM+qmUtFZiBr4cgitafQ5KuvaSbx/dEFrmIsHl0LcNtrf3L8s/TzvP86/858nbc2+/V2S+5/ct
tNQszGCAFRDnWmZ37rlg5ljjRoogkAsR8BFAU+Nt7BSgl/NnwqkZKegjfTTrdtHrAxeLN9C7yVVx
L51fK4sFvHsWKisd3e7TjbOyKSa5BQuYtd9M+msxB2mBMZ15E/41H95X/MGzEh1AILDkbpJtzyFc
AfEndZPuoStiyG93+d+Dk2DmOJpIewZmD0vYXQPh19rdihqt1kmbQHHD7+bwT9PG2wmQQm/Ge2JU
1fDWNhP9K1yXuDQR5KUrsyxDYoJuExEWT+ZY3KLFuiRH4Xg9p38NlFyW+Y8tGb0YD0CbcegP++bc
gZzBAfnZtRlfO6rXyuqaLBOVNWDmqCHXJVNuo7YN2BkYWjqP6KUHbph+usu6z0LbKQLXeXqJNR3Z
kk7xKGgL6lTYwuMVOflvnSAn39th6VP2Y0aBO6bb0tyK8eWy4ZU14inmgmMD+hFYopTmGa4Tt4yW
hT/kfyKwxhoFbmbq6ckVc5PNv7CFMsNCMAX43NdleByphiYvwCFY+C6Q6YTuDGOnVxYmEnqv+/uG
KsFsB3rTyDkAjZfT16qbaiOaathqdzZoyFIXBTCCWRXF/q30n04NSWeuMqfGzkYY6vPrlN/O1W40
fxnOBgSNBfrtorhGz0U33sry4LSbPlU8EM5TVZin6OXh1sOgmlwrKiw3i5CMgiTFGgItb/0utv1h
6Yey5wL4PcP8lapmrldugBOb0r1mIpoZOYXNmWZbN9mSPNwz88rqVB011eKkoFLVnZVUY4MGPPCg
YMbHoiYP5EzEAtkhFX6sb2Pn47KTnr+RTzZUnqbAXQ5xcQOLKxhqblddG8z0c24pHvn+mDSHv7eG
tFQHIRieWGC4Or2DplEXDcroePiX8cacaj9tbjRU+lKwVtT94AFKo0hK1g78sUXp41lWj9lUBgoH
jVS7dgSQNPUHx97GPAcXrCo7WbVm4AWLdgsBsYqU+QGokvC0wfow+BRMBfMsaHXEUxkY0VuhqR7p
Z98O8DjoX2JQbUkykXSd7mY4GIPoe6Kh3eqD9ZqA7ZDbBkCdt07yiBfb5W93lqEs1iDvAkkIpHdn
1wOPraLNQljT3O9tHvkDVaRAXxfZyXNQsiBdCiGnXV0m6EfYu/lnvM8O23n/29xpV9Vb7P8QXuoD
SRRgc7d/LX4CyzZDSAHmEMnRlxTGUagWZcviOmOaV+h4CaH60N215VsC0FqKCYgck/nDX+vWSCal
j5floC4XBtwjmj4zdDkxUVQmXpFtK/JdOBi7DhVn7yw9lwxKu2v0cycK1G29cbxzjK0JJXQS7y77
yFmolGxI12s4R3POOGxwhOQQupRD7wGqXlPFWtZ8EY8rVGpQ6IQ3SnEEsP+WGzHsNNVLZoJEWiVq
tL5Z/xiQwoaddtOcl4uB8RkVCUIe+ahID1RrcE9Pb2dNZpJ2MOFw8OWCBnKmKh9TmJBnMEsCcqV8
2aYWGDwavemu4jusbxMYA8CHAOE3KmUD4WjYAkO0WEPSLjC8pnky7KfLPvUVxuSwYGO4GdURBySW
cm4z2NzWbIFV2K/G7h1Tk28ZaP13ZJceil27V6KCV534yJ60qLqwet2oYE9syTN5F++G/5T6IbQc
Hm6GG+OGBfqOBYpFGvjalxYpeTTt5pQDYIadjNIgqi2/aYLZvRY9VLWZZ7N7vqgKAM6atoGuotJc
9RPgrAHGs1AHlCmBSZTaKWuwYhbe1vm90/7tG3oJC0d/XzpNkRAiAVkGro7J9qkpNpPj6fNtphLF
UK1DOlK1bUbWtIS4ssm8nOxDXYUIIOvO8d+tkrG+De21ZIhgAnUOFgWf8eP8f6Rd147cOrD8IgGK
lPSqNHk279p+EZxWEpVz+PpbWtzr1XB0h7DPefEBFpgSyWazye6uOnbbnyDIDd+zQ2IRL/WKF57o
HReWCSwi34ymoQesKdvj40P6LtqRlSIiPPRf30Yn3b2YTqpxYqePW+yVUWLpJAghIsxgbzCt2Aoi
ckmCNZlWudd+yptxY5zK98Z5vqeJNd6F2AuBU1n0RTzwVHOvq/Nnq1mgz1tmcSiD5x01ET62xKhZ
U+jmr1A3rqzBd4WN/BZyTq4POqjrsYLeBU89qGBha47yNJLyaQ4B6LF8L19lG8/hB7KTNsMjVB/3
lYU6mkMsWjybXR3mXFEMLXX8BxWGy2EadBqmfsAwhzi3iOYUSDPQc6XYyrgrNIf655KX/1wdLHhm
4eRAMYL3WAazjv2uLQQMNk1BAi66WWuVm+ygPaIX8Dh66Mx/6LfDhrp/XduANV0CM76V1GVTdiKA
Y/PciNYoPauoWyy17W13uuYIljCMN8VaIk8gA0aUv6J/Dfmj37cBVmPVJQLj0gTd92Uf9Z5oULNL
S94XnnrfWFZwrAOHWIb1Um+zzYOy0+55+2LFAylIZ4oquGHwkME2rchDEWpTNQpWWb9IyNWUIMHf
DbyOtJWTHSg4DOZSCfSkMQ5HoampJdUEP6e6GZInYRUjfc0T/V5ZJzxaoC1cxKskqlAYhy36la60
GSSNqfli6g9iyGns+2hbvtjVeIEEBzB696GVNCsLXW6uTio1dDanoX0YHMMOtuadYhkb6vheaTVe
dIjd5pA+qHbgDnZjT6/3/UY7E9w0Miu9r+/gaw6+q57P0waMazvZCpyXxL5tSlczzXziPEcLNxca
USOgoDdE98g57g8xcRX/b7cDILCGuHCDSghN68w0dwG6i0HkG9oFPYrJo6pwfn/eTuwsE+R0CArz
iI4ylMshCJ0YRGmfh3ajvEvVU9/s+9ADJVQYcYCubH8eyAKImavA9LEvAggxyOjO6v19pH9TE5dL
diPPu5cd0EcspCiIaq/2WDLhWVLJWwzIIa+DBerZI5rdzt8KB4UVdrBpjtG+s9NdaNGz9pA8mrvU
QQSwEZ5zl5c0u9ojKFkXkQHDqz2685GFuJxcJc3AbZb1oS3J703ktGh4uW2AK5N6ATBPxsIA04ZK
ZIwAoOl3k++F6a5ARSqvbmHFRpB1g+1pSAtA0p2xwdhPJV9rZpTylPi1lcnbmeLCSJBRcW4PaGVH
LaFY6W9pMHNFGgA1TPdqvmnrfWdwItq10eA15EMxEq3e7KGd5KHat42CRVF/qgV0LA5+DfUxpFRj
jsmvLf8SiTkxM5lMqC8CUg5NPJohi81tx726e8DClhCMhZmZIYp5oWK+PF22otqSXd8p3DrYjGBm
gN+cft1eoOsrHYPImFxgosYpGYBYCd4ss2Cpdmlnh+BYItRSf2qGzSuGvn64ZiAZ+2uECUeECsh2
nwmnAilT+7dpD7b4BRIC2mhJqSM44+b2QFcsES/VsHdUNaK4hE0eNn3fxWqtgXcUL3Txi0pcWnEK
oj+SaYyvAgY6j8A7oGrwWpfbVxHI1GUDCe3OKc+BpVvGXr9LH6F3Z4N95504UHezGys+Zud3xe2t
M8reIOKRWt97K/hxe7zXNwZ0kC4/hrFWo0prDTKOoT3aFDqnZuioaNh3pqNqhz8a1/cyayjt3PFt
2SK55XPO+xVXdgHPWDL6s3yj8TEXifLbUK2g0KySPubgb789zussNDNOxoDprElVTwAaXcVKrfpc
ebKbPINB57HZSttp89LZqgdBV1d1mrO5MfftFskZTufp6nAV8DLgloRIXmfOXcPoTVDdmCG6PR2q
QOrAIcbdxOO6WfFAyBaj3hnEQGBFY1t520iRIzK1ka01qGl5jtKX25N5fRvBZC4B5g9YHEBVgPe8
qAFA87OGkzOtZBcdAtfYhT+ms3inbQI7DV3X3Ek7DvLa/lwiX+2dqJTLDsi1mydW90V9bzfTHeQ6
Ued8Er6VxzrCuc6L4HkTymySTm6zEOQukV3EXp3eN8X77WFdm8Xc3I3U9Mdj9lW4F4UQeqyrAFWn
VG62pt+cDXWqd02OQtpyCHnlY9d3ISQE5pwAcsbwQKg3uly/JJmKuO3wIBIqdu+i2h9dcI3Tf58s
w2lSt7JGj1qv8TOeDAL7l4gsD2c7zr770gXiA9DEA/+NHlZVZZZRNQYBOpz4gC6Cs5m9nXoX3PcW
95HgeuUugZiRlipNEjkCkPaUHFGVO1molC8O0S613+SfsmeYFo9U7aMm6tbgGJ8Wp9mk1QSYKF59
FveirX5tMZ+/jbvIRoGulf7gCX+sTeeHtCzEmLD1WNKXTpchkTv3nmmlZqnUzUJnMO9RAilSB0qK
ls8r1F21IByTJgjIULF2Rawrjh2hwhSiE/SoOHSXur1rujg5kB2BIBl9D571U2fYo6U7w88WnEUc
A1o5ROdyvc8PYBY2Mgn6q3V8QGopnrCFAqp0NN6b45dfhjfuByc4DAd0J7io4c6t7BA/q6gntMX9
uZns0rdQl8H5otU9vPggZtVxBxomk0Z4XBhdUoNFsfIihMpo2r/tK+bfYa0L5XjIVRqIYmU2k1In
U+u3LQSzo+FOCmuU+3p9cd/KtVf0329DrZkVOGZBzISrKJibmdMqLjVUYKqAMvLWfIgzcXjok/ow
jXG1zbs6suWx/6HU43CIo+HnbezVjSsSUwcDNrRN2DaXPlAGoTIwnRp8k69nbs3rmp5PfHYiQQU4
X+bRyoLyy0snGFDwmWWEorxKg6yegNhHb0AgHr01+mh3qNzRwV7+D4Na+F3G7VGljcKigWeIynsK
5ubmryuR0S49kytgtWAfqC+8HFOu+HI3FBD2Ja3v5e1XrKBdi9Eua4O9TGPOaXw1gwwaE1NBMpCS
tgRaV+4E6YVWe60PH6aqd3JkRhWDl6y8Mn0Gb7bXRdiRpVNHowp4ST14qa7cF6RGe2viRg09D7n8
12Whl3hstTN6HRJdB8273UkNKsWeq/q91H8NPKLX6yJbBod5umsMPwILIXAaU/5WxzS0KpoJBylA
8ipNOxQcDyh8NsCgKRZ4/23k7l1oir9uNmS+Qr6c3ToyRkmaR4srnmw4hS7bLfi8Bp13eKwu43xy
oL8GV3G2CsKUSSpDyaa2w+KUlt4QP0hosiHVW8h7Rls10AUSE6f2gm5mE4h6UdD1isdrafDwbg5V
JtToGFbQ82i6ro6AeQZNRDRIRsz8Tsz2ViFS34AFGeuI6pgsQlVvhuKEST6RpOc8Z/CgmOOPVnEh
FgqgCl16MuT+K4XYVtaTXaWZHKc1f/WFn2RGxfiUmgoQOm8wiWpgPkDqooS8+Q/QvXFGtL4LFrPH
eBOqBpnfh0UN/jRXAeENeE3ksHAgTo6Y7bkxUOV4Pxm40zi3nTJvKhmvEuvh0OYVprJUVKuRoduV
VK0V97nTZxrPpVwHhx+ziUrzOasym8vlLivTvMDlEGgaHX4nBUrA5eDOGIJdk0Zf/Azt63LdvlNN
QsIlO4aGCMlQsAaWPugDkzdIeXHCiRnvenX/fA/79NYJelb07cesoyYPD7MGOuySkLhQIBaIk5hu
Uff/MOPoG0UGDVcP9EEyFgUtGU0ZsgorLea9JWa6q+ajMxWVgyOFQ5N6na3DhC/BGLNKOiE3uqGs
QT18ULqDiHx2dOxTJ9dfIgJO27cw4j5drU3qEpNZ5BS9SbogAlOV9ll0lzaYyMJp6BO6RyAQoean
QNzG1K0ry29OowFFgn3YPOqRW5FDFPBuW2s7ePE5bMmgIIC+WknwObUWfOvj+heR400x+BwSiKuQ
7WOmQSmAPNRclsW4Pwk0G0qUA4bq7WYg2VfJmB5u79W1owMVRH8gGLdnBgrxWzzk2CrKV2r1AM1I
dxLupfjVFznBLw+KMVJiNobeSNgYVS1ZYfpQo0my0A8ahHTqnDNz6wv0OSzGRps69NPEwLDgiGwR
lxcBzVAq5+1pHQTsILNQyfz+dOl54mEupRaw6+IauiAUT5yBfygUHq3O2pkL+e0/MMxYqiiBbhvS
MfaUnYbqmQj1lxoMeUnjERH6x+i/4ZxPqwfHEpHZbZOiZiJtgIjEpB3mW/M3Bqecx8LaR4I9jXbb
Zd4/2KGMLmEkR/Byw1beN4hDm3bAXIpBc6RtYAl67yZ4N5SeG4XzRHr9ED7vqwUYE8UUSZAFWoTx
RYXiDhApDVPBLosK8u0eMoWW1Lmq9JqbD2W1FdtXqL0kEme863O8+AZmbwfZlAxmhQETAnHbb4P6
GMY4kF1VwAlWuD6azA30eupfb88zF5fZ8IWO4sS+Bm41gQARD+HdA6qPS9kryhivVnhhIYXVqY6E
yOA29Op2WYyY2S4QkBNoNgK5gGar2O0nMmw63o1m1WWCgmxmAZjJAJjIX0BHdy4EbW3LkwgSWdCR
K0375fZArnM3H/bzCcIE9r1ZNbo5NKg3Nu98XDrlN9PcVMIxVc9dBHHHN1Pe1HhyzH9CcuA29qoz
WIyPuWML4PAWIBAOHsMELy6aaE3RsxAqhVWJNoFkvaDzSqBWj14F75ogTEErJcvzrhUZFYMJiELx
PHanxrT0yPOLHmxLpdU2W4NH6boeYHwisqdrZ8gJRGCB2OmbRnZJfj+io8hHX18GGVAFt426sMTE
cG9P7ap9KqDnnonSQN7IeD1aGXGmDVpl58KxHtBWfsqC3W2IVev8hGBL50CdUkJgHRAl2CdDvXAg
OsRx3pxRsP2QSDH3KOoHhEZFq4pzJxgPYfj79jjWlwg5bKTckNODQtfl0ScGUgKVAaAkcfgV/7+R
KmNb6YVL/emUacqmJw8Zql0Q+OYc7726AxbQjPOeqjSdog5heyK9FiD9NkEw2kftrvW/Kv23upy2
t8e6av8LvHnCF28kZShpFB3TmFBz2ijTsJF70S1y2UrN7i4oyUYElVCUSM5tWN4wGT+dDt2giDOs
bAqvgv+jS8oQTVMjesK+oV/c7eWCd19cNR11fptEuRPqYZhFbUM1NZsJMxvJowd28xdpKk4RmkYM
YzpT6SWSxu0Q4DP0MSoQZzeBZQpvIhqtjNrf5KTnnJGruwVsBCDEAcMe8rqXM68O0dhSkO2AxH7Y
JHL7OIQKZ0OuxqR/IK70B7sCF9IpBISCllPtjMsLBW2u6ikDJyCdl4u9FSK4+d+x4O5wORYB7Mqp
OegIMYhvR/4AzxlaRTxtszB2b1vO+jJ+QjGnk2yA21+cl7Frth15MPq3RuIdCv+PA/gEYWwlI80k
jg3Go6MPppMU8AwGVpzsI7+xaeY2uisHuP7WPFF7LjCz/TNfALGIBOBORDIdTEJQ5kDfZEdLuxqs
kaDTG9WinFsSb0rnvy98gNHlsUEFgGayo0OzwQ82et39i+eGitncwwjyZva2B7K/dABPJ0BiYztE
xUYdiYuqFfu2eaya/AKGcSylTEYIswLGFAlIWn5UeWwFuWGL1PN9XjfYqtkvwJiYTzIbPa9GgEH0
2hqTc9Gp9hh8r/OJ4y55QLM7XawQCaQKdyQARdk9RWcEBqUjWxb9NUn5nN34XCPGJWkFDoCYwhBE
UEmnQfoUiqOXlrxGs1V709DhjwJlsBcqjLcoizxM6wluSVIiq1dGvGM/QUDjnwzuE4VxFFlcVAFS
HxWkCLUtxFeexzLa0IxXorF6ki0Gw7iKNtKToDVM+Fjc+6dwA4VUV4u2UCezygC9lv9xVIyDMCq/
V9sccEF+DmW7kDuLRjwmAd6YGIeAx5rQJAOmLgVFg1PJZoh+7Sn9HiUQQWrEGI8poCtWXAXJxed/
2L8zWd3cpD7rL11aelXWSUNMH9DaAdHxIFUOqBhRHSdK//KUCYLdP1DMKOsEZMJZAShJaY9KgIIm
9XFIkcQT2+BHVyU7JYA+R+HL/7KEC1zGRaliPHQ0Bn27DOtoY3cgwUsw9JyHzNU1XKAwvkmJzd5X
5tEZKFBKHgs1siWQ9jaaV1SmG/AUxlc91AKO8VBT27WmlGJQSeB2eAjuio1Sf1PJX6fN58vpAodx
UVLSd0aJsnLQmzTWMEeNZYTH5/ipzSkvYpz90FVU8wcLzaOXtpgZQupHBrDM8CXqdyEo62KoLLfg
yANbbvw0me+D+JxD2fT2Hriul7oY5FWX8SCQhEwpgKMaoh/0vfbNwDMG0WrgyspY2KTFU9eNltkZ
To9gteh86FdGlqyEltzpj4Na3o+pyMvs3DYpSWQ9agMFnS7BGjf0pekOmvHQ5OGeJq+EfIurvyZ/
/piEuasMfA6zVujl7CvSWBRVAidUQVgygg5AjopHBXXF0m7Ivo9JhOJDTvCwasS6CIrvudwSQcol
5BD7shxVcK64oFt66NbN11r5XRJOtLz+wrLAYTyA0I6U1j6Gppe7ItulKE8TfibVFiJgo7SR5N1Q
/KralzJ5GFWfE0qsP5HhLgAVW/QGgWXncpDobwtRtgrjqhpXqw5T687Kg0p+LvI9eGKpbrVlZQUD
71CZPff1bvqD+1EitIhhsmAqxy7GoCcJmoo9tcClwtk384a8BcEEFmMnoFhCAoSRRY6AURT6liCS
BYMrROEgdu2R0YMoHceh80bG7AswlBdi0sFsNEHH0rWvU8XTrV8NmT4XjS3R1EjU1mI9u6L8BNYR
O8qfdRz/t+dvXvlb08ecvdA+MoRxxDiQ4wPF2q5GmFnJilVjwcjw2MT7SeC4Ot7UMTsugax71sqA
zHwfKbZk7+fZt9ujWt3Ui6ljNhtB2ZceGQhqS/SMZtUp89ExQE4RWm3/BegznmAcFiVh76sK3KOq
9/dSSgNbzgy3A7N7bqhvt7FWXfHCgzCnu2qUckNmk1PKbUIiy49fa2SgW8NrA0dseb0dq3O4gJs/
Z7F3SVFLVGoAF6S/y+isFnZp3GW8to5VY1igMJ6pNilJCgUoXTztQOzxS2plTlLr9kCQdrwcSCJS
s8giQERl5YSITiCuUAn3SendXp/V/Ypm9rkrTYUYImPXhtnJDU0DPNQP+UlQlRNJxVdS6Y+3Ydad
+QKHMe4mRGGur8AvKP0bUlmS4tLIg6xdowXomnKEFpRLVtjyeAfWT7AFLmN/8ijUdTvNhwhKqqqu
3PuTYuHy6MxyQ1lcuSE4RLLwZ0Ebq0B7a9bWR10fefx4q8u5+AzGLhV/ypS+mSOSpN0XanGoUdSV
gtFDFngkXfOIrpzjAooxTnRLFj1uXxV4kX5pMJyK4nJXeHX/pukGxytyhqUwVhqjfTdDVwC2W+UF
IaqAqWOOIP/jeMZVJzJHWaDLRvc3WxqqqgOheg8jLceNWv9GpU4B6tFIdLTmpRJr57atrp4uCzRm
rcxWBxkGijRtsf8mVy+kO8jma++HICY6ZIU3Ni1nD/IAmRWLa19Q83weHijcAmKjK0iqZKvKz6ni
aujC5D0HrfqvzxGybBxaGEILSUaNLVIK1oiXhok2z7cn8br/Zv79BQYT4vg1yn2yAYMSE/HBjHrQ
gCWQdc1TuXPQcXUue3onNvXPSuknEJ9NL7U/7QTDx/thdBdVEjqyqoSiGULxIXqgmlY/5im6c31e
3fE18Ty+EsRMaCkxoBF21fae+EIjpnqE6ksFaX30monI6WlJXmxlKqK6Jt6HXbNRQURbwBeDdAHE
uybvEeiD2IfdtlBDmNtWTVFDE8Olww+K1BTaeU1G9IPpOvrQ9C/4B4Vi+lmrrcb9Kv5obPFROGab
5kWFFtaDcPzrLrF5KhYfMRvO4vhsoCcrFwKmAup11gCBp1y1waHKiT/Wz5w/25lV4PVN0O+HJUyD
itNeQN4oKdRzUMb/lINbmCAzpRBbpgXVsZHxirtV/Nwt9Zn+jvcIv+6dQLCKkm7k0kRm+yZEzVHW
huHo5KUjk1WnTtt0yM640vAgkr/XwpmHhE4rBfRQyMaw+aGg1wc/VmEpSWwn4GXL22OKHPAQPg/h
qc+2JmqUBYi2glDw9p5edRsLYMY6gsiEDi4KNuxRLzfC0G96niTC6nmyQGCikSRMNYRSmMrBQAg8
eQXxnVjf5iCeuT2U1UPSBOEEGtFnuR3WNCg1h7yHaWTho1a6EQouRESlqhtx1eZXrX0BxcwamIk6
MctmqPJBlUBUX4tWGlDOGcJDYWYuDWYu//mtTojAou/5Eao9Mx7P6epBheJmEbaugKWMAQl71Iop
NZZHkpCsiI4jtXPQlCn1nZm4NE7Ao8w5+aU1i0C2DhWlqKAFpy+zuSBGHKexDsgms+KT9jjek+f6
LN/7nuiIX9DQhaBuF7wjqLttIGubeoHLRjZyFWdU+rgjTTtDdzUUztJ7OTi0kjPSh9tY8tr73RKM
OSujjMQdAmGclRvTClw9QLORipYucp/u001xMCfrTbSSl9ILnBgtZVCo51w31vbD8gvkS8ePJLIS
ERXmMw1eSw/jiLflZ6OCqtH322NdTRwukZidp6VmJvcBkGR6gEtux9ZRxIOmobJE2VbEK1Nil7xH
32t66o8z/o8ZKcwmNIwukDsBM1xb+WlCmP8kQkYwsJD8CN+aF//x0Cjg1Ymc774b8LLbCs+YmH0j
T3EkdhQe27RCz38m9/StdnQ3cpGF2wRY0AfqGI5qVzvtsXSEb41Fdpv6SwHrLuwaLUmWid53utsq
XytPfBAOEe+etObaoXozU2agQxzNi5frn5BximlKcYYNZz8a7JF7bK05qGWUxax7laVNIo44PDLf
AjWWJaQbn9uosHrdW6Iw61wlWqRO8xEFjmfRAF9GMjfYq+EvpUUtRQKNHcktxReonPWmp42ie9u6
eYOcvdkiflKR1UXhIuCl/KEXSpugfBBdk85tlNXL9HKUzGpBHAJKVjHsCc8PleHV9XHqX0FNZ0fJ
lxoMWPlWK3fl9Hgbdt0Vf8bJzL1IKAbUe6cYnFoK+3jSD33yLkjJWz0Kv24j8aaRcfpVBzWtzMD4
9PFek17G7qnx3/8TBHsFom3SZnqAwcjxZMuRbPvK5E1J9h+XymRc+2SYodb286SpnoDXBwQarbGr
5LtOc3vpF5UOueSIJN39t+Ex/jwIh04SQdVtB9qXCk/YnfSgyW+3Mda92h97YONQDUyLRVpglaIe
xaRdiacd4QuYAA6VJv+gxlNt8Eh35t17dUf6vKmxOVcw0VeJ6gOxKk9g1MutlFS8GGcVA9zVUGFH
kH1VfZXVBrQMZg8it+E5N3s8BZlq3v78h7mTICwJrZOZgobxhiKqnXr0bwOlJA4YtEbx5CejAwlV
pyR3AR7O/xvePOqFY0oD9LbSHv49Lh8r9c6HCvl4pMbX1H8YCE9GbXX7LgY3/30BposRjUUCsLGb
UBi/q2LwGMSc+sNVb7QAYVxtHHQ90vsA8fvSNYlui5A0RzXqHYpatv9t8hh3S4KMyrEIKPBKKSbK
c9xm+jEOT4p8EBpONnx17j5v4GwyUW/qsUh8BCqgdNTGHmrETlTmnAGtB5wLFMYcMhW3fJSM1rZx
Cu+q7bRFvn2XnooMGSjrgw8lcpQdqKpPqSemVnIyXJmzfh+ZoKvNvPgGxkqaVhXUKsYW6H7eKYh4
X1G/+OvLs6zZ0Ax2Olvb6PZkj2+G29rKftJAtqxyvuHjwnLrGxgjwjvwkNYB5qEdrcxJe1t7HA71
ptvSH+XP8AEiZYWLxL3k3jao9XB0MXbGopJMHkFACFyoyxkgCbWGQ7OVf/m/WsVCNlz0ZKv8gbqO
uwKF87qb8vKPq5tngc8c5b6qxrEZAV97OpkpQmD/2FMXay96o2U8tgf/UT77E5eVh4fLHOyUQAad
QITDpj3IyF1JPU2CW/PS1hyUjyvI0v/E6EcYFIwuqn5Q/wChkZh21lRy7qbzx94wno8obQEja7Wv
UHOexAAMnaH+W8EdwpRCS1Tep1DEtUbEGzWvPHj11P1cuo/XzAWqmk1V2I1AbYtfgq86Sbz1QzCg
Gs8Eb6RR7f2tqc7i3rP+sQJZTmgJMQGM3/tNHEJKz05201E54HyyzbNpF260q3+KP2VLP45bDcRj
j9P9beirk5hBZmIY3yRVj+xhbKORcZvT6EjUhOMIr7wtA8Ecw7UijwP169g2SbvJlR6pwsxK9ISz
3+ftfGEpDAzjbssurlTJxxyOIJgEvbqeQSEmdtTuqaeJc3vWeEOa/76wj7GA+hi0aGJbblSH5C8p
QQs6L+9z7TiZEc1bcIFC616tRYIRxa/mUX0YHByLO+XUf20Ovpfsu8fR4pnD1XZjIBmf6YtSpJs1
1iqgWxEcoFV9GvtTSaDzTpxM2pgKx/TXAUFICDlpcIKyWSepJdGgJW1sT1/6MwQijvH9tFfs6O32
gl3nH+aB4c1bhR4yKMrZguOCjnGvqsDRo2OU7v3hLjFwCktvpN+2ENpQLVWylRjvbAYv67BqLGjP
gialqOBZjzGWbMCtv6CADut9BpJJ0aRoy95wBrhq/gsUxlg6qsdaOKNAhsWdnsCh7EX74i0rXCS7
qsO4K5/oi9Bb6iOPVos3PsZmOjUbBSJiM5igWtU34ISz5OZf3NRidMxZWmbRpE0aMAaU4Gcze3LL
2dKrjnCBwJyaQV8UkSAAActo+UJud7yX/etg7MMGUfEOHfNZC54xhNQ35SlrUHok2v0mekwczSvt
aUtevdw27e5EvkQeKugsPDYcX0ar3nLuJ9fvvMwHMDYyaJGRE9Ry2YNz8h3zZ3Sodr/jI9nRswLm
RzxH7XkNbqv7Gw/Z/zdmxjhyVNWSPO3BsGvQZ2pSDRzUPZ5SwpzYOiRhIL8xPkLk57vY8QhmuMNl
jAY8dkNDSmCTU4hUUeCYd9Qjm+ghe9NOIC0UNsh4Sm7k/T29PyZal/SZo1FGDT3bzVPGfU2NeaUj
LXhIDcUuzee+RgqEFseu1u1sEB+q4cfUvBYGRRssjyhiXkj2LISqKiQXZzJKFNFcnhy9kPZyJWHk
KZViyAfro7hVO0H7ZSZFfDSMXHq57X7WfAAWmUCTEMk58apWMuqlWQUTPiC0pBiS4tndFPAYUtZc
3BKEMV9gI8eoAiRUfka6l+TbBDFRWz3X7evt4azO32I4jNUOQzkGXTsiGT2g8xRSmiHFAxb0p5Tm
620k3sQxNopwiCQVxJvR9fA9CLZ6/KTr7m2I65fM2RoV0DmiZA+PIWxXq0oCrRbmbV/qMzWnS5z0
KPzW9v1ze+Bx5q3t95kgF4KfBIk/FkuWy7KO+gn73f+O3tkYwqJRgeYHEUrz3xXBK3kcpOsT+AeQ
baA1kraAYCwA5VxxCaqiB9J4KcqgOZM4B8JXW+pzYB/U44tgLB4iWRrLGWdfdfZzTR35V2XY3Qa0
qtDPo07l3UZct8HPgTGReZFrqE/JZhuMPZK5qupkyZOi/sOxt1gvtrlVy6Av3JZAUaovKd10Bef2
v3asLn9//vti2nRQiQ5BKkJQZbApmih7yguvVi1uDutQGQ99LI0pj+ponUB7TELgoz9VDfo2htdK
VPGeaAXCLhrfRJTC316ZVT+Ep0uNQClbQi7nckwBGG99NQeiKR0jv7Mz6mVBb/XgToAK5W2s1flb
YDFWgAZHQdMqzF9Y9ZZAHlLl9TbANUHE7B0WCMxZkRljplYDEOZHUrovqqc8wPMlMumblh5TCfVm
eynwoNxsSSib4j2arkbmuvYhAo6qs6vI3O9TIrU+LFAIJTyip3o3vqiRUJkoqjNyMFD6GeTBh/Ix
0Ul6R4I4zm2QoYQnSZtUCBqrKIu7PSWrLkWfiQcMSBVcSTrrctCXeHbAF3VPVHbrft+YHJ/Mg5g3
/2JbKKmJ/rNERShI9XPcQj0ro+eM+86+ujcWI2HOMRwunRFNgEGnRnPQ9B4czIK0p0NEnFqje8NM
QlB+Bge1BJfS7VlcDb/0BThztPVVIY2yjml8TExLuwPL+FeUWGVb8aA8pE7lyo9wnlveDXZ1cy5Q
5ylZzGwPYmGtK+YhKzn0QLwqfsrDDR6Vp5ITTq9uzU8ktoUBTRudEVRAChvNqlT048j/zRBZR6Mr
ua5XORASFXeqwpOHylJTzmM4bxiMhzEHqSChiWXqpFfdAMbTbTtYXZBZTojoaOLT2NAwozQbtJIi
Fk4CS9SgeOzQ5CT493TY3ka6TkzDleF6hns2/BnahJihxIlEE4XkODKNEZUOh657T3zo7J2FChTF
udsrWz39OvqnQruXeOZw3ac1o8+nEEjJQDvKhj6ZGocTGKwgOPlgeuomf8SLf2ypu8Y9jg6oSgrr
iHphcIv8bVnJB64K8RbU7yD4ZjY5JJMyKvionMRR+L0KBY8M38LCvBu0ZyWuOY5rzaNAhcZAGGko
IF+bHdtie+U53jeMCW9SKCaC4MIhpT8GxbC03A6zQxeDhub37UVdBQQZOTQxIHwJZsRLQKFAiFLg
edSOjfww1l9rMJ8awzk0envyg+cpHZ0g5ukWzT/KBnsIGgykQVXdRP3aJag+lzRmUgdQFdJl8U7u
DiNXiGMVBFo16DuAPir0fC9BTGNoqVLhra1Sa28uzC1DcVMHPPrx1fAfqsQmhoNWNjR0X+JUvTzr
vc2XwSg5jdXdBCHWsKrPIMZw00b1wjK8R2fY44jkm5l8v718a94FirLIvprQ8gPdxiU4MaeMlOZ8
90DnizAcu/zXbYDVWQQZqCJhv2vgBbwEiGW1HEQF4YPuTxsNu6AQRC8IDI6znw/kK4tYwDAHtqgk
Rq7PcZisi1Yry1aboobrSQ2d28Ph4TCbWcoliLwauGb4iGGjIbXi9HsJAlmNcAa0uq8WA2JOZ3Sy
krZAwtrOZREV398ha6ImT4161+pOlkfb2tjfHtnqQpnzpRpJf7D8MXsKPJGmWJVwj0G8H6cvItlK
FSdZtAZhSqICqSwNuubseSkoYGWmAt5ATUpRZOVmKc5mXtHimkUvQZhDhsQTeK0zgKTEuBdJ+2Bm
j7dniofAOAZFydJ8TOF9Sm2m773TEs5SrMbcKMPXdBPi2jMRHbNpUCMW9BV2ZW28ifnZbA+j/CS0
LzR8gJpxeBJOeAWfeHfoNdteoLI3tRCxdqLN7zc9yoF847WpdKswHK7c/Gy67F5d4jAOL6jEfgDd
eGxLJck2IPh56Ia3ajLvyfQzFWWQesU/bq/YquF9zqfG2kQWK3mcYzPFGqjJ6hQUO49x6d4G4U0f
YxapXMtB5WNYnbmBfKg1EQu9VApPRI0HM1vn8oTX614ZdMAUuHEmw4j6nx9Nvy1EXn58vpjfWqZ5
UhdA6iglutwDSMObfjB+n3ws2MkvHquhtYIY6u4aKC0MnsLCyu5Cugn0/8gGmXgfZabRpAGt5fk4
TDpx32T6ueOxVqxtrzmjNcuvoSgGYieXI/O1vB/M/yHtunbl1pXsFwlQpvgqqePO0dt+EbztYypn
UZS+fpY8uONutqYJnwsY8IONLhVZLBYrrBUtIggAepa0QD37STz4RWr509ggHXYkVhmOzodgH2bN
FIHwyhai+9f1XBPnGyBX0sq6fDCKBA2xgQ78irHapfZHrH9zVPiDK1Z/Jmb5jJMNRIWD2RmBmL4f
9lEvHnobZKGlHl63+5XjfCZGWs1+mBuegDAXwO3pnT2kwOTzsycgi9+1VQQ8SVVGYuVmJHj3m9Sj
y+C/vHupAfDdtMNVn7rNu21Wm3j4FQMFSRtfYFK+qD4xabX7FzqeyJRuYw3o307Tm4vLCtv5pc2e
fN+qEz/t/xbUB/R2YC0AhAIYhBAzSYtZd23BkkUQJr12gxdv+Vwcm5kp3iSrpnEiRtLHEi0jow4x
ot81aMXutnmsMPLlSyX3gfZcsByaSP1BEekc91FTAzzKhTvE2FuZbGiLrJXPETL1quLqqjYUZDfL
LAsIhKQLhYLOEkEZRIl4DAfAbokhyFX5knUhIG1E/II9ktkXusIqCXc8ZJ2AXZ6bb5Nl+g5T3Pxr
Z8nAiCeYRPHiMDxp0RgTJhBDtQwQyMYuilHZSO0sbOwppJxiblYgcZqoOuHWNDPAoQwiDoR+eAuc
+4kUlN5zUoOgKO49PaBt0YSE8nGbWLNCvTXHdypJ8kjzTNzZzaBeTG1Ar9q3JacHBkIb3DSH6yd2
TSlA9aMdYKmrXDyEgXwS5TRDErgGvcKop7s2dTdTSxX58zUrN128Q2HrLl5x0oY1ZKCAuEMKiGYl
url2NlbRu3GJP6mGm9bW7lSSdO/HWjFHk4BCpbadBfoTySenG269XF+3tev3VIxkDIZm6gzqQowz
P5CR7qqqDq6LWNdkIX7BUUKPseTj8gLEGwABR4Re/poEkrdfyLAZVUSdqwaAWY7/SJFcXJIZVhMv
WeKhfqyGwxRvhNhdV8Rc08TCoOpCT+9i86XFqgUv0BPrQBMfHudnfZs8T8dXDVTVYu9sWzBRkSPq
uQ+mX96zrXbzpIeI175c/4o1RU8/QjpUSVHQYVw+op/uhfOugclM7xRbppIhbVkrxhY3LmQAj9Jm
H6MBsG8V5Mya70NBnoJhwyKYvpEWU+RmJoiHOylJ58+6iG+5VdxkVrrNF4avxvM9MCL519duLZYA
oCcgdhc+vQtGSKdq07Fn0CvhdWjo9ymuDbA4+OBrC9x6M5goiCmWclkq+V48FSltF6/NnNU6PEZT
kHt0xAXmWPzgtbEBfNuWk0JxDas0lHbObklqRaAECKaqRoOzLb5HtdYdct59VFz/qlNWbaKE3heO
7ikWd610hRFJTFTpqBwZ+Eu6WHicNvWE1UUL2dZKkoPhmoHByw0n/R6XDbKRwGVoomfOrW2s1RuP
fdc19pjHisvg8pxaDsg4wS0AMFkbF935h4yYqa0TgSRzPlAAih+S+lvqfbhke92a1i34jzVJLkfT
h0zkNfSdiSF2eo18oePpPCyI9l1U0Ve9Mu7AFq7ovbpUDlUaGyu8pHYpSqnnyrG5MKdaW66g8Qav
NQtYUDNQKFTDQmt5SshB34wLYchMSOfTFk0l3AraFaZ7p2duMOVuSE26a7T0psi+9l5xcATbOGza
M0c1LLJ6bJb8IRLXgJSTCb1cznkLNjO8mYBknhU4KcnWZByRxPdCU2FErS7piTDprrUcPYm6jiAX
ZkbPtfuezdmBdmy78ENcN5nV43kiSVpUp2r61G2h1hQDZUD3bkhJEI6T/SCqh7TXwxYw496cbq6L
XSv+oeXkz3IuK3DyNizxT5hSgtw4BcRD3gYppnudpvE5ze/ENAVxZjwyDpaeVN9HQ/9S1O4DScYe
U/X5rskGEBOo5i9Xt/iPu5B7QLOJ5+04LMcHBYM83lIQqNphhOrdpMgHrR7UE0mS9iNpaWXE0N4W
32wwxub7HMUvNIlEAAp2+Y/ri73s4YXHP5EmueBq0oF0seiVgINInz6AW+cbSlwzlRTJ+cRj5mhO
vliS4yfjxnZaH0GwwqWvmuuJKpIjtXpniI3Fo89D/2HR/jYegB4ZvUdtvLHdZJPE38tSNT+o0MyV
HFzfaG4kCgiNdDO0AaTmdcmu1nrFUVyLfMEhjleQhZE3Ijf5kxxzGTTDA48RZzum7j6d/xoYDi/H
UxHm+anjbZuAMxJ+pePsmJIY3fzxezTPu+sGt+q+TjSxzsVUVl95/QRN7Ikd2q6+M/izUXro8VHB
Pq6VdNEtC7ZXG0zEaCqT9sYG/YNmxRTBJxt8QDnNznPe+Y71TuwPMW+H6MEZ/dLm/jBsOuVE+6LI
xck6kS6tZ4ywvLPBlQDstsSv7Cc3PsZeMNY3ZrvJh08XXwJYQRDRmmgRHBU+dNWJnAiXVrkjYzO0
S0KgSlq8LoPZ3bFkCFnxVoJBXYnQs5KOPVtp6U5iLK7jAk/aIJ7vHb6p0fPv8N2ctAjfni3tOTdD
kSp6D1YNaemFXg4EWDCWk3lyS2gUkH+0gsw6ig9ly30XBWsgre4GqHjdZledv2cjCDcAwXYxYsMn
p5giE6kBJ+ZoSTQ22mDvcjxkZvsDseXhurQ1xZZpHgrQI1cHy8+5YlPFbAd4U3hXWASQaFn+s28o
D0wGdD4w079dl7aacEb46S58pw6YkSVTYRX1Ot2BODQ+2rsuq2/7rqmA3MXEgaeTC4hD60efNJ0v
vKEKLeExv47ml8KtHYVvuFxnhMLgZfMQRKHWLDvTsWqtAR2FeWB748YU+cGlWRiDNCq3vjJhB9c1
v3Td59KkAzpzk6dpC2n9bISNCVJ28tiIv05mLkKoheaDJR8sd7CYcSYYoWCTFcX4YxSuePQIf6vS
XkX3saINjAWV+t8ww8A5Orcax9ZigTA4D6j2raPMH5KNqytW7PKGtZY2CrqUPwiS28v+nRw5YxAj
hlKXY+5+5tFhzsMRPpyAbDi7qaov4v2vN2jp+7GXLAnymjK+rN7rSMOxCdOB00bz9o73Mv99lxRg
cv6IkPuwanMEQ28NERhYz9nXxt1oKsauy40xCaISdBaBF8hBGvh80cyitwQCdhBW5/RoDw3QGchd
rsxQXOK22KhdL0u19A8BeUoKf/qUcdOzOMoAybNXfq/BVyXCceIBOi9jsBhr2lLyu75Dl64KMpHc
xryCBUp1uYFC88w4qSLITIvA6F4Sr/Ur91AB1Pq/k7N8x4nhEXNImV6iKDaRoB9epnJL5odWBYWq
0kYy7zodHTf2oI0DyLPYK/3CeLF19La8Xtfm0iKWVYPPxdSBDipKySKaJK56vV+0yV9G/lTqD439
9570TIR0IcdOPVO6iBDkk5EDsO9ZhYakX7OqjncZmOJ86iZBp5ODBly5gawHdZg2LcMbon5iLX3W
vUFRdVqVAL5xG5nyhS1bsmvLSOMoiVBSGxa48C9AQL2+G2u77qG2AFQ/JClQPDm3rSGup078Lp+R
t87aAobOz6KHMlERx6vkSG8gU5ToGh6RvHaLkOW5z8gbA6tVo+IdXVsvFI9RvkXm10GVWtKnx2uk
dpFbbumDWf2Tjypw59+Z4/PIFq9zJCZdgCFaeJNI9utqpNYFx2uuvsVM1OGbyXwSNpvoW7ebNoD1
8d/vzKO1dTaYOAUwVoFpB35kIXIFPrIh6NNeMJzQKTLtVG+YlT5KfBo20TYIEqbIIpwr32I+spxK
PMcGp/Y78aoPAK0lhY8xFsB13lH6y3bTp94atln6pPNuj+rp62Ba4UIK4bIK7qtRJWwWA7pYLrR0
GrhqdPhKabnaIY86YuJhFbn5TTQPN21i7KzG2U44ltOsao1YE2egdg+E2eXekePiqsqzbCSws7ab
668TicA4XcweMYMqz7vcTyfDHoN0aJx9qRWYWrVtToC4S8Yjaxjf0GHOPT9zp6r0+8FD27Ce8u4t
Qm740am4rcJqXvGGuIIBa4U2TaTX5bLiVFlzb4HAOkjm/WR/0dPbVtUUtSoC7gPQj2Cnp450xGNu
Gu1McMtz8YJi3pTdIp6+7kXWrl8MSv2RIR3vyTEAmNlBBm0/5m82dhfdus4/ZvJt4E85a31nKBQy
19UCBZJLMTNlycbe1IDoqJCYCpz2wNivxNnY1vfral2+I2G01h8R0sUbGbpXYNPzoIs2o7bPfnVO
mJb3M92YnaJaqdJG2iQ6sTy2B4iigJZkxn5MvqHKd12dlbNxpo60SdkwjZ2hQ0aTTOCi823yPnkF
MCFuLJWXXHH3Z6Kka8sgTRsZNUSN1Q9DO+bdr1oEI9tdV+hCCprjdZxdVBAsXL8yCmLWCW3OSNEH
It+mWlhGj1kXjlThU1RSpCvFc4Qdi7zs0X65d6ZfPX1My5AB9PC/U0Z6kHk1KSfDALZvbfL+oHfJ
D42XzZcyS/8xuBVv/jtpklsu8t6jWYSli7Jf7rShCaCFjznbXpdycRsvG4TXNeo76O1HEf78QnJI
B4CxKe3BZhNbG7t2WWhP4Jm5LmV1g06kLP9+Eh8ngsa8zrM+SCYvLAZvZ5ZBASBmp8gU+lw4hN/6
2AZaQPDSxBV7LqnKi8RCc3sfuJjOtM1AG4Ko+N7DNOiDFifhdb1U0qTzOttDTDwbFiHa/saKONii
6i4BS43Rbz1Ln3x3RFKkoFRFn7e+oH/UlE7vkOEapwxqttNLXRh+gtpcOYNcUcUyt/zQWXCA9QQf
EDBubYS2eAycr6dN+NCXCY5W6UW+CzrAqkr8ydQ2mQGIz7kLC48Go6XCVVlb2IVPAEiSC2K7Kxl/
k9gsM1oYfy/uKTqd2xdmHFjxiWAYo3NEcVFdXo6/tfwjbjklJ/ZZlT0wdjnEkVjfZM49AY56hdqN
9eiMb0myLQaQ+f0L2zlVUTp5vMZQQZ5DJmYugV+OFGHuC+feBZ0BefJahSO+rED+VpF46A7xlnEl
SZwQNpLeTtUHNHlDI6/V7zrtkJXMT61bwywCzJQKLySMKZzmCo77YkF/BMtnf2wwxVNDMI/KW71F
8fh7Vb81GsKPfA69BufD0g5Tn/mDW++A2RNWzrDjhbXrwENF6QCS4jTUS2vran+dYpMWRbLuvulY
aWmw7hn9wChXlu5HqsLKX37j4gQtfVTIGWKCV+5KbNvWjVrQIGMGtAfcMC01v4tH7nM3HzbTUN4D
M31UZPVW8MGw6CdCJcfECzLrgtU9EhLVWwqkbRIPYV0CNCuptshVBxwYwGnztdaTm9T5ZWXznW28
5boGtDAels4U2tZ820blvzLDkw+THJfuskEAzrpHqR30z9oXc9hzvsunH7aT+OW4YfUdKY58OFx3
1It1X24CShrAnwcvtAxPW6aNiFNjWQ9R7h10UJge23dlrVLvotCwGNTvLj2E2svz89yR0HkoDNvD
oebtFESIrmaUG3pCAqcHHIdtvtpxFXKSPU0gULyu4tpNfipa8mH2uKR0Fh82uPyYNM0BKWyFn1xf
xaXb8X+1k3xIiWmroc6webQXW9EiG69lfm2rpt7XXcbJKkouY3RL3UwnqNK0fh9m+243/Er2WlDc
tvtyj2Lco/ni+RQt/MGwn56vr6NKyeU8n9wFddmzMY+gZJKJEEw9m9ztNuOkgtBbvVhPdJROKIm6
gXTLxeolB2feetUzxdWT3aZD2Or7IXv677SSz11PrRaDN4jzjLAb71z31hU/r4tQGOBFx1IajbRe
wmOtehXWgzKIXP19vMIdlBGW5mjJ+qzORrA6LyqUD3370tD99e9fjTmA1OXiGW6heCBtvFtw0HJ1
8BHg/bwdM9dHau/FqV9duwaueH7DRfd5XeLyixde6USiZANAKtcbakKiOx3cKpi0x0bbO9XPqFc8
kFZt+kSQtPsj1RlGeCAo9h6GzgnsAfN3qn7AVW0cNCCimQrwt/JFl42zltpWs4DK4HorcnHQp7zy
Y/1Dx1QmeKYV+7UWA6PL20aaD3VIT5fsAeSwUVQV7aLUvrO/gL/VpdueK26OVatAezJCX4LKqtz+
plVRwTwXS8fcPGz70U+RFOUuELoZOL9bX6u2/8Io/gikUuNf3Fd1UowQ2FQ7z7xv201f/aN7r4ar
0Gx1v04ESa9mpnkNE0jSBExrENqHU+tn2adpBFSV1vjdYCYbugWjMHC2lrSnZH8FmRib4h4hH3oJ
Av3oHt1AgKLQT/aJz/3s4NyN2/v0+PUR0F3B8PHS3QxhfuPsmm3pY8mDOlD53xW+HARWf77Jlta5
1se2tdwORfKHD23Djta+v6me8i/WXX0z36dfksO8ecp033lsblg4MQTniuv0sscT0YIFVBDQHCEj
ekEPnbV1CbQMjM1PcWAfrZ0I43CsfR70m9TPHi3f3MWKasLviuHFVpzIlJIYUx7x1vUg85PNgXEr
vuiP06P+0YRfy4CEU2D4oIs72jdY9b2qrfyyc05SWAqPRgq8U1pyKHys9oAR2ERTkO20YNyOj84O
z9jb/N7bquabV+OJ03WWQiOG5y0wBCBW288oBDh+dcwynwbdj9vm1X5A2j9070ioh+auUTgpc+3W
OpUteal+akZ9srDe1oOxnf138iC2n89gbN+6oXHUH/UHGlg7G73t2ZeXYYsIXdU0vfoYOP0EKZzi
Zd+OboRPMO8sAybWb55nX2y14PfRK7fFR70jR2tDw+uebH3diYk3PLK0hi5Hw4LbU8c41p34KUyr
AxTy4PMPa9uHZJsE9U0K1GQ/bYJiGwWd6uW5uvIn0uVd73LaEA/SIxMImHxjUhVo25oEG+zASNwD
Dw9RgxQqankCcxYgUsrRwoReqVRV/19dQnQ44sGO5UMbuGQ+Rgn+2ESHiA5wQGGzh5PuP2E5Nz/K
99r/hx3Y6+THB0xQvKPv5fr+rV2wp7Ilu7E7w5qNCLJpxgM2BqwMY6QOALR5Xc7/oyQsBJVa4E5d
9ie3bdbMEGQN/vwDRG+B81B8Zz4q3U852tCCJOBB9RUJktGfdkqvtBYdoSD3f+IlQxmbJClcsazx
5Ds/xEd2l7aYUAwYR63QC7LvC7NL8fBTofXaW5EAG8qF6we4iivFm2nP06gZLSwvwGly38v+cckt
z14z8z11wjg7clux0Kt33qlIKeAkiTXGPIXIdhkz5XvDJw9lWN7Uh2w/Or5r+ca9k+ECSv3kRbyn
G7T0xm+2qtS8XPfSHYR+IyD2GcjR4jEpRR5R2xWxaIo6EO5bBXzQ4gGdXcgpeh4cRPPgqSLTlQ1G
ZttFxwGwE7yL7lTTnLzSNRoQMjYF3wkKDg07SjkeQrlq0mzFJXhLf4uzIFM66IA7dwl5Uifc1juw
E1F969WY/LZ1RZFoVZsTEdImlglHqO1AhNEBYrSaw3584Coiv5Wz7+Gy1jEQikOJlqpzPdwG+C0J
JmqD2UIqlGUbAAl72baIvv79KYAgJMYA34J8tvyqY0ZhddrQt8FoHAXCQ4BscntnRUC4WwjQPfDv
xC/XZa7tkYe+ANsyMIvhyubHLEDgZBztGp1XbMuoPuREBbO2lm6FWn9kSGHW7MRumWeQkdVtUOgb
PL+DCmTTvbVt+3CefDaHcb+NVUOwa8YBRhBURAHWhAeLfCXRsk6oN4Imd7qPon8S8VINv64v36pp
oM3OwJ45AMKUROiimsoJEyVBX7821PCZ9YPkKW7Y9+ty1lX5I0dyy3GZOEXRQw6GKDPr3h7ugRVz
XcRlcyn2CL07mD7FLY4bfPmGk2SPRpJcgAgG1ldUT3Ma1fsoq97b2RoCR7fZfmJoMG/1urzFzMOh
pdZXELrkYTmz4vn6p/weAZKc4gK7iEE6lFlw00vLatilFRmZACd0Lljud5R072MVs0eSi/rHZJfC
BOtBjWYRtDplIe9K7z7OYheXppahay9Kyz1+vNqVGRFg0kNcciu8biQ+Zn/QOZLM8yOjrPMTEDHt
kqpvbuuY9W+OCxx20NTXo+7rzEkeS2E7P5mX0S/9ZKLOKSbyntDRqMPYToanJMoMGHDrC1OkGHs2
04dqWFJWUT15vgk8g22VTdWvMdbwaAJ+kr5h6A54NMpmaScCPePRHAZPBVz5u4FUWj9qAHJ5od1B
o6EjvTFHrZ8nr51Ak+hqgVe9YYk3lSi2M50B+GP41mQdEUt9MueX3vQv3mT6sZl+wYURFk7ux0UM
zvRvGZqF7A6QIJWBahpX5OVXTBqQmoD7QgIV9iZXW3MDGGeNgz02++RmHG2/qsRRkC/XTWnlej2T
shzgE6NOZq8cHB1SaFeP93ZstzHaBTOr83U3mQ962WXPmU53jEQFRrzHx+viV5SEIVMsHAhNL6M5
jDtUmILGucUs2m1utDtdK28jxv7FNYitRi+2hw5PKt+0mJZDh3c6t0E8kIcak4LTAvjo2LEid7ZW
HESXGipmwD3xCJ7p58s5N4CtIsXi7+jkov0oR3VqcpuwIbx5aRmCxplVZmDmCzen15UbcyjZ6/U1
XfG5SD4hVMJNbKJ1TLqOGz6lTV8vfgrxEh9+tQv6nrMRqkFFlRzp2mqrsqgt0iK2MPMtdZtb3Yne
09w7jnSOFc53Jf8EZXDno+sceCpE0imORJ2ni5m24CcsrJe0zgDWteXjm2DT9u/X71SWpBc4v/AW
nSBLo0fa7py4v9PZbU60w7+Qg/oSAnqkC01Zp5TDw88MtpLEpvc0mQidHa0zfoEeZAE1csq36/JW
QhnAnSzg154JRy03OJciS+ZiuTQocIZGa3wuRlWibOU4n4mQvAkH8A2dKPzq2FRBahlgQJzCnnf/
wjUuLej4QxGZyQEnSzyjmpbjbLefLejLRPSSav9cX63LiSsPP3wiRDIDkNw6XbqYQUN+1130zBfZ
R6kfDOPNyjFwLNC7EYz9/UB3VGUbK5lkCMebB33VGAKWUbbnWMvLLIeGM2ariL0fgaU1svsMydA4
7JS0wWu3gIG42oG/WLhvpfuw4I3WT+1i8vV4iFJ7ZwjxDT0VNxXjt7ZdBvpsHxxrfL++xmsWuTCA
AoIFKDxwl+feso6YlrkdtExFt+vN6h4NsX/v+XG//REhBYY5TwvLXUwFo8ZPXC+e03gM+kTFkrlm
+NgtA94J8RiGes81Qe4KHJVDCV/Y0nCu5q1ZzwcKTM7rC0bW7GJhkMbbFOPZmEY/l9MQZGRNuwJ+
amw0YF2m2DC/jZwx1IusdbY8dtytxxvx4g01v6/zPAtzs4nwnzR8pJ/oST/5RI87009FjyGKXrRV
qDutNgVtnGaPjpZbdxoSoJt8Nutd3Y2s9iNdF7cRJ/PRTqPii5jNlPkNjZovfUSLjRcbRe/3bp/c
jl07P1F7rIEMT+cjAAfikPf17PnIm5DYr2YMdyBhUgOZEM+FwvEZkhs/LCdHu25lVtVeKw0aMhFH
j95oNrgrTTJuc1uUgVPbHM3GArwxZuehvBvHjy23kq1uNNFBK6NDVmnmgWjOxqhna1vWZNrOY03R
pkanB2rq824ZR7t1MFfd+nE+VMXGKjP9yRJuWQGR17b2E0D036fWNQp/BP7pozWjPg78t7iPgDVT
5hsPg3OvIhfGbmgwja+xxAimIXHRc6RFaHy6vuOrEYW3ALTB0WEiSn6AmlTrypzgYagTmwBmvanv
h7HtDzayme9obYtASVQOIqw14d0b3pCWvkgnrjhGq3c9nnB49uAextPg3O7Ar5HqpYav6FPdR59u
YI8vlreZOkU8uHbPY5bk/+RI9o0FtCZRIPvitaCmnreYiQxn5OHHF85VsBkqnSTXUKLLkPcZ4he9
SPyBAmmlDvJi03SKoHBVDlq1wbuEoRIMT52v3cBob5kddLL6OKzKsHXuasDpEmN/3VTWvOmppUh7
lKN+VY8O9gjx163IyHNWDrvrItbuiQW5ChklywASxuIGT14LI55xnY3panT4GRhNj5HuqRneC/VW
y6vPSq+CKPUOtasq366Zxe9xMAOmt8wdnMuldNS4tSxhadyaSVBpzDeRbkxzwDGqMsxr23UqS0qZ
FUMqgL2PZaxJM/jDkBdb0Dq99nnTPndUs/7NyTqJ1iWLZ0UzdTlB8syh0aeL1y9oNNDt1GJuYazI
8/X9W9Pt9GkgmfwEILymQy0ToW0WFswHIMamNl8BgKZwWxcbBmeF5iaUcNHNjSyFZCjRzCOgdWFO
ZAIMjR9leqjN4ugl1a3Q+p9lMgTXFbt0k78FIlGM5x3SpbKbnEhMBPOWCXUN+WrwxYWjNdwuHYJk
nsK2oUBtwUY24w5I9YoDfpnAW4Qv0SLKEQ4emNIJB7EZ0pIzZqoFp2E76ntNp1uC04DGlK02WG9z
MmLWGlUZ85XXTOEzL879Ip3ibYQvAPyz3K1ZIskxg1MLBRD2OcZIq3Qq9IELs4EEAIWikYt4AMmV
kW9yjtq/xSOgUkUbOz40xo0oN0P58S/28FSM5MDw7tF0rcUy6u+1uWFv1qf+FTTF7p3NUMq5Luwi
YJNUko6dKGOjdxB+BpwcWsH8pHmg3ua6jMsnxG8hS3s1ppfgMqVTgFAomdsOgH+lI7YZGHp8xqgR
kN6Ydj1FWbl0RsRnVcYAKYDuZYCHo1/EGJ1jVwxPHEkq1RctS3iW+MJrE6G2uQCpOe4FDPmcjhi9
GDDZMzUZiIxdHwhKfjTwG9K4qH22e0Lre6QWdpMT3cWEPcWNApt6zTPAXoHhhggF/T/SwltJNNrI
qWNK2fwFfDq/8O4jXXsc6AgEPBEqdmA5eZK+kETRGA7oDMQtsjTeASx1wY6ojQgtEkV3SyNw3MZN
1XzliZtuMb360LOZ3JuWfpd6GgnTOVMc0N/7fPEVwFuDW4J/Qkf1+fUVOR4o0kGcisFSd0QXHxqW
dfQIFfarRlMz7BGNMh/g8GV80zYNDhk4rQF+aZTGfCAkbdEilw2z32vE/u5xZoWZZs0Dxi2L7Kg3
Uxlvshm/5He9271WNDHCOqpj1CzKftqw2S3eTLfHRFVfGa96b2u/mrJrdjTVzHcnipp93k9FmMb2
fBsndgFkuyiKfVZ4+ePAWqGCv748eiimYMYHK7G07MtvGD0hOp+MBEfPnEMN89V4a0azKserkiJd
dREtC6fOISWxbuL0ZRhRxZwUt86lX4QmuOeQiUVqGvH3+b7WbVFFM4WMxsFEBQgLUVYHynEcqwaw
Lg/NuSApJslo2UcGgSBhgqdG+8GaO2pt5tZv+Pb6ibmI8ICTjEwAikImamyWPOCpRUNOZwKXBWgj
p3zgSdiTF17d46hkVUgKRSZn+XD5ZKArAimHZe4aBd7zFcwE0G5MXuaBZ4Ig0CSPpfOjB0QgBjr8
wbO2QkWTsHpX27C+ZaJ0Qf6VJKbctceBACJkwJyU92SxsBy+lOQ15t8H+pQA+Aj3jbK/5NIa4e9g
KRhtMNDzKFcux9ycHJKj62OM+70wIkQo2YPb2orlXNfOQ1HItgEuirLe+XqmQKBuxwVvpcKTPys+
kXCm0c2MoFIAUnJjkiMHLWlt/LXVQD30yoNzYJn+kTkNPLsnkVsAsMPt3+bhRdRHlt72mp9pb3q7
N1SD+pelOFysDuhtTACs4DUiI5sO1VAXAIEHuEr/VvBQWIGehVGywWAIST+sPGCQ6t57qp79tVDr
VK50DlMzLrXRg55e1+8SIvbjpGpovzzqUA0AAVhMF+dPzm2ia7Q38xI7CObhujs0435qioX2onJV
M4prRnkqSoq3sooBtB0z1oHHemQX3b2H2pZe5ArjUGkk3cEsBV1gG0NMBEbZWjwii0oLvBSnn/Gg
mnVb8ycoJgGkhsKhXLRALahpXTn2uGkthDLPNKU+dZ7a6GXQMROvAky7bNiDHaLkufSKAE0GKczz
42Y0Gm9aawnwkLHvDZ/WL+aMndtozVMXvYMIWLPvBvZ9QnLJ21sYOa7vY1IDAW/n8Rvd/tminbao
X/J5X7phUqoKxWtLf/p9kr26TWdlDkPgkYDsTPf5tG3Jk9V99okixLmsqC4rgd4z1FPRoIqxsfOV
sFqvM2IHK9HihioTTOkAXdRv0PTcZ0+NO4WxYflZX27yCp49/1ZbN1UU5M0Pxzpm4r1ENt0VqAI+
Caa4pFej8NNPk8x8MGsLBUAsQlPcTHqBxd8AF6VNQ4u+psXWTUOe7SstzFkRlqqmvLUzhrzP72SJ
a14A3zYNED8Aw4LhnlgPgIblR3aA4vnfXtpY/BMhS5xykpbJupqW4APE7WJ87VFF6nek2Frx6+js
i+jBVDWJLj8nX9qn4iSrb5rJYckEca6TBp7r29a9AMkcVT0716wXYBI6xiwQXV0k1YdJg8lV8LYW
egr19NDOzzGeLbbxPVcR2a/4DVyXyLKimoTrRM5XgMcyLRIbopL0xQXAQUFan1UPzPAzKwCR2l/v
15k0ab/G1GS5tuBbZelhRhp/RCNTEtu+a/qF/c0CySQYQq+LXLHDM5HSnqXgDS0dDpFma230fgjH
6k5XGcbKhp0JkdzNPKZp1C4oZGws/CY/Ig7GsvpeG/JGEemYqzuG8wT0FuDcADbv3OaLMrVze1rW
MH9JxGFM7vvSArld6LCNXb4mqR3E/GdX/kzc22jeE6sNRxtzOmhNGwJAJPds20Z5aAwbEIMBcmDw
Y75FRJGh0SJ+GOnfX4IYZ/jzudLSwD8OpZng91tgvVKgXqPXgTSfo+ZtyM/rW33Zw41H/qksqZrX
eqCYmpcoJWo+KyfE5GQCLCDa+1mMMZtNm2xr65YaG7N67N1jMZVBYz5T5yMv4l2tuoLW3O/J15i6
fr5RnZ5Ho67jayiWGVCZ7M7hgYNhiY4fXMwUR+PH0Iqd4zyWRTgKVQFlxVktcyT/wZL73U984hs1
5AQ6VBSWxXgU9BXM82BIPopYcQGunq8/YmTwNW2ONNolEFN2H0k7hqzel02pOMSXj7Pz7I3kN2qA
XnfcQ/bG8g58+sflr5jhn8gRZNKVt030ncKQVrIn6GPBYxCYUh5Ceyly4+jjEKPh4K3UJqg4+nny
RqpNHh2FjaEA+sVCSqVHiKNQ87LHG4Ev+rt/T45iIkAuM5BCm9qoctFI7Xfvw/9wdmW7cevK9osE
iBqpVw09uNuzHTt5EbzjWPNASdT09XcpwD3pZgtNJAf7PAVwdVFksVi1aq0PNOn+0/34swLjqJvs
m8yNPtFJfOtu6UEG01/5jjANXQSoLELBUgTPZE3HQhs0gAuDDwXaq9v2Y3B9WVe+IpCyxEYH1wYm
SRWOZ13Y9cgSBdcnS7yObix1G+su5tZcM/ERi1IZneLKETg1+Lt2fnIELK1sSD2G2DZG6uZpDdry
/cyPqS6pg6+t3Yljvx+nJ3Z6FXKDRuHgPaFEHrVRTBrdVnYGZEa083Bi19wsS0RuL4bcjRN6uvM2
NBL5lJV7DAhjUFwu9IPYCcLdklnKXOgZ9h+asse24p7O0kM3JEG1KHT1qWTdVq6yM3PC3QCNZz1S
VOy5XPvMwHGQaMTNlYDRG4q1lOl+yawJ268xOUgkS1jTLL9JP1KASYxmN2a+qT1mMvzvyjWNytXS
3lrACuCAFZbSNjFY03VR5h1AsLbtN/lLtZ1umn0b0L3jKa+JZ9xHR7Ty7pQfIFwM6m169BFw3DaI
JMXgy51z/lOEZVbV0Cq5rUAREVh4C3ooYEsuZROZl2cNRtCgREEQJGlQGj3fnuZcoBM0wl8N9GQG
95kCzgr7SQoeuwwisKODxxfiRRj4EdOfFDBCtU5gh5CvzA5QxprZmwYqkt56LOzBi03JBacvB+s8
6z+3KCwf3tUpCUNY1O9/JJ7+3gbP6T7Z8uAFUzjze/L0s2iDxGu9HqQ2nWv4ybF285vqOdrMgR6g
tLeVNVguz+n5TxK2cq4OFZmKZbHDoCl3vXPTdt8d0y87ydZZaS+eWtLFJAZ8i/WAYX/wsQOMjSJv
GCYbuwujW6Kn6SZxChOZU1N9GrEVPcWExluLO9nL9YvjciQSYME/Hx3s6eebS51INAxQfvcG4CDd
IYg9J+j+y1X3YfJrl/kJjs1B2dkS71eX2YBOAchg8BgTi5dh4zR6oaL63LHbFqzzufZI7e+j6bNG
EglXd/WJJSHBKcxUbcqlzp0Nte9gBpNZrgq288rYxcNbbzwanYSpbfW8nlgU4hM1Qugv6rCo29tq
CGbNRjviPqz/oROFb/en6yGONRtjXI7T0o9QbS+xPJO0bt9HLmoBDf8KjSc1eRmdO0gjXN8z69/u
T7NFyL7DSE0jq1z8I5AbdwADe7CcoHQCVcYjsxpe/zgoNsFJ1EDws4IlxQjM/HaYH8j0ft2Z9WN4
YkO4/Imi1DaPY/D6L4qwVVCgmN3NbeCECUjaX/vUVaZ9L1PoXPHMItj2IE2HXO+FjlYa61FPswS5
fXq0yUNuvhd/n3GgenhiQgiuCUZn0mFCjSorHzoNqLZXAGjn6V7jkjC+UrI8tyTEzJGBVRItQjxE
37MPw2tKN3f7bwAEb6KjfueywTPc+OMGOc99e4N5rq8v9UcuqX/8hhoLdwmKpWgA4p4ESbrYGJ8w
ErCofiPBwqwFd40tvVE/WO5m36ptfihjb74Zv8Z2o0leFiun4cyuEF8YR5HS7mGXhg+5+oxpYko9
AwE9nXZ/v1XPTAmBBTyk1K4trDPNvzrl3foF3GkFRrKW3xL2jaS3Ucgl3q3EsjOTwibKFSB1aQrv
UE4ayPusbhvnWMp6PctfufbthA3UT1mL4Rk45pDPqf/QFT90nlj8lCe7UJNUeVY9ogAlg091qaEK
D1CVD6C/GlBpNFAo6NGVS1ovyo86l3yt1RN+Ysc4v1izodf0rIOdaL7XTD+sX3pZrrL8CXHZsOER
QZY6uSkmbGVH40oLQZ0eamDmVb90WaV53QDF3AmIw0AvLXwXnaI6YM+QcIuIHliZ9jybleRdtGoC
rLZLZwrALhFklcXEHOD0EqU+q/oJ/Fz/sIMX2tz/NyDE97gj2jiXBVhgi0cVzXQtu7fzp1iWzq19
7lMzwrZqUtbjpoIfcbufy282c9NQsqPWIs2pCWFHxVEbxWMGT2j1TUm+O1VAFRTgpszNmSSarn4V
y0R+BniWRsRhQJoZA2lV9NfM5Gh0tdcWTPJZZBYEZzIkK1W1dJU7XAmoA9WmJAtb/SAnLiz/flI5
aDpARjUHMAAlfk2MF2CAMb4o+SKrNqBcsSjooOgnsiNE4VyyDGNEXjXeK4pPq6NefF0P+ivp6yLr
+j8TwvWSY8ArM2qYqKe7jgJT7BvAc9W3YGriNfNL25F8mLVYjJEoSLVh8gCE8sK6Ad1A0JZH1TGe
Nsxqfa3Ck2vyFeuI+MzATn7dv9VNfWJO8K8zndgellIubY4D2SX2N1sHFdCuliEq17/VH7+Ey3Po
KUZDZxji4w8r3TLQJxuSLbfqC3pmiw7O0ikWwiVlTgEgOgryev0y1K9JvDciQPGe01SScUkM2UIG
zvjAi4Ih8KvTri9ekLXmtdcDl2VJ6HpWF+2PR+I8WaRRAAsBePOs+A1wbBciWBgll2yBtRsZQ8eQ
YgW6F5Fa2HEqmNNTaHhii+uu4QBBTH2VQ5bsX2LaiRlhp5EuTUkcwYymPirKO1P86zt57SWxgNjx
iSmQK0jszyNOlVppGS5AATYD8q/EB5pmvp5oOxIPB3W4G8sSWBKtZG7ptBLI90pLBFUCExwi9pID
Q+Tk3Hha6olNuxmh6I4cii1Kvj7YNNG43eqjGwZAko0Sk5dUTsB1nZpcIslJhEWk4BBzh0ltW+6T
p5dyj+lu8uZ4zK+/UD3YxnfkkfzQPcVvFFf5vL7ca7tGR9qzDG8u/wmr3YG5Sp9BWuuN9L7KQNOS
7gYMXv+9FjWcBJkz8gdUZjELce5k3PX63FKcAAxka+GvfrqfbFn9eQVidWbEFM5zU0yY+7FhhINq
oIp8jd6G9nfD3jqmR9DPLZ9SZ9vmksO9dgWfuGYKpZ9o0tG0Xay25SHpKjBpvv3DJ7JxEHC2MeQj
1icarZ/rucaB6EbF4p5hp+1Wh1IYw/xjZnWeyVWnkJzCtftSB3ISbXeA1CGUdf69RlAGoUUCm2Fn
lJMLpay0d9taYZ6ddHRrDprm122d3CoYM7tpp4Jsrzu9FjIxS/f/Tou8bmggtxldnGbVR2HvGf3O
+ea6ifVIc2JD+HJs6DGzNcMGSPnilrhDYwJ88pB3DzNKxG3oV0qgasF1q2uXDiial/FVC48nEVeZ
5wrVeQ6jBlKpXA8YDl3o5K6Sf9NKSWK1eriXDiEq/Kjyi9yKaqHzHtTLaJk1iT+nZRApHcN0nYY8
0bQl98/qFzsxJlwMc1Xm4chAlqvWD5MBOpvXjEq+2OraOdCqw0wFeFEuWByj2M5BpYUPxkoosCqu
TT/wsPZMC2o6sSlxaPUM/LEmUjgyi3XAwMChKTGeY/p9bt6hRvBYlOpBLSlyBUwJyFlzl5N19hrF
9a1iuhmEUgvPkUiAUaUa5poK1JjKaTMa9+Bz6h0Ayufe6zNX5beIZZx+0aZxQRHlE1P2orj4jIt9
iDzQpb1LkFCcn/xQAZX20PWAxWk3Q/LTYI9xJLlzLkGiZzYuavaTbYam1cBG6xiPmsbdghveqP6E
hPsRsPudnpQ/umj6nnLF1TjZ16DIv34KL9Jz4RcIRx/Sc52VU/yCBWTpANrQtnd13B2sbvRNZOdT
ItUbXvuwBAoN4NxZG3hg+TIpQIwKk9wA/m8Vc2je+RyF4POYhu4pNvv6kamKWYDZu+atG5qgcT+S
yMh2dl1BHpznhnqTghZI9ui+uMGwGEvGhWLOAmwVBz+ssa/GSscsuZmaW2Wmmzr566xxMWFhCAvD
Givoz94qssnGle8Nc7RnGvW0vpVcWRfBbjEBiTiQsNlL/itcWSqfGIi7zdKri2KnschVxmOTaKCi
CiUhfM0SqD4BGAc9E3rRgiWrSnMQzFglIGmQOBoiv3JuzOoxkl0Vq3bQS4IIIljILzjnaU6NFlgM
fJdCPRD1p8rYrh1ViCuZisSl1SOJbBsJFPDNC87i/Nhril4bsZ0taNi7ENwd5uyq8Y7k0Dqv7pXq
1eIHbt4U/WtsSZ57a0fx1LKQ//al1iRxk1d4hd3a7JaUe41AU0S/s+NXMktuxMscEbvEBAYfzwsd
w4+WcPBTI46KSQX9Sg0AgVFpT1P/4vR1EEXVpk4xKq8PtyqYo6lCb1oi40lb89VcKEWg0QVs8u+v
cJLrJxzq0WzEQDv6xt8mM3a1St84KYU0hvqOzXroIkNyLNY9pjh94MdSUQQRdqsyTnocRvB4zMyX
UVNvlIn4I+nQyrOiowW6mylzbtRa98zwswDd0vVIu0KPi/co1hpoDbQpQQtyvrP0MCZ23+G0VO2R
gjqt3dOh9RidXBSSqBNQkHSEm1z3i9QbTcyyyD75kvaLNyog4AsKHK/iCzaXxoGSPVcRGIZ0Twru
dtAowKRVjNhgKbt82hvh7Th4191e+9IOFhsDSIBcI9s79xqixBGDymPlYeAvPWZdU4B5uKtvUdt4
nnlyZ6fhR585naQOvBYyHEwOLNRZqMyLICmiN2WeaJAiMRiqALx0bWu6T8bBVUkk6QBcJGPIDhCb
MNeKZzJkr5dE4mQvh7XRqPYyWN6bP52WbzG+6HdV6zpds7fRBL++npfJ+mIODSkHpmwb/e5zc5C3
4zxbphOQ+jyPhuFSyJ1UahYQyrZD+9A7KiiVwk1EZLW1lTU9syx8SqWyUjYosNyGD0OYel0JvnBI
OGFERHZWtcutClO4vKD/jJeyCK9TptkkToH40M36jZGkLm7+Y6xEvl43QVYYmEiINxV9mq34MA/W
tgX1zfV1XnV2gXYvgxrLuPb5Mpfg1MAoDZydlR+dedsqmEnqntq0/PvzAeS4hQofwDggwxJ2D6dF
CD1oeFoSftPQPkCoBuyO/ISOy04pxj0eE9vrrl3KNi5bCNBFvGkXpnmxsmTUtg3lbtjMINZQ7RLz
hkTbJt8ZKhS9d/HsF/abqRxLZ6Olrwqevd0AlZF7LitxrcQG/A4HD2vc3ngHChGR684IVj38jjT2
i2xr6C+2eUub0Mvig5Obm+tur37RP9bEqkg/TixJGeJ/WYGSXH1jbexDR8itZSFvLSBoFAkehkeR
RYiFkBCTdAPnM5hgVYirKYmXOvypJPUh1rOn0Wker/u1lrLgKagDur0IE4Hd53yrtuqoJuD0qIAF
BBEnqd263WRcdY36tiy8tF5U4cPyW0ITDxCO68aNlYN6ans5yCfBL+sHojaFBttl5M1heiRxJ9mu
ywkQri10DzBYvmjPG4C8npvo27qOaUgrDxWDgKYLleWELDDZX/dk7X5GHQLkHRgRoqDXEHajyQ2z
NzrMQbWNU22TCNMOs1Fg5pNGjt+bY77FMNhtalswDjBbOwGqGkcTEsPIfFVw2ez7Sk6ndOk8PqyK
/wOWjmgvhCGgqY1isvFYqrKWWx4eQeGRxtlc+o6WI7e3Gz07mEqY1pIQvHgrrDo6DkjRwCKqghBc
qCFaSWbxCuUFDyw3WnM3gCFQmy0AE8FAQz+KFpxpsg+wEvTPTAofOuGlM/QjTNp09Fn96jSqp45F
YCjZA4YjMPTQxS4ym9HNNXWbO1BqCzUJvOtySgyxEdqBJrJjPFEBLT/fbcWEJC3lOEyNDi2HHMUw
aLYy87PXu4OhFpAvxIVnfDiJhdpRszU4CLVIuUuKh4Zau8zs3DCp3NRKDiG1trGmuGMtLfCunbqF
jdkA8ZqFEomwK/oWAt2Tg1NX9hTZ3A3P3tPQRacrbKPX1Kj3RvJOWkDfreFFw7RkmjZuo8pGvtcO
Jo7jMkyLSo0pXl04ABiRn5H4JLoCfSGDjLvGBNed3jaSp9G6JbwzwcSJZ/nv1P4kyhDAYXO+lAxS
Q9tREu/aPg+s3JZEmrUbwsbo8wJ8d/AyESLAqOpKajYg8qYxKoPtLsk+k6raGIUkt1iN2AunKJ5f
YLKDufNNVk6JmXYpq72KhaEWxIlabEwV2i89V4ARo5P9RjghuwKTmMfWbsmRWg05GCXo/BhxIskN
suI3nroE8wToZ+J/y4V2srx4i/UNCOhKL0+m9yRHT05pbjtF3dNWNjC3mr5iiA33PWp6C8XHua1K
qYG1CtGYaBu3T45h9cmVL60LbOPdhF5FibFMSSS7bCzhSJ+aXNw/cS9JeQWNMpiEHIjfvKEg8vRf
xly8bV1+wCio+3AT/wK/BwRDZGyTKyt7ZlpY2SmuG2hu9bWXlt+ZCvR87jbT/aDLKOiXvyNE6zM7
S6Z14mJYhGrVcthRQHSqMMXLnNFTxnbP0W7XlViypGuJ2+mKCgdl0DE3kQxY0bx7n5vRnevnIXlS
Fb+CnHslG0zDXMOaexjyIRimh+yOeAvOaZHapY7UDZU1m3tFM47NtmVopAWIDNZN02lMDyLHdjYQ
BWu+qXWjPSimA47kDly3iTvUBAI9mY7BHI76W7Qx5ml61KYKUFd91vX8AUGWbYGgNuwdKKHHj4yM
FTCwU6QH8Rwh2kc0yg4tc7rB1xqQELvM6qs4GE2luclVdEiS5XTqpQYh2IKr5NPp1HantUM2gfnQ
URK/j9PS9toxpHemwlLTJYSCvS8y1BemkfzdVAsKPQpCZzweWzVSPSMhIXidqy7d82LQ8RyawIpF
7LjBb6D8rrdD3XShcxh9kCapfRTTm2ed6YAmowU4BDztVIhj6whphppYld+BM9TamDHTbqIBdNJu
Vy8d5qIdzHjbFkqxrxFeZtcgueEDRafuHKYBANzlXJsxOw6xAZAylgwRWJ36myGLHe6xKKWfFcEw
ysRt5yuLarIvdCfZovg0+U4extaN6hBwc3RTj3WrsMhuBObS1Gc25yBG6KzQ46pR/GL1xG+t2akg
SJWlId8kIY85cAJQdSycsPsgIIeEhkXUNj+BlCyfq6SaQ9dkEOLtqOJ85SaW98mu7OiuISPGRyOI
dunuAOIYo5tZ0DcYaMWdhqtzwOx7X4ba6MV1ty86nt7Mw1DuUT/V9mo30g821uBk0cq4qDZNix2m
NKNe3pjmpBe3pVnRQFP6JPKbnJcHverDW1WrlWY3lcSO/ExTlVtwtRWoooM28l1rphBEY5AXB6Z1
mhnzB9t0qsd6TOOD1Uy64aELx2a3HBlDZ7+vWlAiZ3G0ASFoe6eYM3k2mjGZXcb6uXA1vdLIQ232
ZR3wgfAIPchGP46D1gY63lb/9c4ECh3LKk30YjVLpoe+eouhVu5AVwHR/IKnpGk67J6ixq2sLsxM
25jdasP3LLnT0RBKd3r11cz+pB8tKqOFWDONxzJKhyBbBjRCvLGqvgNLXIYEqEvMY9v3d2b0mWmF
a2b1VoO5aeg3lTYcGGZ7WwBNOkM2RbMSAkGsg2kDQD/BECS2p0pFnYsYKbLHFeJq3tY88sHAqVS9
OCk3158mK9F9YfO3kGItujli5ZIoudmSTkHlkruWdVcXlpe0uyl8CfXk78sRKHtDI0PFSKWJYHt+
kdTTgLDJotoLWwNVUmZUN0QdeQ6+fWZCZ0RNuD9HJCvdmVuDjJNv5bo8S0SEayxXAHJVLCQibGQ7
ykxfwQJ3GMmN9IfrS7ry+YwFeYYKPwazIRd+7qc+Tk5DJzBYpX0ZhOBh8jWlelbGIUhtsMVitm0c
ZUOOK1n7mU0hD7Gj1IJcDWzmfAA5v46E/fm6V8uvFtIAUJYhI8ezAG11ETEW1k5itFOL1o8J/p4S
aHXI0oZUwo+2unZ/rIhPwzJOeT8PvPRm7uBSVb4lmXOXlJan2PnGjoxtHynbv3YMA+PALeKwQUVb
/FydPrXJDJpfzwCfQ6tyJBrhPk+I5PW3sv/AJwXdBQOVAIwxCbuiQweC1nGNdI10QWPuQDiGjOoF
w2rX3Vl7ZWIyDs8mHDEkbmL0mKyx1usoqaHuMAzvDFSoqMFPc2l6XZ8rtYsRKvwKkB1PM0TXjdBy
JyQhP8Ke92D6jaLsWEbEPsRt7+ziyIqDMKyjQ5wMSkCMvEetsrWy0M+6oXoYc4syV2t6DKVcd2Ot
RnCy3cTCU9XVxJozsAUAzmflDzT80sZ90gZz/hAXz1b/67q5la9zurttodaUdomGES+Yi8NbOu4A
WJ6bbxB+vm5l9ZSe7G79PDIkJkrc+rK7GxvltCFFlSeLZXPIa88g7DPUVhZaTASg5VecJOxOn5Sm
ypvaqyEb2cUzwCggnpl/xHrpkvjHUECAwS8MIkncVwLEmVlhg2dtWWhNCrPcHIK6AIx52uZcYmRt
BdWFzxxIfxB8iU+8LtfbqVfxuu3R2Iv0+D6LZDNCMhNCKCVVg7sygomigLLtFMaPkCD5+6IDAg1B
Fx1kTUvL7vwTNUwF5qUFWp2q9VPZKh9RmEMxqpY8vtcO0akZYVfzJG+sjsLMgljN76uuQAZxC1ao
3An0/q2wJKF0JZmAW3AJJKkLRY6wBQqGdkthoozXTeB6rrr7dLaDbjRutC4Ee55MqmLVHMXfBL/o
AkcQzKWzxSxO8DIN0Z4icx6YzPK1GqRLenxb/70oASjXTqwJ+4L146iAWrz2GuV+HlpX0z7b7LYz
NzFa2qUsjK99OmIBIwRIgmNfMEoZWaLN8TDDmvXLsAPH3o7DV56+OEPoM/45Alp/PTatLSZ0WywU
wzFTfcHTbegjGo0R5JGSZAzMKgRPQm6MLs9SaK7ak8ct/t91iysBA+U9vM4cNFGR6QufD8J2lVPZ
NZrWVeSS0bqPInOr4d33D57h4bNw9CF1sUR2IzpNdoKzVoKcJOjnQxs2YBsN4gbPnr+mr0Mb+qSy
LSZJkKUi5pwjybSb90oFV3zyOlmYGAl3k6zBdVl6WjDNJ9A5MYaUlBn5DKDefK/GXvRUon6HrOzO
Cea7xEsgd+ls6aYf/MHHHX5X7WXjSheBUvgBQnTJI6ZoEcEPKMD/tsxe9LLx3RUqlHMfhQvTVtRC
GVPAA8cN2ZjP8UsMPQXfuEE55cBSF0I79o0XfQeuwwX19Ob6/rw4Eb/9Q7DHs2hpDwkLXBR1qiOr
Boo0/dJnxZ0HFxURp3w1ZZywMkvCSoL/YozbBdbJVXAft64Fodvkse9BkPL9X3zCkVsABcuo3PnF
04GkTu+sEXg8UBDZ3V3DvJ6+gKWyx6m4burieGP5fnNU2mDLB6uYcLytjE6JXiz70+yDrB4CxjHS
pn27buXyuS6YEcJyEitppTUwo+zC2+oDvfTxyUAj/zj45gN49YB4uW5x+YNnD6HfBsEriHfzb6rY
8yWs0FGHRtOEgTP7I9W/RnT1WHjfWhKUydqeWBL432zRAMIJu4+3fIiaGF8qUo482qvaXT4ctOqR
W5In1+8Ox4VDJ5aE3acWZsXjbtkTpN7OjXNIO7Bl6aWOPmDNfdIbbl6xrYby4Ni2n7X5/g8LCg9V
UEQDFCfyzfCGzjMEw7CgzeA6iuFHLOgAOI6+rttZ3ZAndoQKAFWg7WKkKlaUHlLzYKQbRYaPvIQ/
LJvjxIZwvgoyITVAKuKpj9Yj2ce9qz22vzCS2O2s5872ldcwcmcv8TGCF1x37yJjODetC13VbLRq
1M6xjGP/hgqEy8ZdOqJpr39NoOvQpjtV3123uHoSAEIANsCx8KwRtqgNYcCBhFjQAtQfxuRZ5Cue
/AgSFdftrB4FcA9AenIh5BJBD8WUcC1Fk9zL5h04e+rkRRmCtr43ZcPdqw4tk4RLQQyVN8GhnEdt
FaUaTkKu7K3mizr9TycHtKFhktMtsyScuSYPkylsYGnQHh2KNuCb3toeaCwlm2L1BoUi0/9cEm5Q
jCsCwxYSuMTo7dxXrm5BN7NMX9H9f2oyfkxUiAvHL1r9rUziB9QUXCWZg4F+N1DbnACJmq3Es1m6
N/p4f/27yhZhSTBOHqo8R75uMPw2wvzWCWrjVo0xf/V03cpFSWk5FxZwE5ibQDdZHNuOmDNopAeN
Gx1/5Pyr770ZZXp2M9Xe8Hnd1Cqzw6kt4bPGBe5BDIBhTiko3zFrdg9WxdajftT5SMd89AyAbav+
k+l/rGVixoJ1BfIK0Hdb+MjGlJKBZssBGe8rct92sjGN1S91YkD4Upmu1FPGYIBZuZ/qx6nzc6Zv
ehlKfjVEn9hZ/v1kR9ha1RcWhx0z+ZEUs2tiKi/77/pHWo0mJzYWX09sKIaCvs1iY+KFm2bvYx15
GYm9lD9RGaPP6rqB89z4jUK7UO4Zoh7DchNsNbUbwxTmEFQMYUhKi6s7/MSKcLHFTTuAEQGRP8aR
tdIAWl0gKuQqqmYbg75cX77Va+bEmHDDqVE+6GTR0EjU2xD0nS0YRCF0+BJHaLvvWPL9ujnJCorI
uhJPAM2cficH77zajhjV1F8i1b9uZf3eRlq8iIIASSw+3Ix60udYX+7t4mBv+nco8boq9J3QX3so
3fbB3FrP3P+YIHJ/3fLqjv9jWCx4k7rKeFnBcKvQ7Uwyn1ndbdjZklC7GiFOzAg3m5mAHiNMYSbm
DGS7pau9Xffjsuq4hNkTC0LoY7peZAaHhVn7MoAQZM1ucL4ZxpPG3mJQ+inkhlay2231LJ8YFQLf
GPeqZWQwCnG8pwbjysjG/SyBuK1Nfd3+5AnKM+UTt/ACcb6PSewp/K1Sy5ceuh4sBZjKGF6vL8Tq
hj35SUKoVDiUoTF8lHtox2B27rmuwav71Mi6FmsfFKzrIGgEZGmRfTqPYkXdFX2F+Sqv0/wEinTF
PEt25urL6sTExdEzk4hWmAb0oLwZjC54gsJN8jpv+Sb7RKUchaHrKyc1KGxSC2LIkbpwM6ZH/lXu
w5sesxou2kzzlwrFM1fZXDe49qlOHRS2rBNlVlMkFGvYv42qP9qPxH43/7rxiINxakXYo2GK7aAz
eDXlv0boU0UZVCd/dM7XdWfWAglIaRaUKeSk0ek/3xDWULUp6K2QjGN+GA8O09jMqYz/YPkj4lPx
xIgYrahWqzHQIcgD0PwuomeH+U76SKHYlh7aKvXrvpVsirW77dSisCdULXIgHwKLFtsYkcc1nHHN
ncrj8JmVMi4ZyRqKXSDq8B74ahhTqpeM+2P/qn+//pXWSAxRYkVvHx8JYzIi3KjrFKOZOHAxZtO+
2JAo2I2TtrHZ/O5UJHOzgQ7bsW0mP4l67YZa+ftQMUyhp4GT/ITU09Esho0+zp0kh1iLpBYaRip+
GsK42G9zNG7EaoUSFO0VjNwmEGgKMYHxkVpuZ0vC9toyn9oSzl0TVapSAGbp1WxwQZTmzc1PQ0bI
t3a4T40Ixw4pUUQnDiPlBD6wiPhV3t8VSubO/8Q9BeYFDQw0kPa6aPgj7aNxG424+ohvjpkblx/X
d83qxzkxsPh6krKqKWDidgEDEQHxJVivdZ64Yf+tMgJSyhCkazcL9MJsCgV3AujN8vVOjHFqTGoy
GgtT0I96+MmGzXVn1r7+6d8XnGExN+wo1PEiRfk20ls/tl+6UYYgWluyUyvLv594UWJ4IixAku9V
6b43t6EaGKQHvBwv3Od/8AeKSkA74TYGe8S5pXwoKkoXum6A9j3WbnQMSGm2JG6sfpQ/Rn5nX6fu
mGGvtSqMhKBVp/YWYA9JoF07LzboTXUNW3mRZD93o2xAJzumuKZ0tptbzymBFXtK/4Wm7cQKFYpU
JTqrZNDghxZtCvI1Qmnt+te4HLXAdQtsG3Qs8OYHsbTgB+cm4ssECxb4JUpjj9qCxTGet4UKJw33
dfOGE5p1W0AkQBPom3hlXv8F6wv5vx9gCS6mipI2wLQt5dTYa6gbWq9V+z7KRhpWj9EfP8Uh20hN
SEVa+EkIJhdwN+TPjix1WT1E6JxhxhJ4Skw7nu+JcNJbrU9RoCm1b2bzbCZ7tdxXbZDKapdrtzyA
Cv8zJMYErZqiNEY5DFVEbbgdhtdJ2Rnde1PsDBlhx2+1ZjGJOTUmhAajcngD6CnSPu7OG/vZcRNo
W7vo0z0c3be32XODYxBY7k6X9XlWT/GJm8JDfaigoD3ZsJwC6zpjALBOJNf4KsHpqXPC9k+LIXWi
ESb0e1747ZPiKXeKx7bRrR0wn+1rL3DHIHoe/PLVOEa+7D27+pI++QHi9i9pY8Wzgj1Df5Dn6K76
BjnGzk2ffyk/2gfyeMN9zIvcyiagJRtIPA2VNgKcRmFVK2K3zUBccqT8yDrfyH7k1t8C/BBi6CK8
htFCTBmI85tz5Bg5X4LxmFWbRNM8bpt7Pje7ljjQmhrdrqklDFarYY3qoO6D8D0BYkRIZ/QuTJIw
R2paJV6oqy6IUXRMEXXKfcj2JvTlw1/Ild2U3WXa0c78TjrZucQt8dic/oJlc59cQQptepL0+AVR
daeNQGqCxGNT57dxdNtgf6VPIR6810PpalEBiENwbTrAygAHcW4TjHtdl3AHjxpQnA8GOs0PSf2g
NIfYaj1o7gHwnbmQk5GYXf6s6CrIC3B7QH0DQBYhQuSUlkVpwawDopbPOptbtFKc4cBHoNjLdiHO
BdfolkHKwrPTVMeDRBvwSKWzil8G7qaeD/9CCrg0AzGvB1kGAJPPl4Knc5U1WoQpseap1d9yYDwT
TERc93zt7jo1op0b0cp56oowLjxDCWh8Y9F7pEsg4LhuZS0MnloRvmo+zXavqHAF7wzXZgCryvhH
ZX4IezVUSaGWBBbM7HEoUDWEDWiLxzKAwtoF6UBbF+Dp5WCKyUZG1YrVTVp4StR8S23noSHKnW6N
B2rxbat1u+sLt3bnQ2cbFf5l+PdiiIyh7Fo686KdolZu2b0z+lUDBnHdyOrX+WNETDVHtBCNwYHE
CG251xiYFJGlmisSTaiwgm1FA9wWTV/xsVlFQxiVIfyIE5cVbvGl3CeH8VBvygMeN8nRDgZcFXNg
3cU35v66e6vtbsyiAd0PRBCgd8INSVAooazF3qhir3dcXFDH7JYNz9k+89MtMArX7a1ukT/nVizU
mRmkLqMuKVD+gWpP9JND8zBzPsv6QaofsLo9/pgSC3bEmOiQJPBsjHI/SedjMsa+Ng6S3uXqBvmz
6cUbPiuS1JxDeNSbfDuS8XHG9Xd90VY9wRQf9HQWBL1IsWGR0OyjAiba+qcOhaUsDobo+3UbawAq
wC8BkUbvGjq7thDlCytvACWFvOjgzRvnaHjRTfSr2cVv0WP9HwqP+hOoVLRPCAguPXvA1Mp99nb9
N6z4efYThISQW21kMqUuPLWdQgNgU1V9gNByavtGCZKR4Lq1tQIrJSbATHidaAs6+Dy8q3oe6r0B
jw0MDqUKLi/zGAK8xW0AdLx6zlzKF0KiB73pNpjvkhyFlSTtzLxwu6i9lmZW1uCrGhsFrSmI8vaY
4WKe/n+kXVeT3DiT/EWMoAXIV9C0H28088LQyNAb0JO//pK6u2+70bxmaG9jpYedjSnCFQpVlZny
vSytRMJLscOFNeGWqSHHkCQRrGnaU4N0w4S2e3Co0/Ct1XCxIwF39Jt/cbVdGBUuHmO0dB2AQfTZ
lvdl0CPIX3teLj1fLkzMe+osDgs0s8ikFOOSpEff8GrT1cLA0eWT4X9LZqigxKqfWiYB2gX07zsQ
FTPfLrI6NgX1aHToyQ85+Bj5i9mtkXYtzzkxVHjVeY+J1K5QEsl4NODb2vItg95r992YvL40N1n1
ok8ONh+Yp1fFRRZOkQlkMSohc3H9ipVMi4wiDU1M+riXf+kfHKzTW+4YdvICHr+DsuNuL4NYduUw
LTh2PONlZBvQngt3KKxDGEtNLqk4u4M3uup3/1N1J2gBAc8X/MrviJfdW9jZu/hx7fpcHK4B8l4w
sSHZL96e8qj7XIHaiO0PLNbeCIgjGu/24BbHhqcNeLWR0qSi9F0qydoANCxOqqpt6PADyN8xqO0h
3wzx5raphVBt5mf5jynhxHAwZZqkgKlQcVIJdMpbK9+MdGVAC3fWhRVhsSA5N6P6YMVMNoN6X5tr
vAmLi3I2jHmYZ6eyj41CLSMYiFWbBK9R54VroIGlyGVmj0M5ZO77vRJRCMNKqqIOxP00kl0oUTBT
cbPkC2CcSDlqENhIPBBTQVRnreyzdK4vLAv3lKSlUBHWZskA/tiiLJ6hleULycEJdYrSqVCkW0tv
LZoEgkAFm9rcJC6+wRQr9lOtQ6EEWZq0fikgNgWmygTscWPLYlCMSSPeD87tzbiwijNs4T9GxXHK
ZjwmMyNuPj0U5EFWfpPhx20TC5fghQkh/Kz8YNL4ABOBacsjqygjuwB0AaO5ctv+6ZsUXrHnlsRi
Xd01Bhh0YEkr+xej5fvYn/ngYnAMj5hIzWm031X6jSjPeE1wcsyGEERf6LsxmZzEzDTCXdQRoN4r
JyCvqi+DrvRHBIkoNFGyzsgfht64j6HwdnuCFhzCxWeLQUrUhYpR47M75DPUwuuVNwv9krl728zi
OkCRFj2FFkhoxNxmoId+CTwj0vZk0t8iy8o+A2xDiB/rWohniAHP3uQEJGsykOh//8gyoCWGM6zM
UCY4P8FdpDyDoFqEjq30uZAPeboyuuuNjN9PcTnBhAHO0fnnZ+4o60Av6sf4/TUKtQDdAkedeJb8
7fYcLnQXwgwad5EpQZ0Oti7NzA0fRmFAOSaNnkAx0ieerG2GwCFBAG7ne2NyeMeodWxs/mLorLFt
lRmlN625xqXhEuDMEXaA8fmqWboJSyUeVQyXF7+KhBybUdqMrbrWKX19LYKvCP8A2UtQGBOzjE2a
KzxtOJJwIzNe5E3nyG/Z3j/Sk1HZDaOn7GduZ4d0v6ZB94d15/IswzJ4VGSwUABeJfZIT7LcSqUM
B9wTMoVMwvP6t4J2wwPg/zNncdqgl7+ZGYyjQqsfiyGFZNCUKZXmKFFUPID4ATF2kNYRZJismjga
+I3cvq46dMiTNssZ2D0CgNl5Er74tK1f+qnA2mlyYm5VP167j+eNcTUe9HqDUgz5TMByLjcOb7OU
6HGFSrseIDdT0tZNrVSxqWSajKvZcaxShOgplGkQZ621M15jZBG4ARKEtxAKXtcwCMVP0Wde4fDH
O/XT/66x8ighR23Z+g6M5N86pKi3QKDnbJ/d63dgcFkJR6593IX9P5ff2fGUFFC1yRbsF+nvgBz8
aNP570a2Elotnop/RvknnjizAsKCLjZmSQyzfkrA7VFBk1N5ve0Clo4EcLrosAW5z8y4frmQbQ2m
/FLrZhBQ+aC2xim0tA3xJ1zRBTMlf+WCvo7j0MsMADWYs0E0esVZBqIMKVBaDKkCJblVqUwNV2rt
ixaQb0aUReZrQfScfqGqajiHAJR4lg60XbUiZrA4ZWcWhFBx5OgwAds2ygfFY+eDY/JZjg9WAmKW
Ncz+9R2H2bJmHVZku8D4Irjn1u8qSGH12ObTHeAAMt/6oZv3zAAZ7mqn+fyeFo/0mbErKndENlU+
w8Eq7mTqqR83GXdNcIcGW6J7g+YU9X0WAV2/NUHicXsXLgjtXozUEoIGX8pmTCOM87v6UR6Y9GrZ
o9tvfqYnwzmB2y106OZd2bJgVzIFgBYwNrHcBsOZm6Ezd+Vzlg7e+VSol4cCsGV0fM3zLvNjhYqm
tQ3CFQ+y5EDPTQjZjTK0fF+Z0X9t6rTDTkXL4+T0DSqLnmTa9SrB7+KxACOLhnwVNpOYOhryJNFz
dJHaQenVzYM8fVPjrVnfj4DgNb9MbZfqn6UEnuM8sQv5e238ddIRhx4JdoOiwx0PAuFY+pwEcath
vBmEUaEEwjp1xVsujRDd+WgABnM0kEiCBXkqy0Qlc4usBm2Y7ATiy5VtsZB/wyBQxgIfGsQVNPE8
VlySuZ8AMAPFAZ8csvFJsbZScgoatyBOYCWM12h0w78r5cMlR3BmWDybCe2CputgGGA1S9oo2lfc
3Cnja13ulb/v4b8YpHgU4xGuqJwHWYLuux6/l5O6l8LIuX3i10YkHjGep2ScwVyhpjEy3af5AS8R
n3zJzRaNzivWlg70+fwJp61F216dyPOY0HtFP+tmH/cftwe0dCtAeEaedewAZhdfBGVpVBVvoCNi
+jpaVqroV9SB4bEvptENh2ByITC7xrK4NIlzmg4FVnS9gwDx0k8NUqhF1tyIlyXPTQNaeluSXwuF
jRbot15uj29hCkHkD1Z4kMOD2VGkKNfbTikkAluNhcSvqpOXsiGTl9JoXDlmC65xJj9BhREPu5mI
53JUgezj4Qs9SDvKI6aM0V1QPADMdCcp5b7U7kJZ80wD4fHt8V0nLEBEDmpXzCSycvJVR3YkhzUo
hcrKDqd0YFGKS6cfpaMZRb+SMD2NNISosyznrpxDzoDTvvp9+wuuZhgfgF8AJyljPYHLuxx3MQ5q
mTb4AIVDWhn/c+H6Y//lS3Xn3rZ0tW/+WKJzPxr49ZU/PSBngaU+8CJudF7ZiI/e8xSQKouDC7jR
dBCwJ2ByqjgDi8Ya2+LVERHMzp91ZjYuysLXFJjlyJronRuhTAJlnzD3WdCt3K9Xt4FgS9hEeVXV
RixhMqOasjTHgpbb25O4vFz/mcQ/5amz0ZRVKYHyu4IF846EDev7Q5V83bYxh5IXMdnlKMQ6mgnV
qslvMGNB/juCslkUqlBfDe4b3q0wmlwdutkS5IJwqYFpHGnpy7Up1DFJWx2jSQYQ4reD29GKydbb
pI12HSUPGRBQY70Go1yzOo//bA5lEoWGr9fYEfG+T2WnJEceJ2xU7EHLmFZ6YZOtbIzFTXg20Pnn
5ybDnspgQapsvYM8F5xlpLTPaEV3ZEOymyLd/IsVPDMn7PmorToQSsNcaoxM83eke+T1CC7Ip39h
B3VQOmuRzeypl8PqxyJXxhGMw8QqDqFPbaPLXAldRmS1y35xBs9MCUPKSGJ1RtfAT9V2bn4nA8hw
B1sfQItE1sLkZVugRkPwKM9k+5fDalWzL7McB8DQWuRYi+80TPccDzwnw4Gu9GHlUF/n6OdzgI7v
/zEoorANKrV5J8NvqIq8k0t9T6L6UAfyLm+/NSG/hz4ySJiwTTPwL7Tp7vYqLvoUYEBAiTOX4ETH
DIRm4accqwiiLyfmGvOnL99Ye4QvepUzK8ICFuBkb5sYVmSEdVLb7eQw9tqkYOmq5vLirYoXLFIL
4OGYG9IvF9Csy74KMtiSGlftUjBfRixOHTVwygr6FIEzIH+krwHLFufRQIIW2UQdyylsG7UlPEv7
Hn5l9L2B9HgzarFDpGZF32PRf/1jR+zYGEOp9zOpq1C6sSBU91nnbp+3rDM3sd+hQv0DiA/39haZ
F+fqSjgzKbyUB1PNDUmDyRQLZoUO7usOdT7+GSs5k9dYLNasqZfLN5ngfMUZhLfsmeo/B9ITsU4h
pN6gk6ev5FXWJlMI0nsCXo5chi3ScXeSnDH3GtDNym8zM86gOAlKH7fncs3iHESc3QVJCUJdBYGc
rYyx1xidg95btwcKJMDJ9ofsNY2Ge9KWP2+bXYxNzpZQOBNKPvdhFjAbIIGa8dQJ9bUM6XWL1uzH
EEqCrRCpPXSbXQ5NzfGIRWiO6EQ6ht1bxb819QHSBIq6BWyyyrcZ8GUTZBUB/5JDRgBrNg603Wlg
rArWCCAWj+PZxwjzXEVAC40pBtyRp6wdXSguoyZh/4tZPTMizGqqoYbbc4w4SfZaNbgcIPfbFhb9
JnLeyszNjlS+YAGovDRtugm+DFOodD9r3Wcy4Bx8jQl9cb7ODAlhUaJrfhlzGOrRel0AKhJobwpZ
8V3XRiBhIANYDs0p1LDE2LJKFTWl1uxI9N4GV/GmaHWvsJS/XpZLM4IHkWgUaImGtTdVtYOGjOy7
Y9Skf700l1aE7S6hhtZ0DQZjTipEst6qFJ2J/ldvrJSQrrfAbAcKeuD8RpSgC3bMoTTilCD20Ruy
AdnqtrIoWNT7ZtMTtVuZumv3BGPz2x6bTcHOFly9aiZTOehDhW6choXjsxajb9kJ0U9nxC7eHji1
Kw7x2jNdWhQWKws1kgSpjPuMTHe0BhPfqqDA4rYzLaKB9A8dgpawtzs6FLQaMSg0JXzlea+/Jzr1
N35irfXZXMeOQEOi1R+UIRBU0MX+wLSUpkEZ9cqOk2Kvhtuu0e70WmX8A4Xp257hGhY6M4zNORio
8QLoJx6mti7UxMwIwkYICXzz5OcBxEHAhxyIM2cFnf4bsK9f0N+5bfePrvFlNHBpV1gwBU8zcyRG
ZVP2Yu7T4/QAitX7zntUbLSZsJblmxb/mQbMYi+gDLe793qD3nDHcCu32cZvEJRismPZxREM8G7/
rv28/YXX7W7CzIgnpiiqFs0n+ML7cBO+lO/UDcGoYrn4gkPp9k7Dpj1g1U8o1oUbDY0JK6foOoS5
nKJ5z59d8pOMvqF2wAdEyr6q3hXyAp1rPXsYNdwUj7dHuxDuXhoTrogIGI5CmmAMFK2KftIMyAlH
TAaPX+X55XMFefRyxSUtbvOzrSccKNCZx3kUYesZKeq9AJaCs5MgNuz8LV27AZfmUptxeWi+pgRZ
zsu5DGTT7wqJ4kgVbJA0Nlg+GztuT0HntNUhe1+Zzvn3idv73J6wvfOI6mVMYS9PXhtUfeS7rPzE
68+2ipM0smHwzBYCuSuXyZLfRS4QlHd4OaB7aZ7xsx0zlEisJqmPHTPc+/FOikC4GrhKaLGk3Kry
q6nvbo9zySeCag9MECoKNOiZvjRoRfWUjBwGm8Trq09avA3+yjn8A0wXp/LMhpiu4oZaqg0a0Gwk
eZ6nfHLaFuKK0SdkrKA7ojwopX4ojdSRAWBHscZNpnd0bK6cxesKCrzB+VcIGyhOoxCfgZH2PRqW
jS/u54/ZUHiKD6VY9Q083njKHCUp2lQd0H1DulJIWTos5/aFDZUUipFZOWaBdJbLS5Ck6u+TcjTi
BzqsoMyWdtG5KcHxFXlXcgqyUrCPUVaVFQuoo7U/tdpDsJ3UW9r9G+dzblHwdIWhxbSeYDEZX2K+
ASY7KDIm0RKCXK81DdxQtiv57zOtl0squLyhQkAyzVYH+loApKOvxVxrEyk4ODNDO1ldwkCdo3Um
0Gsm9R2r8+jYaYULnPhbLkFzIDeebp/KJWd3Pp2CG5BqvyxRVIIb0DpmDM86mhdpQ+0y/BXHu+jv
szLzPCJHAslkiEyJoeXU8LiGXAtehdlviIsjGcNyy8nWGj6Wfc0/ZoRNonK/U+h8Apop3vr1eNIb
3ZVVvvK6WAqUz0cj7AojagK51mBGrp9yKKVMVPPyEmg7sr29Sv+HS/lnQML20Lg/xoEES1UIJry0
cY3onUyOSjdoqZ0Mb37CG/YUOqg3sRXbS/cT0BhoZQHjxtyncem4zaFWiklHZ3WfGv0vECgNG5KA
ni4vqdmyNvO7J6nU6/cJqA2nq9pirxtgUgXibK0jadGxKXMHHaBfqF/Nm/nsztJS0ka0Cms7Q49+
GL8A9AipclfXXbrWrPenFnB1lZzZEq4rfzC6KKkxalq1TtRPsAljU/zKE2JX1kemjQ6GeWgMAHlV
8kHLELxptd0N/VHufktm5mH771L5xwyxR6fNRhukTRz5T7yKD00NOUdL3d1eqrX5EbyxFJZJYkIb
CBXSX0O+6yuvlA4Fkrjy2ltgzZJwwCzgx+MwgyXTCuyCunn5UsjfoHTsFuXfqyzMLJf/rLpwygIk
sPS2xKrnqddUzxIEl4ATyUnJMiOaubKU6O32PC5GuOcmheOG6EWiE8FxM+gmNnZS68o6k2Ko/FRO
1z5aI/JLa0zVy8HL2TgFV2xxH7LgFHOqlY+0xW4yDmn9nk6KWyuBl1cNa+eU4SOasCtrn6wR1f/J
Ul/v+LmdDMEZOmaFeeba6NO6iWrbUI648NDF2TI93E7xHY55WX2aQc264UkZbNK/9NaeyO+0XQP3
/mkSvfUVwtTrydiWvYqvoPf35GO0w03lxLsa8o1MtxtEb6x35F1h/wBZIfuNcqHsJY7kpa7lTB+3
t8Hi3TizIP3PhAgLoqBTtYLHAaREIglT+08kMSJwDo9OKwPPrtfO0Bp0xd0uviX1M6uCk4O4iRXW
CqxWDmW5F4bs1yfkZZj/M8QzMseo5+ckmRHlgYe9uQVL3O1xL96eZ18guL5IzRJglfAFScU0jo0A
nYRyWDGiqXDWNxZabPcpkACPUwNWZAivue1W3URAGXxVTvZlMO3naAdu+e5LzHSiXb7v3IYNdv+h
Pf1Q7MgrduhPchJn/RAue7b/LLqYj2rrRjO7+bOCAfAOxLTE8PwkVOwiqIZXqTOVJyXsIaVA+7DZ
120U1mgjjdpfuhLrAIH6o/UF8qr40NWKdZKbzGxYkFv6+DgNfvNRdAk/Kl3tA/9FjfoJVE2tN4Zx
HXpQFbCcwprVKKJBgjx9WVotC0PuB25mpnwfxEazzWinHQrKkZXlkvI4yC15RvYBmqtQS9fRO1ma
75Cz8/dJFYwBK3q/hRYexHQqrZ/ucmqlG4AqrU2d14XLJQlQHLPNj1lcUwfJ5coBlKJ5TYux3/vE
Cu1B5QUy6JaZn1JTt+4LvaLfLaRbIe02lS2rqanGDli50InqG3q+18Ih8Qyfyg5k7iw2RJKOFG+t
fURN0j4U2NqZYw2QMmoKqPhOTRa+SHFHWBpm5kOTdiNlml61IJifJmXblGiDsdVmBCAQE3gIeZA3
yBCCwdDurRIoIm6Fw9a0UHY2pJT2cNO82beWVb2ZUze+GKbJQbE+hPdQFEz2ZpcAa4fkp5v2nfw7
4mr3iOyN/NE1qrXrcjTeQDCqyrxypHy0p1FpdhWKUfsg0eVH2e8DzUF1ynzt5K45hXwkpcO5nP/0
Jyp5UPprfTtAP8UWIiNlhos3rfR9G48KQRdwY+UeUlk6BP18H2piqp+0A0M5SAVnZ6wqT+NQB4+6
r4ZITpapf1cDIvuAh3qI9jFuZp+0CvwahJ9BCVk3WkkmSzi1trKe6w+ynzT7MNOkk0WaFMLbwAmh
H8sff5Oa6HYxxfmaMvWfjN+tMzyf8bOATIdKvZbIOCzqKXpCLPgZOw/J3nd+5CzaqPfFLnLe+wPd
jR7gAGtu6hobPb+z//FTIgAwC+vCAt0HgpDNV4uk2jZ8hrjY9Aji0I/JNd34EQyQ9Ejv/Ts6+821
DtrZD16NfgbHzGg3oFiEcGvmOdD1IMHomwK4kZGfiD6Zrt/237PY/JFU7ZHmWDSjGFcCvYUKPoZu
IRGLIwd+PvGujrhGs3LIajtVas/XavSzmtb3JOS6V2kdbgYiIeiUkJaVUx6B1xSJpKLIVxIN8118
PQH/fIVwV9OmKkwZdS8bNak7Xxo2urSbsg2Pe+f2jbTolM+GK9zEHRRTJBTXarvlLdK9bdKxMvaP
hix9tJHJumltby1GgIANAcCqg5MbpYnLnS2liWUMelzbTX/QcONAX7Oizwp8cxPgaeN0A5TQ3b8f
JdpSTRXs/PgjYmahva626QibcvWVU9zzxjupDMDd3421Tprl8SETRyBzCHSX+BAPQio3dYUZJfJL
MNjacDDSE24dx0SzGtW9iAOvqawMcCmwQNMoqKY1EEoYYrGis6Kg7Jq8hjPKmdHGh7CJXADcVmrs
i2Y0gJ8AeIYhUR08aMeMdz4C6QJU/InFiHRSm9+312p+4IhbH4Sp/7EhPIDw9tWgFgQbAS25p1RQ
g+dJsIbfXjpg51bmkZ75V38ctZYrsNL1FdiUOOu7BGz8TjWs0gldMSfBmWK7U/TlACmH3PelqYjk
JVjhYMroQaeP3u8ed4jJJ7AFFjuDN4TlyLOFleno5Srn2NKK/TcKEAAdAv2hS+N4HQPWaDRg9EMj
RFS5kUxA5dutZFGW/PX5EAV3NSlW0vIeD8lEghju6GhjAs1h7TWW0k/FxyFPdVY2axW65aMGMUoU
zMDoctU0bSR4LZQEx7qstr7GEmXTWZ4OQlGAsKeBcYXRbI0fc2lC0XyBVu0ZXgnWz8sJ1dtRylW8
I2xLezKwX7KREW3lElq0gYY1IJDQSowi+6WNIePQKS4xrpQEB65u1K7cluWv2+ds8aYzzqwIBy1u
zCpteliJCtAIgia1KJIn7g/3tW7ail+BVbqqHH2WkKqMF6vK1zSslu6e8w8Q9qZfKkQpMkQZTTJ+
g26lPUzRD0krtzJYyqtm7QG8eOTPxitsUiNTur7zMd483DTdWzS8N9Fb164chYXWGRx3MmfzkKsB
ScN8Vs49SxZmStEidpna5Ockmz8zdXQNCsK2Ojh2+o+OVyxq0YzUatFeh7KwmSURy3kN9RsSxqwc
fpamcoqiiOnNWlyx9PA++7hrAk7SRIGPKe+h9RwdJnMDGVzLqAEQjh0Il93eYsv7eEYNAcAPcI2w
j1Wrqf1gnorcHFmZK1D3KHagtllJFi96H4B2/teMsJEHXenBegMzcffelPftFDuj7pmpCbzLNp6Q
Na7d/9/AhJ07NorPww4W5WyyGzNImYmm46IZ1mT51mZQ2LOQVC91pZ5nkL4mxt0AThnIkq0kDBbn
D82Vczs/en9F7nCdJmWkQHjM9tH2UifvfXwXQEG99r9P0QYXFKvxFLs9gYtn0ZQB1QaUGvlmIQhM
y7YlvgotdjD0m9zc9DUk3U9juybpszh/6IYFzBctubiDLw9jgsAPxHmwY6BretJ3IXJ+rbQGflx0
ZGdWhFXKTLzc4wkTyI3ymNdj6gWN9EEbyIWravsIUaE1wstrQkgEFef3umByaKykJwX41k3pBygy
OD2GKJ6ZPrclBeUmDcwSz6QCT4erhp8BH5hR0BVM3tIann+CcBMOWpimcYhPoByEIKHhJfrTqA8P
Vft4e7NcLSLY2kB6CVoI9FaDt0rwqFNpkUSWLOBYi9rp1ceWbkqVu7eNXJclZk44CL+DxRlED2BY
udwq0J0J8MYHABCsVKOrn8CdttOc/DB6qWM6E5pOQmewWZHbfeHkG+f73jbdlSldYFS4/AjBlUUU
ODB91nIZNyBuguzhl3XwnfoU7YqddQI2/mfy66iy5L50zKfbEzD/6ou4Wxi/cFSUyQyrpML4DegG
D0jWaP3K1fhnCm+ZEDatxisTWT6MDuhnPIb0z8/YIx8/jL15P22RlnpsjtFn9li8NHfTF4lQrLUV
1/9+e5xXh1UYp7Bt6RSEGB0+AjxVPH6IZU/Rtll2LEACfNvS9SEVTM238VkogFa4HBEkTAFD9MEB
phhY+ZW9Hrs36be51Z+axKUrbQOLq4hHLvjbwdx0Fe8n+ZCP5jgDIxWQnbUWys0/bo/quo4wj+rM
hLiKUSTn0gQTBZqU7qEnk20aR2L0/iWm7IfMwt/k5b1ikmVXLlIWDtrnTZDMedEXuWsPsbQyy1du
CJ+DtzZaKkHCCeph4SpBWzfFs0kDebSyV/t9rruj+btADvCvhw1EBZ6l+BvVWlTZLxfTSNF6HMkW
Nm8cFZ7V4hGVd1Y1MZobJHCoFZqnSM7CO1QZ2sKpiozf9X2aPkcTAr00U7Ni44MgNGact7qrEj99
ViWTH9V4gFCfClgdkPIGpK/qvq99Fhcg13FJFI0q6laR8QzSihjttrVKdnFdI4qUUkXKVy7mq1gA
TN8KQNbQY0T6whS9oD/iqV1VGKWWGLI79rlv63Ut7XrAyJjEG3Cdqb2+Mca2R48NX+OPvnb1MA9i
EIgoghxUFXunMtr3UVKCwxK8ytxraBJ8M0c0led+lXu3F3TR1AwRBQEQUO1icDpYsRLnKLXaaduN
jCp5tAtLggog6swre2fJFFZuVoJA6sISwa9xqUlFn4KyLRzL+lCYpHxU8fz6MkstWqv+XFe5dEgR
4HE9a2kCCCs+UIeoafu65Lim7PwFVYXt4BiK06agOa8hOH9sXN9LjsFmbuJMXTii9xx9k389txff
IDg+JWmbPujxDV18NIy3kH4k4J34/9kQzuOYyEFbmLAx5fd+e1+FXhw93zZx7UwvplJEc1XDVDfS
BBP6NHqKkm7HsF45b0smAFUGIgB/QGIh3Lq013MOQr8coADqRYQ+9HmyMorr8jd2xLkNwWEDa5fm
jQQb3E1DN37IXs2jvFPRk7i3NiFDWzG0jf9+5s5NCpdsHdEQZA4wmU7QZgYJVbfStvoHy3YZS1wO
SthiAbIzhTRbqI70ObTVCkVs40l3CMu83qmdzjbv6T635RWk6/X7XphNYd+hEhZZQ4i3svmYPnTO
THX/YRzUh8g2d9RNYd56U966k28bK3tlHtLVkJF0JVBaww0kliYIUJNNxGGZFMgN5C/xtwJpBWNw
yMTk4ev2Ci5cBKA+B5nWzNKMwFvYmHAvVtpWDXhvlfux66DQHjioDA4EMhqb0ScbtPnftrjgJWER
tQhdxVsKstGXF2wbh4VVFigs5Qj95GGfxd/bNT2p62ABFs5szMfxLCKrtEoCuxZsoOUv+t3V73Lg
xOHagbvK+GJ9ZCBpTQhfg67/z4E8s1IbjQlcFRCt/qu8L5/JvC1Uj5sMcf0Kz+3CMl2YEgYU9qo/
VBKKc5lxkEjMshDPPvR2WEwhh8qw+bSSbFmYQRwtECMZADJdl29So7NI3YHpsizvudazRI9ZN270
UlrZDouGKCi6NIpqgCoK6wQq4TRPAE7UfWDHI4VZ4I0LKaR/df50e+ctOGEZANP/NfUnz3y2Xn6p
F/LUwNRIoC9W5/co63/cNrGwubEjZo0oULghMSh4Da5niOlKmOi7wMl87SGBoF6YjJvbZpZ8PcqX
Gmprc6MFRnW5wdvIkvogHTN76r12eorSgxS/BSp6ahwzihHBHSY0e8R3ZfrA05fbxq+L1rNMjIa1
QqnD0BCMXxonDdKcoa9ntvrYoyrKhqO5c5NNsqmBP2KjZz1KeMeCFrllr9LGX9kwS6uIrIhMccIB
SxNLHbIkUTQWGpmtZIGdtTgSkXd7gEuLiIKeMaulE/Oqj8tojcIneFrYUfkGrPOkPq6GigtvRswh
cnB41QAjeCX0oEfdSDKF4G1qHJLesdCo1LHhMTpNj03KuOR9V7d8e3tc6tJZAw8egNYmsNaaJryh
ptIoGoNjYBmrWbv/VrtNzJAMRA99yzJ23znqxrort9qdv63AJr3L7ATs4WxulFr7mKULVj7/GPVy
FyUTyCLSGh9jtEyxWNwxNH44kE18iD08J+Vv9An6dHggRfbdz5WJmH+3cMVe2BbvIDOPlCSH7e5b
8nvcO0rgcqY/tB8/zJ/TZtiiVrHtj4Sy+JFuCnQG2WuZ0etmwT9aS/+sxbzNz5xRy/W4rOa1KFzr
WfvWMdBIn4wNNp09uNLpUX0sV6q613W0WbkVTz4gfkGFD3iOYBKXfR9UcxWo2YDRa3TrE/Je93Xt
Jg/DirGFMzS/0lGLnxsswBhyaWsMkqKaKrCr9slWziQ2TdsIekW313HBFcxdzOiVneUMdfECNo2C
RyiiYAshLd8mLkjFViwsLRPU8QC3wUFFelkkCvRBnF/nBQV2/q7ehO8AuPtHtWXy80PyLXSDeIuE
RM1uD2vpaFwYnc/x2d5QpTDLzQxGe7veBFuFmYh/t/UHYHEndaveG2ir88JTdlBmItIV4/MuEM4G
5OHQvkrgn9AiLuwSak1D6WcmeHEdf8NP8c7cB2D8+VIfEBY+5m+RY+yij+Q9eo43zcdt4wsOCjxV
aJOnoJ+D6TniOht4xkFlGvohYsP85Id3ET9R63evrvjBhW0zkz6iSQSspGC0FdygmUR5k+QJns78
TdG/kfTv9z7yDNos4IT+oquUQ163zQgevdwuUeDsE0fN77V2JT5bWCW8D9AHMhPTA2UnrJKa+jrp
u/mxp2yU7KU3NwV918lONp58IwV1bLW2KRejXVxYqK5ATQOMAZdrE2XdCGavMbcbwJhd6PR+tzon
ZzEIFtdeQEunDoyx/9gSDoA0JTFa+GAL3F7ZXXYyf4YecVpP9dR7GzSPJ/lLXntpLuyKC5tCSKUU
HPJOCmwWbgjW3wJXZOgkcMfaKbxr2N4M1mZ0wUdeWBTetpKsDF3cQnOE4gL+Ib8lgd2wcTeyGsBX
/xng3H27WyMZnochHO8Lo8LG6Wu10ItxHqb1PEkHvUSbuq01GcvH1caN2cnfsCUmVoqsM0gzwBae
YbULHnQUkWz9OT+gy5E+1s+Bc9t9LE4o6s/YOXAgipgjNvUuh1eT4SxblAFx3cT6Cx/W1u3KCtra
cOA0yKQhxoevujwIsuzLEx4pYJ5rEjDPOSUoVWi0+cuhCEaEvcFLxWr8AUYMH2T4kADT8k295qiu
tjyMmOgj0/AMB1uFWJ6VlX4gwwBi71jFZtecHk3Ft4dx5dD/WIANUFrP/MGCq23QNw2CQzBaD9xy
QJ9lWk9Katny120zC0uCCAB8wYaqUJAhzD8/uzf8oirxjixBhI4ydooyaD++B3/9LACbsw5kBzg9
4f9kcbakugiNioLbMA+1R63tHCNXNmqw4oeWhnJuRb0cCghQ/Ba0QLCiJTsiyxslau81Wv/9/sL1
gflCTUVHGl5wA92ApDwBctbuUuPYDNqJ0o6pWfsvzBjIEauWiilD7lMYzSSp6MCETGpdgQA8Qw1Z
Y1Kycuzns3DhZrAwEJDALQiqDRAgC7eFWvAcGX0CwTTD8HorcsGmuekD4tRp/DRIvTO3f9/ecPN3
3zIp+IDYLDkdGgpingid4bIbld8Dv/kv0q5sR24dWX6RAO3Lq5bae1/dL4K7bWsXJWrX19+g78xx
FUsQ4TMzwPhhgM4ilUwmMyMj/GxExS7f6HQLCZ51i+wvchYhYoCXmwNOemjRcC5uzcSsjBYdVdsG
rCfD02SoAiOrtuZsP/ZhIciRrmFjqFLjjYS5ekgFow3Indw4hMJxV4CKdwjrbZcHlXkonC1JMaz2
kmWvivIQx+9OJOiML61SweMU4GwUPgEMu/QXZFVDUlAUWzV6iGKIUwOVkhybEQpuIi7DhdCE7h7y
bJVJCuBRdGlKLbN8rglMIQneF1p46vIMeiP1r85pH9a/3ZIpFQmhDCpzXBl8tUYvSTMYPbzFMHvZ
bZSqu7HjqT1VTS25bTT9i0gFmJSD5h4jxEOGeLm0QbUbJWT6y1Q1A9AUQ0sa7UhRIWbpW4GkHVku
ijHG1RPPcbIJ3oMeIiTtLT+zIsud8/IhUYACJSXZTGX5vr6PyxY1tjZ2u/O9vNqifU5rm2E3jJ/5
NG5VvXbniGKAyM42jSmS+xHZY/fn2bXSjE1LrBj2qiL5JcctZsvHwwjRxEaqH0wqypcWQj9Y7/8s
jzviE96ZNWDzWF4JzVXpGWw/GyKSh1s0gtePY4AnEU8slrOdrakkkwNxLqxhzNR9rT20vRGYimjk
dNHjz6xwO8e4/LKUYXnGWN3INHzv2vpGm7+ihAqQEEvrQbMVQRH3CwQDOF/X5ilN53RCJO4f88Hx
MOTtxqLgu3DDoDoNnAX+g445f/XrqT7RENoZwE8qfiy/yclbiC5rGTYPdfK9sATxYtEc8O+2Bvow
8Gdwa5rGGKhk0Gx4zVwdrOyUaz/oUAfmz2qI9r1IP2AhC7Q0jLYB8gDFWXSBLj0CkvCd3PTIODLH
+ZJyKM2VieBFvOQOSM8wSmAjTYOOzKUJHCJZVxvEWpRx9nJX+t0wfaCn4QK0Lrgnl/wB+ZOF1hJr
+fMNrUSp8YYDeauXWjsHrOG5vGvUXHD9X5dvcTueW+EuD1NPitKpsaA214sf4PIxD+Go0XvotEwv
ijRbGCkzqy1QKzmK81ZzTCv0yt2Sps6d6gz9k1kE6tDv1+Pj0pfEFjuo3UAoz+Gf6F1ezWUe6yjw
OeG9Bg3lsX5Zt7D4ITWo7yGA4I1lcNFDjYzSmSizkNRZcujlQkm3o6bUsZtWRvi9jXtRpXTJJBNx
Rc6DMh9c6NJ3whbcHY2BIJzkxfsgv82Z9lChn+6hzbJZX911hZT7rNzBc5LJwAQinEeCiEY+bM0u
MGcvMkB9mPqk1jw93jaie3TptAPVhKsamj86iLYvF6hAVdiaobuG8YZ2n2DKYE66U5iPuwmhLKTd
IdOpv75QkUluT3tiTmEZwSTY6N1WN93R/mpDP8f8DVCXZfIv4hnel2DfYI9MtFUuV9hPU69HEuJZ
WybbzpLfS7k6kAo9WUu9aSfQyxaiUbAlr2EThUw/BlhnPqjF9TwaqYOUy0IDTp9lCJyVR52gz2Ib
glLcYqqM88biJwxes2haaWaQDh4aonWjZYOr43q1ok2afY2WK2m3dfhkqRvdEkShxVAHj4HP6EAb
8VC1GHDZGSyQrAJtuUpZ3FMwQ4Xg9lp3lqUsCNX1/5rhOaEae4rUjvmnTKMgal8lNC1qsomn2e1T
QfRe+mwQFsX3QlsdVCucp0SGpKQqNKKQ+Ydg7wntH049WKAFHmPoFWTb9ZUtnvfz2MIdvcjpbQC2
8LXMTrtN6COxLeJmZNjmRrRR5/zbOBvvtLhLzVhwIy59OyAg0JFA4oyCHBdIrbovwyiFz2Q1uHkr
Q//ltMUBneVaUIFZuhOASUOotoASU3gNrqTVSjKPUOEGrvEbway3qwl1Nxe/GkZ88IjClYsNvTzf
aTcWA6BHTE1pwtgb2OfTFFe9CtExwftw8YvhrY8SD8IIk3G5NGUTaZqHGXA+s21t5dA6WpTfINkE
vQKUgRxzG/dpY7vmoGa3emvEj2qsdke7o7GgTnO9ZjznEFnwS9gIKJ/SGNpgDBWyAA+djGAwoepM
/AgaZqVo0vT6+MEQ2N/RkWbvLN6Q1g9Gpzmo9IfNqTQ/RjCx5eUOT1UgygQn/dopL02xNZ+9DTB5
V2mjDlPKRN3GCRyCNEqUQoiMcHdsbxhNjbkadK7CIGo+Hal3s79WFjfYlAvKTay/Dh0h7nQldk9l
DNGUXlZR38x7kD7kG00SFUkWlgLoNW40MDvhKPNNmElBulApqDeXDSgdZH1rhYgfURUJoqLAjsW1
xTQJlaJBQ6PAxBhiXEmbRhqD0FAE4XDRDBsuxmWCa9PmoqHkoMPT1CZ2bQIvuWwTG6NqpHTbLvz7
Ywx9GCSqqNuh0gNY96WnRTXFGc4d0PkxFiI7sC0vS29skvg2/TCreGMr4IsUYciv0x7W7sNLDkVc
jH7YnFWQ9MdpmMCqnefPFaWvaoVbWgZGRS4b15Ayr4icYP2OWYgToAdHaodVmqhCcjdar0Vp3s0J
8UDosem1z3watjNyrckYNuuW2F+6rBDCEf9Y4r0kTEjUjCMstfaLYYOsFTiC0Ajm8cNQkZoEtah9
cO0vAOEAJoOSu2Vd452NpOpsB71q0Ny0LygpVG4IJpNSq0TsBYtRH7LLrInAkD88fDY1lDi3a2Rz
qAQcNDuN3Cyqg7CJP8J++DE76itmejyVlPcKKkL/27ZypyJvSQisPLY1bmrXGpDG3abDxlTfEssO
GundMgU39qLHQGYV6p4MhcTnQJ2ld8bYZMRTTKCp4odRnXw5BNuNIG9dOg2Aff7HDloJl2eQkkqu
QhMLSxUNles33Zm9MPUk471w3mxJNJd7nYhASxVVJxx8dpfx4CNrjoc4ogiWtXlUJ9BhQz12/Utd
+yOkPi1M5CIcM8gJd7zHOkehoUP8qmxVdid5SIOsLRxMzVUiXeGlxaB2bMrO72jCv7TRUculXLUA
fI4q1zDuhSnVNTcLbnoHTS0GLsWIBp/odFTOMhoiVo1GU7pVCN79wmg30pTexbJ0VzS6cQjV4aRI
0sG26V5SyUtdzzeVGkXQUUasaeJ79JB05LL9gagQTJOQkUWyJqL2vOZWZD8VHJes7YpsiIdwDrQH
iC6LiUclc1MpxU6OgYA1IdTTO2DHjTF/FXry+BXNhp8qkcfo5P/6y4PAG5xJqJWhYMa3DcD7iQ4k
JvZRij5EveVG9BFcAn9/PcIIZmdB6g7IBX8ui7yoi2qKEAgQhMJG3ppgCNfL3fpSfjfFuTBuMngF
oFO4M64S9ibX51R1cCzHjbGRbj9Hv/gO9jbfBpGEu52+6NsjA72Xx1N2R9389Ul6jg/Vh+ULQaZX
iA/WgMHbGS8/KN1cpfVdWpdgJ8KCyZgFZfdiTWwMqh13c019ClbHKaSPSkVt12hEIX/hLMO289s6
cjhepxFpd60lBmzrqfN9GltvrJRjHotgzgvn+MIMn/GWFPoYHcwkBJ2m3Lxt4+Tb+gdduJZZcxLF
CAyuGarBRSW7ruaskPA9Tfqoh7d9+Q5h1HZ8tJt3Xd91oSBXXKhGKBf2WNg/S+LbqbXDKUmJN9c+
obfZBJU6D8Iow3zQpQ9Hc9sBLGwCr10oiMIqK4AwiXC0k7lVZn3l1BXNwTKwk9qt/SAHxFO/4T1k
+rpf7Ptt9vVjfV+XPOTcIrdODTlVUQFmiOaMfDdp5DBGxl0ivf+9FTTuANAF1vl6gt2sHUCt84KA
N30KaDvta9r4GCIT3MVLMRQOouDYA3NsobzKfTVnyEZ7JPhqd/Fp3PR7kKx4ygc56V+pKxxuUa9T
xQtrnNvLihyiSg5r7QYznTtzm2yVIz3Otzl4KQAHXt/DpUOmOUBSg+pEAQyAy6CG1I5r5PM4ZFMJ
eoyfeLuuG7jGiyFSnVtg6z3zecuqjE4uYEFT3HzfvoMbxpXRWnVNCAKd+sPsfUf9+O/7dUC04MYB
HTte6Cj8XVpVUwxT9yaIaHX5WTEOGqTWc5FfMC/mbwOAGjDixx60SH0vbYQGVUM6DsQr9+mdffNs
/lD3zu18kJ8y37OBFMNcnCcl/vqGLp0txsiG8At0IUIXZzWbYogwgjPELKhfUtONNFQ4RPLw13oY
+GznZpjjnH22qYysmFY9gsYdmdzeR0ZIPPsZ+Npsa92QE301d/XR2c+C0PG74Hy9q3/Wx502AxrG
ZVVgfer2Y4Th+a48DYhaG+0J9b+f1akG9q+P3BZgW3TO36RD0HVe/n3yJ9fYC6HwS1fE+T5wx9EE
MW4km/g5bRMYO+sJdFWQBKkC9akifrMZQc2q7+pTcpe9eaAXX//Wi8YBAkNjE16GF+TlR4hMmzgo
eeJ0mscu3xYNxr2Hhyz2y/AnHfyCCN7+Cx4NtBkGpvBwBMUXXyzMe0p1J2srT0tkIB8hgTI8tOQ+
sRM3T6HHIwkuxAVfhtwhg3jIGFVE0eFyfdLUGzWqQcTLyn52W/urj5Cqauog2MeFKMdQEMCgsWcB
yvGXdkpNqcI4kdnzm0qHeVAhtdsboyDTvaaOwAULTAf6DNhAZNzc0UxjKzILCDl65ov9YZ1acNyC
0eXeSVwgZEev8+eDqrjSjb2JRHCIpTB7YZs7r3VKp7qrYVv1ml/FKz3l99qxqMEw22ycyps9rXar
F/lt3UGXNvZ8xdxhtbMaDpPDalMcx/6ViPSRFw6AZaJuAu+3AHznMYpqZ2UEcBziSTSoZDSIMsBJ
npXmFGeBGm0n0XDiUq50YZC7rcAx7oCalhk8mtv2pJys43x0Auln408gDXTlY7Nb38LFJTJgCWoK
oFHjQRLAFBpDK8M3LTKC2nXcovvnms4vzfrEO9MNFWsrW6qA3HLxu4G+BhJlTLCYL1wPfVkPGZ6l
SOHbnRUNt4Wk++vrWvRILEsBvwa+H5jvLg+d3mkxMfBfyCEAka6/5sk+kW9AQQeSc9q/MFrY+V7F
gzD5nnfbHsmVKPNdWuX5L+A+ZmaM/ViXOs5EOEsHzerUO702vtbXeR0zVWD/EKCZTCXQf+xHnF2U
hWSE0Qh5Cwy5PEFLzkwP7Xhs9TtJPuj6z3VbLKO4vBsvbXHHDZAFiRQsPk/dd0vfQnY5HU9KcuOk
go+3FJjPd46LZFTLFHgHvl2ayYGEf5u+3VuJ6H5bKKf9xoJgTBLoSaRRl3s3OfKUjA6Ly3hFgg3Z
U8bMV5K7mpDN+s4tLYihTv5j6XcV8+wrGXROEsYKB43PGcqJ4F9w0mAezMd1M0sLAkESIAPop6Ph
xu1bnil12qHdBGHI4s5yos+RJjcySi8Y+RPcnUsZGhA7joHuIZScIGJxuXkA2Re5FsGWmlbHrovu
58ncWrRwUb7YZFm7k7V7BdPpea26znirKk+mSU9RY7i19kmzTLD0pcft+e/ht7gFxT9pOvye2Qjf
SK8EOlUORlUe0iy+b9BIyAHIt1CuABYhdsfyr88hsggMDuEVD8U9hY+jQw8B7KEFSr5sHLdQ9qPi
gb8pVxOvkPCo/7b+oRf8ycZNz5DYQKpiUPRy82czolNRJbAGlsvW2E7597kXBGmRDS58GSHJcgec
5x5NoI4TbssJqvVCiqQFl71YCeeyUV2NMlToKk/Ptnb7TcKEN/RM02B9v0RWuCgZg+291TusxYS6
RQTU3B71R9V+XreyvGN4o2ug6UE/gjsStjKnII/HWnIFpBr6zsEA7eQIQsnyUv4xYnC1+XjsBnmm
7NNLN6V+V1i7dPLGTgBCuL5W4M4oYGOEHDw8wNReOlhdWmE6WtgwqdGQsbb7SqtPnV7lbp+r3qCE
W3UQdR2Wto91ADAdhzQZk2SXNvPUyqhTQOTHtlM0Gp2TXJRbp1Ve1r8S+9aXtxheMghZLOTDEA9f
r7M6Vaaqhi+Y6s00Y4o3/Fy3cH1PsjIXMiqQ1oHzh28mxkPTqVTDu8KyQcg/9HHpZvFQBEpTfgxT
2iEuRoUg/l1/sMu7mbnN2Q3DmqadTnA3t2AXsG/T8MUJMeb/SMrTqAreaQtNN2DSgBlBg9ZBWV1n
P+bMmCNjxD/DaIUXJ/aexG+yZnhpMXmmBc68EuFo/AI7/1PoiLK6650FHS7sKgA8APHHd+9npDut
oyM/bhO/d77pGhjhD4P+0cne335CGEKZnQ1RIqzzt1sSKhrT5EQJsXsfzW8h3UfdK1UPs4iE6tob
Lwzx11ZDMsvIB2QGCn0HdwIkCbfrK2FB59LdwdRtAjKFAhvYyPl+VKP3M2lbE7nUeJzbe7PcSvEb
jXb1cKzUY9QI2HGWvtC5Oc4PSVSmHe1gLq8mb5L380S3YfIhjbs2FWFtF22B6gGgfyCHAYC5dMN+
toEiAGbdm+XX1k53ujE/EI0GEoWoDmjX1zfyOjwxbkiGi7cdFf+yX3Pm9IbUphFh9+EwFK5lbQb7
JayCdRvXwZ3ZwPQVZCNNXTe4G4SkvT2RIUM2T34a02OdnuIJUEhB6XDJ5zAQBV4VpL9AWnD7pih1
UWrgfPU65cEME5T9H9aXsRiMcHXgZfc7/nFbxUi5y6pOK4+Uvlm9qOFXpN9p6b6YMjcT1VqXvABn
9B9jXDBCbTfuuhwXoj3rbpLtDevBMCrXkveN6H2+5AIW6kUYrEbie0WT0A72UBoxNq6uwY5Bt04G
bAgYm9d3b9GKBgYX3LxAqf4mvjpztJgSA13avPIcCFI5las6j5IlC4wseRoSlX+McLtm14OESAsj
Mw4n2TfJ16wcZEWk47H4cdDSR1aMkvEVp2pZVY2VJTBjZ8axAEPLDlWFxtWj8cPqzBs1CgvBEVq0
aKAriXAH4nS+FxsbcWnIIe6msPjBEonG8mppLw0QsSTb9Q+1uIf/mAL85DIi9HrZNikhcIdp12T7
GjyXjoHkVWBm0R/OzHDH1QyNuusGmAnzwOy/dfFjJVJlW9w09EksNLQgUcDDsJ001ilA9JWnqg99
ummNgwxlXoz0mSLA9+JiEHxkTBgxrmn2/587N7icBq3AYoYmgRCQ5qXA7o8QnfsXn+bMDHcN5cVg
mykzk3UFisfemASTYrot+RehlA2X/nc5bGPPlgO+vlxVMtihRrzXOvu1nKN/8/nPTHAnFcXjqETD
pfL66NFI7hLnbh4FCd3y5/+zCu7aaXSnqw3myI2SbeLo2EF3MQJZpQ4VaGHhgLkrn5CcbRn/gAG1
6NDUOox1ZQzyuoGN6M1byfgwO9tvrSLoZ92vzS4F23O/y2bnf9tPPmswLcxQ1xHsI7x26nOvb8NG
VPEXeLmhXrqFmoOHyq5gI6eOb8V3cutA+eXfhPA/jsFP3NQmGRRZhREl8p026O2NoR4sUelq0Tcw
7wuMHWo9No8S1+QpjpURVobqKyzdegr6/CEPI88CgfP6oV2o2eIRc2aLc/VYGZLR6mFL3Sqb7pDc
klvygi7XzppdEM0gebjvdtZfv9qZUQxHYbNwQfGEt7FuNXjkQMUtlJ81EGQWPy1RBGe/+8rlz0yw
hOwsSqRRDuW7EOsyy1e7/ByV75nj9faTPagusMGCXVw8YGfWuBAbxm2u5DUWVIGeKnHVb+WRutaN
tE18KKX+WLe27B5/do8LtFYv5WTQ8ZqmkHPXks6PxxEkG+5gfBLjdd3WNb0cnn7nn4r9mLN9zNqx
MZoYxuRpVwSyl7zqkDK0bvsD3WV750VynQBqhgdpq23pY+JXotRM9CE5B22iqJdrgq2NqbEDqKAf
3wygdhXtm1rd9Oq/eHGcL5cLy4D/QWhQhzW11D9za4KIo6pvJqrs1/d1oXZ6sa+/gWdn+4pBqAqA
QuwrE+AKn43St4BEgr7z2PnE3JEEd2i8C2XRmBJbwMq54IGfszLGRgV2Dmi/Zq+9k+6d8dmAqCKB
PKrkpGAjS72a/pvHyZ/j8Vs882yxJJybOMpgtIOIbwEytXrwwF+gNt+GgrjFICgML14FZ+a4Aifm
sOpMZuGlhO7sBKIL2laPuWQJViXaSi7EqFJrzH0BMzL5MlKvag9WF6L6uIsHb3LcRvR+EC2LCzJR
XsXSqMFeON1Y7S0hz2r9tO6W7CeveQcXWvo6r2qHmZiHp3H61CZB1rNYxjo7X1eoYDuMzLSHAXts
X+dJemSqpJUSP4A/M5hM45iUd1WOWcTCFJ24awDl5YnjAgm11VpOE5g2dfKqFd0pzaOjZU2HXE8O
1JG9uSpdopiBMcqC+2E5hjEhMjyPGM3ZZRAtwd3RaS0uoxTqodDQltN4GxfzRplDv6DpDehEBDWh
RV9BAoFRJTyaQRlyaVHDKOKYp+zEGUNg1kNQKjrYz0Rw/MWr6MwMl3TpnU2ddMKetkm/KWzbo0Ny
1yeqX2g/Y0dEk7PQAMMnPOu8cqsy8fJL9AIV1/BDil0mW2Hu6xu6i8CWs8cNdEhHV/kGfeXd+rFY
/H5ndrllmrTVejBOIO1rFbctMs/pti3kBmRozZA3yDeum1ve1T8NZi5+6UY6N6qEBnNIXiGKathv
DfHnZqOJ7lZ2nPnjziryYAEwLVBQcJe7YTZGNwN85UFeYj9KzhGH/yGl5k0PnV7Bopai5bkt7vhB
NaEkcokzMKrZNo78gTx08w5VncCR3ChGrolJwb/fx3OT7CedXTt6EVV1nmB5Tf6rsI9S92tsX0CW
68WS5q+bWvIQ9riGCAiQqegQXpqiXd+OOdMlnrONFYLz4kO1T+FENqrq25GQkm8plp2b4xyyIJZW
dQ3M1ciILH2fx6or2Q82UEazc7JJUBU/O9MULHLRXc4WyftlnLdWpbFPCETTuO0JXgcArJgiSsil
4HW+Ou5i1QhmuFvUsTwyfGSyJ8f3mYjCe+miY/V51QanNqOGvPxeaBJ1kVkjPhKb3PZV+Ih8QXDh
iExwd2lJpMomLUV6UIUndHYCSE9u1r1ucaPYJCrInxmHDOfgKCrVSWkjUGgYW1bib408uqmIdXXx
4P5j5GoyCYWwxG5GBD9rmj7m9jlx4n2Cgu/42UhPaaI82CDvXF/X4tYBEIqmruVglIX7OiUgFXbY
4Otk0wd17vW/Z7FAM+3s73OfZpTLqZdYgpiYJsS2k7s4A2IgIlIAvXPB3b/8jTCRA6wQONU17huZ
cZ8M4EHBNwKVhRtZUgElwvZQx6L+mcCQzpVGO2vM1cyAIbnCk6J6+/95YUFIXQwBaE7/ZzV8XiEj
b7ISvHSBwAcjACT4wLvTvSSx4Bm2AKzEFwIpNj4TgDWgc7g8n+h4q3YPOLI3PYDvI3zwxy9yANV+
uCn25Vu0HQ/ldvKzfejmBxECeDGWn9nmgmspNe1ka1jjxKZpojz24iLBYNmYeLMDNaks3w14La27
/MKdDzZDTEeD4h+w/CscUWmkMebbgLjOg6SHAiiou1xKfMl5XTe09PIEgh0EQIDfMo4M7nBlYAIz
C9MBEtDoAn0qtlI+b8IMg+x03rX6T4ACbg0U0NLJPKWGCOWwtE7ApYA1ZrQS+Pfyw5qzPJRDCsyQ
DvFrX8vVMlAGqBp3GYFAr6WWULUDZeT6mhfiCQbSMB0ABAKmEXnwo1p25RQqaI7lITR5nPlzmEC9
sG5jAUgK0QmNVaV/ixvxZfZ+Nhqz6NCpMif9vugBy4K19gg1xvIgTROe16N0j7qUdVSQf3jqnH4H
uwYAXGafuUkE8az07wn82E8CmB3sQCBH4BvR1aTKxahh3b3xZdRPWZT5EHrCrk9uaDqCoL0Qfy6M
cUG1QxtYhjAwsoNoBHRJMiZPNSH4LcXT5/pWL9xIsIROKl42eHzwZ6WsUaxwGuR1dIKAdB4j/c+T
RPKVSdrXE9Qtae4oLgjjfrYjeV63vbRKcDlBcAHdNeQOXGAq49BuAVlHALTifRmBG6hEAa4TzeeK
zKjcMVHKaSYWlgi0LlULV+8idxANav5ua17k/2yqEQRq8A40v9EGv7RCZkXOHAmiMvK2ebS9IeiP
ytHcl66+C0894OuyLx+tvfr4l3v42yyTUIFrYhqP28MhCvti0HTqJbX9loAtUyEmOBiFWTLLR6+X
98cOt4mKAakqmsMO4vdLU78knbM3p9xv1MnTprdxlrZq3z01CRi00ROpWsgJTfnL+mKvnJVbLJ80
W4WSDLJGQYuv3XVh7CV6E6S5fpLM6ADysMAYdJ/A/LrZKwfizLKQePb26TPVAHkIzGbgem1aDUUW
KxAWVUSLY7/izIqGQc2od2CFgicRyxhftGSjae9T+D3PjiHaB+uruko/uFVxDisTM6tji9nTgzj0
zdgrnTd5EvjnohXwAcE1QXGGnO1yVWBtk4upHSlYf0/yuDXwWO1uNOV9fS3XrRe2mDMz3CeaZttS
CmZGv5nfwTqufaayK90mh/bN3LcP1aMZucpPkQD49f3PzEJCAc1ghhDgh9iSyGoYLQdOH3mluuqi
+PXLMn1MHPTEtXJ/7L9Dwnl9rVe3PmeTpVxnfhK1jWZNFWwq4yZLf41QGQEptJNiwleEML/K3mAK
w0VAYIG5FpxA7KecmSIx+pm0waE37Bta3nTxDdXv2upVmx96ETZuyVHObXHL6lRpnjoCW3oOHnwz
qEIfXVZXGvbr2ydaEzuGZ2tKFD0hJvACXgzuXzJCkpb8SEx1k5YYqiw1EGbZwbpFwcr4jvE8RF2N
Rgh2sboj0U+rf0nm1HVkf93Mkl+AUwFMSuBvZ3WTy4XRMpcHyTJgBrB1O781h8NsQHumParVdt3U
UkA8N8V9q1HPR9KZMJWl+5B8l629Ef3830xwnwnFLb0GiIkCrDt6anIvVV9iwvvFL/Nny3hiGafR
syJUmM8lUDRN5ZL6SmMobhLa5h2oJkXPykXfA1kOZpUwS3FFq2RiSAPExSbsjerrnKaRN5ujT4fp
KOelOzXaGzBIglRycY0YTVaRmDBqfy5BcHQI6dIhpF5BqJ+xi6T1ptjP9af1D7ZsB3OImFjCvDdf
P4mIQpmmB/WcctjnmZcC5upIkVeJ2BuW7klEc9kAUTLjq+fuyWTQoR47YxPr/ntTHTG672pki8mI
nvoaXkAiBOriuTqzxxZ+FjCKqowGdYQ9dd6RwdVUsKF9s5SbsvpY38HrhzoLt/ANDJaBUAags0tL
VE0GRHZs4XDj3ILjS3nLdtUuuaGH/EUBNbMb7aP7MAh/Ot0u+5Q2AvPME/gU79w8d6q1Jm5kh5nv
N+QWbzuABMtP6K+h8d7sMFm6bu7aX5jGGV7PwCkDhM0zH6mFpORtkjZgNtk2VjC0N+HsT6og2i9a
AQoRmHxsq8U/MQo9M9RpzqFsj26wcTKjFzqK6wC/QRaXWwcoogI0IpTrwBbx+8ue+cg0KPNY9Frj
TQfJTQIV/9uAeEC7VQ/OpsXw97bRXHmTYvr6YO0TX2+8Y+LXgkrPtafiV7DhA7zlwHHPP1Ex0ZEW
Soe/nVM/nn1JcYtqE5P7igo89Tr+XxrijsRgR7EKtE3jjdpXJLlF71vN57p7/P6xV1t6thjuMJi9
bLdShsXIUFWvPXNvb7Qt6mTbBBJm3Sbaxl4FbT4wCLmSnwbGXt7aUL0Xva8WMktwVmBUAFqEqCih
fnZ5KPVpDgd5hDRB9Eq/zECBos2ducVM5k8rKHfpm3GjHCYBLO9aBZHxEJ8Z5Y5iYjhjojKj7dcE
hTbwz+/oCQoM+2YjfdDbabe+2Uvf89wcd9kqdibHUg9z6XRqlF9m/wVp9HUTon3ks6CugiB2M8PG
a7W3byy3eJBcRYbo2JtzSJ7aG+XmYd2iYFE8UG50uqxVmUF12qfGXpO3kiizu76KLj4Tj5Ob0DsK
wxwmrCftDemjX7nJc7kVAd6vKbMu3YGHyo0Q98RgJPs+ewpQ1AmVGmUDNY5nnIWA7KdNt3uxg9KN
trkbJhuRqLl6nbdcrpN7XUVmFOoNc8chQMPvpN+2m/RbEeB1dRwf+12LM2jhLMr7ZH/7a7xX71R/
DpLPEI7aCa4N4V5w1z/6nqkWtvgt0WsXaH58SjfQ0io3TpCd0s/mvXqVtuntU3wzeOlW9PZaqPJc
7gQX+RxjMoyMfYnpYAbh1kYF9DgFCpTsfp6gRvGVfZMe7J0jODxsf/lYiBkBdruAk9Xgn5mVVE9y
q9jUsxJ5m7fFkUZEMDG3dFrOTXARJ9JSeZwnmBhAoVRV0S7Baam7UgBaWbqicDnJOsbKUD3mPdnS
8rYlLbJRMhjfM3Abuk1hjTcQIHochtbelIYquEiWzijUcwB1gHIWCrdcbNOnEGCVkL33MNWYR7cz
qHT7PojnPRPPaalbZILAs5RznFnk4WhhbchT17PXEXmNSB2MdfIBUuTTbPax4DQsHUyUPWTIvNuY
2eMvJ7WD5F/IHhRgKDxmUftoFlkCqRfzeRzCx07ugUWbXtbj6uIZODfKuUoj1zUtZOSJVjTf9+DE
NAv7y05nz7E+Jgt8pxComiiOBpmkB5M0t6jxg4XhRc5D39H7Q2lYmyqLBIWmBc9i+lXIJkH4AuEb
7p4mRkTtOU0ahotO+ptUcxWr8k086G2R0shC2QeDBgbyV8hmoXbOP0EoQQ5GKuSuYF310vnLqVAw
7yu3SqZNgoe9pRHFlYcJZaH5Ed2oYP0LLJ7Vs6/OuXRdJk0YFvgASotuU0dvxwHN97gWfOhF58JK
wO0KBSqwM3CZj510nT0iJBTjh9nqrj5FnoyZCvl+hpCsJeKwXfiAv4c3IL4ALs0rYvtWprOc2lhV
XnwDtzcjyn0o5l8lIPyVIbrSFteGSZH/GlMv11Y7ZgSmchgLmyKwy2yXNXvZ8cz42LR7xY4FAXzx
i52Z0y7N0YgmBqXYyjkM3aEfgtSQMdQhYgQSrYq7pzvJlKU+RDgYAdiXtO8xBAjk70r61ttHS/qx
7oWLYe5sTWzNZ2+efnSokzTYQgJedKSrft3+iMZyn9eF+79Z4i7dRippIrMXv1n+IlnQSaqbNc+l
LWptLn8lHWuCTiwYtrmvBLYX3UoVB5UFTXcdS74FDsmNm2y3vpzF2xyx+r9muK9U47QZVoU7sGoz
2Q9JouymIdKCdSvLvvDHCvd5ykSXG7vDYszmhObfRrPe+2FftVtT8mr727qxZV+AdBWo8MDqykMM
jLGcnVCCf7e2BIYavAfNxtVqy41LVZCoLK4LiCZIqYF5AY/6S7erzVHRQhO7p0IOnpqPWv1mjZBh
Jo9ZqXhKJfC9paiEsjRIgoBGY4QCl+ZKbQb9X4xQX6L9mtFbChg0qR6m/p3qApzp0ibaCmp0ENwA
hTc/tF3qSPHTErUKEinGrqcR8mg1TbZlZdznUdo+r3+zJTe0MZcHsCIgT+BtulxZD5ZE4D+jBop0
aVCo0e0UjZt1Eyj84Y9wmSs4JiEqClikBrVEzkhK7GIysqzxbBS3Dkaaxt+saMoCpQUNhAuQTfZc
htIQyFpE9lKiFV8tsU2v10Ly1Fd2/By2SCKiqYSUdym1GztNDBRybOk0aLS/7VplKF00J7FNlZbV
X6NdNO9ZPmqe0SjVO1ODjr1RqSQvhDjYJyY4jcemtq1btLXD/yPtynYjx5XsFwnQvrxSUm7OtNO7
XS9C2a7SvlPU8vVzWDNzS0lrUuie7ocGOgGHggwGg7Gc4wL3NtopLBx+xZ2Za7dDoEf7EE0EkZtN
svnbHGjZosQfqfsKVBN+H07ZfpIjK/eokxrBjZ5GyREzAGi5zIfckInBKECtx2E0LU+W9KInqVk6
IJ/H6ANQxKdcj/xEqTTQxsoWBnzHPur9TDaZj5ck+826wQFhqZVEsesknaO5QT8V+1HBOHiiSPmx
xWjgk51O1QuY2p6B5nuGKLYbysJCe748TYxQC/0oeaTmGWkCVdvErM9+dBa13UmpsocO9dFd2DpK
7I4qi0gxoGLsAqC+qXzdTHvmjrlsbnUj03wzkZO9khUq0GeQozO1wTrAkiS/YE27lxpWHwzG7P0I
VB+GmsMQ+ZRJHf1Mg04JD3o2gU9Jyiv70FDgcfu13ljaoY8G1c3BBWQShGwB/EUh126egeuCUG2s
HjHMmSB4TXF7gbToJa+akVDJcTYDA6oLqS10DNl6K/8YxgS1vi4rR4CxOgCScpUkSDbo4UbrRF2x
8LGbWmo/ZtkA3lxmFOpr0dN8V+kA3XXNKU83vaKMX7KFbg6wM1aVD7gb9jw62DOAoQZmuZ0w7JcS
FQOSr7qU1vZBD2sHSI52vhtp14LqK68D7TSB084hgOc27V2hdBSwFZVVHFqUF3RvxP/3i1qOSlI6
dmCA85aODFyCDibDOvTRI2LsS7bpikJ/ifMwDdBmW6DVJZflXRWkzW6oFcO1mwkjQU1W6Xg2pQDp
Blg8xl2YpnhskOkJffHDJoInO7RRAZ4niTpHrc9iFbLDNPEsmYY7mgFWo7GDaQ+iD5QspyFW/DKg
8VYfppA0FcgSSGgYfehVmcX2rEkBPz3EANqtJ035rcUsTEjLYoQXTB0CYqJF5ahJUvYoW2X/y5k6
DKs6U3o/9iXdAUBb+YVZi6onAwYlb9IiQZ9+aGj3datIbpwjD47BqzzcGDVLZTKBNOpHmDuxClbV
KnxXE3DJ3AIryO7PQVHkhybI0F9oyzS71/vWeaRqHZ5zrRjf+7EFkqecas52AgVbsZssCVh3Smbh
AjTi0M9pat6zKpM7r7elTDlSjKk/ABmhuFElM/ldGgieSD85KAPqetv76AHuHGKmNusfaV+AMySp
6cGcrNEz8hwg7IA0HFfu7e+N+ajR8LY1AHEj4Yghh0u/3DuAQ7fbHL4B58KTJuBlD7k7Wo4Hkhof
t96zUf/Ss6YgEbwnEEUPH8Du9oryZMjDx3UH/h29V/gYIVZpZblqw5TfSRkgwdlTXuQAdPgxDJo3
deHvsv6sQ+MYBQjHKCWgoVh54C4+tearIdy/mQLevmLgCfw+OSToD+rqwita1W1ynUiBstN16ptZ
5OUo54Ki9HVlAfgFJV5g2AxkK0AUxYmbLndDkupEtQCUAJDrjzTSvaiNNlrR/uiy11IeetKw0gc8
Sehhoog41bBySS/EBAAC4E0GYOYGGoWgPnrRtCGzaoin9R1myz5wVA6sOBSoWK9o+q0Pnm/1TBT/
lFk8X0rdZNGuaV2pqr3Y8eWk9pHfJI3sjuzFjLdDdOjW2tMXojkFcyh4XQLCUUfQfSk0lTM9QDkP
4RXuQWPqXwzV2k2TDIKWwgJvXPogjT+vK7oQ0SnoHwYTLzh0OAPwpcgIPJpT1kFk3MYuZj9JqEau
JO1BlkXXJmcXYiywztjIrQPGGQ12QrDKiqjVKw1Am5H2ScMeGPPedWWW7GMugK/vbNPgBtW6tCGg
o3UMilA9vy364C1LUsAZFVm9Io6bm3gaAITOQVf+1OyE7cI0Da5wY8J2scemf4mS13CNCGtxyf6K
MIXW62iURoAYQ8SgDZ45tF7bbK+v2YoSYuBbBJPemyokdM2HzXad9fwvatRA7kQFDOTgcB7g7Ljc
Fm1Cx2aaKoitgZtI7A53PTgOJEV5K9TqyCJ6P0URwejmGlPI0nkCiyXqnehJBnaXsEEp2lHlSlaB
s9wqJMg/5NxHzCZFk99mT4O8UnBcvB5wT+noPUbiDYhhl3pK+TBKKkWRzvxReFQl2V3zqtwiitqX
XzUla5MmS9YO3FVw4lqc11qceCzQ5txq/GpMlae69LPpQ7JuhjVPuCQFiO5gtAaM0XdS6y7Cg0/W
YB9Jcdc27hgMwHxECPHPG/CAdDyTI5xdo3JoH6cytMkjIpfWrp2yY4lANSvklYLt0qEyAROKaIuf
XJGraZCaHj3xMAuEG8fMno5juubJl04VOH05UjSey3hQXprCyGQdoQJMQeqskDCzsLx6iAO3UFF6
v36Avw/S46pCJwzOFXrSQO8rrByeGzW4Gh1EJf7whocPOGdv6Lb2dXe6qTaxaz4GG8u3nlF/J2NJ
mkOxkoRYVHb2AYLd906TZpnFPyBrSYwBiuJXOq342qU8+0xLVcTncfpaG4AfghXdIeyv/VPu0w9A
Ym+zjbkvP4On9ty/Nj/WAKmWis+Qa8B94b2OOr6wkwAY7ZpCQo2rbciPaWdhyOZHpLjh/rGWibrD
yOZq6wn/k+K9MhcpbKgWTlOfBlBVdtle2YWdZ54ZBRyC4krv5k5/SA7qrXSWd2sV3MVoGyBr+Bdg
sGDDEKJt1ajGSKNB6+rb4ag+I4WUePE22KGvYKsSNGzEj822v3m5bsGL53Emlf8+u7ZHJetqJ5Gw
tcM5lQ3Qi62gn3ID/L6gf9XiBjwTAPoGvI1DCGiORUTYTfK7eIkBZU6Ur+uaLF4B8wXk3nQmCQMw
bRrrWMC8IektfSuOsS+hsXJjbJ0D3aav1+Utn7y/ignGGUZhzOgIcSGa9QDgRvS6J1n/dF3K9wGU
Px7mrxjBIPE+riyFQQz18luDyG7tv7GcyPvgUd78bHfxilrfh/kFgYJH0c0hZsyCQO0TDb35aZJd
APl3b+1TOHnamnpLsT7n0UbJEO1msggaoxulAqxXmAc6+Olbu1Xf0c5ysu+Mg7FmH0u3qQW6Jdza
CPDxiLm0jzZpa2fKQ+ois/agPTIPnY70mLzZ++hB131QmG7oz2TrrNwRiwd7Llewy7gwNczoQK7y
mfrRS+HFA0FSYXhAf7bhqrf6j0Qi8jY65WtBkb5w9oBNB9xZ5N840cilxmYc11GZmogvE7netUWK
ZLVBx9GTokTaR2UP9acahaBKM3L4VVtPHqdabp/L3lK8IFeGXQlOzFPVVHLpXzfstW8T7JpOdlMA
fBt+oWCuGg77Ulpja1w0ZSR7Lf7sAXuiGINyZAitty3ENZOOHKD2qNTvvRrt0py5VYHugvxXVcn3
zIhWshXLyv1HsCM8HWDudhuPWPggUTa9FW0KJdteX79ls/qrnIjyG5nI/I3gvXf7Q3VUvlqkX3BN
ys92RMJfR+k0/cx+y0RbK44u+fPZmjo8zz7zsnQqI6UyjRakOAALrdRdGLTbyUIPnKWDM7IOXbs2
z22lv1/Xd8ndzuUK12OmNej8kbGkuXSus49aOljV83URiw5Cl1WEcxjXxCzapWpFPQ426GX5BeJa
yF8adyb6yeW361IWbWMmRTD8Lpb0tBz5vsVfdrXv1lriF6MmPl2Lxwlm4PFIEdRI6l6OQ0RN2h2U
AJgAsW7lc+2Zn/XG2Xe7Ya0ytagRnpiI6/nM2Z/M2cwkJrNAGF7ixmDqi9QfU3lzfcUWtx5AsaDX
VsGiI1ZDG8wSWIMKhboGDAbSQMb6nk3/GIgH9x4AM4Ca5uBNh1Ta5bL1fQRP2EOLsX0oe78ez026
4pAXFUGTBt4lyFyA1upSRKjYlNEel109/nmL3waYDUr69t/Y8UyMYGH2lOPv8hu8TvaGnpI82Onm
i5yvPD0Wj8tMjLBgTiYjNc/v0xEgYtUxtfad5K2i0vKPFeNH3tjyP2umC660d+JiykJIUS13So5y
8yOzPEfZ24OvjOS6oS0GW3wCFYhgoE3SRAAJCTyeel9H1O1+2p1fM3842OBT22YHsCb7LCE281jh
aiu+bfnIzuQKIYJSNIliNlzuod9ad9ID3nOnsnPpifpg1HjvdtcVXdw6DFLhHzSLY3jh0hB1uTMH
rY0peGmP8WS4RpLuk+YrlaqVSvJiUG79lSRun4Hyjo17GNs3ul21sc0bo3pVxteo2KdFiWTDnib3
eUXacK3TZfmCnIkW0qtao/SW3EFJ53NEF8Vr9Kg85CeMxBe7wUV1MZXc6CTflN4qHNuizc4kC3ck
Q20ipEVK3TRCe+FDTo9a9zJ0t3lyHOq1aaulfmbFcuC7OIoSegC415m5X8BOtX1TQ8/W8tqTfAhQ
JDtM/ni2ttUOJceTBv7vO/Xhugkt1kMAeg14AwudoIAOvxSrlUWdGhNslnrsFb6fBI/h/j06Obvp
vCJqcT3/ihKNKOltJwwmaFi9db65rW+Nj/RXeRrvhoaMG31jnNON/CN8j8hqPoCHFd/cz0y0aERj
r5Ud15J5CgEhyTa7sW6L3ftz4JY3q4azbLMzcYLlKGyiAGzgi7pxiLI7Mzc+MWK52gNQRlzrmJ3y
j7VGZn7rXFNRjKzABm4WmLDE1O1dI92k8rnpiWSiH8i/vo+L1x/PZGIQFaTmjmCoeB8nOcjhqRs7
GNfWFdI7HyzaXxeyGIzMhAiuNAWsV+ckcDggdCLK8IAq5XUBS8vFu34UYNfz0TnBItKK5bkd4nBP
qNbQMXKnMDuVg+OGVbstrGalT3nJVc/FCRYRUg2jehXEdQlgUfRw0zUnqdrka+PRi0m+uSDBDNRm
SMJYxcING22flKTeGWTwhpseiCU3aK4zfnQ30q4nxf2wdr7XlpTv6cyDVYOTIaMO0frW+ESPQEkm
L/UdX78DVoxzr2+ybbif/MAv1l4za5IFk5RtgMB1oOJyHftnHh0y62nM0Pyw65LNdatZsv356gpm
6XS90VMKQQbaE2tAEkYgfllDflu8CkBpj9k53t/xfQq8zTub8hi2LvwQ9PJ2dhNmrw2gxALSJTdy
9CABkg0ISfoxUZ+A8BREK+m+pQWdfwF35bOtlIM+snqexaT5XTY+ooOAoJcFRVfigHnyn68p+nng
TnjhB8BCl7IsOc0ne0BoGI93qvRV58DS2/7/RAiWKTUtUyUuYiyV+yJBAswMNpRV7nUxi5fpXBXB
DlNW5FVXQA51tk72s5P8RvXD8rdmnNCB7EUjkFXvhjVivYV7FWaigTgFhNL8Lr9cwGnoM8TdkKo0
NVGUD9a1JAcsifI4BGgZ71bOwIIruxAnuDJWxlmG3jE8TMPmXBeFp9NkwzAsi8fdyoIu3AIXogTT
mPBatHuTv7RYDk7p9BC2pn99z9a0EUyjAdaYNlKIYPndpLyOyqM9PRb/4skIRUwTgOGodaMZ+HKL
6l53zJIHBEP/iCYcI94XdGVbltJkcxnimIgi0aCgFe7l0c48TEp7TpiDLEN5p1ZJ1LD2aTx5Uzzs
6ni8v76ISy+uC9mCCY6qOjhGD9my/pZUfp8esgo4yS9T7bfRc2jsqPY41nuwTujyvWaueJAFb3Uh
XbDIVIt0vR6wunmou5H81QBAKo1CEpTyS1mxFYtZkyYapZNFWcpfXZ1zVrRfOktcu2BEBueqtCJq
6d2FnCdCNx1D/qAw5N8y88OAh1KZDQRzANQgXK4lcIBFBLx65zqJUOYN3ssCDadUeUC1687WY2Kn
b9e3lrssIay8+ALhJihzW3KUFNomAzqTbLtX0ODWKK6l1GuYQIsLO1NWOCSmJuedXEDZLjZuIinc
VDq4wh1GUjUDTNDXv1EMzSe4YQENJqaj5HCKskKBYka91wdvKtG0uL0uYlmhvyIE35LFrA6kASJA
I9EPFtDpJuRbjynbJunLdVHLJ9D6K4vv48xSFDUCqICC4Gs8oHAWnJRNe7K/UIk5FxkxDvouu1+7
VdVF98x7sU1wAKHBUDj1DvhBFRZDJn3q/MQrwQKONlgpJADj21m+ts29wc83FYkO5i1+OMJ2b7Rz
u9aksgB0gNtv9iGCA6hTmGWf4UOMu8x9SW+A+JKbrko9+4ghKnfc/Uy9qibSU/Gs7aOV0H7x+p0J
F/yBjI7fuDGwy2O2a3pX1m5o4OqqHxcPAHNfcXVLseGFqoJNlUOTOn3J13xTeQA42L61g8t2iec8
KA/Uj4g1boOVa3jZuABIiFk4B933YpECq1v3qpzh+jJN0mLcqDR5P/REkpGdMgOsT5jKU83QN+MQ
bI8qKdXU64xPTNatvAsXj9TsS4Sd5twb7cT4OwozZP1JdwpgW2FSuvH6aO1C5f7mm+ubyRI2Nrar
tFJGaK0fiuOpbQg7J2e6M5/wkAKyLtHceNN9Sd59gtnd68d5TU1hl2W1d6gJSF9XstC1YGIOhaZe
Ax6JhP2K+jXmlOXQYaap4DyqpIhto4K4UXoFBwHp6n1j7fIAGFf6k2OeAatB4npFx8XIy9aAsQie
WPsb7oo0qWZXNhAadCkZka63zeoe6BJKuUbHzj//+0b+lcS/ZOYbDaMG5pQOSSEKTzEgLBgqtdaK
G1gWAqQVQMnamEwRbi/g8NLUkHPq9hShsF1tktbeRHLrXbeM72IACoIZSjRfYSwKUIeXugRVkIRB
hgZey64tNGhOtt/E/UAiZqwUBhZeMxCFMQNMKvFsuinYf670UmxpDQpp1DzF4ZeTdQdV7rYy6N6T
9LcFXgVJB5GP2u1Lma0c9O93yx/wE6AXgdsVc938hMz2zFYSTetrCK/GZBMnxkPKpn9cx7kUIYQ2
ajIkcjmhcbczOTC4spOzzCujNRLDhdN1KUewDK3ALv1pEE6yoxY99+jUHMz7VvXS+mBGCUgH3qRw
DWrt++niQnmtjRPNOeIEXVE76GdrKTopO/Sv5cEGRJRbq+RQ5GvJgjVRgkl2hjmOoQ5RkW36wzDi
VuB97M4dutBXckzf71quFQbnbBMYxAAIv7QKDGI5LDSwZVLm5skLLTYFa0lgPTf5h2GvxRXLiv2V
JviNJkxbHVEF6v/KybQbUoGRJYpJaqy4ju/e/lIrwdaRUZCtbIRWY5ijK74ncfXbkdvDEL0ySVm5
zNeUEqy+jMpazUooJVE/zpxTan3QoL9r18z+++15qZRg9WoR01SNOzysx9jx6jBI0T9M76nVv4Vq
f9uNPfrLR326ycwELQfXveSicF1Ga6HBo1NxyoIh3SQrOYQboGCSKm8YPqV27+QxKdvHrPodriUG
F+IyqPtXougsJ0NBvajr0aTyU/fNg+rrQA99qPxxUzzUiIDhobfyzdqTaaHScClWCBRC1FQMu+Ji
X9C/HHnSLgBoUf+i/8q3xW7MMPTjNr9xfRsrJ3HxHuLAxYAsAKvCt9jfBL4oCu18EPPkKJQEtTda
zcplt/D+hXozKYJrQS94rCktpCTN1mjvjBAZNMtFN78nN14Vln44buvEIfCiDnu6bkOLB2UmW7j+
itxiMSYH0BlI9ZsxgxC5PlZSvG1ic3dd1KIDmIkSdjFHg3ZShRBVSP1WyqetOqJBN7fd0sxAlGc8
Xxe3tneCFx2qoOqyAuIU571S7kvQ0K4ODqytnuA7jcwZm2jkq9fE8Gf3Od2F1sGeVg76oioW7ykB
UBrY+ATXCfBcGgFtCq6zuMkkr6k+o7Ux6uX7m08/AKQbcz5i/3KNRHFuqwhFDPqq2Kjt9xWeG9P7
JLUnELeAoLF6KxTk4cvH6/u0eNvNBAuuOkarX1Hy2y7WNq1Tu+UER0IB+IDAHGDefmIaK0Bhi4Y4
kyg4bQwKot/N5verXKFupFqbxH4fAnav1JKb6/JKXwG368vAHMf7r7hvszmFHEWMX7AJldyqC3+y
cVoD71+TISQpigaT2TlGwlwdu4ZwNiDyKK+1nCxa+0wRwU/hkWjoHR8767rKi5lsuIFq+5OlIGYo
127whT4TvmywdpvDIKMv8jIKqttaGdURy4ZJiHLaxuU5Cd6D9qiHT1TTSTC+qsa+S85VtG+j9+s2
ufwqmAkXDjZQlcoCJBlYzwzzqje6egrNVyPZjQPJsseoPioG+mtWbpvF+5zPR+iociAcEjSe6spq
yxhCCynHC1XZYm7f61XVrwydtK1JKitx5Xy1b4AbxzcDnckVlB3ayB5MHixN8XEaY7z6gfsc2KM/
lC9Wm7vK+FJEHYhqXgxAb/yblZ4JF3xb12aaNfEQnoLFStJPZXFrGZ9jgoEC69BZ2zrwwmYXWPfX
5S7a8kys4HWkcAqdiEGspPptYt/XmKs3gnqjWC/XBS367pkgwdlg5qdvgDGNdwPg+ke8gGyp2Ojg
m7guZkWfP+599pJMqJEMlcHFDCBxrvvhNdImjPqiVtatNWEsn46/Ov35fSYsSvWwSmsIS9TfSuUP
AFwI9wEG3GvJATjDRu42Q0sYzsh1JZcDQT5kwxkDZEOcQi1z9CpZISJeiraPkAVuOoSenkhbW8uJ
1pQ7FcQSIWv2upz4OhZamqzHDCDwmfMyar+qvNuvfNHy2fn7RYJPrJocCNwNwwMAaR0AsrI7lrlF
HR2MEfB+2lZqdWJS3wlXgqk/ha7vh/avYCFwa4FnYBQ2lmKq35tQ21ITbfqDeQfuD7fMLb9ChlpJ
7mk+Hpg9AIJK3htRDkDHRyBzAPY/eKrNj95+51PhcqfCTKIDs9KEoOkc1HLKrzZr/DAEcESpyIS1
RQIaOESltfVwfQkXb+PZngphIeYjU+ADQpGMYXppHyaftaoQXfbCYVzZrWUH+3fNBAfbBBVzAv5g
qtUbqj62wbCVq3uF3ul4U0gWUf8xzbCNO2ymm+BZw0bOTL2HdVR6QHDod60MBI1h8K8v4f9xIP8q
JjrRQi81hoo472SwLb+23bDMSSi7fbNPUzfvOo9NBOWD7YpgbmWXVmhw7i9MSCJjzlEWLy/pymkz
qsoIgKv42AYYAdMPJiwez5cu+UiRixkSlxXHIfcajPMG/YpzXXiQQj6fkwHy2QLOrGQCPljjL8Ow
RgoZrOLjJpVvdOBqBbXt5WCAscozZvGbrHCnFkU9zcvAzD0Wm+sL8d2IL79DuE7AxAqIoxrfEdGp
2iAj0JNkiGRPL5q7ADg7pFCtcUXm95sFMg1ALKAP3EDQIHiAflIxqsPxhDvnNtN3Yf2UriF38s/+
tr28OdTAnB+GowW7YlOr2IDKQW4IpZCRhVv0zvudDVAeJVI9Jzi2EbrDry/lklpAuMbgP+CngR8s
mJSE/g+516HWMN6awOvIxw2ghq7L+B4u4waZyRDO5WA6oRrysVu0xNkSzCZZozVf00JYuXiss2Dg
m5NHLkNiebyts7frSvCPFDdnroRgcx0yA44kQYRV3ElA9MkC3wyPtF3pkloTIwQwPe/H4cfMHeqT
NnyV/WuQ39vaSh5+eUccQEyoAJdAofHSkeSj2Ydjhh3p1J7QcJPSlS1fVuM/AkTWgiAe7VHmyNjV
+Ng029x6iYJHlQUr1vv9ioFlqSDYxVwGaj4iDk1oxSAU4KsVsFArCdij4HinKjC+zKQDb5whpV+T
XtGnKUhQg2qzNFh5RSwUrPEJgPiXkSvQrW8z5VNiqvY4oVOqASJ9vQ324Q8jJK3h5ns/ezHcwjVv
b6Yv7dHy+jebIJONeVeAwV23zoVyKv8MHRyXJr8fRBB5rQYIXMg7dfTMUw+DF/8w37tNtQP00zEt
SeE7T9I/n+65lKleWpEtMT2qHTRX4Doy2ZO6RguxeKpnOgkut6FSAqws/P1IOzbVznSenWTlQbQm
QgiH8tjpJd2GCNO+lYx9aKdEb1dqQotnwcHckIouLSR8hMPG7Bg4bQlk5HWDkeCfeF4OJeCp7M11
G1iSAxAXjCmB2osfisvtkNNugJXzOjYzs609pewxC2yQk3d2p34MaVSusZYt3cNI1YI1SQauLV4I
lxLxok812qDRzckA+d39Dk0MLZWweosRQx9er+u35LR09b8x7g0T4wWX0lDEqXuNUwfoQ7nNbROv
nrWq7qJCKq5gYBvC8MSxUAvorlpu4gZW1MErTB+4gKQBRYH2qdPH69r82XbxQjExiAeQXqChfN+u
tkqyrKV86NjZ0Tf1pHlDSYa3/jZF8y1RP+19v5luTfJcnMy78TzevQPoY+fsLAJMaMBKXP+epdWd
f45wmOt+kqeowufwTRwCDOCML9clLEBiAHlzprFwnuMy19SAQoS2MW6DU7mVz9SzdtZtfujeJY8d
qpNJsi3Q/Xb5sfBpsLv+AUsHZC5fMFeqtjVqOJDP0fKy7GjHt0EpeSUeWv9cEIA4Yaw4FgDkFCy1
SPReLvkEsxpGLhofcpm0aO/I9f11OYvey4AA3eFNAiIL9WDV+dhOFrLI0Q+bAd0wyMhoruRuls4E
iuX/ESIYhhlZUk25EB1OJT5P/WPGXvASIR16gq/rs2SDc1GCgZRhoGSTDlF2cDSdzC+6fGVn+MqL
h24uQTCBACQ5lcQgodff8ng3xHeIFZXquQWAR/JW9iuufymih0PmY24Is1SRuZIObVMmBjBDsvKp
0FIiqRppoq+o+tStH3GxYg6LyzeTJioXOFmPnBDq8+MOg9BStZLJX1w8EHDCOaI4gtHaSwecAqyg
DxncvcFeaXjU5Nu0Qr7FebfQoTu6df953RwWzXsWWvHfZ4mvgsljbvPQKmG6XyPxDZfpA0Zx5d5c
E8PdxkxMY+VO3lcQkxl7IHQSuGsg/v8L055fzsIpmmotlMIcPXZF/8qqg+w8X1+rJd82//vC0ZlS
pcoZn9FR2l3FfvdaTJxxy/K10seSN8B4E64t5AE4Nt3lYo2KkshA8AYKzuApfUQMdcfkvd23eBCt
uOulfZmLEsxZigoA79XYl0pDenNKPS16re3Yu75wa1L477Pdl5hJgVsMKbZ8yBXmOumrifmYfyME
aGtAtgJutyqcnKlTHZM6XBX1K6hdS1ddGq3N+CyaAKbn/leI8EJtQnRWAXsGQy80I5MWe6aKxpJU
IVH3dF2dRUkW58jgJVLTEdRRK2S7EwWRpoU+ST24S4ZdIPsYf74uZqFKyrHHML6D951pIdC83Jsh
HWM1Rr3CZZbu1ob1kugW0bWpQf9iSyZkmcbc2KJ0uTFb6e26cG5d4k0xly1Ynz1SrewDVIHVYnI7
ozlPjrLyCl/yp8CvwkwWmIVxSfDfZ6YXRlNUwF54j04Il9MV4AFvQ9UDqDLa4ErD2tMmSD3Vbl4L
ve9WCqVLho/XIgxGQ0yNt8mldGapgTXFuC2sBJFDWLp9ZR/BdrzyQF6yFY7mpmMYC8DhInhCl0kA
LR0QUpuBr2aYVWWlR0G559Sb6xu2qM9fQbZ8qU89ln1U8dhdk1ulJ0oT0EfMTvUykhw5TsR1acu2
ORMnvLaQoi85txL0AmhPGsskSwD9NeCSBxYqSeICA1uRZw13XTWtxUlLYQUSkZyDAtTxSEpeqqoV
SqAM6A51A+RhdeehqgD42tXHKFU9XfmiQAO8ru2S158/9ASBltMNOi241zd6IMnQKHRDIy52aq2e
E4bqab1y+ha6dPhbAaD/Fke0xZV7qWKSof+w7RmmfzS0MuKkg8ceUJv6ITYBLpcjXOtoQtRY9uvs
F3pCPLns1vodF/cYoPP4BmTJkFcR/FwWKFOt/wFDSLtDgAmr3LRJ0nSbTh3JALRhNp6TKPeU6Ov6
ei/Z8lyw4MpRjK+R4kE2ZwgLgG/vCqkmdFgJF5dOJrAQDQVkmBiR+YYOUAEh0DQRMkjWdgq2crK1
zQ9jWttJbhuiI0VXAeh5wXljYpbwcifTrtf1juM8KOHZxLRKOcpunGY7prR7dN3vYmN8NKv3VAHz
SAhCyVo5qMXaQMWirmhqx0yHLaN/VXC1kqSqHFKXd1KDudr0kzIkeeMDs/D6xi2dTGBi/68cMe85
FHILppYCIWuRPGhx4tdK9WMKZI+pIbBUv8BW712XuHSJoM0edFWY1URXrqCZPuUZU4YKLe+xlni4
HPNdU+IdmAzBWdPK09CDKUAtpcAFkGL5j7tM0TOOYSdkP2U8q0RHNA55mzRjiRe98ZH0Z5b/mnp3
aDcAnb6u5dK62hoQXDHQyxstBS1jZZDCVMXT3bRfq3afJO9t/JlW7538GTxcF7VQ3oNSuq6C3BQ4
pPjvpcEmfdGNcHNYUaSUO7YZUdPqN0p0pxgg/NnYGO6v1Fd17Wm6mMKdyxUijiFNNUlmLR943HwN
7r20a5uN/eNBerEbP2795mXFyyx5dduwMHzD+ThR0LtU1JwyVGPUDqFvNrm2cdQBCqb8lJPnaFix
k6XjN5ck+LPM6Es75pIQ5xFHJZX8s09dPVgJqBa6mLB1M40EMwkHSxtsLqeg6JRVdoxkpDho9xQZ
ea8+14FrPF23lhXN/lwhsxgu6JP/WcMYGREa3DXlawmKACdfs8rFzcKTSzEMUPCqYoJ/aq2S6eXA
kRBMF2R+T5vS1TVi3yk/wsfJTbb1ucLjkkzv1xVcuoqQnfyPXPXSSGgGiobS7mGV7UcIqoXwFDqb
6yJU/jfEK2IuQzhxTM60MpUgg23A06S+1IfAG/b2vvWCx/JJ6T0AK7kgLvHCn5l7g6Z59988a+df
IJy9LLEkTcqwupOqntNJ3lT55Jpo6JjsM6ub/XWFvxkNQGsxR4EBGOCt83ZyYU0LsMgPNKtcaTJd
uXAt1auo5utrOd1vNiPIEa7eMWlQsKzyCk3xYLjjtCTFVqsaV7Jzt1+rXvOzdbGJEAYgXk6tZILL
W4zYUIpv1GyAUmhaZG6t4fEJnOzhpSwowEn14ivO0nFbNix5lpsuX3nNLC0pWvMxw4EJFQWxsbCk
QxoX3SCVbjhVDUmmhp7RnwWSAKNA084EiKXrW7i0tCag2lD1AOMlLt5LeRNFxVFPoS1SsIR1SIge
umCnhCcEbdclfY9CsbAzUWJMMZW5bsR6WqHuwYFrDOTHy+jNoKabqsFr2jV7WTI/x0rdj/JaPPMd
+wXCHXCNIWkBAgTDFo7mlDpTiNJqhTHY/Da74+BDsX8uNgMlYGJBUjs9tx/sBJQIQyPXFf925wui
hVNSMLM2/4u0L9uNW+eafSIBmodbSmr16PZsxzeC4ySaqXl8+lMKfuyo2TpNJN/Gvgvg6kUtLpJr
qIrUGXq8l2Rb7h6a+lFOjhnKA5L7v2Ex7pN2JdSxa2AFQ3+k6E6sYiS8uxrMbiFeOJaHoXnOd10z
b/lZmQckrbWgEwN4EKiP7jsph6CNdBZySHJ2KSkmwyCdJvztY3x2JVCMgr8OOQco1F96rRmXGOyA
oAwI1zChJtqC/yJFiTMG3/9+OZc4zKHhYzqyixXgmH7vnKiT08C2ynshwe3pH76cDvcEIywo666G
RgyhTVpFoxCXLFI7iDIvMEjZOE0lbTX1YKacHPjqVwOFpoQ1RARnL6K+VmSaNMBRWjGItuWEOVrI
r6DskuXjHebjJCeN/FORcocfZg9kwyu46xUkaiC7bV7JNZSyX6HPpbCL7IwQSKR0K5beP3y2BQZz
TYsTqvhiD4whxgRXlxz8KEL12H8C1dvOCCtwxhrO30MaKI4jo6zMk+BMfOmyvjSnNizsXnoWBNsK
vhnTru6fsx5jhQoHbO2IWoIxESVvZR+6ZVFho/PSDrsfahyTDJK7ovKZCiEa5g6RxunnWftsUG7C
QS+ZeHeyM01FiM79eIYUpGkzSM1+ajDh3eucK9R1vgQ7G6P0YKcEUzYq2MzOntpyrEsMcICRuyW6
8hREdodZYXDgaY4cfCEtBUpjwYQm1MCJY2uLauLb4Q2B7XAl/Az5NeQYCux1cRhws4jcLHoRjddW
3wfGI0UdIo+fb/vM2lk/yxxBe0pVUadnzl69DYK4FrCmaIt7anNp32ayG2oDCKO5fTVz1pDddgss
jckqmkPYqTTBuqrJj3CkduaDRBEp+Bek20HHkO/kZiiJWFhn0CW93rZz7Y4BOShkTsGbhd4RZm/Q
NuxqSMyB6CztEEkfLVypqAg5byGwKa+4xwNj9sY0ddqAnH5hd8qXFXhykzpp/FZCGlrhEU7Mf+p6
Tf/YxRy21VQnSWXMUNKrnH6CRuj2uq3+fShh6WjgkOeUE/AXb7IAEnJmYeHv11b2JIXddzkTnH+B
ADU9MgUiHkcMRCFWipWXcPo+cVKdwgF4qmLXIvLzjkZh//8gfv/7wgpaiJmYJri8G+c8sovjsEu8
8b58Vzf6k04+i18SaO9yt3ZNT+iJsrtt4Grc0kDCIhumYeL+ebmGk990fdzgWIUgn61RMtaWA170
2yBrhymYGv4DYa4JVZcqZtUDRLFeSmOXoXVtMm1sBMg5n7Ov22CrXrEAY3ZTDuKyUqMAk9F9J+Wp
rfIukatrhtK4JevanIlj1kygNDLkqkDvboA0RwlCSztIX6S45vj3Og40EhEUQNnAfpusB12J1uIO
YqK7C03Cs/BoF1JHkmreu3j1C1noX0CgxaWRfeYIYgxhPQ3hzxIraMjtMSKlNT+1IiEifVZ4qbe1
T4RQBz0CaOegA4vZVRYEpxQKSUV0jb41yKcILSdBtLZyfwCQCb706rGczCw1AaD3nwaMKI19yDsy
eBiMF4S6mmN8AxijvrHiB0W7w0X7tiuvHYBLM5h9U4itWLQ1IPruiDFltd4VLUqH5DYKzxBmw2De
RZdbBSiVUm+yMtmMUOzOmsq9DbN28CxemOzL3RBkaEzNQUAuN41JQusl6QtI0n5R69dtpFWD/rxl
jXlZFxE1ttoRV2sgFT7ofZAMzHQv5TVwX6dxL5+t7PhwKY/JWPRYti6aHqACTPoSx3YoObqavHRS
44QWyhAdWBQjKMJOTUdoHm3Af3hXlQPn9sl7vhvMjT4V05qq8/O93Qtn62l8mMmKE5VIBrE8KMVs
R4e68Yv5xqNZXM1aLD8rs5dHVasxcY7FHkzrta+yczTlm7REsisP94OqEgQvDxqoTpjxSMTWgtYC
mq0Eh3jjtqo8P+aj0zB8L1Nb6d0hxEiFM0lPt33q/2OnibwXSlxQT2TsrMomH0sfYOiS9XfpqGQb
tQ3ejSzYxSW02cFwo9mJFj/llrUXy7HY3P4BK8bi8YTXE85ocdZ2uHTqmcpPyasGxuZgKGu+kGmH
d9la76ndHvIxt9HWzAUc+C8MqJvj9Jn32GIPpWBqttBbj7MnFO5UCfdirUHOK7IbAVK/Xf9jDNE2
K9ZoH023t7FXtu8FNLN9U7VqanA7FXYmnTCpnpavlNdytBKLAGGiaxOpLqgeM9ZRvfCjQaiRkykf
YrB8qG5sbfzu0CicgsiqLciXKsggQhtOYWJrNyaSFhlYxk7fyuM+zF9jnj7Uqi0LiPmwXX4pQYdG
cwQIGrlxeyqhIioM7jRsLR6v0rzwzH0eI9R/jGFWbap6a0gKfJgm2WTRfiw+huChi7/f/vyzI1+h
gDFhpjpF9zf7kk4zoatlqIrbfUqkjlg2/VTc9igTLjXdfHyySBBIQT87hp9QbmS2VBLpejpr2djq
adwHj+Nd5I1fwi7YZUBrOS2ia+cFKq//obEcq0ZuFWIIbgQ7PYZefCyO4SY6mUdxE3iTp3mV13y7
vZArtyyUH9A4AgEYTKywtywjoVUIGgHc6bSYdFA9aPp/2Kl/EHT2mgWOHmuQWiCIwn03HM16l/nO
bSPWEh4LK9CReOneJmaNe78DxvgAysI7KHbpPypQ4/hv4Yew+Yf33swRAP1QBD90TDAugd5euZuU
ElE2Q+NjnFngiuq5TaJrG2mBwmb6jaJVxKLHA6JV3xvVzuQDjd+aybu9dGsnxhKFWTkVM7lCGMEW
kNykVCX5cEjjjRC/WcodnR5ug60FOhlTL8h0m8ijsHvJbI0qS0qQtYdjJSPnhr69fipC15hM3rz6
GpQJd0azILj/oJp86RGFIk0g+UIYypNtqntj/NH+NY8BiOsgAmRgv+KNgs5HBgLNFGpNQfIdhT8q
xTHpJqo9IeQ2Hs2fgI1ACxzWEYImTuU+ReyORlfaBOBMIEiq3Wu+m7rCseA1Wq6u3B+z2LJAkUSZ
ViUwS6wTjM9Bzb23M4uzY3kgc9RdnEdWY3VyVM3nUf9U9tu0foyD3d8723LZmFNVgAC8GcWwQ9Jg
QL4Z0aqhG5wr0Fr4xFVvnsOeOYLYwCNAjsDHrQ8X26B36qk5jKL1DzsUxWGkrwxMtCNSXy6VZoZd
JvvILoWlgsfKgJ6p3JORuY1zaB6E38G/wFm5tcsCxI00dIFBgg60lpeIDR56fTCnFMoB0oddSWTh
UUODmzYKJOKxQPLAGE8olbJtU2l+8VE3B1/GOOzrKd6MktsanNvxvFJXG2lhF+MRuVCYZuIDqhvu
RHBE1HJOfAwRZE7tY/Kquhfw5PwHJ1xAMmGo6pNu7Bq8/yjN9wm13sEVcVJUMDTexlkL4/ARFKE0
1NElNgXZTXiKBwIOi6GRiJy8lsarpZLe2EnRlivesL6O/4GxycgcxBa5IQOsCMJtn9JjOLZbq/F3
kUqJYEw/ZX1oQbYi8hq/1o7EhZW/Z8oWUSMU416PExxWuWaCQ/ZlCGQyRScKuqrbyylx1vN3k8oC
qfURdLvZxF4uPkNJRZ8rpnjzZDwaBSinRcWJxfA8mN9E3cfM2AuubF5cy6TR+7NcPAeDipJqRMS2
+5fAOQsPgokbeThWnZSiMUUpDOzNQQ+2dY17QdT8Kiee5PzqrkSdAewDOliR2OylVIthowg4qXXx
ufafGuVcUW/6EYxvtxd69RyAkqIMDgUo/bDZy94qO6GcED+TWLVHpD8s8CzV4/fbKKvWLC4DTEAr
0zoLSxUoop484LfYSRo/+kPiZGm+b/hcOasn9gJPvgygUz5NCGU43ZDEkUkl/pjCj3zIQPaiblD1
PE3S+OyLLwbE2vW0tG8bu7pJFuBMlEsGoUuTAOceCLUPpvaUif5TEk4bAyt7G2nt41lgicBAGxo/
oT5/aWaQJS26IoGUl0fQ3lToOTfc2xCrKQaU9uCJigSpSmu2drERowJlD2MQcfqZX+34HIQGGcAL
DBK+Fg4zoOs7fjKzfyhK4V35B3V2qAUqHrijZYRARRtB3oi2bvFyJytfCQYhRSTJUL0Er/4lAjq6
VXwkbDB1kF8SBY+vSAm+t4OGdqWGN3G04v8KhgOg3YKdhpsE4//9qE96U8P/BemHJBqOPiY7gY6O
qdVEib9uf7IVr7gAY5zfGIJZKwBgWbpvobzWG6TvOY0Xq6u3MIjx8bSYJkXqkJqZ0OQ1yS9y+pjU
PQmFH7dtWTnpLmxhju++FsS6wP92JA8vbaltjAb9RlbpVKZ1GlvlJeipq0N0/TYsbwkZ59An2er6
bP5eKPLqaCjJ8vPIK+rNv525DV3Yxuws02wDqahgGxSgdplZkr7h9cXx7GC2UYuGLQxGwI54UA5d
M5ChtmBIyolDK4f1hSXzvy92a0gt3EcGwEyGpzdHs9kMlTzvJ6I1mZ1zfGJ93TCQAXEB3I/ZZ1+T
SRmGeBHcizF3lPpQRryc0+9a/vWn+Q+CffGlhVDTQQCEtlG2vT26qj0QehBe7sRz/w3Dtrb8jP6b
U+H5bgIV++/Zr4T3I64732fSXdDB/J+d7DtQqyuTlnNyF2I34FSypOOg2WYOyhtSgNatlWyUZnUe
7Hqo+oPKRI/Q6oRGyoGalpiCUx6y7FsxHDvQGwcDJ4hwPiQ7r6AMUVKXc9pV1wvSj54p8J7u6+Hj
jzHzL1g4Zi50eVFbMwJeGmZPhsDtYy8DBUtQOLHk9XR7O3DwVo8JHBHKmMOUAXAqncl3puk+Qmt9
CypL5eM20vrW/mMaEz16amVVJgKpFr2xRVZPIlTiZUNX+m0uXJCJH6VK66aNcMEQR3RHO3r0VtGP
RlJJJ37Q2Bll0g3ebbt4TsHEEtCpyKqowi5Fem39D26qkrduzJ1JKjtw9gz4+xgI/BTGfitm9K0p
tM1tM9buTculY8tejV6E3TQ7dxGooOTfmPG2hnSKIqL6eNKpQ+W9xpudX8teX4Ay94yo0oes1RGI
4ejmLnJFkJVt6SHaIX5gyrk8C8+IIbRxbhu7ehuQpZmJTUOz93UOGzcfXwas2QdOlIk7BYkKQ/gy
Ul4fzqp3/Id0lcuupAgSUi2QxgpUrVVOivpf9tUCgVnC3DDaVpzPsgrsQ0b3pQWboP6X83KBwcZY
s8SglgLf0NJvuvU0BXdoTRhS0K8o6CDngK2GJBn9uJifwhOPrRFKQm+UetljD8sPioRqjekM9bGN
zoXA2bqrW2uBxIQk0YrbNlHnaFE/ipqjia5V8CLSugP8sYaJSEogR/kEfm67xxBm37mC0rhUdqWi
IaVk56BGzUwSKGi3fE2yb3ln9zx1RN4vYALUWJS4W4Mx3K7zH7ryRVvOZlo9sxaryASoKbUmPxtm
C+lr0D9aklsL936Ljetgvs9Fae9/cxCLacPRJuqrNIRBQbxFSdv2J7sPvgIV5H28UhTHF9msht5X
8tRKsy8icQThi7x6j8b3LtlrvLIaD4nZYkqSN71Rz0i9gEbpQySEIOMg+vA18JorVqOfgnyQJUJs
GAnAy0tGOY1N6c/lAdF8ExqZBPr3Rruvee3gq7trAcPuLjlK62DO1EzGp27h2xx1n9OgsuraCwhm
czVmJ7VQhYXrmU9h82v8a4ak+Ua7+PvM1tHiUlcCHyslg1FXTAIHWkOK/+v2YcRbJ2b/jGpp9pDn
BkinO1TJ7CbylOD9fwJhT/esquIGeQK8S3EOxbI7CRoxwB7+v6EwZ1HVKbFaz2ksyXgJ1Y8o8FLe
LOj1tN/lNzGZjSJBZSpNZkvA6GNt+4xo5w/QCJzNe+mudOI3EXN/KXgNnPr4AgZvWpLywGNhX92s
f/yCHWsqTXQgm/OdbwCHtta9QlbRrvJjEh0li0eesBpeF1jzHlg8CYRIDhOjBFZQfPry6Exl+gqe
OaftRbexoGMDeWJNz77d/pLcZWaCROjnVMLxiGvnRjpKG2jlTBvZ7X9ldtw7+m7y8qN/qFz6Km4e
gu/1/vU2/ryzrh60C6uZ4NE0kp5O85s56D/U4kVQpm1X6ZtUklBgAo0CTRKe6vP8J29BMsEkDzu/
N+dLTlOAGz0klu922CECb3KLs99NJqgYOq0gGQgcedyZg5P1b4LKOZJ5EExIaapJFXHmwz+tjTE8
0vQ7d7ThN+nQjeViT+FRMYrcmmBGfKzt3JMeI4I2uXtcQqvJCU6aRyW7eJM3/mP8pr+JpN/Kd61t
OS+zCGfGywJwLGYP6pKawtgGvz/ec9reW/WjGnEOm3UITIzMZU68HRj/aFKov4nzjpgVQcJ4m/gv
csYJoOuB5Q8G4xutLvsDBF0QptPxJcoaEg3qJhl8UhT5N6ry+lJWdxkaUkTZMtBHz+p0l5VWyZmC
S4eBMaZSz4nVbroqcspiH8Y7kVfDX88QofCtoj0bQ1/smFGm0zobshGZ3sf6FR3acJHoiME+jWT3
6h1XhXV1Ry/gmKOi8jF/OhowLxK/qePeLHdhbmc8AVCJB6NcRmgQUFGzz2GVsDUfRlc8RXsld9K3
4qMi0i724n1yD/kV93aEXHXHhXHMuaAlKbpMKFAb5Yh+RhEiEsLuNsTq0YOpQQkFAAt0OvNPWBw9
fZXKehagqJFiPFncSolbtxDwHpw68FRjIFPydhtw1aYFIBP1q1YWwGIBm1JzlI+QOekhxamhGUcc
O85O40Exu3mClGo8TOgHbK3kYaKhHQXGIR04c96rrrEwiNnPMrZuHbRAmSl1lX2v3mfincYbhLlm
1p/vRAsYNt7rfp4M1tzcOAUOJtZTsSJ6eFdC7iN/7XLbjA4Yq4v8Q1c/jjHoVjbWP72lQSMKHpBZ
HpNlA+nVOFR7fS6AoTKlDEdt/NB50XHVHxcYzGoqaFVQNdQg5vd6qDhZ9t1oPpvJlfwfJSgeeZQE
qx9vAcesag0JTLHyYZKqvmvjlyQ/69aBm3hbfcMYOqY7DXBkYd7scpOZY6rldP529QjZ5PJ76HN8
cNXTFwDMqvVqqEaFAYCq8ZJsnyk/wQp1e9+unSNID0EDcz66rtQNQHQghGaAQKuMOTSmwwaaJejH
mdpY2zcYo7sLRDXxZLXOtreB1z4R+jihOgWNWzQ4MBFKHuigWXRAwNAfDeMBXYiDfEh4GZS1FQT1
Ezg3QMqLaUrGEXq5EYoyVObtBa2KSNwF2uQIVPFuG7PiCehzxHD2TKkPHhrmHKk1QxYiU0ttEdPv
thj6YIUrSt7d8LfMx8XFDUz3S7ISZs1GDSVJfQBdivGke7krfQln3O5VO7iDkujYO5hBdyJMd5gt
mUaivqOReG9+iV/hq7nh0WdePzN+/5iZMFubuTCuKG4jI9CnEBRQoqdtcs/3dpmtS8TY4DFno28x
cOeHnPJT2gW4Lnixp7/of7s/mJ/AHKTD5I8VeD5AfB7voZ0n6zuT1xxz5aYzhIE235krUVXYPZ7V
qlSK+Wxl8aOtfllqR6LpSe9+3XagOVRcfdkFDLPTk6EsoAgJGEhD1t13sd/5+SmXBzKKvELV9WjQ
b5Ow49AEDnJ6th0hmVA3wiMRhN9D7KUtdBJ0yPR8NoGG6Thk8fXeBp0jeN2Tn40eOQZk2S2tdqZK
PQmxuRHS+yFInm/bf13DYH7U/B0WFxbEF9/vxBKUVIrhtkntCpltjbsxchT9fSq3pnin8NhMr3bt
jAkGArTE4/RT2UuSWKGWrMjg3cpM8SHJ9CewAf1teGUgGLOUMBGGsQSlmEwVt4pBduCJCURkg90o
7EPKm9q8CncMHHMi1a3VCGENOAW8lD3yrGEKulQMgNz+Wqveulg4xlt7vZCG1sfC6Ym0DepNHosO
xAJsYXAK3ozJqkkzuwDoc9E/ww7MBGCxQ2MvHEOqQTVT6kRt3OHvW4+wcBiLQFclWtbR38QsHB72
aQNOO4h5SL9wP6nBV6qoG1T7Ba0jGXqQdCLLnBNwzf1wImEL4hiUrlTWjGnQS1PDx5qJmppKuUv7
ihMg16LXEkK+3FVCiSHvMoJZQgRi2fCcxoQGOlGKl793iCUOc/5FZYJVLYBDQQxk1mcMJk/oJw5z
t+G9bNZ8bwnFxPxSzqWkVgGVyNQJTVJguiAQcEM6ptHXbatWJV6WWMx5W9FEH7NZN0DYtiNBvt08
NTvVtWz5XBwGO3NSkti4LHl78xw+vsT2S+DwaB7nvcSeDMvfwESQrGr7VkRDl1211M2o22Oasm8t
okkHIYCc2o/bNq9ttyUcsxHKbojG3AScaMjPggx6wFiN7BKDlZwYsuqaYCwBMwp6Tk2WYlXqy0kR
UF+11XIzKcdCPZnB58TzltXVW6AwkcqyojSTW7DJgh+oN7utgIQFHlNDnbmFeR/wrpu/75NXX2uB
x9w3aQlxUb+DVflIzF8GuEbfFUd8UN406MR1pAhs4XV0RCTUMPO88U/B0z98PlynDVzpFfWqAtsp
mjCE6EK3hbgjCbhgItXWebo2q4FrAcK4ZDDqofB7Uf08ckT5LWp5B8z1kNccjzHLY8wDp6CuYgLK
lKTVNPgzn6NwLvN7GkB8ESp3X5H6o+rOerzXi1MgeIn4/A/rt8BloosvS1MSzju+xnNcqkFzb+BG
xON0vHoNM9YxcUWouqwD0UZjl/ROzX+q41FGdkZX0SqEWdo6dXOd02qwutsWdjGfDLxVpUWL2S/q
vRV/i7pTUH/TeGf1CooEkt25yxWJSbA3Xx43nViIUyMDpfAFOzaUTdrnJDHPnRTtbn+n67wJiMyW
UMyHCpBD6w2Kp9CAWtITxkKnbXSaPOGk3lcVyXaBPR6sb9L9bdiVcAINRMnCeI6pW+A6vDSwqIVW
CUCPgkLDyQTZtl454LAiqgQS9cBteSy7K8H4Ao4xslH61OgTwBXyMRMepXgrCY+3LbqefsBCLk1i
fHHQi94sZ5bmSnvsodNbOVl3alOnoxTMwq7U/WrUTWUeRPOh6g4ava+jcx04LQJbyFndtSclfgvU
o0ARBGl0lpgakwiaMPWQFyic4E45t/iy+adqP0bH7thsw8d2kwnE3yZHCnWkffhS87rcVy4XFz+A
2SbUF4pUS/ADBn/jD5siBGfDt866K0KeUhDXVuagrUoxSiMNUErgQHpb1EhA1B/h5mdy/Io38Vsu
OdEuuO8JPbYkei68T96EDc9Y5mw0zXwwSgtfvs2cXnXUoCZV5kbBhxK/3nYyHhJzKqZGPjZUh63q
aHf+oUz3Y/pYj09+xDs45h3BnL/LD8iKwIPIUlHjCkiVfKzUjybhXKiv6yDYLmAcBFMNxPZwd2dM
qdVC9lUVfOLjcNb8M7RQh3RTKpuJHsbBgXFQ4rAnlTfiqq5EHvBxYlMoKvLFIlt/CYO6LlJw8dtW
ozgV4hs410DcHoOZRe7d1PRJnNiBpW+z4hB0JyE8lEgeaAddueu1d71/iGhE5DFAnPIS34nzzoU6
QS8ekmnT544x4eWjELRhxKZ/aP2RRObgdpiDAvu/XQ+vXVi4TfMptzMHv22A+7RIDmN1NhpxA4YN
axZ4QB82LwKueA4mhtB9DQJwTCexJwoSMnkuTBruAYiAQWXn1glCuxbI/7XKue2kayu8hGKCbd6D
kiWVZ6joCIKWOgR5CCY1BMcMHL3g0ECsgmEWGwxY+A/axZcHSTD1bZopAEs7iwzZtAGTK2mkd6E/
5u1dXDSb28atnMwz0H94TGBr65FGeIPi1SS8ikbpKPJzUOubqXVv4/DsYqKaZPpKUeuzXWCszeoM
tJ9fueYpU+gVhrkzJ54cxwrgzPprGuCHx/5gs5CCHJq+rJutLVWuGBS7aPoYm5NAy3MEmjT7tnUr
qwg6XHOel9V0jJozx39GjXKyAqu1Zc23x+JlRP9aqG96yvGOlXP/AodxxUJSQrUWjdam1nlITqn0
HHWvt01ZCZQXEIwDKpNiRUqJdWt8Fc39va3/dQcWqqe4A6KkhMwpyGcZV5AnRQ9oiMVSw/atoZPT
FeEjjTl3hlU7Fiizfyzyhp1kCnokAiVBfFOajOS8WtLqx1ggMBE/FkJLLiYglNnPonSVEbkupElv
fw4OCMsFomq5EmCDtPYA4clG2/Wmisj7t0MQl1+EJVLB6FxnqDksEVvtHHayg2Kgc9uOteTy8qsr
TMapqpKyAU8/ZrvpdIp0FBMTMI6j82dUnCKix1mQh4K8rjdFAnFByGRQewBHVthRovWi5/dPTcKr
E8yfiLkVXPwoZt/SLqaNJWB1s/bFzJ/K8S4IDml9AKc9KuNd+3B7EVbDxB+PYfkoYl/saCzPPhn1
XhdZRIjeUtnzE05bC8f32UR+21lmXVjzHk7i+7YqDxl9vm0JD4E5NvIysMxBBAJUE30KblCJ4/dr
ef+LT8NECT1KJ5pUWKtUE5/NGLy85tRj4Nsa74dOcK3E3AxRTkAAbgW8nkcuOBM8wmCSNLP3sSHE
58yvoJdml+05m+5rfT/EFhq/D1SQOSavOiOyXjj6UXO4qjpg1EoPVCHs7AwRy6dupMakhzQcxujT
T/1R/AdFbkXB8Kk2y3DJKPNeRkhzUOtisIDXWt2vrMqfB+TCWok6IriBb7vLWtrmAotZ0L4xZfAF
Rp0tHevMqQKSHItP4+Q/vciP1VfO69Bf22hL05jQbPpqGksUcN2XeBe9Gk/J3fiztEhxMEZbcR1t
96o9BLwQNzeps9FkgcoyAxeGnAZ1ClS8TtFW2aGP9aTuwpSEpODJVHMsZNu8TKnIRToAC4VOh8al
PUEQK340Ve/2l1s7f5Y2MWE71OI0aWLgZIq101P1EPaR3Y+8BBEPhgnErRRWStbMMJqICZ59jOwa
L2u/pgWzdEJWnBoC9MbYziDCFsUIr3qPn+lRcughf1efYp3wugtXz7zl4s1WL+4gIGoVu2T+SDXG
KD4Non80Tk0EN4KiMSQwhJ/FQX7uoF34kL7+b5+Nic+Im2kVVUBWlK/efJWVmpTiy20MrnlMAJkp
60AHCxD9pEAb6UMizSHCRBn6mGFS/j7th/vE0QoieybvuT373a29xgQUnNp6OJTARl28zIh0VlGI
J5jhzAP3G+bbPINzR7qea0MnDBS15vY8MPpqLBOgP0IavmgkiEAUEd72Z0y2J7GbKo6c1U4UP40l
OEi2beuVoyOUd3HC2YkrGYb5B1jIMKhgyriSDp6GKbDAzgVtdSjuQRLCyQrNHqHQVJPRt+N4NxMt
Tr6bFS7vQ8+rebnal9DzdWDhyLkJFiU0DNR2oh8CAzXJzDbMbdLvouQkWOcsP1ble654FRhnNAJW
JyLkriL+lKRPHW8UqL0MyQPE5YgViC6mpaL+ZJb+duoS2yiekSWRhfcsrxwL8mt10ZGm+hhC0W6a
czBRohZbRQ5RoNyBa2tTIX1RH+spQaHmw5wEV2gwGT1uJHkbT26R7bRynwvULfsdFTw/3ul0Ik22
m0xPH72qe0qGk6+cNXRMBXHgZPRHEB2CDDP2uFVkuWNN92l8pjLEUjdjZRfFdqDnONvF40ZscF+l
r5lpi/42NrbgMc2LB6VBRoAe0vEhHYkhJY5ZbY3yCRPoWaKQojtqYEkOHvT8KHQvoQFSNbeajkl1
yDEEXyY7I3/MEo/Wn37/jLoJtZ6MbpvrxBi9RDlT7B+xC4gefYHoJWzO/bSBUqcb+UTN3sX6W25E
NkoiBJeiRD+FJlisX2j8JOSfylg7lt8TXFgaPcByjaipqftacKzoS841Ww2+ieNdFp+FAqoOKKTI
XbzNzA3cD8RSL365zfzN1PxqSjDDHUX/jDRWV7+YyfceQ25heezKeUEO2uRSa4BMySZQ3Vqsd6DE
OjbB6GnyGS3WRMxNz0ze0S0ENkg3s3h1p5XqGrQYNYxiaiA+AkUjE2gzLfArLWznZhxb2hm7atM4
rRuR9FiTRiTivXIyXioXHvYkBmTk3W6ub26/O61nZi7QiZtsrqFEu19bzSJj8RGE5XZvJzY9VyLx
yduTfkT75v4LhaO32i05F51rkgDzEpnZmHo+6kaFQ+13exDkVPclmd6CkmS4utqPhmucCrc+jttw
ZziYNveEgYhO4PBOgpX4MLea/7cAzPpDlSBvgh4/Q7ZbOwe07+gegnG/yd9fKMEJ5xjHhLxbP25H
putb0KX5zDHXFYk5igbqZUMA1uCPQnbroiCg5LgNs1JUusRhTjoxgSiJoaF+lZHsTrWVQ7hJYGfp
dF7j+od629q8lBIXkznhshCsp42JNc1eSxLu6KZUSeUi/+h8Nqe71NNsnjb9/JWYKH/xFZlbc6pU
Ka1/a/JZe0Xz/OFOEbaclZwd8v+PYbFEoOFYmHpSzVtFD76L2nYS6a6Ia1L3n6g4OVY6fDa9DBmp
MCG+Wdmj1JM+6h5m1erbP0W+7Two2l0eapaVyoU1l+RxGXwAv4WyobvYSe5853viDc70iFONoMxC
6o1JMMS7AUm3s0cr9NPtH3L1OywF2pLo34RmkQilNGbz9EI4pqLs4xo1VhvZLO0SwbU2TvL4eBvo
6vsCCPLZaK3QwQEEmWDG4HRKC12NeiTeMPkKjYpCcBV5cxvk+p7EoDB7Uu6UKR1qoFQRMSsy4X4G
wRePbqHct1NsOpAcxauMEwl5tjE7lIJf3QjKuIdK9kMTP6Olu5fs25bNf+LCdRnDmA2JjKVQiy0M
E2JR3KVJmb3JgqLHaMgf85PRxukvoY0HTh5zzTsgfGzo+Grz5DzjpUmMNpluSnuUAz2xzokogzv9
ICvvt427nnj5bd0fnPnCvbjiTarcRcWIBbRwr3OkYaN7wV7+hmHI4Gg+oQP8oJ2SnWbXvE7I62fZ
jCxD1QZVHNTQ2DGDwJis3oqS3k532HU7QyRvFelcxYOqqzurHXO+IxeQ+ZBtULagHQWgfmqOETLD
HiY+H4yPfjN44d6846YjrhIDjIVMYBW0kfZGCECQRw1ObndElkiFm9qG2twJqevC/SXa7+TW4ku2
NM27UQTa4Ehn0+u+8pTUoyvb8/ts8vRzjYtRaDef8KZxyzu3Vjci3gLG78ZJjNVd+tEo5TmVp6xH
YxVaWrstpkhIr+mc4L3urmCbB/8hOs1VtoigN6ZRWFhWXLbaX+3/I+3LmuTUmSh/ERGAAKFXtqrq
7urdvfiFcHsBse8Cfv0cPDHxVamIInzn4frhOsJZEqlUKvPkOTuws4EGt76pvsLHhYTOne/zxyjA
sNHGMSFrQYDAVUF5h1RPvjR6SJNFlg27aCz9NJ4ArA9CL/vSX2fXBLdJ/7Vhbzl2F0HnxJ50LE1F
z7o4LgUUQYFk6TrI1xKX76Bu7gnV6fH629jZS/zB4j4nFpcdOHEf2oeZlStYof09mpwadeqgCJTB
SQLL0yanfZg8ulMwA1fv/4wu/V7dKHfJhirLRZaw/AYLEw0q5kxU0Iac/4Ymq1q7JEswyu4M7Y/d
/76+reuLPDEghQAgy0QedYjl3WgB5V06tZG4iWo/QzIUEadiwLugld9ANXsyUIKGFNyIJreI91GV
uOBhcHQrdNhcP4hKHFIb6nuiebHNAaU+hW89MC7TfGk/pAAypHZaq/pyu1kH67v4MTulFcQv1f4Z
BLZ7+2cezMJLbsjN6GqWN7qT9/LPCJjznyDPBhPFGJvMxI7l86FWvyv9k81dZr8X0Oe9/nFWPz4K
LPZS5cBjTvr4yWDWPGkRv2b0uoq5uh9HdXfdxHr4oDYkczQM2V2ImI4FxfN0iciY+zU1JPX9fWDe
ktyZPjsnesWI064BRjJoNrKj1dv8xO6y9pPDBZ7olPAOdhnXD0Y136FLDZ2OyY/jn9eXuL6L/1uh
FIeHZDLnLoIlm71z/mZw//q/v5wQOTAB5QLIC8ADSFqlvIS2VRyJqIZLRuauRdEjfGTjsyh2WpHd
51twj7XVnFqTwmBuVXPcQmrEndh7HwWYIv0PTndqQIp6FuXmqC0GLPvF0H51W/Oca8kj6r0Wujsm
gDqyKIymT4RYQyPcgX61pld2u5YHmGZhkXv9u6zm3yeWZFqQciS4nFNY4kQd3CKOUXFOk2Me/YrC
NIjA11cXoHkqBvYueIGhtKJ7UwdMM5h2eR9m7YbHX7Z+EDjAJG8wDbc1slhpZ6fIqMlQ4PekfzRH
Y14HUFHrlHf3ACmhINKpGy+BtSPGoEQDJTSoogOReX7EDE4MO65b4YLlxZvoXQX6FaH5Zetd3+iL
L2ouEgb/G+2TjvLAanTmLIz2Ib17rKoc1OxZQG3+gqsLHPNb85jLeT07bzCHsUhERPQHgWqRtjHu
ssywR5q5tI9RyGp/km50LUXdKHOvmiFgt8MFvODY5GONG1nNRztzh6T6KAZoVWnNI4s3vtGlky6r
MaB3DhCIhkFPKTpRbuWmESuZG9qF6ds1WleqFX/MaZT4nPR3eVjdp4n1XkJhwxlm6xhGOXHUbq6d
MazZIW1Nc+PgrH1PdJyRuGKkCHfC4lcnoTk3K43PdZxD7jJ2RJw46XxvYroovcnZ63XXuXBRrB6G
APGygMdHT+HcVAH117hNk9zF9ASUi/oodMMCuao2pSHG41sFed51ixfxExaBSzIWcD6u1YvwE+ZK
Q7Q2d/thHBw1sdpdV5XtBjzpsiMEMwhvy6GAfC8+7PnC1LkNG0A6sbB4p6s3Q+PH7AicYF7voswD
y8+uUYHQb5zW+Bnafmx8xs0h7B+5urHey4qw9EukLU6TiEfJ2Odu+gb06uw1X7WHV4H7u9+lKH4c
4jvzMfZtv99b99OGd695kg7O9EU4ARewXA4eBr1uh8WTFjkdwcrZKbplABYkMW5oithZtv/69101
aS+JjAqZE3Agnm98PKL4UWh57o5jwPqb0Gzw3/fJ1N1qS0vtEhyBrdVPbEl3scGtIbEM2JrCyM3j
PVA0Tstddb7vZo+Qp6kEX4ziX1/gZbVOsirFPyuMkrIdM8TyPM0Gpx1pctS1sv0ehvZ0tDtOHrTQ
Mn+HYrSrIOr6tnAySw0PkaoNT2LKCjCh6hpKqcqoHpg2NGjLNi0ojysC0IObKUz7GbeR5QseYS68
g6zZ6GQ6qfZhyqNvcWFMmVcrHcSYwsH81zGMv+6KaIDyBx48VPp+JmaegDiBuyrJolWyr0qPR29s
3jCzeL18iVig/gADAuSZAY88dxMmshoPdI55bDzOm1EL7Db2p5BsfKxVF7EgjLR0KgG7/lvbPoml
kWkNrWhwJ4oJSsV+LmLzjzKg5oJOpZ6EAeN96Idt3T1nCIHUHQpQtjlRmsdbtKB/sU7ykpEJoH7G
lpkymal5nvCeIH2UuyRQDDc8aKi/GM7o/9S8CEo6/VPkkxs6OUrm6LaT3CSHxKn9fD84KEfdTn6x
653ef9Hv6pfC3Zp1u0ii8dlPfpzM8Uy0UihKjR83m9ypyUvPDviRsbET9FgMG4/qtY9/akzyMREh
YCnLTkC1W9cdoTRo0EJs/blXePZ5/bhe3DcQAwDzBWKgCr55Jk/Ha2VV8Twq4QAqeadT+9Qic/l3
E7qpQXtAJfi8co1AHUU/snRC3lX1lktqHTNMmFS4bmQ1UTndNCnYVflMrXz5QtZTE/vare7bHhBT
0DAPpqC4D33V+3Pd5NZnkgLdxJW0rNPFYaPnzjhUGvCBG1v3V5zlyqGg0j0NVKlVtQI26MsH9+fD
4KXfocX1cKe5j/P+EQhtzC7d8YD4UXB9dZsbuiz/JDSYM2vaWofp/g99nT+Gh6/R0Xa2Y9485jv0
kP8ZQPv3iCHW2RjjRmCVvF6vCIRBe1zGmflnLB71/pZvJVerXwxlBBWKnxQpsxRVe1YmXDRIZlUT
LXuU5UBRDI7ULU2Py5fUshTMmC2D6ChcyBSFetanev/XMwB8nCbjKyp+5n12p7cIUVP2q9Goq6GO
Zebpfq4wd5HyjWbEZel8+QknSbL09dJM7bSGLM7ZCdvHM/NdZYoITAaB0TpLgLcwjRe1sTNHVfnt
aHLlkybZc671lq9NirLhyKuJtEGwJbjV0LuQPq6KQmxKlkQ6Ib87zRdg+6/nvbXVMdgyIwWBsE9q
oVUwk+KFnHhVeOwTfAFzA7a7/oEXJheohSONk6/nXmQpb+s0d6OUJsFQlYBuJHfJNL2y/j0usmOT
AYiq8vfeUoIimw+m/rFxPFdvpJOfsPz9yfHUtCSOcgM/gaKj/mpXThI72Z/Jr/0HXXHehRe9LEXg
AzsMAJZs3FBrWSyBcBWKSpCYh57eufEhavPBMJFZdsYv236DszljiULcr3xLO2R1mSeWpABIdNHy
aslhm870WPoRx72TjiowLeWe9+JQhWLj417ciMvJWXQIQR0PlhR5bUo0DQ1Z8lfQEY1Ono6T1/TG
P3dfYAXQMEBQQMVnsosDMXGjU9UCOwje1PTbCEI+dfY2fOSinbUYARQOQWgp0cvyU5BqokatILtT
MTVW3ozTW28HgDTZKnq7qI5Tj27pwF82tSSbyxE98cuIh6WpMNjU09gpU09DqKl+DOSehEGte7P1
ENfuhEikfNS6m4GVoFQ9oL6s8sAwZXB9B1bvTwM81BQCz5Bbkw8qKzCEY9Elvy1vI1AuGL/D8QnY
NSV0hP6CzsCM3LLwrObBTG9BHBhCxby+6Xu/Ep8Z98tk41ZdC1ALZNxiwCWi+CWFZTaWqKNkeD6Y
6u+5/agsiimkBQm21aw1Vi1BUNMAfoAAdCVFXMrCKG4sWGr9zCv3xg7pQ4Au2N0AHYa9GXwIRwvo
A3fYveK0ux5a5k7pfsY+cXPXdsZbzU8Pxb3tYQB8331MSDKGt3kXOk+VFx5j/+36l1q7mk14qsEM
4JMukkTwBbWjaQikb3jzwXNm/mirG5fQug0MImoE72K8eM5ds+V22UM8NXeLydxTsz7SUtsrWrsR
HJcej5yz4RAshRXgRBBMzs2INCujjKG2ItqCcWcWmvowFCK5adQ690jTqU9Dr/c3+dSpljvlcfF+
fS/XX3WUYo1Q+oKTSV6Gi1ZpUCbDI3UfogHkjF+j5ZlNAHHdwiEbqcbarmKyU12Et6Es/reDd3Lg
taTraZgOeBqJgJHvRe6oypYk1totcGpD2tIU0iV1PC/HJvJm6qT6Xs9yJykDiNJbW1JLlz1HfL1T
a9KdA7bWIk4irIg3eGHCXO1QZ/j8KHegAIFWcbmjFEmUi4ry3ezemL+mvXa4/gnXLiHMe2DmA4S3
qABIX7BPwhI1QvyEBmwWTq8nTtInG26y+uFObCwR5OTDRbky4hKHjdCGIqGKWuFBb+MvmrdbRa8L
S/aixQ2HBD8T2Jn+PjVOLMWqYlgDHwp3DumOa5Gr09xL2zm4vmkXZvDdIMsOhwez/tI8OV9QXhA+
Wz0OnlIfouFTDXf5Vlhdc8RTE1LWVVdkQpEcJmo8vJTwbrZ8DsblQYVolu00pf8fVnRSppUiFqlT
0trNYm7QXSNnx3g0/YnPz9fNrK7qxIyUNvc1ND+6GsdrToA18Sj4Nwrl3WpfmXKoNpm6ln/tIj6e
WJMOsx5xfTYErKHS0GUfc0SdOP+G3Dmu3jvbL0vVsX+r9WGby20tbT09VZKDgKiVKlGBSyZ7bct7
q3sY56OaPPCXf9/OUzOSk+S2qKFDhwWG6UvUGk5Wuq0Boqf9bOyQNW/kOGvXDRSH0UbTGTjwmHSM
jWEs9GiAXmUDZL5rx47+mdyEz1Pk/AfWY4vicY5+CPIKS11+yckxbszO6jINllTz1gbxoP5kNe71
rVt+rOwbJyZkSBSar00t6uULifdZ/NJbT2vcfIsScjW6/m8hF6UGrqekF1hIp5au3mMs4z8IvwK0
okN0fsEeoex1vlVmWqG3YGpINcidCaBKDj2sLcrStQ//t62pohiNmql0jtiIQNuCJBrktWgg7GZw
0OV4HelV5IzVritSLxEb8Wg1szi1KV2NVpFqForGCLHR7BgFZgcaaE7fqnkgJiDk7kXjAhN73SdW
Tu1yf4CSiKggzpBL7koXJQ1UA/GigC7boGYOy38nExiwmy8S7q/buiRoxYWogm/bwBViGsjRzz8c
hxgrMIcheiau4Q4vwnByYE2gHvTGb7sDCfKb2S2eWYbBIqd+ZAe26wuA5i0n8THws/XOXivCnf4c
mQ3FKsO0aBSsvbjDVIxbvEZ+egz3jnKMb8kNf1Gfr69/06B040Riqqsywfq55UAUzLG96KnbU5ga
30IAP6vdrw2Li5tKR/5sict1cRJVZpGHZEhhERgvjCOBj2+8SYLHGdX+wtV3qXfd3tqT8MyedGzi
XgjM0cNe53V35G7GFKiTOqVTLJNpP8r7yHkHKdQ9PjHUa8Ef9u+463MXs6QzVMRNabXl3x/QHls9
gI9Zwc/o5h1tjZCid+70jrLR6Vzxa9NA4op6BtjkIRS95E4nu2xGWV/QoQbluglKfshgW/bgTBid
p1bQmb8wtw3w50eFkhED/Y2hBSjYOyn7Q5L5mKOK2bd7Y7xj9KVTD5b9HIHKUGkyAESCfEvw7PK8
Lz+V2aA6oUh+5dipcjZVc46fmrWYP3vW8k+ULwYVr/Tx93VfWHb6zPVsvP4taFkDJQqWOrkI0zJl
ttrYyty+LPGWmI3OSbN5aypv2doLKwzD22DQgKCvHL9MnVUWuFsACGny+aYt228j00F0Vljf/n05
FC1fdXmLLRWP8288kC5M2YymoRpHP3JUdGd9C7R0kSlix4BZwhMddXoQEEv3WtEpJEPdD62p6nMi
Lx3YJaFFoEWRU/A30/KvL2ht51D0R7kE/EFAGErBmBTVlM4mZhhj3ryZGvDtcfPGomoDSnPhcMsj
GUcC9QcT/NByOtBwKLSbJoKsliH1FK8EfNSR+awYxJ3JxjzsRYIDWya2EDxFBr6VPMvPw3xgU2Yg
2tkoP/1RNA9kBf34dn3j1qwsCDawXiMlRLHp3BMmU6BsWppL4W98SsgXlH2PVWF7tTVvXM6XjQYs
yAIBEsoqcG3gVs5N1UZkgVUHptAt8sb+ZiBow+9ZuVeMW810x9m3UGZLxGdCb6Gp8u/rRCEH2A0w
1SBkSMZZbxtaNeQFsHGlG9MdCIpQlQHl0xYvwkqksMEahLoUxPYg+i5dizbhGVDsMAT9GXdK+vsx
Mp6ur2XdBB78AKLoYEuW1qKXahMbJjj76ik6oOkH5qqh+nndxppfLMJzgC6gWgOw3/nHiuKe20ZY
4SFuftkohNLPpoa4mtgws3Jul0+iwvPg6cBKSGb6JBXMarBbxm1Zs2NuUA/UgBsff8uK9MxCJ0sQ
jcNKUxW7mTd3iWn8yot8o761umeoxGDf0OpAV+98MR03E1YOMBNZH7z4GrPQqVuvnb6uf5q/UUa6
JnCG/p8dBPFzO5XVlWYiYAezfZhL383jd1LezJgAi63UMdl9iVd5Dbqxw3XDKyH9zK7k2nrNsmgI
F7vg5YaqsgvAqZNktj+MhmOQZxWwsOsWV3aUqQiAgElScMPJD5diDHk3dmnhInaBwr50OFDCIXkL
x43AvmVIyrQs6DhqZIKhlmT5C+VEPwB9UoL1rvqe0njr8bqyk8DOqkBjmhRTJzKcrFfytNcIgkRb
pW8q2AW6qO8dSAY7iVocCYpRIXR1/30vwWWGCiHuZBAeSF8vpZpi86QvXIL5CDEMzhB7rJicsN6A
DK6cNkR4cML+BdJeVLX5IJoaozz4aAq7sfMidiwNXSRC441jvfbRTouF5PwcsEmtBpFiRRMqnxy0
G+yJZD5vyMbOrd1cZ1VJ6ZIcwxi96hyGwrnw0nQGW2DQUt+a3Mq60VI8omO3VrwWAuD9fMvJhnOu
bihmAvHpkBmCUet8nQUrFywZiqIMkpCakvr6ZPiaXj5fd5CV5IZBoOj/mZFR5qHRa5mSwUwUI68P
vwtSvxhq6XW6tgen8IaXrFpbbsgFGoe+sLQoPtajImxQ3DB8L7Uqb1Xji/Pf0dB6EDLwry9t5cZk
uoHGHpqceKv//cAnbxoNU57Ab2JphBePSk7uaP3juoXVb3RiQQogtTo1Uc5ggSZA6EfgKNa6ZyPN
gutmVhdimhgtJgyfypB2rePFlA+qQOCwoyeVji+Eb7z/1p2dMRtaRHhwXIgwlBz/Oy9NOPsYPocL
0rV8pahKGZWDodHC14cnahzpbzWu3CLvdtcXuHamCQHCbAHdmLrMfQoulDo0p6lwE/shQdGwED95
74fqvHGm1yIwQQ9qWSamkmQ9kMbMhaZzgEQTQo+QGfNG0HOEE+hMWLYbbM3h+dYdczmhhGoCwYua
4QMySuSqaDaLohCGUbgY1ns3ovFg8bz/TjNyW3XmsehbC2yy8avV0GcuRuGYaawdGkOoN2FeH0yj
IUHVgRkn0rbYEBa3kTIKPNIAd4I4BZqAhhRJm8rUBJ9QaGiEBvIZ0Mg7UR1U+e8QIMaJvfbxhh+v
feZlOp4uEQ00m3Lel/Umt5qoANcrqs/9F6VBUc0u34LFrS7sxI6U+dk1jRW7VFBgH7514+NQHFQT
Yp5A47KjVgWV2Ihqa2HAxtlkCGlLrWD5+5NAw+G8SihipOZ24i5NakXB4H+zNbe+ZWbZ3hMzRtcl
rWZj+yz2KCDf04HB3t4aaVg7IkDY4TMt/qrLTTKbt3nOel642ngfxse8MRyb7pkadIUfT/9l406M
SR8qVpuyzbMEUcdQnbq+1TEQm1Ubh/5ymGE5gZjVUxdAPVA7cg6Ulei4EMS2um4dMyaOsFBSG9DF
EmNy0MswMIXROEqNEUJwLGsA45nFMYU+6wC5w6EWTm3+MestDe41L0U6ibIFlGGILpfcEOZDkcR4
0BUd9TDEgRP+J63aXQnanxn0B8cq966H2TUHgsqOgRYkkHY49+cOVFGlA+Ynw7et82Rfq5nhpiQe
j+Avsv6LKew7sncQcuDGPzdlwI/CgmFxZTMf2QQ4zai+WlS8XF/RZT0aNsALDOJjXIwY9pGOHgAW
Vq4ur6K5MHcgG/k2dPzYDr+n8BcR4mDHHRQeetUFduRF46Nv6k3lKbrqDGa/RUSyltycHh1pzWkL
Cm8FlzXGjQNl4faFHnJc3nX8mz78l0j6v4NjSI/BARrCIotgKtI+K3sPUq5Gf62rw/XdXY3XJ1ak
g2MxkY6tCSvMPrDqfaoeMEc2iI3Lf+0c2Kg1IODgcYTeiuQqUTYkPMcrLAJRPut/qzrmkat3ClYD
jGAHi+yUPW0lomtHgaH8wFRoIqKOLBnlSannDUXkQRbvs6x2kibybfp0fQP/DlPLV+ypGSlB7LQ6
6RUGMwrqv9/61BwwhdLyLvEHk04vBhSFwwAzkIXpoOEEmv5KY8MPxCrhTUyLIP5rD5niIiXQymdb
V7q3sdf4gk9rGcUQSwNXm2KA11hT0q98mtnzYGHqHpUAzX5JwoQ9jRYmRYc8bD9r/CsAigCY9JHV
9rjr4jLCIKliDB26gmoO5eQOjcmnBtS9lodD245go6tL29WJmgYiHgnUiYQAdxttM8sR8wwhrYZW
j1VYz7nDkwxz9n3VUXCdmlVQA5iA4XzIdbdGWaAlFmMeH80yUd+zptNmx7LG4pfSU/4Bmgs0dzgF
JhYSOtBSbkcDnZeirSPQSyeVbt2kAwVFH43UFwENo+TYG5P1qMU5G/1uqCDOQUc9e0h13nvAikMD
KzYg7GpkAJNBMlwN3+KKjfQY5wCXQCed0AetyZtDHDU0GJMB2cFkVIm6MwrWWVCmS+g3kdRQqe/7
IdtpTVcGuWFXRZCwrkVbmBsC9MLt+CNU4wT8uaNS+bGpV9lGJF07hKcuJEW4ZhZzMyQ4Hjnam214
34fPFEUf+z8I9KnIv9H/WcaK0JWWDLWJasTaUmCE8EFR7mPqJ2ow1d9syIZXyW1ID5ssUqun8MSk
lNGM9tDSQkFFpAGuv9LrGOWJ6imq5s/r53B1D9EgBjYB+EGc+fMQw9p6HooMdrqx2QuM5ZR18i0h
1nPVi43PddkCx43E/mdLhiiM4DLh2lIKnq29Zn+p01MHfa3J/mFU/jz7bfqUNFvjRyuPjGX8FI0Q
AJyQSchoTgDgogaIcxTp2DGqH0txbMafUfxjKt3EDCYcWP6Kcw7FR1+vOqfUPZ5+dNlGjfIykp//
Cv18mzFhbIddjF8xpJhNDV+aKfUKdXTD2BPVewwehi3CwEsHgkUCsqHlhY/yu3RDFSaEonncgTIX
Y8RVrQQGtw8i3DKzUnyFHWRqaI9aaNPJnaZQDFaVzSVuQmG9GGx44kPc7LuY3VgE3c9cBz9DTPDI
63hz4GVd+7aq2huudZlfQPMLiQ5Acjbm/uTG52ynrOJLJZa37RG5bLwLc7v3uknpwGAyoRprxvrr
9ZOz4s7Lyi1srobMGT/g/JuGGqDuWgqjef3G2e80nhyyMGoon0r+Y5juoQU+zVt9m9XPemLUODeq
5mEWNQYcaTTnfaJZH13cB2WzxYm8vrilBYEmFWbY5eaUimGzsDRa1APQzs/z+4a95sg28gcb7LCN
n7fHPNzCnF/GImwoZlywnWjBofR2vjawZ/esb+Cybf67aVPwc96HUGMplN/Xv9zqHp7YkQ5jyFg5
ZRRra9qbMvvqcl8TG+nN8hnOs5vzpUi+0SSsB4YJS+map1ktnXHaGvra2izJEWy9pWZcYBEpQPm4
KQ4pt59odmtjfsq5vl+rwetkv5b9PHld55WdoMWCxRT2g0J/Ka3lzOOB4OkSandCC5222yLIWVsd
TtQy5AEGLFUeaWWk7kdho8KsdwZoLx8mfl+ApYmM//zMRk73PzvydKqIW2haxLATa8WtpRV+Z2Xe
nG3xpq953KkZ2bPHbDB6FWZ6BaAZjJXFeeNV+SY5weK5stshElFMLVA05uX3PPB/FVdtVF0rLmY0
UURoBHrXg61pTDuSHzFch5qZXSv3XOXgn2um4rst8uFWbwEBdkQDcNh131lbObAoEDECVgQdYMl3
qoFVjKvAcUYWcF9NnrVuVIvQ7yvt979bOl27dKopaQw8E7B2OxxeylD71VLDo+XLdStrZ+HUinSw
taKdqynEl6TinXXQRyxBeFA/Ae0QqzNSzw+07a9bXNtBYDiW2YsFySdfM1HF0yrWUeLm3A6DpFbN
mxKwL/Q2s02lrTX3WepbKMZC6keuQnZt1kXlYqrvyV0Tlo+8sNzrq1m9WNANw7FDOq1D0es8mMQh
NP1mFX2OGqIPULUi015X990QgDNbY4+6FTtdvzGYthZNsH2At6PchRRQsqkoTJ2qEcVtc4xAXw0q
4Xk65IbhW0W38bUui4QaJssxiQPEJazJmQhNWd3MXC/QUcydWfFm8Fpr1mejHwtxUzTfru/m6sJO
rElVQpqLbs5zWItRNraLHVE71FVAPbTJ878WWXAjI5NmyPIwRn/+2ZS5ydpiWddkqp5tdgFhuccB
AO7aRe5S88T0Du4Fd6pBPZ7RIEymDc9ZWyt+AMrIQFEt3nP+C/K8rKIRg0HgDmiDMP/Z27GXA+yu
si3er7UzvuDNFpUSVK7pciJP7julAMkTUwAJZwkZPtRpFo0TCg2UTmpr2D9Ka2ofTB5BgFNBexLP
QeSIG2609hOgSYZMCN1pdPwlj8U0hl0Ah7ZAWh4GWwQLdrd7NO07khzEyB1Km41Avea4aP+A+t/A
TYWuzPmiIcwyalD2KN3R/jFryGIfcwDwWy126OhFUIS77rkrGTu+Jd4li0+hfSd9Tb0uK0xx1QuI
3K5v68mwbzB6FQtnNBLuE1RBdl1nt+HGKlefKxQcGSokzynGG6Wb2OQDFppSVF+L0CFEYKjmBaop
Y/HdnB54+lAZD5a1m+stEbpl++SbGfOSy84i/lwMlGo27Y1IWEgIlR+Kod8WqI4U0Vavci3tRMKO
GsWiPXahCGcBfq2bAJ2CSjN2mmlXlo9j8mTlqKntYmuvtne6HszccAVyKe0z35LAWvmqeC2gdI/7
3sD9IcUj3B+GOhAw1PN4fGrnnyX/6OZhP6WmA3Sod92FVgICMD8E7fLlgIHzSfJYk0RN0mtAu84o
iIZUMTxkcB8lox9KRrd6JSvW0PNZJjiQlWIsWDqRKqd4K5VQoRnt/N2uwJ6ncxvkT3OVPg3h1Byu
L27FX9ChB0sJqvcIefJVHEcDt2uW1hC6nCEJVaeFH2o6oBWdsXUU11ZGoDW99LXA2icjUzlATAz9
phqcn9Uubgq/GIbDyOkeBEMbyI0V/8QFbDE88Si62hfDeULQoW1hyk66fU7BRUy3OOvWNs6E52O2
fiHjk2E9YayotUUA90owceOgDPkLLU8UPmf6+/oXWstkwPoC+BAgS8BGyiGsRvW8qhrIV6GC5hpq
fztkqs+G8FCpdKd2zX2q10DDVIEW2r+u2768HiCIamOZ6E4jq5GRdTUjUzSXYwU1O3KvAHGmlZ+g
pqT6m45ZT7R1vngI3YrrRtdiJ8o8KCjhRQZ/kcug2lD2SUzn2tXDye/C2S+77KDlQ2DVzVFY8YGB
nCZXiJfn5q6Y4i1BqJXosngOWQZMQNAhd86avuhITdTarYQF3qpxogAeDffRCNoaI1EwPkt7zb++
6DV3OrFpSu0kvNdwEgatdmOgw3r6XQWiEHyw0cberp3BJWCDdIyBIvyvBO5JypFT9DJoqNdI8tlO
FePPGgxZ5tzswZYSXF/R6mdcpt7wPsRcKfKb87jJG5YZs0lqtxS6WxTMMQbDiwpQH/POS9XYsfsa
QthvaaS6wxDt/j/NS3eEPeYkimqYb/uR+kjroPLCRSAqo76LuTK5uEEexkgBMXMSfVEzuYNIwtfG
j1g+m3QdA1BDgDwBogcsXtLdwbNmpkyYNchDk0cL6FG8fUErF9Y/tEm/SUKy69P0ro9Z5CBmfb9u
fe1j24A6GqAYwBtdrrkXdjPZDaO1C3Kpo2jH5yqan5VI/YDC6ud1U2vue2Lqbww78asJFAkQB4Xg
gtFVvVdORf6QDFbsWo0RblzHa7HdRpsEMtPYV0Daz91KnzqbRCCbc9GW9kldfQrD/Hl9NZck0TZQ
xEhuKIgeF+Sf9NnyzuTzlOrV0natDU+tb+fpV5/us4w4RfsRd9atFX2bqkM4vtTar4RVmDY/KlWQ
z3ta7CDBDR2fKtqhBSe2ht8vvypAuai7aBToqUXX+Hz9IGGIjBICA4AQeDpaeH0euZP+M2HP1zdh
1c5C6Mz+FgTkKunIBjIAe165JfDUJopwCZhAMnJjbL7VVy1hSQj6f0GCi3OdOE+sVE0oAN8HdB8a
SPMzNT6m8GHMf1xf0KXjLHgz0MYAhGujJCCZYQt7hR2mCx9hZgE3ih5jGG4Sgq0tBicBzA4aoMa6
DOBve8Vsm7gDaqUas1sGbPaxbHTLA+H5WzSJLSqLy4OHGxpMJUgQUMMEkv9877RQ7cY5xChWQ0Mk
bf3OBAegVdKNaLq2d4yivEYwf4OUW9q7uOpICtR75Y4UQla/9Ozj+re5fBViGX/B+ybKitDQPV8G
YCPDZOUD5mNNj1ROiJFOI77VdNNJjIOxxVm/vpplVOD/Wlv+/sThNC3kJEthjQvTn9Xozsqod31B
1zMn5IjnJkhm15DoFhX0TfdtH8TmblJdZcx33II+GEjvgNO+bnHFExakD66ZhQ4X785zi/YYJ2wY
QbdZtTWaUYEyq1662a9ZsQI+JOA1LNDWYAMlfwtHUU4YLcSUg5l7VgnVAltxozlx9Sl5nxLrdSjf
TCXz0vAJs1w/ARW/HcFhyohX61u65JckXzjFpz9GP19yK+IQYuj4MYw9KejsVp0fRdxLcRs5Hfj0
+/J2SGufQdkuE8dxnDYiyspm4EEIzCzuIXS25XECfUyMOCnHGhgL+xXvNtBm9AOU/dpsK5laLrXz
PEI3CBDboMxANfOCS7oEoTJXDJQxywmt7AEYJ6ea1ceaRj9Nq39I65RuvPEvOVZAr7U0dVHgB+UP
ZuLON1djTWEL2gEKfKd/R8nZ4/7Pz8TrHO6nbhw0vu4U4Pz9Brys87Q1YnBJUgXrAJUBK4C3Ff6Q
bnnDVoDkEH3jtqBIa5zovnicYdYz/egIKc43AjDLLr7PX6E/qgTXT9KaX6EYxuDjiN+oU0tOjvrJ
qJCybVz9WN0Rx76xD6n7Xn6UhzTYomxYN/ZXrwoUnHiIS6FvJGFv8A77rLy07rxn7sLdCI1FH7Wj
/ea4+nIkJEdCaR89bJy+xZoU+uKMRrPFsLTat26iG8WJHzKPQ7Hx4dO4LbZeUitvVxyME3OSE1Hg
uqC5hMVNT2hEDdCvGh2KoeRd4mzxta0A6M9tLTfzSVS3tARHtYctcdP7X+Ntuus/6g/LUeEg48NW
GrYiKnduTvJQzegxNrIsrfvo/ekHvcVkz/8h7Uq2I8eR5K/0qztnuC/zuvsAbhEhhfaUUnnh05bc
951fP0ZVTyUDwgSmcw51qKeUnAAcDsDd3OwAfIJKKhLeQ/Ti2y1PmetrZzxQB9vppN40haqYo1TC
pnmb7yII4DbObEeXFvGgt1E7natCdwkMYaJX+I+cTbH64RfPUVcMBu7GikEXVMbMEtq5gW3pzXpP
X7zgKNuAZnnIDiyHcs9dTkbIQ3/iL3uUp2pxL6bVupzqEU/ua2ha2QnmurZDfwmJfD06qK8cTbvw
zw+UcXKf2KVctgPPci7UsNvblWcm5PVO80UIUHKOawYmGmuJzva12RPNxnSEyyS5igA1RIQ7yH7/
kR8VJ3IEgsZtu3GHl3j/Eh36C/T4nx8eA697apfyIatQlERNVhqQ7+kLsgzoA7hsXhtXsicXEMFv
tzzKz3WhvjiOhg4H8NGgo5quMWgdwJTy6jijsFwidX3RFbV7flAKM6xtbFDOMizIVRcxjouVFMS6
bN1raT/b13ffAyeAThiqcVfy/hh/+9AhSzM6EQk9P7qIHfXKevhmcpZ29ZAvAwbJlfmpbQyE62kg
GmMtNhNZxk4pH6r5Lit8iAqfHzDjlYG0H257IBQCKwL9CFw0qBgFqdagJXRywF4jyWDDDI4hD+XM
gLXhnJBXOTm8gvHMoHaDUCZSmRYqKH4iez7Eu4XIzyrRblE+LdFh4dSXIjEcNMjzqACZRweumHjp
KujsgO3TWYzUuq/bWWzsyRvMXXUDXhXb1a8FPxY55z1zMjeW1p9vDo5YzGMpn2CpdgcVWqQmKazf
WS902yGn+Ckoo1Am+mwIxwzrVUO3GEW2QNnV8d7k3VyYIzGgW4BGUBzv9F2iKZCwHmZ4Xihc6sWd
XO8WAB+L3XnnYx5DyChhN0ugT8LWOh1NauZqGxjoEuveJgd6aiT1DRe8e3vzMsrI4naHiFyNpNwF
R2Mvc8gbWbsL7w5gLKFmhkZ8andZc1RNtQGPNMz+ZtbNXd9ZXjyqnBVjD/KXHYV6weWLlAMcBDvz
Qc6dQbEriF3Yko8YeTf6lrto0D9wMUoXWOAEcGVXdiDfwJnq9apJxxJpJYj4LF9+USrviziS0hKO
ox/bF7C64NF1GYM4fX4zvGYXvSgLUX40bvgg7jK7eos9a+BMBNOn8OIAe4OlAZ1FuW4aqrkczfgC
qJWN060R1ESHzozMO5h4dqgQPue1OZcR7AS54kWo+MPDvvUJerPLmVMeYh3xqGv8NSQqtMSppiRm
D1Oz0Bx14P9HzXLKtUgsDY+N/pY1aFGTOA8q5v10a5XaNUJXKMvQwOoylM4q4C5/zBJ6rvBeLImh
7svIRVmh62TblMHz6J73JMYpDEY4oNzQ+Y7zgs5EN7jzF0kRwJGMxM6DDkB2jq8yFhCsFVDhkZAa
AIcR5Sg5yk94Nwl4MKKYPwO7Zzwn2T3IF88PhDWPyESBa2w9GNaOstPoU8now5T6uLXzDAS51bW6
R/vYUXzv3MGt7OgoWzyLX7P4qARtLFIrZ8hzbwGV0v7J1GvLN+ON1ZIec7hreKKRrHXa2qKeFYOc
9lW52oprcB0Z9oi83vkJZATQk9FQF0B5aJcuD2GhsvYaWK2F1il4WiGM4s/plFFROq8mvW+sqLVF
X7+NoCCfOELmjs797Bvv58fDuimgpw4N9GDYW1eJcrwlbzO0MSYtXiZYFYGgEQYH0UQaXz/y+hhY
z/VVUFHBUb7i/eni5BTrdRVqgBfKvnUtussFJFhsyDAlL2js8XGJOD84pjtszFGuVyuVMmp50YJV
BJ0+6HGXeJh2VqrlZESUx6WBWiyKDJIwo3bGW9WPwJXvNcYqJeH0Fulc5XZ9klQQmot/ag/nx8d6
jpxYp7xxCkdQHhWwDrX7NbV09Tp4EL2/MR3xvnxv7OjjvEHGs/LEHuWYwtSLU11hQkfrJs5c0C3L
CknSgBQ8IimWJaDLAa9AP72OHNppnFKmCdFeLFsQSF80HQrZSIG+l7HT8SgRvyp0gXpra4mKiLIg
14sgw5J+TCAzd9B9zb2+uRYrUu0mEvoZOchE7EE32vMKysyNvrVNOejSNIbcWbBd3qK5hVh2cJ36
g/uzN0jNuXeurkDdhU6GSTkqlFzkbIwqNAb8KC6j624nHIXblmOEt2qUP3Z9DiqzEuOxcIqhKz/P
UWR02s4ZFx5m+RM59HVABgrD6vpcpBExndGBCiGt1wEtXmt3IXJVKkndad/sniOv/G4d5Yfobr5I
kCRIX1Me1JGVw8KM/voAarBoFGobC1y4wDKPAMl+r8G5K5C5fNNmZ1U+GN9U9W1pr1DEVTRIzcmQ
J+CcRjJ7VX99A7UhwbgH8SHQhCDPk+znW92XLkx/utD34nu+HwigT94AkanAkw4NiT3DBzLTn64t
8mjseXR2rGi7mQ+azLPOm16cZ3zLYnVk0G/VkoMQZmV9AAsEzwaI5cDUQ6s5pU1cL7HYtPaAtASu
MCAs768i3GHCCFlRdRc7/W65EaEIfT7sMc+trWFqqQsBVIHtBMNLZi97EW9d0V6wXes1xscVifzz
Blm3wa09alkFsSxSdHfCqyUIZKFy0QSQagdBluWeN7T+oS+b6NeM0q0VpjC3fWpizcTZNiS7DS7U
+LDWqlGn1lRP4akBM0+szcjokiugXkkyQDbU/hEe2pp84ATBrl1sXHod6IgTkxcneCOUTw+SshSk
IdQxwj7ZFZXTqKj7eLlmSwKp8p9gdzw/oaz74XZ81HUKYvRo5etWT+lJJzpT8xp2N+dNMK9sWxvU
2ahNdY7GJdhILkW7/wgesgvhR0L0K+U3yqLbDUeDrNtOaVU0gcMPe8DyH3PpCip6nNFwfN2gzsBM
V7vwzxnzon1ky4fCyX1Aejp4RLpvPdBc7OQn9e682c9szlfPVxFGAOCRvihva3WWdrqBoVn3+sG4
UJ4sZI9bcjMgF6MS0avsJ0ROO0NqV9yJjvT8G+kmzO2vD6BWcayTNC5irKIkEbm+7EM3Uvwp4Uwv
MyijBIhkOeCWymeKcpOea7vSEBbkAu0pEQmeLsRSOR7PfFIiICOVClppsMdQLh9ZUyb2Jgai+6iL
2cl7FBHpKr4RnMzN/HHP69Ni35o2BqmZ6xMzCSLIt9kaLhhkHsnTs0za+3lX7njk3Gw32dha9/t2
/sBDIDYBbJWuGLi627spEe2JqPsOFXuirwp1N8HNW3UXuh2KV+kliMF490TGIoLyyVyb04BsBtz4
9CPStAmyWp5rW0fxmqDs6gzaxOMlZlwlVjA4UETAquCMpZZRNdKlSywVJaK6cQTdb9LvgOQu6JCp
+uuocM7vP9aQAI5CQd4EMvcL0qfOVH1pIgDR9Exc7vWu/jZjSTnZTpanAD2IUgKKlys/NHWOjujm
XvCgwfkZOsHkZG3ugFmhFR/lDu3jrjldFtXtYv08PzbGGbC1Sh+q+ZIOkMJTUGgs36tMe5IbqDW2
xfd/2wqgUr9mkLqT9N1QlGUGgOIIHRdJlQ8daIGSVN+dN8NwC9DdAbwEGM6KoaamsE4CKSnQLW43
yGR69WBAYA+N3KQoyuu6scy7QK3rhzirNY5hxsENyiNc8oDa+GRXOXX6boiC3hTyxo7FfQiBZOum
wfU2Odbpj7az0/T2/DgZT5cTc9QxpIYYvqHCXDNjl4tuCj6MpG6QX3QkuOl5YwzvB9nWyskNzwTi
iIoqoWpVPYj3kM2s90Oe2lnGg/cwTtUTC9RwjCzTqgh0EXZTQe2+SO02uVPzI6SLORuZNW/boaw/
3wTIaMSZABYDpEbF2xZiWkUInoj6Qipz0kHE6Py88UZF+Xylo/e1BF+S3S9CfZ1H6eT20K29rRbr
Viw6mTM21kZGfRkZKxBNryfo6djmvFcrkE03Nkg6i3wPAUBugYA1fcgsIwSqiLpA3Z6aGOp0ymd5
QSEbjZwaGfvdmDr5fD8UnAsPqxi5lkL+skTNHfhAJbT3wNLsQzno5+J1F68LijKGq92p9+FN5ash
sn7nF4wVPbZGqRkM5AD9XSmMmskuR3gSb4zBUXtnju6igfM8ZG2qX7aQYDydSrMfkiIqYaub7uPx
YPLq5KwHP+L6esUBCBZtozSyqTCWQEoR15drkAqJbn4cffSqdhpeSzj4RzxgLAcPmJpT/GC54dau
fDqwOYwmJIRhN4YciWg8JUHmiDwJBbaRv45K+mE2lhlUDUcclXhu+mmFS3hWHhRT4GwplkNournC
wwEOR2PO6VgCqxjaUMVYDPFnme3G/G6BTPvQQEcO5/Lree9j+vzWGhUF5UiVujSGNTR16D/MZEr3
urWoEpCywWKjw1pxJ3jnTSeFmq0VbXlpTN28R69Q64pCFtvgBGj3UZLrzthAvAn8Uu/nP5FVKQVY
Hp146PQQIbdKOVVcKmBH1Wc4VSq7Q/fU4/HdR7KTJJY31m8Q+iX10IPnC61f4nDsFBCljDUyXv3z
Yt5kUbMXJPWAqtG1JgZOZfFaTplzuP1AyvsmMHOhJIYP1I+Tl9yMfrjL8EJTOzvYqff5vjhE2Ng+
OprOzwxrO2/tUvfRMTLkOkhQEyjTp0495rykDssTt39/tb85uEo1UVNVRbiQsasUYAa7wTGiQ5Lc
BAM0eDhVU9b22lqj/L6oBiGR0SuEXuEfc7PmzR816/H8jLFOx60Nytv13lzGusKMCZmXpA8K8jep
I893562w0g9oNkDfNdrLLDR5UAsTVmM+5RmGssiPY2jYTb1vJJAyIaOo+Xp7UAEnqHlJD9bYtkap
1WpBNmKCYxfhafiWpQ9ahtfyUee9SpghHqFd06HRDRICujyqAssSzwtEuRoHG29xrls/Nlysllsd
A9dEzm8k6h2vbMlyDnCWGWsjOZ5C9MESG/2Qy1AptMcqdWOQ5ZotxEgLnSPOwfL4rRlqJ5u5GYhp
Df+IOn8pwZDXkGFZ7NqYiSimIMPnHMhsT9mMi/IUodHbUfx0yLmzpxRNbGgUw2PiMlcSCK+Khp0p
0XWZlcSqB87NgzenlMPIUaCEiog5DcTbuH9Oe7/h8dKw7m7b+aT2tCAb5SKmcJZ4yu4GUyYz2B1a
o3loosEFkoizfKzcKehWf7kJtb8BEOjMIIM95d5RD5lnfFcsJ7hvvcWe96gveu3snN/r6yRRSbKV
83ltWAA325dWYBTGNBChwqKeCR9zMr4WmcoxwVonwOTXDj880wGROQ3DUB5Ru1VNA/qPN2N6lRkP
Ilf1i7VQWxvrxtiEeuhMTu1QwIYh29MF+n3vBDt29T1ESJbbfj8cci/zp2fpPeAsGXNwYNUBzYgG
sBU9uMHMQjPNcf/QFtBhDGlMyrYieRBwEh1f7Xz21q+EAmCfwYvrdIAlKCOGSAFgoMbREui1Da5u
KFBwlupr/Di1QvlfBoScmE4rLCF5ayW37Z06etNSd4aCbMJFv38Fb51aoxxDE6YmN6BDbwsDFAwN
W+tuRMOJh97pwbZfOlD68ozuMcZ787zT8yaT8ha5r0VByzFMNITJycWUfUwgXT5vgzeV1LsIt7gS
CDnYsFDfWb6P+T5ffDMoXBSEvUXnXD6+plJOppLOH+LYjPthXbjcdIXeBcWoCOLSINkv8mDP1sUk
+OeHxyjOnlqkbrWVCerbGJSOkNQLJiIfgDaqLrsLy80I+I29hLSKfTd730Bbf1h7YHgdZF8D16l9
6qjTrCWIqhQjFlK0NUHPuCu880P8GlNWCyvHOIKjAl6G0y03oFURyX3gZszysY/2hnXR1Y9R5oLl
9f9naB3qJnhpk1CXeQBD1ezV0fsiHgqUJUan13k0nF/vWKdDoqKIPox5BGYX7O/yDfhkiLdntUHK
kkPnxl4bpFRWcDJakKmNPScIl5meonzVAiFgprap7s9PGXt3/bJA7WCQxcmLqcP7FhAGzzHkLcG2
gkzE5VAKJAs1p+W2i39WOU6PynXyftmkdrSpRZEF+l9Az4r6KcXVgOQZoPqileU7o61UBcqD4H0B
y3A6P8c9JNLSNq8v0DwJsv0iFpRXuV/at34qhctGRWYaBAPVD7WLcLUQEvUYx+j0IqY1xLt8AaIi
QTLMqfvO/JmNYAfuZ3F+RbEpAo3opDpzqgiWPUPPjqR6GO7Czgg8dGYrJTErKz0aQzgcjRlSXLGo
T49J1x1bSEHhClMCEw/qivhtMNGiDc5ObbcYrfoRiTX6FMc0R8pe0NxEme7Fysj9tNbulUmwdmop
a24jxDelFQucBWVuNvRnYp8Bsi9p1MkjFLLR9DJwR+ALV2syCyBXUoiaXoKc4LzrMO6sWMeNKco7
9Wa0TEEApAq6NXtdSEgE/Lz1LKiJLRkXaVQRUXXRAn3eLCtCg1UCXPorcwd43U43ed2PiVCo2BPz
lJOmzbwZKdux7PeNVvhRmOzmHKJcnfh03ixrXiFvZyjoh0erIk1bBw4Zo59N4PGCFpvduB0gIAAH
aV+TwDqKEAk6b451sm7NUaEsiAxNECeYS8XbEXo5rfkt6XjdHazNvzVCRTGjMa2lHFYKw/KjACou
dYbstm4k6FRfyAFPKIABDUF7J44AQ9OBnAWxwunKxRBIqSYLuCodek5Z8DKapGosRwlIOj702H8t
2G2hWGXNHZg4X39jQgGnXK2jyZSu2WUCKL/NsgP6UH5HL4gdL09dzSHCYM7nxga1aHWuKU26Yl9S
QPXjxR9D2TES3CCe5f5d5VEVM10Er4C1Vx7JXFo2ylTSMtRG7HR0WhERJN7q66SVnPsQ6wQyfxmh
RaPSURVVIQVMrS7bx6jQvKLhAWs44zCpC5BeLULRCxhHW8VuZAqkxhNYH97Prz+jwHly6tAjmYPF
wCMbp04RugIy+NNCcrC5a8r3Gslo4XIpvxnzynfEiVes4W1OO3p44A2S5H5FDRfBQqRJIAFCYmr8
RrzYWqFucYKRFcgOIyrWs6tpPfRwvCj4+J0pBN/VynO3MrKuQ93cr8LaUtNihpE+uQ8X8Pp8WzQ/
BX4xCP089oT2tYm+xTxgAWtXobL0l1XqRFNXxGkzwWrQvsSgppYSRx0uhGGvpPepxsulMpdrY406
1DIjhnySAmuC8BwrbypSMQv35GQ+2DZGqDMMlbkkDCwYSarboL+WrasJpMp9eZjRbAshAmiYjqGT
Vjy9RdYhtj2xqQWsIivLgGxBEGwCyEqi/zuOrvoxvGoMdBa3+W9c/EEutzKHIOSite/UXyyls+I4
QTwcpMcutWU9QdhNHLPCK2bgqSew3GRrjHITpVMWuUxhzBruA+hFQPNrhLZpVjqasY86TsKO5Sa4
ZK368ICaAC10OjQw5lZGIPWtrciVHxrA5U+aW6ScQ2v9ZvqmvLVC7epETLRSa3FoldZVkHZ4Z/ip
fJNkHDOsK9XWDPVA68cJnPILzIRLsQPnod8OPWkU06tSmfRGQYrpWpR4vRu8KaROSysNQmvsV6vy
s9X/lLuDzJO44s0f5YAxoDutLMFE34GteUZPH6lM+Xkq1ItWujsfHZnDAd0gSuAg7Qcb56lHFEaW
d4MKWo4RngDCxQP4op4bUB6cN8McEtJjn0c+WAcpM1VXJrPUw4yGpxvIG62bvlJ/KmHp59Pkn7fF
CBfSyr4JH0fMA9Ph6ZCaJAYzf9ogJ2furiGnhIrCFbKQnBExrhgnVqiNW8xqCTWSFj3Gza6CwEDD
u5Yx3BsGdGBykJ4FKIxy71mf4zkNYEADQiVPDGg3ql7ZPyyNBu0K4S1qc9KavEQjIx6BCm1lFgEG
24IeyenkWRAVBaFnhzKWgVuTCNYkXb01qogkxWV3WWnJ7fnFYjjGiT36TAkBTAoE2BPAPd2TpC13
GUp1bcpJoDJy62DU3Qxsne7NLaCIdD1rIxiS6n2l7jXQM+h+2rqp9WiMngyexizdTYmvrbhe4PhF
lSc1zthq2y+gUWN4GGljJeML5vmYzTORzV3Kaz5mvW5PjFARPg97vI7W9UuF2Q0m9L0nALBP7WUL
ffjUSNwe0SSSxvsSTx7OlvhfjH9S+qEDGYIBp3OcLsYyj3KP+gUujRrK/oLpZfFTod63wsoNuwfZ
A0EPznkXYm6UVZlTWfuRQad4alWoMnkUDWCtjN6TQqeQbTwOPbH2Qwh05amXJv/+3Rhz/Msg5bMj
SJVyYG5RQ4TMiXltTWBR5zxgmFMpAW6Lzg8QmKsqNahZNYIKhVi4qxh3V5MVTeDZmwPQzyq5M1lF
RRRd7okVyQnR1EUng1ryFIZZDoteVUhBa9YnHdjpxOY6lFtSqDvZ4SrIHMq2vFxF5cv51WNF660R
ymeEDAwgy4C6b1GHKCF+z2QfMAcLrZ08qBKjuwQ46c14qDntRKsBzhbj0Sc31IG4uI21p6i6nzrf
Ag3XWLlZeoyyV0X0F8C00AmikDh2ZOP5/JBZMW/7HZT/dDHIo0F9iZgHcsJKeSzEGUKvaJC0/v1m
BYxYk/DUBhUk+KKoMyRF2UiLajAegHXYnktvlgW7Kr3zw2EASE6tUFeiyKqiTM1gJQHrmdQ60/xq
iodBvIhqP9AuBiP3AvkyTo+SYU/9s5b+DJbXlifeyjq5tmOljv25EsWx69fiaewakMwdS7uvNdJF
BtEb5C2734gCEhRyoDukSjroqE93h24aAdhiYW9ZrArIYw31HUN+0TqN90pWWHcNyMChd3fVYsE6
nprKkjpa1SdwFQBioXYnRyOomNkpSa9SgiIPqd3RjQ99QrKfzW724svk6aNy82v5KnbQqErEpwxE
SOKOR/7NjBC/PoxmgUAuFSQQIz6sNu/TICLKsk95IANWgABBLpBkIvqYvyhoLso4Z1mBEmvePNYi
YkSy6+YDGEQlueacJKx53pqiYlEMScMJzb4AGAIdhrpFKvPKgjwLVAjK6y4b0wUWyhzMbVJNUl41
iXlybAdBRZdkmvJYHWAiTvZacxGp7pi/ROIuUQGlPQTtpcSDSbC8AOoBqI6stLDIlJ66Z98U+ZxI
qxeonmi6dXxp8UwwUHQqiHZWPqiV/Br0bKc2AjXCyyGBF5SkPrRe61uW077F/tPs9B4q7k5gQwhp
IrkB2oHSFTjnMStkb81TniGUuZbN6xDjqgG17oQbOEgpDvHyO3Zw11+VaVeCJCpgm/ooJu2KZ4TG
Yaw7avKql9eafH8+YjMXbGOFCtiiLIzgbISVBD1DurDTwwo80LxjYf1WKg2AKxkkWNCXIa8SwqdL
NspZbwwl8vSWmV8Jot9MEzEfg/CxByuLVl6k1k0O+6rpWZlr8Xba55+nzIO2H3lm8EKi4ELnOrJZ
DyOpnEFFMF236uhMxq0RPWnTm1w8CDWJFqfVDyY2hXIN4crzE8zY5mv6CKhPAD4BKKZ2BEQj0wa8
Na3diMK7WdWQ7tCG37CxMixohoy3Lh5sp9Pbp0PbzZaO3Gk1QAFp1jzNSDmvM8aZChk/pOpxdUD1
gQavi6Okp80QdbYWmWSJoQ+pksb82ccummVJbHJchrHLTsxRoUuP5lyMF5gTxsQLBPOoCOCpGHCn
16bd+RX6PJpo90BrOXjXQFUBlibqTI1MdWgCK+vAh1iSyBvtwCkhvk1Spz+U/pCg/bd0X02nJtrd
gO5Vw05I6LzlzmcDGDGeG87gWXO9+SD6LBXABz8uKj5o6SHe+jEbkYOQHUGxdgiPVTP/xoMYShoq
EA5gY9Yk+m44hFqpGgXsoT3RQptAroKgyX4Df/fOSsnzmAPwSbhN9Z90I1/n/ZdZKvbIzYD0JCRK
7MfcnUQS1qT3ofFDgr16E1+C4dMbLsBeSizX+oEUfU5erP1LuwtCooCWrn29KiGp5s02l2mU5XxQ
FgG+Fo/IVZ/qdD+FXSyiVokPC74JXnUZOt1bX4PYNbgMXXRmV2QmuIPseRxWrFCxNSufmg3CTJAW
BWbDViGSMhDz6bynMzocAQvYDIyKw4o4akNtwML0NjjKTnXjq/Iq+d5+i+3gHrwF8Ot79XuF6yTg
CM4hQgPkz//nJ1CLnlepFmZh3oGAEBw0bvcqXapO+e0mP749V0fNH58CGystOCbRnPmCRznIQiud
TAF1e7DkMERtFVMg7I7Tdf7TBHmspu/M/dv30hfBtloQ4Yd6b95bvnE7k/fzw2c9PE/Mr663yT1N
DXBEaozha9fXJrpoh1fJmUhJwts3yQbjuqvYzUQ4TSUMqDPW3ZAA40YPNIMKLq3iCq2Knd0Hblt5
mhwjO57Zk+6gMCp2RyE8oHQoJrbZ2eKPOEKnxCtn4IwrAD4BxIhoacV/FjXvc2VUujFi3pcOj2sF
lE2iShCUbbX2FWVfWhAyJSGE7vPiajGvKt77l7mnTYiVyKA/QnMjtaeFSV5KtYf9UbswEydM9oUV
Ih/8eH6cPDPUHh7Ryy+3ItY3EBDC6vJSlvQ36GjdSV3AwVbJ69XhS/wEHQq6hcEhBcmbU1+KiqiT
tNWXrOvA7hxo7N6abrafHswHyVd2w8V0JxyLn/faO24dHo4Sr3UgPGm3T7xdxXr3Q4bp16dQw26S
1hhDAbObzti2A97AeJomXm7XCQyiY1Amgy96y8HYn59v1htnvfNIAJJBfAfJi9NJmGZJjCQ1wSR0
s71AwUiQLbtrsLRTvpAonq+RYH3pOsWV29E+b5wVsFe+IrRq4yX+pZSRCY1S1zO2lRweA/FjCO7O
/33G5VzWtfVWgi2DxxR1dxRnzRrD9YAEryCEQMOqNEJvksIMNDd5yOt5Y7iTZULIBwyKaDXW6X4I
0OFFhSGipguaMNIJ1n3dmHasZcSMfwwVLwu/Xqoo5z2xRgXCBkhzPYxX7FUR2kV2RDduEBhOqd+l
Y0vS9qjyiKjZFpF4QW/JWoynPAWYHbUAgyBqx6Czahu8E9WnBKQCfa7cj/3PLAjtIeUV1VjFBvS9
Y5fjkYXkLV27AYPw0OloN7OhctlqV3ILSma5IJBsFse9DF4t0MyoAormL1pfkibd1wrnfstY1xMv
oq7SSQh22HqCF2Vdty8a3etaxZ3NwU5jlczR83mfZe4JuCzQniLkqukUfGtI4diPZYejJAY0sb2c
xIzzMmbNKRT11l5xyJSsmfHTPR8m5Qyp9aqzy3Im8VCSJQDksjHdNICQQVEcgjEkghrvjAZ8My0I
06QMSWTFBlcqLwizAj6wrWjtxtGC/gnqSiUPeagMfdPZhWC61dSh/TC4yGf0GATTTspkryjQvTHe
S6Vu56LiZ/28L2TQWZoVadAiA65mOxLKfd+POJ1/JMVLimKl1ld2kWbHOTZHInQZCucGJ3gxI6eB
wh6qJRpakuk8SqrKETSO8OVS/d0YLyWLyN1zZfp9dKNVEGC80EWeWDoLQSdvbVK7Xg+0RhRb2Azb
lMRAHRQKVDFGN1cETyyvJ+sooT3e6oFO9PrfSAufGKfcJsoCCFGAmd3uR+Fb1yYH3Xxopc5N0Ls+
ga1VnXmXHtbW2w6X3nqFqbVTtw63AtYSOb6oeE6RkNahjAhyirF2lGYnhglRVKRdOpKJfiwgGn6M
84VhfZzfmcw0yPZr1gC5uXuiLpaF4oSvMZLWsabLT8Sw5siTuwSpawQ3dfFdBIV8kT7V2Ydg3nPs
f2UHXck/EHtxUINfmc5oaWifqiO5x/zLDw1uuWr0iOyLLO81nTSGZ6XAGvJq86yn9NYm9dxAk59U
TeqA2JvdR4NnxodZ0ImleMMEnsaQE5kYwe8k2FPWonlUhNDCoaYY5XeoAFV7q5MbTshhONWJEeoc
gzabEJYrbDIewj1kXGxdu20gloNKktepvwFegzWU/aCxiQBHa/wZSWfk07LS/MWia8iLbcZP0Fh5
6ErTmxNcEKRqf95PGLeerUVa4Q/XNikZ+hWxCTxvJWe7oA3tNPuNDD/MADUESkE8jehDREAb3Fgm
APNC/TUhlbD8EMWX8yNhON+JCWr7B7JSjfKKPRWTYofEKNEnb4UdFKEzRbEtC9/P22N6xqdKqbVK
CNB5HGWKASArQQAFss5BULw2uG5i38xs9J07502xzmAQ9q+KqH/aolx9KNBS2o6wZSyleDN31dGK
9dt+sfxqADpakYV7WY1baG2HOEzabL4JkO9xaw1iDVmeXHdmnn/jfNN61n65U26+idoZ1lCNgxXj
m4I8eYQuzY9crK6yLH0LxsccBcA0CJxRCHyQmJBFLfDYD99kPeTFHMaVwIIQEOD9Glg40Et5Gmer
UAFMvAa0rpT8sX7pO8dKn3J03XKGy7rQbu1Q7z/kMepAbEc0r4Ey2A7deBegU2glrCKa/yIcZ6e9
XlzQIN2D5N49b5y1Sbe2qQffYA3JbJSrbTn1tSzxUBHa5xAbOm+GNZVbL6PuC2WpgQFsRdy3xdVg
aQepVVHaeTT63e/Y0YByWvWLoWR0umRLW5Qo+cFOHNqm6Bthui/RwsYFlH5Gla8u+ssQtW1UDfKl
ysrRNphvYtT7+twhuxwY38Ko2CnZs26ZOwm8IsrcOXn71MrDTa9ZTxWcFcw+V8ksOrGVcyIuM05B
ION/Rk/tmxJYiEmM8FGiBsaxSxVXs9b0cwNQZTT9TDNnUVm+g3LIX+aoRRUEoRcaGZPdzygjdM40
OCWgSb+zolhNIBnRIkJXIkdxKpopAXISkn+RUXlBWRANOLZU4hzH7Mn7ZWj9+eZWVSZ6MMxJi56J
4l3Vlhsjvu1NTyucfn5TgpGzVOwN8cvaGhM21poxamOgdrEhFAVJACJarS9IzZXFUw5nBZe1U/tf
80efwmUODUptpSWN4ucWBYhMdPIOTLfaUw0CVjO9mEb//IqxspS4ZeCKCNF7EE7QJ3KKLv7ys49i
yafdVE9EAjKkAOVqppZXqTLZgg6hIe29739qxYeMTmQ8vohYWI7e55yPYfno9luoVV00GQrfOY7u
dkyKVZZPcsZaiRw1jtLd+XGzlnRrilrSSiszM1FhKh3DfTZIJIz7fbLk9jLJnDcfZ1R0c/DcV5M8
rfzXmgS1zRrFE0Xe6cbt+QEx7wabEdEcF/CarDQCmAmEzO9j9UkoAZ7XOlcIFZJ1sp1CjlUbdX8y
UN4eEteA+EGrqiQeTff8t7B2JwKNDDVTTUfWmTojTXEEaZgGN27D0c7KhuidYbeWdjl2r7E03Y/F
wjuzWLcwCA4BpGIiKQn6+9MtOuLCt7Id4hEwK9+sBhKWbZlkMFrUTq3IsxOG0p+3sf98m/4r/Chv
/jxA2n/+Hf//VlZo4Q6jjvrff15XH8XfbrKXt4/27+sv/vUPT3/tn/5HefWSf/1HJ7+DP/4v485L
93LyP27Rxd182380891Hi4z559/HZ67/8v/6w799fP6Vh7n6+McfbyWEwte/FsZl8ce/frR//8cf
uJVvVnv9+//64TqAf/yxL97L4qONX778zsdL2+HXVek/kBWGqh4eMIaKwscffxs/1p9YGn4A/Q0d
5U5DBIwKG6Uomy76xx/afwD5vqoFI4MEHer/5uw8miQ3kiz8V9b2DjNocU2FEq3Yks0LjOweQgYC
Wv36/aJnd6cSCStYkgcepmzoGQGPCBfP30Nd/b//q5W9+pNm8N9jYJQ/MolFTz/w//v/Fn/1jf7z
zf6r7MUHmZZdi1H84D+hgOcTHqJU6ZqItxtqBmPlJ07j25HTB85FiK7zT64R98nBXIKxeB4roxKX
Vkv06d1ojKl4qBNdaNTUinjZuRNWdaB//w6bYppOLgRA46aN4OnZVKGteBmswjPDJCe5fKe7Q07n
Na31v9GoZqy6jrrix2IF/CBnTuVJL+rk04uv978b9HJDri9CfogCdcHRC88V1VKmEK4PzmTGQVtP
rQ0EW/7Q6CP9KJx8/K6VnXHug2zaWfjN/mMOOAgLp4FiUPm+NheZvtZ1+WRfks4z3+WZZz8n6AOk
h1FPLFAq0xBAPaktf3kl2u+uHfm/vb5eFetdOYD6AWoc10Y91KFKcf0DWjMp3BoGpYvdFgHIl774
aMft3ku2acVG+Rj4iyrsq7+/iBg8q+z9eWRgwCwa+U26RXSOi25PL/P6Zfn17UhgGWa2qMyiLaIu
xRdWJM4bx7yQF3KC9mnU2/nY68wJTkgt70R2twsCZ0lWFUC0AmDBW7lJG2TzIgPbvIxdkT9zt7vP
aaann1//OLcLYq8oLxOI+ApPvkriytGoIO1kFGGkBHJ2ITB66jR7OER9Xnx/3dTNgogeCLNoIMGL
w9j7ylQdx7lWOK12yWfhQciQi6M+VXvQ0ZsFBXwaWLwQ2oAFG5+//kLWEsyOw7MMc1CqyXOT1FDU
LK0v0atLfePnvWtSAuJArSA+hWV4LZ8aZyn0BUoxKutLOzkONSWrozV23Zf77dD69JhY4rHlPF2v
aoCyzu37JrpUQSJ+8/XCPHh2vjc7f/uFQG69sLLau8Zz6tiu2uhCMNE/ytyZL0Od3Te5SdTLdI/a
NZfLCGYfa2WlBtRoDnk5XjxRzUgU5gPcp3b5NU6a+2psv0wxYEE3Xmm88wIpZ3lxXLMyFnnWdCMl
ImEeJlq39aHRe/13EGDl3oH9xZ368qJjYai8Ew+hqAU3k6u294U1IbwuSdBfv6Cfk1KWSmQWHSAI
iJ5zeiflV9tt9Oyk/mU/ZSKJzGe7rZyBwc6iEUcr6Q3r5LfLqB/SSO8nRoOW6pttD/1wdLOq7L+m
rZT1pxYGC9BZXe71B4FcyAwH2VgtZ8srqt+k0FIfSYCg6h672ku/G3BMjKHdMfJ/7Ju+mS4jlcfy
Oa2qIHoUeuuGS+IEfVh5oyEeR1fr+vGQD3pTP8xmXn419aF54xpNSd2+A562A9pYn1efB86yHPUW
wvPkrBPYvo/MLBb6eIEQxjrUk2Wd7Bqc3ZQVe22Z64hVeYOCRwKlZWIG0o119WPW/KSMTXu85LWh
PQ8dS48GeCfLstE+6JUvnzUIcz++fnI31kcEpvp4AGI4WyunIG6uJ5m088XNNf2cxr0cmLSKjAev
ryBav98YHS6df8Alg8G49sA2bsuELZ4us5gg2IzG6VHtw8GivHS625SJ9APzZdy06sFdmcrpBcd1
PF9mLUjCjLGj7y5YBIZIWuuP101dJze/vhuqbirXACijYDXXpvQoHqyhmqaL5mQjHH9F8FSN3vKQ
lsJ8I3Vt+hb0Pl1lJOf3WFo2vp7FTQVtokUZmLnEa9PZUBWeL8rp0gDczU8WlfTi6Lf1vECgLMY9
5YhbcxwF9SCzXgCoa3O1HzSm7AfkmrvKPFuJ+1uzJNZJkKOfX9/T9VWPUB5AFoSGYOFlnGH9TLp+
muZuFCwXs3d+tp0TXTptzu8+2xhRSAuUBlUWsHJHgnC3C2apX2TKPGXduN1D0Cf9Mdb7vWR8cz0v
TFnXH0q2bhWngGkv1WDYh8lPqnCCTfzx9V3b+j6wBjIBw2eCImUVyvIuC1/v/OWyIE8JpBs6tSKp
qgMzpHJn7zYWBGsOs1vkbbCh+CtTbaVli1GjbQvq2jqXvTsfKrt2dk7xOhdReokGDNqARRwe5TUE
N2BISG+5Ly9mlsEsM7ijZR7KSk//aoy5PVvzoqU7Jjf2kFFbtEM5y6jS+mrhL15JXhNXF7WrX/zW
/BJraffsFckfptc2938s0k41Sah8nNTg2pAj5jbOy16/oAQ9fx7muH8ali4JwRnPO6dpY02KPxvX
4MzCmLMKaWxrzPJlMeeLHUMz9BBTiTXDCQkYuMYsC4TE626ofvl1oAESwzEZxSI3QN5idSEKRASk
kM5CnKZGMZv6ezeCu3jdyIZrXBlZX328pqnlL9wQRjKiTiprA3JEqpP9vHyGP2ePinFVTlPXvFpV
YJOH4JXeehPpIy81XIHLpbFaMOBRWYzjOXIGdNZqI3H7oyVKxz/ORc8YlFVBHHlMbSjxjp5XF58i
Q89ReurleAax40Z/zHZT3ZnB+IhFUGQnaVdZGZoi1x41W3HqVwRblzYbkzBtq99da9qbQb39uPzX
VWWAqR+kUdbhcaOBf8ucfLrArl3/ISIv+sz/lN79dblaCIeY2GDjGe29XoqhFcSSiTZeZq9ID9My
0XOpfkZi+dtL9J3327p1JYwRd6C4YbqAF1d3mTHbda4n8XhpSj8ezjI1e+2Yi0wu7yazZ+x8SIQc
w6pqhXyQc+XKN5MY6reN3mjmh1jmVfFOeE3ggqnQrGZ4jmn/NgetjAJUgPp4Fge3cWyByIXDOQiE
X02PKAU784NVLpNz6lw9NcPGcqpP4HG79zqlAUMcNYhWPud1TtBxSMainJ6yLl3KExS46fDTbNxK
8w8ir5sfJBgVo7HcpMOBoCf76PQx5Oavn7jbW4SpUvDLqFgHPlil1TbF7dyjfmITUvl2cbbiKDtS
VQ6OzMTsmbp1MuI+kn5VtwXxsC4uVLWn8bjU4yWQ5RTO82CeagexhtcXdFNzYyBeiaL+4tsFP7oe
iDJhJI+r3hourZf9JVBM/GmONBvdOICtdl6YOehn+QZFp+WoUbF/X+rl7o+43VVaLJQe2VHQD3TJ
rj199Kw+j6t6uBQTlBhxFvTfkgGqvc6N0h1u3NtdpczJLeZQdFXLXd3LuRvUQrTlcHHtvj/okqB7
iYM9TMLGgpSae8CBwgalm+sFoTSglVnNgsicykPmLObHZSF3MrPa3Gn6bZtyCPCRNuDJVn9/+VZr
edvFVYupbCg+xkU6HFQm+11nXOn0uq9smnIZ7KJ6w1P663V4YQrsyqgB3x8uNdxfoXRn8XsFjvGd
GxtiD1JwmwjynRRAiw64D35EfccXtvQp86PA6bEVBOfUSC8IBn4Kuui9kzAY5xX2fRLL6mn798Xn
KYQsicxqHxcPTsLAVQalHoMal8W51O3poSSZu3sfqa9RLaTAzBNyQ7xeQwUzl4Y5XLokyg5+ATJd
OJDOocC8XF7/ZAHbdB2GwDmjMyenivuwLaq/v9jGoPH6BGpO86K3i4fOrNPUjGoTFdeIy9a1duB9
k4jpmnP6bjYWHzoF3172xrpuHYdf4UDeD+M2glhrNaels2Ee8/kVVr0Y8SHSluXgz2CAE28cdjZX
OcZ6xVSzIfFTdBgEldcrdqci7sZSt2BpZjXgQIyDriX5+fV93VoRa2HMkXIFd/PKW8q2KFotrcwL
2KPPQQ/dTlLySBM7xeHrlrbWA4CKm4RinHMzxzw7XVI1U2eCti/6D4XbOse48NMdP9mwwoQZ3Sd0
j2kH2at3zSjRXHHSRrswtlOCEXXMUFWK72wzEMUwtcmWoWVPtr6GXaaetBZtbOOQRo/ouQ1FaR5i
TY5yZ9NuPw/E7kTfSi9C9d1WgbEjYJtNnDgJFZrmyW1sKGb417O7RO7OA3p7UWGKHIbGGfBvorVr
f7Pz2opmbYlDqy5NG7rknuhAawtql3Qvja/9iPB9ONtid5G330w1/zjTFLXhyVonhtqUR4C+0jTM
iNlgjC3rdCIxhFHjTg8kCuXL4YB8MqpkqxUyrGAZ+SLMi2y16TwvQHO8CND+vVZUr4bLl1uRXHct
0TOYQ5R6LdWOcnL9I+jR6QgnrreTst/chzRyyQ8YkLFUq23dHCKkDJKs1KdL2+bdcNSMzvCZ/er0
8jiKbMgfKW4G2r8600aKFg4fpsAmaL2TvQHLG6/hd4B1JzpQUH2awtdeM1RdAzF/we+wxRvavM5p
dNy3RWB8GMuiP7lBe9/0N+8bR86kPsaUEJS7xFori1QXutmlWGFNfh0Osz9eusm6D3aMFRhGDIgC
KAWqI+GtrLjlYJSuXroI89T6qfRqTsQ47rGg3xxvrOAknDoW4tyMSaeS/RMBhJmVIo5qUjho4fv4
WRZyTzhqyxKQXFVQoppEPH69a6OoDVHO9KI9Yf50iUm+Sa+Vx2yJ/R3PVDtz9W6xJu53g9azC7vR
mqaq1pLGDNrCChNp64diQnV+cjz6byKbPwnNcZ8tfa7fTJW8uzLyyzJro+XN5b+OEaq+zYZJSis0
WxcKaD/2H4ZZgBpj8vj0+iFXz8jNIpEfJJ5TS3RWz8zkm4vV65hKRiN/OwejfpT0lL4kWl08ucuQ
/3jd3s0VSdJH/RTqbng6sLf6fN0ylnbm1FboW1p3cocWZXiIfXeurhWU8pfXcwFTzVAQNaUbee0l
bTwNCmFthl2kNdnRrXJPZ66p7pG6gYbEQi22TIi+iiooLnpcO+8WZ66/LaktxaMnhOkfuGGX9GgA
BYAEv4aCabZ1KQ+TmTv9e6dohz3MwYZn85t5iDlH1N/cVYriWNFg04Y1Q01ANVVFRXJOIj1+dlrb
33kit76CRXitcPvqrVx99TnIcP1lNMNI6wvQBXP34Gq5/vj6t95aEKVK6uVcCrfjbZ6Zw0/p1zZF
H6M89LEIDqVDkSod0uzhH5hS1xsZusnE6+qWa8mIBdMGdhgMZnkqrBxh0tTSwjEY701XcWCOiaq5
EUBTa7r2rGRgOiUyhR0W0l2eaju1mT8wxE5ctrV1AJCoAhAAEjevrGS5SLhlNSu053GAQdxj4l1P
IDxLij3Bv9Xoz7/PimLYxvMcXvx1pwjl93YM2swOM+l2l3F0g3O3zMbZjo32bBoMe2m5Jd+47ZJ9
zmQzv6+SUZ48jWtPs5wFBNuuGNDGrUSjQI2UuOTRVHWuN9nXgjmOCLNCWbbpe9uZ3O+FVk8PPDMM
hC5atzObs23PZaMhwafcsapBlGZh1HmcOqGRB/qxWcp3vaed+tSQpyxNf77uq1uHTwnZEt4Df6At
cr24oA96bdBiJ0zov9FkT6yPCC5HO0va8iCkKYlUbCRLb979NAe9GFNEDFOnEe+GxWlPFRXiB22I
jR1TGwsKIGSB9t5QBAJrjpQYLcdqHjDlFZBlCq3Ad0rL3ckgbgI0F7A/rxRANBeA+LozAcN9gRYQ
t0mZe81JeuN0tpNUfF4sIR9lYlfPmSv3eosbMYDquahqLwEwWdL1t3IyhLJlk4NGzZesOmV9X/3V
81PaA7IcTfOYFX6OPPxsRn/qXrZ8f91TNr4hKVnAg4mmB4nFqlYgnQmpSmETu5kdVf0KEkLhanaY
eMnegPdNGM7uAncEK4OsKSdv9SJMsoGermOhfE3fObf1IiBy72j9P0ugOuYBRmMblp3M7D/49thO
Yc0sT3x5fcGb2+3jrWQc5Df+6hpPZCk7ORsuow9VDmddEfXFKS+WBBGKCFHhxqv7jwTp1cmbSmvH
+NZu8zktHJiu+c2EFCDGOtO8yguHzmzDtqnGB11z3YtmLdn59XVunZiXptTfXxSB2oG5b5Q8vLBn
5vqoA+Y+GLEtT/db8SlrWVQPCCPXiXA6LoOFIKgbelE2P9hGETyaGQwI/8AKMQT/OMpzVmtJA8YN
/YJvFgh7fmyt7HdVtto5/FsbRsj//0bUt3uxYaOFvsFcTW7oJMhZ6g6iM4sf73yVrRsG4kReAQW9
ddfMu9YMxtRW2J587N5wf0cHFM3eUBVLDvGY/mn3+R752dayoFRg1JDWGOiF1akzMz9tmpLkDBxw
+o3aPurBdMvKnXBvy7MZ11AAWpqFNyX2UktSK0sLzKTe9OSSRR/qJdIuiS7Nuw8Rr6fS56HMg8b0
2ufi0hIeuktuWKYEEwrRexLUrQ7LIn6+7ne3i1LQEh22S5IJqn6rq3lC1XwSueaEqTnWZ7fUtNNs
1N6pq3cHGtVnuE6SMIXAKVhxrkkSwmvvKyxjySZe8nAe3fbLxFk7JovBQF1vmJfI7dK7A2fsYYmL
0KBWtkZ/M4rgLzylXMa53n1UHcITVYvx3QAieMfnbz3wVycL4jsEzKiXrSItj7RSFELiGlmRPOg1
qgxBIfcGhjatIK1skYmxsvXJ8hbEP9uFBWVxPj/0uhje1uNY7DRebt8wahyQP0L0oqBP6w4/LIVW
qyq2IUxZ1sFPPP3YjfEQllk6XopxsOB9aVFYb0bzYTQoNr3ukFteQivm3ygNKnBqE17cUV6nUan1
mFxxitE4lsAJD3rb12+jNKpDH5L2u+sTEFlTCDQgf4cK2Fg9lrIRUpIMOaHjN8CFJqlL6BHSOP/Z
DNStTkAr/N9ABEbvWroOe3fK7WWprCvJalg2idVX1g0mJvygGzl+gTMPjznSnePjNNa2CKMmcYpT
1wfuT29uScVe3+cNZ1ItfqQ+SJAAFqxyo7xo4fQn8wjhSvFPgVtFJ33K93r9G9eLwXn3uJdVMLKG
WNpZzuBFkThhy1JxHDAjZoliuNl15Y7jbJmyKMQza8LRgGnv2nGGRDZ64ZgsKBu96uDJonwMlmD5
lMxVsfOQbtpSIR4VTIWWWNlKc0Ei2Ag3RBd3ORZaXrxJR568Kp32hkc2TQE+BOIDmhgPvV5WqVUK
G125Yd3o00k6JolsTXjlUd/YcQn1n1pd0AbcdVR7gEeZ9pqAsvGyoIWolEin8+a3ZjyaJzOKreMw
+vYX2y6rh1pYyyGtdu+cLWdUEikO0YlDDrTaz1mPInOYiZsXO0X2TtYizFz9Pj4ClaJT2+Ck0Tmh
Zoa9660sENhLZzodoTEs47keW/80jvlew3VrLdSicUXqUACkVi8qWUWf1IXjhAXiGO8b2xZvNWOw
Pt1/fB2l00Nvy8QvVmsZ/cS2uartMNZiRjT0MT25ud7sXI4bzueSjuIOtI4J6laXRNlXViB1JwvN
3EuOZDDp0QPliwssd2+b4o1lXow4BBpXIuDrj0MbNaW73GZhIIsIYfAku1jltFeovfk4WIEZBb0h
gh2u3pUVQnyTB81LoGxI6ofRm7NTsPj5TnXrZtuwogJR6pCMnd2MWcWtqZfIJSUhgdcAv2YRdT/G
OvZPRaq3dzeGlTEm5Ug6ebQJea43bhjzljErQGF1lMofoldV9iGZ9jo7twUukBHsGv1AkyiO2P7a
jozcIci7PA0nVRX+UvuZZ8DTmdZz9lWzgrg5Ca3L6r+rKvacgzHLqTwGTmfV51q60/TgLJGuXbJp
cNP3sxNU9e+vn4iVehvHmyof4SX3B+/MrfyiPoqu0FqctZ5ECd9RNpb/smavsRA4mAa445PaGfQv
C0equVSVNmef5lJPrY9dOQ0jAlRu2SU7j9ItshCJcW4CXBoIvoojrnetzrJABH6WhsB00+nUd3Ux
HGwZRfNHCoa++zFFnf5HEwnH+FZo2VD/XjleZSN4lHrpG+CjGVJ0iRG5T0tKXPhseLLaA7nfRHz8
Rn4ZdPdUfgmBVh6k1X6fSEdPQ7RocnlOo9gYjr4zVNOxBLpRfjBK4TgHChXpwBgBu3XyklEPTjsf
UNm5en+UhJsCxVBNB9y/DoZMRj7qRgx5CMVK15zKFK8++FYUFd+juJ+8zwaT1aN10Mw0S4qDWVpO
8aeUev1XDWV9bpxf/z03kSg/h2ou18Ev4l57tS15qmtW7ss8NJ1Z0IcOjBL5gch4b6Tx/LbromrH
WW4vJ5q36uUloqD1vS5UAfro/crn7Qs0J34vOqP4gaffXc9QLWIm1ABycUrojl17JGhI+s9JISic
mt3BDER5rDK9u7y+eb/i5tXH9EA52WrwlqKfvzIjs8X2ulLPQmJAqoqFm3rzoe4HMS8HO23M+MGZ
vdE/OkVkOM+Uwqri0eag/EA2bSnfT8K0lgfpD0F1RHEaaurMTHpxMjtrqM+ZZth8+jHThX0YrM5r
9mKF2zNBt5c9Ut1l1UBcPRSz10euUzUiTN1YBsfAiOf0EIvI0Y+RXzHXQhHVG86aWcASCaLVdI+G
Ndl7any3Lwl5K8giOj+U8mjwX3+sgNKzPRPXhj2y4w9j0/6ogzh7YlBrLxPZ8HbATL96tdS66Rtc
W+r0YcmYJ8jDYnDFF6Y9k1Oli/xLbs7uaelLbcdBNpzdN+kJk/XYuPy6EL0gfVw1S5yHmZ4kH7o5
QmTCzYyluP8UUxtSXXtGP5mBWq2L/nMWj2ilhA44kvOsuy7yWqhGv4G6ZPljKPK9quTtJ+NToQBD
bxagNl2D643UOqs0I3uRYd0bxbvJmrWzU9AyKIP2PlUU9eLRE2SunNk1Guz0DK5NjWaAky6ZDHsX
RmF39h3mTaXDoN+QlfeGgsoWoQzzs0q+dj21U8dQw/sileHil+ihuNDSdw6TjR2J5M5DsLWDL02p
s/miBCA0bZmdJmcHl9I7luY4HbzRrDhyurNz5d56PatiRoMTTsAerOk6pol0QbqNDHOnqI+9Uzzl
xtAw4agZhzz35h1zt06vzEGVwLgLMVSwcka7FdRw6kqGWZctz1nLNAEZarsTft5in9W3emFmdWv0
CzHFBBUEc0gNaqFjFv3pT/NwWmwY4BGK0I4WEdt4iN1sfgqGsvtjFMUeY/HWV6QPQnJMlYEcYrXW
OTd6jZ4jDrOk/ftiBgU/a/rw0NhGtXPGt0wB4IONgqYD4NPVWzMnkoGfKFdJY/aBgdcmNBpg1gPS
h5fXn7UtfwG0aKKuyDwG2cq1a9Y6WTFFsyJcarc+VH6UH4ulfdJ0IP16VP183drWukBbk0HQvsbi
aguDjiaSWwkRaoNjnvR0Nh506DAeusFMdrZwyzNfmlq5TN7FXuTKRL13PVf/DAxVnIZ2KNyde2Rr
B4GxOuBteW7gKb/eQTScAlP4sQiZ9Y0/U2ho/u6g57iYWjs9Q0vo7nyxm6IGH8qBNkHBkmmvrvdw
0bKYkQ/2sCp0edKAyT96ZdR8aAM9/hch3vLe6ofhqUq7PeLazS2lIwFwA/cDZnW90slKs6nX8Mom
6L03UAdCODKNGPoHn06xrDCiCuaavvu1naXUnMSBWSSck9Y6omUHDrXL5p19VA5wHc/h8CAyVfbH
ZMX6ODeVpAArPKwQNJ+s1nE/z5z8j4bRGJQeWuNZVD5MPK+fgK09BHpElEoMRN96dd4sZ4azeXCL
0NCAUDY0Ms8NKfTn161snTMaEjT6ydkJVlfnrMhteAFy1lZmQ/unMxZT8WcSA1T6QLUdiszXrW2d
AKC7VLps5m24La6/FydAr9PEL8LRNYsvsFIUD3ngNJcIPqdvpsjM8HV7GyeAMXDa/arITet/deIM
0QutibMiBM+ti0+1mGX1TcuCjJwGZTxxEIO22I/tsJTJn12VVXuP7MZHBHtDaZ2RHHLzdRBLQESp
bO6LUPqz+4TmUvXOLuXeMresgPoidySxwVtWdTcYPnI7hdQrBFnwp82ULGw72t14ciAEalBK4eOB
eq8xhVYOs44jTW7kKrcqpDd984k0K5I7Z3rDI7GDFaqVFDTWSCxpUWJJAFeHud6iImHO5nOemsGh
Tev88XX32Nw3GwIW8gxAEuvAjiRX85J2FEhUW8DKMimZ34cxRcYP/8AQwkZcwky1MfJ77ffTXFa+
nXHKWllHEJWV8VvGAIff7rfCmCSRN+EAfEurW5cAtpgBnHLrAqc5dklWXUrL2xuE2to0NVfALAaX
IpHj9VooG7SlpfOqpINI3jkxWHmgeePY7tx/G3eFKr9CwQ4vMBxGq7NbM8piZJpehlTeESbW7Xo4
pbZdJcd4qshkZpt+2f1BKoAnhWik8azYy6/XZre1PyJnIsNWM3VmHNPxnKe5vfOebO2gYkUnYKPV
DQfQtZXJSeG1IY0N9YFaj2aSSoylsdd/2igKMmhI5d+mc88j+UtW40UusVhwbfVxV4ZMDL2ZPTFD
RhwAiBs/mXH3Weva536wn6TlPCzznB8ba5cmc3OhvJt4PvVmaPKuF5q1U2uJbClDyxLdeVjIM7pE
q3YO19aFQfhLjZaRc9rQ6u8v1ikWv9cDpBvDggVfqr5q31U1HX3pZnso0a0FcbToPhDbk1avzrED
xTsFhKYMs7FyD33jeocpie9u53HT2qAIIXFAHgrg1vWCGrOfs3mo8fw2951jYkVI88p47qNnbYac
8v5bw0ZdRQ0+YW6tLzrnek6ttSQxIz47VEPavKlKa955iTc/0n+srCM1kCtVa9ikf7Uth8tiwAtf
OBP04v209+ZuhGuGTUzDB4LyzV7PPTOvTvHPLmRoDp7xDnq5Dg0kL4oObRX5B0kd/RPHYq9ZuWVV
KfApoB/wlbWvF7OVL2mulWFlMTp57qYuaz/LoVi+uosI/pgptjWHqdeN+h/c+mRlasqLihJBxrW3
YCbX+Gh8v6zojykwieHQO163NxW15fvgZFDdwAp4o5VXBkm+dJPHyFNTp/OpyOP2zDBNv3MDb95a
XBcWSQvvGI3m6+WAMM41zxpkqGXC+NDbeXmOhFUf66B1PyNkPB+ndNQfi0obv9sJtQq5DHPY+TBv
vn4uNj/oix+yuqWtRK/BUFPMEvPwO/Rz4qAF2sdca751+QjreDp9fd3g1gZTOIPUHS0r/lmtnMtg
yHAgGdoVLLhjy9C709b26R9YoQZOnEgeSuxzvb9RmtRuZeCn1Ncn5qHy73oRpP/gtIPV+X8jK590
AVe60IDJEDGw6DzaqGMapFEPjWfUO5idzV2jYa/q+iBn1kM24PbT1DW4WCxXC75Q/smhh4+ynUty
owUIY8sLM8pbXjwysV1HlQHHYTj045/G4h5L3/wU6Okfnt6eay1+07X9+2TqDpHZvSus8VRqf0t3
L6/eukVdFQwB2eF5WD91rjabrmZI4pN5jJ6zYJCPxpBXTz1w0J19Ve69SnoRhSeaA3UVMD66eur0
XjoaDSIRIqf2t24N2iHTh0ejnL6iEp3tnLVNY9RFaIErZttfYmQvdtdwJ79MmqQMF69us0MwSa1+
HDVvKY9DlprDQ5YTl/2DuIH4Ehi9Szbqmqtgz2sGv2uqWdV9luXoMcwM5/Ucn+NR32Of3nJS9Zoz
qqcDLls3qpOuMCt7oKUipqplamiRPSLbXjnuqdBsOQhAXRVt0UykL37tprPL0FfhZCUCQWn3W2uP
1rnopDzOFsr3918kCs4IUlPhrdcXdVR7ZsLcQxl2nYdoZhlrF2cpnJ2a2daCeNt40JmTptK/ygKa
JOiGyWzLEG68MhymKUGZpG/OrdCWnYRj2xR4ArBN1CZu0H9y7gq5VCXwu7q0UQwFr36Mh5pOrDnZ
dMLu3j82TZVeFBkMG3n9qfS8ThLL78vQRlgqtGdzPvqjveykuBuLIiOEMQ5EPNMP6+vRGBdGf4Dj
0Gtyg/TgoJ5VPba9tMyj3kz53kFWP3p1a9BMAPxBmZgiwXo0ZRoSR6TLkIVLjuDoW4rxfnxI4ryp
jm4dWcU7WQVu8VDnnts8WFHit/e/PEyRKP1uephUBlfXVuwwPpqZVhbqYu4/dM08Paaa5z+YRF73
v9ckAr8qFYqVds0OWhqTZmoMlYS1Y4jksS4d+Y27I9lDlW98QjAuSEtSwoIRbz3KNTqtsLzcKMJu
ZjDGo/Ie+o1rHTOoXXeOwMY9hSlFBaKmK2mJXvtkYcxukRY2+mKmw4oGmAVlMN2NxQfNhz8S4Cmc
982cojBdaaNVWoRZUQlk8SznCLy0O919vhRZFIN2CuR9Q7Jm91Ojeq9YAXb5g5kvcXTyyPv7dStb
H4cpYh4QeDTJtVf+lvVur3caVdpIBNknOuM+JPRm0z8W2hzvRPpq91eHi6CN2BA7NI7XfeqZeK4f
x7QIB6et3iRlQ44r+ZIQqgzRGblOQD9WsMuwurFEV81MEYsHajprFfiPv2A+aU7jp8jGY5tV2bG0
RqAT1jTufLOt9h0MD+qL0ZSkcaEChReBQG2VZTtkUUGSYfylGQmwk8r9cyib3/1ReIeFHt4742jv
PDIbbq8g0AzTMYLCjMjqIwZ9nWb9PFGeKwfvsriaeXatxrs/olJMmor5CY53HPN6bQFMszod1iJM
vSU/6AuaIWOwPKYjBTRLRP/gLAO8AoVJ8wKvWReFvd4bwPAioKMnvvzgCddOj4JS23R+/QRsbR4+
+QtYA/3Suuo4gozybUY4aXHG/QGQoXwEGNLt3Ot7VlZVRw3enhikdhHqlbQe/CjKny03H+8dRKRJ
pmplv0CFoNNXn0gkbSVap+Sqrcil83auDqnTtztevnWgXlpZvfyDO/HTkSIMoz6CZDiFPC2bRnE2
Y2Tv7/04XBXUQGgR03Wncn/tc8NcprpXuBajuROV+7j2vpawRfy430pAdKvG/5inWVNfVEOXxPPY
mmEscIFssdpzmqV7TM8blwN9PoZnFJcCGBNvtZiy6cd81FIjjFF3LrX5g1uUlxkFxEOqV2FuZm9h
535oXREC09yJ1m4zFBeAmmK0VEL2oFuuN1KLEwl0mnnqQvO9/pJ3Vv7VgvXZhs3BRhNU5PEep9St
y0OojoQAoGAanJR3rk2adk/6FWPS74PuQYh8Oosl6XYCxF+cMtevCjUrXmQWBmT3xuf9IIv7wEzr
MKgz0KGBisqORdy3eZjEokxOAJmKJpyAdGRhxwBrc7LyPmrQWLGK7DBWsTYf9AQN2CdZGJb2kAwy
1w822l3Ngz3OxEMMCLQBipz50DxnqV7/mcpZ/j0Yc4V+mDbx/xe2EbUH4t9mPiZNmSQHQekiP4rI
LNpLUGZNfm6llf+oHCC/719331uyB4qtIJb4toQjgPZWr05P6NZTvqPUQ7cuOybSlfEjyi4dAyld
F8enHGDoeKyXMX3fWRX6s+O4LJ+jHLLQE2FBDCrUGIvslFll3p3auu+tAyXI2HiOBukhxieszt7x
yNtbRP1oOsREA8ycrlFktiatNI4CKqqz7j23yZgeymFILrrR5zumbj0RU7gHEYCaIViX/pwOAHPZ
WTL0rLo6Ff3SH5tB7ElPbluhV0EXmu7wuvFXSKjopkaToVt0VUhvo3uXRJV+943IWizkJBSNNlX2
1bcOhoFkLvVlWEAn8WYOHBc+1zx6+7pLbX4cK1C1GiBjfKPrs2tllR40C2spcyqWUpaoFCzlAinc
sEfhdxsVsiCmxbjgSXdoP1ybKvy6rPtFVmHaFf/D2ZntyG00UfqJCHBfbll7dasltSRb0g0hW7+5
7zuffr5sz2CaLKKIMuQ7wYrKZGRmLCfOqT50g6x8qauoPfhGP54qxdN2YVhnG6Go+EcXl4aAd4ju
Fe8K8Om50SItRxVERHHq+kH9YvI4n+s69+EL9R3Xl6X62CI1tHMsyTjf39mVArGA+3EFw62DbMKy
0F46Vi15DKydVC9JijOi27G/o/1NLaVvyvq7bnjGjzTgxJz7Tm5CqGu9yDwMk1wizkQLYkut8PZp
4AcxCwXEgMCO+vh8LxrdCgYacTnIq4HB2NTxwLkrWfONQlly7Itk+Hl/C7YMLsJVWUHEIMpwLtmK
P7ddZnz0vb57lY14fPFRofwP1gT0EcYE/GzJi1eoyCpXLcsL4qx5BUbfftahg/raye3BS/otscS1
WwDKCfxZdLJv5suUSQ+yLOBas7vc+7MGKrXr4YX9+/6i1s4nQZFg4eaU0v2ffzM5GjXbk7lmUM6O
DuEQS1/iQas/jIPkf79vau1rMUMvE1bC5UlCOjflhYUOptLGFIQAvxESz85ILzkuG26f7MFPNyCQ
a0ujlwcPCUVNXjOxwe9SKAeC2bH0y/xUpGbyofAsFc3nXDsocmRsxA5rSxPYGoqnBGVMEM9NSaHX
SYZN7T2gq9GCsZycAZowyxlc9G0s/yrnkhNtvNZrDkI9mnBFILahW5gbDTxJjZuU9l6qdXXtVlAU
F0+9LI/Z18c/HEEGV6pmgIJfTrNJ6diPbZwWJ1vy0l1s+v5XI5CTvQQHzEFSkmljYWu7CacbzzmD
4jTZFh8umqbS61QOWkUtdZfSJSp3mWLm+xQo4hW24HFrsOnWIq85fsn4EAwC5hKTG4zTMMLWgWui
MeZ6pTOiXMsYgjl+a5kP2ogi1qyhh8zFLfjxYESbf7hqKING62uY6iY1i3ZWBUV054zWb0OK7W9D
JJmf7n/A25OAd4iGJSgVyE+WJ6/w8oKdjKqTVkv6Qa/l+rUu+mofMNP97b6ptbUxuyIkb2g7My84
X5up1eg8Z0ZxKkBHffGSoYldz5N15DF4ES8Wejhbgj6354ARS7BtYiANTMKSXbGsJksOSz4exFvh
wRj0eD8Nk7YRLq3tIXUtanXg3ikKir9/d5sQyTMyiITbyWdqvjtJ/TD+SkvJnvaepkUbH2xtSabo
ffK5qPUvj3ZmpEnX0f08BZln7bwgH/YVrJ8bdZgtK4tzZplQcEVSXp40iDn2mR5q+2iIHxNqFAMK
AMoYquQTqRpOITzm3cYN+hRW5TDg7VoZXeJRVf5slVA/9EaVfx5RVe0B/XjDxh2yujYmjuiFKkAg
lkCzoGc+XEqy8uSjWVS6SmfA4G/4jLnt7zv8ml+I0ab/Z2hx9eear8V6k5antPGSa14b0qGFxPEP
p9nkmruNNdlJMgIiLMRZIHyb76TVxqZhdGZxMkYlSA/w0iu7Aa3mfaZI9GZ0G0XcNtHjk9Wl00a0
eRtcC9ugU0SfS2CA57bNDjSx5kclbCQGCtTy/3wUQqBrak5lFR1Dv/91f1tXv987e4vHrW0tZwpL
7Jle0e51OxzdWPW2RjNXrVBXsBgWtakRLgLILoMmKbP4eF1XZRBNlC0IPk053l/LmouAYuCDgZWi
syt+xbsTgOyqqiWFXpyyrPXPdAu5qhiv/FJRffty39Tagt6bWtxSyBPkY2riIm3qR8ZOA7nR7tJS
977+Bztoc75xffOZFvVBxagscExteUpIzH8AsIzNndR7wZZQwNpzQughJpxEa9pePJVSO3RRqnNF
yXk5/o32R0LtLrGps5ildZKqcVMLfe1jEVHQZWJcF6KfxXXlK2afdCouAZA9QL+hMs567g9Paq0a
r/c3cWVxgp+SmBj5MW6QxeKs0NOYFxmqU64XDePSclc/Fy0MOXv6zM3fZe41j/dahZQUVHboxQgG
mcUV0sphQo8I3F6aDuavbES9wrV1KdtSAlspURJOgdgTMSOp0DIZt+SWm0gfspMUt86rUpjhobLD
8kmXS+8ZrIH9R1yX0VEfTPsE7M75wxil8FExRp4eSgHkxlQ4yKOWyY2vaSP4VmCXZgKkM2il/Dh2
fhC6kmcND2cbM1tLYp7MMyMrDxV2ttek3ejEJnFkk++miqHG+36z4qIihaJzIlDHgM3n94mWwXcW
B3V+QoqsOVdGU19UP/S+eUERbaxq5T5h0kO0sbkfCckXF6SWT20yRSPThSFzaipy068DGpAPdxsE
t+n/t7J4XEIGW60wbcW4ZGSeBysfvmdSZ28ct9W14Iu0gkDtMxw337ZhsmJNj1mLYXW9W9qedmit
ot8I7tc834BAhBq5SCdw/rkZPeXTFCpOh3Li19GQqs8qzV16D4Hbmv21rPpjrzDLrJjSbtKqZuOh
Xlkl5sEqEeaDTF8+NlWdVmMDS+xJSrqwFkQtzl5P2qLcWOfK5UVEJ5RG+KMAHZovs2/QybFrkG3g
v4KTY0/lIall2wU5rl28Knl8wgldE1IYqMPYU8L9hb2OIjM8Rhm4bSX+NUSO/CqPk7W/f7TWdu+9
lcXHkz3GyCvTy05B5xWHti+6XZNW/zxuhAkqhSPFYAefab6UNhkkI/et7KSWnvqcyZ15wBm2OLzW
liJGwRh5gygMc3MrJfKAUZJx1SsgUZ66pAmejXYwNwIO8WDM65/AuWh0ieSLYvKSsdSbJjOkoAi2
nkGJv+Io6r4rauL87Bq/rF4RRZAqGMVj+4nosndO9zdyzQfh7AfiRceCrHPhE57eWUYfpZSwHe0p
mzx/V2TDi6q23/OaSOG+sbX9RIaGoWQsMYa2uKQsI4uA5oFKDdO4eEp9U79mtRJtcdmvXO5Urwmt
iAuopC6bXUxOdUXQMc+tZMH4s68kfVfKSbwP5NB5PEeibCT4UqiSUfRYBAOO07VxLePs+eSnPxn/
US4ps6aH+/u2tiBBHgTcj1WRucz9UEqNJI0SDT9sVOnZ6yv0ANJOe0FGzt+4k9Y+ESUj5lKBkwkq
k7mpslAoI2qY0ss83acoze6neDNCFCWMpcvzdZjyIpSC2mdR4gg8lNsDz8kYMrP7/eCEu06zXHSL
P5pW9T+yaiRvfPpeKIU+DmWg0IcLQKWmiNrRYi8dJnSVoOCLFTX0e5XSqT8l2MA3zvTqNr6zsthG
f5KCKalYYDIYEcKZoR4+6VHqb1TvV/eR8BCYprielupOWQlFu1Ew4h9kRQ+8QB4rQSPvH8OgHT7p
UhC8oABSXxOnI27Uzdbe8MyVu0uU86mus6MaNem5uzRmq4xBwAAXnHfOh9xXokMnS/LnserND1kI
a7xt5daJ/9nx3YcPBZgUCtuMsxrEpovQPwgRnawl4KmNY1UvKkNj31NlMH7mjF4/fm9xO4JgBhVO
b3cJZaskoywbKQQz6pgoALdq/iJHqvnt/oJWfGZmZXGXIHUZoKQCCHYqqvjJl0vfOJtOUW3xGq/a
4fLlvhJkcW8i2O9yaacNuzouWU3aG42rMfRRufEYjFu8/iu3FqkZktoynwiw1+KkFYWc2wONnlPb
5IdkLPSD3Ud/FmX+OGqINi8hh0AMARtZTogr6qTgDBgKg8x5Curyo6c41kaAvbYa1GGh7GASSMCh
555uEwaE7cTIqiZzlJqi/WhOZrBP22j8fd8PRIC0uByZaWZ+WhSBSf4Wl2PeoeWX1wqWym7ntUwb
7bRc1g5x2zTtLlHsDHVcGKUu982uuQW1WYFjFOKFyxowCmEtd0ko2B8G07WVIt7rUAw8/r6YpJTc
V2LIjlbWfBuTyYlTyQK9bkRptCs1tT+G1mYEsLYWylHgaVUYfyhFLKy0YFO0sklPNnwMrlW2+ade
8+Nf93ds5falnEJtlLl6VJ6Wa2nMpCjAdGDFSbpnaWxk40DCaX/34zbf+UFpf4OBKt4ZgS+lrl1G
ysZmrvgkhW0kJgCagbNd3r5SNSlk5ADap4lZg7RlBg7ajuFpLBGAv7/WlR2dmVrEibnhRFoUMADK
7J+1tyvrl8YL/p+MgFFSec7EfTv/bG2qF0lDtwgW5aQEy17/6mTfPP+HlViUpUAqIWmxDAAKpVbT
HvnRUyYHAJV6XguFKP9w38rap0EYSNDRCtn4ZRNHSzXYOSL2q058ZJmdsJF2nZE0z6io9d/u21r7
Nv/OnQvBiJs0JdRKve4V0uWmKekrOmK8TPaLL//BCk10KLsB8ILWmH+cUhqrAjAGztYj2OIqepmc
4lGe/rpvZuVQAfwj+wYCyPDOcixWbvShiMKOWDdqxk/TGJht6VZxz8CqDsVQ7aZy0I57p62RKoyD
oH3qWq8Ph42jtban3IR0PRBXB1m+uEEKpIyDvPfS0zT4f41RqLzYSphudI/W1krHlGuQiU3Qcost
TWsZfKPGw+W0WuBCCGhD0tb9YRjN50DVnrWo+9A1sMvFyrSBUl5zT14yDhrrA3WziDV6hqg7JU05
zoVh7UnH5IPf5GDAy3iLOWx1kW+Ab3ou4KIXi2TAfyoUk3ksz2h+lwnku7VVHS3H+z5Z01EKB5hj
tB+pnmycipXQ9K0nQcOA/JZS9Nxfm9bzyzhm6MzL6jLdlYY//dBKtf5iV1JlfQkaOTKPIUM61YFi
wjhtPA6rO8wzCgqaessNqRhkIFIYxE4Km75tomKoSd1OVpLuYIBAUd37h2Ylixdq4kws0tsiOFlc
nAhFxaWlEQsroWzsUVjTKmaOOs31dVJ7KzaMrer02vkQx0MUDoR+/eKrjp6uTkmP6w65oGsYJaPb
p56sNRsrW7VDsgabsnjQl9xsjKC10ijZ6alTnAzBkW7a2WAVH6/RWmDAyIDIsmHMX6xGbwuN5QD2
zUPG9ySjKJ79aNhiwlxbizhzBMO810Src4/UpzrI1QaXyCU5hsS28E+2Hluv931hzfHeWxG/4l14
H5s1bfZOg/6ydqLfeQH5hOP4/s/E6+XH8yLI1ikfMUaiIDW5MGWkUltQx+XjtLWz78vC308Ado/3
F7S6bURx+DXZ7M0Ut+zZSZ4ZbBsd3fg3RF6ea+a29r/7VtaOEJ0MJv35j2rc4uNQ9QgQ+eW6ADjz
s9C7V6WrnV1SSZ0bDVtIiJUQH75GSmGGCKpuWDuYCJDtBD6L09jVL4FdeB+k1Bw/8yCaX5gUAOSh
bQkCrLkFdQ+4T1AdoIK/cPG0LywJ0vLsREer3EEjZLhFoEw7gTjeOLNrq6MiARoOnSIirEXZNFDi
rvQllcclbNsvoVJliduohn+ovcn7s0Fx7gCbyMOnCxdk3MchtcAy8z5zv5+ibgh6q87Oll0XH7U4
tXZosVeH+25y44xYIWuGK5L6pcDIzq1QUqpkNFzTc2trQ/KiFn0zfbJML9lSDbz5XhgC+MGxIoNh
HmyxiVIHBrwOk+TMEF3FnKoeIBjr5G4U11uvx8qaBPSCYQiwsEQ7C9evQ0ntI9NOzpHXOjY6EXJ0
rAZNffSEUSR9mzaHwRkavuVADN0k8O5lEJ9xneCa9Yb3A/LQeucbCPHtYsUs9ve/1e0WUpkSZNsi
2+MeWmxh0NaDMbRldDaCoHp1JLn/2yv79sL0g7OB0b5FEtN8BtYkyNWIWUnb536RGWPTBVEVnZWB
SV9UJPunDtnsj90otz+qXLMPstQ6T07X108Z2lbnvM7CTz4wpY1F335MrkpBYw5TDt9y2bPoUqP2
jDRl0RB5X2WYqI9hFCkbVm6OuCAGZ8qXpwRibtS758uFGN3omsIOz5WsSlCEDPZr73Tjzg+n9q9q
kMdPeT/JD9duhVX6qGDFKRjeKA/YUJFQOxjDs9yO1ZdWk4fXiirzp/tus7aD2EHjDAT2bf1FgufT
Tgw9PJeQoe3ismndkqLFxg7evDesRcRPUMlxwJmyn++gbaaF4vdGeEZPMf1UaQEKT5kT6AmQ97L/
n6EDEb2/rjfxq1lhCZOCwhHCLbgwcdS5yTDtWhhwi+g8qbES/uFIVdy5plJp2keJyvF0tqdCS3ca
NL/TrrU6+9egm5W3p58iewe5iKvmSaXvL500PrG+q9Kmjd3J64bEbbkV1ZaCfZSnH+XWjpCd6NUx
k754utN4Lwril/1TAjmfeVWaWAoPkRd21eX+Em9PPBEcLRKxn5QClzcZ6Xg1yVognSQTWcgd7DLx
L6fMfCC3VlT/uG/sJsEQcQ8HTOTCKHQtU/yg1wqf1CaCiaQojtbUFE9TZlcf7bzunvXEk3+PAMGo
GTvd6b7lWw81gJ4IyWaSU+RyhW+9C/HMXkH0z5TDsyIl9sGsMwAgqHw/+ozTKOFJhUqDnRTjrHMr
RmyXplKbnHHfmZonkkQ1PjLdVJcu4H4Up8BVtPG5NBOQdA8ukJyJtgZnkPMnzvzcdKr5/Nue5J8d
yfRkN+4kdZ/AXbyFNLjxF0jywdiKCIzxbibX5nbCQQpNo5rCs9bF9ifKRaidNaGtHpuuAUN0f1E3
J/6NkZ/xfl4JioZL5ywFm1+hteFZGpS/kQ1lrGtUXnpH+jhJ1YZvri0M2XByGQIIDWvzhVXO1OZS
bgbnXPWqQ5N45pmruXzyQD8e7y/r5img9CmGoARpJP3rJazRy6ENRzKCi2yMlOhD3YeG8drHqv0r
s7og2FWt5E9u1ljpRu91ZY3UL5i9IjUEMLw0DGJZTQdUN89d3Sk7s+Ke7ho73g32sEVFcXPgWKNQ
oeG7gd9n0GOxnUMf0HrgKNgR1HeoSFWup/TehtevLQi/J4OnzSsqYHMrsM3pNlTu0ZnZ1OCQ+BJr
0eToMMX5Flr/dkFsGnPq5G4EfjRi56Z6aZpyZ9T9c5EO3WEabeU1caotiOPtgoj+LaATXFPUJZcd
oNQs/amyA/WUNHH8V2KTtztaEX3zKzq+j3ohpqBOEHQdtJTfxjLfXYkZcV4hQ6TO02R8TSv/WrTh
a5YpP8sxe6mr4uHzpQtAl7j9uR5vJv/kkOouUw3KqQga++y16FVFhlpcE8hnN66NlU3EIQDmECjg
5qb4lO9WVgH8C4D/Kyc5s74isjNdwJrHriI1wcazsmKJeQPaMiIL4FpcOEXLZBZzyYpySsZUQ2G8
aHdmYconVA62BBlu70ISDjwQLl0+GaNg80Vl1Zj0pg15be53za5lCEZJ4r/tSNpXdAE2fGPF2blu
xXgDMbHCVP7cmKn5qlwDKDvVsqV9lMMuem5kBKPve+CqFRJ0Rn6FeuESCK2Aoy2Y6VFOTW2OLyEc
OQc5iLay3NVvBAKa0FGw0iwBJ3BDIyrOfNHJyZgfcpnZpdRXOl74d1ma9VZndd2aIEQDYsV7sti5
wPYZ/iosBabF3topvVIdJzSHjknxOJccKSgxG4ENxLZUihduXmt6JoXAUk52UBlPYZlF52ysHmY3
FlZEYgRhKkMVS4KJOnTs2IkMtq9T+kud6e3Rm8pqI4O4fRJxM/DBDLUCFiD7nDtc4JWD7QexynSS
IDmUUzmtj5NlpM+qN2SK26VMnbkeIs3jhqvffjBDKKtSZqcYBn/zoq4PB5IURpUOiWHkO08pJA1u
Mzj2NZiKh8n/eKOAnAgcF+gPHsj5IqVh8KxWH5gLrujvK3Zj7BR73NK8vj1VAt6CQzDDQzFpifIA
8ilTx3bGU+onvWuFTeEm6bjFyr5mhTaI+FQqiqBLK0WQTjCkBxNjPEG/I8FX90Vjb9WObhIGBsCB
W0D4qgiJqCXeUyok26mTYWBUQteebC8z/9FbVBwyOw9/VNNk7+vAyb4nebM1A3DrFtwYzKkDNSVe
Ij+afysZUa9AY+7lVPtDdU47fyIss8pDWkQPI4LE5cRbxQ0FTwgZ0txU4lVWHzAKf6ptRmKZzTVs
l/54chnrutyhYWEdxY9Jd80QKd8fvYJByBGlE4zyh//mtnU1n+B+C00eMMX7HTI3hQBYU/5+2AqF
OaInTAng5uKmsuTI6rysNaCcCkwYyey0+9ZEhb7V+lj5aICbAFaJ0hJotUUMnzhpFJSpr52yOpAP
TL92+2oc030Itufw0JJ4HQUaD6S1uD3EyzLfOKnNR1/WA3gSrcCb3FHrfH+XyeNWEXpxzv61g2Qg
AiPiLCxrtHHF1ZsDprpooy3tlCDQDwFTFBuX4OL6/deKw8wLZUakEG8oZPJpGoIIK1UWtX8z12Uh
j+T5XbWXU3X8p0vtWLuEo22kG4ZXl/fO8OJK9HlewASZxaWAze1LQinka0MTeSMvX7OC+CKLEyqj
TPfOP1beMH09IMN0ySySuaxJnXNQSeOvx13ivZXFWiQLfZ06TcuLobfThyC3nU8RFBpbAmGLQPDt
W4ERo4YCgIsLamFG7b18alA2v0RB92w2/ZeMle2Mtp3coYDv7/FF8TLShibCBTKzsGb7iTdFTdpc
mHjUhz14tAIBvHGStwZq11yQ6JabEFtUMRZnF/xWo1l53EByWgOkyiR4I2j75cP4OWjLLvsge4Ff
HNC40sfz/TWu7KgBhAtQAe0X4E+LCzjXu1inCtde6gZ40q6TgYYcrSGFXrlqPM34K06THoTXfasr
C8YZmZmAXYg29JLJPzeVcjJ4Ui5J5EdubJjeySJCCF0iRbTelDJ6siW9flB+WbgPECzEiundCkmE
RWI+DZUf98mEWVXqUdHKnfApDSb19f7qVo4chTa8k/YSn1RemHEQ04udMKguhld7rTvVxCTfgnD0
t7hQVg0BIqWAD2U15Yb52Yb4KdO70ORsd1boDj7UeFI3PCi7IHaNVhntJW59bklN/Ir3KeVYoOUD
keZFU/PnQbLas6FM3un+ni2iHYwwni9uEE4B5frlyY5bS/XKsS4vg9HET1ZR/9WWJfVm5M+e7ESd
ik+e7xnBPsnUfItb//YMAMojQaeywYwI7/R8gbmj1g1Vp+ISFX39WhQJWmuS0o9Q/lkW+gSGX+cP
dj3f1ivwmgLyQXS3zNMNM5WtXmO9ek4gsisp5r8WKaMvhyLpx4tudc2e3mfz1/1tXlsqGpeEyIDZ
GF5ehHaV1ISMlKjVRaFxXZ3kYQQ5muqEYRA+JKHqtlmujxvn4fa0A2ghxeH5ESWX5VoZHFVsH+7v
yxgN1UvhtK3yOYOYIPkgOfBbuUyJSeG5yCen+vP+cm8PiCjZgnUU7kvlanFAwKOYQ92l+cVvvPTJ
Q5GKDkbx4KSU+JYMroIZoo1N9rGU8GY8sDLHvs8vbTnEJ0kty099U2616lY+nRiP5XlAqJT7ZfHp
wBnbWZQk+UWGL+zJTDPnH5QBuz1pZYYOmpI+qIz677KAN8jU4kjnlxVTW0/A5atqfqn8PoYbrUVP
N0Rx+P4nWsSt/9cKmQ41WY7eMgdlMMXQmxg68dwc813um62rekD2tNzbKiOtegPjKgJhzi2zvJcr
2VM0BmPYwd5oj3bbZxctGbaihtUF0aphzhhE8Y2386AGCuCJ/OJFxEN+WE37Tu/6174K6+P9vVt1
Cb6PGHOnFLcsVZWRYdWMxOQXNein3k29Sj0iIAzxgjIa1rPiFepjVfR/vxZVbQqZcNKD1Z9flaqf
E6cixnQZtNj6aUDC7eayFb6mjrWl2LX2tbgf8QtG6njgFkERKg8IV8kjjqEq3QGmK3MfAOhy72/h
2tdiGoARfqIvoYAwX1AthkUG3S8uTP+236KkMl8736mvfilvTZ+vmQIXz4HiqALhXJTHOqkxyyrB
VEDKvfPruD2MTWbsxzYLNqK6tb17b0r8/bsnm9xsKmn55RdHi8p8T6XbjPYFgeDGc7JmBwQIR4oX
lGLI4hspmTIpg+LnFzPVhmMcGOap0mF7ffwbgZYAakRPRRQz56vJS4DMZRmhOJAVhffMTHGm7xQG
HLynPkPV8D+4BISDAkmDk1tvtJXvNi+S+8bOrAnHG9tir/tOcI7UMnVHNU42DvDa/hEj/jt9KHqL
85UxuQGZR82dzq5N+1xLJ7cqmnL/8P6JrijPoCjrwNU8t9LkjYOdkkPbSL2Biknb/AF5r9p9oKKj
+BvWVl57IEgE2NRO4dJZahZGkeFnauZwt3qWfI5S6Dd9dXRH33ZjpOJ3se7HG+5+cw/SkGX6WoDI
xNTjspITSkxMQAyXXaxUkj+Z0UtR7Ap5avY9ROmH+5u5aov2FO8IjSpKmfPN7HS1kCobl7engKhJ
StqqOOZZxVer/Uj7VElWv3Hp3ngJSQSJIeEp7QKBV5ibLBIj0D0aOBd5DMcPCZXhXYLox+f7C7u5
nggURDuHdiKFEOzMrUjeoCd2k2AlN/ydWjX6S56P2TlyynHj2lgzJUbZmasCY8J0xdxU2OdyZmcw
1w+Dn7sUv6tjIa72Jgr9x6Drb1SRAhSASBHnmTdybkrOOjVDLNa/lGlinD1Jdl7U1kqeq8aUHw02
RQGfV1/0dGj7LjdQK+Qgt0bDv/iRhZirVP6RxeOWFuKN+wklD0JZoPigW6ndzdeTZIlnhXVnnVVj
ekkV5Rp6ve0iXfK1k7wH+wPc6TSHaFCRK6P6QidkbswD75FpqHhcIsL7g9l4QeLaXuTtS/63B2eG
3oxREhAx9L+4o7kxXWl8oS2TXSIjUvdZMDnupGVbQMm34vw7WJMww3tFMgsQQJR/F48Jc8x97oBv
vdhq43VukrV1sQvaMNXPiWHX+bWBv2R4AuCb7KuC183N+jB4KQOlMTZw5DffUiS7XFiIJ4MV5vKa
r9iYhB6NbbO9Y+YghO058hncn/HDjqrhQw1xzLjxtN1a5FKmaisiRsFkungJCtnymqxskkvYmNX3
2lK8Z+Z/0/hqt7GV7oHPhMqGyZvLC7Ii5jpF+dGBLm45Des0jW1UhZ5cKiao3TRMlZ096FuDgjc3
CvTJzKCD5gJvC9Jp4alBjRMPntFd+pFuDJFK60LKUe3yydiiJH57TeYeRM4OrxRZmEiLliuyE06D
X5fNJWj94YOujOj4lEHtY1GOnp0EAUBbMVpXQ030VKhZ9kzeZv3qfcNyQ08PHxyuwKOppcGgDdEV
+MqbCV2GOQCQlml1ybKm+gGOUHUrp4k3nPX2O5JDA854CyNUAFBzZ5VrxZsGx68vbae3wWEwNQnx
J+gMHg32RBpNbiYIbem/L0PKyQsRRg3q5mJLSvMxzY3kOGp1/APRXHV//8W7XRItPPBVVANZGN3k
+ZIYC+iTXuqySx5Bluyak2S81qo8fL1v5tY3iVzBE9BCthBRWQKLx6TUCPQmzDSmviOCgaO+JcMN
J8iB75u6Od+UBliJIGQGX0ziPl/RONklc5D5dCn9vnSDovPdONLiPc3KCs35/Md9czcrAy0Gmpd3
j84JSLVFLFTrJSAuR2sv8YSucVI0CgyX0O7wuG9BiFdMEeAx0iFubQjBF+5Xtr5sj8bYXfLWH/cW
K31pU6V8ygvv4aKRQEPTP6YSTxpAsjvfxKDOTMjwIvXSpjASQO9WMIVlphuBifjBs1uEvhaDUPTQ
TJCLN9CMySycolQSlWyw8Y9B71mIocbhr05HeszICvU5LblRN06X+CI3VinE0VQWtEzL3EYbNEca
nUG9yJ3mHaqgqg5TY4dHp0z6F2Vquicr09OXyky83/B6bBUsbk4cBR6QcYKdnI6evGz36nkRMXTh
jBepMuU9hP4DJIP1wwkcVsg/4JUFB4XPLHJ6EJl2Eiucgjobsv3Ymf8Ydanue1PZqskt10N4RKIo
aPChJBcg27mreAz2J/FQy1cmc6SPPef8Wmj6Vgtv6SpvVqgsQiskmIWWD85AWJs6oT1dPdkuBLz1
a6X3n1XgDW4TGD9BMR/vn+vlNSIMEp1TrCVo5j1dHDYkGaLRgnr/mqTm4PpWYO7HIbBcXUv+qLPg
y31rK5sohi5U8jcUvG4oB6vSKEwrLodry2j/Xq8kb9eETblxNYpP8d7zCXeg96ERT4GWy3jZH5dE
RA38rr/6cZb/NnJF3+fD1J2G0kvOXllr35Moyo5Nvhmyr1lGQItKkmhx4P1zJ2k0r0wNK+qvuhKV
+6Ge6r1a1vWenzMe7dTKP9UDfDZeWTnf7u/s8tIUayYuonEDV5QYLJ9brpKhmLS+765xk8kHoPjS
DuEG2c286dH7GU0t2mpIXvF+ka4uI8shBIaitllzbYvJ/ArVAZPfpRJ8Laxha8Lv7d+af0pKThTA
BQW/SCAXF7TTJHIQdkp7HTQzktFDndLgGkm12X3jcUzCfaD3afTV7ivfP4+dFkxuPaSR/aJ0TqDs
HBmU0JWgypcOYyIP/t7Q0SjauGlv916jyiwQajxatyM+va73vToM7ZU5KnAfSAcWH7vIzo9Om2xB
hdZskRcCk8CJ6eMuNsTo8jCqUcS9hqmZ71pKac992gecpWL4dt+lbg8rjgwkHTl53v4bCs3YD5SM
iXNcKi7qL47dqN/GJHpQp412EfBV5EVgZxEDKEvQguyleW37Zn3tWsfbhYmZ7HxTbzY+0U0u+GYG
hBNJH1aoy87Ph5qpHgBj5GMmXct/yeiZ/jP4UGg2TdQc4sIcnwIUQY70o+VD2djBxQh6+3x/Q1e+
HWNub0xBtMaY7p//htQzpiGy5foaR3L2YnhF9KFSm4FSVjpsEAismCKgIVxjHpGrfVlHCs00Kux8
dK5JN8VXNQJKUxpSezKbh7EtzEjg+jRAhKwwGyzc6F0NVZ3Spu681L7KSaG4flVHR98vvI13ahnN
CCs879xwokHNJbewYukAgwjjr4HV+kd0mm0gSVF+hlTbO9Z1F3/TCXiuTpqGx2I049P9T3d7sVNS
ZbBN5ILk6cu+5pRmHdJ3nnUtwQN+GFvzuSTivpDbTEeihfI4dYryUWPOYX/f8O37zMcT472CZorh
3IXPqF5TG8YU2VfdSr4HJRzpcNjGkFsmo1v78lb8cXvmOezQy3OLifb/8umE4KeKyT6tqxTGUHj6
bX+teXAO9xf1pnU3v9apDuA1ghmPksGyKkhtvwTII6lXVUOdDrRhYHRX4lS53VugmLm4nSH4X21q
uQL1cWnnHzO70apLmlZ5CEqSl4eWeaMqH+O0ssILCHXvzz4sTdUd7aGVznWVex+mJIcL2mVKwvDd
BFyA7zLwUm8RXd/6BqhhYhlo2HmqyGnnrklFciQLMpQrHR+mTEavkTUEu4ak/6hQcemPmVQbAAxK
iZKTbY6FsjFjeusj5Og0L/BPVHrIcec/oPemBrprX70mCjLVLhKsjf3Nz+zxT3uwrGkXsC/txgVz
4yjYErpQTIKZAs25uE8lAgOmWpvoWk3JcIqdIDzWgCDO9x1lzQrZrcBUkuLeEDaOupcbdIDiq15I
gXfRvbItdlAljMnG+7BiiIlgZmtwfpazROAyANYo8dTH18QumJ6Ts+ZQ+lXw9eHlCOIfQFB4i5jy
n3+oKqwaaQjC5Aoug5FYYyx3UQjP4X0rN3c/NT+GkSgZ88+AOxFrfXchF1Vo6EPvhde8h5HJjAr1
Q65Cj6GpyYNShsQgwhSFMYHvYjBp0dSqkxgVcjOKrqCJpr1UDt4OERrrwbrimxWB6wBvQWFxSeNW
Z1WQ06UJrxgrSU2UJC938RDkW7ffTfbFcnihBYKXKgffab5zmd0lmZNm4bXrK/tzE0/6IYlK4zTo
sv+ht6TyRGtUebA6IFZHWxpolyD7JWGZG6UCXg4Rom/XAI3XX4xxjL8SuwueA6uLvpSa2X+KTMg2
7/uI8IHZBUz6JapHfDQB+VgWUWWjG3Ul1qP/w9l57sptNN36iggwh7+cwNmzlWxLsuU/hPVaZiab
OVz9eXr7A46GHAwxBgzBgGHVdLO7usJaq66FrhTnsE5UUL14z+etQP+DAAgCEAyScbs0b3EpyppJ
dnXSxDiZEVqXoWbugWvvnHfOOWEk+G76uOsnMo7jrJ8LJ7vW+jimASPCzOVsZG0cHQqv2IWv3TNH
dY/aOgNteLtW18tBDsQ1lFFc6yYKr+PEk++2WnwGbFTuONnNy0KZFyfLVwICS3K+crLVPIi2q0V9
DT1jFEcPIEb+EUKEXRzALuuMqk08oRNuLf0QRIZAAPDxB9yulcEiANeoWckob93gHYRu9S48mKsx
WMuRnf5b5ek+xMOyd8e3Vw9LbOib+CSdi5VrjKKmRL+wq6+Iq4TvhaKYDGN3nF+IxY1jNlnexXKW
5DnpRplCoaXBuw21EjWIdYksHkAyW0lXkbgtUwDhsT3UE1jAoc7KnQt3ZydBDqNwDIOTjpm5uuVh
poaeFtrVtdYYHk6NRV/Sw6iPbXvSOjVUduLVO9tJx5VQGWIU9259SEEIML3OI96wjXg8a2E3vwNg
M39yYD1+spdc+8TMp715Z5sYnYwUbyYnExCo0wC6ve6Mzh2yMmzTq0NK8AG1NuPkDFP1AsVOi/xS
xH3621LUXvRB5IrVBl1RODvbvPVrJJHMHIGzLRuZ658wQ3k3xsFVXtBMSxhe7rg+j8deZ/GOFZ48
XLUn591TrLtdaD3rNF2SJnxZ6ij+BLvuKzzW9LfHd++eEdl5krVwHll1ZSTTl86qrTx8KZMiP5dz
3h2MDHHWx1a259KACQFEVCIOSGxW3yzDpcS6WUbXWUPTYkG18loVsDpjS9nTNtqawmlSNpLpPgnj
GvruwYopLWOsrgWUsOlgM7cIIWdLsRL0eEZkuB+vbHsaSWE4+oyTQqkdPMztR1Lyepjtxs2vIsv1
Y5EbxjXPFqD10TS9Txgcd9ac2DmKNhpPYzQ+Kc3NRSBb5YmA/Y1DppJya77I5bur9MuVeVm5cqxM
A9iISbVj8Bk8Me+J6W1PC+Yo1sCPlCMr1/lxDr896ZxquRb5bF5i4blHRo8kp8d7uv2EUIBoAwEV
pSZEEHu7qI6YYczneLlGoU2/pDGc1ve6gj5QiMbXXvXvrjWGZcsdpOa1Ke53ExO/FWe+amrdBpY9
MOWn5pS2zGj6+nhh2+3jjWO+GQOQwcXQqb9dmJeUI0L600AZ3Kgj6uBpCj/IBBH+2M52SfItNT3C
Zp4bdKJWdkowemRqw9UIB9VniGJ1ydEnOHe9ujdV6t6SSNHITN/q+2slHq9lxtMCfuTqKH1xUb2y
P0cKorePFyQ35jaQlH8/CaApp5hs3jUxKZMBe0W7OipgepTDjJIhXTGTudE2H6fhTLCuPsk+5m5J
UDSxMsgOkql1h9ApY20KXaFdM5Aax5Rh2YeoSZxD72VPzjZ/M0VPVwpIS3zomn3cFMWiLkWiXY2J
Pu485MU5Ziz3zr3afivpDwld39YExPz2WFi6mNECNtTrQKX01EQaml5i3hundtcKEET0sGUwty7u
xImGVE/kqlcnC/vzXFuLb3TNnhbTtrgjt0pq7EicBn3H1WLmZUEDZpjU6+I00XTmfJvJP1Ne6OVr
OemdEThUZMxPnTIP9aFpLDRyBgXJnxOuJx4/5mpfxxdRit69RJkFLjO2wlhRfLWoWwveZpG7X7W5
zIqTiuw6/8NQMqskbWMiU6sV3t6QvXvbJmnTGqO40FNei+qkk940hIYzJfd0+qrDs3+V+Py9m7R1
DTCIqL4BxOLRoHp7ewYigtS8m/v56oRKeVZLT7aNMvdgRPWTIq8caklWInABBA1Je5398VnChGGc
OFazAksuRshnqE75Rt20nx77hzubRx2asybbOOB5V47VFHriFG06X1WCwMM817rvDG50fGzlzt6B
FqCeyLxW+Hvr+5Pkc4TWyzxdu6qpL3ODYEkiivhQzd3eAIetKVQC2D+6i0ROG2lty1S8vkrD+opr
0D/kuar9mXqT8QrXRtnB4dwzRamZ+AUFnTsB05xMnjMZzbUlbL8wjaU6dIOFKrVwdwCh23QBuRfY
j9ii3UMIcXv2GH0R62nf1FddB1rlZ1Gh2L7SDErtg0KsivMwaXF1BnKcek+/iHLiJ7kRjUSw5WtN
yKqrXKvnyl/ratZewCd2p1bRnHOR0A56fEq2bxUzRsEbyUoEVL01JzBiGJsZC7u5NqVSXFon9y6d
VpaHoi+Gw9Cr9k76vj379Jl474n+qMrSNb3dVSq91thXZnGNR694AfttniJl+Px4UdtDghG+Gb1F
WqW8wrdGxqwozLpcims5q/E3Lxqd4wxT5YV6wnh63hQJiWzdIz+5AdiCf05UcqviStOqP8R5bfl5
E0bHsorj/2AKjDdsR7JYKn6rVWVSR24Mx+La29YPY2n0C6yy6BiJztxJgLaHgmAMkDetbHrnG/Et
b9arnHnE9XWkE/q9cMyyujLCo5/PqtamMR0KKoU77uqeTQ48uaNEXIDwvf1mAN9MkTJT4Rotcf8Z
pbX2mBZGco5SkfzJNGZvx96dMyIzA449/QFEaFZl2siqVHVRSnGdPDNX/EIXzuKbtVpnZF6q+Ofx
MbmzOjTaKRvxDz3xdYw7TCPdcpoDV7J8VK5NPfdrV/saTsrLtEzi/NjanbWBzpfei4VtcXB2MprC
QNSMPhWjss6iL7XmxLiAJroAw+z25o3eudNACGnHkS1TaVg3Vt2+XTyRJ2BL3Hz6rEaksKNoyt8e
L+rOFtIQR9zkbX7lJh0ZZxOZli7s6XZW3lmzk5ggSFhBB4b5JWP+6NOvNGAcKVoFFpM59etujlkm
VIf6aLgCLnD9yLDmqyWiduc9u7N3UiIX+BTEDeCLq2PvjGVl6JA0r1M6gIMrvPYlpVl1ebx327cM
qgF/Ow5KxlFrDE5Ko0BPlGy4KqBYv6rLPBzNJbODLnSqI8Pc2/fKbGjPunrOhKQ0s424EDSlbm90
qSapnSDveB0bzfgt0Y34U1M73x6vbLN/GIH6LYeyEYfyvW6NRLObdGWsDNdoBpswp2lxKLN4Txz3
nhXyYOJdKglEiasmSKEbs6cQm1/drMqPXWEOvukteyW0zbWVlwidNHr56EjScrtdC2o6Tl+hKkbH
fnY+MjeUMQBOnX4cyyJ6/ttQDwFhTDlUvv4rU2ms9HWRNeNVGZVWv6pe0U3HmLlGz9IacD/kO5R3
+f4UY9Zlwc5URr58OV65ZuZvjjLUvsGU3S9Pn4I36g7RErkCpZjbnYPRwIj7hqNmTdHcUbDu+5fO
tq1kJ7PfnAM5Y5O2KzhmWmFIn9/a6ftw6HhKpmvC2T6SPE7vilg0z7pvrODl3lDMtF3d1WrgMnsD
nX31qs15cljGNvarwctPotuVNtwcOWmKS0rQDqafC3S7oDQy+nnWcvVqIx9W+IUbDgS5fCAC3pgi
zOnxd9rUHy24NLSj+JPwlrrnrblpYfq1lbAyUI7pWW175c9h7M3PXZHE55igBFinNh0NI/zRIIX7
8tj6ncUSX1AHlxP7SCbl1/25CTwp5QQuRb0msWa+2pXjMTisTA6JkdQ7j8fG4bJQi+6lFKcAy7Vm
3qe2lfYO7ICrSmXwMJf9x9E1T4qejSfHKd4tRbUnkbw9mpJsyIWWPF6gaatUOTGqwphBQ1ybpp9q
31a0/0HT854FF8vxoR6QNENqHkJ0XJ/N2UhTroF6VQwB0nBwuNmVOpw04bQ7j9b2cyFNJYk6gLVk
C3OVgKUoJWRMddaualmGP8ZuGk+lcKqDIXp1p998xxRJslQkZ/ckRuD2ZHjlsCiF24TXcKqS2k/U
yTqpENb9MPLmZ2VY2EKZkdOIkegYana3xhjmiPv30pDEXEn+sUujuBp6/eQYPrq/vPfcaaBL4MSo
q95aaXIIjUWYOdcsGctTL3QpPt1UO5nC9pxDEwBQITF8nPL19HIX1Gkcqpl9VeqkOmdJlHW+PWbu
CUZJ8hL243SgYPB0GZdZAjTo4UIQbvLvq7NeRlGX8ew4V0MYo8/pqQLFFPPO2jYBJ+8IXSBpgJoq
G3q7g4OpgZcOdeNq1IZ+so06/iWN6Z1EhuK8cyOjevZNlpV2QNoSDEmysJaziWUfkqigfTVqBpfD
nawQJQnz3590gryPEqkMap43BgLX7arCsBwVpmxiJYvCP7vZLH2vaMZ3U7+MOxt465K4T7g+EErk
WFJtdgOco90Yoqek9WfhTgVmQNIZ/qSNyh4r9Pb6/muIEPptrqHk5Ky+1FiGZAfLOJwbTyvP0TSA
BRjq5B0Di/aaqfdNkYXQqpBo/dXlNaI0ppcxD+exM06TYbQfK60bfu2XPQD1vc3jhQThLWHUtEZu
v1PUwvHIWpc1dVTxRy/t/GI29kRO5Pv+/1sV/+4cqQE8TGJBnuXVcmJG+TB2CSttZ0av0WRaZyUx
2gOgMPuQAzv4xa6U6bVT+51s7jYSeDNMPsxDxfEAHrg+hjWzg1KdGSTnSDOUAER1TGDYCTVQ7ak5
pmmtXsAMamcG0HpHOzf3hhjd+Y4yAJYdNB60TXehZrBnuizY70ql9NUxyw5tUs7XohTpTtixAuz/
31rputL6lE3rtY6qUMzGSHIxnucShZIw1L1AKZshMMyoPdroxfu9tsyvcsa4HFbpnBKNCQqz2zm+
pU3VpS+QTimXzPn82BXcOWJwRikwyj63zAtvj1icNdAjhpQ96ErttERu5Q9DGR4fW3lroazOGGYo
fVDaQdxq/am1OLMzt+zHs9mABiqBfXww4YozprsNj9loZH6Ut3YwWW13UFomjEWenp5Sp+l+ffxL
bh36v98B70BFC2iLREPcrnfKlK6NinI8O2Fs+7nnKq81TCkwemF3HoTyHH/8X3s2gu7kCqjb2muM
XoTOYDZSsD7bSQpSKaIR12uVoCVX7skybI+zpJYR/FGCdwFhrO5xuywaQvkGS7PG5aORZ96Xosqz
U4q4V7+TBN23RaMRrguV8XUTFVHKOY0ndzynZk2u1aL44IPCYAqY0w1fHn+yFdtY7iELk7OEkT6l
Er/ulYw0gbUohylkt0soXvOhifoPM3Tc8RzHTmf8Pmeu/UldQi/xrRGosVVqVn2IFG8RByOOkEvz
9awiTtnZhe3lAUxGYIAAvctrvUZumCBChDE74zm08uwXN2dYXex5z2lf/Lt8EGDgC8Ak0oRffdfc
LJSm87CylEV/NexS94XqdTtX9O5aKALIVwBY71qPMHOiwQZQP52X2fsHmef84JlTuhMNvCF5b/0A
byYSB5KXKHlSq+vX8KYIRavnszemvUCxMozrg4nuWedPRuspB2Tv4NtV7eiKk6mGWRHkwoiaIERT
rH3V5lkvjr0aZ+YnYtF6PmSMmW5eWpsSvD9rQ7tXW7pz0JH2kSyDN3LeOswclkWPG4GyTzG5v88L
uutmPH4Dtrk3WePO/hO0INMGuZEQcN2vMEZwAqYbToQuleKLos0ORTjtWdm6PzlRipI3wjRwpdbI
yVGrJ7vNmvk8ynvSLED81OLViNCwtTpjB38vw5PVxyb8A55JQCuhrqvCQsSwCTFDIToXSl4cnN7V
S791jeVkWXP6mjHg7Jy1Q/Ltsbt4y6tvzZJXkY8gHUHrAnbxrYsfUi/rerr457qrwn9CyMVtYJrp
kPqVV2veNx6f8SuCObnzWiVjH/nIE2fa2Wu1xDsldmT+rQBDNw99PpdydkVuhB/SxnFTJlKZbXfS
2sWOfE1OEv7h9vryjgZT/rVb6qy7mlUaoRdtlcy6qNXCfdULJq77olGMKkhC3f66pKHS+tM4xvrH
Qoilpb2/wBKQY4jERe9nm6mNoRjtaz+JOdJOxpQVP1Tk08IgLAwhuB1WMjc7N3N7/FwQYZQq3hqq
BFS3m5bqy2BDiTRg7SzlJQaOeCAZfg5eLV0ZiQBMIcbdkPTa615+bGbp5Oizc9YKNftQwR26VqrY
Y0dsA1qCZkhXOl0/IEWmXOtPNZ6ubrTc6RznXCmi+GQWk3IelWj+EDO0/dg0Q/wthMVzNOHL7FTt
7liG004Zkmxb5lWrykiFyEXlDrZ7NrXhYk9m4s/C+M6AsRcEuz5MoS38MHyyIonMKgwXCSSXU3mo
7a9nQ2ilq0+l3VjnMW/04zJO8zmpNXXnsVt7QqxIwqOkz1G/g7B/u6sRriuiz2mdtYZyiBIl7veu
Lzwa0lb8VBb8tiCmhdgm1uQf9irvmUVTpQP1l7OaMVIDgcLhjzl1lz8fO4q1L2RBFHsosRPCoDyz
jpeinqGvkoNwTtvGsg/9sjSfw2rMRr9uJ+8v1xLqnpz3nT2Uo38QEaFWQlFr5ZrGHLbnbOc2AQNi
hX3SpOcRN3MC4LIHnbpnCroa5FEKu6DBVvWRwS4bzZkxNThG76eLPhxSFaZXnC57iNJ7GymPHpKI
kqC/jqmZEwx6Z+nsczxN+cGNMv3PSLQMUrCn8NO4VM7h6Q9HDxwPIkfCUpWRv+en+72UuSU0iYXI
zDE6RDVC8raWzQFyru3RIFv8D/YIvGhKE1ZThFzZ0+Ey5CHQsXOdJs47rJTnuVhEYDv9fCo0pfz8
eH13Ph3pOLIsUlhEgldv12emNiG7tEfeWv5e1TnS1Fo5f2tcRtE9NrXJS7kEUuVDKuGCCmYa+q0t
DUnOoavz8OxMQ/MHE5XCqkTzty+6P3pX5O6vnek2FpJXYaVfYq1FDErAnx1fLC2aXyuejAGduTxW
j3qZmo2smzbVzo9cv03UwchQOUM0xjyqwCt/blI4ErWpOOfEWvKj2c/dsRjbH4934p4R2lMQHwiQ
SKNWDyCaerTIENw8mylzA2BIKv5sd3u1Fvm3/BybyKXIWgsNF1kwXVuZI5Gn6L1653we25cxb5mX
GPfqabL64dNchdGLuTjqyen16Ddn0NrTs4vkTaQ29TYZSeLbb792lgox5H0aBelIDppFhna2Rfb9
sZE7Z4rTKV9emh/4n/X7K5bcrSpvioKESdTEOpCQ4JnS7UyOTb94f2lho5rBMHae9mtoLmqYkg5b
3XyEBI7udFS5CvWIMfW6d1Ot9z+c3hifG1AmnxgGKkgMNThMqCBrn8Wo8TDtzSgO2mm0AyMtrKBv
CvGUbOH/WWEnoLBxVylL3u53HZqVkSx5HMRdUh/UNo8phcfV01+VtUCfIeKArEl5+NYKDfzZmasq
Dgy3Mnx7SsvDSN1wxwtuLwiIYsJ5KRaFntkaXFwAcBdIwcRBQUGcP2r3MBldudOF2VihVgIzx4Zq
yHfZyDcNkxdGZtVgRfOSUwv+95Ay++fZtfA3gydluDMYMdnGut0x1whjkaZKHCi5HaL85il/1t1c
/fX4Iqzmh/L538zQKqPSTtalrh6ORTHsqW8ZZKAOhf3P4k3W8kV3YmH5BBzRpzr08uaqDMqivkuF
6f5Q56y1RyIRxk77eZeMybGbQFJ+HyqGIZ4jT8t+E6kJzW0onOF9FE1LdzXickz9xVqsOBjAYCeH
WaRR66tGiZKdqkb9L63bw4J+vLjNI8XaUEOTnF3o3RvhZVmZtENSJtZWIxBomtVrVqbLVamyPbrk
PVO03OVAYmZVA7O7/VpqljLSDTpMYOU28xEKRholtFH81Ev2eAjrlFWqrTGuQD69Uvdn/dSUqWOP
Y+vBpa+LSyen1ViD9R13/Otc2p96hkE8vYtvtVcpus94qHVCpKCpKFyzTQMrtWt/YTY2oochA4Bo
254fm7pzswg4JfCH2JModLWLqYfGaJrVaSAyPQ88tRmPVmY8N4/h7cjLqJM+AgMgpXDS7bdqTJOM
WO/SQIFGe0AXvjw6WhvuHL67ayHfoYwBp43a260VY+rmQUkpTyVkf6dx1MZDaqOj+njH1tkch0G2
JojEyFgpi61iIwtJwTpJtDQYHNxQbZbma5MXGtQeU2k7X7fa4cesWfmLifz9t8e2760Qu1SeqNUg
sLhyHVUxRpnTYJvspz56oz4fFVSgn0Ke/fu1yIBISMjsMCZ34KdIuqrHqlYVh0krCFcfqxhu4LIw
deo/rEUqU4K2ocmwTufy3IiWoVDTICss9eAsDpyFRfWefQWJYmkjQQShWEyQtfLpWdN3gxbnWaAv
Snzxip4MvM2/PF6K3Pab+A1KD810/gG3TwNhZWRMTGMeljoPurpHA3ahGtMZVjH7oIKSsyMa7e/H
Bre+j6oM0s7Mi6N3Qrfq9gs5xRBCCKF4ZMXd8HHpZ+MolLT+287yHVe0WRpBEAUTQHS0GkFsyRP5
01kYURca1UbPAm1SWvXVHHst9csI0fmLqdMvfjeVAzyTx8u7Z5QGAvERLRmkq1fLi3oVRl6MU3Lr
aDrO6jgGLuMgoTdDhfQ7vsL/Hhvc7CerBI0oZzSjZ0DKertKo8qdMIRwG+STLrxTGDsgj6rYcYPO
LI29qbH3lkf8y3nk7cKBrJZHIBsljjpjDaEzHxH/7otoQ/c7Ltp4Hyr2kxMyuNAs761TjPMltl33
Cjob9kqEyFpQNFP9Xgk17RcFGPpfoiEp16Jib6TwvQVCiyALp2kglb5ut7Ojgpwt4IGCcp7TGu6q
MhjHrovSSzE64S9TPeYvz35ASkPkFkSiXAjQhLcWozDPFQ1dpSAsF7rCiPleMzdJPirzXJ0fm9ou
DlMeRFUEViiVrxvjbQSNK5+MMnD4UFAwVPHVchLaFtkQheVFm4V4tgwLLUIyE+l2UfqC9bFeHZWn
xCw6QJ/9HFE78b4Al2t3spLtHaAsDxrIlc8n65L//aebnrmNPiX0kYJJI6H2FREmnwYeu8+LGS3/
PN7DzTvGgsDowD/CaW6H/EAKqvM5KaqAxo55aDKc97GpPWVPR+BNtPrGM0tDEqYNTpvTuN45U4kH
ndMngsjL099GO2nbQ7i4yXQhHEYMbh69zK/cpG6vpZu00QdcXfRFOIk7A36p64+9nRn998FOqc+G
eWQxbVyFyuRXuWWFH0VawtPK42b6CirHqg6QOKPlCiVvMa4zyG4bjf+hsU59rWl/Vm7fx6VPAWDy
hO+YY/VsJV0eFJI+5uYS08nhgLff0CuXZc5btwiUia7ZkIXae5Emy5fHX28TAa2syBvy00kB6qTr
ZWYUfD0vRXLWcg9V0TNhpSiyk5t2Ofsai89lLfLgsWXpONafE0cNagiWnCwj3FoWQCnaKJfoZ6bc
XuCIT6dQ7+uDNgn7V3RF5kutRclnF87w+2jQOMb/wT6EOQJAJkluhI+EGY0K2rSlnCVZoLVVpH/G
SjYdCqHkH0SrxweLqXHvO2XwviY8+8+mwRQo4NXwcEBapzS9ejh6ECT2UmZc0TBzX2xjWD72GWHG
40WuKKnyuQCAI2n4gIsksn31fVsvpwHHOCAmVnuie1GXvLP8JJlb44VGq5h9O9OV4X9xbyiRr1bO
UryQldbaVeitrfqVNrowTBU7Fqg2ZUrKZAt9Kg6ihAjrt44zoSuf12pyGHMT5nPrlbP9gt5emb72
RtbYO8dVHvrbQyNfWd51vBt5/bqHyg4xUgGUDZXgofLnPHcOudJ/RpZmOT3eue3TIIvd0p/hcHQk
v26PZ5ONjYmoexWgVWxpvpfMyruqNMugFqHwjV7Ln5vS8/apKCOA5OQuUANdh2cIDLjLhExCMFdR
flrS5LPXKN7B0+M9vMXWZRPi8sJSe4YObTirRHGCMtWTvFVBBCn/NIymelbFsIdV3roWikjERgDA
XE7fup2kL8Jd+tgQQeeF33jph4M5aCf8qHpA2Eo/6JXyaa7NnejhzneTRx0pCEh0VJJX3y1rIyFG
NGGDxZyTwEyRG2vqoTqYSxGdhsUQXx+fkzt7eWNv5caYkhwDHh5FkDmt+rIYA7OsyWsPj63cOffI
gRMTQUcgiF6fxt4lAErHWcpA1F5ybJvcmRntqBpH9BqcHc98Zwvp4OKUkF2U6qTyx/z0JlRxWXVG
UYmgqgxQa9P4z2REX5Oy/LF04ffHC7uzfTh/mle4Quh+6/gZVVAlzEqirFKozSFiHuixML292GFr
BaIctREJg3M53as8n8E1psv8iT7IPaeVOrmd4of2UD0LF2K/5MQSAKPApohWVtn2kBaZ6wjsDHqr
+bW9aBc7yo3j4z3bHgYqIm/AXinatlEgbOPQZnjT0gWJPuvRIZx4Nk+DpadmYC+Fu0cG2B4HGr+y
esXZo121RpR0fZP2rTn1gRPDUfLdxm3LCzFDnnxg+G1WfRKt1jzHuJXOUDb3aYGxTmQW130MRXVy
u9VUhpxrdnl0m0Q55IuhUfvu997I7XZKbJfU/qQTTQFyleHQPxNqrSlqEHbDeIjDJDmKwm1fOghZ
O7Jbm3NIMEfFmwzORA9owzbPOOzlRFU8iJp6OnZRXZ8lZnLn0X+DLN28kvz1pDMgJN4EJNeaLo0W
9hlTEpjdPpbN75qNgw+0MkraQ5yNkXnqS7P5Yw5NvUsOYdqM87tKq9r5YmTgV6OdX7NdM40R4huS
HhoXm/GUZlGPitFHZuD1iP6HnaMGo8u4hsd34o38dbtmQGccTs6oidtfa284c1zZKvCtYCisbDm1
nRM1H1JzScojPSrF9RM7zju/H9NJeQUP6pmE80LL3rUU3RYyvknrtS9q0pS2GiyzUw9wQ7pZ+b3r
VejyLkVb87fSBqRwQlxm9F5jUUGQyWvw9aKu2olkoIq65Zg5eq3/6SWL87UBLZonftPnwjnEi1bM
rxTQEUAumGLytXBTCMKDPQrhi9JunZMQotYutQqS8bVXUy07DYOw+w+FJ0DW19WQRogZm9lwXOpY
F39XRdt9NfLWbP0hsuImqNNWG3y3VmCMC6GBCTh4NAKvjNTq2mNE+a6EmWQK9+I6c5j/skRxZxPm
h7N9CrUm7L70KPM4RzKpZHzfgjzwzhBqmBCxWE7XnMoyT73j5IzKQilnmsfLYOpo7IR5rH8xvGVR
uTVSrr9mOuQ/ogLS/UehIgX7V2iEufoud5s0PzVhX4Z/P/7+21MmuW1E8wQa4MLW6OtJaFOb0gYM
Wq8VR7vTogNDasTlsRX5TqwPGdJFnGQotrSWVkF709dhjKewg3mMxQ+EyMt3aWMLZH9E/m6JDe2U
lXV6emx0459A/hBHSaFwk0B+rVmSevGsiMqkh4ki4WW0Ky0oIKgehrncUz28u4uE14ROMNo21eLY
NAcYAlwidHiGdyXQNvQPVfU/LEi25YCtgM9BUuQ2vphFHtdJFtqBN0RSYMPOTwVI/XPZzsOvj/fu
3oIkdQg2oJT9XJe/p6xrNVG6duAwgfBDjZbkNbQ88axbdwlfqKfSwqK4aqyRtbXa5L1SjUow5LkO
tUIJj0D9tGe3DeQeFGs4NhLduamLxe4Ci2PUnKBzK+d3WprhMakt7zyZ9d6g6s2RwxTHACkjIjP6
EzIk+CkCVIeWh9KrXN6pMfyuh8WcopCnJcxYQMJh54HYGoNTxtJo1FPyA5t8a8wVS8E8b8ULSugi
wWAr7v/QZq0OccesyB1bm/MAMoIynqy2U/Aj57211diRYreJ7QWcfgEiuaWSVNXeHgr6vhmgS7xG
sMnXelNCuCngU8MLimKEb2unFZLlofv0gWAxuF8wnZJkuOYpJ4qHP9ZCLxjNTgURIHW60qHrjyKr
m71Z3neWhF+lTsrxBu6wvkkwkxKVwjZLimvhgzLukaPO9p7xu1YAOtAwQP110wiOjQxFoCoKg6Ey
w+wYVWX0P2qzy95UhO2Z49PIdIrKDyduHV7mk12jnJvaQZgmpp/qcFRKs+suk5qZOxjpO6aI1oFf
UX/h3K31T5kNMCJ+aHpB26TjiTh7PmhJaDOho2+ePt02m8b8HCBAENTXpqDpIgUVtV4g2s7z1cH0
DpG2C87bFO4I52A9A2KX+jFg5m7vUO24PQoPZRi4rRuFf6Rt5aofhWlEKtBXekp+sgyiOALbz/6O
FdlFWxxd2Wu8bLcVeDHsZByiRHau5emsuVIMLZ08xrvjbkXSmwcmX3uHPt1l6m8PJekwxTpJbySt
W6tPlFaZZgrZeaAVrdqd4jFTC2ZDV8be83tnTUiTYYjcG4boOtMKGytqHLUKA6sv2kPuUm0qREE/
0J6n4+OH8Y4pfDt5As1UasxrHHOLYzd7U1UChrahG1br30YVQGcBJut5S7L0SHovm5uwW26PS5Zn
DZO+6ujS9owZ0TzhnBAZds5jqjydNOKW4Atzo7HnMpLj1tQQDnXZa3p0ycz2W+aC853aWTnJ/2un
RHLnSMiaFgkj5mCPrN6sWCmBfSdzdInMpj001tIfTG+MTo8/0ibz5pcRvIAjJOgEHLl6htMpIR0b
tegiquqsAMTzvdj+u+oGkpbyOfUTMm6aRUDq5fbBReVg3G6eZZQdVI4+vsRh7/rgbqnC95O3U/Z+
O8M3ITSxM76JfgZNRdK11TdS9Li1lKpRAlMxzGL0B29Kso+ziijzp0VnBLDfp81gU5Bf0tqvmH30
a9p4felnLeK5EkBT5kEV20w/Vjtmk/3V56WjAZ+N3XAneNzcER4IIhLCbomGQ9vmdke0MUI5KoqK
C4Jiv4syJYMqi28l48J2qnub08TG41OpP8Acpbaz+s5hNcD/ykR5mbwsPjpVa5+8zqh2LuLmNEkr
MOppJ3FyaXneLqeZtaWsLLgfxqg30wFph6rzlwHxfR/BoCG/LvzIPRXR7R4SAvHSAojnbUIQ7tZo
b4uc9kTikjGhE3SwvZGaJXLg03JOzC7aE1XZ0FBpmOHVVClvjrAZZeBbe96keXFpLw58oGJ5nxRT
dG1CrfhHnREYPUG0S3p0ewePkc9VGTsXz0uq8WAoStyejRpyz07GuHkseZxI2fB8hIEId6wCziJM
GK0A0CSYk/Cvbl4CvVSuVhR9i6bsXdLYvxu1864w9rrM2xIQdvEZBPEwcWRr+3Yf3NYovSqKPPZB
aJqvRaXhu0noHvpW1S5FH3uvmtcmr3mlT79ovaL/EZqF9fmx/9qky/JH0N4CiwbQCjjm7Y+Iq8E0
mTXlESmIRD1TF3GbE4OKDOtS5Ogm+25ctZ+yuIAL9djy9kZRaqIQhC677N+sFSsYsFPDQpq9INNq
UfiWcGZ6vos1/Bc7OEsSZsQq0GVZr9CukI/sPLjtjfM9ypb+F9Voi50Q8t5qiAkoGRLX0Rdd+Uz6
o4nWcraCSjjOOxrxDGbPk/n4/J5RZODqEKXi9VZWCFRzV4/IjRZiNuM0lpk2HittGvc6r1ufQKYH
W5rqJIkE8x5vN22yIpoLE0E+WXNyACMnXj2nr49pXu9pkd/bOTnZBuU1CjZEVbemTC9T+iTPQroz
TfKHDecysLJKPz+/c5B95BxChEApu95aKdsmZF5cHAbGkM2nxEjVS6+k9s4rsfXfbNtPVlbbJsD7
tCREYTA6yf/j7Dx25FayLfpFBOjNlGS6ciqnkpkQsgy6IBn0/Pq3qDe5lVVQQj3oRt/bgEKMDHNi
n23kB7k69VUjbHPfZ5p5S5/d2/39q97bvZvvM3XHJm0/T2En8CmYQYOosA13OLmr/61oxzmCrYKW
frnKa3gyfx/xnV9rc3zZtAt/YJSzQwsNAD4URpUcUrF0B19XeSzmYH34+yjvLD/UJgzk0l0Axztb
E2WbYAeTN8lBS7r0wPkXHKdK6DtWx6Xw83eHoiEEWLM5aZ8bb039RNlgDcnBK5yPi5xBlr1cUfPI
8sI98+7UOfCaN+YiIp+zJWhrBZ0NvMEPBLWqcDA1a6fbg/PvCx2Lh608REjD+Xp2m5fKdZc0l9oh
KIfWjRI3TW5sa1MI/fNPtLlaUiRysm4pra83FFf8JAMp0iMUjOqDllfTda41QbQMnfz696He2VU0
SRB/UcxDKDiXiVhlszKhvTgO0tSv+2TxT1LTuke/dPuvjqfUJaxw26avCmDClqmB/3zfBqCfLXLF
PYklaSGO5CLPTTi1li9iUwkbsbyrqR9Us4m/rydHyI9W0XsqxAihUz8Hb1ByR2dbb/OwSbrqA1oQ
a7ofMP3ACQzlgBNKVU8ykp7Xp+HqN6MN22lIviVkb/U7LtsZfA3rvCbucjPNQ71YXf+723rJpoI2
dHGXTCYHjNF0Q39I+1L7EWBN4HOxKVnvja4XwS4vOh1Ff4q4Bt3raOthMU1aEVn9zN9gsqZuiNIp
zT9LzMNJJg70rDz4WgmN+++/3DtLHq4xHBqElpsQafv//wNSKqi5Nl5DMIEnUT9igZrvken8D7fi
VppDEuKVSNF8thSH0ath6i34stfC2YGuVFG7AnX8D9/yn1HOznbkU67F01UcEyP/Zg/DHDfgGPHf
B3nnNALIwM4IegQIg71thf9MGHaTSgDus9SLcdpE6Q3t1MrYiXr9V/cQwMiNhkvrlsMcnOhsKCKN
FrsqSwLlyCA55g5vjLHJjcPWuLswdW+/ih44ld72X6Bn5w9KCculzFwzO+YizXYe9i+7ZA7mvbXC
a/7XCaRtC/Nwa1v88bh4PYEl4m/XL/FtxSzWiubWc3ZB6jkPvW1nF07At4uboWjibjwW+Ptv1PpJ
2VmtA8tW0D0MuaHb0BiCS4z69+Zu09ii2wc0ofv9+oPaPh+llaE5TWRGxzAPhshcsk8YJV3Szb8d
acMysIrdLLVotZ9duihTC6wE9frYepORR7BBcPAU0pjGWK8C/dKL+nw4fp/tfkduQ1efAvBsP9Hk
LqRbBsmh8hecR3yzNItjlpYpMZn6INYLcNB5qbQNh/6PJy5tE5RgZ2e605it7inQNBwhYDdVWXNt
jFYZd3U2HJSP3LTTS/1CHXN+c/0ZlM38Z14hq53tMQ2sDqdUfLW6xRBPmjd2u8VR9qlBwHBLlXvJ
P2b7iP9eXIz3R0iygUQ2n3p2EiaYK6wIwTWagxkeUk33S5rGS9mp+8kvcbQwmn2VTye7Ki48st75
MXn7bCDlRvx7Y/eRtFAV0npNj8K0yoDUhrR6XCBsd7tpdZtLR/E707rxnqjmid6hGD2rcdrBTpTR
W+nRSMnUm3xJRZ91hEOlxbyfxmCZLxxg51t9m1eIT6wbeCFvXcNdTwhNSQZMW38OA18R9FlWl+J0
3x/ljxUlUCIviddb3fdbWWGCnh7thXhAksxUTLbjv6o9+JY/tFY+B8UAIMzrUQyLd50jRXZ0yXxG
v2dLdU0MWXojXKdyQ1JNnH+fPVy3qEeRIW/cj7OfS1+ISW3tjhH7vvpAlumAF6ZxyUTtnSW4tTxA
/1F0A9GfzV6ZBbO/4FF/1Mqi3ukide4WzTQP5lBcAn3fOUtoUPKU5Kyku3EuUNQUlNui0LnP2qZ9
FAKyRsMBubOESspwIRT5MDitc0Ex8HZz88vhtEBbdCuEzze3s6yBWetrflx8vR4PWT+a47WdOka2
n3AO764mdyh/9ElGjlhhqMGL5x5l7T/eegRpw7/aMBuYPKChZ8tnyjTX6EVVHHsnq58m4S9Pw9A3
j/92jTPKNq80nX1egKD3rxdpixOckxl2dtTbbrhGW7tGeCKYd1kivQsVw9tdx1D0GDEF3Jw6zmvU
DuV/X5tedpzl/LOu9TaugYcOf/+e9wbhQAZ92hQYXHuvv0d3+lxTRIwesfOR95qnYR/myvXb30d5
ey7SUOQY3k7iTQ58tgUAWFobFBXdT+Nk93qZei+as8UbpsIgvsRM1wtL8r0BAU9pcJNZArh2VjLY
yi1ma1oKSgYnvzHL1LhqRW5fkbzR76W3tKe/f+A708jxiI3f5t6AxPVsWaQLfMRU68uj00i1N6dB
nMzMmC5M47uj0PzYxHA03s7bLLk+G1ZFvNqx8ccmyvIqF6E+qeLzhY95g4SzyulYQofirNe33s7r
VTGYs2W3FmBKMUup7lanHJN9oGXN+NwQ8/xLAzbTrvu2zk9zoszg2PLd6ylfkSzz2u5Ta6f1CE5u
ps722odqWMxShZSs+EpkrqvcnShSERy2YZrdkmdTSeE9Bj9G1vkYmbKZ2hBxkN8ezE4pO9LHlTSH
ukhb+VlPetOOUwyp3KfEmbj3kHm0XtyvEJtPqWWO6sZYBRbXybAK8Yi7l1t8T2XS5GE62IZWhWOl
md21aa2ewOsrgRKD74a/HPLO1/onFD2GFTut3mCNk7S9/jUx02XZKXNaup2oMq+EjYZzVFSg+3kY
AyNDYWxqA+ar8Np4mOdJbXuChtM8mCiBm9RYQlGqKTvK2mv9X3naWGM8C0MZN1hhrE7UNe4o46my
RHe7DO6iH4qyrvQH4ZPqEstg1qdrIfWgPBScsV48yho7m0BzKuu5cIM6CF3Wtx3RCUpFOPXEOg1h
lxN6cbfZbek3DvINzFgCk3Q+XIzkdwz9q+FDMTa+GU6zXjtRL1Xza/Zo9FwZq7ZUD8r38bChiUh6
jdYQLRMH+YzysnJRvMRzMa/ervfzjDPXTjp522qVN+w1zdXMI++oqXpaUvpGp0QlbnlSa+FM8bSZ
4zzNuCOYNxARS6LOuqIwvmDy503o9yF3LXeMggudjoRB/dDoObrfMC9PKD3GVModFkKZDImArsvd
gkO8EGEwc1insOeNYbrzHVp8uwYnF2JGyyAljklx2QqYJ46b3xv9YukYUro9ZjbdsiDWLuEH9/HU
GZ13my8Q5BFqpY0ZA7cU033p1GnwC+FwGjy0bWM0D4E1jmWoe6NVuOFaaV11LFzN9n50wu3b3exb
vfqpNKe2ljCpxJwbUWMZWv3Ue33AD+A3/TRf1f1gdVdl3i/GjULOUx9KLcjSXdIMeSJOBZWr+YLO
2DR/TrOVe3dul+oWIW+GOXycTfDpvdJy3HlEORvT5wWCZH8q6V1n7DV9mPPdZvfSnPDwn0W0YhWU
m2GfCjZTOIq8pplmqnr+DYw2mXFLndQ91VriW3t6BVI8aBsyvq86iJ47Absgj9JgsnjmTYuR7+u5
H19UY6h61weDcCPWzKhCEns5lZK14VcZu7or9kU7WPIrTHOSsht79rSTqZX9w+pKDPBDu1z9ZApN
vxuDD2vdSf9RDpj/3evtZKIxDuSkZ2uoVt8F/ERaQ9GejdK500fav8faFZP5UjnltMQmGQhBiDnl
9if12KHERpaL/momaCTbN3bv6GHvLZ1/GK3MC3YAhIl8aig3zbDrrOxrUw+9RRze0PXWHrNR8R3k
gDjQ1eiK5Lga69Dsxiadp8+a04t85+ul7cBuU4PdR5UYp2pnDGbn4Z8wFc1ewK3KP9hmq1kipN2Y
tjEmxm4eWqXfT98nor3mk1lhIRjZnlTgAHI0lRFnWVYbuylBRoqpUVGpl3EIjPKbv+jZHI2rCDBk
hK3g/TIqRQpXOFf+lB1k1hvRaHUnx5zgJfnt4u8sp2vvrZwqI5K926Zx7bpjEOeFSLsI79mufciJ
br8GB5yKnYnb0EgWqptnN8mi1ixcNa/IIYYFQ//gr+i8w6mSo4ayLUm/bkCuyEJXTWqNuBiT7neu
5cnzYKhsvlrlkJQDVCV/lGXsZZWwI8DN0VdhSse8x9tomanxw2HM+qoIOcty/dbISns5GXZJjo67
mJn+USXNzAJIqnJcY1cWGm7MASL3UYaGXejuPTNrrqc6QAf/hDOGM32f28HtYzn6UKvDvhPtEOK7
J92DCirXiuTQTxK9mbtaXonCBzPc2KqzLr/J12Ru8B9o1HZ8m9JFtAY9t7jPSpWJ0Gtl+R0PuDEt
0L6rXsWZ1+MGvToNf7durBpsJLu5dY3rNtHEcFrt0mUWm05JPWfZJr0fevhH+lf6atbGVVBU9XMA
uWu8EsbSyTALVnFVtbOuHXNm1dk389C64ZQzTFxIy/jcBXYxRDNRTTSjbTFk8Uqag3tbcOlqd1nK
ipjDVkf3eevbyjGv2rYf04P0ct/7nhdJvt4Roz123FitqbrjnC9+g+n6SLH7kLhBoj6guTIfg7oA
PJKr3X/yR9v4kWDLTBw1N1MSEeI03XTpUH2mhhD3zTjYVagaenBHLdPdz8gKx5dWynmOQOlX+4bU
Is+5ons4ZmE2z+PvvF2dX8k0UxLa+dAWR0lqO8dSIzodgCBwMA+6Kzx7Xl6UMaJSglyX+nu/WlN2
kSVW12Oa3GR4LJ3Fyq793siIIG+5jyvScJrZvYVxOBY/S1wJbAvLWEtVLwb6iQoyv1q8mrg+6Zpj
yI5bq0MDubN6FLrw+7Dok9U+DPjImet9u/3DS1nnBQ4sWtnYg2DdUqzvA6mGMdIxz/kh3cQhEG+E
Rh/mXd5rt1pr9fdGB0p/pXlZm27lkFOEeZuaA5WFlHpsrYPzXZv7DFOrPMudHzaRgUVEjItoHrXE
acrQceFL3g6JyDozdgiU+W1MufHMftKSFzmqKtsthpnlvwseYHMkoXv/a7+VSjCgG74RAoGykYK+
rgSpIHQuxEUeTW7FuHE0N6KTBGmutNz4QtnJH/UaI3o91FkNbViZsQAAymPF5N3OopRfdX+6hPy/
fSLzAseYGeofbzhw0tcfROpu3szLWB0zxDanyhloiBir87j4sn3J3F6P87mwH/710+i9boJ9Hlmb
GOrs/dMMuhq9XMqjMuZcxJ05JFvJp1/Sqr2FGjBqoee64YmQYM+hhnbMdLOqbXGcK7v8Opap6nCD
nn09XlZd+x+ewghqMbjGDw+K3tnvZSK7ttYlEUcfGxKNbWWlzzU19RI10K8usa/ffNpGS4Wu7ALT
4BhwzhyVa0PZazT1cfY4ClPNL7+zKy1sMqv16e+/1pvHI6sD7A5dIb4qGzv69RIpGiynwZ3645Bw
S9qaXkRZML1g0Y9VsPXPGg18C9EII6V1wU9Iyj1DodwmU/MUmAxH+nok5rXbLFWwn3fgw/79y95M
ItAFywJ4DawQ/8izd52+dDlpCg4Ug2LxdrxO3OdgKrOrein7X/88FOUhLD0L2B5X07MlH6A48oaV
ofqAFVEMfhYOZZEd6ry5ZFv9zldtmCEUcxxqaMuffZU21+Mg2t44GnZCPoLBdZ5toqfRyS7ZZPnn
Z5RFd4HcHKhJm+PnufrZMGYvlTQEjsNiG+oEj9j8JvXOa0IzTfMXS5jJg0j50F251lm1+/ucvnn/
b6PTJIATAB0FY4fXC7My0j6zBKOnvH73PME9riT3Eu3svVGgKwNZMgYZOtsc/KfVxxukcXgymke9
pBmAYecQ67iCXDgSzzcZeChICT7csEbBS85JxByJzaZx9Y+jNPxTbbXrqbSHXwOy/L09yEtTd75G
EKVsbRYWI4Nh33b2UT0Oat4sq+QIDabe16u/xLql1EEE4pJL3Pn8MRQU1T+tZQs09NxhPJsH+EIL
0Cu1gROVMFJPg1LiAtz5dv42CwOO+c0xmCpq++D//EoBJsiBNrv+cRbul14YN13l1iFPx4fJXdML
g735JOLPt5OXg4pTkX94PVgm8VtOzNU6wixoprhfFDVonZX5t78v8De/kk3bF9Es08ej/k21IfiW
IHGN/KQWhUlhntdVtHEensUonAun/NuxgCI5m9hS0PwgDr3+JscfKrdq7PKECN+66ri47jCv0K4n
iNMXpm/bl/+tbICKNyow5y1YC2DkGTRdmMtUyEArTy0xdsZuLDLT/Z61CYjGaibevWqQBXwwx6TI
b0ZRl49634zj8V/nliYHZDZURQjO4Ku8/t5145elBh4dVtcInOzF8GL0sGPC3BGXwkberhdit/B9
4sekt8hL+/VYPNEgmotUnpqVzNK5c53YmzN3//cveuPqw7xSwMEBJhhiI5mdDZPwV3DNyqxO9cRD
lURlTuZ4qfQxjwBa/Oc+IB7rBGRBYls9qXm58dG6rh+ScsltkId01Y/r4rsfjUn0ODwUxHXEPeKu
LE7MJCcYXXV++5Jo+aQjxUqLoIgD4RFhK73Ga3dOOy/1sZn1fsYdaWinZ/wanfEmWMlF2tmqvpQ3
8f/I6+ulREtg6+r/kZVgcvV6Zs2+5CES+OmpNCWlz56336TnJ92psg2KWlp//OTYzbA+d+0625/n
xpRGFvJvMusOtkPhxK6DoPYuK6HH3KKmFXPkJDO/FZE7q3FfibwsjgMwEThWQMLers5JAA8nmJ/y
x1hC7IkQAOjdB+TOYj7VgsbtzvDyNotGsxVJDMAktOfebHySVpulLnZLYmnjruahkbthUOrT74HO
iR3XpVnxzC5a3zmOExHIUZ1axoT9xtDlt+tcyuymbloMxGonoDbyi9USUbPAiEMsWzTpnZdikLlz
hmRSYVbq1nLtlEh/8BnP6NR/8DrPrz6IrrLcezZaS65iqpIqMqYlRQ/g8/K/FpVstcfFCTL7ijPV
q6/tPE+rcLWs5Ruv90bfidGT851BkoN/ggcA+So0FBruo4MBhfpdrDMwBpCoTUKE9BIVJUVRVHuB
Vj6PV55lxi6VW4yRKH3vN3uUr56wOR5Oel61w36tljKICFZKvouyxBTTEgQChYuvOWU4LS5hYtlg
Tv6hS0zjG1eCrFjsmVRHfXWGJma/kznfdmWvP0714j5r07iU932ZONouS4r6G6pC/XfWm+njkusK
Q0KsekGmtS3r0inmqcOVps8+ZmCpQey5bvuYe+t8r2ptQMjpzNpNv/TOtJekqAo8gCjvQnNc2iby
KomyvHRST0SVOZbBTVF6zg+9AuHe0aAojU+gNPZykzZB8h1z0TyJjdrO+igoArEKTIS81Y+K0eme
pdtgaED4hVKRrqqgjQ1jmsB1kWRm44E8mABfdV3ozbPQg0VeYzI7kW+eLtV4mFoUrtcisa2vk7LX
8rubCr86Ass12tGxF6t8HAMufmJldFMLu9YL7pW7jtYajYYmjI+Io83nqlrsfF9iJCXTsKZsSL76
Tevnv0Bjq495JvLhoNfF5HxYUlqpsW43sDbkmvOTLCtu9o9S5V0aVZpDgNWYzcbKy0iv8ULRGo32
q1n2/q0Ushju6lzTv1YrzKqjKWo/HyO8ML3hPpiV1/yYApm/2CRjpR/GWbZPk78YxpPElUHR6C8W
YKp8Xt2Tr9oGgb/uTeWLExSLEy9dYBBUCYb7e6YlPYaLORCzmOK+p4eBrunzTW13VXtTeGP2jP2R
nkH8YOWHVr4k7vM8VUH/OzMTeNXzUuoiVGMiXyY7a/q7tB8Nd+/qg64f/LZwnau6hY99A/VW2g95
nahby24crEld9Pq3dSK6LDY61JmASS3YnUUHYr1v0AUXzzQH2I0lyLQRsryER6XEk+zWSf3mA8kB
NEYcnDVUJKzECEIDj+xqV2oFTgcE+mGbBpRdn6aUqOKdmYDk7jwdVWuU2bKywt7S8zYGfwfhF17m
/9A1Zy2uAfWEs18oPkXUV4H5gEtZ6cSrqPoSoxCzJ5vA93vAqCntVGRNG48SyMb/MNsl3Q/XW9yR
4MWlQRsxWPUYZWZHb8ketG4Mnb4CY2pSV1mxDyme0CLPL/LTZLaVv0mQsJFsXbc/en6SlVEmNHJv
hiJz8DryzFxEipbJT3MipSRUGCrQMgetyyMnT9enjNpO7CxL6R9Sg0bgzjKy9g5pP7M7Fr06kWDW
/nA7uLY728rse/wT6gLX/bUqo2XW1x/tKmjUO/grnUwLo8Sd6AMf6InCINQWMmV2Xt40O6z710/p
kJbmtbWYiXXwwLt/FZqqMNoZ69HhLLYSN9bE7H2a4fm30cK1ZIRlXfS3PIOqL0NjkkolzHwEwjXb
B4NW2k/yBNbvvRzFZ7OnNxCpQLRW1Hm9y8wZRVnFk8n1AEjjAa5muvOjUFn6JS/8KYj6Hqk+mU7m
OIXaik45pnXti+uJ+/wXh6fVhLC6JiOs7dmg+4auc4izUW8+OcPqB8QJrSt6GSk++Z6WVHE240mz
ywc/h/06Ek+PBVlFe1rY7YPdVsG3yVK1Gc1OU113dBtXVDCivcoCczDiuSQYgfQRc+1CI0imbBfk
yvyOtRcpF4AEzKcItNQIizwIltBRgKYQdiGaHCa6AwkPRs+adqbK/CCiRFlhuJju2MQlEorrhEST
H9W0jsBUWT6GzCrqroV8559lplf2qXCNoYh6t4atW/PE+OAUCAx2VokUM8oyz//pmY350bMXXQtT
ljBNOBOsa1irTsFpG0cO4DbT4NsGiePEWTKNXdiTME6uM4f312TwPAvIWS9+Bf1kfkkmYpl2ZdcP
n8ZR0YAdGy/4WKaL9+TJoSSceVzLm2QdIAP67TCoCLsBSijR1XSFNFhMX8iBM/mfEwbu8doRvRa3
qTHfIqjuy3igPD1qdcDMoPDk/vU9xd8RtxmZxUPqcGEAYXUG91k9+yErRH9obbf52aXc3bCDcrOK
Esnls2t9bXngl5s+9Z10tNDIVfNkksDUhsoDww2VSq3bPJ29eRe0XS5jHdLWENZwx4mjQov5qSZ5
cQzzCQ3ydrTS0qXp0nIwjHlT7mCSijs19ZjSrkKJR93Oe3Hg3eCcTC53C5G21zphNyWu2LvVIJ/K
Rnn4si8lnYPRJN8X/7meg2bOwcseVVVVOwgzSRmXvnSeWo+OYkjxaZXRPC3OY9ZpE1bZmI/7+1Wz
aw9H4dL6rK3sED59aLLI7/T6pVzcHutFnF1/1kvtqwhR/kjzI1kR5RgDHdxr1S3VN42XjsNmMQL2
beJn+m7xOosZ1ublm1XpRhIKt66THRzpQj/QxsQuZJ5NenpFJlQRkrfHtdw2djVgXeOuRWS0srmi
y7AUoZpKgVvPCIIbYdLYPWKev9Dchq5+i6X5UABsO60fktOkF3G3tn4WNYPndId1YM52xWrnKgps
Qi6jWeuX39jHOx8VnoufK9rH99IOxo5e2aj6UAXuWoeyHhdu27FofwHrDr908LOAM7uzXpoWcsGV
rkvdPIhxbG6sboW+jn6QW3NVNm0kN3EzesCNrJ4ovJqPVSG7L05iInuzjHJ8IBG3lXvQLO+pbCfj
k0/4gBeOEzBhiLCGMjevFu3Jg27wOBIgjgW4KrDwMGZdkC0orFnbgZ9aN2tme11cOSuW/PW4yp5+
1sokKdXSvEgcN5m3fmh7VVAfDx8yQwYpgSpl8ZjrvY8j+1yZxnGty6mKx0mbW7YHd19kja7501w4
AuNGrdMXN1DJM/bGQc2ZTk0V9qtJVrCNG+EYGp3RmgdeKJMmInd2luqYW36fHQZNshvhZmfDsRmd
Yvox4Paz3FKA21qcW2I0npNlxgyZr1XJsW2LYd0zS2V1mKvU5QclWxJ6/2Cr5Av0DrF8oHDI60+2
oyltJ/3ZVtEQqHy+aeDLdQ9on902dvWRV1pr2qVdhwSecniHQ533/q7WzayKhOpE+mlu8pZmOvfJ
DzcJ1uQFrf1Ey0Ymmtz1uj6h9xkL1SOS5Bq5hdZnt3FqKs9/STZTur3VmL3cVX7fFldD6vLmnbDV
WPduUpj+jU2Dr//m9H6n7XS/MIM9KYOd+wNB3cAUGNoCWUk2Q0lutepPSY5c4osjieS7C9JUW0/r
skzmiVDR5ZNi/aiPtrcaTRoWSJ2a2wrxrHsHK8R+BoYytR2TlLsiTOdEDpGmiKU7YRIedNdu1/LS
wdFdDic1GbK4njSj9PHLnKR/oxySQSNvzB13nxW0eLmua8pN1B9pHun50MxHighvAqBsGhkbPK2m
767paNYLll0L5Aketv6NRwH6sa3RqWxdTsllWRu8PnK7ljzaNJKmP5NjXKbPg7blJkUaz5c6quq6
q18cVNRGRIOl5Y5LSekd8cLth2nXzKNWf1uqAUkqiUtNcG3zWrXuSL7UykOzmGKmK2dL7Q7zKlId
WYq2yZIXvp4Guzmr5/IkOS7HO2OuKP0srZ38axLDp2CN/QoS+MeJvLslbsniK0MzcWrnGj5NpvZ5
FTjrETmRgycrGJX8WZkZcdyEww9rmDpjYkRIXexqLyGt57E/8YR9Ku2mW/ClWTz3rigab4jXuSe7
ESbDuvxq2hmmXzjLBVu8uZO22MGA9P0rOc55u6tTXT2qTqutA93IhpeMX3SlftUIqIh3QM8Gf9FV
qmCvWUsuppCYj6C5cmUd1BfwpXegLE5MqPgALgYt13Ms0ELUhw9OdcoGOexkmiQRG/cjQGh3+jvk
8t5IHsICADMkYaBnr+EHK/P1ATyyOk1GLW7Jbf+yehmAh1o+/ftAWBUhnAHtxgb0jMCX2X5t6BzR
J9qnU5QkOoHx4BmRQFZ1AUY67wgCAuowZh3Yj4wImvT6m+a5oEqWZX0KZODcIjcJoqLsXrC8nU+c
KNYOksfvv3/dW3wMPjrTSB/Bpl/xhnVJQVXzUK1OmJ548WClAyfHaP3zj8Vbib4jRS/9Anp0rz+s
0DWsQHJPnogkyAh+mfrySoCULbGFNcGFNfh2FjcgH3XfBv5gOXG2BlMHrUkqeY1tWKYfa26NE4Qy
hu6Yrl3Ks085RokBULD8a1zPlqCErSn/gfvLmjwDp23FhxXzUJ88zrM8rBTAdNi3vjnv/v6rvVn8
W6eTPYan1bbT3kjSDdtddRgypyVZltBOoHH4SSAjDeD2wlBv0H1wUxRjWwQB9N83gLuzQGD18CQ8
LXNt/p7nyo2qoXZJXTNaTsRm/NduzGYSwpEN6I4ejpX5eqmMuAwa+rAWp1W05rPJTnuBc9B897Uh
fyKkOruw595uAFgC+maRTFMhQBf6erwmaZWVwJc9TZ1mRW7j+U+NlPKf2wmMQhWLZoFWHdX761Fc
mdQrVJrylMEZpdJcyNANrb4RUBgxmb9kK/T2o2i9b+7LaJQ87AvOJnFu5wD6XJmdrGQlLFYEg/rq
46n6r74YtKSxToLrvjkHcDieIfl2A8oLnSXHLxF391R03GcmLcdKFZekZG/W4daQIfgVD8HtuDo/
G5sk6XuDsLWTVtVtXNjB8GwYbRePbma9JIF/icT/Zott4wE18W30oREovf7Fenex+zUd8pOrKCjK
dZokZrtSv+krqX35+3Z+83Oxt5B+otTB7YOy9mx1pJbC+kIb1tNgZ9NOD6QWe3ZlXzgX3xvFQO/O
VYb7gnFuiCx4A2aGToE44oj4o0mK5TNONYN3obP/5vjFhBYFBkQCzHiw3D27L51ZZuZUO/opmdDK
5H3QnoYSjWtYyWINc0D9NJyydP31r3O42VdwzdDZgp7hnJ29QcE7jjAFdVr6QO239Nuoacrswun0
dg63a5IZhJUOfeZ8DvkNraGED8fphH17NwN8dVpxiRzxziiUT0wgJzvcoPMbTGa8Owtfdifb1oZ4
GXovglDQxX+fsbc/1HZ1MAycS2Dr85O2KtsCaK/tTrqavShXWJpOxXWaFtc+5NqoVPalm/nNHt5k
R1tL1dhSDVkmr/eUm9mg/zOloJYPy2Ol2v4QpLPa115infqini6UHW/n0aPjhxhiW/acv2f1FCK3
3lh1YzzlXZBGHtnWIVTC4Z/nkUOCuwqiAvckVe/rr2LyLDwXvP6Ee0X628ssOpk4t6RtNIwEPx9p
lQQPhqztSw7J2x/8qgO31TfbcUFhheTo3Gp/7JKhHucSseJa/x9n57HkNpK26yvKCHizBWgKrJKq
VPKzQcg1vHcJXP15oH8jggwy6sxEz6IVo2Qm0nzmNfN/ij7W+z4ul0dlVouHmYYoOrtZan5RSQOO
t/fO5cquQ6NByY6H5vS3H/pPz7+vijRdumQKFJewMS+HOdBSqp63R7m4g9cJun9dX3nL6Jadr2yc
xa3WF+MUJK1KSxF9tie9oQvmdsu9F/PaUGjTwG8CA4V55GZrqg4uEvTcp0CrdcNTpGz3s5PYfhs6
95rF7pXPRjTAhuSBYYOup+SftUO4oyLOTwFcq3n6HS5hVNOesoT00ZnC7SZslvBZtQfzxxjLMfeV
qK/u6JddHkRa/yCiABCxvMBEzn9C3+JVOCGnHEwxnICDNiKo/SNXqMfZhdnPzxOdmeYO//XalnH+
76qBpQ3L63xMvU+0fqDSHzgGdQ9lgOyIwYb95iMPEAV9d+jEiK5fBFozJY1wyBlFgI7fV1VLTzLv
P97elxfybwTdoBrJZNaXwIDidz4Xm/5eiW7FGMR2DDG7FB23WGjO0/KeKpQxeIXeqy/Is8wqF6uS
h95sWWjd5XYkuoNKgbs9hnkLPSGu6qn3etnG2R6stJreE+rgl2zvCMzsCWEwHELjb7OvF5E0BrD+
MWAjT6+xanV/8mpM7qz6lS3NKeUyAK1I0LRNfLDiy6wYlz4EnczSemZLR5afKbJIdihmW8lDYyzz
r0lDF+KAHUmn+JXphPdKAld2GGgwqg8ohwIUNjeRh5o20u5ppZDLls4hs5TmEdnSdn/7418+m6vD
M2JCpOrEiFtGWoSbJ/YmiQyIN4qOD6skqi/bXHO9uEHN410cCpG+oxudzW+O4FBC05kjITA515ag
n4Ugn+Ywk4Httv0j1cUPblq0bz+nRDcE2sZaViErOt/bpa5F05Qyv7ybEfaP1WLfCG7e26t4ed+i
IsvjzBW4Zl4XgBlJFzyqZph6PcHgDuKNnXo2mv/m3sZ6/q1KuQh0gXsGBrTCx1fw7vmkDLysZYYN
RaCWY4liW06enMyacQohB97TObt4lxkMwieJLFsEAZHNCmZliO1tpNtB2jj1fwn15PI49J0jHpSR
y34HJUnYr32lZl90RPN0P0YlP/cLnBRqGlFm9j2Gk0qSM0dx8cxzYNcv85jVn4VmtL3fFFn8ipeT
K72ZTncDhaof6/5R67Os9BNqON/HZUqcHbXW4jd9vrwIcjfPv+qxSctpwkFB7BDFAvlv6vNUBS1S
KyZdayVLPlEgN3DEoMlTHlpLutG3BeLPH2Ppc+0XToBFHgzlHI0ftNLhvW8geg84forEeF1wzWwe
B7IMoCIa4et+WMKu9w2VWqk3Snu85ydzcRRZaIN4fDXxXquNm/iuGIYpThPdDESvfEaH0+A6HY8i
q6F95di62nV756K72LaMyE1KuZHPu7Loz/eRmZjOMvaNFdA5nNVDZ2cIiUewZhJfX6LxzWEWKHNC
RESkQabqHMvz4RJjavMZ4EaQmw4CDjVt+r4If90+ihfBAIMQRWL0sua7vJrng/Aw9PGIZ3Yg8Jf0
h1LtEvppWv9kZHHzohSZdefsX9zTDGisy0iuxlncakeh3+DWTjySIbrYSBghDXU0ubU7n+rqKDC8
oXqvBSVj86mmOHMho7lK4IzZ+CLBfH2ep+geK+XaKGgNIFcNtMmk7Hi+eHTw4kqHNRrEutY8pEq5
eDTo7xU/LrcdlHgeHPye12B7qz+qudHEfovNAK6tthe0kfxcLWl4Gvq95+1yQnBf/hZQKWQCU95s
OZuWK4dfM4NWro0PCRUqRbj3zkt2OSGqwbQHSARJPS+qK6vYZ6T1ixMYoUzyT4qbYbtmqmmd/UZY
x3i9vcMv58Tlb3JmTR4AXpvNVhjB906ybZxgFUv/Clgx+ZJn8z3JlaujkFHrum7zz1Z5shyarq7D
yQkG1Rm+NGM8PKoikV9uz+XvmT+L6CgKgCblSkbRF2vFzaWHxa1iwEx2A1odUK3gIffJYUaBoPGh
aun6ydZn508v1ex/oWjG9BhHSv+zTNBXOIBmWFRgl3moHm7/rCsfFCLAKoi5Sgzzz/k5mIo8cpqw
wAMwU2PrRQIY6R4Ks8iWzzPIkD+3R7uy1CBP0ZbiWqREcsGL6aKxbibJaFZi+pwX82Chc7O7Pcq1
OcGCwcqOJhNiB+uf/5OoDfFQKVnYucGEEy+Qr1QJJIxvgHxD790e6vIlw3CDmhT0A5y8SUPPh1rj
BdrtfFTTSIujQwDmLeilnJJWKT0RmcofPbl7CK+sokGRifoSeOyVIHA+aFXnlQLXLAwGoHR+reSF
rwzTPfHSy+cFC6zV9A0wAgIOW5xwDMaqV/UwDGLone+rJMl+Ic+OQPaIHmJD/efOc3ZlKQknV/1v
lVYaNLfzWdWTDA0TKYWgjwbXEwrUfCWy0k8KNcedq7baYzWN7T3bw2trie4i5te4WMAN3HxAxezG
OJzSMChzXmrHmZSjqy33SD9XR4FFjIKUDcp8qzk7o5lgGHMXBvqS/0JTZtrHjfPmFBpPZnxReGzo
ZdGEXH/EP9u+UFo7IzYXwSgdbbcYmjjkuZXdiZKvHC4iKHThKQlAAXM2CxY3sAN51EQgDS3xW80s
DoW1IFuylD/ffLbORtq8aIqJgEIUMpJbI2Zmw/Z/jBSTIzxUTgGYpsOvNA9Ft7897NUJsuPRGaUe
QcHzfBm1ErfZWGUZ8zEJf1IsUDt/Gtpm8a2paX+8eTAoZ7i0rG13OBWbMIQoGGs7yvGBQQjyouOD
5qnlXOyGTjHv1I6u7EF6m0QW1Mq47bfMvSXRF5ARdhgksg2RzGjgm0vrrTr+vKMUvqmy8JjCFNxW
FBIXG6xOGiJAvB5MoJKCsLUG+fDmZXOZCYruhFdrOfP8G/Uiq6xoTqJTqHf56pTr7ouq1Z8qGhYv
t4e6vAbp/HHHkkDAZGbfnw81DMkISHCZg0HG/zNk+MdN9ddFqTA3ybPj7bEutx5j4emw6sEqK6vo
fCytwd0rGqc5gMGnA8BAMx5teAdJGHfa3R7qcjcw1KqATVqNHNC2sTknVuJkpkYlMbcmvwXrtEuW
/q3qmH+7VgrVJZSuKNBuYSVRXRFZzZMRFELtd5Ud/+oX1wLfJas7D/HlfKjqUBK1+Q/VsgvdsqkC
lK+SmyDVsbxgvJedMreTd2oslx+Id54OHKkJFSREvM4/UGaHSYwfmhaEfWwc6g7/WHdxSi9Xl3tO
slcmhO8adF4+EI1Te/3zf25zwBylXbRSD5ATW2U9HACSMrPfHM/DAVyZvCwd0YS9ySFzaxzxtLSs
AMtVerKD8yPOrXdLaox3btXL6RD7kgbBhYYVBP7hfDrI3Sx6Zad20MXqf70ZJQ9GJo07wexlCMEg
6zRgGRLKb/tUYTShtFF3doDySDl6ei0geGTW8pU0WQBiRSYCeQUwbG+VAVyl17FeBT4CtYqsaBO7
TL1Qs7YFfiPbrnmI7eFVGerwzuwulxCcERE6RT5qCvABz5cwdHKUu+qeUKUmZ2ilDD3RKMOdO+jK
KCSsq0gv2F2b0tr5KNxMcUF5KQyM2Sx3o1mVftQBEb99/VCm4O85T4dWUjdXOCBSKona5igpEB6a
uE7CIO+l7e5EOtrqQzeq8U/UFfovUSON36VRKeKgx/3K/Ua1v3FWJzN3Bl5lgr717WzU8ndaQuHo
tc1rMX5am/XiEKbhoL/T6PiW+8zOy/ADyapj7SclVPtDhFCOgFmh6MM7sAK1eXDogcUwxAqKaqpW
ASCPyqybHuHkTPMR+Y8BbpVbuNl+qSPb2Cl9a4K/TaqhO6HVmatP5mz2Vu6lVd1le+hRw3wckO5Y
HqxRzcM9DpWG8dkQYvqSTG1hQkdCXutDjZiW8VDqIp52dhuCfFVmvcjlbpCjtTzki5qbgS4puvhm
V7S0tua46V5nzKR1WClN919byK59V1UpPUOt7aPPk0Alezcq4RI995OOw0EBsa7dLdzEC5Bs0JE7
u2nNT5z7OnqwdKFR9kfKyc+IKY19aYOUfpa2Vn7oNGb8Lpo0PTtYSEQ3D4NtLNPeTXKJ3IqWG24w
GohApTt08/PZq0qBaI6azuiv2EU/fB6Tcf5fWvdo6IhlyE1/TFUzf5U6TR4MRfUJXpC0rKjzcnBm
uFoh7Sox9dR5iHi5AI3YyYI5I3SXsYFwg45V8QEiVuy+i6HzFXQjVCHfU7qM7d9zI5T8R1dLGT+q
PUqgRwPnKuWbZi9wW3rs6sRp1iy78RQkNij/TaGZxodpSib5QMe3OTXUR7+aXdWlp7IxEVyDTCUK
MCuGdHZLP6nDIS3xLtlNCHzJo2oMYPGLhtbJKTVxmj3ZFTDNnYl2TONXg+zFg5Gg2rCLQRCVxzQn
2DsJTZW8gAaf5YnUe/4zzOagvbelCulHgGr50Spm61AfMK32Yanbst/bZRch4aOl9Yh2ir58SMLQ
cnyAvnHy3hgpODyZS6cOJ2LyIT1aKQpCuxgkDFpBE0apJvQriZzBXBslwm+zkDXaYE3WPcpCZqE/
F0aPbkSlLYXfDqGIvKHTU7mTVmpC6TBFP3pL0yFZU1v42K7aQUN+6kIxSi+pM7190FvQU7sMWeVu
z5uSz+yVWml8gvYefLzAO3Z8tV3J543A30l/ThxHPrqtNeuHQVkiA9W0Yer3UzxG47GKTPgTXul2
2vji0hDCnGgKFbFH+Lu2v4WYnXZP7pg53+I+VT4iw+a6fhLWcfkUjegreEqOXqnX67Cg/Gxp2U+r
plzhO9YoQm+JICL4YxWrjS/I2kKKwJZM/YRqyOxbOTQAghUjkR4cchejRooyz+Us0o+aWouPGpIv
6UuEmZj6uZ2WQr6o7BfEpTFhn09Wk0nbK7OmK77Dte2G3QhUTeyMKQe221iRMwywJ818bn2J3XPl
JYWGv3WsT8430w6n6phIo9EhndDx/tnH2HuCm4aS1VI3nIzXvI/z/w1mrdbHsdXnHKS0Mn4Bdpxm
r7MNBu7ZhhMwPXQUPdpPCCDx/ZPOrb40YozUHbwgF9i4OuFH3OBy8Jz2OOceXCTVfnTmnIfvVNwj
433KOZY/51GdMGYrOe6PI5qx8FYh/nVPQz8PQLjBqFY+uP58PK4upda+70x18jglLCFcnNj9zjUc
ZkcYZ0Pr9ath5MNsh0b/EMa22x3cHG95v7ExKv+Pzkbt+P00RBrahQuCkWJyVSTqKAQuT3aPoe+H
pLGgeFXz1GofLDFFy3GIRmU66JnWfV1Cu5+eI8g0zT5R6rzejXxKLNebWW33xVgv8n2SRSHUwlbg
To2CU98p+IkMwtgNkyhR7TPbynjiqQ2hqxS0JQ+xOWXyhJWCUT/msuunoECASzy7Q50ZXhtPtvaU
DRM0lk53ZRc4S6jNTwTdpv4r1Ez5JZf6qL+aTePan7PaEeXXkJqm8lHN4yEL8kFJOi9epLkcC63s
3qcLVOyDlUKE/YzRW2c2ft/MpthZ4ThPvPkyhIvMNkHzD/VIB5IRSjP1ToEUVMBIcFqxSloN0aGs
USY+FE2YTb7sRK+9x9hkWQ7OVNeV39fRzMZa4CgenXqw8LvM5876xo3VVz8X1GmF7VdKXsIuqsNy
PNAV6z/ZYjZmf6id0D51gnYB10O0xAEHXP1gLVal7AfZ9tqD22LC/AOuUN4e4pQa5IGuQq7q3pSJ
KH5JZjR2AbTXZk6jyRDLQZpk2sjNkfQjQhYt32MTOnTnaXMosp3Zcm/CFSir5tmlf9udgLPrz/BK
6vKnItso3ME2IrFNiCP+0L4ibeozZ6keAIQ1+I31CWhiqHWl+dtIIppv6G9U7S7nbqZlCnPd7Fjn
Rc//8Po04ztXOML15rbAUEIUqZr4CHL24rFLU2h87kx/ZW9WSN95SJL2oUf/z6QogiklIaYpFtt3
q1n7VJtFi/ZbV0HmWhbHfh8pnZUGs72k6X7JDYE4e6F09V7h7VSOljsT16SVgql2xFeaAmiKuunz
f3LyF4HM7XxwJCXNndXELsZ1S1xzkqQ6HI10El/aBGOMF3vOVMWbk0X/1kdRn3xIhdNwLBeEWbjN
kBbrfjQC3a/YY4+U48dlFLb70UXcAbYQ3UN97+QtzQpk5NFbQ/LSqo4LrM6vmEEZ0Kf4kSHPfWzr
eDZGAiPxeRarx1eZy8/o4AHA4f5dnhD/MpRgrtNE7HpYYt3vZEoqzLHbsfwBBypEfRYY1k8Jwenn
BD9l2S/pChKa7EHjPo5g/0D309rskCAX/ht/0UTuNUg06asZu0n5VERFoxEcjrVWefkEE2O3Jn94
S5RzlXxJZZq1X0rkM6HFaiOyDBJdGujPkz690GvED7yc5SI+zpYGq8KLecc+m4DQm1dJwt/sCnq0
KdS4dn6f2XGf74ds7qp30zhGwztbKKN8gLaoPMFowL0ttvs0Z5lF+9opg0GHOIX2c6y6LrR9B2SB
4sPNhQxCdMkvgiRefogQW6w+KNgoW0fHkOYvJMzZbUMXl/FzGFcSxzaBDNkTpbBxeSQ6XtqHOtQS
+T530rb00c2e7WOoDOrw00a97qVYVp1K7JKs6VgtajK+6GNf/Od0TqcGrdGrX8ToGsMvNwwbbV9i
7zJ/dPhXjTe1aTR/nQsBtR//8uTYEJwGKioOpo8qiTkRu6XclfVQD/LQFwsiFZ1WUSTxmr5u8f6p
HVQyTzqinoArGmgtPmjpkMdWD6tk3ylC/xQ51BcPEqd2oANLY2BygyijY3uFMGBwDoaTcmW7oup9
3Yn6+LseT47+0YnNvv7S9WyGADk53IxM/r3YRd2q6eCBcRmLJ6vNixphwbSgNslmNT9ExmCr7ys2
XPPJiWpt2DdhKYxjyW0PDMOazQNZoY6kQAbt5bEsIKXiYWMk42NmtJnzBFVorB5WPlH9J7eaMN93
vSMs9nMOU3K0C3SMc2Q1+yPkO6CXOD/I3OsGTSsP4Idt7VkTjQj3ZRKHqAUir6gMTzUSb0rmSSUq
EKuQUSL+y50w6w9FLxeaQwKK5CGFAGEgtZssnJ5IWdUNaTGhgNVwpVW+TGX4fqgb42PUdDDezDaR
3Tt8b0sriASuv36kiOIrintsuLx1K+UQhlAivRGuR3Wc6nCQz3kc2QXamFT00HEZjS7/YNoSXpzX
W3JVfC+hKzy5RdYuH2bT6tluQmrj10IpUZVM4TXGfhili+tBtMsUr6psjLlinkJr9Q2NftTTFJY+
cRvw4XBx492kcw15s9oTdvG4Wfcsc9b67Hli6VLQJ30ltyRf3vbew7JIzSJ0XSqQenRMXGRUZW/p
72Yd6Q20Dz5UTYxYhSjmDqlZ4602N7RKwO5TU6GYsjKcNoWOqO/HqtbbMAAyUniVI5L3sEuwzMMt
/f3tJPpv7XEzVfRbaJjQYUYxaivWJ5x0shvhhkGLkm3qSUf2PyNoGB8rCLm212t19qPK4mXyCt6Y
VzeLFNdfMpH8uv1Driw5NTGVGpJlrg23zZzRtFQqgIEiQGq28qSdNQc+en9A26Y9QJceAjcu8H5I
ungH4/P19ujr375ZBdDJlGBQi8OhbktmQPa44WHNoxMnbGkOfbvYMC0Jab4u6Ioi5FNAy7pXv9iO
SToDJnpl8YBQuMDkK2KSBvduGMAdJ+Ozw+awOL3x3pgRc+gVdb5TlVlrO2dzZDwq64CScCxUwF7w
5/9WA0n/Oe3sqjKhM6GatfGrz7lQUym7HbZ14TsC9PF7avX3hJguSp7ryI5KZ3+VGKQCfj5yigVX
R8GEOk1aZX4Wi/kZ8jpCzki7fb/9IS/Kd+tQ9Choo9IIpCF3PlRHz3gqJzqAIDLnb/Dwi8PYWs2h
QCjlGPekbwDE0P+4Peq1peUL0kil7E4zYbN5W0Kl3pG0mSI1+5q79JfSWD6qw/BLr0hmIcd6mYUE
xu1RrywrtBsq4vg5IUa5LbN1g5ILMisRNHav7vuwJg7MbemFuAD8/wxFD4m66KqluG0XTyms3dqc
RGDXobNHhab3ZkjV1BOie+qhF0U9GzQp5WRXAbHB9bspHlrCNnIhBvS5mxH16hHtd31RyjuH4doo
FJOpjENrow602SeiUoqSY8IXoySyKyGB+WCR7nUUruzG1QgSdBq+yKs/zvluRNEolZqDg29SivRz
jzbDq2Ql9VNr4B0rpsmhJIOCr/Zwe2dc2Y8rTYWmiQOOh0vtfFx1qRdAfFF6UjB/g0fa5Kd0kKio
mAYCmGWf7iOpTq9Z3Dd3zt/lnqS2vOJ6MLKhxLztEIJbsNqZOsgJUWvpt1ksPw/k3j4Fo3sgr0s0
DGecjhBSfcA716vtfJahmBGyk1l50hsXW1QsTDP5I5JdlLzPlLan6tr3qnmKwbmbDyq14k8zCU93
aJywR6XD0lGJYCMq/Zfbq39lDTSbg8mu4mQCiDn/XZa+dqoQlT61CmYfdLXGyOtoRZLnEjYebg92
ucW46EA70LFacQ8Xx6WbdIV+enZaJh3hl25sXW9Ay+RRQkhEdEVX4uJ9nRbhfGePXZ4gjUonBFE6
tKD2tns7Jl1uW2wTT2XdiFWzg7yAqOXNFw+juJQsNRrCcFDX6f/zaOlZioSKk+YnpBHE56xMwr0+
LwOOC+G9i+fy0Kw4Pg69wWqu4P7zoTrMgyEkU5Q0q1o5pWVqHGuUZrghlga9nwQ5vhxWNiWMN99F
DEyJEEMyuk7s5M3AudbBLC/yk5aKYY9K1eTV+Ry+te9oMwqqbsBJCTvwFz8fxR5NpDoQGDohEWH9
1gtELR19ab6FztC/FeT5dygIoivhiwhWOx9KIW/h4DJU6LYaQQ2dBsfJft/e+OuqnIczXKwIgTrw
hXGh2ULuHBSk2tZZ+FxZ7rygIqwtO4ALlIWzDEhu7VTmPcrrtS1PMgA4BtwKF+v65/9sxq5TrW6e
8vxUyKX4Pg358minSOK8fWLgONYeJC18dxst0dBSm6pM8lM9KvYBKxJSn3nmfzoib2PMlLePx54A
jUkVC3DR9iDPrVM7RRIXpyTBxXBZ8i8dvU6vz8bAVdP/bk/uyiEDcKaw13kUV6/p8yU0B2voEc1j
azi7wpbVsTLyj1pMmlPrWrgfnXqmqtbcuUWufDhA2ygD0H6CDqBvXorZjfoyQzPplInC+VaPXIbs
SnkvDLy8+NecDW4QbBiQHtsIu1G7NFtVzk56Bgd2pJZ/iEs9e+zs5S6hd31ENtufGJmYwlkxLM6W
RLEslHWUOaxPDSI5i1cgWtt7iolsPBV+G5eSiTbDJ6XNuxcwmO2PqalHGShhhGMDN3fa7aCAzB/L
DNEwL5kiV3+YB1fPH9us07UHx1wE3jJEnWKHAUUx7O2kz6bdsNBWOPGO1qtIOEfskJFA246noKO8
HHmNVivvcej7n7Hj9ilis3wQPwMrMu+pKyBamelNFZ2qso9sn/ZggUVhosbzHikK8myUjJEApJoe
Zg8C5InqmzB7HTCeCwEFUlFt9QgRuLqTB1/ZIS63g0LCjQovaq7n+zJ0OoM9kpYnkz7NN5T/5Afs
au65lf7Npjdfjf4+ffcVcYRGxXo8/rlBVHaekw99eUKFSq8f0Wxw3K/YldCdzRZK7Z6iITp6oiFI
m66Pm6l/0hI9Knbw3edkV1mj/gdNynY6OmFbN9RnZxnvl6gufgqYtGbQpED6v/ejEvf+QAE2Cm6f
3ytbHLo/7J31FQHgtjm/BRqkIbW38iREJr7l7MERTJui7mdLmG+WuoDER1oFOoV/cEfcPFmYWVmz
SrZ6woBxeOhlGu0TW68PdMTEnXldfn+uI7SCyd1IG0HRnX8Yu0PLR6cQxw2xWPoeDd9BR46omOLD
7QW8fLaoLFHdYTAS1AuYh526qeokXEULcXHv13mOLUKi614WYtVE7ZMGxu0RLz8Z1zvxOIHN36dy
E45WSAS22Wzlp4pz5qPQVHHsaKRhF676t4e6vN1XaDbwM4AfYPe2q4g4bNGGxlyc1KZod9r8rqxL
H7MdioNrORkr0mKVAQ3vXO/X1tRdeXEKICdi0nUF/jlVOW4tEU4gxSlKstSLR2eXWLnhq43xdeSe
v/NeXtkqGvB7pMhtEkjw5eejlSuiuEyc4kSoEO+KTo8fjTh/M+2D4qNlrUMQZUPQ2Ry0BTEuFf2x
+oR4Dv5TGtVW4C0op/I573y1KxNaZbJXCDq8PLLv8wkNY4QEshjq01hI+ZLYbvQQZlis3N4bVz4S
+Ef+duBoeFxvgVUOst/Qy4r61NWHXh1ZtDKdPEPS1tHFnQ1xZUa88oq94pxWmN0ma5AxoVqFzN4p
ohp0aMBbHOI5nz/entFl6rVSp0i5WDYCqC0bY9J5V8PUYt1mMlxC+4xWlprDfTMrnM6kMtV+hl/R
cmclrxxoiP+8g8AHYbRscXCd3QwlurH1qc1b5SCBBXtmIdwdpgJvBp3zVEE7As2yZpcg3M+3hp4q
0eB0YXWK02nZ1WbT79JmvBfMXJkQ55aAl2SSIuy2+rrEwC2WVqtPSw8GqYga52MBgP6oD6n15iyI
h1cF3UdiDh9o67U+IsCL90jdnBC17vZENK5fNKnhzyrWire3x5VNiMo9RQBEclAO2dbMVgz1kI5V
c9KRNDRAuLvC3c96M9yrMl0biMdxldfClQMNlPOPJGUypgiWNyccIFOkLiZoYkLcy8SvjeKCYubd
ggEPFPd8lDyfjdHt0Y5DCVZ5jsWiOeg6Amm7s2yX9wT8QEiW4BPXO2nL76m6AuFWqQ0nN0wj+0GX
M0rPidJH034WLsp6yWw398Kay8kR9PGC4PqAlBFp1/nksO+kuzpXw6nr3Pw0EivQ6KmqJLsTZlzu
9NWZFUMfMnCg7duj2zp92xVSGU4IYjcHivSDB6es8yGP36sOX5sS8bFlu/wXXMT6U/55FDvNGqiE
WwMghzg9jLom0VoR97gvVydkre89ZBEeqs3CwUazgT9G4ylXp+KdsEEaoDhr6jgRCLjdt0/U5YVL
Dmeu1ku4R6DEs7mNRt1MuxYw0Wm0ujLbTdHk2ge9EyQPpp0PyYnyu+Ye57yIXt4+MpkBzHu6gTyS
66b9ZzEXw8KGplnEQ9bopeWX6M+WR6NywbHMM1inp7bHB26nWXIsD7eHvoyp1jIKG47mAkovWxUH
1ehjx0myNkB4ovXsUl8+q7GJkO6iRA8LDfqX1tJbH7xfeGe5L3cQLyeyhBwMAxrclsXS6k3XyCLr
gkE0xjGtO142LbmHe74876wpN9f6pK05+uZekVKte5CdXZApyccxLfCtLepvTlz9scwufLi9mJfb
FUbJCkJdfeqpHW0GUxMDOJNioQrUJkhvL9F8yMgrUPFQ7+H8/5LNznO9dawVF089EcbWZs9EiVaG
hhEj0dNEnb1rYjAhO1ShB2Un68TIVqgnmIEV0rPsMGJUnmhAjMPH1f8P+08ghGrvGbHUQ7wzZd8j
oA207pCIiQbpGOmrd+bUjOCyUjv6cXud/l542x8PfoCCMikKtezNuZ4iLZ3Upq6DLk+XGKxpW+gv
ho6Awj7PS6dOPMrteexPssrtUwjzM/XzTh+7XdLIDFh1OhJ4L/XcjQd8qKNon/VUTXJPRoXqPNZK
qxv1hwLlae2rEYN0OIrWSX+afJ3Fy2JuT5xOyMB3aR6rqgfSKTXfA4TAxnGimp1/0DCaGHcR3F4k
xcC7pRh/RHn97fY6XNsvBPkmH1Khx7Z1UerGUgFcYmQw1YC5KHP+lWjB9Oy6fnsMZK/1N+y7ifop
Um0ecTRzE30C4ByMa/Gmn4zxiMHwhCVmtOxvT+ryXNuoFyCXhhgnc9vW1JvOdXnbwjKoeIjfgQ4q
drlm52++PQjp1pY+wnbkS1viNclKV9sOvsuDVPIdWqPhg1YX6p3a+ZUPBIWVrj3lS9KXrShbIQBX
mfHQBI0Z599aVVvSHRru2dHUqiq/E3hfWTg6kmuXZW1IoC52/gqMi1rqsxo3SJk631YIZTDyyt/5
Opf3IYyn9Y0hpaC3u63TgyKvTFAnbYCN0vSAsO2yINPd9UmgRJnxO7TE0Nyh9V0uIsKUPC5ExUTG
F4Q7GJIIQdc8MXGexp9ka0wIVAp3wMibyHK688muTHB9VdDsQCqQjHCz0/WpaYgdVyU4UCWjl5lW
04IbREH9EM1GbIA9n2ll397z16bo0CIH5EFQdEGy1sTsNj3WNEFd1vULxI3xNa+c5inFv+NOrHC5
SyDV8cbAe6HCzbVxvktyo6jx9lj6wMAoW/XaInOgyLXtnB1uz+lyIFwUIVYDrECN6gImJFRM3gq8
W+E89Kon9Qz0aaS/mcMNf5vgjuIRUQh1j81L4BQRBWbT6APsYn5EZnNUC/l+qnv4NoPy9kL9GhcT
hFPxIHTdXhoNdrmKGYseLlmffxvAVu/BBk93EvfLzcAoNKlpyCPjSI3x/Auh7wQkVWmGYCpl+Yge
mu05kSVXSOK9XP3KN6JQypyIwznN2y6VrWD8Q51gCqY6Ez7wDEy+VzD+m3cCXXAudIAT1CO24Ckp
SnofBvV99M6wTcEr9Fmoy3IneLqYy9rOWy8npE7WT7RZthQqkz3GgNcrPAHe98rqZd9Vzp3L6OJ6
gJjKoQEmRJtiJZiefxwjT9xEG6YpyHSb+smgKns8xnAwEXlynDCj926v3dXx0F0gpaADpm/ja0VB
1EtHLSbAfsx9pcI+7atJ1r9HLc6OQg1hzdwe8CKgZ4JYp62EtTVAtDf3XytyHApcfQrMZjb2SRQ/
yCX5Jif1SAr6rIba01IY98KL64NysjS24jr4+aqiN98o9WLx7RTlm2svPg3G1utqTGHiOCk9u++e
p2K6E0aq61zOwsh1rhQNyB5ADxEJnA+LaVraaW0lgzYCvD+qym4ZwXZ2hZY9hr0Qr5iijJ9kWSYg
O4vWeLUaw/gtQ/Pz7TW/yBz5HWSN/1fhX6Wez39Hns4N2GxLBlFpWAjsDk3xQdBejvw+VMuV4lSK
D9ByyT5uD3xtdyHu8ZeYT5HQ3pwZVQ6UhzRXBsMwzjhxWT8bwLct7pJeX0X/uz3Yxb3GLF1iR2pO
3J8kbuezpOZuTUOCtGNMGf55wFkCXL+wvoWh+fvNI5GLAqCCscq9s9WPncIez8MF5U+Jb8MJLx2o
bIOaB3LUrP3toS5vHUZCIYW3B6Fk6k/nk1qQi83rDPK8C7D9qz3Y2Y+sbcw7N+iVpaOLSkmOK3pV
EN4sXaxqGHuUqRJgl5q+lHVuPxaFCF+0sSvuxAeXQ2lknmBtocjSR9tWO0k8c73sFBk4qT3t07Cd
dlKDYRQn1ZsZ0xRv/wrYkE/wgG+zOMrTqi3hDwXV2Iwf7TwcvxLqJXcCusvDxWPKN6I2gy4hBffz
L/T/ODuP3biRLQw/EQHmsCU7qKnkJMvjDeHIKuacnv5+1MrNFtTQxQAzBgZwdRUrnPCHalSlrNN4
PmlLPQd67SZPsVxl3wZDOWi9BMUNBOrKY/TaKoL15CIFy0ohdxOWwOdz58nM55OMAT96MJG+Dqy6
r5Tx8vTeHUhHEOHFtaMP3mlb/InTuWk1OHAnSQv8JuvAzCIQPu3eHuXVCbkEC6uWOhIYm1XU+hex
Hm0+If/8ZUb+bw+qDdIrTiFXRro8USAeUUkFnkaczc18/r2knjmOmI35lE7NgvOWF/lGByvs7flc
3nx8GtB5uKMS41+AfhccZCfbK5YTLe/PZVedOjqffjHXfyu0DP+fwTi6K+qXaW157U2mlW4EMe3k
9e6M2IWzOF9MIMDwneCKhh7Bnn6lk/Dq/HhK11jlxX3+fBVXNqVdDONymlwofkFlN1NQq1Bdak9v
gXIV85U5Xm4QU6OZBWScj8Y+2Xw2RPDdeQbtcXKjojlp6IQfes/DdKzx5isArleHAiMGsAo1S4r9
53MbW/xX3WW2TiuN/0jm8hcjwWnPDdVcmdTlXmRSqL04K+dhbWKcj9SWcxS5NTKOuqPIgyx6E+0m
Kqxv78VX5rPCB9Y6Aa06tI3OR5FzMWi9WbokuLgeDXmj/DBzeEcYXVrPbw91uS1YNLI/8EYuXbOt
tlGa9a2VF6jbVaYFFq3PIY5nhhHvNVyjcKb0lKe3B3xlBRGNWP2NEUSj5byJMBpj8bBpMO3ToiTO
fbyAYegWc7yy218bxeXS4HZ3Xr7X+QpaDdRCTKSck9G5BbesVxTf1TTNrtzqrwxDsXTddOva0Vc9
H0Y2bko0arqnOZPxXukzDI/pRb9/060X7Sq6RsUIdMT5KEnhdThYptFJk5jXp3nt7XtCuCub7pW5
cL+u3joU0Bln82HKQhOrJ55L6jeL31a+uI9qGqdXjurro7C5de49no3NAaoT0WidlbpYIM/dvZOV
3i5GB/vK53/lAK0hBPgREmfKbJvXNp6SzoGT6Z5UBNSQw6u1ewRJMTed0mvCri8P3XnOQHmNZ5Cy
g0pwuZUVsoukUuIcYQiNTChu7xC/9LvaAUICXrt3ta+ZAyk691W8cYek3LEuAXoPWHQkCHDOnwXu
dsr8dXa/qHMb5OK+U+B/2PkXoTxHdXLjeBjX1cb0vVF+v30UL88+geN6aVJBIH3dvkK9Eyc9zgoR
3wIkpZFVMhwrPQ6MykQLPBqueSpcfnvGY2+9VNM4/puQgTRVGeYEBlFpuBOWR0W5ozN1DdSz7tPz
7wHInsIgdQUqaJSMz08LNi8d9J0FqcC2Gk5EZHQcJLx2H6az9wHsWRoaXVPfYYhXPJNljVfU4l5Z
VUbmsFJ6XdlZmx0O7LW0sQKIQ7oL4oS+BkbFWC/uiNckT1JyTef3khJH1dpi/8HYWBs3W8FotZW6
gyZcHKaumKe/mosd8V1cgIoNLIwW+2O6IhZuFl4aZTfD1PxtWfkKbBFm5u7fvaWAha91YLJH3v7N
5GWfwLEuMxHihqruBnPUQy1RYI2gNIsPord7e7h1x2y+NVcinUb67zSet1CCBoU8OjeiOcG5l/tO
a8zTNI36rVcn9Q3A0OTGtZfx69uDXn5g9Myh3pGs0AChLHy+wTAZdJLO9roTDqQNx14iRgwR0ZHO
CVstlOzScmmvNa65iS/mSg5mrByZFbF2YZQUiVUbmS7qKW57VwkkYtlD0DTt2O5fyAh3w1AuT65m
1E6Qj2qdfFu8rrf3NjzBx26gbo0alIp3aCEwWki5j0SU5txAwFwoXlVwj1OJSnUA1S63nuRSRaXf
xwQ8D5o+GI1v9/CGTnXbm+nHZs5K5Vuh0Lqglz1Z/eq/XeLKhrF5sxst2Ze/sqmPHZoBoo3J6Ko+
L3ciglX7edbx+cYlVaEe62TtkO/V0RU9trIocR8s2FNPyti5zTdLijTd40TgeHu77lX3aE+rkgdy
As3vBvquPNQxhMXbNBqGhJ/pwCRTB8+B7hVNOm6MhvYMHQS7RBRv+k8yHfseo8KyxTV3SDItDcD3
LOVRl52q/qeY2qjcaNWytEiaKtXwVTfJFFM/ijNP3VdtlGrPyei504OoySN+Y+mcIh+Qx/OU/h2N
qBF3eotSzG289MiiZlrWjIEubWQ65JDFX5M0EdoxzZdcBG5WA0+ikmOn6q1QS5eO6ZTMycTYKQpO
zn5yM2kcnNRxqlM/OJP4nKplHAuMUt0UzwJsURvI5ARPPtg7bXz0vEznKHhTWgfTIGEQNlRz9aOX
VI5zw7TTPjA6VVYfoqVL9VVmtGif+zpTPKQo9KW6wS8o+lMr3ZI/Q9mP/9hokoi9RME9vq8qzY2q
wCgiuN5jm0Hsz/oSLYuWQhXSUH3Z1v4ge0vdRzSDMaUuO8NEEaVV1aeWILf7Apwk1j7P1JblJ9DC
3XAyrLlFWAmxa/zH+xIJGJHkTr+XYEPrD0OWDt8XAw3pe96wwQsEqkDxLlEzb6GhO6J1hV1u1Oz6
DDGOfWsViTxitNlPtzPaBBa6D8VcHfjU7DFD5+67MZaysXdNOtkiTJ0kHQ8qa+/g9q3kznda2V78
p560Ptlpo+XV0FuyBg5ooeblY91KUe4Wd6zzm7py2vROFar+H/b2dvrQ6Hgzn8puqmGPtAIn7l4g
jvxQixrePnIxWReUkaJ9GszZbe5kgvJIkI36YD3ofHbagB1qDHeOntj36EPhOl1j4tnexfQ+tQMS
goPzaYaGJ54k9u/Zo/QAuezABtXdtzqe8wcU2BEryVmo7lg6WqyEYkjgeqOqYmtfC7dxv6fIjaCp
nCNx9qCowCQOgsbIfEwbe0ZTRXcjXfWLxMjHvWHyemqnHmNR46npGyG/jJYya49WVCFCmsICxIO1
QqhPKj6eSLOOFylWNIfJwzHdpyxVR+HkIBoVLBKt7PtSGetnSY0qMvzIyJP7KtXau2ksBwTCczx6
j07TGZbiu1D9vtHKj6YSDknmDZmPZBlX3g59JRF/IgGLJR7AMq28nRkrTntocVdty9WxVGHWSpxG
BwOUmfowZ9zOfhTlfXSaqY0/g5Z3JbJUnvWVQBuVfwCPI7pDYtDtAJ6xQp1T1K63m6hX1rtJQUoL
LZS8mTmOaT9hi+KVKLI5My5hGr63GEK7FmbbXT06JxebXu92VEX1xxBs89sU9bHyR00Jzz0pBm6s
36w5TX7rwpTJN3g/UXPbatPwC0aci28ywlGeP6qV6gaKGw/mbrHi2T0OPPpKKCdsjB5Ub4qNk6j5
tp+sAb+Do5IYTu4XWlyL53iyqMzh+dlMuwZNjBqhHKMzT2qK2z1QO6fI71UezBkvkNFaILF0Ek1U
UXZjMFZxteycfnLNR7HI8RcYyuF5GLtWfRhyN3WRYkOi0S9kMQ9/335SX4lhUL9fS8tsWkBDW/Bh
nbDNRbkYsOYTdQ8fa9opi1nc4w0kTgbqqkc0pEz8hYbmfjBrpF9cJNre/hEvSOjzaAI6hQWmnsuF
WtA2kgdF19SlMI1T2sV4R05LnOZ74hm4U+OAv/DM57Rv676F/jPmZFBfDK12qq9arswfuIyKelfI
pUfiw1gaLOFxFE9x4651p0jEHrvozHB8DmbRh67b9shIgIRpf+spZ3WcCrc/RG07KHuQNBNG3JC3
zAM7wPs610bDo+4kgLn8qW+7Mqh6pNsODawGvUDZij5a4+uTidO3b8eD8ysftWh5NGnNj+8N8VY9
RjiOAL5ffAA3IZ6CaJ5chkKGBZLjRqDw/Dc+51e4x7mrUD7r7SlTT29/m4vUgUFXgh6QbBJh2jPn
MVcMvG5BhUmGbawN+0XBw7ksubn+j1FAzcHRg85Nlfh8lLqai2VxDBk6mRjv3IZSZmq11pW5XASt
oDHIFtfeAFArUoXzUcYBs0HTKU0COd0iAoADg1W0nt1ZidKGBK3eib1+zffocgXXUVdAIBYCNF03
KfHgUZdAq8s81QjBlagH4bXiQ7SYrpQRXpsdDEfK3LQo6YCs//8f6GFqUDLCk8U6AQTphz3vaS8/
DTgfG4FelTP4GiPrhtuhNpTuSjZwEZgjpIB6JFMk7+L4baZo1aiUsRuRglnkrz4f75pm+Omlzl8h
omu+h6+PtZZlYHghAbL+/3+mWRezVfU0n08NvDVElKKoPcpF9XCgMFAAoFL97b17k8khoLZyK2j9
bgFXiMLNlq4wuTHvqsBb/c6RHqyv3IHmK9tk5VRgG8VduBLMzuc1NtKJykL3TqUNs3cP4cvU/UIH
WBZYFmJ1wYwuY3NrobaZ7dyyXXjTsxlKHqZaym0tpS5uWmnF5k5kwpLQ5zwcyffWUk/DLnKaYr41
7VoicZU4g3uyVg80O9CjHEE1JWtd+bXjaNoHHanKJ8TfRmi/atwuAdGK0T5pyGp1T56c4uhY0SLu
MZUf4vZklanskDe0nXSXgy0lYibxQ4cGBxykEZvYVQMgV3nH78mUOay0BdJtNtVKdWNFMln2aOdF
z5WtZIPv9d4k31vDA++1AkUACwCAAbl0vq6JECbW8CryoYgeycBGHw42P5KbV+AIl9+Pcag9rOVC
wKlbNE88aXpf66ira3abnLzOym5RXCuvbRN+7dlLuc4GMABlT+IgVOPPZ2OQAkBAQHAIidbpJhOu
DEyjv3ae15fkYhQkhtc6LgW2rTVw3TSCnJ+9CCKpeK4R6d2bMuo+loYnrtzJl8u2xh0rN5Vq7gok
PZ/QxJp1qLeJsDKK7EnXh3o6OBIV3iuP5/qZz6cEBVVHvQgdFBV01/o7/rk2ZnPs9XJUknChS4Nf
ogbZYkfYCI24bcxl9hu4brhkOUpv+1mad1d4o+uHOR//hbK/AhDZHLQJz8c3LNy+i4aSH66AU4By
LnrHjrxxjf7JzYZr7+nlB8T9mAqJSlRFpWRbHocU2hZ9gYRPVNc/NDUbDwUsIX+xQKO/93ZcXSIJ
SWi7r2JUm5fbjrEIppNLlJ9JSm15/scqxnfDlvibYdxS7Kc/AZBt8744din1RioKRT1JWjNMBND1
8G56G6O8VJNxWbEppG1uij5x3NrJ5jiMiyn7CZygDCcru6ZxdLnhKfZTDHI8dKgpgWxGScBZkLA7
caimGXXqooy8k2jta06ar+yAVZ+c64j2EiH1Zph4bvo2nXMRKoUwP1qLYZww25pCd5D67u0t8NpQ
KHFReaUauAIjzrd20mX9UrSuCJEXHQOVFvsBIdvkAcmZ6spue9m458fIXZnz5nqQIUa94Ij+OcaN
0aLjqMGKHZPSHHa9Z1aD3xQVV25m9RS3gSs32Y+m0BLN9jUNRUZ/yjqIg5aYUfNdLFdkdx2og+y2
XmKpHeylgGte4AGjn4wxHcSVqvQr35ufy2lEfZxrbpvbADQuu67SkrA3qSHeaNSljZt+aUg73/4M
lwOtUQoABx2YDS/R5ovbZr40TRpnYeO2JTlCnn6wPHnNwOryHluXn44baQiNl20+kKYmrhtoMYR9
psYPCEaufsntgLCtBrMWDdOovnJzvzYv0IRIaYCTpVmyOfwmJqoJFqqQdvsFWS4keOVeRon5/kvG
A3u54ozZxKDdN+vXJHjPGtKB2U99PqT6d4JWUF95Bi7PCn0R6CtrSKkjXLV5vxuvdrTS7MtQn0iu
g8adEiS/er3/qIKfvebTtp6889OyqqpwxxC6OrS39POTmTrL3MsObrBbzuZDBRthoVLeKzlqIQ2C
ixpo6uynGPNiAt03UYriPkfb4N0bc024yBGwk14hTee/wlGilpyBgr3T2rFvLZlyh8am8uXdo/AS
gQ4AL7VG0evK/3MzTKWs88i2olMdp9o9pJPOx1kgv/L91ij83xVde41I0kBc50ECjrBZ0cit1Dwa
YZAjbNHXRw9e1XwT5+qQ+ijOLuONcJFF9Usrwqv37Qmuy7QZet05FGrIDqAybLaOascOtmkOFFsn
cZGJnTRq7po+dqjxO6LxBY+V5o+yVwmy6bdeGX57DJm5BRkbiiClAAh8m/xkcsdhzvO8DLu8VIJO
H6dAV+f4Spf6lfXlBlPXi+UFx7f+in++IslxjJXKUobZrFX/oZBcFEHRtcN+skhj0HfWgjmR9n/v
XVpQzyt2kNiMq2YrVjHNCE1rWtGEUM3/JM1cfdLyfNqraxc4WpzkCDhoDLrWdj+/PfDloqIhCYqQ
LYXGB72t8+mOKoYOqGc0oTQ8XH8gDj7UXalf2bTbO3udFk06zA3XMgQ58/kolTItTmFWbYiTW3cS
Lo25vtPGQ6JnYzCbRnJ876wM2mUe8TwIEAR8NrPqM+TLQIYXYatSXre6AcQ85dgrs7o8DxBw4UKt
4Scz24Iz0Kh2XaG6dRi3XdT5ukURN6hteyp3TqYFg3ojl7lpTk2vXnPSennlzs/iyj+nGUhKCXRq
K6pTVVbSIwDShFG/6PEdf/rpxFl8MFdB+Z0GLhsRsLZei7tNobe+nXpzdZN08WSHyVJ1aUBirOk+
UAx8KZghCVDiQfDbK7O7JAfPnvvsflmr0LEPf3MQh7xH5eZBk9X8d+lm8xfR/1BSwHcTdH7jaEpO
jZFZTqBaCoVcBGCbdt9gO5pBJddkdIymuse6Ie7Up44aOcX1KkdbCaxmN/mIVpdjoKhuFPsT1sRO
MEa5Yd/OUeZF98vY2cWBG3W2gtYa58znkkramz7pLA0V+EJH2Rned/NlQo3be/AizHd82et09rpG
/jWMyRF/SmPplq+GYorkBtxYVdOsw4sSxTQxfK5yoynCSUEUfpfHlWfejuWkRjujjqfopJoDBgIu
XtPDHa0I42mKPNatzKlQ7JBeMOhkKBlKsEplW99AuhZtOLXF8M1sjeq3XqvS2jXIV+dB2s7zfCsy
Fyx3YpHmhgVQuvfKKvIC4ddEeIpDDxCv7Vtkl60Xa1FNtTnz5jBNseS12057qpdOPeE1UH6oGyAU
PiXva8Y92wCDGs1qecmY68EA03t+1lOn5Pru5yYkrE1c1qyZf+iVXdU8Dd48LNeIOJd3C5ESInFU
bmnMExeej9e5dHbtqG7DGi0y+1iNitXcGUtup4Gsa/uzKNK+u1LpfGWOCAsgJsgjuNp7buYYg5XC
yW6BHK/xFCHb2PiKQbaWGst7NdZYTmYH4lDjSoMItHl09aicedAhx2cW78PaD6tvaqSUnsvKq3Bh
8NL+8Pbl+cqCorJsAddBGHJFzp8vaA69dVmotYdCBYgIUhTKXWCJpjD2UWy2Hk9vaV3TAHhlRV+U
alhPxHEgpJ0POtNI1UXrDGHiYuPuS02N9mrXIaGUQrK7khFdztB+eYzYLqtT8VbgxSqESxo3jSFx
b/aRNBhDcpgPR7hw44c+Ta5FLq+Mt2o1QfxExJW13cSfUTohgqbrSziYeh37MsfIx+9VOOv+IvKB
plGbR9fwqpcrii8mvD7+ISaF1XW+onQRFZx/BjUcLbt8yKYiOxZ2LH403NJXEr/XhiIpQ7sJMA6s
q83zrrd6Z2LOoIfoycvvpdJOCKrTwA8bq+ivBCyXYzkre3ZVKaFbCNb9fFqi1oaeGo0RLsbYnwhr
tFsxYOU0OkiNvfcgEK4Q/FDwITpC8eV8KLOeURiRwkYWJYtIG/r5rmj09NOid2KPjF337vFAknKT
rQIGq2bjJs8sZ4GOuanYIbYmia8IhDbyVD9Uuv4JHEt75Q570bY8DyHW2IGciCLdSmLbZBK9NQpN
AaISJgPaewG6AkMWZFGVKZ+iIYsmMEFRq1KvTimMT1qMTvRkmmV8VFRc9L6KSS2nA7Vf5+fby74u
6+Z36SjrQF+gWE27arNxKcGlWl+gOjB12BLkONQcdMWJr1TLaddcjkNZnqYY9UmYSFuBRxQWWt6q
TrBrBeimchUjvLGxQTA+93XS0tpsOhvnjgIH8O44R4Cudi1Uu5kuh11XP0bHyJZ9WlW9s0M8wVA/
dp2LUaIo3PFLuWSu/pS6aWbs2Fs17i+qNlmH0c5c2rx0KJSA/pFd3VZ9EUFpmGRRf+/GVq3uM0NE
8YE7Ki13sd65H/AETrx9tBolPdl0ou/oCnN36KiVq/g2IE5+R3+lxKoNgb7xNvXMOrslQCnDEigX
/WQCfyXAj8p9yp1x+klyBpZmrmjn71LdHU2fpqi0A7AZseFjRoKLRzMZ1u82i2r3BuRsDnaqWEac
IeIG+mnjZsqyE9h1Zr8zE4OJ32k8LP1pEEYa7WiMG2aYR4ABD0svuMPVPsmXP2WFn9EjDEagxQK5
xvxggKWof7aZyOWxV/OcdybickbbPsKcq6MgL3nyIOcMpwyud4zLu14lY+wjSJZ1NyT1ZrVLtNx8
dMqk7x5H6dnPhlM08wGvcRr5KaIEysGaPIRXBFgOF6mCKqIHaTtRtGuMXHzEBq/wbkHv4MpTN2hg
42wUT+Rfi/OVClRWBRmhTrsn+XTykxOlrYkT4VjW+6gfNfWuy9TI2sNvBnomUKCA2eHUOTaZTms4
aEXWoosOhae2D9j4IT8IdE3RDgNsrV9onCpjUBPRqnd03K0Y6qiHe1fRzjjlqK6yLHtF0Cfbrc4g
P62x1uqjqmf11xm7HS/MqUN+80Rq1uT+iS6ORu5l2t7Ggqp5WiZoR1cOzUtKszmbwPfXKqsNToJj
c34lxtpU6tpCypNIA0WZXJflD6mt7uMW8se/JxeF5X2M88cvXSTDrSH5vDUuLfZujun2BIaVlu5h
6FXvk5kacUJjmLA4MDNT++r0CuXoKkIP5eQWI4cFqZouOnqtNr9X8oEaEFgCQkZU0Si4bYuIztwt
sWWVZWjIPAesVDSPNiZUVxLEV24YmqnWShOgZgFW/Hy1tDYaUruJq7AzQQHbSyP2UVU3R6O4Sit6
bSgmtCbxa21km2FnuSOg6s5VaM1jgTWVM31YUk377Sm2e6VC8sr97LzoXREgrqW9zf1cJw3xhu3V
YeON5j2aJNqhHUvn5r2vAO0JRPjQxYOMy0N7vnbcYwNmgFkdmk5U3E1umR8lseq7I5d1FD4P8e5a
U1uX9d9qj2Ja7WwkdVhNcn6M40YBVpmBIUQrdvf+CRlUltYaFveSsVm2PO4USxeiCatey/dubrc7
QsJrodjlx6GDScpnQDCj1rn17PUUlIJSbarDZSodXm16LUNkiiuxw2VAyyiuSyRmIHoObOZ82RQK
kGbTSqpGNC7vUCyej7MGcXJu9OFWUNM9vn/tOKfU/Okq8N/NeJEFqgIIXRMmNr5bWRkb+0odmiuz
em3tTISKDUtdSajbjd3NWdGDGli/kEz2dZ+D8qycaxigy5O6Gg6gEc+2U0kG1l/xz5bjKQG6nicN
b3Nv71Sn924KTxuCfimjKxO6LFAxFBVTrgWKp9xB50MZnUH0I0c+E3itIB/Eszskx2XUDF9d1ImQ
pDCwX9M+vf21XpshEozUp1YKPxpy58N2mZ0Wka031MWSJEDkVMWhEm9WwtprG/G1oWhska4y3Ers
PR9K6ZcBHwHcTC3FwhENEWfaQzsnn8bd23N6bcev9+qaUcGCtzYXhe0JxZzGvAnxvr530LICjCd7
RDTznBsjupYOX7QZSRZ5OtD4hbe+qgpvrr+8SxTZqow3xmlyp8kue4xdp79RPDyCzbnwdllPmKmQ
NT+PwPIfRlHit4lD7bco7vJDD64hiA0IcF6d9r4VxcqVC/rFs/g8FqBdhTjlGqeDGNqC2aZ20jMl
wZswyrtyOXhWSkzqpaonA9LEArC62iTRwapBs/tu3Qhl1zSW9yTacf7hLqk9+kJxGstPRrMc95S/
7cl3Yo+LUeoWYlkFE7H9VlvGyZ+gxHe+jW/kR9mRwe6cMbESVH+6Ulz51Oue2c7LW8v/wAApHm+9
mgkPo04FTBvW6DkFrhj7fZdjyvjuDbWCrVAxQt6TPbWpCUjhKk5plW04R3q3MwohP9VI8WDa0JT/
IXNKCv3+AblwXMbEMYLCzvlRAcy7WO3ktmGMgwPwYownk2oyP+q4ef/Rkii6EiteHE3txWAI2jF3
Kbf25s6uySqBJM1DaLkQ331Dr7i6lwY7ysAeHOPz27N7EfU8+2qMstb/0OZ7YWBtDmhZtpFd45SL
ArfWqA817ecRLkGde+C7zKLSfDHOuhtI+OTOvrNrK/+J9WOJRns029qJR3VybufOTbR9LZLU/jaU
iLj5c1nnaBm3doMrUq050bIru2jwwkVEGNORCthSB0UBkr++HdpsgqvboZt9rzXKSD4Tjxqmib3o
vWOV51p/Ii7uxK6dY4/K+gxMWP0wTVXU/hIKKePvAlNJ76kwSpIhU0WH+E4Xdtp/HJvO+W1pcfGd
kvza/wImj9qczNL+v4R3Ez/72kg9P8NqN9onduY8TCBUss+GNJOfUADcL+ZKCvrgzYtl3fVLl013
1UTZ8b23P1wbsCs0XIFTc47W4/XP+zbBXwH3M2hhDVZg73nd4GcSLB96/Nc4YJdbjKHQ/EUw5UVn
c7OlIU25GAzbWpgnWfKlLpR2RwkPlkFvJNmVqPfiAVhL6USIqD3BXyT7OZ9WPM2YUxedFiqTaf31
xk5A8exc8zMah+JYaJV5bUdvryHunxWQjvTdqs27Fd9QzE4BXbcYoeT6qPfTvLRyvyxt8qEVufZe
AXtuO0IRaIQkdXTqt7WnQrI16rK1wlTG6g61UNdv1EH4hjr9fPukgq27nBkLiX+NywuHCvDm6nPF
5HkIQi8hEaQifujd5A0fbXUelz1FMTgZ0TwYImi1rm4/N9BtnhcEPocwl/CDgpENDv+BqhZGpb30
7trCHKgWFG5bNQ86SC3P9VulGJYPGnyWxY+RBCk+Ym4py6CYavuupn6fgsZHe3C3aGNi+4qjzRA2
lxSqRDp2GATFEtkEvzLjaoKWksXJAeDLnO5aFqU4cMXM+qdlLoWzc7XZdT/2Zl2h3pB2lgFfIXeB
6Q8ZxrAdJ6y9409FdpgUe5o+cudHSzD0FtwgtW7a6D9huOI7yoS0r2KxWMkh8oZRPeoIqNvfc1V6
BmAQr1Q+4XvoWnsFs9f4YFkL0FWsKFMvqOnY4x284Cd/V2au/SMf+jwKxnHyUj9ZJmgJFon2X7Wj
rcc9UXT2EZegYtx50pLaSTPioQNKMCfEEDkUAG2XOHmW4JzWrWBVWelK9AeSg2b6srQme9cWaFwd
ciOREvvrWXzBGB0zZfht3t96XJTlPiur7KFCVfQTUQx+wPkyZ2Kf9YrzfaD6B/0vQq7EH62B7KTv
1g6VFNL9lS7qTO2kTxbpL7Na6YeWrY91b6SIX+hiRblfgz3CzbqUUvsvVsah3Osi6+1j0vSLG3id
VEVQulkGGRvbEdjWk60+E3503mOmI/p5P859Wh7cLOmTk4s+UHZQBTrvWMaTKI6+Pmit/WgJXXR7
Uyk8PJslKRVMzzmBFvL2cdgiZNaDR4OPfwCU0S/b1gggmFdQEG2SjspbeEjcDoNhQ7gqGICssGn0
kPvMuFZ0ujxOBi4MwVDPzTXs4Uv+ef6A0iynEIhyGsURXu3zCw7mG10lKJWhZvWG+xFTdeHdpAux
RGD2hlodFfAf2q1bDbIk+Gyw4KSCYg0IbMdxsu+SYhoecV5382NmFVF+rBUVU+VVkqbZ0YSzhD/o
VYWkllco/+VRNRsUPYfUO1SYvg5B5nb5s+yH4ZnHGdczp29zczcUXjoF6qCo+se6rGr9Y5enxg87
Rt34oMyisIIyq8buhlNryHuz4vnByH5uZ9XviqIHdV1qdXIltrn8aDRVVZ0GBIQU/rt5eNx8QKWo
yfAqLlMn9WerSJ3PHk3H6DRBrliw1aHjvZO5qqSYpjcIyvh9n1vdt7c3z0WoyvMK6xugA3g7iB2b
GKuCpxdLs/PCCceCoKPORUfXvCbnsv4t5zuD6P6Fa42eHlSczdM3ebjSla3ihUM66PMB+ChOkYuK
xa3bWumdYRZGvo+HqHWuhKyXy0wKScBKWLfyvLfUsILm/9QUanrb1MNAV14eOs1pIdd2JwZdMFdv
i12pyqNVdc9vr+xLC/d80uvY1MyI0N0VPHZ+HDwxuT3gwvRW7aOBiq8+1L8UV00/2UmMxEMs1fYp
KRX5DJ6gGm4mV4gqUBS0JrAuKq27ma7pf9ALvAK4cDHqOxc4b7tHaHMa70WvdvLw9i++3As0MVYN
nBUaBeh2sycBP2cYFIvsFpXcHoP1ejqm1OevXFeXe4F8xaPVjrwsILct/JWahbnESp3fLq0STaEH
j/FJo+YkD7ZUMZsu9940zR/entpl7EXNmRQfwAvUe9qM59/Crjq1GvUivcUrwNmXk61/c4xC4R6s
k6+mXZXv1cLEyoe+uwEhcKUlGhdIt9Qy5Ag9+VZDqqbyTW5oHFqVa3y6Vz7Zi37IKpq+0sI2oTKJ
sChmd0xvKwuRtbkHz1fG0zWwwuUno8pNBYE6AuoMBK/nq+dlsxsvYBTWavx8o1Xx/Di0TvVhbvv2
Y5rJ4aeldtPTez8ZC0gzmLoTYEFE2c8HpRFg9noU57duljZHWcXas4vu1S9PqbVdOVTalfD8cikR
qUOQWlsxwfAN1lThn6yjI3pqe5rptyC+Kl8uFD8JM/Pg7Vmtf8v5pXA+yrpR/xkl1Ux6Q4AQb1Vp
ikcbjDvS6Piit2C+Ht8e6oKSCvwQ01f+hXAcNdZtBUiMSZcu9pzdjnnb/LWT3uNJFV1l0V9b+vSm
wS4+OtgVHar9kpii3tt2K5XPFJZSN4gKnY1USG/CrynLgaLnsTM8WXZVfZedl/3hSjeQj5hpBxqt
2Tb7Qu3rGRAbkgEP1M9GoDSDpjTBnNV97HetmWdBXkSxA7iN3tKu1JTW2OOxXf5Qqn5pP/bDmMS/
YhzUIz9Ssv4JI7QpeaBof9Ul7+I7UFi0Vgk/6ujoTl9ojWijCYRMiLAhJNlZAt2Ltm/0fVXZyXs/
+ctQLw6HsFnoeZ1/cnq/OX5rsQhbWzqorJrEn5H4kRM/H9/+4hdp0ToSjzmoKVphVIfPR0qllZhe
CWGixeHIB8srnm0ntm7MRNd2Uz33kEHG8dadvebK/XpxeF5GpoyPyAhRhL2ZY45mvTtWLOdkde4N
J0z9H2fntSs3zrTrKxKgHE7VccletpezfSLM2DPKkRIVrn4/8gZ+TKuFFtY3MDA+MpsUWSxWveHS
gfPduc23RqFhgIgVzhRL+/B2fljmQTmdC+XJjZruXe2O8jmsUue11yBzobiOAPByG/LndpQZ/KMC
+lh5Qm86eddUY/0m76w9VNbGXCw6BMSZ5RYE8HY7ChQq0uOsR+kH2wDnklRN/UEHz2NfH++Ju9gN
MBdOPC0qjZYaHKfbcdDOGFDkSKNAsVX5E+l99wfOBh2eBv04OZ+GqhDyMltZuHfPb5wwUDaMCeOS
/63xpbxIF1JPqEDAaxeYWRLX2MwXLSWB1vOSnWC3tZw6RUlySw4zj9XVNDPesSMo00B0jifPtMr0
6mhVNiHn8XpuDURxA7k2FIpUIsjtQHWYxUUehgzkYaaN8Im40mpOv7x+FIrHfzgqSzllNR3onigG
F0MU9I7yj9fo6SnTwz0m0ka4oGf5f4O4q+NEfIeBBzqXcGFPPwpPUGizwl5eoT3HfzVJZxwazc4I
kSYv+ddPcAFZkVBAnrzrNqt0JmTvVkCGa+GdHW5Ev8EdfOeVtbX5CRjQKVAxghWzCogR0h6yids4
0JxJnCtZ9cem/mg179CtN885ifDOtDY2vY0C4UI5xegFxsrt7qC9hOGlpSaBHprmX57R4rs6jvas
n2hwTHuGEBsfkHyWsvWCU6cev+zV/yQT7RhBzPLcJJgSKl/DjPQHPpj1UeYe/Rs11a4hZduvaRqn
0c5EN44BQQudWLxeQP/fcfNKpRFahlYXJIfhiooDTxerinZO9cZyYudEwknPG/bCuoXfIMPYpQnE
M4iV2kW1xl8GwLFT3Sbu6+cDVA+JWAgxlFLWQIsm1vqhn5w0GL2+eZfVpfoTPFK6E4z//OCb9A8f
54X2tzS/AW2t78mxI1ZOVZrCZnIU/CDgmw3xSVhLZ2N0HZSSiOE0vubIUKzoIDtlGsmcgL3T+xyV
EY/zZhDHXrcpvc3xgOymkboUlnR0xdRja9ae9qaq4647hn1HB0gF9/O1cr3y375oJJQbLzG/zICj
zOe0VRLTn7EhnttDJFPL/gSXnSywyKSln23ParurXRh586HMZuNbHKnA+h+Hgbt3GRcsHAQg0DQY
sAxYpcPA+rmJowGLVfxI0coR01HgM+hPivou6Ys9fuH9fiL1wHyJ5IF6BNzw2wNTx3RMUmRVAlHC
FVBTdGkwNcx9OPt7uJD7A8JQqK3RVcSBiTfn7VAQGcOmrWFZSbRaz62VR5e6Kn8/Xr77+EbzwkPR
AZwje3ctwNqalR3mCiqoU+EmJ9MbxI9Bd/O3VVFpR3Rgh3dZLPeUH/+YOd1uYvYv5b0FGcBFuCYZ
d2Y2NdQ14DqILLdtPxuUSLzTF3jKk5KUIo39zBw875026nHxAYWs2gRqaAkUFEpVDePPOJVK9auS
6tn8o6yk8txmc6n7I7s3OVDubj+bppzeViPcQshSLopdkShL4Q91qKNsZJaw/dRKZN+zCplbX6BI
LC9xpBR7T9/7EAutf5ERoDoGkmhdOKjbgSTRbtvAkk5t+bFbdW8mPVZf+qibvqqy7i9dl87DmyKe
hLETLu4BtmSiHA0M56hZaMSO202k6dmUG6mkxWsixnYcHFPQLjJmxf5Yp16ffemTvBZvm6xxq48s
/RQ9aX1W/gOgOza+2Y2Y9IOaUIL9+Hjf3W/uxekLijn5D9XLdXrikbF6nSuKoDeo1+iTmN9r6Dr8
+3iU+9MKq8wDOU3Dmc7Z2rokcWQCfgsupzMB4fdrIKPJYYx41F6hn857XhX3sWjBZqA1DUd3Ye6t
Fhu9F92YQw4T1sF1eTJdhXaPBXy2PsyxPX6zMsP69XiGm0PyWW02F1Fpjblz67wdPTSggxZXr0M3
qPapEa48V2Xtnpo02zM/2hxvkSgCO8SluiYJ2lglFMiBEZTGIazP6RCHX/WsLF5o/HLFJC1tlJ2L
dWNIajd4t8Os5wCtk8yqVTXeOUkdgJAWVyVu24NutPEVO/X2mCG6s5Ofb2waGOpo6pA3gH5da6Ug
ZFaLxo3rwJyy9qxp+fQ8ZK3zRiBkt3c8l5fgbSBcyKwEd44CyeXat5jOnDmqdg/CUI9AmKS9NTmw
Clz7y4R4ah+konY/dOZQfQCWT88jK9i2B6vrzOKcGAYai5YjugnjOzGUp8db6/5qYA3oDIE4ohwA
ze82dBRCZBml1jJwm6JHltc4iSJt/qHAVRzGlmLMsR9EvZNvby3+fwdd4sZ/ElKUYcXchbDgVLyt
ziIvvKNWRihvqlr1P3xnkk/3j5IqJcLlp/xnqAlhfQOuDFR3s9TOJfdFoKtFf8Q+fU/35E9Jev2d
yekp5lJXge6wnhbNLtAtWhmEqKsnvqMqyEZGRji84/yyuC2WO5Wv91747yQrd3yrz1P0g/ql2fph
nqev1UL2FkUMOn0kMEvLZp2sKvHgNVoIzb9GK9JXOqpoc5e81g+ZUUAJLYJ2MMXBaq4ymE4xhhi5
8DKYRYbRqGUKwJpOc3m8Tze2DCmEuiwvCQxR8PY72oM5K4PSgKOOhHJF53om8JVz0IfE3cdDbdxa
S0WClJKcRSXtvB2KrvAsY9OG/k1bH5hCjSV3nVuvlApYlg02L3UddO4WBOPtKJCjhEDFAsGCoUGE
X6mNd/2ciePjucCi499ZbUqK47S0QK7Q7l7XxwtPOiGQ4CHAnCqffyRA3OefBnQH8dYoojKvDrPC
9f09F5lS0PFN6kacXDnr8lBOWIJ+UmcNAzVMbUZ5spO4Vei0YjT51A7KpP9bZLXxFRBAlV6otuEw
r6eZqh2M3mqiw5zGxmfVzHm1CJAk7jOP+RQ1V3tsNPfUWg1gog5PBfsal6PWvmkt3vY+BZNSoMhF
uvLeVtq5Snwr1RIn8kUD3DP1RZkq8WVy9Eg75hPaqsfKlWYFkaXMZ9+RVpuDAxRdJ3+qlZyca291
RRkkSq4mBx3F7PpiWoMkxIay6yHjxU1xmGQEBiLMgazWUtfij7IsnOrUkUh6vqEJK3qncTf1hzJN
p/xjFAHRKn05Jnrip6o+yjPasrbEOyQ0y2vZ5I79q6z1qYc15k71EwqapfmxQGwMtDSNXudXaqmR
HThppRYneBhJ+JvZttbBEG5ogxcJDZUKfCkR2k56D8mwGancc83XejanSETf3cauf4TDLChKZw0i
pC1l8+aCberwc6K0Wx8tr7dNfxxa/MmdxFSaa2wqffLiTCi5IumIH2TrG1jy5RfkIPVvkRxhWft2
UqdTf0Q4t9N/QyMmaqHLhiSrkLnzue9nz0JztwXDUrboo2RJiR+dW/QOXhixLXBgx/4tL57njjf7
JVTDQve1ah6bsxGqjXLM+jBxvo4Dd7s/2IaYX8B+Ng4rhYDTATTnpP1oDKq4vjSt5OdsJKUOOUia
9QkJHtf5Null/zFXc/RluqwV87OnxiK/dGh/jCfcV7kpfadv4U77Y9Ol3VMaVUp3HbVaIu3seEQq
6J5sOr8GTlD4BrnccMbqTv89GPYcfX18CjciyiJGQFl1aVHddfFNtm1RZkrNxZCi0C9midJzVDXe
ThK1ESQZByzpgvamrr+KKR5KuiX2lE2QjxmMaOS7kUieeshCPjWSeg9ZujEtupa8kGH1ASpZP3og
nAw6PohNAFWtOapxE37RYeTscGjvfHeJlFTlKOuQIOKwt0bLm3Voj7GNbCVwDS98AR/T/QBern3M
AbZ1f0V05Ob3ZLLFfJ3qEsfHKvUatqwse9d6qo3Uyp6nyU2bg1fTUA5absPuoHSO/g0ZP12866Zh
Sg9Ri1fu0U7MouExFIb/JJHMUSdvFCP9bHWzGr9nxxvdczrPdv/UJgA2/dGSEFFVpUMTFaEANzlW
cBSKp8f7ZynjrmL4YgW97CDkH+5EJ7VO81rbnACfm7W+KIUjAZVGLi1BCyC6kqmIwRY2+CM1NqCx
WYr9+/EP+PMp17+A+gGsCF49YF9XO8uCGDEtrgMBsg62dRxnr34fCiUt/LwNcV3u48xTD5NeW29d
W0nnN3051+3RkJOu+VVW0Bx0XKU1eHxHZXqwlS7sT4WZCvuASl0TX/qwTX72zTi/L4Cb76kDbVyC
toHuLrc6wogAam4v21zFGWuQZPsjmCO/qeSxQlLsEIn2LdmutZOrbOTUNGvYthBWNMZd5SoZ6rwa
YssoUzlz61vs6mONhv1M68ac5zccpJ222vLkXH8dMjywz0C8KFot0/9PksvrIK6SPiO+ZJP6rBt9
CVdRdMjc580VtzE1mLLZBRnX2Ts7cyMEYOuD5AoGCbSP120jRdoRYnV5zVSpN+aoKR6bsNvjy2zG
NcgytNpoxd4jxkpjREk8rAOjKuVBEXhEzmWrHF01HXdC6NaE8LqgMI9ZEYX51VKK3oyo/zNU5IZD
4xtpqF3KzJQ7X2xjQ/IWRLgEpSGDgtyqcTNCxUWxzaqDPg6fIWiU33vT/cdA0+zJHLPo+Pj43k8K
cgzFA51vxBN7XbJw0zpFgc8RvOfb/CkHq/o86mLayZvv57R0GSiPg2KiwbZmrjSRCTAP1ZWgHLPw
70WmHAiNndfvtNAM1YMRev3Px/O6j4vL6eKYwX2k9LWua0oNlfAhG/tAlUUznnqz6Ydr2crCPMks
jyIfvIDTXCvHIURawjX6Q6b0Yfj58c+4P++U6ZkzzxJgUdbaobdV9UmN1LYLZJniJpqr5jvQxfqB
WtwfdbrkRxza087J21rtRWCNa57CMXoPt2c+8nQZRr3WQR4Z0iloUrUHp+alSuTj1zpEVxCk9Z7x
8Z8M4jbSLGz5hTKP5xWI8VW5oAHG1GeQaAJu0lj56CV9q3xBkKLvP0AkktHnypvjCQhaSY0KRjLu
9rPWK2oHvQVM5iHXzH6mylDUPwE+e+n3RG8BLLe4u0Yfhr6z3QvPSfOnGnZRAmuHovCXxJSKd7SG
Oh/fKeGUtDv1mY3TAfoOOWzOGenMWoYkbBRvlvhWBK6FtYU95POHkurFzhm8j9FLqQl0PeAodsqf
avl/YnQHRRvHoL4PGp5ex5KMoTmEJD7SV4WRfLOKMT9HCD296WMne30blcF5BOL2RnUNKYbbzSLt
oetHRfTBDBD+UlL08W0HDanH52BjIemeAokAvsKbc30NzYlCqyhmFDtXzMAYteKbWvfmTj54fxks
pfRF2RaVr4VdfTsXd/SiqowtFrJMp6+GLcdnXof61ajwh/gfJmRzvP7AZXiw3w4VEysGXZh9IOGb
ImsA4awxcv38P4xCCXIpfcKjXZciBYp2cWHEMiANlceoNgbUa6u9SsDmxwFLCY4X7Df1mtu56Gw+
PY1rGSC/7Z1TbRIXvAbmH4/nsvVxliady80GwOgO9tBqbRp3rgzmohUvndQT7mynAj1mKTsFlPuh
KDfBaKMfCP4PVubthMK+csScDgT/XiufCtPNfoVChzJB+27ntt4cCnQwXlNLp3Gt/Au7NJKeABfF
s+C3QwvYj62G2oBU9hxC778SnE9KaX92HBDb1VcCODV1lZksgkEoc0xKlfseGiWnx1/p/u74/8gv
AOUkxHeiBJE+hikeKkPQ93o/HwsaKxd4FpX6kkR8Wt5JjZkeH495f0mSUcOoXjq4C9R5dV+Bt4d0
kDOmK4T9YbLl5Pdlsxin6FlgG3ZyVtxq72htTBTUFIpBqIiT0a376Lh4oOYBwz9QjQ44Y4xob46r
x0vs2s3bsNL3/A03NgrPYXRpF9FMpIhXk7SdCUKHdIdA6WGw9DbeSl5YRee0ld6rby1e3ryMefBT
vici3m7/DNURiFbFGAhXr65wGMYnGKR72J+tBYSqYdN1RytIXVcpLVPCf8jiMWiqzq7wC8lwz6l6
PZmCRHf6L8Wc66/HWCzcNyqZ0O1IJtfd91LS7rXTBgHnDIRtCJsS0ZosN7Od62rrYwG+4Vij88Tk
Vh9rNKsU/fpuDEKjaoMssvVLaaBlj2JQs7P5N5aRrIkyibmIVtFwuv1Y9kTDI6w9NRC1Zl3jSWbH
WLj1ISE4nqVR9jvjbUyNOhChEXw5iO91A6+3KtVuEfoMVHwW/p1wwUJCMLTKNzwArJ37eGtuSGRZ
5sIrojS//Jb/JDaiElHDrtCCsamUk1vi3V2YefG+mlHQb8JdkeT7QEIDgAoXiDBYffoa7JPHedco
BW0zPXOtdyo1z6NGvvG9zIrqKQR0+jGf0A96HL3u4/LSDMVdgbeuuciz306yGsG+YQc1BCTd6klL
VcWP8LA4v3oUHvAL7JU8mlxxBcKE/pLOWYFRrdnM7XSlO4T0BIIhjXz1Kxc0CApgjAEghGLs7XQ6
G2eNouVYt0YPB0yzww+zorSvVaUBJcWq0finsajSbL0dBV8uMy0wSgtql5yGF7x5DBFq9qvKfK0w
O3cKEHbKhOCKITCucyhqUloMz3gMOuDrPqzIEt8ZLT84dlz/D2sHxsMl/C5K3etubl5RgR47dQxm
2OV+HyoZWhDO3nV5f4KXGi6DkLiTUK8RgqVQtVlMqNiz3RX8LQfNVxI5XmwcJE6Pd93WULD1obOT
e1CgXu26wbVy06mbOagdl64vmUfc+5A3huwiwT/+fvVoJlANtIAXOUuoIrebwtOxD2O5VGpVHlJj
k10cxTC4Z+waXyunzqYAVoVCPOECfMiaIC7qrBFDNqhB20beUcc28oC6VfX65QO4zBninuRltQbf
dIhFjzW2PEAcy/pAnx1t3CKcL0am7Mk73kUherm8D5ZKDq8Ffc3U1g1IIXiXOYFLmfrvcUy6Yz0k
2cfHX+h+FFgghFZQxVz4XPu3XygazCyuWxQy21G0F+r+87Pb1bAPHw9zt+0MHOkIpdCZF/D3Oqke
+tzNByWjlLDgWYrEwxvUaDDJsaa9jXB3RXGUHF7eNML5Gyip2xn1RjG20vJk0Kci/GzLrD92+axd
JjXvzkJUe2D6+6lxdJEXpfkO7gnNmNvx4PYjP5FrQ0CDWbkak576Q1/H51ETO6dpa2a8R3iWLLra
nKvbkaYGGmBmqUOQYkZ9oqVFmzAZq3OtVfU3M672XsR/KgU3BaAlKpEsLdLztOPXU3N6dY4cir1B
2MXRIYYN/sYpEKrrq7B664L1+pH1k/UGTTsPVrXuXeiEDpcZyFyQ6ngITkZpvjXUae8U3mUFrDJO
GShaanxry1kVpuLE6aveUMYgd6rJn01jPo5VV72L62I4tCiufXKybo+de0+dohLGDWqAH8IVhN7M
7fKPtdU0kMH0oKc2730M034qPucG1NxPVQUF6kfkzmZ+Bllt6s/ULSYUXrrGFW+GGP3nkwg7K8SC
pyWp9lpTe+8hRmcewFuZM93sAk/ZQa+j8FdHudX1qXLmyj+2Ell5hqXoqEKlL9KiPcSDSLxrl2Ru
c+rxCC7f9hizeN+msKrTIzlwJXyee7nyd410dewnDaftiMJPHPk4TkyGPDZUp8JDRZG0fW1JgNUB
rwE+bzkJdxQqauyFJJ0xAhcJUBXwgM57KME6eDTKVOwElfttwGAgwSFs8Vrn2XL7QcLcEUY2O4vW
tWf/ZXRuE31s2sEsj3pkGeWlNa0wD+haTntEnbv6HtPknQSSgwyE8tcqxW+s0ovSCTuNtHVN3/Ay
ccUpFyhb37fPokcD82A1tThVmR1+fBxJ7wM2EwVny9MaThdTv500QsDF6Jq1EVRIhhxgzcqnwq6m
HeLjfahhFNSicEMBZ89ot6Po9TzmepiYQRzpU+p7lZ21n6l41h6jwVNHuqYYxp0UcuN74oEE6Bdz
D4oV65KipaBHOg0MylNw6g+zjeYXzUalNA+1PirdIUfMJgK1R/x5eryq9/MlemN2Tmnpj5fH6oPW
gFlmazDNALyWbRzbKq0mOpz4CpziMi5C32yjpj0+HvT+5gAStDAOKRIv7j+rT+m5PcAMaODgmjz3
SUQmw8Dpf0oLd0+Z8n7DLl113jO8tE1Q+qtLyrDGpG3oZqCwieuxoYfvm7z+Msxo+Jsy/iIUnJwr
ae7sovu9Spl9UX8gAeQZt3ZTXyQ8htQA9zLZQD1SPI6Osk/EawGGFETACyyamItI0JrPj6eZCmsN
iYnBccVhrI3o0pmR5ddIle58sXv+Pq8o0hhsof4ktWuYuzB10G916waFGhXNv93E++CQAbkCskKv
27kAfg7DcxEViXMM28jQ0DinHYEmi1VYlzGN+vrZNkIdL/KeKsu1NEIyVaK4qHKkVWoswDqrLbM9
6sGyl26v8qWyQ7ykggSMed09G1Mvzoum9AJwXmIMMnWw4FbADs2O+WBryZvSrbX2gGMuXjaugvHU
SfRl9OXxjr/fEERMhFFRIFr4mutPNSBw5EDpCoNUrfqvUVaj4Qcj5fPjUe4h8gsyERAkPWS2PJf1
bfTS3CFcINphgKwshwroGJbblpXjTFRIyqFX/CMQxM2sBf4xlPhWfnB7A/WeCYSXfFL6Vj7pbabs
VYY2pu9S7sWOyQKcB1fi9ndVBb4fM/IOQTFFIBJ4M3u1PzTF8GqwzsLBWKQNQCIv5fLVce+mKolq
bHXfIAmbHbRR9BelQejl8TrfBU3OALylBWlBaYYKw+10oiGvsCqpKSzQCn7vNbG41hCY32lO0b3B
7b7bM2W4i2IMiDYJyCo6QbwnVtMiz1XmUqEcaQ699xx3ePpcUK2qK39KOtSuK6fM/jXbeUIHiM21
E2fuvh4tdSDr3Ph8v4XRdztdFIWzUKnAV2D2Tvpd0pVFo8XLyp20ZmNZuYnIaxcpGIRqV3dvVRYZ
3dWcel4Xz8o5181Q+Hoqq2f05mLjbBnxuHc/3MOZkShFqIsW+59u3roOi14olt0Tuv7jkI7y0JZp
k51KGXsvrjY6mu+6ffRvjuceMD0wd0dgkbXrY0Gdfovpx4fHx1trY60X5heOvy79K2zmbtc6E3Xs
FGSagWELOAiWjJ/C2Kqvj0dZ9stNUGTSaLIuSGNiMPZyt6OMioSHKUotEKHIrl2N+EebhF6gsf12
Ns/G1qWovrBWQOVyh6yOfljOoqBTrwXDqMpjYqcOYioWktTKWBzM0jGOoaZO71s72iPIb00SlCBs
UNgdDL3KMlJ7MCKvbZGYQ1bpGdjv9H5hof0q7UG+9r6HEMVjkXQGsMuiGHO7nkU3CRC+mha0YFiv
4Aecq56X+Q4BdGNv0FmnS0T5eSGyr4pKCpIpDc8Yzkda15ek1f+2RGjsbMCN78WuI84s9RcadKvv
lYjIqRKFx15kS/0UCb1+A7IV7JvR2cKfMt35lOMYdCojMe6E1c2hSYEXDYDFqGC197GdKZTQiPQF
4JV/qAsk3e2s0L7MvS2/qbgjYW7khSCH7T3lw43Ig//TohkD8ooK+Oo8hK3VJUM4a0EZmvI5SkR8
ll2X/ECAGm/XuXmtayC3M894kBZUwaEqrv2EAIFp2qJbjzK/o70UStMf1blJcV6UYAUfn/WtXbNU
wdkxdCSRi7jdm00XqZRecROJMC05pkUWn6uY7OfxKH8UYVYhhXqdQX0VfiC3/OqKElNoA2U29cAO
qzcjIip5rTwZsfJWVaMvhWKdVOn80xjmhz72/tJa18cg49RbBvTWUncOsb2HT9yaNzgw6oh0KnlV
rX+QNuKOVqY6HZuuPNhdmL0poPJeH897I8hwLS6FEV7ilPlWqYBSp3E/1w2ykmlRfOqzKAuiNLFO
czvvwVu2NulCxQM1z0LfubCpatM3qcNQKiz+v6lQycCIZ/tLGIfpUxZ63WufhnTygPGQTBI/CTmr
45iHimrObmYGouiL9xTos6OHAuGhUtTwrNqN8/oguhS3KGuhMwr9fBWvtbTVIqzt9ADn5hn3V0M/
Jqr5agEaZgVABJQSDUPevqsP1tr9nMB5oFDjKAJlUy09zjq6yGg67Ylcb+xAxOnBqav8Wc777cmr
dSOEZoa3TizK5uPgRNG1dodqJ2pqy+WyOnk0NUB0ETN5n911NmQzmHmkGkE0d96FfkQIebIM30/F
JEsfuGDXIn9jxL5Swd/IZB+eBh0fjscHYWN3cgDIJ7hxiV5rVbu5pWZaVWhr5iNPISqlIgwUWBzA
fAYPZ1Iz3ZNj31peFHFNYg6a5XfdsHEyWq1CYhRUYDgdrdTVD2XdzefH81qS2/XqglVZity83e7U
16XT1qmhR2ZgWcNvu1Y+N5P1TE/ihev+k5tML4+H+/MeXY33B8XBQwawM4+5203jFIVuTFFtgUVA
rvKC4JRMnng/zcOxo5gRH/M5RWveGbP6iZdbpF6GCN++Qza3dfnLitPCflLcvn2pI2mZnwDcJe4x
HGWiHLRaMdyLowzO+w7O05LFJiNuE6Wd60GnqLn+U+YpQkUky33yLKYk8/BcNLzPlj1P9aGOczIn
gfNr9xTOuppdplhY0AMU6RZXeP+y86GuJ/K70Uwm/jdCKgpxPpyrYzwK83s95Ll7GnW1c49Gq5jA
JmE0wYZFfNw96i1PAz9VUIn1TSfW0dganfArX777pRX5GB2zpkjjkxGmqDOS2KKmNdTUrc45iJvc
n8Ks+OQ6of57ogY9HKRuTsVxxKCGp4MaKt/tGnrqe0utI/25igsR6JFTl4e+Mduv8RSG9cGI1d71
0ew18mvDO+VHrahUJOyuMGN/Ik7Cf9KU7HeuSpldhmTUf8kQztgBxlDrEbgG1FeLwst+RrkHy7PR
i0I9YsHWOzvHbWPz22D8SVYWXeO7uhY9W6xtCuSMOwmytKwdgD+DPR8f78atURZOCmtMTfQuGaxK
qvvewOaPFN3y1QlatGJOezoxW6NwU5N58WbnYbIKyRL4hDMDJQpa0cdHQ47OaQzlnrfB1ijgDnlU
kV0uIiq3B2vgZvFcJWQulio/z2o2fC9kFp0er9gfrdL1+V3YI9gM8lnu4sVIebHFY4jaZmkirzwt
zbHnilcKhWuETPQjnmcAY4Qdk8rOPSqWxxSvw98YaArjqKVOLr44td7/VqnRpHu/buOugB9J1Fz6
uCogndtFiKcKSFUIbtVGm/ZbabXaxylVHAe1EcvAzzQVqr8IFf09tUN2pic3BbQa9h76W58CCThw
9Iuu2B2FuLMLchnEbgO9LbR3kO/jn2gNWDvlhI3UjN4kinZoRVC4WKO4Z9dUKJmQABJ2fk1pGF0k
Z/+Q97LfWdaN+SCgQsUJbsiCiltlLpAOAJg0oR7E4wAhzSrdQ6E4Yucm2hrF5SRyTiD3cFhuv520
rKwk4OpB0mvgCAu4b0NFuHq8gTfuO2Ct/zfKPbhvQPm3HfSgqAb5XGeF/QmGme4XQzK/0RpRf85l
tffo3JyaCfWKfMkjg1i9Ufoom4tYFEytcntfEd54bUrH2lnAjQ0BEBSo2JIxUPRYxZlIiTtTr0Yj
SENLPw6R911VJ+OYVFm8s4jLMVoFAdQmKQg4Ni91dt/tp8KlLbVbgGuwxQFjKk1uT6ducjNxlqLM
3tuN8qmM5/ZN2obmt8ffb2MpGZrZsePZI+tdYrg8ZnO6gEHLA/qUE8JP2CXsFSTvqXJLcYDJIdRB
BkZN8naGjTKlY+XlZpBH7YfQ0v6VhatAk+vPrmL97SXJMVW+OY3yjmD4aaYdipKN/uKCFvFJso40
YCs/6oePiZheutaeD9q8d/63VoILEjQESgULq+/2Jxq0Qhx9YiVoZ+FNPM3uOUrxU3u83lsFROr5
/FPWIpjFLG6HIWek/eT1ZhBCpwcsYFYN+sVyNt8nA8bQZ2Q9o/5tYQ9l/qzPGbVTTUfI5mzSa9RI
hjJn7+G2NXGeTxAhiPRA1JdU/T9YRbD1yCTD4gyKHuNnXDyKk5q6e2JAm6Ms8pNUEfEHXMNNRipR
HfMzg8Yau3OlS/OcyKb9H7YzhXzAkIhc8u5dwtV/5pLMwxSjGmFSns3lqVHt8mJj7r5zXu8jA2SO
BWEPVIf5rJ+6g2zoIVW1GZi9Gp2lC6/WS7TuXFfd65dtGQpoCaVQWhVrRtOETH5uiIobWI0sSPVt
Mnx34l0uzNaMQOeA1aK6vZA0b9dNyrxPFINYZ1hmikpHSkUmyiyP/DWsdt4sW2NBJKRFAGZGo/Zz
OxYkU/DnNvsNJe/o7dgY4mAOrhJMbeXtnLb724k8kfzNpRNpUiZfHba+R7V/VCwrqAb8163IrN6X
ZldeACi5fyegqP1GdurOHvxTebgN54wKDQM1JGoGdJJvJ5gUXak5QrVIHXmZvZ8p0f+TJl5Z28cq
rnEhb3g4xLzP9PpFR6RhPoV5K74PwITlYRK6bH0V55yXEHWIFJT3MKAIgLkDLEW5MJp5RPX12aqr
/kPoxdVfaYt0xKE3zXw+ZLCEZt8ovOilrarkxYot7QtF1Lb1dZGGn+seb09fV2SqXHYi27KY62nj
o8B3hQ+ytLJX00aaIrGEZwfwvkOfPq5xbYn7hywkopidxoMstT8KmRrXPMTOB88KrDHGJCneYpxX
HR//nPt4w68gQ1guN2DD63ROwfvS7svRxp2mjY74kzowyyZ35121tcHIGaEc0DjXvHUZU+9xDMla
3Q7MRBl/jIMuDjhjFNdQJEkwQy32pay9HYbnxtTortEYhhIA/GPdqZCa3htWnyCXJKIfGjYgL60s
7e+P12/jyiZYQywG77gkqWsooiWk6c5ChkEZRVb7Q3UUHZq9h/x86ucOtgDzKBGwi6LE1S9c2WYU
tDmGtz6iuLkQh6bQs8T3InrMn7FRrz64VaNnT04a5gOkfNtKgySZyyhI+zJ3fOQXC2NnS25EGq4A
qiLwULly1iiEcRxK/oscJAuH6oj0HJ4kHRylCh2N118JLNditbW04+5aAvNczhmn0CHbzu1zE3ri
qBSVcsnqvtsZauPzg1NnUgDviVNr+4tG5hIrhIlZgfpCfaaluVs5eynb1ihUlJb6HPMhLbg9zZ0q
PT0aSzdQZgskjIHni9TncCdAb4xC5YrbkgcRvao/xcr/3Nd6IfK6ixf8FI2qc2cn4wXc1h4rbmsU
uiY6BHY6RTQyb+cy1Z6ZpAmopdLt8bVFpvRaV+OeBcR9Fr/ALbmp+Sxco2u/x8nMKO5ycCmzFxRS
1eyLGU9Xx5ghk8XJMQntE33qfx8f0yWoroIuyCj6NOAIETpYQ+Jrx0ZO3suswCGyczyV+CXjLH93
21JDVyLmsz0ecGMtyQ/A9sDbgSaxpkxKWYBPSqUSoJaeHGrTSI+JsIudk3s/CpK1C3oA6jyYibWy
FYQSEN397AQGEiVnL+oLqLMUzl47F+gRFtUNshCaF+sv1lrC6UiuvSCiePoSVqN+TiBNvH4U6Jgk
TgvjDnra6l6UrRz1KaTe5yz1yR784192RnP01XOBJ8uXAXAB2HcNCkxSNM0ECJQAOED0MvbOeM7n
LPvyP4yCLfwCqlxmtIoKQ2tN6D2lYdCJvr7OLrZCMQ/VV7d26LoQ2Sgc8yAjlb89r2QEUY2MdhjM
UKv9cQa3PETlns3I/dEBYwBtGhAJLDR4K7ej2FPXeU3veBAtEzMJ1KE1PtRRZDxPoGu0szl53qdX
rx6ohuWBT5WJd/DqFYxkBlZqVGIDcGvuU6hm8mg3xt6uvr/1AKjQGoNJAEpUXaOnsIjqZZIXYRDP
lfL/ODuvJbmNpVs/ESLgzS3ajMHM0IgUSd0gREob3hU8nv7/as7FYaMRjWhp75AuqFB2FbKysjJX
rkXKOKfnYa6z51FP91QmN44pWRZPICao5dTguvvgGU3lmln4HCLv9g/txuStrhp3B++6aYUmMWNq
eDaPu8sP5YVetYxOE0JS2HQoX8TNowpd0ZfbH2dz26iVybo1Le51py91Y1RBa6ygZBeeVD2Kz1ay
5K+jrL/ebwoAAeg7eZQIC5cLinWvqIyuC/kkTXvQ9ME9lKGDtHKX70EVtvaOsMDD8b0IuC4tWV07
drVKc61Es/7NXcbkvOjJHpfK1t7R86JUzkni7ys/yBqti0eFXDEOnfoxqjzunthGqGws+6fbe7e1
IGIDAAVSLXhtV84wWLrCkOwcPmeQ8wFgT6yzkw/9/TEbsR6uazlujgLDKgKpEZKMbmLQk4yX7M+s
nL6CbtZ3UuytAAR9lbx92DZeK5duMChmkeRNEj43taE80KfL3rQqTvxkUIs/HHUpH+/fOgov3GD4
N/1CubW/JVsxpIN1CzjvubPT6o/BiY1XwsSeSs/WB2K+B2QpM+YSWHppxQbLO6SooD5TzphOC4o9
z6a5eJ9vr2XL4xx6MzTLYYsEsHVpBQ1v+pLtGD4bg5YcIxSuXyMTEswG4dnzbVObC4IGRTaN3xvW
l6ZMUcGE62EKYLj+d1WJOUjANe3t2+aKfjOzCgoCmaq06BaCQtXpr2pifVAqL36oFaSkby9oy+84
QLIRSF6Cj18uKNJCaI9aPXzu2+7rYDjpQ6RMoy+qoTtBxpr7t81tLQzKUA4RTUFYMFYOMc9oqFiF
yW2emc6Xts+abxUzPvkxRBFrZ2lyky7TYSmjCsMrrwlYBdeTWB2Ea4yZDVGwOJY4zVQ0f7VWH/4s
0qk05Qp5mE6DAw3n7TVu+AjEWAxUEtKBo6wRfcO4MH40DDBXwjZ4KgleH7vJMX7dbYUqOncGyFpG
rteIV0vpilwDEf0cxwu6aBQkTklX6fevRRbLGLWV/MDUHi/dY2xESGWGtWjwVMlgNL5GjZrsAD03
dgzwiQNqECkfSpvGpRVnimq3RbLnOVzSAdnTST3ZwunuP7vI54BQJEbAn7Amf7TmuskqagPPMCFO
gRsjhxHCbLrDurK1FrpEwCwZreB/qx1LljRKOq1xnovFHPxqdMNTZ+2iuq/PEWRvvCM4sGyYun4T
edA92hrS2KD1F/QYy8p7pT/rnvK4U+++ZPnvM2MNOohMle90+XFQeMlzRa2RRXUm46i2UHZw+1c7
27a1ICZliawwWnALrtLhttat3DOwgsqu68ewoRy8AeXQCrHqHZ++jgssRSZ1HJx3wsPLBSmTMup6
jE/Pvfutz5TnIW7+iZz+tZg5ScXc7pToNpcmyc/oUFKnWXu30iFEskwsLS5V/TC54/CH2+jWS250
zvF2UNgzJZ3zt1u91uAVyzJ5kBR1/jLpI8LrhVs+tHmc7Kzq+uLAuZFfYWQCwN0Vsl9rmqUoMseG
5d/6ZDniH3inv0et2/qAif65vazrMyVtgfCQU9Bc8qv4UNi54wlZu0sUr/FBFIlT3y57cXtj8+gT
ySwCNA7J68oF+37yFM+cnOeKIfjlAF+wdRjGqdKPVDHdnVO1ZYyYTJZARone1ipngVDYTdvIdp6j
aMp9BXCTn+fLL5SqjbvDHn1kHJ7vhL9T27j0CfiUPTHGuvs8U5I+qLkznAW9651DtfGJQAnLnaMA
xSt9FSVEg3RREy/uM6h97zDD5XZURPXv3X5AQ4rLSBI+8Khd+QGX/ZjkOrUATXSK31Vd8ZhX+p7y
wftM+GXiwKtPMoLTtaGKu074R5TLlRFxsmdUohfxXI5D+lkAYf8yIpJn+40+w4TjOX36pmScrGO2
5FN8qCHQZ0zYaGydQ1fwr2g5wt7fzXGp9YNwwqX17bHTnWc8sP6kef2y/B0Rd8NfOWR3SueriaFU
oY92Y5x8jyuhtQeQ5dBN3d5F6Vq3lrfKwaBEkkReLk9ocvHieRra6pQY0/A0zvbyKSvCrwzYTZTl
k+xD2yb5z9vmNzyfkSQKybIyCiZ5FaPM0g1702pRbPYY3xNNnZ5jCLmDKLd/3W9JNt7AuTG8x5v3
0vMHNzTmWD7cVBOVTHdQlRNVa4fKKGPdt01tuD+JGI1FqAaAoazzpNBNO1NNSuVZiYroFCIe9sAe
3E3zSjkChDw8BnL/wNZdLigU+qLUZaI8G7WYz25fM6fWRD/MTt0jY9xaD3cV1VabzjaZ7KWlwSiK
vJht5Zlqq3sc4NCwQAwxfL+zb1vOwIeRbKgMHlLgvbRDRyauuyqOAsepquNStOWfjhtVj8vijA+3
P9EG2gKXoyfJY5eEmdL/pS2jURZqsgKyGBgRib2fhVF9nWsdMdWceW3biVXfLsvPStk9wKj5NZ7m
vdrI9m9gnTSiOAA8Iy9/AxlHIzSwLc9Gbrf/s8Ku+dHP6nJ0YYY956Ht+VrYhg9ZIZzj6Orik9t3
2iElgu+8/997nqsoQLNSzqxQbJDX6uUvcTorVaGyb4IF4o/8YMIJ4H1lfDONz/Okpubfaj6FP2tz
Vpanro3gBqnJcJCe1NJSCY8khRBXISmsw9I5D7nypU1mBVrZmAmc48LoiPYMOFP5yliM131AubZJ
/hjtXumPdmcyIp41atUc8q5wWst3ZqfpAQAL9bkGbqC/MWJPLFXDRJwsL/Hy76NZT19TYYj00LkI
KfhaN4XN0QgTtKFtnrHGWZnU98aU7SxPai8m5QvTrtQB/EZpxPKCoGpcfEmKuhw+1uMSfSqHLrKe
tSK048NclN6XOM0n7RDqUeYFBrpb9Z/5PKvlASiTMvq5EXt14bc8OrOvFtNM5cNAzlAdebjE6KWE
Wd0dwir2wKFq09ifK7crlVdjdPL8wa1bO3ueHaub/MkqNM23FJ1Xgen2KOZCtmDM/kjvxHlkmKKL
XJ8aoPgnVbXCO9M67DzSKm0K+XWTNqXloXILuqW5WrbzR2fOs+aTLqqy/FOZxGRA6NA586/MTKP8
lGu60D5MDD45fgqSvtaOc+qE5QmIR1z5bpQ400NrFWhTHu06sswA/q0if3UTL6mPkb5YPGQXO9f2
uPg3Qgwy6RT2SUwo7q8zoKgsEJ0ItfBZyhoHCM9EQBWifif7effjlZ+DNWU8iwoehJtrwgAGW5U8
bmsFfKCuBXpudl/TWBsPSSgh3qAlhidoKrVPybx4H5Za7b8gBpl9vB17ttaK4jcQQnnpwc16edjq
yWgQDfTCZwdKtoNGWfyU6s24E0y3rPBaB4sMGb5kmb60YmqNrS0eN6udxu4fURHGtGmbaqchsxGy
JQSJegDwDkrk+qUVQy8hUdazKCjCkMECr9L/kN3t11iL1L25pY0VgdqgR0LP2QEutgqXZSeKZQkV
5TlUCdEHPRy+oNMg9uQM33PglZMAuIa2g/c0EJE1RVXqdNnsGthJhuUVXpqDYkepn5bxC9HxqZ28
x1R1j7x4XqYxeZuN6Kl1EZRs++hDbudHAYyl0+YHCH3PZVH81eXNGdGxU1YwBBEp1WFWp6PVzpWf
GObOtbbxmgWuKaeeADWwQ6ubGprabIJQOwqAa37vCfk+VWTlaLTitTD4Z2XfPxXIgZWNeqp41I7X
+M2CyS70xEUUGFbc+WahzU9kWsNOQWDrqsSAvKgt+XBeN/68JrGncCqjQHVRqwmL9CHOc4bHwApa
9psdDiOyMu5P0ZYoG9ofx97ZuSK3nI895YKkLAE6e7WzeR0ZRRLPUcCMifZPomW95jcCKNfdsQEM
rGxiUA4Fc7c6tdTHkVpb+IAxHDXHNBMaehDRHpfn5mI4Rjxs4KW6apXMgzJqSxVGQT6aEXWpirET
X0fv9nh7NdfuSAWHvyCVlaN/a6hVBaG8PahmEqjNYOcn6i8lQqhLBhNgpPdO+jEfvfizUUJusrOP
13EJNhOG/+HYpzJGfecyLgEozRmMr7JAt4wnUoTsAYpPh9x1j/7tuvIhp6glhAh47nU9B6WATnUB
dgUJt/9wqFVNFL7ZOMlHR5tmpDkHxox2TvmWTbyEgw4ml3R55SRLqLbW0kRlUPMZP825JpJDb3bQ
VjV5b32QL81Ptz/ktcPwBd/JuyAipPi3Cr1O6hrAi0voMEyt/xHajfqUaWW+x+d8/dUoF/CepxXO
KYMf6vKrkdtp3ZDYJYRoo4f08mDzbPamh0qt7y+EMOnIjLGUyOGorXPvMs0Mba4xhUhOWD3NWhJO
D2OXFTtHYGNJQC5g5qWQqcrO1+WS0lJkgBZ0Lq1oVnzDqpNTpeU9mDN9D7Zw/ZFoQ4FhArNPaREe
20tTTFco2gKleDAwI/eTqov34ILI2KNDuKoYUDYC1UXkAMJKk3p1tGr4ccGqzmOgKQvSgA60YcZr
E+tj5pdWVP1gcC9OX5emKIaHfhQhQkB1Kfa0Fa4WK/Gb5E6UfqRuzFp2LrWQf1uYTAhypKw1ZuU6
Dco3JvPvxu9JcDUmOOG2bJevGr4Oagp1xMUaqFk9Hvspnf9o+6UJ4kVXvt0+ZVfnGkSylNKjTQQ5
ISiNyw9oekuj97kxBGZhR99E7g2RDw4JCere6qkdwYh/t4CLBEGDamCOC7abq5wKSYWqKxt9CISe
1m+I2pZ+ptbTvYQTCJ3YBGPYMemb8xEuFxa6iJnZwhyCgS5i/ajmS/E5gS1sj3d4YwMdML3EJ/rm
ctzw0k6DIIymLsYYmEZLD0QZOvMhFnkf+WnndjP0Z3sjh/KTXOSKrIyPRY0HMQIIH1aheKyLWhG9
tNh4/b+51paPw6BND7kVQdVlaPGPknfcIdHnITnd9paryCJN8/R16KByh6/xdo1ToQ7MnR1YaHI8
mrpI/hQIJz1YotkbRtw2ReQnJhPH1s8mdXE6e46HMehDG036Wq2M4rTkufqiJcteoW7jZMN3D/SK
1AR43BoDEyURR7tpxyCrbONvvezMoCfhP96/ewyDoDsqUV6AHi5dhRKLTRlDQWK60FN0+GK95D1t
jk79UimQB32/3xysgxR7mBjzYAy4NJfrUx1PZkhhM5KzxE7XnOtw/D4u3R6z4tYZgO6bkrUcUrXW
PGVMHEOdlmZToC7T8hM0WP33EM3a+AiXb56c9TottR1P3DQJiFHSjIONWfO101ofxtLKpyCiTP+Y
G6qw/dJLrb+6ei5yBMQi0vP/sJ/vSumS5chZtzxzLVFT20mnwC6H4qetzfOZWgxcYGPU7t0A1xce
pUgApzymqbXS0rj8dlhxGlKqKej0Pj2kCjHaV0QZP/a8dz9NpTO85V0pDm5qVA9VXe+1qrdiDO0u
0meJB7qqF2jWUgwd5dYgGpsBKa+weOiKKnsS80+zp3npty7NXsCF+rKzy9f1EjlZyyeFGEFWSddL
r8cCRrAZt52aZuqeEY6Pm0NlwEBxKIco/F+kRkPim5EoP0ZtO3zSFNOvKTiUh7s/N29LfgOZDRBL
b3Uzzo3U7USXh0s4rc/NsCC3qSS/BivsH29b2thsmX6iRKeTWgPFvPzYSawzBuMkU4DKzPykJKbx
I27a6lyISXsrw6FndkfRT+R6eyjxjbgHIbsUficL4BW/crPKS1WDKuzES6IeTpPRpec+C8WO/sBG
KCcLhR2FKCT7IKv1ocde1Fz6U9DUXX0qtar80Dn9eCKnS3Zu/Q3vkTyrLigOWSAy151aJUXkTCkj
4BXCnqbPet5Wjg/eLX2dikwZD20Yi9I34pn5RWNCB+2gGIxInfOIzu6OB11/V6KvHKanqAMQf/1b
aqQCNDeO8GRV/Cy9/s/etZ/acfommADwKS77odl/ve1L11/00qb8898a8OjyFh4VuCFQBg5oDS4R
Mogm2fHY6y/K25pKB31d8N1X01VuGyUoCsvL2SmcP+umNf4ys7RJ/NANp39vr2jTFohRKQOv4z8r
H9UiQV4DT0yArNl4UM1xOlG5Vg5j7N0f4eXUDJ0tg5YQt/QqZzQSJy8jnWXlYac8zkmaP9pqUZ4n
193zjY3vRGdVFiggJqXwsjoT5PXzVMQjL5okzs4tdcbnPK+iHVyT3JvLVJEFwcVCf4XAcjWb7s5z
a+TqNAadw+RCXjIaGn+oVTXzpyquoLDb5dLaXhd3F4cQPbO19oetNJ2udmxhN3IzJRBIvFRDk+6A
sDd9AhgGNUdqcxyySy/HEdAKgFYmED18VYMSTcz41wCXjfLuERMY+CQFL71Vis3UIy5NRaHqxia1
gaDrRQ91JNCwhk7x6baTX6czVB+gbWeGjm3jJXFppeB5VpeVNgaNOYCdsTof0fHs0KJ57Rc9L6T/
YI56swusRcIl5M/5LUpo5Wj0NmPdQTKm7isdvvFjO+nO/wZVUx4pL8079ra8An417jjSUP6uX9pz
KhuKsWyYgrChve/XkL9kfuL27f3byH+fERraxgT/de5gzAIIV63MgQGRqvPitgwsHnO3GVusjUsC
m5WWVU+3N3NjcfJZBBQSjn9G16Wz/raZNKgprmSDGlAIB2McNt8TSBzOt41seDx5kQufGYUQbpRV
SaAJ25nqpVADs9bQFrZj+5PO8+vJbNx6T/fhOvlknEpOKctqH8+9VWxakoUOZCQGkMV2fp7sFAuZ
mywnVGFsKSGbjPAdj/0hTZTkxyysPfGbrcX+/gNWpyEvey0s434I2obJfCdVUt8YlOmjolXTf/h4
v5tafbxqKMBAZd0QkHXS8fZiwzcytEhvf72NTEDCgMmm4UmnC7je0dl1Rk3MQ5C57nSo8Rh/jFA/
Ldo5P5Sx9nfap57fdvaO12y55u92VxtJe38JxTgOgWaltBmNJntF+nkPyr9xy0hACOAG/BPO8NUe
Ggq3vhlT0DER4j6S5MbH0NZC5peq6F9FHUK/F417vH9LuT/fPZRi2bqYGkPtNQ8uhSuv6PLvc96X
gZkO3ceUbvqZS749JHYbfaR5dzdSVOJfGEJGehiKDnKSy/OuuqgPi5zlKlSLn6Jo+O4OtXhM6Ifu
JJDvbBer+xt2ewk9hDCLD7nym9Eu0tJMqLekZjE96Ek3AX8QOQy7hecei2jRDkNpIFaRm+1DUpXe
2XRj7yGNKC8YU9udtMhzT4C7VNLuzjmHi9gbzX3PYq9+I6PZYG7JMehVXW5HPacM15jxCHl0V/uu
VhSvtUmpwc2ao9cZEVKziXWEP6o+5xUPdsTi9GdEN3S41zrltNhZ/eW2a2yFD0YPqQpQkwMGvcoO
tLawNNGrQ5DWVvSguGn8VV9gg1qEtzcnsen6sntG6KcKvqbonwvVLeB3HgNnoYR5TqaiqEA5RLnw
XaszXlVbCcdDOsV7LKxbJ5srjrcbPX05gXS568yMp6YzZ7xOR7ttTpZAdsi3Jmsxd7pam4YotMgC
MZClddHKVlp10d1iDFwXQogUpT5fUCnbCcMb+Q/vfck8xlubJGHlRB0ztsnsmWNQJTaUXZO5kNG1
XZX4xE1kp2yhtntjVVtuIvVA+Gzs4hXHliWA2Liy6DePmvd1UIeZY5bMLxqJ0U4c3lyeiyfKOQkw
T6sImZaFVvZ5OASlV6pvRjpC0lLoduGrQ4wc/BTvtYA2vxrAXjkVKyUa5RX/W05SD7ai5VUqixdL
Ej4M85Jn/tBn1R6H7NbKwKnSpGaYFL2o1YdjZgwK7LHjjQtyRfetTCMX7415+g71pFmfK6Wtd8oJ
mybJS0j8eatdzXTlC2peSsLTyYu1+EGMffklaVQ3gPfc+NzSD9o5AZv25CAFWFEKxO/swb/tpRhE
VsUTL4BCmEe1SedzjZDEk2KX9sF0xz9uB69tawywAjiQ6KTV7aLXlhfZMXBUo4DHHS3j5WvTKi1j
PDZ6g+2i7tjb8hQaJfIRBRCKctelp0RLqdmJ6/EBof7X/HosqVHMqfmfzHBtUtljTn8t5Vn2Zbp4
CR080XbZ50xrpw8wbE7/5VOB0yGEAEECQn+5mDm2h6UeaY1oShf9pcR2erJdJ/mRj2P1fcyyvebx
5uZJeCovXbDYa4CvFgpzHIgjQTvOWXpWwg61inZU2z9vO8VWqJLBQ77j4Rhe910yvfLGOI+ngLvT
PdllVp8hpu2eEbayDrdNbfrf/ze1fu/GuW4tVkn5FV7A5EC3p/YjrX9RQ/Op6XYZjbfuT/aPVxMP
eZxjFT4WD1GVusH7oJazH8ey7k9eiyrpAEvGaWbKKfJbSuSn+9fIG4p+NTY508alm+hlz+RIyhlz
Eeo6jW0XHdtR6C9LDK7Ch0hyTzZ060XFCZOEVjT+ITG5NFhbVagMC98PCI+OhEvJ4ferQcu/dWGT
/zEy93PKs1n5JGcThV8rpfvvf1iyZICiv8UVtB6iil1Lmeqc5oWrxohuDIWnKgdnpAQwgkt1/EpI
2dTbNre8FnQA0UUKjEJ/dLlqpbSUniGTKejHSJ8PYZbZn0iQ0rcq55rc8duto8iYL2gwD6Uc7qNL
Y1lYeFOo0rFQUeH4IjgjykFVnHEv49u0I8WWCRxkl+vbgLYkBXlbUMzONQCtJWqVfTyInUC29WBk
eJP+Lik12IfVLZCK2GjqAStONA8f3WWuzn2D0A3CM+ly1DqjehqXkvyysMOdEvrGV2M8EQ4XtDlp
h675/etMdRaSeLoRACE4HJ51QHIn8helLe53EAam2UTAsVyua6CKIqLccOjyBGxD9M0xirnwc6Vw
Tmmpdw93OyP9NMmoANwHuP8q0lhzh+6OlpDjhUsEqVw0ZtVZydUlfta1QewVhTYCG2hIpsHRmZPy
QasELBrdGWAU09mhKTT3EJJB/SRZ0HS/V83+H6kvtTzYbu6YO6XRDf/keINY5TpCCHLddFDVoXa1
iIMOZ3D22MCz9xqVVb6Tr29aoTjEVYviHOwel6eNppJQlg4nAVtRPGWdHh3mMtnjL99wRTmTC+SH
+RkdAc1LK6VTLGUp+imohGV/m/WyfW3BIHxT2hKDt/1j497jyUgtlKYjoXo9jpCZbSQU28PtewdG
8qQzrYMXWvB8j0kq9KPbWNr9hxx7khKMyi/9zpWPuN6UIIPJs4M+fRui+Zjby4tu5E1x6IGN/Bh4
+yR+WdRxcaAe1u1xd21tr5zghtVGEvC/K4n+lthqjNc0iphhEMjr4vNYwQ96jBtkUA92203NTlzZ
OBHU0N9hwpTUIbS4/JiUH1J3BvMfZMIbIHSMW6U/IAW6VCct0+fmqa7S+oOT1Fp0vv1pN5xVvoSI
2NTxoWxeHf1Cahfa7qwy42MUx0510g9Oa1v3wtLhaeWscwW9FwLWN2yKJijNeUsFryjqoFDN7mzF
knFQHdwdU9fQZGyhrk4o48tRHlrt5WC2AhHNTgsSiwKfv8RUSMGRROiogkV6gaVhnk7FmBbmgQIQ
VPBlWCpyTLCL/XTQ2j1Wha0dJrDKvB5ZGMYvL79tOs92TEVKDQRUgH6fqsNJV7o9vatrK3BvyQlm
0FzIVq6R5kJYU5GnvRqMcOm99UrnPmoOLP23veU6EIDdJUWTxT3eEOvv6MUNuHMqtMHsgSyYPK34
1VTz9FdtKx1i9mbyz217G6tiZlXWH6A0R9RZ/vlvp7BqUOukB20G81zN/4N7d56Ps2fEe4n9dUrB
tUd1hfIzU/RXkI6k1RHV0MsySKrEeB3sPnqxSyV+ytOo+ZTmoXVKY0t/MIRV333+AE7qkjqLrybB
HZcrHHpHa0qzFEGRhunJsRY68JCweF/u3UiJz4THnGQTpZk1PiczrJkJWJQqe7tJz0BGx9fFcPae
YtKVL8udDHSiSSQHXIAdradPNFsITx37JrAUuzsWuZP7Yrb+AIhlUv0oTw4Ma37blJ/4DL9uL3AD
3IBtSdBPSkFDXF291S2Rmn09q03gKiM471gOihSuI45MmfZ+WXX92cgr50gd3jtauVZ9MeDeuv9r
gkslP6SfwaW8RowaI4WgpVZaLuUlmXyRqH12sJc23RN6uz6IMnuSKRtva6rfq4OROKDH2kLp6Kvp
zjdGzLr5aEez6yEXas79MY30Zvl4e4uvr0Re2ORP1NypIVyp2daZOSlmUzMORrPkI1iryvlbzGlW
H6eC1u9OHL+2RvrLDDJPJJI1prMuDwZdobIgKrx3LqoHo1v0jz2hGjaVcrdOv2FL1kUgn0VmXZJe
X9qymsgzoySrAndM40fbTpk6LYv8UVl0beemv45oZNqM58CPxosT6uFLUwnhbGSHq6BSm/Zo1VP3
Zenz9vPtT3XtHliB2pfZADla563cQ9WbMoyY4QwyRxPHsrKVl8hyh8BdEuVzIVptB0uxYY9nM4GF
mweJw7W4XBYv4dzrSR0YojMh+k+MfPaVIULdG5BAlh4ii8nO892LxBjvB+BDMlFcnXiGx5vCyOya
y8GB8LZb+ucOeMUprPv2JavtcMf/rz/dO3UMa5RquQwrXH66PIt7SsV01RBe+54anXKO5mY63V7U
9U1EK0ySjIGatiGcW/mHXcIL0hmgUtS01Q4xDAOfa7hWHspo/uFocR75tVO6JzrOf942fH0GyBx4
0fLSo47LLPvl6srI1EPIV4AhFOWwvHk8jL6mjTYPH8DKGnefAgI0tx4zQRLDuT5wkzMmFSPn1Oya
KAuMOYkPDaXynWft9Qf7f+RZ8m0LTnNNjJw3GSgtN16Ccpyi6chIjpseIDSfvLs9kWFZEA4g6gHe
8LC83LskHDO0kHo9SKepeCnceDi0Ttx8zJAgPQ7clTvvsetvBdoBPD1NZehJqA5e2lOsKLWRIDKC
wlZ0DylVo6wPUyga79GsTPvTvZ6B1gLHDEgMxQgoUS6tWQIQdsq5DhzR6ocFSoBzZE3xW5erys5G
btzipEKkymA9OdRXjNli7PTcm+MuKIcwf3RTnSGqLO5+dTrz6rAUJsOx6hzlKMFoH7K+TkpGTYzZ
ON1e8obngDCGhVgOUlKFWR0GxUtjhT/pQT5k1bHr8kx5teHBEjsh5fpDQnUFupSETFLNrF+ZiR6m
ZWNlQwDbkEkTSqeNCApeeYq7Udu5E67XBH6KYgG1JMZneI9dfkYgFVrRwxQdGEvkHXW1Hk8Z6Yl/
e+euX7Iwx8mZUHoZcjBt5SwIL6X6gAxt0EyV8tcYu9P8oaMc+JC1Y/QVyFuqQLJszXtyHfLXX6ae
zKhRD2G0kJcCs3GXqzPsRnNEVU/BMjbaQ1v34wPTwdmprbLsgwKX4t1HEGI3AhfT6+A8ufsu7XVO
JlpSPCJYPBfQMaTduWxb85gwR7OT2l59OIh7QNUzQMCp4GG7uueGcrJGpngMthQa8UEbnXM7JNm9
Li+t8P5gjoy0i0v8ckGxVdgCzJIR8E76n+Y2rq8P9d23G0YkZlCiSAld69It9ZQGts7EZtC1ipuv
deGIIjqkTlwkD9pc2f8WfeVNb1HWZeVjVhu5u5OobOwllH7AgCkNyCfsKnI2VSqyIc/UwKNneO5U
xT0Yeqzt1BmvnFFSpEuVPyoeBm+u1ReLOBqMGXpqMNAeek3MiVk4TWnbV1M0yWm2x2i81x1ZCmhW
slcK7/RHV4c7CYcaBQ1TC1BviH+g4eN+KtTMfSsqPfvr9gnf2ELeyPIT4jD2FeVcZ/EQqENXC3qB
PGM4dyA/GdTZubs3thBtL5pYzMIhJLbmuEnMIiRHcKwga+3pS5yo2mGqKuWIImBxckYjP99e1VUk
phHDu580wSYp5zF+6f5hF8/eOLdWACm37Z0yo9aourk1qH9tcYb06ba5603k+gbQQVGIpyLFjUtz
ntoYXZdqVuCRMaCiKHTEx5lWan78BzvEQ3q+oDBhuLi0oyYTrJpMXAW9lg4fikSQRdZVu3ONXX8s
Cm1ADmhU8tYgfFxaCRsmXes6twMO3pNQi+6oWHXQaK5yTNPm++0lbXwpbhib5Jh7WY7BXBpTQ7dJ
3GqwpHx1cjQ8JUfXUi+h7W/2Jo02TKHCQlmW+MvVskazRWHneoM9O0GuACj6VRhOif5FrcI4nfSU
pXYSrY1tpBEI1IfKCW3BNWyvH2Ins6CHD2zq2c80vxzha16XP9iRCjy9E8peq2JjgWwiWR0Rg/+v
nzS1RwZl27Ub2FU/njsl7c9hjprZOIi7EUWymyVHFKDhYkRsDfPs7Nyq1XnEVNKh8QFDmzGc4LRB
hrOqcnUnzm8tDNidhKVQvsbupZNADVEOc297gR7CoNMrzR+Jk+SPra7vHOQNQyxMUtJxZTL7v8oD
Ek1EdjoMYVAwohBMiTtYp0604k+zi5Q9Ob1NYyAd+QuAJajHy1UxW5YXMXqFsFHYteknodv/pbQ5
aA7w2z/vPmZg6GSVgkuMR+FqYWMcqTHpeBikujUdp6quHoUDRFYR9vG2pauUkScMJTNDjtJJtbVV
9ADM39ROo4WBLar0O2V96wXede1UNtN8bNNueagjL368bVRu1UW+KI1KrkKI9ymTrJt0S5nbyO1i
tFAM/Zw59G+T1N3jj78+0cQPqSWiSmwUuNjVB0uITsNgcYstxV/VuHwDTg2BaiUcf06aX7eXdO0d
GHNlfZ5KNoMEK59PI7dR+oQoHGlNeNIaq3yiIFw/Gksa78DMrndPmpLoEJCP1JXlun+ry1uD1/Xz
qFiMWSeLegr5l1NGxmTCfXtNW4ZA28PzyObJlsOloToyYxH2ucMEuTk/5rFlPRJg9kRMrj2QPiqF
MlmZ49WyjvOC5tQ0uYUjKxG5jwwmJPz1z0lXn6zO+8jQ2Lfbq3rXDrz0PuY8GAYGFghMlWmqy2UV
SmMnSTM6QaINb30qjmk9w2DP4Nvw4qn9OTFb+IkoT1eL9+aUY3RoHGNv0EX6w9WPIE99F1Qh+K9O
OCNihCzGVAMbzjvUO/ImP+hUJx8LEUOHWUHEfMzievZDZ+g/396BDV8FIy7zBSn6xQvqcgPSTDGt
Lqwc6avCBwOjPDJWD5ubyPbkzrZM8VEla4TE9lydwUrEKOEuTpCChn929cymhEYLsBxDbSeSbXgr
J+p9qhHE21XMTOvSQTSGHa1EJv4pmPf5n3Cau+kfSeeIJtw4wKXYvNXe8Tjq7AoxryCb4uxj5Yzx
m0h7ZScZuV4LNpA0JDHg5MGbefmF8rBeciub0xeofQ2mrViRejDjatyjXdwwRMIt4ySOCOR4dcRB
/zbDKMz0BUiNCiWEkh8hANT9ex2OyjQDpxgBT4cMyuVyEmUmC4+s9KWb2ukEp8Jy6AdTe6CjIf6D
KfmMAGQPcPRqBsKIqxkmuyp7iXNHy54n2wmHA02FxXgsm7DYGwq/vmMIIYjRkhHIebU1S2dfQF7L
rZy9wGxR2f7SGvVBEZbxFrU5iL2CNOjuoCwtSpIlcg2CmHq5lygVxFnWjNkL2yyQmffmU8oDaueG
vj63l1ZWRdUw0xmP0brsBQSEB6+vnRyZluz8uknynQXtmVqF40ppKpGgH/KiWnX34i5C/2A0fftx
dub+3so3DQsEstGTtSS0a63fWTo1jzADU1MEY1mUjo7fgsfdCUSbPsG1IpNtHH4N4lQosqZVp2Yv
Q6oqPpKWD1PnQA5iv/aiq++uPbAkni30LWRreR0pkLiz0rY2speRHPvgFcN8CsM+eXbTce9Dba7L
lkAKEo9rUFw1VVNByMpeEmN5y/P0yJj6cx9r1kEM4d4Y8vX9SNFbFh90pk4lBOHSzfthLpyS8uFL
tVjxN+f/SDuvHceNNkxfEQHmcEpK6iBNHk/wCTHjwJxZDHX1+1TvwVqU0ET/CxiwgbFdqmKFL7xh
GKQVmjiZGGFuDLMVTrVS0wiWSSwHWXq7wof3diVCNmqu3PZAm6/Hb3UIA1ZVFpe+0yz2vTv2UQFO
bowmqjw7R+DOLazaaEQluNNBiFZ//p+IbsRxo+xzzvSIgup7Au7mgeJ6/PD6LXx3FKDMdK1xbwb3
ej2Km/ruInA7u2TzEmDQbWePyzjtVRnvLBzqyET2kC48KsKbp8tadZPaisEF3KDslcWeRGQ69lG6
83ZZaPfGUogRhWGgsqlvNkna2FWZlGt5mbo1MI9G1Sa/vTgeZLhOQbNEom14N2vPhX/WIb/7bw0b
yYiMytPp0iMJ+q7RHPmv6OvgfZP7gRbytuv2m+N1oNyInXEVcOvQp7pedyl0Q2hlXFwKSly/ADV3
x3nWxO/Xv+6d0wnOifojlU+wk9viar5oXYbqY3FZNfePwsoeffCcB4nnYVKYex/53laiBkTzF2wA
eKTNwndpWsmmr8tLavrNqRONko1YAXvsvOZ3x1GblVhVMTk32anLRjUKvysvnRaXhxQ55TD1Mvvw
+tLd20boOallA/MA4Pf6A3Xp3GajaMtL1lrvF1vTcPrpZTitydszKpJ6MA6qdQ7qbMsma5yg1+bJ
Li+aLOZDFXjraa3S5fT6fO6tmvIpV7otKkrYzKes23Sk/lle6mCoDtVaToizWvav/2EUnhcuR9Ud
2R50XlArRTekvACUbE6zX/RHW4D7+f8aZauWRvFXb81EKy8wvLNongai1HHd09e4t2Kqqas8Y3hD
t7UdL2GKacsoIxKxUTMVJjcButuvz+XOPiO9BVzAX7Sutk3A2ak1WzTF+rxWSY/tG84H0zu9sKqv
65JYe/rOd0dTl45qT+kgUq53tZdmme2i0vo8zPCdQ7+23Sg2CuswZLb+8+0zcxUQhIImqd5WnyR1
yjinC7I+m50/PoAaLsrQZD1/GmU67Txj6ndfZ86qj0o+AvpaFUA2d0+rz2s9tY58TnOg3kAKxmK8
TP6st8fCjTP7WGhlp0c+fq97QcntNlE+K26gECh0RrbXnixlY4NiN59tnNK/OzMaiLkD4+H1xbwd
BZYTMqrslQBQ8LZYW/RLz3pismEmrjyZ8do86cbUvhXiBehYxQJ4rChpj20srBl1LxNbYOSI5sXH
Bsv1J6G1xgmV9L13+vaLqVxZCdi9pIFb5laCn+K6eMrBr6y8yGrd6repdfYHYSf+wVg14y93st4M
0mN+2PjRaaTBQ31pE+2YkK3XpWB+9DEzGboiEAdz5fNFUwaC3pumKd0533fnCfuTUioTpb55feL8
Noawq7zArWzWw2TxUgiZmDf0GGaeqOmuYe66X9+8WYgt0L9FTceyb5q6lYgds5+xo8gWd75o8yg+
8BC/2YaMMj5UOMCOqswO0uZ6ZgF9Oa+qdEZJNfDbbmY+WrHePbw+l5dr4vpoo66GZwAPpKJXbPEL
gZ/VeqIhoF4O9jB/KVKrrBHtbvrhawWELntS7bw5rLJmnMIYeqOYI5nbqL45nY4sOZF5FUeDsar/
bKDT/D7IwN6e9bTz5tAK6r482lY59iG4/sBBdTCrRASwv9h7tm4vX2bCRlCtbljV2ydYIkTV2B4z
GToL4zaMC+x/8VHGx3QoZLOr0n7nylCZEiB0paiEfunm+8SiDlKnTs/SWVz9KBA16x4DPen8Bzce
DOMyzShnnyfDFsE3lPPq5IlfWFGBkRnVfZRx6xpMsqN1kbViwFuFTrzKBIFEbf5qCk9okb9acf0u
E705vh+LeM6jftAX/c/Mrar4ybW7ZkZaAJH/b/PYBNObW0pK8I/8iMKlQYt9c+k7ay87fdCLc9FW
5NHjmp3qICnfD5TRjq/vwttAmkcTohIFb5DUBDbXa4nPCZIueV+ex8BeYH3J8tj3vg6GgN0TN/LN
1jWg9iFmgP6jngNxb3O2/DYo9NiU5XmK+746SCcu/cOIdcVn08wdfSeeejFUuD5jsD0RjQcgjScx
MvLX04tpONKhYLgKE4yxDqXoLPHDB6TnHURBobsO0bYOPAg3NhJg4ZAPThLNju63H7FsB+WQGyL7
ZfUu4rV06gf3VOSJYV3SpUM9BruMoP4WZLm5HNrEM//BhzauoFQ7NZz7xNLSoztSq/2jNEnGTpol
4WUsKan9e6eegn+oN3V5aPJ7grMUqz48lCg4Tzvf+Oa8oKtAz0tBE3lo4b1eLwIk0zpfmzo/T8to
h6un5YciKPeQgreAOpBe7FfKMorNS//1epihHWVh2VDeevxRjmtvIJzs1M4p7+MqnJLUDDG7wQ+p
dhDgobv4MKwy24HD3E4Vai9+0C9QGEoMm9+QDk1NeAs0HzEG88mY4+GLkabDl9cPzc19R1kNiSmF
UCS/gU58PVMRIOuAWEWPLGjcHlZ/baO8is0HR0/3Oid3JgQzk5cdpKJyZt1kN01jDVhfuP25Lc1f
o1PYSLjgEfP6fNT/5OqUMB+yTkrRMLFVge16PkWVtn4iZX/mKBT2sZUc0UNsZ4510Lphdp50Kgfu
cabU8TctvmINh8HS9l4R9W22vwJtE4aHn8ZMN7ceglpD57nIbVdd07x3sil/WPJqfsCW0QG0K7zk
oV788p9idvUdoNHNLUiWqnT5oBoAaqIRcb0AKzVUu8eY7Ryn4vtU2OJDLIZvTudbz3qelju3kjpv
m4kqj29eTLIwZTd/PRp6prGtZdl41prefYx1C9p5mzdo6mdNFQ/ROtcT+XLvy7378Hae0DhVnx0t
PTDEW4kotPMcLIwQQKl6FDqfZq9gup1ppKepm9ryuY+brtu5fW4/K2OqdggRscLBbQ9LhbPbmMfL
eZATUUtZz5r+ru7xuMoOg975w7spHtfmQ9umxbemGeR6en13355W4gQyduI2RLEonl0vt1LsMObF
VTpEhvO9KAP9ydYltCvc7XYe7tvTipQ6Vy3ay0SptHmvh+JmNNskRg6oNLP5qy3y9cMKdGgnmbmz
oqrYASgUyi+Utc2E6GFpvV5yi7pr4WgRIl/6GGoeLJZj3Uxrf8Y6yos/9SSJU6hTaa12btnbbUTg
BZKYHQwREGGb62kKYdhD2cBYhUuqqUJI4Q5Rk7hV9g4CESKdPaShPQ7G7WdUSQapDaKyaFVsg8wA
5UDwtoM8J8XUHBIxB2GgAwuE7/HtrRuG24ciOKwnrIBunOsTuQhUWAwopJnjPiIKMRytzkgejHax
d7Lf26sAr0xad2xQTiTZ9vVKgnOz62LtjLNXOjE6XcIcILOs5mdCw+yzZUz1+1kz0p0jeWcpOYdI
q0LBB1OxRX85aCCtcgQ0GsyD/4j4R7yGS9b1n9IG/cTXF/N2s4JWYjmVXStX3fbK8ZQIWtk55llW
FNLxiTBS0vwUDeJTp9zFoyQthPjgGtX8M5kbY6+DeGeuZCaKI/9/oYmbI+nFZgF5V0/OtrL4slc6
8XgILU81hpA75xJwL5/r+mZ/qTMos0kyY2KM689pTONay2SpzlCQpvpDo025CJPBSaURuiMKbM9J
P8n8kBjGMDxxXepeZA6prf1R1lmefO0EFNSzDXrg6zQgSNhGsyt1tMxmu86Hw+jHMjt6gdKqzYJ8
Kr+5sUvfdSrDoSZBTdlF30gr+0gFu5FcEtsLha0VJ/QxqueCx90/FUs3fAEFoUWFi1RwNSV/+nY6
hUWG8APW3l5pIOGOIkRoT52ImtIpx3Ao+qqJqtn1DoO7/t0VTvOOVqZXfDTszLAwnZry9/XoLY+B
U9pPw+jE+SFu9ZOnBXI4YpOXwzKX4xAAwUMON3T7mGqt3lpG3vHje/9jX7ZTH1VBl8xpaIHA9aNB
C7xnB/NOKDvjeqksc14jIVbt336ciNMTyMm/lDd5HC2ZEbyv/fGUzaCSkILvQl8Y5Zd+tMjvfDlJ
K/J4UMNEdumDhcykiMhnfTdE3uxXHRtWOJoI8sbu7Bx9QsYllG2tr8DRcN5YY0uCcHLaQ+YlHBMf
JaMwjt0lmnEFEdHYuCdrLdGOtGv94POMahEkOKDmdY5P7V+C/+CXvXYYdQ79WtihCMyijqw8TfNj
0YtBPPvoWM0RAoptG06FDLzH0hwhlbtV7IwPWSKr/mAVyJEcce1IjEeqTPEPW1/S/sDHEZzgWoiF
n5pKWYXpgCJENNi6Nj4JI6nXk75Wcti5vW7OFhBLOEGUQFEdhAi7eYikcJYWs0eYCYOf0noCd/DF
zIfcDmdPH76+fpHcvK28p5CswMjaqNlwl1yfrSBtDXO2hX3WqFoenVx8L+tqT4n9JhKGGgPBjxoy
bRi0iTYxaOKuuc438bmPM3QbLUozSSRtOTAlWfqf9NVv4si3p55v3WpF/VGrWz3dCRBv3lf1KzBb
5QcAEbvh8Td+Y2k0L/3zYvt0uBOdnl/QD++cNsetPMBl8vWlvf2OBLioRhq4IVFZu7EymcWIhKxA
u80YUAj1kiX7K63joD1QaO8+vT7Y7XcE5KyqAPSbleDM5kLWu7HTUyo458msi8iDXnZY6mYPT30z
CnB3pfCqHFrAN2/JjdSSnSThwjgPTY7jpd0lQwqYP66DnW91s3aIIJAJwuX1GJE84XpbWk05xXHV
OGcNMy43Ku0i+TZNVv/P6CzZDvj9zljgmXnIFBQL5Qn15//pnK9OM6VT5ltY9gydjBBEG9ynNS9N
44CT564Wy8unuHrOgEhR6kDbj2iWcGFzGrRZ1Y0qQUkxaSdBSXEK4lAvKjF/COIUy9M1r4LPQEyy
7NHsTGrejvSr6dmpnGk89HhWuO+ahJjtWWINme2s/E3sxK+j34fRgMpaWZjr1fD7pOh5+OFRUAw+
4tSUvut7fQHZpzUUfBavfVf1sLV2kuWbw6nyfjawwiOBsNlqpS30zhIcvNzzuqTeQ9UH5fwjWbrS
exBtPDVHcnn51p46lAryNgqCwK5uN3NXZPGQi6Thnp2K+FTYHqZig/TnnXvgJlYDV0MnlZ2FNgXE
pc2KCrtO/SnO13NVG/Exg3sf5vP0d9AWwVfPWhEzaGL7U1LPe73C29OqdFspHbO3+QUvpaX/bGwr
Lwp4uq12nkbbPQ/jnD8DXH1z7ZFKDbRZ0MQIC4HQ20Rnwsn83ohzkPr4vbCPnfGbJ7r4vQx2rXhu
9yYGjlhmQwpQ7JstEjSoxDDWXheQCBblZyE8/yGtR//U+fNw8EY9/sct9nQpbjfmi7sFH45emtIM
uz4PYhyzdqVDBIA5td6TLZWYo82GVx78YdXWh1Trq+CtO4bqKk1xsB4quWfnXI9Z06yobWcOzo5h
tN9HuXiPVtZXEfAbvJndpCwfu6Isfrf1aOwEH3f2DEPTBlI684gIbjZr1c0UYic7OMdFbB7xhraO
QbFY/8sodNSo9rGiEK+vJwghKxv0wQnOFYXrcNZiOxzQpdlZxtuLHTs9Xit6Taoq7m96aYs+jQUq
zMF5MeMmQnDKP/Tt3F/chhr5G59fvhgDkJ5QHeUfN7vEa5dgki6Q3qHKjd/UFtt3dV2l/74+ys1N
wigotXI1g0oFnazirP8caC9tmlEGav9TA5e/PJw8PlhyqOdf5Zr6Q6R5xL8nG10RNA81o/r1+vD3
9gb3LMdARVJcLdfDr20j9EYkAQ9lnEVDhVmJLsWy8wDdBItMkisFbgdjQENWv+I/kyzXVs7olPjn
En0M++Cm3gB2rpCpCEWpB3mY4Yr122rHTtKrhOkISqCY91A2d34FqBSb0I2qO0ocmyNIDA5ZkTTr
PIjJd46mWOoPQperHqb2HFysQaRBWOamlAcUwlPzu12lWBG/ecGVNC/NUkpCeGtu+iyG1nA7iCE4
B2tWH+04RlksqMedUe7ccFxtRFkUvaCkbevUWuzNrdn7HEZ/qkM8zH82sZGFhtX8NFbv7Q89PTjg
71yZqs24DVTXLDbzFTVROHKT/h46R/IISHd8b/WYqXl2vEfUvHMJqFI/sapqPkNuvN5ObZGklN3y
+DxhfIcUAeSkfM6C0OtduVPAe1mp68gOUDCBMcwQPCeBt16PlSw6qiK4dV6GxZfDoeDNVHI3+KGG
SVFbnxaviMuTi7Dtv1ODHMEHN0j9LNQGtFLL1JymKLXQ9T9MxtxO35u6GLpvuiyItFMUcquwbv3V
O+hJkDgfWpZ3+WA0ONU/SNtbfhHWOdVDNdUiP0yIf+gXUY1+cyjWmBbdgqe4OAgX04nHaurQsbbm
AVMIc+Ish1PXj+/nUUvsyPBkboRFIJL8oy1qD1yM07vZQ0s7Y4kMmBjjYQIz6R/KKrbs4zws9V+l
h4b/g0x6a+KQ2lMTBZrh/Jhwma7DORjt7qDDRAF5pzV597harmzCLnATgZK8upyNQi7r81x7yPJ6
LZHZzh6/vTnJPgEwqfxIURQ2tdWp1wVQdKhVfqJfZm8yI3coLYo8BsrrOXozHxUw5x1N7D1D9zsx
ywtxknuT7ALow/WeINgFJNpyuqBcr0e0N+aa1qRevBMiE8fCt+RHIy78ZCeevnNXg2Og6QJtRtXM
Ntu+mBHHnNNRO+t9kPXfdBxN2ISzqVU7UfTtygLZ4uIgr3dUQ3izslD/5tTop+SS+nH3ueqmODs4
87iWj2Mf+0UamvQsx9Cp/c77NPmQBXdKoXdmStoLDQlZcdpbWyoWrpPe5HUJ7EMh8m/NqttHq5nc
nSrkvVFgbCrpcnWZbPlOS+Hit8pRPs+rnRyzdMki2x7e3FRBe4PcnXoMsRddiE3EEgQdCcsAqXGY
+noOTa+Uj+jsLEmkdfWendztzuQJZz6InEIhA3N3vTNxYLTnrqmSy5As4jJh03SYFvZkWVnpEwWo
5gfuWnuOsrfrCFcMTUra5sRJN7IAvVyCspn85GKQT0bB2CcEZt2b0biKf42MIpUtpemzxfwWdBj6
KXWTS9YnxpNd+cMfAb2NMDVnyq6vP9J3lpGIjGYyBHOKFVvhRgrPCUgjK7nYhYwad/wLbRT8WZrx
yaWKdfC1nQN3+6AxN5o2gD+VdMlWoy/zSyON4yK9BLOvJ2FSZmVEl9D+FnSE0a/P7TY04Cmja6ys
mahYbHd9UjSa7LC/vTijRwtFLj9QlPo7dvUphIW154z0Aie9fj+pfGGtBoyavJzWxvWOXDxkkdo+
1s6z3xl5JFTafHadKdF5LDJN/xkXEzcnGt9pESXAlZCMBlTWPExIQunhkJaG/WAUjjMeR3ouP5En
pjExzmaDilMz+lrk2mvT/v36It35IErEid9L14n8d3PVuqite9bQuYjKoyxPh/3vHPDUc2aWO/H3
7VVLxQiuArc5GlUUZ66XZw14HqegcM8jkAVIkPSVPhMkLHOUar71ASsHcV6qzv3Y2enw1+uTvHNu
kfMFK4Hk80vh6nps364Kd5kRGiD3zU756OohVb9gZ7/dWUoEQ9hwtHpA1WyBRZL+5tTBkD5nmee+
q1adpgUM7PkHdJP4+9tnxCpCXCSZUXjL6xl1S2kSFLgeFae1PiZ1PTy3lr93o99bN4QuEEJmCKow
my3d5Uvd1Uvqn1tBr6YFhEC4Ye+FN3fOKSVZGvH4wikFv81cBgvs14DSPQ4z859aJz8trRJaJHcI
rQ4xzbevHPuQi4Frljxt8+SneZs7Mpn8M8a9/qNocuvYas4ewuHeXkAkBPYUfX90VjajtJNZoY3Z
0TRwvOWPlS6RT8IbzshC/Pv6fG4xViCsUIICxfzCqdi6cAbVnLiNZvpnG4+LNkT8py4PgS/Gp9rx
RHKw+mL+0UzkmSGBf94AQhuHLNJd5LGOr/+We/uFn4G7n8p/weRe78q58euxFNI/p5pmkO0la2S7
jf/4+ij31pZ3n24M1c8A+YTrUYY+9eDbuEx4yqdQc+fxoYxrEXpy3su/7m1NoOHksEptgM7/9VB5
bC1ta9GYABPZ/1H5+ng2J1t8R9jSDP3GDD69PrU7z7FyUyVtsIluOHPX4wlznZ2ybAPcREY5KwpG
99hIAyRF2oxfaM5WUSraNwvwK7kGcmelQkCHZIuQywajMZZFiaP4OfJGsdDezU3VHH23S/6He0s1
wWlVkNCgPXw9wRlmZpzGnD450S5NjNGLBtnuOdDd24f0YADM4iOiSp/Xo3RZks5Ozz40lmF+1uoi
PULD34sG720OJWqnzh28qW0rJEH3NmmrhdtxYrfPdTZ9zNKmfrd4ev2YJHX7z+ub496+Jy9WohcB
dbqt6FtrdgG5Lwc9J7h6XBPD+brqCCO6qW2dXh/q5TtsghmqRyAaX3qATPF6BVMfCaVY6sHZchaM
4vg55UcRjJYRSjnbY1R5nqje931jpKGvWegkml0ntTBptPwj6n7Wt3Fya+N5LYrya+Dk5bfEdtYf
LRIsP+q4WT/CWkl+5vaY61EzaN8phZqnKs4BHQzB3D7Mcecsj/bYltWxxQsa3f2ilN6Rs2D8sEt/
1A+Dn4847mQVtTWjqOwd/N8L6W27BArrQ88DKUbu1+sl8BKYmyImnTHL1A+6sCwXXYR5bwH4RSzD
ocpEy3JJfvlm6Vp/ptig+wercWxIlBlgh7OOJmzNGwZQ4/Nczm4XYWSWPMLLaDE/6mvZnuJhyOOn
Wh+H9KNdauW/r3/G2x2jWDTQFIFmEd5vtW16uMrdQJPo0lpu9nXO7Dj0Cykv+C2NO5fynfAO5QmY
Xar+rsQHrlfLTL0aFDSX8mJWEjCDmRgISs7LY9+sTRG22ew/iWWdjobZxG+vF1gUlrmgwTRTctyy
r3T0sWRLFfvsNzBdghzhAQLst8cpxCe0bwBHEcaCtLueYlE4EJMWmOZLsUhqcNSawWKYYqwOeZ21
BK6ifHsrmRgCgSwknsCj3jSNPK/qZb0kMBkHikvuUGcPedNp4dJicfb6Zrm9zkBoc40BdAC1rW/J
Ozre7JWOe/Mlp1kE2H8djmA0xZPfLNahKcpl54DdXtIAXgFm64yKeeEWGJUksR0Mq1rOcpmOKWXV
A3ZueyHJnVnRa0CAjq4wdZ7tR2uMVS/WJi0vTpGtOHTaD2tJgW6p4pPmL95OcHlvNGB0SoCUawNp
oustMhMnN4HZgM0wCnHo9D4/mbWBALzR/elWTn96/ZO90GWv7yjUoKGUQNlV1YKtomWxkGx12Vxd
LGs08wdKEyCrNAh8w2Ns+1V+KYemaZ8XG95CuEjoB4d5dQI7SvXc/oUHs+8fZ70ZyqMre5BFXr/2
72d4GKCPi3z+3ehW01M3rTKPSmi1VL9XAoX+4M9i+GW3VItRIxDeV8fgZTpUSxNkf6SAYuRHgpi1
P8CJKfSjWSDndWy0RHwWvWt0YTevZh9WC7dTZHWL/Dtho0+hnEb/owtqFYdJs5u+CtuG7+yQuuUP
bgNP+LCzfHyNzeqRpZF1EKkrI9fNI7doqSlt3LYvdDDSyLDkdKiaSh5fH+XeJayAuaq7TF1gK2Vm
AG1phdPVl0RznK+mtvjf4jlufox29mZWOh0Cmq78RZ2PmEQduf90n8xg4VLqRH3RE9MJ0TfIj86o
70m+3J0QIQH9VXoSN7J9mSeCEphmfVmRyT8h1ZkdaxCFp0rsJhT3hoLgqkgISOeQVVxPSNPcDPWn
vr6kWSwfNDxFEIjtiocWEsbOZ7pzHZGEqn6VwqYDp7keKq2DSks1q74g0ipOvevHJ5si8M6Wuzuh
/4yyaYJSb27yplrqi4be+W8xA6EZJs94WMw137lf7w1FXU8BbKnu3LilDFk96Kh/sxmG8TO+kfj3
jUkaLcu0Z9B0b+n+G2ZsgvpiKWYghoQZSWIWZ3AIWVQGWvD8+jm6Owr7Gv4lqd8NUSGxUr3T8Ii/
WBhlh+SaeuRqmf/w9lEYAPAbbTCEjTZxTDdNuTuZVnMpSzc+avgTHfux3nOnvPNtYLQwDWIViv/b
riUlgzTraqO+VLSaQhri82Pl95+7WCvf3GBAQgbQKrhFOvykRJttbVAfGoXPYa2XKaNBaiRPSSH8
nY9zf0L/b5jNFohTf/SdQa8vk1v+beSe+UgSMIdod+05RN4bCTwEVS9YnhbistcTQuuw6Veh1Zdc
ZP4JilI7RrmVOB+BGOb+znt+ZzAIkCR53HTs8K3NGbCvLC97t72Yfjk9ZBkyKk3blT/bztuTCFOh
weYxomOPqJV6jNh9avv/5+72hiTIgy7tLkqKA7Xhxfgwjqt77tbCiMwqcy6l39t7AcSdQZW2t9JG
NSmzb+KVpum8xJ/G7oItsDadRjeJxSEdgunL66fqFpCAjxqVGgWffimJXU+uJCsy+9WtyTyWj8vQ
Ibap/yraBipl/pw3VhYm6/oFy+5vr497585Q1TGFRkIrAbLP9bj+oK1LHg/NhapV9b1bRfYR3536
uDOKuhSuvx1xBPgZZOQURm4LdchcOZcpJ/qSrdlofjZr6SZRa3PRU1us2/7B1+NcfJpbK7XfCQd4
YDjaUzJGAW/NcsHDOE/fm5ImxvNYmUvwrp6Sqf+UmCJr3skYKbJQLjIdUOcX0zfggN1fQZDnyXNj
y6Q6uxRpvQdL4CGPfajTEsYkfPJj0AHABK4HBeqsg8Q2In0eSItmocd/prNduaHur8k/3rTglWS0
U9N9mb1WfjKdqpxOsrS1zyWlKsxmhzz7N+jadDq4cW7+MNpxTg+9N7tiJ4+8PXEsJRgkDIwUlnLb
RdGQ56UzXDaXtYQ27gl3jIQDt6Eo7GbncN9ujuuhNicuLWU/ZnbWXFLLK44YnY/HDnrvm48Yo1DU
VmguXuFtJaVbFgQTg44cPE60ByO3rKjFHeZ/GIWqNi8XnGY8Ld3rjS5skWYYvXVcEqv0HicrXVqU
JVY331k09T/abnWuPfWokJCSDV8PtLDVYqdnq8dFZ0S9vwyHbplxg7e1XjzhTiyNndN1b0dwAyvm
LqVlmgTXIw5+mU0jSe/FTkf/b8fLu29WMzZ66NCK2FnGl37nzfRAm+KyQyh4w/r0grSwtLHv0Avo
HOz7nGJoPy1+m64n0qf+hzBi0X71V5SmqEi5Rn0YRntdHpzYz753WdXqITxkvT74dZcHEARciXyx
7NOfJfSLIPI73t4IcoZp0VwNnCkqRlnOX117Kr1wnEbHP6USXkEoxnoNPnNxF+uDjVyrGSUiGSEU
UxNbQ9vPHPthTNxehA2XqDjg0Cy1KGkNbw2x+jObQ40BWeKHPhUK8aR7iywOZp3mxZuffgiUsA4R
WgLzRhvi+vuwCMqxSPJ9sqw9UqTUjkWQFyEP3Z4Iwp3NR9dfAWFIdmnEb2L0Bg6OO7Z2d+lXPD7K
YUIVerAmOlNSf5Bl8nZwPYoLSMujvKUsf7eSYl5ipvQOl+7i5HXxWyIsJsI2aXsa11qm7WGR79xH
TE0pQyPEpDqI1wuZoRzkthmj6bocIohjeeSlsbFT5rmNM5iTBzgWbKnCTmyqWAGFlr4glL4sNGs+
s0mbb4Xo5gO3VBHOViLf9WlQ/vP6C3nnDKs82wOo8VIc2bzD1iwLI8sY1CkXM5z0UnAG/L/tapaH
/2EktiHxDJsEuZbrRayDbokb4XeXZFyB46Fj0TkfsgqDpKOd8bTsbP5734wAg++FHjrF8k0ARb0q
z3W0fC5Sn+OjhQnSByOQewaR974ZDSjl1K34Z9tOQ5DbeexUbX8JOl06fzlQ0+awHDLcQvPWb4IL
Vt+2f9SIwPZAFLeRGwBD4id2P2QgsvDr9SwMiePs7PWXyZzqPwve5yUJNXiGWqgljVGEaT2MCBvl
eSFDK/G0PswKK3V3np17GwiiAxEB7SklSnD9M3rTaNJpKPuLYzT2qe3t5lM8290HR2b90+s76N4n
pcFC6kd9Q7kJXQ81ZojNYwPTX7oimOKHxElN97TEKBAcXx/o3m2GUaNCJiha8baP2QsDcXHH4atC
3nxOSm0EF9JN3XNgrvKbC9xyB3xzZ0B00GjPqtOvGvrXM3M1KSHHDN0l9yZAPlb2O0jrIvSTIgOj
vAc6u/PJuKSpJNNkZ37berITJzOQC96FRrO6T2nRiWM2DP4nYS97QeOdT6beA5p9SnQThOT1xNoc
Ey5z5noBOQiwudDLcKkn++3fC3FEnh9QFwRZ2/5bVWbGTF+R14dX/Au1DkkHKGvM9868uH8gy7ZH
b7/tqVD7+n8DbrvPEkwEik1udxkboyQWST81ZflFAuYGUf0O7Na/XeDsdKDvLSWpDJkMXQeC8M1r
LrKaJfQ8Jik1o4/WVQZVhLSS8fYSCJeJArqBCKISsr05DSvO6pH859IH0FLjdtTCuDPqaF67vTrv
neuTocAIws+CT7E1l9KyVevjpeovorXopfv6vF6CuMieqnYtntfcHI+VHu9BQO6NSuZJrQL4DNSw
zab0YseL8yUdLvXqJY+iGIxTYs/jSZi2uNjT0D26c7UXsdwflA4OfT8UPbflnrkqksAu4/5S0+F4
6js5haaIbaVs1x+ymne3bHY7R7em16wruuYAarg1qZJsHgljtXIgZs1wmWTX9adYK9onn6X+hN44
yF23GWoEKMr60OtWAabad4sLhCS82DIHvvnr1+qdewfwhAHLA36igmleXwZ5AneEJ5sfU7sANbrl
MAIyjhIsY3dgtXcWG00/xC5gqcF13r6N8STLfkbw7jIPc/krs/TkT6wY22dY+vnHwNJ6gpAmeXh9
encOKH0zOqyIM3N2tpI4djcRadjNeNFsWbyXde09wyevd0Z5ybOvEyHKCEjOqooNqr3buZnBjBGn
zSq6Xdsfq8UoEcfvXcQacB7FizWHtV7KQ1lk4zMNyvVQjeV6MMtanMZKoBaGCGv1ti8LsRz/BNVg
Vq1sypmb8H+Q7uzmoyfOuk9lxYrb+imXQXp2ZvlG9qEaCuA52bpyGuZvm6GyNgOg2mfLGVlILTQD
Iwn5t93Tm77lyyiKLU8IwDoj63a9VUtsrC1v6ZazbpV6lDp6fyL0WXci/i2SgWGUMB6sFS4impPb
0iIUhWLss0yerYEq8KUM2rR/mPvV4y6kTQDK3RiG5rG1a6s6utiV/sq0wZ0ww5kEWhW08P52y1zW
n2orlWkVjtno/izg81pHy669C46tRnMsIGn0xyHRvTday6jfzwxgj9EHx7JkW0Khn+ob7eqs53px
qfzDxUj4DQJUVmWVOxv/xXrnPxtfDcaZBrr3fzg7r+W4kS1dv8pE32MfeDMxe18AqCqyDK1EUbpB
SGoK3iQ88PTnA3ufGRHFYJ2ejm61KIqVSKRbudZvOJaY+WslXIdMqC63iXaoTAW+GBmyGvngCR0S
5gF1fhPduCZLrhKSZqqbKeSHt1iCycJT1KTsfFyEjD8bDqP285BXZnwbymmf+rooImRTpXDeOdPU
W26qSN1Tqw4i5dqVmbXq5m1la5smbuv0qVdmSfi60bXKVouQK6HtKSkvdHa1VVLmktHPwYJo0foC
tb8qDlSBSYoZe6pj39tISXRd67bW+LWZ1e5C7PROS0tVBbk9MjiUPJbv/5bdzluo93auNkdSR4IT
WP6mi5pSUSj5Hy8piw9aDR9c+CXjQM4NruHqKDJh9CZVluoHzUHcBT5P0vqzJIdepgbGfa/F+c/S
qP+my8syaZC0XmDUGt3jJvi2e0OHRopUqdqBG5hiujroyN0M6y939eYiKWd1Arw2RoUAoj1MDpKk
yyv47V0aWtM4aTLrByTDNHblaPYhUtcXCkerywKtLB4bnACsO25C6y7B11eFFVv6YUIa81rvo/BR
y3T7ZMTKfIX973CBf/ZeewA6FzIfS5zJ+LZXceaMqHwgmhDHgekCWyr3ihkn11oXgjco6kuCfavg
+rV/NgUXHETIWUHoe9te0DpNiU6UceCJoq8ovQ3binLVdQlR0S1R57mhPj9vG5TrLxxj63Dpr6ax
Z3mlHQG9XA1gU6o2JFc8BIUU1y7LMtq1wfjSoNR1PcRRfqwVI/YrrmS7NHAKXC4d/B4m3vvHa+Vs
US5SYUu92+Hyifv8ata2BTTsmhwidOnM3JJ4GL0A3okvVeWlEvEqjfDa5UXpDdGnRaxrfanuG0cu
ZxEah5qIzc2zUvbjvCz8fCjlK7XuDl1Hw1Ob4/4XleGFLM07Y035E84OWBkYAGt7zRzeS2a0Kj6U
5Wx6Ilb7HUuIF2skLUJAVbSBx47sUtpNF/a9NTp76fibplfTrKvqxpREZB5qIYZNq0xIjqSycaur
lbWdQdh7AcO+74ei8xrRhTs9/JtAq9dHYI9fNLfgPZ8RcXXYvmllJ+YhTnJzKxSl86JGXNT6XA6L
tzsvxS/I6pwmiCVQ7VstKAL6Eo1T+SAUc7S2fR2QZGgFNoibPo7k0rUQ+KxctYmVW70R/ej3LZUz
r3asvPVmE6OzC3fZ82GHQEVNBAVxbrPqmtGaqUh/tpkmH5qoOswcreNea6wT8TO+3ZZxk6CXcSHW
Ot+bSUQwz5f3DPBiffyAsZ4Q59R5CbmRbSQ5UlyMDMcLO8j5amKLJEBd4JbUKNZ56TnNBKW9QDtM
nTF4XdX11w1YXr/IgnBbAohG536uvqNTRUI+6i8p1L3TyeV8XfBMGmHl+j4tppnUVZzrh1IpDTSP
nPhoAWi4sHTebYVCOPsOV2h7jQ8sFCOvM2nQD8Td8p63nn5KwtS64Ij0iutZTVsKdERAnHOkqNeZ
xQo3YST1Kusgl07WH0ScKiESaAJYG56MVVPcqFLVGCeEG9vwNCWmM7p6VIQv9mwlwV1TVZ3MzpXo
KeQ8q0HjIPLQ4CpfiglHsSsJGqFsuHkdWJ8iMMCThxBw/BzLNpp3wjAEGFIpzWXrTihZM7jxROLJ
Qykj+SlrUa9e61bXIlggleb4N4Vk2RjY99mgeH+v14PV3mREwOvGMNEPo7CLG4G+OVxqK/368Slz
HpFxglGxoZCC4gcL8e2+QCpVr5Ad0A9FGIyPeTq3j6HdQpfvhbah8Nxvaynv/Y8bfWfp4/mw4Eu5
WbG9rxrV1dBq1Bnv3EppqyvVzCXMDDXtirhCx0fOiTe1Yyde1Ir0kgTEO/OWyigHKhUxcpLr013N
yhhTHhz/sCbrfZTDDD/t8kuCse+3wnmGgDPJ/fVGI7fMU7Do1mHsp2xDZUrf4792KUX9yllbrQ6S
ScS2pN0XptnqhhArNZYIEQywBIlBXGEk8JiDgjvTWDdbYSbp1zmVtbtxkONHh6H9zlkX+X3d9N+R
0J7uPh7Vd6bSclUmN09ynrzy+r4sMqzfGgnjSiCre6oipybFS8iGRBp1wXjjSFqy/bjJ8xiJfNbC
6oR1AaVpHbiEYVgZULTRQSuk4NR2jr6JB725KvRRvrCrnw8po8n1iNEkI4ri0tuFEndGKIgFpUMG
4sF0p86qVD+3zES9ENqf94nhNMHDQG3igDxL19nBSHGskQ5SPY5fc+76qWuJWv0cDM4lXdHzhbhM
HQ6KpXJFImm1EKnRyYUz27QVJIXlyVmvF26e2qXwAUJFjSvrddx4iPZMGoL6ifo3zafY5Aywb1wE
+T/o/XUQ4JTz3IRKER6xm7bdioy6P47i+e/OEhpBq5VLNNUyEqFvhy6K87bVkZg8Wk1lurlutZ+g
g85e0UXmhSLOe4MH+OIVnMjmvaalKApjVuJdcCzLXL2qsXrYijY39mUUKheW27tN4eZL9ISRA9fA
t73SIDByJWqhu3fFfR3r1RWp5M+zlYkLidTzmY9cDcjoxTUEYNL6iKicNonCxgmPbSNLp1bu8+9K
pBf+x4N0vntw1gE/Q+voVaRnNUhdEI8peqL50crtxWa2K57rthE/KsdobsYmbO8ECoEXhuu8a8sp
y3a1SFKhMLYqt+cTLmGpGQNXtMEywRjit7DsrB8f9+2dZqBcsryI8OnkugI2wnPg5G4rTOca6hqZ
Ht90HMm7v98KaEHOA9YRcf7yhn/LPESEOEkgQMcEWdd6FVBML8uVSySKs2lH8ExQBI59UUMHtvm2
FTRkF0KP1BzVtA+8zOTsDJUsRZjj7yKXX00gQEcvya+Fu7/eHMDB1VUKIO/Q9m37qM1G9a2vtL8J
7HhthXBdJ1ZnBpzRqLn79hM3flTYwnh4LGaUYefYbC9EsmdTAPAIyCx8NFC4IixYXutvg9MQ0LAP
odXSjkrp91UU+s58UQHpfHC4SJN34h9qW+BV37ZSIIjiTAKqFbJRmrKJZzPdObmjDb5a4Rby8Xx7
rzEqZ9RyEAJcIMxvGzN1PBUaLXAO8TBH5nVhqyOZ1CKfAleFmXthEz/LQC1Om8spQVKI82J9/lbS
XJUTYIaDoQvTNbMmdUsj2khj/hxNxSVhxfdaw3CPGxRrlmrrai2NvYTkdjgHB5As6rexGjHzTCvp
uuVmF7pGaPzN8jWzcOHWk9sm/0FJY33RkbtOdiQgnEcNRJMvsrrddEYxNegxt1WxI578m3J8S4uL
fxdALVgIZNNXGYE4C412wGcbv83eeEH1Q7qryQM/fjxJzuf9sqbgLbPPQoZ6zbb9Nu8z2LYKpShx
RNFJ/eRUgfgCvUhc/W9aITRjp1joFKu+FJCQ0LwCYuDAtt/gSk2CTgyXNNPOjijywwzOkj9ZBDfX
GTnswfBCMNvu6BSzdZvKsdj0+BjstQSjp9Qcpk1WKX8TYMkwcQukOE70gqIEzIe3qyzTa0NCJ7o7
IlaXb5UyTXy57hCMhjngf/wWl2jvzXVi1dRqa+8MSl41NeGjmtvzo2Ymuj9FC/pb0WI/zsb0zpmi
7DqV0mHzccvnNxkW2VLT4UrI3Ywc5NteIvVnoN2tdsexb6LrNAJdp5tZ6Xd2irtPgPZ338xu2QTW
TjRSj+A5fKAGvi+YSTezm/zCA53vbQSMVLOoNinQGdYymbyEaq7HbjgqNm4qYDelWyu2i82IhPWF
eP+dWQXODwjyUs9dKuNvu46IqtBaPRqPfZNkO7iSppu1/eAqY53hc1VOm15E2oUF826juLcvTHUM
3NfUAmoLQyYhunPEHLPYh8DEtmml90cS/eLOQrr8R2Inl+owZ4kxFdgDcsicGeT9zoBAXGTCvC7T
/mhGcp7cJqIwXETLXoLF5GtG89zL0PN2OwBDyq43rIsir++MKsHl4tyAzNaSV3/7qo0y7puqDQd0
54JuO1pT7Is+5JbTheP1hRm9rMvVYiKpuahRWQsleU0i6h1yC+OkDRhPhU3hFmFtGW7Yxdm9ki7q
NloyBt8Lejm7naJGkp+1OnL+cy/IMAV1EhoXVvd7nV8qCowBXCPKfW87X3UUuZEcwYUvx/7PMnrH
awdp58h5vbvQ9yVsXvedqYygJ1E1/1+tZnMxMjG7eDwGohoNKiTVfZJ9VTPbgGxbJeOzxQuHLxFj
Nuz2GJe4BnZeF0pWynsd1tBBJDzBfgRR7LcdluHYlnnPwlL7Bgxd6jjdpjIj52SouXGMQ+Vbpako
TcXlGD8nqbiOZPuTGepR6qZ2s3XUXPeqEJWDXSzQNbwQPb2zGGC8MAyIe7EW1pfSboKPb6TyyMHY
qcbeIE1seIJ8uOVmxjSrbmzUn1QRqJGvI1MUu+Tnw+lC6eW9h+DMJMBZBAjI27x9RTFGfE4vteOR
U6gefdNGzjE3RXCtJJRibCftPBHKv2qrzr4Ndotm6scz5TzMIhrWKWSy47MTra8sCCzXQs7YhuKu
ooqZjTcqRpxeTrR6JSpxobfvnG/MA+YClz0Ka2sz+rzC7MFKkulY51FzLYug4u4ioGa4+hTe2HJe
uQjDN8eK2O/StWktQLac46g8wFnEBJGk5xouGMRJFNRRMR3Ji+bbBr0Cqio2Ni6JVN1JAQKYWmtg
oSGELmwEEury0ZEbnEASp2tUv8TB8KjNQ7MLs27YqLX5vSjn0tOK6lLEsayL1er9C8tDpPPKlH87
KWxpaFQcP0DhMTbbDkkNt010/cIm8c7UWySHGX3WJ4X5VVyjVb1SlVE8HTG6i24kVQWoUYQK1gKz
vumGdEJnzRAPfZfWPzIr7r58PPNebc3Peom0noGjDpSmdfibW8ijV5w5gEe6cTcPdrhR5UhCOAJN
3roMukctdNJPIVuqZxtA8+xQqtwoi/VtPEqWb02W5k6hoXhJ2owbm6TqhcXxzhkNWRwggYpaI2qK
qw27iZHLx/ZnOuL/OR+KYZofRweNHjfS6ppSpBo0z1mmXLiorrFlrxOVPWnRVQJiQxry7fDXoi3a
vp+m4yA5lWd0der20TDe8pwPzF3MH6uy2Fhl4Pi6tfhdV3L/SVTGuO/JM4I4ty5pX7yzbuEJYucO
nk4G0beKS5shlaYgjuYjxQpKwvLQcwN0pA7phjYZ052orWarZRRIBltKP388Ud4bBRIq1HVMJskZ
5Y0UaVer6LIcG1npXyYNUWpLI95vAOK6VeZEpyxLnf/NIJALQxUDwWooBavVgc5apuEDNh1tq5OP
k62w1LtGyPIuLVQZBWWD08NVo1jGCS4bo88SHM7iOkVBz0D0P60bl0uX/VRiHv/88Qt5Z88mckJE
g4cDFaeuRgPNvMBCoGI6gmVFtCNJoKy7SmRR55jr8DRqY9tcOCvf25GoLBCygYnQKGK/nZI4u8qF
ZGAoNDd4aUhjZj7M3ZxfyHOeIz/YooH7L5vzUp5aB/1tTN+KQEzHUiUD7we27WyUKSQWl4aySa4d
S6j3haj0XyaYgV8SQmfhtoZqBP6jU5VLjijvrkTAsiYnFcRcVG3edns0dPSRpXo+1lpijpu4kk3d
rQY0Vb0G1aWtnDLCNg6QPx09T1okHlT522CN+cns6hBJQKxNfgyxVU+X3tQ7oRVxPEQo7kf8us4z
tc6gSUHUzsdg0PSnEn0JGViVMW/6QieOMJQpPzqdg04J+k8/Ur3azahwXcdOSMqrg7v4ZUZKwEUF
zHIbBAUuXKle6xZvN3cIVGjKYPKCSjvxzds3V8tj5ihFLh9V8qzdvnMC6bEn/xde6UInl0ONPr0p
2EcVN5ac+NEYi+LPMpOMkzAxkq3bafiED7MzbhaKMn+/aSHO14p+sCQURoHIdEF3ITo5n+Rvn3n5
/m+ZElT+TbMuI555QvGlyRzNQwTRuf549Z6PHK1YhFvUXd+pf05NuOBIA/mogbNIjinH47Cxi0rL
buW50hLv4+bOL/Yc7ggBLEhd4IxoQL3tFQw9Jwkt5rA0W2AptbbWKo7NGM+Z2U63bVuf+rYZ7iRr
KgmGyCguOHRpeMzQlSlxEBvREP/4mZYm30wOYmjuJOTYoPGxq6wmx6hncxKo2nwEDDKUbl8U2WYA
CYOtGUmFg2SVveXVWpHKPjCRuPuk6FH1/eNnOL+cLA9B+ZkDZYGarZOn9WiyY6PJcCwr9EjdIcGz
yw21fJtGxkhqU5f6o2SoGXc0e/RSxKyuEbayN1ZECjRpJfIj0pR9Hqe48qMRhfSPn+9sMvJ4eOZA
tEXn0KZKtxq2BH3PoG/lY8a6zV0tSjLDRexFG/2PGzo725eGXkXJoB+SsV7ND1uW0jlGUPdYDllG
oJH/DMfxi1RLL8IofYDNW1Muth+3eQ77oohFs+TVgA8Sj6+OMDPIsJOGC32cFGDqXttJ3WejrAOQ
In0gMOgcu/qWmFfKAb0lWuLOuWbm7gT3Ur7Q//NDh2fRec9spVR8wXq8fdOTFhUUaSb5WOutI26l
iABqr3CK3oikCJ1tzr0v8TtTH4MNGLLKQPUffA+hYAfuEF1g/cvHb+edoSci5q5CwW+p86ziv7Ds
1AqmiHJstFYcAkfu7hNjci7dzpdVtlqFJJ6Iv5ldTLW1CqTSNd1YEocep2Ew/zTbAnh9VEh95Rdp
aOSeFE0i3st4Gyi+4FYeeDPOGN+i1pkcd+wmChxuUqgVph0NVKVLbIZXLs6b5yPtSv4GciW3ICbJ
alzIgUlEAX16SnIlMzbVoEzSnYrWVqBj6zjgQ66o/TjdFfwZooJOgiHbNrAIRQ8l2OJ0I1vSJDYZ
0H5I+Gkq11ciwvPxSyfCafTzKs+Gp1hL9GGrGoMkPWaB3YsXeyrn5uQEsWW0bqLGovwptIRSkYss
jWE0fogXUT5Doxu0wg+LBqd7c5rT8YcJviK8EXhddMeiTXPpwrZ5vpVz4pM6IhTmWEUGZTUx4soc
VTGG8clOJxUIIZI/f+qpqX0d52QAn9mrQgFRbTggnnUp0Z6nZILhXmthkvtqq0T5I9QYoV3YqpaB
eDtQS4oN9ORS9GI6rbYqGJVBUscZXmJWNNw2Rtt+o8rAWlZMaXBuI2uUNexrsCO8+nihnG1d5LcQ
Z+HCBLQSpMZqhsgTuaWwUKNTF8FjvhJDFdq7DBk2LMV0kYFkdNoTFKpQ4CCPluqF8ThbpyRSAWPz
HzUJSJyrYywbSgIn04xOInMG4WI02n9SrfISN+D89TL7CYc5xBf99DXS3Co5ZkZDLk4FIuW2p3XO
UN/LKdKtPyc7Kn4F3FS+4zaFHcPHr/csUuGIphQAu4fdARTh0v/f4qFF2EctYyRWqjG2r2vJkXYl
dsM73SilC0HR+atcogEy/RBHwYWtVYucfshtiizlaRLmdKXigLqL0Af3P+7QeSvGonW/NEPCi0rw
2w5JUaaWomvKk1xnBnyi0fJLra4uxL5n1zNYjUsfkMlgWZzlmdp+DpxUbctTpzvlDhXFbjfYhf7J
6ntnoyoSYffH3ToLpxYaJYkcBfQ2iN41hkh17LLLtE6ciPVVPEW5pWJgpoGp3E5GbAa3BKJx+RBC
Oxw3aBhZw7fGqaP6EpHqfL4AU4ESyz0JKjrY27evt58dTSCxV53I7JZXslCnYAujulLczlIu0gTe
ec1L5WSR1YBeiBHY29YMtRhI00biJDGlNkWd11eFPTlXfaipiauANFUuTJ93+rdwm8mYkbwEhrOa
Pkla6hNQV3EKx8TEMycBGO8kVvNsWNL46+MxfWeqEo8s8C9QMQAlV2119ijHkyyLkxJrovV0LcT0
U1Y7MvUfN/Tea6QyDCx9qbKfZVcSBYNEsEcCp9RY9jRsyI6kpsSN2rVUBtJhnC40+O5bREr1Lz0I
EpBvx01uetuOp0GcyoELO9hieY925bw3bULNj/v2blMgz/RlYySIXp0PFr713WwIcRoCx8y9eZK1
yq8NJ3Suo9Yanj9ujaQ5j/7mIASfSBhpL5C+hUm9WgAQCbOhwBbphCAyrseOJzSlvEUHNz9ibF/6
GkLPX2xTOkry8D2BRL/JZ6fYToK0/kSU6dlz2t+MHUAHF3fS/oc+C/NlmApvGlPLi8JMuY6gbLmF
JobGwxCDi4Eap5iklYqrdVm0E3mGJmhbOPGXSJmOotWsG6czFS75kuSWxeLTmzrZiZT2eBgb3b6t
46jeEO32uCT1x75qqepKQTadprQTGzkybfStLBT/5in6Ek+KKKmcNd0mDCNscrrO56P6rdpJX/Mm
uTGDYryqZCTahjjoMjcWVh65VtjUJ4DkSugnmp0/FJpRHxA9SQ/pGMi7wqgndgo5cJHMvC0CO9vw
VOPJxpR6W3XpVHXRNcXLMfySkMV/RAZw/KGIPEj9anLSY7Mo+XhVNDTmjQUtP36wApA3+8qceVkO
qtnOZwPPmMQHD8jwLNW5T0PRK72blZlaXTmTVf6oxyGK3Fqu8M8qMblMt1NukqJ2o1zNGJG5ILLj
feuFOEHzVmZnH4eSVWBLJKyftj4k8ZU99ou6Qpv3Qx2dWo7m6ZMpQ3W/wmxFD75A8osb0+sSlCUM
T+6UdrgyrLT61Y8GUF07GiN9i4rZWO5aZVE0k+M0ircz6H5iN7hI3IhZWvUmkHAO8LWpGeItWmNi
3sCUHQ8SFKHvaldXmHWWhHv9XJvhNlIGdfRaq0UjeWinUfXlRLZLz6iB6boOms14qshDI6Ob3Gfi
qs2aqDiMDt5OV0Ybq6PPDSEvPg2wBdsd9eMe7cIgIxOOWoVJgIDrhXwEwWUou6xIcrzAqqRSoVnY
Uth8abOklj5pQTr8avVaMz4XbEdN7ulU3FJPKeXG2UZOavU7IPdE1r2aQSydNLsRJNs4Y7c4F/TF
RhnSEiGyobO/qnqOBgNIpS5168qscBsiA5ZuekM4D1Uh5NSL6ynIsV8L4tLVnXDIdtWQVt1nHSL2
/DWOmil+EFlXfusxE5quhIinxC+qpjFdqzSq/D5orBxaTpxYEFTMqCaZpk8JFwADLZewdpO0S1QP
q3A14kbYZNk3rYoK4VIb6LXO7QcqCkiaJ90jAkq2vu/SMHsaxiwEzgvBq7mrQO1pGUAKRW1pZlHO
0pp8ghKL6lywDxtMxU5GU1nmsoICu923Bi6pp1kvyYg2rYUnURybw7BFc3jKboIkiLrPkl3KvwjT
68iPDG5tLCD86Ta2IqYUswu5r+9Hbarbx8Zpq3ZR18zk4YQFj9BcvIf03s25zcx7q0zkyptLg8S3
KexFSQu7dKcJXBR9+vTankcmko3SjVmRUZw10s9tbkqHFPUv+74cRi2aIDCEmeUTkPXlnzqwFedz
lLRV5IvZrExPauVJJpXedWjyjdYAgxkL6t2UGvbwZ6DkZXYjJTSKQ4gaiu0wYE+v6oHNAQ9PNqFE
nERJ8hQCjM63eqL3vYvtPe5CAZIKX6IpFLVrWHHU3WI/PBWuPKVDd0Agrkh3ErG25HNDMCY4051u
3ZsTwmke6o665cpWq4vNxLi1rjPXdbLXUyvv/EzNq3I5tVICbyMrw01m6v28m0Sb5ccABTLHDRJN
FdddbajDaYpVFBw6I8fNSUG9CqpLkdQBDMolkxHPlazeGSaTwouDPMT1WcdxbSfLU5Vfk3HHiayb
ST24JjzqJzQByTiYUgStW8pkvbvD/EiT4acPquM5jdPkRwQPNOmhlNW4vudBGul56GGvnywlGKNN
wQQ3r6wq02afXEqr+gy1rblznc5fjBDhvZLhjfSI3YLUt2c1+mR4FrLnA2sgCFTDw8q4Mfw8V9Cv
ZtIP3cYaksneVdPYZr4kiyq+C0xFKthEk25ybdDsw07o0M3cmkto6xZtM4u7SdFhRykjsn9uIRr2
uoYPK6+mRXTwulASIz8wdmN2Ndc5GeDBqfKncCSUZVEJJmta1fVTlyRO7pdyIQwXJH3zTSAW9Bza
ViBvrBY1JJQRId4fKgoyOBSGKnt+PAL0Q16uivJdNEHDcLkDNVDOywKOkpT15nSNfFzUs7jLEpOG
soxltwWF+VUWtd54woAueSU346j7A9uk/FAGFfWKdCynyI2zxSvZLpDDdMc8zubNOJm1cZ/a7ZRc
N2nXwlTqekkbqa1OEsp1epR0kWe2vZP+SPROb06V5ODJxaYVCBd1PbvdGlqpHcsaasTsJlMxVa49
Fh2iq2MwS9umyvX5h5LYabU1x8D62pdG2fh4iJHsVWXRja5o9aBAmgof2R06EZHqKkIuoKpMeNu6
jTrqD3MxF/nW4AkfZ9j9zddqVhAzgFwFicVj68jKrQx/50ssz3nJDjTPxV3Y4vJBlg4Sj0+Vsgl3
oMNSgBtDPFWbhLewrKA0nFxprGrHwzSJMv/Ut+PXGqTMuC0tRE68vlRmLDKLwVEfISp0+X2PqldV
gzHN49QryriT/BB2tH2EoK49z4Oho1ovrOkmR+oTgGamaf0T3iZjs2/nPu2eW3OKdHcOO6m5BhJl
FW6sjKA7atuImg0o3jTbIYuUxP5cCTgelB+7+TrImjl+ngrZqrcNpdXYQ4Wqm0+D3nfDVrab2vYH
PXSmG0OrnM+WnhT1VVApavM4ksE0PbUygvqqthZT56oMkHEBymr395iuJNk2lexZOnCYiGfUoLGh
d8o0xjeUJMlP0khJ5De8bMrZBlqKV2k4i/JGTazC+sr1jxBBay1t2Jh9JXUnDO/UYhfa+NF5c4Pv
wWY0yixlS9LK8ASKIcdPgtVpXcGDlDOvHENd3aLIRihItaOfNzORylJdpqbl2XllRG4zavq80ys1
zG5VrUW5si/Cvrl2mnpS9s4cWdg0FQrI84mpT1VhEmmzjWSjMH1ZSat+l7Uz4YtI1PBptJkWe2Y/
kDo5IrO2wU0tmw646vX1dlSggrpdWkbpQ6Bp8anNLaXyzKBP2DYCbcpw9FS6kpcziAAa9FJ349TT
Il/Ny4De2lZxN8RovG5jfVbzna4QhG3Dzim7fSWIbjdZGAnpEV8zzfb1pomk1EWMoifQw5rFCWZv
UKNs+h46TeLEbptJeDJJfVoKL8kEOhpwwEuxleqKkmpt457qWa0IB39UAkl60ucg/BEmrao+SpGo
vyiBgpa/LxvT2FyZ0DZw+Y7ictrHQ6w815IO7ivoyNa5TmMG45YgvJpunVzHIKYuivqhVUvHuQ4x
vytcArym2gDPN4st4qgRynGakTkcXFX3ZJD32ytJYCbXUPNb+Hq8kXQ3Zsx8BASHevCzwsh/KoNc
GP6YtKN+VXaz9FkmALNcpq4x+t2s2IU3mokmnaRRzuOtJsp2X2pJFmwzWdImjCAio4BrLxUtDi81
20A269gshYY85puI7djZI49SsdsHeVdcm8z71p2VekTyRkvzO0mdTJsAjPD3NGiK0PyM297kmukQ
GvxajibI0pYSy9REjrUPydTrriRl6iNeAFpypVdpYbnSxO5zqObJdFy9QqGRZUIgvGOkusAnrdMr
hzIP9OnQzg3WUKOtoS4RGGJknllzzJRB+5CdqBlFvjdVqyqvCTja0kuwXsb5ImiHl3RWrWGnzHoU
bgOK6rNrjq1Zb1ORx9pmQP83umctJP1OdBEFoBSHI5vLWD6Xx0IJx2yXLyo2LhaVKE156JH291qs
pMmPAKWpzlcaKYlGL6+EuCvDVHybokRHI9CMg0qwEWitfSiBxYYuSVQJq1/ukkmwhU+3XA7LZpYj
zvGpj29S2ekoPw/URveTyqVrRy7ECW4dAipt64yyE/ppEc3N6AIdC+rTGGslsRc4kmQjTxCvr9oS
N0FQHIgSar6hxnN06stGCD/JW2v2zATUpMcf583NYpmm7QjhIAATM9rxHpIBdqym2lK5TaxZf9RT
MRQnMxnEuFETQpRnyO5Cn6gNSKbzklBJa09aHBmQgYcuiwFUyXkIBxycpTTWLgiKqqP6mDuN7SJs
0ac/QQbO4v71jv5/fo7/Gb6Ud39dxpt//Rdf/yyrqcbJql19+a/b6qV4bOuXl/b0vfqv5Uf/+6++
/cF/neKfddmUv9r133rzQ3z+v9v3v7ff33yxKTgep/vupZ4eXpoua18b4EmXv/n/+83/eHn9lE9T
9fLPP36WXdEunxbGZfHHv791/ec//wDC+Fu6Yvn8f3/z5nvOzz29FC9z97K4Uv71cf/9My/fm/af
f0iG8w+wRqZG1EvSCYwPGanh5fVblvYPfABJepGiXdReFxxnUdZt9M8/FOMfiNrSNubbMiAynRR9
U3bLt+R/vMJ1HNAc/NDioGr98f+6/2ag/mfg/qPo8rsSXbuG/rxN5sAaJKe42IMsWCyqx2s4r4w4
Wy6VRFlPt7Obu39+i9272L0N3ZvIvbl72X3e/3r+c//420v691P83uqrCuP/pHTOW12lkOY8QFm0
HwL/m3Cf7kv3U+gK95kvfrwcQ3dcvn7Zbb5++X5zeLo5fv/86/Hz4c/7wb30HG8yS+ePsVRCfkvF
y6ieSzNm335ZPinyjzr6a128WRa/9/NVbe+jfq6qwER/rWos/Szd56f73C3db0/PT4cfLzG/febf
b7k7u59+3D5c3377dB261w/u3fXDw/Xx5uHh6N1sjruH693Dw3753Wa/3xy+Pd4cvf3j3vv6eOM9
Ph5u7739r8Pjzf7ePxx+XXj+14LxB8+/Tr2hkVBaUsfzn76dnu/3V6dvt/+XuvPajRzJ0vCr7Atw
l97cksxMKeVNyd0QUkmi98Ggefr92LMLlFKFStQAe7FoYKanp0uhCIY55jcvZ09Pu9392cVT7G/O
b883u/355vb26vZqe7X+ivubu5uzu83l/uTPe8b7Wo//9rEOkQV1WudND7qDtXxbtw1r+fZ2/3Ed
+/c1q7n4tx/3KWuZ+il/S4XBv9193H+wvPfTupsf+TcfG//6OfE/X58vP9+fX28Sf/96w+56vv5k
d93cfT58vuPixV8PN58PLQfi6eb8/Pn1/ezzLvFv3o+s7z844D+tr/51A5q5oDBuMadwexGeXITr
f299f3O63e4CP/A3Af/DPwlPjtTcD7rA3xfzoMnWxPWEIdUUhcyQbXjz/nn2dlUy3zfuSP/2krWq
/PPn/cPr9evlkS+5nqo/TXot0v9y6gRhfu7OTFqxT1qbrOclzvEwrHzBW1WrD3/eNwc6dP+aKhoC
MOmpHoK2O1hjsOhDEedZtKYjF+l4PvQGtiejL81Pqqib0chfllV7zthU8taUjyblX2nuleV1zn+M
03083MdGegQm8Nt7F0EyVAWROFChVH9dBGwFSYXGZN3N9281t99t6r+9Xb+eX78+X1++36n+w/ux
43yAD/mfpfhl0IOlWJKOipNkUAjPvrAeHZL0XDub5jvXi/1ORGHlnmnHKKLfnhiYrrTXYSRr65N2
SASaFX2IlaFdwrqN+9DR0qWjfDGuwkty+fnnr304FjQiy9QwkwPSCs/xUHSwk6PoaoElYrI48qIf
Z+NVmqN+22Vpef1vDLUqDNPg0YG+H9ztNUrGqiczNyxasdzh7gu3a1ZEAYdzKX/8eaz1SPx6ZNZp
0f5gIZG/+Y4FoPuN1xVVitAEPH7l9Va0AXJUHNmUvxuFBquFUDP1dhrwX/ek7LopARLghB6Z+S4a
SQQqZ/GO3D3fduE6GRBYiL+ssnRIQ34dprFSI3dAWoR6P9nbhG7/I9YDsRHgHBzt07LTkUKLBHF6
7lohYC7vZ1ZZyjFPid/OFr6WC1QP9tYhltIZoObk9eyEmbLYYeJJ3R/7RQR/+eWQn6B5S3gHyASx
2oNIp7eSzqmiwQiHvkt3uQsBph6bZPe3o5ggCmCug0iEGvQPxOWXKzWmkD8mFDvCCSg12laV7lMJ
jY98uW+Ha4Vzwb8HMIHuNZS+rx/O7u0+s6Q9hdWoefuk1bxgEJQNkC46BpL4B239ZccfjHVwujyv
8EoNbbhw7jJgevktzaig7cXJMESndIc3hVI+1q7wW0CN8dKcsM82SmtvNXS+NXs8cYppY03LK4if
EI7QNjPk5EPu+jFlf3kRgOZA/5srwEQnnhj/4FZNNG8kJxVDONCWaQK3rqebzKTqfaLWUS83f/7U
v/0IdMmRhyU0gP719SOoWgSAXmdhjApXbeEaT4YLvSPNumPKFd8OyPoJKAsAxgEz9s2zPBduWVAe
ncLIKO0LELUqyE3DOXJAvnZ3V3V9SMCqTfrBXDxI21/nQ3kl7SbAy2HqSmdjZ+m4LUapX1K1o9/l
Jtbpn9fv285CUYiMCswu3FSAVYdeDalQVg/nbg618+7auhoeqovuyXs3LycqVY/dWfYwXy+Xyevy
mV57+2jTheORAEhfH/dfN/fhr3Aw53Fqcd2luRTWD8adeutcmZf1p72L98bNmPnjtTv4lJSuqde1
p/2JcWXcHyMRHq764W9wcAfLxDATJFjnEMkvH3bcSRebW/B6e7y5tn9e8MNtxPEArwVOeqXdQHQ5
2LBKZtG47sUYarJUfM1dursurtSnI6P8ZhjMc7gSoJegHnMIq4obI9IaZ5lDXEdP3bYZwbxqT+5E
Uyuhc1p1WqDk+6T5YWjjbhJUSKkyl22QNJHuUz32UVuyvJYK+BY1V4gfZ8hsn6C6G5bKhV7bgYal
pesptOlfsTPx5/5NjM+a9jxZVMSaU2yPdov6rvMBVeWReqyf24ImDiDn9L0WzQvv9dbq8mMObr+Z
t41OlAlGCWlW5CYPzk9mesUSMd2yXry3KY/Nl7osjlw6vxmECA4lB27/leh3MAg66wPV2HkMzblU
EVmUN05RT39FFOAuW3G5gPIQE4HM+81jb7LnrlfMfgwtTIiQpXArCONu9m9MhfXS1goKat6HaaTt
jVaEZ98Y5kVvnFuOOQfmPLhHbpn1Wf/1hK9zgT/CDePqqDMdYuKMkYGTVlLRznPYXGPh3XlGJi6m
dhl2dZwaQQ5g4Ijqz/oVvg2K2BTrxzpyuX3dClFMZ7cs2Aqyd+u903WvbaUbabBAiVd9iF25D/oh
D4toOIZ3+t0GQRCOM054ACXr4A20jFKpyhy5ktwy8lB0ShTOo62fHDnkv5kgd4m5ynJDUjq0VTZw
wFKXTpFhjtXcNoO9uNd4448gDbXDy3H9eBAEoJEAOMJC8GAdlaKWFDDLMcxQ2/OrooHAPOvxtRxn
d59Hs+sn+QTX1a50/hX0aHpoVM8ePVUTeALbaXT8rCjvmxExR1M7RlJa1/LwM4OSIhsgH1hdlb5+
Zvz5phwXShlqRh+DBhFd9WZNWgPmiK6eH+XRrW3L6mQhGyaN1+L+pp+wgQ5Uu9DzQFn06i+zLhYM
VhLWZYT1Kyvp4IrvzMxuXA3QkjMO5kk5G2srxEm2MHqPHd/1R32dPDcDXFUENSicIqH8dfJW48aN
Rs8wlKmr+XqkT4iyz/mJtCE8QHpIz0E8nSSTfotQ1DGRxfXDfxlcU2mSooAKzBWBwkNINsa8nTuo
GU2FslriwDEL3oXOkQW936TojhGWv+1D9jm4WsCKJEoMuh66X6J6VaPjWMxqE85Ze4VRz1NjgBeI
nPmlAIzq//lsfbs8gNWigw13hP/ELfMgUVGUspo618nDKHPE2syQF9WwDKe26OVt76SrSzVonyiL
3SMBwre78p+R14iE5eXoHYxcKN4gO5SRQ3t2aKsrzXk3NHGAQPILDd2Tqq6O6UJ/u60YkRAadTS4
Umyig4VNjX6irm5zUbWdGjRzDLZsqYvwzyt68PmQKuOE8ihzKAz++icK/OXzlbSaC3o+TViDujDO
SwQj+1u7tCcjmGIi+x0OnHlz5A042KIMulKvwM4zooui/cFRrCy4367oytBpmv5nWoh8V/Lm1IBl
EuP1zxM8WMZ1LHSr1t4Fbw2s6oOxJGlBZORaiYtbqgGLaaJ7GlvNkQThd6PQhMfzZFVToADy9RRE
yyysph9LUFZGvlu0JHvtDCP523VjP6BWwXvvoGeH0uHXUTDAQ2EJSEyIYEXpbksDpJMOXmgVCmj7
I4WWwwSAogdYeaD/gFRhRlGE+DoaMhhD0UroIykMEPfUQcTM3lax4aWB21mFeaPOqeUBDUP12L5q
xq56XhoXGdTWQmBjU2gV2AQ9Rf/4Bbni7k0Bi5Z9uJXSXdQFaI9NUmFpCoAu1c0snCLX7s/kovdu
GGe5d/OX24Cw26CQSdRNjQom+9fJKP0wdF0SuYEqkmTrLpQ4aNgfUy47uCWQm2YUCkfoBbAb8PP7
Okoc122tQHMO8MisbnV3SF9axZXPWmqaiQ9wpPLpltn3fzk3PhT6nVTEkNfhrT3YFu3opQi08aGM
JfOCulDREcnq6Ehc8+2mgIXPw8mdg5LGKvT1dW7AYVuJW1QRel4LvKk0wTKFI+mSGwjsx180CgvW
30XbbEGM9XhBocOxot9mJlg7sVgVDCbLRc028zDwTKdj0mKawa/+y5P5zzDYzBERMj/qCQd3RK6N
QyS9uAzbaaGp7ybx5ehm+Qo2W/ba6DZ3bbHgMpqkMa4HYOmES3dd09pp57R9fLJ4s/b4t990jcxJ
MWDp8dy4B3jy0hVmWmZJGXoFIVuaWeM2U7pjyvTfri3Wl9IkkSp7lWRmXZhfbv8JBmtZtoySdVZ6
5yZJcj1myjG1nd+NwtW4lk6wVCEk+jqK0rtKZXRmETapvpwB5hp2eqpV/8ZeIdrBOI2oUyc2/jpK
ntSWUjReQUwvs607jXoIOeMYheG3c2EmlLUY6BvRZVHk3BKzFtxXWvFZG+qIr0+LatGfP/+3i4QP
47JWfBmqTSSzXydDTNArYh2m6GvlRsnAoFfp0oaaSMSOmmN+6qT5sczl27O8DmoSGlM11ZjawQou
qYiB2mkQiFy8zrV8Uk/MXFGCJevK+z/P7/sycoEQHxPLMUt2+df55ZApLd2bkpBKMWmYVrXIwC5A
7cM/j/N9SuwFNBwg0rCI3zSWx3421b6myFzFuf3UjKQcMM37VLc3niV04+PPw33/bPgfEpmSSwPH
Jd74Oq1C6+yeUIThoLHvO24JazuPs1f5TRWZu3we8xOVT7v722HXcwz9hD4Phfxv7KS5AsY1F0oA
XRsrDRuwUbuzWqW+EkM3g7TlzsrCuCy7I1Xl9eR+vTjXLcNuBM/O0/dPa/7X+6PTwHIi3MNNOUZn
Se2Up7kTZ7tlmucAfZ8WrHKuXLaagXBiWY1H5v39SaKepCJNivAuVZnDjgKIlW4qCiUKHDVNsfMD
olhugSdn0p8hjU9ho7tSO7Kl1m94OGcK6ZiSgYZZ+dNfv7Er1bo0wUMHkeUqG2XIWwQEsunIKN83
7iqmuTo6o9ugs6W+juJlIuupC0bB1MllxBuqohooEmAwYZ6xsY7Er9+GI6LEnYlQnLFoTR48N/Ew
YagFOjUwR/yiBxBeiKGZJ3orjglAfBuJfcIr8E9qyq45HImOpGfg8Y3TdzRV+8ouXL8HNHwzIqt0
JGc7yBbXaAyWLu/bKuKD3erBabRT/hGECdhTutM9QCWe5I09FJheQuDAkvCCjNbBKjwTcYkmoFyq
6W8DdpKOtT5DqZefhOjB169Y9GZHrwrCqTHyHCmNUcG5UUvxULeu+beJzjrW6ki85nFsmfWw/HIW
Z0CDZe2WkFuzoYFxotQXupkeyxd/8/kQCsUymaVhXodxdDZLxD+p7AVljQLORjEVr9zE1FnVoNVi
51jJ7vtw6ykA9AWTnCalehB0TmZHz5oXJMgGLNOzXO8xBZq0K6c0/051FMUbvE5Id6gOMjES/IMT
F+dGBRxYMDOlVecQOpH5PLeK1WzbQVeOBNPfLpGDwQ62ppY2eWSK2QziUeKuBaEV4l57TEjkd6tH
KZw3ncY8x279/3/ZElxUsz7r0gyG0nGKIBOdcxsnjntugIMXmz8/Qr8djEsLTWN9FX482H8L6qUS
5qgZJEZkbaFaqRs1NRUUdezlb+99XDfX7gnUe8aiL/d1Xks044aQMZTmDP1NAtE4RM9G3SPwOeMy
WJVHjvFvvhbVCujjyFE4K+P663iDJzsDXw0zqFPh3EsIPSc4M9Xhnxfwt6Mg7cCFRe3uW8m017ym
HjPoE2lqZldVVuinJRyXv06EWTvq77TiqVJ/Y/ZPyYozdwq2uVNPft5XyU4bl2PmXt9eZjyD0CxA
kW5F1PBWfl0xfvSC3uOq/SBi550v2GxwMQPI0/Z0MPXqqF7fb3YfnTWUZai/EJ5bBwMCkscqhzQj
qJSqrwJ16R0TqESrflDoplX550+1vvFfYgCmB1AChQTKkdyFB/d6KguIKzGjWZPhgZdGMtmv5Ohd
xGMD09T2ruSoxkcKMqS+6yy+jOtipOFoq5IlwRZyml+XVchs0Zdcl/TvW3HfaFE7nggjFefAeYwe
nXkLim6l98qzUdWIYNjlSO19btxNqSyZs80xzXbgOIr0Ns7QYIQarE2AzTJzCSCtuThmGXF5l6Ph
Adksq9GJBQRvFFvCONEEsjVh4HIULB+lj/rMbZSiC2I3RhSvsW2LAp4y6T/01uqfS5EtaaDFTQOX
StT6NnaWCCSNMM2fJn/4Im/MxQ1B8mc1ItJIhIRm3OR0JAdHyG2C9vJ9KaV22iUrwqK24noPddX5
8BRPO8XeNBK7vI2ycyudY+qHaOHHmLdZ2RVQlrJCW3QsTjplzOONaFX7rTYpZvkDThMoavZ5fd43
+M75SdoqznbuHL1FTS+Ln9tIbYbQinvm1KuYnc62Ohd7CK8ulTAp3SZosBt9zBMZxaxRNNyTEObP
gxRR4Zc8j7mPz7J2O9RNNof5zHPvU5FKnxCbREabCmI9b7Vl6t9jTakz3xr7/N5zC2M+rdBkfewU
7GRBNJm5X6aKeS8NWFdTX4j0bGhsB9aCdGTntz3YDcyUcg8OYFMugR4J9HTVplWurX7JnmKNclMg
ktodNq3du7QCMmuC5IaeYeFzWMaLpbfLdueIOGoAhBkjDrLT6nhvLs14ougN5Fc3MeEcxXaSPs+a
nTwbSqvYftdPunWqoNQrwwH8AwD4ajgnFmbR5r5DZWNlX/iRusTnSjyKcmNkjvuaqVAB/TyOnTIQ
5J8wSvrUyX1hFuLNaUY4SBC+zEfZzd3rOGMtVkTCfmnpbDtnNb4NI+Q5p73O9WHEFNazpearruhv
40gZ4wB6aJsFej+jdbHYTqT5ddMuGWqhsnQ3sm+MUwuugxIKImh66arRWQE6n3MXGLlrnPZDU77l
+lRcexA+3oek8B6TYsCIcKHAexY3XfmiNWb/SCdN+ZG2mvkzrgCgIf9S45hlU/RrN44j1dMkNQnE
oDKY88YcKpN2u4F8V1AlUr0S3jLaQY+KwD20QGlBzffEdS/TxgkI8NzViBAOq98kdnFmsIE+IZwA
DZ1iBZq2PUY1Xys34jvJDX8vZ29+UlxUtCG4DPPgF/M0Nj5+pGIMEkQTNzrMZSiyMPCzbU13FMqu
TJanglLzuJ0Xpd95+qysWNPcqYhUh0YEo2kuD2Uh27OYbDLdKEZjvs/QQLLA0SYnh+Ek201nTFYU
dMRuJsXNaIYnGnferZJ4y7BXKSc9Uk1arG0lYRm1dWG/KFU2iVOwC9WZGmElHc62IW5S1y3MbQ/J
/TTH+DELaQW6IpgKFaaLAroH80+diGILv6e46KGnfhS2O93abbXYvpvJToehhWqab5aiU0MYv8W9
0rrJgyJN80pHU5dDOZdoZbqiFHYgitR9WbSphUDIefRRYIgRaIF7b23LTiv30pgmJ2h6ZfY2qaFz
UcGxdzJf2FEHGauWVYbEkawAOxKHsHaWtN7kEo+dn2TL9MAjhM/t0M9yZbYo1bTVFN1afF0vp2o7
uXl2rc+Jq0KIsaz7QUNgP2yMGf2FSXTDZb+U5cQH6as8aHQnNuEbKZhumBx6LRibhZ7piBGfGrqt
wCxYTeL3VFhuiZNkIp6Hvu+vF6OJb+qqUl50EvHPxc5gRLdTMVCB08oiZOPkCGUVkPuCFH7oR5q2
puF39VIkV60KGpZ+0zzfZWUJHkQ0WfwTXmf52bC15nAiKJcneHZW0p8S22PeQj7oYuj3saXohZ/1
U3Zvtr39SgDfQi8b8MWl+699RlNZXSmZZ8F0nOf6Ffk/6cAF7I03r6yb6WQg62z8fMyLl6RoR3QP
oMTu4om0O0QSpS73Ik2Hn6ivZbmPPcD0BlZpUreoUcwXVlZ7EUtXsmtt0NRbu6RVv4mmjp+pxYoh
fVfxxnynl6m8SbJIuaErq7zO6jJers2Bl7HGnhMdB0N7qKQL8dsrUzx9dHtJjO2UTtRH0Q+iC4JE
B73GIk/MvVGVw0+CKXE/TgObzXYreaemmfkzSQxehGkcOw5oobWvsS1nrsYs4iWxtFLnaa4Ql1Bc
hBcCqQ6IGpMfRw/tonqVerZUKe/wTiAqdmOoIio3OLGgPoYrSgMNLfPy687sxbs0quh0Qv71Z9Ll
UREMiDGU7Dc2r99Avr7nYbPfvMRABr7rtekhlkb23BR2020NXqIqcFB++4SQZb94RY73YAzLWiIt
YjYpnXJFvmh5aizBpKj2hnO1gEDv6uI8d7I49hNnhN4912PH6jhj75Jz5PkPGObcN55Q0oyesGlG
vtpy8wV6Yg4PRQINL2iQwix9a8EEZWsVE/qLTbfE7X5Egw5i99RUSzgTzOrbxY7rxHfhnElERDVG
9VKpJ1vTbsox4H63HiJ3seYTGz0pKISA+TaxktRqEIGwW4Dy1zFaXWMUG77R9vLFcFtm0blJDWl1
Lp0+MOXk1Vy6pvvYo8HANogTrwuHSjIBE4xs5s+pxJTVJB5RaX15w48pX5z3nr5wFyqxq6FHS6N4
CrxsdH8iCqM/tu3knJlyzl6oTHVXSh8vP6exbn4qiRZ3AU0OiRImAgzajnc/u2jx00NANmtyxe/m
JLmMzJQQSNeHdN5GuUy9rQ47UIUs0OT3cGgnNZSdgjohagB55itmrbwNotDfEHnAd73PuwyfhXZy
uXQK81EFVSx9VFWjeWfncmQf9nEEpLHIp8QHp6VFbpgS8GXMdsSK9qfu5QgjYBueK9tc1nX97JF/
paHC+1KHKojbu9RCstvHJSzhDyWalQdGytrvRCXjj9FVO9CtmN0tW2UoyyfCThhNJAjFsusFNH1A
P7S2zp2oTqMT2H82x65d78OhHlYtCcNsMJnX3e5nJi112NJjLJaAZwmhmaTMZqg0aalke0kF1gyn
ERAc0RnXqENhoi+sPYVEVACwp1ezs6GP0zIFbjdmyRCkytB4ty46OsrGHEXlPMETje+dfOrGgPJp
l8dh3SCmckqPQ1keXKVr7StBz205RW9kKfZOBfcW6udAdBGknqsXZ0ph18oGWTOR7CaJ+MRNgmfp
Ps6QaQljQ1XUPYKesb7HTTwX72ZCkCl9rVPyIihpYRaboS6HGZs8kc27cXBTEIA0ybxoo6gpTMpE
NhIyZg5L5TleliaaTmi0tE3jmwau2HvgNyWe8tpM4Md1Yg53BfHNgClmMps3BtqvquqngG26DT8b
c8i5jpHoWDBIm4PRkq53MnJFmLcGIU8UjPTosru6ibvyhzvq+ZyRfKt5/OiselW+wKBFfcqqqc8Q
I65gefJ4WqQM/JuWe9qbrWxRO0mESkoAYggFh1Ik1NwqaNW2nncWsgCry2rOY2BtU0TD9F1Xck/f
I1XQy3MUpxN776R9J3dZLSI1RKHSkT80LV+WazOhAticxsXUAMgbweSnDjL+TiI/3CiqBj9Lm7Ha
toZSqgDDRaI8OLgtF1ct4OJy4yDYbC2hDXtf3ZMMG95WDnGfvoiG/ndJTETaAv3bhP0YWHPcPdQj
fiGbeAB8cO/GhjIEiFcbyi7p7Fm5SKXXmAgPxig9+DKu66d+0Dha0kq0fGtES0ekZ8Oe3ea94Eoz
milmYD5feto0g0I45TlRq/ka0UV/2ajoFa1JhFW0W4mtxnImImoIn57q4XBqTIiOvNpwyN2L2i6F
vG3w9DZ2AmHGNWrsW/kAl8JZn/8RjajHWRMSTrfjDFF3VS4VJXu/VbK6C6oi6Uj5PFQF3tXczQnV
BK1+KhJWcllnIPdQYzCK01qmcjnVV2ovb5aGck2YKG1VbNMkybNzr0/SHmJL5shrDcPfjrjJHJ4d
yPXzldFROF+VctThHSKHhT6NJeXjlKEKHLrOaLah6XYlEhjF4t3SJNKqjYF0Ux0kM4DgTatmY7Ub
2kTDDMwUDhkFUrOdul2mbnKEr6WTm2wQWmkbQjrI185nVCOBcjn1CuGdnBfjBwzvdAwqovp5O4g8
jW9LHVOCUOjLpJyBDoBioZaGWqJ0b2YTsMRM6veCj1htRwJJLYzw7FTfNK8w0VRBFcAQUJOEU++W
dqqLm7l3tc6frV6UF3nmRunF0iINyEOGc99GKOPS3FHLn9rnQTGs/MySTSZ+jCYqXbafJ+RvfoGq
gLbzwOinp/GQr4JaBsrfSD51DfozU/+kOctS+5HSDc6pPVtx6auxbmXI4I3xreclfenHJs27oFWN
sTiLlTavg7TBcAibHxHvackaIvDKgTSKSpqiXaNsPkOI1ydy1sZNJ66caozscLCJjvgnTPG0EDWn
tUBGmpfey5DmpaWQpR0SE7N8m2YMdq5zUH/RW7poVbLPyCzdsx6fv/xxyilqYLauztV5YvS6dSn5
xZdLxdTH8QL7D4vs0yvwn9wQ05oF8iigNhEVm9j//diY9nVSWk7W4dyB/gCxHQIQDxaM/OZlydrp
I51Gy6pOqohxbl0V3ZOgTKmKb0qtVPeO2y1cXMRA7vxjwJS9/Zxj1cjjk1R4vXZtq0X5gL5F7Wwm
DBCvzaYiV0+HKtoMTQZvgwXLPmOOlLfJ6sw1EM1F2MRHF3pIQ6bunhVq5oozdGFI3wucQ/fRhEyN
n0/WcG5bncVR6Cu8rForiTHPUiv9U+AaXIQUGHgZ+rxpf1oyRpsBP/bpOnNA0nF6inn0azuPLCp2
dZxs+Xmg7HQltp5IcetltwxT8QM1xGTZlLNrloHbtug1mZYwz3G7qY1NLWu93/Ur3wmJhLwYdtgF
FzqgEUdPNp3Mnc+ly3Zy1utmN9iNPK8HzS38xkuGF97mckTbYYz6zUwlBRGRPMvPnCrt0nBABX/c
pHrTbrRWqm9Gn1b6SZ2t57xT246YLcMjeUuHcg5TKFv3fBGqCIQN0a1ICup1iTXqXZC1s/xpj5r9
jnZUVaDGMS23jShnamyq1l44neGwYRfdehRdNqBOZAH+a6dSWwK0ytLXFsUvzJdTObk7csqquewU
tbFjP1UnNUa3LJ3fHacH70p0goBGoGAD9GotWBLpXjQugYcCn7qx1EzeUSFptY2Zad1d4RqLGZb6
kk7BqCHBsShGAeh2BNwbIkwlnjsUCOPAHs1OD+Y071tfMxr1s52q2dwgGFKhcTGqYjnJFI2yq9Jl
zQcfrnCQvVNqGUA1i19wOlEoDJjdKH1I99mTlmLGEzi64PGMvaZ6qXstN7aNxJLD122pPI/VkilJ
gDiapp0ICyOEzWzERCEZSeIQ9H2lab6cpMYSI/lHBbuqmzfHyOoyjHAR2HjDVH70eoq/uqyHJ21M
BidIydf5hQ2FwDwhZfgBj2/MfbenGBr2lcnO9SY7vVfTLkp8IXB5CfRZfiKxzJmdm3xpdijPm+/I
D1cJYoXleGVEEwhGm8iY6iXaMPg8edVwNpuW9q5YGSpFo+cM99oIsGzKZ8TwtZZy30kxqN4SWEPZ
aHu9GJMq9Ma4fkdk2alJVrv0CQkFB8WNiqA/VDJ1qYjiTfRmkG2Tz5Gba21OpkC8Yabgjl0Jq6LQ
nbPF6BBIQoMqw2TP0KidcbEIEuDSq58nXevqwIyUhuYJbo3kZ4aQJKVlaSOfNSpcttpEVIt5Vuwi
Hm+OFsXMbh67AEpSagfpMkfv09Byn8vIRCI7TzI8bDzUKq8JhohmC8ymF5/gsP9o04mRzbqMyyB1
ebcBxXWgFoTQ4vw0N0fF9e0yzexN10Tpp4LZhBVYbmY9TbmHxDX6Ky2HPR9GJRxqjQJx28ouuZQy
SvNNxJU2XqQuIi6ktW6BX2LX6MRdedOcEyu2SZCU0sVMR+2XR9No6cQ6czfIIOXSI8kUQzuEMaQu
d60uOR/xEI1JQKMdm2UPSTzjzOzQltmkcd2/ziiPUGuUjZYGwhQJUYUweuHnNNdGCCrjtAQJlRYq
Msg43TUqojCXipK4+UbHff6FzVjMAQKAmRbaJEU7I2my4VS2tlA2LoX+iouDGAJ8Kvp7oVM3Zbwb
vbpZNlHkRh3KOmZKuqM6qN/EYmpwKjRanAopq0uuosqjZDFMuD0QwdbapdeVuuq3sehMH6p7gTYO
rbRqoyhdKkLHE7bh17mZdCdKVJne6VAr1seQCoXMPaFQFXpuHN+OQp/uvLLcU4Zqm5AfD6axTaMe
mqjXFWhzD9aM8InUym7T6J6cQ31AMyrUW1NGIR43trqR1px+4naG7OY0LUZyWkCwi+2QbEVOd12U
91gxAoWjbNQj7hm5ZDABsED1wy2jgjyfcPGsKdWp3xmLwKwIFz/wD8LQ5a0YHOMHx6MTQUeX+Dzv
ag1FOqUYLqG1UsdQylzS4FLUTW1lDQreY8rxoer1I9NrBB1R9lOfI/hK6carZ0pCiQEsCc28rCh2
qGvxpyd8zOmJ4PBQ+BraXijQYJKjhG4RUdqlWqLcdYi4xzzutfpTi1LkgRQqM8npMopi2mGJ5ri+
LqvmaqqoAlzQ9FUHMoZhRu5Al95ZtsDRPitHAvKA5FetThqEEeNgrmruqtjt3R9u4yk8f8RTiHuB
2BPxLY2NpLzuyDYuU4foP3Twb7iworn+2SiOGQelaItPr22Xe4suFaaAVY/yPeF4cZ7mUgN3NZkr
1d5KnqjoQWzOh646cSLXwpszYpGpKc391TQMi+Fz5xMgqVOSn3WiaL1N6dqEvdbk7Lk5l6fWWp3e
lriBKk2MN8odJVXlREzGgDQVmnIUrhQ0RP+Fj/s/0r+5kh8d4KCP/0Aop/+P7VC9vwpkZ/4/qOGs
uLX/+l+5mW9qOLfjK3P5IoWz/oF/SeEY6n+uFkTQaiwalxrYm/9VwtHd/1zxkf/N3nksyXFk2/ZX
nt25w0KLaWSkLq0LEzcURHho4aG//q4E2d0EzchnnPXgTmgkgarKSuF+xNp7A0niPA3KeMELfzfC
Eean37Q4IXJjRAk/AcffnXCE9Ym/7QPKW6hhIKQ865844UCS/2kDiKwZZdvFZ/gn+WRdlsh/WOnX
jImWPvQfe6JKdJSG4DNGIsMjWsLuxbJ6Z6tDr7jBure+r9YluJ4QH30YVe9uxkzasa/KPE4GW990
/Ti/W7OcHhf0HU9ubTe7AWDu6BZF9rIu5pMwk/XZnBK1mZVO7kk2X89Ob7hbtQiuS3tMlp3X8t9V
RqfIoJCuduyLK7yeglPZy5G5QJHayYVcHQxgLD44LWPitzxoFyfKlGr8OK1897NbooiOaVYsj1Rz
W99aXR2cs9btvEhKjWvXMIVFxNyl9zGqZf69K5kiFBujCPMuciYt4iUR6YGNbZNzydrk2VD6Nvel
XXnq2BvD8KI96qkIYyrnvpxysmzxj7rGNwzhVC1Niv3F58Iyp7he3Obozamg2q56+rjWYGldZdzH
FCF6qKs9S9AbhyTVMyZecWk0893kv4X2cNczJ1wywSakbX+09mdXiek+mabTqIOPjkwxu9JbWZ7X
Oj0xWkPdaWxwXey204zzqNE9Gkp+EzIcT5wMb3gIlsehGa3bzgk2mABiUkxfEGOz9WEZc3Cl+/bE
U3XLmo5Qkhab2nHYqZY05EWq5CNDfharJvhKh9ZRZPvzF9aR3zxPs1coQxNdqH5P25D1ijiVXZJj
kymLh8lcsj0bPMosw3v0qu6Hs5rPGFk8Stc4cAVs8w6HRGor1u38W2sxcxtSm7ksV2/OuqzudlkT
NIellNYW87sHRrRPXWm2V5k1fXHthQOdQR9EOc8pdduECel+LOGazvbAVH+u0yedTXQ9kE6JF+Fl
Z23l1Bk/6onXyxJY5PkQ2gLXZOuyu6wimtu9S2hMOtIS2H32MjlyOc0E4uUKk7HxbSwKb/gm0gFp
r096x3vr9vQQ/agdwodw76yXQFtbcsADhtwOJroSX4Q1gjKUQeQK28RFUi7DqQpxC4lmm2DSK4pU
/UVQa9zpMfG2gT0kR1dZOLt1jbmw2pwrvH6yKsZ1uHwRCStnizrSVXTYbTLcIKHgv/zwzs/aMGLn
ecDy7RXbLZZr5YM9YaWXWI8Z3XdbLISfWM39kBTpjv6fCK8w12f2iuxRnfTdWMjrsRjvB9g/RyhJ
Trrg92Hod1VppQ7NkF7ZQ16yA1uXTekEVzkcdaRZW+5gNXYsz/VNmXfGaWUdSuxRgss0T39Ujygz
cdLjHw5ZKE7e+PvS0retmWsrmlt5VRmzs9FlcSX6tcfmFvtLLXCg9EUVxoo5ZpTVyWOpyJKokJQ+
idJN7g03lJuGXW6EM9myC/2poK/oh29FmryWaXcUxY9+yc2nIljbLY514qXyHH002/Cgmva1qXC0
LEqP48k2D3npM6YICFyYeT6YEblbnRHsOXr4IUrNvlcLhRF8b9Cc6WDwiLRxDgT7BDsTq4i9rR3/
w5RINgc1jZuuWa33ZQ4fEK0cpEBS4TbZgXb/Iynze5L98OU1cOTI4kzV/SPjjXCzUEFFi8Fuzi1l
th8oLAKdfZU8dbFmuxA30v2q8E/GNzMulHpJUD+h680/8kofso6RYQevMbfDRpZOGjszQ3TLvU2d
4aYy3QchcG4wxMj6xBkOdB9vRsfH0QjrQ4qAl0CfjU6nOc6ZYDDcLg5VJd2bzC8IVSNRezPXa3pT
uvawzbCPPAiHLNM6sE9JvyRbT2JHkZj+wVHpi0GTU/eW9R6mFjpRx1fyqUdNeNKlqXYlYGVE/8fS
opfJcyGL16yFozSUHdveO9rpMpogzSnOrNSWWw5b51U5YXhn24393EwDp3qQfJipxWcXw+GlXMjd
brM2qnHE2Ttp4m5YPjtfp5FhIE6VKrJ6Vxyh+5PInpU42waF4ReglPLsmEP/gZUk8xCgBPdrZYkK
Nw3pTHZMIKPtRqBhbVyurU+Zmo43ddrlAWr52nwecr/dkGspxL403JsizIYbEA4mFl4n7bsZF/RN
33VmzMkd7hKxdMepc7Mz48QhiFqbRrgOdXHTVZPaTRVBA/hcF3wwtRFngq5xHkPwazdND2vuLvsZ
x5nXJkm2TlneOLI/dEOyb8pDPY/FwbSy6mDjxI+BOEegp5PxONbTwS6IOwzr9mzPhhFjNemxx5iD
Yce+VhxY87PWN3K58/ldcLBezx2b4TtNB594GBqk/A7j7L307CB5QGnzsGoXL1L9ZVxxTJVj4z+L
gbyO2S913Bt9H9eJng6Zo+VWBq33khh5/YWJx/qEuXK6neVYXtttnr2IdFJHBn5i79hpciIzTp2Y
8IkbsKDlXqRB854uHibPilKE23MJJM1saXFh994DAuzqqkyN6oUtVfWhTG99TGdbxoY367hypLEL
ykDe4dhQxF5lyKM2l9+9mP5RVfyXXo+/+EP+rXfkf6MrJDj0X5fB0fcqrX6pgvnrvxfBnwKGLnwc
Eapdclcvpe5vdpDGJ9+njMULks3CJTHuonP8lx2k9YmUTL4C2A9fJui4f9tBep8skiAvRbN3wYZx
U/knNfBvFj7/oeAAuVkU+2w7qKoh/hii/loDW0suxwCrJSyKcEnfj27HWcPArTWr3Yol6k7Pw9Ru
gFwu1s7m5ATQP3Kqv09ipRPPJz1/dUpzWiJiI/BWspuuHkD56K+5GbCc2xQiqxjJst5Vm3ZtLUKJ
AwZJF7/+WWAnG5hP/ex6N8ruhNpiZ7sWm6YIWuvcsT9X0TQMeXWdT+Dn7JtrwB5j4lseVqp3shcm
zrrId0mROuPVnc4MB9hAHRlMWuouawVD8KbP8pLLK8mNjc9whEabifirpRJiwXVYesFJT9Mcsiyn
II2mvsM6VjQjzsoNGr3Z5MFHcsYUl2n1iKmj5VEumVmaYiiXZg9D5i4engBUG5uhtaiDEnPOFCsy
p31yKlhUKuVOPkul4SY6eAeTCsR1usjSnX6ErG/EZuHmYFQFJiO5HuvpS9p2oDitNDt7y2FFTlu7
ElEVp442f9iW0w3bMRgSTGdXPJb3SmB/vCWEm3PUGYY5uC2rMQPrdYEjokkyFtyRgdB+EKrkzxgy
a2uJOIozRsPN0Lz0rV3W+3kwSSsonDFxtu461jfUBVmwSUJXubFwRrFCWQeVtfGLRS5bq9Pa2lvB
kgOlCMf08cyV/uesHZiRZdbwfWQoX5zdLmv7WyLgMr2ZrY4Mal+4xXJEBelj8DSWQ78jEpzxdyUN
A4wvcBYrwszdx7RnIIBqXwWD/LFIiMj9zDP6tkDoufcpMYufa/wUWZ/gzFYFUWO0/vyMfTrwo8Yk
O933Vp+hLU/9Pt/lqZbZphxTUoV7ZyzvmCPIaqvqMHvnzc5O289dUgIGNU6kROre/lwvjf8lg8py
90yR2jvQL1oxq/cYwmRhQC1J3gQDzDbIGQODwXhXweg2BYv8McHr2coZFMrAWbsopKr2qeWSy8XL
BEneuoPbf9U6KR7pO43HiifI53uP6tnNpuFxAFcMd+x6Ej+qS3bQEUhH8C2jyH7NppoRu9WR0IIZ
zaI+DHNAHJSM0tiEQwL5YY/jbG1CxtVvKIHtt7ylSaQygG+7Fs1sH3ozlT+mpFDwFEXyDemx9QD3
ZH3pR0JGcCev5EcPBvwjLZru3RrG9qTTznmW0qveDTJT2oOdjYnJx0bRvdZua2VbrMjmk+EBeyUb
/KzKNnKMZCFre4Smihw+kBPDxjp992u2uztLzia4QWepJgZ9xQ2/HolticRUYl7iG/hMbKTO+NIA
y54lSjx22hsT5h+rpDBr9uRitBsKExtbN9cs7tKussd4su1SxQ2Q5UetgvHNDlI2gpwtj2oIU7Sp
qoNRJRdk+O79fK17E813AuF7x8tb8d4x+2Opmu6jy9weySziiQ+RtfxSXZpNJu8NewypMIUgVF37
7vdksfsqVl3NJ1w1c6gj2BLzc08Uxrm3NEWqyh1CxlWQSJ8HnPjhLofsIEnGH4an1OhLufGEtmkA
GOLRSrBtDWMzyzyoFhWw8XZE3y+3AbOtct0hmezgGlhqqwRcx0/Tu4p00j2r5/xWG17KwLLQC2Ef
SncfzFzIZkV/QW8JJ5t3u5WAENKLhONdYQdPK4wbuAOZQGDEA01sbe7cxRybvVcrMRztduV4BCgz
7W22tBZo6FDU+byFqqOs7OG6d91oZczHE9N7Ls0GnSBDEtNrn2k4AAUw7FRHkV7iiKCFQrVvABXV
vpRLZ742wjKXrwuDn3cG5kaztQqOtwOOIPUdw+iqi/Kg1P6m7gVW8zkc6a0ilEixwBvZA8hJeEtU
CQvQ2g3H/kuSGFa1JbKKVhZEid02F7gytgnJNc8pKojPCczYi1V48o63Oh8WyU7ux+Qv6oY7Ny02
6zz65pWlRvc38Pz/aqT/sS5mwX9dJHH/MfWs0l/qpMuX/F4oWZ8QjYcWYmCP19m5GAr9VigxR0Ql
xbgQ7Q21ElzOv+skMM9PWMMQlUdyJBw/X/vvQklY/iebFwtNI/6g/3haaNp/1imgiAh9jOR4MIg0
jfBPOgUbgMdqZimixEj2sEFPzoyAeVONlVj2SKswC3MDfxsmFRfIkFW3ja7S85S1+Vth5OHnmWsS
Sq0DPW0hvmKyqFrrSGry7TiwwF3qVG8YkYkNIBXpZmkMk/RxmaPu3Mw5VT04uC0RH4xdnPXuEz/L
3YM4HK2FNY2HyHiomOlbwxv+FXfUBd6GWEuEALOFlfxYPtkDV4M9d84L++J2q4xsKdjp9CVAp2AS
v7eLoFdPWWnJbx07CA3J2hf146yqwtrQUYz0GnkRPOI2prYu2dP4nrnkPJST0d4ACJWbOe36O4HR
N1Fqy1xa+0CSmkPjhsDjxartip2k0BMMTNst6RbDCnP85rRkSRIwNY59fDGiZ1tPRKaIRo44F4DR
NJXGOXYyr2vFzAtqWPC7FsB2r4OD7gILQd/bo+Ae2a83iVFRlcwWe8hmSO6V407XSnNkgJHWZJY0
F0Npy17AGBohk6fVDNvhxiYDZm8Reis2NTOHa4fYpRcLH4NtTeLd9VSYe372/eDWoO61jf3EYtjR
ZAh9sKY6ueKtQ2cueRVBGyJRd+FRGIO0KfAYzLGCmibJ0DNlWqwOTro4O+U3eTy1vnOmtNpetBqw
OOe+y59aEBjOtO4xFH2zgw1a730zx0BBpK+rG6prS6ls36VhKDZZ6VkVvSCT2g2EH0dpQL5o+axw
Og8uC0pVJzEJev0S08jTZ/4mdf1Hp9nf9nK/dH1/2Rv+F3Z8l/zuvznM2uELaE76pfh/+yGtvv+y
A7l86W+Hmml+oh60XVSQHGo+BpT/OtTw++fcovuzMNvkdLukaf/e/Nmffv5t/ojuzCQ+hz/61waE
70fbx5eZJgch59A/6/5+FXrxeBCaI+m3cBnmBA1dHvgfFyAEONFvVCS1NFUebB1JZNMePKPxwEDT
6k0MIvuchTUpLg3SG7YFQ1vN+7Iy++66aAhAjS+bA1BZF6UzU01X+Vs5evlbpem/6M2MucB2UQxf
09oQX9wWFvPsGIpFLqZdBCtBn4jhMtMOnoxqIfQHGYXT7zKyFG+lk4dWhIaDSkZW67AVhdmonXTU
fHQa26quBl/YfNoaaoXjH17Nu9/63z/6+NN6/0EbxhPjYGGCxbNtYC/JXfSns57lyew2EDc+IMvJ
SC8whzmUR2Jh1FUBdrLPwowGQJZ18vr3P/nSb/+hH//5kzFo8QJ8mf2LE8GvL4kyOdP4vaIlScg3
9Jr+ZqEL/f9oMH/6lv3xp6AH4k1HWYyF8E8t8K8/ZZlakAQv3+ghMxNiKdtpilKmaveGYNCOtCej
rjsT/NXm92I0xvtMVCo1I2rBIeemXz16tXlo6HkIk28mQqyI8rtyhE7hs7IF4lCwCS8vdMjY7MoF
tjAyK39wLmMC54J8t/6zGYLJRH3HwjhCecDY25ndsYiHfurdXZ/Y+MuNi4OErkYw0xQteLTCK2J6
gBIvHobJJPuq9dVNrpT1o2NuyaWZGMt6otAwviDdrHP06gsKL+pLGbd1QBe9LG3zEa66+N5UY7Nu
OLvt9lTaCZCBWGZBD1OsRnY9Y3u3xnAkU72BlK2SbesY7XueQVVuVx1037FWX1DWwOVb23yVNKE0
uH5ByCBSq029QPodyM/Wy73k3X4X0motG7KTx2zrwIy80XBerA/EYJJ2loz1d1CUdT6wQ5gfVy58
Z182ocUgkrBOQVyimYZxYjSSuE/pXfAp5ps1dQRgMrhCnVjRCpg1S7f9AKkH/LDgFvX279+gfzL4
IdMT3I9TzbPYxGJy8DO99Q9bU8G2DSfNbzWk/8ltO3E/zj17FxWY5FvCXa9t00YDv/D7hGsiZI59
U1YFmEWL8UphquTw8wH9ozvoL2+WX+6fv72p/gvvIJtj6a/voGgA3fyW/rGevnzBf5bvDq/T5RXi
IvlDDI0VfsJ0j9MeKzfq2csS/V83Dwt2m//HH5sceUj2TP7sX1ePw9XDTp7anL2vY7j/LIYGi9df
DjqE2T4PjBT2gH9a3H9/Gjxm3QAeYzcvi+sY97p1t2WIbi4XqXGadXBQiCtOykMLDNEJa/1uB/sS
DzTbIu6rz7ee+zjaj7PNNizA1m8pQuzRlg2Sj2garU0gHvr1sVnmndGVp7o8t72EwWQd4IE6vdo4
L1sPpvhS9N7B6uXW7rw+Jj5TvNTmt+bC+azn1jr8RHD0h2i7M9B8fqwuzku+2bUbUj37XccCUJmY
/qJYlJ5kYRN8l12FBecUBQM3IErIOosHmYlNFyqWlLcZICtd83AsEDKGF2FjdjMH3YO7PpAvIJD+
MqMAy0rG6dSO4uSwr7kMGdyxJWkwr0VUslSgYrYjg4StqEMjoNJxL7v2IPph31k4Aepir1zj3NJq
yPHziMQ1TrC631BXx8pLvtVlEFd9RhbfNQmXm6o72rCHHV1zVLAWYps3nPTI4yefOFPuxqzQSHBF
NBn+H0LspjSIBw0xYC3bqf8hahUH5Q8g4K2z1vu6ew7Cb8r2otVrmSNBno+OecOIBU9aqP894sQN
qa84jHvP6+x5B9sss2im8N5BwEVhhSQavhCE57uCpaS9i0sXNSDqqBeSsWBSdVRV2SFYmGyaIJIR
zWB7jW9Nw3o4OYnyynK+gPW+eR5j6NAS72v5kYUzGptr6LbjOOX21m56RnOm9SGHldwvIx3O1AL6
ZoADtyv3BSFhJD13QwOARg1wwS2JjnaNp3byqKnli8lYm6WYtVXuq5eu+1pPN/DfELKOr0+g2Hdh
v6p9GpyrGn5PhMci4RgvEvc8O7OZMgO2r+3R2S7YVjgTShtz3jJnP9fmECXZ8L2VnOFr3Z1mr9oa
dXO0eZMyuvphstIKA3L6wpJUxXRHmDRTbsdkUuTOc5SsrIFlcO0V2WnKGZQ1kh1eDk6ad2Iv/IGF
tZ9RayV7kw6W6MG4r4KDPxhbXuUNaOXWLHAyRrKMZ3iMfRvxpvcDg3II1iWaV5CwYNkLpPCWk95K
P9v6+bgrR/PeQodsBI9OOkXGZf+KhDUW+jpw7KMxVdBy7oEE2jbyxQlB7yYjxk6ku0p/1fWT9mlK
X6SCxXbm4yKLbe3I8M4MdXVkJbLJEcxB+J4bfGBJfkbO83lGTudV9GXN0YJiMytjiwtxc2uXXRlV
ajnMxvQwzC5hdPWt05gbF8rUhgeNRDXIKDAepvpVpuJEzj0Ovi5e4mPMgFDvjPkm64ktMQaYBeOs
sxlr7x9iJb3mzWIAWCDrvyedLm5qhZyESEtLMLk79u5DrqF8ytIZdv1wb2YDKEq5s/rT7EyPMKzH
Vd8DNEbp2PWxl+HVNZeHFINx6d9aY7JNPYnIKGFXYoK/5B89SZEKs60N0G9kpc22U3zcM+/IqiVC
1nZX5+8e9Y9MUgb3CkHy0yzTN+nyaQjWinfVR4U00Gdh2dh13PVztMwffYP8ROZgl3zSXDPYtOjD
pPVcTrAUfMwbyPalZVa7fpfiR5Wzn8Z6p3EfRs/C5eceETVHxM3opiH0r/nG0Iy39kXAwi56YYNe
6OcaF4O49WHARX5VuuQZZidCwFnKw1QgxjsFznTXdflG8nYpe6pIocgo9BWyC8fZwemPcWAbMwYG
HICrhDQFAhl5avL7fn0Ngy+0FtE08QyralejTOV9F24Tg2BBMCQePIqkDUoNTK3K8YffkQsciKt1
BgwiuX5vDE5w79jNkwZvVEn33jj+XiXikJtyZOJeeUdSKznjk4SETkQoTmw56gZ7v/6md1ckG0CN
HyR+3DGoqmgW2ju/DD+PfGrTqr9nMMWg3zPeNXdNV+Xz525KweSr0LxKcr1tx2QfkjDK2p5hNNql
27J07y0wrcp1ifxjxXzusvymk+XyOcyMjdGaR1nqa8rvuAHn2jX9ZQVf43Zv4nbCuhgtH1DGASXW
sCUgLoeM1A9tqcwNSdU8d4ZfHBEB47OR6dG9Imh7fqWU1/sEocizXV1Qfi5Zg0H093EKrVfT0Pmh
mz0djWgBN25t5W9dhfWmUzYnAKYZ9kfGuDU4eAJouce2FRPT0NyRrU3tG3wFNU/OQnfJkca2AaUP
U5Kvh+FUjP7wjKqhjxGSpADxnER16o5x2ve84cfgVTG9TRXIRBKmL5pkVXyA5gvack98J59Idd3O
5jPkPfZzRpJFdUI0bWC+hMhups550KmX7PNuvRvXYDpiOhnjmfDKHJj83taam93cn5Ok+eEAfzHV
MaoPs21IztRYLUSBN5gbLcNs3fDGWgk1NpjKBMp8hrw75eOFtlcHkltfYRpiuc5f0z4PYn4DYhWo
zRfXO4Y+KQHEPIL58wL7BPu2Vbp1uJQ2tiv6jQfRt0vUEPetekUc9Fa71muDvQs+CuTFVeNRle1d
iahY1Pq1I1NT4bsae9bcxdiyBrukag91cjuzoSi4+zVsDNdL1GAVEXluC1fuCHEgOxkhPZhsmor+
cGkRxnU497MX/CiDsDsXTaVjo+6rl0aKYLcsco5xHbG3bJSApMMiXLhX+9Tu946n+/sepWhMToJz
W/i+XNmqKdBd5NTDU+XUCplHmnz2nFa5nLIAH5tGISGItEdOaU3V0Fgw0lGzcGg3IMSxe4EFvaGx
7vD1uzg9ZPq6ukCF3QUvDLoc0rCZ1fAiGwAX/KlBEeVPKlHb6HoRO9rpIddpv8kRs2F6AMVoFQlE
Y7sGDP6qFH0Z0q46PPmCXTCvxAWAHHRenvKfWGSphH/mU61vc8Y47w5p0hhAlP0Vm21YytbX7ufK
wJIvBp9KPximdMCaYnirLxjmOPS9AX0szWQ3hA3rwY779YTdanHlXEBOFi49aMfgQhSyKMvRvpdR
b/ncovmyL0WOBtFOknvrgof25lJdg36lUe587cKnnDh3l/LiZajy5dg7U7OD40pIPvfsK/uCnAqt
5neHR3/jXYDU6YKmhlnobwOtvfv6Aq4S11rf81DkMc3mB7+QmHtnLqdU1r3kixkeswv86paDw2L0
AobgCZLuC9M/glnhUntBR7iMjZ1GaRYjF5PUg8Y5b2xxQ7h39VFd0BPl1/WVe8FR6FitaLggKulP
WqXWzYD0U21t9lXPbKumq7Rp9/hnxEVob3NRlOT1MPZATdae2HUj/3bz56ToEFgKuQ8l3GLgiWST
dVt8aczPfrPWp6SwSOyt3OWJVMf6S4ll/Qvrcbmt63w66At+Q8OJpOOC5FhL4D37Vah2YqrRWnjS
RNkxkWRM5m9zXAKhdmGe3IcZLP/Kvvna6drhXNtj9uAUHiMseeqq/nUa010a3K+tflfJU1uv09aQ
Y36dq+ZIbDJamRXyS7rTUSZS3aIuzZFCj09pgMdNC2HAZzRUV87sPLHQmzar0V4LCWJXSgbFrOtx
P0rT7y12H5sqXYyI8Kwri5EAA44N/kk/a8ODn/PkNmanr9KEgr1IvyYpLGSTeW/m4L9ko+Fuurnf
jZl7B76lT97oXGX5D1KWgngp0geZ6f7OwBUX+4S0YvIu8m2WrK8YTrxW7kxpmyUMpFW7SYinpR8J
HwrkzxyD5yVcSeqwp3vsvV6rsb9Dk6JPvUbtpBjlJGZl7cNWPy+j815f+haLJiXx85NpoZtNF7w1
vSm/Hr2ZNgQXpQrR6TzHykcbDmnJPrWAyQ4oijtz3dWiXKJyHtxdJ6yXJJ276zJ1rGPfo5i880Pd
xCvv2+8M5NrYRuRy7ITwt5MpgutZLlW6E27dHrlkSXnpZDiRQ+zqa0R7w02eprCFIw7PUdnWOZ+M
MozTua3ipPMHHSPS9VmZJyXnqRpRArFO35Z9utJHBaV1tay4MfGc6O7bOM2stoumxmKD9zcUbq0+
QIp5tm11ahah9VU/Yk6xovkCMJy6QyM6OexQXrjp2cME2VkPrt2sb8JY820rxr23mN8zo9l3Q+vH
mPIiJDW9d5pifAmIMEwIEt4gnwp/m37+30Tlfxxm6X89UdmoL9/+OE65/O3fximW/QmEiyg+95Ja
wwjk31oG0/6EjR3jEpzgGCpevuT3OT5fg4sak/WQuCsTwcJ/hin+J1x0GePz/y7ZVExj/gnExZf+
MkvxrcvDYi/JN8VxEQ/ZP42raxwenNb0ToPIW/bhgSnLiU+BCptjICn+gtwqwY7Z75X5kx3W6j6V
XDBrEEKEDJK1kGKKGT6FJjKyA0R74+3S0l7y8zpUs3Fmzdg+WCikUUglWRjuMqflnCrWVfRLZORl
2ux0V1ndM/PrsN+gHqBU48zIUjtOmgRFNuoFb8kX7vm0PrtZN2l9dKfcKOkBSXiJZ8+gYEwT6Vib
ooVFpZ+lY1FBXd2ptOn2VWnAZs2OsdcpaQD7SVhVRCXhRYNTLbFHuHhkYqSZ3MywkMaN4wKWTsTB
W8ZV5Yn8DZopLA950ZveW4A4/0vSN/iYzGRS4udRWXe4yettuHRh3d00qGHjrpDPA11kE0Qlu0FN
PbO6pni1+RZxjh+2/TAN5drd0CPU4q3rPOnZsFLJQ1ZWDIg3PNAG7rjqh7a4MnD0ddUG2x77Fio2
UA+GWAYLjEiaVfNtTt3se9sKg3s5GHPy0QBRnOQRzxR6Sld0TvWOYwQa6oX6YdPY8/SNGtBE6I/8
7EO1/vKjB2tv16gYWMpsO/xobp2lMA5aNhkUri1JptfaHa4D0kyyW0in+bJ4tazbVqdSHFZPCRVn
SWUuz0FtTN8z2PvmvpAeNjhR0k8+DT8V81ObhtyFAtzP4FJFKDKmCGTwY55gRtCKLLhXaUyLthht
KPtxmUptNJHvO+W8S1PkyCn98yWmY4OCrwyvUU2GEtc/oB9I/BnTPUlzVaCc5zZRvuFwC5O5N27o
VZJ6s/RWu5hRYAcdrU+4oqqe2UXb8PIxhnUNz29SulR4aCJRnzu1FZz7hGVzjNnrvBwTlv96C2Pn
ifOQemWxn6WHnwv+aMNpRWOuTh5J8hL4rh/GWCuMG3Yy8Ifi4Hd5Wx01wokXb2oT/E5W/PTw9tuP
fWjg5E8HMW6RSTdXS1mqG1EySwCPwRdrQBx5g00JzdMsV3EtKTq73YhX3ePSLdQ1tbt0B3Co8T5R
zXKbeT5hmKRGiRsEnMP9VFemv5m1VeXoGIrkxRSiOlgK7gommI/EVi8l9PA4NE7kyK54xJxy4CPE
HX5sWsu5ny2/+ZJUifcueWt1m8DHyHCji6nBtctYVxfjDbjsaC3QLx1dfJjyOEhzRVlmhxUiE41z
1lU25P2rhwjxaV5a5ybIeaa70Wqlpsi1UGa0zz0xQOn8TVlzJldmkL2jfKLgWmgytaBblVPbj0jz
G3ZdW7m0rQ8Dn9nUlknccNXz/mS5nofE7IRdNQcoCoy2n5kPoaBaP1umpSfrrLRj9I+hzkYTE7JQ
eSS7JCKz0K7O3Vpjn83kaKh/NN1EDddEIpeMFlAPDJSfxlwRX+JGTR2MXbXFNW7SEN0FvXF5lsHQ
YpIQeMjhcaQ2597ZdRXye7Yr9uTsmnCqwmIz+zz5EQ13/iQTmkjz2p60O00vpVTBQi5U0GHGC82p
CmOfVlpYjBIaJ2mxt7OAA7RfgfrVCS4QWNJb3v+yd2a7kSNnFn4VY+5pcA2St8lcpdSuUkm6ISSV
xC1IBndGPP186WljPAZmnmD6ooF2u6uyRGbEv5zznSX/8ONsaF4wbjTizUi/rZ4B4CyMvB0Mrjdx
NRb9jUgHg28UJ44jqSOgBd73OSrdTdnDHdmMFdEppN/ROKd9ID4mBpcZh3QXHuu4wFoAKWfTtnb9
nvNwEUytFqhCJnF5INWVN2MsjTQeewi+cH1EXVZ7sXIuaGYc6Dr4hW5QVvVXUSWix7zpMnL3DGbq
wuslMIRosg7xhJk0XJfhzfMYAhLwCtPM8gwhTguVfjHNMVY7/PSHtY7lS66D8A75K+Beu0VJ4bZI
/j1gp5s6D/1TM0rrjlXokiy9Wx1RH4qDVll0smGoUVLrNXifNcXnuCD6q6fFbOHC10fmZO055jgH
sNAZ/QwYJwclJaH10vx4W6T3coGDhKYUiGqI9U278d73ADegHXZ+BVX9aOAMMFiopys12T/Ct5zn
UHmhx9aBURvdrXeKc9W8SA2841rzs8bOFn6OTtX173nGSXw1lfPc/UmlN7Q3qmhXDF9lyANn/zu8
rO6cYwpvuWzfCoTILRLYS/5RTjPmpzdrL/3sD7LV8iMQwrVexTpV2ZlhUhPt07IE988XBO7Ewiuz
GTI3nJM4Kxb8bcXQPKyhVoeixxW+aSfR3IrKgLfyG9/BORWFDTwOPwX27thZdCMLMzQkFXCWdrUe
D6U76KTrRwgXWUwv0sW1vmfs5ZsdQh473iKyLeOT6LCCVTu6TG9v1eyDLYeNgQFpeJCeit6Dydjb
bkFGjLnSKh/qoQvPaVldPAsmDJKhirPLTBY3kLQ8+kKvUh/U0sYGFoBmFxqlVmj5dMW2B21EMqX5
+DELm2d/bHKumQ1w1Mp8DXlwwXtV2QKDFBNydEiLQl/j+HDPtQoCItousbUaBfiPNn6mD4Nper70
AEemv7Ki/7+E/g8O1/+rhn4iKw87xMe/1tH/+E/+UsSIv5MeFcAF5zb0iR5j7fdfMj8KaaoSn3Ug
ghjWBBflw1+VtC/+jjwVhSijsTBmc4iO5a+1pB/8nZwtJvBsM0NE78gG/+lW/kvmMfzbP/+r7INs
0n+TxFzC11ziD/j9sWtc9qP/UxkBG5a2FKZm0lpW9TLJMP2abHLQeMmC7tL1MmJOWFeCYHHKvHu0
894sB9L4unETA76A3mct4UWCj0swj4LR2WUDapaeG3Dc5pzrnwMcjzyxQmPdKief9dGWKfCFSQ0d
ijnPRTyhnaLPEn9kDIgwIb8ayhR6m+sdfBUjuG/yqviVRVh9duz9R+xSdcd9EhCR9xiS2fzkqpJ1
4wxtmLrjH47bGnEE5UlTRjeg+VdsBLhO2Fp2rQ8NSAKSgqtTLwMQ4bS6A9hlIYIOvME55iLlYAaN
4dy2OPwFrAUkySlAoPrKzYPsevFD/BE8PvcDJl+ESBvednOZc7f2qXP8gpy+jFHcZs5Wq0+Ym8Zn
f0z7M+vS+lytDkYEEKxoIwq3ocxI3QUPwGoG8DMrGnj3LsiKYMRIIslHSruwGvcrk5hXWImOhUJI
zNmxiym8thBq11fX+N0j6QADmrrJtll36Gp+TScPOtnAwPO1pst5C+l1XsJsXd6rLu7uEFSgP3Sw
vtVJ0Hu5tVdtixaxW8tbT8VgXBApIt3YpLE5Kp/8OBVHbTK20QtX9nULqc+zGOs1TrGP6bWAktyF
6Wu9QpSU16m6oKNZosbYJOtd04mk84sT7A0ucn+rC3dfyPUjyhu2BmdmJps5Mr+J7mQ73ZrxFnPZ
Noa3iFwqGd063Nle/Wks9xc0LDdhbpcop7sLdI0KcLpxgvEAzemCUHi2U4K7LedFMiBRyz06TCmK
b79jA5vZr+CYztghNo2J7phi8iNmw1KkJweXarIgJ8ey8toBsES8eNst6Fz97gFh0UYs0bChKDxw
VSSO2+6W8Kpdie8g/WKzChfyK50NzedhrNTZRHV/cMkJdca425UpGzbaCfc5DoT3BG67/YKWcvJW
3rkIyymTIExDm9ZznlNsA9jXnN282OFTxU5rThQcFAPjM2Dn4GjuRD8Es9xNP6DvbkRU3hPPpK6b
YCiJDhuW50FHSR9W+ymdrvJs7m/DGW811UU2d6cxPvcuE/qlf6SNh09rtsaPf8fOh61vNUbxChG+
r5LF/g3NYOek+res/F3d8yAvyrf0XgNoNfgUsXMZwE3jk6iHBDAj4RRqU9ot5Fem4fNDasYnL1z2
VimoU9knK29r1Whmylspgn0Ud4kdZncDsk7Oya0fr/tq7Bg1iusot/frMmJKKq8zlP2msfZdGZxx
xG7hwyWgr5gcVdPO57P4qj+2Y/s0Wb9y+eVO6TVY8CTTr7iWDCaUr7DME7u4LlIJAE+CaToWTvaV
C5Z+Wb4LNVU6pf78lvs1DGJ2Z/nTEjvP8JfaA87TT+QIH7xq1zNzObfNafg6RAdW9bDEPgTIvnsO
OwZT9rK6eMG9JIzUQ72Gewo3JBBi4aBqXsU4noEkbyIt4qRay309KmZ6Qm3nxhywOhBtX6S7ciCw
u7AOOGq/ScLLWw5W130o+mC5qHjRYWTVfeFH+NnlWc75jbG99JAGldzyOtZ79vPVNZze9XHll166
+S20WlrHcr6hYrv1TPUbVfmhnT08Sa51GKrpFJjoqcbVPQ8sdZEgGnOHtOCK1OV9Sy5QS5jYZsao
aktWARenhsO+XVUF40WvkyjMONPjfRcK1kQs6UzK13V49WbnvavXY9jU5VOzdAdfx1u/9h5UWNzZ
Neh1m61gdFCzfF7b8DZEawIzQYczkPSufwrL+dG1lhMs6p0z3INIMQmsPRbD576r0Id/zBcQYTxM
MLZCc5OBWbCy7EV7/aO7XMULvWYf/hqRHdNiMdBIGnc8rCghNoVa1uvMnEMI6pD/sw3WtjsQcGdT
2mcJA9ZnXd0uw153D3hbgKdZ56A2u1jeSvdYe/15yaPwUsWiGGnqDVuOcBuyAbDLMdy1IeNM2Kcx
nhjCH0CXdgoEtNIcKhL6qym9PVDNH/KdTmh5jsUSptdNE/cfdUBipz2jTFDdXYiuFJWgqZJqnn/5
jApYv0Y4ksGkVru2wi88LIe17A9mVOdR+ocAfAT3qsF5NgbnIf3qpX12gEpFTbsf53pX4QoMWOz3
7CaK3D2YavrsiuBsa3Hv0EkBUdz7NF/YuTh5P417YvB9F653ETxUM9wjst6yBfGjmeHKsEWdeozb
GuuUsPz8wzOjhzKFOXACj/mOiB7UkH0SahtvnxrOfui/moGuw0yvdeFcT7oS1MEAenGg6bHYd9h9
Emft9yRBdUuzmzLxvAB9/x0tiDbd8AzrOCkqdVdPl8O29epfUx+8ReZiGxRfXWix8Bw/TT/tYXq0
n6zTtkP4MtsLBYvvbyLX2cCdiJgb+HtPxty8ffuaW3j8h8K+1yYTW42IxSE6g3QDu+RL1mIfYkdl
D7sorI8YkTgFi49C9B9gUXngwx1iyBt3XI8dh7njtGY7sgqEh3zOEB9N2RIfMxQB1sxG3y5eeyvk
eVXnbOmcB3KYUWC+2PY4WDTXcXALRK9nOBeUO2vcB32ccIGuxyYK+KbiDZiNPGrvdUiz6Lo360ks
wc0a9j8B11rlmGq7snwAVQZndDm2l7u0omqM7pz+N6Zx5MzTC9Ltq4yuxUQ6fhjT+ygLwWdWp44p
Jxyozbp+Rg56I79drzucSWUwJVgsD51XXJVx9lwCM9y4cNhqU+4nfywSCr9uQy+7Q5r1G1/wV9+q
bVGqY98jLqKdKiy+Se14qnD2oYMO9l48/cmEiJIgKG7AKVwtqroXXi7AvILNYqgGSgmXa58u+uSN
fruNhuCceenJC7kP6kQYgFpstm5L/mzC3o5VfEC+ZN9nEKpKb9oUzs6Uf9pUkmrvwsACAOqXxHuN
60ctwAVg0vD1kyyzfVeBBKnevTLid7lMHN3NHOtHRiGJp989NkGFAchi5gea0l3pt0lTvQUXcLnB
sbkWtx24xRmV9MhVIAgPiY4CKt0ksqPLAQ8A6ixxtg91xs8EAH7AtJMAK/x0e0D2e+A1Owf9OdSX
+5iFKYYv8gTg4kWCe7l9EW0Df5Zs1N95ibtt0xf1XWGBk4Vcsgh/n5GVViFWkVIPnBbtLXqEkAhR
f3R5ZOKKOEpq85qcycLtTqUL+hYJbaSviyh87bvgaXHt9Dfa732ECoWq5NgHzsUdlkhhsdmDU0tD
4A+gRJp5r7I/s+tvDUkBPdUj/PfkcrmiStwvfJDVtLsGJYktBK8n8ySGbEB2w51BbLyP+oeFuvuh
KLUg3JqoVwN1elF4j/Hi3gDzeJm7b8vPDrq9m+3rWo27OAXZJwdC0pDHqM9oXXciP4fzx9rudBzB
5gh4vZxDLejRv9NgPlX13aDyq4CEkcGW2etMRs0wr1upux0gtk0NVYZD392RJfKE+A9dIFKNcTig
AJu+/QC85jSqbSdH5pMlQC4jg03WZjsvo8Oo6Gcu68qQFuIVzzg1cHOPQRKYtzu+FEvXnQgUTi52
p56PsMm17W8bZlnQ1LynBkGZ4XesuuMCi7JeLfaHfL62DD7CAQBNjJwvAaOaxMuFCt5vtWU/BxO3
nAEWvQE6xC0uASOH0JGnhsbJhMNn4cS4jL0/zG6Xh0uECL6XjU79vc7SKz/8Brn/zvzK09Tklb2p
ycKK8hvtBMdCT8FDs05E3lwXlvtdh1QwLcuJPjcbtrlJQ0DXYLt8yfkGpak5uoS9hHa36/oS6hCb
TgzrgzBwT9z90pXPxcqDCupTvn4ucj3K0rsp8/4QqvgwyOAw998Xw1LAmkSkX2m+3I3ess88RHik
CpWTTLK2uUbKsBd9DOSp2Tvz48Agr37ks8YbyuSkzplFc+nQqz64MV5VhCut29xg5NpMEQySrNqb
+cdDnj67+rkfxM2c2eeIw/LWr6dD4NF7Lv29UxKHUmNfijwCh3PP2w6O9aBF/oEOBHcSCJCgd2DV
eTNSi95DHxZbPYhz68kzDFLD4BwyiQNcWx+zMjyuyA5PlchGqKjWHTxKSh97EzrlqwxZJc9QWwBY
V8E2tJBb2IHsP7wGp3wY3TdI2WrWxWV/n6Z2uJsNlo0NuRKE3Mkeo3BzcxG/tfmUJY4gAabsfwxG
ZEsD0PUQi+pyk1c2EQkvGm3LUlDXS3UhD99kxsIEV++6zmdmjwluU7ihgyJpYRzKee42PXuQi75l
xOj3UVUlx4BH/lbvimkD3XxFHPrs8k2v6T8wr8bbhTXMRYN7JV26QLqbs9vzHSRX4VgE0wDVEWM5
5OenWpdpB4+OL3BEk4rbwdka4pz3zuXegD/9J6yQ7LYq7a/IkRqv3XACR5S11reF5GRXONa5qrov
YLQHz4WoRbt2iBcm/yLK9bbrsuuSIIeN71uRhgbEQRN169ki7jfsZXMAZ+UIeKjT6l0Hxj75U7yt
huhm8vvfjdbHusIdwQgSCT+mYiuzMBAMH3UGVA9K1FYDC9r10BnA/gZt0+9GsqXvOw8qp+tSrS9s
eI5SXYbPDGij85jCsArFhDA7ewSKJE6FelDDYcK7C0Oi3aDEFXr6MTCZeXbT3kSKX6REnskXqS8v
7MBMrC85oHZA2jK64LW6GafKlI4/qeun7lEv5EVu/Nju033sBMByyspM0dZNFdsYa50sqi+GkQsF
KCiyTeVo/w4aPL2UdEeW/VVDnHmdyza+taeRMTWn2HozXeKmTzU16ytJAmt2zCBa2JihwZ4lY9ep
u7lelbUl38M5p03H7TPybS3YFTjKAlKrw3vWyfQFrsLsvnG7On5dDJ3FoR8DCyRSG6FyIypKFEmu
bDR/nj+17m4QLrEwXR4hhmKCxsexwgou0VJNrK5Zbf//hPI/LoyV/33Jv/2u26/+g6CFvz1+q+kT
Zczf2p+/jfn33wD2Zu2/Di4vv9JffgoHa0TA9NFjmEnI88U18dfcEuPyBeISBx7TQnwV/60ACJho
RrjqBMNl4WBUxp7xTzvFRTeAlADMSxRh5vOIe/23QeX/ObjE8vw/NAARZVvk4dBwLn+5EA356P/q
5ZsJSbGslTu5ILOItUCmEa4OU6FV+4NABRzmgIWqubQJkvo0XhzgQL3rvinEnpBdxEIGSA21adwE
YLzTbQp85cRWsxk2dVxz7Ka1McUBUUN47wMs/xDThFehsqCcelVxkdyk62TYQsn8IrRBMbGZPWWf
goCFByhe0TGqd/IWWhgmW4QBYinOflaOXEzxxOR0Amf22/Kb/pKcIyU6sUuh0Xo24GCRZmwsPSDW
1l5bBszpBPJvBNUBSho4kxGkw6To4IJ4jK5pByu2PuS2/UkZ/SCDYph3M9koE9mPiQsbzYT9VeuV
BiALoYoSaToHxK7Rgz2jHu3SX9gxmq/Ah4p9nIOIXlIXLeAWm6yPZxbAGMEtv5iihN6qeZ98QxW3
Do57sEeXndGqVbNHgMVaKQ5GRHrVCrJiBDdJUR8u3e/Oi3u1w4WBK8IZiOvcOKOHyWxMnYWCpwu0
PrS1sWVCN6UmLDDx8koCChFfflWCjESJKN8j/GnOdoYDAjkdytePtitzV4P1IfOq8rPHVVrGP45F
rH5CK2IwWVcQvU8dUT8NEF67MPtYE7+HDG2KRq4OGp0NyveAiSQzYH4ibjk9sS1lmIUs2H5WZRW8
F+HMfYqsMXoJ5nyYD5xa3kubDsNX5UcCQXyIbMT0svz2+mx+mVm7R7wZqeHqw1r2kLe+/yecZkrG
osjQtGFFRaPQB7ODD0d5utyh1+hpraYpEhtnxpD2kI9pd2mYG99KOZyjQDEMKJZivKkGiV7dr6Fq
bOu2sy+MosgGaW8rDxRiYL2zPta34EQIzjs4qsmbo+hVpjc49cor0NqxQJBva3u8iVCvoFadDC4c
X04peyOXqeFmRkHPhhP8+BA9pEPYXZAcFVvhM2OdkXApkk6CFBQoq/DdbPv8nZmeLl6aPu69vZyD
ajkJt6h8e6PSWAfv2vX5c8ao3AoGGLyM1wZxzXy2c+Q5p5TNpU2cKTpTPnGH7zKWDQCZrqvc9kpF
1jwk5QxFKhkrCyCeID0JskujA/fVa3ykI8ZrigBj0oSqdiClbcGJxCr61wXeaJK5cfP0XboMY1+m
TrjLrZ1roa5Ju4WF3bTwUK+bBV2Qu1FTp+JPk5WqfJSXpfV+jTmBHhmArF2SL3ghDvYKE+1WqSmc
r1WF4HlLakqIzjaNrUtyxxQt3g5E1GI/+R1b5sQlItAwVyY3o+Qh8tuQmwA/PB294E2S6pDtJuBr
0MsQcn+SUavyre0ZFuMwG7lwy3KRL6iAxIK1pmfalVlBn5geZP9ZC3xDZTgGNnQCCcvFaYbx25+r
GohrWCHBQIUDwR3lzEptaqGjIWBPYT0Gwu5NHzr3zRO6SLoSzl2G76uMVXHjdCxld2Lu6uHRbkSF
3q+N/IdwaaNqj4RlfhCr60qee86hFLjeQlLTGLDUTMWy/GSuGSHezHybC1myVCG/mRMZ6QE22BTh
5RP3U1k/BZClHouqd1eAECZDVWNDp076OZtxirKCTfc2S7GHatDDlymi6dVHfPpVhCVhPkuwLp9V
Bu2LhLWlr1FeYade3zrXAxyerUNdHj1glcOW2URPCKAo+CTZKENrhz9BDg8xQQTk2jUrzZGcmjFN
Rl3ww7ImG/NVljqIs3xoQXe8A4N/KGAz0gl2fn2Tu7EuiIbKTZg0LKNpVsHE3I0RcE3mjKqL9Y+r
ECkfyimKVuaX6UpzHsla7ocWxN1hnm15VQFRYIoap356CxGj+iVcSbnJWoFDNyZ6615WhDcyPly9
gr205dlJlhfF69jN3puE/8+/E45680Upgt2iG4VeWsihe+zsXJ0Dg/IeiFAtVh6g2/iJQVMVbyVf
5xeK3EnvnDnvLTZuxfLW0Mw8WUR3Dlso3Y6+cVRW3RaqTn/aoWCt3ESZeW6zkfEjIrxhOQpvri/Q
pzyDXohvHHVI2EzoSiGlw5wtTcwW2iETz4ewQ6/sze3B6xDObcLy8lGx15L5g2SfiCqMvCEvRxPz
KgWBS0RMnio576rUk3JHFqN+yGup3zo8BuWOwJiLXHtsPV4u37KzqwhnHxmT9aAQ8hIxOCR5PoW/
Vi+f6JuZLjO0RjmVJ7y53rG1hpjrmegzBPPetNS7vNQjf7damyW6PcKvLOMG75VbDET/uaYXx2pZ
VbctlD03kCEXpjH+PNBCIV4IDyv9f0hIpIqemb7x/KZFoyRGuYN+sCzKT/mPNdtiSo6zmvDH+8F1
cEXr0vF+Yc8Gkw8FkvGpKm24YsEwbOkSaA0GfhqfVDQBdsRwXN8k6rFPcAphzo3sLvyIPXaCvMae
9YxSKH817Pn+wONamksJUImEzSofIuiYxSVhXNtcm3l0grfE2q+SKBzPdt/xCNHeVDQyBMBSNkSL
4b1fmaAP7AaaHZNbK3iK+M4sW7txmBNYmcKkMazdUJ9DBFV1AqvX+q6yQbR7BWGSKdVoqZPJyH7a
tD4ZTgkT3fh1jsv2DosTPsMIOwOnO0rEOzeTAGRLrutih55quk9JM2Jwj5cLsv1IcUXLmTWoZgoJ
/7jKOJv6saXR9PJ28nDUOnW3nebGxnqiPP7vaWGimeyhCxu4AGTTkICy5ikZdbk8L4hg1ZE1CAXa
IvhBH0xm0ubWFJZ+Y6FczwcShsyP14ckT/lDEa27oFvS+gxGk2A13j1zFqRB/AEnaP2ugC89Zzpj
pAdcM/5UDfh/2kWpv2s7BFpjeDHf0hVoyX4hCeSMIppuGaIJCQL8j8VxXgfz4fVTxLJNWqADgImS
7GEiG1PHoG31Mjm4DzfaHcJbifiNuePKYZIscgmmDY6ZEthnNwIjLrr0ysZI6zGumUcUi6b4s2Q4
lDamGOqnoZfdezyv5Z9sXMkXsuewZq6Ju+S9WzIkAHB0G6JuGv3dKq3uywVcfRIRLfjch3F1BURh
+qB8TXl+rBm+uJX7h1aJtU/m1gln6h9VvrAmcn7cXpsnMKTmuKCZ4RN3lvs+21b9SHIQuCtCbDCA
6ZzmhTxCdN/+kMWfbNWy3zqUTMcmPFHJOg3NJzDanoTCSsfn0RPUV2me5hiM4j56q3lTGIhDCUtY
UEuGE94y4vsbpSH1x3bldJmkRecl1LUBOVGu3Ra5FCtwaB/qU2CPYF8PotjbjP2knjNrXY51vrIk
bjIS8Hrfhzi8uOjTWWOY+Ek3EulEOBh9cjjys4s5e/nNmWaDTVoBmXIuhy2zBeMRM7J6w9wyQ5YB
MQ6Xt4U8J+zOnShktQvrXpAaHLHp2/dajd8KWOK7b5Uk3AhiJZm35fDyNr47Wr+JwVy+6M7t55IT
QyX5OFpMqinyf2loZygcTDm1e/InzNEYgOMEYl0IZR46BwgMeKH0LghGojMrhdoYTrrdt0eF2IlE
4AUWR1I4fYVM0KrG+EjkrUfB3KFYZOBIPZ1g0xOc9a1PjGTK1pgFoVTWc4rTGbmj5asr/pP0pStK
tiIudRY5Dk2DKcqpSDzbZSMM95tVpg2qtdhglGJ7slBeilmwdvYHBquoJQtMclTsyTzWiujfqOFy
v3gXvtd1FjHbGerdLdwfn5JVx9wslvDKj5G3BDU1IazYRcfZfsenQAc452ogHsuqGRlHaThGWD75
TXdAj71XnrO6J6IyIIzH8gi9m/qFXJFYvqajO7kbohXHiJFxlL/kddZFe8QsuUGliwBsSwfGVLSp
WNnC0UgxTUaOXSZq6MZsz9dlOqYIU4NdirIRsWkD7RIht+0O3I22Yhq/gk2mRA6IXK6lQwid7KQg
mnJdyEabyXJDOukywycQXbrqGNl1nydtMNojWb4NLiKy5ZZ4PwSSaSbDp5VHg60z38rAqdVh0GtP
SBfOvH1Z+kiVAzGudB0ZIa6byLfYGUnXTP2tFYwDKja0hDfhWs5sLrPIaZGEWAyv6oCjbDtOGpim
nLFzk/uAHwBqvyOHXYVoBiMeWgvxRM7VJRrKymhJw8UgW2u9lmsK0fEImbMVc3moTZUiP4WjzALc
q0VzGiPJJiXD9MWaZdZc6LYJyGdTJo2xEHGzsEeHW9UcKGaGZ0uQW3SVCpuUKWadFUdGxSJlK5Xi
lJ2zILiNTe1huMkW63GtKW0PQz9hfNFiquKbSbd6JR0k4o9WMff6U/YQUJMuvPTDju2qdK/oNiTg
ezHoqyp1uuIo/XH+1ckKySeK5xjPLOokF1WQHWe/7Lgb7Z0qqgVxkCYvJ+lzhP8bLdmnbfm+5DFL
VB1123Dt/QrdItcQM9oiJkCUXNx834sZIoKco5Ky05O8v76Xo+IepCOtLS1hl27nIGU60E8zIuAZ
MCCUCGeQ6RVaYmSIQy0rdZQdW5mTG+ZZeMy4mNtb1AJ9eST5V9U3bo1O8Mj9T5ZKQ51HjlPs6vFE
mE7bYAHVkBPH7vJvx3Vt8j3rQB4zShz8U5TZi2LoH3fuH3SfSu2VsJv6NoMgxO4L1Gd3uzJKB34j
WRAeygCJ6lHNInd2fMCq3Vd9Bt/VBDWNPgT9sd9V+GjVNqNB/CntxZBjernet2Nrxd5VzkczKEra
AMEOvbq8tcJiNNsV6gqeQq374hQH2icAAl0sWdNGuwVL7LlhK+fy9j8Ms2sX20qSf7ZXZIk5Wyu2
0/bg22kaEhTaUAwyE+/6aI8oYlhOC2qE5U5DgJpvUSpP9bXDGSEfADP2xXOK1kMlY5HOy9scZLyP
LBuNCR/xmKb5Ofbg3DJ7rYZ1P2uOeK3m/h9UArizi4ssk+1nkabPE7Q7J6KWhki0IZgGbWpHi9vT
pjM52fFCgfQHqhsjJ9a5mc5oY4Bx153Hkk2ufnaB1ApFTlAtxvzolrj9wUiSu0oGnsEZRoyiM+yE
aOLyE6CQ9coCu+6uVDsQSM3Mr123mh9xvY/wbo9noiH0yI2KW+0A0t3TO9NNCzxMr6bLhOdKBoSn
ZhzTrhOyOi/8wrZ3C9mFZusat0SNPw6qSJCQC3UqqnoaTlzwE29agFHksSN+EXJw2CDF9QKj6kNY
MXrew7KdAO07pL5tHQOGN8GAaIDzxavHJH+d9HYsRrZPgEIKzUbH6x9JBSw/liYLwIcMCrqunnpK
334wFrDiiZkDcZxyuI1EE97ba1YDbZrl9I6AELXEOszRweUbJXbI5vt22/CJ213bBJSECNwRgjUs
hwvHJrkhRWCHXs2VHU+Gef2zsNt4ZQTgjDbj9rjROwDwlJp9FTZRUrRO1OLKN/Ke8QBDd0KJxYnR
W7skui0FYUNDWb+xx2xTpBLxeFsg3Nd7i0b3tSAI7iWeGw0tDME8ycNTG747hV99ajyq7KRYUtNn
WRrzvWSDeuX46CY3lcvPmdOSGSLXeU0vi3kYW7TfS622bh3H79JCob0xjqBaQaQA8gRV1sA6OWyH
P3z5rX4bh32nr+YZTvrvvqA/OOk4W1+QCs/ksYoeWioV/EopSurvhJ67hCZd3vBluhgaNVCk5VYS
EzER6NT26MuwCdI5e+wpc4QVwsKWDedWCfq2Q0oaZn8klnpaIC5bZfZck2cWVve9I1rvdrBAZVnZ
dqrJi9hXMavgvS2mgFktBMZBPeGVMHJDKJYvdgHi6uVriox7sTD4QZv1cGmJOjgEIKpoI5tptZtn
p62Dbhd5K+nAoL2JSMgi5kVq3+reTvVm8KcOIPWQu8q3iIUG0p/kc475dcYrOnEDxFIcJRhj4s+7
VqgresHZ7PyKBo4Y1omp+AFUcxD1B2RAxvmAixDPjxLKb3T08zTwedgiCx+bytbr9zDDn0PjICe6
yuulCIP2wGDApoWpuyzg5qFBzjkuKrVE01cew+29sYHW5q+9F9qzg4Uf7Bmq15CUD+CMi+uS3zwh
UOw+07LX6fvoimp6rlJsRRja7ZQugUhkcYE4N+0wlnqDPTjwMXLJfHgOMgPWx7hulP9xC2vJWc5T
+4onlrcU38SrF+iCfAJeXWaY/lzeZbwa7SMXEgSuTU0sodpyTY5AcWR3VeL8+dXngMEPM1QgbOjR
FN7aiPOZhIVIcXwL/yetfye2bNuAiPPg6lOKua+7miy4OdsxJ8x5s6y5/LZ12n2rtnBeRqe8LDGX
jj2yB6GsoJkQOYJFmkV1yMaqzLex0xjr5FdFg9HXGsNzqMbeucKDtYI7VxHrtQWdbrBZvSZa0SAX
pOZi9KJOdujDOcUspZ8GK0L5tgzdMl7h5QCeg5AaRR6ZgChhu+6ySQNpz4Z40M7gJipmmsR4yO5e
MXrnfywAKzGzpMp6UiC3Aa44ish2zYSJsMiKL/apWdv8fnb5lRKgvuMNY6JsIYN4AQ21tGOxY6C5
Bvf/yd6ZLLeOZNn2X2r8kIbWHRjU4LETSZHqpStpAlNzBUfvgKP/+reYmVUWGS8ry2pek4hBxL2U
SBDws8/ea1duDdMX+Z96kBYfzEQh4FiAJKumF7NEFPelRUhqb6DShqXtaPTCV5uyPwcVlF9BKlLf
JSB2RACXRNWG7UVC8p0s0FeDwYZQietBFgjjznEAHo/ta11dNs5hMbgP2dhNA1bW2fliTEsoWC7y
h7yaFAGVkLDU0l2ox3WWlaweA1zJHQBoZgf3sltxhjELN7aGdTSaDuoSVzPT+OQ5zbRe9CLf62kE
pyYTt/09yP5C/LGH/H6Wdpdsw0VymQ32ovc51/9DXMmQElEk9gfoP3m9YchTvzuOiA/IIbw7Q9eO
j10007XOTQ2XwGCZ4M5KE13xw00xd92Mb/Ka0wP9FboNqZcRVaooXLXq8VcJP5IZQ/vLOZIpCct2
WjhgWjrmJLrQ58zlqJD+WJendr4FDIfckWdt+GGl0Thxy9PlzyXg9HvwknQTIxLRNc2N4mTFAY/v
tC1jZnSEaB5l6VxBtyrD/M3nNMw+m+qMdjVa8/hEFWmkDlFhJfTPlJQSw79oshG8hRzPU0QZPSqn
n/1mjkoD3t06PJWA+izsN3awwZQu3HVbaWs6uJhFmzVGl/QnYCWdrgFjsK7B8XNBc3gZ52T43vay
ybSNL4CPFixg6ovG30Io5NjWcvdTx7anNzNrL6iSmpwaA6ad48FruDfarM+JCSVJAQmizlI4YWTu
6Y+NuC35K20lnPTZhVX5RaFhHSQoqSS534LA5aIU4jEePfuF/XC07EqaC+89kmdcRdnCqrtAafrO
ubkjh4whtpeqHhjHkTF8+9hq3XzRLD89O3yTfMoyHRqv+xKGoBS1dV8sSZqii4MmXCWmY+sFnzF+
an0qWBBsPWdeU8LAMN9ELEFuOBKG93qqe9BUdcGfjDsTXdpTbUfuF1HiNOuLRr1GzYRXoBw8sV9g
DehdSHWFgQ7Gtp6+Xap8KIbK4Gcy+7mPTG7yGCcckbfGz4JpY8ealH07sZdbuTDDl3UmqkWsvYYo
1ptZ6u4nawZ8PDY9Nt/SB8T2gEOpizaufRGAkWFYBIVh3T+Q6I2sayEr76aLgPuvGr/LXkl42vfk
5HMAJtpv05Ph5zs1IYyM1djHy4vP2olSCEU4BL2nAgmj6wUX0OhyyjCW3WL6kI56GEpTfwgPKibl
0415gZOekDzVRf31v8v5bj58//u/EZz/r3fz//cnUR9VarqPf6hT4c/8bQsv/b+E9KQEl3iOw/rk
sp//2xZe2H8JgH1HEkAhC0YPMO5/pIe88C/4P4RtEzyKiBj95w4eEqInpRuygMcn/Nf/9D9ZwYOH
/YcV/AVbHkgKQyMHcCumIYkT4I8reHogbBNY8IgowcpOlhf+nhX9HNR9n/xU0cYXjMemI10c10Ny
tAb1xs2FYp4huJD03K3TtjWt81PJsQvy3M7CKdfjgaFZaV3HNr0sfdhGd33Qx8nW4LrDb0KuubhD
9TcDdYBQVYkotA1L4hYzZl67X4Hhiv+mdm26XtALrV86coHW0uhZvg6dHM4dVV0ohP19QcKeJTQV
TFCUVIkIKLilJ72gEFFEGyyUMZqolYRAtWdLOKuaY6Q+j3WCPYenMwa1ogvH7hSFabjsU3qzORYX
G/Q40pNhQNES3a3HQeEMRTGe1kh0d/ISSAxi7nx22tyUFr+61XjXKu7f51bUlxOvC+MPsPjRH9CY
uUuTtkgcSDwTZEWQA+KKmwX+BZrtlfGuHdVnVyxCG7Mbmg6SIMNtX7Mh5EzBUjioOSBAD6Q+1hi0
HCfJElDjPjOGvXjlyRF425q6xBSOOcg0CRn6sgtJq5bOT0/RaVaa8TFpypu2n01yo8sRzxnZtPaF
iQBsIVRFw18JZ3IRObgumm7K7WwrdevmLvFDv1B0RENGwWYLEBVt01W4CiZS2i40ZWJGa7rjXqy2
DTmUJZf6aQ8VgDrYi2GfW/6u7nEzv8yzox77yOuuWzUiLGIZXrHoJfGgbYzItq+vA962OzvTB2pe
N8mg7+qq77a4uNwNnc0uiBOBndB85ABp2VMZ+ypgiBAuRXg7lJT2aohGjqmFgwYaBs4t+F5UO5bP
o8Dth7/4OHawz5IwUcx+uTeOB5LO87M0DnyEOdU3JgCEw369TsZF7SS3/H6NZUrH9ElzJr7YR+FP
pNhKsywcz3FcHMCUdWalALADHijVAjpFUTUJBy4kwUDNj2wh4ZL859lvr+yCJhefcyWi8YLeww4g
vTJWcujxwLxH4PQw9pthPSAQYSAOpq0T0IY9+fbyOOHLJJU8jZenGGD6eJG3GTYUakekW39PWkBL
ECHOLqfyb70Q+36MioKods1uGmiXxmFQ+dPFhDy/p0P5U1E3ox2wRLo7LUu2KfPoU+QeOR4tO8z1
0UlSufLijypecSLTO1snUDUDVpxA3Rgn0k0m6rgjjjJZ5W+XL9OOa3qejn1+qd9blvwogqraqbyq
HhHc53QlMbGfl0lHC8FDK86PhMemO9iubNKtv6bxvKwaLlERdsxT4ttIRZk5Wq5dPlStlI+cJk8C
azYLP23Nx74druNkzNByKwbiuomIEKpesPBKxRB4u7GGaDUbki67pa7NFc0qQ7VOKVQCo5At7Yfd
WJ1/RcjT0BBoJs9l/p+CY+/2+b3dFyZZGdPqc1LXDE7Gnqs7l0rseqUnrdBaZOB8UiqDaVW240Tl
jaT8eC2iee0ntIxk5FN+FizT3OfmblOW3rSCPCHuKZxR3kU3/4lG6t6LqO/jqyFV2B1VT9skNfEk
4kPaPrYXlvVDPA0fEY3fxwayykVSJDuXszixEs97ygs1AgsbzJVtSF1Ss0zpghOOpH8asHpba+7a
A5iECNZepN/9xTJHbDTutdQzphKZA8tY+VORXXUMgxPSQ4OvtwH8xK2v4zjhUi7DG07fQDHSm1GQ
D2Q9n+x4Y7nMUtCXNZaTeZnq4drSbQ8CLnfQ1kaRkH0LCmc51r0sKST09Wsmzeis28hc5b1qN2OS
Is7U4ZMXYvvaTAHicMypPTEcziPYCM+J794WGtSqRbhGZFj2V2oKr3C/vXJ/ban5kcMpCjhfM3qY
fTLrsyyBPTWrArRwsMKxOMGJaLskDjdlk2GbYINCFWTgEvcI+pNC4rm2rPGWvgKQT2FWkImbfTfF
10vdldjrNBX3LB8ADpi0ehuYUp+XHvg9kxclMFFz31uYbSrFFgMF55mrnHFuwOHseyzIHf9eQL3m
qK2acxwFv7M5/3blGORriZljk6nYvinozhGcuiHYcPuuF/bdZctcPTZetSe//8AjKjymVSE3beJP
Z+Id5VNV4gBescHZepbdnLQTEapcCiqBFpxkwFpAdH+gfG5Ywmxq4yDFa5owOiL5oK1KcxzrCC5N
2sxb4cB7aPNh2Oi29Zo1Vn5yEtqC3ljECxnCCDU8NuOpdr2zPekHpk0MIqPxK+6wYEDjX01lEw9N
sXKzcRMRYXhItZRArFEIkj1HcpDasHb698UZqqcuDa1D2rnV7dK4Ne0QlncZ59q0RRTokUHhp1Qo
tjTRrwp1MfJH1IDV95ZDpCPD9OddgroGSCePsY+502VJm7eHX91P5fzoZqlT4sgn38gGt/8aJF/c
nd9EQbXG3Ge/YLxNj3QEV9s5yDhpDA5g9a5Lb6IARgi7SXg8sImx60f2aUqTbOuN6jSBIYlY0IBR
pWKXEVBI073llAk4a5vwd7gzUVze4RT2/G1c2MUZnUx014wYl33BpE+o7+T6gCa6J4b5Gwbh7M4U
NSYTUClEkb+qzN6kw+AVa1aj0I7cqumegAaQDRZOdBIxqS0c6JHHSDahr4sygxyZyezoGi968vpp
IqaSEFe4OFF2GY/KSg9TemqU9wDjhooCLhPVEPUuoztl8+Hs0pjj6iouxuIzcTqAqKFwMpSiRZPJ
uUDqNL3qsao3aVTye+Su3+YbIRxPX7GO7Pt1h7oC0ha0KRv0bpa/i4oQKYmucu16nZwpQeBkRXrC
dMziMz7PF19LDSKP9Xd7mTnlB/4V+6z7SeLY4VAaU7IX2nCJREaKVBddNKFCWawxRzeKBbWp8GyA
2aJ2kbBGEL0afGv8yRwJ+cNqrZe0rOGZcSntLWIQu4tnFA2TznaPbVstbjEiEuEl6KumLDnNdR0S
XUesTOvhV6tUu9OOi0ufm6miij5ifxOl1OVMXGmbfCLgV2Ax44siMmpbVa1/4UGKEYmFjVXe9+07
49CPVbsz6ewgvo5Ld9hZMeS+DYuDfLpadG9R66lKOmanEiKwijHAboYJHP6qaZflcEFsUK6pXGsd
xs2+691xFyDZrpy0+F0w6ONq9Nyb1G7lOQbM3OANSoADW5V28Q9WwydcqXZLtag522UTrqFlbTKp
s3s1lbhrQjEnR9/zr4McLyifMod2r/TPsxcouCjWYzuxStoMMjXH1KqnbZa1z25Cop5TrPpaFDiA
vKw29mTMixxRlSgwDb1PEpLjvg9r54cPVu+TIhNY/617Rg6auVL6rULO4PGvTssJnqIXvTeNYw87
NZn0mAxjOD5z5yZb1qnYPc5BS10tFspnxXO6WA02y+BNBjvjk+R3+oyoW76PC929yM/dVQz7NwFd
41mHqPaKD+XRR9PZc0uXrHH01wKaiE4DJ/gJPE4xdJg3x9zqfZaLCdoGO4ZgLk5QqbhTZg1m3Q12
puKVkq3yu/DoeDhSn+oXV9WIV/8QWljondhymo1eYICslrrPn2g0pXFtliX/X+iWfbUeR8eUKDST
SM7kKYLgrAK/xzCcV6m3b+FYbYcITNZ6rhq/uvHbBImNxTjbAiXqmmaw0FA5lCUDIHmJOHfw2ygj
aqibLkJRIVnhsq10IWp5UefOV6jrrLrKBvuTxfN5DbUxY7k9ic9sKIc72h2IdSkStdO4TfiOVaAQ
8rTF6TGYQL9jh+J87TftgTvBCOIoanT/QdGD4+z7FL/2Ca4PvIYS2IrdW7jB2iBv7iGTT985AbeU
PXjEMZQoU/DU+UHKwbKXgd5qyiTdzTzN57LxffPEc6QEwGwnbby16uKRbuCiPnaJWoadcCeHIFY/
YxPfxm1nvhu2tdgGR30bsd+Sniqf7XY2r8T2SIcDFw1/Be7AnR1jd4Or0jbtraZZ4zqO0+CzrGq2
mwMr/7fBL6oOgjjL5l1eNlW3K1lxQv9p79pa8i32VPSBJEwdIwfie1aW5G5m0XVbk3BL2Qx9kESk
a3KoZFkQY+JTkTXAxSwyEoC61qm1s3l4KfbRfPZX9pgntGdc3IeAYjLW6jg7xBqTpZA7Fh2XGFqP
nS2xxtzfdUyN4n0aDEpejqFAIxN2/ktslVQA0wdu8u3sVkTaAe0E92Ve82xTyZT2p5Se0LUYugT8
eUvUdV2VZfnTxuwkdjW00GdOMG27Nv5wOSYl+b4iiX0Tl0n9Oc0ybFYOpQa/BK4L5qxBVdHJ9vP6
Lo90wG4ow1yVSa/eVaQEBqA+QZ2dAyY1oKxd5vDgN1rYr1FUECvVjrYA9SRiP9QDXmM6oZKVVGn9
DDJoTkm4dQO8Nqf7bIUDDmvxyFVXzUDV4CwAVCuWBBq1rt0ULZi0wh5pZ4FdUif8U2ogcSrJblDV
mvEhIGtMkWmwYNxcAnvYxLV9MX2kcZWde4yeDWdSySGyUQbPOPshpqN4XKpsl4eB27CI6vx4xxap
/zVp3T5ES0xZ9bCM6d6j3315rfFyxseKyc5wrg9J/yrX4PLPAvcMmsx/8HNCVYmd43/mVINoOrl3
Q6SJClA+2psrvAgomfNc5NO5ghG7chavszeOqdJf2dJN5THCQZDTdWzbHHrVDCsPDTQ5saZgCBrb
yQNxNQonnDdLm6rHsMAGcUkNCyY+erponnBGMR6swZbTHuVEd2e1MKTdGTiI9MVEmdsee6atr6Rq
R9b50KV3nHN5lJlRd2+RH+P66HpLXE8ZNTEZVytHdTqE7nF3GZ5SIRtEDpkPomW46kN287FPbjzL
Uv/GlWDeUWLMXVvA1gitimSrJapX6fXJiSNIeIiYVx5bx1PvRUKBzsU1glmIIZ1nqRdnGJHUALYs
rDvWlqE7jRtYkO5p0I7NMaestwL21ZHs2UI1Op+DIsLbKXvckO3jI+d2sJmqmF5E6WV+t3cdCoIe
C134P8oDGnadN0NR7uFD5XsyIbha6hgrBjMXAf5NJRJR3YXwUqMcp60I2AB3cqpgSHhjaZPMpBP1
fRhLDcOA792t1FZQ7sfUiiI2uFW/92m8sy+VbahYj5muH+2QjzYKvi3a7H6NheQ76TQAEzQCjtXS
gclfZRf3o53syxBMchhn823Pee9Rc9ReWTI4IzfvgzC0Gk67L1hBN1kV0LVRfnJo/aDk8x6k7EPr
Or9LJzu5vQ3ZICu3tZk+XGXRJC+7QxIvD1FWRKvOFB9NCX8SQNEvy+PbOAT1XRvW96FTvgWt/5ja
1u1Y+MGphgaMpOZxmlH1bTkZmEDj9RhxkYG5/Qjq+q3Gnb+hFjzYlVrTm8etmiau4Iv9rPuN6YWp
oCPh07XJx+QCPajykxXhcGApQLOrnNZBn6SrLjKEtVHfuWDAc+aM1CRMihjDa7YvdfqEXwpwBi5f
Sgfn36PHVeKw11JZ/dIaJqLAYAYUuNSNDZUxSXPTHizNnLO34ZmAuQhrvJXPUaWXZlvp+RKBl6L1
k+ecitwtm/cTD+gbqj15xnnzJa473QZNtFeLeEDUOddOdRgrsQ0hfY84Bnezw0wRzDUg9XyvG9sc
RmuA0OZmO2lP8OOrG48zfJyTNcQLYK1y9gPEeE4je/RzhTeYk0F9aw8F5xLRvWEMh0vepj2s3zQ6
uNnETzLpWw5csFnQBFRAQL8kWrIFEv0cEddrnai+1V4Cfad6srk/0WfGKuW56YIfikK9E8nB8DgO
jLmINs21lTfLjSOmG85a2HiJPoYthQ240FhfxL8TzGCQdLCuCufNEbnajkV+qFOL7UOd3A1TfUVe
+GbA6foAogx3VzDjz7P76MjqRoOYJJ/jVzybAN/ZG4kfF9tyqa9dHFIHP5tfowujSPMD8vTHfiKO
iuPqGrIkjsMG43VR3LROABQBn0kdGLlhiMRXLZr0VFsBeHfv8pnHzKhLOXzGMA5XpJm5JlLezbpY
yMBmRYzpduoO0q9uHSt7XMoCGWnQeP/zYf40fniAEPPSe8s7JWmUaAl55eXzLWoCtpbae3A4vbOt
TPczLFia4xj5NEHrDKfGSWFsXM1lQGOIISkJv3q5DSYMfaOEWlfjveUxxOXE3ZvWrNI88jKaFShf
j8tAvZet89EUnH4dIQFUaY0V3yrtvTBOi9bsnit37G9DFLUVTWVPrSgfgix+60O6hiOe4Jw2EAbs
+HeBDJNH9pmN1sKOMu14X1MeQ310j/+0OtbKZ+PMyNwCfUx7A+wIlpNRXvCazNRToIDcdip89+JL
d0vwXsth3BIHjC7nop5lIzvssPLejFW26yRdbkJcdTC+zCkRefeOkwFCODgoXG9HG3AdMXlsprek
mUbmyIzYwzZtfGXtTZ8UwR6dH6G0CkRSfXkEbYrvNnLGK2hREVR1Z3k00B1XjVbufatC70ks2XKi
v4wVqIZIwZhFY01BLjYj2p7MFsSCSy5nPxaF+TUFfPrVMMutTFsJmKWbH0yslqOn4/LSc2Dt+hnx
3yZy9tkDQeCMhbCOIYbAguZJM0zNI0Tbctf6U7IOS3UtxzE/UFXg7GSGZ7vTF/h4eiTx9BSWyz00
xaeEc/6q6Rt5PZDf2Wdzv4dKeuv6QFk6ca6oLV0T3oI6nwJKCKJZ7ESmRh5x8snBCbZGZ6J2KXUd
IB1duA9LvUWRvOaLi8cVZW7lLc2v1l6yA876ck/+d2F0yZbNoGW5ddJl75XdWXqoEwTkbvvMfp4b
sbcNHg4f+eyagA0whoVTAIQrHHgMTxuctiewngFG7elQRf1hlBNkizJ+pHt0PiVJ5rQbbF2HRDBB
xl5uXlkzIxku2Y3ryT3w9fzsFWNHuHzIT+nQCRLOxZcfkqePI5e0fNg9L86onlgFXSoGdL4bQ/qA
sqm9SvCotLIkENK6xxaFU6dUMYdeWf1yU0ypU19/JlbyqaE6klYcd2WAyzUqxp+cL0mds2KjpK8G
x+lzp12YGhknPfQNRlL+VvpU+Sr1JtkVJC+x00gfz0z7zVb9Xc7dXdE6EBoCc0j94psBhwe8ZV8R
dN53oXqdwpi6jvk5KRsm6KR/Fr4Wb8mSeDuuPX74EAoe5eT5mcK5zyUcg+8xWK7UJN/jtPrV84YS
m+VnbmDikaXEvCIOUx6fh3j57doDBTsNBgei/R4pI3fqkwMLMRBAPS5UCiY9f5c22CubiUASYXVq
UNmuxUfo0/2LZ/evWQcGNGzCFxlnb0wnPzhabvOJOCTkihvOhfCfWPSy//LWDuLIpiJ3g7UmfyTe
yMAT89G17fLh+9yA+qyRd3DpdtD0zoMXUhzkOL77UWSEHQmWUdOwS8Ju8NHT4bsiZKbVCjCJ2bCN
7lbpdMkjpTl8avQ2eTsq4jc6ZFpwMbGeIumF26mjuQlazhYedP1ahLU4R3zK3wE2pg8iKK/2YkZD
JbmkyGCDPGBuA/ZQFgtHbF8bdnvRDSeuytsvlA66h9hvoSBgPkHCiPO4fZmaBA0jy/B/JeNxSCpg
JEsol2caeMApkKbArzEmlkj79YRzqOTBR/3g7YCqgLUjCBb6C8Dk4GzC+9lMAeXk+It3TFKjeihp
yCnW2Fu54wdDiH+irH5yJPyzDSv4tys6mPjd6KQT2FWME9wRZLUPG88caXAhe9E74xTkZ347qW4V
8LzgWKDQ7gCLAaxSeeddoZrNXIV5RQnkJfeYhu9zWZ5BaSO1wlTCA0mAR7v0zGQ2zOKg3sFSDmkz
s1Hdh8boG6By5zKurK+Ua+3OMTNiFvpO687DLhpjpOaOx9pig9sy8c5JrG9uNzfV4m0LwoYbAz3o
IknD7oaSVMVxhve1oP8hGzr3O3BHteGrc3FTNPVrw2TDGmi8beIMF1Wd1OFqiQCAeQStRnzuJfW/
ZIySgJVJG2BlKn+UsBcrO3WMzq5g2PTqkTOFl+zyLC5IBuuBXstgVRmPRIxV4JkMZA6NBFk02Wl/
iF/1kuefGWXABIgHsJWgo2ux7bHXhX68+V8Xw99cDD6r///axrD+KH+3df0PHobLn/hPBCokAB7/
AKykFByJ/sPEcDEqhIJaAJYYLnKwh/Hh7whUcAFE4j0+btuWvi9c/rq/owScv4AdiELbdpzIt23b
9f8nJIE/8U8923PdAEO6A5wgspHs/tHDUOcorB5b+8HuiUhDmr5mczVg6l3m3R/ek7/DV/8IW700
2f6xg/Zvr8QL8W5QdOxf+ta/Ph7SKjH//m/O/+kcjHAxFXpFFboK8E/AGIJ9Md+V0v4UkY3y8a9f
EAvI//eCwveEkLbEqWFf/vsfXhA/+ojamW0U9FQwHAxXmL+m+WcOKRoozCXcjc3YZ+BtI+vlX7/2
P3tbBY4R6ZOq5e3909sac2ejsIf7sJ3axebiyZivfMd0CL11nhT/zVv7z14tFAAWPN/1AicCVvHH
35QwX1dhYdpowjMQFaikxN07XhyRo+6b4e5f/27/7H3F0cWv5iKN+TZX7R9fLXVmNdaIN63MqCTE
MgV/TBJJzgLcq5IwnM68u9zlH//6dS8XyJ8uoAsQ2A9QBjjie39qvRhEkGucp5tBgMNbOGcEeScY
vrwv4PesGy1asP71K/6T35SyD9sl0EG6VAR/el/dKiRG35YbB5vsQs5BRvu8ifU5l4shXJQ7J5yD
+P+Tsf9vGpuFf/lt/uG3ZWmAr87Dg+ZIKMB/uoKkR7psyt3d0DEN0+DXoqXz8V8ejdxOvkfpxmdV
W3G0l7EbNDunU+KAj8Z+siY7wZoqDZtYVJb5YbZcdIYKV9Rvp1uGZ/wUTK2MPPgEsOdeWkDh5p88
YxA+c6evPsdWighej+vfWZFop6sJ3b989ovcqxltRqNY6k9JvQ3Chm2gmOC2sieq5lt/zIYHRYRx
2oRhRlUjlwWR2ragOKtItMaJwANskzNqOniAJDmnwof2TRbBxMAbc9m7a4AM2qyHxqnraw4bOai9
ie3/pVUxCFS6kWVEixWNy1k2XM3aFxVR7dLGVktsCy0NShkBXnSmbyo/p1eiTam4Sp00p3bVN+Ie
TTHYjSzpOToovPCUWy2XGpIqolHIu5S2gYEgn4bESiJFEyvhm0yHyAsiUp7tLIT99wFhRK2lz20d
PJv2aD4yWU11ocUDOWzr/B3EHzea1ucC20S4pZ9H7fjVVURLFyFnZL1il4UF6VTjkqQByJF0NwFI
FH9dmNA/2KTWf2Nm6eZtF0bZt1c7zDXULmTL1vVpfxFBNsT7rPYH/8WjQxbz+5Tk1YFSDZRddAEz
v2X1RdQc5yFwXiNPYdVnlDEYCQLyyWz0SW/PRDInU6mXHLcjZXE8L+J4M3U60fdYL23rem5w3BD6
6MlugI0G49q8Wn/lrmPQh8E+1K4Vs5iu+iYnz4Cy0NwyTqh2Vfo0X+5UV+LSLXCJAQCjtRuusP9X
ojz4jTB/oA4pVcfSHslEKjXUZL1h68JohOVqMYU0dlYmJ7JMgfWqSt6PaoUdobsgA8rLeg+cnxPM
b26SFvMplK1LqpmD5Eht5TA033SlNiPxelaLDIGt6AZ6BkPcW+LGgYaffLF7qZ1HP5xibxeyYyeJ
qxuEw02A/X98XWy3xgAVEQ7fuCh88Rvfr5bYSW+7dCHIjq6UsqvlT1/4aHBZl+fRenaWka9jFEIs
I0WfDyBr6AQrZYP52E48rDaIhySvcuHPrwrn1dPM0pl2DjgDlHfqRYXISZX1SGp8fMWZ3zz0Pk/q
tbMY5azaaEAwDEl1nQvZijeCrTGhQgdDBLU5uNsY87G1U7fg37Dr6yE71BO0Mn8hD7Aqic6qE2mW
mm9fNjuPSjjLc+kV85flTM5H1ObFm8dd5KtxIxz1DT8TPEBO0XewzO1PVMPoO59jwP0u0ME1tqwe
RnfYEKgt6F5DUSiFdS8aBaUcO4/3lUgZAPmKK/+xggfWMLNFvJ84nMeXeLrcd0I888BDqBz58VwV
aLpNQ4LPRJeTNUmn2qz9wZ7L9yb1Aro2ZED2sToMfpW9OVRA8DdKSWv85CUw5SAfq21eMwhFymdr
lFdl8LZEDaf0ps9VRJoziy3AB7Z+0TaDK92M/GuljIK4OAJ7eMnheGFzJCfVkHcB68XJWbB0xaLH
uGf58YIJDpGEzI2b88FFpUvebI69+jhGjAtwb5z0yQpAbaPwk2Bbt+kQvGoMgvYqovtMbFq6LLnY
m0g+dKRWmezDBpwbO73y3QyZibY2KYly52c105IgxdBtA28hlFES8a2vkbqb8gyGOibjYCkKblsn
mc+xKQUtTa5MHsj15wutGkYdQtKK6jYNRYoQaiJFmJU/h6QNhH2e7zSeo/TgOb1GbigxvawWf5Lj
8cIbElcXwILYTXzb4k09aHKzICQxtyNGpWevywn0RWNkgc+1/YLVfgbj4pHWNghpsM9bGhKtGdM8
vHkv2fjZ2NJC3Iip2FIl6XdIpVYIrMQQL0l+X/Y90XOisQ+elD3n425RS1RcSVkH1FhmKJVQ1qZC
faMnDi2bhBBLpkxDfz44DeCaDTzOsbnLdaf9a+65MuWLWMMgdlk70giVW0Z/RdRIny4JFWsbcx4c
wTZZtl3R8qnZ3vN7Lcur6UOsRJiekpnHCQvY7oG5q3dvB0kKaxumCI9XnFSw0Anj2vNRITgVu8aK
EA3Xyeg1ySdxLyrkuBH4BiBhP1MTOIwDvbz9YMp0AwAvfaxDvKh7za2PepbBfU761PwordQDlbDp
NUwpMHk9BQXf9AKZvROWE/wDh4j/VTYp7Hks+y7fPDpAWO23iZyh2PBSuzwICNJEYdJe1yGRU1SK
kpiAWXK8XgSrqTHq4rpuN2Rx5NcQNrpZU/4BDDTtrGCLwaF7MywzXiC7ssyAbRx+mZl2ayyQpvkc
FY/yLa07jQdf3UngQNoh1TkjG6QXUcwxmFm2ICHb5iyeXj3hTQRihJVfe9kFPmUwuhbkbkmm385L
QVtvLlMMFFSrh9NGZG1/inrymucxqxzn0ZtU+GKSC/Ms1DJctkZJTLMUUQ14DtnSgc4N0rF+HAIb
oXrx3Uhu6A9kNG5yR5bHQeIpPuNdQMLrm6Arf9G6sIhXbt59zhO5RpR0dIzXdJwi+Z04YfDaLB30
805YN8noVHySnXBuwC2RjG9yMe+BGusaChE2KFRW3BO7LqnpVJ7E1DWrBQARa7HYwghX82Ba1p7V
qXKV206g9z53eWx6fH1GuKjz5W0l8TmsjWhcCO6Yxt9pNZvPUAQwEgwDhx+yo8p6d7Vwz1gYyRc1
gfInnuk5oFwvFss3cQlzqnMwaeemovloDfVVWjt2cVO5xkwZtr9G0mXWDuKIJz4nOMjVlbSo396T
tBc4MnvIDqAETNMdTZhP+XGyQm6cHDCaGCsqNugdjk8i+2Slm+C6gTBaP6WBCvsT2d1BXWNg4Daz
IkOoPZYuZNpBmXKUWCc0IUJ2rC1GI+IskBo2xMr9V597VUznY0fLt5f7piBu8f/YO68lt5F0z7/K
vgAigEwkzF4WySLLCiWpVZJuELLw3uPpzw/qc3aLIJcMzfVOz1ypNclMpPnM39g5dXe6WJhdIIaB
jitlsQ3dsPK7bcwYyAa2mAhI3elpnnrEMmufp4hIBxDuLYpqE85Af6DFaBSj5UB1VCLCUGJaa/1E
54QWOBa/Zi02ti0D/3cswV/uBVh8nG2jMIpfMxdGGPUjls/54YLuSHdgcNpPlrKL7xq+9UyHMlGN
vAPgiA1NIf1bEejTfI/0lA2yN8Sjux9T2quDMX5pqhx3oRDM2fA+Qlik2ArIx+6G1jX5Uwuy+hay
+bSfbcfSDnbchM95lMRfLUvmr1AhahT1TEiW2y7qebWdPoi+QjrFN9wHYg57T5flM25Mzm9rLiBr
awa1Y/Rk6i+VmGJYxcmAJodltmb2CF2Zlk3dEwBy/4KHxzAjSLZJOXLcGxOypDB6AI0R9bUWzdoC
SUBCYxNuftGIb3MUz68pSGk8PyY7+ulUMab2BhLAfENdDU9hVTUwGJLK+daFbvXBNSsNEeGu0Q9Y
mMTFrgUP6UUZfCwe/Fo/zDoyWMh3BEMLAd/QvoeDqu76ModqDF4bkz2N/B5EyZSk3zpqvp45CKWZ
G8q2faXtecvDO9kkTgNPjBSFkAuxDiBedfbPjFJPtUPCh1qqRXIBa96q0JJwTZF5vg6FGT2dRn4u
2mx4LacqfzVTP3kmIjPyWwLR4Mmv4/rLZHdufAtRMnlUEkVAJABm2qjmoKYN1XmYrAKmBa8pvKOv
XFey3LmyDz8PtEbaG/ywbOBf2EzdNMK3XnGJb16aYZ4/tkHCI2nbOoqw8I17hEu7STyoLFchbS+Q
hHg5h/IjCnKQ9EpUivKHOBxNe2tVPkJBTeR2LiBaxzT3Pg/5C2j7CLVvk5cxE+i1bDopgDfleOtG
G5PQ6WM7dKQBLgH1MziADI1hOvX5Jpdp+ygsB8xB48fj9P+Lg9G/xcGlEPH/Lg5+oBSSFfn/ugMZ
kP9s3sqNLn/xv2uEto6qqNAX21BDWUuy/99qo0pBdCKUoo6lU9pRVNX+u0SoKUqENkU7/oZpGFCb
/k+JUDME8qWW5I+gRlE7M+Xf1AiNpaLzf2sRf2o9mDBRwRQmUSvFO/78TSWtRngNWYws8rLOFPdN
qWfoUxvTFsB1sFWNDxO/QXUkpkhOYXyGNNIuYLW4gMsNtHVvUwR9eLOI3r+Dv60mGsfVoH9/k0Mp
0TUoq8IAW1WD6AKQZ7p97CVAID/7ZgGFmY5X+lEWqf9rmNKGmnqcPSkTMzuk1OzgxZIGzJVRDTNd
zNaQ+xIK5Md4QmyOkxXRzJxQnEDhHm2xH5d/rji3hDjDUqa3KNHJP3Kub5ZQJlUHqGOKvFTHOJIg
eig/1n1RNZsIJT7PmUKqddVUund5lPXvxwke/0YG1neV9ABRMU36py+d8aMC6bC4GKb1rzQs/L02
Wv4LPnbJb4QGI/RLw/kfsG3lh0SM7/Wwv1bYXGRl11sB+dtlj/LgUtI+3gpG2NZE6XXkWbzfd05g
/tH0N/6qoPlvcRGsN7UvCrf8d/kVb1ZLl8B+qhY6U1ZrybY3jWFTjlX1UCNteKXGxwFaT8il1E6d
xqUKjwPY8VB9glSqA2YeknT3G9FO8DQ+wZUGFKd21T+Xt8GyOqvVQ7HXAnlLTZoq+MIofDOvoVII
aIVm5IVobD3qKVjIfLHoAg4zPl4e6syHcpEiMXE1E8Kllng8lDDR+Zzx0/Bi2C/EUHLAs68a/r3V
f4z/O/hVeKfH8Owo3AyCyiyOyH+2/ZsJgeYg2LP02IMIHt/ybyDbiILUlW90OoqCXskw9BAc2iWr
1oEwLKSGZyP2XEWBCtxAhz1rLK7MxViW5PjrwOaEUUq1V9fp06zKve1oRtFiteZB2aBeCmfnoHGn
0a+lMx9kLCBklRtakuMOos50I6mpXKn7Hlecl42vnEVx2uRltql1r34CfIjYtmDHeAPRIzirei9F
3+7DECK8OdOK7fs6QhvIvnbiziwxpFi6M4oldnhwjreLk6aAvgVmWnXeITwCH5D4uCqvfMjTwwYp
1zCoxNAGMgmtV6O0juA/UezplSs3qlffxJS/amm+rYLx+fIBOLeUPJjC0NHHloZc/vzN1gRFH04N
Am1eW6fQ+MmednNODFw5CMvK0cXuiCgJlwFop5dHPvM2KdfQuVFsrklAK6v92odgYwe/ST1n/Jo0
/ZM5IYULVtCJ9bsu0z4udnkCewnyZHRn9F02fwin+FsN3Qbsww383+3/6L//xUm1bIN+I8GEzR5f
n1SrR7ReFXPooaoQfXK12H0P6LreX5n6EgocnyF8TJdGpzKXT62v9pEvW+EUXRgvL1qyjSRA0GGw
2gOOYphFhaF9sEct/mLVHTpBtD3hoPgNrepi3Fz+JaefHwdCuWxpg7uW9ubx50ffpHb8Po49FMTA
GJayJSrRxx0SM5hy44eM/8wc4XKOltzlkU83OSMrTjIAbpdO7WqTZ9KA5zay8cbQnXbFFMHosop+
R7qn3uWg7a6s+TKT1ZIjQ8/rRerJ9bEej7LjkKmAmQIoij7OckDGpRm1cqm3STSi6BnmeM5SK7zT
0ug2zP1gvjJl48xnJxbFQ1YoDjavwfFql1MkJ7PNYs+GQfcg0Y3YWcQsN2WHMEzf05XoIB98iEc4
7DRGUUBF/mOjZFheiQvl6S9ZGPk85RL5flOoVazalcbU9vjBeuD6eCzCYuHiFrEoul3XG6KmtZ0h
mTUg5QBjsd5ZVA9oqwDmLjeFmU3Npsq03gNyl/u7AtgPuS/wMKA8AbTZg9OM9JagbUYuSFvfeazb
XHwpcPgEWhdgc5yNOFXavTm+zyhydZtG1NMvfZyj35XjJh+HrgGZjxBd/RvMGPj4v917xMQ6Lwf/
cNj11XeI3DYwszBpvELrBVbfhJo0+P1NqBYRYmrnHy6PdxrQ8PTrjotgkWMRsK1WGy6PA590bDxZ
V+VBAZEkiLVxTy10dXt5qNMXiqG4uNDq0BdfhtWxojJdTa2OFV7EU3wP/9zHc063/pNRLGr9NHNp
36/fQcgLkTOGGhPSJXtlLDEoSPr/ZBCwIC75nlzyvePTElZ9aFEDbj1S/eKWDge8I3eOrjxDZxZM
sgmkcpbnFgzE8SiTVpVCxW2LewMa5Ubvf09Cee1FPzcIEYtBjA7OgTv/eBBnasMW3bvOSwVAWYSS
fvWo0V3Z1ct7eXzDOXT8OM4OgTO5xyqWbXndXRiQnRe7dXoXgJw+oLuW3pF+BrsZHYcN3bZrD8i5
mS3JNfoifCN33YC37EpJe5IMqrfFJlF9t8sc6jyXd/WZA0TMr2zSHEKik12d5UaNI3tde8jKLjYQ
sbbVWACyVJVf2Q9n0nismHVz8VUGKsL2O/5WMmucXs5j7cXFpG0Apti7Lh6N27KzgbpRJXoEDTMi
jaegCyAJuRuCSn5IUd1FA98e/xFDK+8vT//MIlsESuTFEjwJN9bxT7JUjwtxmLce4szu3g7sX77m
yN3lQf6AmFb7h/zB4T3mgRJ/rKbfhoL0gYJUx5DMS4o4+AQfFe52E0C7xhBg2IdFPhIRzDAEaDGi
z6gGysiQReAl3UClDOKt1TctJn5O/hp1IBvRSyqy/MqvPLMTeL2lMp3lA1GpPV6KKMPqqMzLzmtd
dLWLeaDkLjCHNR3c564syHJXrhfk7VirnWDbpcgoH3SeAWL8lqJg8A68eX1bhKG809HjvS16Qz2W
ysXVGEYuLcTSAWrpY45lBOPGnkP7yvTFch2tfpNrkqwuqjo8Yc7qusrbCVUwQw1eWWjlY4xv/I2s
0R0BzNwj9owKa3UTzjkuv1qlOdati3GMRwWo1DeAJLCGmRRa6NsJuH+wCe0QCbAwmLCWGtyutaGJ
IN+wq0A4g0jWxCLDkRoJEoda6VmF7kdXQqIFvHcyH2JAy3TI5JZ36/h7Ovk8BgHCx14EGGGXhHV8
i6yvsYHs79zYmUJS2Ip/xfi+UgRv+nu/vR8Sui+IxMepVaOTlwa38wIarkuaZXLCvBCXHPGxgAX9
c8hBQ1OZV8jHMNNIqd9h25megxnrbRHF4jH3R1g38eAi2eGAnA6b5k4Trr4b7RhZZbcerrxqpxuY
69IkyRBUbUjSVw90qdsd6bM+eLqGn2eIudarZdX0WaDLvVzewKfXBppjrCn4OlIsAoLjta2wCTet
2R48rZ7kPmzSX1XSG4f/YBBgg/LP/+z1gdRk1WIN0I4eNbZhS9PK3lDbE1ceAOtkm1CepQDK1QTG
jEru8VSmNilm4oTRo+H/K2qd+xjPaPoXOlp+lbyyKc99IpNgjeSMjjP14ePB/MFUSVb4oycm0I/V
3E/gtXWqn1qVXjnPxrmJ8dpQ8VxGk+5qLDfC/W5SyeTVAWgON3AgvEQA2uitC0yftQoFlQQse2QJ
JJiSHtvrwYG3pfCBB6AxZC66CXEtcU2eg0zsQdEgTfBHz+Cvv7OhKzS8SBf56+vcZWhsNhiPsAds
oAQ+40Lbq5FOuTzKmRSJmgC5sTSNpbKzrmlWmdDszGA9kApCKFg1WA2iB29CmhusGqPV2tbrQ0zb
t0P+vzG+oQMWwNP1g+aDj1i5ceUROPN9qMc5xlJq4vFdFwhVEMga9v7sIVFufJtBT7K97djLbZxP
0hG/zSsLsHzw4wvePRpwtdMjPdaqDCMqr0UIg4Y/mI4a6uwGd6LgHq1oVCm60v+c65P+oU1TeduP
Y3pl0mcOAEEWNS6a//Qxlp7J20gARXALENs4w94Q1Z6me3aTIzy6zWVgXpnv2aHYUAu8m+2zPmvd
7EdJlA2zR1eeIogL8UJ2/XAL67a5MpQhzi0tR8xaOiJLHeB4WkDraANBqKHg5Mh9LzDzQD0peEiS
2jnAfzQpPqBOEGIiuptdHzUbSTcwVlr50YfFeGWrnxYk+NAg3sG8C/T51gBh9IucfEq62Zu4HW4a
o1f/FFkXYwkH9TihSwsQDFQjMeqPuu61KyHluXU3DdPChw9VvpNgz+gSheaePntiTj9D4re3Y4YK
nIzrK3vpTE+HQsObkVarPsVFBeVQMzzwVumTr8eucWuIBlFy12jbd7MJFRPDsbSrbgbZGF4f1IIq
RJlZsNwceESSAhxaLyDdbiYd0YXFLx3KVpS5BWKAov7hRODyD3aKtMcjJ1TgjKY78WNeFXLRcA2D
6sqcTm9thzIhxAMSRvISqVa3trLDEQ1nTcJpTqpbBFy1vRs2mRcC8MHEYihxsXdRAsFGaBTFQp3W
X6ek0BE6qhDbujU7aF125Nq//aSGr6O3g/YhQd/70+XbxFztePgSDmQKoS9uiy5ejcc7PgLINs1x
0XjABdQmNuS8H9wmunKwTkexKQWgDiAYD5TF6srCYCORLVYonmm10aGWU35rOVP/5fJc1jcxZTMy
TFM6qBvxPKzbqzmIt3Jo6sFDMh0aIfks4miJ+48W5fYd+Oz4w+Xx/nQR3t7E0rAJmmicEmrT6HBW
0ypxSAMLnOqeX0n7R7uYA9xUhg0SpMt6NPTS2Kb0XxBm97iaKYGPWCpRfogI/n/CNdJxYGhQGwGT
FEavNqA01HpiPKtuCqMxkM5SHbKNS16XbWxw6e8MxM+JMior+trwt7HrAgcVozzcNd9rQItPTVfa
D+GgaTHlQaUvcoo9gI8FdhZuwe80aLAXtTJv4iZq6X+KBM66rFVPS7qsRwDcJoaDijIpfq0qVEhL
KFk+RZoDOjemjPPj8hI66zuOaMFUi4IOPV2a4us7rusMyHV503luZACFIl2eD+7g6M9m9UMLpQat
bZ6+zCaCDk4eVXgp4oy2pV2B63KGp9a9jkDZz9ygOQe5vdMwpY0xLUY/rMA0obcNiHODrd+HSLOU
j/AE5rvIX9rXc2u238PQKSsQka174PPyZbCuDT29tuqPYerQXQhSx0LwuU500PBtKZ+6WKJL57dZ
e591GE/eSGsCfuNMCNagIKAF1a6TvfkJj0809oMm1vZZogIH4HOaY2IcC3A9cwW2Jiym5hMaaOj2
FjVFkg3ld8x9mrzrcDdxOvVCA7B0d8oyQoSHWhNPFqyzd/PQ5pAoUJ5oNyaYxvlBQxQI95DebP8R
CQCVTQ+2B1+HuorDB8fK/CctwHgeVakZdGOgf2WHdRnQ4Q5AV576ur6Z7AoIHdne4GwSiYjLXomB
fBVmcnEH9BJgGg7KWCcNo4M0jVsiB4itNFDf0Szhp+MtgRYPPYCbOocUKUxSGKCWIdbBSDF/9i0D
8i93c+3sL2+g9c2y7B9LYlFM1VS39HUfvZmySHSl6DwdyW/AUxQbS5qSt389CgUz+rI2EAlaMsuv
eNMDK9NMiQLjIZybHNQ3ZKLtUrCfV0Y5aZwyGYaxmBBsGVpfS3jyZhgf7FTna93kpU1THnSrnZGk
qspNLOdhj2EOYhcG0m2T1HcFaoebxkVl8PJMl2z6+ErjLPL40bmk50LJ8/gnhBjWTNrgdzRODWOb
A+AA34Z8n27lOGojMlLF9q3tTr8uD3vS6lumzk1A7kAQTWS5GheZFVtiuE3DALI++mOj1rxmLEML
Itt1f+dt2f92CUKSTWzP1nNpwZRPqHV5lgZ+bcjST+i0IYnWERui1TrhXeUg6IiOdivSK72R5bec
rBENKe4tckDwFcdr1OQ9+OTO7L0R20W8D4R+FwtwjWY76oexhOuKbER5JRg8s9G5JBd+IxEh6eCq
1KSrfHS61Oq9Diz9ZtBjsjqKt1dGOXMdU0XU6Xq4lPgIhI+nlhtFa1e6NniDo0UHvZ/NcONEMwzs
jHDqS5tn8CnyqQp/t1EXoQRT+dO1is+Z5eWM0XAEjGRy58nj3xD3XYrjiEYmP6CHbIxutA9w43lR
eY+Ufe1/hOstPl7Zf8v/6eqbQiAFmmXSq0CWd728Vmr5yKdOXqS7BxOMPfHbM4kjlvUoJVWIk4wl
ThzmNnFar+RWTw2YTjLeXvkdZz4zv4M+u061ZKnmHk++reqWOzcg2xlbuPyhMB8gnJr32N3bN4WE
sTGi+g9I0ih3pAWIaqkJufZJg2Te+c0uy4WxAaZztfa7xDKrBSLHZeMtdxP57mqB0hr/PSiXpEZ9
N+IZEv5GgWn0qjgqDo3gVgQIDm8DHWDo+5aDyK2vNm1O6Hp5hc7sDk4B6I7lQ3GTrxbIxaGx0JZ0
G7KggMCUd+/ASutbXWGpG0jsiJDjLe8uD/oH5LCa/RJREipT+YdivHy2NzezhSVaKcuJZAg00N63
ev/WKpNmP8xYKgMPy4GwBh8qI+12+JHA04gxM5voE2zNsHVeyK/sfZfjeoSyW/WIfP+E/mjQYvUc
a7d1N9t3fWK1PyY3Gu4k4jLI6TvpVvSGed/r5qcJO4MdFzI5A18etf9CexAtBCdUwbCey3O0shf7
b44TzZU22dFKTLdGPsknM+rzK5Co5RI4WYylK+ywIuokt2lMtB96pHS9Zqqhb/QAb90SemeYgTOO
xWReeZPWmShvAwxtUkQL1xtacKtLqWppyyf4DXiO6AYvgSiyTZOw3cVhXewvf+gzx49AlGozsvds
9D+tnzffWQtM3t850b0E+NkB9W0TNW+YS38/CvVs2soCYJllrpMuQJNxoXrdw2oPAHve24de5xxd
HuWkmrGsG+72f8CwtFn/VNLeTAZ5BSJ2WG6en/K+gpJZ4j1JPP3SW3nyJRjH/hUBmLC9R34ufI8n
wyLmnCp7Uagzdew+ilq71oM8t8KUgunN0KOhPbM6SaUvIuCjru65rgOAJIHChM1yfiXhPBNPLD1H
Qhjqci63xOqawOctlhFPs5eoOd4VvRtMWxyU8OrBwyT5JIs4fKV4O3VbLDUqL+5lR3aWRDax99xE
X2kemtFBIbfx3XLC5lmOqd3c2NZguIDCUfO/cq2dLgu/F5MkZ0liTXpXxxdMjIltBliV4oY+8az6
CnO1qW+vPO+nJ5d6P4g8A/K3axLfHY9Ciu/MVlcIz7a4PDpcAcmzJKrrTRoeYoRLsyvf4eyA1ISX
lxwMyfo88dQF89TMwoOKFG6dCMcDAEzGbiCr3IxR6l45WX/CoOO7iRm+GXC1vagOQKDopPByiYoo
qpco+8z30LIeKRZHMFoK59Brrb+L0SVBaDMy95Rqkm3XFdV7KiH5NsiH6b5oqm9j4sS7ik7FXW7N
2i1SxpfP5+m1xk91qPAB98BFYx3tI3QWg2zhpzbY2215XtubErDkBnfc5MpQZz/Dm6GW6OfNTQBH
w5lHGgSea2YtLDWL2lJqGjdQiMNbLYuvhZHndjOnG3kBkAY6hfHj8QJzisnLMuHJyAzugkhnVhPe
dZcXcDkT62/NyeYL4EaiW9ZqN/vlhOdTIthcqrI2pY+YEOby8cYkJrkdSf53IMjc18uDniZIrq44
PbrkHNFhXQ2a60aPknAivXZGNHVo0996qZyP9LitxwZp1A2t1PmbjzPWlRvi3DdcJmstZi107FYV
RWlhdaIM1CBGhS4ct/a0pfU8P5sZanPuJLr/YDyHC4mzu5Sh15XBrlSqE8EoPdxiKbwqLXqy3brc
ZKE5bQtqwVeyqjPHge1CziHIsUlAV8U0qt1I63bZ7JHkEMTFk9g7nfwV4xp/ZaQzuxMsI+jkRTKA
6Hk1kh/14xCpevZiWaFIHtpPYF+vAejOTGexyOFLMQiNqtXnQnrNdDSHIKnD6+lATBZuZ0Fvxi/q
4Mp8zuwMujDgrEkb6ErK1Wlz3czAdFab+VKOeNeOhXxKEiu7hUJuoPWKU97lI3B2PCChJL8EMPbJ
1EK/mKjm6l4czybidH33WmGLqeFN/TwnY3ilEXGmLOISxLAFbaWz79ev1oRdQKkiS/esUp/3zeDW
L6gt65sKu+lbTmuISFhloMvu9LcKR4H7Zki0KxnAmc/Jb4C4I5e4BSrR8Y2WGzgWZzzhnkMt/xbu
IP7dViz3WIf3V5b3zPYkctNJNqTtkIKvnrCoDFrLAm3r9ZHwH6YxgMNa1/qVe+ykQyF5dGjfkQu6
4AAJx45nhJSWk/VLxIHWcvlDah0PstTETuUInTd6Cv8Uk6R7Yc/wA01oddYA21VCmd0XVpHdpTL6
pZXSOAxTmd/mCSJdl7fZubecesfCv1qwCSdhslPHztTome5NbhcfUHUMHxWyKIeoib6g1U+NEo/F
+zTNXkWQ54/2VKp9iQPMFmFTVGUn0OJt7QCh6MGGV5hc7DQEp7dtjsvzcCXQObc/+GqmsGj60Dlc
pcdOXiUTJX7ds1un3muYx73vbXNJz/1r1KEzL5CkR0mZbqG+nFCgxGz6Frryhgfthf43bYcniJP5
c2vFDVBg11j4WjovhGh/Xv4i5ybJi4D2lrIXnPQqjBgidPXifjYgdmDgF0bz10YN6pDGRr+7PNJJ
l3/ZnTyzS2tAAD3XV+cNB8k54esLb3bK54ImwB5efPudpyHHGBxFX2pESN/SgvlqjIX4RzXpdJB2
dOXuORNicM+R6urCWC7X1YxHdDOLue6Fh60kGu6z+ZwPDuRhKiWIbjhAjgLjw+Wp/7k+V2HNQqkH
/A6Uhadw+U1vgrXS7rVk9JX0Soi3C88iTB/NEWrVDY3LdBHITu6zyILn5hRJL26cqFb2bTGkeUTn
Zkq8vFK/6SzW4RaNILFzJ919tTB7/K4RaGq3aGYgkOBEJUCozk7y34iHoPaP1yJ2gGgN4BiIYKKM
dxiMINfkVK74bHTZ9DypEbnUqdWsJ1M14b1dUaS4YZtXm8TJsgc/GVA7knNcoc3oqrLZRoWPpX2p
Df0DlCSEGS2cy+GgYXqUbScjmMsbZWjVtMEh0nonfbpmT4Y94YM7kCjhdFpoDt0r1TXjBh2EUYP4
rIu9sq38Qdfy/AdykZYFzzbS3jXCAqSmV2Wxn6kZ4qzaOsWr1AZkg3J/duYNgin9a7nofliujH/6
qkYwuO0CtVT7FufnLEAGFnJ8EWMe7iNlfPnLntvUgIUMfhSVE+ikqyt3pgfliriRHsicd/ZcGo84
Bs1Qq8futznpw30LcXFr0+77kuu+NgKCL5tnAyL64fIvOfPEkAiBMOP5NmD2rE7XYCaahjGGpMSa
B3e0EGEf2k6w/+tRliMsTLUwaAUCe0cbObfhaMeaL720ipxbHxfhnamsb385iKBSYwAG0l0X9Nc6
1RgtgZ9e21pe1MJPr0ws92bEbq+8ySc3H6PY0gWVh74ObJRVyNgZqEPovmF7I6bhN3YciOclyTlU
tnnt6ju53uljcfIXTjJhNxHk8aoh+mvKNko0r7Dh3ndp+R6f5/YGfU7tvk1Fu9XdEFEwBGWuzPHM
wIRYLgkGVy+01FXEquJ5NopBap5FN/rFrssBKa+s20Vz9tPRsXGOk7ndRkN3bTf+WwY4uvJAvpME
kysiEgcUYXXlVQBPZ1TgkxensUlSqeqEtw2Od09do0V4yspZozds1P0TbcD4oJrFvSOawR1nkEzN
QKdwYWWa+85sXfdHVsT2p2juqne9niQm3l0oO3+ksBLNN2Uy5YsC6WA1t4Q/xa7KEWAleQyrZldL
gREWimzFfWUJRKjsEsDNluvVfofySYtdUWcVOFKlSH9taqyED/WMvtdNIObRc5WLoGuPDsGLpbn4
SWQcwM2ELrpnVJn7XAd5+i0ujJSLu3ERJ00z8P4ImCWvcTgZ/Q18jOGXVc8dTkptI34ZNg7NmBbi
H9wO7kNYmGbzxC0aG/vGqKbXVg2B3LjgHILbplFYzRABjD/HTsmfWR3ovwtov2SlcSMWlf9Gc3dt
EsF1Rm1M3E0qStQWlmnzK8nSO42biesfmRnwwi2b4aAlyfA4xa75oVWzxiQjjMurYbYwDrEme951
bhLs7Ax8AnbnCqWQupXdzz4cFVZJ2Jnsgl5gzYHJOhok1Myjg4G2arDFl2bxhapo2ds5lXS/EPmt
HmhfO5kmrzhXZhnfpnDRVmFW8T01ANOjUBi/mk7VoJ/jhwhFdX3YfG7NpkKVgnjLczrk7Uy3DO4q
N0m+IKUlwX6WnXwOFYyXm5A01r8ZkxzRistX0EmQsOxeqhB0jfjG1AVWJxbpWJvQIHrRmxCtMFfH
hidqkCYySzxaykltSwv/mcuDnlZ36YDY8A+5YU3uvjU5Utcw57E6J3nRYhpxaqjKTzAGp02laeVB
TEO8d6o83ScFPfgwnsVB0szFCtF4sBsr+tsUFB40KQuFGDq4MMCX+/NNzILEuNW7OMS/8DtCZPV8
uY3HAYmkHhZsMPnulaflNCcklsZEmy9Pn5Jy/WrNuzR1zXgxYTNiPMIktif7OIFnnhRZ827unelB
Tyyd1c+MfZSl03tjSsSXy5/g5BVFxQOK3oLLoMxMqn88aR3/LMfJY/GC6g4Ci1OKfpXACefyKMt9
f3w3WouiBdHCQtymO3E8isC7NrLa0PRmmew1E+d5PxTGNi0gguIA/uzMFW5kCNnthgn1/cuDn757
DM5zR0kVzotYk3+50IQNVs30FDZQT7aJ2GSaB9rWR1Pg8kinr49FGZJgARjVn496PE0Vjv2s1wnT
bOCJYM1zmPIp3udocuyGvrCpxCIpXvqW+5dU8UXYg7CDitBCGSfjOB44n0LQpVFjejXqMhtLs5tv
wViZ6Fa7031iDcM2n/xiZ8+zdm0TLxtk/WkXHQuKUFwgYq1u24hJOVmVKc/Ppk9oBFkfMa6PAZWq
8N5Iwn1bVNMdd064tczCfR6N+M610n2rhd//fvEpbpDYcX0hibpaA6u0LIw/lfLQIOneqZl8Gk3s
Whz0VPvC4kNAhVSSEQEk8z+Xhz63vSlrLnREyjtAbI6XnzczLrNIKqCB87xxuih7jOwxuMumdHhX
1M5DXKawjWNu1oAs5fLgZ64RyqkwZejF0XUHPHg8ugxzDMxGosc+KpAHyaPy0AdT8y4fbOcrelQm
lrq4rWO2m1UvAHbS3Vio+t3lX3FST2MHvv0Rq8vT9e2un/PQoknS65vRNYNbFJx8PFEQm4BmH+0u
j/fnaTjed7ZOXYlP7S49mTWWZIRJMHSIoni1nmlAzuI0QVUuzr4pHor3Cm3FatPqThps2rKVn4kn
jGZLV2JxYBQT9oDshgE5SVtDe7UbGjzZLPCqnwkogMshH2ohqAaCtbyJoyY5EL4qQBRkRHAl2kj7
3MS1wCCepu4hxa2g2SSgW3+gXCt+XZ7pmUeSKJquMWxHhgaoefx9K1RSNbd2LA/hXyQ0Gw0nvqZ2
nxFg7W7BC8NqmrAKBLCgbngwHlBsweCxxXGxMQRmiJd/zumH5tcQ2S91Wh0y/Wq3NVhA90NRWR5A
ufolz91fHPDhYIeZ8zAITHsvD3f6PjEcO5sKPk8z+cvx5CMwglWkRstDQVM+Kqw3qNn04d3lUYzT
mxvGOrBq5Dbo6kJaPx4GKWBrMV6xvUWe7DtgeDL7KXzBPc99J4qUc6u12mdk45qPfTqNT/hfIT/p
aj+hixFSiyxQu0Dg+L3VReZ7ru8GWz2VSbTJjX66gl1YztJ66wsQHAsFlktnHTXZuAKWnTNZ3mAH
M2DIQOwawIro0zXi9vLCnFkXLpYlJf0DKlqfssQqEcgrpe0lQzHvA9c19oM9uQ8BArk3hp/A2y8G
d1v3jn7lgJ8GpLYiHF1iMrjRJwXzPJXtHNth8GLghIyF0GLsnQbNXdeEwyZABnhH4zu/cpeeXuTU
kAn/aC1zl4OROd4GwZxrCO6r8AVRiPQh66vqnoyv3EaVwKl0HmYkNV3wpmLAoc815u3l1T49W8vw
Sjg84VTrUOo6ikALs1UCk63wpa9wZKWZ1NFqsbptp4F5Bil1jWZ6djyCb6Ap3C10Q47HS/TMDqbU
CV/irmr29pDWB+SijE2SauE/Q5dfa92fHuYFbQOzyuJ5Rpt+PZ7lSwOURvTS02ahxAGqAT1M/8qV
cYqbIIuh1gm5ZwGnwEA8nlYHmpl2tBG9CH8cP+BHXDQYFWap+YTjEeazOA+UmD07wHkT0eJOGfRF
Km5CcIBQgLDuwctE9LizYwM4vrSzJX9l4RDoW2tqsnexRAPtyk8+85rxkwleAAxyEdE0Of7JjjHR
/5KLk+xka9sc28nbIMnE5znFF13PtWBbto5xKI2aX+v45V0iKxvgvdQ+kEY7O9zR5MFyEucQGZ29
mzp0Tgy/7F5sRCXvWzlNO1jbnh40CbqEMdYqduM0B9Tzy3uR2cbigxcihCa7v06qCPnpHZp09gDx
rC9Wy/VVVDhJ/JJRHGhrCk99FJmk3WZ0Y5Xi6+UDdHozMhq4QxAHiI/wTh0vY63CWbUOZja4rePf
Ijo8WlWjb1xqylcC3zN7maFA+yI6t+TLq02WUlLPjNmJXgL8Fl8LPcw2QdI0V5bv7CgsnLvwuTj8
y/38Jiftk0oL6rGJX/CwCvYQOBAINc2/1T1b0v4FMPY/oyzX4ptRNCOrZxUzSijRFu30FHig6753
dHy7YNL8B9ccaSDo8AU9RndwtXT6OPS20+vxiz0p80PVlfOmn5BxRdTave+G8Fpt7vQpAZJu4RKB
cgRl3HXLJ6x1x0x7iMcCsB+mavCqitIK94MgDFTj5G8xNLX+/i6npGbrAOGZJBWF4zW1pyzAt9mP
XxaizCGttBA/HhNh4DD6Ucj4WhZw5uUi9QN/DuTelGyE4+FCZNFDsx2Sl9jQ8htb5g/tqH3AE/i3
6OWLO8aPZqaexyr/W9EP9g7tHVJ63Gkwp1lTGzEl6JSRcqf7HXD2KLDlrkSJ9cpqngnQeI0XYUsS
a6KCxQPn7RZtcx8nOp36FDImcDggUbWvOdwZ/WZIuLbQTNbUnU4wtqXzTNWzg8kZ3Pg9okKRkBI9
usHUf3Uj7LV5HoqN7c/Nf7F3XruRI2navpVBn7OX3gA7C/wk08grVVZ1QkhVEr0LmiB59ftQ3bso
pQTl3+d7MjM1qUySwTCfeY21cWW2bPvRw4IQyYf8VH3rnfMVXgerFgr8qtl5tB3hI2Ut6D3nB0eW
a2+/b3e4w6Y7TCxs3BildeIYeWf7IyhcSfd0NjGXPNotYAgWM6anlNPEeJ9SBz/LuvEJKswpjad3
tiVQ5lDRV/wQl1wf/LcNo50ir2xGpzzEcQpNukZUuNed6cRLf2fdumuDeNVcoWxjHYULdjlrZj2Y
5QGVH9prqmKHErpaUNvYalWINmHOZbqbj4+Qt5iCFfICTkJn7QLcPx7EEneRUUGo+iA14QaAKcut
V1rthQuoYCeSWh7KyQRfX6PMhg2s9dDoSxWS+WP1QawRjCl+e0OLtbMY3PbaXE4WDt95zS5B8dr5
oloLVfD16MvBLePYnqtDVgz5BYLx1NVVOUEUdPsTr+CdF81bpjBIg4oC5TGOo+8RcHJg4h/0DAN1
USm5rxZduf14zN+wZ9lEoFWCOuBAeAkXXj+R6kgNpaW8PsBfMgGJG9Z5JKzy+9KOLwua9gl91ssF
v/YdkU+9bXK9vUJ9lFKHheFNs/QwepTmSTR1ugUwVaEBXkzbccnTM3ss7vXMgtitN8vPGFYddoVQ
zj5+hvdGClwCHVGk5ohBjlIHRa4KkCPmv9mgamzAnY3sRXKKV/KCIHud+xGsey656krbAQH2eqRi
GH8A+7zmUPVmznTMxnTXrHYovjJg2hEORpM+JjnM4LDVe+PrMseN40vTjB5oR2iHcdKnL5EeN5+q
xbYfkYnuuq3niOxQW3r0EwYdUt420bMA/99rjZ+7UXliib03VGvley05v8givn4GvDeMNq3z5mCY
uMzj4RlhUdOV3v3Hb+SNxtE6q+gGrnrJkCJJPV5fJ/bsZpp6Lz0YEd44sfy6ivEnOS4IQ0dVv9uY
g7bJWpfN3+qCYZJnnVSv6sXZf3wj75zNlJ9phtJZoUaqruPx226JlUrJC62yg1038LzqZjrLLGMM
jAx7BW+Rz3OF22rUiy/GVBUn0B/vjALhKUm8Cx7RRnL4KDLQcjxzYOBVB2FgDLH02oRDEAZS8Ijs
XWasLvONoWaBpdYJ7goWLvH26O7gqGaBnQhrU5lGfUKP853jnO1rpQnCkQIG5B2djNDjYuSFqEc6
xhQ/iC6fofCC3LrHvUIpfaXVcURUZzdGqc5ML7IWz1/TgDznD7Gm4onLXz0WjkZeNKUZlJK+nZ4l
LlTCz6pIpbmHW96pLsZLzPZ68QE4pxJCU5uOAkotr19kFpVTAZmUnLAzxZ3RJvYXShJUDmO6D2hF
ISxZh2QdXhQ40KbPeCPNDvXpVAnwkXFl0FrRgFNoNZiPdaRqVz0PhxHlJFhnkzICyrGHDO5fpNRK
0LEXrmW9QQeuP+v57aiYMHLwSe/usYLhM2iBLu7H9RhtcLrMbtw5nd2wMVrZbDRo0HnYe9l8ZQ2E
h5iY2hN8ntiFLtB5VYXpR6PYW6MFkruRbpfGwSCMogkXtcVTOQGhdKbEQ6KeK0vS7fLEQS+f+KI6
2JowwQiLRfzC0witRFAESkjuF/SZc42I0XLbSIAZi7XYP2tEYVo/MhXxeej1IQ90NZEPqnDMPADx
aWR+0+XVzyga63sMfmy5IZiuMJJFfCXIu8jSIezGRhGYyhgBH5omRT1PZW5jUc61RaCxvyPOGzlg
TbBjtw59brU6hd14/oUnedIGs9fRNc1QTcIQuEBx0h+6zn3G3oVG7Iml/mZvW5faimmjUGtTtjqa
2IaCNQy8mAXDoxzYEPsB4pBt3WA6qqVuAeF4cYj9hgWnDQVDXvULnmjFdtQrNP9Ah2j5BX3ACX+Y
WhhP+jRFn60RpwoaKlkciKW2WR1oHw4BwZ7+A9PPqA9gzskLaPYq/FZewV06kM9thtjU71N39RiZ
FwEx3DQEhvezNl3oU4/bd5eIlksXuuHPgPUe0kpfvtZqwcJpx7bBGbhQi1sNQS06SZjDFVihpXjJ
13VaNZt8aspHE11VPax1t9dDyYq3fNObJbSMwiWrc8bGuFf7fD4z2ynusMlq3XHnaTVOb8I0KVRM
Ra+LAAhWvHU6bHiC2hg9a+sOzYhDMSyJHp76DLXGSSp1U9VzGUJTxYrbaHE9bmMr+RU1uDMBkowT
/JsLzU7O4fMpxP6ZkTyrSx9/Q8kz+6Qlw+RetMJGLxCnpjwwDWXGCitLvI0sFzBpmLTPUNqMcrnI
4UhXGw5I8x792ojNcojjh6iN4dxLHcKskE4CGVwBUh4oSov9Xo7Z7TX+Lbo8zyJLHXfuDNZsu2AW
+unjOfamJku3bwWZsHusiB71KNJI0igr0qHvDpho4qvbNM65qYtDhxOZP1ooklqFfOwmwztRdl53
t1e7HxwFCGX0qum2rMLQr3c/DPZi3MRncWjywgjqAenkOtYRXYzMdtePJxlm7zznylSncMQhTjJz
9JwdzhkTxrRcr4guhoL61BAZLgDf8mIQ1Y65VW863fjHCS1hA89IpEktDjjW0WV1O9bcRR+7Q7Ky
oFdB+E1hI8D/8Ut8E8PT0HBW+CkYJSogx3Fct+CFY6rleNBa5zANyUOhmt6lxIXmxGx550KEPqs6
CjBp5s36+W/BR9QjghPrw3CoEcAOSVrgZdLM2OatOBXGv3MpwO3ILLMB2hQEjvY+qYFUIH6cDhUC
wwF7wrKBTulewFvLTzzV26Yn1erfr3WU6uLRA0ZpmKaDzNEx6ltagPGCeJiR68hccBDu8K5wvloW
J3KTZMKn5l9vPn6Hb/d6XDjQkWSSUgFB4Oj10Dp5CWbEdaaDjr5eaHe2d17NyyltrreISx6VPHYN
lZkqFBReX8YWWd5aQpkOk67VO6W0xwss1Oh/mHK+APjgBm0sszu3ADZUrOLD4NCGUGkt95+WF7iR
Fw1tSkxkH8c3Ms0ZOrhtL8nHTVyUZGttAHXUYe4lJx/6vbm0ogdV1uL6+Edji+ALQB0MOw+dZezy
Iv4hXTe9b9vWd6NoZwxJmBvxbp7aM5ANF2CoP/fMPr9xDOXKEbMKcdg+Eca/c0u8AHCNdD4pexyn
E+lg4Fo5eNMBTc5ih0ykvMkkgEahU0r659vDqlhFOoxHBGW9o8f32mKcTaoeB2H1ANHyzP2USQeZ
SAOVqI9n8dveA6Uim6Ynvhdw0MCuHM0vIE9KEpvaQQLYJe3DbkvdmoRcmNV7HrS+FE9TJfCmkki3
XPULv6iKplym3YQYbsaQ6f7iWPVty3m5ehZF5kVMGJ2tsqkwGfqoNDYA/uzHBU7oTZFy5gZiks/T
Uuc/OWyG+aKUynIG1ZcT2ZmAoV0tkaz+cXmMB+Xu1qTwRVx0fcG/bYXAjkYjnu35YBm1ATOkWfyE
QtYdnYT2RNb13lyhkfwXqoq65dGaVcZhVOZcmQ/ePM5hlY9FkJQl5P45OSngugJbXp/LPBbcqbVT
SrXMOXp/CL7V+mJzLatPsdrq2wb+vo2seYVquaEkV5BhlDCHRL/nfVxK3atPbAzrFY7uwFmlo5AX
IL8EhPR6YAtPsSZi7vnQYSzlI/ClEprFqJoqC/8TQfj7QsWTjvCyPHWOvg1KAIDglGSh4LdqdB+d
OTTrFisZiuVgkc74ZlkiR2XLlqTI5MKT9s/XJf1hyM1w0YH5vhQPf5tCrV2I0XFm9eBB5HFSvf1i
lEZ/NklY5x8vy3e2fVhaK62JoIus0ziKQ4ay65amKKzDAvbjS+QBQsg8l6XTtrC4/BG53rNaATjh
V3aBHqm3eJMexk0OAqntnK8f387bs24FwFP05f1SDjxmNlZI1opaWxHBk3cPfM5EOddtT+ywb18m
hCBwZFS41oLN8UyudC9tW721DsJM8q3EvtLPdDM703q33eRjr50oQ7zzUC4lEWuNwhAJPEY3UIBH
bCMW5kFFuceXFaUvUXv99uOhe+epOC0Bpnmc4muv/fXqGBps7eoMq+lKWNV5Du1lP8RGsiN7mAA2
qOo/hWKxHayFa+Dv64s61tGOOgxLZ3O2D7RStKAkmt0MqqQwHRfevm/nU8Tst6sfmg9YLLozKFzy
36+fr6xi1B+0xDloHjCkCP45zJdeOYtbymzaIrpgqVxntyjJr48H9uX9vN53OI1fsIfoyuL6eHRK
2kmPYIhgZPHBks+mSSgdK4XYWIPyhSHu7hr6/WHaueDr1QL6TZPZIS1dc4McwnytJVYReJnx2BEc
+mhOVwcX0eJt1DumnzpWdWJ6v2Cjju8XlDOKFuxYNMWP9skux8gL80nn0BZKtbEhBgUORtr3UY02
mypRiPQiiV3kMs+XdVc15MRxutH6Rgk7x25wHTatIJegij4eyLfrAPgHcIy1XkFL5xgHEo0MhxVP
8R3u8SKY414PMkQpT50Sbw8qyOZsSMitcA0cXV5PFPBk0sroXt8p1CMPXtsq5N/TgOui1vTyoZ4i
8+C0FA2ChW6Ku81iBIQCLDu1Gn0/IXOf9KW+KTjt4FwlqfuI4dSgn7tYIu2rLPZ2SZaBfXMjaNj+
1KSxpN7VtUs4W15/wKAU7zC7Ir32VSsTJk5wVvkVLfHlwrYrgRXrknjwHoCcg09WzWXjJFm+zzxv
LO9BPS2IWgxtm/uFYxcbSjX1N2+AtT+KJL/jdC5/OXFq9nu0p6ovrTA94C1Nqt9Fi+NsSWbKBxXX
aYE4RzSVoc3DPIEtUBefXWi5140cc66un1GVMKTAerkZRLSRWqudAV7JfqWNlqkcbAUm1m5pihad
Oru56AaRPbeEpMiY6/Hyra11+yZrhzJHOD43rksddcGd4+Bwg/D3NMb+gLYezZyoSYpdIasxKJLC
Zl61lFfBeU39Ri8a61KJAWmDPjclziWZnWsn5sObsji1BOJ7ZgMgL8pmxuvp0M+IoTpFn95lPZrz
ni310Cid/ntnKoi3GGN/LhzF2NS4dF8siMadCNHebltc/qVaR1+LTuZR5JAu+M/g3J3eVbnxvZwS
aCpJbgeOTG1Kr85wS7tk8eWIhunHq2394Ve7AGKqxEgAxUlhUFs+em47xZFmADVwRzNHXE21M4Yi
sbXzjGLY1oqy+IqYXzmxxN+GExaROac3Sw9MAtnq69FWCtYl60m/64eyvowsaqmyVKawpOd+1hK3
XVh1Hm0bDMdoEizVxs3z6hJ6bnvieHoJXI6eH1wEwrLgOhFJOC599ELXJPdiYoFrg6ibBhfj7Uy3
5M3kztq1hsVpEUS12hh41MYDoKXRujc6vA8gi7Yjqvmi7i5GsiO5HavKvBaeXM3Fy0WVId6oBcqS
DTYawehFFXbTMTbD+PhOPup6Q7wBTGpmoVmb3llOZkNYuiCxH2pa1aBJRk28CjIBoh68dIs+Yez0
nGAfz4A3EQEvga2Q/8ATDKGco+zA7jMhBXHOnUedFvSZVwaQJJdtI2S1wfcjDT++3pupvlbQXupo
tFfBa6z381vUGqO1jSNkZtx1tsivMDMyoB1HbvGlVevPuVD1+7aW1j2uh90JYsKbk2W9MgqDa5+a
E/q4+SQMpet0ZTbupJhMvzCUIgB0c+r8emdy092iRLKGpmvl/WhAS6+cpN60xl06x/V56hWYY1pl
ti/zwuEoW2L0/vTsWuPl/rDm/Lvbm+kZytSnhN3epH08LjgF+BxgcAwatK8HumjMIUvjwbiDLzF/
VmVV772GJl/SK/HXj9/peyP7+6WOoi5iu9I02TnvSpfi5NQoZUCEJDcfX+XNHg2oCMgN1FRsHKhU
rnfx28xJHU1FYWmw75LZ0La5mpZnIN4NvDjnaj80jXYe6waeWuqwXM25pp3YKt+W+QA0UesGfwDW
n/E8ChlSU3Ls25F515iTu8nccpcmWeGbfXsBGvd+rNTrbhnPcO++GZ301NXXMXy9U4HcIXQnqbZs
2upHYzxKR1H7KrHulmVaroZcMw6o6CZXY94voUjBiUKzFU+5oZY/RFF8qep0Fa4V2anAcT0Sjm6E
OHclifEaKPofHRmdNziLI0rlThUkEr7mSDrZiLL0N4LPbu0SO1i/rabGCFyk7Z5lPOx7NllopLKb
g6VvUi1sFy97/Hh6vFl45lqZhNnFsaKDOzt+P10eAx4HGnbQhzneTap16cazsXfM2qjxyynnc6R7
u1srBzvTZqVCPSKvHrrYSE8th+OlB/0JLh1FAKpzRJnHADHNEWliU20+VI3eJmE3K02+0ROCeC9v
cyytSR/Y/NE/WS69RgFE3pQtwm2x6fXfXb4bhRNy7DPotUEzwsVwi7UBJs10IxYUmXzV7Gy2TdDN
yIlWS3UZOYV0fFHnyl4UpvWzhURwSWdBCoigaXfvcpYOPvyXRvpolI+P5rCY3zy1SS/bWqW3YJA4
eUFdQfcLSrHWzrI4n766xtyDUc7KC5wCLUS1skr3id4aPRSkMgrSJc0yBf1SVBl1Ftq9voZX/Sk3
qjdAqDWhImSAogm69a36jxr3lSabNv8Um7nQz6YFzI3fJzHKjunodrrPfp8/jblefI4UvaNyt+T9
J70fjD3xd/GYapkJwppiMWXDzIuTAAFeqhgabjvPJ+bhug/8vkC4V4xFQBJAcAevdJxaFItVd2XG
vcLKRcgyd4s+GMdW25WGOuxMPanPEq0ud3om8k/zKlgJ+GIMNZnnAfXPU0oq2vGCxbuFrgvQk5VR
wvl3FG2hrJvOolX0TwrmIYik7ylObzT7R+JS0ujs7arhUtsPpZZdWwsjV497c8r/YYDNTUChwFsV
dRy4Ii8iHb9t3sirWIMV6eqnoh7swMZxM1CX2d6NRN7nZae2ftMk8odEExrlzhMxxxukEgEu9U9v
5cVxKrODvj46+qG3IscunU+LfpsWV512U9OVdY0hRJ8yXH3UTCR5s+zO7j2M277PENUMswli66ok
IhXuxqywpte/ZVW2U0tx4mR7c7S83B9gyb/v79gBbXLlpORa4XwCGrsrN+7ZuHH9aZP4h4/n5vER
ul4HdQoaGcxO6nlH42DKZsIviHHIfT1ACiUYfRmyhE6M95ut+Pg6R0FeakTNKG2eRw00vwuSEBXI
cJP5YEP+mlf/8co/tvuv/+TfP+sGlZUY377X//yvq/QnUXb93P/n+rX//bOjv7ppnqpPvXh66q8e
muO/fPVFfv/v64cP/cOrf2yqPu3nw/Ak5runjkPt5SJ4Uq9/+f/74b+eXn7l89w8/fuPnzXclfXX
4rSu/vj7o7Nf//4D6OxvL3f9/b8/vH4o+d5l+vgk0oc333h66Pp//6E4f66VN8BMKt6Hq6cSq14+
vXykaX9iZ4b8F1eAmUID7Y9/VbXok3//4f5JKwk5CAch4LXquZqDIfy0fmT+ScNNtemCrXJ96GV7
f/zPs9/+tfv99Vre9+c2zNeZJwkH63E9JMk5VgXNl89/2xBgd4N465eVN+LU4CVtD9oi7gAKGtjp
1IMnUofa1ykJOL7igBL02wzcEfF2A7AjaXt761Ka2JZ2FJXbaFiw+uir2AA7sUSdGuZLg6wHx4B6
WcWJk/t27Qx3iV7auT9XCAtsvSFeQEwYqdiNUZ2ikNGkduQXSl574eiOwkaNyFWepihyvKAZ4vKC
igmoLkr88lyVw6T6MF/6nP9DQ8/B6UYgQNgpeRcSDPE3WGPKt7JvE21vNnH22Y2K8smuaufMVSpn
8EsFh2XZZPvJKKZ541WmG9h9T2lkbqLsk1Cb6jNQrU7xQSHJe3Sp9PMxb9IIWYqhKfw6csYfFHmG
ODAnfG12UWqb6iZCuRi2cVd7z1FnjF8mR7Gsi7qVJtRSAbatXmzKCvBzOxps1hzjLK927ienq7GC
Tqop0kOlNMQdDh/GQ9V5zVnn2Zl6bs1z/ZBPurIE5DLKJbqezeAnEN6/TQX+BLu0K9w6mFMNHSfD
iU3Hx91hvIjZP9uwH/ThPtNjeUG3v7IDRUvcJexHp7ldZEN/ry4XijuLM2S7rHHwTWhw7zAyS1Kz
6t0LsEr9fasZTRtko4uZR+emqe5HLvV4v00XG+uIxtKvrDzWrlsvdfDxnj1cq825EDe2sSRWKDOj
vzByLf/u6JUoQqvonfp85OE+9SZysbBpjZJke27i0teSQnN9HWDWFI6ym24KfgJnCqszn+zJe0AM
OtOQuM36KqC8KjlMq8K+kY1XpmGkie7z5HrLL2RSJvgIrjnsytryyos0bvpmp8sy3thu3AYG3DqN
blFaGHcQlKqnqpvrXwkwquhsBAe9a2AO0Lm05+xGAfwxQDbUMYfuMnPS9wX4lz0ksixh/kX2lbE0
Q3U2N4rQN3AUbeBU0pq/eekIexjq81wFqlZW34Az6nWgExb0Wz3R4y8dJF2xjWkEowc/ucCaLSi+
Afpv8z2KScMSqHHeKD62bM21gRAWpiplzftWEbm/scqoyf24astuA/HJ/QHtTfUC5nkuN7kFEugK
RRZqKRWmFjpO4trc+WMLBiukDFAkW2eR1Xkl5TBu3Ywf3jitt9CobOxsCui34ZKR6mMCBDMD4+Or
g5MWYZsT9PswB6PPE3nPs6ZmurElG55bX40H5XvfeyV4x6kuYUp3vaP5/YDzxJZ2h/e91vMSPvpc
4XasalJjHrbdXS1m7UpUnnOP8+g4+ZXnRUWgYho0bKOomZ5F3KpdCEprwZdAL5XbrlVXciRa5UFv
xqB3m6pqO79Was0G/6BhYKb1ivJALckMKpDQkp9DrjBYrMK+clvQ5mEU0RbaN3lOxWdOCrBr8L33
SyKXMhQmWN2tIpf6szdTVEOnvmu6cwODrGe7E9FNRm3LDErkG3Fq9aZCvSO9SB7cSGf38S0AxbWf
AM13QmgtmCCTC6Td3djnQ7rta7cZbvtEN6/bmX364EIKEYEnZncOHPYVdzOaXbTtF7PO/NwRrQpW
r8iqoHU78b0sY3FudxKwWltX8mYeWvU6FYSUG9Q8rMpfPDd9jIamvx8njzg9Gnj9vLVahrk9rTgq
W6o/3XFWnI2cZq+9S3U9F+HqlPW1KEb1e5kVbK5jNHg1gvCYpvQstLzJbsg7jfmmRE513hayLdIw
1h3khUAdasu2K5YSgFZfeDciUpzMCmivNd2mivG9ORhKHdeovHYpMqKdkxVB0Y3ZfLlY0Zz7Uyea
q6arbExfWGQ/upqxCpH1supz0vDma0N/hgZ6azXj1lCMjpGpwW4nAZViLV4hjvRgdUsplbDsnGj2
tW5y1DMnloO5rVHaCzsHh8Wzxsvre+El6iEq5lS9qNKp0sKkSwHhupGrf56z0S73GfvW1Tx38YIf
rSvFzqvHfEeTpHL9rKk489QyF/GW/G+6s6dpwhtcHfVp3c5l5F6gva5PN07fR+qZ6kypNwYDLR2E
KRbcNpOiQn0P5ZvuVuFFFoE9sqXNTZZFYZJ2w7BTNHKCl2Dl/+K2P1axj//4n9DoTdgWsHcRrP4e
tq1f+CtqM80/ATUCxiNzRF8Av4r/CdpM4094ZuTAsIhBUcHK/t+YTSGeAzSjwZjUiahAnhPV/x20
KZr+58rAwikMYN9aCLT+SdT2omH6W2pLoPYC26OgB6fVoQj3Oo8Sbaerac6h0sQD4ZGqWDMKgu5y
Nyypemf0sbWNJBy8jam140+1UnM/ypvyk151Fv4CQl3OsP25L4oKcQYzBifreyb4qVGtEhycltWY
To5lfRt1okygyqIlXOETXweLa/d0Rbp4+CwtK/paaDJN/NHoix+NqMrLmkL8EFbmC/dELGHM3nVF
8OlB12mi5qrIVdK6xDE/DUVOZBKjJ5WWyRdgtPU3CDO1CFQaTYOvtpq9U6NsioNaupvcldG31Kqr
n5MnCE5/e/d/h8X/qobyFhRy3/37j5ci7OsBJSuGCwoSiIYnoNbXA5ogNTwXJYpSqVVonzlmxTmC
obAd2ly6BxyttF99LmnwLebSoY4tp1Wmt2vvPK3MMbjz5PNCi30P8rrR/DIqCYPMJf0kdKrQYV2Z
43mWFJaxzyXH0Mc3vyZxR/dOoQuswiooumoNvb73AmfOop1BRhkU+zbSs6Jdpc/TxlZSd0PjQD2V
Vb5OGWiQrY6tv13wKKs04FIkCANggYVTsZKpN2UZsbPSkB3Mw2zmW+EQ5FCcPadQvFUSWkZLcY01
8bmI5m90HTadK4Ipl3/tZa9S0N/fIvnSm4F4YRCz9lD+NdYCzG+pjC46pLm0FkE/UgV/icr6fFUc
/Wfti5enX3F49GvW+qJzNFVgWoCkcUh+UsXqL4XQxKbFnOnES31pNR69VRsMKVUakjKqu0dLHC+u
JYXLaiPK6MJ+SWu4Dn6jRfGFXsjoazIkGgUDHbk81RbqV2HZcHwHW80eBLzw50S1YMRwBSMw4toj
KO6XJPTKMn9C7afDUmWJtM0yTHayGRJw2vBKOFxUr9jICDs4jyabZkxltskKiGFj0VXfMZS0cWwr
6X1ZUbFBQ4skDOKK7FBw7aoOXZPibOLAg9eQTWD3KsP+m5b+f+fVHyuV9YPzilqFeCj+9f+eRfrz
ofrX3VMzPBbpz1cHGL/w1wGmO3+Culspv2tIwY7GUvmr6qCZf66GhKuP+kpIVFdcx99FB84vCFA6
VVPgTxQCVoHev88vnVNvNcRlo6ZXSD/L/ifHF7Wu11vICildN1nKs5QeaOcc44MAuDhtL4pdWhO5
UjCQFrIV+75BUFFRbHNvCvWH3RnNTm284Ye5EOm30u5vGterv2nOON2IuMlAZyhOtY0jzfsKlvER
FqiIwqUZuxBVRntHAVsLS+AzVZAK1XpC/Hc+t0rSgZdfnChwhMpQPCKhp4Xzmnn5wkFcN5nKPj2b
zao5U4dm+hpbTX/ZWgaIDimsSxvNvYy+c8O3MyULllZkN3WzgMhLkvnrNGbYyQ/dLxPBX+F3lp6c
dVbm7Jt+NK6knRhBqvFdElI6u1FR0X0lEI3o3CDZlt+k1vAry3pYU0UJhLzAqCPD+29vFN2vMo6U
b2lV9jd46tHG1BxOzWlw0IKMqx0LeURgLHWuh77pnlMlfRzB8Z6t31Qkv6jmhvVZGeSvlp34YsS7
8TJ2uWUpuTgsKuu5VVJnn6a5s3eX7NGJGcDFMfIb4S6LEbw8BtpiCNEkjNPLXbqzzG9UvXWuqUP8
kinfypcO0KGhAbMaOjwVLHtfYVcQwjGwns2Mk94boIoFiS77GyQCVJRPk/zG8qLkTNcoF/UOvzA5
1jNvdaKVIXgIVVG63u9aGooFh8wX+IkMQAk2y+6xTU5LHjteb7wHNXMzR+BkBoBtN9K06ZXUzLjr
xdZ5EoXbt5xGvRiGTs3h3GN56IukUPdjgiRbBdIb9BF8t9AA7PKrHPhNmRuIG9mWkrHvry8P5U0Y
P7WT79bBzRLX3i9TqRCRzZH1nDnFI4ghrmhIJEuzR9EpOlm+VZ+tw1oZvbP3wDPeVDMDbLTl4xJD
1BoVLuo0sf3surN4tsw4PTNqXkhBxLRHoeWXMUX2NSbtiFYrwvyhg/INEne8zntL3lazinNWJwt4
bd1XNVJvtSKqx2AE/nPmuCsBaiA/+wRe38FkSjo3StrmF1ofpTtnxCHUdwfN/armmgjzSKg3Vk/a
2XSGe7laBGxim3zH9wxZbzXHVkjEpHXdluqwUZspuqAXh0FD5ZWhow/iPs0nkFXmlJ55oJgCtIbG
MHF6OhpK58S/llJY+8qhzBVSCYj2DpYxvwy1XimMc93ovhj6elNC+Q5BQnVXfdw0gVu7/VMmgeg5
OB9lKOd5C6RDBeli1+1uJBPeRV4YTbYJmjIOndYOTqF9aFVpfGsGV95lplNvRKwnLciDOXmIRxbC
stjiwi0sbR+rs7ybYye7ZtYP30SiaJtqMtsxgKc2hnWrxtedrTXn1EnULba10rfxozf8WLPbTa1L
/VqZ2+jOq52EqdV7twOBethmuRXYaqtf5UDGrmOgKL6MdFy4QbAGIl2dStk2gMCLsQ7i3hv3iaoC
WY5Ik3cp0uMbR2Y2UviDcaNWkfyk1lGyJdVVqV448XnRgAbzFXeyr+SQG48ll93OU2Gdgez5OTh2
d6exVYLEHyfrHNtPizqnd22niMdUcUR7oO0+axXvdoN2htgYamRs6B603GEltgbGWr6BIFeop7p5
pmDVFwxVKc+hn36tW6++TQZNu87sOv2SQxg41yvFfOzAicXIKam9r9hqQlzc9ki8d7rdbLzYNc60
RvvSqXb6zaPS8m1o7HNjwcN36WXy2UmrmhC2d5lwhCeLVs57lJFnEpMKZy+z6qKvFsYjECH6eR/1
dX872MmwF6VLmzkqLXBaRo57YNbkF/iSKVe2cKI7NV+8QKUt0gZCHYD74XzV+tjZgrQhecJG2E2L
X00TPYm+plyjTHsj0Zxwtonmhy719oPSzGrgsvZ7jp8s2qpTj2N5Iuxv0NN0gMlVGQBtyfdiSpxN
N6jimvEf/MHsCi8oyuwmmdNqS8Gp/RLLFlHkSbPOk1qNb+N4wtYh6l20mc3pfkL4/yJZMBwcu8Hb
UK5RfewAVdR+UWxM9Fb6gxipOtS6IJVy4odl0HkmAb2T0BBJ7UX5ni/RYviTqKkXQ3fIz5GML6+o
ecWhLnT9v9k7jyXXkSxNv0pb71EGLbYEqMlgaHE3sJCQDod0iKfvj1k9NnmryjJt9rMrq7TMYDAA
93N+uR+qyUW40Aukg1UHbG+oYN2IiYbeId0lds3rHffqU9nDmeaKaSV7fl9fc47lNNlR0JVqr7sz
qBnpCj2vqCOPpcDe0Q5zey6aK+tvZAkgfa0s45iyvx1nk54TjnWTB8pwmvtUr9MdQwlp/fo0Y86N
x32rK/elVbpYa6M/fmq4lJkB6sdOVeh0ZC2eujpYnnXkFtcyEf36Slg3pMNhXa3xRh96GrOclZtQ
zb1yR825y7Ju3hH57OwnI4Orn+Wyw7mm1qYZl5HruxWparG3NhejvIkrATOZds1W8EHWWuBztuqS
F4KgqT2K/0O3NNaBxkTSAJGSrqeGfuz6elNx3+V7M7XzOy1J7sthmG8IpgyOGd0PX8OIcpUOyXlV
yuoxFiXns2GiPLBM8Z0Yc3VGsXAtw615inNbXlsU5S2VsQ8imfENSzf2NqKIx2+rTdD8+1iwOpp0
u24XxMI8+pWr3enCzeMVT6p3cPmBbNmquVBurH/lGNeO6ObSZ9Od3rS5s4/6rBzwAXuoNoGTibuy
c+UJjSz3ncRb1cTLyOOYyXukHjZ+Y7h6ejqz+EKM692EMX5r1ukZrU5zl3lYOppY42lve3Pn8N/f
gL7dDtpURRQ2qoeKVM2oyLVxG6fiUqfOc0EB8K2mxygee4XItklUmAbeiqxllhRLnHlXkWQ0PMRo
sg+jx/oh6lpcwEBvO4sLIBPmY0rDmSuWDybY+Zrim25k4PwKYoPHtPfJH2p1jZc2c1ZGOcMieeWD
hZJp07ZBspbOpB/ErDkrxjQtRIfRPcdj6h05aao1ykRjQ+YMcsK6UB+LmuSvIh9lBumRtZfFMaa9
JmL70lWadcVqg/usDoJtJ0eC1YN0+SEf8NCOunownC6+NGam3TiVr9Z2YyYblVhzhOzEidzRt7Zk
T8i1kzXtzpRau1aINNfpaM2bHMx5UwNcfuI5q9bYO+ZmPVsTzX9990Ri9ngW+dTUq3g2tL1twp6s
KqmZI2+NSSy5cJtoniv9yZ+E+4nju9xUDL4kUHXpGmapjuZ46LbD3DebDAfjhs7RfuMr3wthAAUB
8NMhDZy+pP/akgfL6Sn8Hi20TaW77tjLD3leia2U4lzaAb2prdtvA9VVN5rGOeFnnftk9eIlb81x
vRhms0ZSr+1dAQvjOBPLbIqB0S+B0PPSgsBTDgybNt5Njcw3VpBh9OdQDI2EnECN7L5Vgqd+Jytt
3iy2MMgL621UOC0vWqqyo2qsFPR+HHY+XpFtPecZMdON/jUj6d3mHWFwemfNa36nOEqyYTk6Zrnc
TgwFVdE0n4krRKhn7a8usLKVTZ7B3cK8srWCyT7J2WYaVv5N7aQXbWF2M6YUrU5X6Q+zblx6io7w
NkErEV3ub7kY+nY1e6ZaU7vZfQb42d5KbrfPOJ2DfVUrni6pL8aeZmrf2OjxXHOOF5p17gvSotDH
IMqLLDWMx8CX7d6zS+uWN7beG4vtnP26tcZVY/TZq+51xcnRU3kTq7iPw6vj/FH1WvNOuawW1aZM
d8HCkTJ0hhECKOdnUY7L0ffFEq9aqNeozrpFogg3mnvHbqs7EWjam2GRmRbqjhtvR6tTcs2tQmu1
bV6VIkmj3Q+8omKVSiv+uKqGd8yE3bMT6zBDbrfMey3r7Ce4d+eSBW6/iXOn2aK0Q7nX5yWYYl77
/u0Y1PoOaB/helv1zR1MU+WtLDee8hX91MN+EV79YSEh+eKiWPZOpsga6Inuv3WVuZAszZOXGv6w
LZvRex6nfIQHS0e50pFun5OgFPsqDvLbzKqwhmLp1qcw860cs75zNjS6ZVyvWw6paFDGdEiLwF/M
NJpYle41g45BZMMbd7D9VVqL94IWN5iFTh3JQ8qwBmDMnNxgROYGPTwnzuvUZXM4asaToAgMwZn6
IrovWydCZ2aUM4c09/RpiAt7PWlsJ2KBG2k8/72v82XdtGrYJW2qTnRBlCeV9O/FQGxYYwwUNyqm
8URjWI95aL8U4T9hItS9h7SfpGN2mF5/JkOvDU2adRIInrUaRBD6aaMRXwWrPynnPOVddrbNZfwo
YABvynS2f4ygxvlJjteJ8oQsGiq8L8ucJesru7dj/LnzqvnXbGChtjKVnCfeV2qDBqwVY+wePMNJ
DlXTa+uCENkoG5rTJDqCiFlKozax5Rat3XJTt0Oxmz1lPMcOdayuN7thTvkNbF5/UsX8xdlZkMGW
+jvhXematFjrAfVvWvAct+KxmOYH0Tti07sd9enZ/FjJKtJbVGeVGp8m4flhl+X2Wz2my1GK3Lu1
5rh60iaSP0yPHKRBvcViqW4Hx0vZA404BFtbznWdc5sPmCuwhxfC+KAUsESTjjhs8CvGrfbqpIQP
21Dg0WJ8leKU87vtifJJNs2SPwAx7L10KFY2zpzXMsNoBSB2AUGwoilrP+CYPqrrLJVp1mM7cUsG
cREVTLaHXBBSPTnFL0SRedgbzkM8aj9TxTO4yIvUpzc5SrVxp/FWOHJZ0UYzn+LY1Q5u78cbgkmj
0jJIbIlTfv0KzmswtBdDjRww2nIiKAySTBWUbutNvg66wjxbea3WKBXloUiYJnu9dgBOfQALuy63
RGfeMJYaq1xHtEfzbrzWUx1NpJvU+8UsSevvh5PlKPmJbwHWrhiQgOQOSbgBlxxxM9P0qCWef/QX
FfyCIelQdTjJWpXJodFNtv3A+tS5uQ4jFSL0I2z8Up4LRziXoKnUNmcWDoGBfubeG/bjjLax1/KZ
GNzFhArGuToN1TF3g1/SVg9La/f0IJlnYqKPKlM/ozN8kgm+ocmM0jdHrQxmiqx3AriK+EgQ6XgG
yblJg3hbAgNpVk600MTJpguxnjoYeJRIz1WpHbUgf+qyejzbeMju0Yb4oWHKH4SgG9jULwe7ckL5
b1RgVwh7p7gZhnqM0gE1ytylat0bxkujBy8Z8y3ZeM1OVc6xLrjmfPDWlfS7QxkTYVMWjO+j5j4o
LsmCBwJFp/ZW+CTAtEFhQziOr6NeRUJDGKFYCxN3bAHiE1brQW5j20NWR2uK6aeQAjlUbNnTS+Wb
4wRbnPWs9MsPD/jCvzPX3AH6lhSj5zpxxB1dQfCMQXUgfhtisi+fdCPZilLL1yKzI67tZ60PTvVQ
TgdTH77B52A66hn/p41CJu2sR1OLX4SlLXd1rr/JruW4GrtXA3uXdIxvYYuXJgg+xjn5yW3/pASb
izWwjQc/SWns/Zq52yxNk9qYvgwnrGHL0L+nCGeO47LwtNXWsHHLbp/0bvtaa1q/ghcpLj0uM2ZF
PT55FOWsHc3yojJJCwZNOsOLEke61jbBjhuvXgWdmLd2CSJukSnVAN+XjkZ8iDhMnbVtJcX0FeE0
pkYzTLJ8VUQMhXwc4mowhuVx88aX+YAMfAfNeFP5KRrBUm3oeeFaHfZZ0rr0iWogAkVb7hCsNJuy
ku6lGrSwZE9b5aPxgH0b4WtDkUxWQ9Drer2RWYC5hGYkZnM0IyGYJ2tT6d32ZbyVgTj4yt23mVy5
bBWrYEQkE7i4wtLsuVzqlTan3YoQkXcaHLlEdJTfYtwCNsVPXj8Sl+RceUEimxRynx1z/J22aGfe
hy3/lXt3yS9mRvP5sjg3dpzv+6kdw9kvX7DL3Kuai5I6EJT5+P6bIZL58lQvybyiaEKLkgI0o7PT
O8G9tcqK+dmkMFMv4wu8IqZ/S9/Sba7CoAj2aVLEoZ8NO9etk0erCnpUwMObG3dH9uFmpSoc2640
0l3NUbadzCRGR+Xx9JIPVm8JToLdWUrvvW1NdvAiD8KeSrcu1Aqzvu9q9QRISJdQqRmHNCn1kOAo
e0tBTlOu0VB3zwt9iVRQkdt4UME1vzD284CcCE5F9D7LWUL87geCQzcqG0jKqxovMkGRJ+TZHocm
scYHt+iD79JU/j72HIaAtJs+elkFqz6Dd7KDjsa3xKu+kLCWL0uQtPvOWIhd9kCGwQgmUo/bSVQP
Xpumn3EnjDcgNntXVoN5Sz9L99R2+bDK20VbmT0evxGY7lB6xXxIpB0NQffHR5LPTCak5ErWH6Nh
3esYVKNZ9t8LnURHXltnoyheC/U5mTex7063/uBV13Oiu+80BCQrrXdZ5VKj3SBNUWtE88sF0V58
nk3bxvUXpLdpw6Zs10bwWgyohjPdVZjN0+bZU2n1iAyleCfOpdkiV+qRMXArWWNvHvR21O6IvuTT
pzT0bU2DAG7UYXn3lrdpHMEk+3TymYiXOkijTUAXGZRhP27L1lNkScwADkhA2CibtypoQB1qNaQr
ON5rr7QTP3gmvXLB2BihJ6Zm1znX7KrUc3b4Cuw7f16+5ySPCf9Y4j2J34pKJsGkoScsvEaiZ/sq
G/sDN0p3rEq/2SJNJPrOay3j1c1HdWbpqNa0uKeb2QYiGFFpCZ6B4j4N5vkhlTLZe15Tfg1D792n
TveKdtPsIm/QzoJlkNBuxviYwfhAA/ad28ZpWA2zRP+T8HI3IBotH4hWZX9+qJ1O39S9QPEm5mnL
GDO8LeAGKP6RAFGg3e7sBg/g0PsMrp7RHVuMzU9N07EPG5zYdeWmp1SW+mng/jt1rmZH11rdQ0LY
Vk4dyEoOTrf3q3rYFy05pnjFtUuq579Gu2VadbMHotHSlaibS1/qyanWa4gMv3rEwGreqyA3wZor
iVaoFygGShaGDSrVPopNVHeOnVf7UgRZRNxAcWrxsnLM9eXOE41Br5tjiBWVWmrPf1Z+LoUajrGU
MxvDoJFLdv3DtlXeHpJ2UPAqfA88meskdo3z2BEcFtjjQ0KwwnrI9YbbfCK+bRbOvvJEHmVBLtdJ
NxN2iZphRfQi/goxkMGKufWQ5aXxPhnsiL3Z5uvkeqqYvVufJ1KW+OAA1YafeGuM3vkmroZ+mwVm
e6BhHa/f5JBPMqvHoZ7n+95C7SATfdrLuVJMy5KGwTK+62m82ThzW4RiLpYDGjcZ5YEU6zwb2ULl
zEh+BVdz0DZaRtBULHma3fPk9l9VCZPrug3FaUQvcqunXpSZrbHxyuEByZZ66CUVgwvkDa7csXop
gnxYu+7kHYacvwaQNXk7XltHrZeWkbJMIoVVBW3ias6NQWwMvt68ucNh7Z7jyYk3fJ6z7AoEVmhI
znlliZPpF7/sdkw3xA+W+yFWzbbWPQAUdi7hkIRWwxseeH/NW2WMw0UVlReaNbq21BkLxCdpuXGS
4W1wa/QRheuf4squdlkxFFv6rz9Uq8eRRAJagUwuybHXJv2mV4X6SvJrEY0Qi3GYqW3cprbeHqTe
NmeoqHzDgLoB41rj3EAhiVaZebtaIrNEoGWI3t9oiUYe5VjLEAWyvp1AIY6AljpphwQp5g52lExY
NHOk096a6nFNUYTxoU+Vv24da4rSpEMO6BhtSBI9yJCe+ptr99RB1VUR4kb1o56zYTPVS7VqtYZz
PR38MxiM96QsuzwnMS6cMe26dQ0XFCZg7W1dFmEDUf5YjHm/JolSCyuXPitJt+qBAt8g5/UZSjI/
y3fIxnLblPqIh4xIBotuonWueSa9C7rzmC0UovZlGW+k65xSQWAX9zMy0AQL00qhi1vFruBN97SO
X1K59ipoUadwP7l31/ivdlXWXcIE3c/ZAy1+3VYKZ8SvHmRb3FEG5L2sqzuvsGGiSMt5opykuBhd
QFPeEvSfej/UN42zjN/aAJNpaMoLVlMJKUaTgnae66XZdlPJGgamcrtktLUanqeB/Ga8A0Zl7V25
WK8GyuBo6Erx7DtKgLva5bPL5hOVOvgzHzO4nTNYrslS5UEQrRUtgVJPqlFfWSaSG9Exy4Dru+Nz
rbTpps5ypLBL9xWkf7C4/EcGt9Iic/D0DB+Nsl8XXvFbffZijjujfbXLLLgljFGYYaw7Q7yKOWUY
zbHivDRjYkZT46o3Mc5jE9Z4X51wsGkDqvVcBitz4LMlqf8zMRSBt2Z8cl9UU9SRU3DAcjw9523f
RVfN7K8pzbWXmozEXeUn/WFwffWmT4G4M3qPzMXEtt0bq/Z/iDMqFKp623sTvtGdvUDZF682dFqy
BvTgKKqyFSVbnG8eMAe2R+vcJr18UTrfHuTcT9DC+LbzHLNuQnDaE99A0l+jXGcNVmcZJ+PLJnYB
amZCmuwk+UfjB+NdQ2keKVlUQKSarW8bc4ZRtvQuovU9oJMQzXOSITpciawdfq5ekDwiwd2Nmilg
vEK2XVKYplVRuYBopDw6pg/r7ngDWZC1wWKNcFV14az4iqZ0ziNddPzbeZXsirRvblOM8BcV2PHe
8MBTB87kvaW39mtjtsWaN49vdrFqHIzX3zdQ8NyLMbSvVQwpitD/+tlk2WnR5E8wxCOA8HkxBWvy
7CyojFVbfqh+vFau8Ze2qSIK61J9OZKHJRAlH79QtORCs9cHOWp6mKPfp4tbWBcO1eC2cvgsukdz
b2i2rfyYHYJcvwZXNLV2x4/pj8RicJYnme4/I5RxIwlpTWOfhT5+e/1WKn5X9HOcXVEt+OeZskB2
Eckut/bow8lZH81SIBCQqAaHLSp/EsNGI7N3YH3WSljIbaJl8o01TlYedav8wFBkWEvUWNP4FQPt
hkFVVjNYTmBUb9DsrXOf6XUynanN9mrGdftnForMVNjqtDkV9GqP+BdTfmhszGN7E0x1/r3Qyztt
6Hqoy0tJqFw0+tIzjjm1ovZ6YZNM783SMy91rFsdgi/dQBrLkIuMqyqdjttkKdmXORfsZbMgKXrG
IrnEDy2d5qh1/eQ+z3AUc282uisjYr24kcy5/TINo4aR5Q2aWOHF0t4MeUqkhNl17asuErZfkO/y
eWHr4TbtFmwcyTJ6LxVufbEp0CWMzLqqOJaSwo3VLGqXBzGgMJzrKg9eqUY32zM0zdNg8k+WUYvr
d5F01XJjK8Pxt5P0h4OfISte1YhyjecMX5YRzkWlN3vU7slMunzehg5/lqdFcuyS+kmMqlcP+avu
dM67clR/Qw+0Zu1ElpjElDhFY5MZkJQelkjik7OMnGU/SfQQrsmIoWATDtIdPRf1MUGmExnsp0nk
+9Ce0RXT2wRlv+sa7bjo2GDGUl/aTTqwF0FB5vkqJdqUAGHh3wJuc0Y4FNCwy4zEl87MGf7Btuup
fBm7eCq29kihTxhQb56T59tm5bAF+qAIwiAT7GQ2DTkJxAlTZBziKOlamDvDLqNU5ZkV+agWru6C
VGSMZoM6p3yMq0XVruITWIlPU0bqut8x6jDg+5GYJNZoSRSJ7gXlR+lU9hxK02y+UkSs1sUsZEKQ
uJnWP86SGBet0e145fHD7hHUsyNblBHChFV5c68zKOnHXFgz4bduV7tX0X92qW07oSlmpIf2UPGp
WbfipggrvWdwzUnuIGtWpne2Mr2I7ouMvh7pJX4oEmIGSAblYEY33wZ6qLzFQ96TjOW4Fw32BNiS
YiGLuKq1INh0E1THzySDnGgJ+GrPIYSH94/S3XiOtNgQe4vK8E2g6e4FRKTbarKvToYc8k2PGCcE
HNguad0/MiXjhrf6/Jv1pOoQtcfDOvDmNaOdSzBjWT4zo50XcIOWcrB4lblk4xpTG2k4ykJcQiqU
zVTd8W1mMHnzqyZJdEbNfodFVKeWDgidEaQPtcH6hI9k/JX9S8NNfLIhxNM5tTe5SwutpI6ArO+7
HgDjqx04LGqOzj6wxdYYO4QLOZsJ6PUR4bqF18aNT7VrPYi2FWFm+3sbm29UOGxITlWBS0gTI8KM
XBjUg8jHSXr+itE4whQWzkBpbcGSnXQp5pxmgx8meJu9qg5LA0fKYrNd8/ezHhcsOyFK0scloXBd
NSDqMvFBRjnG4KfW3qT6tY7E/gXFJxHVjcFGmE+6EeZDwoeYyaNpr1nhUnAiVhkoUCuX6ibL2uyF
VF++D7PuylPdVM2joxxxTufkiRaUbOPN9XMAQjvGSJxHzQvtgu93VeeIHG/82PPLFDySYCG9iQ0C
f1uTTO4uSMKlkM7aJn/mFtBAHRYJFcn4k2373lnjhkYhbZRHbxjvHCGiOqcFcql3IMZ7TdfpZrYp
x+h0LCvMJYS/M18I0d5hPuEcKDxdrIJ+kmE20ClftsE9tqIY8nPc9NinVhCmJ90PslBLjctAqv8q
IPNnQ7R0ElaLCdxmFx9L3nmbapqqB53CoFVdT2Y4xvO1Y57uI5DgI7a5YlvliOjo9FvUyu0ZHZsu
cSEIFiZyViCditsUlxCJerdNAOSZtv020amkEqWLn8xIw8Sc94lRrjXQwb3MqDK2RTT2TbIDBgTR
iomrOwS5D8JnDPIZrnR8NzMJiNbXLQhl9qLVaXHEO/ELG2R6P5Xm24SIPOw7EmCCEYXpPOrd1m2T
tRWoTd0sVDz7GMBMye2kx/etMU5rHZ32rrPVsq1za/gOvPiLolEQqUrMUSMgBkurfi4gkPdj5/g3
qBIB4Za0PJVVoV0JxzqyOrJSNWva2DqshenAMBLVvXxxMmUAwagr3EYaJ+G0+oaibPxAQbdKmsxd
u+n0GnNRDVMqT7ZWgnQk7+xRr3HXU+hMm0Ho2OOT4xgNYDl294U6kVVHSsrFziCce3t+p3msOFmV
ywKQ29+WKXBaWrK6+AbmSN9P5YY/q7uOO4QlapqM1eLn757Q6fCUGE9Sc0Ch48w932kwhuRQPkAb
fVFqwVAxTT4gY95H3rycU7Py9/XsPWm2h5nOQUaIBgcqQrf8N1mY3ta2YDFmZwf6oYVysn/lqku3
WauxPvwUlXnClvXpD0hVXHNZEM8IxpWkah/zAVKJUsZdYFAVjRFm0HtQb+0wC/eWiMnl2Jl+uZ+l
Zd7MaXwnTPWR5w/SzS+FxnDUBHYEzHbU9fzGtnoVkSF/Sy+FthP9jIDGEh8edkFsgeeuk/FrreRL
0Yv1nLUMiiN0e6N7EVas+FPlw+ZaffPYOiZ85Hzf+j6wlu8djLa9Sc1FrquhDDWv+MUiHPk1ueB9
jrfcA7bBm7seW+A3v9A2WTwe5tJyGLasYIsmnAndlZd8cvIN6pT5YIhEAmcm8brL/dfJrl/z1iCj
zCpsDHK5LYiJmE5Tq/MZVbBxR1QynWdibexN5+ywlAh6Ji6mm11cp3zyE3+f5nYWabXYY8M0WUMU
u5b6CPIavFcQTi41MgLKHIDaa59knx76tohweLxbDH9Fo3Wrvqs+O8fYEvDXUwc5KfieKr3ExLiV
Zv6ceM3WSmpUhP1doMtjZ1QXLxt3ix9EoCU7K+tvcgqxjp3e4cFHYsLko6qBha6MEurj7GvXgKyg
/xHLRl4LhFFJ+ZT6/daq7PiuLUexlrO2WTr70A/Fd67MG8xZR1YcgyyGKo9yjVxyveKpL1Pwf19H
F5NPH8ZEg6QEzl7HlnR+WQXKIUVDVhijaaCAhHzzPJce67XpXvk6c0MO8gic5433WImtvRoNsHGs
fld0XSAaUsT2RbQ1ntyBuMjO5t7CarnExArEwzjjCnRIjosw5fZiQ1wbVUyU9RhSHnFv8EhQlWuB
sgREBGbV3kjjC8ZZ7UI2PBsPApGg4IOVlKJFNVfMopz70imeKR7DSoNWd+ezgWiVzVXOOudyetpL
c2obO0RSxWdszVILDSJsQo9ElMlPhz38pbrYLT5Fkri0W1JdVlZXjTB7RR16g9OcqCr0T2XeYOov
CF+24+0CFc4ugWdPLwZ7C4TjH3CXFVs8s8feam8yw3nmajvqleOtzJZZKSNgHBGr4e4K2fMQjLa4
I5vEum2UcEK+fhX6RXzKE2PdDNmO5QRqEmSoiOtt2rQjeXofgNNwDXlvhLr0Q3vxtShz2n3vjSet
b0GBkrO+WHvZl8/cROjVJhLd5FNdjih8B1q3XMmcvZrj2P+y/capwsHtzWGNVMb5Hm0rO+dBlZ9g
J4NzAh16SLOGggjFTBjFyrG/XIs5LmvET0HLQIjyRESiypjcaTO8M5iOw3Eu4ghdbhBx6fg3I5TZ
iYSk/01n/f/WhP92kO//hTXhvf7+r+fv9uv7NzMC/84/zQiaaf4DX5XnBXjqDKKWbTwH/3QjaKbz
DwtEgQxUlyIaU+df+j9uBO8fBmADeTPXyBJUfDjt/teNgIcB9pEUU5ILCGKiNfT/xY3wR9H8/3Xa
kAtEOQdmPj7ANVcXS93vtqFEuObo2F2ymvDR7Qtb8D9pQ3HfnBoeUNEX8gvoN+HgbC1zXV+n2ywo
LGuDNle8SyM/pPGA+lfTpBtN+XUXEpRkXNy6t99tgpiPg68LjKTZCN0RLyaST1Qz/mvMNXnJh4LN
opileEH1OJw0BNGTZHlsFKHDu9YItJehuRq8czlv08Gmili3tXdbzBa0mDGubTStoeOij8OnO+/p
ab56es3s6U9/1P/kkbt+D799T3SgEexk2RTJUf9lXe1Xf7JXyTkvCU2yfhzPMVHfA452ZTONW4dI
ytBOSpiVyhBIRp2qycgjGD4x/rNelraH5BEp5PSgUXxIFD86qGfdLcS8atXUIvpIz7KUdQnsqVOk
0bctjJ8xDNm6Yqr9m8oK8z/9HtjDbFoWwM7IXf3997BUl7DNyR/wlfRexPF3ahXzlhxYDnEQ8zBI
5FdbTzbHcWJtE5W692TJzWE/Q3DPXk2GeZ8YH3EZq0Ps9OCtQj+pfDT3fpK2x6JS9q1VpTlzscz+
JqDyd68fzyrBQdh3gAV4baBMyAX589+gBRy2WEB+KiyGp4r8O7K1EratXpkno7Dk31n9ri6z3//m
1+gkbDq8GFd/4b+E6C2EKM64Yb9htl+1wnlKy8VYO3Xe7+A6y2M8jjrzJ/4a8Hee/env6iMs3vJ/
+wBklMB42tfcKf9f/lgi76aWXeg7W0qd9pfcAQTGPdR8ybgyf5YybvQw7tQeLZ2TrRulzx+CaCdw
mMyZ30ejQXch0ISfysm8OJWna6thKZtfCtBivbBKpRGbKHaDRWhoBn3TrdbS8LRnmWlrYh8KZ5NY
fdqvkta6XxDCDTtRtslLVVXJvRb7aC6G0q//pjjumu/y+69NbBVN3gQyUId2zXv5/e9s47GgDKv/
tFSrmpU03fmAM398bacGPmnRM7mRVqZj85tMhVR2AkjBHNjdlAgoH1LUhymQWsdXRnjrjB0ItdGq
JSfkxSW+7iZ17WXZTI5/B9PsPBN0Ot7wf7UQ7IBXHEMSTWLang3w0sfJ9+88MOr9X58n//Yoszzx
BF9j2ciws/+ouP/TccLLIRPVOh91g7oMP+GyLgstZY6jxKfOyZb46x9n/aefx480OMCM6+N8fdL+
9POaXPdMAik+BgRJr05MOftcYM2oyl7kuCQC890qAm+nWI3TPq5nMsC6e1NV1zVVcR6ZXqJOlEvR
XuCxcO8YmYuEJdDWtrCeHpu931ghYfz9EA4F6/kym91d5jfqkRQ/k5SnPhkfjanG3eT2RyPWvaMu
PYuCnoqpvNUsZa0clMLITYcf3n7jQlyHFWp5iwv0r7+Mf3+8aHKzSaH5o97X9q/2vD99F8LO7GkS
y+cIvxcVSatHM9/YaoKWP9aredVxu/zNj+SO/5cn+loep3OVXxNe0eL8/iPTLPN6p54+9bL198E1
LBFQOYmcgrHsr38549/ODN4ZDkn+zFcnPp2Cv/8ormqQoLb7nAP16rYSYrXuu/LNqOIwXwIJqZeM
y67AmAhJ7Hvlr4w6lf9h78yW48a1bfsv950VJAh2r9lnSpYbybbsF4a7Yt+TYPP1Z1BV+xwlU1d5
dZ9P1I6KithVRhIEgYW15hrz3Si5mV35KU9W1mf7J2ubBadbAtoanqiLn5J4iBBD4f0skDZ8I0mV
gWj0ZP1BgJMlfFYIytfhwGU89nsUoZoMtMcwb/pHAVx5nYPTeD+YXZFuYG5OrNIh/2O5Pi4uKcpX
hE/gOA6kzOoG0UKd3wg/MkukVGFM3QhRIENmTn3lTc7h2uJVgm98agf1aLRm7Z7Prx5NLrBy+0ea
iAJxbzrYv/WGEgXQWO89Kuy2WOVuTpST0m2/Lfl6/gy1662aCO7txgkEbfW1kaC4iZL+bprh0gbF
Jndj5Ub+oyd2/3u0qSYgv5oGIolJ3NM609wlwUhRjwLhl6rwxXv2YiVWsXFIIFV9pKpUaCuHqtPc
LO0yAXpL9+Kq9ov8IMYOhVqpCbktNe0+TSbnpE3ColBcdLcA32bVBRJNb+VZNDHRzUXzBnxoCnoe
OvT8ygyKyxWKHSjAY8kEAJu7cH9UbdM3gfhRi1D/JkE4oB8PJX3UWIYDpm3ysXY2oPNn3KM9UNsj
18KtNEUdWgfxBi24Ts2LUluapV8d0VqfKoRbn5qENPi6LE0aJYfA7m68IeCGqbVN8fHpG/vfu87/
4Sh6tt1ccEPeZz/O6XDzv/7PPcfy/iIq40IinxggkKz/c82ZrXr+vdYI+y+Tq4Y3Q0kxz4At8j/X
GvsvWiSl1DkO6ZaREF3/gy/58M+e8hrZ7cmi53+2HkjDxA5Ei7oxY+QI1+ev+NkeH7VOFGexa20M
zTWpCdiojxFLkObbeMNofFDRpLVHpVyF0iIfkHEmuOF1q7Eo3JzkU81Oog1m+Xep+T2iZxzy7mKB
r+SqyjqHv4dNHa/azvBaGmN865fbtP1IdUiV+sb33KS8sTDAq1Y4x1n3Wq6I+ccqtNZRWaDeBT+V
z/okOloQZFX6x7bVwsd81jbQduXSYN3ACR9WagrKcSWLUiQHw6it9CaeCpLSQ1MP3zIqn/VGAMiS
Kw7valxhFoJyxrI0aPwtVa5uJ4rYOlmhG/v7rLIkaXDM5adTbdaGWEvIHsnWKycIVLTERQl6kygy
Hzgl1M3QYnAJHsWM+echphGGrYm2kRbgkLFymw7eR1YYkvhrrLSTw6Y0i7hD814ZPOS6QArEPcap
r1wCnkKjs1drc57gTuKZnKewBRe3gBTGld7FNslS3yvzg+o0i1bRPsv6g+2nNh7QhbdBVA+tTIR0
fTd6C+szBQexMnrHPfAH5x+efQX/Lr/n7I3z6ApE4Xyxd7mqI+6fWbuL1WZgNJaFveduaJc27wzN
HmiW7d0Dqpv2JCrf3b15PA+3Va5CaDGhKC4O1t7X8aicwJZlA5D0rq2jbz7qw03WFs0vg+N1//p4
52fe/HxPxmMewE6P4czFmdeVTeJi/+oiKebREi3oT7JAreNHfnrl0dhAnh2v/w7FNiIkN20mcz48
nn24AAPpMCYZv6Eg525zbSh+RX05XQuIL4Zh+6Ebjr8Lx8VUaH6jz4ZB+IiCN4gcuvKFuw3CqdqF
weRcO+oWPt6kU6wZoTSz3gnGeJ7F4yT9QJl66jGC9bmoeVt7sLAYMAJ62k5wg6KK4nyqW99SqRna
PndE9HeQx4L0b0zaw19jM4RCjyyCNXe6hskwvB/6NERJ2vbS/xajBylXQPQSHEFjuxQoGUXWIw7s
KRoesFfR/nixXWXvPGrA6tANk/1V9lo7bqd25t7h2OciGcRGRYDrqlHiwsa2OnNN1+mUfQsNWWk9
HYnTmO3cZAjY7gTqEFrSNDO97zHTclatqpMc53fkqNAXG19+zBGKheusJyRWqJbwNd5MlgrqG9vv
TOqNltZpKQQ2xQZMqjXjvgLCLwut8UTD14ADQGI76UHLAUPuSKsUxRr3OpXdGVOG8o1GcJrtuAkn
Dj6YBZwW/owsoUdfN1rqEk40oxxt1Y/+baZosd5alQLCQ5RZ2p/hbytSuzkgtZ91gopjW4mmrPah
2zRUX+iLeMxErRH8TEXUPQ6kI35NsZ5+tJIkGqj4VEbUfpionMVfMi+M649crDr1gJUMGE03Soro
3ZTQ1UYvQ57B4/PL3o6qTQyO09iBsRtBkYPpqG6nZIiTL0E0yvgTRD6Kv2uzDqO7qcs1cTPFQzf+
tFIfPoYHX5LosrMpv5PVr+l+75Rb4JFcEjnCyrHAeKTpu14LRpyKVUmnR60havmNFCOJ6UhpsTme
W1I9czXZRmNbKzerNe0zBBDPoW19ztdHUeemyPAnkv3k37P2cxN2hbxXE1iKLykg/3zbBEiO9j2d
uxOyUW1U79Nqymn+VX6V+o9SOaZ9At1V04eicZv9zrtAhn4I2342p67oQRE/RNA5WrsvjSGj1dBN
HQxyg6DpCfop7fbrPjApEfpmZIiNozhAW0oOEEi1nktnEkmV36Sm71aI/Tq6mhMH4+BT7VXOvkEz
A6xSFnm3KgeUUhwCTUkPoiINSecMfRHU5Fy4JXU+hfmuqmkaPzwR8EbBmtwggkDOyzUZ6Zbek7hf
pU3gQxNKOiLhGMpHu3b62m9PWCaoYAuua/LIQmqoLfC+HD+7ox/c6rlMXRrGrIh7AI/qbVu3MeyV
1cv6OMVOKTchrXAeWopc1usOhFq4yYSJaGXIR1oeIw+vthXeleNI0cREj2xKHIN3aKDUeAhFaVFD
jkS+p1vT+x4h8yh3oDO5U5KQjstdVUWOTXtpRfIGZZatn2g1N+0VrQKQlDAay9+JBIrEe9V2tfUQ
hhBVD4VJ8xL283p+1yggIexHZZFs6swPHqTieWlE5kK+dzlnsmRtAFbNcDmQCD7xY5o8M+MnTzYv
l1+eOozTZUhkI7rM7gbkhtMqG+pIeIeBc4MdiJp9TUNPp2x6RU8V0l1Bu06Xp5gfp25UNRuNdr5M
7qM+941r5LCF+ZQjTW4fDpp0Cx4PPjBLWzC2kDZX9JJvwiGePZeATvp4p9RmlWw7FL/lF5gm/XQk
K1ZGe10LxPeWz8S7zTFdaW+rxKL7G48BdDFGCwPgLowr9IFvOnqhEdFDTrUM00uCY6wEzw8qHAuD
kBt6uEH7LN97g45PUoeOyqTF4crRu0gdcFgxlonRL2GFTtZteVgRTZZsDCQF9VrlOxN2JRmCvt9I
UVhfRsuLPpUmljDo2YI73wUcXAz0ctVJWL4pO/b0QwxdoKGasyUk+hcP7cE2pW8nR3MkR3g1HDXB
T8l+SJ2exJF369a+tK8wxxYRAauBMIAEjUUoZ3OFXKRoYh/0jSZlvzGqfty0ObtrCjBi+/rrvByF
IBGA4WzNMuc3F5GUGpDQ4+Q9bopeyW0AkXmvZsOrN48iXHKL3C3mmPQpG/gsuoE6oetpFuGzGbb6
x7qR4tjDnYGn9d+Frhei3jnKfBaIS3NGW3FVM1yLxcl450vTbGipq9I03nRV6mwtj5quVabGzis8
Tgg3QAulyX+dbf737s3dmwn+7/m/uHu/+5H+gAT743mZ8ek/+ef+DfzwL+oErsO7oJIIOf0/92/P
+4vvWnrWHOySE5y5/v/ex2c+O4uEOxQxvcVqYdH/W2bU/3Kh+6H14F5jE9rjSvaWC/niBkHyE5ct
WP+CjZZ7v7WItylkAdFRZbPH8qM8uFaEjCywo3Xq+9e8YV4aihmw2NzJq5NvOF+WeSVzG1RXs2/N
Th7YRR6NAX7TKKhiPXsBL3wAc/3n2Qfw9FAC123OEK7xZDTORwqTlA0Q0dweZzxv0xBV710VIZfU
nGZXGEp80ibav1NVl49pJ5MrR8Nyv/5nfIdq2Hw2sHXNv+/ZZz7RVi7KWR/mVNpwP3lds1P0pe8c
eF2fgXjH+8mv4l8YksQnh2j5ptJHcyWQ/2xen4inytvFTFBAZtlBwaZ0ff5LKtWVnYbQcE85DYoO
4W0Lwzkc6faxs6PWZCAVRrsMb0KY5Hden2d48FKAJCLvOtgVodogQW4fEjvPNyFChY3e9gVnDo0W
CmntFYrl/HMWP5eTH0o/RQ/sQJeFPWuICIqHCULHSPXWFKrAlsZt2zWcb+cE12x8eH2CXliT+CCY
FF9gZ5pCLOYnSoQ3tAEDdpPn73LhBvR2SfvG19prRuGLrDvOTHAt8cee7Rag9sy0wrNVMXq4xupd
zarQ/YEeBqpfx0LXVbtpzSJ7dBwHp83YReSI7ICYbKgn9x6bgLnfYTLz9wnNDERqXgbOIQns4OuU
VzRYG3AGoUmoVNJD3sqTHSftjkrHZG5h+XX5NiaqC9f4Q04CJK5TZ1cW2eUcOqghSP5IMoic0fPR
+my15ymwhTHym33SoBPm/qnWMtZQRk2Nf+X8XJxsTCFDIZ0hH0kW8TIJoSkPfkHB+oiUdtfJwYLX
lEfcZRvXeR/aMzE8V2+zOJ9fHEuEpLhkJ7Ft9vHzBwzHNpozde0eXSFIh9TuNo5Df6M0QKS/vh7n
uTr7ALA1Zd+aM7BQVr2nwvPzuaypYrTc2/GL1/tTM1jexsCh6sobe2kUm+NFZ9HrxDvzND8bBZ6l
7Og0q/Z0gooHj8rNAbAQKs3XH2YZyLuzpw4fMaEbeWUSVItx0MBmcVzp1d5tXDq3zVpLfo9eM9+E
zVp9t0bFPTgBkLPpmfka+6EY8d1UcA0kXSLd5B1iahR9MrWwQ6yamSN05SdeLN75GHUcvI9Yu5S2
F4sX0/OKPdCAUqnhRo4mJz+WfSN/xmB8DtOEvcgUPnWCaXRTK2cEnaQ7B7JuPeF+Z5wyY5CniYvH
TYs+/ErBfbkdurqO+mdO7uFsRXV4/vHP3pOR9TWGPHQfapBB1zG1lEKVt27Pp95O4hpu+uLYmoej
55xVB8Bb0M5zPpyHDjEDSJrvoUhtHaME8GZ2n6XKvqBk37nIGFe049GKK+pdPRk3Q219fP11LN/G
0y8gDKccCylZPG2hzx7YtqJIryo73ysusuCfxmyfhBM+CVFzzbDvhbnlkOEbE8TKRFOLGAGRUIQh
yGzTZwNBlBaUCLxk15Gqb2hAca5EJOelbTCP+pyJJissCEnmC8b51Bbc2yD2jOnecOKsWUltQGfb
GeT2CjdDpe+O7kFvbNPEXrS8Rm1+aXAPaRpIW1AiFzlV1x0U7dlAU0yZaBueexSbmNa9k8hMe0vz
VkM/TGf86O3Ju4blXu7YPDilWFug1ufyxvjnDx6MvlQ6nSR7suKgjGzc0pWrqfdl4GV86dH4JYpF
fWUZXQwqPAwxDDLi9qxIWmrCckNhnWJOYg/QQh0Ui3o3saz4cvI/ftKQ+6B/ety+vnYvZplBUUIh
YKDnWGcNnz8poFwPcb8u9kMbuxC43ehQW+SwRsuJDyOdlPsYVf+vPteyK9qx5XbO1oUjAO2rDndK
j4PjfOS+ij34TK7YJ0MYrDK+4FsL79orbrgvjEJa3pylMXMcYyx2B5GpcUQGbILeadSa48PY0pZQ
XZnFpz/m+Qn4VK/AdZxvklI0seD5wzSQaAfbiM291vjVrnfhdmg55CAnKNIaVkijn7p0xI5+BDMG
0sBAvU8uV59afZ/pbXrnOD7C5Nff7Tzo2Y9CayYwTyHMQZzCF3z+o7RRM7Ic84V9nVUN22MRbICl
boaEhrzXR7qY5Tn2ZbPn7CfpQcrnfKR6tBEaT6HYh8KBWCl0OMnxqK6EGRebH+A7gl5zXjf0GBqL
SSbxp+wqYhSzIl/feJGz16Mo2NeAOg+tcuor4108lU1yhWsf+x+XYOot509FvIMH0yTTfekYycE2
IJfQoZ2/dZNlFJJyxGpkyyS34/NRYpUHneXZ6b5FvfG7mAz7tmqyAmmna0f40GBGIwMsKvBfspLN
6+9teeV0GZvNhjsfdT+deOJ8bMJq1fdYm++thoQ7eWpH0EtgBISmhdkfk2yGe4RmQzJfpAG5X7/M
Prz+Ey5f6nySzRsfWzY6vcXSaWUzsekY6Z6GRvej287+TH6brekxQZbR9eJKwfdil+WRHUIFnZDV
ZkHNL/3ZYR2VNhYAbpHuswjStS+Q09J7Zd+7eBXu0jghnVyH7eH1h7z4Ep8GJbtFrk53yLyeDyqB
powmpj77EYngRjdLfEerqEtnAx+tujKjC+dFju3FaORunj+iyUdkm0UDCAGgF10GE44bnQFPo9XK
8kthO5lxalBKfSMAxqG1t7syPiZmmFx56stXC5seW2q2nxlSv7zG4/AlwFVCTSrluMoSGjAtuJsr
ZQDJxJBu+/ocX36t82fEfodGgyqpnH/NsxerTH0c+7YEhgpnaIdJl7MH7+de+WIubgfozshTkgry
5pT/hWNyLmIqdVJT+5YCCIIzMmk7WY7qJ3oPrYK86CSkIKy4PKRd7tIJ4/bhj2QCjyYbqX0WBiCO
VUFn+8CZBybwym5yOQuzMQ6qF64xbCbL5V13KQyksMGJNWWq3WZyd8iptSsny8VHxF2WfC2BL/Ia
AqTFqSort0v1klFaF+5WV9BLFU9i3JBfr9ZtbX8xtM64MubFk0EeIyklhYGahxLu4v0OVZv3VE46
6kWifox8i7KSo1+7/b04CjIyYhJqE3yq56soaXQuL0jc9j49tkfL8f2dneM7/PpavZw/TMm4YtIX
T7c2+srzUdgJEBtXere3tbTHrjGtuMmN4q622PKJLtr3U5X821Pz/2jpwrbA/o4pBfse/yAvZB4+
50upFWSNWoPsDdyGceMVkAVff7QXJpBbM6oOy0Dtzq3h/NFSO9I0/kc5VrcnnNp0h8ZVI3Y+vT7M
xY5K1IgIAukuhybdrIsdtQffGdaFAiFb0SU1QpxYV57VbbIiqHavD3X5RIgKBU/kWKjNuHCfP5E7
dDTS+jT5jQ2EhjS0aFIttF//H4PQhEMyzaBWtkz+qnpK3QCszb4HbbF16ei89QJfXbmav/QobA+E
/B4Z/It2jd6iBDxpPRxuL/YO+Oc1+4H75pWLzOW7MSkczDc3iFUWX9H5hIWxpaAUkgCAwIhRGxYS
646b212n6urKMrh8IHPW5dmUISwyAEt9j6HhO4D5XbGPjHq8SetkeBhBCF8Jby8OsrlywbWM+z0i
Kaq7iwfyrYpEmqP2NH9mB7Iy2i/Qsf6JKnL/CXjReGV7mFfUWeDu8Fmwt1JCpDuIS8X5eE7g06oK
hoJvSGX72q+dT1bhS2hrhdGctMH1oPrQ3dyHWXclPLp8d2dDX9zKxGjlNCf1+7Apw+2Y+vUGipWx
BcmXbl5f8pezahkIDFgouOcQHSxm1ca03sqCeadwgKQLxELfg7Qb/hj5JA+9F9C99PqAl7uuZcxW
3VSAKTI6ywu21hdirNIWIpk92Scbr0l35XCh25pB1N5g7pXd0sIdbV8f9WkrOnubpGkkeAlG9Khu
Ljf7CvcUHAhBzplRpfJVg9rlMaWz6aZGMkHHVpCEj1OU4Huo2+xrh6GlTxc6uT48dGZehevBC6ZP
FrrEDj2EntO4HrlFcDAzLcs+oJYc3Z1MC1DuMX72P/JwVP86Rf1fj47LqGdOECI5cik1U9gXixVZ
IKCJrSGuDq1m1feSrvFwa+L1othwM3FCRI2DSOKhuF71idbEu7BVwxcrVliR2wq/HNjd/LmnFrJx
hOg1Bnr5+jQ/nf/PptmjxE9vAKEfwR9B57InZdD60pa+Zx5tBRVxL2Ia1v06KP7YnRn8NoOYWCFE
DGesTAG+f5bmGDh8DsDMQQPHfbXiWoBFCUoC/6MMQTbB8W8gvjSJNYorS9F0X/jQMB6ct2GXhk4Q
XeffODyhXBc5khvIPTNnLKndbCtF0v6uJEzvlVYWJf6wfiEtWvkG8Vjh+/BHlmb0M8tbU60cHLjl
Ntd7SMKQOPNqK6sYMk7M/hWvAXyPdyRVVLTKxsZpt3oaCp7IlhpYVFxfEtocO/+mNAlo13orIwMN
k1EVa0wzi2MyWMk26Qw8R8pMc77E0IRWIrC+6n4DpmQ2qthBEaOjvw5ovndlSrLDiuDyI+DQwcPQ
mm4+JG45pSvIylG2hncCFgZuemHQAm+LjhVBjzY+QOgZb0eUFMYBOD2UxLEU0QdmvvvUSRM+mKZP
9N/nVX/0kBFhEeWB87wZlNVlH6sg17EZsvserRBB8QeagBx4qoUVfJBYymB40ekdxLqxnvZRkiTB
1lBl9tiP5PZXtRo94A9K1cOuAP93lxowVVc8ton9dhr5e9Uk5tyAibQM6lwfoUzK4YXhieVMIr6d
E6T4uprGGB7SZgzLd7WSWIywqyRYXseV+wNiMQySzAEbTHdSUFrhVjaVgFxWt65c9zR7futk3t5U
bk8aTtZRNR3QjmKGgKCl2XW9BULCE5N8cELRACF2h+SLGXfaD61KzT8m6S2YM9zZj6PftsF+Ss0B
P2Uqpf3KCfLyc6qy2F5J2sHTrYhaN974jpOmOwzl7EcN3nn2t6NyU0LsjqZO3ztRYK2ttuirHxCJ
J7ojzE5zf9mxQd15KA1z1zlpVu3bwYWPaY+4GhzZyAEWjXP/yTqrlUetKVaJwfceee4hjLqi/u2P
E+YTFQ7iM3Y5l+2q7nHk2gRD276vs8ZQOzTuArWjOSJBj03Yvo1R1cFBn8LMv1Vgd7ENiko9AR3f
weCMqIoD9DO6sVmluo4hxWCP5r0eW5gXQ8YwPuqBbaAxjbMI9XsVjY8CNhg9KV443MnO1+9HIw2n
bSQa8Bx4bqr7gNMjXNkZZocY+7Ztv7OTFPdgXDrmyY0IodbKxdh8RUtr/TvwPe17qRfabyxnHbyA
/c/cHFHADi6iQPKRW1tCZmTXD6ePM/HcW1VWjBpI6oV9m9dTvrMlhtIbkRUdrtepVX026h48otlZ
wKiiMbI/dXRn2SS8DH+PXnyYdpree94qDl0u1kQi44z1j5P7Grcplzkby9vJjL1k2xdhjAs7isN8
NeS+C3Y16hqklno6HPFe95Hw6QHcanp6EF0KUcAgCaowvWliM35gpcUfkkArmjXHG5RkICEzEJCr
5Y+kRuME54VVtQasZnwfih6YIQSE8UPLHg35q9Fjmya+PmJrCqzwpvDxRN4FEQpOrJBqHQ68AYwF
N+dA9KvGrVAagqmnM1aI1tzopaE9Nr4ofzWTKLq1o9cSblLWVeveKkDjAKC12K84P8lM1WAbHDhD
sFQxYYETaovxfTvA3N9rXCdRSetOcqiqPMnvU3vqaygWkWSZqDbwtsLDSGGv7Nqut0aWjfY2LmjF
vbdpBHAhM5nBtHHyrtJWPT7Inwsn4jDGYrXEeUBm3jbNLQFsDJJnD0zGNGczZLKHzO4w6U/tDeRd
IYe8Y/mC00pMvS9XpIB968T3OoKJokD+VRS4WND4j5drA+brpxNhhrryBnu6T/WsgqETq/qrxKWC
TvCqSeAADcOAWNY2sz+6z2/gkwjieufxNqFjW1O7SUqo5VTarfpXxFM4K53ep1ntPHsFdjhapNvE
qzQQm1HcVCs6wqaHMUJmuxIsvXyjQr2aNo1J4+86DjsdMirfCZ6yFPce01b1JjCMASGtNvYBOlRH
2RiiKRJrICkafqhvhGVDgRuedxkqgJF4vkR37aSVdPi7tD+vo7oqNKp2pn3Tuyg+T7mvcYQJN67s
d0ME6yhfBXErduEU2jwAWk6a+YPQ998XQ5LlW9HnDsJxn40Y6/me5LuTNZg2mK0pTl6pG59sY3R+
Talntus2FiDqdIKXZNc3YTvCpDacBlMJAGkPZmarceuaYBo5Bxr378z0gi/s7CaGHbXfITSKBvWp
If9C6NY2fkiF18eOLaZPiZbVJjRuZePWat1nsLnX9cDWghrZ5cBNgoE9Lota8bcMkJBvzMBLjoQX
cLAB+c5aN2NqatS6SsORJWgyuU0GatVrzw6L3w3E6m7b0Hln3Ei6ap31MPh0+VZTKH+WVpyD44dw
H33QW13/SkEkd8DfAe7GHraA2loglIkP9Jzk3Q7/tgQHBtWY+jsTpgriWkh68jaEXzsdxNzuf+UO
JcT5peYpPiMxadLqR9squovzgKcbnTbX/UkeR5bPO3a3zKGUV4f9qqwkdhFJRUZ2RZmrBUQHshZP
d7bEo8j7/qFpSWds5EBjDP1RDnEbvaa2sXVa14WaGgWQdsxCGuvETJ2ftYb91C6LvQFPwLLEtTz2
OMVejzfnn7sMN5+qPcg7dU/IRUTsDTH+K1Uhjy3gG8xX6uGktb25e32URZT4NGkUYAm90dw5JDfP
J83KsYuWVWkf9ZQQQfYwXhyVhEe4VNcK6S8MxX0MCAgwB7ybl7d2OLA9NuqBffR7yh4rVMQkKht8
u08APeK3Pxf5IRqvyFCisliqilSFIU6ZZPaR27MAPtcbe20EguNb8bUax4vPxVOhvrEFFcD5/3+W
Fx51arlA3O2jS28b8dagb1IrLmB74Szx+tta3Gjnt2UhM6Y05eDfxbI4H6qszJo+KkfCfHaSz5Pf
GAcgz9qIs0wQYt5sxlcuPYtEwT8DYrZNaR6FESLd8wE5BmlWIN9yHNLxkeBp2ybNZ41CbtPGf/cD
dzJvjOIrK//lQS2wwdT7UFAtygt97WHvyK519HU3vKmmRm3D1vRmF0wb+LhGbIsJY3/ofHlN0/TC
RwfYDTmT9yQoXyI7vMloMOcurWOfsE7stqn3qeVc0ztfrpg5e2nPKlWce8lvn8+qwjrUQV464W40
RztOpX+bszHrkPPjyndw+UAmO6GcFbOI63iJ50MFEjpvD54RUSOXJlCG9c5t1dfXl+ULz0P//dwk
DVSTdNziecYpSkvRyPbYJmV+F5aeIItZeu+b1qyuSCGXhXBWpIngH6kfNYg5x7xYkb4ukxJwandU
MSg1PyiMmS0qv9dFq+EHog0fHCxB18LB9cr1Au+Av1n34GVJd8THocV8MrPe/JEwty4SXiQdQE+W
qeIA/RsSeb8+ZjZ4QtxUjEf6f7p3pUXTWDo504niNf4OiWtd+VIuJ56KFHl+mof5AeDsFm/XAHrT
jqU6ElgOgAqr7kSQVGzcSS/3r7/jy4WEZpdBnqqLyFDnrenZLlfmhZVg1SWPQEyI+5EobAizr+2l
ywZEXq8kN22xlVKFpwi0yIU3XgsZj1aVo5cijAmCMlrb4GJWpEeHHWkucSRh79Kj5ohfdq38ree3
NdaDXXHSPYCwPSTDPRd3HJCGUNuEkGA/D705re1xDHeW2cBeKw3wsbS4rTU8grcGiPrg7e9FguCZ
wQuc3Lyb88kiGR2Fuglks6lt/TOIba6ibYxnb+6l1zaTecE/ixNmCf0sYGJvpvhrkTw6H8swK1ql
ZtCbmOxibbmBcY+jAfE7Ve69lFOKMWra93dvWg7kxFGkUE+noD7zwJY6MUy2uJjhsXTg7HO2HdXw
teVd5cAsFt08ylOHANsXNVf3Ik9thcMA5LI56HlvoHnmVnVAHCKuMR6W6cenZYeaEIMNmqBIoS7C
IIyWG8eLLfMYItSP9lbl6816AiHWnnyhwh9Yy2jfR9fxofeaRfoek9/UAKA3Mrv4xHUxGGovJMHK
8fw3FSL/2kG8mIn5B5Kon+uFJLO53C7e8hC4MQ3AhnmUXVxt8C4w1zme54c3vdWnUeCrMQOU010U
TedrqczIUrrz8ZeETbAhOW9urKy7pjG8fBZLggPgfKemMitTzkeJh9KtEQmbGLO631EQUOHNcxMh
yOsPc7k5EvoBU0A1TOYWDcr5MFPtGcqeYEwWcaM/cH8xV2NpRYeqK8T29aFeeiKKx/xlI8+iWHQ+
FBTZgeQnVxr0AepoxQYul+QYNq+P8tIDQclhY9HpKXef9s5nW3BdKjdSmRLHzMisu9jwhw8QE8Hn
21V3ReIxz82zTYWFgKaLuBnRHuUMhjt/IFo1sVbAkBWFTh9ifOMWzk4O5nCQMmzvktLHr9TsSjjn
sEvbtz8nDSqsdfTzlCqXsTs6HUgIBTefqPWAZ6q02riWPp7sDpuHN08p8Qo8BCR8BEnLgFpPGkmj
i+Q5IfSuTQNrHRXOiO2kMN6+RghpISuypTHSErrgVKKvpzIQRyTo8cFQNW4V9Gi+fe5squ8QvtA7
oVRZlK1BrEkTwJh5DCDm7ng4HwiorrACL/or39cLi56hPH4uBQZDLstrQutcpyNcO44CBDTbMrzU
wh+uBLAvLHpOF9SyZCmpbi3JKDILyhrnBBY9PQ53ZKMmUAJl94m9/Fq9cHGSzoueofiGuaGyxy4X
Qx56QwSVRxxx34w/RiSMsSnQrd48DnYWHEBBDXiiKvwnXl+EL44LiQNdJ++N0c8/Nj2dEipDtZgx
bt9qsuMrTcV7b/B+SjnWK125D68P+OKcmmKOFhA7ghY7H3CwZAd0OxYcJrDwSU1SpkLLvi375O0j
sRrnu9S87nHbPh9J9V3axGlk4rDdGR8rmi5XDb5d78kKvlGeBS2OKj2Y0VlTDmvUmGf52e7o9L6L
KoUTEn+rAVHx1LzDFke7sjFevKt5FIS+fFuMgwLrfBQXT6F2TFn0YS6GCoRVVX6Ym9S3lszpV08p
dljcxsP02+uvbNmFQKzFR0Dyfb78cyVe9vsaANiyXIXFsVXKUasEzfiDa+UKMnhZd9vEalzSrcqI
D61uBfYm0wuzvXFDFZC4zGv6Bl7/QfMaOTshSEDQukWnDNcOMkfzGns23QWbnO5BfjiqKp3wPMij
hx7H2StqgXk6l6MgWqEVFJUINczFS4WvatkgIoojjpP+Fm59exiHwt8ZQfw5xVfgymbzwkNxDNCT
Sqczlyp9EWW546AmS07ZsW1DOiRLzCtT3ATe+r0j0SSQQ5EgSQOAljqbutdfg/GPlmsxR3QTsSTw
HCQnubwRu9hCxX7nh4eqtcwvjY8f0yrUsfvsMBP4QzJ9KpAu2bQ0UikBNpZJjL7XGQWBD03Qa489
kc3nnm7Qv63BNrDRjoekxpuhxzyWo8pp9qGpWeCyc+joYS6NZONZijpQGRpdQr1CN981uJnkoC7y
5pOnKFStK6gv+XrydTxm9SovT2Zh0yVWlpLUfhKOAPPTKKz5zwcB/rKgfS1feUGY6fvALgp/W0/V
TIfRhvHH4NBev44avAm3gDL8al33aU2hkurjj7IFFn3j+Bh3bAENqm4lga7Xaw/bj99W7HTJtunC
8kuQzr4pcUyJH/ZHaj4WWBeqKBoxIK5NrMmiFFvoTd+P1qcSAWa6prGqzXBd0y30CBg0QjLBZLbH
RnjE+aDFTS0G9S+pcaSARQVedtkaEJ66p6nWDWH4OxUG9paemesRyeERn4Y23I9hHX7Cn0XrNwR6
4d1gR0W6BbBNLCUoYvzKEmv2O4K9Z3W0wwQJbrQr+LU0NrYkprGzGKv7yaBbGFRFCcmGsr1Dibqr
zHeVo6XlykDbVwGzr8t7EDG08GhGPHydwqL9aNHi7my1OBYIoIPRAusn7fJ3EcjpY+gXA45BWdQZ
28wZqJvUVl5EGzIuyCsoPpIbn0Yorius4MYDhha9WoWtxNDTCtJ1FGICYsZTFGzAJDfhxiXEx7uI
2tg3L3AUxWm6fIYTmEWFYXyNlgBqnpveanAPw11Z+s794Gjis1m6pGiSpu2+er01xlu37cW3RMbp
H79F6bBpIiv4jpdaalPcjwHxYVFqs0CVo80dDwW/VtFszNjsmHjw9C3Az4piH9MaArCBD/MbFj03
PERqLuwYx1Dvuam0rEmbJb0u25jok6bg4ndRDMAsYgwZeAnc9A4z5+mXZU7dTSgQgmwgPk74W/wX
e2eyGzmyZulXadx184KjkVzUhqS73DWPEVJsCIWk4DwYZ+PT98fMW10ppSqE270tJJBIZCKSTtJo
w/+f8x2OU35opuQe7iZ9LrYoIGOsTkTnlUtQtAvRzokPYCagUwCnYrGlKkMv78g7ABqV7Tq6zj1/
aJA8SWVMBi28Vp4O8SrWQDltdbZYXWOGjWF5z97ay5vBpxPTTGU2U8xYCoeCBz7lXa+Qn0c1TOPv
euKv54ZZ0/tItWS4UYRjfEdPgIoRVDBijWQcQebn9WIDZVoN9eaC3EzPVNv0oObnpDjSFJvmgHOW
oK02WYsP9mhOntJMd14aP/FoOpr6/Mto0qqK+oHmHF3kFLRqJTRyvnGdpo8k9Kw/zS3Gpu6z7iYz
8+kBBisJKbmW109FUwwXi8T2HPiZXCQpXYv7HWZ3LIg2QnAUkotB9Js3pPmbWySJfdLYemWetfG6
fk/KFPyMl9iITJqlRgmRDL73UhEfVe0EcXwE2tEmPqyLvr5kJBqWoS7hZAQW5ZlrtYrlda4tWv2o
iuTLWAxU8dLZJgwcfv5lUztrsbOtTr9SptDTHU3R9c7JJGRi3aSdtDPmzijJPVvrV2IiKPi7jla0
J8Tk0HcGFUtQQCsoOyIM68iWILTRCbQefdLRLT28ik0iOjIshsrll8egoeFA+S2oPruH3DOMWW0G
quhd2n3YPRf+WXlXJiOapMDM6buQBspAsLhhqytVG83BIgaw3CzqpRMteGRvaO4S/ZIhTnD2q8b9
nCVu5r2Yjc5aQHuOcoKyPVJBhF5uoeqOdKvdlIyy2q3T2hz9WTUrELVCGodG2NzFusr0NbEwWAPT
w5UbGg57DnL6PNmGXgUCNDCt2vxmtpL/eTxALnb8xmYKH7ukCzwdglaUpvW6R/vCVO3IJX2Wfaa/
wFzf6M5+lgAA0538RGna9m60WW06NpukI7km/hI2fU8uPGGidbxrUXCa35KWwBiYrADD5IxA4UBb
RuqBr0/iu+bxaRC8A2E6WFav/tX1ZbyAxq7RWjRj52R7tRooE+hk108e9q0zWRkT+aQN+XRHW62E
R4BpWElIM2B1Hbqma15K080YepAkSHmvyyQUY4+kMIex6Jy4VWk4AeqOlTQ/5T6rqSMJbFoMe1eW
/phFk7PSmQQ11omgzrX+uUNyQqhG7zgPxIxrP3KsgxlkUEccRIJYLFRznr8NusZHSLcgIS5VL6R7
QJkDsnXM5CNwvdqBpqXlNPGAKFhEdDS0Qoui7LRQ6fX0hKKAmxgQrCXAalBVhJk0telscheHhSOd
+va+lKkwD9RbLS2yW62aop5olz40tbkklrruOvdEWyasvmhCVoR3ni2vqJuVBi580ftBMqtJP3bd
gsIpbCa7MI+cfgY/FK70LEiLxqjfCwIqJlIzVwJdCjvxXhdjy1PP6pQXqycW6MoJ/tX3HKq4daKX
E7iDXLGwhYRH03JG8RPfZg7yBbUM7huMreUtdpIESY90ljKoS7c3Q4+mMPnTiHZkSGUl84IRZeF3
ihrmjdm6yyM/Qj1inFC3hS2LXwgK/LdpLhloA436swkyHHkgEP13o1hmZswyfdIQTPwyZm+dqX5s
PeU5yzQ30pY8fpvjvngoGsu5Qb3o3RCwl7C7yYmnPi1bez64Y4fMgjIklQa/g20RNRoRsUGWAt8i
bENDbDdone4FVEesH5IE4uwiK/rujllKd3fNJEZ0SS2N2p3MgF5GoMLW14F6Wn+CXnoi06cm8ieo
+ho1TmwXMj4ZRW4jrpjTdtwbEh72ia0K85JPGJoU/QXy5mj6qld/IpX4ZDawn4QrvpoHqLw5eAxv
nQjwst32WoLd/JHHhMoFpWHFCPVMWXSgy3qWXgE7UASKxf+bRlqxH3kLhTcBX7sOl8Sq5nDokPDs
mVxKkgSr+by2rfGlGxADchvKz4K56nieXdZXS2j5y5ISDOzFOut864XzbK5WGM91n7MP3L4WGnls
FWvKxICws57ANg/82Y2UzoS8ZCjFtcfYJ4WrAxwQoklkqwmLEqw3W8Js2psjMVXgtMecYdRvqp5N
fXM3zIR3UlZzGjjsepn9Gjky6Ee2rvOZJ1O5HLypf9GX5CXbiIYBmxTOfqOeq5OeDed9X4mUoGUH
0U6weE5zWVgZ2kSGmXshHTvhIeUmMEdqb/oY2d4gZIiR1IrD1ViyS1gRFgXEcYQuPBN8N4Y2UM75
G97H9IfelfrFSszpzwk02qXGtvXV8AlJJmgKtERUNkiEiOQhk47e7BqT2cJnm4e5ofFWswogfmTl
moSJXpr8drhhxLIQdHGfoBXvCK5qp9M8V+JyYp1TO3eV3uUSjwY6xiJXIKRHa2B/j1In3o9ZOlZo
QHL/cTUgOJ12RcPbsjxW0AjS6STJHxqN+cxfV51MVLNnkp21VHtVCUFyJHwQT9dUpXUqOfhOEZGj
7fygiWS9s8YEmF1rmyCZUmO1vWDmhbywWXDxSyZ9a7B4mbzDRST9VaZb00uspw3JHa3f099Zh/bC
HnQkM/YkXREO0kGsOc5I48JFduz1hjxv0WLmdi53bZkTHZxZfnpYjDg/R7poIvzLUC2HlavnLyTp
aU82giq2vOzrGJXPTW3cjTWB7qUyz7RyeJLWTJa5AszQ8bekXUhk0xjuadwHjttdg97bO7a3E8jt
1aDtFQ6nh1ha+M7XUaUATmTHmizL+RlTygVpj+NTMXbdLkVbyyaQfyp7/85hJ3CV6znZawTk1cGa
0PfdE4Tq3WgIlEjuTLxLSAHOrpv6XeE20VoMN9bMEogQ1UEqNeXGjmoFirVcnraze5fZpYgcAiFm
n1g/4io2lCdsBV/TnHOEP6dw8HZ6PSAEjqtLy8Xp3MVFGTqIcm2k4aExk+4Yu/aV2UtEoIWYfhix
ue7cpU7ut5BsjmzufFpnnX6dJ75/bYzuAJbXzE6V35zm7tDvtMx2r0dtHCOLcIwg6yr/u2ejh2rj
e4tCQJTJeD33/bi4VWndRLp81rIoG5b5ZjYJzUUERo4igN2F4695Qg8UCor+PDMlEnZ9Na/Fc2wi
CsUAs0PdGkqhha7sdggRgRiLo5aah7Gar1x3jUQz3urJBRrSKM+TnwmnxKI46sYocXPO9yXJZRA6
YWZCTQpX975jm6iZa8jeLxzBJMBdDBJVh6llBSg1KClHucge1/XMnWAHTW4RNBrYQA1dQ8DxA6Yf
kQrp+ahDZhosguxpj64bmZk4QF4BtdGJvcAyXHvuQlWSAK29qkywenVxpllVvxuM9pXEOILYaR6d
u/BvvrPi8yUgyDbl3shbzs3CSNWJUy7RKgTwp5jM43SNbNa0yW9YBGR5nRftT6Itd148ZqE/DfZ1
Jp3zKlWvGRnyEcEW005g7TohJ/u28pLsXm8z82wae/3nSHTtEZGcF4k1HcJi9qN6MZpdRs5C6MzO
jcDqFFUa7pK8vE2FpZ11eVuHVmU9kUnuhCnKbFIiyRHkEHCBuby/0kk9fXHd5tmimBcZonR2K2fy
0OnKC1lNJx7rbFgaqwrGLvtBP6Ej63CpQqijB6E3d6aV3ypmBsSKMPylOIIS+qnM7N6S3ypDvnrj
SlKjcdrC25RiiHxlnNiZdyuxtZd68qB7a4yMDx/EJDjFMCv4AD4ickcPVc9/atEFtAHxzj+IMHzy
bftHWlrfLaqeJAuBdwlEmsAFGDk/Isp8UMTXM9DRM7cPpp28uH2bvCX5vmTqNUXB+kX8VTmrp2Ut
6xsai0jfm8dEa9Ulcu3lzq5T98woYHuKnhSvnHwv4VKaJnJ+cvpjZ7Rs4ypyMeOplbcWCcpkYVTD
aevWByZoFAhloZNAlNgaB0bvjSMd84tjRp5VkeWZD3uHjU9gt4TLD+2+SYcfOXDPcBPNOZwc43N2
ys2rnQn/dYq9/I4vXwbAbOjOGtNjzBF8v/jWRWkld4UJ+EjTk+UyFo0jaZcWehlSHN1lOeJ/tvln
i+ZeLibJaUgJF7f5Udt9RiRrJUkd8NZrlrW9VXmXdjYfOrb0kPuCrE9I7KxrcyPty8j3FuPX4hOQ
5s8+jhfAyPN8xVj5qZqHrqYOIrX7NinZ+Xf2w+BZV4kWu2in2kXnx7Vn9nJccjtmtdRpMIzGCA/W
aqxT3/7BOCfA2ZutmmBxliesK84R98SNLPOqCDoKLZHjDwbM7F74ESnnfhh7FuIoCQohrhI1EUlg
jSd+2SQWPZhcLnuzrw8kA9QuK43hb7nxA/UWnZpDaJcj1bFkYgu1Z6ktjy5gPBFKSRDp0YuZg0Fd
pfmtrxPhfqH3uand2WWHS2zLjxH6E9Na74ZG51rasSuJ3L5KSzl8b5Di8kCXtheXlAtzbT9Xtdnf
qzptqI+srTyOVDDKHYYhHMVNjPr/hPZcghaXf9HgInXT+aWjeYKtoNcZmKXvoLGuW4LqT9q49OoH
eOJL99PyWmWxwIJZtMc5+2mbLbmC/HEmcspl8Z7zV6Xt8gJhxi7Ne3TjHgF6aDTHZU5P+tRq631R
dM0b9lhtCdBJEb88kd4aFGjs3+pZsOQNAxiHE+Jehm9mJbOfpD1m3606H90glxM86Znq9OOazO4t
ywB+CeiVzTN1FdOCbL0uglBD3bgfdIT74VxLwmJ4UC3rRWmVdmjbTn0NGp53hqzKVsfSxF4V6WOT
J1cUQ+OSua3o7tItQXEhxmHHyX8uj2bvj5xvZQOAbKFcOoVA5Ip5bzL3vMRuD3HSXhdQzcJYgNLb
bd/emXOVXY5CONCgYeePVb5cSsoZe19v5ZOJkak92DNmh33aa8jDUfVT19cG9png9vkCQ8tR61lH
MPNW2l2n+boZ0+wFJTaOEpXpBadMj9hqVvysZ7M7jvWT1ifs2ld7+wbU6rWPvEdRRMMw+tgOrGxC
Ibta8qfbESOOP8lzC17NFrvsy1KnnNxr6GJpNlB2YvyzShbG2H5jSSjfXJWhGe5MierdKM3iYnWB
/EVEqVr9m710gsKZY2lhamJhwSk3Li8l7H7Cj1RJKSURVXudrnFKhlpXt+QN2LXPCu538X3ZlfOT
oeo4jkwgvK+VTZkizGOA1sRpE2IZlTWpNodMH4hVa5qyuO1X94Kgr/Q5H+t5vAISK099RxD6S2Cz
Yubq3YI6NYkmLbNfllGQji3tbfDn8omkMevcSK1F2+mLzv7M64rW2HVtLHr8EGK9zSpFzmqX+VU4
zsSTsJQDDQlaNzO+i3F17/y4lvXeNMrppozRPgdVbvRPZirah7ZbqzsnFtkQUKdnc2YNSVsHbJE3
VWVcYrHQcXCdNDKbyy/aKn/vc3g2QunNaGfSV/nYuoVn5PSyiIejvWhxBDNmvFpt0X9xlb/3rDgV
odODlbAhA0AYvmt0/G/iyNSU6J1+VFprTCds3cWNnzePHdIFchwKY6cWER8AsVt3aP3K05lK3N6q
nfiLvs7fGp5ogVEPWfTQUK7RR3v/Q3LouOyMSyS6XVqIgPAYioa11s7nq5O6X9z233tWYtOQbpFg
2K29j23kJS2NooC+R27vAMWBY9zDzBKyU8Lhy28dcf9FC2jr6b9vAPE2eZlo5jaw50e9rDEyvjjO
jkev8GMCFXpbPAPMQ/5Wt+WW7zMafhOR+awoDE+5M5/4fDlBQvi7OPn9b/nbwKKftaGC0aNB16Th
+v5Bj3KeXJnHztGc7JbLLP1JY9ZfJWJ9chWHPAQPOTRaLdyK769idJnTKMdYecL9dOLXRXnu17Sl
fn8vf2v1oudBAsURD3yVAMXx/iqzV5JdmsXrMZbCuHQ59h2ksKYHgZyI41Yy7q3Y+Rcv+L81wn4y
UnEiItiFrwg35yP4AmGXg3HTXY995tMoY0WjeQTwA+nI+sVH8dlTRIdlwWPFHvo3a3uRaV1njd56
XMxqfTOG1rpMPLv/YkR89hSBvQJ449PbdGXvn6IXUyzrVn09CruwrvBUktBeTlO6xYA0+8riKKkn
uHN+/+7+kKO++ya4oY0ggp5PR1bxUSvlpFJ1WifWIx2rdMteUewwxVCYr1RjSchRQDDGrZ21PDjW
rL4rqqZiOxb5BaWz3lpoSczbNlov7HOzSzSKuZKwBcxvm+3q97/2k2eEgAYxBkRIjgsfVRKL53a6
v4Bur2cqXraEKQvJP+rI/In0bEHA2SKB/f01/zZL0eTeqGhoR3n9+kfjR1biBGzoCh9TOmy9Sbhe
ZeX05dL8sab9+/uLfXaDbJQ2dDMzFDla7weB9OScsePSj7WlANyRJQiRTWrZsJvdVL8l6bG7X1Vm
PP/+sp98TFDhwVfiggYD8FHVmdr+gpvYpXI3lMVZ7KCeqCtOB43zpYH9k0shdIE4B7hnkzZuT+Av
cgihSkSb0lyOtl93O7j6+KKtxB2PVV0XX2hBPrsW36zrMeEjRfmoJPNSZXkYfdejP9jtk0noSGRY
FJOIlIXq//tH+MkwAQAM5weBP6CljwB49vCp3TvE2cWNEAkH7RJ+rlcVpwmv02MTRxnv91f8ZFrC
Qg2XkQVtQ8t+mHZ7lulF32bAIm7knmAKnVJLZd3+/iqfTRDgspBSmsx86Es+qEMnrUFmbnBjBaDF
l5XRe4VLilb7kDbmd01M+gVEepsIDVnf+CymZzR3xfNSoUIMTCtbzuM4W3ZjFiOmoGSYnNB3Vl+8
6c+eBdw7dv+ErSB/+fAj+6wmw9LW1qONMI3Iir6JhnEYv5gKPrvKBtblIWwy2Y9omDlR/jJ1vjrG
q2eeVBldEmkQx/P7J/7ZqPWBHqEYFDCJvA/epbQyhniKu/Wo3FU7mJU97xUdGY79iEv+uNT/QPf/
gfj7L0/9b9D9uww9z/P/On9r6re/gvf/+GP/Cvg29H+yOwMQwJxIY5Tv7D/J+5ph/ZPvDeq+wDfH
AdhlNvgXet//J1QfJFGwClGgI8r/v+R98U+cONBHcL5ZKLWAgv2/g/c5KSA7RxsrEJVtxL6P2t9O
DaQlr96RmB/jWVV2g/+cIf/TsJm8//Jorv/cDPw1Be39sP/jUmyWt+3PhvkH+fV+yu4NI5dSLscO
+2E44zkKdGfw/q1v6z8vgnoVVTgi5Y/BXWZrShAFy7E1xBo5ZjYjvpH/blwrD42lFZUlqw8SsI/4
oGW0vFVWM2uPN7wKp9QPjWnNN4hM4i+Wg4/PjL0pBggDHBZcNtbzDxOSgAaSxsjxcjwpW0x4WaBi
Lpr+zw/4v90Ff34ZTmwmOne2qNuq9JfVdBCz3xIRdMziwbofU6D3Ot2HLyak90sb94Eq1cIh6mMR
5V4+6uagw46Lmu0DKdXqZJw35InVY9SKCn7VUW3ym39vwG0XBCyKbwbR9JYr+f6uqA513ehaByHi
KhxqpYcEN3q731/ks7vi03bZgmybbueDANwdmhk6n3WYMrvYxBw002d7DmwNpyH1i6/e1O8vh1j/
/T1RFkMkohkHrfKdPT0pJxzaarhK19Gm7OHJm9/f3R/79v/a1//x0hweIqIKHiEL44ed5Cp6QYIa
tWw11z8aqWc/W9qklE4LA8FakeHDo1DoFdeLmAQah7gDbKEtY/egJx6MBUUyHd0F1AFPbWUoEREE
KbUD2IwZYUvZiAcM4qCo2z7tD2NT6NMzdA5Hu8Fnb3JZdCdfGQO2eeb9LaHrBZnJTZlsVz8qe9Fx
xTa0h0OqenQj/txdVNAuD8qKsy+wX39/WVArnU3ZCmRSYFR5/7Ji4dHNVv2hTgYdSjE2ybFT0xsh
ojDNh7Vdvpj8PrszLsMWi5QAJPUfBnwplUF7ozvUmdtH6zzRckKJcyj15Sud+d8nDO6MkAAQevhj
yER6f2dL3ueCWuBBrOsKmqjRqARmXwHDP7nINoOz+LFisB6wFP91VhqLWqg8RmLFluXEdjV6lHNl
7H8/wj95ZhSrgIILNnybbP79RdhZavRGqwMN3DYkL88L8iSZKWs78gtW36dX2tTOAAHhlX10ATgJ
rHnyKg8kKmbnuUFDumnqFilqav1bjOzto+W1YCLiLwY6E+77e5JKNxdDqw5E1tlBUhGjnVFO+WI5
/+x2zK32hLqa9dDZ3t5f1ozMKYjhgsAyE2cdzI5AtkxP9JjVo/2FB+CzcWCyNcHXgNGGaI/3V5rp
68hYkfeIcYJdv5VFnV19hcZ/f2T+85mxGQPVzpLhYWJ7fxGBjtW2hvzQuP4zMVXqonXH9mKuTHFb
m5N6Ndql/fH7offpJfHjsYHYUoI+2tJTPXHMWeWHAn0fajviBvXZqA6iUzVc8YHOoqZVzRfHPbZa
3Mn7+Y+9KDXo7Yy+ORs/fFauOw6J3ZUnvTASbzeJWX/pm0ykQc/HNkdxMREcPqjBDPyxHZ4svct/
+lpKC1RZTd/tNtPyZdvU85WaC/rANBu7U0HV6RFMSF6HHlOQjlC5RVY5k2e5n2gXe7u0IEghLDof
9pJsibi46VPTviTCpxuvc4Sn2d6ATN/figwl1Vb9oelfrh0FVT82K+TfDnLiZ8x+tX4L6UdTYcag
sUOBcP3KBP73C3ma7E9jmMRoMWKtudcWAMn7yYT6FhGnDndqMMfAWlL9QjdH5F295GGELhEXp5a5
ujLAcl0lu54MULT4xZIdp7L3LhsU/0/CUrSX0SliHFqK+Je0nd4+WYpBbelNLsoFFGgTPydP3jT4
bVHcjzogfCdzi32SGFMR4VJW514zgEwz3Xgqw6ZeRhEl1SLlweeAPAUt/fcuTFK354W4BayYRNLE
RugyqTnCNocnr7RdGHe5KzIEyp4zp7vYXe3HSUcijpB7qn6lvSougWe2ZRhbQ3wnJT15lL5xu1cq
2UR9CAVe7WQCElX2YnrSE6NddxS9l4u+HAj/qf1avWqq7Qxk3X2eByPILtpheUnGiDL0An1kEztB
LOtBHBIF0ydq/CGvqfM7aRnRTle3oy3GJ38uhp8xH1gfNTbaGVQj3XSfK7e5TVsCX/CXLZVjHeSi
qSwazBlZZIB61juf3DwjtKCvipvVbhrrAgmnthOpYTQnnbfgCF6p15x0rbwXWlPGB0+x5rVyaPW9
dGZBl3Pqx5M0XtDzSr61WxSYCQEvQ22dDl5RkCDlrT/KpDIuvGVJvrPrX9Afa3nR79jhOyroxrq6
T8SgWVCtpPtYKa+BhcaKnoUjkTF92LqdVu0h0iBdyryh/0nApztFS2qUCAxRoTyPAD1e+4F2aOjH
iVpDOlcIzGlp84lXTkc+kTEv5a8EALMb9iVC1ygfqvR5XcAtHKfWibOHliAChxhuoVBmDQM0OjrR
+Z0zV3g1kHyTvFsMlgs+iykFib4+13ropQmwEuno60XiAnwH1Kg4GyW1XKIxhjUVYbLTTtgPJRrw
oFT7ZrlVYkTx6IpN3y0RVYC1U+ve0+L2Rzr5GR+SPqqTlDmt36Uu4DE0FJlu3KyxoelR6onuO2T9
pjmIpem2ZlfpfStlhWIQkOVq733gAelOTIX/TY060kBLZibynES329DRk2KIUqusHlqXPxUMvtHn
AbYSe9nJNK1eikVld2W2Ov1OzXzol62L9jdyRWX/KlVTF8Ha1y1/r9qOwHVIr03k8y4Q0iEPAfVm
FUwlUN/iF9FDxwkRgiGB1IcGgl4retMK6D7naEZFClXZbszlJfcsaAht5hJq2ykwWqixkq4l5d0p
52/L1NoEJLXV1DhWiHA2j89jZbmgyBI8C0FnGEZ6Icx++HMF/p+yyz8wIv9lKf1b2eXyucp+vo86
/ONP/FlxMR2SDjdgj4HZnYr7Vhue3/rhP/5hGP90qeACzaZ4YnMIZen7V71FM6irkINIiwu4CNnp
20nnX1mHRHzz31gzmVsBDhFp+f9Rctn4uNtf7DMMurS0uj7s0luOyIYyEUSKqTNuMD396A2n2QnS
nL7Y2/6JQvmvtZ5rcRygQbn1nLdK0sc9Zy87Q3UJiiG9xECmjTNZJoiMA4hxi8aZOF6cgDHch9Ie
xSVS3XTXoru+c6t4s3pZ9WWjk3csmfyPXuUUhwm2YYCbSQXgR998TdiHtl2+Z41vnfZjr11no8lX
Q6Xhuihj+8lSiXeHnPsyNTQUTSSJ7XqHI1CHSnCGpvLC9tsIvTh5jP21RL3VWjwYuyrQi2YxggFb
8zIRxpOYrvpquJ6o77zFVoycwnDcn56T9ieZb/fIlDQCjZb8tJwQxFDKnhqEgpUfdmNn7+J6rF+V
h9Jqc6aHOKJai6kpk3edZC2NWkrx6W5UiEaYJ4bkbU2KdYmsJcn2qUkZuLDwXEDjq6xE64Y7NHUa
7XQmS63U73ykdanhHZoqa3DRgEKzSwkfBYXisIeORwfs1F2Ip35UJpM2Dqk8mdBPIUu/6ijxXUPW
HF/Khf4F76hCgVvqtfXcL9JYkKlsEBjy+NLQbgYlsCwM2pPPLudmreLmdRRNdmuMyvfI2cgmO5qM
fkK7j7Hux7BK4R/LtsJ45qfkGLLQYCM6dVLLfWSy9LWAmKB1CmrgxKcjDbxkb3RIBFaq7A99M+PI
njuRiVN7RcAQGRLNdWCndEcDReh4iTJSz8Ac9vlwigEJ2WZSTgy3ROKKPG1aKBsBeKEC8VY5jmhu
qsJGOcaFm6juHDx4Q2U5zb6VSUoGZash6eTMNwfF2tXfHNGoYc89DPe57szYX3wYlMCoRvHLW7xG
scuAVoAFaS6WEPSkhWDWrnCoGasrYpCcvWkHtGrSJASsZX3vcxy9of9HZMNY1drbFPcYbLqsNF+9
ttDWE9/t/e+soxohY6afohLJUx+WoU9aVNCknX+6zuQYwn+1cU9YE54g/FLbyG0ss3nJK6O8svVY
ApHtvUXu3dkl56mbG3Aq1jTI17VAFBpMbkxehla7UkRzUY5dZHa2nPZbW2BIbvphxmXxg0lJtf1b
0Xk2octDOj/ZpQaMpa605bQ1y2LdIZz2JTxKYSJ+1UpD7mptrNNT6aiuObjDUD2L3CoeVZd2ZYS+
bxn22N14OBUuYLnzij7xAy8u9DnQRLbEURe7yY0F0vSFMYFysu1jnYdbIpoJdDf3EiaMRf3sUi21
d4NZmOU+x6SSQRf2mE0YPtVTseranZmzfY1mRHyQb21FaHlvlR6hjAuRWH7DmAlmZOk31ZQJN8gy
UYHXLDud0D1OYt/yZhwfenSH7nFAhY6QsvMQU/cuofLBMgMWgRLcYPZY9P6tFkabYUnIxl1d+6M6
DBWUDowktiN3lj6Z+bU+LfOra/XdEqbNVMCObuqYMBxN064TQ2aPOqr75BHMqoU3xhlfDAi/t12c
VlbUzMRLh642wdFDgBojnpqqxGaTaeHC7AM3LVekYzupRH8dtzMOxb4dU7kzwI+vhwav6i3CHS8P
WkIkTMDabfKrQAGa7XIsKO3p2knk62MMY3fXodxKd3q1NOOVjheK76XCchNMdbwJVq1sTPcdod8N
mEyZ6mEaTy5UzGZ12qO0DAbFlGb4E7BFNTLCbGI+jnjfrHA2/QlQr70VQmW9fUhA9pJzJekEBxTC
gKSutT4AtjI3EadpdcnLQAC6GQiMt14gFn86K7JqiHfIK+dHsJ1meTAKNIvYLtYYurWpYQgCsdp7
33so25ibySA9d8aGeSDlx8LCxFr0re6S0gwT3VDDBcrGKvnRYLwa3rzOqKtfQNXX5WcTIxakNoy5
BKqXgfHv1s8X27vpG0dbHWqtdakU9ivEFnDtW32+87U5yS5VnRnYUGc8yoBuqt5EqOcgBpswy1HQ
Qo8k+0azTqjF5fMVz9nQjpWnNfDBEZ22oHf5/8cwjrViPEtSZXNLi12WkxvEZhJbv3JU59Vh4Ihd
jEE/TJqHj8x1lLtvpKWhLMtVXWdhpY2bYDUZtJgZSXdl/zD7OhnOWIr1yvvmKjbqTM5JLm9bac9W
5CkMSodaAcM9iXvLLXezJSemkiE2mfxIEMlOk8xoxQHSme1eawOnMSeYzYY1lIV2fKyMtGhO9Bqh
xkk85gWnxzjjNKck9IBQNKjy4IfXs7Rvi56vg0IsJfKjVlY+uUmVoqr7amHb878rSvP6ru58Jy6j
tsE+/LJOgznct6OYzAuFY7m6cJzWkNFSgc1AgTk3bnre9rzQE9TQVfygF+aKIle3pxR8O8YTfn3f
rbtCQ/Y/z4rYv5TDQ3rB/DvPb8OqV3k0FUnl3MyFbp0vKfPr2byicop65N6oppVY6tvC97XhNE1j
8dIadqIirfHzcZf1mKajYe3T8XpUFlZfY07GXx3Vo/QZ2hrWPHssZXLeiNw1j4VeV7keNLo/pCQv
kCrvBqpWUpwwVJZ82tEK7hQieTtZ7VN9Va+LU9nBsnC68POsuhQaQc5EzmMMiDrV4iqr/NU5jGWb
jiH5iqUdNdAaQ9MCGhQvOTsOHHMHx17uc1PUT3MhZcLp2ml32VpmRP6m5SV7huWX0+jlDjUb5EVG
Z78HLb/yJXukLnXL/2HvPJYjR9Js/S69Rxm0MLt3FgEgdFCLJDduFElo7Q719PeL7hmbqr5tMzb7
WVZZZpIMAu6/OOc79W1fYOA2VWe2YTs6nLlaa8fjOHUHqDHlbtatZVOLzok8YHWHcWzWl7rIkXwq
2CGRLxk30Y0gynFkBonXdrRLbcw00uaMzj0Lpojd2g1pklc2q7e3Wms6G8YwbcfB+26XYtynUrqh
p3OSFAkzhU51yRYH4/eqNLlzTdpGJYq03EyNeu3yub6jr56YWKTGvndtJC+std5A/QIk4GdN3Wj0
a5xhWKQCbOQro/+NuVBkalcXQeJ53dbNnb1dJibucVcu0VApkwe61S2dHh3+hkBPvdVZdX8Fwv3k
MRnuZtvQ6PWZ6uS9rS6Ir6ZwNjXSLgGdo8LHSX6HjLWIOPnaY+d2zg5nrfaV2PbZT2cZQVGuIkKP
tVvhmmkIfqnAOrP0j5gCm4ShqoJNg+AyJ1k2/VG1rSKquYZ7srbzKAky50bOWEFNu3wpeoz806zR
vQ+T/tAKbYyAVngHeOgN5O+6emxBt18ES5yLlHl/qEuH4qfS3Qhtur5N9WDiOKV8ko1oj4CoMm42
u8dIXOrZ2ZDm4ywDcPhNSk+dpBiEtbYGZtx3mwJb0C9e3p78QiXfIAkzqyCD4IK1ov2pm0XcC0IF
Nq1lmxv2zndpUD+bbc0YL9e0fSnFj704FSEetMpUxhH/cobyum/QrWf68oK9d8UJgIafaAUIWZg3
DzDGEup3vZQTgERe6kjC8f1QgfDurJlr3QsG5+Jyce5aY3rx5r56W0aH+6NQ1rGcvYKjqmu+u8Ac
Q2uQzdFcy/JQp+Vj0AFmSCe+8UiKFGV1NREwbeFyDwcmg1NI3OAz7naZXZ0VzW+jqd08ZhjT/5ho
rw6NbSJpVgiyIj+ZdFRmRXA95BktB0i/VMRCtih47XL5e618FdX1oMXdSHnqu8YvZNjAi7HGRFoB
OtGRwIM30pr02JSL+sk7KDD/GNv+b6//N3rU/6rXv3yUH1P2Z3HF3//CP1p9y/mDLpomF4ULOCdU
TP/R6lvmHzT6190RdEuWFNcEy/9o9YM/6L4hRV6TT9jOoZz9z1bf8P4gCc5hYcdfciwPjfW//Z+/
7NGHf/rvP0seWLz905oE7Q2rbltHDGdfxw7/nKRZiRyQIGc6NiafrItrgN96HhhRbAWCq5eUDf+0
4WeYuAqBxc5gOGEdVcMdelQ3qn2zIlm0L59cmfnbudD6Y2dwGdRJa5wJEGAq7iZTmKwDZSjOS3lM
5rI5tPhEIjfIibjoTr07nRy3Mn+bwfJ2hYF0q3iQax3zzbVh08A+cSfeWoZxL1g4F74TUEtmZx9L
vnqrjBCD7q3V4xpe2ro7aPDB6PPQRVEIBVvc5yedK2njGtqPZgavrHG3yQrZXEuNAytJYgEogFRr
a/GscdJipoalAm47Jvkj2YyDHy0FdoOu+1gWi8Mq4xI1UaYntsvX74xH2sZtYDU30tbsLVXC08w1
h3r/auPbY7TbyxwnWb/sG4O5pdKLIB6nAX9imt7W2rTpxbBGbBtClbkXWyuehRYPhDHYVRncMqd9
TZlnd9YcwumIm8KOErd9Fy5R5JVkMZJb5m99GFKm5AD0deksxOkaWlS1xor9sLQOWeJRA4sgnAM/
9qaE3VuFpRl3ffFQ9+nJbrKvXreqU0EjSYTJkIY1zl+uLv3LknR30vlOW/eY6tp9Wz05MFCcajsW
6hJIpOTwRD96ZwJLbtkJQ+z+piuGYytf64J1R1DQbCIM0enaNiZqkUkav3ii6nDxx5MZSDZY9blF
k0sLamKzU+7dWi+/exCckTXUxLDM495p5s9kWvaFLLqI9vQ4qZRx51p901VxJzq3q8uz1PsIdvUr
2ifTRFgt0w/rYczudn2o8BHgOl82g75a2wZy5n4uy0jznDzu8xll0ajT/LR1n+OnTeqNSsbyWA7r
2aw9ewcXPttOlnjo3XI71MamzK0OA2xW7DHu3gwkXRDB3n3hjf6qGzsi6+BgFYob2aXtD8rsOmml
ekAQEVJU36mi+A265t7o1x9zolv3EjnHjZH95tIkgGUmOWEhwrINqJaG7Nm35XORDzdJqz/aGn+i
8pkCs+uITLMrMddbsSfSQ4OjJXXrz0Fl+G3XxP0Y7f7THsdfY2AVRTjnxm0/ZVEd9E9Bg6MJTh80
I6q0FDC6kN8JZAXT03jp3ceMcu6uS0B6W1aNN0xXxj5PzK9rsXtMtd7H0Eldyb6AKkArj5B6P8zJ
intymXqFRXw5BGu3GbO7NTk5SRZ6wxDVCAoXYy+IJoHJiQDbOZoi2bXqqMbtirNrnDGTKcaevPwl
BR85ZFV1qPsdc4+wWvuIwf12mfv3K3JgM/kGHmXehWtay2zp57rEb/nYzF7UX7m/UKqgHWJUWxXM
/4/J3rHCCL32dfRdQlRKyuVm9HT+kLvB+hayA7JYLTZe+z7JyYAo0SMgoKWm7sM+W/Q5ZUPZOCq9
ysZTljb6oi3Ha6IeEExryZwvcqjsINvanDrwEmot8+1DIPAMves5U4HqyqEo6nvdHez61jPaqntr
2qwyaOpskR2DvjOqhlFC1Xp7wUB/CZVkpnhay4X2cJhMOJE6GYKUL2Oa8k3JxPrs28q/1QM678gA
BXAvU4XDn8F0i6GRWRrm4Ap6jgSEnGx80rfTXQod8rUsytlk1KG3/W7oLPcr0ROdFUKdr1bMRGrk
dM7XTlLI9UkXhFqf2y4BJLBvQjexcsricYGuI5VW5tuV+wZ6g4nruu1a0mqg3rCi3dhW2dyteINi
Rlr+Li3t5K0asg2Lc1543wl1I6WRJbymvoievpO33Flk8atcnfJjWI2bOmd05efapRlq6wlTIlKz
RuTmxnaXR8to7Q22aPnW9H4dzUK8WEGVh9mkvjHhtnvZztWtIUdeHToLykoSZuZ9bfZHDT7YsVu3
C2NmORcn6UwXmzoS6gzYohaMC4foOOxHsBgJIRa63txN1rAZg2BXWPzeoY9orQAm0JULSUpHY6pl
KBIiYbXqMlJ7kYkinzLMZBmosbfByqBUt955GvkfavhN4vPe8yt9M7npvsq8/dSrTUfaYUTmg+xD
1rMqzzadZTfM8iZE8q0SR5iCkeinnaVG593zE2tjzhaAGMelKuctOiCAeSHGI+xH1kJ2dhzWllke
AjCgdtfrM31wM3FhG75dx/JR6I6OUc23npIlrc7zMluhCdbITeb7stGg3pTliX5IbjJ7FqHrEOGB
s5I5QL9TjWo3eG9+i7L88Yvc2Fi9ke3TcWlBehXl3kqgW6G8j/srs4gEtLideffWqcRXnlZ3U7Vs
DdbCvdLOdiJ3GOqiotdv/PTNspdhmzTZqRraO1kTYGylpG6wvMrynUpu69Id49EPXhh0ndt2fXDL
RmyoL0ZyYyouHTJzZVvsynbdYyv40Rd551lVeVvzhSEirbvBQHRnzNoZM8qNB5ebRLFgcTbXwfVT
YM8fYroVRZFunFwLdleFT0q8GCgtJokRRKtopFziKvXH78aRL3aeZyxdOfzlbJA7XJlym87W1kvr
Om6X7ll683FNx/VGIIFx9T45s7nfOpl5BzftigSvRhRq1R3rjGI32vnTmn7Uo4wBsW3HdTp4YjKi
RVcb0bZH2va3CjIDFoBQa2qul44YWUPmJ7+xoXXwCeA+fADOzXm8I4l53cx6tR/I8wuJpg5OWpH+
eBawAVv7LBnJ+g0PEq5GFr6MVZYQ5C5ouI4HQGFD3hXZ8oKGdbtgaGY+tk+86i0R/aVt4A0KXpDr
kEKrf+d0GMzZ4nKkFrP5qllTvLKj2ENu2UtR3xblwGuICG/rO3N9sJx5Z3UNy/R5y6zjUxZ0MNnd
IM44MTlJmJVCDpx8DuPgaZgxQxKrgWee9LNY6O5OTq+dNez1xS1fVKtzC+L51oNdJZtDJ9CXm6wS
tAC0wBCiRn8FFjFW9OJFytV/bsSo/86q5sS4OEQSwiJIRqUIdirTnqErizhhIrOrC796aafg1Zj0
8pF30qf355bDv3JpHEiFpfvDNDvWJSVNd01MMRnacVXOYZ32D1k6dEwGsJ1snPZV63xQV8Ige5Xk
UkZqghq6jpKeo5BBChWf2AzaTQW2qQ/e3QSKxmnI7quMeL5rFzpkK7CqbE3uprZ5dXxcwzlBZY60
dzxq3obdLk20UKdRcmXozQdUt1Mr/ZugYKDYZS0TsbzfF4BWVoYEjgNShBMsLvuBKJth/TVlI5KJ
/r0tcQsmOADiYBpj5e2SgYt81G9sqdUhVit/L+DRPOeT2AfZvq3nX2vl3pfGMDP4st+C7vOKbFZm
uh/Zl8Qsse69NpsiZiOcDAPLbZuNhSzUsM1d4UUY9sPMWZjE8/yQhOg27g0oxx34uiHKHL2jJqr6
56ZGtclI1F6/Wr8Jak6vZTxb85hHqiOzzEeqERmmVlyGeoLW2NpPPeGBG6N17hp0Bm8r3tqfLOPf
VNMGp2h6yXmGYuQ+gZyeSU+gsg6OAG8OmPAY0ph92BvoSrrsOvE4k/yzHVt329dT5HQyZqmG0qHy
tPt1IU8xqNLxhay3J9SbGU/vqZMTpmvRE0SYInvBEqwJ99R7Ym9V46Fn+FH6WsnmJjj7c3oGs7BJ
g/xGq/1XVc1f7ZDfpFhPlPMpsux6ufzqZiNKKz8WSsU5QPh4Er375Bi1tl9dJ9sMdnnQ0Fu6sjkZ
+Xoxc4CD8zjxcwgTYlYdj47+aLjmbcXidSZebcUguCGhF4Kh3vX71mfqOtDfhQkBNpPj3bW+hrbC
Boshv8aqcfd0D2k4SIgQbrIfhjxs7WYKgU0gD2I/Br0ANiSkimdLVzRzlW+jZSieAi7ZtCoY6YmD
NalnCsGjaqpmKwbGwciBjricqQleO18BGYRIcVsP9peTaceJ80vUFSZ/j5VoSYDDksXSuedaeXL4
S8zSpriwTDIWetvG1w2QaxTq2M7qtcBo7mbqZm2NHGSI8TP12e8EbqxK8hcVqLNKmbbURvbLHuaL
vbBTIzJk4dfC0lGWCxXHu/AIoaQnsClvGwLn+lGPZWlCxKK5g+ZWv3aNCl7yRckz6aZ7tIBz2JVq
i9b3Fmd5w2AOyX+b0xOypnhlpfxel7YReUF2U0rtA2pNTOTZc9rNC3PaIDQy41vBSyutzjsO421n
LqHw+n3Xd4SEaV00tTYgmLR/7Ox6m+OKZ0VCddp67X3Z+VugUd3GyqafZO35EYXZcESsgLxYXmz0
gBMrUGPczeaHLlgZVIv1LVK33zSkuIU9CcQaA7pt7xSRJSTx5A3KeJ/mw/LG6mTMA1Wi/WF7NecI
joNj4iyP/mp9Jn3zRHtv2IAHvHFmtrDF/bytSja1QwFAvkkeJtVuHWE+sHGOR9OLnQmWl7JAQ/Z7
f5ofXQGMgML9igJQAz0SwMbOPwWlvWUP9Syacz1U92gMugfB0Csbx30P04cSBxztp1rLXTa9KuKR
Lj2LGigGbv5eFH4fkwCGkVJLu4fEHRWdwp3ygvQrAWU5cmyX6e+E+esFGpRIgCzUxoEnSmtiyYri
taMgYT8HCTwdRRAvmW8+DYbZ3unGqp+Lgmevg7zOmjxTr1VdqhAvl34oPXdhEk/zDKoSWg0lrt3C
ohqcptlSz6d01DzAmYnEyfWmYbeuClQUajEWM5/CTsFI6SjhoPAbQYgCeN53XlbuyD1518y0fja0
XqOhS8zPci6718EzvF3aVwQFwnjc1QL1sG37w8EuVHNHC2vcAzeY9gJc6l50Y8pnX3XWFo6F9Wyl
tQObhjS+AmPHYj44q8gdvn5Dm4NcxXkSXGXHtgYvvGo1iMwgMTnmy1FQ1bNc49Jwi+bM1VJ0O0ii
ZEFexxwD/p1L2qbGbe2K6VjVflYhLAU3h8QFLtSCBYcTqDkkQ7ocxibRjiugKbeXNpjHPmFgkJmw
sgIV66k3vxYBSEanMOdfAwC/hHTVhguAb/PBnefpR1BPRRlZybsahuBeB2N8O4tq+S6cgKZXr5YY
oUHZohJPQLZ6OV1Qw0/WnAskr0yr23Un02QOvT7xd4CA849EDe4ucJbik4P8OBaIUrp11Pc4VySK
NcMmNtfx219yHB3YjIVrPU3sBID+1PbZsma93RCuLfaj32R7vbNNvPgr7xCbfrQnhJevdUv/21VP
PvchjOUsB63Gh38BgFRjj9aAShlKZ4jkjSwfr/PFlqPEtR4ZwrDmLFbnxjWl9zmz9H3SyTjdojk1
YcjrrbZF4COexiltTqTfWmeAhXh9Df1UaBkr9NXVgU1pNv/MpEMI9uxWfydMU72lCJeuuTVyvSeN
kobEJ1j6M8lqio2ZjWVkUt3uvU6yBc4X9JI2qTBXeanzXbNUJUIPIFoaCiGLA/C1HjjPUBwdrcnP
OeXRL1lMyyFXlnPSsgwuqCcCiFwN6chHi69KzKXs7C250w7lOpvMV/qnZtNqXDJC9w4ZkCxYLgeS
S+/RK+XoN4KHWTUfeD52XS+OEFqSXWqYIFWRjUsKjsGH7E2GbQXsTzEBaLzG98MSXeWpzQqOETbX
tEqzleZrmNbBzs/Y9NHIj+g5J5ZqeCch5tHX15ErPYfeoxbbQLJ1YYnd7vBAeBagL088QARNdzqf
yuIAAWp5B3bwNhKQooWi2YG7LYgNTfNt77dGVA1pCbvQmz582byOY2DcafpsUwfUp9KaLq3msYAq
SjgrQZDfgyr1LoCcHxq72lZ+fb/McBCktUq1b7puTHb9pLzL7MmuivpyUI/E9L4XgIB5U6dUHiqi
OIEumQvbZTxI2anTTXI65XWPUPprv2tn+9MRcpmYEvnzJSEnEPZsWblnKmTgcQtLiU1lmcgbM1Qk
R6Nly6QaKXZuz2qNkMy6/S7NlZknypeE3+iMaEPV/T0iDskAi16KYkSNb2lbLTDsVLly+gmFKAyu
vogyAnHCtav7Z2i5cHE8/l3Svvo8BrVZnlc42/vcTA4SJxT4XV1dJrP1Yws19JOFopPSY/XHw2Qb
kIgsTyxHyaCC67Voh8tM7vZWweQ+m60wWdeMRrC1JjpE3q3VYKgi5YGhTJxVtIG10q88XH3XE/Tz
aXTAW4eJbjh3QRlAeooDd9ySvbdT3XRulDk9mLKiu1eWPn95ZaMjUKEOoWEunJX+2kdczyV+oL3q
fjvZkG5XH1wY3wVSYLxG6WWu0vmE1YlxiWmmYxe2rPeO7tLcYbtrKX6qpL8nK858vyYNEfirurqm
h7R52/LkZBmc2DkyiFvTS15s1QEkHRgsIuQxRkOGtWa6cHSb0Gpo6Bl3wPxxIWA2Rs/TbT1Kc7f2
YkLTpTVnwmPlpvTKo8lZS2uTvVuGlu4BsL9BkrpDv/M0CuOHYwQ9Rw8SPacP127G3kNLvDRMa+wp
6vThFyMw/sgifklhlCDkfLZi+RVE2PgRUKPwSj51KNmcMll5SkV17rw3s7EfmSQZO9F3ZJiX1t00
ewuWtmZXOSzXikbbZ5PzAnUwjViLy3vmTHdZPW/hAsa5/mSthncmuuxz5vwzUPOYFIh2d1a11t1r
2tVl4GhZvC78IjeS4mTkTfI1bWN4zOvSZUJuJ8x3saDs4TJww2kdveesd2N/0MJC6U8L83kWuP7t
PFA5OEH1VdrmjW5j36HCVpHym9B28mXbOnrz5fCstJzKiPLKW70A0AjvNga/HE3eRG6wLXdgf9qH
Uel+bNrzuSvM13q1vgbpfsj8eRBeqAuQeuto7UrvtSnZQKiZvKlCVsDVinaJDOdjheywEZn3POnB
ZQHlivQo4a4FtmGb66bTDYYpyLJbdqENszEnae5Gpnzj0O7ntsWkam8dTgTB9qWS+pa++WVePO71
CqqV6PIjWa+ER+cQ6nPbfvA6ktb7un+alLoVgQJ/mTPwWq1dptMvoKfQ42wpf6cD7jtfeg+j3mE0
oU47M2/YN3AEL4VBkUfwxtbSanFnGfQFRtD/tlwK0hVr0h0D4gfUDgtCVXplMTmPruMcl5bhdpd5
QSx1mKCQ4tjp2L9UM9IVtC+lm27pi7pI+tXvKcunHawcGXEz5fptltfas2X69WFiS1/tLFd7Y3Jw
UtcYbcOfXnxi5Fdvnvf6ONx3S/PdKrCIq5go0ZrqZ0igU8/6z1wbr36n8qixhoQnHtgfGecZpoC0
2DJReQaPyTA96e6BfBVHxs/rRctEtwWmjpqirNoQv56KusE6N8sMeK48BInBJ8c0DP1S88Q0XtsM
lX68AqN2/Wzb4YAk5kIMXX64CpsaQt+9jSmc5tIo14qCApzJ4O90S+iRbnR8cgIYM9R3PmeHWc78
a3FIVa7H4Fyo1bxoA0q3QvOn+1mhU5CkINOPLpCxGzumM1hgzIEbbizc2Q7TsLYr70Wb+fGcmE+e
2fmbq7TrXTkpvpZJd2+sGmz1JgiW/NaF9L4ZLZekajZr4Sy//X4gEUErhsdlHYu3K5Tt1DTp56qJ
7M1eIZiKQezJScCsqbm0J911PZInYYItl65IgK+KM+FnoaHQ0l+JoXHmD8sZgIu2xWyJHaE5C1Xv
1NrGKJ8/5o6BHWMPjZEUi7HAWi7SMZBATL9NzuWuLH6l7GEa1kPhOBf7lSkOJ5oIS1DpcZoq52K6
vKftbMSDXXyDfNvWmB8MyrwN6TPb0iqeu54c2NJoQ9tgUG0UVjxpGr8kDAUafZywnjMNqp1K5TXx
XP7kQ/drJTnuHHh5RG4lCG10/JIKY0OWdr4zUcLhfjnWnX5Alc1UmyM6pcPNjHV8dzqtj5GMEmtb
+8/rZH2NXnYi3eFo5N4e+88uQJfsFWiIm2Gf4nB1CtGdMy3pbib9GokcwBprTY7qgOTkiJXGQsJH
0oQ6GmbGRfyQzK6a9twByjAHv6RqVc7eCCA3I7+w27I4FkJDnIrlAPVL8bSI6lWzUAwR/wmu9RYd
aMPRfq0Q0l/wpSOlwI9CPafUn/THLM+eUaRYYVunB7sDDjGLk6iNi9O7u5wl1oat3ymzpyMX48AM
2EAhxV5zKx2rjXKbVsRju5EXFhNHPTiVBsEi5uq8DqvkyZkmf4MI1DiyDnnSoLSNqkVbrnVvgu12
hOrVvhT8JNvGbbWwrVwYbw51m/XS5G/D9NMBzGNrzIdirDiJ1sz5LRP3vUeT2Hs2+mr4lKtRM/C1
reAZu0V1dMDQsq+5ucacN1n20ej9mz6zVqhEG6thCafkpsOBRuXgLjiOU3ubJ74fBXSYAREVpqW0
jaA8o2xIjLjhyzqDcT92WEAqPoc8m7YiURtGVCGWtBPeuWpPUoVGvcyooWiIQCDkY4NEK3aM7QRa
esjXfVAVhC23DfJMXcCmLtRNNVdGVDqAnYtsPs5XomJa2f6zh1qWa85IUZN4wy3Gmi/FtmMctN11
xTlqaRG6pkijLjXqaGjXd9KO7/P8jOg5rvJWRwVt08CUzVPHp3BeC0yEq+E+EaoWFmgM43TVe4iB
knXaS8Nz54z6j6t/5WM/fUr2h1vHK/jid7qrEVTfiOAGXNZ97yQhounbvGUONLXVS2EKCwn2SsU9
PmrUGvtVx5wXqA/yIpZ8UwbTi8VANu98htTSvdfNZL+iXOWP7ZipstRIbTbkXO0z5zgp7hD3QwQa
uHX6/JmkgavD1/px122NoBn9dtcUUZ0mv8w+306lz2bRTFC9s2ycZ+NICsSDoASx9ZS9MyuSpPpJ
3DJkok00mr5OO0dRtnLV3GKhe/faeofFI+qUuWmCOQnrXJySqTpZuJNCb3XxdRXVPq+tA4kQw6bQ
h/KLCyVB/W2321qDrZYxXR/g5UaBiTmJ7oTioKpvebWKSDXrA71QCG4g2IhmtSPZ202Er2jE7Tc9
MQFm3KXavUhZBhvfFP77KkV619Lb5175nQzTxS37Vxuq3BWYFY7pHRuhcORJLgwO5AZMPl7Yc01R
WL2WkzoYgkUK0Vn07yqDr1turRU8USYN8UC2w9dklQ/DxFumu1CZXHAbc3aCBBjlRvKLqGkRtkb7
UzXIERYt2UmukBBF/3VVtjD0d5JlY47ZpUqNT1W4zcVUcPQB3p30BG50aaFlGNOYpIfl3dWr/jVb
QfBN5N+EHkOhiJpxLxftbYaXS9AAIzpnwmuBQKvP16u98WhX32UubmQ9hsGScjvOT+gtIx81bwPJ
uDflD7NO9plo6sNBLM+Tn2fvaqzvFprVqWdA3Y5xQW7ARvndyZfyZLbqrl7fErC7rV+hHTDAjHr3
jO12VmrvlMjiqzLG5FkUVr+bAYzRmS6czoO/tcrpUErOJGsZIpTpNxJxczWO/IcvbwZ0lk1zjSC1
b1kPHNrc2M6N9aVdofxJLy/1qJ/7K08Scqga7nGeUmci6agBYlt1F43WS6VAAbL4C+zH2muOctFR
sl5LAXsSuNNcOkA98nGY7n3tl9ZV7JWN8TR4E+qfZWdYM5XScM6voVw+8rVRDQdAWaE27nW/oojk
2cv8nVzSLwj7aAVbpmsNy5aOUlTflIn3NDDLhxtf7pTtbG0Sf9khPgASf03hesoigRPrb0YnRbvs
GemPlXDKJhYYd7c40ONv+gqh+IqkKZHJoXeXy2BkvFnmtOmK5FXXxmNhMFqp7ik3CZ1hSzznpQaK
88Ppr3JT7UkC0NbHJG7J+tJW+gaL3qI3WBuYJ+w6h9ZdZbRqyFiBWzBmd7aV2VcRyTJp6Iwo//Gf
WLON72HdGWIAb42yCtG9KKsPp7RfR29BsumU0cxs361PY9/t64DLy+nSe22oMbLixJ1jFKzM6fN2
+W0KWiex2D8zMVrlygfltA96UDyuzjEgcXMpzcesHm8mliYc7D0dVTvEcwBSLSdRY7aA9uokH2Sj
Rh8Nv/UICjaI6664scpufR4oTzkgUwaujFPsxD46Sx37qqQPNdavgcIp64tH4oof/WHaZ8pnT14F
FzD53bnTVX6DJGm9bcb5NJsrpY74/pOq7l/QeYy/Ui2dq1ANbNF1TmoFpg5f6G9/8fO3AXTbAtcv
R5fn3C5EPHU7u1bFNwlG5Ws3TwxSs3rxzvgdRyrAFId4PJWseuP/5ju5MkWackma+vD9f/+Gmu+q
vCMIivgMrHCwUf/6nZARNuDBMuoN8r3hI0Bbam+I23DLTVnVxUNXado3Y3v/qVTN8OgjvNyyuBxk
pK1u8fvv38z/6i7/5pp/+rX8fxbLKM8+GyX/Iry8/o1/6C5t6w9UjQYzIRvIJKw07Jr/sFjaWCw9
+G7XKOkAtckVPfjvukvD/AM7sAXo0caoCE8Gsea/OyxhZAEj8LBX+4wPwSTa/xPV5V95EZ4F8RDb
J1wS/iU7sM1/QvIEjZaoXHomVLUp2WNAwZqPE3D3p8/jX7ww//KrXEmONvgQ3por3eFP/AsGtCuW
Gb6KX9jLOWGa/lIavfnfIF2Mv6eR/ufb4CEcBYVqEsV6jbvnSP+nt6G8mnlMruNNoSTqbJn2KNJI
b/PvfKX8YbcUnh11rFwKBMymR8MmkQwF9ijv2gBo/UaOqn6qF7JiwJ47RnMZRWJaSMnwZdD19LO3
ranzphj6XTZGUuLEZLag5iGaHVMd7Jw55p7zXu0MMAPIYhJpLJRbLHg8vhVmGIgilXBYwJd6d0qC
lmQVSyOajjbFTu4FsV41MPkRRoKXYdWK4UFbX1SSA9u7WRo7j4uYEtuvsWxrqshvRXMVtjfuNJ+u
LskHhyih7FbH6/WCRwbblu/mxfM4VoEeJ3Pd3NjmJMutTDpVb7X8ysHtpEAfMZHwMG5svCmoIQIH
fUMhRpQ/OTWpF/I/9Dbu+9Sw8YTPuu3uZ5GKl3ri2g8dunt/1xZ+g0GjDAQjnMrl5A8EN8FJczI0
r9L0SNup64Wb0JxWeZ7wiLCsaxhMRS6i9RqzE8IA6h27I8fKW+5ERqWET24CgFWy52UGiKXc2fTY
8j+IjQg+hjaYn2u/b3/GynLxJxLN8p6MZvme6cr5GrPR+sGw6gAWx+TEuLKcRyOGi2H6+wDVIJ7e
XFPZntnq/2PvTJYjN7Zs+y9vDj3A4XAA0+gbBskgg0kyJzBmMhN972i//i1IVtdSKj3Jal5mdyK7
ooIBOtz9nLP32sOwhc1dJYdKoCt78hU6Lb5YhkEqrL22PpM+iTM4t3C1bIid68RX3dAa3OB7p3eB
Z0CGzPJQsO1Nv66G7YSnOSEDpfMFbn3u8dwAAtgdEkSzu7bDRJvpKg0t7GGdR+RI5KRFdagrlTw4
M9z3/92e9bQcg78Ddf7vf2nN/9v+fClpC2R/9sD//iN/bNAkGfxGP1qYcIDwwTs22/AfG7Tn/uay
aUMOFJBTfaJq/rNBO+I3i1WzQCNdeIS/MAfZ1ZfDWHhgs3zbQef3P9mfBUfEn454l083wYMDx1KY
0z3x180zYNIL9M3NL5FEFRu6UnvmemwELdWakPDh0qLsjO2Nqup86L6MFImEqMRpVI6rlhy/6iUp
/cH8AQuETrCqVI+EU03DN4Gy0/2Ay12ahzTJIYgygBgsQnoojan8CUQ6tcVEiZAlrMxdCgADNWWD
V8nQaB1ok4LcW00RPX9UbiiKHyeSIUGd2QwI1mNvxLeshfOQOPWQ31qUGcOj0qLI78jgyp563VNp
Mf1f/FzQbK50ieWXtMgSg+QdCvdXnKRL9IdHgsTBMAJHJtvFD4dAHvuKbWHFJuPsAqbEAVzHkGwX
jP6EXjEb1YjXiWST8Hkm2Qop26Br75NOincnEgsBALexzmao1vVn6PdDvg16K+vYy0kSAuuSd+WZ
CKOSlFA9mBMtt8F21ZnizpxRaZW5fsuHVLj3YeTH0VE0Dl0suDCi/Ux9uwqPETsrc49uYDeaUQDS
yDCGB6u0Y1AjZeTGLwghkKvT9avWwqum70SUtfvOace9lWsE6XMi5A0CAYYuD+/8xkT1eKyj0PHW
XsiohZHHmBaLTprUqk3qBKHxI44rhptZIYtxU6Ta0dT5JO+t4pkR1OJX8xyPRdHU/m6m9XIf6i6Y
GZaZvn2n+iHp4zUwltjcVq0zjTG5B6oLAlI/VUJcCiyaZleS2Rtsxpbf9MqOWwUnqXvUzilhfQei
WRl0YW58YiUbhChmYa1vglwgWW/JgDS65xwCHkxDz43BWSsCHBsmR1WIYYHTYFksuq+QXEd0KVC1
+GG+tDpaLvr6PvNyK0VbJ5FeenXg6w0YYvZxEpIi3zwEsvO8zz4MUknPHBG9s/N6hg5oQyc7I2bI
CrqdMii0Nz1nyfCUa0/fzVY/yHeLlcAUtzIR4fVFg2MOGEGX14qKEgDKtuhTYb9Ijkha5C0xNIxe
XTo6Dk7j/BiOxhA9ulbOmHNNQogxbMs+d2o4LqE1fpV25EXoucehe9Yd6deHCYVmy3AuDMhi6aUR
M+CeR/fAcUkvjNDTKdtyoYjblTaLOD4EXVuhZMJpSZyvPSPzfWu8jky5oINRUNNo9rxpM2achvzJ
RSaTi+k25ORtjTH0YOsLTN/RSZnJYKiVrhJylTYSd2XjkoJWJQzcsrRrJXGfamQrQFBC2uCr32Ok
Y4owILX8QaRN6XzTrhzgHIHlSxlpJA3KBJQLde9oknPKyvlSIbeBr2AAWUjnlUxR0V0I+XANptnA
qeAX5IjT9An4RVqWgBTcxcxO5zVnZjLH3rgfp6Gxv1Y2qvqD7bfaW7tma6tbQCaSua4tjUhQ536f
vfREB5HyUdhtvM2qgFwnb9bBE/rhEHWJgG9wiD1zRolqSxSVdM8crP8Tt5ET7mPXfwzLxWM8JF71
GY6th1pyksaBhGCD1IwqoT5tixlpDBoJecuRv/H2FExmdnFsoh6e3Da23xR0BTZGZAQ1XUhuv28D
agE4GL3JVWkIqulNxdwx9vUYm/WtLqfJ3aSpTcZmjdv7LScpd4N+DkB3Sjz0OUjz7g6PUnKZbEIo
uSbxR20SYqtZTsxu9qpkVLrEwDKqpTEb909z3JdvdRjO98QqFcymav9McQ8HxCcOlNc/NR8kyo5w
HbUjoq8iHhW6DdsF316Vu7mMjfcQpPt7iuoe+YJF9FeZNQBBh0F5n8g2JiRY/OzKnJiiSr8tTmqw
+qNXFf3KsyrahjMFC2OgPvzCODWErZVZCsdAy6h6nNPrYA35j9QL5rfAitFM546cql1nlKNz7OZm
DJEOMmF7aLHqMqOIxlCupmkA5J13jXOB6VF+S43UfEuRzDjrrq3Di4jp8zwLOCAXAG0Yx3WNiXcq
ktpf8RKYWETbLl0iceLe00cK36g4pfhJ1SUwzK58wCnW0TzzRXYsh9bkP+XYTwRyRrtADNMWW0Uz
br2iyov9RMMl2ZoGwY3mnN3StOOREDl2M7nie1yVc5PlR/bpuEocgVwpaoz2JeQqiWq0jhP9OtVD
+iV0+qbb8h1MNGhZTA0SyupSVxZ2MwzVx8FN64fQ9NgXwsFZQZiKnkadGQwZuvCuLgX7j+zLM+q6
JniWsjfOE1I6a6UMHkjoNPGwJnssOw6BJdo9weQIaVKygs8oPox3My2au66T/mNgkSYFv8y7DEM0
kY6YFauozZKH3GJNMgdF7ZOTDHz2sCjxDdr2hfCnEfHTZFy82cAXPTjizFT4uZWNYJEJDAkwvxCE
w4Eji45DbEusrslaRkIzkEn8qYzqECdk9cyk/Fwbt02e0yGBCVwlBL7YUAtXXUM/uTQD7y3sxuxd
YDKH6i5ZO5D3cHBV4Tt4NNpd3TzcizGbzsEAriAnARZfAAfI4IbxycPvsILsIEmoFma2MV0aIJsp
boaVF/fuEzDOTqITrXuajguCAnfZLnA79o0UMs6HJIqNVMyyZjSaN4ZPrGnHCs1M/9ks5+QB/x/S
0NH2zgN+lENXTAn67jllhgZMJ8gDtUvdxL8n4JJl2QnrI0hgvQz0wp/REkEQSaF6vQlG0TjvQjI8
RIIUCXPGWhJvxMjF9u+DOvI+QjX9SLMFNhRo98pIhbasFXfnKhd4dFzTvzb03p4CxBnrWTowxnph
2A+9Xeb3WVxHm6rIHutYMprmqrmZKFA3jMXwJVh9ceqQzB36NCrObMZM/jFc7PtSmgv6rlq1QTSd
EyhNcBryRepYRvEBQBx9USvM13T91d2IppRwR2ZrIg0KGoCAzEpa+zym9FEWVrWtcsIlVSnla4h6
bnmgdM7brqbLKqxbWc73E8wIXpvZzjYliMyL8rmS6m7eJ0QaAz2T747uv0fBhK5d2cHOzZLk0FrI
LurF2ZWawDdgid1gYvS7mGP1QOcxY7+dxLataJiGUX3KdGzeVbrZdb5NZB5smmPrQg4kGu0eF4Y+
1IbtbmYvqPZ0kMs72RUM7uolw9sCPhA/sibsEnOE7WdU4ZayH0uULPeyC8IfEn/gV7vsyic3d+tt
C7fw0KtoukuCsTJWsKvHkc1usbUyQcg/i9lqvtTM/vemI30evvlInG7INx7bZ6InDZQw5F7qQu6U
N0cHM8B6kOZZgcd+cNc5SsKv9mwPalMaAV79mEnsY4iBRUApYs5TcSe8I6bcOZfkd+44rIEONHOz
deoMVb8RwQJZV1Hjn2104cfCHxbGlHrh3ps8avKuOb26LDoQbsk1sK3ldM6rTmDa7ku0yDP9ioQV
S+tCcQ9Hr2nfaz2SizySqxeWbrEOh+inYSg0I7bFuYNd0nnWSRsh6OgN46OTpnUO0H/dNzZaN3y2
BABzvs6oDdLye4QCaU0nKV9nKItfWNYe6l+PcLQp1qtisvxNrqOAcqgltRWN5n1L9g3xiwmFOChA
PBDc3Zj06n1JDu4PEVEDxKQZ05IXipYLVcs+qriWUQ9xK3RyWvQR0/omAhkzRLF3bqs0fu1bDABJ
4AeMYe3iMvLONaOQUA1lezQiA4ldiAzCaG1moObsjJtWk/FWZxQWyMWUQy+iJqRRpN15kuwxY9+L
dy8T/dFsC84OVeSbULjFz0ib92kip53iYEFdiaAucpvpLCQxtl7djmcIKQ+aDttT5WAXlVnqHoFo
eG8qal+YGOFeCTraUVEWgaXxzGBTG8VdydXrGNoFwAfTL/al3xRrZQTyOWImu6fp1T/T0Hnr0hxi
ouBm37UMEI0c7mA1FqhGSGzetJiGYDHkzVMYJtmByUCzLtqUYiHDBFrXOYIpLBcIin2nXA+jXxyF
o7D4h35/aqvcWNFgGt8AmX+t/Sg7OymYrCjMFS958a7HOOJWOJtLFiGda88eZgK8R9fcoBusMGL0
3p1mInyO4vhJ9xbtbtx26milLGKRiGecwtWtiFFphQwI39h+vxauU+/DmGmlRDgTGpa3qetmWDPX
s3fIHD9YYBNjIMo5NcnyaSorl/kjz7qxg4Lk3iB9tPBNYLcrclgokdxwGWjWxlg9I2zx0LjK6eTA
TlqbeLsYvkiginZoMqMYI5Qpbrs2p0IyEKOv2Bkc4+5ovPXchxlCsoHRU3KSc5FlxkEn9nwg7mfa
thMZXCtb5MMabk5wTzAu5FMrR3TrzU53Ai01J6tmJt01m2hNrDoGDot67sN0xwoD3ZAemQcPWzvz
62eq/AVq4/++rIec0ojs2jGarnZShdew9IxnXTJan2FinjUjXP5lu8Cqzl66zoLmBX2B/+F3Q3UF
1sYlQA6UyGicy7U3Oca7NvCaJ5mLAQji1nOFE3o95ln3LNvpeyt92NCiSntaCbgQVnBz840TQrJb
VY2ZPuDwSq/8S+NTNuMtZXNNjnOUFy8Uu/375E3mYwCY5ZzKyobUFeYPbaSS01RyCclIid+wO+T7
FirsvQve4kw+26ukLnhFrhB99UB+oX+x3C2vprvuOWK2oWqz02zP8lqW3a20NH5nBHIDmWtn3xzr
j1T184ljpjtYZiXfcaUU24yI0YewL8cvFS/La9XTtCcenVsdupsOG6LxpYYptI2dNruQXxndNdTR
HyriQuCBywszo770aEL35aTCs5rBWhcmhXbBvPxkuy6i79y55gR97kZfp7sxF9MuJAJp19qleqNC
IfCpt5AW2y0zWM0+fKqwZV1ob99mHybvTOt5V4QtHivctWsYPedRGfJOB0147FK6mLBlvE1AiP2m
Ill9QyLZPei7ACjp/FIxbN0yzRbsUrQT4kY/sGEPP+YGD9jKAh2wj0PbO9rEuK0r0DGIyBzr6BL4
K7OOhrSQ/RdCCvOtVS2HivLHDd7tFs1TV+8Z+Zc3wpyuia0thMvoYsXEHTlqWm9NAEa+iyvhb6s0
sC6+1dSrcqCuJ1S0e2xg2TDtT5yYEo1sJrK2G0BlNK6b4zIN3E++fe+WSGQaGyAv+VUftRmEh9CL
J2QqJD2KpFeHpImbw+ym9iarscB0ERY/zvPuXI7tdJ19N74GXtqca2Om9rTshotG5Jz48sUJo6e3
Qs5Tc/EUN/Qz2FPM7hRb6SL+MLubrzGBeENs3NAT50+mOQJESSNce2Etv+IkmNcE3dWbmDnq2ZAC
cAz6gvhQe2H40GZBj3K3+mxQtJwDo5iAoCF7FpS7Pxgz2JvAKpETKhqEJ+IMBgyvXNo2sKMwwNnC
J7GUslbO4IZSt5NvwpurD2IkCbL36DRu6Nsw9EhU/dg0VQI/Gk8KA/kUxRu7ZXhwwzTbhjQ+v0ED
gpU8Gg6J9YXieoNnVcWLjpKwsv7E7Ndckz6UbHA14lyEJ3PKzBZDSdJU2GAH9dhGtbXPLJzxpusE
XziSAzj+Kv1I7KDdBjMKrxIeP3f5Mjmb3kgo/KLrwo+OQcVDQ8g1OUIBWGkKRnhlmC3N/iwHZTJa
HcEXdzN+Kyu5VJPst4CUgwe/mYdVIeKCuX2YzT8claIyiZEhHtp5ZNLThe/0UsJdO4OoyiBX40Mi
0+AxHhFroXSDspi0DfQP2/loIighHtSeXT1W1NDlbKPtZza0Jxq3eJsSa7qYVZceRGMCOUxq/YhZ
NL6QUMmbOhJsDyeiQCMQSe7NTv91wiOD/qB0vZXQ3vQwurN4JT972BUiKm8ypkxcEXrQXDLX79YB
KjK0N/a05wBhaN31+afKbKQ9OkfaV7dz+l54xvjUJt5n4Ir5Lh9x4IqItsyqQgyK/hUHa5xN1RaX
H55hyvuLamqIIb6PCpx4sa0KDW+hjxEctZII8wABGcaVnil9MKGGK1rg+Dnq6fnQdXb2ppbzvY4K
pEdJDkmlUmjZxjY0r0Mz67PBbPwp6ubxDkVntc5ce1wNNXYABuTMy4wQY5UuOA39ZMC7Tt2+G6ve
x8mOLdpPkt/VanrTJi4B0+kMjSTAlrGm04ZyQpGaSH3aBxu68zgUPD28WHHK6RHatoEAwUM003RR
cMX/MG0NvbjISn9pc2KnIXa4tQ3vs2REVi29XXoTNHTU0Qw6ECJDQNcVDncH4Brr56Ynsm+rRo4u
2vBjfYBHGY841GnDeYmZ7UVIWTuLXB/DJAopjqJmK3KoFrvJ7dtvKgevyDW0sz6MVkc3NaUohDlp
hpeopZyVovT2ahqzM0Aabn5OhSxLNiO36FrR/AEta3JTyKtkIZh/DBD/7ruB+6aYJDdKg3BtrwNz
RoZu9qM0NGLR2JL8Gq71NYy1sbw1/VWqyr/reYlRak6NtfdU5HwhvxBNPxpA0srd/sIQKjwqZdAe
7yQNY8tcpOIBYuiELJtd2KpmVZTt1ctKTHGsTupUZ1zZCiGaQmyeqwBHecylg/TU4rXtxxFWZVeu
83r01hpeTyqZbeV2DJa+sj/TJBkgoJk/vLi7M5K2WtM1+u413X3MHxxBh4uUZbYrwsyUBQkgHeZd
lKTAtOi7beg6i1Oq5manWI+obfsOO08H45aHge7jixzZ0EcOV+4s1VXG5alaAm+jzLgKoNgrLq+3
Hg5NMQFsCY33tlwGifPsvOdJ/RlGyFFgblvcQJJqJ6TIHyarGkDx88S5RsC0oJkJLNPWz0br48Hw
Sy9b42sSl8FIwp1RakpeOBxbwC7VT4018HVO4oNw2DSVTVs86mjq9HkUY4mPY8r+wkaINTkkSNVs
FxTmzp5t+3mU9CNs1SQbmmmXWdfcA83WNI5jm17jHh9TOmnstb351hTh+KWObL1pTKWWhnm0Vg2d
jsaY48dmiKq70HGCiyK8aFtb8oke+ksdWtauMowXZ3Kc+8CrL85QzRveJzhe8eg9Gol3LpU53tO2
8Vhp1KJj11+QWWbftWRD7NwKFRDALi5xBWVQ0MVHwsuLjZgMcxkb91tN9veTl6TeV8tCiDKQSYiH
omyPYzq2XwHqYP4IhKDUdkL3CE7n2U4bdZ6ntD2aTT3sJMXeIZjJ3MQWJ3aMTPxHFVrZGVoAYroo
dR8KB+YeN6z2yXQWOWqVDE+l5KUcZo8RKsiGLwEyoxWlUPY6pMsmK0nEXucWzD8mzhbE4ziEdhEb
vMS1EItTH53SCF9/n1TtNC+snXAVR/KrZ9FgJc6VD9QZzQbczN9aWgJX5RrNZshZwBh11akEuvOI
2BWAQzglFy9whlto+YhS0Xbct4Ed00XD9rYzZpgX7OfRAXpJ8jh4UYeHoWoOC4L4xiCq3Fc07E5Q
deOD9qHyM0Bzjjlg90tQpneDasP96C1mzXLOkR/mwR0W2xlaDZfJgq/1Y/bcnwxvkJZmC6GZSVNE
g5bA69EwkqexjNjXkk7tjHgIXvA30alN6pa/QYRl3Jqb4caI3QU9Yzj+uc1sTS2xYIr7yRrXbWWx
HwfSufSZA8G4DYauXuVzMm3S0TLX3JAVutekUtztjGYlGNZcGILRdMFceZ+ljkDJFrdqHZbtu6vt
8spBEpLK7mUKEx/AS4gexckEu7NXbec+mrbH5kCGD2KrEAZTUVSXomnpxZkdSob0GVdB8Oi0gXWm
IYFj3y91fkjTMiaJwo/WLp6omybueNdk7swmhrNwa3t1v3U7uusru4hv2MSeO/RwD2Xs63u+CPej
1sKqpxELQG106G7mU1Zy6k/lvo877D46QxxSVc4hFTkVPHOqi9fnwBu1Jz9EhNUdifc0PiUSDm6v
vRq78NAfjMVWwtSFvF6vA9mEvv6bMXUfRVqDMxF21HyhMYWXwIdW/KAVIhNHtP2pghUKBqZCGZeW
ZJ6kM7oI6iZ/M0Np3zSov5DhIcDPrCG5NkGPhoMIC3XwanEtK2v4XoMyvZ9636B71rz5gmJkZTp1
Tdu9/TZH7kAKLjyqOuKS5PrZtVbMfSssGyR5Wcc5dftHljr2YYpV5ICCfInh2vNBNG+gmwA1npNh
9jc0NOAccPiBBLkyVM6fEuLW1dVPJd7TeVDyrsCs/zolbtDEa/LtUeEDJKc6qOOR0GK4rlp/z3VH
R8UQAzMYz0lcaEwulN63AtUKM9mpQSKSxFlFgSUbq906XSy+W3nqM6TVIugfZW9xL4wC8dRITzSb
Loc1hgLVGqrd6PQj2JTY0eaKUcaQ7ETW0UwahP3UEhRf7lpDly9lwwlPpxI08DhOxSOTuGJXjio8
kXEvw2NcF7FeR2OLlXrCqPwVyBEaVGbr/HPRDSwYxWV6+UO/djp0Ls1seCe6Y92VLZP+AmF2agWV
pR7XZp2hE2+j767jX/tqdr9NDIe2Ihos8EfeI6Aj+pDgqrLNEkZDvLtChhSYwXRnlSAEAAW09s2A
Btru5oBhR5UBH7hzsqAkkVEOVxNLoyJfprOGoxG4zrVJQ/kWR4NtHrukSq4JBWxK02dYOFeZF3kg
58r+Xg59NJ9MGkz+LZVeQ1cnYm/4sGHD6fXQBW27JVgWX7zC8/DI/kv5mo0glnYdHbSIo1um1X0b
wfbd4BTont16dtQucaXZv0R+2xioiGUYfdeG7CjSDFaPAxSDEqUtf4o+lMlBSZ7rbIv+oZ/CGLsq
V7OD1bfF+8ThtVNpmlBFaycDXlJgBy6GLi4ZuccofaGH3mJlODsemDhjiEXfHw30/ACZy4ENfdkS
ncbHToeVByVx7dyTu5ceRz1037jyYoK2m2XK3GYbSUDLRnA2UHSnzQ6zZbUv58E8gKibL2WcyHUj
JCzn3p5++hwEzzmYVoHqSasXkIfymnKp/m6qWd5mLCDAX3DM+UbsKlieTHKDQkZ3HW6eE4Lp4DsG
OL2bkoJQYNXZw35avJGM3p18xYCtvlNEkdP1qun8QianBeT2g/3ZtxjX+prhVDq0r7Lv2Ezt+uSU
dY6pMG/rm8ZJtxqzavxJ19PctACO2a+EeC/L8SOs2vIcK8v6aSSOPkZE9TxOQUSfJw657bJDw7KN
uGyCi6Yl3AzqZAa9t68LXtkBLtBLzipaewQXXKdpFIcIY/SlBqcNfGREkpcjstgovJobwc3gQoy0
dcxd6zUbI/G1VsL6loBO2qVGGd3GfgK50kj/UPnMUjDzQcCVU3Bw5yS9uWk/H5nNPHPtxl4zZe6w
R5PAn5iUefCFPlOsrp+8sx3DhmH1u89doc0XFTKS9HCjvZbFxDEbF3a56Ywqwx3Yo2GI69Jbs0WZ
hDF4UG+Y0b56VZvewiYaCUQa+w2yh/KC0f2FHUncdA1JvoNSHq6xc5h7kdYuM0MbF7Kf+IKhjB4Q
bNCeBodSvqR+dzIH1302ss5ZTz3ujNr8HKdwWMIcaDpYdFtPoIyhqdjo1FMYLVsH+OxmpkUBFSos
UIXQiKuZuq1MLPNkhhablGTmQ2uq6JhmDm6b0q7VbmbzWo9sul/SIZh32i2/z6Fgy2BzhL7WK/GE
CaJcK0mrZnJtdxfCrOiWq83y0qXZfY1E71WpqDqaQNZiKjAu++GAAL8GuXJprFpsaSx9a+wQbyfy
GGudecDjQ90z3J0kY53caQ+8XvhgYtwt+XKJz1iID52YvaeJKPZtVLVXKJb2FaJW9wUYXvxTl6Pl
rZEjNZ9+P4qLrury21jP9vPAFrAybN+69YXuf6JTGH/WfukecgNzGyO+J2l39bkyg/EOb+arCRDi
KRTWY+J2zkvsB1tOBZPrn50R5ux/C0tyDzxRV+eY3wE+hdFUD4yi6o2B/3RlG3aKq3MWT0kyNY9j
Nn6f0uijd22aboCYi8OcpTclVbnr7bZ+pG/ZD7uq4XIRtNZdiG+928pKBWd/HJGD1rLES0oXdmW4
jFhjzs9DIwpCq3u3ZRo8MguAGIHwQdrcQOwyOqdh8uZFUWStkYjoL2mZLYbZ1LmxNCbObYkt1FPq
kCJq3dV9za/Uzy6EFW3Q9HPEzitmCQKMVBGTALdmhV7S4n3yMTEIqvIL+mD7sc4BNOu22Uy2OXyw
6o3NzA3tOSEGYKt9FCfRwM96JK1CweT6YaG0/RiZGRyU3XK/6kdLrFxG5s8hOK9nRkW4eejRH2Mc
KU+N7rkh1Oli3ZMlvu4+LsRrySgBS6D/ZraBOsFakOem7MHlpGH0g9sy/dgoJ0MEctXi5a3LwYk+
4Qtk2APifC7uPNBbe502x9Linb2beRgPowHo9Q4VjtqFcTmluxa4xKpIgYxjQalIKekYV7Vz/cxq
Cd61LglFiTQBg02nNO08KRjcw0FQVD5Zd/Bn4R4tfFQYUdG+GoqUg8pO9J0C4oOfCBcJ4HMoCq7X
OPu0CkHRoPq+2Fo3IMN7J9g3jFumTVybhXVK3TQivARZTwjOKZV9QMeJ+c+mFyaJFXONcmPHhKQ4
KOXOd5mAAgobc2z6HeAYO35PIDYi4umMMR4wI8WW/gl9WWHssFA3rYYpq5Or6kOhL6qtnZuLO1Zt
ZDR3S6YGRY35RQ5e4F0tdwrtO0NxKB4ihrs9SMDcTPmiQvvTeCrD0TFuRAk63qVLUR2dZW4H/cY2
MuFtmzTK9Tc9CWk8oCXLwiuj3EVJW0upv0/S71NkYDhL87fZgAiAmtfzoVCu6XEmeLF6bC5u9OFX
ppX+jAzYE1uGvsxhSew4ONxgT51Tz1AxKtoaQHtRChvtfF+IcYZNloxr4nTUM/2YuV9bSAvPWVNM
9ybv/CHy2iY64vr0cVhbqGdGv4L5XefuLugACPW4TqCzyACqgDjAwqSniA7HsdK7hFH5T3pJzVdX
TfaHYziZS/NMKDx2yTT+oEMxfc7VYJ00cdUfvQU6/YQXusoey4liCwdcn8jTWNasual1xGcVR7g4
SzTY7hI/48D6QMwZpIYJLWCYfiq0yCus0wHb9ZQj6OZq7TvbkfGRg4Ufu6TGLbrPw646OJwl2Bmh
j3AUdowbnrQZCGJeFOwuC19eOvpIe5K4mQJaFAgxy9UsabNdnWoe9TlUwlXdmqGEMz04cQU/T2ML
EuIuGodYvHW1laXGerTAC38i+ozopgmVNF1/M3C2ZQ95b8Gk3Rb25Hb1YzUbk0HGXoZZnAIEs7l7
r2OY5CdCnVJ/F+KC54rtebp7kqIy7QR5oelAsEInEtLyj7oAVdzWjeJyP8FkfnUbAehYV4uu3oUx
eE9Le2gNSqi8mp4iu9FrFYRfGST070U5408ewgBlge3TRQIy4GJSjbblJPPwlc0xS1/bluLLNGWb
Hfxxwh9F4AdxqQM4E/oKheFqZBoZwWrUHLYdajCOJZCKBJZEekNDZGuS1aqgN/7I6/xfz8z/cZFR
//812dsGWuiPj19Z5csP/McyYzEad0l5IYQBfTWxX38osm31Gx4PkORAycGOgz/4jyLb8n4zCa9e
pNe2RQCuww/9l2VGQDGXloNFQZqoGv9HnPK/elkEuYcWIMLFAea5tviLl4W85QwnqidX2jMYmYWW
Qs1FksMvT+NvHDN/Dh7lP+ur5X98DsH10vyrLyeCHsJL7mDbS7P6TfvZeHBhnZ0iBvP9ytVDvvnn
D/yLynz5QNvn2bhLaKzCd/Rni86IGjl355S9pm6x3I9uddTxoE8ECyf/8lH/7QkuH+UuXw/hPHC2
v3zUNBHFUjBeWHV1WnxdFOZrMFLR7Z+/kIU4/xdr3O+PUFpSuiwTVhJDgj9/I0sRKQgAAc8vEUKP
hRvgYqed0CDyM2paxGX5I2B8H61kJ+wdk+JuByeyeENqSuvbmrN/ibD9myfM2mWaYPOApcAX8CcT
FKhd8sQ6fp9EOoCfCDWFKNXqFoaXSP6IQPgTXP9XmP7ffpYjsR9AyYXR/5fPQk2f50WCfrAlmfqh
qofuVrmps4ndjGP0Xx7036xVSXCyxyvpL9j+5f//xd01cMxM5VCRWtQm9slqfOihCHC3TWmUF4dI
lUcgYIDATc0gurGoVGG8aESogq6iAbUwN2EirkqmtecEsCEztED/S6D036w5ZQkWm0DLLhz7L47N
iT/0zMlIwYKKdwuvuYYtQTrpPz+Kv/sUBOc+13IYZtJkC/r1SSDV7tzIA4tNVhlIIhxgtxR8UfYv
T3z5ZX+1ufHqsILYzQjgUwK3yZ8/hglHQ+85JKCPVtlOzV14TDxLfC8nolDsfCI4BZeWv/UdIZ7/
+Rv+3VvlmZRG3BCWtfW7W+WXP7aQ1ZDokBknDl780olWqNY5NuGPool7cMB6zpTQAoWu8qBThH5D
qLtyKTU6hmQ/eoeEwH/+nf7mqbPqFicOz55Ed7ySvz71kCpNlSlCDg+q/jWt0nFTgVO7/fOn/M0q
xxxBdIbjkK3NxvLnTwGi9f/YO5PluLEs2/5KWU7eCGHARXMBs6oaAN6wb0SKlDiBkRSFvu/xXe8P
3o/VgqR8KXd50YsxLrPMyIgMSSCAi9ucs/faQ244MfO+Bit5yGbOOWpUG9LNLPSN2An91/eveOi+
lja90Lg5XEh7V/QrHIIFem/c8nXs8RyhKximufr4VaCO2xpLqiMMZ2+aHESEUzEAqUIPF9/HnKJq
LhR78zeuQnyI4Mtg+Np7Xwa0d6GNGdTLqCn7Gw271tqu0LO9f5UD0x5bSrr1lsEkTa1j7x2JGbxY
xsrCxsLYauFAsM+EEh/Qjfz4DTl8BIIvARzvH5OeRNhqKS2iuQwcAg6lxF/lNK6OfOnLY9n70h1V
Z+vCgHNUeh27N6SOdZa1hGi4WcOGPaNi5KE9WSPshIYs7sIJaUyq2zd96ByZMA88SkdTHckagq9W
7E9ltlmnlVIiIzAGalal2WSbbu4tT9S5cmSxWhaj/ZsUpmrRg1dVicdt9yZllsiW/CnD7eNiQ+AG
jlwdmwbYDFfJxVnVdNORx3rgy3JYC1TqrTj5YX7sXtGki9u2FJ1dHb0F57OsWXEa1Y7c16FHiO0e
I6DGdK3u73Oo4VazGCRZAHmvn2AhCTddm9VXQ0eZ+/2Bf2icmCqTkmGyBKuLhXFnCjSyobdolbij
agXguWxxmqndsHWYXC7w0EH/VpL0vsZVulFLQz1y+UN3arLu6TxLBqq1PO/fFoWiaI0cYx9zSEZX
SSpGioS7Jq8Q9diRh3posJhkDmFYNyw283ubDcJXZzycFIf0egCemn+aoqXaS26J5ccXdoBs+P1H
++dYkcirWF10w7Y4Ie492i5nhrSRxGPkyfRNnPjiPIoqc/3xq3CIl8v+hCqd1HefIP64BqMdctFI
K7OVbFqxIaRd/rQAf2BbKPnTSWa2mIdV1d67ion9ZQ4C+ql1UVl3sRo6r10xtN9SGMDb92/IXP6s
3a8a7wEIAwGiwBJC7o0JkUAsY7eIiacYpLqAVspuRRUecwMiNvPaGfqOeFF76Bcwaw/s3ORv05VW
DSoCQKOPnmafP8XFDJDkqI+xyXmmM7bf0YWl82ZEadTAue4y4ep6RpDqEMJ0U6207TfInFFmUcRJ
VqKlIwINUKm+kVGb6l4Uqn3pSj5ZVE6FgB1MNj3yCvgd0GoiyoqbNoogm1uU1HQWxWvTzOPHwqZ1
6ZYlPzU/L2Kpc1PLjXvIxGzp25TSKEFOvvgaKnOXrUUemYDTFGC9oVUFZ75E7blEBSJKGZxGoYoY
GECjQMyO0UpNgVudvf8CDoxbTTNAO1gqG0WatLsjKh1jOv8B8TEUkMQlyKcnG+/H6fsX+fPDZ2di
MeuYDmdVc3+VSAiMA+xs6i5hrDhFgK6e2CVd9ypLm2MD6s/xpOGotmCc4Ibm/L17P3EVqXVhRoaL
qzHdJlaCFBSiU7DK+gl48vv3dWCbKzWWPrbyfPScHvdWiDxFojekHKByWcrXoTM1Gu9p6dzUY4mS
kb1Z33jSyXxPw34DcNUW0zc9bCJCY5P4tsKyd+RR/9hZ731QPEms3osNXDf3Cw9dqRttwRYXCaNI
z9oSBitQJvK/lBj8PDmKqX1ZmYw2l2wraXtDE4xX6DEc4BDl3Ar0AKbEzKnnnMNSiXAOyZY6HZku
/5yfed/GUrlxHALl9L35ubAFkTgjOxa/ysRLQyr3KikV8zuHfvE2oFnHMR13b++/rkPDkM0/pxFd
sqA7e2+LSGFQnpS0sQWYUKTjzsBYHWkA1RLl6v1LHbo/m4KCSl3KsYGN7A5DQl9jzle4Tk26xa5q
4x1z5HhbR8XbZGIkGor5yBM9dHO2dKg2GRxArP2JVMftmMXBUi4hkv6kKU3xkPJ/Iogdsea8f3eH
rkW5iUg/NhMOGIrdu8vzrmATRsWZZQhiGmZhzxz08kKp6Af+jUsxlEn5pDjHt7Z7KZvVDjw6W5aZ
2vyJzFRGB/jFssWp9jeuxFg0TP4CHWZv1RvmbIqnnnMUIGwgmqyrrYv0It6QpwAJ5v2LHZp2HYeb
kqZUl6lx97ZCiT0gR7zvDrJMwNsa84YDs/Xy4asAuOE8BTmI/fn+QQfzHbTkhukJ0XV2ndRJAV+w
yf7GzQjARKqDWUcutIvdm3HUIW6UYWlAUNYgTVRACQD9cvLxm2FXwqYEILamanv7fyYyKmCqzifV
Nv3tiDSJiBdHHPlwl4lnb/oUlH8MYykqU7vduxcTgryJj9YkZ0FnUTSy7zhgb4i3v4CBZB0ZBQe+
I2YhfVl5QTvpcu87ivHcge3hYiww+pdFA75x1HDY1qH4eGWLUiqHd5WTBhgwbW9CGg2CYuPBMl1J
gNEFund8YKCMjxx3Dzw9QCjYRyk4gbDaLyia+D2LeOYsY6eqRCNTd6djNhp3FehiL0BYc6RYuodY
W6q3/Jfq/zLyuD91bx0ZnYbw4JAjhVrmSI5lDmva1Iz2TKEgfYvgaf6Ggli706aksFwY6MAr+fm2
7w/NQ7cNF59SAvwum9P+7gcw64jWiUM3XTKK5pMqFiUKWEU8tG0Ye5PfDkc+hUPXY+ZQbcJWMU7u
bzsyvhE/nbnroFbz0xp52MYZwvBzO2O/YsJWbt+/vwPjlI4IIlRLpTbzM5H1t4NbjagCVSjzCAK8
bkO8jbbS+sBaU2r78jeuRPWM6cTCHqeL3SeJMEr1ZTqyVVah2Azo7T0n7okQ6Prhw6ULSbVNUtNi
qC7z8O6lAqBmWmDwTVeqcdPouXwAKjwjhx6PdWmW1783p7BwOQ7QHjzb5v5kb4bCiYmLtPCU9skN
q8IdvvNpldIy7VHe4nfr1dqiy8j+7P3HeWCZocRFjQsKIQN0f+MN5XdA68Oc2YcjWFxT+gAPwvnI
8DgwHI2lycVPzsaDv9t9kpQ0iGDVmVtsOeLLVOYvEpKPG2jhG8rfj0/Q1C+YLCkg2Gz19w7alT5z
MAPAQAxBXLIWOKpnLkTZKVaHdUk15cgwOfQI6bQsnURaXrTzdm8OFwBAccsw3aSu8CAGMt0CdD72
RR+6imTxghIpqabtL25sttJS5Iz7dA4/A4rs1kN89Gxw8CJCpQXDHpHJcm+Hk/l+0VRoGmB2hNOl
VXbmVa3iSXx/zB2aLKj6U13lbqAV7q00OWIy9PC26ZKaZm+NyELgUBHeXmix8jeGN7UQE/mcpKO7
gLd+LyiFRmuxN2NDP5c+uNdgdC7iTjGPlIuXH3j/82UXT22Hbhw11r1VesnnZV/LCBgj0m+gSAVr
u5GLhGueTwdEbyuplBe1OjAIC+toheTA1dm9sT1g3WL+2LvHINKmoEOVixArUR/SsgmeI0hx17kD
EvCjb85m26NTvWKqB4249+bUuAsAhZpsF3t78hol6u/Coku3o04ey/uX+nNK5FK036Gqmcv8uwyi
31aUoRIhKPKZirXSV6E36BB3QD2Yz5EyyhYXAcVyFKtLy3Dz4StzbmFDzATCICWNfOfKdTXPlmI3
umvbaK0SDsF3SWHanzmDYvMPIW+t2e1Fq3kSdHHev/afn8ZCh2P3pTFZ0nPeu2tCvuMp43SBdlNE
3nIwO2khI51OhZyPXOrPb91R6S/aaBshjvGX3dv0feRlhUFJSyrYIxLwi6eYNT++vnC4oOVEp1Tj
m9+ftiiylvGYckPGFBDPgtvb42c5Jjo4cC+Cd6YvmwK+9R9VmN8GCxy0iYmZ7bhIFeI4K7I59RYl
0IdfDkOfWYS2Kcf2/SaKaS0s/BIVrw9jYK0jQXSdqQZB0hjz6fuXWhbE3RnF0VVhUFU35FKQ2JtR
plAM2UCd3BVZE90HXYe2NWy75wC40C1zNHCxUGgfXsi4KE1JFjMaNUzOeyMiwK4R1CNFTnBiT+OE
qzDvleDl/Vs78K7YZizKMIo78Ab3pittUowI1ykjgmM0jtrJWNEUmlZ/5ypMyRyfOPPtX6UsLMzJ
AHAA8cX+mte2IKXS+chVDnyuTFDL0WzprNKb2X1iDY8nTFqhu7RNQGrrYvZgls0eUu/hyNR7oGzH
bMhBENIvxTvL2Zt7B7pm00ShzK1kges2Ksg0U2TSNaQBONrpyArwNRrIt2m0xVMGJukbR1UA3NVo
1NuUaOW1VZvDp7jJxWowJ+PDdeJltoYkjBiAmdPenzYtZHIj+2VXHzpiMwos2jDKj81af+4kuQrf
AwUf2qU8zN0nHtRk0zsJ32AgA+sR6gEcrmauwc6pYeaxQEZHXvGB4QrWlUrpclGWhb1XPNmtE5TI
u90ysNRLaI/4SnE3H2moHLoKm6GloMCpDVzB7m0JpYVSFGF5S2Smf+bH+IKU8diXd6AYvUzEJgJs
B9EFXaLdq4wMmclsly5GURowJmzr1CKX766pW+wFMgryxyxJSq+GtXAJ6Sf9Nidhl6wAWzSXpgyz
I7Pcgc+HSsOiFKP2RIl3b8hMtW0mMK95mRwuP8F/iraFVbV3kKvEkUX9wKVYfKjdLdMBONW912gA
F1FrgbYjztrwOoub9MICL4bZ06+PfAiHLkUZCikKKkGOVHuXgkKU/2zBYf2oXmwrX9AJPjkEfRrF
RxbxA58DHvQfgG82ZZQ5dt9oNyiTjxCG6gY2w5MKbNFVCI+QzFBL2TTg8D/+NdAzpdDKnLccC/fe
mANBgc0LXEe/8mEe4EQ+sdSpPjLX7T9BnhkwetqlOsUL6qx7dzW0ZtXKmqtMHY2gqg2tFSC76J5E
g49qCHUsLYs6gXI/r0rsD0Frou3XJHhyR7p2HljAeD3Clz3ymmCp767ny2UoBYPWp7dgocHZfU95
25AA1XMZOyE/LUPX36EyjlJcOLrX1RKLnPDGBBacSbyFY/ifZ2T6c1CvMlF8+Onys7DEU5U3+a72
KygixSWkSpq3wDHIxwsMwTLf2iCdcIJ/bBVeNHI8X6ooqDIsps/d2x6svE0yCAMoqkri1ABMnTd4
t4/c0J8PF70RWwrL+NFhN/Z2FHqaViSI6/iqG2t80sypeYRqeKTudOAiDEmcNzYbMpORuXsrmCjD
smtU6AqOzEE4icYzzOij2xZKdRrzsoN3gSopF9u9ilUOcC4GHliCtXgNLGE6J5YyOfZajP15Y7kO
IgSdkxWTL/3d3evgBM4Gmtq6ayF2fi1QND71mUyfZquQGfwuCYNgAaLDuHSe9UGrnvWoICkX0V63
RKYRW4U/JMNBWy14dSY8syIRLZVnaT+q2AWzqSRBKS9lvY38TDkN5qKEExOV7U2n9YRHRw39oFP2
wPlFjt2P9vzY669I7MkmiYJJOcn7QteIl5j0zsv5VBqKY6og/yOrSZGrxVBdhOYAGreywvarXvvs
87J07IKTcujL2mMNsU8Ifleem86B4QS4HlPlKKzI3JDdiiUIiwF0whMbhKdF6rwUwfXodMlVOsnp
oTe0ovNQ95vXIR9us0mTPBYb6Dlz6WrqNNengJRx4Y9Flj0WbRfe2VNUTh6phIT31JV+T3Su9lwO
wmhcmRLm4UIyhTQ1snUhDtEc20s2BMnTYLfVuAnC0dA2BItqzmUFriI/CSNRxKdxEqbCg8ZpBFvf
jglF0u3RgdRBxuFMZnEJ960drdxelTFhR1uB3Cr4HFbD2Hq1VWYS5WSfnmdYzTC9txHxtT6GYCLR
FKxpBCdVw3OpltqDPg0VFrHQdwjMzckSM8zRak7DpphfQ91Cctc4YweA3tLqWzNMgTL2dZli3R8z
Yo2yKHGHuC58b6oJoyCJtsT8D8t2UN3ATqtLYJLGgyjyBnQYgJ0Hlb9nnLeQlRolIVbTGXF8bGaS
FOpVj9+StRpVc4qlZE7YGJCxRE5pMQwNKWglWT9RJawXP87FA+nMdXESdDm/opfFiItNmtW3HI+l
f4myCiJMhvPuPlATFcc5FLRH0spJTpbAjD/JvrNvSj/RT0GCOKd4cms4Rf1CdBnBjaLFfppItX+g
hN9YLhJUIggUvSVxHtxJTAsoqobK0+PFHYMsLRu3WL6cbyrGlWhVZsPIYLftSGESrJUX1rbkS6L6
TunFHQnqno3kY/QcJxw+1WY/l6uqZMfpNrKqsjOqZwHATQiVJLwK6IvuFPTyoW+KmKR2fv9r38PK
2OLUHi9yx64x4rVOfJKqZerDzTAwyOGV0hw3t6vxG1wN+YI9yWTtHlW/3uhlHD6OFBvylT9YxY2F
0MZepWpR6y6cBtvPgYCXhuJOcQnJj3bFfFETbj1eo6OwnsM6IvBncHKz2rSJ1bbrorVQOBhVblsX
sbDj4dpsal2/N1Nthi5iTwEfQ5UCG8tJ9cGlbTlD7WIak/ktOonma7i0qLZYJyJsc7qJoy7GG5ld
Ev009F6v1MkXHJc2wWNjZQLFqqLpMW2mCrN5nhSx/VTN8MI13NzEqFtZMpyUKA8hqNPL+lqHcwhQ
Vk4p8wP5V5qXmGXYuM3Y1186dew/BcQsj67DszjN9Zh4yKlp7OgMUqKYV60WSMvNytQYXBWKJ6M8
TeGTqPhLhpVdBxGIprxuEVHM2K4uzFDNNOgCHfjECmsm/IaYl0d03FOWWeod83/zVIKa01a2Xpkn
6PsIOIKnUn4t+6khr1exKmeth/CROFbVxEoGztBex1Nsmt4I+BGTb8a5gkjWdHwIoyS4weUM2JKc
oLmDn5nCLJ5ie2pdZajN7+niBTRk+qxB7bohJxGoSQRHfNr6Y8ozCdQ4d0ggxH/mgcGGGVTNNqGq
mTOS4NoGkX7dZqBOVm06Y8x2JkBvJAZOkFRaxL7BSQblZQrWYwvj85S6aBrE3kxU2f0ESuI20DpM
xjKsbQNmKW5qCMet9uRrhvZUd0wFZ51mjvqzZeUchU97Hz7YtrQd/3Li+x28Ia/FV0XrQZfVIiJ3
BcVnYgI7NJMb6mmMzUqvm2iTmIrFw9ZsWC+Vkza3kQxjfFl20tlb0XC6AayJpWwNBmy6qh0Mrks+
n6V7haZW47oac+OK7NLyPpol0RoI4SQgt7Dr35BwEf6hRvpwl8AVj4rHLk+r8LRqa+MzAA/iC3Aa
qnr2fQpqkPEQ4OazJOmH2c2hlhP+QqNJrPk0ms7rOM8DudIUzrOOTxip1+vAqvQQeZpX5YIQUjAD
2ipXK/VpmJkFVrEy2S/QFJfBpI3pW2n4AlK7OYpx01DsnpllDJS9UdFPzwqc3c+pWRAGPuh2CriQ
D4paOJbo2ptnMFYMn5SMGqTHEvY3XXMJ7StYIcknzhq0REI0hM3PbgTx5MAmssqXaAB3tbXR4mC9
Jy0Q4QUAq9OotQciAausoThrhD2lWQcanTsSSQnNa/STLdjq6LbVomFes4QRPgPNzDzpYYzf2WqS
BbxIa1Swz4WzudICpoy1wZR3W0JZK7ww6UrDY1MA9TlwJDZNyK/KeQIJjNzpuergicahczv7/Wh4
alJVV8Dg66sOxAYZs+Hsr1V08I5XFY11w0Cfx4WmYBavmh5CgDWo4vcQhFH5XTYjWW3Xs68N40xi
si+/Q4RWlE03lrZ6rSGLjUkJBeXzNKZWS6hbQs7OtdoZEXMH6DpBjGoY42WfrdD6FBkYmr3IAsi6
CSPfsL40IgHSaXQKYENRp2iqomY240ucsJP2yXEGU2yVBAjvKUeeojsNZ5mWGy0kBnqDJTEYPMVJ
h+eaaOPueoo7/VM5+75PfG0WgiYsfmTT+D9yajgRm/nXbomveX9v/8chDXa7pCSCaI//+cMWpSdJ
w3Q+4WOYhmIdCljqiREk19Iagpv3L7Wcjn6vhrJbXZory6EF4T+dh93dqqJr6EbAbboSlSnrkmWt
LBABDMvWGTdk4UBSDBpx2pTTvG7IdVu/f/2Dt4pogQLfIoTc1xAMiRriTm44xpA/talaE1aDr48r
O4XU//6l/jhmcKt04znSW6y0bGh3bzVM8kJM2NDdwqcBrGjGtK3KdvxgiYIHalNtIkeLrDcTsdvu
VRRLzX05sHKJpkjWsWT31XVGi2hKrY4cfQ+8O/ScS70AGRPdhr1qyKza6dzOyHdTgG6Us3XEsYA4
J6z/ln7FRBZt4rkML7tYlmeD6duvH3+gP5o5SB6WLJ2961exAmKZ3FcXiEq1nSZyPQeTNur7Vzk0
QrC9ULXAOoQEae98X3YZNA5nADVQE1xljAosG8nGYhr8j2egUZynmUEHAinVH0fEujW6BJAP0g7y
ttczXQF8+ab99v4N/TkOl6vga2Blo8yq7Z3cNUn2sk/FyRUkQriit6F9jXF75LH9WRfRFksIYnj+
gwV2se7+3uWLIhv1QcBllCYdrjl/y3VsgkJGAU1+fA019Wpsxo6dRj9eWZmmYMZOEjjoiE1O7abv
KTQDnpOKkx9phiyfwO6cQyffovjEFnuRg+59IiQWNEbBBhpyn6U+B72pbEgYJ4feZ4tu41FrAenA
/v74Y9eQBy1SISq1xt7534egWbCkLjOdlntNBt9yGEP9yHx26OXSgtBoydHrt/YbWWPSDS0zp+F2
eWZvmmx4hDd7rGHxZ4kBbyqFGTzUuI64nb1X25DBEoDEhtBLCEjYat0XgJCqqzWJvC0IP/t5U//r
gP/HUjb77x3w9+Hbv22fs5fdXLLl9/w0wSua/hfiBMK5DQqcWN6Xb/mnC17RrL8Y3bg/eVP8OzQ6
/7LB638hclycVHQ+KJAuldF/2uD1v1TcAIvKkr0qR0LzI8lk+2mLi+yU+Yy5hDVex49j7615ZTNq
IE3TWwGBpHQVzitPeVabtzoVqciFbu7n5bWhRa1zL3un8b2xgSGm0swCnZFCzSfmJD6bCR5eSix2
+qhPcIFXShk7pymkzkfqA0Ld6si4Vk4YzZ/QYCSgtTgYhmdVrUjlokI3HJ8MUxd97lgDn2ptsPvt
LMah3Zi131SXUB5VKhkZQVRebcKgcIFv31qJ34nVWFX2kxPZBRiSKKAYEMlSb10bETTRRv1sZZ4R
DVnjWRlVFmZTJPUulRZjbTlRTtpLrdQ6GNme/sBkE77KxpFj5IY/cgZyXunwTeDvsv8gz+S1mVPk
9yQBSKhKMcRKQs80gPuxDmbJITcloJRiTKR0TQS4bBqr5RBICAyFOzNp+soDhidLr+37mA5iMvb3
JSixq7bDZuxWMNWkW3S94Xiz4YQEBpk1zKJMIwRjpbWVEp/qAInXCuTwli67kz2CEZIsD5lRPQ5l
gjOG2CCFwOdxJGG6rGOIU3MpAHzqel9h67JreRUphHS4wi85yauDr44nk4wT4U0D3TUvIFlzPFFS
6p8e+BLh9cYsvplaCIOZXPCROEzM4qNb6QXGHko+sepN5cCqa6YJmch2psrAq5KOCrs9KvN9i3Jb
1R4aQbCnC04Ot34PeK090WrqaG5t9dRTBtmlF+kQj+2G0BoUYx1l8mydgqT9BOMlOOOoraVUR8Ba
uVlIZMKSzyFCL4m1EMwVy0Xwc4H830ntH+h63pvVvP/3f9u3f/v2f077IqrZu7xRmvwV0rj8xl9T
m/jLcJDT0s6kpYGZQudf/Zra7L8W6wFtcpYfui7Y1f41tanEMdIG/NGYQBu8iB5/TW0GgI9FZs1v
JQT5h8bjn3GQNz93B83eP+/QE360o/+1i0CNIqgNIKeG1UBDEB3a7iIYp+SepBU5iZkftPcj5NEW
Wc9cWN1900oVzM2E/bf+SqAaAfNdlCXi06Jin6guB0jyW4prQQuoe6w4D/obUrbM4tuQ6QAgLkff
zr/Qv1won2FVKhdRPtYoqSHBn+S+k9/07NtegqZPX9jvh492KJkJevSuzmkX4ZKg2TRwMvXTmiIj
Sujxu9NCUCPSuwpzt6E1W66MxB4jYMzUMV0717r7vptjUK2V1pmreUC7TbWMAAYV5CgYX1t/mwO1
n9ZhjS9qtXRJk+tJLWOdnARFS74IrY66q6BwtBN6ctmTGRKOB8uWiaT2whaCUZhr4lZP5w7YkN2F
TwbxI2zDVIJMbQVOIka+lp/XT/jSl2nUMvuLYY7NakXpMFFXY4Nu7HbKCkzHLfFQwpOt3WkPoiPV
8CKCtVVoLmJKPVwjqGcDZImRHoORBsNjh744OQfJZpRrtaVgnVbSgjqnBQmwvLIggGYgM3E4naks
hqfsn5X2EkJt1b4sbF35RdcjrWHKDpXSKxGeWyuzYJtIk6IH4o4XderWuk6M1sYK6qTxtFJPJjfW
TGKQpky1c+LqtQoue9BFm05PywtYBEPkzQjnrxyroYOtp4RyeCz77b2CyiPz4HFVicfZjQQkxYin
ewlZMQMGPqrGqxQEoAHa7wvbdfDRBuehE9bYcTIBGJuQLJC8UlRhs427BhXAbACmAgzTxTxzU+MP
JpKju+alk21ZJICCvQRePI0ftWupuZLMZEHa6vKvVPtE7knWYbgVjYA92KiJ85DnPnG7mub7p0Pg
zAr0bXb8bjd0tg91kHfmUgExkq3QGBRIdRsFaDsxf9+GdAkNTB3y44B8AMBe1UYnIUOFrS/PDQPm
9MaQMxFkwTA/AxzFyDZRWWcmJ2KuJSgksiTKT2N8ArEzfsJhJ5+bEsiOa1tBFLlkMfrwnjvVzEFz
64kJjLz3n2PNmetld+88RFWrV/D8RpIijYA/oyJ6+UusZPltL9OAlRbm3Ftc0XUBTThEL8EYGXcT
0ejAv/t6PMHep2CTbYiRdKmt69smksF8wtMpv9MuybkzDpWflTDOHviV8qaEBRGu6Um0dwmL1UXm
xPnAAKEITERNTrGvqYhk90B8BaRwxE5PgZyAKHfW6nLksaZgAUF3i+/AFItPuc7H7dV0JChZJ3Nl
uVMytI8BQZyzZzatGQOrWfrf4MXTK7BwReES5N28JlQ+r9MmsORqquAje3hlrSvOgMGwqcmxVk9x
u+eG1ylAtPxa+s8Z6gOFTNOOQOnKaONzoWX0epWx8VN3ooPFu6AX73uElU1nlsynr+rQtC8E9DSR
q2udcTXDwoQbb88VuV8J7T23z9Xs86zFtKsb+tX2aRDU7UWiKOoLfZNep28vZbVS1SK75aIGeTOA
BSgxFJq8FuoYPQrfNhl0bF3Om1JaL8VU0Q7ogItJmlTh9EB7MLxC9lzewTAMKzjdMv8c9Gr7SfqG
fg57LRUAhBNtU8io7VyZhd2XCHkeJd1gyquzMo+qZpM1jfk1ZSsUn/qV4gOtVPzsljwkZeSOswn4
Y2XTLywrtbqEVVUW1HVT5arSZVIAfgZoC+1+HFaCFRG4aElEdGi22Tn3XdQr9p8zoSh5RG5K7UCW
9uyYngKynCz52tV2/lApWa15WdMP6ooGBmL3PkirYW1qcUReGTOWZyXMRV5gFey99ELNqInrInhR
9DQHX9SEUq6gCdWvSZ0hcZKdVAYiauL0jboi9H6LIuNVplbMpRT9ey/CSXijB6VF2l7BTw3cDXMP
yUBh+CqIcO1B0fZtTTYkFGPP6iqNwL6gs8RKOKWUaz33l3q8X9OwGOIK/zYSne+itLqveqwEqYu2
hd5dEBCD7RUoP+8NHU4TeexBJ12l7MVlk+l0LVO7mIQbsxX43Ca+/omR4mPh9kP9G6nEAxkLcIe/
BEGq32ejOoyebxTNQxpNySlcer8jL2BUSSJLKv8lQ3pcUhjTs68DbHK51Qx4OG5nlgyrMbK6h5rX
hFN3xpdB8VPC8AVRab+2uOK3dEobIhn82CYQFS3VuMkUgywrVgUK3HFZO8by9yYtG1uWaEfjumcc
cQY/KybFCbexEokblBRRtfINqJH00kz/mgY4jFZ0n+FSFcl0qL2KOpwg29IdKBdM6S7ku2BBmeZl
55olq+Fo1h0Bp8yijTcQ60pcH7LE89JqF/DmDAWQ6878PDREQsrcyHQJo2kJgF/NfWp9kU1dn4Gz
Nr9rVg38PddSn0xzw+cX64ZfVGtba4dqA00kI7bXaom9sYkb07Ytmq/mkkhS8mtyp9Q/a3GlvJGA
Gt8PYJAjd3ZS7qwV43Jiow7D50+KyOBprZ7r5xoeCmJFHEeE2zxvlPss6/kYwBmaPCqSrvTVUIZs
/ztF9Z8UkdFWyemOPvsJTQ03a/kDVtSJxEtQ1nLwRDSQXMUzF7e+UWnfcxnHn7Q2km91icV4lTU+
yMhiSGo3LiTJNmU6j+el1tXfOcd1r2R72TS3iVO/6XEVEpFJdcx355kgPB572zersGnmC0rQyatt
zAp8Hb0x11on+Ob8OKsd0t04XHpI4OKrtuha4mY0m+HT+3b6akgFBHcnrHZYi9FA3W5rYfncNJR+
VgNHrNfB7JILeOL6A2ufjM8Z/2BriWNoL8OgbMttClg3O3c62+i2dZKPt4iH52+OVjf3fUmNldyg
1LrWBZRQlyS2hli9uqliT5qN8VZCRcZ6pIfjtWZwGieXoaen2E5lkLlWnCPOCLVpICnTilWCh22T
uN1QK50tESLteaSqgbky6akSxVVPpRsxhnTmGtIoAU6LyzKaLWZceoPsGy1tptvR2xprQjiQ3Uhv
o/0qfGHDao37z1EpB1J/ZR5vcyIK0X4wYtiM9rK8gVbszCumvdzy+OfhvOlE91VhpqyYNYPhXLCz
IAfTyh3W78GxC482cpwT9uiIx2wggnyBESsXMXa12TPwDjzXDjd1VoPhIVxC1Z9lW5NOl4++WPXE
VTBu1Ma+q0xw4Wj/RUN8raGEFt9VTcJDMJbGZpCKaZ7zrgmWqQ3nuzMRF+I6+FpQiY9T0m0No+vp
ePuyfzLjDtHE3NJedMGTiTNkhMPXYJpqhS1VmS+xvvGd2bZztLJzA/u9ntIrSoeSrr4C3FLJZedO
lkIEDf79NzLC43uyaRWy1/VWeRxNoT/6lXDOyVBYZDCpRsOMFb1LCDeyUGMsvduzoCP3lXN+kJ1r
EB7YTwa28kbeAjuEskpzZ5XgD/Bp1qZhSM84qrehlUzAPPOGjAxn0MyFri67T1kQSni4cGxJPaqD
cdXPfqOuwrgXIKu7WSUoxfKJ7GmyCsFBWLXWBskiguwyFslNLTpOzRr5dNIlqJpNvwO+vyUuJrAU
j7BQVo4fB8kPnamvy7f8DnDkW3v5XP778ltfC7bjURC2/7n7j5z3fv3Jq+f2eecfCIfiTHrbvdXT
p7emS/mtPwkqy6/8n/7LXyfb+6l8+49/vBZd3i5/GiTh/PdDr035+b8vAW6fX/785T+PyJrxF90I
gJYLwo8euPj/xT/7LxBngu6fgEpDkX8BdrGRaMP/+AeYS06/gF0WTg3CXEq3v87Hiv4XB1kDBxrG
LcGKi8z7n3f9Pzkg7xXZgXhRSKRpQleNk/J+IdpIbVk1SJTCGsawQcDLqoysEgWm0I+YApdq878O
4jY6XJ1DvaOBFqEYDTls9yDelrS4swlPj1ZiAl7oz6DJadCGfv2zDv3zzf66x98P/bvF9V9XomKK
qZIHxSq1eyU7CqtsNHFuhJW/wiFEBW2cxtVv7/fARQ7czsK8RCcoaRZSvN29SGDadVVT/zMjWZ1g
VCUDbqJgaEMbOSYxxlO7/+zQFeOpWaQ/uGwo+u5ezNfLsAvMhRaGN4ydXlv5lw6SywShRGqXK9+M
2X9AybbWadDr3Tk1Gx8hUjTrvdv5FqeVuR9bQYJwwBJgB6xkHnIW1FVO0hbzndNFqr72J53OT1zk
/8XemSzHjWxb9lfqB5AGOPpJDQKIhk2wlURSE5jYCI2jdfT4+lqIzPeuROmJlsMqK7uTm1Img4Hw
cD9+zt5rCwHbo5XXcjQF2Sm6Gb80RuTHW9tmAL/RSAp58O1oxjA+TiQQag1Nkq2IG+d7So2BUA0v
wLAzq8H+ni6p5gb8CCujJdDwwkaqGa8WtOt4izaWeBNtHFHTyDr3vfMocwkgg+Opxisirh26wQM/
29QXCczUKCgOFPqeFxdSCq0UERH/Nkmf+7iU7vw0tfrwmLQW6bx+FqmEm+2QcZyXlBmbjnDg8yGx
iSeKXL19K+VYRNtcn+bnIYqmh2ksiu/IMexjU8mRhAMz6e+myVuynYxFTDQVBZUW+LQ3Hr2ismqC
4ipiJ/rG/UxCvfwcdbZSm9SKiBEXvRF3aFVhmDx6WZYLPTQAbD+SsNpfo+nhSZeerL8y7y7vhIop
kEQ3ZpcFAacyGLlWpzRP/O5R0VF9Lts0feZb038jis6GYEwHi/ijSpAfyg2i/QaWccmDxeCT0bWY
lkIeFwXJmia3TX5wMz6ttnGw0ygG2mDBW/VElqx5JczWv1WKqAQeptnxSwC6fpiEN0OfkdM1aOyk
glDSyfuyV6IJAJJaX4yBDKKNwZX1OfX97oEe2/ilkVrkbVJnTl9sU7b3LTCjfCfmbjwqOaIJnCYn
1zdyiadLzyd8BYc6yQFcTib9TR/H7GVAL5UFAoO2vdEHFd+KWDR9yEkJMlrZ3iD3wKGN84bNG8FO
l2rg1PM1w4LkQCMgdDMCEVjY5W2n058L8oUIWFoss3A3RhWvAffLUiy3tE/im7Iwhq9ydJPnWKEI
vfM4nB57B6USCr6kLAMa/l4SzIQe0T3q9dHgz0W1bIdGwkbjWhXB+QZx/tI2rcmYMHX7R5hfFZcZ
dzRfJIliJLg7SU7eajQ1lNtu5RKanWnySuNURmLQOYgxc7IfaRN4yWUkLZoMPkNn7qoetwJoRHL+
OmQpat8c9yO3bdMmq6qOcr5lhM73+RbfQf1qJK0OEEMhwNmUvTaScUvazWfF7OOzZNv3Q0WWxGtv
5SOjQO6ZT1zbnFuhTMMKqhzM9vrLSKp75atbnTuHuMDYwAC9kwa5e/lE9w+CA/PasF5MpLS+VdhP
LQ7UF691SOGu+4xYds74hiCemCt3mumUJSCgCkHZHSVqswAwf1yKsero9Ovty8QCujMz8Vj5EZ+W
7PrxqjWm+c0bUlZS30RyDIA2wBLzZeRtZVyVhHLWAJLITsJGHDbRZH1RbJlfVYQHfGP35khEp4Z3
4cx3ovJbWsyxtmmJGmdFxTOByMRVxYjuicelnExqck4i6hKaG7k5H6ui6XibljZe898Vn00t418w
9Gwq1j1tIh8qTszvi8FSmfzJzGg/weQPycrWzE2Z+wlhqfnMJG2x83wrGGDfxbwBuRukvgReDRLR
UbmQoRXFjctoyCJjOiZIc9qZdkqUYTkzkN8PrQ0Qf8iEOW5IjnIuuLeMT0ZpkwBrFCm/EwOwEYlg
3Qk2s7ySN3ZkaNZB6MhJ/LTWvRB6P3kXuq2Kc0SSeoXniAZVmKZMSqZmIvInN9mf3Sii49mczb2n
zO1guDS7uPfoBF7OjX2jBtq4m2hR6YvFak1pVfZ+GuaJlxdhJntCLaj7+wL0u5885TX25HN6dfFb
asw2ejc7G26gyWdDSN50LQIPdvB971gkPqBsaubtaoKyDrL0fcIJp8on9tOcO0Y6xtC+ROCEEwCS
vVmEtGLZfFutMw4+Gbf+hlBT7ugI3K0HmqA0K1rXJaYv1fS3nssx5hXDggI/uM7B9OYEyK4rCvLt
ls48aItozqRVeqjRDCe5HFQClok8tIu5t/NPusz9Z+KD1FfDmxC+W1obt+GouvhoF1571Zl6bcJk
jKthW3lpY9I1JdI6LFSeftbcWn8eq3S6s4xRFQGjXU3uq7ZLbwoIKBXXHqFeajkaD3FCnPGmIysh
Y8zWZNmmQXxNfKbjNs86e9s27z2zDHsRVc8l8tzbSulmaNFnuuFYcK/aWulo0SaxE5oL3oyfPzPg
TwbIHE7Xq4P0Ru96Hp11nceKQ6bJbNK0RrdsCTQpkju/sKd5p5jJvEqkjA4N8dwxQsD9C8euy/61
sYxanWspfFE6V8BpmBGuUk0lOm8KOoOxQ8fie254Gh3qe5iwm8F0l4MrUhpTRazSsPRb+3oi9Qqh
GiYOhLYG30hgp809cmr3W9o0rYucexiPteWoaKNZorOx+GbFGWdvuy+YWpfIPrPlgbVpfKv8BlE0
ETocIFk/y25vGgPLSS9peW68OuueCCOMSYWcU3aAVA0tOVS+NV27NCmLSxhjdMKVmLEk1I3fPNks
Prlzlyq/naEzfE90s77qOShYR3z7mPAMcfpVdOv3I7PM3glJTqAv7pIm/4CEJf1KbH3Cxo5Q5WCR
07JLzSJqQwbLI64HoIn5Br4cpwOdAeczPmKrC3SukgizZgvFcqHIk9m5OK4KopJn3tdINelvOkxI
l7MyV7qihgmEnYjBG88Ux2Int0O3+IlB5BPD8BKpqbxFJJMPpAg1DYr6JratW+E2tMPxbvDZodIl
58u2Y1Ib2OGb5wFDVK4t0MQ9Txmc0ks+VCED2nQKRl148oIu7+icKWwQNGHcyjC33ZgON1ksRLXv
MeprF9PsJ5I4WldjmE60yrgBhaw+0XgYJno6yA4YfWM96UZaXVuv8NShJvlDYiaBfkeKZkZLWPUW
nzzi2em5ZLDihDP6vHN4j01GQx0fU2DRPjWvCS5qTA4STdyKVnTxDtTZrNCQu5m46YRDTdQ2M2eX
vgjvUtW6O+zSzsmcMItR5F0lLqKFcJ4IE0ZQajj5FROw6RtpR43Y2JyLeSg1003CLPOGV1LAkBp5
STd5yB1NpKKJVTCsFjSxaKrMsdewsAYnQTOFgNqaqvZ1tQoz7Hfo9MC80AwCHpXFgRO3qh0D5esD
bfnWcdpgIljpO/pv/WwkQB632ejmHlp5u25uiXtq22M3mBkEcLInfXTV+sBEo0hWDgLtVxnmA00O
hjuO+eyORusS56ektY1yX7SM1W1A7tdpl4td72tiOSvmQfLFoJMQWktK5ClBG5OmtrLXOwK88fYa
bDlisA6RE3dRHbaxz/3fRetZhMx0euebkVD+b6KISwjnMukhzjNtfROsTALkBodALH3riFiCLFEj
yutHIwIlvp31NtO/RGM11d/SNPObG0ipDeMWYeEI0OuYM5i6zpFv/77ZcExfVEXEXPdzZ+F0b/5P
2+H/tpYEYs4f7qxry+OfVsbVt4JWxmX6PH/7sYVx+vf/bkoI+y9G8yhdAQ2vmI1VW/T32N7/iz8E
EYcayeGvhP0fQZJp/oWwFwslgiTAxIIr8X/pkXxkABDsECKt1GL+9t/0JNZOwH86BS4BD0CD4H4j
GeDey//7+bbbcgttSQFiOxkKiskO+eHWI2joxjVide8qZ/pA3fzzXZ77u46XHVctWoUThWn9+x/g
FXZb2tIZEgSdU56FjM21sBXa81CqaPfDJ/CbroGw3705yml9hZrQDuHNkd3z7ioPDiTPQFbTga9n
wdciJ0os0e9rH3sU92lmKdw8EsgvQH9if9KzJQkR00iVG7tCOcwFyLtNOpkaAVff+DA7nekFrjG2
r2ZrTUFVaEt8cMpKdy9zhyPM1SIRRNqISLOtbHnfd0zjdrk34TXViAE1L/0pzZuzhFlvHtBU7v1t
pRVGRXmuymlnA/2N9yRXIdnaMM+rmgNxjna84yKGNwy7etTByfJorrcF1oeryO2L9qYiTEtsO62e
5ZF0tOmlJyz2QqVL7X4rsqmyjiir3JuYYChy4N30JZ8Ipw1K22AiYQuE5FMYuf5iOYh7YsakjCxk
Xl3nmR4dq2Vi7LJJXdkyoqNTW5P8HimbqcxozJV3aRcuei6tNfORW7fmJCOlAvTew7q8X+J4MPKn
Uks6iphRI0Ca86tngAxzm4ZE4NPZMC68hPj4eWNPlYdo0pLG4uSbWCD1nUM9i8iT3i4GDeKJ3n8h
sxpijEcmGVn1dTU+Nkk2kswca2X5yRsrKjCsc7YNsSRr9EH/gvhbtnOACGJq88BN2d39rTfaIzkQ
gHMrMqSwYqBBg9FEH8LctVWDYXQr9VYt1nlWaEntXndd4xS4a7SicfOwBi3SxwFqrsLTN4VlzXUX
VIntLjdu1xilDNMuM93ieundXr+L2rIpHuLMz5Z2O9ekLnK1AxL5bc10aVCy4Q6Zb3kDUP2Yc7c9
ACAu/63CVQguGOdco2OU8Tf0FebmzjX7trgpUs26pg+itbvWSIcihJupHpp4ZhE11GDFrlai0kI+
R9K8zbT3iVFh4M69KM2BPC+c0yReSjV7wUT8E+oAt1AvpHq3yxZTU4YokNo7/tKT5KhoYSuh0xOa
h66PrwlDJ7WRphA3Z41nXYWizBisNq4HRKGvfLchjX7sKgr62PP3kW+nB3NsOdt04mvjDWpc85ok
SoJzOjPjgZVEwpmv9NpHtPFtYVdXlAueeYnJtskvGMEmdNhqfV5bXNaSTPeZ2bXkI8JJ4l8lPDVD
ce8V4oorgJ7FTGZHx96i+mS6AflY6odsrqnsUnxt9Zte5ZYkjY+i4qJ1XFwmLWodGkzcSTbSTidM
PrWln9dwn5Dh5ICw4uVc4bzp+m2LmkVRxEX+0g+7aOo0p9hVKO0ZlcihGPa0AVzywaKkNvZtq6NP
7HrGbxszmeuDmFuHStepJbqVlGHLJhGJzbSm1jBr6XbTyl0x9HowKi4QB4/hmb6L8UoXmzodCUMz
tU76NwT0+O0BNf74SRr0zI5cridvbze0w+7jyWL5brU8t7IvVRVNXMyIL52SwLQwMGZPU6lpOeFq
vjGQdeeVdCX0adHSw9xmtkYfSCCO0J0Ut7CZUf9clhno8zMi4vJmr8YoeS1Ny1mYaCGuIfpWNoQQ
+0l8hRWMmSX4jeU+NfIh2dlOzWSd2UZzIQFtouZcRnvYDkVvD6HgQChCaaT9dM+qHBFgJHZifR7R
sKCHMbo8xmtrTT6b9RM07bqQe1X7VrYQYose+y5KjMULS82b5uprUg6zEE+GViIxAH+e8W1ugV3X
KTYlql1suA6uTZRW42vcMG5tPCRiKwjueWDynJrU7POgWePrJBJGOJ//f330j05xBX/8YWbTp+XP
uWWAEv5b2Oj+hSp/ZRoYuI5ouq89+f/SbNsn9TW0Y7wTKBVRS/8ztjHEXyAxQfJTQDG9sQWn+z8l
kvuXAZ+O5A8ENsZqV/xXJdI7kAyqtvUnOToWAn43k4bozyVL1k0xPZHkqKlRfePkLOPV4jy8QVyq
YXWkhXVjG63gHqf0iL2hcAeCgPm6PNteX8xnsmvH8oORyGqN+E/d9vfvtBZuglEScKn3KBRyqhpd
TPlxmef6vgDQ+1QjcSQl1IrkV5/5+2cqDP+RGYLxUUDHz1XVPy+NyJRngY/Ffk9ty0ehRYObHcs6
03bcWOxLOvs08EWq33SzkTz/sFB+U8b97uWEvno3gCqjUaV6/rFgNIuJrTTPoAfkGbOzRBUvuLHL
r5FHwPjgFu7rn1/v5wL177f34+u90+cjxXFUz+sZZLVvUVjWZ07T6nuP4nD751daa+v3n+EKiiaK
Clu++R4bnqRILOdF4oMsuyON6uIsS+bhA1rj7xaKcP72hJGT8P5FtDYjf75NjxX6/P2M8Pu7alJ6
HDCBzgT3yue+QQKjckd88O7Wyd8v785j4Mko1qBD+u45tnLRSxAFx5j0ExMpl0V0rxzjO2+xvbty
6oeLKfcHTM2OdhfRDfh3LL5/PkeuVyzRNa5mHQX/uG58V83c4Hl9WRHQhCBvj1fhI3bPbxYnt7pV
9Yx8F53S+vR/uM1I2+uyrkqOqZfaLz2lyd7Ql+x2kjI5ilp1H1yeTjTGdw8VRh58HfySvOh7wKCY
PGkLOz5mSBcvCFXQHivQiTeVbka3ntCmJ59e1n52KIX0nvN/5/K1oVway3n358X7m68JX8f1fyxh
85ePdygHds0oPnZ9bgQdkIAwQlGL4KQa/lYw/I8j5t+80srRJSUPwA63uXdX1F5psiwIdSELPH40
pzQ7w2vt7EY6uIc/v6d3+OzTmqH0X4PKTJKTIPb9/HEWYHojNzMvU2IQcFEU7Vdw9N5z7culP+dq
5nxxoyRjZJoU8luk9RjXQUWMH1C8f/PNwazKu7WwG3PyvfvmTMwmytoxLkXdr6p1kN4BM2nrWDOW
3Rb6shwJyy2+LHNenBXAWj7wAv5mTUPy0pmBg/7haF0/jx/WdLEkmTuY5mUVS49S1e92Mk9c5g+z
2kVGGZ/9+4e+Ys8AYYLR0zlmf3693rcSDl5xaRlO49GZlXYR9K6P1V42TPnGwZwuVeL1D6nmGQct
Ks0HlaFM/fOv8buH/uNv8W6VsdFzl67FpYLmcC0g5Vwx0+ZamwnnVrdb/Rah+EA0vV/vO9q6H6y8
3xwFQI51SEssOrrr1EY/PnOnRP0M8uCymwoACp2wDwDFxb/LqTgtb6xn0FaRwHCgWu+OUkRckV7X
xqUW6d02sgex75JCD1qj7D6wXBu/+dJaOCHxl1Ch2ZRjP78hVN8Dl0Lj0keigHwtmV2Fuirpdpo5
eC6giFgd6VKOZ6mYRVharby0aT7r3Art5hN5INWVbTXm1YRDKdkIW3kf5Vus3+V3WynIKdJPMJ+u
cpl3y85D2YVWdbpk3jJfjmjGt0bp5zfIJx3ilJPpbnFV/BZVRLr+eaWdWLM/vzJgfjhvNKYon4z3
LFpsZtrQaM6FNqfyOgKTh7/L6rfO4LR7Ap5HWlKrkTRztQCfzHzL71CclY6odq6j0PIwcBw/qBJ+
s/MZOuZI/EP0Aikp3+185tSPFS3Hi0FV+S5CxXeMi9S/T4tahI6bxHfKdUlzN+YhXIzR2KXc3b58
8FzW5ffuuTBVBypNPQv1kqr9py9BljSLX5XuBYOX9lgZi3spYiTYIHWQAdtueadZtbWfiNw+n6Ax
BUVpljdOhQPxg1/k18V7ehIA1XkYCMDefRuzfjIHBPoXUdFmr5Fj1yHIkTMDhUzYE5tU410Bih93
qjlgs0y/10y4Hy3l94EBuOEsARAAZM5SV974IXj0d6sHUMLppiQoG99/s5B4FjxA8wL5YIw+pk/s
sAdMcSb6qT82xbdIX/ItRVYZWtMQMQrQvQABbXURVd2q9zdBpXzwvNYD6d0HtzapUYDxa7lMJX/+
4GKrmzQ56xdmn/bRhqZXfQNeRQFYoPaI6zq/m/1WBX3ffkvEVDH7qvyzaKjm20Qx4v+gMvndWubX
oR/DVrcGDLxr+9Zjm6WJa17EzCT3eDUcY6MmA9PHpLrtUnX1J7p11R0B7yq06vJKMzlr/vxIft1c
1i43cMiVUO7gLP75ifQdAMZ2FBf60Lm7NM1XkXOvy7BrTPwLs6POmB89SdeyDn9+4d8vj1NGNLXv
el/9+ZXT0ur13DUuMnobB/xa6R6hj7tz7Vy/zbFSfIVzpd78ImFDlnoanU1+fuZmHuwDHk9YFH73
wd7y67OwKSKIIEPySNn6fmuhwTlFasku0qpavul0/M8EdLNqg2TaagOzc+Zk41LiHegq/7to4fXE
g/vIPI45B8UFJ9/PT0NLRovmdXaBEDK768Zk3pNRJp8/eOa/nt68CnZygz0Uf+b7ismmUSiaJblY
3Lm6mlEin6lCw0OkaLKbAHl2Octhn+HSCCM5AVW0awzQbgJUJe/N5YkgSCvDCNTE2z//Zr959Bw1
OgMmmLN0RN4thjxCXqD4xXg64jBVRnFVWH5Kv1LEgVe6EymDUYmxJfpgK18f688bAhJz6lfBizPo
eU9ckYxJkrLQzj1HejmtQA/XVE2eR4kgoapRtIwRo34MjdNHt77Tte79S3trhUMNzwH7/i13kFyt
ZUoulGtXl2bDXBSjWhcAGv0C/WUIILY1W8xbt/HQOBcjnLCdrc3tTlsFITXAtRuF2DPI7ai7d63m
GsDRcrsYtjoWzTAEzRC/KL3/1NNaPAd0m21LFA2Bgry4dfjHD2qFX2txF37vaTJHicL2+vP6dVWa
s6e656JZvx8YDrxwSSJzr+zGr7YQuOPbP6+YX5fy+oIMZtg4uXU5774wLBeckpZzPrkIQePea3ZS
NuUHB+xv3hXfSh0NNExWbjjvXgRhCbOPzD5HfhndDK61gstK2GmzYeQz3eFEu//zu/r1QGfSiSoc
4zQ6SGzKPz9GtKeKqkOdd3OThj78u22eGM4OqJf44K1Rqrxb+/SoKHlpF/K58QbNd9+5psz7Kcsd
tAHS6nZIQhhytbFePuilM5eBlw42pl6g+g+iZudiNqkpsUXEOJRnThs5RwGnLYH50powRuUiDi0S
piRYUDX2296Zs2sGkCmCMKiD+9z1p+isaOfqta+W4o2pTNvcz1gYcXz0dVQHGCjNL6PK5eWwmmvQ
T85J6K6WG+PkvkHDgRPH8vAfbsfVoKPqHioqQLx+3DDMzq5qPi7wbQkK2Z04uXzUVNhb/+T9qdo8
f+lisVwCTRjbsPRMfEIp7JOIA3f1D4019Ez35CpyVoMRX371vVlNR/LkP0pPXqQ+7/Pv7cmhlJiz
84Z6M7vjhqp/JxgRh/TJ1ZTUCodTzLz2uTz5nrSTB8qlffUtqxycUcNqkrIKEBs4f1bvVDTq2UUp
LXnb5zkTTBKQtE80AUSyj/K8xiySlu10AVqiQixycme1J6dWHPlo9xCL8fAI3t4wD6vOst4vMabi
71Jcfj53J9NXMjk+K7iejWHrnixhKDMzZ5cn6kH0fUky88k6liVx02ybk6VMoDNhkgYhkanJyXBW
rN4zM9HBca5+NFXKbgxNDkq8SSfLWnWyr+kpXHzGIpi9NpD0xgvCADHP4ITF+Nbp+bAE+QB/29Wc
GnGsXTKOTUoUQxv8ztjnWtMbD+3JVNedDHYkfGC2s1ffXaEGjGowdJD6ydWZZwGzTfYIW8fzLlut
e8Y8N3HgoDXzNvJk72v0No+3CFiw/SUnC6B9sgOm5moN7E8uwdUvaGcitVYEHWurPVkK/bwcvvBl
WI2Guo3p0LdV221NZc1n5mpIpKzCm8j+Ez33doJtDgKk1m+K1cjYC1d9YWsENxrPE0bH0kjQojcT
8pp2Ml+dkyfSThrrjmmUcMOoq9I+LJYZbTSLc1n7VUgRWKOzfT+iQn3yGBV12x5TbBbUTj5e5F6T
2/sh5da8UR1K5EM8KD89TxMfmWYiMwTGBIABpo06VwOD6cr5BXsoqn+SXGFFIlk09ukoc5B97lIg
/QKa6YdxtdR6YGhrQhoORKu/sDKidPZx5lKg+4LAgz3SHbPCR2yjE4hUQbkEwjgrgprk1TzIi6Lv
w2buIJbKusIkW8ZyeHaywdVR1LrJV3exTfIaZzPXd74a4kuLCOg9QnAAjyT6RU+RX0hvEyPlvK4p
CSH2VYXhII9NrEsc9yh7R5SlzZlBNuhhUrODDMnWU2+7zFpRMCos1UVV47EOKj7kYZt6evRsrSFU
W1PCngyx3BEFNDYFGSWiqrunyPOy7trt4vEOgKPIgyZKB6AqPMiYtoAXfSlrmaLilquetBv1Gjar
BSQiiMa+kSGQYQqoHCsnwvfa0yEBp0MvqbX0as3rddxiy4Hpv9TAT6xtDiXW3eK8LbxLOddIhsGm
YuvLcoOSf8kYZFsAWZ7jxkoohGiNvyyuFOc4fr1PJmAERLmsSH1TgeAq9ka0CLVVkA1a3A8xOE6j
r9t7lBeuCnNFm2DTkY5p0izDvL/Nm55ZuFuvZXaaiv5z2ktbBsZYlRk974y6pDfK+Qph3fIZ+Tmb
TzyI4hBnFcZnvx+1725q2TPmBCfFg2lP2m0WTVyvHDwJdgCg0iINWbTDsZ81UbL9VNWtY7YK1fDk
w7gyhvHJFsAZeVI2A9rEyz7zAQx3MX6Me5Hmmhl4BfPSoIhLvdpWmCyyLamIPgnBCCX8zeQbSbkT
cere+9xpMbRXzBICMt/FpWPay5MPMgbNJAiffmMOGEaYmxuLvvFUreNJTceGjMHBY+I/W5wswThG
5qvtjemReX9mBzPvsD7Y2pLcC8usH9p0Ec+DXk0vk1v05OklyMLdPmIjypT/RUPAfRWb+Hoxg2LB
25at7vQIRGPsG2kxdFGQI6OuCaIe9VvkEqhAiZjmk/HddTKvagunJOxEYw3McbUbYnc7nCpdPh5S
38wehDUYbzRko5ucYRokYn1y7qqIDS0gJomgAWpd/TLP+ORCSy2pu6e4h/wA75SzEnRUFIeY/pvv
o06NiO4WDgXoIqPPtrWXOz2SkBac8sCirMK6J3/0nHip8dEfW4QKQwpk4UynH/TYZL4cQr5XfXc2
2xiSL2Yv0T6hfLC3WtObyT4fCxwv+eJnSEJwCX9Gwu1XBJtGzrWuNXkOhGU1tGaT3hmQmBBlBGgj
MKlb/WxcUrrQts+0Cc/kOGvs3badoPDotIhsV2saq7eJwU0ZoEjK0SAvlkKYqGx/OKsnWZ4vGeUE
0jZ5nY6MVt5sZ+gPBidODyhKL/vzqTOhKIB0qJoAtrh3rawqRZRrxmzppqzNr5ZWyCakJFqqoCmx
zoQyc4YnqZz0bEQVMMA7MtFnTYOh3ZVgieINo3356jEtm4MpAV6+g/LqAtSwDBVBTS/6O+7cSxby
4quyobeLl9YZphFuBpLk4zjbs3kW575zKJu8NTbMVy2ERQRhvwBMja+6xalfxlTJBhJDL2/J6NCe
K9OPBxoqpVWELe5bhZLDpwdkWDmi4jlpGjYcP7s3nW66KtjlmWlRtXMo9N3qiYpi/DRLk+vnOneS
5TyCRak9FIhF5B7Pvt+fRWNdImtFAYcM2Y4062iw/1AZzlwrbizLGPTABA+FdhigRDKGEytqwExP
LvsWoa8uNsga0AahqAP2kvR0z7cAm/ovThWlsJ+I4aSVxlBqmzu2emwbI4vC2HXjbKdcJ3lIdeW8
OoBXygAHMyoTkrjEK/SR8dZmWIjsS8BSAZCinNshcg12wCLGIqZWhsvGLHmCQeRRTW/sZeQ495a5
1jeDGxuURZ5pPyZamlzOsePdL0s83880Xj+Z8K3sM62sfU5RFjyibD2q063XTYMdINavLzo9Q3rt
Yp16sGY5v9lq7OoQja79aWqT6ZPvxWa6oZnJ/rcI/MYbV6+j64TpzbgDMdFFd42t4ARI24ZEhMMz
anAYLzgr4tarMYW5mW/s1vL6qFEr1MGUlevZUynYwOOcfC1g3YQdyrgjsXvttjbyLtlT0bOnjGPr
wT6ANnel+QQi7SKAGrij+JOvSGfUFCaT7k3bjO33aPfD8Gmx9aI5y3SrrQ/NOBe3KMjdPZtMWu5R
JlnLNo4cGgGRSCyIAJUVvSFXLO5qYse3tVU2MIRjT46hPi6ckybbJ6Il9GhOAAenWTbQP2t/txSd
luwwH6FqFECNFwrd3v9utE2NzAsfggyLauDjm33gAUcftn68Q1ETO5jkOgtFQ7+AxpmXyL4v8yH/
XCf8Vztg8gBQBq3tnoYkQzJnAW0vLrwonpdAdelsBDRH7ddsrrJvXTphw3dcPpPQMbz2mXKXZEq/
HeNy180djZ+hNvlM8tmr+tDvLPex0lKaAjiri096U9iUaQMV+xYo+iy3uhPFD4ifjCPj4+UrKiL5
xepK89zL+0QFtRhn3BXKwyEztP3emaSLLL5eGsqfeZj3CCSL6GAOEAKqzN+bmiqMIJUUW3tTCW1b
UnqZx4mHc9u7WQr5IbW9S85b4M4Q+DEIYvLqemqhbCimZFW8VWCI1fCptNC5b7hOL23ojRI0klUN
T3NezncFiyrHjtGtRPapr8rQb8rOObC9YshoZ0OXwZLlzQVjmEjb+LSb+fTnGmVZNlnT60oKylDA
t9NxiXkz27pthycT8ZwGIycWr9McS1b0ZNa7upnx5vlmF91rs13lQdzO8oqJdP7dXcgCDYFIW4+V
sIdkq6VGJoLYqEr7PM0mKCxIR6fxoFzpGVyvmjbZgHD3FSaqBoa5lsP8O1j+1DmhWU/KCrTehueQ
JPp8iQYXvV8xRLbcRWUEwm/J4TEhMYvfaGm5Q8DZ6yBb7bTp0VFZb+3dUY++58YgzmxzRndWsh89
rUOJq6TDQgJrR45b9vcyhrQspi++4qvd5m1x7cU5oktEmcl4CYgqv49ibsAHt/GAR5gYA46LJKc9
oPZD+z80s7WStOPnRK12DKuuMDr4CYIOQByx3Qa+sWYSjGXWbxxRaDe9wLG0aWJuNSGXnPH7IpXW
79RsaHmAIARFWlP67lPJnxyJkGjv2iE3bnIUgLT8BYrNDXwv/xH9JuOauu1cYzOQmYGL0EkKLYAH
oz2iV8K4lzQMvHejqRffiQPQPjWZh2YRtSgUvxkFOD/JztO1CF09qr4dY1IzAYUhYM2o1bbFOCI9
1Aq7PLcVE9qdsnsqZhxkMCILqtK15rMos9sysYejqsGfkbEyLX5AfIf/1RKqhNtbRDWoBF+rrmOF
tXo1YqaYbnRVXy3s8RrIoZQ7ZTVp81OnTNxXOeaMajeSPvAJf71SkLpF/PnUsPmHLXDzd8Pub7jc
f3sC3v3j//5/00jg0Xv6n3VyO/VWviT/6x4oSvL2f6g7r+W2ta1Lv8r/AjiFHC4bBEiCVE6WfIOS
ZBs5LGTg6fuDz+5qi1KbtS+7zs3ZyQCBhRXmHOMbTfk/r+WP//lfZffavHfJ+/9c8Jftny6D9Q/7
r8nAsv5Ddg0yOIMDIHDhNZDuvxI6zUFdh6YOKY6GhM7SKPn9I6GTFOU/EEgpXvPfGTAAHTo7/2jo
JN35D4I8lEPUaFC3/BuTwcdysI0M315rmA4qILQ+innSH0qTecL4HiE9xeT6kIGAuu4WxXwdZD3c
YozErdpl5/Ir9bXQ9n8rwVwVmBqTD6V/Lo+7Yi3U/aFj+E3imnQHRlbGWbm/UowL8kAa52JJ7/S0
pDx/26p3okt9xM1A9nNPSR9Eea8nmcfZqTdGl1i/oGjeGlVs2YW62bBXwwAeaVDEQ2D2tyWJ8QOn
A+JqsOBeqM4DvmGOJdjs+ZZRjfjM3aBOy92AbayWBUyknRryBXIs/GOc/PPB/Ali+C39+dvPPSmq
ao2AGUWy9sa6ty+TK+FSKXEXT9ryTV9zKL/Nn5rcVTaq65wpUn/sMnx+0Os//+NBj6iG5XDiyuQ0
cxCcxuuweY6U1Bdl8qufjEBvf535sR+LrJ8veSIvqAxzKsBCUqgJWn8r/G3nCTdz862xC/dVQGzJ
9v7vl/w0hj+OplOy+lxVo4nbJN3EQeLn11RXt+cS2L+8BB1UUCRrItwpeF/ph0XpVFhnk/W+2CBl
jRsKhpuqeirSl7//GpUP+/PH8ce1TkZLbjSWGFKuFV2VhHL8sHfisdlPx2o3PpdX0c/ooF7rRNsc
y9uYTrerPUz4Ar/9/S5O5Gy/XyO0FhgctAVRvegnd6HnLUjGNM9wGvvEX9lPkGoXywWoWZtuHLlU
Pv4PZPb/KSf7Yuh8uObJaC2UxpQ7layPVsPQmfS7sluAKrNIb6ps2Z75hZ+vRj8QZTMyOWY+uDQf
v43WlqRCouK0sajTsrXKaTzB5t9m2AI9ssG1fT+33bZc6uJSd+rWg+xlv86i6fet0MSxLtr+2kSq
di3hePk5Z6Z+Ru51MuqYHlduK/OzzTtAMH/yPBQDx2TVENikG3GCz1hmh+Qk4VEDTb0hLYyeZdQY
Z6aMj20mGNsUkcn7hTSPfhlN78ljkZUCOqfKwQX5ArsVO2IXQSLM/u9Pf50F/pgSNfx2OgoJsD8s
QXTj15fzx8SUzyM0B7ud90R3KNmGQ3LfualZGg+NLNfXE+zDI+eAGU5GY1KIlxczvPv7LZz041n3
WF0xkIH+4f/xZZ/MVHDDBk3llLlX7dqGTpg7btWM9V5PEtk1dTZyS1R/jxH2bBLhNMc0TuotjjOi
1aQuPAy9mZ2BA528cFpSJoVLh6a4jjjBOH32FPE6yDQRZTLNJFMtWcQxrYUI9Mb+qSUWnD1Khf6Z
x3Ay36wXZR0mF4POIi3YU9VKpVVpJ5UxF52n4r4uehkJkZM9Wmqa7WNNawoQQvPi6VFoQ5FNZ21y
E6qZ88ZeBnCYPeqbM8/hRCcC7J1AQDB4QBR12EXowD4Oj0GVweCJRWxjxTI20CuyI+dVjQI0XkQ5
tH9kY36g1A9XLUL31DlAPP7tY0HEi/USNySzg4zc8uMtGEsoyC8mEI+yq0Juz1gqjIqcGigG3yq+
K80U5gQ1+XzescWTn0F7iFdQypW5JWhqYZacaI+cuav16/vju6Erq+GsUByUxuv/TpvAejS2KNRU
ThckP03bxXSWO4pNyb402uLOopYi6DIMteJpNF/eO/IoKdVzqiGlrWnSG7soCvp+qiVVvkXl9DFR
NSyRZ+7yZGpdl0lCMOFy6bxIlDYnu0rkpJ0FWsHcMweEF1PeFM/KmIG6KqhkSMOsbDMNOjE+LBn0
syIFYo3uaYk43iSz2m/0EN7c0hk3fHEZOYVdf04EeTro1zskCsJCh+NwejVOWsHZrLV4/xTKjeFs
5a5emoqviJbE7KZW3VGZwGAqobYHJjrwepvCTyMO4DHFcppJ83hmMTp9revtMOrx3q6yGJLqPw62
WmhdV1Os2Ke6JVj+4sLPwnrk2wKh9PeX88WlLBkdNewxCFrkp3y8lNwZ0L27yNo7S/RTbhbI3hq5
r1glz13pdIJlGCjIpCy2ttDIAISdrl+tEJMwsnAPcOZ9dpJ01xVK7FG8ztwkL/UHgmXEa68B/zG7
rKHK3DS0O1NYg1MWb6xRVGe+6t9q3T+/n/WWKFegorbwgaPV//jrR41JzIqNcB92XfpjyjX91ukN
GOdUpVMigXZM8tURuKWzLWn+P4KbhFSR4kadRhr7NcryI4VraCDWYHc+VU9yv5e22HUVTXHBcuwr
A5Gc//adcdeQ2znscW6S1ZPRmrN82WqbhPt+sJaLJHFKzv5C3sN8Ohf8errxW1+azeBA37BaJ2R9
3R/8sTIboC3NKTGcPdHc/YMN1D3dxpZT7zNQ68BhYJ5/N+yi/YnYRduqqZLtscrU5ZaAe8Pe/P2H
n26Gf98Nk+dqggf1x7z38W5ISOLv42TdA3ER99UYZrf6ZLS3FD5xyeb/rQEac99tOmOQfpR8Wolb
I0b1F1vGfNstafdYGbVhBwOxDGKXiniqNzF9VGBE1Ksv+qFJXwsjNaq9Ra5CvQMqwxGwqdPl365q
66N1+BIwhSLYVU6PvdC00CiB+mbwxda26GdQL2PY7cnf7H2DvvS2qC0C3TCZ+12zEC6hWv3u70/0
8+fPPZAEwO6HvR2qv48PlM6/tdgtH4AzrTgQCLO7EFHDsVABy//9UuvnffKtsbtDwc3UhnTpVMad
yoNpR4ss7eM8RAmrDbFHqaH1U6yw3qTLsZthoKekTwjI36+8TpefrkyeMBfWcSf+HuN/jOHcLscZ
hjLZvXPZ7iU5ea3qFb8lFmb5rC49uOmyD+Sqvq7qpvrXMyzaVja3q1gb++MpuAHvWJ4By4uCuoqM
i7Cf5ZuSsUdGLuXPv//Q0w0jI+rDpU7e5rSaBEjyjgI+WXu/+tCDXjbz7cyuzhuMsCcxIM/OLO9f
DCG2qEiwFQKpMFed7N0LbWD56LMooOUx+F0rfQOSa1zJ1lifudKXPw/Qo80+0OEYtK7if7zHgRJz
Z5N5EJicSjxDD10sp8mLRSTYAaqQfm/IyxmHz+cfx9SHBM7hDESByjxZifV0JDeURxqAvgJDlDvN
toUmsB3lwjlzBvr8fayX4hs0cRs4v0Eif/46WMsNUGXGCb0FcEYymBxM5EsuaDVqpW83IY03e+FU
IsVnfuXnB6ty0ACwtArhiCU5ebCwjVKH6TwKtNguA8mm/5urJJuR2MHOMalDD8N5cW7TtW4tPn6W
fBAGVp71da7O+I+vE4xQriizHQUVrEMCFVQVrsPSLHPhimUsAquA7wu0KmqGwAZpechnRyJNIy2j
l2qKz1UAfru1Tu6HHQYsl1XAuUYRfrwfpuipXDLH2QvbBJiot8U+bth+mrEgVJ0ZhAJ9Y3gqHt7A
adP5kAG5Ji9D6ncINehED3l4C/lD3nSxUu3Huu0PIh3n58JKG78tMfljkTWPSZjWN7BB+sAqsyyg
/4S6mFNX0M1RcaNMoXbZIQc6yGR2+Ok4iMM0o8lI7M46s5H4/N6ZDlWD8cYxgoDX0+VUT6pmUWVn
P/Wx16hXC62IznguxVUyqGemwS+utW5W2NRyDjA/yX0nEOZN0WBKS2BJXoreeQZcIx+V2oSaWOcP
gDrP2XY/nRvX84b+mwaM1wGN/8kbTXIVTFjnREGUhj9qEmT3ZoeEaJ2orhe5b/e9RazMGrnr2Z1m
XYTVHJ55xJ/PPtwCMz8HNcVQ2UN9HFRVIjCfqxITiF0NLsl+r4SrRqgpoPyaY5aeWQE+z1eoXni4
hswGnd38yZdclksJeTuKA7uc+4MiJeJymdThIp/nc26Bz6vq2i1AQcsvIyNNPjk5zN3ck4pVxsFk
m4eoAvuZ4vH2dL3Ndy1Pk/17GN6T92B6Qh/TM0ekLzama1mKaQunAme2lcj053QJskaTBigYLKuV
DSAysQMRkZ1TOVqzYbwvqHELMLR0/Xy7CpdroLTfEnNAB/VvF13U3kzcnNcMjeLoOvD/WJUgFxn0
mZ0kKFXoNLmYPAWp2Eufj9plE2sy7OB5OHPN9cP8OFWt19RXOJOKU/x0WSJbCTwLhbDA1PLEB3kU
X7JlHc+M3c+DCUs2GVWQdVBJM1l//GW9Y/dSSZcxGEvZ8HNVqHskw5obL3J3prb5xWBanyD1FYqM
K2Tr46WcFQcI4y0N8qodDrSoH3LZzI5VGMp7+FbGRh+q/CKtaeBXpT5f/v0Vfv5I+aHsDVWOgtQ7
fx87/niFtVJBqoeOGCAwzv0pFNVWAAF0p0oLlsFqz/hsVuDFp9fHbpSqCNMvNceTsat35CPPU5Ui
MdGIUjCtyR/0OfJn3JZ71OLSVdgn7UGOILOyWqFGtLt4D9IJqVXfoMsARQvfEfixDMYXGG1l7efO
CD22tKEfjkZ6JCeVEJw67fmX02iHGXe6DBfJ3oTUX1+NobtF9ts9/v05fjHh8iCZZ+lTroWp0zZB
lEHc7cs2DWh7oim2zcK3VTG7cVhGu9RqjgQ6yYdx6gDWTvzDKZnlM5vELx8uKZCsa5wUMbmdzEut
NPYKqSJZMIUYSCaq216tgqZATKw8GYaZXkti5uXG4Lb2BmjGC7U07GdFQXwiD3aMBla89GNBZHMM
qBMe4bhBNG3sbUlzLiQ9qj2L/fUBHTMqdmHQgJQkZEB2Pb5q/LkFMqhday7yxd8f7leDxsQohSSW
it+n3a8AjZPG8ZRiSNPTbVcrpb/AcwQcFGkeaTWicevynGPwqynARvWxmqWIi5PXf/7Hl6ErqTQY
1EYCYfawgquposw7ap7ToET8++/74iOk+g42YCXvWZ+ifVF79kraNYwdCW1cEsrRsY9kUNnaNO0y
NuJnrvfFHAqCi49vjdPlsz+Z3Zyq0emzMFaVVkEto6PHBYLenBmO66d8MlNzCdYoYuWoIJ9OLdJi
1Z0ULYQvjeawpyQSb7oExUubc97u5NK5IvayAsfWhmf211/+Pur3+CSYaMxP0QJROpBkYadBq9j9
paJI1dNYOc3Nv39r9KLYxjMumcu0jwNkjvqY4gbpmykiZL+K4NCh0Jb2pJdmt2bY1mdWvq9GCXYC
6shoHjjTn6y2SGyLZiT1LSCU1DeQY29VE6ERjTHdtQG1//3XffX22GTQ8GRLRffrZKLONE2LkGOl
gdUqxTEe0U91RrnsJ0w7UGEvTTE9R1JU+X+/7Jc/ki4YXzl9KYCPHx+qQ7+nCUsjDchLI3optcQ2
Qv/kRuEsXVqJbJypg355PZO5j8uhBT5tv3Wi1J1iiLPAQDfpqkteXoQpr250KGUO1eic+fS+WO0x
HVIJooXOV3G6TGhlvuKhOftQ55Q2IyLZPUzXfNcRCRJIsl75zqxU1FjBN4yyFJ/ZbHwxqbEflznh
rSVfEiQ+Pl5ye02WXzMLYMyNqH+N6WpKm+9Tb3b7v7/Ir6/E0CGaBKPzac0rpnPtZCLOA2VIQx9L
SbNvEnrlFuloZz73r9Zeld6lvuYVwwM5rY7M6TApmFQYNCQjvmXaAr18hqYuyMUMErOvg2gq7cux
WkI05Hr7bAzt2ROX+sV0x8IPdGqt0IJp+/hoa41SRajMaSBLRriRzZY1VZNCXyuchbrxANrTKpQ9
Yz8CmUCGQmRqMcMgrPdOIQ27vz9+mByf7gdfK31djYMuxanTgjFJZYqC41faJ6lQFLez4upX0enK
NaED8bJD1jTr+67O9B95k4diB5VrvJjECMS/qyeKy6ZybxJfetnhrMFV1U/qN8S7w8EYB+1p1sdM
Jiq1y28wuxDKRDjgDASDuMbAzl6GjgwLtemve2x59pYGZ/EzTMpx8tV6Ml6mSGttppHU4+Do4vNb
7tReya/KDjFtyKbiDlhlfQPnErFpORbdjDxaBjQjoClrUP5NQobJdVYyV1vKzhvMEmkTwcuETI+S
1lKDpz1LWh2CzF2fipo9j5EVqZulCKI9lNb5e6Ut9lNRAMF3C8gSb3Y95/hQ8vibLi3Am+sipuls
jiQ5IFanNY8tuFC9qBTmBQ7x+nISapd6GlEAzyqmrmdCMyZzR7ORe5vBsSFP1sH/KwAYX8VMul2x
SIblKUYxGG7SdtJ9x23jecuiQvGWpFBeCrmM7vupSiA+k75AcJbcJfdYH2ppR7MNLOHSY7PKlRSg
mV3/HJP0KcLWZfhTXirPoiNvFhwOPdcrCuzjm5DtHEJoiIWT4nCqwNy3tP36vK3rYkogoI8Elx1t
6jrlpujZg22SCSoABrdk/mZnQ/ZmxerQ+SYrzYteWSOcws6cXzALmtaBhreeg5tIrKsahvSrkSWh
EzSSpQRS02ikVUCIvFq6CqOOU4xl4a5cr3BXGpX9jpdr4vXlFQIfyewJsJnM5p6EB3orDbIHxcfY
uGCj6kuLpU5KZ8WTEme5L3Ti+kixqezMzzprNRPGQ/lYoPpFKG043R6AdHU3NpkZLIQkghY15UtQ
xfWdZTcUucNe0HCwhmG4rcsFJx1hoNlqVOmVBzlkNtk3eZ9eLHIj35i8dCA/IYYS15TI5gaJOcrx
riZ9et+bQiMOuyAqwVNa87Kazem9FOhiN4jFwwEIu+iIIVXlfLUdFfIPLByE7enLQh6D2kf1szrW
w1vUZlhkatmCa942cv1C9EP109Hz7h4LU/+6YBaYGMwTpP9urrmTaEyvUzJ3jU07G8abATZH3pAp
ItcbFT0PHLE5Rvo3GeRWisymlhiiQtyUSKJJsYsBC89MQa9Zmo2pL2FVf1YzK90lFB81kkaSmiSf
ZP1z8hTx8YI4SA/ksVLeDIqlhK6Mk31DcylS3TLDkkUArVmgkI/1pwS3y6EUczpu8kTpQ2LMygHr
k6qX38H9qUSuEAPcU98lvw13eK4dYpYPMk4VQRoUQaYaPFRW5WdrLmKo5k7Nl6Tjwhs2vQyLY9uX
sEQwRwNidccZOL2bpGZ+U2gllOGU/E9Xm+CaMg0071U7Fd8knCpBUTkqwLEYTadbhkMbOEjSn5as
HH6MlIDRcSVo1skiysJ202aKTcJvKEkraD7vX5pRdrKNhtrje5RqQNzVccF3TmZX+D6mffeEF8uc
N9AhsWZEWq6GG+47LrwYsalOIVmfReAQ4/qE0rm4ykcRFq4t1sClqOiMu1ReNA7dtbOec8tmuon1
sX5I2nrkhfYM3W2P6f0nFGzjhxxy+MGSHc03TdoQgSGRaFR6bTMYDPWkTm6YwHH44K5csFLBsXgd
KbctG4beQB9k6PBFpdlExlEZv1mzMqqE66AxccOGQAJPyxbnbm5HRwMQTQPpuIZpP+S9NZGNDTY6
d0ezlRWfLw+TASGK2YZmfX6LKbF7N+r0SFDeN3kx9H5bEwjccqDpI51Yz6aWvVrCtVmgOh29EJXb
6ALOrRuPsVDFN3Wsy1ss2la5r9RliA6tFBOASsdKuu0XzUx94h6auzbpiamwB+dt5GE+REVLJLPz
jaNjmnpmz2Kz6ZjckcKW/YWsycvspwzgl7of6sRlznKe5TwibtCMVMT3BeS2BYpiryY4a5PkgYzw
6CVTRPzEH99YKKAc3tOSzeFhiQZMQInEx+JS0ql+YYBRe6zOmAAL9JCPfZsj3MeRMpk4Wyep9hwJ
0KsbwphiEYIVHbFkacYdfOxql0/QvHKR6YztSTIKono64Pv26DQEcxhhyGCKM4zdWDKwIDk0R8YO
B7M/N2XduQZZgORek8RIgEtMRkqPaKlyM2eMYm5vcoKurZSXYYja3RiNg03cdY2npIqk8chgxkht
aTX2l7If69ozqw7WRa5V3RX2MQTCc2lWL0R0tdc1G8R+o2oOMatmTMF5o8KClPHNR4hAVTEoz0QU
2Jd2DR7pv+fIf6Wz//8NxU9p8o/92icU//3P5i15/VMl//s/+IfFr/0HEQyYYIdKwKps5wzxX5m8
Yv8HPSrKNHaYyDXXfe4/KnndBCeLlIXuMi4e6uBsx/8Ryevqf+BKsDeGlac4wO3NfyOTXxXFHzaW
CCJWNSTcDTb2jHz4RR83uknSJo4VAf3GKDNgNM8kfyDt9ECIePWqVUr/TW1GskRTtCEo6b5rTiVt
YrVrru02DC+SMdHfQlEvGwfhY5CzbfwWp8uyNfpFv+jSNMG0AwnjWUmrdlfnTFJHwDHljaN2+cVY
tckvMljkW4lctsBZOunKCLPmTmpHcaWkKUa6ZOxvOLJ3lxNb/6d2TX8txzj1yWylhzVZEtuGpPUb
R5Ue004QYNXJ9HCVueDclzQtodiTuLWNWb/Xm3rBiJWlbxXuVOhwyRhobDn3U110tyM7rSOuGmNP
/1m9WKA8+xAQCmjScXZRteMlHaibSIXcP1l3uRKypqjKfUjvZrO2JGErTD2PQQtfHTsmHrli0xNS
4NSTGZhGrf4Ix4J7Z6HErbnBY3doCkvsjKzbpspCYrQZH1QtvzajxxFalGTkzT6OjPGmJ1txWzAP
OKRcjeO3shnmi7Kk46hpfffTHoGUJXle7Ml+1dwcgporkyf7Rjldvtd7LIDSrD9USzm+ZKGjYb/W
pd2oRN4Ya1epqhs7ws3L27Co1MulsutH6uSzb5m9uUdEPDxESctmz6wj8A5yPh5iMa7U8bZ/6jTY
kRsW1cmPdOFcAwd770XhK2kBP4DGjoszC6ahDR60tLrwvY+HeFegC7vVtNohUyuSdnXYD15d69eG
FOoEzXY3Vts9SwMIbyxyuIVVYyNPelCSeDfpYAKMuL8S/fQU1abD5lzeRFn/ZmnJnZFpiY/r9FIO
1fpgzyktTOiSW01PsZsby7EbpqOQ4g0mpk1eN28xliQ36qPML4vhcVBtcsxaSkEXksB563aCFc5t
FShRKrOnh1stwGDWP+HYy45KbI/H0ObpsDVcKLAWAp1foW3loSZKLG08SB/+KH6owi5QGC2jSxr4
FFjiEOo6d91qrS+mStqxdNK4W3i8cRgeqj72p3LILhuHfN7E4YxjtjY8YE1360iy35VR0rcgC0LV
JevN9gZF6W/mUQeeQpaDXTqgnuZdghXPJTaYvg1xmUoj+SgoQYSsVnRIEeWCxlVU016oiTiog/Oz
adjpT9i2rbQ7KkSUudMqsIw6a7qMWdj9hlyIQTUjfxjT46BSRFp6gw9Og8YA9uqo1YlyGHKy8CZJ
3hoNtt01cDpIak27aqv6qh1s/XaSgJNllnhvpebRGsbqWrGN21KV8WZyggX2X2BVVDCnUlR5ZT+R
XbRmkt41Mp45ZLqyZ+nVRtWnZDPlZm66ljnbG4otDQuY3rwuOEqP4Dv1HYQ4pP2GRPZcGJGmwC+q
0/hFzQt5RzttfOoREmz7SvT3vWpcdrbEsyIBvKzLAzC1TV5qv9IiCRo9Ti5N+PZPWbkQs5lfA6YR
HsX51G1sHR/gOL6XM0hqbHzakzEVwiMyPjk6QtpqeJHcTpeeyd2Vt2WTLZ7cxA9krnlml1S7ci72
lsLX5LGVtlDBJfWTPmOET6vmPY/TW6M0+pukhc9I8A51gCCZu6fKIkcqgd3gWV19H8bJj3K2Xq1e
XBlDTixIwmbbzPPcLaoQoVKSHoy6Y//RA4KT8mxY0+yLSwq9ErJfqaRWRoUlnPLsHaxCc5FE63Zg
ypdfxCaRk0DShl/lZnTMEoszeAZO0W1lGbZFmYabWtGlA4X8fNvi7XTTOOd7EvW40dVy2ZH1ILvx
mBpbuovMhhjKvZltx66Y53FDXqTpy4X2toy66ULqUTcYj6ddBNbtONOmOzqDFN/NyB+/J5VuZJ4V
d8rVQPn0ug2Tgx5lt6Eq6tLPc0Bjkb5c5hnHOMcmQ7Ik/O0H2QwmcFMnfSaOZL6ymhYaXVYYPyde
GypH55ailr4hcW96gwiKF6LOBNlKIcr4fLG8PKJOICIKIclIOqShBA2m0PvCSn50nUKjuBKaR25d
+QTmf7ir1SJ/omW7uKoJmbEBfxJFankrVYOSAO91VCLNFvNZmoyBZKnCpz7zfbbKxxAbr4cmE0oG
08AV9Jf3MZY5QyZdsRESCSBynGNpmy2hvtYxx4lNL6ntU2LHBFaSuBbLCNgjbTtluYVJvRTirlxM
Up7bMZfsXYsJPrClSXrRhrq8YPuR2R6qMetBlyWbIgbJ9i+WJKlIaI3yppP6IUBRUF3gLScyR08l
4kOTAuc7fuDmQktbEiyIp1Qf65JFakjUFcpS9MNbDy7UZpM8hHslE/UTdjnjASZDVxMDG+PXbfPS
dPZdFUqvAqTO3UB16R4gC2WmOm7v2YqQsDqSQg7CAuNsEYVuqHCk4mBFrKZjTNcUN5bLQaBMYUdd
74xwyR4rXXmqBLnfLHnV0akn7ZAszfTK84hZgE1R/UTRWbk0m/pfEf/S7OVJqz1a1HcGl7wzZsgh
SjlUNNpNVu6qVdg2wYWgnGX4wjYa4tXkxIPTdJ+m+INT+Uo04R3nB1biKtz0HfIAUA2P5pyHv5Jm
NLezJsE+mne58cO2EejJEDz0wcuS5U1WcfJZmUe0IJ7rjFia6ySvwgvOLh3hkGMAhuHVHiToCAUT
xUZNpPpt3S4etap3boqo7ThkEga+sWOrpw5SvYohlDh99YASjPDSEP3OsfhGRzhEKofRHeFBxqOu
9KPHNkK7lHOmYzmbSPshFpWT1uJTVW9vYbabjw2fU8HkP4l7ykyqb6e6cxNHZfuaND3mhZ5lJqSX
7vdLhvsNFVQQE4nGEGT3F3V1s+2c0fxpWu3bnFvLI3yakYdTNLta7vUfxmzEPnuvlhWUFMW+YZPW
CuVoVEt+b2QZEEs6gV5DEY5Kb7+zYuXNImIMv3nvNa1RXtED0qHXCGZ1wkZeYB3u5VnsVL5LQyov
iN3E+Aj7CVkxlTZVl58S3nHjliQzHVmEyp/kyrFLWUaOg2odwcZIRg1aTxr9IA/l1ZLs5lotkC5R
5LzQtKy8M2oyT+m2xTfUjdUX0QzDsZSG6jEiael67LsWZN7M6d2cFPCDk74TeUfwbemE/tCqqMLo
xDyOUU65XkOR8Esr8pUnYQhzp9ZsZ6sqQg9YENREIow5EFN6kLO+8spiZ4yAyGj774vQTPxUivOb
qGriw1Kp2OjaziaYNY2uZXvoCz9Zitq3VDJUlYiACDpDBrKOhHP3bH0ztNi5GhfwDcTYUOZNBqV6
pJnSVuRLtT3ehXh2wJTBUpF8ncDrVI74e6onpd/HOduTBeNbSnjv5BeJvQjYOJPJV9EtguqsPaQu
2RthkOaD8ivTicuh9nq0Eq07wKLSjoSIQquiIrmnxlwEDfC3YOkt9ZuwCdIb2AivyQ4QpjZGYlKV
LgQMNXtJOM5DXZs3nI1ad4CWeBH1VNrY3qeR46sJurpGnzoM5otOldcarIyvlGhPUp1m6ha/x3lS
zfX3Zkokvzbg6SZl9Tx2uc74mJOx8Bj4kSdTpXXZReGO4SkrtKTL8FjwocGazxpd5uQRa34zle3o
q+PooPKzHOnBaaR5CYjpJKqU9B3bTZHZ7OtWdJRFWnK1dYrn38YGtiGEkqTYEIQJV81KevkBlpaq
cqFkIMmKgoUCr1IOeXCy/aRA8PHjuBJ+WGvWw2xGMrGcTpTdTalW7CQ7tLYRSBtPnnUhKGhKGm8e
WfBQrykIcyJqFw7l/EDSTbuB019cM/9H2zRiI9d2jewveZFch5JItlpkNK9qOvFBS2lW/VKldnnN
qlXNHJnjlnSwh6GtqGZQ0hg3S8lGQ+/YzSGXVzdqCD1bivfGMpuUcFiTtKwpruD4NIe0RBmncgxg
YuJQxwJCpUbjBmD96N95On0g4sz0YjTbmwrpw7auLUTGbf9SazKVMLsDb0qOubE3MCIEPdT8Ffxj
ltdzn0AahVvkIhjD54ykyK+QVB0UFueD6Mxll0uF7NlNJR1HyY420mgu27615WPIyucXYaMFJSxo
utq65MepKEH5WH3x3M61EaS1vXjEYDqsIMpMIG0x7/lbLKhyw6Fl146Z8s0Ex5Kh6EzvZOG8EV1Z
uSqlS2cA/9V1ReRLaya7qXJOLiLBsQhSC1NPp8/XMUiZDbYwCTytJB0H0wPytcQaJW/9YJOM5Hem
csOB4Xvv/NCmKFDTdjf0oxMkRcIeF0pdIo93FSc+cllH5+DEGhWkUE8Cxke2QaPTPXOjL+FQQvHq
qm/SCOQhQ8/3amb6T2jnx6FMTOrC8EuKZYtxjG7IBPAjrCHnWfEvDf+VK8k11Jde5cDgDIZvpcW3
ya6ti0nvn5xWUgmZrHGgF+Flk1tUl0glvmpIfmIGyu09FDw79DgXG5dybFpuzV+VmTE9dnNFqXIF
UVSyxCCerJDdIUnYJTm2ErteYjy1Cx1De1Iq5VGAl9CabDstpXHfLIW0lcJq2WHheBnC2H5mIsz2
Y5J9182SaKVKqm1+dKJIT3I5gzNRK2PHq6+8UG2NfRdmD+PACZGpDYdZ6nScFTjQ0/mqSzhcoUQe
1BKOBF2rVr6LHDnFYy4PMKblKvSU0Ex3/IfCX5zpnmrmOyrgzoulTienO+09lAvhjcC+tgYLPGlJ
CTDLAu4VYOvu39JBkTeG0pH+xafj0/Eg3CatXYBI0pVlDc6d6gyciprQvhQcjOy+u0yyIr82qNoc
NZGYWzH35tbsdN+AV096q6i9SeN0pLXz5W8HmGOwwRTdlSOc97S3TTY/cK4KGnOTpFI1FGtQmXDI
YhWPvSHdN1LVbFRhCJag9qXrzHHPoZLxusYK0wuhaTeg/xB6ZPMLWZDG6CpUFP0wGPNyrUz590VH
KWj9b9bOrDdyJdvOf+XCz2aD8wDYfshROShTY0mqF0KlUnEegsHg9Ov9MavRLulcH7kvDBw0+lRX
KykmGbFj77W+ZXXeVdtxAOXwokMGk1TOycnUmmjHpGrh1fwM00+26CBiWqsNjXHMXbjRim1CPnHt
jBQ8+E4oQPj0ThqvSdsoFlbze+oIiAd9skwnC+J3x1QCHly55tuzqIhz9BNd0a59XwAezKdbQ5X3
whA7UbMkac4YMOVjQCZso94YkX1kv12EWnifmT+QsHRbjL3jRg5N8mOI6BLR5trnnffdk92hpVxn
/Jpv+5kKWmXGPXuFPEMSrfeFV9GmgMEYqR6Qe0gcqxeWVyYYoSUS/01HNgskl/XYNgvIiuOVyjp9
gZpm0aBpWdZRWe5i+n1LgeVna+i5c9u4drLNw3DcBP2cgZjKpz5w1FlmJbEFif8c2KwqZZVus1BN
yzQLrzPq8Svy4xsIasxzyNp87It0YzXpsSqanzXQjrVeOZxU+b2245BMe7Ddz5ZRNreF9B7akL61
g4p7wwrTbkvb7045/QLmD9qVsoXccUQH2OZV4yq0m2iZQ3HaVKnbLvS0HdeqMG+DJvFYSzXjB8e3
H/gVSZbsC3NX55ZckFu7gq9JLDotGJsyel1kNe8TOepLq9Px4Apgg7DWxFJje150kb4zCLxcVEC2
DmYRnbMajloQ0XqHeb2mxR+tUpuZYJ0X4cqx0keE5ycdAO6V36g50oMWT9A1HOldBOoT8bpviZ6V
akGmh/MKzytYZnF5j7buFb0KurcCZh90cO5RRChmUg9iYaR0MZq2QT7G8KAuUVtLIHGmK/aRCDhu
una2rNBlAwcSWz0zk1XKIKQZB3HlVtW4iBz9xWDjOduFf02AF1c0rtLWEMtMzw59WT4pBuhXmqsn
G9dpkqPhFzw2at2zopzM0HUgghpGeWWBmlsCbwq2Y+vfUnjoa1cFI0s/uD3DGwA+BejsLZaRigOm
4gVFbqN+xRRl7/4Yv5ExDSMxGxk+RD5a566eWHr98SyEhWOAl5N6KtlCk9RWcdDeOeQeuJOSc5x0
e1e0wyJI8mcc5mI3mUWxvKQVN8ZR1+pbt3S3jaW5v/xwnvKF26yemLZRTiRwFsAy2tZyomEBxylp
ttAVn1vHjEgPY1bnIedggHisu/jNY1NcKIv75lGSPRsFN76TYGBzZzkZTHqrIT2YrdzYdY6nLXPU
sh0segYJuTUDBjOPXE47K+ItUKsD4e4+Gwfu1mm0XkXm7ouwPRrhd6/jubKG5D2HYbSEjkpSYUez
sq3X+GWp0R2nbA+Ocr1V41vZYYrd26Hj6wr6Zh3KmNKpKLZhO01rQqfZauGKcuQs12a4SdziIXED
Mhxyk2WIc1+ep8B/h3bkTG8Go/XoxtYvTNHGMR4N2EuxY200bPlHpSrt6MvvuuieNbtdBQwpV04j
fnqi7GbEE6hFzoLwnlNGkn0dkOHelz/YZwmYB/nZY26/ysrhZUC0tyLZuoRk+t7Y5tpwhxNNaOD3
+ZuSw7OZOu4CsVK0cIsY0FgTpddJH09HQ5jOwxSxuGu2zdNiP2kqfa3MzroK4H8Wk7oSdfSWVahL
R6EPx36Uw0qlQ76h/03ZIiFgdkcj0Q+9YjMZCEMds0Yw6HRPReFex2pckymOS6+t42UARHFjOq7+
AnR54Q+ms1Z1KK8sRtuD9i4xUfP8i+EG3NC6N5qtmf0ap29Kf+kqc4WZmoNVXq4KC16FU24IY6eA
bMv0xp0IsZ1jqXDiFh0trPhJprm2i4C+8TwePVbzBx2e8aKEd/gzVtC6CPnQ957ZTLe0M61VqhEo
GutNTgtfK/eUo+Gx581KtPLeS8MTQZz9tjNFcp17Ub2s5fDYh1ToTnyIo4i1HwEMImHwdYwMnk27
uEL1J9fVhBzMztL8mts/bMCbXYXK5kKruHxogoGVqnbVM/AuEJgbcxzWlFUuOMuiA64ZphC7jOYe
mBa6a9/cR8a0y8gN31KSvLkaWvosOuiNSQRG97MMqxMmhHDD8ehnwBwGZXC3yHP9oFXRNg8i7tgE
lMisaXC4CHFJgk+NaoWXcdq7E/PBkPTWzeTpW4UY+RAPjlpXRm0/jRRKC+H3TKb7AjFoLJtFNenT
dYSg4wqIX73hOJVTaNfy1gT/skuYGIiFnZd0b134qcDz36WTL0e6K8YwvGEKiTZebQ8vGS87B5B0
OfX3Y+RcuQkPYQVfdasQRRtpsm7ZcR2Go4n3UiP5YDvaeMpV+4jYheuJSdGmRqjVFRnhvUSSjXRU
aIub1L887+pGedZm5mg2Kp1WOHqK77JNDmmo0fvq70jUECsr7NmVG/lYUjUlI3Vz0whwm47n7YeO
sUXpN7T7E+9tyMkyhq6xIGNIQyIunEPjslPRBGsO9liuI6TyC7eigSA8XoRA2IjI88Ri1yOnYgHw
z9XZGcvKXjZO2TsLdzJHElo7rzLm9h8SpalpDpneTfRNmPJXHd25BbDPaxqkv6q6bJZaKFh4DSq/
9SQNeW473UVboWmIl9gmETJGV6PfNiuKtQdPadYVo25xpWkGmq/aoO6B1tKviLFtF25TBddSdCpe
qDTgvS5ntCAGJDDKRuo9Arh1lr0KgmVFObXrvNQtlpNw43hVeKq8Do2KhYk9KFojJfDhTXJ0NkQ2
rvi44Cal9/5D00VFdedLbalXBb5EgfwC6K/+alfqqBXuKvTLBJOaFT+ZTmuuuoBlnnBetelsgcJ6
CEKEMnwEJPT7ln35nS9XrLvS79OF55P5C/lYf9JyiVqH2qYm2T6P3ysBeCZQdMR8perlxI18c6St
H+Pc01+JsXa3btn2z5U3DN8yes/LHOfpps3qfA/Lb6VInnVohybWiwkt9ZqWkLNNGwpNxUJ4DoME
/UALIiILoBlJ04UxLNG1B5wTVk6AjmAEqfutTYnsRsXWTSeymrPrvG2zjTFIsUwNJ4H2p+pn5U3B
nhTrcEN3SlLV5u3KkqF5jZivgS5evkaiuYEgJlcxRruFdIS2i7FDn3ggFJoW5gl8YXp1T9lXH4Ak
OC9mNRYdJX3UfwOile5VYRv0mUL7PIKcj2bJgQ6GZLIPDrnY92hKk6ObGwN1x0zCbQczOns59XBe
Re62zX0Ebl7jP/X20PzsHAn1nKzMTRW64xop07TpgN0vDEuxLfbTqkAhd2fjI9uZZi2fS9MZj0Tk
VYcqmcKfjUnrhB5QGZGXELUz+pHA55+9RyPbTjyLFGv52GqGznKDIP2nQnoGU8YIt7RKrUM1fEtl
pr16QxtyMkIJaxa6upWRHa38aWAmVyb5dsjSdOlK6DcSIRZbGMVFJrHhL9AtZdDOh6UEPl9R4wkz
vEnCrr/STcM+GJHyluPglFQIXv6GFdrdT7CCr2gxtAMytArwBO3Lu4YT/vq/27zITeHTvZ1SdB1F
F5SHcJIOfc0pWltRBMVEw+UWN3bzW9D+/09oAb/qXyTE/zv6cP68f/01gIn//PxZBPHhX9Zlm7Tj
rXpvxrt3SST1//ofvwFZ89/8f/0f/+P98lMexvr9f/63t0qV7fzTUAuVf6oriEr8WznGjDL8j0PV
fIr/nf9fvzUZNGf/EZg6lhoQT5AKZxjEPzUZpv0PV3egOOm6j2ZjJqL9U5Rh+f8goBDnNA5I1L8c
TP8lyrCsf5gYhTB8OKQ4IqQI/i1Rxkexvoe5Qkdl7SHJYLfl2PtJe8w750aTpkU3qSbHGzSP+bJz
imbhqH42VE3VFfOKlslja82y2RqaMcrdq0Ib26Mr85iDGa7cBTqK/prcd7GyM6DkizDw4q1m6pQz
f9zem98mkA8gwPmC/o835HLBPkYlewawuPgnZvHyH+aapqajE7RNdJOYk3ZrRXq7HMxMbfKG1B+X
RpoYbOvBLoOAyXvkVlsRudoXWviPrqL5GmY5DHeMf2YI16eb1ooqRqWZ5zda6hJRP3nma9Fx6mdl
pOkiddZHW7Tx0xe/+kdh/Pyxc1+C4Cv+k3/mJ+nPXz1OWK0jU1Y3saSHdm7BA704hWueRpN8Bdsj
Um6q6+iBvg3iYL2rDGiI9cSKGXso+DYFUvZbs+1DdHhZxMnBa4wv+Bx/fZxMdD3AT0A2AOy8SMv/
+HaKkGaQqsv8pg3G8tjbHcq1QFKouWY3iitdIPDt28E5QbIY8q+ejfm7//hsgMlhOIs9jTcK+8nH
GyT1JqWkkyXMo+aU6nXMuSxLTwol0rVGrPLedXNSKSYxhGCIjGYHhC5YBfPEGmKdsfri+5q/jw+X
Q0ITNiLqMxh0lm7P3+cfN2NKQb44BHPccHLklepqq3+bbGWc9GCQxSbWIud18jX5WAXCXGaYcHvG
M/V4jLSqjK6z0iziOZKvfdS//qaMv7xISLtAUMzG0ZmeehFr/XF12I+cZFCtfxa1DlNyqCYC/Uz5
gqcv2VJqBvQAydWyJrs95GmqAXNiOv/3t+jyyH68RbMnyTW5Ar4187PvME7b3p4kMy6kF8hJYPw+
GkKrdr2mebeyNHiOkWX7t1EWt4LjP2gdNkuGz6wB1c0Yx6QyaGnuyUUW5VgL7PsQCPCihsRKc0XZ
zgGit3MoUVS9hb3h3aLpqZczKGMzZsODQL7PiLny7CXvnboKU3HodVjUK2UUekLXoiy+gbfiRRrn
L0rXp/ZRTON0CDVIylEr1F2MbvEFUQSXmvbQEJF9oDefMiYFDbTicxCV/dvf37aPViAWAoCvLNsu
akmX5+pzZnDRucyGhjalFOvdo1PqQOaIQ3yOCfhZFiguTnEVG3Qg6KkzFCu/MOj8Zx8PidfkqTZB
HDmzM+qPJweW7GTZfZ/cILLV9jqybqx4o3PgKW2u6r7qNLSnudjgYXqrM8u8+fvf3v7r5xO+PEew
Ad3Dse7Pi9Afnz92YYAHKcpv9LHhqYDXXq4FTDBWOwj9b4Zv1y+Xh3oYdQMeR1z+MhofLRK5CAGW
VpyUt/RnxbYKfadftXmNEqtWclZ6TLyoowlXnPiUeCAVQFYo2pLBOLVkYW4jmiFgZivVqaUV8s7Q
tgnwHmjD+ETfqqaFq3If1qcTxOMqcQYuClCOcUqrmI/ukwFefzm1TbYkjsg4KdJ3BsT1ZfvI0ds4
cVrp37JROYdYRMVzjLr6EUB/uHe1fjzEl4XdbXTvtjJl/VIkNT//7+/uX28uAEOTe+SaBAoS8/Xx
5lJRW2XfONmNxhaPSIw17mamQOxMJzGuyIkZf5SwLBeFNdtox8j+4uH6aKubn21WJBNLnYNRf06u
/fj5BZxyjAmhPNMQql/GIJ/fqHmFSjg9vdildL7YzI1ZdfpxDbLmJZAKaAaF8it//EQg5oXCxtKf
qW94ibM4aPY5YT1LzCImUx1yURmCTMtE9+hx2r4goWLcaGk8fOHwu+TdfboS9ni4njhDGTgEn3ya
oRj8iCHScI71ODq2zAE3tRL6sgvJEWWaqdP3SWW47rMiO7aMJehgJ4G76ipvnWM6XkxU/s9+En3h
vf/Lrm5RaoJvpNKZMWKfvX9FP0Y1RY9+9tw+2RpD1+zh/sRrM6vcF6NCW2njPVyQ/PQV4/SC6/x0
Sy4wEuodjIfYHj9+OYaj0FbYrY0CuPYea3Axi6otofw0KW8KrTDjZKNiv0H61y6jkIEMVqmsZ5rX
e7TadU6/Zd8zsx2rKz/y6Cj/u68LjwwLkWGBIJrfmI/XB0k/iHth2mfd6ttHBcJjSZKF+t4acXOM
yc48e1OG573kgV9hOXF//P3nX+rdTzdovjczT4TL4Cjx8QIgVWXuaCSUoVWgPaEFQxdKS3RloP7c
VA0JqfQdk+uo0ZAJi3SMvnVRmM5ytaB/xM/9FUrgr0UPnps/rueTxptMxaLL+tg+03l9juJkj7fi
1xe/818KYYvPYKXgEIDZ9S8PhY+GDlmcb569Zkx0zPWt2oSsxjtCZpKjivLomGaetiH4qX4Zstq5
iqZO7GjBZ7s41hBE42lrf1YlWm4jUP8elGpewpDZz0UwVAwb7sCnJTTqK85Edl7dRENI8DtBiQwh
MOlh7uMVBhMF74dpA/OuPUY264v17K8LKOJ/RG6O6c6bpDMXyX/sjm6biymn2r1BEoYwM4/d9tHP
ff3kSWUuPcKD4i+quItf/cMzCOaAfp4PDAk4IOCDjx8ZIyjJC18hH00YBqo4It5HppW18auqXF+W
Uc5D9TJURkvnum2WuXDam6ZU2tqri/plmrWJZuPpm0wGNFeHnDvmTdV1i1P/ltpvOPRhDao5mb5d
Ti1ZpfSHv3+q/M9PFb5qz+M4h7uZavQvtaiHgKt21KjOkSRRKGhMcXBs0Wxsad+PKAzQQxto84uu
naCwTtmbysRjY0zsUkg264VBpblz0detSK2hO4ZQLF51vXvTE0VzXaXlc5o1FAGdkU3fdQJTtgNw
Jzxfvnggna9/zwggv7lUAMw4q13gJtPdQB36k5Gz2BQ6xvlVNjjD92IyzadMed0uI2rlUCbJcKX7
8O9rn7maOQoNLWQWbkSPwoMkDaCIIHzOIflsc+SVu2pHx193rkbPOE6CYgsomElGMCavnj/YTA9G
slmQ+mXJNhlSPoGIlRsfHTo7TP1Nm7FP6Ww36hylcFVSeE3OmXCRFJUhsLVyKDV4kBMlfGQXa7eY
nIPftobaZg2KDFS1yak22+xXHGjlo2db1Q4Rn5ldRwP6NrOsdTrjBTsgzfI3PzaNlwQNzs63HbFB
0YusTjhMPf/++//83thwQbG5YK53Sa0Ha/7xIXaCvhxTo9HPonQoxAbFYcGZKzcbWUPQpcMXRfzn
x41Ch5LUx07icj6EXfvx82RqTUHnptaZrbR9bBBrbUc77xBgNoNnrf/+l5udP5+LHED0xESAzJzR
DPPV/LEqaA6N1NLv6LrC+MwZNMvumwqs+OAXcnjDBNfSovQTbLValMFIHbs1bt7uSB396Ccx2gQn
4u4zyS9XsSuxeEEYynejjkGMwWSOHBIr7Reb69zm+nzV9M1sw2JJ+0/OqBOhIL1jSuMsVM1sOVVa
s2yo3I/VgHcARbMLt79urPZAqpF6wOj/M5hLYqUM61fbu/3eZKFYEQaJ81Vq+UPHS/r4xa2dl/MP
qx9LH9ycmfSC6Yqr/XhrJ3/Cip9xkRK1DmkZVmqcSiK/Nzb4iW2U18FuDILwAWufcZoQxD6UWUKS
TS6XTpe8Ozgl5H/lxs2cCB2Yj88tnG/sH183nznZmjDMs5wc5yCl0T4OBgPaMKm8e0IYk8MYVsMu
NzF3eoSvfcckS+2rdVg/9NS611plHdOq5VjS+/2bHcf/pdt2aX9aDFK50k/PvzPolkmcsEEfqzdO
uLryGycNn1CfDAclCRYp0jq/8iTyamBbd3VTU+9Nrr/jeN6eaWR/wbP6S1OPr5FKjuaabVGFf25d
RW6PkCDojXNQ987BLpMalVfNAp3HyOpHhrT3SBa/PH3My8rnpwc4pwGm152ZOnM99cc3FShD5Y1W
mueoDKIf+Fxceq9dvqTYlGvNnPrbFPnZoQlq75ZE7Gr3+xD4xTP8n10FORVuwD1A1PoZaRtk/RBp
Q2qcM0Jp84UksxN5kxuvU5dovFxVP3QoWa9WOdgIVflz7KZy+29fBA1tg4773BQPjM99BU81TEkH
czrTeYgPVcX+b0y+/ZYltnHywr461kN+mvo8WfUOQK5J2v4X13A5ynz8OrgGmDzuDLOkePt0GPR6
o26pzPTzwMHDWpMoyzF7fnHxorNuhkVClZ9nmbtB4hef7FgY90OJ2r9SSTytgLfUL2GU0ZaQfdM+
ZpaSO62zzVvkcs7BmY+vUdJVu8Zw5WNR9hVKJYgYeKeiPNnAPdYZtrb4sCC7c+i99Gm9qf/ymM9t
/esGRMONJik8Nd1lCfu04ZFPLDL0Y/9cI3K4CSfbq5NtPDneLXNI49CUmrOqIvGaKi+/Y1f3bwGp
OAelUUkC5sUJqJvjsSnN+yhxbWR+msAyUQzr3HGmVSTt/r2RvXWqAGQ2VkdXY5j6nZKFd5NoUn5j
Y0RhAIlt+btFOgyWdYZj6o9MX3ty5chq7rZTbNu8CsN4N7JkrDBM5oyJJ1QVxtxNHTKHjrZWWc6B
CiY7dWa3Fu6EvLVNxR4BJgPwrHWgWfTlsygi+hl+XDLFraoduv7s1rEHlF4+FBHcBcXPFtDsHfte
tdP4qnYQA419UI/iAaG6+jW1wlzXjI0ZsJnRdcy+sw1yJCVyABbldZr2A4MnYOZ47h5Y/DsnVnMu
9Grm0ysvKS0A6Z64DnN/2HJm41HhVObfdn1Z7Ugo9G5FIONDUY+bZspCTEfek55ot2MT29tIjyri
l2qVvFVu6h8vhXM3YVJKjdrfW6JK940n0TrSUR6KNN5kXuvtRzNG0zGZOBZCXIlM9PNdObfBUtX1
MfqA8R1XRnZKUnq/RRlSZxZERAsLDd6Q2NoTZv73mfN6wiCJalQDurdDKmpCAS9ei0wFe85k2ka1
5On5qRGf/UBpR9zxbYkzHf29XTk3Rp6Sl1hDX880dPUg56qdM+8seDS7uyJt2YGYRn3zDEIDc18y
BG5i3GX4AfhLtg5hiU6dc98Y2T4scR406ACIkuyT6NAMWGEue5VbD+by0vVtiOE6aSVvMDprZ1dQ
VN9kUaJvLSfjlROON9zSUVYI5ObDYxKb1e7SMxbM3LfF5UuzBDcypJL7kWaZfU03xtsCPBzRSgTo
L/nmxNXYG+hG5AF2QvXdCrtr3Ajege+0hRlUhks2OJdTBGLHMM3lKtfDaOvYY/tQTwR8x2gQj4kj
/T05d2h5Zph2ZgqJV9QuMqxF7EaRcJHx1YRNLEqtBKkA4+baGDPcDLav7eu8ytdeb9unxGT8O9IL
/tFXoropSb7bRY7WrZKhTFZdaUwbzAfA+Lqo3ZrwfLxFi+cN1JAMrlGM3nUEGh/LQAxXTW9nq0Qb
9E3Ik7zQzairsMvFxkvQ+XDf8L/IFTG8E5mlSqV4JfT4kcANegtjosUrAzLL0qwb+0mKZPhFLOxO
q+1wp2eBf4jdOtzYwiXAsC++GdIzWUrD1yLKsztQAt5rr+LnUEZgSEmm3UZl7t3kAr1+3ZT91WVV
jHnNHtmGNoxRuLCkVCtMhAX6XPN1YnE+CVIAFlJ2360GrSsi76p7a3yZ7Vj7ybpvdd5JLe4aawXD
/rV3evlI2cuDNvdXf7fyBzErEQD8T7tirOLXrGH1w60wLvk9GdZ0nr+F9kDOZcgBahyb6BiGwt66
HIMeRV6UMLmicTOQH7nE7CJvUtRCm9Fuo7NGgARCFmwNnVMWBzQGrPF+qeES8u2JTdeDv7E2LAS1
UeOLJz/Vw1NIziJNG4/lJUmdYe21411oBmLf6279UpOPTCY0WR9iWfNcr6feZQBnOewysknFSyws
fudLp+Ry9/LRdW8mLBO46Iu3UEA2XhROnG6LfKrBQMTZtWZ0+dssOXm2HNn/LEiSuh4Iazq7RaXd
m0qMe9mbzqYZpLXDz9XvMNOWCy/EHAOYqN5UCiVZNGrZAiFZveza2f6f5i0mIEwEZT5RMk8xfZrL
UjYOZvtY10EJ6ibJzau4kIws09LjBDA4e7Yc8xvW5z1Hl+rBTHRAveyyUxmiu6211sE0mBsLVWVH
SzOmfUEo+jZDZXGUfsbTTNBNuhxHA9crROEV6GrZ83ui65OqbY7uEDzjk6jf6zZkFufV+F4RY+kv
lZvclb05brW+2IRp3B0wUgBGznJ705DZft0Ca0HxZQK8zDqU6h3qudxHtp3U7f1o9inwR99ZmwaK
3CIublx3djUj+7qFgMm+BVOZQ9nc4cZXZdRLKkJva7Lc9kV3D02YZsIUALdJpncQCrgRx7z63XJM
5+IoTTR7q8UpEKZZHZR3Fg0+C1bHMvagBgURzmVXi/UjLbBZoxjg6tBhK5jEmLK3afGz79dHV3PS
TR9F/UHvI/L1+kp/gHA3bP1WjG8ldd+KzkzkrUCpgAeY/FY+auk8elb4jQn2MH7a+iCfbKBTCKZT
fTxYIWYdAOS05iTwbzOw1TJuPAB5I9jsMRQYzzFIFVM3LJrAzk7GoCzcnJnYKUYlW9Hp2gq133vl
DsM1CWT+PmMktbawxp5yz07uzUx399WoWNjMLoQXZoZ3uTa0B9NrqzOccFp8digc3ire+oLl/5Ee
TX4emglvGGrY7rvh5vLh0iq9lHvCrZJbYWXF+xRajPOJrl4SeoiTVHPdVTUj9P2MM54B5wbraIpI
G0aPd/aYPy9Km+RxzIjjt3zUtD2hHnJdOmZzqliatxxrqp2nkzRs6cK3yV3Ho6AEpebKJMJlF/CC
P4FxwH+B8OO6u+yQIp12krnlDmc7/CBlmxjmJEQgsZxUwG5WTeYyser+nHbzu2xStEWisu7U3Dwr
A51uvQOSIHW7aJWR3b1RPjnL7F1hZfGa+cH9aPXuQdWwwiiDjEddc3dl1juIkkKyjzq84qg/utS/
LaNqropn9UAfue53PZ/FpjZq0NvBNHhnghyvYk1ZwSGiadi7RUVMGYmQkpUHOSF/0veCE+VcR5ZT
V78EzXzIGkK8aIvE9dVdKvnTKdTZ9rxRPhPmxRMY+BVB9+5k7+ngxOT6Gu5bYA7tqQkyKE++9Kcd
GbzykMgKrI42SfHDtgUflzObpeU69Q8gbdRDVPvaGfc7fhZrGrqlb0zlrrqMeE3NU/Wqs0yux+jc
0b6xM5pkKLYGTZ3SsG+XSZINd32ZnLMQbPCy6/i4ReJ43T0DJvlTV1r33DIpO1a01fyVK5hA++QA
eLtLlycnNeZnKUPtGVDzLMQUlry1VC3eqwYPMoQFsDwpQb7fO9Pr1SLuUInOsCFA2a25SUpnOjZc
zgsrD9z/znVoaFt+dS0m5PU+mKTvSV/i8SqLuD8Mk/ko/dq+m/L6ZkydRy93g0eyx/wd62i3CFTP
xRs6brCo5C2rmI2GzNZNCo316KYa9tBQlkvqlUhDCGyQRF2ZGoI7BUDEq++cUM+gFvvjWsjGWeSa
67wgTu+PRubbm9jq+o3lhe5hquK9jXCTIiJJngkPekW/QeUWh8y6Rq/ChA62YhUNiHmyFl8tsdTj
Ik/GzlunttW8Yf7CV4v7YxpXLaFCP2qZinYZ5214wg9ulSsk+eAIddJHdwPXl15XceZjJqjG4cor
rOi5dGvnFMVx/asMwOdvtDGJn0QR2OlTPurzDkDnE3vQYDXPfhdL7Zj1gKTWQ2oW4ugNhfY9TjqQ
UoZEwj4M2KxljlgZVfMi8qJz4Vv7sS/U3sTbf+pdI92YhF9fp6H+LhLJcQg+TX6blz6bN/tA9sqK
aEEnTIagWLoJixnmCsc8jn5hBAuU9t6r7Kjl8aUjdd5nZWl/y6PWSlZJoIZzJ2WgbsIuigUpygoU
1NZ2TP2bQTY3P88f6Pp7KKkWsLySbe/RiM8Fh4tuzMIl3m2baWHOCWDSLax6l+Hz7/ohdwUm2Ei6
4blOLHW+zKkvPVqBOHLN5LvCmcI5Fp04VTTR3rzfZtHx6pgFvp/F5a+lupGMq0q0FcFQKWcgKzYQ
Il1qj3qeSqUFp5TLX5Uh9VY+z7wjuuX+KrCLbmM35txotNqbbOLRaPTCOLFpMn10aUoBXxQvSdr0
b6zn/eJylGMb5hMJlaDiLWqKAr8KnvSqDXVg4TYzH8AS9YvKRlwcwZC4v1SCufa3Eiov5wNBGan0
YLmVcwBaSDKSGJC74c2pvrXzgTcqevqyaFCQkiQ+a509YtrHoeIxZlGDz6+u5t5fm9ksO0PttjUv
FWC2NTVK5q1ord/aYS7Pmu21j5YT2hvk+LyGcUhc2rykVrXkB2pRfVklbe4a8CGI1TWR50T4Zv5+
KiZjo2d1coK6VoWwOWH8LAysw3TQ+M3jCDJL7AuxkcE0XMHB+6U6nLBKDOOO7eCmF+R0dxB4CPkN
witWB+8x6jHYAsVjk+JXXFDuRldaFuZ7DZDFMY+prTQ/j+4lFMtr3lnsaLhoBthtrXFXtYp0qKLh
/lFtZniV42jdQtrAdWUWt4UdTtMSbpm+r2NtMxs0rotW5ieMr/yXKH+9dEKM3uEwLvUO6E+GdxMf
5sI3suhnoPnTNYZBo6KK0eMfZaJzc4BxECJ3EX54/vyIEVV8Qy/Ywmtv5Zt8xMF9uaN578hHYzBo
HXqQOQp2dE4neYfdwHHusrpAlM5XS4S8zgkG3mW+Lm3O9r1six+gqvz7rrSqNX5tdN0xx9Uuiopl
nxrF2jZS96HQM2PH+c9cNJNO8wO+ARynPD5BQyLunArhXktaNlvWQZ6PKExMkBmcGoqeGcjlCU4z
mnpRNjOiYLywys3jgN87Ko6AdAkHkhdu7ljEA9nMdMrH/dBXj7GWwCGynXMqphbDk7THlW9yJO87
Ux17SfKNwajyVo1N8xYQuncnYxCJLA3cMPhJWF08OqzLvEfNg60ecVRvZ/UpGsN2jWUlhhSYJtab
k5i42/C6LjSAFMyYCjH8MAgvoq+lUyaOKsw3wk+TZRh105Ud5zrkDy/HTTZk5wnQIIhXLfl+adBE
ucbLEo61i49VeOO338Ipz/3f7J1Jc9xItqX/S+2RjXlYvE0gZkYwOEvkBiZSFAbHPDrw69+HUHaV
SKnJl7tuszarLLNKkyoiMLhfv/ec76DnJ0PLuKeN9YU4SAxxorLEk9LADWlaAzHNWWKUhm7+PZUB
Ttf5ca9CL7guqC1gksxvt0gF1ulWM65bmd6JuX9NJFAQLnWtsnWclzQE7JBuSYU5210YMU24CgcL
D7jhKcefy5Gme/DxppIWV9m0zmJo4wlyKsove+4bb9REr30ZFOq6JQiLDgh2xtgcKeAtZajh5aYp
YwroF0q2JJMQz2UdYh4hIYFiR4XJt24jZX7SAz17wrbS+9S10em8ugEuKbe6Zd3Gdexe9g0l3/rc
JTwfkeh0VDiwnRSPtlFa9/VcTp6Pd+xHNAsR03EoRTdz7RYCVx67ZHAoVOFeDygR7qfzQlwDGL7P
g+gCezaG30iicupQA+xNRfYXKsPqS6njBJNS8K+mal9h4Hm2ahsgcVypVypEoXWRKuIRwk29g/q6
qsFkX9IcU25yNFD+udNX4ht5AVSTgKL1lOw4WGX9mJq17WtI/fy07uTNubPtYfW7sLOBQ43M1kNl
mTvots0J8Bj6qLm1dW5IIr8rvqRmJPd2ExYcxEbFr8sAt3sxt4iavmhuRJPklym6musel9+GGWt/
2aEW2bjOvLCWjvXNwFt9oc4bXxRC9oo82IpQHYYfjG6APfW9tlBraa4tQ6Vs7AMWI/AI9V5manal
VmmxBSkMfLk0vBdnGunZoC3tc6d7HpH+77ASX2rGpC2dDpAOc4uAqkhz10qDntFJLB46q6Iq792x
bBaM1aNLK2aCbMqGR6QNC91vTMHC37ZklBBlao0wW1pj9kmk3XdCDEJz3wH2cdlxkuGlsxitirPs
8LzPO2HPHuVMcyPAqVSeNdtJuQ/zAKgg99gHaOPMCvrwmuheuaF75NC8UMeb87OEelhbFzh90UT2
+d7ovHqT04PddXnpbt3KKnfgR5OdVw0rDDDqQVP76K4X5bcRsuaBgoaizErEQW2nrTB7/bkpzfY+
nXUY+PchwQaevvbqLDpqnA4WWirHO6F78g46grj0PAoDvPTuxkpac5/1vb4uTPcSV29/gAWof+d5
ih97ZLUX5yf+kwHEHzriyNlA77ssM8jh33XEqzZxi7FoGTc6LQgJ2/wOC6TYNwNhm71m5fsa8+pm
yOrsJo76L33fMwadSROA07AD/VTwVui0Nqk9BFcff7vfRVgMhwgBJU0cSYnzfkTTybqjjhfTSeV5
9QXqGnGWGZhmpMMyKURy0XV5lC/Vsgq8T3I0/iAzQmmpmhQ0tmu41jkH7JcxVZBauY3l3zz1IYka
C7xF5eN5RaZLhdUqFhWsBfVhyFNwSsCXjCujLKJXoaYFio8sXn98MX4fDONacOk7OTO4/TeVYgyt
Di++4p5KkkgpQkvmFup8ZFQduoLCZPH++AP/cAEcD/I98nbDO/My387pKLf7pMxC5TQq7F0pPUWx
kLHqfdf0UcXLVJg3SiH7DTuUd4xm6rKq8+UWQ9XWezu2vYePv9D5YXw7qeILMTWcx7t4RfR3g0M9
NqkJ2kk5TSY9MieIvJd6or+r1sGwbpvmR9r33iY03HHnTHJapUN4jY27/OGZA3Zj3VI7f7TLapkr
arKSTR1cqERYJ0gK3XsYGOW2G7r4k/naH3QILk+R6pAjgID4N5WF2nt62kJ/OrV5J1ZTU7ZbpYro
G4EZWFZD8ITuub0KIb2NEAax0QZ5rhzwvuJDLpj55t5kTAvkP9EijDXtqlbbejuEjrg47xdulrrX
H19obb6Qby80XxlNJlFVrjnne7+984Up8iii7D85wkkPjtoY6z4yBebOnhGNy0moHaiuXZjaj1LW
zVqEwyMJKpyK54MOPSV3LcYx+uyV/H1gzfdix9AcnDB8u3dCL0wqpc1Z2DwNWPAeisIJNokZd/cN
jutlDEnuOpPJMqmh5OGO8/YOY55qkSLcOWrdZO8x+2uXBorRZWDYzUuHd2PZB2m++uT6/a6vJVJI
Z7oN7BnZ+HstwiyuHUIl1k/iPOE598DiUZSPINmTBd+spxHJLM6o0295nIglBm06rfM87+Nv8vui
4XKh5neFR9Bw3kslqbnYdFQGnueBrhr103fPqjhZGWF2Gcw+gY8/73fNDZ+HEM9DpIhVyH0nDBn0
CotSn+oneG2JSiPxhXEMqLcyMRHnudbFQDTmbqjLniEMRcHHn/4H6ayrMkbn6SCNEEfDu90srsae
UBJeNWzU7eUAXoUThu1eAo2jid32eyYM4uACxfelnHF5VlVdWxGMqSLPlBdZlHfukIXXqJE+uzJ/
uBOkXVncBAO5nf3ewFAXUWGpQ2MDoUM1exYInnVmDIzpgBtB84lG5w93gjWHuO7zfoG84+0rPFL4
mkgtrZPH3rm1DE54ABKL2wz4CLuHARKl7swV5lJvb5GJ8Zkc53eJEG1TDc3qvIrg3nh3K5RaUz0b
OtBJKFa3w6ESbnM3zV+qYGzgfVhLbZwlxIx4H/rJzY/66N41XtWBWRnsbQj67ROf1p8eDr4QTVYb
UrSu2e92DxI+1NIobftEz86+B7wJwMUzElzsCIpoZNjOD9NknhDVvCAk6GwJA2g3WhQRxSB1G2hF
G8XPA4jgFznNcoePH94/3DCuEpcaUTWLxvvNrTSNTAkNxz2Zmph73rXJCKvLhpdkHtIKTciXc7F8
Xq+knBhNfPwF/mCPYnPFDWBpiPFph75b9VtZmF4cddYJyNx404SjSasf7so4krBnte0FzuJprRky
2MZSphth07b95Ln5wx7vorNgBTEJUyK07p1GinlQYWNnjq88q9sjKc+Zx8l2008B41Blmr66Evhl
VdP2YRhpyjXYPWGLDmpjFCbLtBbVqtGbb12o5UvZ5fH3BL3RyVZop1TBNCxi4dAi/PjS/WFfoiKb
tSW8Lmho3j1aqTVwkixxJzXzGkfHyrnucDZemKU9n0rmsV9n/e9t+h9ZkO+KjP+cbcP/thGfrcH/
+V/H+KUumuJH++Gf2rwWl9+y1+b9H/q/0KCszw/F//rVAP23sXn+Af/1r9vX8SV6TdPX5ldX8/kv
/fQnW/ZfOnMqSgmbO8Y943b99CdDhmeyqGM1Myj7dURR//YnK8ZfjobakQk6rwdirTmHnelJG/3X
v5hU8/f+ltKyVvK3/4lD+e2ZbHYiWdgzqbxZvk3qxnkr+eXgQSJrTVNfJ0onNRVCuVmcwoAwPfjw
nyVszQ/mfwq9vz+Kg5UzbxPIZN89uDlYEbTMLuO9YIyWjsKYrXTSzzaD3z+FsE5ntgjwMbOg6+0P
opsy9nGVgrxzjWxp1425ypXwMyHbHz5lLg3Z+OfVk5/09lM6ld8AmSv0uU4TGE9D85u2+ewYds5y
e3vJkGjZzBFYohz283c/xsSoPFBkRL7rjN+r7kACCUILYN8Je5dOW3Fy9pyaFsWYHqwuQC+iLq2w
WBaMSlW4MFNxpZfq0Zmi21+e8qufX+FXn/jbRWi+lx6HVZRtDN1dG6fi29/fRshtmH4QmJVpzDva
7Ba9WrsACjgseZIYFDRx/MnC9+6k8PNDdY8YRs8gTUx/Hw3dR/nQBgkMNi+HUAtsvdi1qg7NSgKy
ttyMeYBN54Tp8bCjQ6WSY2Vf5pEtN7ZBJnBk04wKrdD9pALXf3+H6OoYjoVlEl0kF+XtxahRLnht
AwUnRV/CVMaDvVLTuFg6SQegq9N6KDWhNmpMCuWtLSFKTrFXoDlRRtQvxnBwk6DeTE5EHInrhK9K
HCIDIOwk1hfsUeFTN1nKBU75CbxyDwNKCWD1JEpsgq5SaE/URoyW4uNb/Psjzq+iW8OyQE+cevLt
rxpspx0aqc6Q6kn6hgFqowrNYfnxp7wtVc/3lIoHQaiqaigLzgfaX9YfILqjbcUGMAFL5RCNDmE5
hcBiysKofF1QIn38eX+6VzyYeGloQ3HH3j24pglDFdwNb1SUOv5QYaZVs9Fewi//LBbyTxeQogLb
2LxV0/N6ewEB3Ap6RaBnHRvJDhmq2BsT/bPz37lSertGkPbBAYhgktmrfLbz/nIFta5so0TlCk6m
l1/GgypPDG1qaHpg89sS0w+zQmNNVBowlNR1TkGi6evJRpg4HPtgFfXOsCvFbRvVuILGNruKMk/6
caNY20pPnrA9xKhUlW5tYk9dMQJpENpCREkTg7DZEMO3nrr2zvUYVHx8s9725M4PB+Z1tiV04zwg
70sdtRcFKfCSeNLUwC/qoJrWoYMtHURofkcSylIxu6MQTfzJU/KHW2djNjifqWn9GO92Rb3mxB5W
TuRHoxFtacdOC6Bpf+fn/GSl/M8WUbZdgvSQLdNzNOZF9pc7N0gnRdsbRH5Px4b9apSbSRrAVHvP
9t1hjNYgJatPXrg/XVPqRxWrqcUp5L2jEmICpmfGRLj9gVNPkm6y4rniNu31iiBILf7SGWO6dh1g
TR/fzT9cVPZlSgxqbl6H9+nogndkGhgd+oS0d76SA2RtnKr7ZDX+wwtO/5AW87xJUES9e8FR+Kak
8MwBFJaKRVUHckunHtgvzPtPHs9zcfTrq0f9hm8XVgxluDE7aN7eQH2MKEDaEjBlrT2VcbqMOrm0
ySbbDMzXIYQ1t6ED2lBxyf4iGeouQva7ABahb0B+ppuyMrqd1FO4W26e/MPL/fPL4X2wsPegP3/3
dHmBCZta48tNnRVdD9OUHYNmVD95U85Hxd+vwX8+5t0ZqsCuaE+tai7yyENQOXaaH/Wl5StgHJ6Z
+Ea7Brv5QS368a4i82BRdFa2ZJzRXcdytJZtHbxIz0MAFZvGrgYTgXYke2TLcFeOS1OVITmnLxjF
K2OYKStJRiZN571+/HDOFfWb6nRuWuHcmtdqXn1CXd/eSxZmlAsVmQSt665cL66+Szv1HnhxY3UZ
M4Bqgzym3kEQB8CUWZM/NNqoLrqROqtsovSxJFRZ801eXrzamhOuhMhA9iMV027TvFFI5SwsKKGd
15rSJ4FimI2yPbi2sI9T0nLMJlhgyAagWU3Q0D/+geft5u2N4pRNq2qu1liznfnF+WW1wV+C+gDv
/6LqmKcXcTE88rOIlo8jb0/VUSw5x/RID9R6xQFnuIlByzJ4sVcBmoasIR3m42/0hyvu0AZHlMgi
T/X0bn9sdMbLwhwdah5IX6ll/FAqC7xdBU4LRcn4ycdpbxulPDCcmkhppilOpLDNrvz2AmQIR5qc
lxmFnPRlrx0EOhS/k0Lxu44sA0FBuZiawPYRBItVIciXJFftk9fyXdNh/hq8Eiz61K+svkSDvf0a
oyvq+UTBeFwH7D+oIrxrCXFjSq11hy7KJ/gHk3XU06a4gIKS+oNX1WQfFe6qhGuzCMtE+4Z0luWj
JLE3risSMhXTY07Y496wzFdD/2w+9X5R5RhKY40uCVY31hXv3UuuWYVRTkGLkq0e7bWXKy9pqBHo
lX+KrPnjJ+FP4mCLVczy3h2s2qoq6x75wIJwvh9ZllWbEoKi70UIVT9+/Obr/OZ9wAE1HxUZOek8
GOeq/pf3YSzRF1m1F/pxpVnbp53EtrVGoQMzMdY+s1r+9qzPPWogQChCqKQZdby96doUdZU3FFQy
zaTP+jtAqalJr3oFBPCzg9Lvv8zlTIbljXO9NoPO3n6YVwK6ELg2QBnPghy3L+qVVgQVmmmrvhZu
OpF3JZJPdoJ3LT0ebF4wXjHOw6SSU/e+e0ikOaltq+TCJ05h6ardXZ/JY9Gbi6T2LpKYfB7HxJsz
HKjrPnmpfntqeJ302SfKL+bRed+LT0eM5d4wRT7xVdDXgzLwEyTpVN6oPv/hY8NH2RSGNE/5wbSd
315cQPpt5aCz9NMwB2KJPnYRyZKhf9koS4FrAG1h1a4//tB349H52joYYD0usE5xg4Pw7af2mGWs
oGspgjmUbaouZfKk5eG+GoZwUwgkVkS44A0pT2XYmgeibNoTfENvV4fi/pPv8ts6On8XHTiRSr9o
prq8/S5uTCSp5B76spXKUncaCSG46tSF3RGKmmLzJwauV0+ljbaGQlNFW9qq3Sd+0t/3MwyVqLFY
k4BzaNyRt19DxY+jNgTk+QrV9RVLSXkklKFY1xy3lkDFvwuLROOoHuIlInLtZAdls2kHch/oHFgv
MjM25wvzj1qk/7P+5/9roZl46H95Rn4LzTxAbW6j4tcO6Plv/J2a6f1lArECKAI5UCM2k4r8ZwdU
d/7iBTLZ+VnpOYzPK8bfhEZFd/9ilklbHngjCgTu8H86oCAf556YQe8NOQmuj3/SAOWPv1ucWTF4
iBEDzZANNGbOu05HQ353NYdVLNqu75dVIiy/y5HPhAOhWkanXqKgv9HMemWOfXpABd2CK+72qlE9
QWPZBXOIQtOQq6NG3cYSIJ7BMOBKDDu/cji9prG3BK57HbeER3hfgupbEZR+SBhUFSb7EUNw2tlf
sO5gsjHbS3Ii7kYHtI3SVGuAIonvOd8hT7z0mQ45fkjXQdZe1XG6w4H5FJoeFP5AJ9vWJEcxb3PI
csacb2XUD5wfl5FTY2cKPAm/eDjRCLuoWpKPI7M45Cl6IKW5ItB88O1I64HrTLs5QKrodcIAkUku
g0JLFlHXvCKAehp7uRKJix4sHtaV0v+oJFrvNC2JQpmw8BF4KfhZSpmme5AkS8tJnqi2u6Vt1OsZ
FKZMCclERfe1rrOrbsxy31ObRWB56CAPphXiEnyQStU/JSqocafFXIoGCwjBEOp+OvI1+3ZMUjIG
SuUux9KQ42yRbYU6VnNuXGFDjUe77pcE2vhWNX21Yey2KelNqpPTUaMlbMjowmgIKsc7fMrj4drs
GSGbLgmgrd9oxVF4ZAhnRf441UQ3kT2290To+K2aH60iyP1ZWoUXd967ha6ulSFI6N1l11FSrlKR
brDvSTqzsxj5aJCao3jGvqkjBKhKOQOqb0IGkcAzlQKoLYh3U3FeFBlcKY69l/Q4lmPFH3bRwCyM
Wa1PDAZxRp7h5Yspa5QL3hV6iq66mOxi22TpZZpIXzPK7iqv0cO6sXILCAXJZhCqC1w0+UbvpgfF
DGGUF7dVPRGmUVXPcUrapiUN7YcSlPQZR/JBwJg4fmOMwUPsEp+UG1G4LuLY2EHc33dJQodORgEM
PKDJY90Qx2LJailCLHl2c1XXwY9KM452V37JmSsu6wLBpLTEKY4r/WCY0RpLn7P2xgbAV2Ahca68
Y1yPW2jc2dLCSUuss7Vox+5Ss5p6rahpvcRlal557vDNjNtpXaWOAiCOSSrg568CRx0jlnDW+ZP8
RNLxQXT1V/LOMNmkR4cM23VUqQBxYl1emnm2Syerg9icPGKPFcsAAvhKNcoHTC68jXpxOZSArRQT
JT6G8Wcj6Y5a4YDGcOaMa0PdeskxNXH9BbE57NoE40aGm3WRmbNI2ZSU7EmV+U1jj1R5BQddjYG/
I8lCj9z0ZdDwmeYxFlTMNJx9k+5Cq+P7Wae+bIdsm1UpLzjYbSe0+WtAUbycTPCW5LwosNQ1NYZP
KbB3yLFQFFmRiq4/572+IW9K+JQFgPNjg5he19p6MYRkAagcFfgqSk+xnlarkhckaq/zQFl73lOi
VZJHIXkJh0Pfweo04pqAcwKl0wQDi2nW+QFWCeegLnHCW0Pvy61B/jZWNhu6hlfiEZ6GZq2rcI81
vDV10PdPqV0O61ELtK9ES91SmR0waQa+KTtg8XloXZatZ53By2CDwxh1bGej5DeI0lHk5I+oASX6
s5Wbefkyd4qTMckjivd9pblyazaV2Pcadgtep6vBUy7Gsr9oUu/75PR3xAw/pKSRIIEslhl5A7Hd
eyQZqsFKDYNTaEOnnPS92Y8XTQGOxbZoRdl2wuDZNfiggoi/lqSy0RqGTVMY5GqOhu8oJKnGYexn
xbAlRfcKYAvIQcFaoIYpQi4UsrOvr7PcPcBqYkU5Nm8nTz10mfK1sslo1bHavTKSAjzgsn6Vups8
zwTSvYpvFluMhGhdywMm7HzTZWFLaywflkkjrbVBnOfY57eWkz6K+qYYjW0+KITTMF1g0U9Xbc98
mr7oeBeQOl5AZJxnDu3DaOvNUQn1fT5Mq6nL99E4NLA9oU8QniOnxWCZ5PjFOoGRQUY3HNjSiypY
Pkem3EdhRyellKHfpy2Za10Urcq0lWsVO86QfdNnSZlVYE12xHgJZcH+hknlexxCrqi1yPDN1trS
z9lGBcaEVl0WpDvRKRkWbWTvhxAyihZfKnH8MJEORxs62wtF7GKLxdeqMYohTl/YAdL7sX0dcXcs
qzC9sAPy6HQ7Jy4xnBI/7xHW9PkqV9ljqu4Yt+49CbyLoQsubDF8V+m3TESJCauds5eiYxmqMBPS
e5gyREKbtbWOah6mwkK0Y0dSW8QRTucYZfJ6hDru5QTTN42hkVhRddsoIpfUqLveb7vhxsS6SurO
unCY0MF6+yZUpfVzjQVgMEBYQMQRR3KW2mU/zc2WgMwQp9G0TdXEGFhblwfdDer1WE/WOlGI0cgb
W93quTJ9ldP0xbVnI9jQUlmUGfsVjAa0xVa5lVbR+1Euk31aRMkzWYg4eqY5zZ7geWvpyICQ+kAU
fmTH3bMKRGA3jYPYKpHZfcHCOj5Y41hAf8wzMiMtXNQ4r2rrRCbwaBHpYNH/L3v11lDML1kumrtE
xXU7OV9y2se4+SrcZ0RfUiClObs5iyy5me3KSltsiYgMvYb2hlPSewxVovjMKsIvU+ylSussr15R
JhmHYE4nACZYLfvR+pYk3gaZNxQBTVFvq7D9oo82e5lzQzgcVXtvfDFDgl2sWjkaRLBifqny/aC1
5LxUGpHTDbtlKsp2h+5lPSqMSUXkBwVRwXmyjzwVvytNr0zzC10jAiyvCAyDiab2SyC4vnCKQ0ab
MaEZZ6bWgxNXOM3tRU5EWYYBLBhgRY4Y9ddpT8wDrr/tKLQ77G3FAtkMNkySUMtADqfW0DdRO7+P
drgsM2chxspXK3uVJA57ZnHAw7iSRL/m8DVKLzi5UXcb6sbTWGgLbwTLk6JZI104Ns37BmCBoU0d
Bhpl6Y2kMc4pl17vLBCZEQaBSVaAaQoG30qVZWLXPgP2V71JN4V+ACOKlW3EQNIv4PpuTQvdZ/yS
6uXF1DBgA+bt9wQvlyEvgpMxkA83WPu2QVzui0rfQIgg9zJcd7a9V1pSHzSv5pbniljHI+PJwJxu
RG5fImWHqJAN1SaU030BPI9vMlgcxTuSZbrhYZb9Ls2RDa0d7VOX87st9Tl07AtNZT9rxulH3w/H
GLjGmnE39uRmm2rEsKJp5KGm5JuZ+xPNp8pbDwUpGJm57ZvgiKXquW5uFHW4LU17KZqA/Orbokgf
CUX8khfapmzdNRnIu0lJD4iLiesm5pX2s1RI9C6SVF/KQXqLkqQm2VTGIqvHH4Vwv1opWxVrA3lq
j4VTv5pqcGFhGO2C4tAwCB30bsP0dQOab2HF5UZYw/d+IKsTJFZv9o9TtfVUDuZVSDVfr43MOxjo
76fhqR/1QxMeVPMGt+V1Ib2LjmwU02zWbkQCNVRLWyVTM0D6HmksZIWsL2qT2oYo2GMn4m9MuLFB
CWa+nkvNVObP6CC30LeWpTi2E50PNaws4vkEv4vk8cWo2j8gYkE8aF3zMBKA1E7AKKriVBj1da9Y
a9aPo02gmiPcKwKvV1N9YzRMZ9QMA6+ennCK4k6qdMKu8IfWurEcSM+hrip8GpnRzhsfZQ/Hwk6/
xHF6ZAy5sBrtAoHyQ2xG92VuxospjOdkj9ZP0UalcXdVaCQEhVaK/dno2BK6LTkaJ2d86Y1o6SaE
gcpmJJNFWdTSwyDhPbQ2xUvVdvuxVtdSN+pNZyjXvaHdV+VXR9oHaXsvPEnAv1pxo4dQTHs7ChYc
RginjIbnPMLk75ZirQP4OOZjaWxyLGqT1C+TRL0a7GmVNWO0qDFnksFLVGDmvNpzG7zuxodY8eYT
BZNjtjGg07iTvUdJrZSwlamoqNMcr4e8x1uwKRUxk7VjQjrN/iaP++WoNqeKJNlQ7y4Ee2BEOvvC
7NkCOmntgilY0OJ47PuTR+T3GNZHQ3FvPSQdoja+mkG70Fj22DNqAJB6ed8xW7G/JZbyOhkXsWJd
EQ5jV2ExL3vX42htm6k7FlVnXNdF8l0W8bFQrYcMLZwPGmUFM9Mf+HZRoFxaQ7wSbrvXzX41xujX
teKaUALckmRKOa+R0WyzJAerpMrLULOI/8a5WpF90/TGnk2b0xr52MBl6H7xjyQYROt2WuwsyF75
DrtJ+BHeewTHeOdSB3jM0BxTvPAkDKzCKtrWdf0kXOVLTSilGBO5ttRWrNxaJ8eLrSHNhh0K50ur
piRF8EvMF8f0RdyAhUlwIftBPqwUFS2OGHr8P1iQlaRdlHqAlClXbwRWtBUZtwSXOX27dNrB2GkD
OqfYIVwxde+CMnqkk06x1XeHUNMvy6pCJwrrRMJqRl9jE0wzWg9mNo1+J3q6S0byzNjvtlAMQt9b
8S3SZ7SfW1QbKtP7vmeoQYTqTsnQn3ZK/bUPqkcgebj7GgXCeiQz3xmSl4xDq1/TTNsH6MvXU4dL
MXbtZxCnN2qTo1vt3Ks6QbaiB6JkfNScdBppxKxfClPNFwk2/cU0S0hTQHSrAKH5Imlg/4gqfMRH
YS1J3SSSHlUO2nULukIjpw0BcekaSBaIIMyGBAhI+ut2ku9J1km45HHwRdPCu6hygAvFg5z/3zqk
tVhh2cCUrY5BjZvTL2rFCrBhBCVUbvgNhtldpAEVPMmQ1+jgfTnoN7mLqMD2VkHclAu0iyuvqF5p
6F2l9bQOUvKQRtgcdEBCUa7rIciPDuHjO60iJ81xK2UpAfSvI7vwMJvHzm3cm9GKS0rMr9yNOuEu
RNwxzinkFQmg9GxgwxyIkWFQYpTEYuK0yNcwUOdE0CFHQ1BqO2QlVEpVlT5hkM92GBRJsZQvIb1K
6HzwY3g2hPO1UNwDoPy11+h728p+EOa9IMXsKQpUd4uRSbBOJxh6pd4/ZfHwECT5TjFtju6hsZ8a
trbJM0EjGAe95zGXuX5BaZoubNaqZZ3FBKgzOVTMg22xwjlacddppUqqZIod2RiUaMfWkmEgi0Mt
YPOzANgg0Fs7cPu/Ye3SAEX06YZRpb4Joaz7MuowGvdlFOxioP3ZSp0g3dXwexcqbx+rR3CRhMFx
bOCXMOu0ffyiWCkd/aELoufOAzQvtQuoOZcmT6LbRN9CHrXcUe5gHjtLrRSrGTKDamEd5XN08KSt
rIj4EsRwdGHYlpOsYBpOXIlPuxqvL4TzDpCLNlyEdQe0BGlUqSnEyxVx7RdWfqFpxmVCqUYW/Z5W
7avpiVVs9nsvNrbEO16Y1XNqB/eyca/6ofcZ44DX0PcOAaJ9l/pNR9563DdP5DT5dIOfazFcVml0
kY6PodP5RT5eG2Z4kqP4quTloRTV1qJow4XuZ168t1wVM2fiG/EIUAOsUq4MB3Kyr+a43bLprsL+
SyWTm6R0i4VJOKDlll/pKphgRvqBgrFo2GJxnBO7Z4RrAALaOk3G+EAC4X4IqssO83k2pUS4yv6U
6t41r+VM+LwzoWmznL2a1H2T0X0ZoqrjNS4u4jy+ERI4TS8T+6HqSHXuimnZTJAQiG5bGgpGT1ig
KnbbhV5oByVRmaGyT+EQZ9DSJPfkK9LOqga5b6L4Gi9rhNexwuSYV5dtr2MM7KbbKXU8f+iEL6Ty
pc21EzhlB6eITnU5mbmf19XXEGNNCE7hBqAYHJI6fSBubkE6OC2ItKR877y16HXSITSM32H0oxF1
sQvUwcNJhK1+0SZGt06Ei7JEXNHLZ1t0Oex266ZwH8xwutc9Vs5eZCNZSs7OwIJEY8jzlSyy2RgM
lTBJ4uE2ukqRo5cJ1CUrDHfRFHFANJ3bMJe3cB++9hUl9f9v57fj7vt//UuzmBj+nzXNx29p/KaX
P//xn7188y9mXw78bJxRhulpOl35n718RdP/Qqk1A3fRqTJ9nGMj/m7m69ZfzDzx6tgInc4t+3/3
8hEza7gA0NEy4+K/1H/Uy3fP/Mhfhrq49fhmSBTm3A40mfPc4leRg6spbdgJwkRRLlrbIkng6dLn
jNuvxsA3Y2FXahdmduZNLq5SyAVLRYRVdeF5PMsby67K/saQpe4cAeY5CXQNrDw/IlqDzYUzBP3K
y5yy2zXkKjbEd3dGvoYel8qd6YYlfJNJjQJMHmnePTiCBj41BHjJLSSiQmN17SLva+XEcGBwfcT5
cAt6wRLf3UFSvS0M6UT2Us2zrPlOaROfMqOhExIV6RB/l43eJuB569rbEcA3mKcIF/tqioSW+52a
AB8BkSlBY+QT48HGirTgTnXowW26Al1SPCp37eC9FB6yP3AJS7K3rwNTOSAeNchrVcg0XWDa4KSX
da2mM7hr27I5wvlwH3ClP3Wwf4l8NgND9XWbN3lSnXtYHF/o9Hv7CaxivippK3FJk8nNNl3QuSNJ
mwbBjXlIhgyJqAZvfdFQmQWGgg08Lcs2JINVVHsHDHLzYCqJMm1mIos/xbIfHiZRTykO+qKDqSFk
YZwKxQkOHcaOZl0IBchuoVD35lqZ7Rod1BTEv1q7axqTsiACmix8t5ubRvT2vMKnd6HdGJlJPaHF
snATXysi+Zy4MobnDz9F3cjRNMKrSakCgyGv1zzrjRZcGkGC06JmyAyhAjZzShzhqD/qVTd+E41b
Xw8gOkm7i45DQKXVCAp4irnKvvGUHoRaq+9GMkhf00aLJsbg9E0Za0gY8uucw4z5Qn/UCn0zakSy
oUaX3bFMZMIwBYLg15iEDZBxY5NtRJTW6VMSy2rcBJUWtGQP16W5GtuhCm6iLHFPstWgDC+1PhTO
a4wbRHsVk2PLWzEyKtnRuf9v9s5kOW4k27a/klbjizJH5wCGD4iODAZ7is0ERlIS+h6O7uvfgpRV
KTFvpW7ZtWf2BjWRVWUmFQw07n7O2Xttr73M8dyDWByIckbHLfSsL/q9uTgmdXDV6ShzD51TpUQK
OzhzxFktpsR4l07oNBGnRDGmW4ELP36se1Dkz46YRXJN+z5UXxIkcIAZXDNuF39oh6oc9h360Ao1
dA+Yq9oYiJtPaoEJT+YmiLJ2O5eGl26zquuqNy8cVQQMZGqcu3rq6ZCbUdcJ/DSs9Q1byELgkN8b
Td9dd8JL8svezZ2cjVWIXD+ExNHoW9qctkl1rnSSX1agYOSCZqEX5hhYxMbqmKXSpXIf2r0xduWl
2wAKajrzFNsDet1MpfNdv0TOC2eG6PhNNBs59vBCz6NDJeVkb8U4kxDSZG60zrfrQF8WkHTd6O3I
pChhvGTFPvXCEtqwcGTnz5mqSvi+uKfDcVqOxuDmE6bBMrvHzUt6ZjqTzRxnSn2alWqPrHHpQfZ4
SUuazZvQG7+mqRVdTjW061Z3b6u1Ky5yh+sORpZjv8J17w8j70OLxu2qqCfz3oWKVfhJ2TIDYyU8
xzUErluFKU16DYttpE/yQdhk5LJjd+c5vR4gWO0QzF0rN5HnasRCmqSx4EYaHq3Cqoft0JgeJZjH
Yrobl1bsGwOJe9+Z7lG4CvPwQDb9nn1/OEDXqZ5hzmcBBw9rCyOdbNDYpXtoEd/q12bobvR+HiFz
ioJqotPOjDzRTmrorjHBcb1UJ3bU2/SAmsUmrAXZlj+10oVqZU33jl2rjZf26jjRKMCGndF70wsR
yGE+zZM2vdmDNh5oa7a3fTclB00kLg0XXQTaYGDpsgA2aZamH62EKniOx/gpmjOGQNVIk0tIBpeT
4kRdNHeZ0xJEKeH0j66M9os9UWLmKr0kibO6SLW2vU20OjkbEjk/F62gbJempt03cf1mEGS0S6ZR
PUWuo26wrU++iipzTanMuSIjQchWjEc8NZh8CA/0FbNlUI6v0UIDjCMbd5VHXj9FS8F/4hqEI8ku
ASSijF1Rk8pstVW2ZdroHQBywgGeHOM0xZpFHW/II/Hv9dnQ0t3rw/yIoqTbLMCe1i3L3latKhmt
eN2msenFKUkJMw12eIqqONybmm0cppoO9xwOaIk6szmTdRpuOqNQB2/p3xxu4RaUjXFLKMIOYH18
kUVpeYCmYx6tJXSfcyHJdhaF5+wgcCRFQFOjChAMiGsC7dL7kdPhM7oaYutyt4n2fUISbcX4+xoO
QsW4NHQB30Sm0jlojuUn2rQ3lUb0Z6sJ41ZDeUWxGzc7KWpiaZHH3QyOuBta2zkA+ZQvLVKEgDLN
3CWiy5hwwDocrdJ89GbH3qRGuwa7T++kl7C0JOba5dJWt0kgPY2ymvnGENQku9yJTMJwc6e55U+h
bnve3G08ti1zgsoN2lJX2yaMyLyH03jqIyqphuBU04/aqr+M9XUXt4TNyEDDdt/uysWESRzJ5sLI
pvTruERmd6EE5GPyv0PNVAnGAQf+Ne/jDpeCHvdqD7gqN+mvS5dtJ3pSbtTqZDa2o1pDnDtEjNo2
jphF4q/y7CRrIR0NeRvm9Knd2HGInqRfkcYmVABWwFjcYUUzOjGdjUqGKhgytAyXLuKA4gtEbxm+
GlLhZ6C2tfsXeCfAgZaG8TJQ292UV4Dliv4lb4o5cCBLH9LOTq5dAswYrsWgguwyd+mYwqlifGTK
jMQHEp7LckyLQLlFddtr3IUyC/VT6sl+27Z2LWEhTfPORjJ3yBaVb0YTaezo1OSP48Gne9YpBHWu
2dJtUsMZiVrJxRLbRMqpiaDovHaq95E+DMV+FcfBRDbzBt6Bw0Qtfyht6fmwl51zk3ZBQCRXetKc
KH2tm8J80FQ9atu+t9WOirI/h+IE+qgm7ZFX35sfocOBqkEiupvGxf6SzrMVSCPR9jiyXslS4RQX
OfqNO+RoawvZ3zqqYtngL+SxAfetzrw0iTXfQmfP8QwrV5fJu7pz3Y2dpgOEpFlz342JzoTXj84D
TeunMJz7u5JzDXUgLNKbzhjMXbMuWkIz6ArXKykq70d4P3XVtd5milrjbmSWDQJby0tUCsQ4wVhe
4pdp8u70Inava06/DL4UkLs5Tq+bVCOueqK7XsMhrGmDm6VKsdFJWEqDVZySVBqHpbLrk0lHOnBs
UM557OSHKh4Mw3daV927iZwuEpTvQawtDBd1zR7OXKaVm8JuJBvG8qZ5McXhwMzcLq3yqYfNFTgh
5BnfxPNBhqRRTRDjEnKsD/jqUJyQLWfeyMUVT8pcO46dXjPYQC0tH0e3sd6XQnQP7IxDSajxAixq
VtllXMas4WgczlKZ6vfx7BonKFLRpwJkwFvWztG0iVQ1PQwUmAdnKtatnHnOtpw14wQzvjthHxOn
Qi9CyKip7gWWVosLXLfyvtT75mjNGKN8r8ssa6MvnGNqe44fEEJFJ6tLpmW3mFp/N+ijse/t1qYG
X8jWCDhrhN0LzaoE+YSBTOLLVJTuLb/pY6uFFX2FcAQm1hJbb7zBm+vtU9t07Xw1h2KKHpuMeuwK
s/EA8WiS7jL52ExHda8XIHFPmlbRdrCA5pIkHamuZEWjgrE8P4djQ3OlaNjPVTtp9kkfxNJto8IU
ZObl9aRDRB+dcucMXgYDznAZHbn2kG9l2OGC0fM8mLokPLR6ceaaDRsydQFqy+aR71UTjT50/Nq8
UbHGBkjHoqnPCnNsLrRRm4+jst9oD02nmfCRm66x0mORdbFfFB5krxEPllQ24coOCvlcJzq617WI
KUd6jG2MzU6c1wec8TTtUEic2XbxPGQ5/meUz6hkRODMw3NocEKveas3U5Zre1RF3plURvyZF9Rk
1uZOjKZH4xmsSPygN1527o1ETidOI08spsypNBvQi2aK5LWTTX6cQgDWorYcMA+imt6nTjqQ2Fpt
jimVplE/Y6pDKK2ey5Y4VDuSL6v1ZjkfBx3pvAWOubnSSdvJH4tknr5EusXWl0zCJelXl0RnxXnI
b1bWjnFohtF5QRYB3Nq0Qg+Md5EocSZMlDeb2bPss7FGAn7UkooSdinAfW3FOAOJzLMUj4EioZMk
WNOtza3rVAlduIj86pNTcDI7w4CWWefGZI/d1eyCOn21Iis0tszqwvdEtmbvTyBlaYaZbD2+WzuF
e6HKGaaoQ39PO4Wxi9RJcwYunRtFfeBlymQ5txmenxO+XjGm0wWit6pOQgegcW0yTzZV5NzkYajn
QTp2dXSj27kTnqyhre1NN4TxEhQLvEhoY4v7ZZB2WV26lH7YoDKN4bga0OUfsjR3LZpOGndbc2Lr
AoENDXDdkDi1BH6C9kAWG7OqAoPRQUvVJzvp8vMQz9zWhKPHoMtDlhpXyQ43hHUwwrR9F9D9XhRD
J98B2Pmo9Yic6kUv9yGyqH1aMlTncO7mfmM4DLbiYsrfiMiMQFeaZn6wRG4c3an0to2QT3lrDzz5
UJLO47bTzqORkb2dFSB1mJCTV86PRYxE3gYDafuKzTXfi2SQNPhxAW2LGWIG9J28PWh223+e86U6
F6MdvtEX9lgD7RqRTiYWC31NXaImcEUzB2CKYkYpFkVgiphpr4ll3kn6IHgbI6agRmT0N0Woh8dZ
j4Y9zmvjehblsh0rcJdO1H9y4C7swNfqW0Hv9shsgDdvKY0Ld86MU4QNM/W7unWfvKQAPG6I/s2s
NNr9K6xuMnAWFiSbfNbqvj3G9GiQuBm65YvGHXfh7JA0obPbIOVDuEybupwCTHfU77zwOyKWuSiL
cLnC4Y05k7NV4II7jtaMJ6YBhOgwg+q3YWZ5Fz3qv01oh/ZdNaNs7qMoA33NBdkUnGnO7LCZMRgZ
QCPnBkCDmsJjDI5pYzD1P/Q6aC076uttPST9CYK4Gx4AytfPKRBJBPHaUCrvClVx2Z/3mmYzPzHs
aDrXbLN2GHrFnr3P9BbFpe/kldd/z4H8j4D4byQ3/lXH8e41KfvfDl/yL+Xrf/32f7r3L2VHUPxv
r+Xn3+7bpOtfy98+v/6G6jZ+/bEz+e2v/d6Z1Ky/YylEGQ/PgNxl/A//lBlruoWW2HAkanEYSTQH
+Vf/0Bk7f5fEs4DD9pD/IrOXdAz/QVqwxN9tVxJbt1JK8Jv/WzLjVUT8R2dS2gaeH3T7eMxoc9Ke
/GBsWaZiSgpAzYK4ynxHZ0UY+aZcgw0OlAxD8UDrtK7eoowlM2Q8bLbDm6kro9qmBgRc8xc2hg+O
Aimxh/CV1i/NzARCzQf5vCGNOXO9Eu9Q7CANdhk0hMHKYGthmJpzlbxrQ+f2sCht4MMEDrJhd4ep
4zwD/spBCIuORS6G9MPWc34F3+Lx+PFqUeuRdLi2jMlEhY7xMU8t8orccwaEAVWfGowUa1SWxnnW
cwDYz/08aMhe4taK0yDE2mMtQQ/ypLlOy3zydjSGNedGjyJX/Or3Wj0sP97F9eGyPLJzBY1uOtY8
ST/2lw2aY6Umk/O2tEn02S5CWdOFlnlKdttmzBEs0XkxFuyQCuRa82kaTYsYQR2KsRuQ4RLStmC0
Ny8Oc9ey0TeWnLv0vtBz51HnKDMNDPypDKygHWxUn0D/Z5H/P5ts/G+IL/8fwlzQHv3VMnR6VW3S
J6r7cY359jPf1xhp/t3GjuDQORSMqIWHw/n79APKCwYGHDE4CFYqxo8rDCMOrN3Yv3jv+ROAxR8r
jMEKw0tosCLo+HuIR/y31pif35p1goKRYnVErOBGA/7Uz0/nQrlfZplD4nXm6AgznOlBNmnLVJOC
GHDvyNyta+QGuHuPGqta0tdRjM7XponnXziyfn5Rvv0qDILWb8U0CJDkh+WlROPNy5DMDBSj7oCd
aEFglqiDU+dOhEwNETJ90/C9wTb2i6Xtg51jteuDrsLXx41wQG+ZP18FBikoTJDybjwt/uT2+qoo
m76kk7trI3rbPzwh199f/R9BKNzyHxYE4BimJCVxzbX0+N/Eff38YfUMnFfL3HqDBXPezLF6RXaQ
fXcW/UtQwH//IbT08JjzjLkfPoQhRhvltrYS4BMdJQ1MQfr05t1ff5X16fhjbeOrOPz93Clv/Soe
cKkPX6Ub+ormVb/JhurG1pYEiW1zTxwKBcvynC31mTsU6Da87V9/rrUumh8+mAngikKygIB8Mwj9
uKhW0mu1qJdqg/ABkRV6+nLeZVT1j6GLUmkXGkhkgqQSrya0c/JxKu8+tsLM9JuhYpCl0mI9FDYU
4mYzug/zTBOULcObHhNzYIBhGRqGHA1t6eIXjTFYG6Iu+sDtaI/3DCbu4xYaMb2zpQpapM/hWbMm
HM0Tx4ozzBM5+m2jA9tStRrj8YFAEe+MibhDE621lB14RaJ9KlPzU8sliw4ohCXo2l456CNSm56b
WXf4ckCd/DIh+0/PBjeaCodkTKyslJXrmvD+epuUUcek97/oxFRaNkRqUxCictIEsouWDJtfPOZ/
eqeAEMLnxGPJ+wzt8MMT2Cc4j/Ve7zej6JuNhwiQ6V9IIb0K/4bFKIO/fiZYEz88EuTmeTap3Q4L
Lhyan7+V1IraVnHbb/CGcedUaSJuaKwNla/wm6xakX6N++9/SWkSlcm5CJs41vSfP5QKy7FodaIR
y9Q1g1cqhhgu+2h61+Wc/L4L/89f6nUbYeZMNiUrNq7wnz9t4eEYGOKojRNDcyraUcckxkDhry/k
n2ySnDmxG7M+cQxi05If75xeGzS9LW8zMvZ5wThs0GdFBOkBJkjce4YCF5oi9BXsjoGqlKSdYlcm
FvoawlScezkP9lXCYMf9fof/U+z8DTnzD/foT27J76cMUKs/lTLffuiPUsYEoulJ4DDfzY//OGdo
OpZJCaWaIsKCPAq29J+lDG5KU2cDYvkG77JqMP55zqAAYt/gH2MjBrewrrD/INpdf1+Iuw///19v
eRye0WR5EI1AePOSUjL9/OAasveqQSUviTvSwsBs4KuJ9fmHa/L7h/74Iev54I894fcPwW3mElcK
VdZazxc/LGtWUTgRnc6X0c3iQzn3HpZDAp9EPcpfvCE/L6C/fxLAD5yfEgjkR4xsZC9e7s3eM8ku
aCzxyw23/fxrsMGfP4aOhwniGNjFyoz5sE4vHnYNNHxPNK8LF79Koe6rOSa47q+v28/nrvXb8DHA
oMCzUdzxvv983YzETVy8ok8LQgA/tUPzMQIuhprZ0DderLGZOk59yMq5+IUf+7/7YIpJYZvMgdnI
Pxz4Mh5AMKLiiWFbuDH1AqqBoMgPlgzEj8wKTFFkHl3OWtJ8b5v8y4X053PL969sg20npIo3hpPf
z18ZkolmtPry1BhRnz5MWPHCYJTUq4TjsfEferO0jI1E3ZZTzBq9s63c+pe0rz8/sGsRbXD9eWjZ
Jz/8FhLpdE6oxZNKY5KGmui+IaUtQAKg/+J5/fMHAaJgZwQjwrP0J4kTitSYdqz5pPVZswuV3WyH
bIaJN6GL++tniVPzx7dQsr/yj20qF6glH53RJSyjUTTx5TKbUU7wZRL3GzQyvCduVRekaIyZjmkh
86zAoCkKAzui/Spk4eKamiVDT1LRDOzC/RhPm3IduoTYoPD8tdJ8LcaezmCkY3yGX9CU4UYuU1Zt
h28DnmFeDPLf2sQFJoTNTh7NpkTp6H4bE7VLgfB0DDv9nVQWa9qmwxJ7vsWE1vBNom1wLFjRgNuy
MR1tr0nT7I5gGpeTay/qIlmWedoVduYmZGKo+hVOs2mdOg25xo1L4fDIkHJxgtycRHUw0BhjCPk2
mMt0c6AVKFWzs1oyWDD6eOiONVe37uRQIkhGlrC2GOcw7ANyN5gbiryoPnPUSe1tLtIcy7hltPfz
MArPl3VLHkWeIfQ91EnUndXo0UUAcreagubbGNRequQQRZEFukaF87Qd7Gke7h2RIf5fSokxqMiS
4SXWyvhzK0qbIKg2AVTkw95ldIscRkRv+HjC22WwNRzm32a8wNRdGQe6xHBdir3Q0pg0kt4wmQZb
32fDkn1Gu6nobtCj1UPAHrQ+0ezAJ7oOfx8rF1qee4yZzbBnWLOdawAutW/VI8ijS5r3qCKe67pK
UvPGWKzaLQ50tIvuNhWtTocjT3MtlHdj5VX9tPfapp2D3lRZnxxJRMsasSOVYzA4Q2dI+2138E30
XshHCriEvXtf5Jy44x7elAh1hCLECWfok3Q7xv6q6TTTMbtLI3KoJgY6ShZDX0fVpG43FaOPs6GW
Lq11RZne35OXsWSTb4qi/bq0JobVlINb42GUQmMVXgxmVKr52jYYg4ogM2uzTfeYsuyx8O1CaGX5
0MXQnpuNHQLlsv2qAQO9IRoxwgNTJFHdEO7RTVmg+kYU5KOITByHIZRi32G+/TrOFQ4o22zdkxfL
qD6r9MJ9pBcY1UFvyfxLmsMV+FpP8LQvO+YDuFWakOY08bHaFSqoJNyjB6Hwnd3YwB/slsLYO+1U
LNchAck3bAs2cug6ohRieJ8+T3TYnP3QCpegh55oVC6GMU7VYwwAX5FWTWDFRY8PUx4StIQDptG1
ZGeUoadHvYybJ5kZWJaKBQLmVl+krgW9TnjvXgNwV79FcTb1TCPMCbARbRD+U2sSQPOJkFHRE+b5
od315HtoD/PYD+a9vgxheJX0SodCN5vCfkrnzDbvMZCJ+LNX9I1875LGxOuRF7OOkd9WhVE9NpXu
aak/8bp7p1Q0kqj3sE+9/jR4fZGbwSD6kVgrxqhD+pAtSUtoWUIC8ng/m1VpZ35VRXjtNBp/9oXW
RQv3Mo4sDJ2pvJ7dGnQ/ggjl+uU45Dedjb/UBw7GqjPYBnMHnSBysU3STmLVULVxMeY1dqFab/Mb
nfHYtcLKwXyt7SIPJkGdTBuLSUbMNp3oX1XDBd11pH+4xGEOVh4wc5DzBtkK0rFiHOJTwcoC7VTH
Brav6ZqD5yoQOuyNSYY3EQPCTx2iQAF/Zy05E4bAgkskV8dJlNCZLK1huA8RsT1UBA+VGysqrGjj
VUs77oaUEI2dgfha+gaR0mUQ2m2M/MdJnrt5NLFhxel0rVuxbeJ11TLsC11IAiqF6IAspLSLK8oM
lnZ9TuxPpLlGL26vQEramRY+CyOt3lUuhvuJuNyUQa6RfoktpLGYg5LuRWpCnOrGzrEg9AlmEqUI
+YaO5c7PDFqKFplK6qxpUGApfbwS3otNim22KfGoH5eZ9kGARqx77MYufp5du3iLDbz87B9l8wY8
S5sIARyJgyenmAx2aYyXJZyt4izTLKF2+EDcYZOS5fdmO4V9g34Nj7CmzNe00CYJoRGVHuyJJrnT
s7x7wSlsPSihje+sUGm6RZ7jrUlao54EqdMamAcGF6nDLJY1LTN2vk7R5C4AHNxBMWIdwTzWArlO
kOTgtPy5V+J2MSwmYwMer8SvOSvS87CXnPTNMdS1HV8a1XCxELa+z3k5CKx20M3xJhYLr58yGJfR
gmh034wwQTDVH48LZ9H5eoa/Thxf1l902jDe4cJhIibZWPH3ZMrIT7w64WWVEmC+AY8XLgExIFPK
QksxuHHdFhzFwi7p+RU62XeTOXUWWHhH6RAtWfQ+pw5C0t6LTSb0Mxm+viGtVatMrt5lTlLa4JMP
Wr+1pMVp2BoH7kvfzsWrdFta4CAEcdmYc2kT2oXpiAGjwA20iZZ6DPf8120exC4+i21WVOoiRrIp
UXJ1ZQqCJMyeeGVKfY91CMmyEXaF7beoYIA/GbWNkXEVYXw7F/2ndP0bKP4fjoh/Kl0vk+hL+6Fu
XX/ie91Klcn5m64zw601fkZwBP4d9LPyevinpGVYRLyQEfLPqlU3/04lKUFUMpejI2JwBP19/obZ
ADwep/oV+czZk5/6UKX+VdUqKXJ/LClBvTHfs5h68Xn0yv5UJzh5Z1ipCv18SJN62s9igh9jGpXw
zpZczO5l7WCQRvyUZPFJ9U7fky+Xt91ZyqubIWqRpQwIZ2jvHVD/HX7bMRqvvMoG26zZCGxwn6lG
uOf1msvGWZRxY17xE5lAi92xF/gNZ4RklxlOmx6cmczWoBZpJU9W2Y0imKOVQNgmQtl+0Wuz7lcS
JjyHj3X+PpEqAFOUHgDcVHQ8va8QmZ/IONNeFi2RK9hxFAifbGdGe+RFLxn5glibCo7m2M2Lmr+P
vEiCNeFo5j7tdypBS+vjwrfIOFuCNDSIGTTH1Gs3s4Sq4yMzG3sfb2dj7sxB4r2WIqlRYzaZnA8W
acxPCKHXcHlsTFtAI9FVu/TeK2Gk9lMV9e7nmvz0Fo+3rRIfScTqR1ZKl0+hwUc+RjrKJj+1xqk4
zSggCiQzGayUskIZvlFM49wzi5Dp6o4gHdlvlnoZjW3mLF4XOLXjLlsC0lgVU1u5RPTAabhD6qeW
k5226sIDFjFxD7W8LvGLquU8b8Kmu0IeKfLVvOFiE5VGdjSkOfWI3sfpqURnqnbNCjLvfFDb4ScI
C4O1AzQSF4cujFuEnAxVzC2ps81bS6cA/1bjOu+xJPUvECzDn8bC7p8xnWj2Vs9ZrpXb1E0Q16X7
3iGCbzfpmIBxaxd84yjvV89cyZbFNoqO85jaSNR8Hb0lue+pdOaAxNMuR/0vcf6XqjCdYMK1gE2g
kxM2zEZ1h77StM/xoCUAd8YkOephF99qfdJ91S3rgUA6xLdxpwsoSoRUYcVM3eROjVWZcIEoJPOc
aF4O0W2LgGcxzEcEeNR22EyLmUWdNE9lDSni8lThyUpial1/IO9Y80PU86z+zLefppLBdwAoo3w3
eg2Hn2v2ekGFZC83TS45YE46BJydYcK79fNyWLKAeX37hYi18D0ci/LKMS39LRGkVe/IIUQDqJym
HDa4Ou2MP5PxhQ6m0YAjEUa7D2l3134yewSJK3wvr5Zm11eDCUUVrk0L4oRZhttvCO2ywWLFDdZt
vLppdW70rdn5iTCASkR2x84lQnZr30gI+XrKM0ZTuHMtZ18XlVEebVdF66kOnfVdGRkWhB4chyQY
9kZ2TcKMcUvoZnbBgKEPN3Gbic9NQ9Gyi5BCFj7ZZu4T525509M8e6ocJ8ebXutOckZ5Ql5oPObF
FemHAst5boRAaBPCQwOvdyNwDjNZp3bbQHwCH0wYede4M/WGWWHIDQlHeRgJW/RYyuJFPaRVHj0j
NeP+eDnp9RwtdFds5EzpSKJabuh+Lqcq92MTx4Nv6VFz8ty0eABr5kbb0EnnT8BCzPhqKLoWdZUk
rPeWzMaWtg7J5fgQ3AWahBE3435tdfXbqJVTzqBjpHRTTcWZEo1AwQvVyFYg4rTQ8XlhEa0GBeaW
vuaptSgq9aLY1ANRriRvkxbpR/gZ+HYeJ1fA3hWUpQLcBkU59hgfsASoRX1x63DjtmYod7OjDc+a
cKrnwmoIJR9HrR5WTkE0bvopIccsx4CU8mfE1EU65CHlSCHfUDW0xxp8TE7or40CIpvrqd50TBJv
eWDx1c4h8gM/Ivpv3CYz9q5NAkpebGpeuNI3TSapQWjh/SLhzU3HLS21Or4i2zs+ayFJccwznOg2
aYqB4364qF1JfXCyGotbgPlaK/wCuwY85kWW1ZHiBJtPM6eR2lrsQQqNqJ0WOxfMm4fssihptTY8
FCqJJtStjefccvQOqRNriV8s79nveKyn5DlJRKKCFswtOc+8aveWJWH3QAGtzsPC0LttFrl2GqAV
w5vAairI4hW5aqHuMhTxe43MYF7SXENPCW+l48RnFJ+SLg7LjdMTOeU3/EFqwSTqT0ZSeaSEqmwt
gRLS7QhAKIgo72Mq8LwKk00r0yXeNnod01l1HOvz5CUUgOz16bNrU/WWZ9bYwVr6FFLdGa0vofF8
HvuiJJp0wRlq6LhC7S4rhj3ZvtnXFFr2pT1J+8FATf6cK6N9jzXWQpzplfysd0oL8ckL8WmqUuAn
+Oeqr1Zkx3tC4qtjjkXnBUmtOnmhjm0+DisTTAYz8mqDHxyGFhQS/XaGOfYo7RRadeFUjEpw6zhP
YWOOmIA9UhiyRFu+ZhohX7rDMhC0idXvxzylfASn711ZDGpnn9RjeAlDa2BZoosG56mPB/3MVg7P
DHgJlKYLL02ysiYGkxdlkPdZpCHEzdr10JyHVk+XKY1wuFhTy7l6sDNxirFAvXcTU2cKidq0gL/k
s0sBuCCvhCxkmpcdzj2aIJE7zjCGqBBQ11oZ6JrXzBN9zA8S/KqOFGnFdA0Z3J5qzuyjci8iDxnK
hYxIHWdnmZawvJc56rjN6KYWzwDqgvCAsrDFjeVFhUBpp9m5uGkZx+mBg0W42GB2gtyVSbPGPNi4
+bGE+NSir0z1d8eNxvGzjq24uajyEGwNK3DBypR7KtkAKQrN9SfnBdpfbL5hUE/HwBRzARubWT/D
uUYlYbhZpl6EZFbNKn5klqtZ206jIrhHG1RWm5xAuBSSzRjJxJes8lg/7JkL4/UGBJ14QXP6oqCu
mGhnS886VKpCLOsPXj5YLgtX7jXlrrVtoF1NxjJGf4/e954OtjYuwPiwSY6+TdPQvfCSPpy/9t5E
wmrHAkE3wyzc9kQVW7WnEJ6WdxZ7mQ6goeBsMUE9EqXId/FYK+eIttLE9bdEVQQmwMqjN2bMaPfj
Hnkwt84u+iCxQn5RI1bheJhCZZkTCsnItD6rqVf5eZQROn8NYFssmP1Xv1bZNT1MiXoeYA8RUOMc
8kZDed8IKGGw3ZbKJDNcJvonpJNGso8ah6MwD7I9PZDHVdLisO0xWbtfTeM8I4/Wn6ZQm4x9gZfy
q1CuKfcl/rmZVQIXJCn1BHz7xsLDvOkH7KM7txmc/lASkTWfcc0zwjDFsPJQWsQnVykLT36MU0N9
0ThGn1ya8y9OOQtnpyM5TXZ623XGHh45TPmxTEoAtyA8FpABMrI3y+KsHq5lqC5rTCbmFuq8qINK
4g2/0PhiOcg2U599AI2I29raad5YExK1s9G08ajrIrGCyBwH96p3FK+5Dm6x2locOxpOayoCPhGi
Pd3SFBdfG7TxnOC9pOT8nS2NuUVO3oCTKmPyi2mh41lK5qFHmqYK4BENPAfdDz36lQA92/DB8hKc
DbyqzX1lcZreqdnpgdSNI/0chLmT3NZOkt7W7Rx/LQ0MZkE+wGfyvcmaj32NgwO/g2v3m6p0LOJ+
2g70W9fI0QOpUEj3XI8jLnHriPhR02saJTi4MkEjtcVgU9p0jPyhwdNzbao2UmelXSUTx9tZVUdr
zJvUn+MQl9Uyapi2AFXXRCeU6WKhdVBZeWrw2wEFRWJnHDOPtCEuHrSE7aCcgYZHpY/aRhPcBRo7
EqCYhYwbqhZ/Wb4RqgEZ2Vtt1vlpPZcqiMZudjYjKOiZGZFHeLy25Jyiu7j6EhGjgJY6LJv0rc5r
a6bzAymTPblL6gXHmt5VS9BUzgCSz6Tt09K3A5AIEHGxnVofdpQdHlghx44M8CTlZGrhdp7N3mAY
UzrOlcuaH55jyE3bS6clw/PRsUccfgAPzFQnXpvDv3XP0TM1OSC0ddEv/xl9J7+TBTzmjf+aLPB/
2Tu35baxbMv+yol6RwawcY/o0xFNgJRISdTdlvyCsGwJ99vGHX/U39E/1gN0ZZVEq6X2eT5vlZV2
ggQ3NtZea84xT+gbPn9XOGuRifdGZLf8vX9Ov+kIMFdGR2cvsabqoon7F2PAIhcNlZKqWyi7mPXp
/+4jiL+g6pPIpZLJyYD6VR8BAd6/Bt/0Ef5IYrdM8d6MpXneBVs9WiloBmim+PevxtIjiZK9FiSX
IZXw5FlNuzRGBdOTgL+0rkZF3qtYc5VPZn7aW/UwM06ui2rYRaFFxCplw9vr5kVPSnwVX0bhmgz7
i94ECJq3xUoO51aMRS8T6yZYjEh6+vDqF3pnEP/epQV9GSIadJX0iGOh8ITfOxtqeUn1IM/ypIKY
mrjFvMHABs7LICUnvFhyvDdzSEOU4Z810BXWpfg0boVf9/jmM1emtyTMRR+x/Pqvb/6gNaFlTNHl
clpAkYWkIvObzEDahWlSW4A1syb9zCq0p4EtEj91znmfYAUG+2xYTnQmEgXHK6zaqv7kF3pnYRhM
3lmvZIARV3IknivcVLHG2d2j5dHosGQO+FvsLfn9BCWdXBTmuSWm27ao/I9/n9+m32j2DDJ1+I00
gcBnGeG+WpHm5BiwTsNLlTXwVJpd+TSWruUHHAd2mZZrX/vctK8Uty6/qFYS/trK/p+z92XdHT0P
pHhy9OIbI3I9lkzlqtFYZuPuk1BGXzjrtk+CY+gmbEV48vH3/E0/sXxPIoI4IJISflDRvv6eehSN
9awE+wDP6r2jNfWplnfaJxd57+sAlV+SqBfAuHn0ePcl4XlhoO/DwEDRaYTj/Riq6rpFL3v/519n
YaXgC3DolB40ka9+NtKWzDbW00t6Yd1djc3s0naT+pMB/ntfB1El2xWNXYvm7Nu10aVmCgwyviw0
dwJWZUb5VuUUepOU7fRJGPN7P49r8kyyV7EFHz+bOHnwF8XppSHnbt23UQiLMuy68ZP19u5lbLrJ
NrYMvtPRY9a6A5UTYBTbTee7JK9CcIxUZR//NgfN5NGqRruMiIOnGUWVcySiGYjcq5ifXpacHBS/
tuu+2BRBAzLEsOVDoeftLSHapuoXYyvYeRMnx/hdCc0+sajm/kxjfNj8TWPRkDNrXoJEj740tjQ8
GJnDqa6Q2xSr1GmvpOP64y+9fKfj70xkFrpf4h3IQznSJ1VMSCU4kb0QTO9pkwO7LIuvUZY+ja7c
fXytd35FMohoxpPUYdrk8bxdl9S+OVOCcT8Eabi1kTT4qh6am48vchSeebhtFjoo2groZBCjH63+
pIgI1MjEHrqt2OVL5yaXVeSzuEqvJjvCqwNhrAUqLI4uQWI+mNasrKWR6OczbYStiLPgDuttcov+
o2fQrkpwrCAHbswOqPrHn3b5MEe3nz2cBY12SF0io9/eEgOoY828YG8JqVzOZV89cdCpVnLCtJtP
oYpoQjVvPr7mO6+ON9cUb6/ZRurYJa2xTwSfyYsHMPLROOZnlYO/OtLJE14VWWv3Hm7N6RwNiHL9
8Qd4bx0sASL0e5gP0Sx8+wG6il4fm8reDlpELYpswFVE8SeL7UgB+2sdUD1hRrBIW0I19fYqTanV
WtGqe+oKXV93Yyk6X0QaFDgxu/0DWpToUama5rZzF0ApJnlEJtICE2UkKu7jXM8sZdUpuZJ+ttG8
dwN46BiAWQRkMOV6+9FmTSSVWxt71rEDjL6Mbph+Z0/0s8Qa+2v8hZZTweyoob/Ne3zpsJvaOor7
mP/luldxMGovtFqHT7bZQz15vBxxxJGiy/NDatbR0ugxe4E8VvddnGg7OyrFYi/u+13TNzRLzJHZ
gWzKR6uAeC/h9n3FoQkDL64bplYZNfzaAj6wHasi3ZF2X939+cJBq6mDs1nKguPAeauCCcMxYa9I
szhBWQ9TIXU+S5h5Z0e00WVTCWAo5OBwtH+EmGXp4fR7Bmd96tctKNtcTcCIkoRlbIoEdOTH3+q9
9w7xScjVKOhURqHL+/xVUVDNPSMHrdmPgJXOtJZYH2BQxjdpDeJqkMXo0pqNkLUAX9IujFiDhm+q
/W0w69p/4Z3DI0nOG8MBsimPlX9pmZR65ECJChVrPcfdiyrG7JOa4d3vu6hFScjGV4Cs8e33bQuh
B2nU7HMpiNNbuPiMCBdcWaTfxJMcePVGINTyMCiRDBKyC1JzaqEzSKl+cu+XJ+1owSOq5pxlMqdW
GTK9/SiylbYEQ7UfIs4KdMofq7l7Hhz1KVjIo/N80tj6Zy+od55+bKcML3j0VU4PR9dMK8dqzLLa
6wMQS6WSpEpAafUMzWV2Ymhbo0Ao0QGMHrP5Kwieva131+ZE+oxWfguXmuPj9ffu51k2osXxSrVx
vBsxEEIqVcCpDuWW5V3AHDftT7717xfBl2Xw3jlUAIjY395oIPVykGW9z0cR3TOuaO60qLT++Jss
3hHBkiJyDfeo/vYiJVruvDaHfd4Z8oc+WOluNuHLfny7lk/6dslwEQdNN7475NbHuuMCnJxiWsO+
VQdxW7VzC8Z5LoiI7M38szDmg277+GIocZc4JGNR4x6tlclSk8GI6FhlcTGBjTHC62g04y96M44Y
+UegFuAx9Xs1yIkU5eTyfQLht8N1dRE2mVkBTOjdgOHv2NSroZ3SdN3oTfVZnPNv3QJut7kQIpf+
CDv0b/uGaQaTHgjURCPRczgOtdlX3T4+M00LUZkDFyhn5uvm+soaaN2urHaaTsOGAIY/XAPLJ+Gc
wBOGWxcz8dFCS/UxY+A77Qk3gs9t2il991j95A1+vAaWEykoD0K/2cPoWB2V5hMD+4U4uR8KiUJk
SIYLSx1XxlQk+48X2yKRebPaDldazr1UMKQhH7vzOglEpWUB5ChRr1EHox1x8D/uEGWCtEI3uOgD
7BPSY65l0UdXhTkoz61buzu63/Mn79/faqqjT+MeWaViGzCwAGcVG01zwUukuKrF0F2p6nBRw0Be
1yEUnAxee9ZN864Ky34zOaN2alshkQqlUNLpk5/7uJg9/kRHDwjC3TiRgdzTwmbCyGb7M8ia7HrA
CbAKUvQzLV5VIlkjpBUViSof/zzHu9pyddx3eB+E0Bbz7dsNBz2Q08Vms7dzbfAcRNRe3Jj5Jxc5
PiMcLsJW41IZIKM6dowFvVLLLGUJVK24KdHkIl2fLoQcT1jeSHaGYvzM777ctdfbznJJMo7Zru2l
ieAc/c6ZwhDAbet90zgqs+xBiHMQ+fOt4yKW5S63XeEJtQwpD5z4JhllrPkcmg0TDT563E+etncf
AlgMPNIchW3Kkre3WU+IP9GyhhNL6J7NfU4zDyA4oT5Bojywv2krFOv21i0MZCiuhTU0Jg6Eg0Fx
VcIA//7xj/7bprzcHeoWguiokrDbHG0xTLqc0tJbmMqTsgwyo+ZRixuc/gAA7AScBajVsp6aej3S
CmLOa1fWc4VFot6BCYRGOgPlM1dK0HUnSTwx11MyVet3Rl6nz5981vd+STZmtkQ2Q8qco52Ktwbo
ojLfQ/cm8ENPDaT/jjo7/F4DPiwcCK1CEyOEoee5jdpewTGyn/UZ4THaC4ZM/scf6L0nZmlqYyMz
sXgevz0lbBbwV9VeU+qZEJJORU2iZV3/X1kyCAiBg1g2ZcfC93hdU2eOXiQiXr63XnDiYzdPvNTV
M4qqtCA8AE3pFiIPahEmbjNpQfB0kaXUeraPofjlS7xA96dtUxYOFilOfiCT8eoffygEKKGYHfei
cSb3PERGd91rUfQtRvF6+8e32TU4vsMvIc+e1+Dbr29HAXzLTLkoJxtGcZ5bQONr5ZNtYrmHR7sE
XUbYB0gamb0YR+WWTVGOwcy5qHAlANQZO5LjoLWlaUX0oNsX2enHX+qdKgNVKHJSjQJMUKweXRBs
So9htr9oYtE8qLJqDQxEA0CkwemMYtVEGMY3zewSXegmPaxeXRumn0UftPEnrx32neMvT03GvGkx
n2FBY0by9g5zeorGroOHh5ydmefQ1+FaZ87wMMrZfTD1dri3XJNpRJRSff0wDGw/CCgXdu1I6wo5
YYio/iLJgwCdv2sTbTUHkdttczecEfdr5ax8VZXGnndTnak7ROmoqN2u5d520gTkmM15SFCL1Y57
ba7S2zox6x/MAwj5MFEXVl4zO+Ap7bkgSNAYlahfm7mtPBG8ll73MSYbRNlV/aNt1HBfDuP0w7Sa
0Fgjg2i01RBn9ilJ7ZO+DfN0bC5aqx9Jf+zM/MfU6hl2D5qhiV/qeXfTGBoYGaKNCYACXhN0G9LC
OijQQqQ/UYnDYgSKptzUzO4LrxdNgTac4mWbJuSRV4U+pT5YWHz4ZZoC9IUBo39bok9QG6KxZSA7
zw5xgnpJSFmro7Nnrl90uzFxu45xud6dtgXTKg3pamTjuK8tWM8cm9nSTtzK1UjcdpAKIVNA/x7/
IOsNyT32CJgA8GR4n4hhmoqNTiDJ5JWuhGOd94sEKOl7lOeocx0bHnXBqVlZRAYdaHsDT/VFgJdq
Xk3uwpEOOsUdr9yid070oOGPu4Zsu1OYatpLkcQq+jR9GMMV+kfSkNogHOoV2VhjCXBtyEMC0eW8
z/WagDnRWsQ1tqUmHNRUMJt9I81KcxVoPKH3bTJknZ8YRnonelMCwu0RAK1IWmPwHgwcPEmmsrAI
6m2IEq5v+HX82Q3ltZLrvDbhZYtrMimEtjeaEZxBH/RWjlam0bL13AAhPoVcCPwhWRIFWhHBrEYH
WxCvLFrGj9BSI7Iz3Fh7buCocwBSxm+4LrN5V6jlBA7TCOSP0kqbeV/HU5HDSLaJNMeeV962KMwI
u8Rqht6R0buGQ0MzryYklTfhXLOC1CmDatzVFWpRAkzJKyilW4Y+o1BWtUugr+rpjYMqazB1gmPK
qdBCurw6kQRRRSsV6fSE+LAj9dddh2gQ5TrKFYNEDqi9nV+RI/ndaKMW35he2LelNY13+iSsfGPg
Kug3DLwWoHoypncqERS8H9WUuDBOrf1VHwz9NeGQQsc8VkaEP42u+En+aaVtZO+KNUS7/sw2AbLp
GbrTbOib0zLUI31LlCP+mdolkwYCWnKPxheZbNDJ6C6uC+0cEaxyVlthVKxsSNyo0Jyqs7alUrR3
befGAL6DBklzFNcDgryu/dKqTqF7YozIBevmwWAPQWFIAhk2je7XK/W/7Q//QPfz6kX0m/3h9rl4
Dr9nr4ULh7/xt3BB+ws3LjPyX2HC9HT/LVyw4fwgG1mGN2gXaBn8W7hg/WXR/QH0CqeBEf9r4YI4
OPoPL24N+Iaq/4kB4vj0wNsZ37kNWsvgnGocautXzUWAXfE45cG1FSvaA6TH7B7p9dB62tgRaWe0
zvhUEoJ88uoOXf0qAl77+I/LvOWqdE8ZLHEDVMA8b9+OyP0mlrR73dMTQvuax7f1FMafNBLfvQjV
1FLfOhzCuLuvazy4gbWD2eCaIFrjYbJlg4yyHqdPSsnjF/3yVWxyLLgtXAYHydurdE5QU98413kX
AYRxRGhcG07cs68MjGcK+9vHd+64tXC4nEYrkmkQQxJxVLCniTbYQEKuNQJXz9RRvw0HzTxvOmf4
5Hu9d/egWf19If2ogLEKV1B929cDwhXSoh2iKaWSflInvbf62LZ0GFh0t3+bd1thQ5pPZIGhdNwb
/lCPzBgQ8A6durKZ3ASsrMGG5398D387oR1uok0jkHhvqIDq0cpA6hhPUeZcN7ku/cGQUIdp5Bt+
gI1xM5duyhzDDdaFDX/NdBprY+p5+BSHxBxgaO5G9v4qP7OlW++GKNMCH4UzHqGPP+W794ZzkE4u
t8b4/HhhSdnVbmLjs64bKo90NjzeibYHsTV+EfrsXlX0kD+pod/51R1VBQiyjOs5gh3dGXSzEfJ2
cT0mrbYTcnD9Gf/Knz+YyCh4+NFmse0cQy9QsvbR1KnXbt6nePNA+cSyc9Yf3z4O2zx5r88fsE4A
8zhQNTgMLAiMt09mFYWJBJV8Ps69ba6R7Q4PbuJk5Y7yzSn92HFJd860xO78XmhdstYK6s+VUesa
sYOqWr9AdwtA4KCzGlaNjUt9hSwYX7ScGyyQINSCc6vmxOYPJdmRXjy71k06TNm04rAdXM00JpRV
jWi3XbluXN3b2K3upZGT4EiKhXyJ+qbtYI86KmGcik5ZHYI60FZCqfSvYy/JcxoBw9+1lcqPn9P8
R4qlY61Qiamm3ogbCBZA1NZNS4Gw4okdz8Gc6dcVCbICskKcfjcJSoLItMisvdK2tBM4IPo9VSB6
3oWIdSOhF46bpqj0dCU1mV8vYub5JOX/EKtpkBwomsEcvllatdgmgAJAEKghQhKLgW+fjGTs0jw/
QftsREWteKnWKj/CTowvOJuNrVOQmOObA7Jpz0Eeest9dLdiRH6+xWoLJIJHLDyz6rLMt4zd2ztV
T0VCuEMbbEE7DAqRW4JTOtk1HKIIsB2iE/xVfemHVpO+QP/HjBSCvg7Xcd3O5TmpEzouHrYwYq4j
kzDpsJHKsyQ0LvUle8KpawGv3SGaHpzN6JjiW0FSFvppdwQQZ9QL2l86EScgsy3cWz0266sQc8a+
zLmCl6R2Rsy85WKEcBTnnpdKeMJ/HcmZU1nDo6MM3bnj0GTwaz2VV3PfmGe16obfI9deACwHa6ol
x/QBxyCG1fhgXm3IejknUg1LK2qLxd7KwT84UQ+21xyAfupH7lD5WGMAHVQHf6x98Moify6+EwjA
YEgnto4o9MVYizgeuwAmu3KPRh7nrZ4yxyckdnHkzgd3LlyD8AeJKniWGCvh3w0LOf1QD67evLHj
tT6m4qtNmZn7M05vLNoHJ3CJVbkmyH0xCKcHr/AAHZyE5sVD7KTOcItduz2v9VJ/UVmh01VqasOZ
WCzIZbK4kYuDMzk9uJTR9M8DXuXFvVwcnMxFZuLfcw8OZ0hpuJ1dg3OLN7QSY0SfT1Aw5sUcXWs5
PulaXTzTWg/WHxU+GCLCIBZfdahisR6AHRC2sBivlYZAG4xSphrzXgGJ42cHn3agd+OPeDFvi8XG
PSyGbnuwCXvDAD9Znlgs33RVs3tjsYGniyHcHRdveGwAfPMTt0y35cE47ubRuK8PdvK4MMptdzCZ
Y/+rnuKD9XzG0vekqkH4yCdovhYI4i3PKmZ7B/25Tn1ncbG7mR6Yq6mXnMaqg9HdmLvpMViYzmtS
NbHCt6GbptATcchnKTlM8cE2X4x58gx4AjN9oBX9HVKC8oe1eO0dYK7Vqlwc+FWjGV/Ggy0/dZPi
EmoDZn0VsSKRwWXJIQQrG4b+ZvH2O4wYlZVS4PgPlCi6EI0gfgX5tGmtbHKPrA0B3qAChrzWQ5To
elX4SrjQBAy4Amq2rEEm11/GJgE5MDXMWeEjVKAI2gOWIJyN4Qta9+C6nqosPcFACcJgPuAM0APp
jQdYIbpQ9ZiWPZHr5kRe5QJCSIOC0yd9FQAJ6cJKGGQHNiFiWx59wozAKfACi1s8UGK4wvlC2x+g
dYR9XtFIVwSsuzL7VidI7wBqGBU3hCcFK5N83YXlkLLuMVscEA+yJSi5GXJF98IWBoQWYnPd9cmQ
blFF2M7FyE5efcs7WdLuMUQckBBZKCjsAKqhybDJqTTz+JyOC4Y3hMQozVcVxBMaNZ0tB/3WzKVD
+KHaiH1LyyFkc9aj3Fd6hgs7BddAc9EsLHe/aAt89WYlKtez+d/BenkqSAxy4bf5tjvXy8sulGyb
dC18Z5jjDBmNLc40PbZfirJzjXU2JjPBD0DjPQNzE8AVo668gYN+dmrGvXpGi1+Q9auH1qNcdD5G
paJ/UWdgNl6nW8rPnhyzL1mPn2HTMGZp12Wixt+6PE+v1CLrn5XI1J6pv6GCjEXMT0/XLyJ+Jgij
xFfKJhvXCqFP15WIIqD2hF2o2hcnbtS7Gkh35pM6FMantTOG7XoGKqN6lV4SL6ZEcho5x+dThp8v
I5zczhL9pzkmGgkvtkzHU8s0cLONdoJUYh6IRjjVsypV1oAFbMgDY2ifwkRJcA/oNZHpqlsr8bqv
0oUGgmnwKzwOe/RF6+ZfCfUEXdTbCdKLAIsDl2C+mQLNWFaWAY7B9eq8suyVoUcBUaojTQa9KKzv
OLPSYo0NFtuFkTZ4btxwwO4sLYJ2PHPCBrgZjXziFd829Cd0K62UNYFti5i764ghadTRGrGnZsEP
fTTohgwZ6a5RIHl2NMmLaEPpkWFjEAFaNaoZGM00XQrk14lJwrGd64AgzHjIG498Wjo4blf2ZNlz
rACSFNNfIu6XVb+2Uxq1qO3M1EBADjrHSxRCs1aWDJr6QhXj0G4abXCw2zUlmAUrw0F5GgeQoM7V
rOyj3cirwF2XxKWM27wp9a8MLJ2tFTV577eKJR9USgX4DuoUBp6Zgm/0+zBusFcogKLvct3g/XM5
a7jtSH2Q5jURBvY38kuQHQZuPVGfYOfyHI2YCF5COhbQlTmkNQ5JZLJQbPXF2tpok3JJ9worotPo
CUwZ3aJwwNGTczsDQCybsMN77PE26hIPRzJuJmkbtNvw+tJ6Iw6M7D98pNrL2OkklUOOoFE30mc7
ERNepyvmMbSUOLLT1lPKsVJOBy3Jb61fPb9psBWP8JWlGUgWjOh3EnZwdE8SKs1Cw5zd/ESSAjKT
GKzPBbkssmv5iaPB8Cu15a3WHBqQgEWWbiShyoLW5KFNWfdhTc/SBVzlIlFrqzHd4G+y08spSc+x
ZRe7HlJAvx1nQ3Yes/ScWBwy5AuWQ1jRiQswxcAFkPCHOqw+XqyMlWSrJwjO07tJO+8qC3ufRaWC
iUbDkO+1aGmxIyo1B7GWyLHLROP9irFrzmDluOAMonFW2JcRwWOmJK1nPTqRcjcipMUWYPV9u60S
N4VMm8XJQxf3drY91Pn/3Xf6B6rbV0ee3/pON//nf7M+y+J14+nwV341nkzzL+wZKB04QS5ClEW7
9E8stfkXmmPGt3QsIMUd5kx/g+9BTzt4aDj7sQlwclraGf8EbyiCTpaDHIueAEoSmlJ/1Hg69Hj+
fTxD56vRFjPguXJKXVoZy1H0VedJEEBsJYQ++oWdRsreJqKt9BxgYorfj8x5Yb8o7ItMp4jbMnoX
13Qg4MicaZTwPJOFNdPBDlxeZMR/Y1UN5sJtttooKGN6BLrZztYUSuLKpGBeOTUUHo5hRAL6DWJb
Xv4yEleFtJXCJ4CTGG6DsKNmpeW2/BkaCbDgnKj0mzZNKlwbkvhOsoTdxmI0ClqBPBydRCy9emg6
qyQmOrafjEKWP/98eV9Wz8VtK5+f24vv1f9YnowfJQjpGIDZ/3z7j6BP/vngLMvlzT+sixY71nX3
LKeb56bL+Ku//BzLn/z//Zf/8Xz4r9xN1fN//uMH2wRAnpvn8GgVAhX9aOHeluBJ/uN/vcj4B6P1
X//FJYD28Nd+LV7dIRuW0SFtJZU9jAHi34tXs/5izbB2EUMvrq1/RTYI8RcSC5SZy/QPLJnLevp7
5RrWXzSPXBTFqrqsNP5zf3/7fzYrP2LGaL/aIP9euyaw/0XhgxhzaS4sBqi3axfwBq2BJdkqtjQY
liEnppUpssYGcWe33aMYDWtiNlU09jnOFGiXnl4T47oKoEog7QOIRsA36QW5Lys5kjhvGBMdBD2L
5r0Bj8a5Hmp9qUfNuQ2DG3KkZH9eJGrGklcrV57O5KMQU2mE4Y5jhdZmK61gFfvEjQ79rTUTwJ6v
pqKgfrYVMXd+2CI5+J5pmj0I+F8i1Bwf9254XXTNPPrkEE7WNzLwWspKl28dnvAud0xCt3C3jZdM
bon6WzEsJO12kHna3lPZWLZXiyVSdXSmObvMyzyTdA5qJ7nFI2GmN4AzqvwJE7Z9bYaFpV6bnWU4
O8KIGhgsY2kXvtBGSqG8r+ryNKPn4dzhgy3Nxo97h3xLtx+K7CkP2yqhanMHQl1EG9AqSKy4dy/6
Euq0r/ezDd8G/pCZzH6b094iryybh3CvOXXnxB5fr5wezdZVCGAa67Z6xvnl1tmqXWJtvmcRwe2+
O+cD/n8D3B3x9eZUNOI0jWotvSZfL5HfItOOm31sKY5CvUYW3Dav9MR5cTqq/1ONQO7mmZBIDRHM
qKexocL4GHRF+BliqCzEhNYWOsgXOcacUVprLudTKg4NDpgKCMWPixmkV1BqJT9bnTMGHhEoVW54
WQzkdlkexYcFM7/tKUVoNvBhCb0i/TQgIbTOZdZcopUo9X3vwup6ILsYN5E3jjGJN1u4LFrzzRi1
JniYBb6pL3U7lOUVJJX1gLP9ZG7iO0Qtxlk66OkX0DDtNhxcijZS743Jqn5qZRqMntL3Dyqxxn7A
hPqwcK+jNC05UI8hocQDpMIcc66EZhFSUo2gSK4SiHH6V525X/dYc8Yezkwh2xWvmnhQ/SaGMrly
usroHN/u+sKkDgL7A3ixLGiXGEm5AeQ5XwdKW234URWAHtgUVM6DtAV93Y0yukMEZULA4WzsuYAY
Hwnq1ZItMYfSLUh1H2J1n46pVK8GcJ5UoSHYPumrVhwvVHY8xTRfJlAZJ7EixvnJMgjRDdbmmCKx
xa1fzgS1V0s3BLv+Y5pNYl0bZBd4uKZy/aSEEbDhCQse+aPiJKk6vQKcKOrUq0FRQlPJImntVA06
hqeqsm9vlGpO8U8DxhAZOr0SkcBtm5aG8hD3U9M/TRx/h58O0CZnq1q5Yp4qFZHPF5yTS/EiVTUt
N5oC92BnDTW0uQirNUg2pt1ZeymbqmxPqc3yG0M3sI63Ux2A1ZM1AXIz6SKe0TWEyKv9Eqpm2D3N
jm5Sykelj+rIT6BYJquoY+vYV0TKQ7SwoMbMLjcVOYUCQYn2g3NqF5x+N9htFNzdeW15rt2WDFWd
0vSE22U1IBAlOU8ngFYrLQVNRaJ7m8+niJWNaIWEu4CCUYWOWIuhzB/6vIOwNEk3PVuybq7KCZCo
ryeJRZ+0MjIOqrpZPHQin5+D0rDONCuePbjTw89SOExdysG6IcHwYQ7M6SZocFBtY740zKKII/kg
mvQkx5S5DtS5F0CJ2D/5IIQyz7Zabu061k7w2QB4QZfKhFVpmsfRHS0TqKIS/wiDQfkKMDG8bBdG
XUrS6jqb9OnGLJzspKLcOqmDbjovRJbfhUk+XDdFqotdYDcvyDdbEq7pCgGomyuk5G55D0mLNGy1
1cQLPegMaw8Di5UyLYkxc2wP69xptTsgHkRMmkWPoq7V7Qc745DjjR1SDpLjrLVsc6qdzpK2FwDG
/WJYoElO5kBDwpFz1F+JUqTnCNNsjl2MxS4jV7HXFtzLdK1BQcpWRaOPz53s71tpIe2yh754MAq1
vmMHAMCiGZwe1jlel22Hsvqnk/XuPm5g+jhmAdinENMFTLTg2xBFs3ZO8ucABSCDC+qIIbm062WO
YUTj1srd9FtTdRpwhRKkVu/wpVZFqBrSD2lDxd4IsM0jA0erTithya8DL3sm1qOw6hObeeENcTrk
RWt29EBzuL8Ie9AWQF6NO06b8hECSQctwoKyONrxTUWg2LrORsxxtrLDvQdvTK/u1HSs94NBg/Fy
QqJwKpOJM1CVD703SBO4AoZr/rk9jUUrFgiUrE+7qVB3+qCa91KLn2iXFDttDM/B3JiYWwaz/aJV
FcRjxroXttFdppOT3VXzPPuT1kuvk3PkjyWZqH0cnLelsDyzQ7TbZdAW3HkpBfRK5I9x0Ng78OrK
DTyE1G+Lsrwkfi3yRaqEj25MMHWd2/26Vk3lJZuFOnpunXTZqlJK4xoucZ1uCVceV0goLMtrxj7c
KGoSn2dz9xLGyaULX6qo6+Ax0MQVVXdza9S1sk5iaXylEUJvL64QlLcXUqu7bRJVMe2/MldfghRw
MuOAM0OisNBqI/qiKCqQr7Dx6eYbWzfsKReaZle7RA7mas/GQvGPr26UgnYuvZi7ETLehjffT0we
ce9ZZMytiHE6cZH6nEEHJv0VFojfL+r0bSUkia51xXiki9tLUk7HM4oc55QN1T3P50Q54ZRrfqEM
UqxvdQkQ9+doTShM1ayob9JMJcCPuNLZhx6FIZTg3vZrEpe6vpMctu9Mp2xyv0dpWVW+HUqXs7hJ
sXaahxQlN2QgD/Zj5mr9U0RcKzCoKZpO46Qr/KG1VF+ptJcqJIJ3wyaXP6e88vdOZ30lez4h6Dli
ey7r2YttlTjboAnrM52IudOgdTW/V+MZCA9tvUfsdmJV2Gp9kYHv8VDEk4XtIjoapzE9z/Gcwp/r
lWmdKLp5wofvgIxEWbghB5m+KjAsZZtVy67daaFteR25t+3GltP0g5znhRdCUnR7aRhBfQK5ov5h
joVYlzFcrlkbsm99kOQc71Wr9wOrd/mNFeFuksZu1gl963VQVZciScCAIVfgKIav3KcjME2Mi4z8
HPUcnydMWg9I8bkZDHW4yauiOJ8Cc1y5BZHfNELKyrMUW9so2tAzw1EUwUFLkCRrNOynqP7DYTPO
ols3vT6cE/8tPVC4lbGSzAx+ukla3BZpXDw6uJcfSCg3QM9E7c3ompD2QnuuN706OV8d2bSnfZ8W
m7Erf865rZ6Cccr8MFERImpFflFiMNjACMx+5oPQTzpYdqdROlir2gV4JdCrXUomOb5pIQVqwia+
6ZmV0QtXtA0suvxemM68M4WpfY3s6j6LgStC+lNPIKX2z4LJmDdm9nPJajgBHEQovAkOr4rwwfVp
f0OZ0PAyjQ1S5WvXBBZRO1eCGes2me3wQmJGorAbQ961anBB8P1znJmJ4rH+XZ9pan0j+TX1XUPX
y2+6Lv9q6LlC313NTvoyi54Ad1mnS6QtYzviDe8bQpZPjAZ2Vjl0xjfYftldk+TgIjmJgKhR6Nqc
tGNFeQpqJ7o0aKMvU9G0RJjcEjZdtKnpAXMG3mR3Y8+IIBEvRWx222xeej/NqNprhiXoqtLY5sRu
plBsADlm3VpUg7WtAJIz8MGpRvaSMLZSz2WyLnLs+qs6lIGyc5wZrl0wOt1J0wbiPk+Ax7M4K9A2
TrgQ6vDkPihCmi+mNWVPou6GixgOnm/T7Po2iUIwpQWi6MkEnMGqZZr5HU1NvtOIFIRcyMzem2Y4
zKFOhHGtyLq/zjMC9PzBmkNKuuYqE4Ox7/NRnmhqSugm/skbWxMmRh6Ntd0Uk0mqe8lI1oAghbiL
xORVRodmtyS7SVI7GYetdGkXtj+2SZde1ICMvK6i+6qNA7M1qfQKvb48NX1DZCjx/i97Z7Ikt7Vu
51c5cceGAu0GMPAEiewqq29YJCeIKhaJHth7o8freOSBn+K8mL+UdHVY1DFlzeyIOyYlMDMB7L9Z
61t+tl7ihvbNq5Z7m9y/xdZ8JCw6TmQqh06QO3a6Dge/fJzXyUxismUTeZqBHh8yFTj3yjCXg2pL
t7gYde4nce+53dPEuhiCWzFb7FvcxdsMvgUao0PDPD8P3XIFm6QFnGWUVUahbWaHJWucLSWMd+vg
J9ir1BVfPHsyHQTg7XAb8Bo+uktZXEIMT1/9rg66Y2qmtr8tAVduJ5d4Y4B55+D4Mm+xOYSI46DE
VXo9eS0UVJBr+bgL/aH8ZBQBRSChuI/p3PEosvalTPE985sb9DVku6Q4GrzlntPBy1/Hwsq3wMjH
j7rtmpvB5f3EbBEvhyPwU+k+M26GdUhvpn40E1YebfUhcQodjRwwC9ieJbt2SeLbAi31tszFW3h2
lmNeg1nwr0Myll8sSsotklD3y8jQtd00hUdEcVUk+oZ4+vGIAd69xA3aPDZEI35CvEQ5LV3w0dEs
e3kvZWjuVFNVp8Xszc+iTLttQ6bf0ey1AVOTVNk3VxKQZNXJ9BA4erpbSRTNo2XpJrXH1hvEptdb
+1LkX0LiTT6ApwRdx/7nqmcSAfy1Top4UU53bzGrPiDOHWAzNX5xyaw5uOi7dtpLY3Gh9jXehSL5
eYmhpD5nlpUcNT6EB2bXxVfBTGyzhM5wYu2Bd9nsky/gJ7uo97rsWtRzeW/xUuTgyQc4bnRLd5kd
Vtxgc/fShjK8y0Fr7uw57LbCCo6eMIfLStTpRRN6yBYwg5ibpqnUQ+DWyee+V/WVLTUNN4uPy6zO
OceNrFyu2U5IMlQPVQI/gQgXRuqbvPacz16S1Cfi5eUl/DNry/74oVspWpjAW+0udApo5Ly/FwSs
xZLD1kvyCysdqo2Fz0ZT0erqgwvimi3dygHtN1UbY76B4NdltXUXpjYbVwXzkXXcQrRSOZCsubGS
dOW/mER4h4GplRy0kihGp4GMUTA9oahmBMYm0BSHnqqpiXrEfmEMQH98Ubp1Pw5zNz1J1Azexp09
z96mygo+oCdxYewWc3jsB0+Gp2VVefG6tqQCHgpFjT+FdekcEeqqecewtu72lMpvVTeST2520+3Y
uOBRRxV8M4Ni/NTlldmd5jUYipuW5IjzCGBezaivlioqdPnaeXqeH4uRELRqtvMmKtWUPofJIg7d
7HYPDD4SNqwzKmUWwaZ3dDxV+htTp8thmrVHOG/t5QYaIyesYztdxDYoFt2QdeuCGZ5UOF02Q2MW
W9bYYYkQxnF2YdIFcd4q702kptoj0ABkWGVU4wTBw3Kd/MSISzwsXwVI9hieqb2dEUJMmw4Ldbmj
PV2nLfe45R6RT4w9iQD2cslgp5eRgdniseW4rACWjQZrUZMI4dGU6mnWbg6TDoVGnIdpy74rr7+w
3vEuuoxh8eCLhzwZxlgPk/HF7OqMvpdtSL0680MGA/WSAtWJmU8Bzq1tbONFXtxZ1drs7ckh5Vo3
/tVguPMDW9bymk9KI2bU5SfBqx7Oc7roje7YdzI3dsrrJYB8VutVbjlXC+KhAxZrq7csV6oHTBaF
jBmTTVvk+c5rdXEv4LZjB2vgmmULeacsX5vqVhh52W1mQhnMK8tPmAyWVr04FAOz418MJDqb97oK
R+Zuql+qE9OONIjL3IZ1mc8kKUcUEIbzoGXXprdkVQ/0bdxZU51Hdpm54qtbr0PzOqQkPrA216pn
jRogk2Ixqdb2A0xREYByLEEWEapSzsnHHowyxNZRicTY2/WYDSEa6SZL91Xhl6zFacbdI4jYEmnM
ONHIAGQJiVi2CWvZBkD1xNes9/xLeJLBt6kgfeHzHHSJB7y45+W0hdAs9OWY1P4tnYNLDEM4Cbar
S5F3R7cNimCXDW0SXCX0tckd8UVJu6voGqYjRqS22K09m8A4T2vvraFXVvEaFEUEG9Ze2XY2dQGs
wqeznSNZuOgCFs9OLKC2Pn8OFth0zgEYsjqw3TKGLdcmmgKatLVNh7EHhZf15MGwqh/u1eSPK3od
u0aYw9PkXYEO7NeTLsvFPXhwKrMD86HaP1V4tYc9+RZMJKN1WK3kHvECF+8M0whi0mTcdM+kcBmP
adjV/e1i9OiYHJKtln0B+NzYlZnZ1Ie+sw3jFjg5u8OV+gVz7ELq4CF0EU1cVubcUCTTRplPzNIF
r92mGMCG6sKdohJprHELtp/rrv3KoPa/df4SKBNJb8S6YLlE69VQHbsvIWaPi85MwnWzZHhM4oBd
7yV4RXJ262xcgp0gUWLZGJNliij1anHbzfV0mQyCEXNiM/tTPJ50J9VhdZO9mAxNgdQLmOLdWu9B
6tibvgypO/AbvaLySLfkiyRPjDGIBjC1fxyYHh7r0rZOYln1MRkSsMI2XXxJPs02A+oqejvfBMPw
MW3DAdeFra6Yv/qPHmjNm7GivMCr4KPWq2jd0MM3byqB1hTUPdcKPpIuMEdYFy9y2cF67pNoFGeR
Vzi2W6quKhoz8hiVWZJjiARtk/VMtLIqe9YrFQcxyMDDlNEhQzLgebprvVUwlvfZ3BkHfyT9sHcp
wRpiycpyIrrFF9s+wCwmvZXE89okDSTshy2DcevW6xTJyjbitW0+yiw5emgEYGXYJhogjxf44hJQ
HzRW/tLBXNh5OA3ismTFjewjGx3zatVrccgq/0Qkc3oonLbeuqRA7ZRd3XeB95KL6qzJ4hV/lwaJ
tR8Rkh0FcMljtkj7sS+F/LawyL7uaMo03N+6uq3WgLNLeby/ZDtcsQRWnxBm9Bt0KdWRGh+gp+Ry
n1Fj0Td5jRPXPFOnNFfzt6BhN9x4HQ+2yEvEAtISr3DSL8d1rtCK9OnzKA2BbEP6X5yk8F/NOmdk
yRf70e+oO8Yuyx+AwBIXMlvjtWVVy1azIoJALptt7YyMmsYx3ARGqndmG7g7UwJ6bcOl2PeWMnmJ
qYnKyQ7Te2MQ8tCJ/KtbNuKYq+XGYaAI+dt/Ip9GxlZp8KpWuckgdBwxCSXf8GAVRyurA4hpQbGp
GY4ru35bpCOYMcP+WlfveRAOoUe+iyh6olo3epWcRl/LW7+eXyjpjQ3qF0YePHgReoj0Ng+WIBYY
c0iQ9Ic7arDXmoeWEOeQ02cubivWNxFFyrTD1NF8XNtSN9vKtfqtzKV6IPNowtVRzNX92i531rAm
NG2DuV2NSR7rITViYPgz9h7TivG1WJvGKR8KHC1RokKtY/JYqC2zTr6MJXEivQPJeHnC63+Aice2
o28/optpT0VNmI9lpgdVcl8VzvSpseb1Kh+Wi2Qe1y275CRyM+nukZb1p3HW7VXdBPOF5THumahr
jwoL95WS2YzEy7P2IeCD6xzxSAoG+KsKsffgg7XPI+AAqrMSw9F39Jdcs75SDLkufOUrdsDtAQC6
wuUUVjtTUW8VbrinbXTjrkyXeBTptLE78ZF36PhpkNOFixDpmJd63DgD2WLbQeF2QM3RHUglvFgq
eF1gVyumi7XTMIS1IOz39ujcsD8v8Xg5vVfTQbnNBZ1bk8UWz8u0rxCFnpwkEdcInkQs13w+hIhN
43Wsnolo4EzViQXaEZsO85k6Zr3UwMXBq7WgYQGt1jzpVHxMNXdmmfdzXDlElmJhfq4JvdrwY507
tmJGrFotTMPyLsi3dLDPVmXhj8pUXNYYcjtX1HtqgXo75o136TaD8RYmMzLPM6deTj6W4ax9kiU/
6Tyw7tpYzPEifHr2hQAyz4xFpc9Afqn95qHb5T7goLUsFMR+UX8a2R9utbHMcTrWwUYWLNtoHAvv
zum6ad8DQCHRNpXng2BJ32hEqTVs0KxzybuR96DkPoaNhhZ+BXAbNJdDmagPlpagn1MG10Uy81AG
ZNr7Vp5yRvjGvDVTTxyGdNjTzeS0xX1PUI0wl2nbTPnlUIvhguEg7/BsILqo6u6WovBO/IbNV4C8
CQOGhibFzLMn1FLd5VRU5WPWUmxgP5sbPlpRs19gOPwNILePZnBon+zFzOPBLQOGJqyO4rrKJlzZ
zsDntYzJvdKSW/bou97nmRny0Qhl60IFI+91O/vQAsIMqVCgB/tBsDyMa2t+zWwjXOPB0EmxTUaU
xzEcbBOacOOKdj9hBMOGqPvnhEnqqV04LPMgk3dstxtQuLlPic4oDTH3BKs/y40XBhgU0aRF0/JY
VzZhI09rUiw79ELctCp/CxYvjRlK3Vk4aPoz8PtcKQrIx+VKiPeaxhApGWSXQMLcIuvBViFFowZR
aLxk8CUvUKXXrCOSLbZAhcCd/l5GykVHt7Gl7CO9pAyEhZdtPDZpVLW1fYMOcWIA5Ha7MR+YCs0O
4HJCetgyazntiOXjHVRU9riTy7LsMrMyD40LgKQLrerrsDYXBURkJu/mcso7y7jhfS32y8LRTLFq
xDpIzEdg+z25Enh4vxMY/Bu/0Q+uGQGCEGIfRh0Xs5Xl/sghVHU6GU6ziKi0xwMd2q48U4kpzv8q
Efm9fwIskmOiCgA1e/Z0nT3c74UByYQozU9qUo6cxlUXtcjt+bR4q2XGP/9E780Nv3rGAB1YQGws
00PCc/7z79QzSbBMhcR0gme/msiuHP2+iNiuJJ/GltoxDvlSEUB7YfZopcIb9z+//A+oj1+vjwPN
sQGuYqHHUPP++pMKwoSI7nybN4ZbRQljWBetIcIFN8NTvwsMP5Qf0U8U45U5VNatuUomDa7ykpiF
upHBlJdmeAUrovN+cxX9LUnYY0tbWL9Xx/yq+fiXdOYq/8LMqP3W//Rv7b+21y/11+7Hv/ROhvP/
iO7mbHT6P3OWH9r6pXqf0wQN9z8Jy571C32q5wXMo0NMhw531G96MRdSMhQ6n0GkAzznVzHO73ox
y+KP8NrzbJHpYeG4+ZfoxvpFCHzx+PHhhIDngOXwN0Q37x8sn+aam/3MHAOHx4ZR/GDmocabOh4/
G5T4ol/zCYMHmTO84r/7Rv7Ni+K9m+/3yzhn6CB0CA9h2vvbmhCYLklW145EVXSXBsaUo57687om
ldvMX/yHn18PFTP/x39JiQBLMOzxwUVZ4BQ9GxXH+ysmZc9aTBs4aEIU1ASpAlJB2UDn57CrrOkK
jYjd0JACaKLURifRseu5yPGiET/lUt+obNPUor+jfKmDC9ea3XAHT2Bpg32JxsWm7QqbcsX23BuJ
QZWRF1OP2IQBRZ/Hhps5TJZnf0nwCpdphekrmqQxsGjsc6vg4V7WwbVGXmmD7+eRLz0W0ydNvuz0
hTXtODKfZ16EaRTwrx+ORCo6yKDjKgQvsW6mAEyI80k39ZLDbstNN2XgYpoGc30PmYdQmEp8X1us
TvOgDg+c9ik766xsnOSjt0z9+sFXVoW6ee6Y3B7w6PP3NroHTLCHXHsuyHsEQEyGWbYTMBIhGVpm
M/aoMwK5MZNCpAk5jn5J9I/nIRpnVMlEngUGXMjY1KiE7W3G2oZCGyqIN3sYuHL61QBXeFJQ9GLx
pPlS4GygbFWGvgsI5Mou6mE0wnNMq0lpXOetrk81KJpnxlVKHFOUr9RzcrVaGcNbttLPXWrW3RE2
1WIjY+Zcbb8tRa8fSUZu7KOBpimPFHswuD3KydiaYJsJWYfXgf0IA1DOEVvyZtgWyDGKN7ZuQm+E
afgEtTpEgTEndQO9Iyw2zL5MJczyr027unDyuM0sYGAFmNpTrxzLiFcHk5rLlNMdg9cSZ3C5kzkc
vZ1r10vJQsNeBd3MyPKmhug0+WAOEIonp9mdx/perobRUqI1BrJidr0SAxprWaO6dOZmGB4kVa+4
quTAInZhvf7rCLA0r6vJnJxTa1khQ1lmjTM0qJJiLmKZJB30DgyDICbY0+g6GIpMEOJ5hyf+JPpU
iZs5zVAPbNhnyfZkFG1I1557Xt8frQUbjLcZSdV1t/NE+6e3LgiHmnVWYUsk8pWq/HaX6rlbP4Wj
g8su0qWLi6guO4FCRgcu3UvNz3YLScIOrzWqs/PyOyjrByN38uHaQxZrPbqa7RvWxaAxjiTu1IdF
wFTwBNK5DEBjum1GN2ciicKiaq7RsdX51ZgvqeBLX9hrIwXETXY1pu5EKVVpHAjMSlEoVXtWYXI5
Kobh4oJss3W5Zm9FNMuA2M6Kp24YB5Rp8C6yKl4V3a61z3WXkxJsSaE/ESPbTXcpq5CKojyE+fWA
I8KtENkYqmWklw1V+bklSKhnbICC56lAB8UgWTGgIqRqcEwleeJFYZMckTGaUev9NM5et6KRB87T
jg9u7RpaPgBedHIY38jWgXto5snVgEKLRHP2C9JfdPC69kzI1iMRjIl+HKiljeWBZYILtiN3nDkW
rWbgC0TDT4utQrRIXw5dQ3VbvxDF2XPJPBF8SyYywjYtOTl11PIqDW8wfOc4LRZuvhD4BICUDiqm
meLhMxyZ7pjXJHrvd71vIngojOJiNRrD2AIkDRJqTS8xDjPJdJjYCiMncMIwB3kUvDisJ6M0lLdv
qtyvooGNt3tR9lKfEKkgRyxdfg50ZxYtSOW6Nr39QjtrMFxmRhGCQXXAAlPK67PPJKIvcnXxCcUa
mqbTuBBvW92FTaCnBOVKnWSMzCYWkcNfGKvfH5ecKoEDFxr4uon6hCzeH93bNhIAZLJZ5ABsOit3
BnQWlVjz55+fX//2OoHl2YKzkqXHufD+rgzl3Dd7RhXAoErJ9IpsjvGhaPVfIb7eH8u/H5IU7w61
CZr0P6GhC8bSfsJlDGWE4rjWM35Kdey0py9JGRzt3c8/1g/VNV+fSbAkAvXQ8WAWnoX433+spPXT
eRWs0J0VUMaaE69HkEjbolW3uhgrqAmKczFfykT+FWT3faty/uVMagLeImQZ8NOJH3651lxGkSBl
ZCmXVFsMZtWO/YHJegjy6c8/5Z9/PD4kBgAb8BQHtO28/5Qc1l49elzK6jVCqAyNWDIEf0W1+vN3
ef4gNgMyPAdQmX64RYZlQRftgCtxp7WDNz9LPkxSex9dtwf92ELlaZYiO4xO9Tsa7281Av93Vf7/
dxJ76+cS++Ht5Z0xxD7//T+09bwdBYX8ObfDD8/g+N8DWa1feJRx/SPmhonme/yUvxf6qOtthNy2
icSeep8q4o9CP/yF24dt1rnftRAh+39LXP+jth55PjwIHxIdFYeLm/1HNpkbKGqVXnzs9DqIx0yN
yg82KQJXU18GTQ1+LjUnXWQM2tdO6s9uPxn2sk0TCszD4jDB3Oi1TXbCnEPyglWN0IQMOjfM1nDf
uRiRNol0nN6+djCgNvYOyeRAWGjmUetuapBp3aHE+UGsFPBzzKxJL7riaiDBUMRdMjv2dTGjGZYM
ffJmIrq0NSktd0rUVrZH0xCI1xRH3lLuAtBDXb+bIDyU/sHHoDfGqqtgGFXCycSW5Sb292ZeEUiQ
BRWa7T5oRUv6J+bLPN0N3lIRmbCm81SWkXH2rJcEdw/VlnAxakTNqL7L4+r8W14YSnreW9EAKblq
PRBgO+YwuYUvJnObfOfbHRnIJCWyylMDAItN22gL5VbRkI+4uhiVNz4PYx9L7pAeebTsiYBOV4Um
bloUm4SuKOU3B71GGzurR77I2R/qq9eCvaS6Fmna6ob62msaNq0aLJZCnIaoqsGyQY2oArlS6s9B
cOwJRyi/La3bMNzNwTYOJxa0Q7k1JtRlVH9gxSMQlO1zYvVnpTvamSNpgyvahNTE66OrSt0OZ1N3
NIfu8MDP5Q1PONZ75wRqlG0cCdiDc4VJmwA5Va7w02w1J6diSNn+4/wz+h2hCdNZ81UBiIhaQs/0
vsJb++b1flhtJF7daltyAxP6MWRYT9lV9s1FbRJBus0s/iKhIA2bWKKjgo3PtpLtR+mkw4UnJvMZ
qANFoUshBd/CQ8sEkBVB2l1LNC0jNlb/yG6BYM04UPuAL7OBsdZEYb/ygS218Cn9ETs8w+Da9WOD
WkZug9JBY1mtqCfmuEkt9qLophQFYl3BJcRszCgcOY20h+BGyDLHCGsHBrUWRMP8bWI/Oe190RBy
cRwtb3ZeUlyUDvbMFok+O15DpsUmRLdgH5u2W51iP5ZTMiFp0q0dDVgqyC5OQUPEQ5o7N01I+NFW
r0Gbbqwi5R9F5o+E5ep6bNKwQVd6g45dLrSihmdHMwC228Hyujd30Jgk1+Lsr03DAE/s4kiM+tMi
cNZa6Zje8sTOH7hr+Rons2tYji2k4G6MYELfDjcP82IGq5z6MdGYTxHNh7tziOin0JmoIVtIc/vJ
GFkbQALpP9Mkmw8+3f3ns67zg1S6RiY0O81lpdPWOpxdm9MlBJTBjzppoy3osP9McTaIGTmeW3Cz
VbJireppJn9RWPfOGiszCPMLH9QWU+xJtEf8lKhve3Me7+lm9UeErLjK5JKRak9ZzL+6SRBJnTPR
xk/K5RVDf79U0wHV1tJe6tVYd/7kVcHnOaO2xtlADzrf9LBUe8azaYap155qlSHxCDo2FiIXw45X
1eLERWt7/UPLnKS6aqCpLVE5rW0dblLZeLgmCJHDXBSVbV1M3YbZor8+s5M1zqHAIemoEAgnhvU8
gAwhWLDO5MJckSnY2BZqQoRQMRRnldMUSi/d22GX+RZ3aWmaY+xOpqWPM19HHbOVdxgN1pYSJyM1
3P5Ytp7qruDLBMaJ5zbzLyYUJYGKpxB18MbwW1NsDNbAwbrpg7FBBVmJsU2/YL/Kxs9zSA5C5E0o
dRkotxYq/GAs7CWLK6lJyASZMi84BzLXl9YrYUHBWh4biAN2zbLaYW1Jfh1jgKfV7LwblAIa1VPq
u08TBojqMgVs6OxtMWq9lzBIkeJ8tNXIiyzExOUsNX3dumTmg0g5JwL3ZGO7WDekuqIn7srSuBwH
Ww73DX4weUT6kiyYp1s7e2B17qATWSEExbOTE0jnsLpmipKBbNtVKblIAB1gz9+ndWf6G8aq/R3K
SI/4UOJWqsiujWLeh4sk3lIVU32djIwhYli29ktgYirZ1agbmVuYWU3SJEuHc52PSToNz7ekmXvo
8WiPlNp0k2iqK4+m0WCjJpBYGPBJcEOT53I9YkrjMO0IIBoi0JT2Td9VybKno6/ZZSM8vIW3j60c
f8u0HFtXI+zG0qC+dkLIjxAs1mUXQse5GjGoXKWcTedbwzQvanQZFX5zMywOa5msOiJFezWPAB04
PVvOXTsmHydF9Wy0IkXrUYkKYLocl2wHRHR8QX4u39KQvPUrQ9tEVrKkk2cufsg6hawGy2KRP03c
MmmHPoKoZPNiWtpCI0viAGijEnEoYYmO0ZQYxtsQDSBDKbgwU+DlceCn1il31II/1Id0A90Xqcis
sRXtkkbSzXB897xVxyo1N1kg0ZNhui8vXD9FR7usKz50j9v1UPZhN+3SQrJAgj+Eq6mCIqG2gW/1
6IJbNmkHs6v69V6ojp6WBARnj3tFtBfcUBBSFV4T8jr1JB4COnGmR7OZvYmkUsHGGPrlwkYzF8RS
20G7c6Qc9fXQJPoCXcg9QkOQ+WE9VddhiIM8AlbZvNRDJx8noxPBdqazABspEIY5V+z4ucfytLHY
BTPoyWLZQa04JJ1t37jCZSnZqcIqbqqsXNtj0S+8+Sk+sjveJM4npyU98gBLJ//q8SvzhdaFY38c
e9sdntBJhsMeGjk0T22EmX0RjO5o7ht/VOoAD2jlHQQpBeM4CwEi4kWtpHE3e9Lp3/IG3c60Eb2P
AmMyw/UqQejxmqk5fVAOGZJoCC3zSzJnSb3JqwH1X9uqetgufNf3LHXJNE8mDWnZDjL9KNCrvGl2
hKzBspTcT2aV65dq5nbf0f+wqgm6Cu1BhnD3pZzByLGLz2g1z0kjJxMFNL9wt0AkNahipq3tm/bR
q/kiItG4eR2hJBuvstTqMn43aT7ppremyG8RaUWo4qkTUS9gPUYXv5wnQ13O67iv+McX1qpea536
OJvNrH8Jrba/gMFHWufYtPdWJjCZ+QvqXt5y7XiVtzhc0fT0lFlumIpmm6Ox7NENg1LqCrP+Nnpe
dtn5ffIN34f5caD0k/sFidMe0RqjJp2vkwJadE5h6Q1ibKdhFEwNPZV8YAPZfcu8sE2elS4csk1M
Wc/bcCwz+9NcIfx6ZN1X+s2GVO7G39u5ZqtlVPQKzl9ML963++cWwHdoUc45DQRCMKF+35iGo2Iw
yIeKMmW3+BcCWVXb1jK7u9wve5LT1ci4+OfN8J+uSbdL18FCC5S6yajh/TXZlHhjwCAt8q2yPrmO
DPZryZ56QQC1LVHtb39+vbNF+F9zfz4j12ORDCP4fEEWm++v5xkQWCpu9ahd0jvBeYttAPuDhTxp
S3rAOazcGmMbWjgrvnm8+fnV37f+v16d1AjBPCWAL8e68v3V8bgw6bUIjZlbYW5DFG+b2W7efn6R
96OM80UQG2LKRgok6PuDM3z8u+FQ0csGCHIlIuwaYiMXoVzewag/ySZusYb/scr6N4ubf38tweQE
dDaZC+ef97trJRYsWp23goldHcY9Qs1nNYXm5aCLofuLJdEP/MDfPpjLhQizYCRF+uT7ixmWmtZq
loKehrePWPyGurU214NGlbmp+2raSqruWM2FugDDErwagD63maMoOCVjQc4d93lGP/giq2ZhNin1
X3Ep//wLs1by2QwLEiBRGbCZ+/4LGdMUXM7El1+0Qbsdxrw6uEaR/DYo+68Jy3/wIvjuDvwTfeOR
fugdvOD8138bsFi/MFRhcEFiJOB40zxD9X8bsBjmL5ZLTitDTEATmOjZmf4xYmGXynaTganlnUdy
jB//GLGIXywGaAJ6ARtQkwG3+DurVFuc3y3fvXuIC+HFAwOEG9iktPyR+i/NlQSf4pufw/vfN1Nl
XPpF4y5Xw9BSUGk/1OuLRFJ6jXY2tC6zbsY4MOVhdg0kpP7mZzbuDvLPEqh4c/KhoEb/nE2lfGox
zZpb2x6cNDI95YArSk272QroHS+tYSu8rRMZuZFpZ3SrIRoQfCPeONxIdpMrpX3W+1RY/lmk5brt
rVMBsznYSptyu1CtfrImHC1fmmTR1jMMnyTb624MmbsUWOqvRFDmRwhYtUmQtCXUU4PuLjxn3lvi
CSM++TbSMoIdXpYJk2HVEpiIckKoYtO00nK2/iSXkMMb39wRI+Eo9wV7WWs3I5Ur7jtXanfTpzTo
wLxdcWmmaX2VyqLUu8JvUTCVCGV5qaJ9f6Vsx5UWYLoYorRsy5sWM/J+YkaR344WwhxoaInFiIHG
y6nX3ZTrcbnR+HOyyGNCphH7rCO63SGjFV1U6SWXSy6hbLvKHx4rywPUFtrUWrtVLfTHmNfqsXtr
E4oTFGBCPnnd7F3nDXYOIF0ZWp+IpV863J334G9hmieMHtyp+cYgNj3hDqbmK7Q7bVUvgwrdE0SW
nWRMUEdBnb65SQLOjFFTV1IVuGjazLqygh2oIiBGU1PoB5LVQ2+PynlcYq1aavExh9hEYxeu2TFM
vNXco+NSl/1KY4Q8C8jAWW9rnIlYSfrt7JKUEV0Vd4FeqoTlJm3rHIkiLIAtqlW9dZzS2X6iQSmi
rqf4onvOfIb0Zkcn3akufMJ2hCAPLiV2q6JekF8X6STiVKrkY8eGAr5dheKZ+ecpD+dG7nki8SA2
yVA+qBENWdSVWDI2E1ApegfPp6BG4vhMzd21p3MtkG1GVtdzZDuT/yScYcLlsDBhi5IefcLG0Wn9
hryx4wBfOdpjFpgzXPVAp4zuhBTXTPzyr2seFD7Osry9Y+ucOwjh1/a1CtLplGZZWG4TOnNswbXX
dxiUqubj7Nn9a4FnheFkVvtf7REG6HGBxPSahkxWFoCKFPU+Hd4Go/+5fczOVstRigXU/8gCj7R1
N3eww4v0OJYpQj60BkVxmvI8g8znMX/YsHqHo9V4Luj4uQAiVzj9hEERcRfzSEZVtZkxwxqMeQav
AxILNltPyjNaHn5Vheb7sxMaWL36Hr/zjFy+R0Do6le88rUL0ifo44KhKQs8v/aTQ4BBtN6G6dyI
TZDbIctpq+Cf2hu2eHAKNzEJW5P9K3OmUG19F1PYDhSB3ofzmHlnMaLv7YPJ1PZmCU2r2yQJWbPR
3PfGE/pcmKQTpuuvlemHagdDI9WX60oUApNJB48JK8v6jnDP7MqtJDQgCrPi65y55VNWhRnmTe57
HfWyru9TZkwD06FF7NfCHqsNEvbqZRgy9Zk7ZoanwE61PTS8UdgBpom8wCyHnMQh1uTJJssX8mYb
nMV6XiPOnUZjnNwx8b5Ov0paGHuJyxYzE77YqpLwZbqsSbcUCbo7+Ctshaj1x3HghardfUODOsbO
OGf7ivYTcXd7hoP9eqz91wnPCc+5+EeN+acT/uGf/6P9Bxqyf/7Pf7w0b/+41f/8X82XXH59f+rz
v/jt1PfhEnGkcvJzF/nIFzi+fzv1fyUWOQihQtQp1MRnUdF/6qegvLuAkNlzuNjCzPMfdWc80n//
D2oFFoG/LjyRWPnCRRz0t0Lqzxuf7099h7UOOHWI8WedFMlkP9T8lWszX1ZDhJtqg1pHHk0WKPNm
cp2DWeX6qkxsI8fbUKxMnqshOf5v9s5kOW4k27a/UlZzpAHucDRTIBoGe4qkJGoCo6QU+r7H178F
KiuLDCpJk93JG9SkBqmSEOHh8Oacvde2c/jNtEAjeTpE2pBt8tTO7zEo1tcqoGbCTjgvX+Z60DZU
cMs7UN2d+Dn9fqKnfnGuXzFlLz811RtOURYnIv7XUEcH+9QsKZnaD4OCveIFg2FcRzGpFVhJ2uQm
lBS6IsqFN9RI6fLkTRBeZY5V/3CEkBcyk+apbMX0UdMbKhmTZdPYQIt+NlEXpQinDePDgFn9bk19
Nrcc4edtp8fWucEgsnvEmfatCdT4p45H4wNJWtNO9XL4mphDfKGFgb0dIu42UBGK5HwuxY5+R8q+
uDRa4dsLxhfPCZf2B8YghNXc389JRsGPi+C19J9Nzl8M1Hqe/++ZztFtYXPtYadSFOcc7lv8+bML
UCdWstk6Tna3IczyMuqp06aYE6lYdBhPDOwp/1sZuvmJRCa5Tf3zynCHqxsm1MuFgL/x1/Hf+GNV
KdBDXQNiaa/zS/1cCNa4B2NNnSLfSrepcfy9Dkj+aD3xE0PG76dzAfh7HZA6nVdyCuGd0ZXlsP5b
7dWjNYAGLQwsNMo6VSpkm8drQDKZy6TPOW06Q8+/ZMkYnS5m7G4ijJK3o4YrfW6W6doudDh7WtPu
n43TLybp0S2dx68XDoXHg3KK0tcG8/NJas4SAXuG/qevLeOyLJYeI1gw3XJqan7eTP9x4Xj1KGqP
a38bnzMqDjLbXz4q1wJKmCuUWhZJdocj3/JLFjXEx5n7zrd6NaimRVQr3RK0G4hqjhUOErJB00wu
BykFbaDDfKFR3iSZ2YsQjXA6N7I7CxGYsZvDyP2zHVtSk94eWOPouv+kVVn79ojbHSbeeq98PrJt
3Iecf1JkKsGQlCdwuyIaPEXWq42zxDgBjLpqds1cLactTagHFeI59QaZVh+5Y3XJTqvt5btF30xg
wGiq96JKX38+rIZU19DhI1dHlvTy88XAcIDeUZot7KW9qLRkONXyOn8n1Vu8/tWpqulMXtofrIPH
E6zu1+Rs0pC9VCviwLMcIqo86HAlg9EI/cGewvgq77UW6WyRj8se4aKLBMvOze9jHjTRTQyq5qau
C6IJai4D2tYJYwAifZ7ot0lb2qPf80+zT5aZvVuWsL1EfNZJkEmYAvdNOgu5myM5JFjUK/Pb2z/z
utn9d5G3BXpqtAKKbXDVZlLoejmKbOv5zEuGXxKH7s5KdWeH0Qwf+ZyP27aLxuu3n3dc6VofSJwt
DNE1HlAKsmZeTCsuFf3olAvMhUjf09lMufJYmyEgKz1IvzhBc1s6ijty67ml+TDqEM7Q1xVOty+s
AoUbg9jSun/7U7EYHo+CyxiQK8eRAArk0SpicxfjVjjnHizb+LZiJdvmwfzn0qYO4lSwXuRD/V5u
LCOPIGZVuTEELN9cIl4OxIIzFCgLWkOX8/2BtnO6w5T0nk/l+C1Zn4K6jQeBbEUMfvQUIAZOmwgU
x3VWAWIaO+kHVmu9M36/egq7AN4RyuyUnI4OgvNkWsFQrE+hoXUwVAe32uWS+/av9IunsMdxQjQg
lJM5ezR1apeEdyyCvIpx/Zibcvxi1I35/Z2HrFWxl5PBpoxt0y0wdNZ6/WlhfHbumQyrJQtCfWvA
pBSeHo0KXyNJHNWfBEciB6708FMbTriRQtNcUYzpAggkNAZ8k/UIUO8SpWQpLlUck7fd66ldXj7d
uDGPJnPoT0tX1ocOIrvjk2RKVKCYWgoyJHpm6iYnxyM7g8bmyPNQhPxds6f9eRoFqmLrAVYAna4N
kjXmLSnSTdFEXDjtqDCvlhqNg7dklZ5vgj5KTsK0cd19XcQ0LAd+kBoXoSJjvgmT6WunjDTZNN0I
xmqBnxPyYlVjeFUNoTyZ5mbKPtGfmm2/K22tPc8i7Oofelkv+n1QRqGgy9h0REK7RvPNnTQt3DVN
vjhIT6wkP7HjjIZPSpDHQDdJH02vtkVeb8CUVVizhnbOd8iLnHA/m0vzSa9QVWx6Qgw6us+Vuirq
JtW3SH6d/jRYqmHZpBCmjU2X0Qm/MKsWONUophIsSWza7cbksH7nWEsPu0JFLliomWaQZ5hzMPpw
c5x6LwiRhYJR0rpDZlRrbN90xQ1o2BnBm+1gcGsxWr3ZhUtWyoNjmIxP2iI3dlJb4+8gtf8CPrCk
5BebeA2qVGn1zsBQmFMKWkdQZXnWbWdLhTfdNLHlIRZXlzONLWT2DOlaK+mcdi0laSlFpGV4mOYq
/bMZJe0gNMtwgko+/X0zNEwC5MAfjA6l+xX/WEPoY2BY+baBmjbtRTVV85Za2PIpFfGsX0wlzryt
MRU6mpV5KnazSYDeQbQswqcCUcyI6Alv17U2tHWzM5DIxxsFF6nmgNFrnw0i7+atVtXAcyrqXQ+O
HPKvQUyP2uNMGscXMw1TVCaJNSWXpEXWDyhSMmeTw9iPTxpKT2LT6nn9fZA1tnlXxAPuX7iWmxAl
dumPbdYeCDMoEgZeEYfIXJqBJpga96zBoW7jD2DBscXLvOk4NiopfcLE5Fd0sg52/Q5VgzflWtTv
InsysrPKSHHm28mYnI5an36tMf+NfrmE2J8rCw6YN9l1RwZJCf6HgNWWTTpGifs428jkTqyaWvAW
Q4z46kwkTvqtXiK0afJJQ+Cj591lTu6GfagkISanSVDPw7XKXMWboo+FwDAqAsHtr8GTqCeZITf2
4NrBDpWBFW/DoqLprFSKIE2QPtVdKlLep30x94t93Q+teLBQ2FXX+HPC4N7oUGicaqgyiL8Es8WV
bohrP2+HAr9uCq3Qj5GtVyTPaNMDYhuoAekwkVkTTLYx7Fq3Lb7MbjzeSDy0gtDkwHa6LURX1VF9
DFSyM9vOsrbVgIner8s5XfZRWpmNH6dLl+1FlCoyjGg7Q7DXB1ueOEWPPM6dneoQh21anEPmnDgC
sWbimHei1oT7HpJsMy1wmLb4oB10+i0qemCVIFIXwKuXhGNH5aYx4cuRxJWby7Vweif1HFGb3/WE
S/benOY42lnJFKFMK0tyGYK0+h7Lzr6AnhaXW2Rc7MP95K6JSm6LIT5xqjMLLdAdHym4CJIWplFR
FiLAf5G1cjNlyAJicJG8tkkDiXugOnYby8Y8aE6DBMvSM/MireyCYMMAcgyt9yoNN3EGFhbrbOWe
iigrmwu40ZyGkkg28iD0KrglaINvPOQypN7dG5eaudj1gfinefQx8rT6hoJNT9pR5i7VRqpqrIlw
hHQP3KgyQ5gzowssCOgY/h6rrR8b5cxnem5QZjVLUL8+AaAZ+SW5W24rVqs9YnGckFlBs28Xu07b
w0vLcx+BBtRKezGuFtJ2KOlpqh1J+GFf80KhclRmpnHKu5nLc8vVtLOiHlc6iXKrmyyHmburioYC
fpiPY+YvtshQgSVGGG8SJ+moQExC+8G70H6eTcN6LCu0Jt641FLBxcE/4Q9UQ6nvRgj9PJvQusEb
p3BOqfVqXAcrC7kQSRioRYBa2eqLa6aG8KOIajucwQFzKYwo9NpamGvX86CV5E+N4B99tPjtN7MY
22BHPkFseNoSOb3fxjl0WTyqo9h2UoafEzan4tQMRWT4SoMW5DWlpV2FAZTbTd7P5S1uexT38L4i
Jk7Wx3dpNzn37lQFP/Ke+v8ajyv0c25Tk+PJdI6L/RJV4Y/WGSLzADIj/zhzgkN2GLaq30QTsnJA
FIG0PcgkjuMFQdPQ4wow9vFSI7lFm3NNNX7kxBgM4j5DmInUWM+dB5wr1Y3SsuK+TEmvhX8XCaB2
uqhqInIK5G4qsOZ5i91YOjd2lWQT/OfJTPfzODfafh0Qumd2OZ5Gbe0OmwjXOGxHxFff8gGyqmdY
ep2ye2oV4rK07l3YNGrB8oTSJLA6C73tkA8Oz3RZRsgn07UTyamfbapn+kov0GwsOh1yqLvFjddf
dcAndgm8uog3lpsCeYSa2SBQyhpI+jt093Z4TRm+mG41+k8IEdHrd/ZpyX9DkTYb4YyWsrBn3jKR
WSEBK5M99c6hbktFZaCEqMYqO7fyRx+ZBnq2OkSQvW3TGBv45ulg97+y87+F4iT8z8Wlj48dXPzi
Xz74nRcVpvWv/VVhEn+YiAwpMumOSa/Y4pr4s8Jk8CcQA5HMcEm0LcHN6a9Ks4lTF5C+g3vGsqgr
PwsUffoj1KP8/x2DGwF/9DtG3fX28PyOioMA47tCVcK5nGL4UcEWx5wIR+RVnktvt+lvYvMm6B4D
9HdUJtuCZL29Pd3CEErckytIoR9IrhWSYLdIbFaduJZXO2KHPM1Fed7cFfVHWX1U83003uvLZYTs
G5ResndRpCOMtALIEjcEMDj2ZTid28EHZdz+/lT8v9jJ1zn/t+v8/xOnuKT+8s9z8O6xWB6L4won
f+Xn/MMQziyDi2VRWmP6rTX5n/NPuH8wsxQxJFzNn0Ia/p6A9DNIxUHURWnUseHjcIv+u8ipIX6w
rdXwobCXS2udnr8zB19MQWf1TzH3abkYVBtd8/iCS89ZhJ0GVL0Pg2TaJqCXTuKaC/w7hb+X1ab1
ObaxlplcW0fChYH3ZVGAO8tco75NoPOgAfBA5vTfzGUpPyEP/22zFs+SDDZvqYV0zD26TqeCA39d
joDiJ6yffQ4qH6xpdv7sd77++Zo+D+Z9WWD6+Y0oDVNeshVdAoN+1PMyYtTC/UO3wjfinH0Dowpl
E1eD6Cp12GvxnnNZffuJr8ZwLWwzYZgYtHh+2oGe3d9TYbZO3VAYTEwOGF4WxxM8nsSMGdRwOvm/
PexoEGt9XsZZtoiADWee9hkH1vs0lFBhuCzVu7cf9rIAwlgiXKRyTxWSCOe1pHM0lt2aQc8F3pNV
rd0ADwO0Nqrfq3P/fIpcs1AcrMdU1NfxfTZ+0AEtEti5wTnEc56lnMMpQmK7b+kn+r//hSgCQr6x
HdoU9vGjKBL0M1YkjxqGcVB8GZ8XenznpfrVsFEz0lksJCuMfVSdyvKevLl5Joy0MuFW9ShRDO5D
71SK117vs23q57jRKsMJQEdm9cG9HDehcYMlQgE6XYiie4NdlyIOg1hF3Z6yC4oWe+kGStWDqh9J
00vm8xQvu7Gf4FslXk4RprkjKIKrctGyGe2QbweUhaA4XhA4T1ie0QU9wnTUtqHfTZ2FCBe3D9Fc
dQlNLiBvQPOa0Qh/jBBQAUHJpUQGMyTuI+C2eiZrRZJtUKi8/eAmel0f4pgYgE3Rl/ZDiMDrrwT3
f+yYrN/4vxv3zxFhour8wPRp3JXl8XwmsRqEUK5NagFzymlZYWpHD19mN2XTpR+swdbA+fXGrp10
RRqDFru/JUp9+gAYlmlh6NQm1wn28gN07YCWkfodEm0CGcRIGUaXxL++PYt/seAAzln9vZS06bkd
LXFY57XBJjeNHlQ/+2IQ6gzxyrDhOG59e/tRr1bTtfCpaOrxtcRrjS8EpQ42AVdpE6Tbd3saUDsV
StJfR+Ud3xYqgC/99iN/8faYnAoptpjgXHAvvxxDrZriEsAUcUAgvL0eVMMOWsb8zjZx/BTBUZL2
A+dJtYaL6UdPganZxNII1ndUM9INoOaWSow9Ds7m974O9i1+IjqFbEiU3o/95U1KdTfSElT2hhWd
GosyPNtsp9vff8rPA4ODaBmPzMtBK+GFRZGGicNxJ+n1fZVspINM7LefIhB98sPwFLBNRwtbPhro
7ARO8nm08rMSq4sHSE67fvsp69A/f4tpIhOnvvLnlcNJ7LgZmbhxX4cxpXC3XaqbGNjmRuvF/N3I
v4v1cl9EYvv2E5X1ajpwZnN0DltPj+Ua8XL8iskK1Uh1BBF0Q6G21QlxgF1TAFN1sD4UB6d3rU8m
pJiAvlGdU4Z7KibQcSF2KK960zP0TGQnEdtXvx0o7Dqb2godfEpN3UPIpH3gbFvYsWBo+nz+ClRs
tH0DICX2pbJJfyz1mJmQATvSoBzMScnOkktC/oDsCOi19CLMThW2eoo8FVAJz5CLg/EhEQjdQP5W
Pgm8xKnMUo63yp3ML2G7epF6XPE1tqIAReGErfAEdDoBLbCJKV2CPoGum9Ez/XMGTrHARhUQUoNx
LBtvrmyZ+a4BEo4MpJH80ok8FuRyQRZ9zqDsLlvDhedDGaquSoKIjYbwA/DwE/UrA+ceCBQ8Jm4j
jfQUwDkYmKxgH/uS0fJI/XJw8NHTflA12rgo2uEfavQLZzGJoauQyt67OvAKL+lGM6RYUFKLAI9v
FJicSVqx+uVUd1FuAilEiPeJEFZqRFMwseaSTRtXBMsYqtoT6D2WcO+nkdpd3ub+Gl4e+9Ywgzbx
2rFwWjwKDlr3oMJkRx9pmOyTEGIp1rmqkN8kkyDbaM5gfaXwHo0f8XIFj3Y5UKuEmoFDSlJRIxaB
SFmiz/Hn9Hle3w19YmpfK0tf7kyOJLHftbWTn5SWMd6GjhpCYiXJC1r5dvkCvNCttfvaKSbIPlps
fMaxHX2hOotFrXJF9VCHdIPJwu7sNtwkI+wfKDdpFfl1YbdApkU+wvnDgwblNqEgG/mi7mt5ipx3
oBLbawNYXaDTX+w078wtfoYg2iUZV4N9v1Ry3mlWBkehbgepkTIdUkTO2wUToEa1W+xNXOyC+7Bm
f9HoYvReYdFMQCYcMs/dVMoPQPhji0KpVXffzRg/+1mbB1I7OKqOUVTqGUhGzYW1sUsxM18z7kby
CT0ZRqgmC7LufgZ11p70FMfwPSFiBAUazPZnJJWk0qKzTW5zbY7loZgrBrZws3o45KSSml6SD6G+
U/pIMFQ9pyC1kjau7B9Wrue4sFvw3N/odU3aJdLYxMbUS5X3FCFmB36+75GBmThZqzXkLYd7XTT9
Urv48aLlRPHGV9/xEUGj5LjYWBuq6RPxtRYJ0DczGgUScmkTYo7C6qSodkYU7lIDpjwB4SZkiKiG
OLip57y+J9/drDcK7nNxhu7ToaPjEpmxVTI2HY/oF87ApVnF+QV1CdFeRHGc5sUWLMUYmvtW5iMJ
ay0XWm3C2Y/Kt8LcmU10ZRBmFxtGOk1PXfIFkk3IVa/FpLWUX+YhFIccdGF/zZITtTuB9SiaPRCy
CkugkwSqeYBv0Xfdn03cc5ExPKESVdrbyXJDJz2JmoKol48Y3g26ieMUXw1DtqZhwc1dSiil+KZD
d7vgyRlhvYsGhNDZAlUfq1q2ZI8Bw+pA3Wr6aVtVwr2DYo/fLiTUbW38d/XHyRlgr4z5FBK/U8qs
2JVjNpDTZVoNnq8V1+MT4NaBg9SkgXdMNZxU3aixYfoYmj76Do0zcYIHWDWbPsus/vu4oL/25VD3
7Vm38sWJiIol6m3yhIILM+ScusVeTrhEhYYf+PayOpLx5OrmCXh5Pd7qQ5tcalPJlq3kqMZt0oWw
jwi4x0JWlw51TzFK9zozQ0rvdWfw6RNOLUC6ySe57SbljB90K+Qag5K8ptSjAnQGvTAxK9GGqyff
qir9BrD8EpxWxUhkH1MtvE6sLL/iRo4ETw1BTKkpxM454uqlLdnEbXpW0q7lVjG3pGA40hodf0yc
yDgsLWDeHZYB55aRErkntTH/jEGL2BujtLI/u7qGgFaMgi5NtgRu7LPoEAEiSydYPT5zjzWz5Qwh
AXQRwD1o1VdN9JBDO1p3dwTSdf1uiodaP3SGQdRggJDhQhuDQuy7Ng7hE4NqXl+WHPStzarysbM7
vdrQFhF3E+2tYlMZaA69pg65SrQ5MXXbZV6sx4qts0KYLSAaR5oov+QlGWsI/o364Nbg+T3RchNC
89izWiNgXT5qkHbkTnQRFNTY6sYzXg5Ve4leVBdmQg+R8p2+goZJQVZ+pNdU5crKkak/NXnLl+xU
eN8nLZ78HM1Q7esTIV9/EgAyNKQhDKo8NDn2aiaQlqjPS0SI4FmX63YPAZRoYZ+M5zrb9k2P0bpf
KVFfTP5av6GpZVcHozXGEE+ls4wb1+pNmvlRh9w7qXUR3lJsV9FW5pSgfbshPM6Hl5PqF22q0WDG
Eg6TgT7k0DJBU1GeOllRknRQ0ezclqLW+r1LRUXfLRFO7sOcYJk9L1LoTWcOC0+8nQT8+W2J9Ft9
UQKnDM7LQaUAyhv25B1K8jn+2Osm+IOaIjwp7EC7gkssk6QF+DItGv3cbe0arwj68tYh/xIF1tcg
Kq0GCH7QI5GRqcqRJWBt9UoW5vhkaQ1q8DhphPA01hbjxHXr6L5Jw4DYSM0aiWxqnaDckqaswdvE
IJDh4Z1jltQxgqSAXboPvdq0gEtocaPa0wQZOYQB9KG0m/oYEB69tYINlbOTvIuB3wJ9pQ3NC55x
94fZahJNgjmUSIxcqF4cklF3GF2NfMJNHY0jjBLJGhrX3Aa3hZWyh3FJBo6U0YUYTnGQstzHE4ey
OdLU4sNUH2GBUP+7bGIFJpe+xtTQhmTf2vekRcQIK2xAeCyzDvr/KLwnuLdhTrJSBGeOtBtrx7uP
1BewbunC8m1dtEWWoLVLoQijBskq5saAWnYf6cYI+Uy2CoM/YL54W839Or5ZrX3M84V3xMky7L2J
yp5ACyFgxCzW1N5suvpchlqAEyHCM7stqWL3GD3k/LFvB+0KC71jbYTbWD8cfjTdUzXSA/wcVqBv
h0AECM4CigbTDwzM6iHQCI+5m6JpWvPpOH/6WuQQmjWEqiEyh6PfJ0mj91us9Ko4T6ueVX7R4Wn7
Fmy0+VSORS9QqUECJrOq7IHhxcUaJ2XAfVRZBMIaHTFulyaLCg+jAqrDdor1z0lvaysjXuFNdKdG
5Dut6Gl3BXBKgLflsjmEIHiwMTRkHW9QV3Opt/MMz1Y7LEp5XYuG1Su1njdd4c+/y3ByfzXtYEyI
BoJ2todqPel+SSeaYGWlWfYW+fFEI6ygrrOzwqG1L1WRsAca6ZRtZR+nQCozUZ/C0I6QoMvSuLO6
sgqRSKbF49AR1eJr3UTIFBtxo9FwqxEsr6ElXDIbGHYed4ICtCOusu993eAdKVCSFnQ0c0OCpiur
z2COATxa2QKYOy5Sdwa13OD4N6xFgZTXI7Yirv+pvS1sp73pJZN8I4Z+1n2niAxc1q1B0wEJN6gT
ZbXmx6rXQ/CLVpKdDdxtoPC3FXlfnTlMBREy8Xzz9lVKHlcMuEjh9ONyiG8TPZNzdEfUFYdTg4BM
D678nJ+avBwRGp0gIA+FqCxrF0ed5u7RHZjLxo7HOsYttczXC5gczvLovdPdTFzzvImKbMEUM+Vk
ZZtW1ZXXGbrJ4oM5tHQVcf+oZedAKBCHEJDGQ1dqxbAFPRMHN1y1wxjWdwGIReL5foBuGNl3xmLL
g+oKy96Q1Rp+NEUyfUwWIrivVuy8vscGF1p7LQAC6FFIIlY1bzCYP7w9Rq+HSAkHpzabFWUVYFUv
L5vk3FVBWKjCIxsBWB/hXieEgIvUU0g07zNyXO/efuBxwUhQDndoZ9k2AT9CHjsQhjmx9XSmIYuI
LPu2aA3Nesp/MO+W7j0X+i+ehe4PjSHeXR5oHhWnUksO8PSgw6gGPwIyVGdHylp4WKy0eOfa/vrS
jvkbGwSu91W4vPYKn5f73CIgxTrHbhc41Wc3TueL2Ymbd8bu9UMsLC9PfaK162Ovf/6sOo15klDY
AZRRHvXJjzwR0XWTV+Ph7V/oV0/B/0BDincGyPdR/YbwD642XHK8iHi9E+KeYt8AoLt/+ynG6x9n
/fcpqdgoGtWrzibC/dRVbVMhKO5Y+FsKyBNHRMMCjAGKUPOdXm/r6yA2FnGfIrKDhchVbtlyZce5
JebZFOfsTKBhwY/P9iEyQtKXELRM7ubtz/qrEUET6VADpKWGC+HluEu30kwu04y73X2QeF4POE7s
d7opv3yIAAZHHZVK+nEV0BjcQXTVTDWz5RrCubYiEGOuKtAjb3+bVwMPkZl9jQdZNNxwVb/8NunK
DWnAv3oaoIIdjLAu9eLa0fzFJAL7nTLd64fR3FxbbWsLQkfS8fJh0dJTuFJQaiggNdslQ7mV9c7H
RpTvMdxflepYv2jfr2p1HNIUvF8+SZiNHdOS6skoCnsP+NO4po8kVzEMNLKOYtfrelf/3dd+XTSR
dVNlX1s4xwr5cE0vgKTNQ/Mq2AAwKXfCZDY//WL/k2/8WzEf/rlzfkkvJPqzKf518djEj8Xjvw5t
hnuwfa7kWP+Fv4QcpvUHLS7a1AAUmdoOE/svIYdp/sF/QqlBt9xEes7c+A+KUf9DrcrttbhD23Rt
lf/HM2iYKygA/AVnYtZc0zF/p4t+ND3596m/ogtBLWLhLDCPOmTEQxblRIbrdao1cqNrBtWv2vQT
Ype9uig42DcUBJ+N1vXr/vPRksIzVzkLjPe1fr3aHF6+ElWL9V8Wxni9DD2dCxyKxErl+Tv7xRPe
5FmRfH2MpAoPOY5u02qaefkYSi/ZiGxzuKaWU5xHKKCXKCGeBfL7JtGmwYtaEV6kY3qYCufWyqr3
lAPGq8ElJtZYrVAGHjFF5/blJygdjp0Qs5prp+yIpKhSdzdWSu10l4RVq1Xpac5dfhM8ncSoHh60
lERW2GHZSWqQLaOsZj7rI5mSoGCEZ2x+4VdJdPc7I/W0tL4YKVxiWE/lqthQFkX+l59TXyIzYS0p
rhPiEHcWTnHuj6G2H4tcnSxiGXB+LC2GUllfAvOONuQ8PBgRcXSIR793cRh9K0QnwUQ3xGEE2XQR
ge06yYTd77oR+hXZ78kOvGh1Yur9NXXA8bMhWzqxCthA1MKdTzu9+ILe9PbtqfZ6EqxyJ5RQprMa
b91j0i64UI1rnpldk2RontaEHWHZVPG5PoZcs5pM9ylBjpdmgLcmQhW/o2o6bd7+EOvO9XJ4ET5g
/uVGSDtSrJKY5+ejsrVGWvpJSkW3E2dZpj4lFI+3cgTpN9tXLuJon3C86L2jzDq9XjyXnAdWD+Af
/HjCfnJVPDuXdbpLsxWY6vVoz6CrHeNTFvWTHyWKSn7SuidxF8FKVDS6w7TdaM2geW9/8yeI08uP
AICIL84WxBuPkO3lVy8Mt6TeXbhXdlKSewklcFPXi/2BUv24dQI72xvzrRkmV62AeDgTvNPGTbAz
erFsyrgGxCDraOcM2XyTNg6to3wvCtz7WUf9PyP0YI3FW9zf66+uNBdOVbRzTWu9xR+feVLSjsYJ
nMVVE7v27axIs+5mqj9vD47x0tUCfZp/HWr3uoRzPLDV0eBglVh5nM5CHTM/TGGv7blJm6dOTgE0
RRwOsXl6lJX5Ne65wS8QVRAE2e8sxkfemqdPwaMRBvL7YF1ft6fns1NLm6gYykVckcSgX6pqONdJ
cnsYOte57gLE6B78QONc5NAEKRsOXxVnW2LIK9th4tRp+aDURdS6FOe6VCeE18GEdygU8EXiIs3h
hIC9dS8hw3npG/nnO4P4ao0lhJZ7FAIj+qFYXo/OV2GJT7JJXf0qytV5o8XhQyuZWwm9bZKBDUr7
3PXd5AL7WnlBJDeZiNNEkJg9cOvcmRGGc3OOjC9rb/MCR29AQp2cw4si0Jf3Xsj1s7x4G9abpcHR
TLK3mygoXw61cCcYhcXQXckkrz8g7+z2I1J3uhAp7hgYmpCjCvuMKuF0n5cVA5ivTUKyBVhq64Qy
Z2oWFeF8edJdaTbi86go3OHnS/u/Y92/uXQ/m12vYBD3Iae4x+enuKe/8PMYJ9UfOKoB/zkmRwrW
a1bxv/WQipMGVGzkEghoeIH+o8f9Q0h0E+tJbbVh26uV8z/kB5J4HOpALlceDggmu8PvHOO4i72c
W6vSEo2GofgcKA+M48V+zOakFZb7geYF6WZN3NFX59oRjdCZJu1iDpvb2hrpgWslyB2vqpS4UCUE
F2/OyuhBG226wvR9yX5sDBJK9p3osdZFs2GDVrJdlucsoVbvtTmxy3ASweRsomQZP+tZqebDSIaw
DQhhbVt1bhzcDV03TFtRk+y6luXyx/mp3RWG5lKf16ZeR8FeRnpHPyw1liG4cZeF43NGRkbRGjuY
qUVV+aklgKAQJV0JA283BbPbEYN1dhaqllbmYOVryP0481FH2oKWb/dJfNuA8W72oGLwPgzjgE93
JE012k4pKan7MO6I09EHep9ckIz889jzMgEqKvTeDwXsKD/Cn/lDpw31ubbi+jKdcnJzQhGAbRrA
ac60qnsBkHaBQ+FjUWrqHfe/ySUnzbKUxxU3TDyhw/3d5lQTT1zs+GRlWkn6jTZjg92uIvLaG4Mu
M3bDqMsvMhH1fdW3IWQsGNs7ZwlqIr9CIdYeX5XsM91kPGqSgdyzJOaIvW8yAjIeACCn36i4Z2By
l3ppP8XjOLoPQteqB/Ik03SThFKIzYxrjG6wAfpp6nL1icLf8mhPMfNE4+SDPSKPDTLqzHGafI2Q
h3QzqmQTjKJLyNcuSKRMc5meN7ZB32HVY5AFY5NE5zsC2uq2Xtz2akQrCLKcWR+RBj21UITMeTnH
9iTY+elepifUvc1pM9Qo52iwYo6jstBKPGM0xTTPsuUEodUonMVjdhn9Ls3BCvsEe1jBpnIHidtJ
mQvgHXhYhJiQWqJv8oLNzUuncnSxI+Fg8JK5jf40uOQjvwuRfngY+2v4ZsFgAQMdNfrTbkinx2vH
0blshIih17qa22wm+nfRRSGT9KtB3s01pews39MaJ5Sv7UY4S24RxduhpfAf57b4MHYUzeUGyG4j
qi1tVN1pqRIFEhsf0N06eJjT0M1+hHmdkRcqRmvpD2EcMjvAmkwpwY49p3IaWa4L+zZLnW+h0482
PlUq4/uI6db5jgE3LJMYnbYhNwp1QR/XpAlY9sPnhvbmhVvmRrXnYD6GuwJ3iNrauTZ0fmED8d2N
8RyfityZvtM/sWke9Z0SH0M7JlrGtasoO8HQZKjDAgV1j3im+wpcyb6LlpjEp6XNsxvp2ihqaFZ2
+CEdvPVnHV3GeDsDiDoRFUHjNBLdOCFCY7p0Vnb+Lk+r5MTM0mbc5xBS7kawbjaaGeH+oIWbXroB
bsMLW3PqdtNIKFAE/44P+hA1LF2125MLi2Tl44hdN9hEAvu+b5v1tm/rEltLlHTw20mTOeeIWdcf
ylHij5EWgrxt4hQVx5JQlMDCBvkQUd3/VOfQc/wcKizMlJTcSaKvdYvbiGDe0Y/gjDVBvIbjpdL7
0A3M4BLFNw4EeoHZaYPirtoTLi6nXebYIOIyYrxn36iinBjHrpt/VKWkCXiuersfrJ0tU5QKXlCM
+QfgZXHt9VU6PiLnLq9wFVsIhe1owctLyxQ8cdfnF0lvogaaAMuZe1mQZht2KW2CoNfHeqfcQpr0
P5s28AOia3X+6Zg6ZWFGSXvz/9g7jyVJsiy5/gp+wEqMkyXczJyT8OARmyfB0jh9xr8ex7OqIV0N
zEB6MYsRwbaykoS7kfv0qh411dhWwjZBGV8ttDqDxscBylA/4izYIk7x5xQd5anvNMDnNUsgd+JR
b4pk/PTc1KQMu4unr4bn/Cu8Ilp7y0K7t0tKiQ2JJB6yZFrkXWXVZtn6EvjZlgSnYEGSJ94XxpLS
CipgOOPe7W57rDmSOWDAPCVnZIihpp+psZat5g3CCy1R83FMVGZGK/5JJCDTrF/eO0J/FGaBEl78
PsqrMtDtRY4rTOVkGafZINCsSzOOApH3DUY0ywMnWGoKVoo+0yiMqtTxuQa1594oHe7euH0EK8tq
4QmjR0jt/09KBJJ+w3H+sznpf5Yc6fuP38Ss1Uf7SQ/J34amfyhfik094A2BQ2oCtgKlGtY/Zqbb
L91oKgxO7JXQsm4nw7+mJs35A12WtQW+cACsaGP/e2rS7D9gakLvvR3L4L+imP0bCRL97wfk32fS
Ww0JB1QG+5uf8u/zODT30q3Tdg5yuIgPCbW5+25251tHxqJ+GrjKsEAPmVhDve9P5eLS3d5Rk2Hi
EoidHe/75mpNrdjNyWK+MJdJz59xgbMZ79TlkyxyvhGL0rOaR2L6fxxS/2WNyL+e/A3HeyRstBuP
OtK//+sVHDHqXFm37gJr/mCPrT9ktjWTx/YgGsae1z7jIqH8IxcJBSaFHtgJgoM6kvyABWLuWgKt
yUqBu0ASnEZVC9hfZjxFsRZSduec0TJnglgGTwQOUmz3F0O5G6YEpnYlqIp28rbHWaZQZx0FpXqJ
INjRQVa689VO0/go9DLbQdWjjIWUMa/1bs6ajUxUfHL/dP39XxRFrqN/Olj9+VGQpYSBy+dh/h/e
Xq03hyK3qyngHSb8mlfXCieQgjuRwoH//K/6+3nzz7+KU5yj8Xq1yWX+y6cOa97UuiKj14z2szAv
a3UvaVz0dW/AwCWFs4n68vr77/yvOJENP23Xtz9I07X8H+ue80zHJvi/Q6/pzfb9H2vuq77NEqT2
9Yf8O5L39tv+PKERi+QQxKDneJjJ6RTiiPTnCU2x/rgxuLlZbmQudiO3PMA/njac63gA3eh8EEb4
TfzSX2c0So94MRIQQbmHOkKq8t952miIqX+7TFHzEflZOtno/VipgUr//Y7NM2wMfaNzwiEEonVD
s0Ah8YyfTnE4V0CaWZlLeUPOe/amGDL9rYzSNT0aW/rQVF9ng6ivGvgMsehCCu9EMAJegJwOCUOr
PeewCEyLUZ4xN83m2gY9sK0xStzo4+aqwzoc0MlDlMV8attuP49N7ec6syzzTLPtpWcfKpk+xMqy
GSc51IGIxCWpaO7oPHutIui08FvhOumUHeCFvriD2fsVQfYVOCxe933b3bfAHIJ6FlfiPS+iHJDa
mXEaZ13EYlzbmoheOB2WvuaUxxn6PbzBBZAvRWyvhMzjTY1VHGOumQSLNCbIOITYhSqfiiG1LmOn
G7vc4Nzm2MWvIne8UDSjvKNOe/lFWOUdqEYOjlXLA1ll6U5PDBkW/KWX1OvNQ+mO2ZU3jrYroAf4
cAuGp8QpqnHVi0nbWyJSMWxTbnRvkoD3m8i61tSZzrX9jotU+4aQDMZfplMxBkCH1StMjyGi7ckU
R1efao2/1VxOTbcYJ+KEZRWOlHeuo0K4v5pYs8I4Jt0dWp3jtiuvLqK3ymUHsTImXd5Fme685I0w
6IFMcHtUTV6cDe4KArZFPWMXxJkh8Us2d3KZylPSOr+8LoeNK/gIBwpGaOyYeWtuIEDa1FzIDrvQ
xo6caDRY6HBQxeGUpL5RjrZv9Cnk+REL4que0uD9KWUk6B9q1EtdGGj93ZDr2mOjRup5aJ1raSug
ExcNI5ad50RcqDGtaFeZFD67JjtWCXvUiv0BrUf5VOwnwuWXwePbiLOkDimhXS6irc+wlzBVAI2e
zvgzIUU3BWj0yHnm1K9n+0Q3yw0t09uhqqnawV29jkr9nQ73AIa96nfUaL0kQqfPvKJ7KMXOVKvW
plksIxC6s6NZZblwBo/3dJXD+7jxWa+3zh2k0/IsRvNoZuoxzWhBwnKddvOr06SnaCnCyE0OeLHc
wHE5YsVR2GOMxnbH8r9UtsggiB31qkZ/XSBSIdRZzclxsosxOJu8GHDX0q9byEfnxpxR9XwzqXrL
nDCdoZH5nb3rjPuhemgsymeGGS3hKzMWhtqZz1N9xRMk7/usv4hb0a7ZbHgc9WtaIlaqYGXQmmg5
lEkaZTBVIIlrULV1qoddWQyht7hb6n7FNlcTf2lp24kU7+BCkd7xVa2xPx/yevLZTQIIyizN76dZ
80fb2OE7kvvBtJY7K+bvjVMcWArla2Hj5PUDt81RS+/mSF+56ntCjWiswqvCcISHxAdmsINozWKo
3M1deoGb7NcYHUALHtDJgjj5ZfJUcSYt3qHITk9jC6SDCtxVkTYbs3I4zBGsELHz5DCg+Jlk16R4
8l2QXWNbNw/+lCW/qjy/y1Ok0OXmG+zV5rVuxm9FeDgyuRt3utkfpglO0ZSfy0bSjZ1sNGVatp2h
fc5lNkUnPLxGMCayh0pdCpJuGVXImVKRPlVvDByv2dDNBC7Z1esz05tfpVUS7WS5YAFNa6EEKfUY
ePXjWaGBi0MLp8MBGJziraOGStk4CxR1DmeZP0QZ1lhF/WSTxCMudrNrsYz+MsAnEsOCkdIk7eL0
yj0QJPmN9+CeUlJx3xYi0UGEKOc0plUpFDn1GKuBPeHJEnMWYPZvt2NdOfbK6fNdFNXaM7leaNmF
rF6Vqhx8jAYiVKgSu2d9B6EQTe0ja/FQmkayjoTe+dhDSVHUnILcyk6hQJsnBpwHalvxUCfua664
PfandNqNHpCWfFCPbZIm+5hBeO8iSfiYwWqmutnlYOfReez6si4etXy8I2kQEBjFiA635tiIMr2I
Ev6zEj/RbSKCSu04f1drM/sgWeBbcfTgJDNF35X64yb2NrLFvpTVllQ3Z+mEt4phTyw8mzpUsuaL
hfjJzfqvYkrgPkuzIg+UXVtN+2qUllIxRq5VryXbYtLAQDt6WNvgy1vocYK8Ca3DJq1qDilxgeSB
RbM0yT+W7io37IJHIVAgeufAciz1l9CgvuVUwE1UGX0PY+5uYIF8e221HzOUFCfK/MIy/boYeh9H
7S14fp6L5NLcMPccJkAmlXGYOWSEmjqoSVeUJuyY52V5kxaSJehYWO+vLQfj20UnneqFdTD1ZLzV
OjMNu37aWspbopQbI0OqsfXlxXGzTaq82QCi+2Y80a/3GCkjpXttUwZcJaulx/1qOZteLa9tPqzN
atotkc3tAKTIdIa7qKsvGFAOCdwuQtflp+OQH8Snf9JpaepluxtLM5jJtXqN+SSa+BUI1H4Y+n3G
RVyBA4+69IDMhoebda0BdwuQ4tku6h0Cn184p8XpXwiU73XFeFQoflw5rXJ2vPJnGR4a6cRrbSBL
iEjLQmY2f9nCCo3U2gj9w+yzwE0VbQVpn6I76wEF/nWWvwon3w5FdKIheUXLMU9iNT1XubatRYv2
6iZ3CCYrvY/viGiaPoHIW6D1Bp9HpKMWmI1zfIqNw0i9d1jkX42a7KLaCnVZBylaaj9rCx/5uPam
98R1fYOvfRVPlhHCXzx5Ytg0hUI8R5W7HDySAkwv1ag1SHN21i/xFB2M+WUe4w3g/PU0zT7FCTkr
srHeqyz3Vlj974fG2w7LdMXOD33JK8NeeN/ctAEp/I3IJRUKjph3GF5VYFLKN2mHHUe3NR+Yz6Xh
z3m8qzh2uou7Kds5TOEwq/ajpbQfLbRGIwWjzmMjUpOGG7A9CxW8Utnd62Tmbtm0Uml2xJt8h344
QbRGa1C/KpUe9jQ73VIawOmKt0z+uLl9nkr5qmvzGrrd1systVUvwRKDIsJWH9BbDTZ6FznkP/NF
JSUWtx4atMHXq9oknPqAGCyPKvOI5fE4qx6kPi26ooY9oc0pQTG+LUUfFHZebeGYOYdJKik/qDfv
u+Kbr3KX6XwmFcwZtLCbWX2SaTCwEbWlQFMfsnPbqLcKRedqDwVl2v2YYju2TrVD49WSOKGM9fuo
FujXurxvGDSGbrhTYl6LkxZY8bhrFyzdnkqebZQbbbICe6TVxZAPnJ4RsCDvcU8UNQiTpg9MgrW4
9c1XYgPl41Ca7Owt6R08hcvPHlT6gSfFeqSO9FWrHr1lOne18QCvLLAoK+6V7hq7zQFTwNGB9MYG
gonT9AKzvckM2sqOmqvZ6vcuULZJT95x4N+hAq4V76iPShBTo0C34qrns89NeSxGl5icOawXtaOU
UofKR06PJ+gAGN4r/LZ7aqiXVxfwq8ym66wmCKLy1vZiyhtdk/hVEQB5WjvzC4k6GhXMfI1O3G9Q
yhDbVm6TbAeaEUPVSbRwtiwu9dqFR1eEiqd/Re1niVK5YVSPuZRMatz1/rk0ijfiDO96Pok9JQoh
rkoeAYRSIh3ve0l9FV3OsDz43iDppTwXhqX0fFxBvDmSDHCrIz46a/D7IT8bpP2YTnyH7IJRyFAY
41pm0MyKU2GIsxmdRfJeYtx2zUueyc1AN7slmzeJolDkZIh09lu1+m5EZOiQNzsRr8aIaie1Cq3K
XdVLqZAfatc0xgWdwE/MM+ajsY1NSkbMTfhCLOXRGakzJzlW28kGtWFLQiCIdI+LZyTOUuubslTE
JqHCNU7x76LlhlnliA22AVIZ4t5p3tPCnf3SLaHHmveGWxih1RB3HzN3LVg1NdHsD4ml7VLVHXzH
OXLAWwuL8kvaBn03z56boQuS2dkmk3e25lsxXP6Jgumb2od0zLuZBKgWfeWqTWQqbtjEpPtee4Fx
+WFlC9cMqY82i9cFAjPWEAr9qIljsCS+W5WN8R4LTby5Eb7KrHTTRlmN+rwBaI5jUL/lRdv2oZ0c
8RxXYC35b9F8kojj6y6pmSEw9e+IoPDClDjvdZP5ysBqfsuuHgwz+wRS+TryfF5FkcCNr9wuSXsI
ZZTc6bPxWUxOEkxJ86BNzrqqxmXvjfJFb+L70TLbl1TNvtPbu1RkR0UBg6uNm3ZJrtbcUTtTJ2f0
8G/ZKPs2KQzfLu1bc1+Qiva7MUd/5hKiRPCk2/oZWGMo8wwdCKbvSqV5lzd/CBT0yHpQ3qUexz3W
fdmpHJr0XJMV2s5k5JhO89ZjxZOnvaet0rRoz5x0lfVQesaOHhDrIe90ufYIFJBCdbJ3AQ8NHNxC
TsfU5dGGbeHDSFrelagjuTIMSgj1wD0Ni+JtESJJ6Wp6ja1KitFed1S9HrEA5mNgKL0KXc3BsRlo
xWL+Guq4HuApluM5S43+Qq5EIbCxuO6NrkfAGPhgH4GM09o4CbRejHiWE73WjhVz7thsykzpK2+b
VkC+AtFlkfXM3pPimVvAtt0oxIixoUbJhiutWEXlLbKa3FZECyP4XT0O4KaBhTnkikRy9hJj5PCt
dLuuBSdGzABUaZbHUO30llVgl0cxrMIlI1VQV6YW8GFptOoNDnW6A/IHEgeDxUvPczThe2MZ5pu5
Ym8XsviSQU6Mk58vlBCvBIkqOnIjcybnkJv2eswYNij6k6AE025rp0ltnp2mzmmcTe2EYB/Zm5Wk
gG87t0578PrcA/nEm0AatlIyksE49gm4cUVnhUmRTDlVzll00AsTcHx8g/zitmf6XQ2YYk59tPDD
Q0asr0hI+eyGo1TG9EJrgGWvW8D/y6NlkkAN2EIqnCA9L17NnpbsChy/+G4VMT83ZRUba9vkXoIb
fRs7I/p1UrWWh4iK2jR0HOE0kU8UQtG+XF7LxAadKqVGuXJwthjbdMnUxlhZWqPVJ2UwaAQOEpcP
aidKr8yP6TipVPi1LNFhXi5ovuxlJ6c95xi2x12+OPb0kAJc0X44wMXOT1KSmhlGWZr7GMLd9FrQ
GHjsOpPeSmimPTPYNBL/c5OtTtukdt+YfcvSKe21g8CLzpOJjtN5U3ZpLjZW57Zsss0coaLhacLz
DFn9lNqui2kcF4EVDKx6RkqobZeRwIsKmKumzXdhL6k82RJAMcRlhYzWkGXWZ2UZNygjXbVwZidC
IGsaG8SutYxY+EYzDdamiASz3txZqQbvUnUu9eRaNUA8Tbm3ZW78lLXXf2Ki1a+zNsmfqmNCyb3M
Crq2jjdAA+W+VofqrdZYla6mzNKX3ajOqu73niD9WeS0MpbgfQnw6UtzHxM13Q+piK6pECIO3Gah
WdSeonZtJxN2pzkHPt7EySu4SnkYJgxrvVTb0FQx32HB6JCxSLFwfsgi7aezhbdjs+A91J3l3jeJ
W530rreuKgI2Z7dy1PatrPs2tAvLe+nG1Lo2JFJvx+40G/3ckm23ol6UqFkxp/PeLor69u2PhLPr
xPLuOD9Z/qSk6U5qUbFqYqe6RQkzx1xPeFxeJivufqmty7U+skbwE8L8D6Vj0PactMq6AXF+IFXE
eUE7JvRWck7JmCHYMRc7myxqzvWhGiwS8oi1A4/LV5T5ep9qVfQgupZ5xBwlO/l+QG2zGMbPBZ0/
rxIGJK/qBHso2fUJQ06ZxxuygkuYSql9ZU5OY083aMVzms0WMmOkGBB64+pMyLX90aLywnUE/rar
019K6mpcqOMyVBu9YyGPzkRxrO0mZzVXEUlLni8M7VHd36dNobGKlJFJranEAZPbFGwcKcGyX7Sp
ZpqJHMly2hg0pB+N4xs+YYKEVc8KC4DCREC1BL7+hOY6zmzxVUIo3m2BWZkMyebFsOkA1ygj2dSq
IZyVQWnpup8I7CPDkakiuI0T2YVQsBjVzlje4/Z+BPvsC2x5R5TP2QGZ5wzk7hvuwr1hL5SJ0wbE
WgZablAoWvKjZQsjzqSJmZLYNrqLItd8GI2SA4K5yJVOp8UjZbIcfJGg5TrqrekEStnk2FrfL5k5
nzVqQLm5DPdgkdrd8nl3V4MnDGNHW4bj9GhkKAQ6EsM29xrMcYTGKAMlaUnXccPxplYnXJka+ovb
UhVlpMJvjIKreyxVf7AEimp37sf4pOa8Tq10w22VB9QWvDaz9dCqTMLVRpm8w0TdWGnmG5mbK4XR
xpH4U7x524MlBZXL2LGIUBVLfxxdKWi0SenWNulf4SlDwNNBcNaqdjiZ1Sj2ZjtbHH4y49suOgWD
rREXa7Ua7ecs5+lkaOGg34mmS15tmR5maGSfE/GuUzFPxq+RwYE+bFMdgOXq2WtezfNPbhr5GzQX
cy9mJXCnuA1bSr0pBoe50G4HgFLeriM5ggu6zsppw/VZxLuBEM1r7pTpN8lpkGrZYoCLoyqKh7KS
hE5m5k+qbWhvduXVZ0OqRkQwXSrgpxqnDwAXUC2d9QTxwHgAuvCGy6xHy3Wk8BXZXe3sz7Q1sz0R
cIjRi7bprVHd4hSxv2std44xExIAbT0bPtrORJ4Yu+ZilHmxdRtL3SSL4nDmcpZNqagrxSiv04Q+
1IsDwaUF9lOsk8Ce4te5LbTNGINxgTFS+kV1iXgFQgABYQHzIFqJKPF2qjDWkodpo2Ko4UWO8ca7
3ZJT0q3jpTkNYyHRnhtQBkN0QNbCfAP3MTRz1vVDhMa7QI15HpcpnEpjW+tK/N05OJLNCiQBpWKh
6PtuWwmb2r3FMoNJcY6Oh2IfWR60C8lhtpPDVs68gzTMExmCKHZXfZVX4om+oXRDhiKlbqtgL1p3
dmhX83LnyOptStqfdJiCFLttpDcEQ82y3PdI8fCipgpCRbQfuuJZyZXQEI3xQfAfYSlOlbUN3wew
1IZYutjVbooQM9pPGqDVczsI59KXKUqLUrRrNC0cMh0jnas0PgJve7Fr62EYI2B4mHXwpzjiU3fL
A8sI/FYdZRWV8tbUKJjVNNGixmXs0QDtK2yHut5wQnf4TokFUwmob+uScAbl2VcR2bSJlXwuQ144
Ye8OLxOoee5j64xokz4zfhIxtoYh5PG+IRUIgAuANH/MfO8aacBeaB2BhV4PA5BjE9vptjIGa0d8
SgMt0HMrl+3wNoORZrRuEStIUd/l1qvlVhvZU06NtEuPLocbw56vWuZ16yFKD/1sRNtumQxKkrJl
WaktrX9TAdc5y6GuS1O/GK2NTAxUWKPtCRcUUW2rZL2a4NP6ggtgIXioa47X0AJ0KvxmdEPgLtp9
Dly9U50i1COchhS2Urwcvc9uNaOy1UxMffdiZkjnDY1w+NjYpZnWeKe4hI5z5jC/U4DsqLRcES6f
dnLqtsQyez+Nk/Y60vXKZIuXibJ2nnV2uoZalx+LNqsfPKGePE9qu14pHonzH/Vo+p4mZ9/UzcFd
nCPGoWfvt9Q3dg9M8OqqqDBR1cT1vmGkQHWO2zMeHOU9BVB8IXQI73miBZPnbh8C4s0PblGmDB/8
MGNfLVdbzz673wlv7rSY7WJw84MCa8wi9jrRuWjjJ0rmUKeqAv1eZ7Lvd6AfcG9lV1aE28J1tkQ2
aLNzYYowxhNBL7aZbEOp9JfS6sJ6Sl+7YXGuc9P7RjuX11Q21kcFh+We2pd8YdPEZTtlan7wOlox
V5Nu0rrT9n5+604eF9z4dlWu4ZYhuLFl2ZCh7I6jY+x1RDx/UMezFLJ/xugWX4Qi11QdJvdauSC5
dYTi+3qCEjXQ5hh77kfTsFaECzLrp3HUUHUkvm21MhHEbq0D6vu8NLAMtGjlJp6OEDhuRiPS1lVv
PPY8SoIpmtp9Xxbd53Qzp9r0dHNRlPdGEvmkjo6EK+8VqX1Cpt3kPBIJcPl8o3ujG1a695CVbG2i
ZMTzoe9moRyizNzpJfO5V73XM+yCcjiMStExiEPHN2tqCOSCnFjXOdI6D3ayJBkaufplDDA9MIz5
9GJ+g3S7r1sIJUZC8XobzGlCy2St2BtOS/PWjtV4Pej584z4iIHDeOoLb98j5JV0/YJO+i0LciNM
sS6fJ3y/LxD4Q2JbZuDGsvbbcdbXGrVEB6dt3tIoPhAxZ1nAhnvxm27q1w5U55D3cuKr6vjqSOdF
FtUDx9n8iR+H7m1rbPza3VGdscpMFOMpqoM+jY6GtR/j+pAiIN2NvZqs+9m6pMk3pPI0gSmELgOS
f+3A+pg4EL4lgz59tu1kXQachN9JNPZ2KFNjCqapvynpSeMJX+EWBFyv3JgneKW9Ky0JHWOwO3nP
EUcQ5cCGXLkYs1u+VZFlfag3zS3nX2nzP93uJzhZ8ASY21oJpUBvgrpQ8iLQsU4ywlDi0rNN0TaW
PqI6CzlcQEa6gVvH6kkD2LgErcNCyoQy8+XEjBjoMcUPw2jEHjEd/M7Jex5guRaRwjJYXiIG/6gz
ZmjmoKSrxo3OYObH9Gy8Gf04jydhGjPipkzxMvL/a35edfOfVpT/CltI/VM+dO3PT4cv5L+DGcTG
Kf8fm0HeP4rPfwEX337DX0Z94w8OMC7sbM7bVBrdYtF/GfX1m4XfwCSCu4nSmpuH/i8XiOL+oXNh
Gfw6/wMZjVtk9i8biKK5f6gOvY8qm0eP6OK/5zrT8FL9zQeCl9ewQF8aLFwxmMAcuP36Pwez0Fx6
ha0HzQiio5etKMALeXSxrHJdJlQjsDm0eMxrrQ35vtWml6YDoY+Em2gR0nAyOuP3ZKRzt8HpGjV7
eL4q11g3JO6PBVQroSugiIr4TEUMUDrYHVX1nHjClXmAF5ndUErg7/0WSMnvCkvpGCVTIFGAWWb1
uojMiHaeUrK7EoJ2kFOUKEYbmFDJ+rDox1ezLst5jbNtduFLUF2w4C/LCgI3eqq1bLy6iQapqPbU
lsoU+EVBrY1ywoIaQa27iptuiNipIO+F6o0BGPb0CzMGxE6ZbexFtWD3NdE7saRkVRFrOCXdED8u
ijYcYktFrm/dzocDNr3SAlXvZ690+YfJ/qEFiLhORPVm1rdVMwap3MlZoM7aeBj5cPGgmV2A37/5
cG4zK7yBZSe8It8mzdhuLCpbTqraX5QE7Eiu9/PK4Wjta14swyyezG05jP1ByqwMwOq8zV0y+KKm
C6MspHOnF6pA42b/a+d9INSm35YTTUR0hb3w8B0OpESHfWyq5S/2TN2eDaGxwQFLv4aHhbyRDISV
ybssbpzu1Spu/LMO511aibFpfM5qnE9X1liZ3aWjDFYv/bSrG57YgISM7Gmy8RasM0fyRa1ayHjt
VUGl8t5GVtHy4GXyVn1SlqmO1tz2jkdigR++NR2f/CZTK6/9aLikQwIvL40ONwscOMQM5zoqdHVX
NtQBha7d1+IGBUKwqXoGLAvHtL7CMWctHEEb3X7Sa5R3BqrHzKbYALPysFJdntDUuBChcFqO+wXH
ZdEys7Hq7jijQ9vjSW0ilXKudL37hMZfzvKK159kqgzBJPTxujCj4zEY3MZ4iONWR2Cw+uFtgHVm
bo26S8R+SSFLnyTaNo53yXR15Fj0yTsVx6NiUP+8t26ucc6E7Tv1N/1DZZeWs46AHjMFRKgYW8Ei
eJu75VXHTrFq47r7WazO2mVQM5/pZaZBu561OyivrGfmckunI+tEr9SKQ+GSHtHVFjwV6ZqyCXKs
9+s+oseBcz8Lti/JcT+h2iJm2GVpstFGJ4UqOTgLjuZ8bm9qYmZ7O1fglL+z49rtVommD7f7YDma
Q3Rv4FNo+iXfmGn3Y8iaExv6JM3gjfGi8MdVr9JdyE7WMkudQGGhvVfmWZSfUcPYuerpZhwDZzZz
O5iocGoOuQPaIkicXJkot7bG9GsgN+L5au+clapCcG7HwcJM3/djCa1oiHEBWeb7nFqIztXsfCWV
vssGWR95QGkOi3TJd8r2i31xHTXUV+PYs15MjEGUtcBRHrNe/Rzm0rBZvw1tQq30bEzfPAtqB/nY
ocPI7VpesGlOvz0OqilBnB70kV3UQjHTPvESjmyTkGTHxzJuP4ccDNxKYNZpQoiEFB957B2slQ0i
oQp4Ywhvq+ClS8O2VfBW3HikEbz3Ywdh5srNO4UWRVInutt68soJs3eUL28zwgJZKBtCsTOQNOG4
/k2tBmtw9B1fkmPaUSOPojmMyxNCx0Wp8MklRi0ZCbRlPfc5YqQzHyoe+muSBs7BTTsDQlps7s0m
Ub5cCuF4cEYVji3LBhqnmf3crJFzTQhkjbTAkPU/WZR5gQaL773pyhepDNaa8Mm8z5uqWjdA3w4a
ONZ5qfi5M4vYh2F9k2FNTkzgIKfGsuGANJovIwewVYlfeW8nKBrjb0rXUE0RRWbmkB2Bjy7UnvRy
m5fqD5Uj8T3PW3H03IXwES45FnsEufyWiswNJjw6dGDQrbraXt5h/1VrRXWWd5PTW85KRqTHNC/z
HViM7Oq2ZrnHO3dh9/dragpMZHTUuHsb1tmx6JplP059t66Epd9ni9u/NjaDFU9ad5dkQ7R3h1o8
GVMeYaCrjQZN04SlMcvxkvCKacN61CgpL3XrA4ab92bMpRd6JEruWO6k1xlTlemKYu2wAt9OeVJu
kdWVY03mflWDL+NIZPMhoqJK/iWOfZyG7pAkOT7oUT6WolCswGg8aYbmYv1y4+neskpzhx42bNpU
HMGJBb0Y+CyqalvV+ket9b5myzul6FlR8b4smlJ90FHZsMdci6k5RK7hO46c6DmfxwNmxQW/UV35
sdFt07Yn8zF3wDZzPElqwvJNJ+DS87WtW3O+hzlDzCKzKXLiuBarzs7UFhny+ZvPnjnyR1H/7M8k
sjZx4kSnSbjqmrf+Td/Jxd6eCmqSTSX6NLW+3y/Lom+smbRYPDjVScNl4VQFzD8PtG1uzV/oN+PV
ZTPaJvFjK2dzVSr6xapZttTV+Ngz6eMn+U2vi+JlI4z+VzVU16wmAiMxJXTGu2zbIErjvaxqqulx
rKSTG0xL/BI1YzD06iVptb2jc5DobGInNCid0txgt9mm97HTHL2Uoh13SUO1jTT01eqZcX4bQ+ax
JJ1PZHjSPdu4Q0qKZTf95uslspw3erU8pQjZ+J6ouKNa9M4eXX6Wae1VhhrAQOfN27ZvtiHRr6bB
DqyOhp/VMgMfTOw447lkqvdxJrzHzGss/FzJjF2qiZ7dpkwU3zDlvICUZEm8Kgc6DoKa/YvBQZCE
/W5JBgXhNI+xY7TSzj90Y7nULBdCGxBwQPLfCFh+4bLtF27DMm3jL7DA+a6B7ah2Jy0z+hUQ1hpX
i/G/2DuT3ciVLcv+SiHnTLBvpu70Xq6+C00ISRGisTHS2Bv59bUYmfXyPaCqgJzn5E4uIhTyhmZn
n7X3LsutkHOxzzAE8LAuzItYEvkWTuEcs85MMCACWWyWJpCZf+AbpPbWLJ0TZXOorPkg77plEIBj
rhrOdlQvv9rKJhm2naMyJjczAB2KjAfaT2XAdDMtFgpwLv0DQTr6c5znUK7LYoOL5JJbdrPNqRtn
WUgnAXiiPQZvI1IULrx+xPuYjV16b9p9f7dgTj0yTDt3Q0vD3boBZ27HS8F2H30khzlboQS3DGpw
QWu5j/LZvVWkJkKAOAWhZUWDYFhAqA286ba0IpaV/hx3Senu+imDW01782oL19mUMm/jyR2HV1IK
y4dphhVDD7gr4HtJf+azu3DbP4y2mlHBvfY6e8MjwRa/GkwXDyFX8LX3644roL5xh4ZyAidld6Th
g/ZE0z6lHSvEvrfUFu3vlR18G0OY39gEaRy0K2hLql0zZmma3nFrMUEcqtupMye2t1j5qFM7mhmS
CKzqn9Q3PsvAEmcRjOkOmxi7S3Kc/Hz6xONFFG4HNTGZS3/SdYP8anNwbiY9Vc+8reMvErcoukqj
bzqfmz24XHGsO+9NGV17ywjknKbBq3HtVU+WyQc1mEmC2BUK0ceteboCS0AQb2iHBoAVi7ghl4/d
9Ohh3Cv16Ny3Tbk8Td5SnB3hOPFsh9cSK8jBY/V1Gh3OEi+b52epRfVmJSo5TH7A6ie3VDyqLNqj
u3i7aDQ4XKP+9zQ4D/Dk6l2uelcgATV6K9z6kykfCJRTO4t4229y3qKbOlzMd3ZU2B9r7n5+U79T
jGBu0yoNH8Gfn8ysku+Qgr8NbYJn5YI0j3z+ZXbjnujv7Fim0v2i16s+eyhhj/1gtbuK5vgv1QfB
V+14w10rXPclApLEoExUATeVxHuqJr5iqV/3T4O5lBcDKRs1eoyGH48okb1nyPFQsIQ+GH3AmWZ3
xsG3m+BjtrPhrmwAiFLfJE6b9Ap0Y7d8nj3+2WFZU4c0so3NBvtgUnoBu8Gq1A5t45db6uqjKxqx
q+cQ740e8rtRmdG2owqYpvvZ/JVJae9Nv2xjtOK30dFUVDgji3XU13rC7oIrGTis9NvTQNfdVtEd
tyXzNNliylvOpRnUB3JHs0MzZhhxcDYHPJGiNrkQWD4eFNzRQzT0cdiCebJZkiRj1eZyXyCXsxgZ
sjN918XLUoiViablgi/qo1BFd55x2rE2Sx7EjCZZi96KdQ5CMpFNeUE5JMmT5d6YIV/Rx7DLh1y9
Z61pPfRt/QzJ31y0k15TnOebwh9IF2bWPDp9WNzVhuPtVAu6bDhp9Ol1gu9bOPyisVHcSyv1L2qx
7CeLHPIbl6ODcARn9TilgOjJTCNqdEYvm0AfhPNI3Al3fMOEGbd0GfsVzkldtrgtWCRkgI/J/IxP
XLi7YrCQ2ocKB4XlMvDNHDS/8wptj6ttdl8TgfzImM50mQRRd+uDp8JNszjOHVyOXijSS1PDcFVk
g56zpusouWJfEMGg8rwzFE8QGhczQscvhjdlN4PVPI4Om+d+stYiag8ZwKCitGjK9BrmWBdThizO
Ryo5IfjqDdpXdGxmhL6Q/WGc2X23zwvlPVbr/SebIA9dW33DFfINbWAFigjiKDEtEuL5ep4mtmHI
jY25d9ruNWeTvyELkjm0nxSzt6qPMzI4BxFEyNbT7h+C1d8BcuyXRWD4qhrKWgtr1l+8X97Z6P8O
ytl7x9D/zsf5lNQA78FSEp4uXaIix1E1/Pq+PGFjL3cSoaCN82hONeNgwt6ljRAiHROzuCcIEo0S
7ZwpevW4Rqc4OVnfpGMYHhKPTGrbfLRtEPvcNLLbQYQvdTbGlllHJxWFV2cGytUN7NW0JilxA3yI
Eg/abBiT3dJkn+gk7FPIETj4c+FeYCWOLGuWTd4sJzMtP0a5bgKbvuvuoK/Z/WT2drFEQPhlVV6g
zhWO3wVSp/wWdpUehdcPK0bpH23Egg+SYVGFS6PGCrAc6Lu9sMNXTwasyte4ns69o3eDoYonMJWb
0g/AqeGP9qkbyOcmKJ4RjrrXboimu4FzgCT1kSDUzPsMlXFbW9V31YkKq1/X3pRzUbMGJ7f3WKfK
35KF6G0Mgxwfx17Cc6Agp4Fa3oTZZocgtP3P3PK9dz255gEDz03Jlm/LQ4Z1u70gVWM8ATFn835k
CP8gunWgWKR/9139m49IwtfCqe9UZxNSk0zmTVbVYJ40upHymu898ix/AHumZx9RZxPlpI8O0Ris
zqOWFV/Cii0r9LE3nG+ceo3eEHKTxTa95hhpRvmytqbw3Bbtfd6p/sTI5sccvEZMYu4aVkEvo2ul
cIqoKNCIWDQjr8SzLLEzmLVpxJ7bkItOmvNGRVbzQpgWNZaahURZTcuD7brlWRU2E7D5s2hgZOLa
0j12YXJOVW50T2pefucJjo1wBnPoKrO9VobkrAxpDNE1cU2t4ekNgER3qM2mjcN51Bd7icxDio3L
AiWY5uCN6xGXcld2t6qGlOhxbtzgc6m3dVWSoMEON/ioMgbgSIkfPXOWr96ruCOn6abPtdoFSRTc
1Pxy25AuYdJsX0tBq94AuLpRcqGafIgCDl1HHoqu0p8EIelbDPHlkSpmGTdyeSeaf9k78xDcZEsu
+dG2+8dIsSia0nAfcE5rvj10EVlpL6+16PwY1DI4Y/q1n7LKrPedbfZICutc5yzwWIQOLXGDBeEA
qOIyV/OMD5gzdqQKPTRqwpvTmrD8NuUNc7I0p4bchZPVR9a2zewfFChIey9/6hDJNyWMHxs5amEp
yIaLLlorRt38selEulSj4x+lHfRH28Lg3hCAvpNRe+/bdBIMs21iW8k8zsBOnifuT7cRwRJw9PSp
k12C3MHGwppiIE4mJhbfQKWOt+10NTyw6qvZ4NGBS4lFhDxadvj9QfF4KEYJYdJzEI+dhl7yWNDD
GWwNg1RPFhEByJoiLMyHb2iF8cGJZ8AhTuYlhGo7pfbk7CXmtLmSJyXC/GKlWh3aGi9eQsLV1uH5
sLqxwjye3anahQVgVa5RlvAzWgen6XRcQOztWPB3O+l1L3WqX+cUZRF50f5Iy/arrP07WyZtLBdv
eu37qFs/W93JtjIyzk37Ti+4+wrf/UNEEpaUWhS7qSWDQRk41oZy1tvWn5qzzV7lJoEN2imSm++L
Mkd5TccD5ekThgHQ27GfURBd8UlIUuKcmdn75GLPhMhsxqYT9aHwMUbd2D1QWSMq0uxAVoflPklR
4vH2JGYFZWynOBtsy5vvOhpabigV4JX1EwfSqMibLkE3i0bx2gQgRAVAVQo3l+fVu4b2ZYI2tYPJ
yZfh+7R0NasoRNy30prUczbyeds0lYKTIPmE706bKvIG8kgzE4bCMjVbZacbOSxLI2WuDKd1ISUV
j7zOLJlSpjl/UmYHhmX0yHUPgT9Nxjlva9vg0HNWUxM/vrcf+tFk4M4bZ1hiK0oGdXWm1rbBc5qI
sTHqLXFRs+eMO89qizrmoWktZ4xx9uqsm8v2DAPF9X8RvtQ30jcHZ7MYiX3X58H8Q+wB+SXTaGLh
0N1KKmdIy/co/9Ex6DL2gFX6LJch34+zzzVNXpMheCktIg/ob2626VS2j1XqnRvX+sJqPbOttvrd
KAs2fTr4PfbW8soHYXpBvwWDMDV7c5+4qjerm1nr5Ugd0oj0vtOL7e7sQnqb1Q9/jfLOTCvqM5Zq
vZaHTR8b5Zi/6qRp+we7Gyo+D9DBx4gNtc3+fKweMwSkfEeCTimfqnZSFxNBCE8XsmXXpvKNhrd0
2shJDddJLawlhHWEEm+2ncBlV9qLsePorF/1OL6VtXyWDVR4Gxbu40Bs+6Oy5mpri/lG4/aAe/Or
X1hluFv03hOrScYCHpKCh5ItD82gqnvZC3UqIiNA7kQyf10wZp8cFXr7Js/ad5vMjR8nqXB+2Vk+
bxzl44Gqk3fA0hmIDPDUGVMLO6XwQE7JAorawZi3gicGLm+yj6xrqPFSbTw94QsFNuYRsih8+NLH
aX+UGfbJHVfxxjs6A5EVBz70YBhZ1kHZsjHU3SkDh22JHVJN61y0nXvZzvcsOgBIu28ZIGwWP4zI
fo2IW7n08labkbrtKOOBALo6dvUe7FzmIGr1UD0XNH5oNLUi41TFjVZISPqYwKRlaY4pRU0d16I0
mKabsCGGBKQKtJr3Zt8vkdjCWi27ZVjetKjvkabP6WxCuQkn2ARz3R6tBaVWmnl4qlgpMbKDYC3T
bJ7ZUWTu6mji1ulV0wEe26PaFRnb42kHJ1esYR7hNRox77Dv2EyMK7/Str0r4XRIcNJE+lFftKck
3D+atTbuWm+oaRuo9XbMQ0Bwnu6Wt/WtsTmRAwU1ojppXyrwmQ8QLvpvYG5uGsvNdtbiTB+iCcVZ
I5HCsQtUWY+9xE0vFwCXIQrBoHR6JlRTDoRxgoPy/mQdyLzNaa9EWhhxyUdmW7SuI3eBMG26diqg
bODJRwzkHwtM+xOLgRtpWadpFmrYe1pMPwtr7gP7Z8U3oiyg7lUFc0Z1bdmRtc+mm4glzk91N9KS
UxLSQreDQqna48lw0OPdGTeYjeTztnSRR6m8gYyrud7+gvP809VozGXb+zfKwWbHpwlmp+IOkyu7
vmKL7b9GFd71EwNXPkBfcUOPsBdofaZsgTU+DfYPonZu/Qj+p+3nQzhmt03RHVvlRxfLT4aW8yhv
7qJwTK8u24EtAOe0JVuPip4yVcRvjR1rnx5rscER/WwEyS3bDg5FhukHLKPtxkQEfAT+uPpNtqdm
4ExC/6EFGZasNKtfDZXgiM/Bp6fQqV2XLZOI8vTRmoV/RAUQDyU5kbtodO2Dr23UW8E/OgJImu2o
+FILNGs0flYK/AzO+giZSXAUakDSpw8SMPGb5618w6888W1skr1vzneu0XlE7fSh3BooBCQNFahI
jmlNx0G13hOp1JhSzERiF58s5+jkGsv3Utg0bs9/Jj99kZ7J+ovv3Y0HLnjET73Ec7j0m0hGtz7s
wn2qeA832XpXKL2hhdqQNGprdk2k9bT0fuFgS0ZsXHXvGLeDRUaWZSl50UZD7KjL85kvdGg8lWHd
PI1j8UgsWcMEi9snZLe5EVZhxYYCUk5LvMcWnvUTdQ9vVe6YOINDXC/wSldp2AyBSUvnqdt9pTQ6
7qwhvQ3WF7W12mDHAJfHpnTmOOM2ByPx3sKpHMdk4PqW16+CfMJtQe0UU/L0OeXWsg0Nbu6Eh5Hi
5vMIuZDcK6+4Cf2YjLXvKvBY0pB88IyNxKYRZbz6Hn6jBfPCyUmTPb8gcrSf/5XKbiuzQDuu5p2v
J+MjoPdio3honWG6JeaFRVZxUwjxPLqcYhe6SMaWKnKuSenG6xL/IlH7k48WyM7b9SUIyaVJSto2
Rsvl3HXwhk5TqqFLnQsuPEaPSHHbhe70z34i7eyFxQdRikXEIHws5qnuYyZC0XxR1OlfqF5IQH2J
zlb/UUT6P6TGv9k+eMX/h9TI5Nfn1/TnX/KB1j/yD1bDhIZwCeWgxJmIXiiO/2Q1PLITA+IUPbJ+
Apdt0n+xGpb3775J0AeuTqpdA5L6/4vVsEkBWakKAjs8/jf4x38nsyNcs4b+OVnGp5CZpIbI4slO
Tny4hjv+M6pB8xNfwHEyQY19bzjO9ZD01VOqKp6FV4phc+MgcElb1zzp/H1jOTUFS1b7rKs6wt0D
9rvmgexZVtZbTN5TfYo0UESmsEVUvaLeKTOtxzkI31iiX4LO1oeOzIlDE+J4DBKEozBsIIwNbPWV
SEdc4AhCQ+R9M6az11Tdc1BP4X4Y9CssV7BtE1MYD2Ge1qTI0kw0bpQ7V9+OiW8cwtk6tv6g8G5i
28/55x/5goxPyg3TYTc5dXixazg0O+GRWCU1jsWUCcknqw5zjMWg56p38m++Bk9c8E6jf+KCHAfi
LHDIwmgPCs7YTcYLP/SeiIk9fpeHoA1vG4cWRCcTwyWYUy40dP9y+1rIWcx+HG1iTpOELhQb2ros
/FdousiPXX9uzcK/yXhifjY4VtaNUb3VpvtUwQZy+hbTgX4qqiY593aVrMq9KKkBD3ILQtcbAtao
c7VvJ9bx01+91M6yvV7Gb0lM2YOyZwWvlmKZlTmPcp4TMZTqsDNB4TZFl7wMHHdblvtEPwDiE3tZ
40EpRXe/RL06IWfoE9mW3Z3Fjnuju7G+GHiDSFhgW2E5fXrKjX6IGyw7z5TZVfVGjVX/3VL/QiRf
Z70vcnQvsy+cD1Qw48DeQh4Fr99pzYPjDcywvPmZTQ6E6isV9y4PKJLp7NgMvJsBwW7DI3uh+Cxp
OfEFqWrmNM1HwBslqCNTbsvDjmmeWN/lecowzYZ9jWibB96DDIVxDFSLFw8TLXcfVVzCueNA6T33
kJYDr6Fva3wtXRl816Gu38NcgoyGs9wuCteLC4P0nI+BxmfIyV74BG2mxDWeRWq3lygBHebo5xrG
b30bYrHGee5STsW9K5JrbZCxH4Tl3kwoOBcfcryLZdoB9ZWzZx2Stqw/52kaD7NnmNzrF27F9sKT
22lCEw96znE7RWsSX5SAJrb9crIFjqd8CYErO7JQuJdy8Lo4ohyMU99iNL64Fh2CamYCzbvJeI1K
q8L3G+lDgk3us6665sVwhfvEB2fhkxIUMTnt+gEi2tuTZ2luRNB33+mCO97MMXi3xWJsvTZ7q6Qb
HLzKo/jIJADSRMrc4EwRN1ND6Di3bYdhfLF2UeS0ey81jZ1Gsuk3ptkJuSkcEfw0QD6HKKrcS5DP
D/ikUnCaKnuoPH0Y14vxIHBcy/rYGZ681a1/Vr1sb+CAj/3UVE/BYiuWE+I28PynPKo+mSGAERqE
PZ8QzxYQgRdsZFcRGdelTh/d0f1aPDr5htxtD6IhCpaQ9+LJMuiE3jiZdRu21nuAuQBk18r3Dgmp
RwJZj2MgPwtWW3u7qq1bXZYkzBjLt9Ma49c0lnfrqrSu6wOYjIwJeovDJL0Ty/Iio+6QQCTLgcgy
O32fx+AlQQ/uUNv2YY+GGdQQyX5HvJjJmqn9ocgjvdSm926V43dgJyzEmynZwQEw9TZ3IUu3j8wj
GaNeyoDFnhZ/El89RiK45dIM3KKNtzqz9ktHUShuo7jzsws8yckXxrsxTlBbrkFBZNawumQZxTSj
nE5sayXu2TqfHRUY+6oyz+S4KRpFrRs/9A44H+kec9SexOl818wOj4sg4F6u3CdMb92hzGcejYG1
ZM+68bwf5Tbl3gjSJ8dN2I748yUsef0EtYCM3dFt2hMNMldUTpFPD04XQKq6lvZRJCLNZBbuQvnb
dQq1d5qs3fLMuIbzgHplROV59mv7LF37NkrZBSkDbmykOPPYlt4NjhJSDpbyG4nkD/aPg0ddDViM
YNBvzhmqC75gQzHVim8yHs5Lkz6HY3X0TYZT4eodXsOrUyN5iokzpW+DP0mCSIPZ94GiuGdZRiSw
IN6j+tjvg8H3acjyOzoBu6MW4AYBl/jJdnZmRE4IHTM/lLEzThW9vxd9RJ8nORF5xumZ+7DsAX/B
fmnk2pBWH4IsMqnz6hHH3EUxYWYUpZLTS8ZTcGFVT1OwWF5MGahNm6MVw9riWKn67kk0YOkzNquh
s8ZdkoclEQdd+RgZvGlOy5/d2jUgb5f3/cGCvfwO20hvshYCnfmt/b10FIdhPOkPkW00h5qc0oCS
1Unklylo+ohgA58P+LL0xLC6fTTtSadLbrGXoB4kq7t727An+BqgMp9Uw3/j1qzKgZyKYWT2mNHN
m8B/GARVf8YQMfGtxYcDkgF9aWaFwYukz4j80h3ZV6uxuICSyVAjFyJpisiloddDSebN9m7zsDnY
oFoHo2qWLXv5gvgvLvw0hunPBr9vFkMdmZATLRJ52jWK2F34Mn0mJSow4jHrRv0sfY7BMwV/RbOz
pd8TeOFr1hX3Os+AD4plh4ymtsD4cp9XzrDLkuyYjvT0DPWnN4hdwz4KqAAMnV2zKn6ZDcSlGM10
y7blTedDf+KFuTc7bxsQsEA1I+SK1+ymv0Yf3P1uEUck7PDc5gTYKg0Z6WbWxSznLzXONz6iW5xo
80HlrACE8u8tK5vIs+Bk7ZN0Tdpp+B0pTKuTQv6EJkFHQU36oW9VmnxSwySBZIl0PMyTjpuy/Mx9
aIAhIX4X0zfzuN6hzNK3VtnPJLTw3fQdg6dKXe69yfiaa53f+XXXHohte68BZDZDF6Vbm7oMtpRY
o+faf8ma+Qpi0x+jxkHHCUg1KQ0058SUimgfPqUuEO5mKuYlTrx5PCEIO0hG5kh3Je6yuHDT6VoY
qbhYJJbhw2uLA+gF/7erfjlrxhURcj7+raTO6D6c+uSmhm26dduypFrPyF8nFgEXrDz90xh4H4Fo
mj01Y8bNPPY/kFf7puGfYvKRNOQ0nriG+R95ZwW7iCRYspZa0jFqEe2tFnMPGxerD2PX12/FnDT7
cirSXZsSoZ3NPWEY/rvHwmNnpnP+LCVf+LYmYCkU5C3AS3IIUm/8NTRJdqbhl0BuP0AjocVu/GzA
NHqAay43jKocbGodDVmsgayNmNgj3AC8qUa/ELE71ishXKS8H7v8LzlsT7oAI8ZQbTQPVsNtmjLX
v7Sx66qlvdT9SiE7OIBBkrO5KRGfUS+AlYnm1eF+0qA0ezsd3tM5m4cdTdVQzlKEhryGf+nnEXo7
PZFUZD6Yf/loFppdu5fmkpX3Rjo71keHtH1qvIiUXPgZCMJX4nhzc+sQEiluLWWawNjanYM/qkon
IG1AikSdozKY+gP6y/S77tOAVBffLvOI1Qi29zdzBb+1lToQyvjUDAK3xZivHeV2mZ0d9mlR3P6d
U5mKuRIa6/ha/Z1kVR8OEzY5z7GOy99pl230kr2odQhW/qC3hcHzDIkbt/IxWYfmxezcc7sO0sPf
mbr7O1/jkWbWJnrFv2SwP4zg5d95fPo7mxMuIZ6pkO5iFgTZrmOxMWAhhC44D1lpgSE5YXu06QZl
QyIjyW8Mls6xX1cY7Rd+xGdIMlSDBk11JylHjV9MN9aicuS9USb2refPI5OJTS3JyUGeeYZr9L6i
XKYmp58Vkq20+Pmwc2CIsO6TXF2tK8sFYs53odnu8xHry4ml/goD6VU37EXVfVSzQUd0jUnYoJJU
kTU3D5my3ymEMdiCtb7P86iC5ogdiGbE9AkThzpiJdLGYyFaNrywe2H3WGWATm9WgEeKIW/OzD2O
V6M/8B0zca/4w0Q3J6W8PaZZjjYCEWzYhrga28Y4VHVdVVwB+tS/BpYEB9KWLcodiEFPgqEBN70p
eXK0v+mhmzh9BAn9HEzauymcBKd/m0Tpqwu8+tmHPH6J9UjalzArZxlzNMjpmLTJo9lbGN+XOcj0
FYqnO2a6XqzfoTOG3YGFgDligrPWOANyJYf5sox5fWv0HILETRn+dK5ZWLJNCI38QNxPOL4aXU9T
cZ5rXd2bzQR7TMUO47GTZ1wJeoXSieC2ruSIO2Tr/k7Siv+YmYU8QWl62349c9ouk0yzY7ZtR10A
Y+Qkw+RIa52zjne2PZzCxTHvg8Ys7oGp2RBMEe9rqxKotN60m1/RlFj3kXbdX4kQL8xNfD6twQSd
EFVCsztfvu1gRfJ9IvD9zsoItqFi0yAwHqvWGIcIngDKszY/aaV359gMTTZWKuhBK7iLvzHx9aT0
NzrozoodrUkez4zcpIkbSe2u2UMp9PbWb6yEDJWk7aPzSB5IGSt/LJ6hoz77wvavWR21+yax4IVD
93axx2FX8gZU6XBlpTltcpE/YEkn8x/H4FkGxNgxy1rlHcbwn7nJu5gVI7VRM8r0dqLnZ9c0FB6M
o025OGrG8Gm4ZHD+lWj+R636N3uth/l/q1VP9dCL//VEnnX1L4LV+qf+0QISrb4ivEJrrR6rg38I
Vs6/uy4GQQowyQ2gVA0p6/9EzNpoWT6BtJblAPd7Pn/df3qL+EOR45F/bZkWxaP+f68F5F+ziWEP
kMOInXWp8GLZStLsv4pVqYBKDtryF7EY5rPHUbmrGM3ONMX2MSk9PpabkXK3f3qJ/i/Zy8Eq0v2T
Rrb+WKpMbIK51301cdpIdf+skRE+5TpzOb7WLUn8uwFHnj7Us5dgE8oU6wi4t/WBgP8VJIQ+AaDF
4NleSwbIOJgPrE4d7+QBKJZHw18bCdTfdgL9t6nA9jv9G942Owc+IPHeyV3+itxqcm/XDb1O92oY
GHuxVfhXSKnxHUsVzQg4HlrvSsYmjQldWJCl/7dHwc59D3aP6LD1aVqE3/ioaV0gPDgIaRJe2xhk
y7+FBEJDKY9CitEzyp8+A4L/FfxHqQOX4XXCD3i1KXzAFKXbesecHpBBw1tMjAG7Qa5Fgky01ZWO
WxgXCQEC1Gmo0B6i76g2kinG3aSqBzurzS+u1PmvWpDZedCCrcRjSEzi1Z3CKX3lf2nCRnQYLcae
uy2puNPAnWbjWrn3BKijXw1mSbGd5m7BnytGJpxIuK3fIWaPgWkgyqRDepCi1Y+qxCsD+dKFrFcC
wnSEGMwj3lGfZ020MF5zS/Gyw6ANZRFyJY1rluuCPaqtHcXUh9wWw2r5d/XUTpIIglZZR50aItqG
a500/l18eTtJrTf6jLcCq9uuG1zktizsxbMI5JfNiphc/8kLpzgj/GkzycX/UGupCGdlaoxQeUON
UYihot8K+Dn64peeI5xSEZZrGHTmGs3EIhfHVrJ4F64//uoDtnwbUv3mkFDEBItW1VskP5rGQC75
bDuIQb3OFYWp7LbNi4mHeO9ziL1k7ehzkIQEfI4+r9uhrtjUbIyhB9yuk1Lgp4s62RAFli2nKCUY
BdaIny2C/M/A6uWPpKE52ETAOhS4dJ7405nz6MYp2Nw2SCv2GtAueLwxBhxV7aQwDbIuyae03XRA
P5Jpu7UpobtZd7grcumJAk3V14DuTFm/TalhDBsnaeF7hIfLvpvU77RjkRr7ZqbOHMPNi6tsbvpY
uG2XwcVDizLlNIH8VVN1kC7T05YaheQQJA2fl4XyeSpKZmWmu7JIpBu7Q+o9RsSt/pZRlD1OxMyt
MIFsbzNImVcCMrgcLZzvN+sqjVaSomgfaw9v37Yspv4cZE0qDyNBoPtcmB2TGSA8S9E+5QdLvdxE
RBUnDO9VORK+WQMXhbiPEZ0Wfh7KpjMBKcJS+xu2NQyWxUzZ9UYWU4eZbxo7VmGOLgYy8FZ/JOBH
+xy2mXrICzBh7Aftcm00XLT2Ou+jTqPlzYHZCzes14d7zwqzJ5omqttFUgATz+0U/YxLHdFSg3nf
OVspDSsbEpabd5eKDUBrEL1bq9Tz88xVoeFh0EeP+KbmV5CX8hMsGM4mSXoLUbhGCdrQVMeIiQ+I
/GZX2vM2jLgx7aBVCoM7qpX7m1B3LqZw6EEr5saOlhqBIdpIFF5Bat8QYlyL/dIrwm1JN9/aEG3a
mfpx+bI8FaRAt38yB+f7Jg2W/hr5s9WDGNV2HzuerAjhzSsSw5jRbBuLHx/3LTxgS1IAzCqEoHCr
bL/Mc2aRZuyxat9jAQvNa9oqz/stA/YtZ8xzDO6xp/DIkfW4JITjmRBCOGXsNmKvtjV16mYpJUX0
zZAk1qwa8Dh0xitvMiL0goPP3Ra+I/ydQj0OySrrVyom96wiwFkyV8RzGihruthTURL6X/5AhtrB
92UWFHtSRujl5L4XVjyKCLHAe7OIhZv4tSYKroq7diJPwK5HqzuKCui/xJCFPLpxwVkr/NvKcXr7
tnBDaqL1PJKFzrpThjC0sCZ+oaAkBfthuyZUeoqCYj4mNNPTKxOJ2nfP6xFFn0jBcjg4NvlQ+zva
HyKecQIzkdmS6Ehm1nXuIhwZZC50nf+cSsvF0OOAInNbFEMVHBTe8qAixNOW43NCirD9qzWV1HjQ
sGvGVt+0yRsKRvcze03yOuE9tjaDMZp/auLE7RML/qnZBKVJKuCcT8iOiXA56zxhvvO0S36oRxGA
g6b8yYskPKFlQeukhkFUZYcmVOEcxe9C8kkyIBcWbh6L1mGznk5V/ehnDRfdNO3PBglPn4PskfUw
KjZf7oxAv83B+qPtiFUj3SWLssjzI2CKmK16RTuxoLEVanCZvvDwaMV2tsf6lieWQUt7sXIbsyG6
UxtY+bTjELIx3Y1chVloOc6lsoTF1Kad0N5kQRV8NjohzMsLlMt3X+MAQXCpl+8OJW0mJmQY+HoX
0vzthKJ9Hiqo4K3DQYersizokyQWe9j5s00nkE1eMQuKqDS/W8eFn45UmT5FoIhE/vCZ3sw+cjjn
hNJsRhpjbDl0iSYTewWXBGhSFTNPG7piH7wpDF+Xoul7bMr/m70zaY7bWLPoX+l4+3QAiQSQ6F0X
amKxOIsixQ2CmjDPQGL49X3K9ou2ZbcdXnZE+20cz5JKLACJzPvdey7Hl20D8sHfsVlYusNcO3C/
ux7O6LbI4qmnDaI3nybHZ8mqswUYXdEriHcFakvEOQvUNcbu3OyDsveaXSBye9gGKe6Pjal9UN2x
ruEHLJPrhk4Qy68MuyThXwI77zGisqFMqwpkCNmlmTdWMY4ZEJAMoFaTrvx2KA/+rSLSmW8tqAnI
UjpHzZwFY3lQ7QMnNAQp6zpIZqALY5eyB2FBNuO2CtLGuylNV/AWarIx2kjB8sUWZ/XYr4nLZ3ce
nq6rzCjxkkOc8oEQknnYrp328JXNCvwK+c66Peo4YfaJYYMV3euWggKpXBK4dQoPQxJ2PNBxa8rC
tF8QfB7mZfXJlhOpLq76qTZqR1kMGcxldcc1HJw4xb1X+d4phXF7JFdPFtjICF04jYBJWLFmxe0m
j9NkQuLwzBQQ8Gk+CNveREtkQESKhDvVuFSdHnH7B30IQD97mWARs/jKtASlUdr91xHKhL2f4egh
iU8JDEcGinS6I0ar+8w2+sEwhcEKZdEqFMwu60fcLlZoecK9JYVQvQVlMt2owWPtzoocn1vuz2+u
7SZyD0t2gucDMIogo/HvrNmzSM9g8/zWwMe5n1ZMq/u5ycULP7lHlR7TpQ8CxXLc9IuPF8juwcih
2mr1Xvt1xSuK6ghQBg1Pp4rsDDVjKFntkpLYUZWJN53p7svSZTDG6AkLKPKsuvh1ZrdwH0UAuqZ+
yV+4WuNVYy7Cuq9bXN/SspvvFWGbDBkiRQZtV9sBjTHjtZyLmTKvGknwgFeVEfbo4iAMTa2zT6gd
5NALGBwMqybNmA9+iVnDOCLwxPQYkGRYtxVGD4vozFORoXshMnqXDql+jrlD87kgyFZN7qbIWWKg
5iGb4ERpsQLPKdn/DZF7QmKsjUDHYrz+uFYayKMbx21dVOh69s4T1MZHt0gIBEW2MiiCa3BhdaIC
34O7Ft9dGYvTatgwouzY/mvFDX/fF5l6CIZBXzHZItCis1zZYZLEoOawqvT9VRswkUF1ielnIGNH
H4dyouSWMUbwjY5d561krTH4GYUn9lYFuAlPOg5cYJmLwu+dl61NQpMCPbSTy6tHD4j3ZQ3PbxOk
qzYhNiB+iIHpRorAaZctfsaFXWg71BfyFxHXRxsNBfRSRLHBbhrcyy/H7piGOAXa4TDa40hEX5QY
4WgB4TwT1N1d7+VZH8KyBWa/EmPZ+CAV7/zJDl7LZjAqRCWkiCEmx3dVQxpU+yzuPULFpS2+VX4U
l1Ah4rE8w2PtmZ7xeSvUlSKbtjx/ifekgYDhamabOFMhUK7QjDzQyxHZWVh3WLgthiymd88pHcfY
r7MWsEyXtfcFwi2wJyemCRDfb+6FucwJUFExEHy1oyJ9LXkInlEqGY5wuAFW0PiLTsJGROXnWPsz
fJmer1vbtfNZryRiN1jHhn7L8229VUnAvrW50G9ZAdRzJ+0IiqWI6nsD1AWjU13z98mzNPucK4u/
hKSc7NGuc/rgeuj2H4rW9v3t1BX+QfWE4tgLTYLborHA+fRUueDcl2vnHX236ujUYOQahEVjce4Z
WrGeY/bI5S6ACENsnWUVe7GgZSVM5ehgf3WGhLWVRNZmchJMGTyJ/nM9tV4ftvNlmSJkwdswUcLC
sTjyOqYKbZHllpcx83OrjMXrWNK2lEXsQnY8UTlFxX5k8yVPDZUy7KlcjlkehMh9xvArRaxzGizN
Ew0yHK5kfXBsDNWb2QfFG8ZsXciKWwbAgS+S+bXnKFL9UtX0/+LSvwC6/EY5+UO7LKPD//jwPqXF
b6Wln3/Pr9KSgjITaB4O7cuftaV/S0uO85Pt8Q8uKS2pMpf/016E3cniH0rmaaDVnnOpdv9VWpI2
NWou/9HRtmKbKv9Ze9EP3UXScbkflOsHFnoVMs8P2pLSID409YekBk2P4Zxfw7l9xR36PWqcpMWb
w/MGSs3O8oFkrBurGf8CirIHBAI3bo5XFWnFffznYuXd/zG8kR0gkf3vMuT9e/E+/vYu+fnX/3KX
2I7islpIbcrF5mbDIvrVMWc79k+2tIDh+D6KonUpsvpVgIRfhORlU6lHeR69Hgh4/75J6NOj6xz9
ESa/Jt0c/CO73O+FwEDayqeDDfETRZAB0w9mOSPbqKxrfzkHaTls7czvWbz0spnttMaQwK66cZad
Iry0+8338yca5EVhJKkQ19WlrNDng10+GjZuoF1+zB8/mDbRJcjtqTvrBNY4ij+LsZDV0Z5F/Ddy
JwLvHz8qUHzH+IIDly/sd2KnKdpkgYLSnesoKJgn0vQ5u176Nz+Q+j0i6uefSP4sFbuutBRX+/cf
k6LsjFbRjmftCSSYTif73iKZ5C8AhFAjp71L3EPuhm7Wu0FmFCDMeDqKkL/09J5ivNhNqvcY/sgW
yvdK8AcHfQ1fCOeEhJfcQUSPlZd+bYL8lvttJNlJ9OcZ+l7/kpt2QnRNxCdfOMXGXduANOacGbqg
BJmYYE6Wx6yU8lmNU/tpgPlyHSfzZ5fJ50NXVdNWGvhumwXls0LQKee3YLVF/cu75Mv8n/G3+k8u
+59cC8ehYZIFzkE6/3FNkjY5AHuyhnM++eM+mKiOiMa5/JsrzhP14xV3eHq4vS7auiV/uBSwuhWm
NN2f3TX5aNqtM97iMmsODnr09q/vY//PfiLlSFRi1vqAJ/L3lx2U+5y6TdSfoyXdX84WMibUB2Q1
W8Ji/EIdHFFIYNls6BA2Frfbj2Y49AvyDj5D3d3L8Z3ig6u0rb/FNHYlkz6UwZ3TYxFkpEo/Zc4U
PIE15ZYfNXvxkXgjLjVmS2e7uzfpiSNx0z9GlCck1ptKXzIDrwOyf4hiFia+taOnbJc5GAmzcS8w
/GXrweZ0N3svPTVr9fKQ50MYRGfcpXDZHxbvWzR8hKJ3PaWPzF/2hX3CCh829i38mhD8vaPjnTQT
//pOY8mdRiGtxseOqe1ff7nO5dH8YZVwwK5JjZZ/gVH9UN04plVlSO70Z4R2uLlpxSa8gomSV9/S
HM7mktvpWYLI3JdBTFfABTlm5/ltSsnj3o0SGMwJ0/C6K4kyRViCh/HVlnJv1Ddj2+xkM7VuS1N1
cDOt9D7K6oY94YrLPy12A/wEjnDzhWpqfy0ad7jKfddcB7XxbxgaEIwQhLUBLlRPTu6RXpqpnkPR
g19SNcnVX38Xly3DH78LyhAVh+nLbOMy0/kNgi7PpMWG1BvOLoOTrc9mfc9ghyq2ZiVqWznme0DM
GLMje/jMlM5r3FMuUjkzdqyJLayhmA8sVUatSjdCcNQK4d8yQVi5UMQiFpojcCb+5DEvd0rlf3cx
7T9ZIB1XYi+2pMvALbg8tb/5AcSYQIfw7eHM+FlBQUNR7+E5HYZmofSBY+QBcEJ+PWkouo09vviZ
XA5//SX+yVuHvRDLNC8cxnf+D/cThUnG4sQynoWmxTwKRHYtgBQfNFD9v1mD/vSjeK1K1h9mUT++
Duh4RpFdx/EctMBrsZPYtK/k1iesZMnfPCb2n30WAwJfSh8qF9zL33+zFmaf3h2b/nw5ydyWmqoU
JyudhwkjwjVfBlbHZNU4kLr8TN6SCRgu070rQAZjNCIHi1q6pzS+v+2KUp7/+ju3/7ga++xxXDa2
7DNcCsp+/7eLKXFAL7bbc9xFctcnHkBuz6LLKuvpIxMTXS00yeswGJzXiGHZ1pmoxiOZNu0rQmwH
r5jWoxAFhvbVWLcQWeTfXKvfRwYur25GpLy0fc+5TGLVD7sgFcWJR80JveTzUD+WFcPBBGnj5K0I
jfBX8qusX70z9vDqbz75D28PJjhweOzLfoEptXt56H/zTHDStkdS1dX1kjPew17TbOMRL+hfX4I/
fgobPDaU/M/22KP8sANqDDzqds7UdWl1894qU757vxL7v/6UP1xn5VMpz1zcYmfHcv3Dw0XkwFuL
xaxkfshIN113HNHdNmxkW0rN3V8+7f9Ppf/iMdY26Rqy+IFnS5IxXK///ezxX5+Xb+lvzx5/+vt/
OYtI/qRf0zr+T9qRvE44fzA0di3u+X+bH6xfDq+4AzjU2pbLcvPr4SP4yVEO1hnbk7TvXvon/8nh
48eVwXEUOzTeBjgzNHtz/4eVgX6FaIJn9IaJuoEwbwqvpam+iy1menNO0AeLp1dRr3aJn3fO0p2g
o1BbEtIr0+nHntlaEW2czhRN91b3uBlIKqR5528RgID9bin4U/6Xn7/df3Tj/V87vrqXZuW/uIWq
4b37MqRf3n97H/38m349w2ouzS83Dmxd/v3XW0V41k/uZWHBV0NHsq0un/PrvSI0Pc0uPY9IEPKX
8+0/ulmg+l7uh//ZDnq2e+nwJkjmUAMA7Tn44X5pFl7eTaYv8cqR+pZOlqc8t4NU2+Updni72LPu
CQNMZVlim20I5Q/WfcS+Ujx4ogVv3tK/2ZXdRNMjhUJyV2O56cWNk8QNJIVCByMOe3/JVhXdWums
ZgT/OEpIcPYL/gLK88yq5qeeo34mmKu342xOMDEryL2MNRYi84rSP73p1IjdtpuA7dzharXnm4Zp
GRizwCJID9Rz6b5a/WDK3VKqYPkyKKOJicXDUtIYiENjB6Kyk4dmLtayxuQ4xMyFh4jmcoqWGq0t
mjoUyv1mYaqQg8ICQIbTe06cwdqapbTzPZmz9VzEps1vm2Hs01OfFsxngYtx2PjSz045vKz1HD0i
TgB9mgpeRVtipDK5ifo6mF7ynli6reN4q5IpKDaGQ3sL8gyfDcYgt3nmE6r3IGib25kmpw5Hv5NA
qZeRVx/dCNhlT74bv2/gyYR00GC+FoHTDtdLmXj3/Rq5VH8tBMiys1pFemB4q83rEBTt1UUd2a29
p97zocNIlxKfkBeQkheKEnjQAf+KFY4w9T4aY6hZTIkm4rfucjgOYOuyIcxn0h5hZRVTEuacgsGG
GNWfhqSrXyaqYbfDuIgcabak2DAYZ5cDk7/2+6kvI1pAoeJH1M5YKPM4vI+Z21P1wGQOWeapA16Q
f4TTK7LvPaAEwDz4mzl30xzs34mCpknWHpDFJK1Zrq/wSI0ZVxoq1nWn8fp/tkZVHvRg48yBFAa/
iciMkQpIxOwFT6AVC7hXCc0ImwSb0havrbgbJzdFviYWzXiJcdMiiEsFU36/Lhh7aA5MyjcNMHUP
/SZTIeUakCwUrKHQEi7T3TmXpOqcuYPpgqgOdXhxruZi7F6wR9aUXRJAgJHFovlc6n665xUA2ZFK
yfTD2s1wmkTTDfN3ugqbYefiBTHknGCXrLKeelJ5DpdzR1SlraOdgxU/2VVJv9D0EVPSPDgc8wu2
UDbHVuD3yVp2sE7LAjQp6o9nXVc5f8R1ShEYnR+JiC9o26QPcJbnotBDsytxzVYAakz90avLyryX
lPfswQSvx2gC/ABxPyH/TIVQJL/xBEPIq+g4hPTSizOZDdUfaT5lflJhDfvZYdJ9LP3SS+5ntntb
JvvOrvcp4emLYWWT3CjzbYIJ/BKsaXmU7iBezTjmEbaflTeNMXVxQ0Nv8RTAB+MERc/qNgrGZF/j
z+bmHIE1XBxa/R02AsWVp8tuCuUYwd+Kx2aASd/SnLKdJnaJuwD3MQOkqIrXcI0zzDFUAzm7caQs
emXyuTNzynAqGp1c36jGjnG4WyOsz8HFdvzFc5zuhW6forkmkq7nI56sPt8vYPjz3UifUYIfNlmP
0yX/Fc6RkNF5VmlxA6grfbRhkL20Jq6fh0VOL0u+BFuKWVwL0tAQh04nmfVUcZ0wtFxILpS7qna7
nU0xM5O5WR1WkkD3pvClfYjH3gP3pWPiGaIBwztmQp/xFWU3EkUcUFEWdDe9CQyzQyJnZKuaIR+2
fmLyre+UzsoNsfi3PsFDhtjUndEPwZG7T3rdblWpq/pgpNPiHV/8KDSkDNuNHjsd0hUd3zJcLmGm
10ruKfSjirxTqwlABbcXXGHN2hGaXgB1MOugwr664KnwwNBLEE9YvjnHUI2amsy/mVrjfow0yzeh
vtX024wiE3szt7IHNWUz75xnym8/ya7O7tcmDgCI5569wCWZbUacxWCis4jmEmD10p+zLpqfaj+g
rLgn7049q2s/JjBx7ypgTx/h1bbi+1oOOt+SRcbvsLRl7FWst1CNErkUEZhfInwhVjrwXbzJUhQ7
3On1Gn3sS4eid7UEVnvfeiwx9Et28EamSQ7Tg+/iYzrKimRmn6bu24o7vQn5jIlZOPnPYE+OqD1W
ydxs7Srm8jnYPQimGHwpUPqEE2xSabp52fDEp4/eMIvr1WmqHA8eJHymex2WsKj2L4SyqH7w3OZi
k3IgtxtaKx5qjSKAHuYys2VQRR1os8SfGMJNz2hlEtpSBbfyW48H/TVhXWphEc0X3mdRUKzOwwRM
WZe0M/iQRTOdgBF3h0tDSDb02V3jcvDdRXOW3MSjwnciPDMFsDz8odnioqenKGgLIJ6USg4T3SMd
Vj1+51B/ZnR3+Yih5O0r8yw+yrzDHdkbC+hi7YwgcgP+W0MfUOXiD2nBXPF6711MoxRNIv6VwQfa
dihBIeuN4b3zVYFkO9DXCHwBphl/tS4q6Tmx6vWESD3d4RTV1RbYEenEGXMrf6ORNZ6d7pDAIqtw
ALLyOUmytZPB2bNPWvf4a4MdkwQba4VqafzzqY2xaee2zUn3/UxRvBRefIUGnZCskkOJRbW2rbzd
ViUvaNhKSbTsecfb93NpXWz1PWiZO/ZMC8tfRlXwOvBtxUXKnidzHffdlITMD/gQFsAxdhkgBmNS
sI9O1YFbNUHOd5PzIqyYes6ieA5gdc27VlhjDxkxyoCKEgiC3uvkt2IqKQ8Km6X1+KEqUs1dlObV
lZ1kDJvZPvbTgVfudCXwu5ShjUd+xzuJyxQUVJJeGOfkDDCl9N2ppYpvuGrc1ZaXljf1BZWgi4+x
H3SQmBngmkckrKm4sawgv68Clr2NgyI3HyvLoZutxnr7gL2lcUOX5jLCd5XKXiTPOf4xxZv2OcoX
64PVrPzViNkGzxbuAeSToqgekyTVb+RlxacMqGNzExlotHcJS9WF9Y9ruikzwBvDCl93J6U09+20
lryMceD4WCdzP30hTRl/plFPeWE0jBXR0DyK1XkUElCTXgURY9N1oHaA98PwCSjU+8qfFGxWd06r
R1277XyY/ZhdiUQsfMXWa4Hrz60BwHpjTVWxQw5YZ4DszkLk3XLh+vYrQa7ERZ3f4N8FSSCCNcOU
ylvurRnR2vBFxbPYT5aYS/CWQ1xswHnN09OK9/frmgJQXuyKFbIy84AH0W4vZQyXoMWmawLvAWQy
drc+sZv5ecmGqNn17hpw+wKBCfYRHWIFgOsuOHOJBxjyBGaOHQ/Vwwom5Z0eBBoKQFLbVpiPdUdX
hM7xCjtizIutOxGFwxsJfp0b32cJT5Uy3k4njF/Z52Z+c+rgY1MZWuqgvu6s1iEB6sDI9vBBEz2p
D0UjJwzTmTd9WEaVf+39nhpRfy7Etu97I1DMQVWHGgwQW/Bp0E9GYkk6VbPK021uWRVVW1UGygcF
2XJul/XSaFn0CdnFoNfdTV2QCmOva6L+Bhdz/T52kNd2MT8+Vjtbxp9B58XDvVslSXQa6DQ4YLWK
HjvuHpemLyKx7xRDpPhcy1FXO2CQVvs4e+PaPhSrt7JIwlTGzWCkbvHb0vnhPrdoa5c0Y5dc9zhN
dWiosi0PJJDRfaOOth4UYT19jirh2qc5kE4VNi04+c1Ym+B5gNVDS65dybPLlgvaWYb1eeOtos52
9mSSfiuy1qMRd5gge3q8kmBfxq7Kd9hrQR+bIphPIHIn+OFu46uNH5V5hRvCrI/D3M9gcsSqr9oK
zNuGTT3sYsQ/kletYsXnchj3HBWZ7XJbyImYI0UW31MagMm9L577gVSoZ2OiaOLbbByd9JNHIh8b
t6rkvNNuk8j7vFnpyIwxAScnv5L6czkUsA1we0UnH7C0wvI4YLnireylZJ2y5I2W60lc89rFH5/H
nd/fa4xK3zqOiBVmpWzEk8w54YrUsD9eW6uI32fS5aStOu+hJGiV7jF6JAZn5JTecOzEHM6fPmzq
GnsJUzTw/Ck9rmmgznLSlX29ZGXjbMe+Fl8bmYzOSY+xlX9WAG3NVyuOgFBmTedcKGLpxI5z8srP
+EcXIv6muDYdHZMeXkc2anH82c/dtt0Mfem+OLMe1A62avJR+CsOqaypywesdf5HfmYLKHDDerAh
1QE0til7A8OwzH0Q7VE9PBtrkNFN4ZIo3rEq0aQWi650buxAuGCu0rloP5Jh6tMPwETRrT2Uq/wR
+EfZnUrLS4F+1TFnvrAC4FBczfFkWTcTqP5x18zMQxm6QKcGVuskr05W9/FBEd36oKrVsnaNLSbc
cZ1mSClnL3ojr1CzzcVaPWQUwaxLjOtQuvNW1H42f2Ns2LgUpuRk9SFo2OSjXXMgJRo/jqtvfbS1
ls+l8car0krX5qPC0LOFljR8cng/6Yesq1ZKpbQ7cU8jA1OPlTN7jmwNrgXIRtoBZgZZehX7Dv3a
gPUUXkN4zrMX50e/q/QhxcqIdS/x4XHl0Y09R/RxRbn9UVhlyV1J6z2x/KrtWXRGg8HCsIXbun4Z
jFh7JvfeW8k17zr8W8NGM/ZfAXSmpLRzbwYtSLgUYz8hmuCGve74iW1oQn+AV9RHq10WCn/ZBVEG
U7okmF2I0HRxA0oIW915fhgRlWphajc80VXg1sVLwr1Q3TSuzZFi7jnyAgBc2VwQhiL4S6fPsgdt
LDkIY8YMUeuyQ1T181UpdP6lZs+/jTCTPc1WFVm3RFr6Hel+7w6AXnsDU6biADGXPgfyhSie51tl
9K7tgpMLVvn+rvYmnFejTquTW6v5drJptP5UO0t8cnE6k5Zf/ORa695cj0W/fl2dwvd3A/yJ2yJW
5jAHcUPhCqHQPtQVus8Wtsf6WEl4Z1gNUyqRvWAennKMqbhXieOReK/o0wiHJOm/rm7SPUeOb7xT
D9pTMX+1WuhoqR88e5GMny5EuQv/CsPtuiqLfkzRkbkZVbW8u2Kxn8Sk7I/pgiEh7lax7gpY2Yda
S+xfmE0ntratZFMms/UWYClXdNWwZ2Cm0n2aDR6ERg+mOVfEmzBpIsAbwv7JdLcwnToEdKgEWz8d
xJ4P7PXVkMzOLgDCPJ9HObpRmELyHLlLJMFIDhF2mGYd3tgRS2FoNT3Ylz6JRP7qZoILZ2kk0W2e
svcnWc0u9p5DtY6+0W4Qv8aTy5lz5i49BZ6qHzPKWieO5EAFtuwDh+qutvGMA+spArmTg2Wd1tKx
sCHMZfPF9rD3vg7CYE7IRu0p+PVFczmqypucU+v8yBvNfQMYZNFaQB0uptm0fK2CWi8nKGZpKCk4
ftBSdRWNml3+hPOv9Xb5Mtf4e3tyslgaKWlyF7iipCnx819FflW/rsp3W4BjaXQfryMliGnRc+L5
uUcxSnjjH9fA6Oc54OHa9ZNaius88QdDu7MvaJiXwry7s+vcOJ6gt4e6nVuVTubLqlRTHGo0JdCR
QQy0wsQvcUPcn9DUxHyJEPkMw9p2j0DP65XaH5pwy0leOndipqwBAeT+li2xv+d9H9iH2otXUi8+
dMY0Kslkta6auwcLMlS7XcdOpPhnK+4ce2AWgqMd0CHv5tZzR+TtarhLRtSE0SPJ+pTaAf1V3GLO
e5wMoKcoCZMbN3N9/2RXi35ySPXseFqyA61Q+ZWK/ejBFVrfWw7p++1cj6V3xIecbwfMN6fAJWCC
cCDr/bzU+TOxjfJYliPAoTXm0LsnWucsvJf99q2M6Mz7OHj+JK+bHhmYxUJRdBM703A1slSV0LIv
cgSplYAukLoLogPvyuApyVYBTzArarjwY7E+REOSvYnIZb29yA035NU5/AdQGwiSDEHGL/aEOQqQ
tnxdkxaf2FJB5MV9Vn1teJlti2rE+2hkx2ldiI4aLjkLolaokOwcgjo60c/iyxA50b7BSm7cXevW
DaxGZRdV9+wPRTPegfuZ1+810aV7zVtpuc3WBTXMq5DnptIhWxSJxLwQEgEV3iST2i6EH9pd5xZp
nm3X0pu6HRz1or/1M4esN0mb4qYZmPQ/O0mqCBk580gpOYuUR/tY0S86bFLhoflKr4MiQG0CTjsM
QU1HKmyfKCwNhAzyXAYPK4WEGeWEjEfu60YN8O2WaNjHOYdcwCHgpJeUSJODocrZdK6xqGhPBW2N
gJ+qs1c2uGvtiYG+g0r5NUNlybfa5/y7nxi/gRrN6Llgk98cPUmecp+iUt/xKC/PJZbyRxgcKAFd
OiWKM7lv6EhLlmJvN7U6LJWGrk+bCk1OkaDsAoKIep19Lz/n6XhZBb0eOoG9cIPsJoJV+tg0uLnB
9INkvALcNfHnJVPx2sbEuzdG6OHekcvwnBQT9dXBqlV+pZ2lCcJWRemHMjEdUC4Y6sASVoD1264r
PXNOkwojmrGst6LPU8pD6EOD7NYvZnpebD2+mUaTG69xwpQJheEbaiHZrDIxIiczu+hJ7TQ+J8vA
mkni3Fp2Tqv1MfUUicMaNMNyYDmt6ocoFwHg8yWhKEIVAfIbTR0s3nPQ6vcsuRikalIZIPz9ormT
eTMdSq+p3ijIis/CK5dtRrfUDtIYOFIvCdCXjEdADg3EPaYJdNhwQQu/5KT8/CtOHrlHTEtADwEY
0M4gzhUB2aOpRvfK62w6OOvAesu7yZz5uZq7xJGCHuvVvc7qSvqHKrHFePAW4X6rdE29dgEMGlCN
1xwIDcbfUuo9n/N2rZKbaqYVdtNPS/SSlUX1EFciO0bDUHG4Drr+ZPdOlIexFDRhWFQflJu6n3yw
tSJFUHAKTNqXRKz+4hSr+tzmor/CTY/LnqZCfCVLCmsqX+DltmqtqKDGe5DtbW+t3yRiPI+RX9sP
XUT9GMbotVan1NG0RudAMeddUKW23pY4EI6DNna7DXCCYKVKAhrVB9nI4lAonEDoABKLSoE5nJd/
XS/s7W2VBNfR4ngvlRcJFdKrMiH9yUycKXho/W8IjTAyo1kHaSgk8ON9Scr3hvcvcPOknoLDNLPn
dcTc3MZt4aoNcmw8YebyBvQE4ayMDpQHAn8RLY/c6MUPBjCOBFtBt+CORJ1H9Wk8SOR2LYv7ehnH
14gO8A/EtbyUZSthEOF2k6anyF7keK8SgkDasOmbw7VRJepakaTpvaEL7sFNeF/c0oZI+K/rl8T6
zroXvRKu8eqT52f6BrCIvEdh5xI4pTh2ca3arbQdj6RFpOTJTYEhfPKTQr+Prl/cREXt79w8b18p
usWJtgaaHeoqjD7aTjnBGWPjWe6JuyBbEgKdqiMLDeyZvC+pbAeMQ6BrSPI7jyKFhwIrYXUSrS7V
JvUa/U7vo7R3Bd16vGVgum7TJsr3LvbVLYMmco8NZU9+aNKKFM46tN68yfNc824BiKjDepnotqZX
Ws9Pgx/nhxKX3Qn4S/++rgsPr8qdEYSDJ/Q2SIRzdAM61mGUiRRUWISFkBlG/5ZAvKmBs4Ldifem
h8UMlWfIrghhXzDaU7fsG+2Ib6OzIKeQ2UDVSjtEGY7ZI14uWnTrDfv95TM+OX1OrV6g9YpmvrNN
ob7EcqyPayvGR9aVma6iooz2kRHR2ZWCkgz8OW1y6LMWfs5aIRTsXOhWF/Nekz3S5pb5O+MAu923
nYVMsBZzFs7aKp4xYwHR653gu5UN1mNcu/VLEa90cWT4Nl7SwTZoVqUo8x2BDfeh14JeP0RK63un
vOUG6dypT44hWsn9uAwzq2Gh6mMbxOR3OOisFB0uKG/gAwMy6HQ5xfd+k4BrLZagn68T0OsJ5aH1
cOcEQuoPlXScluxtQ8Ai5v/y7sEoBAfkDkcfltRvOdrX7nQ9KJeUWazh6R40JPEwU+R5qXuCqbft
GLtAzhrI3xwGzcPCIhwx7vJgwuwtM2rnUxLMrb8jaUlOMYO00WxrWzjqQkXHpYbiSXt6iFQB5zW1
SnJJtLcURBCJQrDFXBpX3Uzskb9Eq27T26IzsDpVA9oWgAE1O1u/4kZkycuTl0C1PQMYYcYnp8kM
qMxCeFsOlJy6UoURivkugyFIINlTkicTDQdk/djzZtpsPRwGO86EuAtphWutdavL2kWTFk7myk0/
FpECyUhoI9iQrpouNQAF6m7o4To9TDz9Tyu0EuglfD5t6PgNu9AfRMydTMNFALUvo7Oy9V/5vSOt
ZU5zNWu0V2ZL4/sqB/liBf3yQWeXMZUiCQ4znAwOvT+Nsyp2SLBdTpnXrsVHsCuTOGu/StoHV8VM
PeHiSI9BnVd/EHnjPXhdbapTninQveva+xCmWoAk7CHr5qGid9w/NoTIqZwvG9rJp7Txx09RH8n6
DVftWn5bwc8vLEQ+x39lp1m1p7s9Lx6cYNLwvJLATnnr58P0taswHoVrNCq9oykQj/fMBI9pJo05
IlwoZ/mCToVcxoZlem8G7EXHmq9zg8GIQmaSWsntAjYLrytjBk7Qycgb3ukre6fptCo+eX3rvcth
4XAWAKc8AmnoPlMZN+iNyjDEXRigOQzqDpk8vuIc7pzGTI5piE2NIUclgSuT3vdvCq+aifYso0uS
R5v6jnkD7dNOgyrygReN36HyeFRD8Je8cENRNcZnnAfRerJMXR7+m6PzWo4bx8LwE7GKBEGCvO2c
lCVb8g3LI9vMASTA9PT79d5s1c54ZqRuEjjnj2SCzSGJgF0MTUlXK0Gc/mq68UGInGZQD4RxOFDo
esfWwT0+8lLwlK7paP/hGl7FZRibNrvwpcorZAPGOV33jt3h51np76iC2nufQwLWL1Or9f1WXtqv
BGYenPT/gPv9J10RAQj0uvM02emtaWuxR7OxfBK3wGK05GQkXipOi/E863zyzpQuZ+dQO0sIWwdO
4Uf1VP4HuO7sCbcTM2lvnZDH0Lblwxr4VJ5bQQ9paQ3h6P7ALt8D2l6dKvZel7ByCBfIeKsjRLKU
62i5ty5JWzlTZ0uzLCtC0mk1vOPqXKgPrujhe+gdb6rOXujM22AeUcBXnnuFke1+LqZUvL3zuMQL
NZrae8At4L2WklT5e/xnwRy8LEG4w/Y07NxeTuXWnZvqw8yu464EwCXBroIdIpIAndDn3Jb6yigO
cTZLohAqxt2w+hDRsv52bbby/qBY+MG9R69DDENR57eZUrjVOzHcuJNLRhVY9Gda1Vl+qCtfh08r
2xWbvRpa3Fptb/M3NlWFuVcx+p2SFEyHQNa4Htdfw7D6wbKDLuryW4rk3e6ZI4qYqJMkY4u71VZE
U7GXfTc6w2GlGzSMj0UbxoSYqHFqdgFNQUb+hw3A8XG/kqTxYEA7xxc3455Y0Q0OdUqJYptnCrTS
dOtF9p4kuY30i8Bes7EyUbtvU0+K5pzxZk6fZZCn4rlF0Jx/hnlCZdJ2xUKPhoM3g4IF8k5c51EI
NmtCODXC9aUN0oU0jqJ0j6vnagBveJr4Sww2bjEs5GxRyNyF2033iMQBBQsVhbS3JADTh0naDglO
MffDm4aAweXMq5kV77gsUzReZIiD2V/arHPKedsGgTQLtXRTS4LYuFa5k+1Ez7xH5iqgNH71e5LF
iZo3JrxHotVV+1/DU8OUv8xrSxOkkxuGYiXAknhcZDDdqoRpAYIJsowVAQxbP9czLVbPeP2LWm+1
rpKU4ExkOWo3I9scLckdVVoUePKB2VCiGuInPBIjbHlMSU5jSCZ1FhguqhdjTxmQNQ08VLPm11K0
Onvi5DDM01C70IG1KenaQ8E2tLhT+RiHgOIAT+MJF9NUDQTBNGZqywvJYV3rbPPcjOpvK1WvPkjD
8NMbi6yuCTyjAmxHXbCS9Lv1aiVY3VZcj24SeYb3D3z5R+sUtdlHg181e8h+DrcmQDpy7nTqlY8A
aT6NmqafaJLJIpMc2yqJ478U2dIvRLQIy3R7wo3U+ju5BEscbOnAvsuB2jRjrd9DXk2KXlJssDi3
JwdMEJo4jRkkMhLIsBEtVVH4J0oSs+GKgMxQ1xSyFDM6ox/J//QF3Nh9WG8G4khXyl5FcKxmNwsm
1H1d6q1vFJL7wREpDVw8k5KR7jEDjaFtZkFi0tMIrP2g2agVtcu2VU0xbk0kjb0n9VMdTLpLkqkz
7IVpTyqmL4dq4Nb1931ZjbQy9GkJHEXi2xId3R6/a3LkbJhcWhZcXqLd4Gjo4KpcnOkvFEzVp7gf
rJMe+P2C/kwotzu8TFM+u/+KKHHAtnkruv906kCs/AtyjWS4ogJbQmIxLK8xnk3yg4oaH7SbchO5
ATfovWbb6Z2//awHsjgx65fHCn1Jf3Ao6ZuAhIGCIeXA9TY4pyr76NPwCjkr+my+jNESEsiKN5wo
ttUr4+fYjxuuUfKhnaDbDt1UtG+auoD4nzOEFNVkPU3jtyqvmVCDBDM7jHGeCbI16XkkywQ0y7um
5eAIqNSgV/8GnB+kpORuU+8F4PJQ7spVCFpOK8JdHsZWNu+uYFkmStKLq/+K2TXtYTELJsRhA+5e
gSVtkNmkXnteZ5QI75a8xcRQ0e4EBbEf2sGWoSEK9pYiVBrP2raL92jDbPrZVgxBZ5k5s/PrzhGE
54ELW31xPHZE2kxVV/6gp3npHwdNQgml9YOXjlQ4dul6jet5wKIsGkGzqs0567gtLGmy92UiEiSi
pHnX7hOBE+0QD6krd1VfLQ5X5ZrNv6NwSMWXAQwNbgBRDM+b2OUKeKtk6FTHhuXBoUXE6wZsGOE6
FGvFiaUgkmEF4xgW1UXvU1HAZ90uBMyva2o3nMYlOvmgVmzfem8Ze+MLWE5rzjRgB+sn2cMUJGgn
sY6LlqrX8a4bl24+o9MR+mG0Moj+8b8Li5YraUV4xOzAsXAGGmE5m9t7hAdpNjyRrD5JRM1WQcXX
gTThOTkgTiyrV1rY0m1tG7YEzkQnJJ6Oe3hkq/CrCVdxk/DRPDbQV/HPsGn1QiReiNeMquXUry8D
0oXkKHASOc9zyP85KdelSWRTuMNSDBuKDyNmrDhDQfBMKpOvt6vs0x5QZxF9cg6ntK0PFdF59Rvd
NI3/yvmBqOIIz77Wr0VZZ9WOeErDcT5Udb3cUicaXWbvMa/p9COuyv6QlXHav2OduenfsNO2fOVE
bmGiOjkku56zRtx6x2h5AKgszQ9WsCg9rSkI029FrJaiDEuATT3xkE/6Y527mFAP/CnkbtksM3TB
eRNZIoyY8GdLuObePZpWLfXnkrewqAuxIel6WfHYBwdpROn9k2ruyKNwTfRCBQbnHRzLk0pHQWeN
KAJ+yKdiqRNJQdnsEU94rtVo50NojEvTNHCgHn+PnUeGANt8YBOeJ+thHiN6glKPKzBINmoUXETr
Pi1rxPdEOmfE+/tNKu06jk+jbefqm6otlkJgqLw14bYiJavFMRaVAdnvRK5221xrS3gI5rNpgwsh
dPZ0dlu4KEF3iYM5vZbmFYPi2onjdKfn30TZRt0ps9ykaHEIqhPZpon7pvgKx5Win32UT6g1N+g0
xnU+lC48z3xPdtT+Qxp4Vj6yRVEmiFYG4cZzi66P6LgS6VZ5Qn5C503NHZ5+JkIsU7nvTL2kUPrj
EDKsEsERUX0lLf/RGEHdS0FCZLhRRLvBsdAEQI2krj/w4C4ehfSD/yebsv6LnGT5Ujt314mfOeZm
dUe4eUB4WrNtepcSAYd8VwS7ROJFFlUE0bXHBOPtuu+j2mfVplDbmj3h2m5LPV05Zq+J8HuKEhJT
1n/NCOz3hJZLTF/CUnHH/aNTqdLNoNjzqNFMwvqIZNLy0K4l6cestK5cbuTByUfiV/JDn2iaBguy
TCA4SgRzrpeM7JUUuIIMe7J/bqiiOiWRhkPvjc5Oa7P2jzO6sHrTeIZwPXp6doYEKSJfi2l9lUUq
nzKixlaoGF189SXVW/noh5fAv8elz3Hvn73Acb7CUPKPk6TEOUGU3I+OssJdHmbub8ZNSZd74F09
vo2tO3aU3pPwFx9sC+kXNoGk6yGods5KSsUWfbH/3Iz1+JRljiPw6liqW50SY5XP8PBIGmuzE4T7
PdAj6kIcg0Gf22is32g8IpZzbtSrIH12M660fW6BaoVm6V4Q+HFC/GjYjPeKYJ1PhYyYqrMcZ07d
pbtOR/l2Sqbh4sQemStu2ndvLE3k0rNcZJCycZPQ/KSdeNuJTm0BHKtPMtShlVUz/3NVGi5PUDsp
E1pfyROl4dmfYZhIwQl4xu+nZSa+K7n2yxYjM71g4WL6A38ecSfh7bwVQf4YWb/4RWYfyhYapYIP
BLPoMuQSMh2M1j/3YRNRJ5IlN0HMG8XeKcIUQb8D33BPcAnna4fYsrVIaOhG6hFN9iT9dUW9t0El
TsX/tbnA6mT2LXMlNlwK7qM/s3aSHJao50zk0GhtOfXvrgnQ7fIDZw9+OU+CtBIexBRv1wPpb7Qm
4apC6EI9mQ8pqtZuQ4WIIBWs71e6IpflMST7fAv3RtEXeXh7rzFIcbhUBI+GngmZT5pii9AnkqeG
9ItjuUQpbBv981x64ImwwkDdRQUvv838MmdTn5HDB9ko0d0Cmhz7MJNfQFnlwR+K+ehHK40ovQNY
aKUHTjAV+XlGk/G0qKa5LHHGtF6M4Qo+iYrV3MTKa8pyV79VDqQ9iEG0Bjulg+pKYDTbLuHZmyxj
ZdxOkLsAlVmNxissLTmRawk5Sy7wjJCA2Oj1kAhwIwIQxLCHKQzu3d+lf52EhKUoFx3tHNFRbcoy
T4k6hYPn3C+HE15CQrQ04Ow54ew5W0PqsFpLc840qGTV1Paa8xc/Ec82b7llOY1W6e9GAyrMzhBl
p7z2pyc9lVQ8Rln8QOEs1kj4zfLRGycwaDcMaW2uYyRlfuDIUzu2ziVRs/zPBeEh4zGmkVaeF9EW
93LgZv1oE6d6d0vTflAwGF/E3It9NXgQo9RjpCemVliNZMSLeTM2+qGqiSGTllKZ0j5464BObnYq
hhb6xvNuE01kDzlyls9IayX2fV0SUVqHEdYcDA7RSZqYBMiM8LsL9gHeQs/W9VNfGQRFEZcMMY9+
QDyYl9165Cz5wVR0hsxjZO1FonjZMvjlzSbqZ/NYwuh9Nj5i/lkFVGaA+Rz6hZ6SHYFAWmxH03zx
PJfXPKGMd0slqtz3Tlw+dFWinA30QfhouJzQdsJzckvASZ3CCK8GwKhJ3oGi15tlQ/80Lu2ysNr0
TiMmTTd+CzqYkjuzzZJqfI67aCUg7F5ECkx7CPx7Shcj6i2uVrOTa7WS7u8xOD8PVJb2WAh08daq
aHpWfA9bbm2RHjzOnL8LWtZuL1Z2K41U7jfzV7ycGurpdi2pma8Nxo4TCbUst5s6HIrtqmcc3Nyz
XwRD5yQil07H3OTCtmHmmliqyeTKd+NkRqj8MPju+iR5y7pegpUwuIC0DDoWJx/Wo9ou3TBSRQEp
QMUn3NYzi9PEPhDUHwNa4avf+fG7jYQJzgNY1tHeKx2fVmQu3maK5fyRJg2OS2wuEBRd/OKBIZ1d
EqXOLURCtwG5j7wDmQG0z4A3/0WAGQTP8zyYNxDIwTmkubbxzjK7TryjKfDluhQy3SVDNeKcrhvi
sNbxnIWBc+H+L/r3vqj9mHYDV7e4LhHq7jtFsI9Chyk2bTV7rBE5ZZSHZQzIS4TOCx/v5Wk+ui1v
+G/EAvlxV0REGGPW7NwmWb3P07Kpj66Os+WYisRdP2vTqQJMcuafP/HBV/4O/EzaP+mcCWi1KocH
hNlH7ePOVBk7hXLzs1nQSu8dGVfDBN/RSobBLB6K5onihXECoIyL8iVx4R7uG76XEAoWUBtBA4Kb
xv6V626SnMaqRmiQLJYwTSogBJIR8OJ858qOwJZNvRLeJLZtjPydiXE2YGb+EuQ3UnozpAjwhBOE
MX/6J0LymmmltNpemcDiZNPZ0H8OZqpxXqgZkS4FJlEfnaltyCQLJGfhhVuQHu/AogBJFDaCnU4j
agNnZ5rRL5MnShRvGvTVj8zxkgxhHfL5A6nilJKUxpKPq9j/0CKSd/Qlc8WiGLV+cHCKvDN/aBSx
tPs02lw4u5zfLqOG3i2B5bd3WoYfKnxKXi7NIbIhTL60iDjTRR1kIVV2SuZpJTauzunSuRtG1sI1
8qszWuufUZajaCDPiazArHcE4KgTQchyTzECK0Da/EpXfVlskkLelYezSLS+5uT8qXdSTfroGIg1
1v/qcSwdpAN8/syqmmP/FJtBq19gtdMBMAPRa61UnHGVdFX5Y1jovz7GEyztzqRNcEjR+OpvPDUd
SQ7JEnqvHUUC+Q3yxTagDPOgvF09k/l2XkyGqWnvWoPTbRuQcBycQSH7d5ZSkWH6KJuLF4dlhjad
kLrnbG5oYd50ydQiqdLc/z9MUSt/1y04Fb4DrweuLBUdoMkKg76AoKXS0KUiqJhnBnE6JqiBE2rn
Ti09QnQ8J9TYOwo8ssFfQRra0O3L2Z+IfkDmdghMX5K6mFbI1V23/p2uIzvrmoOh0FQVJNRRzc2r
GpuZbuOiCulpb4b4lBEQc7DWLeebA/iKPTMrq5w+WT1M33EQkJybFEl97WZZqJcE+c1fBMhTcQ5N
rWcYOy7ouz0O80Wbpt/1IAd+ubUExpvd8CSDsPhbEFt7gVwLw5OJ3eWG+vevO6iIg6pQud98EeOM
hw74K6inQ4hOlUQuuSp+ZmIQOw4+TY7gIxKrNttmfIDpt14lYdLWUQOu86mAmUVFuNTDyV8IiiD8
v8UVX29Z6WL3ZCWrLB3Ide8e6lomDjIYMc7swViokGaVUVzlz7SVT4LIjtXUn47pFlg43cdreRhn
lS+/cqIB1KZkbO+2dS1G3Fok/vLcqdb8XVVMDJOoG0p7OEAQ5ICdrwh2MnKN45Ge011IMO7Attf3
zXdHodt8RRet8HfEqQmcD7wesagZZqYx/tNBPq4PXUnx2KafcjQsCxKw8iFrMhJYqQ4oCyDL1Qzt
0ZWgMHuSre5dFOlQxfDQKO/nU94TJGy2yxA0/2mqGWJzmWjtyZLdFIp6uAROfW8zGQq3VS7CgLWU
dfBGMJxdlmuoHNp9qEjq7SpIQQH5RpwyVc38mA24tdotBKHUCgmPkRIDDzh4Q5iyhxoYpNOtdmG+
Lj/DYeiGN9+mlF2HWJR5jJleQspHG4fEyzN5JfJ75ZOiPA7FaTrvA5rn+6+mR3ZA9g0UfY/k30fU
1KtoQbiUKb/rDwQwN2afjVSo8ErUcmmevFZO/GetIIH9wdhudl7cNitC+QFYVRBWGfVZfMwl4Dob
kjQ96uglaHtNKRCGsluKStkkuwoHaf3PlJknvj0CadmfG43g16U6duejZ38hjDT1Lyy+FOMKBbDz
QmkletSWtIrpOud8PG89YPi8lyhfLUXkpTyTGMRz5pLNsU/0NLsHrwcgRR1PbwqnUteeHTxXV86k
dBuNcFMXdPqoCLt0/C5hFXclWiR/JxiY8DRNxUVlyeQe+riRB18r70aYLj66vjOcQfvBLyilCzI7
efFhlnLgEsWVFtyBjyWbzl2XBc5W8POV+CKc8M9atNhx1qAvfimHUqZxWhfCf/1a0YoUAmTwkNIV
QgtuFt6dqgR8EgIZkQpZTPbQVUQhgfbwBewDac1DX2F75FBomxcksMlFdEH7tiCNTdgm+5kiXF9/
mgFqYNeKVm5Gm+LkhajtpiffoXvutPShh/wJBaw9o7dYr6XvYypBi1tlGMW4JoGIQQjGzVjHbXHU
bk/nFBShOfcEUD6V8cASZmaRP4Puh+1VtsnIk+9O+UsQxITmBPjKH4RGk8ISDW3qQ4mO5O/QVfbU
WIjUO/WJYp2yFee1I4EUs2vV+8SI21ps0iqivIs4ttI9+1kron2NMUYfmhB+fquSjIoU+q1/+l5B
mW9sI48dpoRJqxCbO4/kK1BTZlGxEcmVtO6OSFPODA3ius3JDqUbKxrS7tBIL7MP6yDZ4rC6DSty
hRIqCiMR9ZUAq138NWdO966yOkq3FncO56BOhvVc+8HoHblMpt9Li9cADw4qna4asw8RL/SxUcnR
oCrDg9RfRxRcGEHXmA7YMR93XTXLM2Cvnx2Sgf5v38nuVSrQ4D/CiUoazMV2+ZsFOHavWsXjK+Gr
wXBWwTq+e1OoAFkcWxyJU8ragxuzTx5qZeRpyAsxsz57tXwaQFKeGyqzL1pOOnjUyvSXosIpGGRM
1bTrzWd3reLzZIbwHBDL/a0IAgWfyIDHybXpntmO+boI5bR1vw9xdnwrmxYngh3ViVcl27OtTAxg
A6DbJV/Y7c4ethCMmmW/xg9dj0jwpEkJzw6uvzC/1ZkDT+qgbEUuk0wQ6wRPB0els37v5sypXJqj
/mvSmdWWHT4E+VupJKaDsrsW4PK8zZSXfMUZtM2bV6N12iXjAOAhsbTh38igjbmnBUtDY46dUQQN
ka0O1WvSjqlpLEWxFwESAtCC2J5b6jfp5WIceOupa/7R+ToB/6KthPGyqzWTu3Bj+gCoh+5gkJAQ
5H74sngFNr55XhqCkVPaxFvr2OfEKYrDWjr1ZRmTnpCyEd2RNctLjflx6xDXgMlj7M3jQqr0xfDa
aTbOikZnbyQSipjse2+9r/RhCUT9pHnmCILuvF0k3Jy+5Yomdg9dr4PO30G7GQKaUyE+G//DcjCR
pWaUPGaRg7wpz8fwTr+nFgTYr1AVAfS07rmPTEEhk6NjZAU26Y4r9NfFQZrD7G0xAB9QwyBwXqlp
fBBkR1EagSUR61IhEAVmLs2bG2HJUzrlCMTxW082YsoQMt7RSTOfjDt5h9IvwckyL3H+YBTPjhTR
ZL+CHk3uZk1c/yzsgCCmIR5fbQRoIhiLn/yS+Ip+EBVrnW2PauqCw6w9ZIGl94xw6OLLuJ7/Fogg
X1EIwFL80I43nwctPf/QwBaxGeYiprsatqfbB3lW/XGsDZ91sjrVqcYC7G4bn74f0ZXTd63xDUpM
jy/N0pW7GjVzQ7/BjK6hc2pqvGBozxoy97kgqv/ZGL9KXnNY0afOwr8gZwjZpUoERwD5DTWmYhzS
YN+w/rWb3EM+SysjC+BEMOl3ONHL+btp2uQGm8Bb1jS+8llC0hAzNhDXyRBZxeNtkJ0+2bo1BaZ3
pBDOMkMZchoU75l2m+JkEzfce3BCDD9W7CCTZ+AyxNGFq5I3GXgswAZrFkIwmiD/Tf1gXKLxwfpp
JUg5VDGvOLvIYjLMtL9Qc4lu4G0hTrqg1Ne4x36gcIhj897K3mO0+I6cFTuYO0Zb7enhibawPNyn
LcfGVhdOAwrCyPGAw7jrdyCYySOBxv2PSZPruQlNkPEBJfS4RRUIl2iYN3pTBUSileMrS28WPShD
m2zd9v4tEv1cXKg8reODbuHuqSXocCe5JHbrn9AkBQMqLF1/nv1+bg4Yh2pkvNCrEfHvsGgVz2bg
PiQ8H/qE8sD+RkdQXQe1BHc/CHng2RoHaieSsR0PVLkrcIJCPqL1qNJNJjVoWjq3w2kyBR2jPvUM
G2Dz5czf9h99OlQJaWgAAS8KANp7oARUPE6xl10cf6hPpD93n+yujbktOp6X89SN9LwhyQUb30RK
Tri1lE5Bycl3uJj7skquOF6vdnBHKuBnmiYC3y3/5UPDdtHNQf+PZNJEblDKaEyv9PdwPznVKC6J
x1jxPinjMihIYt1COgyTHF9ACbNVk3PY3KWTxamK+vLZka1Mj3V9d1tO3oSNysNZpz+GbFlzd0Oa
b4i6jESioPuDaUpfSfgYaJVT6LZ3w0Bk0aZCslrt0XAzjbhiNPqIg43eVSIHSobB2g4n+LsYTw1h
ITtu7emJ4bXvP/GM4DxHoOa354jZKTqtckwv6+LMvyidI56uc2tUQnHyWS04fl7uIPL0qVVIPD/d
EH67tYkov4oF/ILWwXz98FDU8ETD8aJeTNjHHkVWU05QYmdAJBf6+amvlYhIjjfjlV+R9AU2hP4f
NUfJh1i9ATxZo/grqlxIiB6PTAJEmOVKWLUw6qjgRJKKaIEuxaeBdCbFhoi+aLyHeoOXrl8cjjkc
Dlu5n0JN4J6FcIfxpE8Nx/QxJrMn2/nNiPguWl3SJoZK+oPcUVyTxMdV5P1/IrTdC7Wj5AkulQR0
5FGA+a8Qmb7QVR++NveiTIyCdmcagtGcbuz2nC/FbhERWl2qOaP5PRiRYwRrYY5o6WL9SvIf/YqZ
yjKSHLkAClBXChnPU0CExz5d8PzuoJfEbahhqRy8MefWz1wMb4qoQELIYG9i4F9/4BcjXcI+JUjt
LjS2Vd8OETKffUYQAZfWmGBUjlDZ1HiNDu7o3o/NjCwHFg7ZwvjkziEcgiE8kalF1yfOi2E7OaKv
KclesZMQAYM/hkRBi+7X8tkRK8hiiJouHAN+6RZ6YWdTG9ESmESzqoEqyNhx8M4zMR3Rayy/VTJM
p16PhAowzpJvI+8+KGo4pr+8iA1tt2FqHlkrhb+xkaQmFV3kn8mbA54ngNZNT2PLcW1H84CiBXKX
bsB1jyOge1rBYM6kqI1HPdPAy2DcAvClAvJyz+fivBlDcCaVpqhViwjGH2jHtPvRhHyuFZvA3sWd
8OmmvJv/Frcb3F/OgmRSmBWht7fkTOX4kuvdqEb9hOkoOg/3pMFDSRkLW1TqBhBdKXHZZbXOYDbN
tDVoud96dprToLORbSZrimMOIoyYP1gQhZIn5jinSnnMFTrAr3+gmYFu0VWDiWOvDvlmgyEKGJ/K
laeMv4y7ZZj4+Kq4fuzHZnhI+MJv6IYwmFUJbXfkmWAoptAFc5pOsZqoyNQX1k25xxIS/SEvH0dq
P0h/iwqnT/bTQAl0SeBGjAtwmBBw4jR4D+rA734UXSahlCI1bUqQleoUqA4jbpkNFedChFEesrgJ
+2KjfIpYqDEkQIC1htYUBQFQvXu9CSIIVb49qHhYhtPoK1LhPNV4lKUYP4tPNVByu6+IZ0H6omDV
8cKOYaw95NxThj+IoFIXsjmo0mPnaNd7xmdqxweLn+Spzkr23mgC5H921YCCH5GkRNUAr3b0nDQH
7OObdzYR9lVN/oeZt0VRrE8UyQz8K0KMPBiqf86QZe/MmYgZpczC+oqsOZ9uriWO87WcrCiOdWci
OquiwBlu9NbE3q1f3VDCVgpE94mhdCIAvPmJWLX4Ncfl2KEtjBDHchd1H73DHuVyd5Nbv6LLG44T
HZQkH3jBEY8s4GMAQ4r3tZsRJoriWtqk/MqnSv3xIxm+VClJew+rV0/5lX0AISO3+1zvMrAEgFew
58eGrJnvyK/yp4Gv8wUJu8HkraoighMT9M9sQyu95Ez0i/BfFFpkf+8L05PPACZOk02DiWEbTmhe
IC8ocV1dNjIKUxi9hSKYNxlRGKaMpnNP+S/ozHxI+Bf+rWrya2DNnTjdqzS37AK9h5WxyEwcHZac
iQ/XCxKTH2pGrn6MEgQve+XG8XmxRXT0ZdY9tVbnlo+GcJEdP43BUoQ47zw009Jvp2W1P6dy7f6F
kZ7bXbWEWJmbkAlto0pLr1qLqGA7uytxCbREp7d7hdD4OKcrdbiJ36I4VS2pwTTCKoDsJEHC/rBG
afXiqK5SD87qo2QJeGjV0Zmy4SJW6rjbxQsvlR8l31QNjfdTOBzUNWiRrD2QeVWvu8V1tdoh363o
m6+M+1TlTb+Dskxe2nYe3kskxcMmoCiEJljmi4jEpFVC0ZVI/chixC+1jWtKvQkxr8HNUjDt6Ze1
fEDV3ciZIHEPqE4+wcJPTynVIhYnUN3uF+pXToFt6CKaBc3rENriE7I+QlddMjlQHEMfJwIMbV4d
Nnq5ZeuPovNSBOsJVmvBBadH+bZIm8RPiCPY6LoWm+9DjP9iBep3fGJk8SPQeAAXLki89i+T49LM
4AhEVVsniUT4VXmzX7z3zdCQ3U+7mCiwY8WC+bjl94UtJzUZI5fOvHfcPBwMSByEuHo2jh7LZJx3
Qz7YGoyeXGjAqDZ8Q+If2xfU+YolnYIeflBQPJgK8s/0C4m6q77iFy1HyY6DOYBvpS//uYx28sOv
O4eKEUikKd6Y0Y2u05SS79NmLYoKLPnUMuggSlgRcwIY/nhyHA4qqtzgwdEGlQpeqCHAI2DrFRpr
A0bkRsGGJCmB3Cr23XyjlV0eeFH0PggGMoqqOd5VIkb+nrvWHlcHRHFTa0mKEKXpZXJArRFcioV5
nGTV8FZj7MBUsfjpC77dDn2Bx5AQsnc+VIkIf09RoRvJvIBP5Vk4mEpOBEbhGCD6ACNwu7HI+ivM
lDS3jQ+lihuxV/ig+t0Izk7kg7dM+c2yQWTH2jdA3sUI/LVpSz8fj37r4AcujFa3sm/d6Rc2mcD/
0PivfuuAHzTr64Z8Z8shiAl6IGFNT979wlHhHrW7VQdwXHc9S/CizeKZyly80MXtOJFJd7N+iryS
oB0Jz9HMS/DLzlPonVKjWLjROsFwZEPIveEWjV3+LFHZvfUQXDQ8wGkgJtw2VQlwvzRlqf5VpmmL
nxAQbnpC2VDU/ye+0YrocKYnzguK/hB1PttuGXRS7gaKXyLodaXPkokCRlp0Q70eegRdvPoSZ0vk
TnV8ZQleR37XaP0dssreWpv3P2kKHPJnClbUI+DQWu76sY968nhgv7otfgznbz31vYc+R/UXSExO
MrhB51apdd4j8awwjCoUzl5hTv1QhjvChFqyPxCwF6hIWyk+HHvPbB5lrX4TUHBf3CaqBouvIfZm
SMkFbZudZwbqkFeD0hp4HPJlOEKEwMf8A00tyi9iujiaD+Q+oRLVwLdUZrvTak/zvUxjrACWf/pl
A6wCsFgCEAVTgsSpXm9UZ8/EemlUVDt++RYfbhKDy9gC8rvvefmwXLyWcZEfhzGtOwLYJmCJzpuc
9jzSuDNvAp0SsAzPPVVPtlmEeXE8lSCSDMMc1ejAHwlz7y58McMLr/L8QhaTdyG+uXoOpkmtG4q5
g28Q/ugBrbjZVTONDrhQmCyJbkPefY/yGsJPoe0dEcnvPGi2Ylm7gAvnX34Xq2CDpd5/7Cim84FO
5roM/oPgRySVwK1RNybLJ79uFaYVIedfpJDED2mJfnK/YjdxcWm6y3GWTA3HuXYSSUhLp4N9tRTu
jwE9PYCilCT2peiAzYkXTREO1/2PpPNYbpxHo+gTsQokwLSVqGg5ynnDsrv/Zg5gAMPTz1HNdmpm
WpZI4Av3nptmFdokRBPVeXWn/qLz0rx2AfJhHCXJVB5g4ExF5OZV1W0gN9UvK/3y1p3S8qFj8T1v
Qjtwt4RWrOAi0Kb5iAYPA2KdnUWr/x+vP64oq3eovmzcoACr4Oae2nmcg+NYaLbsGL/Wt3Y103zw
KmWpl6LL2d0liFfLrRfCcNmg5vIYxwdgFL6wl6+8sH3ihc/kR0/rlsa8/Qj44DOwC8EJV1FSnD0v
jfHGphYDUDX3ttmaoF+/ENUPPzQJxUboYYEOF88QpHyXEWKCXG2/0gBe7bRYmRewWBD7AYNZvqtY
o97IRsjJ4720CRDY5DaiUhYrKZpxLk53P3BAtc9t4mcoz4hR29dBre9nm+vvGQuTce5Du1RnVakK
qrzPruyE1L2Td5btwVuCW+98EwVkBzZ+7brFkmC5VbtPfR2kDyU66fwzlI130i7CTwhWY+9DYMjs
6cUMdvUWNNR8ZZiMsOm7or0r6oakKd+DY7MAl1LiY0qb+ZcgCes4980tpnJalpfScv2BZXPf/HNv
stvtVHad84SxQJZ7ilILTWDpQ3hSaZYuuyS22ktJLXMPOYGdQShVr5kTIpE8BdUY7/yYgVW5pwel
5BqCqWoP3UAziSB/VUxrrVA8l/Z6c+cuElr7oZ9mdbSxep4rVPYR/LI2o/mY1xModE/uYxSJyKQq
nnU0uuFI7Hk9h0fZhNmT66I9Astl168Nkuw/oYyDrYP26ZK1ffff7BbSRmtrYGwkQtxzkRrWl4SL
C6yWhCpp5Eg8XWq6NwjXzw0Tyy3IkR4DZ8PE+YldDQ5BkhCYF4Qp88lXIqcy1E0O3JPqe1ktsY9n
HJGU6LHgnxYglXap07LeoB9C0EnR3rSXORFwS7MJf49mxuHsAo8EzbIYq7/FMllnUQsWHForF4UZ
nNxNaCUkwqBmD68Zy4lL27TFG1nbCIj58qGcubwQxotFF1WwmPzXvLdYgraTJ/ErukgZb/4LhAPD
4J9qttH6WaOWRyfrd+Vf2AjYJVI1MwyVwr8dlAvbMWh17e8ads3zmi3rb2p89WaFluVfYDXW1j1j
k4yXhW2gZOxRy2nnCjQ2b1OmAi4nZis3LJqZ71jc+wQIFlyKJ2InzSlhAujtl1yvVlTiyDhwsaYJ
J3w+PnIVkwW7JmG1D8rKXjZFa+cHfyzHfJ+TUHZxTcH9YFEHgXTkibJALIb1LyNiiKMhxguEEP1t
BpYO/XFdQ0aJwkCPwG9ZnngxB3RjUp861J5qU4YLdPO4RpAEuqrjKoRvhlUmIY/Oi3pIGyl7GZn/
EWJKd0ju/TuJDoA6WoVoezsnQQ/XDV7UVBpzHA8D+OOExBLEUYBSz20d+uBsgB3VGG4x1VC4sUtj
TWTjlNrjFpm3tQqYXk5zZq55rVNcbC3unOcyHSjN42XJ92LE5e6NYnQewTCsDkmvVZ+eVhtzBhwt
L31tmUaDxrE7nd5TayT3JsXUAo6UIoLjfhUb1YZhTf5auHaP8BVRXkHE64PL3Pns9+ql0vLcsFXn
2QW9iITLSjQZMoNp9B0xpmSdZYlV422TIYb5mF3Xsk08iZN60IBv8VOhLIzQDg9yCzIDhWQoEqf+
p9egfvC4vr5l3gcvs6XMUVkT51KRImS2hQPT311Jdd0ohP0PeVPqdo9YJngcXLt+X928mHat0dOV
eaKfvpAVw5lKZGAmzFey2mEDXCwI2T14tmayMYxY1o1i7vCPPLVKfStajX9TuWBL7fLZ//IbJ9sm
CEgCLOkdobiqHOWzrN3O5a+e5vWVOpk0aytlYlNGidev/pEQ3bV980zcdH9LEyTZLx1Ghr2hX5Pi
HKwdpnMWQ9y8Pvu+FaFsGah9GSQ1uBC/Cv61kxu+u0kKQINNN9c+agueC7asvXllGMibuRtwQTy4
lrHjRySHCBE3lVhYGi+kAn94QameZ8sumqPR5XKSqkYA4SzNVWUGYZVQIfbFfoIepcniHTYi65Zz
3rrBd6sBUP2pcWL81h3HKMtMr+7+TG4Vtg8xOgt5gmXo1ijLAnqBHjMoU44ajXn7TVunl79YqJoi
wpbs/Kdtx62e/Bvlg2iOkZzQIwnU9aFDLYRFPKCh3Eg/Ds45J++9S56cBwfEd36MY7yjDCUiE7+t
g52MPZ7yfmzrrfD9yUa5IbsdgAEasGYOMc0AwVhPOaqo+VOPytNf8DacnDpnScx37+hp4lbOvA+0
BlP/wpNid+9ABDXsiDkkZHA7MwXEwN0UT5wRAGC6KUX60TOy116X7Ho/DO80dTghbbENEAu726iO
VTFX6SnNneQfkna/jjipnScK1/EcNqt/m3uHw2+hq/azzWdMF3mS6CMOj+GlBxRwaIOu/TFAnx40
uome4L6EnG/k1eG9Nziz3vApBMtm9JDAqqh68l9m8ZMd78ccoQpGWhnU/N9ki7tjO+rGYFuR/PGr
ycqd/sZrJoEWN8gExyjMwWt/cXLzT64UTDGzn1g96JTOiUhK1zl3iqUK4qdVsHWZhJ2JyIU3/V7A
+CgYvuWgKzCb+P6Wr9H+otjzIbGkpSbMzsdSzBM9kwIS+SCFJzIL0al8YmLIEQFaRplnUXU8/RsH
Z017IUy8baO6X2DSuEPaH8LcNwzMGjRDEfbDLIPW1WPEUoGp7Sc3MyUF+cBEsOlc2oY1KwMLj23f
uYBb+9ZpTmDlaxftazv/HWrK8UueBgyADXmblxkfxE8WsmtPdgmrOzRqwmGHKsGZzsAnYsBpfbmm
z/TpKKH6rmAb1s/zcyyBZ09bfE3iyACVDUqNFeCnCbpkvWakSsJ9RddxkJrVEzs8Dh5IbrGIJkcv
mihkZLcu8aimGr7rovbuc6woNUvDJnP/MzqvBBcqOY6CYPaEZ+YGhdTxMyaspnyrMiiOu44qLd8v
TkEouAOfeJ/E7ZLv6o50QxAU5IT/EZj37A/prTYSBgWh8G3Et1B8BGgQWIuimY3TM8xK58rSj8BO
zKCoxIRPjGPD0bVTKmYvYbdpc6glh21LT19dfAJnWpaClf1c2b3fb/3Jcp+YfsfZrrBh2P4ZnHTk
AYEk6g0HShv8JhAXaXqNc4opbJyItROKvWDuCOuR4YhNAbURxks38zcCl+ehLkkAoKq01uPqBJb1
Wg9gvA/BmCbZbWdvJ5dVWiD2yKxS+q6fmO/fDzw9+lD0fUgdqBjPRkmSDRee3/Ud0FZfcge1iJH1
gOKk8YTNSsTO9G86d2Ox0bLOC2wcac5rEShpDsIFXrVbRpvMYOoDzBWSTh1yUb2cmlnkM5wyp9yF
CL8ZnmHqONnShZjuByO7lMrBQrkp7bjZdbJJLixF8mvltihCcqmq97AEYkKH06Q/bLOSX6ieAgrJ
ZJBmo+Hkt4VFskUVKYFMWW5SVWjYVrfsv4t28cwxn+n2CwIb1M4Ht7NP2FnggSUDgYLPBe/3fsOc
5dTOvM27jlon3EjJLpRnqnG6HbJQE+H5gkKGzwLuEgOm2zIeYiSQr6ZeN7YheOmRQTwG/6ysGUcH
KL/QBbkiY4ri4M6qmRW4GD9ha25ksWo8Dr1hohJ7i+h3q8PckueqW+w4CvJ1Cr5aDiSwrS2zjCtE
QSt78TKGF1cWiVQEoQ2e/UjVsaRvK+cgiVNJijGKpulUsU+EPhObg5s27NILtZyR4gN+gzJ6XPD8
thutcpYapW18jDO3N1kIaPUHLsPMJREJ/QEBbH4HkwXhyDz9BnyHy4Uh7AqyzbZxtKG2r3u2rANP
w3XlsS1OA3oEXHADbln0sl7wFpTZ9AMfRbYfFoYKzAw1HyNhqHOuPd+/5Exo/tFZkuWWdX3JPn6o
5XseO7E8Mt3OLymtMv1pIbvkCXGKg1JimVhOJ1Nyz7yIfVmesNh18YFtGF8rBnxGqeehtkBFuvaM
20gxF99xYrmfKGasl6ZwUIaqXkHaBTtyP4+QT1JwruzIp7b5aUB03fU1AUC0XbiVlKico0Hf8Jqm
oPHvA/zNEegIS0AnU5naonEpH1NSjFY82PiHt+T2sfpn9yV3bHmXZscfaK4Lze0rQnhPHDwsj3xN
E2k2q5gL0P+uX5x7V/vWvmlj/9Ezg89Sc0nQICIvcIb3NKyaP5PNBBqPcdcgzxNefJf5CzgV1g/O
m2SRXp/map26G8Wnz44QD+L7pOfyww13m59thhAX0e1t6+3Pxods+EMVqsLHAclod52TsfDvAniV
62tAuHj/1YEM3ddtCJQ2JERWRc5KXfW4MvGNArtbPh0Hb+dt+fUPxiHCJKEB09YeEqt47NpvVS3U
GW099u42a/PiAiXZG5/lLJmYEARegbxyBZpK4XZHjLWJc+o6So0xcNmb64b/4qa0lu67tdb507Iw
noO00riRBnMAKuJ6PA26PhmSERnnuXxEtnBLoB/8wKC3WXWZ39sBFJoXSBhOjBLMc47cGWtF8luL
hoUco9X7EiAtnvFrFsBOmpBR0to79ItIrKOKegFujpWNB3AF9PXgnov/0tCaWSmTAPowDXU1/+g8
QGQ3e97iQ7oZ+4Oyx9LsTQkSeDsiypdb6t3qS3sOjNW2wTE+lW4gN8zq1CM3hH8t6V4RnsgUz0cd
FL8AavU9QO+5x73dyycoxnlUZZzTOyqJ9ar8sIiWzrfqg8TNv6tVjKk0tpcCjwkkFg4mcRAU22/p
hF19k3hGfQ0L/m8aYX6mmb4+si36PXpHK3snz3654mxon3DD/KBJnX6h2afHGdoMw/uiPJdIZY4S
mCAjeNXmDI8n9+T7PqCf7GZh3gRiEB3Z2et0Z/dZKHeDVZBVbKpEPCsVeD+95rBG+ZN2x5JQc+AX
o/PhMExgSDRqh+NhiL2j57gsttUN44NMgU/JqDj9t2aqeMWluvyCmbSgW7ixZMeHecURyKnRTGbh
4zyJ+trzsb9g13ZPVKiUYgpcEK40kT2XZnJ/8txpMQj4JrwPhfGWu0Smnn/AaIttZbZm70Dk7YCz
QMLJ8nHlPCi7pvmiUtipFC39VmjwuzBXUY6aZb13kNxTaUJ8ZpWOxMyEacXaSiRrpIQ0XoSmKPto
Up2+l3T9HPJ9+JC2ZX9t2wxsFvVM8TH6w2fWlS5fV4Ggoe9lfU+6s/pqALm8pXLGAekPeXb0iJc/
rWr526bBdMiT1X0m3icvjgEv3k5y6w2bznX8R7LRkd14mO4uo6AR302DN+Lc8vRp0ZJv1W+HT+qP
ZdfhjNk7TRLOv25XCW9vwVzZNzAD8k2iM9ajyL5RyVqI5Hp+LYJMQhMfrbkOncgaxDUI1fQgbk0W
uhGe33QCQ4nAOLxzqjx+EUwSNlxSZaTYerHbIMHk3LcyOzGl3y2qmPZV6lNnYTHvSH1P2+BsjB5B
mqhnM6cA4NTSnK0xS94X412xWll7Bz7fvUD1fKxrO3jyMZMf1rJZzMkm6ijiLGrpF5BK15EtpXPO
+H0gGLE9sDdKTopNzGhTZqiyJsxRzGdwd/y2bJpSdjxdFnw07DHXo0Km8ay4rI55GosP5A9EVyB6
Zqnqg/3wunUsokmqQNE9Dj9IM/vXMG+QApVe/oEQk5BBFwZxOTpGosIHDYnEO/3DpijdZfXQbTIw
mRuv53PVMyyrfCTQMaGpihopoWAV/uQB4J0YB5OOXDxibBgjkwbhS8qyiZbeZAmyMMtjY5+rMiWn
B3oXgopKHNFkEXs6t/OPzO2Kcnb4Rm8475xymtGqVnH4bgUxarXEel5vfykiyGYhCoN35EaAwXZR
+R6LBRDcgHrpYEf0AENnjgURO1twdc4dcgoa0cCfx9vOk2T7cm6ys4/Rho+6Qsu95amx9qDUAXu6
7Q0TbQWYemOToPHEggpYNHOffKZg6pxCchwmHYkIfXsCfdCT8zIO/VOYrEe+63DX6hU5oG+x/sNS
++MgDYg621jnOZvOWKqZVrbekP8L7LTfWIPD5dfzra7QlYvruhApHI3eRO4JxIMeK5Pe0n6WXGgA
uT4T+t1bwTZ23W0lRHmISuqJHI3gy+rd+9TV5g5cQOKcw8TmULVBWD+IERn/APVpizsegimqmnuK
pfLenW/mcw+pxW/c2nzfLnFcpNMG3p6kkM6GvsETbZFKn2vwYE62AFrEZ7Bn7mJYOSIFK7X06y0A
US7iwK+uReMXcC6L0jkFTJu/Al83d7M/YkGnHP6lcq//VFXzWN4clry6sc//mLCjjbAt+3tqy8em
18lnAMd8M7ARfYwDr9pDRrfTzZSAdd3mbmgEBpuGSz1Tv7Vll89cWPPZpdIitR4sz2bsyPY5akn9
THELSU764EKI3bldoSU31rtMBABdZrl8g+FwZEohGEDyMVfN7EIv2XJG2YPaOs1xLyAK0VFa+kwP
qG03lPThh54TrARj4x+RAQHgyEsstnmpX/uyp9kkEKhHfOTekKnrlO0az804ZP7/RlSm/MtyKqx3
aknsB23WxMHQwMxoSAZo81rC5pqy+hfiyiA3PH43wase0rcijp0HclzyF8XaPCr7OYA8Tv0/bzXq
EH8n+zXNo7IaU1rWpGU9C7OBCGKru1UW6Z85doYrvf5XG8v40Odgj3HUUyGwIiWCoNLfLOKnjMKv
1XemzwO1TdliwwZgQPe9QNlJt57b1uZO9LT8euz+Mh2Ooz6QEzCreWxfMk8EUKfC7CY8r1AA+fkN
LTqCfMcd7ry6ciJkx+3a8lvndnpYUd9v804x2IZt1hwWSGZPSWfaF7oUzhLPtOYviR5m044rUgJT
V4xaWtdNt5wLPnE7AH52/eqlw/4mV9jSVU5bYwELahYdR1Zloe+YE6yITkHvg5a1ZpvhibMTM9vt
MGtFiIn7XWMyjaGhwqoqctNtvXkkESJvAj3ssrWllG1QV5HI1UYjwEqOk+Ud2Bz6RzlZw7afQqyt
00ebJi57/BuoA7UT7Jvk00z4SqHohZh8USqn82zgmbNn9zjO8FTY1quzsLaR0hQX4UvnkxlN+mV8
0Z7CIfTMwS6LA4TIm/yo4PfBHu6kT3HNMGzvO/AXO41zZ0vaGNKYuCOHZ8KAnWf6BNbNOmUsHpuD
NTAeVMb3riWu7Ksv3TQK8b+RyxXCQPN756PUvfi0wLVZhzIT+e9oFJIbbq3qT+H2032GGisE7k5M
19Zh3n/zi1Psk8BRcXKM2UM9eOWdmoJuq03AqB/uA4YO4Dvx4NEuN9iFMrTx6qZjh1Saje0xywOM
AhmrrspPFEq/+b9kRhiFW/KcC4zlDdUxiqr8k8EL/9gYPlcDm9OwqM6YBMJNG0z9Rw6NHo/KvDBa
X4ukfzPF8prEtxoh5007TGi5EQIrN1pgCu28IShPGM+SJ83K4SuP5S11o/IZa992Dc6ccnzicaLk
Arp+YMnAVCMQFfk6on3oAsif+VLo1wk+xbYoDPnMCBPsm04xfb1p/d6xPCzVOWboQTWVpA2BQCBe
LysY9R1BKP0vBuzQsMxKag64MEMJ5vpyoXdzLLlrh3n+0+ic3eXIX/HHnTKerKwi+be1Af3beHW+
W1NMdxXTGXmgBArAc7MJx4vGA47gNqssJrroSuBy/4E+MX8wPxGHoAxdTdBVL5/HoOnSU2Gzzt73
q1IYeTDCmY2NTeufYyuuohkxaTSmYvjL42vXh4qN/ZuTZ1P9LYypH9dubZ98mA9PE7ITejsd2jj7
g6m4YfpB2JxQsylSpUIBrDeHxTlFPTR2rDye03nVC42j6ph2tNzgiFxz5+jL+kbRi6vpzszTHH6P
9Hk+Qqke9waqJeu6Irtd/uqMV2D1fUizTJuQiYxrCthwNXl9ly0BNy8/YJ5Xz/40GiAca1ucM8dP
YeY12e/ipDa3Ktpqdw+Qxi2f8AA4024CJ/ZBGh21lsEAt0+9uj7SHaKRzsfaf7Qn0HvBoHIa23IN
rmlSuADlDGK/q2D0m3FswLOhmhilGXfIHupdPNhWeEEB43jboazcXZa7Yjdp+m70gvALi4zIvz2N
a8qoDomMDFsom65HhJriOkSF34SXlaBZcRjMrP5jb9qcCzmQtlsR7GGjoHamC2/hDXlMCMEeakn/
J0Ou+cgUhyyfKlQKvXAs0WZCdGABGWAsMpHpDBMgAauAsQ42/+2oGKrv3cBfv9DcuGbjq9V7M325
1FEiak8/TgPmUULqOtS4w6YcXHCBbpflNzKcQ6eXRlhdNWmFCx7UewkYr35lkWUtqHNu7t9vQRPb
fKYKdQESg5ZlCr4K+n7+662D7dSdrYqSiwSnfuv0TKU0St6kX070CnxMzFH5FZoJ86gtuw6bT8c+
FJdXqgoPjhSo1S1+nzp+lkmRJnmEuCqdNaUtA+jsyNFgJTYTUpnIlxBNBZZh9JHpGxzFPH6Pq9GE
XxMm+eFsJuT8+FcayyDUNtDomonbiJxC54A6YJiOKe9qXrHjSY0FnKOJRXbvxLEUwKnhOkFzC8iA
KE5FkvkziVbrKgYylnQ3V0RmDVlJCcd/lKM692zs7JQbSYwNjDbEZP/YRgrvv6mEgzIBWshy1aLn
KL1Jv6RlrGP0FfTHhQsOD/ZLt2e0DAaci2d9QRYS3vwrJGG+hLmw+qOOQQcRosJ1sqEJs7HctSKM
Kk+TipSgc9hglGUuls4JA2RE0v1Xkcy3vVTpmHs63BikOuQLKjAcJmozdK4ujmM1rcPehKr6IkxD
VCerIKnAxg80Rk4uivxIN012ordMa/4A5y73D4v2ZXCa4azFSDprak6AMs7ZyJEeBUoPiyeX7vUK
mgfy48ZS7TDcVUPMBAdtflPD2Aqy+QVfE8rh2ni00A43+/hQDLPvHquuDqd9YGWrxmDXmC/HGeHz
biiYZnWhe5mOPe5I5Phl53fX7kbraOxbVCOaV5vG+aYEJniRhHZsQbwlW3weybC3YXl9N9mIOESB
t+auqVznyU/d5cbMGpA39R7JKSfEYcFy6lrppXvbmcrqwj/paSJFNYJcjgOPSFNreO+sxX9GAGWm
VzKK+kfPN4o/ihgaQCVS6kPdVxKoXchExnY0Db+LvIyCthQTZ3vavFEs1OOfEebPHwLqcEM5LMcD
7GQY+O+RKHQfbZm2oG0Ztj/X1jj8CxX+kCOeVyStJZLSB+aIMn9U2qHwkcG847FLf3BX+P3JYrq6
8dokf8w5DsqDmcq02NdE3/16Hjk5UYYHkZgLRpfJsYDrlmIDzfic8IerO4BhHlFVlpOpaC1aZ/nH
PH586RLdjIdw6YJfiHECTzUJiowZ5UAN7QHXEFGaeM2pUXnztwcuwlxJWGTT9esk7gRbtm/8pPPL
MrfWO68t6U+ohUg4C8Z89E+9G9sPE12LInvcFHfpAPuX6qzlqOeXz9Ve6YINccfAAMsGtn8WGDoP
70tIbFaUYMugVeQEsu+mcm3eceh4DP1plFBV206Go2X2bfo2x5M0SSS0dQ8kIeQ+EU4twpHSc/RP
TAjHhST1+Dy6WMm5sKcC7o3dYCf0evaWkV9b3uuaYOvg/wMXCFGhSQNeabT9C3kKeKU8C3LgzaGT
GkZ4pVdFqNvc4r2Ciz4dq3Gsfq1yRpw2Mpvlmc1mG/sQgKJfleNRxUdvx/4rDPPiyi9asxPoyv5M
7If/abv0cEeGgA4apN4gPs7qYNx3deta+4AeuDmskiF7hDOF7lMKpeZ9hwTO4HMVGPx6PN9f2TrF
7V3pQgc+I4JNk79dl1b5zhqmIdlZk9blKQbOmEGKJYQNq8VsXwGdw9722PXd8jwp1EZMgM9+N2oG
InZsF9uypCTcTHyZoEJbMOPcctPwnKPfuhMQN7ODza34Q4QiPTP7W++FqgSgqSlvn3gYBfOK2qqJ
w3HzElf8NIZsLwJB5SDLfEZbXNmc22ZtHf+AzwVyMycl7uKek/cZJ0H1aTcumbc8vRgKEgMjKSIp
DBIbVyLxEJqD6GSSLEteu4XR824EnzVuGR/IpwxwWBNp/obXxEDnimapki3oWPveGjKBNyVZi0sz
1JRePUPX6qtzra57Y5xaX6xhnRL8W1ObnWn71E7j1BgOTNZ49liH1TMIUDiRCjn+hYmcONsJp4ad
xubHroISI025Mvu08dCxDVrgX96euaQ+afaFqGeIN7ORUOLuzaN6cro3gGHe8teJKwJBNpXNCO8n
lwaZAqWn9I4UhMbb9J2w0UzDYk5fhqLm2ygWeyL9SHlzCI0nZJI0z03Y75YJR//Ghno6bUurMstB
TFacH0wWBPIwWIzDHM2zs2knPfwGNvvtvVe208VGlNP+tMyTCwQNSTecmI5byaUlUNQ7SJN7HhVU
CURmYrjwUs4yQN3UUXJjLc2h8nm4hgg2YesG64SZrM1X7ZlkEkfWAkP2zYZ31PfKw29+dBzVuC85
w2axEd3Yrsey6ckYk81Uu8dFdHlw4raYGIhnN6jpkNAPw6Jx2JdKAVJ9K9rWf62xRZI3BRQq+RnM
WLfnhNv/H0Et7Gn4sbur1aHejHooIeuDSmrxD2Xy/DgmE1DpNoPsgvHBFk+LhmYQzRPUmHPXOP4/
dAxs6TwlMn/rI3sMzqSNrP63hh4ajQESqAGKIdVDVWYPfqeM2BluYou+CDOcjax3u5Spf16DkCxk
SismcHmXAvWD+R5VxEtyGBCRbO9zwb7zKgGunUqQOJQPU/1n9hFFb0w3oCExLjznnZ3UjAYGNQJI
rEs9PHZwQ6goK0NJnOnMfeVviq+zK8DCcWeHAsxcTJhTHgTN+JwhFTzlK1v+G0RNPGB/Ty+Ntj+F
ZtUbDfAbH9dphrtCFp7euEBcdroRK3Z8S54DIIMJB7WH0r0OYvsDP+qQPy+jcAFUMQffOpy7rEEs
59GHLiRwPlceg7DGerLRoF9y5qnFtmLQt2+tnEDCW+5DVyPa2pWMyU/IJVJII3MVHpCNsdeXYV59
rpXB31pJIqMOk5mt4tItEqGSsSGGDTrkuzBxvNo7aGm6Zc8Vr2WBMnbFjtTkzn+FxhOVVjM3UtPU
t2oq+LqxYh74DPoBRBu7VMmmtUXqVBbOJpsaWGZ1tXx7suoA7644VQTmlLNy5GvCqHsXV8GNWmXs
M8opqA1NFX7Cj/kL60iBYTXTE3pD3v98XHkJmNu6jzNN1AvY4JkDj4nqHtFj8j5YgzoUAY9hMS0p
ORdVZsPQT2kD3FaW91AM0Dot4fBf6w7FuW6Fx9q1QKq5C7OiuoROXBz7Mvfem6DkDmSRje+ogxS8
mTSOcdSCQZpvuBP8XeYiSwY8FIcbPYQO0DQMRId0JJEaJTi+uWHtiAEvpsa/z2w8ziA1EK8ZzDJs
UqCUSLXu3FhxkwIzeMiK1HtMEb5dApuoIabT0It8RqZoLVv9O1JtjBF12/JqVgkGiUo8VD8N41VJ
ycsftp2lw2iq4bJgUNYeSh4BsUe5Hjd8e5q7Y+k1BJ66LeZuNzhjNp9Y54o4MmU1AJ6lssAHw7tx
5bUmbpHRctHujZ+OIvKVboufYjHsEVxr5sjNAW8BFKiIKHzNUEaht2kNbDK00V4KvIPANxAEqMdO
QHpdhtSzaJTe2zavX0TzUS2fvWjTemuvfdA9zlYyTBdmLRg7PBx7imc/RNmwSWIsqYfEunEuOQmg
VrUMUuS2dCYUAQx9QmSUQoUH1ZryxrAl5YfrJXEfoFPc1mhD+l+Y4CiDHdAutwAgThBSEBHNg/1w
YtJI9qzPCbpFL1EBKgvJQaPnHjmSZS0MaXkMzUiz6ys0MmbxfP54m+7zNkdGrrTN0kov3EaVPTK+
gniGwhzBdFQ7iX+FpsUmjX8+/9B1w3G2BGH7LWPWfFu4RyE3CB7e9qXHZ8vPOxPNuZvR7uL3wo6M
LRW/LOiQwO/HPXJLdYVGFrKaQ7mRoPPL2+yQFpQ8O85sVpT5kIYBxNwYZb3PfcRrTh4zVM/UTLAY
U9BBkaodtRzxBk1m29XzIA94VJ3wIEEcnZoQwAvCjtQYRida5xfcEVofhoIdy87uW9IoQq9vwaQE
Vv+oxls+RkD6/HtltSj5BmwjL1oVsGVBCiILzk2QLZwkrRAHYmSYJPIkkTmbkUgs7zqyFR2sXHWX
/gHVAYa5Dpb4W4AxQ24y6ExHeViWbJ9k3L0KQgn/rEsPQJtcJ+57BLsNDb6v7NtnM4H/viYD3h+q
zhJHXQcF96yXPiNFkAA+uW+WlbwgWhFFx+RQufG6kke3BzQ5rBGKWFpE5MmUgaT7mjWC2+3A55P5
NB9bwBb/HH7Y75qxb3BfL7k133FoYo8mFU5huKPBeub1xs/qz13Aziok7oWKIMwsgmq8Gx8A5cJz
iNYZ+lzMXofnSRSnSYPD2pp+Cb+s2LGcrZ/fPEMoWWsXtunSOawa+vYLeSmgNioEsR9pKQjCcVAj
EG3dhcNeoXFC8CmDpUGBMfYB8yb6md3QKHhNTgkqajMGJQwNo520uOsZjrgMvhs3O7Jxs8TJdTwU
fCZuK6CGxgTBbm4HHiF4JN64ZcXVSPY2Vf/i5kjkb+7RSQDL4/DjTJGIiuu8pr21qfGDiHUWJ05p
24ToJPgcPfjT5OHu+B6aAjJN3KoT4hWZXFWAtO5/HJ3JcqxGFES/iAiKoYBtz4NaarVmbQhJT2Ke
CiiGr/fBKzscYVuv1VC38maefGDV3lKw4Vbu+OEKu2p2wD6tfp/lvhWsMY9Il70sdizKt/z2K+Yg
aTegArxFcqVobx3jO34ak5xiSDJ8nbuPpDG4W4ZwZb8k4PnNZ8GVy4AQ7SUB4QW+nxuMKHl212MD
BIfEIHzKpKF+RrtbUObFWO4ZBKOn3iMwsq0rQa4cMs3o35lSJH4Bk1rncBpcXU5bOVbwZj38gCzn
u8WlykQq/2AOs8xjcnD901RY4d/o9imdVLmd/EyxqO8KyquRUqC88HufnTykPxQ7JZagAC+QYqvK
kgXO2Ac2vKpFxrVgHhF1xa4WR4YBKcNLvtAMtEaprfEphY08FRHWLAIV9fTEP/MeA4y39Xa2cdLt
YoRoa02ovv1mETsaG0aVxt30Rtz2D8i2WcwmvSuBsIrB5TbZ4kq6WJFfuO9GSIjnOGUpAo+jNAXv
0CD7bD2GaX+nBxL+mwnbSblFYqqbdUTS74YngttvqiD0GbHrvOaTO50VHv0WjGztXSE1U01D90bT
HSdmU160imULKC1shVAn+/hAW0H7Z/ZV+m20CbPw0GKjPFoEjMXB5bR+nkBX/oEpCptraRGUXdVW
Md/3DDEPqk3d+zKqWUeEvEyB2QyV8RhNdWXcFW2Tf8U0w/86XUQBWFNjjkUYqKlloP/T2cDvl1jy
dEuhZKAMqGratL8X8yCPq5Gk95KF4j+4RuIHj3p59aMJc1pK2G+P2wlqrRnZNIixsIIEp+gaIfuX
LGCtwJM9azQ7Y15zhGCYJQVqv1Hc0qVrRmfnMW8AnG+zUuJYqw2H1aaqQXw9wc606o3CbPhdm9zL
KaIw61dB6Zi3phwjaXfKb1nmpAoVaPGcBTdy2LR1uSKNiIqTV4VCkuCtIyysTW/jTXHMWpU0QlcX
wVfYJAoNBa7SbE+MdA0/YcOqZpfUUt5Lo3VeYGTesmp6BsR4zZN0vBrjRHmDGsUd3jJYPyqOHsjL
TveKr1QC2nrMjjlG3KO0NJYL3MrxsdWt3HHKZAfM2M0TDT/TjW3+vOWGR03l6BmfGBjNMyW9vJ+t
Xm7rls6uFPDUTvjt9BbJ7nkonQHfQpqu7dj2ziPRoYssW3zPmW+cSn80N2brfsx8Ubah2z01AGs2
JeA9vAk02+HkKVnOojyyj20I0QRerN8JKryxsPd/cqJOj0YHqYD5PjnEOCnpfc6Dz1qCSoqEZnFW
I96uwirPeav27W4KHPnpAlV6M+JyoVf1VnEthWde7CEO19i5PkOfchpwkV6NZbWGAIEU0twRd3qe
OfFXHekA6FqG2hDWSGk1HJOfyoQuN029ccqoS3ksUggNZq6mK+ZB2jGUQaOQ76szPuzinGV9+l3X
EfCPtEgPik7AB0P385vkodxwjfVICLnzJ1f26cj5SbQhBjv6NiYkF9H13V+vNrszTKUFdqnCn5RJ
fhP5szoHjd/cWaSRCMy35QETV//aYxFjsds2D0HjcbtW0CIN0+ueFVVxYDRInIDWmfhzld9p7AXr
ThXWi4lpcu270jrC4LYPju7s1zCN5G9Pxm2vLNqBsCCIqyXa7MV10+bddn3u91ZF+thiiV0rI3+i
J6zZz41JoIGU9NYAiSLrJt2Lov6lfKXcgpFAxMuRJM5awwUPK5zRrrYd1F4sXPsQbgLxF6elnod6
o/2UY45lVMEbZmND2+gsE5e80ckrTKAcszSDI56SftcL2R1cWQ4XkK4wfXuJAEAXEUJigLpIuo/d
BbLJEfrBhPElHXxWPKO/YlwOrpwssoBrPXn3g+M/9SRLLlk8N5K3cjscLdPIv/Dj3siP1B92Tw4n
iHtsstV4pJ8pfK2yYGcgon24XIfOU1tY+wpDBAFT1Fryc+2BL9CVtPB70nI4i9zo/4gBklnlzpg7
Y3vlHffhlXPylrnOsAFOixRlwYAqqViE0tyirqNxvY4J5Pq4JP3D9O/uLafhvQBhkLSq3Xr2OqQ9
6ZaDkdKANIqtqIL8ADq4udI9RhK0GLzjTDZol4vuSNjOxDVSB+mG1m8ubV3rvkx4Qj74VQw0LhhP
NdG8DyPjyoB5oryjGI6WGgdPDRC/njBRSdXzobZi5+CCYqPeG1IhS+YS2SYa5p9CxBPW/07vZtEQ
oxr6N2GYuMZpk5VsYyPICOHQo1NyEeB4G5LpSVINTgWuEb1J1YTricq+50zHFILObuN9Q0EZHjKb
LeSqVDMRBTJxKPL4RK3vqG3djYTnJFZu3aXQ/iO7/pzr4jGuXbACrbxrgI1itSloyOC/kZEZa8w1
Ba3dWxqX+onfiVxxXnt7QeodgdnV/0zHDN69ASNkPEK7bxq3cLZzhJk/giIG9xfTzKacI/FsTw0h
Dtci5GmV1J5ShH0TaYULO4UhN2Pk9NIX7iD13reKcZPPOWw8jOb1UUYAy/Mat4JTocBKXAwNcMyH
3DVZh7bV/GGO9ICMIYZ8loXWmfVst3UGWgmFheHCg7Z+bMLgfXCB+nfcnm5J5Cd/iJ74J+qE+7+Z
VenOS6S3IWFA1oOZMERzrbtvy0O0ZuKl3wZlngafxgP1V9lYjVoGVcIBgqAo/UKYIOoZfm/TnPwY
300mA+5+KN9rFQbNIRqK/y+kZDK4E70lvanfifkxu7Owqk68jePPPJLWWSn9a2rcCfDRPhNH2OfG
ohp7oBhgFwKdW4vO0hA+yuieFRZRUJud+Qa3Frn+3Jx2ZteV92RVwE9kikVKG5MXrVJZNkSlWc2B
12u+ujR1LqmvwwfhjikWQSNem737Cgo2ekWAYQWN4+3BMPLkY0BaeByFIklYwIhvYFFeqB14oLXA
vubaE3s1jcnVNoR+s3LMuF0mugVLuqBejdo/N36q9kEAtJdB0CbvBVLinmAJyV/Z6zUaT/VcOSZu
2GxotlUQWmu4TnqH3iavCc8E03JMDSKWbdJzs9f+ZSEQMGw+g31jOxMSJNfi0CAMbqy8C29z7oNq
iGjHw6cYXrRHvTDXadqRMHrZX2TAiNWMY8uY6PS8rUhnnqGsQL3BpTG+glKroo0MuHGuXJNVWxfZ
zt00JfWF9CK7fBFZmxnR/d6IanEHZbI9j6PfnMhSNG+e4gIphddsUYKnTxXFj0AicdJG/hU87qfp
uDU+VMS6VWER0ZFxad1CsBe7zp3as23VnD4cgzspe/sopvy2hIO3FFlBqM8sg91JN+yngA9k8PK+
WddDxM3Md9tgpXGAPSTEKU8af8OT53bipeuUhBpvgjjchqQ9u1UpuQCfZerKg9+W5pHRXRzGSTX0
ZHC9P3JnMhk7KutDznZ4zEj6n5qZq0/AmmGjQqm3PYYOgU1ZqcepKrpDmYzjG4n98uB3JVA3PlgP
wiAL0aexqedLoFipm6MRn1VQ2c+p5fPT+m0aICvxC16AGv2DoTJjnRnx85jAOqQ2ADCohJfkrAeT
ggitYcyOBLawvfoRS30HKRI0qxN/NW1YbcQQhu/a7O7Bh7mPVrJwzAovDM92K+OHvOqLF1Jr2GBz
YKZBT/8sK9u++ixTRBq2jeZPZlGuUnZVv1Fek0OErui5MPrwRqUHG0Wox9/UbjtfEF32AxdXUjzw
Nu6EKKZ9CaeEiyIW6RLtsbc37USN2ylt2VMtyP1NEiZ2vGF/RHUjVk0MjEY1YcMOLSdhC13MWzPv
on04IoTyzUnXZSrsCd8lp0rYMBfYs6x+4lh3e3fsvNdu1MkP9mD8FSC9Ni5B8r+pFNgAeGeoVUdd
8D7x7LduINy6CiZ3GDakzfMbMkkGL9w1jSeLJMpHX2qNQ8I1wp2s3PA+GWSMz5trwpZy49e4azoq
M6Rzxd8EeYw3eMbEN5a0BDhkMVIqNojlsKF5DylSeOZKihfO7qIN7kR/pwrX2EeFEH9BOoD5WIDr
NAHEzOah++xQ704IyGqesC8r6ILhBNCCRu6kGDvagOnoYW2Y90yug7oRlpkfgakZ3O4nD2Uvz/Ux
gTzERDd5dDnU/oZmwRAHZ9R/uXZh7iq7Lm9VIoOEE8SMN5EQLH4jn7qDKqwYD1QSQ2UO5JGa6+C+
STv11XEU3Q25570Qweo3U9SxFODi7dLwZPNFaNScBSvE5Godol5/ZTXt8ayixjuBmHxIyJfc0piO
xI1tm+VHylr1h1RlvKMAkzVbZnbXtgbDYGVx8lNbNi4oo1/Ks0LnjF0vvZ+DkdLKyXBeS7yvm6or
+l0UCG+x/9X+G4YO9cJqMjzadhG+Tk1/X1Vzd+pSIP4lpTffERfnLUkPXhtTa61ioBkLKEWA2vFp
gRaZ0Z2wRra/Xqv7Hf9e+Gz4JtfhxqV2roetf4Kx7O4s7vqku7zpToZiPJYR5/ZQsLZBgrS6+4S5
qKY8dqFx6eLfMJX9fQnB7+K6pMcwe0JVN0cihnmR/rDx5+2exMbC0dXNVz9SIougdxqBZa1APke/
KFnZA9eA+mMaNc00jRbly6ytV8J0qBct3YPrumPYDmqvfwigHWdLMrxEHHLcN23gsyOU7w1ULbjy
pGa0TR1yzpZ9Ed2sWjf3adNpAPVjU6zoXxseQSjqHY+oSfGC4Z9Q1oNu76E0YWb4P8/WWHN7G/1I
nzqQI+2JlsT+QL9McVFwQFdy4Jq1AozbQSHLS4P3bhJ9ZG5PITJBNLnKozHfJUPEDRNJ+NVtVUmA
NmVPC6X1loHu3FM55kOGMukfJRQyYj6Fe6SJW5AZWVmg5/7vniDJYWt6cLG2kidjcuBSjn+oiMPw
gMswGG/0nfTyDgtRtqFVInyCsiGY9CEmVWD4l14ytc6BSu+UtBW1EP5SyOKn9EELq/0HhDN5oCfL
TT715PN1G7kn8Py/tFbCj6Ts7p11SLbJ+bDytTP7cpu6HIsRMvObD9iUgtAxqlaDIRl1O2zdyEqD
U6MpCPswyrLej4Fov2MO9f93J/4nHkGHAnXgkbxC+u1MyKU4zkajEtTagKUV+xnqH5lv6myr2Dc+
hiSNfkIFCzVrQgkTr3D+IrdXCDJI4ne8dQJj5fLkkFhpm6NHxl7u1Oh9gi2FNF9NNmVDIGUONvV6
fKNixjZ2DYTj6sk0ZtCqkCYlMORf4Cm1uKQ14Yk1ACB1nunKeRo6sBDkzeJzkIzNb6xUewuDMiOS
26iPhLfSiTSt3kQUtT5R/5EeA0K9d6xQu70hmYeSwsWIOTlGufWtLjnkplLFNnBqdROGnF+NIpLn
KTNcH2MezkHMDQXuPKQUya+kNXdw4uNNN7rJybYK/GXj2N1whZrHACX6PWtSa0uYLkPZLlv3Pk+N
DmMnk5m81rbRvCcsKnlpIaHUoTMRJ5nr5DBivfxoo2j6llY+Xxu/yx6menZ5J9Br4TemeBCtpCda
F+WbQ53qpgudf/CtWnopQJq2RWt8GQPlN6Otk4MHS2wx7Zcf7Wih3y8dFWERS6QrN/7OMH6wCSit
s6TQcTVoOyGLT+IMXkfkgTQDX3ENYxxTK7CR8hhpaYPzKdPHBcC10jG1UnLgm52KGrwGMauWWdPK
/Sv56e6ZuLK6lNzx6PPMdvWAjbe3D2Bh7P2M1wHRyJkuNFDqr7lNDdgRM2p/GmgiF/hNy7JllEJk
jAiaj355NDnMyPsHYWxf+hpLlIn4j40zl6+aW1OwAqf2RiiCNLVB2uQjDGt9T155eJzjqDuWHG0l
aVhKQxxJqtyGpYHDF6wDS5fB39LPMO/6Qub7JAiHFyAq3ZnS6+Imlv4RUBwOlleWu2wSAUmhqbUi
uBku7g64zVgTU1ICN7cgrUzFDDdv4tY67XZUnrqfDFLDuCv7jq5A/MjiLPF7i51lsG6Hb8AorVjk
7fsaSjJntvOOVJsSgE70ABLUnyidcCz/bhpGD5DGmLio723S/wDQEBbWMBnzuePF26oqwcUTjJIC
jCVDsnNwSb2VC+3+EcFZyC14OOuE34wdEDJ04VL757pmsE0YkZ7ZNaI8dYXH9i9JKWv7JrQ4PKKA
R2IXV0NTrwfcJ+PZjls8vVTWRekV541FgxL3mx9bCtNeFzmLlAue/7YCPBynHyiReJ4oI43nFXEf
DM0iG91iXdR8GAhuMr/qRBG5mNLCJrSWDfAQEcax4PMc40umYgifcsDlsJtH46LzBS+DSxaDmeJk
o4fJy56ywOlQs0RSsJvJdBrTyRPjYygCFT0OuJFuMJQwSMSZQRQaPssWciBDv2fb5aHG2sGEkpd+
iz9PKNZ7AZikY2GIhZ/pBfMvwQVyQ/7cDSelZzGfYFnWz4CYAcIpltXAE6plEks9EfpXIK9sfklR
cVo6MawhIGWZwW/bHchPBtyu0L5Ksoxni6ArD0PSFVQY+VGXHzRQMPD3I1AwEqA12DcI7eZ+kC0B
lbTM3gdMqoyFhObk4kmmE05XdXCeE8VvJTGtGUgf3N81JD4L6YztPQ5arsBeEbDz1E4M6aMxYFts
x8k3f7PWoAqFrJR5TkACcNesauCU/CFJ2rTJJODjFa57Gobe8+5J6tQ897WgSNk0POM8CV2EW0uK
stgo0Cj1uRCBd6CSzWyOQ5ZDwfPGRHwtdFOmX62qP9sdvF0hqcJYpewXnlm9tjNVNFATdg0VasM5
EabzZ+qeq0se+/UFCITzQEeL9xbxMucKiw763IZckrYC6zG1vsDK9m5RAbMJOF0hdxofwE7NI3xa
jdBqFZW/w3Qp/K1XsFDdIHvhyKDnaD80+fBkobf+GF32Qk0w+JYoQEsly06iwYGcoqcv0MInTLd4
ssPMmrDVNuMTpBX/zJWGwSPiav6GeZ4CB+pRUdXAzIeZ3gbAOFe5Zb9xc0Rg0IWxZ9IOXhM1/k12
muzoTuGyJ3u0dacIDg02e0YJYg6o3138iO+C6lUcCPGv3ePr4GEAXC2/J17Xb0CdTi4x0tVI1XZl
D1caHdalS0IcONyVkOTNX+KKAUMkuds32bp4F8dB0WkOF3db4LPaiF4S24N5SN1iZO1wUBFylXV6
sNo2xxLi93uLUkSwlLK5J9PiXesOCX4d0soFumAaduRM3jE4Dhd0a/OcRrV3NF1fvDtdF57g5NFw
5RtB9THXTXDJ9OKVCp3nvMfY3ptB8m/iYr83yViTqwU1UmGwyQMW0o5eWZl/54/WeBEQB9d5ZUrI
oSTY8DTEzw0LM3fldPhDYSDekJfFK4Kgf0Gvq36iUOirXy1DSngBOwTAEgeHf/ZyUT8wAfhqGaXm
Q7c49TOm0tES/mMM/RVMFNyEQnhYV1RdEKufHWgVObArINFvha/+AvbqO8A24ecERuk3pIubm7F2
ri5Qw10W1uPK9o0D2zBk78LnwDYJ59z1UhA5ky0HT1JWL5HhPvaMmEcBW2Wn6Im8B+qQsU7lFcWe
6xBlpEraIDR2pRXXqxTBWm1GoPKXUrvFmcssGpx/Y0eY4K1o5BlKcEgYNjZj5sLhScz55Kx8Bb84
HygyLXnjbFGU2Tng1NtjMOG6yO4KvaPHkTi5H4pUxKrr7Vef3dKWtU6xIr7+4NVBeG+M1iUlNLfq
yVzvACXxUbV5t5lmT++mMag3KMHldjbgiPZuW3+D8Ot22Fm7Xes4b/FEHJJS9jVzPGBJ8MVMsCwW
AtPz7/CWypOrsR8rQYWWCvHbaUXq2dLBcx7BjKNGGCKM/J6JPwJ11KV99jBSH8s4lm+sxM/ujFFc
qCShIdlFU+3FxzTpf1aTXVoYCG2jLRsJ1WzOdlike9uTR9yqzkb6boWmE8YHrMn5NlIxKmLlTruq
U9YVyd8/u8l0BqqH1hwOzwB1HGaheatjZzrjs/yMRe8Ru1HAsXEr7/A8fQGBZMEW0SeJjRNcBCVf
i70wIhg6W9Fw7U20lJzKd94S5ok2Dlw9Y+1t1OgIMnb25DQrLy6bD4HneDc0FXTgZsA1fKam05Nr
7XE28GQAZRViNfpYeFnwuHuYSNZjs3gbGF8ZZ6fc2bYa8MSwcPJ4PeGiVpW8b/B+4kcX8cakDxdZ
jZ5yptWNIAWNG97qDoTFsKYNQq9inf8WNl+fzp+Nm2IKPPmmag/AXIa18pPqLrS7l4Dd41OkbKSm
FIujpne0De197dnjtzBdrhOOf+ehgHEHAxkE4kLtYK4B1SKsd4B6lN23UGP2dWd8a+DFK2q1OkzC
ZC18KVuaMngVHbxEed/UC+ISyfKhooqe2Kup2T/lgdD3GMguBJbpGXdNtjj+VFZb25nCY+4Z3HaZ
nJNTXPbIGwAC9oNnClYYhBgKSgAgR6YN/bU0FTjkbKnOTgV1h4b8INXddRjTcheehid6LuPYMVew
vToCpCK5byAO7QBLNZsmqJOXWBjfwNr74eQnBuhM0tF/2I1NcDJwq/d4/it80wkl30Y5urtZUV6L
cDqMR+ZqzsHK7s/QbIxD6vX1lS6W9IMLPf6opHH4LNHbknqqrlRBeHeWrXfB9ONUiYNGpMjHLoAx
QBQz2cOKmKKUljzqAN0iNfvs6ue2uwp8y7hx3GBcGb4ajDfpfkQg/HDsTv7TvY93RkTTtNZp1FpH
1r9c65OPvnXCB8mpdEZX3GEm8C+kHO5c26NrNS2dqN+wM3grNUZ8TljwVB3XhITOn2LMsWFXPRFS
vvssyf4lrYejPGiyDX8TnMx4rqezmMvoLTHorfZDy1sj0Pn0AsmvyZ5+m0HrxyamxtwBRoJkkH+b
fojvI57vfBoMHpoar5cZFXdN0Si2olaGeTkztwV1PesZ50e+cl2/3k1D77+wFibNkfdcKXsaTPap
pTiVGi+485cle5+gPtKuBJQjikxxrkfFAVi7xTP7FTpneaxHx6zgdsTZC9crXkhs3Iiy8fp3KuSA
1GXHBHZUFt4DO/yHaBkbwcPll2zum5NddtYOU371RDV3SNE1tUwby6S8XUYELAvGtU/8VLSV992L
MjDFFaUv6far4CXVHrOUyZa5CRbaCNvn2yj0yezHN7+JdkGHxaokXDOP9gh3vazZQlvFv8ie6ppu
DwPiisdIiIp96ZLUe81milvGKX0wXcmR1Sj3VA7hLlfZd2vkIG6g/AegBOXEL5OUGcGm6F9rzP2Z
RA/cpYH3NVwXfe8EgY1Mn6j9FHfLz9BGD9KKl8NP2u6d4UftPhJJ+8xROm3NoQIE4hRd/u5JKX/M
UaQ/+MsgqsRJtaWjrvoLvfCaJIRhtn3fvbf2/KBlirgwssVadxQDxLNsb9Kq930Ht8RT3xFe5DWr
qpTA1GgeBrfUdyzHlgLpBeiSsa4ZYr11sTKuOUK+meBOIEnHYzXzonGIZR8tNZEZGbsoWbWKErZe
18UWCbbcu73pkyPrl31H/cIW6EmqLCQRErXnzCyzl3ZmD9N7mgJPVFLN5rDKXiqb96pnRERdIf8e
ej/Yg2P/ReueQVm32xzm2DnJ8FcmwL2PPCbOpTLi/TiR/hrsMkw3LSL4RpUWROukHwzWwOw13PpF
4cVZsTcHqyIYekezANLp0tuTOUuXej679yTsBpNrM1TosP0Ian0Aw1GwXSkqUDPBNUuJY3khDgzC
PPRyeVNypDkvPTN+RfsR08SdLt+x8mDD7p8NqsokdJGa1BEWBVT0GbbJPvIqn8G7bDVNbRBGDYh7
+37AblgO2cFsG7FrPKd41OQFt1WyaIVpQQNUmzMMF/IhctKDIMBHtHRsv/DvN3vbMaYdbX8M35YH
q6/v64ue45sPnYaRBKJzAc+5XmRwS7jVNxnl5KfN2iceIEFrZz4+lw6Gd7as7g/XdBoabGLVt6zO
1cUii0jLKNKx5fefynUJu6y0SG7xYOGilkG0qJsMURnATejaCDUyqe+CTj/gIXysBabnidbCFcyS
70CX1RkMTbXtpphpUS+t4xmL47My6ubYySTYjBEJRK9kbkui76lQHI7O6OwwajzHonyoa8VRijQ6
AuGIvMPAOHTr2WaSExpxIbOHyofE37faM56IOy7iLXtqC4Pu8uyLV3vB06UBYw4WzfxguPHjzHoH
J05WbSK8049G2F3zDMouQ4W5Rasxt7XfpP9MfAS8ZnhwOzfI9iMC1pY3iILYhEVpS82lSwO90T8m
fa+p+SG1scL0m0Y4iZbSvkQm77VLZoUKr6XUuzlHE6tMMAA7zc9Z1463I1DCTS8Cw8sFGPj2RiVO
eVBpDMEphDEj/b+wje8cvNSQT9nPZP4X1wF5nKGP7K3Bdi8er/a9kZIAHvlelCGHIwQTscWzy5UW
sbQbdnXoD8++G1WbxPXTZ7oPTg3bnIvtNfYvuRpWdX0avttEdRfUHgy4uve37NReI9/sSdlyKfLJ
3kwjbp1qRlEPhmlg/YUbeGMuQ8fGCJlaCeZTpR0F0QkE8X1gOAMqOyyYzKYq4TSTi77k8PNP3gw6
kW9u7X0GhdfelGHf19AMWHEhzR9x/ONPjIMuOcc+RH6LgWOFpz19mDP2Jn1Pq0DK0/ESqiJZj7Vo
32dWdMgfFHBDpUlOSR9F8li4uFQr9BBmeTQx8NGA+mD3cN208tjek6zKNzxr1R7QgSLRAtfPoWoO
PLOHWZm5k8YkIKR8KONoPMCw45Nxc+OdKRQYPtGxNTbJ+4UaySbWKk41nkjSJRNH49nyxuLJGaPu
RTduc19lkblr43l4FrQBoN8hF51aiU7hFtM51xTqVFbBbEg/8B8Q64BxclgyVR7FThtsgQCwiijp
8x09S/V9U7f2rm/FVxaUJ9fvhh/NHe5MAFDw7iX8MrLtstu/mA8632eFI/EVNg1cgCSdw25Pu8PA
djUMr9i3+3OkI5necsQaZze4qEFHKVpe+zVXZgKeqBCruG5bwWqm8l4b0hNbh7roq5cgSBtzh9Mb
w2PpcAZk7aPn+T+iT2K0KmXvc3ha21FOeJIzK3DhMstx63D12s0MEvvK57kpeg+C0kiIKKL7B/96
s+zrzBEYDqlbDOtONv/TXdJ8TYX3bypbuc+1yrbsv+MMH2HBs4zadphBxzymbmF8+nUVUiG15Nex
DxMx9S36eKEdN1xM834FXPYf7F7ylRanzUJXW2c0cO65OHXrpqNMhh8eGka83Ou5y1entopqsvUE
y52IjjYs1J21noP06JYJZrlGaSyxU3PHKxMWAW5xrNhmP721vVUBGCJFxcuSmsv8ubdZVZ68YUix
baiSryl0K8yKXcxOEIGBfpiET2SHYUd6e8gB7TEvsQitJQayPc41xVozKdQrrTBEe2HKOO6pgHxQ
Dfce9ix2vkav42UewzihibxWCUY8s7+bsS8DXpGeu52L8INpe7455KjNFSF164BEpY89eIVnQsse
cBFMga+Np+H0Y0UsbqYehn0WB1guO/5102yjP/iT/TagCvNEJP6T5EZ5mDGwL2Y6GmGLpZfdmKCJ
7iCoNOXW9irnxvTenbMR8hjmKwS8QIvoIZRKbpOA7yVWdwwa9YBWa6Xv9MS0p1izwOeCq8CWeqzD
CNn3JxPeKMt0dEgW/6wX2JTH2BCp46MtgxX2NxkysrJ27FsrUFPUZdHd6JNiQVxDMVmhOWR7Fg92
us0Fxg3M/LF4sTL9mk4lMuQ0wbgh9m9j2nObvzYuwHwCKUV1t7aDNz1k9Oyu+hibEc/PZix7/x6v
jbwonLpAjIE0Ng6L38mlU4nz4F9i92IXFlPMBmx4jSwblCucOUgy3OGOzTz3WEDqLESV095wopt+
XiWzzhfajxDn3oy9S8sgfCAaYtPNA5kUXD1VOg0AMMxrw2kUCTktlkHbnGL22a5mVISD2bAFKIM4
PnR+Q9o6gfDt5G2wUegw2Ex5834yXWFmDzvnJYytNz7VRQHHm7uKjPRuDr35rXTgF1btgKVNWdRp
zkl5FZmpt76e8FOnzY0eUpb2IVjnpfFC/EXoH7AAl3UO+p4gGA+Jgv/JsmBANOekAuoJk8Xj7cu3
Z1IbX2Hhqc2KSSmlr4zGt4B2vqY800LSU0oZ+iyW2mybLpNoCK2QaozRR2nBZr8hGbuq7JQpMhho
jYIU/lCn3t80+78dQX4CNZBJOoPOKxxKOW7LzsEEOlPPvu1cz+Lu5OL9hE8IizNJq53ll4tzZi75
D87uCxk0atylJ5MPDpJHQp70KwhC7MDKGfgp9ZrZY9A+Hd4mmCAkFqZuvOf8bR5HkpnTkci5TZSK
v0x4DCbeGmiAHZUxzjW1xKnD+XpAVC0OadpREWJR0scGL9iwH6hYcwqsulaUnkfsGTc/GDcxXOG9
Z9qsv3Pze46MvW4ULZY5lMVmyNG3Yit4nAZ6FbyR0pF8qo9+TRcVJjDjPaLMF+SjMkOeJjlDDmzE
Z9n2cb2jXRRsyAAptJRut2cIVadixupFNWb94KvJOqhkWCgOlMUFliZGYAfseNL0zHYquKaBcRts
q9o4UHDxxxpouPlgjRQANdjc1dCCj+lo1PQX3Or0WdO7BnKfAvtzV0BbWSIR/mdla3fajuk0F2cT
5vmTh1RbnTALoFdo1R51UQ3ATJUf3uuOx/aBhW6Vb8cqg/QQT0U/7Fw5E4vdsPcrW2I3hXUe1fLy
bnTzNGbjLbVMd2M1+ptQ0VivJ43bEn2Iya+e6YEEek4oVkUwd/BIRRjZXNADm5Gb4aFIAn6Bo+n+
G7ugPoXodNgakf6Un78YBsnDaEJHN7GDxaDTV4rAe0Qkd2SjPY4R2mSOuSczM+wWZg6bKCQOjFqj
RH72/6PsTJrkxtEk+lfa+jy0IUiCIMZm5hB7REZukat0oUmpFHcS3JdfPy9uLVWbyuZS1dZVpdhI
EPDP/flCv6uc8/GceTnUN6Giep2boOBpm462s8asQBn3PDqvLOvVJ7uA5c1wuJy2zaKmJ7TW4clb
oI+nxLAPAkXylFv265WQvaVeot1GtqOfsT93RH3iEXO427WMKG1z8u06OLKZAHmRTWqL3RzBzqGk
5QGiwpyTSa5T8tBReJY8lbJ7yx3EeMMMeD5BVvGxbgWmO2CzGDWjDgxMKefUgxrG8FaIBap0p7L3
ucj9b4YyoYu35O4rza5MBepiCFYOaGjuooHqoDXDqoiMSEgPdoEkoAEcAJs0XvOS8ge/1Xlldv3g
bVEraEtcCOrueIsO27JBEoJmFQ+Xk6/C5JIAY7sdAyBmaGKQtEBEptMumScCK8Uos/WshvZHUDGV
b1WN/MRKtQt8DtkV165VJHO8BTcB+L0mj3YAYVdzDXLEo7cWRzO1smmyAR6FFToJ5o1NTOSQFFrd
VUv2Bbp4tF2IExONU/Up9pu7ol2eK1BVzsDICCgT9TTW0nx2EeqhVhVebH+E9u17ivlikVsr3y9q
kBCx7K+v9RyWSf5RYAXZ6rqv8WEleiHEamW7vgm9gw3fGc9mXr0tfrr3kuLBj5Ofmc8iQACfNHaX
Ek5gDMHzy4z1tRZDKirCEytdRzHMpLQHuxvBA92WLQIaAb+2eB06P2NWBn4bHZYFtsHLtLM49h/t
wc1ul4G0fYv6jHLDoMiE+tBiITtknBIUCbf5qaft/YHa5IqLZkYF7uthl+hO3iDfcHRWRb+vSDOf
IwBDnwlMAWDCQJ+QkzXHj9yp7tU86wNTaQcHFiH0ZarVrlXBp6Lw+4YSILYcENb3LDkQWmXKl8Bt
vFMTewQcrQspML96N0wSAmpIF+pnukGuZdOLQxU4L0JPeUWmJa+/TNhzyO9Ckop3eaKcR5zlj5Q4
uKf2iksIneAuMJa8wyPINJPBMj21IgNaH4ePMVPKDcWWjtrgpO9oAuldvYUFOb/UfSe+Rz4mYCcg
H9Wnlbg3vWB/U0N1tg+lbvyNbKrivtDptHFJNl0AGkq9m/nH5ap13QFONianG4ac5tWVqm52wxCP
T9mQO3dLGnK5ukl6IBmZn9gLMiHxHQLiwCuvc3U2t4yO6HceLTwJfp13w2VU0nzrmsj7wj6mO2XR
bO3NINIbHXedj95heXsgW+IDET/+tGeB4R2RPJ/b8lZN+e3oDfcVgySi9JrI+Jgn+WUp+2xHn8e1
a4XQ01qPvguL16K8mrKqY8GJl794JdhpmqSZKlDMUdWfSQIOyGlY1hFieeARl2dKWCLnrJayBBI7
iktTT/wh3LO0t+fvIm3r3chpJV3bNl330lPhbpxKasRo8IDNoWk2ZPJ5jGtYoKhX1TLDMmIgfSgn
EYVEOjrXOlqs5mTAqnq8tE5tTWgwIjzXden0h7Tjt3haABeB5cx8TsYewGkKeyjNHGBtbOgexaES
KibuHjSZvQQeuRdtiG13kawL9Qi/TFJKhio+kAylNdgXHzFTy3sACZR9G76Kn7Fa8mOfj8pitsNy
V9r0g2xHknD3AS6yG2hVescVmD/MhfwxkPrbhgIWcizBGJIqaFYjd1s6Ep6e/YFGdfAT+aeWhMnI
jDCG79CQfqYmQhDvRD7uW2kdHFnkxPfKR5ezBU54Ig0IOhQ2RCbG8wIqjJGAYAgifMvZu6bmSyE5
9QRqncwunUGoo2YCRcVgc4dlD5DGVOLw9gd/ul3I66IF1TJEwEXyw5SIYuoGGlJW6VeHqGJ8gG/a
1cuz7NrY3zaNar8Oxi5yuhqKOdmEEybYNYk4bjrMEf3wCkwJs41X9fZZ0aJ90mlm6Sfa2PytEjU4
1hJ8ypa+aOenIAz86HtROKwmrEubAWPBe9zC3Ftlsefe1uHc0byG6XuX6mQJ9zjcywYNqBiunYNM
6bOpQz+ZnLZLnjgATu4WLCZydlkHxaa1pvRdxk62czlF+F85j4/90RrMmO48u6WKFJ4WDjWfVfvG
mZP6sWrAU0E/DtVX+PeqeIgRML2nVnrMlYA8VPHjwMOg2upQm/Ie2Lbk2EePdG9OA+HPaTfI1JJX
ES0+twlVjmZMUveJuSbRFteOgnYFCYUOwjXnkGiXhASWkWkokkYYcyiINkt+JifqUmZdWgF7/EnO
w4iYQcEvkyoEjGPhqQzFA1ck9t5qgKKV0MkcGG8gkp1zBlsps0zNzew7In+aQLdY+y5Rox2uxFBX
6CG4tOjJWr41Be10Nx7wom9EVJ1dXspoucd3mTbbJmyj+YWtGgF+dPak/Ai8Vj6y6SvUPveCkGhj
j4DUFrK9s3I7EzS9Z6P/Tq65MveuEXLZMw7A3bJaBNrgeo5hrZgVYlMP+TAD/RlaIWGwxPF44lW0
gJm1NXn5xO3XIVVz3LLZe2HY1bSbV+6RqKL85nkptebY2OSGRwS9r2Eq+ruEQWJ+jsDV4qTBGHZc
0qbw7kQFjveWroTywuEvkwcOQCPLbjaRGw4FmNFVHPPeV1kAtwpyTA/7ceRxMSMn8LTUusi5Wz2H
moFeVUZsWHWSd7aHLpWKtile5ibr6zcAdyrlF8QeD5Zg2DdhyuC9pnw2PNEhZotjEXfRdGbQPkv6
fjlurYHrx29V0VRqM4Y9EZaBL/5cJNIbT3jOyhaSnBscsIC1zivxXjpNPapD9z5744+Uho5XhiG1
/EgmLzmPsmOHKpmhboG3ZCcYNt19PoryYF/DJJVNG9XKMkjsCBr+1doPJOcVRS2jiLJUUfi1Ysc6
Pvq4j1nDaJd2C8ujyqVqy+txt+jJMPltmIw/JwLP1aaUsap3GHCm7ntuDTr6ntJyPp5sZ3Syc96p
/jj4KKY0CTX5NYs+NniSrSg8GRxH9gVr9nQhkAgMsGkH+rH9YgFqTxFOzOnnDvOSg/0tYbmY3AT7
1yK9PjmXZODSO7tw6G+MZic9uVjGDXSa2GNKxll5yBEQ6XA4lHaK0VfUUYZLxo0u0aBpJpB5Q96+
L3JaIrt0PluYuDsGzjJ5s5YSpd0raUe+r93QwgDrAtHyaftWt+m0BG99j3d4ZU2UxodI8K+1MXJT
TqF9CSpTHmXid98iR/sKvokjBeZKcmE3eoEymyTwbaHezUPZ0+iK4oFenFbJHlGMer5xiOx477gE
HFjYiRuw4tDs0jUhnm38zNVX1496l51COhD6m5jVH01kjx8URPXvS4aiGRN5y/tpCzkcPbSJ4N5c
bRciNMewrR0sXXm74Ai3a7s6pWA5AKxmUY/YRtFLMTF2gSkNMoiovLs4y3fRy258pX0ianfpVKVX
m0ec0OFRT0mQ7pvR9m4bjuLLxRXY4DIIR6pckbuR5P7p5aHaaDD1QzzTxYCPjNK+legtmn/KEhFo
OzCrRYNF2+9uWqvrPQTNSAV3NlT+ELBE4nypOMxAWoRnJ/YxzVqnGk17wmPqWC9A1WARUNbRB/Be
rzzleN0IxtUc41oHiOwpyDDp10hIKYXaeRphK7DD6lpuLUo4eC7MYGwKPLqnrqmfsxq+grwafF9N
37j650A4uL8nb1rBk5cDYReL4SZWmDsxtzZyZmWrXJ4Culx3VYhrct300KvOydg7A50KbhkfTcAO
4dAz59/iWOxe3CYBjGaiisPr1WhzVB7EBhy7AH4oslIfbP/bLd1vmIoi4JoP2mF0eWME1r1L518d
ht1cOXBJG0abePtoArrrRR6QuU5IgNOWRdUUHQJT4bgV6btB417Oy/o4iKsx0L46aXap0fFPGjJE
cIdc6Rd32C09XKBaBDVhYIHyjhSZSkWYKx159KjY7sTOZeap7l0dxUxWGFds3AXW6oZNajafp44H
7INdNaheGI3qG1WM1Sv5jomtUmm1b7nt1NssKYx4Z99WHBN2J0yeZeQDfcGs3b4YouUxgxfX39gN
E8m9E4VQuPw4OKZFE/5QoPrR0HtzAyY7PFHaPJ5VIgpIObwDj0bj1m2wd3bEPlLme5BCJXaCloMY
wy7+BhTPjXN4AWrAHs/RMd5hpm+njRdLwIB4qDzsY67HAJa0YryNBEHhm7LQ8bXxouuX4Mb3HBhc
Y092peNaIPxWyT7ft9AHGBKVyn4Jyiu4GQgW0qKzJMU2Y0pZrHU9g8sncck5LmdVWadDrXLa6hp3
HbN3fk16pe/5mMz1cO72V5vpHN8rhlvOyundLt6z8W4xEVO6Ie8bfLpHK2AwS9B8wnMI8hSvW1RL
m5GFO7+6wvNfnXgQj1mfMTYfr40Et0HjNt2tTddJedshwYQfBRM+Vg5HsZ7Co6PY6sARE8URrYmW
pkgluZVsNDHKKOcxwfV7sMbE5ZGDKeU5mgp1VqobrXRFeY2V3842Zx7oVDFg+Il136zawlLv7EyF
9WjbjEnfbYiie6xO+WtPoG78wJQL+YznuRu/q47tyR4fuxkvZTrH1L9MCi+PP5t50xjKQGi9VR4Z
HVU9uoBqZ5LVnF03Pg06/GwV8YqbpUgH/F9XZutbbzXplkOxuXBNhMOZpJ7zTPcIDeQ2h4ZjwnRV
MdOW0TuxqW7e4JDT3Fr85OFNCEeSJKept2BAeoqRRkut3XYqPaZMjoz9OzlwQDqBYSzksgKnMuOH
qqPkCpBwyf6/IGxE2LVd9Pg51ARg7bj44YuAP9bBBLllnjW6eL7YQh/C2dFH0PcdI35uk60993V0
406cp9cZPvviPq192A9IWex987H2wR12DmM8x87gfFTKby0cXlIqMnWBQwZXtXhyoV9qf0uPgz99
1eBJ7yzBr+dsUI7H177sLLfc0HzVvsPKpjO8NmxEXDIV7U3U1eqEQBCna5wQV7HA97jgvNRrSCQK
mJPBSgSekxyl5wt9LNNEZWvH4omxQoPFjhgrf9wS71rOSMDLe9QKu9n3c+0jvTQzZUD9QpUV2bRx
jXnPO5cA8+D8ybhMNxm9oQsB3rC1XnF7hsdANYrFEGyVe6mcsp4eE/KeVbrOoRORE8vqKJA70QnT
PBbxPDK6gIRKiEBiQeUiqAcwJO5wRI8dzhiyHCqTZ9gilpRnBf9Fb7AqSwgVadWKrzVoeX/TN+ya
1ylskhm7ikh0DoJKleNJ6OuMqoodaepNBV1Ec4xWo5z7TTpyTTL9onc6p4Wb24Hz145QYLSJpl5+
T0nd3wZcpQeKuVVHsd9STRfPstGD6zEEhN6RQAEonKce8foGQd539dRs5AxXLm9qPLW4qsfvDIni
+CMw9A3fkpLOCZ46tAPuHITMEBdm2mbdY+z1DNPdLijzPewfIS9o5NDrR+WW+7gOLTSBOiyIxlFh
ZwbC8gffJl26Tau0usFAkG+H2laHaMJ2uikq9Kd+kjCnVBmrK3My4mtemluKiNlLR3Js2y3GOneH
lD7iuWISWMPFSfviuZuCLDtndjBWGNwX+4eOa/EDoQaib2W5WvCfAx/8WnPDyM3SALKJpg5c+Crx
C0bLXe69kOT0NkQmenBipXVjE3hmU4c2WFkbkweihAmX55BAQpAL+HicMvy2TO24HaB09B44smiB
3NmVlnOqI8++5hSZb/fE0V783DL+N7uNm1sM4QvQJVPtsSfQfsIYKXXx/cz9DsrYxLC/6tFtoAV6
Md9H6vRbEIMNpxrTdjtZY1FHtQzGCzu4tHqB3YbrgKfsoMgOduxqjJx5CtRD4Afr0sO7OVcTvnKI
/9G6oj0TD7Ox5uyR4ugl2A89W7Vj23mhPARVJMxzfk0WIb2DkPk2DfMEE7CENJVendPGnBYQZcTB
le30nAmWKHnEFd54jwC0RvJg3hBwGNexBauGQmszjie4inFDO1/JtucZdhznqI3jX0GYlbbkVvpJ
z6x14enYcqwxafwQdJQQrvoBL2GGxTqryM3ZjKCoCqGSst0aNXafXn6dg6fIM6dGBXBuOJJSe+V0
9UuVRHqfSOHWu8gRcYCRS3rPxdTqp67PumfR6PhzAqpgf5XAGa6o90D8wHY44jLP5PDApj0GSRJP
GBIyWY88yGPwPg1/SqsrhFOri+Jnq5+tL4hE80VHqRdSNBHAtwXbB/nrHMKTeww5rH/WtkYsYi3w
n8Fh04aUZ2M/3+eA0W+N7vjwQBNcGle9oYi2nqk9hy7Umv6n3o+rZlsIgqFrT+TzjZUyXqSFVAzP
U9zE3zQOLLHD4x4XD4GxCZSEmlTWFu2YVc2e2EdEuI+fwVNa8jR7QT+x78kBc8O1klUJ6jujIIXJ
B7M6u9f6lqyLMRS71pQGFT5S2U2BBTenWpWaTVInsSe2Pb0dN45hAA3AjY5tZnk897bYAcPpgVCQ
ficJkr8wkh6HbcP0+qgKH8Y/QKDL4jB6OXEk9YtTxOTze2w3w2tgD8EtiQZrRsIIZrqwHSChOhJj
95VWy3o0N0uNJlRhouJZdZcMTP5oC7bM8IWSGwwqmHgWRmZgBkMil9rGPAbmdkEgY1mHcB5giPEq
q76ZaM+t1gzmGQXFfTsyF6SoijpfGfgNtGH8edPdIPRwP9SdunOSqnjyYRmG99aU0U/rhMNEa7JR
nRabUpiWfV9odLV1oF7GoPbr5JD0Rr7GHl11R4b0qn1u2b0QOs+dWGw0HTKKo7SBnrsiBzmCmLFA
9QuqBQ9h4yXfZSzqF+k1AG7Swf7I01yfsMHUP7vE7s5pEng3Jo+ifO/ogYIkTTgCuW4skh/F3F6x
re4SDRTuWP6dChlu3bVxGGvOhmyJb2ZpN84Zz3NbH9yBT4xjC7KRjktCWtUUJDU0ZMd3v3pDZx0J
2bfjK5k0bSO7cyAF4t6QOv6sAh7+94VXoPUylVgq/UN6rZfe5mOfojA54L0oEuCRgtEudCeeL4Jn
/6akPlisNOCxwzAsyXDLsQM3Nfl4jghTmoIwpMjULBQHL+w0j76f4okdZ6PpOZ+H6NIQNOu3/Swy
UOJL7Lr3mF2sHksqW/7TRGUGrzGnhGVCNxjvBh4Pj45a5nvqg33zQN9Q/qUsIyTVUUc+xIfEJATQ
rr8dgFqcSiVJ5k1L/MW6eA7Ai/IgIopDQLvPjTaPlqfBIFupBJy3GlhznOpaC5yCn5exBumhQlnh
SlUjp4QVg9PRgt5h5ATbi/d7CiGdUt8gTV8MbxYTwdhdy84QD0OOSqbogNYMLtpxl+vk16Pk9GzX
rD5YGBHkkJHm+DUCKmdIl1dLs2GuTgYcKWVSLx6VaBDBsY6kZ0+3qkvgBQKdMSseWbo5S0ZOb344
gfLoYETkKCVVxCG/mKlJTWE6gI2YvIqMMwB4TpZSZrSFdMQxxVtRNB3YlnmII/uWY2SHdS8nrckQ
3a28jIwEwRGscoG3WKjxJGOZW6ENHdnvTnx5beUfClGS1IiayaIQL5BH11dZCz6EXQk0WMAn/tM1
dmw+QeUW+2iUZu/WHLk/lbxeJD0FHUelHSaTg0mKjyl1nZTDvVg2A1XnakOPN1fj2NcIrXFP/dr3
ZSTBesgrjh93iaVMde84Vl/vGqxh0VoMpZcfrXayfeLXXilvsyjDMEkbH8ETOnsOE9c/WEx39O1P
D0t+vifJxrKZcrS/8ccIim6S5fU92Goe5WFmptuKiYGtV00X1f5zTuDSeyK9UOTRCvOTtcXaho3Q
QLLC8KfHNyaBsBgSbWOTRzGK8HIYy7nN2Xq/CPYgxeOSlsmTj2LL2Q3d+IOiDrZ2gRc1j6Jt0mpD
t0JwU3JffyHuuMBMJr+75UCGWMQsU0zZSnL0mCCpV4V/k1QR/wDKPWxBWhcCQJ2t1Zg7xmsJ7NN4
cWv/1RdqPoAm8EjLlpQUIua5q16lEH7LrD62rsms+5YzEBYO4crpvmI9ZSLKSKFYNlOrIh/Xi3af
E1CAOKISXeanhNn5WmNM7s1mLFKnucVNmxRfyhj37FfP94eeEkNM72s/bLtxnSW2FT7EFgEhJuse
OwTysJXjv1cgPZS1iuCPOW+EgBiSYerS2RHzkbl1Jg+oDbMG+U3TEBcSSaL5mJIfViN/by2IFwWn
HMT7W0uEWfipK3QrWGUsymB1vxp+Uf/AbdV0NBcUtqhv3ZYm5NdBIoDv0t4xghCmrdSWcRTJuagb
ly0pBLqHFXMocC+dt6hzMEM+AE+xqNuSjhXFGGhG+tDbHD2H+Q1gy2f0rhj/GnNQNiEBkXySUC6H
qIoQhMr6UxpgGTqyoC3+hTrvOgKOYoUte2bDHDGnts+9zxe3XJtQYGlkwxiXwUuLSsVJ3RRq+oF8
jo2Vk+eMawG50WTIkFRiTcOnq/mEa+ElaBR66tvnLI9Lb12gBr3PrMWMQy0/LtiBzdNzy+b6IV8G
izsrrt/g6HiH2oh+Oddy4FiagHvd+WAXohdP2BNixiIy/wdnDI/wGuMt5ymP6+BtoSIiinaOswDx
mFj9wX4okcHF8sL0uayqKLzvyejvqMwAmN5my1MvoO9dO5qHqH/xplzEWz3MsFOpLKvL7pHHTorh
uSjK6s2pI25PUjDxF5aY4L2dR4Xgki9U0dJD7j0IS2qbMEI9DChq+YJhovC8x5nzgX3sqMb4WgV9
kLxhMIJgNskmo0E6CN3LUIUOOaE640gUj967Q1H9iRwymVr2qzJ67uB1BY+Uk3La4s7R3+ZhGvba
FYSUJ1PcNOJquUckzd/YwM4H5F9SlIHrd1vKmkElAvbvIIFhG5hvCzk3bwQlkukpC/JxblbV4PBv
XhVSREe2th8ds+yrc9+n9QpGDeSk3hCsK4tGbRdOzAReIs6C66XTbvIZApw8TzNNjSeR6opZXdb5
Zu/0CxtQqHxmHyd9ylCmqeG7OGxaidEy9aLHd/K9dTm2wR310Gy5SYAw2c2qIvjCyNk89p4zQNiQ
xdAOW75+yz6XWo3NFwHfx3oZCYlb64XE19qwSHtHoUQD/6tS1kAfgzvEPxT70/zYDPAiHPow1Bkx
e2gOLgHlYQNkrsAbpdvM3Ac6GEnDcdKy5E/0J0mw24K0YC45nulqK5QijwgWE0I28eKR8aq08ujB
taC72clE18PWWto6uERpQ6SUPUy4ZsQJ+AN0F9iqhMycteX9KXNrRrvCfxywMtOnAJ2wCjnWb8JF
Bh8LIyWqmrkLXiKwG/gsMrjL5CksijPZFTr5ul2KUW84Eznud10S4F3DTmZKDPfHntkM481n1gTB
ALgQSUDkAkZkT25nUVNRMwWF++gzphydYivBdPXMlBTnAGBceE6c+MqoVXZHFAVlN9qNLiHtAYCp
u3aZxj3jkbezXcru5Doht+fgWwlwFqxV7NTljqF0SICVKtjTNFblS9E1DQOPtJ8jnJVXbCenWxx9
u5gNKgnfHqgKSL0o/9qzgk33Qaad7EakfdK1O3s2ynozYLfUF9NruIxdxHPnBHULd14t+N+IeMin
zxAOcjbGbJ7vnam3s2Xludi4Pm3bT/neWFg0QGK4bMsBO38XAGLhJ343ALCXN9ICfgRJJy3i/qmi
NfCJ2e0UUaEQRD8BbPfZY10HHnhvnAr73OI7ZFes8DtR5in1V/qeBB0EbjJ/mzv6jeM8YspKLNRd
BXOEB1vZEUcIBhRXblIUpbemj6rPPAw0AoCQ/JW4gb/zgwGt6Tr+nk/Yu2Xz1iRT+MkIL6i+jTwo
KI3E1832yAqb5rkEzQA5Hg3wEsoaaSADEMTzwwmWb5kVG0JxbOwI9tFJTmeNYdGRPbbUW3+yx0O+
2Oamicewe8bsM7mXKySg2XdOB7JgY/p6pk2kD1lHvJjE/BN1RUX8xIjJ4TXtjMypa9FWs6eswv+k
mYiDaBp0MaOltN/VOlD3tTdkR0dl9bYWqf1dEesjS48zHzsavTb12V8ceqqQxTBoLdySO3IKto2J
Kln2oio5BPXcG8HkWsg7XoikguAEUMOWy2NjYbPaeIUc38uomPQ+o7hyht0UajoT3BQ1Yg2SvaSK
kMUDPAMU/9CZlveSIRhGUVEu6UwMgmf7mpmUf4VfssNYDY4MzDMDumA5RgRAMw49cwByjXWxPsRy
aBgdzeaWcWTZEMmRpfvRx755CaxeeIB75lEuGG8s/sOunIcHv2z6MyYedaAxxyK7kzkYLsoRFMGs
lb5K/iWIV10Oy5vbmQSIlT2NbzZ5aInCRDzUHgou4YTv1TuwWYooJSz1EwMmvuPCClKLhUxL4p30
ckkyuUUqqqdIm4LCPZY4rJJ9xf46hI1ywoGKuhhByM63bLcWfBjaM+46w4Vb7queKWiEB9mDj46/
8FD4k8y474dGfsFdWaUdakNaowssC8ZJ9+ARN+AV0tmOg0ccsMnt0hZ5BdggGKyHYQlGCs1q7dv3
Uy06+8RaRoiQU1jztaH75iGzLRO+KtNb8oqccJpjHDrOriaIcaJid77zvJmZrJX4tzNHq/Z98JnB
rlHinB+oLFXyQhvD8lJbil0bZ0G1rgK+1kfaEZOXlinOGh+skT+YPSzmRHemvil6enXWME81c6iU
IiKixDQb3IDczx54LhBN4kjgWttE1ZrpdVqQa9y1hVqIsIwJt+h0qkHmAQH2UH5pvqMTlSZp4VPu
AApVj+la5OweHIwuAwnKQ9bZvko3EfcnW91C9uopHTlZbtp+GTndu7P1YILZImdcXAXt84KdPNqP
KUkdapS0HL4KsIvZ89xOWQSCzm6RJeSoickQtEJNjmBNTTtroGvTXrvUGRTWqvcMc5g6oAsEmL1x
wnm4EAaIlvqnspt+ILY4mJkYJbGobkK3rPCtlfNmqOOys5/g5ab0f4cWo/32OXFB5b12QTVMtxh1
LBP90Gy203DH/IwbDM/3hF1+H/T4jWlYK4j03nHWW6jh8JStoxyQBSCIA30iRB/kzOnzDk0/WDZ9
5VRfk0ZUwz71rJoBkqhdr9+nPMh64noTAaFyrQosnO6BcVEcf4kHjxXrMNMdOpudKPHHye7nP//x
n//73x/Tf0Wf1UOVz1QZ/QP81QMmkK79n38K8c9/sKxf/+/jj//5J8cQKJVSQXRh16YlChf//OPb
JaHjjX/7P9wsKjrSV+Zb6Hd1veHkM+5zOxdvvsN5grQfOW2C85Ryt7aeOb00AZP7KWOulWBP+vO7
Ub++GUchctMVocl0+vo6Qf31zTC9m/2R5/6XTGD32AjP6HdBpqXbOkMxF3uKVIgD11nMluL/+cqE
8qV0bOX6LtR+1/v1lR2PGZAVW+Mbe8Vs3xQztSw+5jil/OhMOPJDhACu/vyaQv/6cV2Ac24gPDRz
GHCKcvdfXxTbFFKSwu9NAcjY3gZu7wOO7DxZrJjHMnpajdw2LM2mleJBOuROAeFLnfN0dhWykGGa
uqH1tbIPPjJtiojV9GwKKNi8+hMt6q6zKTXD0yj6MDhFBQeb858/xG8/mWtrF6RwILXneDitdPDr
Z3D4ghYZDfZlVmLAnmSmr9Dzhm3r2KC6XDY177PjRMc/v+r1T/2Xq9YVji0oWEHF5EKRwrte1f9y
1VZLm8Uy9KsnUI+UWJgyKM5DRrKQGPHSrZGDFfNlGmePcUA7x99cpvLfvLrrKY+r1eFvtvPrq/d4
ZZu2taunsBq7S1a48ilqrzZd+Ih/81LXK/73D+oG0nEx5vna866X0L980NZxLQYCXvXUdpwsS4wf
a8JEza7P9LRrlB28/PmL/f3nFI7HBYnfMJBcl479288pAfbUE/GHC62T5BZifR2zoGMAlkvKA4I/
cyOf7fGfX/WvXyivKhHwPeGwCZf2r58SjYMPyvDtUmVs0VeL5X+PWxRspmbW8vH/fi0uU5SxQAq4
p7+vMVybtY3EFl4YnbsvbBThlhBHS65qFGm6P7/Yv/k6PdcTKnCEx6BV/XaleITAfaTrazHQNc4P
ve7bfE3jgAJyyK9xWKdWMk/EvP3z64q/XjceLxz4/Iqso9q9vrF/uW6khXnU0Xl4wX11Mpbb5LvG
hcUbobVQsd2CqE/GpflW+OLNu3b0rLO2o2cghFjRsNr6BB9GznMa/ssDyJJnrQfvb27if/MefQ6c
qNA+oqNt//Ye69hEYwu84jJ7NJOs4sJHliMv7d2ULb2PSV7Vb3/+Wn5fcLm6lcM6xXXGV8IS8uu3
EnNaXoLY8i4O9zbGQPIDHaIA/mgfgrMLRerg+RbTe+In3S6hIHf95zfwby501kvB+0DdEr7724We
DYKYSB+pi99PzjH3WpQkk4eYcYf+b17q9yc7a6R3tQSxzmJoA5fh/vpho3QK+6Aw/gWgnd4YcrU7
7PecCRnn78vU3Bh2fivyr+5GiBDKRlVhDmiW4vDnz/zXtVpqoSVvxuaT2/K3p1xHmQs+/klerFE7
8G6nQBxNnr+TpmenX4FiHXJ73pCRTf7mlf/6c/NYCnjRIOCRztfw6zegl7HR0njeBcsHE1BLTmoz
oT/tgiWTZ4ZS9zleo13Y+1dzSGBu/vzB//pjSx5PPBqFYEuB2+LXl+cJFZAZaMXFSdnJinSsJqBP
8bJxk3b4/ufX+uu95CtlU1TnOdz2jNp+fS0Kp+ndaIPwYmNn3Nmtvh7oYrnHIt2tS3tK939+PfGX
X1XhrXQViwyJZBuU1K8vWOC4GAK7YMoXWcLcUG6YuoeBiSfScBLKZud3o30sqLkBIjVH1NypxXeP
M6V2y0MLcvJ7hdneXZVe657lko3vieQpDtKoIXhuTJze6Vjq+z+/7d++Jt/H1M4NoXybv7pC/3Yt
Du3cQ40V5Y2zlMsBaFjzf5ydSW/cSLaFfxEBzkFuc07KkifJLntDuGwX53nmr39f6G2UzEQS6m4D
vXBXRUYw4o7nnnMqlEzb0ZFLvwShuvYIr9czVN3mu8Dd61K2XayngjtCEz2paFG6yNTmA9PrMIn6
kP3TtYBi3Dnc3+CrCXsTMLBDQEuqI6D0cjAB7sKo9oAmClBM1QPN5PbFNZXsaJp6vrVDdTxHxmz8
owxmghjcCCakzNrkONO+3qkkMXtL18cVz760Qv//ewRhA7cSckN38Qa1FFKVTodTCdBMnoUIe9bG
nyEu/fA/v6QPd67DURL9qGl8zEHNwDQMPepXE5UixzOQPH1ZOaBFwvP6g8AhOYaBTaS1sniV9Os0
MJMtnyTI0n4LKzRIBROxJm6oFasf0ZAESUx1FkYj5Bon42B1ivpfWupRuOszk3bj/V90445ownVd
y1F1R16Xy5fkqspA5D+2IALs9ODG2vQVgqnpSPHB+KtqVI3ur7d4ufIAcAqaa9vAnXVVX9zJpEMD
p6PW8VBBGw13MFROw6Oe2HS4KwNg/smpant8qilvPyOx2dcrV1SXpmFxRQlmcf2cv0Ygtgjemy5F
NqYJm4dwTKdzi04d7KDq+M2N6icifhMurfCjFK/9k8mGDTmwgXOqqJnbqKee0EuCYZzmzrgRAKFg
Btac/4IelqXAHuKNH9rR18kQ4hQZKXCQjDIjuNlf9w9x+dEc8mY+GIyQJj6G+urlR2tMCA1J3dNz
yU9H8sa2YLAR0Ud8oNhqaBZ8ub/ewpfYjmObrsV8tKrTEXe1xbMO9ToUEIIrZ8dxe5VJTyrQI83G
KmDgbZNmEx585V7Kf+Xbz+Q4pKT4bYN9aqpmL16uzYACBX+n9cxWLU+Csje6HxOkRa3ZbG2rGvcQ
LhYrl2PhstmnIyySAc3WLUnnuLicSOZNGZhPRAkc4dA+zBhRsz7aKT2TU6WW9XSA9UtRzmOjlS1d
e8AN27ij/bOyeeP6h7gqvCM6DtVyCB0WHzhXwffUDH55yPuowweabWH7JQNTnuG+7a75x+w0m9ne
jqrfzghg6skgW2vH6Vn0kdV8aOm6qt8o71pUSaASVqMfgyElc0D0Qrv5FIP0S75U0HL4O5Xmmvu7
MWHf3Gvg9jE8YVerX0qYW0PS2Aq8HKwWMNmDjW5DwrRyilCLjoZSU88N/ECo+2TmSON0igtFJqKR
GnlDl3U9Io4REPstw1JK8GwMsDO/xADs00/E13ASjsM4dvoGEQm4ue/f2as3QoLuWoYBXw05nW7L
I36Tg+hg9tBEAKdkNzkd0sQf7A0tRihx9Ln8Q2HFWflo8nJc3lgW5IVo/HH4ctLwvFkwaZjfRo8s
89RhbD9DmFt+RRg1WFnlyqXxxFiG3FrnUeBpF/sqoXCJAZ1nHoANtJypHJ5r00CtxewNJJ9L/axk
EC0iAh4y+4RmSVpmzVaEU7ISYC4tOT+EvNICI6NRgnHNhVEYEwPSSyQCvMA1hxezSqNDjja1l6PG
18MyL3kgo6L0SHmrlUO48Tx0SlM25QJBcrE8ag12vqKMNHRDGC/c2nkefczgMtoP8haODHacwfwI
xCIRIU4pyXy6f7VufGmSGoN7RVhvGq8u5s2XDrNGn6cMNGWQa8BewYRmf5Qoi95/g3WAbSpuEhyv
ai9ihX4oOoEaOV96ZjwRetPRfjQcf7IOQTwE34HzowBwf2c3Hg1fVMCVSMwEeczicsVNOJZhFoZe
YyKLY/bNAxOEwOo70GWWjibG/eVuXWY4mDUVFDh/uM6Xb6ZWk6mlJRZ6g53iRsekxr75GI9xTA5Q
PSCVkpbwbExx+SHwaRFMTqt9VOvq9/0fchUVcJkpkVN3ErYsAy/Dkt4cQRDUQeZBo6qjrz6K0fEY
1hmTf0wES+dNhW6V8XNsQO5tyaD0aGcXVIw3s2MpwZ9EjGr50e90KFeha6lnW9nQ3rCMXa25gW5s
CmLJ2IujeSifZmBJ/cdKE4z7uypER8028zvXOBW5WYPCAVYLQef9DV55cJypQamd0JNQ2DAXqT9M
kYhI61RjHBDrfyVj7LHteyheAQ8hAHh/sWX9Bz/KafLHAkdMZWWZeIBsyJ0IJwFzXmrkhxBuod/M
eUKVnTiTfcKoCVJSRDjngw52oJLqXP1ziSRP+oF/NP+qA4jxt8JpokdUs7XygJCv/jsmhtVWruCN
G09ORt1d8MJsyoCLGzgVKoO9TeTBhzkbgLXRqzUD0bxYs+4Ujy2djf/un84Nu2lzKhwLKaChL+/8
aMc69XYl8YbJ7XdoC1nAYkXkxZixQ2nozYfGCNA6LIP45f7KV5cAUXADLlXMNg6KzsvlXptUQ5mp
iriHNlKzjPLoQQb6s4seMqDej/cXu2EkCfAtki/G/AzKq5eLGRYTAVpZIaVnOOO5Zchyq03J/+CE
sFO0j4Sp2yRWi2h+QOWhj5h69po5oaQJyhkAqaopCHlCrASbQofq0AQYzk+z/f0N3vqOhGaqrWIv
ZcX6coMz4By3NYvYQ1EopYanF8cW3uFd6LB81jC5yoyUuQ30eTjeX/k6NqbvIO00Fxb/oC0eM0B2
Y+jcJPFaxyzEx1ChBrRHGSX8qgc6nd0RuUb0LYrRf//VlbGU9Pdk+QzvXG65Lk1jqhU/9ko0XvbJ
UCqbCUj7h3GM7b8jOnTIYQQFgy0UXMsVn391eWW1nAq9SreQqpohP8cbpwt+PIicbtY9m0m6bcH/
6/Os+/ABxmq2kl5dnS8ZDi1JjV4gm+SJXi5lAezIKRLpHprOOmN4CDsJcOebwG7G/QT/Hn1fNXuv
IeJQ5ap4IUD+xK2Xi9YpmP1JNYSXQuDxQJoFlRXCQJt8bqNjSwNk5TyvfS8ugUTHdiiiqTau4XJB
XWQI6CSZhctjfoDxSBTE4/i/ykaLAAmTaZNHGbsvcxjcQ8Y9GHfUD8UIcc07b7N0TZqg9kCngGu1
uFSmHSemH/im17SVe2xa4J1wU+Q7sxbGBriu+pwzpLay+6vHKxfFT8n3w5Lu4rQjH17MUfUNL21i
OwTB280gZgbi9Y1L6O7BcggltbAycarBr743smN1+pVEGjrhD7b48uhNVaux7rEF7RLd+O+1QEEA
CpCieAKYlUCUETQMHLz/mGkC2dhIOnnU5y7XnBV0HLOgJ5hDOoyplCre+0rhfnRQPDkGku8NVGwW
r9zqG6/WlZEk7S5T1/i6i1U1uhxD0JrepGaGCiVV08DuFPhUZLUQMO39PcqrcpGCyXOFE5InhDPH
/VyulqWiixUlNz2zxDK0oci3dO61QxROvwwYDb37y93aHHkA4SKBBw59cXM7xtkiGKAMWCOmbNvq
EWJ5KqCWHIqClZTj1n2VtVVDJ1wmUl4E5pVWDbNJl8VLO6QiVKNzTwqU3Ydc5Ma5Bff+0kaatqN8
CTvi/V1qN7fpYJ3IuUg4l42MGv4DSGRD1zNgX88cIM5zWWyhxxnrTcVsib93I7Boe/Q2VAR2EfA1
kYoI3Mml/tUaNkT9PmP7G/7ZGKJMuPYm9TDnEE+8ALHw9RVMwK1LICBTwLpRY8WMX14Cv/X9oI6Y
CJ4dkIg9CFDoMkR2ymNSmilMlJXzuQp0uHQSPsGFI21yxSKHmUHil9UUwDCete0fRB3rI1Op2dP9
r3DrIzi2qjk2WEVuwuJqm60zVqpam15bVO1XVJayh7aF4ilqZnPFNl4vRfVCMyhSEsIT4Cw2hDyB
pUBNIQhQe3Xrh62+7yoTwueoN1YMoby2lw9WFkpURo8dzb4GviSB1dSMBArw+w6YqwAuZKFH7TdQ
4v3BJwLfA6f3d5NRMiSjwsxy/1CvHT3LCxrkYI+AJr/e/DcxhQHjEsQTuetNoTN/SEvzMSlhu6XE
5iNHD/ZQD6ERuL/m9UtmTeBFgjtKZOwswkYYGREFnCRpBaW6L+o8wmUmBgORRpE/WQVay83QM4Vd
KL/vL3x9T2XsxM2RHUkJNrp8F40zlFUFJMiz48w2H0uzgSUdzuQq+XZ/oVv3R2bzMqmijLDEU/SK
1VeTgb0IIYnw0O8uP0R2+FKrHO39lW5dH47RlFVbPuAyz0zCVo0mPXC8MqwVYGx2iyRlVMcP2jDA
G5fkVf85SUX2Y+jU+K+Fb/x8/wfcOlMZRFCgsXWSgIUHIHctFSWbbA/6qPmjD0cgakbk+++3MeRr
hIcOL4VuzRJx1MfCVATECZ4VxnEPvWlbOceE8uK7rQzr4D/B5FF0pklyeUco387OXArULcGa/hTm
nD8wT1STw6l/7p/cjWdAsOvYOug/+R95id48PWGGJiBq1/LGclL2vqplB2rc47bvKxS2AaARYyO9
bNEqXflmt1Ym9MPk2MLg48m/f7MyfR6JEcfmMDee/YA3Kd65ecuoB/4U3tpYZEe4/bodwLK15tON
l0FtkvYXDUkQGMuXUUQ9Q6VhJ7zQzZnFUuhuTW2a7LrBiY73z/faCxJuuUx6YmxUCioLfxHGSv86
fOkxQEwby5+i4ZSZFFWoE0O4oiAXeH/BG7aUbTk0iPC7/Hd5rArMVGUZY160AELl3jp3lgvBSWQg
ozgU9U7A/XF/yVt7FBgZjavKLbKMyy9J3jBUkLMZnttDtB2Aon0wdQYYVFGYEM0k7oq5ufX5wDlQ
prTJQcHQXK4HLfasTkZleIapAzHgF8FENqNKMjjvt9V0ZUl2DSpS12WNqJ3GqlR7w5sLy/2u9WG/
c6yxWHntt14CfB8WRSFMilj22PRGgwkQChavrKBQrtxM+YYgQL4L+gKEu9XozRY6xp+R8N+J28Sw
UIcwhOMA9jOB+y1iNDjsE1T6CNQ1wL/5hllY+1tTuN91DaC1OTIcUcu07N3XRScchDNTJgmGLY35
24dftCIs+4QaKAWrYxskwc50C/+5g5lkVzGgGa1Ehjfupw4lIpV7lw8J+OhyQSgKmOIeSDL7tjER
uY76s57r/hl1IlrtVvNyf39X6At5qrC9klDCBgzkb/Ee1LierMjtDA9mn3ZrBTE8N+ANd9EwMJsw
Ehts+siAdaM3BalCXz8WctJnoPcLv0PYDCsHfsM96xQYaBLhvHiei688orY4FfZgeOjaNnTNHQTe
N2BSmFO1EYc81YNbHhqGGU4VcKwvjh2nh/tHcuPFknNKJArkOaDq5Bd688lNf3b8qKt19HAG/xjR
TffGqm72YVUEK5u9Yf8MDfQqLUcH4Iu+cJ1wCBqwlHa6F2eO+sCkCbSoXWd/K+I5+juJeHpsjV5d
sfI3ThjkOAAAMgJpdRdGt3Ut0YvRMr1chc0XWnG3mxGHgMhlk1bIym56eAWfghbumy0E7eJBmEPY
rexcvptFEI8/Bcdj0Q/jLS8+M/yTMcx9JEATkos/ombwP899qM/vf03gZizKrbJND9PM5bcs0gEa
vkIzPM0X9F06SE2LstEZz2csz8jp9L7/7rhYX5AqfE1M1eV6yBQPKMjS/aoVLfszKqbtISKvPBXM
H6z4zhvXVDb6dZndE0oukaFQ+AVKbaamp1K53cL4OqJe2UKiHOghBOb393XDKhF8AMGRKQgIevk5
37wJN4nn3ijxmhlo9We3J6vbMASI1JKBkANar67jryx5Y39cTnIsHiE+bXlNGYuJcWeO7jHApX6o
C6uk2NdA4WfDcXp/dzdeBKVMi+r0/7ceFrekiVB282MfrSdNYnQs6DeGTYA0+I7xOea8jX78oRiD
fRggNiDFnKwv93/ADTvAoJxDs43XAARzYYSnKBV55JfMV4bDrDAjb0joG8w3cG/oowZJEcidZMt0
llOtvJAbJV2sLXNOIK9JishoLz8tg8xVUxVhShhkiYlZQR+2OdVGgmlGQBsFL8WBpC8Kk6dB1+Jt
76Dn7cyh89dshb2/fw43rAKtVFJcoM5c7NfxkzfXLBkVlaxaTR5mJdH+cjOybZnG1vuD+berLCup
PXREHRT5yYOlxv5Od0cT7Q+ooVsnK74Jy/0yR2XtdVG+Bua+9ZlxLIKXRIeLWZDLozZzgJwuk+sP
A3Nh5sNUw+Xw7AaW9pWmZfqzHVW4AIWWinElaLvxlmTzh3IJiTyEWws/E7eKbsNOGT/AA1GfnLzR
j3GsIVwRRGv++7WRtLDsjvMa6TqCGaFlANMO/J2B3MWDqFMTRRVQrUj3RFmGyEVXdm15RsKv8w8B
WpGI+445WO9TVTF1PKMfzVjRiju/Nl3gJun+yJq9jplcuHOCnmT2pyx7iIn7K3RC6ynaqsR8n6fS
Gj52bb426nN92hK6jbFkWkPi2RfmhNGowFKVGF3acMyOeapG+8rKmp3QzbVY5fpGGZZLeUYOY4Gj
dhcfFp3WFqkhZttiu2p+hVqUQ+fJE4XWJ28ZPA/1bKdOLtSJ9x/qjS1KICEeHDwP4zMLo9HbZRcj
Jut7I6x0NZ60zh67KMyLbZkktOzvr3adc1CpoR3M3dWYrl2uZjC4ivYI6FrYbZ2nFD60vV92CMag
9A2F7tR17VYvJVidcrf/+/7i1/eHdp6cSGC/gurCwjYXjHeIARFKz4oyKnxpN21qq+wZtLfdTRpE
1UoIcW0DZXZDp58SI97garzRyOCwQ5nHa/2KIqqV6scBFMv+/q6uPyCu1aYwLONAJpgWr2IQOjy+
CJl7E0H1p6Jx5ieFQXIvbXN3LaW5tRZuTaVsQ6mbyP7S7IlIpCV4p8mDaEgCOzK4qKEAZ1g5WSvO
3liKxElC5nlMYL0W8VeMnH07QCruTZ2IfiG4lX7KYyXdKfMcr1zK20tBqUcnENzp0s4hy1GqMF71
zGEU4ydoRfKTXpj5Hm7xNfzzjSvInISEnBDEyqbn5QE6TY9gn5sNXg/l19GpodDOogHMRwFL4Dy0
3crWXkchLm24RdtcAnIETXuoHy8XZJxYDQfb7z1EBTMUNx0rOk/h6H8tzMr6oda+dgzCqY83dUbp
xA7wY7sy04eTnqI4gykv0aNFeff+nb02dhYGh8wFMBI1uGUlLKsRiNNjZK8gPIBaQ5+Cvej8xAsh
lIGNYzxCEPrOiS+KDgwQgl6mUCzN+TKg7zJzyFPYOT0DFt9/FBDN38YqhD4TSoiD1qBYd3+PN26V
DA0AEDDrZWN2FifvjvDrZFHnNZBFezmkyGdq/PNJiEY7/g9LMRADcIFcmy7d5VKR1o19mGqtB1lX
Srod+GdDCcxDSGK20l67tSvMjCnLKLK2uLhPyHB3sF/FrTf2UfPJUTT3SMCrPVPocFYO8MYlERSi
KZyQEwlr2fSMYNoo1Uq0nlqN0M4rtXsaBLKqIoyHx7qaIKyai/en1BTc+FrE0KBcyDgvjzJwm9oR
mVp7xTADN9nBeeIDRUvRbszQqA5hXEYFbQyPtO4hxCpcI/X/wM5SNist3xuWgtgLv6wBSqQysYgH
ui5F67guwIDD8jt9btE8CM95XcFIR5KjQITamX66ffdFcgwMkwQ1se7SPYtmotAwm40njGw8Tmhv
HSKYYE6mAnvS/aVu7U8eMWmoS3TpLtwW0lxjgngU0blk3fFV908+R/4e3N0Ej4HSH+4vdx14WHS9
8I40peigL9G0eteTNoZW7bm8fCj5GXOfEM04lXnxGZGh6NRIvS44fpqVt3lzn4QBJMAUEa6AFzAW
5pOCQq83Nlb0DL1H+s9gW8EOCgbJrVjW+/sbvZEFUqGWr4bIF0jA0sXEhBll1Za9ZzGFBQAtTlAr
T5EU205DC9dMUyNTEkyRA79kNo8kTFnwb1Iryc9RS5rz/V9zbS54S4wWyXorSLWluQgnWM3hpJmp
u1VDsEOJbX5y+6SajmqjFWt36vojy5cLi4Mcr5V36/Lx9mEdT2ZaqZ5WFeiZxQlk8Dvk6oyXCSLx
Z9eGdxvpqTjZ1V1SriAer80VbYHXbjZ2EX+7eLBAjbQJfiXVo0dSbUUTlz+1oY7+FrkCtYwr9YKt
NnZ+vfuAgaITUFNaYZ5qibOMIWw1rQFp3kCDWc6MW+djnunNzgmabOUm3/iWFDgBLlGqIgJcQoic
xqpC06I4NRSJ8TMX43SGOQUGQhUGvvu7kmd1GbUwry5ntEzq5yof8/JDBvhISaw/eQGI6QNtVQv+
5tw6paD/TgjfAgxoFDAwcTlCNVHmK2/oxk4F8Hc+J76AbGHhBBw4eTM5WeoRMhXHhlRkMyBOsoFa
bi1Au7EU6CG6IQCkGMNbNpUaVTGIPZPKKwHD7zV3Sr9maCQhg1pHKybwxgWlKERfkOIUKcOyX1ZT
/kEeemRX0KMC7x+VxgPzniFhD1X096zkIT/UPJfi3a6MfivUChr5JcPtjjyDN7Ug8LHRFIYoQBpo
hABfCsQkCK7FPO9aCPN+l249pO8ctgXrDF7GNkxCejlItVizRZhQRRY79zJ3KLPjXKludqjCBGrH
zO5QQimo+q4Yu1sHDD5LNl0lv8MSw0ldsOwZ6s68OUEz1a+sXxGc0RunYx5Qt8s/ueKuQSCuvQvb
hE0C+IP0pMtOmjZKCSLXz7y6MppHe27KQzvqGUNYVXYclGaNQ2C5HnBjWdWTU1UU9ZxlVKJ1cOra
o2OeJy0tAijqDaQsEbkNg+4pbtW0yzeyRaWu3KClPZDL0lqQbXNJGLTMcdWiyEPmpY0zYldNfyon
2Gq3mVHbMGJ3cMfmgcYgXGY5u5AG/n5wxmF/3yJduVUuP2SPFKDAmmASlqjgukKKd84C/YyAUEsx
txrz4bm2wC8d3Dmq1E8jsp32wVdc3z+UcIegn5WWSfA4lNTY9yEM9dFKLH5VoOM3UbAxJHyWWSjG
JS8fVhjYASDWcjqnZWVtiiCoH0Y6q1uLsRmgFCFqN0y4bh10pajhJcGxRGftvSmt/BG4WhnCMakE
RuXyR2h4eCVimuQ8ANPZC4cFURQfPSHa3yqKxish6tLHy+UorJN6yHl6wtTL5UJzQuQo0/tzaA9j
/SnJ3JTppHBCDvzQcE1isYHBNkG9Gem3aKLliTTCynWUW3rrnvgNwMYoTfDIVZB/C/cEbX2EkobZ
n9HJ0/+z5yn9ltZh+lQ3Yb+y3WUNiaUoQHLzQDlQ4FzOpM7I/anNYHUw5eUCxYmq2dskYCuu4fpZ
U2qhfyjjCAzYMmZ0MyunEz/0574vp8c6ZawXvgqkadJR3ThQ3G3uv6YbH1Fyr+BkZSpO3fPyI7ox
85m5Nndng683PPdJQTzeZcY0ZkgeZnbqMeKm+8gkol68CdLWVFc6B0tbTUueaIlQhsFmwHDq4hrZ
ZSKgHg+aM5csRqggNvMpPTBexzBJUgnor3Il6tChzAyEvNeYla4GzuTybB0XRXmGQEce0BuX2OVu
L1Bmn8+ocQW6e+prEvtk4yAClR7g1K6dB4fen/qSm/DlUU532tIdtvWs9s6PDrkV7WmYHcc4prYe
KT8UWPbKg9HDgb5XVOgLjg0DZkG9DUbKBb9Dv47TT1oXCwQ6CjkI9dNxkWP+0qBfDplmFELF+d4v
DKoEN6HRn+GZLEMoM3Ij8L4Bva+oes7DDj3oFmWbRkmZpuj7/KETenswtEhZiVKvH4wBHlfC8bAQ
Mou/PNnEQLl6tCf/rKogSWNyr21oT9m3d2+PVegMmyR13J7F96uRDi50s/PPCNfp8SZoOkkYZfYD
VcPOKp2jYwMO34sx0U2wpFnw9b3rAyhhfoMwA9wsGiiXuwxFkY+MWLnnWfjMhmKp6k3X03Oaw8T/
hUZgsEuCtHMh7LLbtfn0a2sBrQ3pDKU7RgkJJy8Xh5avhN5mds9jryESpFrZh7hysk+9Butj5bDq
/c3eWI9CDKR8cu6H6QX5928eiwvTbR/Gozg3SYWwcWEYPYqnNcNlTamQADRBtRI93vCskOYQcJCG
SEzD0qnZtk8AXuXiHMytHAVB8nwuSD/UiR65qHwDCssqLGhkAKaJIoLnKWJaddDC7DFp3DRfeU63
jgBsOQVqXqfkVro8gjqFD4AmPUeADoWnBOMzlOHV3u/V5DErlWgl2rmxHB0Sm8ExgK1y5OByuSGP
RYsElHUOxhhanJbBkCKY7L0WaONmUuku3P/C1/EdQDeKFqTvuqwuLvzBaHKWSNMEXlegZ7CZSx1N
UsbgtV924ecfqt6yEfqazP4FGnikiVw0S/LT/d9w7RHwBqzPwCIsF1eGI7NpJPtGAz5r1IpT1yDZ
nkRhilIDRZI8gOYwxdy9s51LDZV2LuyP/K9MN6U1e3O1M5pcFAmGwINSz91l9EyPbiHyA4P9a+wW
10ELS8n0ROYn9MAW39RQqTsjHBN4KIor+gEmyqDYWypzmvs+bdz3gl3ZGXVLmcDDOCL7OJc708qk
RNBIR6BZKM0ZwUtlk2d28gNt47XCxK3XCiiI8hL1Lm6stXgdpW8gIqp16LZZ1nwwElQ8cxu9slKD
Q7weBnMbj9CjwimHqDmTSMjwuuHh/vW5cbx4HNJqEgQJg13s10+VQC171z23XVcchsH67Exz/MEH
gfJ+W0DEQPCC4ed0lyWfKHWt2YLG5txzHkcny9VyUxsIJGzzPq23aZBF7ySdxOrA24NTpfpLEk+2
efkxo9mEoH9Q4E4bNf0RxIPFZL5WnZgoa1d4JW58TFnAo8xED1w+xsU91YMh0wLEFM5z2VAnqKpG
/euXlfaP3Sfoo1TMTXvm1I4IPU+d+jibSvwdOUBzxSRdm8DXETIuMdAs0htpst68zLKYW4Ox5eo8
lopDobaFN6tOkkenqOuzRoZ/vH9/XlleL5MKRtYIWUikaBWTZV8uWLQoHaJjUp5d5GugLLHTTCk8
iMmF/TyjScGGDT+DpVxy0xxb16yULyOqKNUHa1CT6j+/UibLs6NJsb8MKKQiYFM3mfFLxJ0dIM8z
GGG0Nf0uys6jPpXdwdWGHJbmqEbMaBPrOmKeqA+i7rsZaeeq0WYKAtf4HroCBZ+jVldNeLDMpAev
zyyF/kNFNu43HFvoLDpwhYt9OsRB8snJi6zbRH6dK/v7R3RtoaEx5lbgKhi4ILy8PKHcKHQOgt8f
NaV/dMf5Cx3T8URjJDs0E3hedfTHldjj+lkTqksOP2qesgu1WFNRTNSu7QQuV9Qcd1GNhrOaWzYa
VxQh37s94FKEVQxekOnR/F5sL56yPFSy9DxWk/7NRMIi2LWJ04xbX+jdeCz7EYzyXGNPV1a+Tsfo
6TOwQ6eStw1+9XLlzA2yukY542zDADQysx6ooE+UABUXiiHJwTEjxCOrHgHXGRu3YjmvPysZIKMK
FHYonFEFvVydqa+qxm2NZ6vPDOi5mSWkkjDueyo7j3nqzJ9zOYh9/7BvfFeXlgSdNYqvTIwuXEYH
VJqeO2LUQh/D6tTnjA2eVL0IYchu3u8LoVgTBuybsutNv+tyh1GABMSkNf1ZrVRrbzeIhhPguJs5
NtbqVFeH+QoK0+EGEKQFNLsulxIwN09jEbbnEqwlcppptUfsb3gaA1Xz8jhNkFRN1jClV4cpsSfU
fuhugRKjrb9YlLzSHIqoObd+APc95TDrSVSTW8KfVgYv97+cvA4XdhKGJSJy0EoASvl8ix1GU4zu
Juos564Z3P1If+spG0p3E0BRtp+YXNxNCdGj0+VSqbsyV7zvtX+SiZdEUsiSPeoBC/+URMCi0Dyq
zoXBwDq0+O7RzIcU1um5Dj/CapxuJ/pOJr8AVfEdgsSVjrbIu8HtBOfg/6jm0z/gJi85axK3QEbZ
0epzNhuwULSdhfwBauCbFErb5/tnfuUM5VqSPcSgM0zNbWEFO0uHYxMm3rM1GSBZc5Qz403ewmR6
wKJYBzOsfG3lhd5aE0w5kQ5NNcinl2bBhGGjtv3qXDVWGZ7KTAvHF7tWULUuKAt9EYzNv7fxI8/U
pFWJJZKt4iVrqi/SUUk6q6Kw1xV/bWaotvYc2C9TB8fH/SO9LiizFsEFF5nYish7caZlHPm2lXX1
WeELxx3d2TJPg21atw0lW8WftBMBgZvtnbJ0XwjUS2sfJpHefFFQMfXjTWNURbtii28cOoElkCtQ
77LKuvhRsIq0LdLW2TlG3O07kMT+J/l9qGyA7fVH6lJB8/7PTBGbRFPyEsl3fWk7yny2hFIY2blL
s6qhOz1q0S5EoW3+6ZuJ+c1okY5ciTF1+UYvbQjTLpQfGZowuNLL5ERNBiOyKJOdZ4AdmdjMPJyo
3FqoFk6QmMgymR6m5RR6hoFe0WfbzuPhUKHSZj1NlQ6ZTWtNQ/FbQ2nH2JaW1gavaosxCj+dTRXE
jQLV7fZD6LpwzqEDNlibsES27FkV41ifqtku2+P9G3Xj20lCXGIIxwZ0tOxQhIXRiHysUlC5RXTK
FUs/JUo97vXSeimdMF7pPsjUdHGGlItJWSXXNwnlwg6WWVZoZRQ3Z5X+npeMbfOQi2mtjvhKibpY
hvE+wBO4NDz1stZehy4MW3M1nJFe6cWZDDeHikVFYuRQOYImt6+A5bd3o4JSwnMFX6rmBcRq0Ekb
aZ78SGbkRj6hFD343yjPuOHH2EQDbtpZbm7oewQFA/T+EiJlqds6lgizIZ5pn61hxKYzD+rADD9V
qbG3osRvj6DsI+XEyCgVt7zOKyYBgRzop6g0ew0x6FJYm2ROJ/EZWlsVhhw/deefbYFSLUqYSHv9
myuaGu4zXzfLp9DVomifQtgxbKMGZaBd6lTz+C01TShfIl3v/0ODIpue5lxru4d0ChUDmlojnDXi
8zDPFa92K+iGNpoOrUayAddhuU9QHvoO9cgJKaL7l+za1dP4IFaU3MsMTC8BHWBZ+A0kAecWMt3x
1JT6iFJ3EEbplpGZ5u/91a4CU0DCQA6IhWGH4xosAgsmyIPJpWl9Hu1UVOEOTnGz+oRevRDHfBqj
5G9bBXGn7RyEy8Q+GhFY+XL/J9zYMLBsBj6ZVKaysLRPylCnwJGnitrCmH83GKn4XiM8g/Qp8ir/
w1LyJdHxYZJj6fHcPBOTHeX1uYUWWvs+MzAx/FASItT/Rni6zM/3l7sOFTlaZhMpKb7yCy5q2ENX
xSVAAPuMJFzzmNUowjHhek61untEeDXdgB60VizvjTVl4Zi0HrvLMNfCaJgxGFWUqZCGrae82+ld
q9dbWzGzlz5olC3kNN3X0EX65v5Wrz6iHB0D+yBHcpCOWSbzhDU2jWNhA2TLzUeB6LUX0a1G1LJd
8+tXVvh1KXgEGayVs3mLK1vHod9AoGGfmlCpfpmNO9d7tDaTTzpkKOfMmPuVF3lzQYy+JHqnGL+E
SRpF2FCnV+yTbc7/+rBdPw5Idu00Z/6T6Wr0cv8kr8NfKAQx+EyE8A2BAki38KYugjrNjMakME+F
qiSftc5Sf5gdwcQ+TnI7hD45LxBLjofWP+uKaLWN6kMatUN/Vt/f/ylXiYBBe4dSG/BQhnBw5Ze/
RHX8JnAaoZ+GHrXdv8oUTo3YZ44zxO2HcrTiQPKRperTHANy2doVoL9DnBjZ8P3+D7m+XS5JM6wa
stclmPu5/CFu19DAjNBcHeYm2ARGqB51q8mPPVia87uXIn2Uyj1cZxV07OVS6N+iZV8iB4rqrVNQ
tglTw/6q14E9fidMc9zn++tdGWBYlCT1DwhN+i/cscv1YnrG06gq3dGO7WHfZHb479SiKEXppz6G
Zsm4ttMGD6ZZRrv7K1+3SHlC6AkAtYBJRLtqeaT57NRQ3LTHUDSIt0Eq8iVC8vdBMfxyzxGVO2Zc
YfjRRAvQWRNQJhbzh6ZRo7PdFajJmfCHAkzIdvDTQeaVlcU5hdmZxMytkDztO+uzVQ7BWR1QOkz9
Wn8ytVisGLyr1yl3gbwVA+BMu9MKvTzACLhKYCJ6eOSc7IewqqpzWqjxNkYG4oCs2Rpr7BXgnwAI
TAikquTiQBOWpo5gwM6HMgbUZZpheYDNPaSFbvhdCt3kPFd68HWEabTzauEnwccOpH1KpACc54OD
TIf67I6hoxwR16TUtlEgUzLXMrvXSPQipuM3Yj6gUiDNAmq8sJEKHMFWO3b1sUGjwdOaSd/UdVhv
mioqtuGgRP/amW7s1XkwHsfCJ8mE52HXVjH6tmUcH7VOdXaaGaBIFYbxZ2S4zUNjWdWumYvkDJt/
8gENQqRA4Up+cdtSP7h1ZG1TjOO5DBt7YyGuegAyopwQDZ5Wbu6VXZK7w307YJYgXFvSkEH0B4FQ
odTHLBD5jvGq9MOranhR1vr/UXZey3FjS7p+lY6+xx54MzGzIwblq1gURXndINQy8N7j6c+3qD7T
LBSjMNwXvVvBFhNYWCZX5m/WXtw25wHNqLXctM0dzbDgtVuECE+5CfEd0YCfH0BxpSBLPAT1Ls1H
IKdlaO+CqpxWnakt3aOudwfApXQFNFIWrgJzwqkCx28oTC06lKnsVN1aiSPL2/ZGNURbbcq9/N5W
zUj76vlBNn2bKsp/8sJgXyUUsJBYXRq9HxIZMFqz9WXEvZxUGY8QJ8Mp8PN6hXtofTb6tDzWJgtd
aqZpf3tvejEoLwypS2z4c3HxHgHXyjb9+OBUatOFq6pBaRxlcTO39jIeI9P3WFXTKF5lsV7VS0rj
V8cNQkDMLtEeAfVLrnj5ymNfFWquyN5e6tECaw0LfHdnxRvqTPHC6F6HopJID48ijsmGMpcICbjM
mGE6Ovu8NpM9JUT1LQoa1mrCjnfhNL/aKDlkKHxz0RP1fWrRl2/lj7ggy5bn7Ic49Ldyikic3anm
CT7AxypW49e2dwhHrZkeGsmR6IdehouHHLMlfHj3CUT5jYya+ipBTG0vBVhlSQUCxbenjDYbSnro
IArIeJ/aF9xPZtk2dUzZ07VeutOBiaSgQ/Oyv0sxnIm3QdvZJeXD1EKQl3KaX7mVJRfZZzx/e3kX
4xJpnuxel1GXxZ8EoVkYi/KWPLqdvhRcSn9xpcSqNZoMMMsT19doo5uxOe4MoAFTvcZ4Kr4b+lg2
t8pQxIHroPxfrrxmGEZcryZvkO4d2MsPqJLo7T4a4SuuEOKm46F7IBv2VlQYw3oqSs/fhY1npVzB
U2XSlpAesw0Fhi34DmF5IJA74rp/+VU6A+t5Kj/+nZxo3q6qqo9dY5jvNW+wVpbemuuos8DzjN1S
3Wu2ognMBZP8DVoqmYauzwIr3GKf6spIlfkIacjKNzg20qaMG/WgBHq/F2Ie29tT4oWYCHKyR2ti
4iPecvmyGCaHhTHZ5d3g2+beD9EryNrCPlWRPiIy7sdr4HdLNOOnrPjZ2YsEOEKrhBSATcQr5xd4
v+N4NypjOlHA0eVN19mTii1Pk+T00JQx+JFXXv+5jCUNU+W8TvSVjR75o4/FMQIOETz7VVmade2O
6IXe62WZVVsvDSzr7Be+/dGYKtX/lEeplDTsxID5kPdOAg2b8jQYS+zcGIrCdXzsle/RyWqidTc2
lv1eLhU7W5dy3hRvNbuYlI9Vn3fpnYVtWExJxRvjfJUlYKhTRHGdlpkoBON95AErXCswduhBnT5S
2UOvYyWXZgFExyqcoVwrfp1V6xa/oVNdw13bco7En7oCmTqXvnl/QIZ+kjchx+abASrdjxhzu58O
BEXbrbHEft1OxxegN/Mk40bLja1udmTlTtA7E5LWp9RRKnTGlG/j6IX3Ouyc/RhG2kIGejXNCEdS
SDKAEhFX0lm4ChycNwBpRDDSiE611+k0Z/EF9yhbbafW+JE5/iu5luIVgWOwlMC8AxqYK/M59IPq
Aa7tqWir8dEopvxzo7bVydTo1zpCrO/2UrraXNEAFEYJ4MTxb+E2drmUDIRHQ5/U8L4MjHGHsFp0
N01BvgP0PO1eGYrzno0Cc0NMcQQb5jLUFHtlBjnYuyu5b7+Tq2F0sS9qviTDsETYeNIner5WgbPw
1VATeRL4AWx3GStO7VLhalmf2Ctz7mCa3qRHQ+2lr5oU6YULxBMcfB9pziP4qr5dSYjxOLsKT9ZH
G+Nfwd7DB2Xf2FSyYUAh+lGOrfKpGRtlCZc9O7/FviJUlti8BR6S5OTyWSc/p7BddtqpzPXxSwY1
5zuJhfY4qtk3KaqKhVqZePXnQ0P9CCoJia4ByY3a8GzzzOLaTPtMn07AcbpTj0/xuW/McmGLvn4p
cU1h1QgvS5hAYm09K3bkbYFPZVz0J6AVMdYMoxzeK4XRPAzhiBk4R8rCRH4xIIkJTWKKR5xHlwGj
sQMdMqndSe+nEQWRQnFWXWwbOwRz/W1W5eaSvu/19sBIQprjIsYWAdTlMuIwZlMuZeTOVlDK8qrQ
UDoPPS1MV0PajG9kH9OhbnTihZG9WrHYHIsEmk1JtKnnu5KkIFUPRU051cbUraXYNF2uVL+ayVlS
hX4hEu0QsVRpwUOSmy2iBtplnCVtczI8pI/csYOEY+jcEV3FDKqF3eEJKjGbl2L3o13JR6QlPhtO
GYKV2SR+c/IiyVu3Kuf7SqpAp31uNaupXBWPy8a1+zH40jV6l7uN0+oOoqyqp7kiU1De+zTCun3Z
Nl251lsjxrRDlT5xDjr5Jm2M9jg5DbZlphL6CKpVlaLfWVin07KiIRBtrLRr/9IzU45XSPDkbxFA
VeOtrI9jgRJyW9ExsephaT1ejzIsfu4k+DIC6IfhczmN4PANhlJW8snAu22XIiTqdpbX3dO76BdS
6es1wmZGhRz9HjQbEIS5DFXVnWKMVP9PudX9ykou+17PCSbI9ZFrFHL+/ZU7Ppd5ECJoGAndGba2
y3gesL7eDHo0JRNV/zXgPbTpGrUctqPlj0tSr7PigZg7HGDCNhQAJpvcbMexRs0Lq9zRTwZKz+si
01ENYNmfjNy30ODvxmiLt2cF1lhNpp1WBEuiJdejS8mCjvOT6gaHnPjQz7a8lK50PmLae9J9ezhW
basXKydWpx+2WRlv9KwKvYXveT11ODdorAAWRbkQPsRlRCdOowR7d/Pkle20CTDDOfhtb2/8IZwW
dp3rzQ6/KuRtVfJuS0a59zKUb3S27ivcpjQvVjYymqH7Vh84FQtkL2TMcL7aEpa0t+fPkz/e8z1B
HOPUUSEFsjhIH8SQPxvSqMo933a84kTGnEQgGK0+XXXoPE+bSpOm4g7FN+szDDFPBv3rldOukH1V
XyH1nebrcNSL2K2m3Nbuo6C3toUMG9+lnGep26jMQnmXeGrVbW4/9XweiIeGWoZdKVgIAf+8fGg1
RYHAHGGUheSH0dusjW1lXUMf+6sIgqJ46P3eeGXvRFi6UhCE38elXODPZ5vIZA9G15ljeQrjLvmL
nMdO11LVFGcnitp663jd+PW1b8kZJAAY1NJhc8zBRBYc2GQcvPpUdWV+VutJ3lMErz5Fvtwi4Kgt
yWfML7i8IbAP9iykckHyzxWj+Z6dmqf4bfrg3H1u4ErYrH1bS71DXuGE5ZoohH4wp0Ja9Wo7fXr1
2wIwRIUAlUZKHnMxGNvIqE71SnlK+sHUN51eGPbKaQsnOA99Lm+ixOBBXh1TMJyAvdGqoZYy29CE
6XXqWQZWYmOSfwwHtUSTu7Fl11Dq9G1oS/Xj7YDz7YQzUvRgRAmWhPjqWl3rJseiKo0nQYndJ3Tf
t5UDlLJN6qW7wPUa4SIAHIqdhJrBFa6v8By1RitkOPWFom1KXc9X+ejIOz/zv09UJRduci+9GSkM
0QDZCdrv5ZIU+I5eg5t+yhC9DFYVlPh23Qd689UowtcKbuKKLtINAcQWHTacOC+jdc4Y6jbA610y
TP3GUtNPPcyydYek3l3ctfpCG/NJve35Lkk8OE0kOPRNBe1mljnZpAs9kNNylyt9AI2YW01637S2
07igrxJoVGpY7IYCR0nXzzLtCYbmhwCbG/NXG8hor6NCAU6rr4f8wVZi+1MpVbXqeoievpNrR8pW
WSoN9JthNdor7KKTjR8h7wlOWmo3fgZfnAJTlQWr0UdTbxVYRfrh9uScH+9PLykq5QI8AftvtsOR
0uHZ2pXVrm+l6t6vowD4slxuaYBl9ISw3RlMKrtKpic7y/HGhaP2MjxqMkIXEsVsSms0YNjYL79p
piSNatN/2o6DGe89NVWPo9RHG41aS7PuJalAgy3MwFYYxRc/lpdUwmegt98PAGgEsgZbPfTH2RS2
jNLxY/B+W63GTjVTIStHyiQ/BiB+19ggT+dBtY03jZp2h0qp/U0JynMdmVKxcChfbsS/HwTzHepg
gkLH01yORFoGreRMtoxVuAcGgIIV0pE+wrltWbdHD6L0Q9la/hZWh767PQfEr/5norNViOIm6Yfg
2QoNtdkYTLhvA7QI1F1smf772Ju8u5r8feFTX24WT1FoBHK4Uben+DOvLiZhPsmtPmk7W+dSjlGl
8qiMarV2Im+pTnG5Df4digY8STl9Yq5al2PpAaTKrUDXdqHVqm9CqeHwqpThi+cP9naavKWE6urV
qNhz0UDtiuYaGluzAbSlrnEqClC7MOsgwMjQXfAflbY9JYPV7W8125V4N1Q+OSxJD/haMOxnK8bw
OcUxCFR3ldE0D1PbemtFsm0Xhqmyk5voR5wGxYH78fAB38PJ9Y3APst2GL83M4yWyO7qHfMQYISW
2+uRdOs4mtidq1YU3odBKj1OZgxyqUfFuYJduOt8O4X9LLwlkTHYZGZbvr39TrMW8d/vJJQx2IjE
pXj2TopRj9SYW3VXopP6jtM5QiLAmvZarFVUnwFPy3rW7dWuklZBMln7JDMrerBStbG1ES0DG1HV
2890NYUYZgFepKMl7gDzYZaLQNE62ks7W4uNNwgvv23GetxXGYqueT79uh1tvvjFRyU/4FCjIsog
zBZ/bk4DnVNN28HGcd7HDvplzAEK1XIt74pJV9wS0tiXqGBrfHVk+k4kgAjRUQOeX5PjgPwMPom2
K1iax0ABKxNpgedaVjG+k7VQOgX1pB48qV5qQF2/M1wHCiFQHNnv6HZcLlLN8CpqpKO/TygTr5Wm
7bZahINfridcLO0q3yRJil1vqy1pMl9/W3JrXleoaBtcKmaj3RVGVgFsi/eTA62pyK18kxtacI5t
8jM0uZZoQrN4dNKEbYLIW7hGsPvN4iWDjtiMX0AM0gpo89s+lsjJUi52toPe8TChckpltdvf/rTX
YSloQVzjXGdSQQK8HODKChFVNitln3qahPkjRl14pv/Qy37YhpO/BPuaHeW8pah023xUA74q1cLL
cHAcWl9HUXqPC1m1rh2r3cR5p33SsjD4akhOs48H21wz0rKb8rUX0vrZdHoKj1Sc/dunnH+5DG/i
DdWOaDTsE87zYwtI0W1Cqd+VRfQmTBt5k4TxF9iL2vb2KF/e4Kn2UCQA20JmygnA7jyL62dy6NS+
ruyT0gs/2bhCrvS49x+QPFN3k0Z2R9c3XchNXwxKaRTMlXD5me9OaogQnu2k6n6oDG0rpaaNEgMb
pl4HkO+5yK3LRlkyGH3hA6M4w3LhfgoJ4koDC6ivOaW6ug9Ale1wJfTcSFHKnRYhR2FyrVo5Xlvv
vTw31hBz1F+3B/p6OlNYVzSuxlDCUKiaHRI9Uq9qOFnGHu3nYZO0RrpSrT7a2YERuZMcvM4qUHxY
HhLaIIk/1cMr9PoYqlrcl7G5j+hcrMzctu8DMBywPEv0JheO9ZdeDvEiTnW8AsVF/HL2InuRSVPX
mvuYObzHzrm6V3sBmuz1/mPKwllI+WaEg99vB7MPbgU7LwXv2Wot82lACiW09hOkAreMtOmu6Pv0
nZp7oiasaLsqMLOdmugYu4GV3I2cgW7EnXXXpc10F3lq91hHmKpzR8gftCJLHxoLikihKMEKKFAK
CkUmJeo9v09fl0qKT8PNjCsZ/w82Y45vpLjaabkX4dys9OmD0abGSlPQ4y2rdknu5npbYdsW5iUy
Wgdk6erlh5k6T8lqqzP3ZW5He0eFEKOAQnnoaxPkAYzYVZ6E9jYsEWu8Pd9nSeXTS8Jh44gC6Cgc
ai8jmzUnZGAD4ME4xfg8OTyAW2olmjuZory/HeuF6ac/jzVbWwVirbiNN9be8hWcwi1Y6qPVmkcT
CsGq0jtrfzvezBqG6SeY6UDBQIaxvihVXL5cOBWt6dF533M0tY9S0T1kShuv1Tpo3veVE/woneik
toVx6BANcVFmG7YkKoJ/KpXr2w9zNdDgzcGAk7dzWqJIMFt7VochtAynej9YkrlC2Nk4QtM8B06t
vXttJJJcoRwLDBs/urkCL8gz3ZLIbknPkTeQokna9IWlHsJYNV+5odA4IwTUCgaX1s/8pVq7mfIy
c5SDapbpKWuCb5Jd/AiTIX1UUnncvO7FRJuOFFaQEKmWXmkr4O9TWn6i6XCOTH1V1U5052SYNSZd
umQkNj/6CMUlgSNPgMDoEs7O264aKyxmmBihXI9uMTammBPTKm08ZROM2l9VqlsLF5T58niKyU1I
mAdCCJNnM8QYIzqSem0cAvT3t2qdK2s8RbNVaFbhppmost0ezvmmI+IJJhM1EQBAbJaXq6NOkPjP
uJUcgJOX61YptJU8gB1cj5RJv3cSavTykDoT3LyOpXo7uPjlz6oBaB2I4MQG68wRMG8xy15mtd1g
GGAoS/mLVhTyuvUqXLFuh3npO1J14NIBuY//zbacPC2M1rF744BRm7Q1x/GDJsHciSxkqdFU8c+l
b5ULp95L35G+B8UeVKCuqTMmyrdFE4fmIdJs/4R4fPc2Mp2YLXzMV2ray3/dfsf5ziKG8lm8eR1C
zwrVjKkkHfIh/yBXfXeHSuH4swstewnt8FIorhm8nNjBmDaXU4aaEkS7qofHUlKpSpo8vbc4qNaC
jLGwi700ilDVwYmBVhQKLpehIrnPPBsIwMH2ujhyPdO3V2WYxOQNiFu5nZllC+nuSy/HWQ/ZjkKV
EEe7jJj6ta4lcmAeMIOodmw00rlVPeMQg0t9dSj0nETfxWaTVrgVX4YaR601oiqwDkqY/kgSbbyX
I6yzCq8YFobx+qXoCYi8gkYc16UnXsuzJlzb9XadW611oHsQvIEmr2FV0gthxvJ1kAruuBBn6e2A
KRSVTm7cly8Vt1E+er5mHTS1PZqJcEu2+waAmg1YzYKWrwXm9OH23L+eJfR1oEhCgxE4jrnfzthO
mBLak3do/Ep1TeisR7lSBPm/1neAN18ns/b0jkKEhgIc5AYMz2bnQup1w1CTIRw5S831mFX+g6XH
2kJZ6Ek153J3dETviNSZ7iklm1kYTfETY9QHH6dAJ91ZSVKv6inpHkNpHN0+Srv7oqRlYEVe8Fjq
YbQiRe2DFerl4SbiH25dd+oeIk5L71LtrIVd9Qmrd/V85I70K1HjuTKI0bsBZa5EkQ6R2fluDUDg
B/ZP3V3V9h+THOEjKTG1LaRqba01hbUy0szZGUZWr0cvUI9dPzT7bIj1vRrVmpCVeSiHCURomfiI
69vait5k9dnArXCFiR4bd4KIniSZ/sY0IvNHHPXmGbGseFPoen+W9N46ZEM67LuidtZGBYi6jyx/
4bx8YSnRrAeILCpKLNvZos3NtCZRb6UDSNHhmASIJY5RZhwbbokLA/xyKIFypylA62t2NOdxVetG
PkoHgwP6Hv45ctNgeY5+l1ULoa5OSFOgHmhS0hEAGO7MplqC0FuMBkp4tLo6WIeRpB6coJZdK6il
g2ZD49N19KNuL9ur9yMooCSabQQUVkOXWwW8QLYRbYiOKI/Vu7A16p1mh90u06Ol0/ilUJQ8hVYw
TT1K2pehLAm+S2B60VFqcoxoBnM49+rQrIY6zRao4VebEW/1PNTsdGyTzhiNwY5QNbNbtwqUbDMG
WrBm/P/yfRqYtwdxhpNkMxLxbIG44hghX5xNSGeELmuV6AF2bW6sMinP134cFBt1mLD4sTL/rjdA
eRiZZW1HSWsB/UsTuGHkE9RIyd44aO28H/2uQAeGi0leJP5rU1qe0ML6DtgJs4uPcDn4npUVSqSh
vsL2n76JWuPToCr+l4SYW0dP8tfpF/4eEboVwCNpqjLBtMt4GLz4PVL4MQYrXbaNsqm6j7IWjZLM
klz0C0rJ7dWgXE2kbpk76HV0MnGCW0gAZ2TRp8eAnANIC6oKeL85yk+1SznLajk+OtqEcKMko487
FMOk309qHGK6lFTON7PuwoaKTzp9r1WPBosD97587Z4lYIZPQuBUv6GYzKYkcHp0Xgs7PrYyeMPJ
R94K8n66NVjdC6HmhTtmI41m0ggoHdw+5yiLqsm7KMeG71jEiXrvp4nlGsDON4Fi9efBK82VjRvC
Q2AG8snz8fm6vRpeWHxPZCwDGN6TxfXlpx8QFMwbJMSOmdINW7uWg2MeyfWmGPPxnUFTcyHeix+Z
AhFHAkhzoWI/C9hP3lSkXXLszEFjgsc92JWpKd3eMQPa8U5grCY4AP5qSlp1lQ/I5rAol+wPXxp2
cNCix0EKZMxTcq+onA4twuRoDdbwbgAEtvVxTTvqSfuRn/SfNMlJVuZYhyuzwZhn4fh4YXsVWSXY
BS7M3HfEZ3mWXzZT6Y9eMSVHvU08ika1fV+bRXgEPLFkzHf9hZnC3PyplIKipY5yGaroIO53g5Me
pTIY3by3esrDjvQNrc73ahvGS2rNV+UjgT8HZA0ukWQMzuZs94JsBmpWcerjkFv2So4QWawREYay
FOSulGUIqKSwAOXWSTadprU7pGnst7QfjU9Wpy/1ZK8mHKkH9UimnJDJA7g8G+oya8xklIZhH1tJ
47glEJF9QlN9xVQr0AaZ0vuQcTiMRad/oc1f7sJQ+v66VUYpVNQp0YRgOOArqZffwK4iI+9zCGOt
5gxgwrvENaw8OCHFMZwGq1wqj8+zE0rjHB5UCDg8uJbNEwWMjEm2MkM5OnpmrHXQ72tNrVoXXyIV
LQ41WcV+Zi7s3yLleZbdAlERko+AQMm+OEjmckh66TU5wHfpzh5z7ZgNVvAgNXKHxH9LW7bpjP2Q
Y9KRZtlSgf7FyEIHQ/CEUfqbbdfD4FMeGmHLKbEhH3PfsXc4BNaHLkc6ukIm0W1kJeBig3Pf7Q87
q8fwzggyUcCjiid20HmxO0JPJOjo5pxrcFHruFO8bdRXr+xRiigsKnCAXEe5Js5l3Y3aqhsnm9Lz
MCjtPpAbzfWbIThXtTytYmWSDrffarY7PcWjXqFxPRQA2Hlym4L36X1jTM+JbUVr06j8fTU02IBP
6lK794VQqJFRE4HLBxBvjjGCfx52aWKnZ265fKci9yzLTXv0Sp0yspcuiCJrvZyizkW02ToEID1J
dYpnJY0QzVqFFRzYtjcT2vj5OxJ57YETunxf6JVzRlBMc3FyVhbyz9l+LAZX1BU4XNiYwDXNtsce
w5Y4Caz0nFd66q9TBKtW8DS1d5Wmn3QpRQ7z9tecb8i/IwogB7VZUc6Y3VXGhle2RsbY8KfxFBvj
GZ8p51fWSuWxxT/vra2Q5RaR86lxLE9e+QaVDoRwMx6uWOJOzvDN7Ezi/bmicx9E74Qj4nIvbIO6
rrE8zs7xZEh0fqvEXHVlrcO/jgG0NRFfI1X9ndpb6UryksZ3FSimZyDF9cYIdMSlNaqEfmGbH9sc
kUkLcQBt7aWjslkYuJemi0KdiVXHYuCjXT5q0yu0zSU5O3cdBpYxRFqU/31zZXm6fBdKZCoN+Liv
pV3rH+o80ja+3dndwueb7eVP4yWumKiyi5KXPEuYEpEt25GZnfHLmkBE9EZH89wsdkbZxa4XNZJr
qfEr+8m/o8LitoSUFlel2Sz1pNTq7JSv5MeadQ9w9XM2qDkgl3HadCBJV7ke/MxL2f4wVd20sE5f
2hQ4Kv83+OzI7r1yQF2izs4Fjbz7BgG/NdQ88xiqxZfbn/ilxUj6pbI4IIghWXL5he1C8oK8GLPz
WHrZVwDJ8caK254aEAe1m3IT2t4OeH1UIQIA0o6eFhIfV92KyoyKlsJPdq7CsnhTBdiceaHZ7vqx
eUCnPETM1B7ed3zphT39pWkE1oWenszlig7N5ZvKWj/WcuRkZwlrmV0ol+Ha6CHJKqkVnGQLpfzJ
BxVy+21fDAoA2UKYkV72nLyKAjI9kNHPz0HYTu8i0yruNB8fQqtKja2n+9XbsDCXtJHnsNGnucv9
QsgkAg7j3Lx81TyRPT8eCqZPkOjfRnT495xc46Yuo/qxVoxfuKqa93YtfSqhsJ8x7qgoIpvaEnv6
pbdH1wOCAomR6MFdPoc3KBEyLmV2ThNH2eqj2f6QA4fOdJ+EXwfH8O7Gtu0XvvPTh5ydcaIkBZST
IhFKxLMPDSjBjseRMr9aId+On7r0rmwNeP12NHzQRlluVn4pT99SPTG2AI+CnRU6I58kzw+elxdb
mr3BHR9uqc7zwnCgVU35l4Oem8g8ES9MGqutmQZnejkILLX2uLaMSttYFaqIo2J7u3FM+t0rZ6A4
ZEhHWW4gRa6an55U+GmMA8+57gIfoysg1a7c5pg0kAyk913fIh9jVObCV7h6V8KSdvMPkEfk/LOP
UPi6ZEAID85Joyi/EhykD8BV4mOS9Z9Dsalpw7iUi85iAkOA/Ev1hMlGawWpisvpVgx1rPVJmb0p
sHYJd5Vn93bigqrNjXxFO89qHmSvaZOtozaj+bqSFcFFbReFEXBPMHXnbuvRFKQUrKz2TV5O+Yl7
3EcqXLCXhlpx0TYZFg7F2b4NFJLLJU0gcB+CC6bNypNt0ZlGrhsNTOZmV7XwI3sjRu4dg5s92EXt
4fYschi6Z2uKcEDxAWIKHg6JvjM7Davc0jNH6/VHGbu01aByg0kjRABMFNpIFMdh08sVjutBkt3F
eS+9ux1+dmj8HZ4pxU1eHFOz2QSGAC63FuqPtTZFG6cbuoOUVjJwyNFZR4P63uhtcwWFu1rfDix+
8fV7/xN49t5a7WtN4Bf6ox3F+bpG+uptpKr2+9tR5hP39+jCiWGhIN44Lz/6mDzoZVHrj5ETS5+r
DiqjxE1zO9qWv8/LxDmlldYtvNr1DOKTontEhQLxI1C2l6ulcurYl/1Jf5yavN9iF2euzQZEMxZo
hps63hLmY34qPX3EJ11vdDRYqXMNmSS0wsycTP2x7Ip2lSlmucL9DBl6LR/X0IX8rRlV0TZB1ON9
jqLtSg3k6m2JbstCCW6WXYkHeXJm0MgohW2C+OjPak9xbY9KHEbGY2D62cZoy/Co1vC4pzxfUmh5
YZAxzoK/AusJ6Phc3Mr0kxI0WG88Dl37UFqdctR8w/iadDFIKWsol8i+L8wkGj+UUbm1gnid4xYy
tXa8qWqNxxFW9T5LW+cXB4C07hHm2Hj66GADqC9xJ15YnRoSNNAfhccbe9/leGJap0Wx2pqP2OcB
KHWi5uAMLYSjvNHPkwefIs7zR10exiU/x/lZLz4l1XrSSFFUEmi7y9Bej/VXmynGYzFCgU3Mkhau
jqa6B2JyO3oyxpWxH24MC7shWuXtNgcD5AZI077xmsjcBFkh72u/WgKuX34HcCMc9KReArLODY+L
yeVzKVEcBNRqzB+CKOGcKHYm6skL5ap01p6mAfjtsibqPqZt7huvE+t/Ck5YWNHgnqCZzOFrQa9R
XcW97MdQWOE2xoXhyCAG69i0lujPl+fC71D0KSCf4qlogZm7fE89ImOxtcH+MQJT2yWWUm17NRn3
jtkivSBZMPudWJY/2DiAuRG+pa86dSmJEhy4mii2gS2BIXUZ30iUoaW8Hf3MBwgjewd1RfmhLoPO
/BSXgdJ7roRqwLSwdc4KCiIsxUWU6ajacuojIn0ZVg3LbGz0Uv051akEQ84JzHiDEJVZHqykKrp6
DYBIbt9p0A3tB2CgcnQ/1mlQu7rqAXlHQMLbNB436IW063K/4YmErzEq3ZS76fChD3X5YGRcQPbM
UP4JShJ6jR7HyjbysqZbG3Vafrazolui4F/uptSx4b5DHqWaL3DXV2BJW0K9r7OM4Bfljhqn7KH/
gBvh4CppGvx4zTn5dyiRiAjLG5LZ2cYdNC0LDif7X5D1Qu0uclqwbtCb7OS9okbWw9gFWBCy1ixj
4YvPx5WZDogekgQFOkQ45joD1LbxmnKGyHfjzmpPoZ1puxFVf80NLVPaIzmQLSm9X40rsF60gKh7
YP3Izjr7lJ2HG1TqBNjGShZtdslvjFXhs6u3cu7vbg/s5Q7OwCJGI7Zuah10/VhUl9NGYg+zpKas
fDcyTG+fZyl9/STv3bFQwjf9ZOlvkEyL3cCa0v3t0FevCcRWlOWYtEIJYx66mjrqhOhC4jSu2+O9
74zeJuXO8kYtaQK+MpaA5zsQuWBPgcSZN77rUGoBtWQer9l60VfkDgvTBS3W3qVT7dQLKfrVm6F7
RLUUYhTlPv452xtjJaJoPsV9QMMYmCEoozh16yhxHLfnkFqIdvUJuf3Q28F1iq0JhclZNHnS/clX
EzNwZV+Xe6KhFupWRuDp9D8SIxZgXlgJjjHmZ23U7c+3x3bWZmIOMbK/lRuoFtLTnS3OnsptonWa
F7h0QVQZMWEtGtdFn9rJMR8cfL2q3I8w7ZYr+0dgI/Lvxo0jf26aunmd5xfPInx+hbY/LUbhhDx7
loBsebKc3grc1tLCXasmzanJi45PbmU4Ek1LUgxXo093kWoWxm0Qt9gfZgtI7Vp/oDAJWSHrm/qR
Tmq7RVxKcvUk8Q5BnLdvfVPr1wZJyMICmqca6BsLYx5WL69NfVQc0c+yWWxNrMpOO0IPWpR+GdPi
EfNl7UOeyXSPLXU8xMjNL2wYTzJA/1yM6DSRc5HtISNKeRTc3uwE7LyQQyjX5MDVyeHrd3IJj3xd
DemYrfiz/l4zgyHfD8mgfjGbNHyrpWqbfTMTpbur0WPsXSOPxw+GnIWKO1jpWNyFUaZ/BrRnnBWr
Hh6qNoC0HvpGL+1qCJfDV3bD/q6RoRyvGpK36sFS/bj9fTn4j+/Df/o/84ff71D/+7/483cKm1Xo
B83sj/8+h9+rvM5/Nf8l/tr//meXf+nfb7qfVdNWP/84fyvqP7Zt9uNbE+bZ/O9c/Aoi/f0k62/N
t4s/bLImbMa37U8k3n7WbdI8heOZxX/5f/3hHz+ffsv7sfj5339+z9usEb/N57H+/PtHhx///Sez
8z+e//a/f3T/LeVv/c/0s/rrWxh9m/+Vn9/qhr8r/4tCACYD5Fyk+qQbf/7R/xQ/0fV/UVwlB6fF
jvIP15A//8jyqgn4kfIvihQ0CXHFQQGCu8Kff9R5K36k2f+iuQcUQqAvEFChXPf/H+3iY/3z8f7I
2vQhD7Om5hcz2f+ZloJODU+c7R3LI7Kfq3x0CmBajagbbKwJUw+p9ITZL2WuZwPyd9TnUWYtnKcw
wDcEnRCmGDvNbPZjR6wokL2UTQwe/TBaerExM/o0pjr2n0ZN/9GrPeioSk03RZ2ND2bkFyi1KvE3
c0gajOc7P1o3WWjuOyMWfipN59KxXsrOL3elp8fkIOA5qP9xrs9vRyG9t1qNM3VjaHq9w+cqq910
cvxT2ww//SDxzqHddesGnNjCaTQjTf8dGkg0hRlRgZ4nTFmk9OFox+oGh93ksU/q5lND2XMTam21
nVoLLFXeeN9Sz4/chIYuGphB/UlvI6wVzGqjJN24kBq/MDXgEYM7pSLJdJvDMKOAmqHMXXEzVirA
y0GS4y1iX+n323PjpTCYZGNHwfwTc/5yOy5rpUn1uhk2eZBWhwho0cow+qUuyotRWC/U/jj2ESe9
jJKbxf9j70yW61ay7vwunqMCfTNFcxr2pESxmSBIiULfJjITwNP7O7oVv+uWw+WwZ47w9DaiziGQ
uffa316rn9xwWrOq3aOEhGHjEJr553/+KH+/Wf78Di9Oimi4PEJ0Ov82G8qnRodRU20sp+IXyIrW
lm6qH55s9FtMcnMcS4Hxsv/8Qy/fz9/eYE4QblIEBRwEeY0vn/xfrjObSFnaldzOdKvfR4ICHvbQ
LmMGN8W7PfTsfm8N+YWdg8+WGrwf//mn/0/f6+Wnc4JAh19Gjv+enbzvRrmKKbIzn4U9j2zZBz9X
8uk//5C/lOi/fUj61UvZi1/UpWYz/+38KEZL8zaKOpsGY0u1V+rb2i8AQHen3S9BkvVbHm1N5tr9
fDtrpzjududyxuxt2krxFUGivo/m1jTJZBYk/FxEpvdCWt6pzT19XTa6vZJhhfsZ3lB4uvCJgnxf
p7gJN9ypLASCON+l/5ZPSuPg3JiCaFThceHWqsqU5yOiEMat/FgVpnyW81Zl8+LY12L22sfVmXRS
l7P/RrD3fqzrKEgwSK1/B5NrfIf12Q5KapVu/Jq3pOFQzurJV8BlQX/bzrWfOOwyHDx8xGJnar+2
QoxfrDbcYqeYX8ka3wQE5XzIaA3yu24dRBOD/QbXpm6jK2eijIgX5ey/dnC1KzYwxqsy1/Wz4P2f
YnzKNkGv5Fcx0SVrR078aL1Jv9Zcs/2LCtAWB3Yi+W+ozG/q7mKj7y+SYrFQB6LEBFm4hZ0fCiHG
NNz75RC1m3oB4tggnbsoNfbWvTPZf5rTVqj9o7BwtnNnIS77zWyDJKNb4Vam5fAERqxehdOiTk3V
SNRH4Hlp5a+n0JdF3A1tQwLdOJ1tUTsnYqTrc+AaDaakHnACcHOd+NX6Wg44lvnO7B69cS1OI4d4
zC1tnWdjYGGo9tn50qE6S1eOR27pAEHMfKfu3B9o+XAVcaJ08I3lAWcwsv/wAMoWc1CnwW3M1NY6
zlX+bZPGUyGX7Yyz5aGBmIgnsnn3SvQ3EttdV9VlkpudGfv56J5mQ9kJc0Z5s6xulZRM47Om9U7L
1qxXNXaOmTEN4j2Qy8nxibsbJU/QmDNTljclPVMidfVCek4qGvNaVvan7KwlLlzvoWrEU+3XOwPZ
inxXcKYHnxL3PBiufe6H9rocmjurr72MFkCdAF7e2X4d6uHn4rQ3mBP96Au8I4ttucrN/tVjHHQO
C76x1sc9weo8ldpFpGNd5lviUVNXccOCblzMnsyq+TLgX8WaWfYUe/sYD8ta4/tgfxuQB04Gjh+n
SEYkxrvoiT5hb/m2kF7s5bHLGl7alM69GdZ31a7tFA//jq2xviYd6BKzaM+1uHNzy46FFZ1FWDmp
7O39SRirfS4nlT/kc/OJEwF0+ybVrV2WKuubYsWnXBoxLkhtqnoMULpuu1Xj1sZ1wSajNwp1IqDz
epv0aXLXN2GaA1YH/St7jkU8rN59vfePBlsBz9EwqAcbC8E3Jaf9XJvtPYhg9NB33pZUuELj2DLj
uDKrXx7c80bmdmx744NfrMe+qX7lcs9jvP/mtMxHkSrDm5NlL54H270ZvLW9zhu+tMh6V9WoIDO2
j7YhNMLow889HE+WsJSKqVaiMLYre/m2rNqM3YGFARVqXi3X7X7CXh1bJ7guptFMiG7E2n0fX4xq
/YWZDGS0Lve0bY2Tq4P9TqzGT6N08qTtIwBap3a2+42iD1JkcxKeqjreTB6tZcmNw+qLT7ICefP8
8ggA+U5A2P0wzC9hVU63PoQkhgWCF/RyCG7e2fbYJcGupmbFHAO/ifjKxsr9ePSNzF23R2tvz9a0
e4fBACpU+EzwOrUPqzmEiV07HufBmIRlxAEugqOYlys91Z91vV3JQDpXXsEmUtxtH2oy2N13MQsY
+RWT4fUylxjbN2J7k1FwJ2XXZ5OOqtScvTxznd4l9MMU/D3Yoq3M8rkX9SsE4P+usaVW/PcL+Y85
K+XuZTuYKca/3VUt+57NVAVjFhnGvjGeIXjxYK7KzQ9eGxhf4e4VrYj1zHifvDnF0unYdNOeqsGe
8sO6LOVTVXU8C/nKglLadsPwqYWMPnLMcggrEWafabXo7xJC9Hfh4oicWIZhIMy3ExOLScjtfaui
8hN3frNIBP7jFFU9AW6HQnoXu8Ol+4Cnx5Vs7X3vZ4/d6UM1tl0R686wcOIPwu530BrNh3RHH6Vp
CBd+cL2PU2qa9YA7exGwLqSqtfvkkbPvF8OcH4gWGDmxmZt7B+wlqodhkAO7vAVW6So3JaE5HWDQ
VSWU9pJtL0cRhyELIqkh8+aucNfwyRyXHRcIYavxvCKLfpSYx8cO6+v7h5btWnDpeNX+WJpkzmTm
NLPQOgCUhGnk6ilg0V3PF16h0YQ9dpeNDNbihp95F0ysQijDZrYz9xxmbr5096Fbs7jRDp33jN7b
zjHWl0RMu7nDjeIpwZdp4BcRF60d3RhNKVCl7HWdY/ahsIEXuYmrw7QwTI0BsdSTQ0QHMc7t7IKn
2wHGmvRdZAV2Zpl3KXBLd1vZNba8hj8TtLewm7NcYepJ0uzsaH9NOrOq68M49k4f675uXthit1kX
kipqUjZrLgiEzew8zovOrg/MckivjAJo7QMOUvkJyy/PStjYCtgsku7qJ009RRv8smyhGeyL0suY
fNwSP8iLX17Qq5JwomLyEq22gaUuw6u+0L843mHu+9Qe13aMw7btKQ5KlrGPNmksazabeuy4tpW7
xUtddCQMdL56lxsLe9dVxwZCJsGa7Tt/N7rmBm4jzOGj3F5YV22o+r5KenOdc6juemhSJdYNn+bC
rs61stX+IwqVodOIjvTFEEPlJHmJHJoxE3Wvan9y53RtLWdNZA05mADduk62dKt8nnuTI3kI8vWb
VhAUacltMMaTp3E1DXgOHifmpC0bPEUHrtmUy5KMXtM4yb4JKxvn3S74AgtzTZDxZw50hlFWvHVh
MfJ0NfM3f6iWV5yWjEff2tdX/shCJk1ZNz8xN5o/pq1dP+xt8h545OcpUUblydNmB+uQmkWt7jdn
6u1Y7h02rZYkX5FDyQ3eiglNO8ZgfW5ipQP2/Tg4KzOpCZip+WX4y3Ul9cqvqxH6p6g8DjcjlwtX
o1NqEh89ayZF21DeU1UEsx+3xkABVSnE6gNHeOCn3ljUL4YRskFALrus6Cl3RS6Trj8MoUSerr7N
FeZa+I/zDgnjB74wfBGo2qvKWmtSYTx0JalrRjGw+mB5S3MfWGxdrIVh4+tFaX3TN8HocJ/pfEgm
vZR73IWRWGIDkOt2jszNO4xkERAkXIjwXTs9Jiy8K2KKFyJ374ei0XMMYdR4R7F07HNfQuVbMjSd
6HU3g7q9tnyw4qu6lC43/O6XBI6EQ23HjTTXM4VJ+OG58/rMApZNIonVAg9VGkfHA8eE96PbalMd
FCvrzXHDtYEDTC5dbC/M2uNebMGvFjepbDVmnGKxYzbu9GbmL3vU2v4V5umMRy1+YZpLHnzjanXr
aI/3tZA0CxXOj+nGc6hPvTVHOOfss14yyKHtftW2EISLNPnjFCwwbaDusKmq552JcZrbu2Sb29k8
GBgg7AyDKxweVhx64nGkbUwXC3iSwIjK/eYQMFVmW+CIh11be3VPeB/WPQ2ziDvlrW6YgNZUZsxa
kGnGZk/9GTtN1bPHibLxPfIq93tLkkWVgE6E5OGGazOyYDDpe3/a5s9IF9XKGe9PbWwSXvFIl1G/
ErM0YmWoPOfedXO8/qzdKj59HhEyomuahymsJ2yD4ICZ20Vi7hNxOazIKA2tKbHsef4RDEFQ8DJe
/BZI4mnm68nUZh2bbak/ASuNLi5nw/XSYLRFGvl9gRmRsUZP/bA7ROH6BIzFO7rujW7H6TGMjPLn
6BrjN7XRuCR52IuP3DXMc9eEbsNxyqJMsvaeWpKZT/ZGctVuJ8FST+R2iHZ83uxqKTNltW2FFM1f
g7UOHURURdLzjpZY8p94cbtfIOmMdxzHUA9LOBhfxMbKlo6PGV/KmEsfw6Hg5uxHx3s3u2JYsol0
wJeOk58xkDmpIZvniwFnH+b7cNNZs/++y2J8knqp5rjFgJs+YQsnN/ZJHmPPJIh2HePBw9UU9JWH
X59F5dhuOeeYdliRPbK43Dy3NA06LSuS0M8B4tg9omn9OJvlxD3gDf6ckGwrmmRspFXGypK9Gxfg
rfu5cVX74RRiPRTarHgDipCLCeMMHXdBVT4v7AVTWvn46WacIUPLO+JY3ZmVNuWnDdjJmDR7uLTJ
PiIfxSgrezZtpf5uV0YRxKyvDE+ac4wH69LLMKj8budaPy2+dLBCDbvuQS+Rpt7gYg1i3FQW6iKf
timtqrb9LBWObsnAMBg/cjGLH43ww3unrl0nmQMg3zjsS1XFVaQv21/Y3jzacxOIuFnXxY0jb2AY
2BIFw1G6ltvnqDD74LPtzcuiFnqZNVi40Q1DuQwNlWqnIykWU/nd71qXar8u30hK9Qkjqg113QWy
9a61GU53DWLF07z2DNxsO2cHFXBDlkkr3TY/EJbljcmytsOUFFEefuO6cOekCQvhJMYlZeRQ+XpZ
+bmSFGFCqXLSdcf6Y121aMnoaUX4QmNUiTQP131/Frlj92evEsVVoK38DYtnsr/wmCvWhBDQfMtQ
K5dvY+1hTyZlvfgvYShdgsybvcdbN6zVFmM9rZEgmH2Iw2LZOUvfYMfXMHj6kb3qJoSq9Gjp825Z
htSeFsUjTRF3dFQ0GVlFRvGbE6gqOmwwDNHtqMVu4BYFVxN3BkshNLmBfSsAR7202Et24zuWA9uD
wz84YjTmOvixrtO3uYbnjadKl19Y2nERanJqongoy92Lfeo5meTGLIssEm77VTYTB4jdTIV/qV7q
q7LolvHeJQtYxk0PqpH+Z63pj+PM36Um4LiAnSQTLzZsFC8i37/qaT7zIbsolozN8P677RYEAlVk
PGxxwOIuPIxrfR+9zrohRmlMrHGZM9mNckrsXvG6tJEIzxPE3Rn/ZPwPPbtvdMw3gYNzbazWr7oK
17/+zv8cfPxN1f+v2cr/5Qhm/Oq/LfPX18IM5v+BwQtf/n8YvMzdV199/Oughv/+r6mL6/8DXIhh
G5t8PuPyy2zln1MX5x8wF+xxsy0N8sG/+tepy4VzY0DBMqLHTjejmv8xdaGJAP0LTcY44BLR/8nU
xcJw7u9dInl3OINCumFtgX0lw6G/P2azL5YNTqHOwrmvEM7GMqWdVNm4l0GCzlok3uQwIamC5dlh
Jny0O/+dQVJaV81tSaAJh9cPrt1zsY0vzuZfiRIPHMDABovIZXbYMp9OWuNduzmre1jdPJ6LvvvR
GKK8burx3JAlK8AWE2eGZLSiqn13OjKnzUIcgnZ/zP0xT20yzK+Yw9yaa/EBA8hkZOaOACKKSw+R
hlXYzwIEPHYpCBPjcjk7ZfdtCtWpqrHD3KX4geMz6Vmj1ufJq+2HcrYEV8X+tCzesWCuc1u5ffjk
15181PVeJ+a0tNmqhIUd4kTZyHRD5MZwL4dvIsd4BxLA4YZ/tJsCZG6qObPkquI1p6kTVXdemnqA
4aGB6mc/ehbmeI9ju3eIuuZulM5y2lQxHrBobT+FwqDZt+ozjMoel50UidXnlA1Gddb19jYxI0os
B+Fz79YbZXOBSkscaquJDm2ll+Ma5jUlaCGv5ybCViZ8Fi4uYAEZLI2onwH45lPnKOvRFtLPIocs
eDXRWGzGk8jfBrWpeF65elVdxXBvAamd23nZg5fREF/YuyjcBiIbBgH76mnsU3ZxY1D0o6ed177j
arXK/T0PxiLp2paB9jiSGu/Jb3bVUzv0ohjidZifA9PrY89oozgMFvPV8J0lRkZ4jkKUt/JuA3fy
G/Haj9xqPkWulevT7Bc3/iLGxBUu2iC3aFxDMS+bOSeurqZ4pzH/QbEd3RGKi8Kxj+8IkvrTHWxx
6o32Wc3Bk7FE5Z549f7Q1UDPA3zHRUkqY2utaQcN+8am80uhT/geibZf9jy4wYdvjnEkHDBNNx6s
vP7qo/bYbCtVTOdfOQMddUhbFE9zc5ebbWLrnnqikZ+1+WOY6x9z2PQox1J9luAFcV41S7zO2o/d
Sef3JNkTaWl2xqExtDgFa6l+KOT1K2CmLZt4JA/soTyNOjSSKcQpxem78hIN6DE8aLxE+jr/qlqe
GJLPnqHsnKyqZ+fOQYxPmF4wqmsNn8z43T4Vei6z0c23J1z0UNrNjmoLfc9KMFpyYxu9+jqa1olE
z6C5Be3J3L1yYqnqROVn2K3othV+xUvaPu/gGwnnV9IuLqnFxfK4r3JkzSpck9Y12+dAkb1YDhYP
p1XXCaQhDwoIS+8UHY29fFJzOLHTR7DtFkzdo2dvnxH2prehO3RXaLh9alp1lRnjMo2J1y6Ie7O/
t368Sd2mZh9Mt5U3bXGX2+JZVm6ZYNFaXkH19C8NLoEPuAFQdm4MOg4amCCuhSd/Ik11p61kvyZh
rbklclftj5yYdVpZSyUTatH62TJy677pp0Cl3Z8St9ulfXlgfEL3ynq9X3pfEywR9E/Bn/qY/URq
5SaaZsKW6VcSmZO3FK+13I9qt70MNUg/R/3FPkawf/dO6V9dyZEKAyat50WSxY7e0c8kh0fO7HxU
RVi8zMHYOgdrc4dM4LqXWVtNXwaeerKNhqfeDdfuLPw1UnRoZpRZqyihUvkwexhYsTJN44b18c0n
E5mvvqor77YOJ/2womr8FE6w4t27yvPuVctnPQ1I6f2S68Mm++hsDbzE0piaT1cGVrIE835nrYYk
t6MAS43H3aeFdrrysGO3tqFW+eoHYHhxI7yZb7LY8yYN3D3AgXh3D9Y4WPw19b6njjNb17NEalN8
3rM5leujs6/+0zqZ87VbevpritCk4ihASthmOC8z6rfnoBqNs/7TWwXLwFsV1jg8oL3+2kQ5nUym
FTezY1L1WtpOXBLCD0ZZT9dkBAcpiYj1ne0Z4WuRl21m9ItmlakvistOIo2dUXcYtbVd/gGAQ0gz
C0bqvdbU+IR3LaepscQjyps+lJ5qjzlHXGJPRZEwtxsP+Fu0zyA3RiZ3S559TD2udtJKDw33KuLd
nw5zs2gPNlKtvrqotm5k2fTvy5+etLOqKu1ab3o2qPkThn7I6+h5/OFRXJb9FpOQ6t8syJO3uTDQ
ybto8zilezs8b52/JxESfFzaUhy9ctmPJQ0i0js50Ex3mPmgypapRNHKMBgXN0ODEIIzp39tYhP2
EpZomIVnNo9VXnwseWkdik0RudeGNGwkaB9WWbupGA0rW5chIDGzFJ+bUdXfC4edeEfa9jXLgvzp
yJ5NDEU6HqTvjefSkgXvPjYNp8n0xoMYx/bBKGR4QOvRd96knwndXTA/9eAjg9yLN9/tyMQMgnSp
tT6ugbukQ8dp145qumkkQxPijIK0hGs8wYLRjHWhcQrLiwVGMzjv2z7w7BX7dDCcJTw4Rv4yhcX2
G9Kpu5F2N2bOHD0aa6eeyfpElhDisDo6s4blLTe4tsctKvllHHLVr2eU4jM82reicjKksvKQo9fE
fvg590uGCpM2eZA2Vv85rMHVyqpQXKGOuIuw0XStdByDIYm6WqQu5idxN9ltbMzQ7SijRzjn10I5
azz4KmdTdUhCT76KbUhzd5Up22bMGUe7/VJib57Iyql/LOs2xJJu7DX3A74wo7/vNt+4hOQ6t/j7
EpQbuFhFryp62urFiyHBvGzwdZS4VXnBtmrzihriyUXKajT1VuXhDL/2mRUYCu0guO/c8tDNYcK8
2UwbXdl0Q/6h9Y0nv5vzeJ3cp9Jw3zbTWF6xj30jZcS68RiPnsBRTqM8Obmdhp44uEshzy02cCOG
Ukm/6fawdFscorSf1VT8NqYuLWm0kqkPmphVZSfuy3xJO9Envluf3EWBCvjMlwaSVxN/8qos7Kbv
IA/jKSABLfaaPGtA1nQ34l+7TV8h7y3MxtPafZOBPuGg+BZVfcbA8s5UTJ1XvMQCxiDd5B1l9Gsd
tqd5ZvmY2QwdHYd+qsyGi1zfYft/Jym6ZBV2DLPVg+AmbWrVHgr0JO7W4zL5GUsVa+ZLO0grtkiu
8ew9NOYmeXejZ2QzNI9g+20K9Bflt/SZyl1TbH6Z+LPFmsL+v7G7fAyVn/VU0VcIaSnegL+n4pLa
p79htEEPHtjjdAdjfMDZ7vfqb8+STeoUpHCnNkJLLoojOrkgXr3L00qNY9IrIU+278+0sDYWbBUI
Bnef8WoSwXR0CybGUkAl4KGB5UW6R5sTu0VDILS5e09hRZSpkDoRbv442C06zOKY5nGBkIylqx6h
B4f7wgv7Kw+7o7gfqyEmuOt6mlGvu5IDPSzRFnRK4ok1ZNbUft+NgQFDjinPZkNLDb6keCuLmzYQ
iUb2PEZm9XtZG7p1W/lnBulI3S1TuED3rh+vlubq8PeXIsIvm45Z3o7oMBIrFv8dS6bryKjD0xIV
wbWncOgAlDCGF5wsGEmvnT6j90NUuGo/aeZ2pE9h9TjPvZHw7ObPZm4NiWqj4F6W5UIyTTNczeQL
ppG9oipUQPfjhM29Nw4uDpHLwHFa3gfmYJ58MmYerMhQt4DSEIdSTk9575WvLtfbwV7M/ZpB1s64
3w+7GzyhuNP6dfueh+2EZZcqmFpEU5Sg5O/oiQGOUU7uUkivl4xcFV6JrXETd6YYFdYGbeAHtfrS
fSiPtYQcIT/tYdon5paoMtbdEC1IJ+NYXzFnsq4HJ8+TcWLdfdGm/UJAY3Njt3790FNjpVa/LHfj
6I3ZYtRmPGJF+xgMdRDbTmu8cgSE77JpvOt1o6KPAldehwtfj7YdmWxb85E7lMB+Z/QnN5iMUzHp
JvaWX13RQ0fkMpGj9SMc+2NdshZuH7e9ehkq/yrcf+dgVRcTd9usdLyMkxVLe8wC2d3MTI3surjN
bQ7iZkUjGvJjCPDbGOF3woS+qLbFebBKKw5c/Ta75LvM9XJfNg+btZ8sn3pKDduRyJvLa7o1dTrn
tTrOWvXosXt4ziMGa2LmXlUagd+XHeX/rhJ7mR4A+RZcEKK9zfy50KcLrfGKBzdj3w5LL5yu4EBW
72GuqpKfjwpjmiXFeDkY31Xe1jkXg1/8MqtmzKRYdnZ21DBQhTcjHUwXZE61t4+VLH2CY9R3DxrC
iWeDPKR4tp3pTdousm63rGOSt9P0yQRHZFFvdgAvYnoVRDusMe7k/XEUa3VshZwz3Fv0l90Z9M/9
mPMcbFrcwKCQ1Dt6+a0x1uuhborhx4iB0I09Dc+NWS/fELHWdLJQ9+O+WMUNdyKXRTGEV2QQ0f8R
KVL78Z6TPxBvbrAhO8IqoV+65kclpGlxVjvLcbLGMO1Cczj4kw5/r6ELyiZxE+Jj+RWeRZ3A/oqB
ojc2NTu97XzTV0hQqzfKY0mo7TlYyuEHsUxbbNVD8G0d8wV5UKlToxZ1XCIyLWoinE9T3wafxrYU
18QizE9EBCM829ibIJSW85XyuvboXwAc64LiNBcoZ9L+q6OIWTGZH4B9iwDPAOaH4A9hhgm4flWD
PyAADzuq2QX8ceYLBKQtYI3mQgbtfyAhVFznrryQQ5CSGydzo14EJ8WBxK2RMkXlh/wPdoT9nEJO
Rbg0CL+jYqnCm4H6i45dj3MSlO2L9CN1eUOtNyO8wE3DhXPCOAHkaf4Lf7qQUB1X3NV2oaPKsDN/
BTkcRGwuMrqyLxxVt3sgVSjJxp26cFbAp+6WAWblV93a3vpbMH7ZgFnuhdDaZ2Icmj/U1oXfqi4k
F9OQOlv/4F1Et6m0ujBfvT0b35nt1L+rCxFmBsV+xI3Xe2MizWVgLO0j0bL2tW2KKpMXrqz+g5jJ
P7hZeSHP+HUDoeUXHi36g6ZFF0qt+wOshUyQH0kDAmOLANpQjkDbOh2iN114t+ZCvrE46p1YQ4Ad
/APGDX8gOb6o5b20xy9iQOyH6QLUsWU83UYXyG694Hb1H/Kuh9viQQDHY7tvS6Nt+7CL/U15+QMT
JA5LY7heWtxIO/lPb9T/L3r+N+uyC/+/lj2vhvnX31nzP//DX7qnE/2DjYbwn0QoCVbgon/pno77
D7Y8GCSDNuPUj+/nf+mejvMPkOwLXInkfUmG5X/6p+5pR//gH7CdyQID/8FFLf0/oM1Z5P277HlZ
eST0iJ/vkfnhAXX+XfZUaxVRqEuy9EplnTxiQG/qfWCO4k5zFCBcGi33XWHWZ1fQMR0McIrWM7Y5
EbN7ibUM9FlYzg/d2dNZI6U/Mqp4k0OVOqOh73pVbc840TjfSZOK+mSQqz6ODgfyspv7DaaYtHBi
XB5gLqZb4XW+uHI0UQRcMhcPRdug4j5Eo9PhNIhqZB/CxumwmaLTqnD3M2dxK01fLjIJfZx4uX2s
vPlqPeZ3HzmuPiJMHeFGZHkXZWjEgEZbkZEAaosRTKIDy0sHt+DN2AIgi6QymfRhExBc60n50/UY
lGFGhgfFQVdb00VDsPsYpwDqzKEovDtMwfU5HHrbZepFZLi17Bww/LldUq5OJWHfEFXWZFz07t9V
YihtzObnyT72cmWVnNHKiLVtbYbDY5Fv1Rny2i2u9F5ZJpJe2cKypFNQFbRgY/TdEZKd4KTheyJA
0KkxT/KaTqEAG93b1K0rYh265N2E/07aFNwi96vQTVJvi34OTVCyWzeqV3nXRtxa0AAr0oTXR94H
w9GZz1BhRfzd9Le+uwIUkU4e7xY0SXEoBVUEnTiACz3sqnIF4dAQUp3O9po/W3NReuexDnNRU/L7
vnEVNZEApDPXiCEcYl3ws/Cby0rPUHuAsJgTETHDQ0S5ORPRmEngmTAGcldNgvEKdIcbFkjHnqjl
YWRRhMCDloicj10qku1nK4fD86Z2c776lmbeL8eOqaPerDnRlUd2iG465rQj3Bt/orH/XOx63tJ1
3S1cY3PXfFu1VxVZFzCb/2bP7VYccSDMfyyhKj5ad98YlavI22PGTZFLaGDZfJOF5nz3wu2SULkG
g4kCGEj4W7MO+WzjQI3or9TqhpTBvedCcaWY5zr3oiCwmq7Hi9rYUhPJA0bZVedch+5vNlK6S553
Hl7nWzAMVDhDrhJ3oGTIegPG1zBG24sr8L1TC2JdxxDS+1O3B4bJihHxVygObnTbAG7uqPltf25m
p5oO9l6jFrfDvn2fvRkH2Eojy4bVuNQpv/DgVxlAssVtsJqv874QEzAONhWzsw19Usq6cdOcRZk8
gWoDG2KmZg63uHU49FTDYNDRlHnfXxdzI5Z4MobpS+Y4MWXK7YBtl8msjNTpiqU/sWVh3bqqEOc6
DGFGDCwHDsYoL3ZgXKJ7ujaETN0UobnoNMes9fKF+CP8bjnPyLAuwnIsFJsiae9HRpeKcDxajd39
MGYo12wPFE/b3kTdd3MBxfFl6N758AZNovy9OlR9rx2mNb5ZZgjegEAknMvgkVn52h7WwBl/BHMh
/jt7Z7IjN5Ju6XfpPQuch63Tp/BwjwjFJCk2RIQGGknjZDSOT98fVfdeSJFqCbVo9KaBQiITWSk6
SaMN/3/Od771EaCQvbcY06dMlcV9WMPs8hTSvyO+xQA9RD1M6TbkDwr2bRBMt57KK3wwprC21mwl
0w6UQJKrg5fA9tkvCViXvUNhnQzOjdfXG1VqH3N/J8uNOVA8/bcB4f8vxP9r5Yr8n9fhzWuVytev
3zrxcwdy/W/+vRRH9r9IP2SJ4zSMG4QV4r+X4jD8FzgFSiHA/Fbvp8d6/1/GL5u+JUATSkSQcdgN
WiyQ/70UW//CcIxrEpfWaqinpfgfLMW/GrTpb0e0ubm0S1orv2TdDfzc5i5TBrswouy45LXLBDvn
h1RAOPSXSh5Sp3D3Pz2b31jA1oX9p7a6C2BhRX0S08HWg6yJd9erHIvtfVWlRyadKXatLnl0B1Fe
zcuQX+ZQmByT5X8W/U5+Gxel/wtlCLAXfId3Uly7C8d+YL096tYzzp0sBEdw39mQyl385f7e2XDW
S9HOxU+Hl2+1TK0bn59kAxVJNkvDJuE49yVxOYtrbBEsuoA1imKv4D1tMh1wMlv/ToTm+PTnx/vu
8iE3GVLsxsFAGso/28ke2vpReqE6FpoazShLZ6/rxbizEetgS6jVsqGU4N6gPmjfULV3hz9f/4ft
/Kf3yw8AIuVZLg8ddCoD+9f7L0b2/L1vtcekX19yMdlPfWdkL8WQUXOcEfdzehLudWO3WyAv/aEt
Kw+h7mTT3Rp0Zz0Efj8dQqsfP42zI9O/6Drejfcfvw8+Nxhp21sJzu9+X1Z7uEml2R7bUCA9LKth
23mTfwzlMO302mf8ywNZzV7vHggs/BXmBlQNYPS7AU+ufEhto++OeF/YWrmoJK0Nd+aHOw6QVHTr
Nr/PVbHF7YODP7R1goAxmM9TXRT6LyaxH/vqn38NrHaTqEpmHMyeBDu++zUcv2q1iqyPSKDg2TQq
jerNENjdqSWEg7O6Evl5aHAOZH3z1cdMeuhGf9kRX+/SmU1CcY+BzXyhuauyDTmIKW0KAFPPqe6b
K7V29zYpKjCqadqifDmGfHA188u5rFrjqhThSPOGZg41/jq5BKRWvfz5gf/AA7y/RWS+Fm95/Q7f
f4GN1hYm2KykhjSGxNtWbedstW6mJ6l8UoGCZnquYcSadDOt6MaUTbFvKRUSpoHZk8OwvqrLpHsb
LM+4W9BvPUivN8HuzT6SgVw+5IXVfIaNRl+26/OvDmnXcb1o+7VfDMwyE+0tM27twXl26YhT8qqW
7jKWw7Br00g+/Pl2V33IP+4WGM6aQo9l9X1QpTGMCRVXIY/LaojwobLG3ez9jTX//qth2Fjmql4B
1Yz97r05M0RP2E/8riPV0vSTsbawEg0mWS3et7CgNPbnm/L+eVPoxTiaMpHRzH5PYwomxHeL4nJO
WacXvIwnfthE9Xn6G8zr3XIU/rgxFj5SYzHdBvb6S36arkuIbKnTdfKIPjG9SCrET7lvyofFaLtT
72TyobREdv/n23s/Sa8XXX2hYMsipqD3aUT4oyNT6qo8aho1bzTbQkrHRcuXiAPQcogC8Z3nOZqa
z4VeewDKM/72Qn/3hFE2YR3He7VCaH69b2Ncq9nmWhytA4MilFkzbvoKubdNL+Mv6Uu/GT28SVzC
CJzwJ/3I1fjpIQ+cF7UuUnVsjEA+uNnITJuNwaFmt7HhqKm//Pn5vtfurW8VnreNvxexFg/43SJc
Q4vI2qisj2bbLkvscgrUOxHUyEpdYhPKeDGK5c4KEEAII08gqdZhdkakQ/9iEFmYX9WoGC5VknVv
va/6t9JuBtbrMXH2Y+Yb58TVfwPK/vaNgPUHj8S3hmDt1zeCrKvwbXpfR2RSHkV3diZJIKvrCGPP
45+fz+8GPeXwCNiAxX347y5VhRnHQG6J7ZBKLpbdWZe+m8aTYbfhyXWK6lo4ZGP++aK/uT/8vGyD
Yeasxuj1R/00CJbRbQu7omUx4cHaB06VXKiX+8fKS4y/5ML85vsCVIuZnIv9gEr+eqlazMDv5qY+
JnoU1b708/wMbzHkdNh2H3ptzVe2ozXSOnJcziPpvn8Z8L+7V64O6moF5hFg9esPIPsjGA08qcfS
TXu6CtyhNTfRbZ/V0V+QCutQfjf/A5GCKAEkFybh+60tG3R/nSzLo8uadZoqpwOHvbA2h+biPKeY
5/ItR8nuZFBY+ssr/c1zRhtJ1THg4ozcd+OoDQu5eKPfHLPWHA4OHaF70dKqR5IIIiFfZuaubLQn
uZkVMBFaGOy2/jyqfjeUwdV4VDPx2gfv07CXjrS6IfSaoytMrEd0Xq9GnZg7ujYfytSAyCht+bc9
3W9eLzOmR4STSSk1eA8nXLkWZtsxeaa5G90k+HnpiWGHQq7OAXz/5ztcH+K7FwwTgYIp20c/4JT2
61hqOCGF8ARQcbBXu8lK9TR0f92l/uYiFHYZqwHKVhsGya8XKdE9eUspmBFSHB4bqzGiHG8PrY4/
38xvnpxtsu4A3YG6E71/cpLCIGJoEB8T1q3nIkMBgqsFZ9FQOFXzl7Hxm0/DZi3lJBUAGPpHEpWq
6TJiAFBHnzs+lCLK7G1ksqNd6Ahfo5g37pK+HjLa4D7q4v+pANz9+/X8DDr53fMEJhV5680GzAC/
Pk8jZ4XSU6WOsvCNrRrcNyNn1fvzRX4z9gl3iBj8xHn+cw2PDLOlfBaUx5bi3k2ysGlYaCieUj1m
+65o4RNkUfq3zctvFnO+dQAd3BlL1fsD1OIKLBQyKY+GrtznCpXVXUhn6TF06vyY++XfvvC1cPL+
A3A4ydJ0YPUgouPdB5DCDCnl4tfH3KFaecQfmLSbHATgdz6G4ImJIcL+FUXj09KEyV1UjRDJRFZT
pU29vP3euJZ8GHObU4Cq5uCAqtHBnDWKN8/N2PsXnh6dmG0BRcWwjZydg58ceqzdPbJxaT7++aX9
5guAHoO/bF17qd+sg/anZdDxzU67FSZzu8FvsmnI7dsG4HY+oiMa/hLP9ZtrrRMjC4PNu+Ls+eu1
AjtskOUUbG59g4xla1z2izJoEK61iP/4tjxoRMxP6MPYub9b8WbE2tVsz/L4o+LRmcgbzSQ0tm4i
8r+sOmvp692AoIttU2ZY6SoOu5hfb6vMUmM0p4SPa0o5UWvfwaJikWtgKWm+VNrGeeIqr15utZxZ
fPo59OGnF/KhM8aqiCXj7G4Oh+Wsg6Z8cpcJvT2vBBZDbdRvf34wtv3PX8scxE6bch2Tnv/uJbTu
3IE3oyBCyz29bkaneZVYqs/oCMBajlmWvvWmUI/aa1OEF1ZC9riyEQUGogU+4KaxsEz9QdUaPXrA
WaSW/bAFu9GdSEAJP4xhNR1Qc6DGS/zyevSzv8aAMB/+chPUC9hKAZaBm73KAa3357+8U3BIbdnA
SjC82B5V/zmBGUQhuamw/7qKCJ/N0Pnl28h+gEcOPJbz9dKOA/7uoSQ9aQrDLA4bpyUxE3zIFKsw
EmFMd8x9FmGGi390bTjCde0H5SGjLr6r54WNy+RKMpgi5LjJXruQOhH15+m88+dCvQo3bLJdYTa0
Jji4YcVzkb26m7C+Lgoj+GAWojq1dDYvszuh9BtUK2LPS+3bPGXXFM9d0C6xAlUyHmhL1W+ekLmx
rRM/22pIeJtwxhPWL3lwSqIieLKQxq2Ganpkbh1B6piOiW11u6m1wPrQ5pYPmUyNr2GTOAzNXA7f
gm65X4rqu2nV9hZb6bITk4Vqq4j6GFM9tk7IEK8050ifzE0Sh4o6uJG2sXD/Q/OIc/RrlATZhT4c
zv7O7EpgqI77JBwPRbYjCdC1o264tKGx9AdprUqbKpe3qWglYuWZ10G0r/HY1nP2abZxF2MdgKAl
vMn47tGQ3BFs5Q4bE2KRPnuZjB6z1kluKxRwjFe3giYTKjx+jcY9oZvOW3YG7Z1t3jdYFpJg0Bf0
yvQ6/T4ZXqPWKcz9gBiACL7xpYOh8cZAqLGHe+X8WaGKveryFuYAp5Di0CcOmtpQ+d6uGrv8nl2z
xHwih8/MneUXa9LTFUU9BzOAbJ6jdCAE1OtBgVUROMrCLhre0SgIJUgeumB4jkpZjhvieiJ3T1sa
aHGOTeW2G8tgk08yUhvaaz3ZUlGHY1Nmst4LE2PwhFJ2ay+2G4e1Wd8ZbdWdM1bwjxnhMsAjkuwU
oqK7MpzK3FelG17mqMRCCas5/Oy7hrqChImwk8xUzonDp6Ch64JES5yAWXzNiZ/fJ5ow4BJ1DxrN
8MGd6tdA6/JYsRI86KFQj14eOMdu4RDa23B5N7Uqh5uyN90Cw4Ajdp3lD+2GJu4bR5bug3CKlkah
W5wo5dlXaeuv8nnL2C2cZM9mQr+pzB/hSOfbHpPKiXotVlzfQMJf5TaNSwtTYA2sbZd1ySLiupgA
J+R+lIm9QoG5TyyaYfRawxTLP+VssqOGvt9pc2pQkgQE7MThbOoEdDU9bBaxg6WN8G1qs4KjjovU
tkJjWkwJAuNKQLJZQuAHi0zP/YLCNQjEcBEoRPVmyeSwTVckB9LNGXoDFudr8iaNuMpwiFuDF74M
5PA+YRHqMdf2OHQY49ZVqfLVXDc4xjMuxQu2keWjQjZ3mKbM+pahRfuepF76ZJh+/ba0HxKMl6zz
zJwHK+rTPUCe/HZakuaMt1bATCl1FsSceOrY81v+ORhRi6JyPYTZ2NysuPK3RmXTsRKwZcbFMO+x
J6YvvWXYu0GiqprJnTy5gx9sIuWxDI6NNdy3erC/IXjDxU/1dduZk957lf2xMx2q5AZNR9Rok16Q
xgmTpCUUdgLfdcPjqmGaxH7TBk/JaPQf3YJjHhFs3rADs1KVMCLM4Thpe/4SBhMw3WViN1OMZisR
O6F9RUAALwldvXM7E75WbrzSnT5USbR8BB6E9oJ4nu0U9ENzlznYdTZ9OxlvVj6jcjNtgVpoKJ8b
IcLrySyquFWMtS19UzzODsyd2BwxIcdDVeiDqLJ8l0xGdnTZzJy8KOkeDU94CqM3ZGIGsd3ckbAr
DKwhOJA3RZm4+9TUhbWzumWVFSN/yPbsh6LzVMKyMHtU5lnaOI9eEyUUZxyjuOLl2e2+7pvhkBZl
+dXnsPIwUBJ666rv01jQYgBv9Y3aJBEhKGoL4JdMkNsod70PncPkOwVJEAuUsXT2zeChtcroWus+
3ASpX9EsHQcmc+G0yas/dNGtbvLqNNZDe9J4zCGp0cD95I/ldLFoqcbeIK5JOpPHcspN+PwObVdl
yXjGQxFbrWoPfLb9HoBHv1sWl3v1SEOb5GDsrdJ3r9pZrysIe4iX0fdN0GSU5x6Q+kXFJ2mAASkC
Wx8tdwSK2PdNuWn1/M2jhX0xJulezWCwPnt+QNOExvkHu/EU3M+geZC2NyIyMMTX2a2W52bM5a5t
q4O2bfmhD9znTglEJQbBkcs4TSYmhmlm9qoTq4v7AhIVjN9k+OxK1730oZeeSqf34wXRWLOZUOle
ebNjotqnhpvHxuLo68ZV2WNVVlaxUZ1RnMvBHW/b2Vf1qdeeZyPkNz0gUtPASxDE3y5uvpqaMMWV
Rs3K5kUYwEzYI4/2GJh74s2nR1Ub4SER4bALPZpIiLJvgJPjFcbvRqW7ynT4sAS1P28paibGRvoE
IYhgKj9ASmzauLENkR1GbbE77QLnG+kI6d6VTmduq7nNoHd4wDRKHEubZsVGJ3PUXHkeuRU8fXl2
TeM40254I6gousK8kFPJcL3h4CdjBMxpUPI8zEv3VSStEHjgCUvbSrdt6IGMHM+2aYBfckKPBwFH
Vt+l0Vs3jS+8pyGqPFTz1pCeB5k5cpNhOWAyrQdixHu/8Xd15fcfsCnaxyUkZcdG0IyRL7OvZ1JZ
AHX54qaZSbiIcDtdq5LbBJLC8WhqfGvT+Rb2Odd5RbEQxqEhq3g2OkzXCLOKLeF16Etbr7w3MUHv
XE809GObdrlmwvqG0KLaLexWrrsqbWGEDdUr8gMGfJBum9oYrrSGxwxKcTinGU0H6FHwsHSQ7qgD
z3E41fm2cZ23fBjVR1N504YUAetT1uEY0UnwbDXWEodFa2+oIpkaNELgXGUT2Vkzgg9YBVF+9Jda
7NJh1FuE3cYxGwktsazKOZPtdmOPY41hkqNjnDL7bZChjhuDzg2el1Y80EYrD3mqxGXRiHD51wQU
4ypzbgtAY/cOMpYbg/AD5q9IUwhcjfxN0j0o+nE6LmycpAAHaKGac3jF2K8/CkcZWz2q5HnK2+6D
Mda5irM6qPfl+oi6oJgRsoEoCDJfHQM1pjun+MTqxyxe2an16FrFwrYf3NOGAjAHEyutskva+Qhn
q/RkdstrKGy1cTrMMzZ0t6NV1UOMZBs3mKFMdc8G57tvlPXLsFTqehDqY59M6nOgoreumdlqB8yB
FvPvWHi4mpT1ApiovnOYF3ZVWi73QaFR/CZkTdpG9kH0C7SLhs30IUXEtSntaoFE44/bHjU4mxAO
1irS5cX0u2jn+rrdJW2prsMIsJOoZbRPkzEuu1xduUGWXTiEQFIhU26TOLOF1WNJP8K6SPFJiXuk
Ro9yFg2IH92clsoAu+Am1TlyyC3kGyCDJ3HfiJVd93YTJll0K0Bg2RaWTfaZBBT/JNg8bi0FaD0P
l3rbkiS9M3L4U3g6JQ6TMmIymLqdXVbrRlNd5rzHB6v0M0ymaVM4Xn8Cz4wf0QRWEltWhmnI8rPI
3ANfwEhi+E/5XC7VpjHaHJ25heJvwkcJOiuNdsQe+pdcahFbSz0chtIwSAuFp4nxIcDcN5W3U+41
X5oKd0dQTQ99nfygZZl70Wflx35Mh8PI0Wdn1+NjG002TZ7Ge5YZVm6VpuOuK8bikhpRtDXx9LjV
fJJmY17ZcjRvVI8oW0DSOlptGm50Ca+lNZrutJSp82XMiL3Rft6B6wnYnPXh9OSusSU8/yYOGhd3
Jt5jzC7OSyYB+WF7Xnao/BjhVqIoCdRHRTJRnHtAHaUlJ3ZJRlbdRKNudoUC8GePrXsb1k5wZQn5
xeoy/ayT1j0yow+nRGnKhhiid27vpW/jDJCNADNBH9Qpnju/71+RpdcfIgBxn+wBcF3rVYe+DJ1r
PSbdFqWI2gBRGU7GYFXRMauoJdTu1Ozmxul4d3I1DIuh+o6THpHnDDIM74roKTNn5tG0lbiJfHRm
bsqiaxqJsTNE354UeWYbgWpwH1i1ueWVyVg0hmILDr0oGsODwzPdsDiESDQwUredjo2s8HZejjyy
CG02nxiTjVmqPemieex0UXM/FeQJNBlzIamcatfQHcenwdzjc4bZ5qDaLj7wEQ6moTbiKCuqvaVb
fHEIDPaGStE3umzss82YF8NlxsJ1F/iDf02NRu1n31kYp/5J4W2ttpEz1rdW5lm3FTvAo8Gu7gr0
Pk4QzYm4w4R0LzkzbbjAuNVhiPUoqzDDwis7SqOjGm82FpNKa25Azpxlnb2Zs+nfyBZDEeSAm6Fi
gz8Yy1e31XkclMUFAGK0sUfb/l6LQcQ9qR0fQM7JvW0KhP3ZbFxL3Iw24r8eIa3p90/JYFdnzDnz
VnjVjR6GF3oCSCk782NV4PYw+lpue2ETC9/4Ou5MTB4S8g5nWV18aIaadZsiOFJ7gJmyccYNyvr+
ZA12xsG8TQ6mnQm+9qnYCTeJnkcLma7Msy+FNy7ntqNeGdf5EsRBRvPDHfR88IgW+zqwt9prVA1X
FmyVu5HI9K1tM+cGJpuVjVK0H+O2bN0XdyhMICTS2IGZLJ+Mrkuuww7FXJHAYk1nC9u4TnCYTel8
i2TkDRDYvO1RzIqNEsFb0TZ1zLkJvZ5w3cceYf+mKv1ma/V1BLJ/TYXNfBmwfOQLeE/eFtSQBXJn
BgQyisgg7nEdBmN9GLtJ30gAqk8l4FUWlDrZDo1TnMhdzHadP+P9gkL1iHnxMNdjdxW5AkNZNKhX
3YMsMdV0U0sAA0bF4MYi3Hzw09L7Ysr22XbH6ozvuYmzGU7MEk7ZKSoTf58HuDQKP8NnC+yxP6uk
7h7mQo9xX3J+jEc5hXLTTFlx7SRzgdFTfF9MOiw9FhjA074JOW0oT2ZCXXUzVA1ia0fYe6zuyzYv
AY1aFVyLkDqWbTjAVPvOjWXeF0fbc5fvEzvSs5EE1o6g94uROfrB8Quxp8WELAY53LazgvqrkwCY
cFqjY3fAl0cJySs3AQ2Suxx5AIoeZsePQYbcGw3sqS9Ee6PT0carMr1EhfomsjzYB8qqj6OnZmgF
kXmAVFWeJhwpSGsbf/hmIK+qYkgWw1MezeKjDHMF0/N7rgLOmh7mMzupFFAMv4wDeyk/pzWhmLbj
9yc1jO4Jg89wR24kS8gI3nxn4+U5JrkV4t/WqX9AD+3G03qWb0Ra76nbJffpyOSVpIs8ZlhpHlhd
wUM0VbLNAdTFxN5OqHMDt97LWvMlFSAlcW62HRvGumheknKcjn2rEypRhdjpPsOo7lkYhIPoTeFY
PKkxSg4F3qZnKtPB7VzBCtyI3Dx7TpSex1oCzHXNOtqrDFMbJ3QlMFxzwrCgGiEXhyfR1NgnZ1VA
1G1rmmyeO7sytlJlAnU12mbcdvbcsjumBddt63HZKI4gj/U4VfuaSvVVUBR3wgucXZ2yBRdLKGN3
LmScF3iGzXoprtAMQRBqw+Z5KWusT2xmpzTmgAeXD/vmvPe1IhPQs3oL2zts8l2fZffUrOgIYLzS
zcx2MAgK2KHR5G8dHydoalZyz2XGG5T5yQGyQX8zJdIkJ21xd7IMYgslFi7X4kJgzOuAs5kqItbo
iorZHovhrl38dmMlYIOXNuqvRydKjnJ079RYK6o0iu0nJpknc3BB3ZH0h3urz4xdPSbTR5ojWVx6
nKRr02+/jzS6XrF+5h9yY5jjiN0XFrNGHHDvOxdyCexPlR8QQZSy03Y2ZWnn35o0tQ4ruiBqGiyx
0UoNRDl6ZZmFvAoM6zqtvY8AzrB0ldiisrZ/qi2ruJYulN8I297Wa91lV5Ly9HkgYCo8zASAgaPA
eoA6yfUOI/7vB/x1xVY6fXtwGtlfJkRppwZ/1F7YrnhxKLoWGzAW6Pe7obnYMul2QdRl3+0wy26M
oQ0PnLQgiLDjO/WM0mt2BjX8GbTjnZsasdK+eyrLxWQPq50nSgrRaxDW9rUSfnfxhim4i6KUhs0Y
MQrrkH14P1fN3u/4ZDlO4TKXE7ALYm/vptkpsClQ0SE9ql/3Yt417gCXTVvh9K+AHeDT6Ghyw83E
M3wwSUE0YNil/teMri6GiS5Td4CoWDDUzGmGfcMp6dPuwmKNAytMgutW+w0wOBTjx56c5KsVwWJv
gpb6Tut1yaclEPVVHgwmRozUeraoMe2LpRgidhKiZ2odFo7IKF1eVILCMEf8vrfMCPZ8gEcN8emI
tr8K8o9ksqgHS7ntTQoGkoUwH5cUL0ILtiVaDBCOUVpEAvwYGKS0nvmzlT8QAT6D/rrgVAmgysvp
ixZ4dwnnWRkpFlS0pF7G28Uw1Ic6KexrmVTNY26lBbuJiuhwY8As2Qp/uC582HtxmusebMRC9iF6
dsv6OgIwPcO0K9/M0qc0L/wpvxtmUVUxlJfMP5catskmbOv8DCSDbn/R9qHYBlNmf3Szof3e9QUU
VugL1bWdhyzMeOiwwxg46u+qMcP/03LiPptQetuLCirDjq3R849tawZf5wwF7cK8+D2d6zS8Zh/m
H4koZl2dDEskcR9ZK8O5UNV144O72Wad0T4aqXCfI1nqL5hqGqqFRCWAq9T0SEemqpe+M4ftUg78
3D43snPao/cq4Pg+y6hov4N9Ml94yQHUxCxSu9E23E0v8qaBLBumeKB9LUGJOAYyIMSF4b7jSEf9
vrCPiXDsh0aq7maGS1uyMmZzBWWvdi+iK+lVjabu2C9hoXO2ol9lwVE6PVUL5pMYowM6XffH73KS
wYu7JjfzPRvM9nM3T160wbfHXxvNjAfohjuxgujWQV5y8XoB55yGSnKcp2B6qhNA1YexnKNTrpal
3dh+X7SXtAqwQaP1ybqHvBkRTCQmHvagpE2aDYPoHoa8IfkME4W7L3OjEsCIHfngmFVaXAEUEFms
h1A5W7NQCmxoWTlQHSOXyobNV5/0uQOXvKMpxIIgEE2SrY7vmsyi6wCo3QNkSH1o+nLydjroeSDd
3PFILeRGKdv/xnL3jNLc2tMwY2dRdrRui46OF1x5qhtxEizygZJG+okyPCfoyGjcfW+N5kvdBd2J
+nkO3ymXz+aUk3EeQf+IwZ/qQ0Lu3Jdu7PWNNU/zyffyPruOaPfeUJDlj4eChaV97ViGOmKccqJP
ANQwMGME+gjxor75TIxAcolyTNIB2tw9EQD5MUx82rhVMKdvlpHmZ6zcaBoGO6RAq3wKT+D+OSDt
CoqWQ9yYEVQ9E8LuQ1A2IIczoMzlFvoNozFNPPqUXcjfKifJoJQ4zjMVAdiHKmtwSdWym17ryGsf
87HSX3C/2gElOsd4NWxkmcQKtY9UNQ0Od3Ptb7OwcAKw8cP4pExHkVlNwQJgRvjMmcG/CZx0wrNT
RJda+ewP4Pr7LPKV4W+CjvmKtin78QTW+DaSTdrvc5GjFuuIXTQng32lZiK94TvQBNtSnMXt1Us0
jI5FKgG84ITmQU+2dXoACGF+aiCRhiCLUABSwWJkqSF3n0Mq9BVeeocX0eZYnnxlSl4mZLLrIUOe
68yqS+5RWLDuUgwubzPUrdt2ICE5kpG8i3SVyL2VUFfdQBbRX2Au1RRA12hdFAyzOHkw3p6dtmQQ
dH7zWdra/+o7Ij8LsgooQ84j04OpUT1qHE/lRnIyByk+Z/lMj8Hk45H1qlPJG1DyWxx+0aMAw0Ez
NmIEGk3LS6h6Okf7DloPINfcc8C2Qpd7TofIKo/UqMYnA8LT0UTgcIsvUAI1MftYjgxcloXkIgJf
PszwMR+LKBTdKfO64CuHnbHc1oPm28g0EmQ2BIuBSNUgd1Zo5HQH9tFQqmoorHW8UEf8JMkrZ59V
N3Z3hSNF3LMUtTCoVJHkVz7x5UcVBqk6p3wfZTzS4ngRBMd+Luhe3VQFX+dMvtQewiGzbjGnn+hO
8TgDy56r25EAWDYdIl12Jh2jfP+jcd0jQPuOabiGQZMMTPc+1BFADfn6feuGg85NuMq8qxk/0ipm
8ThkV4TrWMXIfM9F+EMj8n+kQzzQZoxs9aDx0tOKSnK9z9eZuWIB2EfLNJ1NLwGJUNXNfZVVE50j
i8gYNvWsQIXPv6bibB7svJovvhkqngG63zu4T7X3UkglgVrlwqeISl19rVDxkqZS6kMNH4pVtSz9
MJ7t3Je3Qk/DodVtfWUaTU2agmGe9ELy7brINX7MC6bIDUYT09bEX7diKZjbIagmt9IDobTNFod5
zktqJhGzNZxnjpTmQebA073UEPeK8X3bTkVyGbGn7LTwhqOR4hFsJvbUcVkvPCS4tKUmFrvuIH5X
FZXWyggT4zSXppw3dc2AsyHxuiD0gS3YNj3XbVW0bLZNqqQHQbvmTMN0CTc55F9g2yTj5HRMJfJm
3bePU2PxLa6EvNuhIdOI5+AfkzYyYgyvqt2OqoZD7XXeqaafANYvRFZkW4336DK6D0VnYNJMZe29
ShYUdsk4zo9NOl7yUnXDmVYoS5b2ERlXLuo/Ng/5kTxI59jnk7fPU4+hMtChjZuQzgfIEdYLzLLj
k2tqn32jYpHCyYy+0ZnlAxstg1SCMGXw6jyiRykaUm7iMZAsmOwO7WuO8f3t3A4wChrhThvRdcj4
88kiIULf9hYc5bACouBXrA2GMSGBbibj1Pdjd6I0wd14ZCJ0MaVxgxi2li1gGQzM8UbVdUxV2nPT
fwvV/i845w7f6jVsrHuP7Pwlbe2xLvnf+//L+mu+/BTc9l+/7v9lnNrqTvkfVd36Q37JU7vMr1X5
qn4x1fEf/NtUhxvhX2hpfFSfvmUS24gqbPyRpobdzgpWZw8Sw3U+XbUq/22qC/+FFnCVhLNmo3Nc
44P+y1QX/Sui+enhmKeTg13P9/8TU9169V8kSib5T6hRox+61AhL1q8SJeH1VeC6NermcOMsWw6h
nD5wndnB38Q5JET+Q2wY0DxF5kUWpmcSZPlOYeRSO0UGWdmHKV1ox3SoGDDM2wM0pHJR5W3Uo6rb
9xKn3wnbmMbkzrinBCqW8Xq0M9ONAwr5elO7jX0/i0B9dGHnz3HOLvSLObrqE4tkA3iQDCRQmyqa
cZlXDWuiGqin7wkDK51t27gy2y5DDyU/cEXQxwhjaKNY7F0o9c62RxZR0eBWbX2RkswTQPWsF94h
PqKhpgVUutahrAcgeO2M5kF5Gn/xxNGlOkq6F7DUqho2JqeyGs5QIZOzy495LYWDDgVDO4eBepyN
b/zi0UClJNsHbBbjNw5erg+xrgmvZuwGyYGrWudJgvX/3xyd13KsyhWGn4gqoIm3wGTlLN1QW0cS
oclN7Kf3N761Xd6aGehe648E4jskmo7Vug826dXUbrijOCi95VOiISOJryZaer0WBGCAHyg+wzfs
TM5/ZLiFBINiDYqks9gkcptCM/HYmXs/rJ1jH0BMXeYvfnPKvbsu+8yJbHNBCgyHiLxsIOtFlQQ6
xWXfzO9dkfZ4qezcexlMtDkRMjWKSImFG16Vaas3e2M7ydeK6XTQgiI4orCaFi2Py5+UO5Z+ytPZ
I4KK+hgd+f7qUn9gduu3gZuM6gmRCqAc2yEkbZnq9r4tlgF02x+wgEOncspX9WA0se0BHZCbI5mN
XAlNk3dm/dMLZx2iYvC1FZmB6j48JskXt+0nQVpQ0GexF5TlrfawL9zPPjgo21VqTFGQme4PEfzk
hm6lP32roTc/XLPrH7aNkle0Sd2ax6pSUORMPNOfTyufRdPGEkKjKqIJaNFQyzkg19E9bakw1l+3
t2CuWZvsv3UurVNVeC3aNNuqjHh0/REt3GJvv3jyqzmap146kTuu14yWefAuqZh1i/SqvHbawcvi
FJMG2fOEZZPGVcxr0KHJIv4IFalnnrZtVP8psm2qiIx7MPs6DfNwP3Kx4Pui3KlDKd3NRowyNkBz
Wktx32dWD/9pmNOTF0zlxziUdn0eTKN897BjB7t0LhwRubXCvO93eUl9TV6XaZyR10dtkEVmWbyl
csoPdoal+IE4I6kQJnQl6ROgX92t9qn3OroZHQaNg7afETFwERAW3fq0KbBo6KsrDsZD3TyihPJ4
2cLK/88vcXntIEJ5cSeTWQIHjgm5gr4B6kCu1DTFXUmUMgy+hp51lxYquFzrFUWcqJdvMVfbZ7/W
BoShNeZ1XG9DcBXAm1cyqVgKlC8o539aYee3fsDKslU1xJ0H80C+1pW/SNopQ/BVDVRkRKFpXeMa
4AGMOwPg+c7LfcKudAB/kJD0i8ht8RyOjc6CH4qh59KDLcT2mQ0tUqGq91OSaA1TMaiHZLu2HgRp
qtrl1CqH6qEN29wFvCJ4lzCJBKv7YBUAWa51kxmOc+4IK3wJa2cksgPHj6aQrTdKepdc43VcrlqH
PisBIQnlgydBpDPfmQHihd022upHrYByp43jDeOjNPVHKiVRCP7GeJqE62K89pW3pocwh1/fZx5E
FXFD5B7tOTnX8TjwRK6Jh/7pnX+W75RItrZLaJbODxM/JogncBUgrz1RWRMEy/CYcdwYr3PeEhvf
9hkxUR0Ecr1jqPPvQyuExRvaHhDTq2vC33MyjB5RCm2QYx3SsGs3tUN0VFrUM8DGRE2V35CsFG3m
jH7I9Saf/NeNgqSE7o3iNWipd2NB7sbvMDcBrszO8HAHDMohoXrqVBuvyu1QcvndN1o1nuvRo9pl
l9ctKpi6V9Do2xLafTSNimsmKzurOnl5ySGdM7x+aZmm1m4UU3lb+yB7kel65aFcOsfc98UcVicG
M+QUfmDp/4JZtQ/NVlOsZOQCOm+o6ERJZs40vQ8Eisp9cZ3x9yWa1TCigiFXJ0RnBA952C/bSPV2
JyIxErzJnL8g27GX9d3RSIYjC+vjp0/YtZ2U6PZIhmJwp2ovXTm4KdN1iQtj8qCknQiz5RrJ0DYJ
32n9FHiUbyc1x67NyFlSktBlVkmWxOrmX3IN1UdRN5RdjLnnkufSrvN9RpxsSslfav/TBfAGJ747
eodwDNkoyzKf/7DRKziEYHWp1xun+oSPvxLngnq38NLw21FOt1qq3rlIoW/GVpRwmkSmskZTFQLa
NlSOv/dc99r10GYowig6IawCbwY+cIIq0EFq5WDG1V6H59/owMHTVox+ogxNtYkua/AWmVvFDrtT
KGI4AFejewv5y/Vkm0+tIQnd8lqQS/JKTXmzdpycSTetaHHpJEjL2OHYx4c7Nt6jaEObNhCkTJ+Z
74z/2qa350uzZKQmLl0fTMxJVd/sSH/jWMMowja5cubuUL+Ub+aWmkj7KYohsoxASePeofFmO5Nt
1yDaq1IwQcpljO8MD26OViOtQRwWpBE7Dzx42nE1DNcaUxrVOKDlToNw3btMRuZJoP8zIdWKwdv5
BGnwzagy/fO8QtjgSHo5OvKaJAT21z8DBGUzJZ6KJr/eCBl4aKRzyapbKLg46HaZScDTILWgqct4
VXTY00Ye4lZxyzDK7VRmBzMAsxV8z6hxuJfDajiUStTntHH8c8WudtkcozTAQ0uYaNXr7RfYdHtt
Jcex2Xbf3uhgYhluR2WTDklqEIHcWxsMnwgmjE8FlUzNX422czjnDjFinVvmJ7Q2ZjwVw77ZxLp3
Wp+NFf047HtI4Gl1oi1lPE8eCpoI7R3/7Vhb5q/rEehOhKSPTMf+f75q1vqRhDBzoL0y+afdTscT
5FKyuMT+2IAwSdWklKdPWlMhhUOKjy6Myb2xOu1Wx3xouZQ9ammMWBN0HnPYe69i84/1FD7ImWW8
Si1/N5mtSABv7o3ON6Gaxn2VeeKhNl0FnD8xAkUTxTma6SPP9t2A+SzIR4OVbfRCdjwQ+jpfU1B8
i3OOviXvydGWfOtQ60QMKwOAs0cJWTcMcFuEVkQ4lPRuLRee4YAKOjssrG8cWG4MAryKHbl8WDTJ
1iXzyfc+g7rhUIcyrh0uCgi7np182/Nw0YHo9RZfD25H9M/ESC6+1SdiRSOWhfZ7bSCQVcQ0Ea+j
zfRjsUncXn3/RNLSvB5rkwExkq7p/IJ71Hc9KbZHy5jnK2Hx/5+W+zYheQkT/SKHWExkzKrCIeg5
NcR0q2nB01G4quqfl2Xh10ipY+8bIiJI1YNbL+56HPgRDXvpnauDNDYByNAt0EeKCJ0kStboI35/
4yDp0EzCBd1/V4x674PuPmo5Gsc2w2Y0ECpc66+QJp3nfsrkZaLKnoefrPyi6J9KPYqBSVDOYNi+
pMreJ1V9qHpKEBtCGFCm+ORf6va9RVcaAcAnLdJrFDiqtt/UgK2emQi9N6Wsxi2FevJFaHHTd5Pm
f+jX7O04BzhDCTud+rd0qU4TSROPmm0PEqnx2tNmlsahc2SyQq8mU4v4Q4wGljPX29FYeocdhwdK
M5usMwev0ApIgFi+SNfuHyAW0fzTuD0tyvpigC8yxEM2Sq8RMY8y4M2XrOGrp3t7pOVpNumw86fX
1ayrR2IUmO5kF+4nUabH0eAQmKy++3NHY7t1Bjvbt2ZKAAV9p2Ro48jlxEZh4PUBpY7tjHCBCKyd
MJoXQn4KCfzd5GXEerAc27rflUFNGLLifMkM1ICdOBAiSwr6wDBqkvcRo40hKLLheIApRdHheiRm
6vtgKro4R2R8waf0BMnxaKHxjutROJEShJl6W20c5hTScbLeRVicm2z4UUW108s1iRJSbldYnnMw
5nLvbFN13vLthZbuN0wM6mJhb0ETssHal59hb59aof+5jv29WcprSZAySI3CwBOJHoEi5hziXjtU
O3nv/ollAYAjyZ4aM4IZR57AW9Kuq13gLMvevjLlyF1ZPnyqE9POAsEeA90lrb+sEXybj6KXqlsg
pam5YbqzTx2hYvulai0ELXI/O/UbRoLlNHs5UO+0kdSgKc0dhhFoeyYHOdNUA42oiaNCZM6hmGnj
o8Dx2wGhLERO+DoZCPccSV+5P794E/hjnOWA/slWNIISCgDK27CR0PcKvVnNOBoZVdXhg3F0bPoo
vxr5PHX+w1hYj81Azq3JmqJ2U1+nd4XvPdA1YOzJDGPU4izgeRP2r3a3Ac4kMMODHzZfqlYX31R8
15LXKyzMdwFFtFvtVMc+hpmLYS3jF0DIT+GHw2HCxIHuqSFANCtueHfSiOD1z8AgOzacH1ovIGRU
jVS2cZO57t6o2vky2GTiEyFzXcZmNBXOpJ8dP/uAi2R76lNxDOxy2ReWEf6bhES8S2fhBEE6z9Wp
Umgw2A9sPoP0fD5XM77XKrxBWsEKLII9ON2v5jLJCeccVOK1xmnqnPOs7Z7Y7uCBgS9LGh9Qlmyz
2PdHFi+LQHeg8WQQzq0Xymujg3OqkKOesdr9Fn5XwpHxH7m1ZxLKGdC1NbUfmti6EqNGZS7IQFPr
07byq28wOPdLe1qF7+2qyViZHZiTLpIkzL0G5U+ESAmrR52OBjVl+WoqesxS7zAO/ORuSA0qYqhC
LVghCLrvvEsb1p/puqKI9b3/RsM402n2E3r+dum78T6wScIlIzsML4ZhPWaeLm/7DXkVeTd79oX9
4ARHi1q9uLClT17KVtzZmTgMeBKjHpUfKqMguGfepi3KZ7QtR+PDbvhQ3lINu6DAwiHN6mnzM4er
SDofguGMYa86ppv5EvjFo96IVx4MvknsjaRyDr0Ttyjj0VL9ZXq5IdgkO9g4OjauMppo3GVjHc/W
Y7FVS1SRSxYjWF8hYWsUyg7dEoHdLTdoCUXSaOt9G6d8x7xmMb8aKYHAuHHUEQECaYEtdS9kUS1f
tu90MYpAM6EsEClHO82nXJQqjechI/MMNIkST4QW93VlNjd1vtQfJRKIryyft4TiUPnJ0zR9TMrv
oXyKh6ChrbZRdK1kdXinybCYnc5KHJXpmUNcD3dbuX0QtFzP+21sy0fJ7oK9IujNxyqffyg2TurQ
1FErxbgbkC/xjeZJLzKqPMZvyhamw2IZt2QBjgk0Z/vR5e7jtCBs5AG+IaGD8NaG8oXOQ07QhlJ/
FG2lf20teCRItXVAEx6d3IhCtXE0UZ9BMj2F4vm+XIX5KydMAEtFwL893gsCFAltp8ltsoJPbUr/
6NuYdfKSdoLU7/dWoccPmKfVZYvw+nMbov632kOA+vPStzNS8vFW6ux5LEs+flp/LVO3RGjwDyqr
v0m4e1ixPpYSL0ljtQ+IQNwPb72WFJj1u1X1L8Ik/XlFXZsguPzrcRTeujlIWWoTXu4Ro18X02+e
muPZAG/B+EKHSXdeLOdDGuNhth334IoNmKRVKEldnlbVXp12BE2XcpX3yxQYr6HO7wzoliQAYqLx
YXD3/WLzs8xjgHy8bsUTWWGsxms2cnMZ9JK4dNhagj0jR41B0136ycwtSQIsHsW1+8Ce8nfTmirG
WjOIhlFiidvOQzAdDevqSewosZkxjSGTGO/Safmqe+MXlHaKTEW/Z7AwrjVQ3IlRU5S2eUHBLTc3
31mOchP+/LZC3WiERsPu3IE2YCYdd06Fd1MFiNGT0VuoMmGTouQ2+JMLlFzYqBQxcXFlIdFAb/4C
ZwM6A4RHOwvq3/6GPfQf16YPLW98cd81sav4p/k0jn1j8m8TW975u9Yy70cHsWXazPXVO1GISKOk
RNMJcRf2yB2xAOiwttjSUXbxyh+hydp9inqH44CczAvuEm41Q+0oCUkYsF6kj3IqWTJ/zi50Lumn
rBInymNyapSmsIhdsf76Xr/sjYCPRqLIXTq0iOCd8WS76wuWx9S+Aq9+Yrkz3qn2WGu+NS1ccORN
N4e5IS8fKfwY0RL9sNiTMKJ5QMoyXHPLffjWHTauNL6G1MmkdKS9J6WFO3bMrn9+g1eyFTvEBU4y
W6n70mkOqDUfrZhsVXHMO6VJRMxMFNqUT9yaXXHTu/MzdQwJ1v9Da01JK7ztl8Yl8m1G4IsIVVOw
y4C6o6FezeuH4s93wZdxBQl7x4FAe0XmMmEtIF3JArwOHNhswF/z3JZfW281zW6oNdfVynNWLkN/
NCZ4QZqKcuSsakp6063AJ2vz7Ins3GUUwlB/9Gc2MJ02oOHkHLZwfFfAdLeuzIxXvZCgvgxvszP/
h/1wF6acpNe1kVNpq4H1bIs4t4DfBFNG+jK4wRPsRoAGweohQVvCi3A00pead9PXHCCcCw0JBrHm
DtB7Fl6CJWRVGh3wj7T1AWvLCSWcYjdBKx1THEsSte39I+NfX9pm+UNTuG/aqz6PkJ7TFAaYYarx
t7E6rJKLfKEF8jCv7bumXRozj0ZB3R1TVsZ/m804VaM0GDpLYjOiZxAPqj4Hpv9a9+VpoMJbdlpA
zzV2TL1XskjASiO/6pNp6nihqaiJK+ZBp3NA5uUHhwN4XWZ98EtuO9u37slppwCTRXMV1MfQFgq8
HSwOEEB5sEd1oQ4JZVFZIhIfBfgUTUsmvk49s5g1+hLauThLxOfnvhn+0nCEOsRx/lFl/z/0snm4
KWbEwXIrvtjSzB2lojOO3e2mXtQH4WUkXM85RpoqDx5r2S23DbfKsEBZ9wAz9MOg4Ogs2nmw7jB2
evca2OC5HbbLBP99R6IH0fWVNd3jDXnGZsZb3JNWf1USZxN3eRNuTyZnKtT9AzDhfaFytkTsqIdr
3MVb6pt/E9mfFD1SB2DebwSEYrbu3vrWNmMOYDt2p+lddCGirrB+94PZPw0z1iaOUBOKoj2UgypR
EsqPzeGsGdmY6M6kuj0bTxnhp5EI2+XVnzugKug35GAeOiZUrEjVX7y+stmycapgNpVPYY/Nj0Wi
x5epraOVbWo/9OKRyo3gEkxLf+931nnqy+q1dp32Rw2C3i4bzRFB9nJfhH3LbkjLb5h7/7ieG9yp
NJXEZrvVCBGoqehVee/Qj0rpokmUm8spWHft2ESY94By3drt742UgWpvy/AnwDzMlmoc3TXI7hZz
sIBNw3BXw59Qj1agEMK/QU+Ptna9BU+RQrrv9NjikC3X/gA4+UY/9IIOmTL28FqvHAbLz9au4Y23
2pMLpJlhbq7Gr7pD9BpbYUDr9jjNsOHpfAAmIOh+S6nDqn6FVyFeWI5hOHyvEpy795R66/GFydgI
2GKI57dpuSAwukc0kgpzl2OgRlZCxVPMAykR6Y5ye2eFINDCq/nG+oxZ0zVIFqbqwwgol/KutpqW
ZJOeK/17M028ZCWNHysa3HiZ+u0Z5RNBWJbrOhcAFqA5JD3Nh+Oxc6ed2f+nvSUjVN5kNgQ6N/Hp
Mf4trFYIEPVyGlh2eYq2bp9SVHKd9CW0HX1VyxP33xR3yyAPhVU/t0ETxmWT/9uk2LKEHAh8IY5D
K1ESQhUVsTeqnUfxGeKqnrC8nlYi5lrafLSZFTxnjb5xuDWTTTFsDu5Q/dk6+CgtS8RtKoKImLuf
cabP2l5FLHJSdrU31i+UanVJTTz+MS+RkGdajWcnD7Nk9jeKMXTpHoYcmI/wivEp6/SYYLNe7lYH
cR/r5rRbx1ri7E8z+tOz5r1hC1FW8R1mwZAMhOpnlrWDXYfCXQ3vDnOIdewnHtrZSJuTVQcqsgLy
/ndbYykQVux9+9lr0+dOKufTGmgwXYp/W5M9SkIHd1T9Kjqms+NgppS9Q5GiW7Cty+oXf3SkTkmX
Lv95afuN66Hcm1nwjPKnTTpMjS+ZSrOv1MpfoAfvqQF6rMrKe5V6m2gE1yPGlf4NkpAf0tCnphX3
84q2O0Of29GNZr+3jXgHeFMJ+OZ/GuszP7E6eJQbY0Dsg395iRSux/jKBYb/yV37MkJ6yf3oIi+t
qdS4tRZYPyoHQXH66Qu7Vr8jju27ltb0a3ad28cTVWKnZrH+BUUqeXkJ13ALvCH90h08r2F1CnMy
l7E0qLqknYQEJ1WWTwMsYIIr1WYPt6/uKrrFfNvBhy14QamWnTYUiJ5BwPu4q3yzuWw4iDEH7OUE
Elqbe2eSDxPOmAd/nQATCy33/irOWFQokzQXYrDA7xTf0YnB7zQr7x5Hm4wJnB978lGL9W1BPB+5
/hJSAkxsHMVRbdwEmEPbzfFiOXQ0bHCl792U0mqicqiIFn9rmT8Zlg0Z0Du0ZjhMbVnwxCbvRsHM
wCaUl+9XnpOL1RqHNaQJx58uPe0gaWykOBUQUg8lxS3zyySx+5ljccJzP2F6qug/qVbnsajzi5/r
Y9mV/RGHDlQNAqMzGjFBW+jm7+QkwblSuDyaesUTiRsWjull2b4qCOk7FO38316bYrJrSeEqv2tG
atiF5U3Cp6C/L8TP4gpIrtAnVVtPXXA2/V6cVNgg259PxF+X59Jr7Q9cASWmTLMhtTS4aovoBGrw
CgIooLwYcCx7+afIuvwWGHF5arqB7S9lRgPMteldQgs2PPG3Tj8ebCbGvt7di9y3UToGqvkOxsIg
kp2CsxVqYcqaXYYMERZ9G0PWlI6xpPcXuAEyv2faiiiLxA1oDr+mJZuFPfK6w9M9XexzmcKkdwGL
NyUbB97Q9bxtbXVn2LDV3MbAcspBh9s6CusQ+XSRVsr5cztOL0CHf+gYr/2EjnmHvIsUnU4a/svY
d6bBYWGJg1wz/3FVbcE9Qjj+txgKAkP8za//C1U7H6HZQHBqXkDalLBVE7cYU4rmJ23j3HTOalzG
ovlv1G68KDHHxdTSsui5zJxBUffP2i7fQ/oZ47zy850dukeIQG5PkTGwmjVlW3UoGV/XEtU4y39a
Nt0rXv/100CZ9TE466deHBoqRU1xTjjZ7rmpNUMc0ijO/rnckBB4pZvfDrprO+YuZAeRE2hSHWRl
0ItqVz4Npaua39SG+Z561eEDsyj6qr7FAYeXJ+uhPBznyWhtQBobYtpPqHWYcyidMvgi5b6GyK06
/cK3wnGzzqDpdEMy1lodgcBxO3vNZ987wIZzWnrsqfmGGaUd/vOvh8+k10NR4pRWZN1/mb2zkxq+
0MY7c9SYsV6kw/OTsGsYlFNWYfGTm2sRcKxR1Jal652rJmM3ogaNa6G6sy1T5x3OCZWv2t6bQdX3
mtY6/sal4EQU4mYuM+whRktJA846Edlj5X64DaWf5BQoGJdVv3TZmmMoNvsE4R7Md8pNRuWZVI9p
OWUPkze8pWnDUTJAAmMh8WRx6xATa+5subhH08qnAxI7HswePb1nzxZ5k2F2zQZWK9H5m5mfTA59
JvlWH1a6Ri9iM5hgFo31iD3stifPqaKhNFYkEZ6cgKevxCdIb6aUN8bo9wCwMn1BRkLKsNxyfSq9
vr+1EKeccSfuHeVgtJyZozisi6MtCRuKMmt69avOgn8nosPldqPDzvguJ+s4LOYfpd1TIozsMZ/N
AUDvWgBsYs1PUOV2X8OKcZjH94pNUL4RUY6aPeO5KRMmlArrlG0+SytMMWobs/qUBlL+qlGXrtjs
O5s39Bc7d/bBrB8gN7cbxTeQ1wdT2aR2NzN5D0vANOrWBULK1FvaV0xgY9IYMj+RLUkUwmJQY0a5
uz8GeF8xAoMkbdndoFEW2RBm7ljTaQAt5nAWU4k+6fZXjJMRQ6HP2A7oKLIq0EnRu9OF9XyOLVTG
DGZw3d6Y75Utt1eJ2a2MOFiHJF2rLel0sewHTDL3gR8s/5U2NJabwwwNYXpd2Cl2z4hr+O7xD2Ja
Ect7UHqCFj61xih3848Md9o7qHz5M9mmSxVK7+tY5db6gjrGPZeSmMNrCFH+lnKeHVcf33LfrsGB
xOH2NSgcXSYugQsx+h3JZw/NPuYPoN1sofMWNQJwwcMkaV2j/BhmumRdBHMwSEELv1iQaacorM18
IsVIokso/hpJgQRKidzblSLVkSDQIhYrQX3U+ch4MkT113TW9G/eqvwomfUinxyyu3IhCSLdUC85
44tRj/4tbnAq+EAjcDGWzBSBFvRJc/psEOobEtpCjeWOZowpRMvrGnd0lzkvIcqdV8MpIFyNbSUS
gpQS7gJtoVtKnfFunda8hmRO7bc8LUokWLapqNGdbXlvWMXGe48A4sJwo01GuxX6s9Ca66puG6oG
l9xYzqazuJ+eDq901UDXqy1zeV5TXcRFzvEREw6PnmvOZxw53qbhB0nAyi9jPXbPg2pZuYI1REpM
SQ2BU8jKDfInGp2MGdXw8NNokiFCm3zvsqd7ntGf0SYUZiyUYHr11HfVrct93lrr65bySjRjFt4Y
pOjtPDwJuNWX4D+rnOcL4YZ6jZapgmIldCTKHRsnmA0Q3TdgxXb2bi7beDukoBHZFDygoQhxsIGh
sYYaG1kc1tQ4fB4d7jKye24ksfdkDI1XCrVs+7j07Bb1yLqc7JaeDLtWH6xsQzReLXybU3B1D965
mxzoQ7BILCXbfZ7KJyx3/dkGGUIy5jWAds49IqIEhyCte6nhOdhJcx8XrN8+mSbone0Rr40Jdu2Z
MXSwHI2+3bh/8DxEYH8iSmfWKQssNx6aieoyd3QSAcYRk3D9pfDXIteykbewsr1BQahDaurgLw1C
Or6cFnFeFBgkufGEy+xfzuYDiBJUDu6k/KV0RvwNIYxKLFNkDFe8B2tpRYFYtG0h/MjcuRdo1hq7
l9NR5Lv5a1Lkk7ln9mQGRGaCBUMXNZXsbfpOVgXz1bIKybqMAu3FSNV6RvaMdGC8KoX6snigiCk/
DHQB/CPeuXj3vN54t1BIOLEX6vATvre8Mx0M25wVZvgGhss6ZA/zXT5mFphFdQ1mskbHysHI0HUU
6SLOKqis93y18yd67JzIcMylI7dBGT9AnMMls6R3X63hT2Oq16JA/EBp369ELX+keMfDPNFU0Whi
Kyst9eZTwYbnyU48VGXd3oLRQvYh5Dd9ja/0vvCgeOKJffQyTuUN2VnQslfXWhRuikXVq6llC9RP
5oTPHbD5SZPCMA9Ffrf4QEl+9oOXZf4isOlHWGP4UIwdtxtmoykx0e5BkjW7Oaf3KS23A/bHD4Yz
/0nPvfEV5tbExXetKiZJNyAS32i0uQ/K9KVD4r5z7DQ7NkqzowgVkI1D0BWRwjykAmfYFuPpkiRq
l9+SCpfzMhufuhZ/NRfXiXykjrSV7TryvWwinO5pvGkv3eKegxXRGzbk06JofitskSOUzemWd+9w
zfXv/uZeDDK8imk9U9wOiLHh9MJQgkgO2TERAFjjkAlBRrIH2p19wzK6iXiQG4gJUDJAwOqQjrRY
15pLUx3dEGIi7OTNVtJIt67107bmz0RnrcnYhgeiwungJYuVFzklPFvEjAnNv9VZ9IPEyopu/p47
vfmRyko/OVjQzxAwVT4tQKYn+oy6RyoA+Yvt2vJa8HZCwMIAb75tiREgSYrCf3AwydUHMHWbBvuK
a+day7zos2xSKqgq3oqILq/mbXIFETRDZeSvTAvVOW2HP9W6+d5LayqBiE4XZXQNz86j3re3+8Jv
cQKDX30g2mnuvTW3KNFaBmoAJ+BPHU0FUWcE57H08pKb7u3YY7qzmfTuFtHIl94urqW0nsv5W/c1
MuF+pfkV1eUIomD0lyJXSYE+1Wg/RHf1nbidQcIem0nHDlHq7mHsKATLs53uJzx1E5LATqwbNaa1
e84Wf+huETev5ImE1rDE9trmABEEaqh9Flzvs9xItxEAoMQ+oUYqiw4cqtBXWZXO/xXGysIVUCdZ
fHfg85rbA6s+Pz2JFfVfZ1RFfSrYLtjpZm3OD27ujwPdxaJ77Wl8fyw5PN0v0dXtc7gU4+u4doVK
sjnXYl9Lm99h3nwC4rEIDv0On3bzqGZnMggPoAHph3iWvLoeuV5xKWaTcD2bVqn5VEh0EHvSFHR6
alRnm7uw3dgq2MGwHTvlStYfEfsYboZy9UNiNrqxTjy0nc3eKDxbYOoIw/a2UY6FpW+Unn2a1xp7
T67pb7kVawMIVhGvkDNKWHnwhjDM+wHrN7jqe6flJ+mH7QXJIJQGxdh45cNcqvG35mbivjSg3YDD
CGjEjz9rC5DTs+u9t7V2kAzF7AYXEn2w0Btz4M9fWnF933ayqp5HO5ieCzlA8wcD1yx3DSR/4rB1
WxevKtJth7zdFi/kxVBGiDiCEmRs8WMYbxmM0XHOSit8BKIY2SlA6fGJ5yPSOdwlvBYGmnEyqujP
dSlmpGL3WASZtH8KYbhvSDEpDrWbq0ZSppZJxWiKvjMZwABNLOJy2yD1HLYWkdHTEq/ZFH56SHuK
W5mx0vAXO/WPWPL+1ldWbiJ2NZxlP2UtwDvtpOKvKtFFoqoI5ENrAo7ymmrhHeUyFjxyesNO0IEX
VedwGP6PGJAwhKRzc9l45cSySSqcve23Ao3SsTC7bIw8RH/msc4Hf9sHgEkD3mJp9vdrX1vvrkkt
aKTXki6YlsgjYI+JEIwDIRxbFfMQYRfipFABcXAjXnnmN0SlorA64lSWzVY4ewqiA+OQmAgUSYWX
eUm36LH464YBiMgfBbKtOleL91K2ZQ9Maonipuom24tcHgP7pNqOeDiYJo0eXGxNjrpf19Ol0I7s
ko7NzbtvIBCM+6rQmzqGdkXz1gJf2nHYtDjP+8WR7hHB60rKVZ8LVR4XYdOAXUBDAi42JMlGZd+H
76OYfYzWdKO1l6LPem5m1IcOUVt4Ay4IRxdcqdhKGLsZeD/wr9YgdKWFF7KC17JBBCrpHERRDOMp
lJ5LJab/P+rOY0ly5NzS73LXAxrgcIdYzCwigNCRWlVtYCmqoLXG08+HJoes7kv2HS7GbK5x08aq
rMyIRLj/4pzvwL7dLAof05ebE33U0/40ibzCTQ2bV5Noo/lbB6cvQHnUhJcgDaf4iLxxmR4pAAj0
w+rm9KsPdMip3Gz04F4oc0vhY9TVtNO4M8V+4C1LbuBH9jy8mtFZRKRbXXUpwcR8VGNvGLsOsZP0
xrjRMOCWSOKIbSba5GqVrHi4XhGibalOsYBUydxkHmPq8FvkomRGAMlW/JnHbLwPgqzKAI5U6QIj
AV3vTZIkcr5YNKgjx2kafmdwUmDKLV1oQWZX2j8Hx5jkq9M0dkWRVWflfVRHKXFweqOvM20kmVjq
JL8FBWcWHCu3EY9mjKQKkgMkbVS+ZSJr+bjiwLQ9BkgT/2VdAS2CuEHUOBaRkPUwpp/QZ5+XR7dZ
xNnAkLhU/WuVgb73GLaI6dRkVjY/VCZKPm5Yto8UhxPqXUY7rCHeZguE9HOF9G08JNPQZldZSNQq
CpN1vOtRYSp+B+hf91NuCazjxLbgUXbC9kuRITt5rV6zIdfGiMTALHZa8xg2lRw9xtXjPeLoqfFJ
XnZvhlC20w1D6p7ccYNgDIzCKK1+DGM4lWcDdNUTUm6WZ7yXFDCabpEWE4Vx4N6PwzJle3tRqC0t
RSmyHeKoifaMk9LZ7+ALwDkza1opJPjd+9SDmeCdXUWoMfw2JD/op5xTEwaIyty6Uy8VRVJ4mHSt
sxiU27rrE61oS3/AsTEcVFVxjVmtwSUt0PCPxCCXPQ8IV661Tbpm/hahca23S6SnJtLHZOj2iJGn
fqdK8pxOCVFAcgc3MaP60FRAkAieA0YcLIt/0J+igiJ5squ2nVsZuW/q4fJpIdyNuKfBsnqym5xn
V3P7aykMpJRZVhv1zdw7pjjyHKfxrmtL612q3Mx8I8najlovM4i9p5X+5G2aavajqfNRzmb8KaHo
IBcm9fAO2Y/ks8z3Wm7duG33ozuao5+pOM5u4wyjsM/ou+9hA4eZjUhwogdBLSnMBypyTtX/WD1s
/w+8frfVj+Kxa3786K7v1X8DN9/qS/vXbj4SOrv34lcz3/r3/56QZwhpSRDlTAkMZcHQ/quZj4Q8
Wzk6JZAwaYNw+/1q5mNUjDhaIBkjf8Lgi/5m5lvD88jQ4X9/T9z7NxLyUJX8zs2niTXNzDFN9w/G
upDJjcQPJg7KYl5Q4rL1YtNNBSL1Oj8ArW5OYgVVNAUu1C3zD8YZkqimeR23Gt1znDnpi6ar10iq
BA+3WyFlybo1lxFdv5MAW7Oje4KAhozBjD0AsbNQhjlQxyovYpL5bTKq6DvmMuvB0chxsVmlAXpf
VTAGkKuyAnw5tsxRO2w14YU7R51aMI1suGwDT00GWXRTIE7YponeMR2ApovYgW7hpAYRvtSOCOaD
WeD5oMuLApjOom52hqzmB6tRc3yniSIWW82siW7XGtvFdLHMCRJ+a+6U12ct0uNYOsVTSsbr2mcs
d2gNx5PpIvwKzKzZ6rLOENVaxZV5VvYd0MN8UqS3XOCLxQdr6sctekycIAhZy62Bk+sj6NtiR4w4
TIxmGSkXovLaRvl0DvMMtpEh9rgbJIR0xta1naOANDrQmEypAGCrehKHcYzRhVM7uNRsjUScUTsI
/FjVO4dZKZZZmRVb37JYKw9pGMoL0Iz6TH/R3tNsPdasqQ5BEPb4W/Rl76ITZzHBUCWU6kpw4PQZ
sGVn5jPPNzJthxMs5NnPUk0+VY5d3C6K2SybFSjDJnRaL3eG+pXUOXWqM/QnG8SZ9nEutRClS2UX
xzyVE5bewbh12Hs963g9d/ayOlbKdLlfeDI5m9Os9TnQ4snjkm8fkMIwvzeGdRTYunRZ2hQte/i4
5WbSMsnzo9fnOukO0LkgKLGxWGNyO3gCKb6BUJevtkn2APfpq4aJ7MycSK4pZeFrMPQYgBYO6k06
1HSuVQ3/DCf/FuJkdJBrciJ2SNjtufWacIbD0YvkwQbyx64Xh6akR7PRwmgsn2Br5hp9uKYIDwf0
4AQjQ3VeDPPMUn517PqwIIRzdQSoGftz7Bh7t5FYqCpLzlemAtrZ7FN2k0vfszRN5yan4WODLg7g
gCA10Lj2d6OlBQ/xosAFLcrg9gmDDMjWwjL9tp+nsPHDKAPf3QGZcxhEJyYKKCQk5yLKjSvMwOXF
VprtgE3Lh+rQh6FxyRqlP8WupS37uGBYTK3FYlLZujQeGigcNqsnYsUIo68TA2pgOwiNr6xDpusp
9O88UuVprKZpV4QAuz3TkNq9CG3G90LYe9387WM31joKZ9VRqSXVNRYAUnmRZc8E1wBPaGPc25sI
7PIDN3ThG6NMrlo/IpvVx+Kc0fJhAkKCz9aGXxHedllHu3wJHYwdc9T5qJ60Z90wi2s2rNP5sdMf
pCoFhxJ6fdw0KCs2ZuGOR0sN6mgiqv5pz25wHxpB3nhz1YknRDQdlXnWCcOLDLggfoD+oAT9EjS3
tXKMEFCXQWwVY36R7jXC4j57sr6OloP8dNN2WnaH6G4+9VmCJjOJVxn51La4oYWpyttFGNp9aQl7
x4QHJZ+Kwnavo4pHvU0VjH9g1HKGemx8N+ALppFzODS+d05SovNxx4KdHsMK3XQaJlvxOv5MyDe+
4+GaLwIgZsAsc2Gkl1qNVm/0hvjomtsFBUnMmqqltjqb+BXvuizhmbNqqGoZq3ODsc8gLjNkQGPb
OWsocoUFb++2uX0MAKmilx/T7AZRsX3RhxpfdMaQhYXpLL08VAi5pghogqj7HIxv23W4HTvtiI+j
Qb9LENcZpHF7yR0NPAvAiZnP44BKmB72oWzFsx3b8aPl5tO3yrHqD4fKEQGX0sRhCKbxx79fmvxz
dsCv6ID/9a8YBP8fAgbMPwUM4NsofsS/K0n+wRcw1F/I75GmxcdwrUi4+/9akhiG/AujLofwIkI9
CKYhK+NvfAH1F0pJqaPodqUhHLnm0v2tJOFrdFNHxmg45hq266h/iy/wh0wc1zB1Hk9C7qRLCeT8
MXlrwVmM43vMj0s8IUAInzXGiz4FC/tyd34ZGbFs3OSSDkemXOkRujsBv0t1M7vJfxG3+fvaCN79
+pNQagmL5nd93dROv+TZ9G0ExB0r6bFKxyPnLqo4IeNviip/80u9SBk+h2Xxa6aS8c9eNO+hMCUS
ccrBP5RjqMBMPcpxQXZ6wOlV+GISlymwzAOppcauClj1p+HIbn/FpyxxyeS7yZLdIig0GI+7/p//
QCTG/q4w/O3FS34NFKdCIWte69ZfX3wMDKmLlQvRutboumf8TsHBcY3icUBN5KfRck57Es8bKlhc
cfAbpFc6un52mTLsDRnn53nChLCBgvXgRuo9bGfUZccha3csmndtPPiBm7zTjRgZxuao/QoQmCCa
zonmquaL7PZkW3WHvhYMgRiV15r12i+55S+rHanPT7FmIyV/7un1sL9p002Ay3/BTnyVydHFWvPT
gLR+R8Bc/7EeiJ2e3PTgHtkOa8Lrw+WiTzrLeTQAhEn00zlyb0LYZj7qyqPmJI9LkUYbEbJvD7Ll
phz6o2V3wUe54LwesuHRMKbuLEutvnNylgkdHNW7qG4Ie7Yi0gMGNiXRUtUeGTjzR7Qs2WsZ274i
58NRc4R9oWTuX+fX2lquBSh1LGtsm+f8bVSBwPbrwIuHFtva1tWKXNAOLhrenHUyuRb0if1dYFfP
oxlJHwsNE62Ee3NLukEabXMR4X1u29Ircji5zRg1vsLEv2X3FJxtsuA3nANI4io0/fB4amvrDBnh
JtnyndRIlO1DHRQUm3jjtHHEvkaObtHrM+B547UUpdr2jX5qZKVdtWb5YjkW3tjsnihGXEalIQhL
4A0bphzJdhJ8kpPZmPY58zSYpLTvVhZJrw5KdmsN2pM8TCm64tzaVr/ZqlZ5SWk2t22GUx42xh7b
62fiVjdmzgdjUc/zYpwKXR5NEaf+nOffTVt/IYrvjXW03AK5mMm3sdiyW2N8KHJWC6GOAKuEUH9e
EBxSMPN7jdpCP8x6zphmyhdsnywx08apr2lHIATF+hMqdYz4SosugViSh9KkiO0yw/0Yo1C7c3Nk
s2yll3lDAJNzsmUTfbaBaG/BPdiIthEkbSwO4u9tmLjnEKXoif+wuOsDOzpGGo99smjhq1HL4MFE
Ug/wp1TzByoicWMmenTr6o3yAgauoEAJt9rklsabZqfCfXSHCDlCxvIK+YuByIJR44ebAyLyK9Jf
j1lRDXeo66ajayGw7VRWnWAGO8fORlY8htr40Ml2yT06r/qwtHH6XiTz8hPtVoDABcbGbBafojes
V12XzTt24uJucMPx2EOLehincLzmBLRcYx2vZJ5qw7UH4x9uRrBSZ6WUe2kru9zPS+eY+FAhx904
c9Mdqlmfn6s6Nu/Qgg9XlcyIJ8LxM22tOt8IOx9/ZMK8Wn0RPS6VgTSkxrkOa+Zg4CaLkIBPjdQ2
pqq6z1rpX+CeqvdC797VVN3CF6D2qPwI/eI+qTXWKvkQd/Q7uKfa78XI2YUs3K9cUrKXfHpJCdg5
NEY/vdqTcSLOxL5bildr/fvVAo2p72kyyAvKkpyTqX02SRs7gZADoYSXT5NXQ1NvUEDTeDPHYFHa
dTknhrH2HPl9tmd938n6i7eEUJ6eAT7Nl59JquqKjg3jAEGSKWCrrtmJie6tOw31tMNzRnLTbTAs
ByIoPEgB9Js8k8hsNr32FOjVWeR7xQSbk9YANCU/sqDrt51BzlQbe8YE3hUKQpyIk4OZFOrlawW4
yyzwuGB50yLo+8OxHyFWhOY5npZdhYJ2jGxvKXdj9VoPZzTpaGXQK4G9R8GGQ4h1muo/+7GwNwOp
KEtN9hJHCePZURxSGzUFtO5+6K+CgXaSnCCke2Fio3tstrV6JxXeL/voALYWhq9VQcFCfMhMe5sg
Ut1K0GnHqGWiuPR01jUplGZ/WMxHlqdszbVNO/zUgC/6MyyYsO42GifsoPfnEHf9CK83iIO7XjZ7
1bBcjDD2gNvwhgVZGrjlDZhqm4E+FN0CQvRA/otLUWuXqPHY1mj2VgNEGOv3IZ5X16wM31pvmmXZ
Z/OTzYHWJ7dJJc/0uptseMqi+MN0flglUEF449m+QrrrkQl300xX1mqP2lTbPrrCbGsb2l0kWm+p
Fuc6IU2YQnQfZQANK2cDWFn4uekhb5rCOHOAbP/8Lsc3/Z/vcodIPtSkDhQlsMi/v8tJcYwG2M7p
MUbTNJQxpRPqcRlkXs3RUTXqpSgAjahS88P0BFpM+J103sTcMpWd9lSMu3awXN81yvBImljWsXnP
8yK9iUpcqrIQXhXWHr1p6Y26Vj6QAmPc9aSTcyrKD8z5t/VC01wmxlvgrjp3HcG+MA64cVD3ynrX
Wu0z8WfxluU5nymIn9huHH4NOKF0CcwdHyCTdNvZJkDYvEk4N7TPwh/NoHxpOgnJrB+Kb6LVmKsm
5Wk2oycdmOxOJcOrNsgt/s0TjDiFcEo8GgCsIXeG0RXh+xWSLrsIlhNBhFsLewwCl/Rk9NrOoUs9
oM8GTMq4fMvEeUa61D9zd61dFzp6MjmMR54VtBUF7i9EdI1JwsW8vnQbvKJspoHbA5fu4D5AUGg3
tTHNTDUyzoQBcQ5HUa9F3zpS8zC4byJSVwAqF6Ab3ZuGZbATV886LsGoB/8izBpJzr5sPy0xaptF
i4mLaNLy2JcgXEMdd/fUQiQuxYFC9W2Yu9s4FT/ShCyQRlkY6RgXrLCD7VhLrGEWgx7Gw4eq4CpM
RvM55Ipu9PZDC3D0tXW5gg++w6dgvFbTdHeoIVHaeHlP0FTOGGLTwF6/qD58w1ip74eWPCTMafi4
W5gI0pGPTbOO6eL6BhYq6Sy6wnGSsqMBsngnyH9Dg8NfKK0X2+ABcVGT+HqcOy9dbxF2MSffRakL
/HY4z1DyYhCuKHqJ4/F458G6DDZy/1KIExATa1uPxZuqhveqteUzCWMfk27UO0xGmZcQ5FQMve+4
tKBozTlVTJ9Mmsusi/2ooRqp9ckvaqDH9afU1pCg+T4zdF+LKOLYWmGti0xPi7oTVEDSdOr4HBkF
cthA95D7PASauIcG02FO0E7YxW50rC+y7HgGAEboQwdqlOUAu8OHJTHwgccjKhFiezLxIpb4YTKt
K+3BVhu4sKbk1SEFpTUehVscw+krjMQlE5AE2ZxkkOZ75aFTQPgLlWbx1NAcnaAhqm72K9xgsWAx
GkWwMh9DeolylH6BmktpKLYRlE32m8kYjM2LL2rAUb2+bft2a+WXsvOdFfFtHLVsuk9r98UBqYHF
0g3LO4Q8GOj3Uv2wcTSaE37Rq6PIwujJR05vqA0uFf4zcntWE0bf7OdhpH0BqLl4OnsqffrO6KNn
r1mn/aWvb9Nq2JVoH5b6u3Lmdxm9V/2XhjW+x9oBmsZOvjpN9zPjLjSem672NAaCurhD++NNJPpA
yD2wZBnDr6RgiBn9nBZQAfGu6r7IYac1AIWMBlkMO6c6IT35bYvmGv4IOKvi4UG0T/DLTZ5z/hid
Bx5qozEBX+8NYVq+5vKp+55Nnm3SxYjmtJLfeXfddnqYJB9RSpV4vKlKtCsZ7zBD6KYUHqTiGw3U
g9DPknsTVSNLKnmKddfTqL8SCvo05Kkd8nXtQ1IBh451b9afKl/wpqxmyb228O+wc3LYBIphwHXi
+MRwlMLadg1Lwy7wQAF4q1lbdHwU2c/XiPZEe5AwaNwabESyo1J+UDWsq/CRIswfHAe8XLVnughE
F31vPezWYJ2WrKQieMuNBaCJv7h4p3gCMyAh/TQeZhf3B5jctKEyF/PZEu9D2GADWHNp9cuwOKcQ
UHyzr/XmxQqIeCrkVSTprU7w6KTURumXOW+QlTRnmGh8rEoPR+phGaS/JL6SQEuIkJCquTBtPeHv
8yzrjMVkPT2uBXYoS94m4juBNts8NzyIB/dIoK5u8z4Wt2EBxyf8VCVJFuM1nloP9L+ndPyMY4B8
4QZv2l6wZ960C1aenDePGAuAL7XK3D0zFEh8JvabqqlucD/4qD31fZ7GsAuce7xJT3EAU2hmvbgL
e/oIiNIW/wpbXTOad+kwMFVemi00YxR1FEFTXr7kTfgTIu91JITzFGfj4yQxKQYGWusyS/NTNayi
kKcZH60phjssXNK19poMHS/WmnOJ+n7qnL2O3BJ2ELJxLfsBjJs9Oj9kF2PesRJHvhgtKXiByvf/
o7WQ5tipnR7roGluFpRC10zU7ltdIw0OYTrTi+UaUh2ZZXzrOtyRBOgeUUqad6Yzxd9JZnXOaa2S
Perf7vzn5Ych1lHBX2cex6//+R/McNDuswEzLVtyV/6nhNWqnrR8JibqWCEUyL3RrqcHesOOqafh
8H/21SlY+5PFwURaNfpwlxk4j3hVMYfX2tMEa3eTr31O8FvL46zdT/FbI5T81hRpa38UrJ2SXHsm
fMjiZlr7KPlbS1XVqfagsZhCoDi1X46WYEExJkauKEayU9u07hkiu/ze2lSq+AKlfXWMqLvF2BB9
po5yTqZGzaBi9tVrKoJ2pwBcfYQwXJ77TkseKvhrF+wCfHyN/inVadHSKm+ujkUworX2lsvaZS6R
bHeBUEyVkVjS40/QhRkcLNo9gLf+k4DU4bEw3VeZEydTslvbVPINpo4LuCO8SzvYjgqVTpEN74uF
rkdCUj9PJUwhewjQ+tPm5ImPGYXBBRYuvSc0IWpod2Mj5A4TEacosStda79OWcO9ZA5vKfJzHs6Q
XLIjm+L+LZrbgbyXKbP9BS9buEF2756QVxn2BiPxkPqOpkM+Wg3BfiRWp/rs1m57n/M4PbZrS0dq
iHlXrm2evTZ8xP7S+02/9YF4qktuEZrDMVpKRMdrx8iCabiSXpfdZWtDyaJvJPGSJrNf2025Np7L
2oIaazOKLLH4HOhPkWsEh3xtWee1eTXXNvbPn97fpwP/NgazGQEy4LSkzrJ2/fNfZoDkb5ezq+vZ
MShHJMbKfRudPPabSh6R09iIrkGfdrr1/Off9p9M3373bf9QsWtWinSknrPjWJfAxxR1lZG2JkoN
5/7Pv9M/GXL++p3sP+BcyRqJsrQBWhdF4we2on2ALpsFlv2F7ve/eFXG7xuR9SRgBYXUY30vGXPq
f3hZ/zipIhDa52w9cfioO2e5nkLdeh4V68k0WGMIHJvTCrVuftTi9QiDvG7s0/Vc00fC3P46gf23
tAv/FwuCa/zZlG35s/ujaOG/6xpB8vv+18qG7Xv+UX7F778uEtav+D+gYvsvFhNioSD0uuYqYPjb
HkEXf2GA7whJ02kb3NR/3yOwYbBctoiwGm0wxYq74m9rBDDFhunayB10Zv/SFva/tUZYn9t/XDqs
Dt11lO7CPrMs1hm/XUq/fHDdus3Rc0/9gQ8Prvk66z1ifRs/nlBisn5objjqSjRgCkufRb7i7GTR
yy9v1j8b6//+5vvthzBt5BVS2cidlbn++S8/ROGAFQP82h1Qyq7qPz3bavADUORFMxBhkJ06XWE1
fPBAZwgbuxEt44C7gUCZIn7OUwS9f/4jgQL7wxtj61JXrHAcdClcy+oPWw1XhROu7hQIRGVnOkxO
h84SY/eaHRzV+ds0rhavAnweQy/QSoBaQaDGwOFGb5KigQgK+7PeDoawx12qaW28nUcom+8jMe8/
leFwrUJ4ojvE9mFXe5vFZLRFBLWA8C8J3xJh/zlWcYN7QrKChWNgFs6hCx26IFGK7GB0ZVtfzSCd
hq3Wme7b3GrOJbObHxLw6k8TIF6xWR8kdS/zMQj9OKOiXW3W4+TPjqNZpyIt4RpAHKqTQ2zUzo3u
Dize3dEwcPumzhSejXC08n2pJtIz2c32aCOJXhxw+RF8cEozYXzZDpw/5u+Ry0tquGN8IYO89bu8
MWvP7YHBb6IAVMBumNwCPp9iNLzhAKlhuM/p+JXVq8gOVea30CxZRosMQNXOiPIlggmtUFJ0Dc1Q
HuTlm1aReea5rYsuW7ULByL/KChChtKkqzQicTfkv/DzqLAf3L3RV7m5kbleHQULBCTkUuAjslGD
vDN6R6+TlEW7ml+QD/IaEObTiGts9kO6F5oGPtOTDzqy+VhQXaPqNromPqQAs6pLYhp55TO8pY5A
+keQL4is+q5lIR5v3aABjSuyUdzCX51/BASaISicJ/LwmhhVN0IITXoBCSxHzMdlfhnnUH4bm2UA
PDGAoJCyScnwKCxEj5YwXtYirSMsTEuIQBrMzwZf382s4f5mYDnmzzLCwLRtXZZNQFxDIl7nydZu
SLfMSRtLmLfzi0GZsivInfDL2Eh4/ydhnYVkoUbjW+bZeQjIZmF+2tfYcuiEJJSpHOdtMxnLR1+v
dDbsmFrMoJhvuhY6PbJue3yqYPzzqnVCwJU1zM1eDEJ3vNFqCYFE/1c8cZoBfnMDxmE4p/CFbTse
vzDxtUJ28mmpslBcyMuBxNxwy4HTbawZNsmATIBRdTGyOxuTmUpQq5oAMe9EP53nDcgySkzMJ1M0
bt3MiuhOM2f+yYxzuQCuqJHHOyiXfR0cTonKoRsY3+KbNWGflLh13KlXA7PNubl0swrV/UT1Nm/k
xCJma1Sz0/DzkrDlRACnsGW+VDktQjL+4BAHpQIL2O8Zsr+jRn1MerFumI7sjT7QZA9HE9vZdSzF
ZxdgDWlOfSDFNUUmj2we2LaD6jGcp582/jC8MDr4LPKcdo07biiPPXK65nij+EzFqeXB8vjSqwnN
E+l5vEGzik9L1+6Kxr5WGF6APmeelU/3djdcEhspaGA8laCNZo32FRc9P8emSyT51CHk7zKm0dN3
VVTF0JSedLd9IPXZKzG9T2x1LzZBVyWhDnwk0BnDCLdCzxhL42cXy+nNQV4kiMlzHBUdELqUfcsv
Dqt7SAI9A3PZ2RP/TnJh13lqbGTJJkAn4FFKPjkhcx9XofZ38eS6eNLTwgaaUtq8y3oPFEi6EArn
cpvWzdkY9MxTTYTnVHvQy6bfaHXodYt7Xzpj6xfxzKyCqKNNMk3fmxwQXOJU90ZJ/xDN6rUl0LLW
s1u8x3ANxi7do2wFHdNWwbYs0uVcSHlbiDc1IlKJjcMCv7NJDf1roUcVRrglPRuQVQktBucJ6mac
42fw9u0VVIuxScc8fjHc6jmo1I3bZjuCsBOP+Wrv9cQpA/1auhSHHLuKKpqQ4+TjUZnY/hn/gUxq
63ukbc9BY96rtjihDnofpu6EqbD6iX849Q2Q1N8CfWL2JMmRRq4E62Xslw0q5Gxvqtz1yRN9yHsU
OqbVbrB3PLYhkMsscJ60STDaAwwZArR8BOqyESVsa330ZwPR/o4h2FY3q58h5E7PlvMD4LSdO6Pm
rwyc2oxogSJUZn90p/m21SZzg3fW6133HuP265hAzFjRcxwrF9MUL4aVPwYrrohFPUMyID+klKmt
0abd+7LEN1aV3ApJBGpEWn3zZYBRr9vm6gJSH4tq3reBW16cwCxxqiXYNVq3rd+00TgnJTJmZu4H
twpugeliPzPjZfiYyQjb2k1sbq1Wf9byaN8OxU2P1eU70knGYpVuXgjnAamjDxiy2fXI/mqwAgoz
bIKlQeIQVTg9J9jInVswV4DN9zqE9TcXorLt3NNV2ht065fKDC8ZAmHG0hIPTOyXenNKBVNOW34z
9Yn8GTL2Ftg1uIcKPG4LeDe3YAAZk7qjIcKq0+wy2uHt3IfJaZHumzGZ9T5GoI4DOwR4rAPZ3ml0
ifd6jDC4qxhUIZbqiksSlDtkbdmWI2w/lfZzgFv1yh7jIswSZJ5ePYPQW7YdVrSFmTM2XeTrVTwQ
nrqO27Jkeqglrq419b7ZdmH7VFSdQqm/4rZLJ8ieNOgDGIPfFs09Ynr5xnL8OAyQUUJrsJDgGzhR
GrI2VaCgEltWL+4nvb1zUDrATtO1yjxwsJqYDFxG9i+uleDkjOHCL+RRNgZZOqLIN03s7rlRMI2H
Rz3BJTYGL7Olg5iq24OJduU8aO2zW2Lkyhmit5PWUyGBxgbhdteQUshCbjlr/LGK8SVjbFrJSNz3
ujVdk0Av03OOhnFTC/Vk2EnG0iQ+hY2UpNvZ8RdsxHPfkBtuoivVl3XAK53Qw9Na2qmMt1Vk53sI
BhEMDQiq4KgLcRVk7eBABpBPQNAy+nUYxMgjLOOTF3hrNXm+d02xcJer58IkKAs31M9aI4BwNvFz
b8mwP0H13+NVj/eAlM5zpZ+MpAX3Ymm3lGP2q0jnH2Jszk0NlqsYtGsQ2s7dVPbTASXpheO3uItV
VX+6DjDoKQtuIYvAmWuKna3srdM2L8g1dks0gbMJyZLVQ84G6lDYCv2By6vZDq7aCjtAVDIDq1HF
z7bNPKbcuhwuBlBHPsn4a0uTKg2pYooRoa+e4mI8Gom1kWnBxSLm90Qr0zsV5neY1BLhNdXIs6bA
iSb61wyWWIaf2OQvdhL5Y96frLJ5Kbi+tqYcDuiGv2aVz/vOkKjwzZAP/QL/xbitGjd6K6ADNTrV
jF2BBNAroW3zudu0eRS+9xApOPbVUe8UNE1wGac2dc6zHvow5LyFkLxnO3LU4wy8gzK0bKuXbCIO
FendBIIPnE/yQ2sJSANMmQXJrsvj5H5syCPfkmSAoCAPk447OjXNvWyZ2hL6VQMxU4NtE+5JHviT
VebOt8SeEDeVaUhAkN46t003aj+TGj7YQW/5xIOLRuTXm/3IFEhoqdwWLZiuY07FSNmDW6Tap7od
U2/hwkbvXbbLm1NU+ZtjTbQBpjZ+C4UD8weE/IfV6dmPIlum5zpgV1RVCK43I+anizmaOUD8uZHo
J0xbrkqNqoc1kYwcjQMxIryXTpR6bmfL99DVqNwxE7MbtxbLPIJvBgocE/pFiZmyUdrP5lhBC3LZ
7kq4+lj7ujEJ0Hx3kW/z1lbXwi4yPi92tLLAm9XzDlGxfkzzjhgVm3CncFcHU/0OWET/RG6OKAaf
cPxqhBLDmOU0bkqvkevHItHS23lwm9vEbQDO90aWaTekk1bZDg2EI/ZL302PVaW7z0MH/3EbBzqg
kdAkxBJqZzqhncgBpw6oncElLthW120xTB3wXtM2DTtwijZaCdaKaajbYB4c9hCT7nR3bjpXVMma
CAWp7ppzH/fBRAnF6Io9W+DWGAD1mTODEqnwlNJ47soIifGJMOPlVZYBBCM9MLQfBlQbtU2LqL+f
Ewx1XksRyE4JkDzecfToIJIQ/2bbJdF65tbRpD3CGfggJDK/6CUh7/0oj5OTa+Tc21p/l6k6+uKT
TrS3SR0QbEmMDEEGN07y0eeci9s6t8Z9N4f5j8VBWbuxx6nvb+hJLE4qQngCHwl0CuXBGFPhyRSL
0aEmAYcdDNCRZNuuuXqIuuR8Y/ZI2L2xGGf607SRBiKNsvmoXcWWK23mRLutEhN4mQhilr31AI+w
IGpSIINuMTOYVl+RMQ5lPT8EhhV8y0fNxWA1xsUGnjiWtlRSYm/HeGHDDMcp/kijWMSeUwboHLIi
Na2NPkqahjJw1NuI/wBZceKWyk9FP1wRNRWFF4UROiA0y7m2awMDuCT2t355U7BYHgmYh7edFSH9
SD2Y7CfdyMm7A1m0U+3llEtP/5u981iOHFna7KuMzR5t0AhsUzGTIpMskqU2sJLQWuPp54DVfzeJ
SiSmazdmczfXrnXfDAIR8Ihw9+98Mta6jzk+D1/jDtyDlym0DkgNvfYHTNhJK7dFnf/IfYG4Uipj
53OhNRTXejoIf8IgROJq+GnzGeV3Zm4ssI6fiFABDttcb2wIObLOXoYUn1hsiPxbE6XOD5fOJ2ro
Wkvcw/YD4miOs1GyKaQCdH+j5iBG49al6cn1/PyL24fIZFFYyfSh5DY7rBsayb3pBlyCB8QiKwmT
8YdCNFhxc9VChUzPWtng/27m743ALNqdgAjyxS2M0F5TsrJvDG/ouzUgPHoL68GUPzH+gHEa+v9s
IVkyycKSItFxzRKqaSo0SJpizJ2+St9oqiRTrK6RsUeqc0gBXqJSV8BU98XfPmmkBd0f6ZlU0dvM
KCLncSj6vkwFmy5aaOnWfT0U6mgBu9As9wH/CjIWnMQtlXrH5ezP76MYCjYfFkkpSyWbPRmFVnNF
pUWSvppCk3ZsohQ3oZgtjDL+yuvUG5xGUkucHsl8WTKJ/bfPImmhkRWC4iw9yHRD2TWkIBTH9f2A
jvnZ5/rwhENPd/rPz6aNrcuMqdqcyMcW21eTFXFYiCuq+/vB5FpHKcgFwDK6Cv/3YUxadU2D5KZm
aZMUNkJzu+5COdn7HnUAS01G1FYX3l4e5cwr1F8S5UI3LQMbuLcPQxnaQxlOPRfP4XaX0NP3ZDpK
c+hpgbwvHE9ZwTYNry8P+vtyN3SBWNgysVWTkci8HdQG1MnGigZZlZCA41KNf1Kp0wLW6tX28lCT
sgrLne4/4M427UiI0szJ8xkBzUeZPN6FsDT9YYYB+SddL2GalLotPTRmDcJeS7xyh5hWdJvLo//+
GdDLbpCWtUxBN9RLN/arpaL4dVNJbI17eYj868DuyIX4fb3Qd3V2FCELjQ9a11mZb19nPnSymucl
YNECP06aUT+5NnDn//woJv8ZJYbMnZg+iss9qQ4A5qH2Tbi6k0r9IMrgv68MogZpeRqLdbS89mRl
VGWX95ZWIHszdbIecWWc6jhAVlP74ULBbdQ2TqIHrqeysCDUGAgKp0/kYyohJ7lXwouXi3aV++AW
5KDFiEaYWfUo6TAFaRFNzWev17i5deSivmtBH8SrlPtGvg4xr11q0P99vTKHlDI0hDpc1ZTJXA5B
VYES8cs9W95X0dO/2VCHN8W33nR/KBp32VjKFyLNKKn47U3ogrXDnmIoljUZVK1jJTOgDO8zPted
DtrzTodOd62qjnfdBaX6UJQi3KppZdOPD9nDzqLhJvM89aRpkXUtdK4AvpW3R5ocydirMd0NHLHa
Hd6w4cIXPS6BSdBHJCBrlF14bhq53q522AS4F5d80ZjSNhvTcZNT3BZIxbTKye5sW8e94/LS/z1c
0VKgquoorkUZ+lLoePUVG5x0VCSDzT6BrnaV5KmNBa+Mgw3/9q9P+T9VB//vSn//rymbdT6/+frf
Y+H/r9svSfi2AMj/5VcBUCh/jd8pNTaZ7fCXH+mvCqBl/2WoGtHC0vFweykN/i0ksv8iIFJa4HTA
/0smNv5TATT+okg2Hk9MWdh8bYb+XyqAk+VBqys1eyqTBEd0SRxI3i7IjMSuityz2ypFYzzQAJ/f
VKZC7r8M4nb36q3c/1rmr/U7k8X/ayyBNoqEGkXNaXz0O6BjGDd0WwvAKSULKbkbMmSNTpPRtBGo
ysLWcu7ZLEiZCsGBWvp06VsdDiGJlZFyTUs4wC0n9ThmbxnRoQtDTYLQy6NZFiJ1g/6d8eN++xp1
H6mASrvpVrcd+16RyuJr7fT1k9WqCq3bIMbuRjcSWozgblvby+/13OCo5q1RjTYKkSZzSDHGLvtc
6rbcGpK9Zo2gCzhZCR1hPkh8QynvZTUQBzj7wbfLQ09275fnRvIl06msYPY+fievj5Oqq8DEsdRu
S1EqvlPNONxrWe0vbN/KWG19FTbHYaiTAjoHDUIj84sM61UQs6I+MvoUn+9obDpOm6q+FW0aXGWw
eR+LcUm5fgK0HOpHeG+W9JfSW9Zj+tzUzUI8PfPElIVHVsFo7iumZ06n0qugi+mCBT0VbiTQmOvW
S9O7y+/15WemTzzu7+hyFZR19uTo58LEoojBnKqiHYZdrITK7ZBH0H0CXeo/0wwX41TWUlvbQVYq
zBWnVfdJEVGlLLz8cf+c/iU6fwdRhxY1kApvpxibWhtdCH+JXZfmnmyv+16vWv1Gqjv3m982eIdz
1Xh3+fnPvWUOOAQlpnzUWL4dVIgccQzF/q3sBEyuzfGht92r/z4IE6gZo4jy90Fs1NIhWdRmS5nd
WYWjGo149AcLhnYek+gvE18J9G8fpaAG5LXhuGA027tB+ROsK8eMFm4lZ14Y9zlOgxw8x7aF6SkI
OqzZYAWx7cLQ2UA7zNbAT+2FCH5mLWicJeBYcKWzOG9NnmU0WdcVp91WpdC2iuI2o++Znz73XAY3
Rge2x8TVcWEFnonjmspGp9C3oBBrJs8Gwhbee1HyBlso1Tq6bGDmxBwZo92FOP5ybp6sdlYCwl0+
OubKHCPRq0iD27uOFHBotrVPXnllJ772RYhUx/xkKCDPKugwkqtOacjkSySo8GW1+uAHyPfy5CmB
gwdCCOroIFIl9BbW65n3QIsoTUEjCAWg5uSjGALANiQ5cSgyKuU6bu1kp6S1fd3qqrcw0WfiDxPJ
zU+x6YMhDE1mumpkXFa7tt8KEw6yll2xvzz5UnOtyO4ttGNvZQTWNs68m1By8v8aY8kkWRx2VSKs
JmujwPr1JDS1o/SKwKamtQx3PahOvE2FvpRM+u04AlYPwgLraWw9gko+GaWzCzzFsmo7QHNcpzAu
VnROkPcf3PZKE9L2crRBHM4Pvllb3OABBpFUMtFK86W+HRCawTBgM52i2LC0ah11EYwHvATpPSi9
ytHWnvDU7xlZWGo4YYeXuhJZPv3UmUXTvdnK8FHdktW4UymYudeqXIOj6HKzvgU6oJJJqpr0m+NS
Id7UgsroLoqoRq7isITYFADf0reVQS/KGsSRBOvfR265sgA3+DsnobfhSg/gJuGvQTMyGehYe/BQ
JgRrC7TdeysQFOgj4Xgf4zpS1LXqsxlvMFHBd7OKkFatS0WrlW0ADVR9pvu3s7EIMESwsRLI8huz
UQPvHiZL2t8MSWqK+xxHbm3bY5fSrKBaeN/otYC1LHoaTCia9uk+0RuKQrSr149lpwSPoXAwYlZR
FMOxkCw7fkyawC9x9SBll0F80Q13k4uGEJGRqHFxWcfafVWVppusawr8J1H42MYN2NugkNDIG4va
zL9EDlgQDEf8BO9ri4FSL6cm5BhW8MWpyESPhpn9D/yzAtza5aj8AfpPRQtA0JX3kqujI6F04N8G
tQ3CLmauja001gTh05OUXYUi1GlmoD1IP6o1zrA3Of3y6a1hZQOmkKbosTNCPwRX+ZhSrpQ3dWMU
GCnbjdogLwwyRHg1G8fGMjIF7xy+/PCAdrOUD6ojJZ9NrRpAofgh2ossKeyvbgpe8KCA48A7aoj9
HRhWHLvIjyCN1ig5VhVaPPqWLCfYopkMxLvGzpvg2qpU6UFIIRnW1Ek5S0F6hO8tqNPRplFw5liH
SiWHq06UdbOritynQiJc+0tmomm5KroKHZIUCfISjVn50nUT5tCzUXXW1TqpFAfcWtM7N+iS8G3K
sYq9xgEHby66e3TMWYBkpzew22TqsoSdetPh8XAPpUcrriU1p+yp8TafoP536bVIasg72hAWFbBZ
vT7F3KH1jYulhkt1U8o+hKAusauJXE/eJm6nnvzG8W+7iKQTSqU6+ckZoP9AsPOSK9/wyk9un8As
Aa1Gt0+l1po5mgjk7lURC9Inmpf63yry7ShUkr76AibRAJY+Hq5XzhBTNSACULiGoPcI6Jjf6LI8
oG8D481gj7F5vjPo3DAfO02SNKwARNBvyE445rYYW2buh27AAWSlqyl82Eqr9Z0NnA1AeWaUFStC
Lst6LQsYaxsZN0t6zKjw17QoyJE4pIJ+67VMUMDBTY1y6Vj1UAO/WW5Okwle5bCsbbPOnjMzNbuP
npuUD10DkYCmKm2MFZ5GtSfOHBrwJIOVzsfneTZIbwIXVvKGfNDq2sClD+l8hVNL5XyAZ405EAeb
SOxoRFd/paz/f1rhf4+37fm0AkL+5G1KgX/9755iTf/LMm3yOqDRLE3X2CH/TilofxncGUCW6Nx4
fyUb/gdOwj8CaKKMexBEsxdmyN9dxbBOyJ5hgqQbMiltlXvcf+ClvT0l/qKlWeL3W5qigQPEReXk
KMEVFfJr8GMu7SyoafPGvFpO677dUP8daDwMvzqk1U0vo+Xx8lNNQ0KEeSb6TTJ/eJmYgxMtHYXe
Xj7/HUV7O0pSFRUGFyI7ZZZ5r1SJfrI0AechxbWMwwLaFGCoOVaKa7KS68GyT0YU/Xw144spk3/H
ntyrXZojTQPG2Slz0NVWkn/XdSGA8rHWIS+ctt62Ov87xuSoO1CfDMFg6aAA5KeAvaIX3lFuskec
pulnakc89jbQF0Ybz27/HoL+HW1y2qJrBU9xXWU0zh9yR79O8xB0u9hpb4LMAGWycIOeeSplcsjy
YrQ8ltwZJ3y1v8h6iVGOv1UA49v2xyoqHs0qfxbWwkONp+EzD/WSm361EMHckyszLP0k0y6qJbQh
OoGBak9dSLNMriX/vLVpRr1NTTuwGkk/9QgoP0hqlV6XdoNpVJV8pjho7VLyiNtW7fAvE+7POCnV
fVRJn7vMg36RmsHCW53cC/79Q8ZP8dWTxpiel07H9PksQSAem+5bGR26UL0fivZzHuBrbtTbVLaW
8tcz60UZX/mrAS2EZKJTIvVk9OY3T4l2cSmx9SRYtEWbqrMPGRL7yx/b3CxOwknKcaz3cck8pRJ9
9pbjoSFVJHlPF84SZWDuaSaxhPJT5JI4Uk82BIi0+5TixWLSaZWEGz05Ds73P3uSSdiolIL6iJOo
p8Tw1j0nps1gtHdZq6oLQfGlynluxU+ChoySITONVgPkbmxrgG9RtwvrHz3ekpb7LsjTnaxEGyk7
eOmdoW7T4FouV6oJHzdelVjotBANzENSPWSwdOLgOqJZ0op+akANRXFNFOCfFkG7H/8levIi1ljw
o7LoXEHSXi6FvrkZnwSjsIFj4zSKOIUx3ZlNgr10HXSYbevZ/vJMjGvnzHuaargqiCiwSW33Xk6w
LYdjb2EnWvULcWf86s79+rjMXn0cioX1GMkW996xaZGOklrbWGPXv90nzbbKFghfM4tWnuRdXBUn
9KDKxMlnKuyQO2jfdldRXiM963etXB7KbHv5dc1EbXkSXgwtbxqrKbz72KON28zo7o/kD54xkOcd
PvaBfEI1zQpaWgATgNc/8Wya35Cw2TWsInLvEyE9OGTIBYQNGk0BAXDxkivsLU341qEqPnvc69Zd
5mpbY1DyvZpIN4Wb0U+fN1QVnU9cekY7IxqeuJX/EIL8m0KbEzY/hzgzAMzTPHiAVNhgppSpxsIS
eNkCzq2BSdQytMiUKw2uohR2N3mG9FFChyR5lrXXRPIcVQNeKD/BU8FX3jmD4twOwcegkcNdIz5K
4KwqDe/qrIXHc3kOZ/YIGkzersoyLDSSZrJzNCHRZ4+ywG3Vued/uLT5NsGdT9dnUh8uj3b+E9Cs
SSAy6pGGW9bSkRsuR5U0v0qwe1yJDH7Ph8tDzEQJeRK02WwVFXSKc6Qe973uBb7D0EbTHJnp5QHm
gsTkheGpi6mnEYeID2xKQ071BNd1IQCdfz+6PHk/Iqy7ToPpcUJg090NXKS3DZ0LD4NsPsVD6i0M
M3Pml6eRVM9NdzCV6KRX7rXS0ZTVPLTmBy90oUUs9fucf0+aPT3TNTVuAC02kpITldh40SjvKvLC
Qpr78UkspR2+05UYg1mafmjKxfdk3aoLv30+gpIyf/tF4DiVdHIaBCe5Lftr7PXQB0hChzvBp2Fx
GDX89oTkaKkceX7SsUp7O16BQzvWdgoEJvClDe3GdQj1ETa7v1BumBtg/FRebTx2nzsZ9bnghGMa
/FyYREnYfixaIqRUPV3+KiZVv/+JzfRKvB2Eug8pdKH7JyWo9ENAYerJiPL0Kw367tbCGbDHz8Xx
sAm09d3gdCfFl64ujz03YZNPXrhqmfXcVDhvQxUELtCC6elUKLT5qPbeYGL5ZwNNPv0wz+Vc7qrw
BPBng8T0zpPibQ4BST1Y1S4r1IVWubnVPQkDEj56GJjXtFu7GTDDirfXVEa38PXPva7J1y8bAz6w
Th+e1LpVjxllzJtaBRKTkkilNiq6K5yAXeghsbPwPC/n/9+3PVrw3i4O9mIzqzsnPSVJcF8MKqbD
e/C/imM/JVwVtk5hXOs1FBm3ivBcNDaBdJuld5isXeuDVa0vT9/5reG3CoVsgXfJsUY8VeoAsDOE
+kafZ3Zr2guRY2bepvW8ZCz1D6TcTmqQ0/8sGXX/oXCyfGGdz/39k0Ahu71tx5CuYTebV7Wsfu0M
73snLdWO5/76SZiQzIysMl7zJy7ft3wzVGL+LACJSWwIRRHIRa9GJ9S52Eu2Mjl48rqIFzZtLn5e
nt1xLZ1bY5MooOShoC5mRog7ans0Xr32kgRjLrA76PuuaoWEee5oq8zWNpdHnPmQxCQcKPiwmS7p
MzyQymMon7AAXmltvh1q0uzqYTHszE3MJBw4iG8lSViMI4FLFQhbU1cvF5IEL8jfc+9tEg5yraVn
Io6zU0UjXoIAMSs3WYoqFAHvoc2w7avvGr3/nMSf7Pq6V5N9Couq634Ae8TYD8cw3FAd55BXd3Jc
H1M8APBzCp4V66Do11rWrzrzqcWXsEZJQmUI5OkuTp4JmFjC3fBfRfyjy/FhTgqkoE+m9e5Pd/Ip
HJD+e8WQ4i47QUbkxOylFFuKqPjUtJTWEIkDk1Kx/VqFElL2y2ti9jw9LpZXmy3IeRsPuURw/kSL
G6kPUAOOtuE9oAi8xd/wurEyDQ8C+5b3cHnMmbgwbaa0gfS5eV8yJH7ML1RWMv0SlZTLPz+z/KxJ
2DFTkNVurovjgIZjXXKbHNAk/un7mkSdIAQFTN1HHDn91OpHf0BbU63D7klWrlLl0Qq1ndEtrPXZ
yRkf8dXkxA1VGKm07KOe988OB18J/nKu7INavzKM7qEYpaiyuesNPuHLb29uciZhyYRbFcI3sI9d
g9tUVetQy/quxmq9GRbmf5yIM1/wlHNj2BDsm6SSjthtfoc9vBva7j4py7UuWws728xTmJMNXA7M
xks9WTp6kkHJ27NwO/AL/H6W+tfnBph8NpKAuFEXA4IyVPOyiQdeih4UX63tH03DVB6iJw7KS03j
HZFkS3k3eBWsnO7d5V+fdAv8c/o1J98IWKtOgj4nHd06XuXSoxqRKLMw5X3Xteg7nzAkCuKDgTVl
qMGfBqOdfFeNQ9EtzM/MVmSOr/XVwoYo7JtFiA9v6Q8w6nDYHuRNgMuX3rqfFDfZl+HD5UedWWzm
5BNCd4cLFjX4I8QClNjjA/Urp0WMunBYnFsJkw8mjLU8r/1WAnLW7U1D2uTmF6lf+OtnYtkU/d6G
rVsXTgNKNcBKdlwHNL0ufernr9XatA1p7PLpU5vvELPKU9gg3nWHUwg3ZTW+K6NUFo5Tc5M92bGj
DnxIW/KtkDd+N9TDNcyAQ56491XZXlHXBhhrfbo82+P3fSa0GJPv3sQ3NDTljnUF/s0bHivjCtvz
ogWkiWl8POSrxamZC87GJATAplFLw2bi2QlwaVvziQDzQ+i0Vo0jW0Foq1d8M5cfbGYZT9vTVGR6
Dd7q0jEX6RbTgoPJnonaYRfjznx5iJnlYExiQqPUttGIXjpq2OB1Sb2JLbj11S6tDxm+opcHmbt3
T/uIFbkO66ZklM7N78acXVHdMQIhJsD9VTffm8AF4JVBx194dbMTNQkBTWP7btrrdCnIO8/RdqXV
rhhSktFztu+zAJU/7jpi6RFnAoIxCQhmXSpmIhiuxKjFrZ+U6n1Ji8Pl9zf34+rbwNkIo+gHh3Cm
VvpDU5ibSsUmyt5c/vWJ3uWffWFKpCq6VI17w6LNULO+a2FzBOMNi1+0nyJvF9rJ1yZRqpVjx6eo
0Tc25swrWQ8P9H3cONQ9O2Arrse5gcMCcvmlOseLcPDcZz2JIMA8oLNkTXWiZo10K30O0nAvt8ph
cJRbBeuxlVbq66AeCz++c8h0rgVtsQeDAQoorPdS5m1TlHzgJP2146QbentI/LPgPFNCm16XHzLH
W1BBjv0R54LQVBIAHKgWupVXp6HKthZkXUS4FfRV6xAbyaPh+YdGa9dpnO9HqNSgaBvoGntdDj4m
Fgl+7V1Pxqv5TnsshgxfPKt4yitwyRCh1CjcdvgxJfBIMrTgaigdeg1Uj0hubbmBN6S+N6mXeCaE
DIGED5yRvcIANFsJvbxv6TZa+I5fRJZnpkSfRD+sHAynKtLiRDvd0VNorvM7BFChwHwjkk+ypABh
KqE2BKfYdr6WkfIQ1MleJPY3jLlWbdoee6Xk8NzdJFpHs+tYjmtPdYNJheeaAXm/aAXxch/YmAd3
8rHu7WZVVeZjo0b6zunFyShB7qOK2AapjBOxgU1mH1IjVrDzTV0TQrAURysJ4vrCx6fOzewYOl8d
Wzy3KSVLzrGUkN2vWFhB+vGhxubOcCyq6NQXEOYDvaBWzi6QJPozFvTfu0zC1sMDLyK7WQkDGEBX
G+BaUOxDo3yyGhk/iN7e+kxakvc3YRC8i72kWXmS/NDn+q7I9ZVTmQsw2JktUp+EeS0wTdw1u/zU
xjpWsOnPsHGu8da+D/lLNkAitlVkPjXdx8shZe6VTU56uau3Np4uIKb1jJCgXqVJ81GptedaBgfm
RcPW9tLtn401CfT0LHLA083s5NnuV8UiL4i1lpTcuiU+F7pB/TV9vjzSzHasT2I8GXVlaHwrO4Wh
fu8m0YMdi2Pi4gvWR+3CRM3sx1PZS1lUpQ3svjh5lnmDF/EPgT4/7sorAbgcy7uFlzb3KJNsjV25
ZE+VoTiFQ/reD4xo11vDO8sBSOLGbrJwlZ17mEkE9wV9mFIhcZ+p6mPf9HdBGZAkFjeDYXxMpOLb
5Xl5aXM+E5ammnArMCRYaM4IpPvQJQ/YaO57hGdW121i82ttfsiVRxIZVfhAyXBokEfG+ecqTjcq
EvJafzRghOvNFw2adaUATNL3ISVvWho/mb23sjLnc8WuHipjbF06oIyfwrm/eRJKMUA2iKWue7Jd
gAx4k7BYHfndoATDn719bRK3JLwMjLZiiaZJcGVVMX4l/raslVtML9sNbRWX3/5MJ5E2la1XUDh8
WIj20WmiYxVIG2FkV5Km7KSw2kBRuZecYVMDWeMWZj8DL3wKJOuxKZayWTPBRhvf8Kv43OW1RSFS
so853uRt0b0L2vgqD8K1opYPfUhTT+89LTzr3FjTYJPnnqlg6XcCk2TbEUqYcucrn8tPkAExKrNZ
LoOKidgOu5e1hH1lJ330K23tJO1GTcKrbGn5zL71STDyrSBvhZMnp8x370IT2hc+2k+56p4ohu/c
sFm3+S6vgs90T+Gm+YR5xvfeE/Vx4U3MRJApWjVLrY56XZ6dTDm7V+XwqamaJym25WvoZgFImvK6
wxUkrEkktvBHcjO7ihSPtCpQlU0GUgyHLt9DDlp3/cJWPfc3TaIanPBOw8Q+45DA3UXxFG+tgE/c
lm7yBdzDkvZ/9t1P4hrrfOjlpmfLSYqvSeKZB4p5MI9K396ITt6WWfsVctLHJoa4kifVzsr53Aon
XLtqtfB1T/T6/5zap5qPSFa1doCveuKlHmnTVnEG9p0PmJ2rlI0qa9NH2mOttU+J2d43Wf8UZSL8
YRRxvrAdTqjS//4FkxAWZ6FEhd7ITg7oCBwa4MJucku6lwCj32roY1duGtBuk905WvMc++2NouTm
Vu4DZwMMSOy6ROZCe3lBzuw10IvfRAGrNlH2+Bhxmx613LSRPvY02hl0JgDhVHtkPt1ig8z4tZ+J
3VNNbjzEcVlZPabf2rsBT7fMC0+0WITgjUCHYYUcvPPyoyYx5wJzJhFsayV7X0cLUWhmmb90Hr0K
eJiCqbmmIDfILfWO7qXbJC8+u3a9jpZaamc2J3US5nDLbbJcHRA01ME3nHZv/aY7dvnu8lTN3c2n
qJhBab2+lbEkrjgQ0OzsORtEMeAtKccgsSnRhfg3cavTEYZpTVK6/kJmbeYYrE4u0nqYhZpfycrJ
CYenOq/2LlTDtRO773rXutZ7+wk+JNiatAi2l591bq4mIUlrlEwCc0V7ZudtPLTr40H7nR8oKe3e
8t8U9VmK0dzinwQkVP5BC6xXPWHLcpP6xrbPuiekmus0IrG3OHEzDzPtgO6srsmojnYnresQ1sg/
ReseHcX72XZ2f3X5hZ3fYdXpqcWAv5p1SVcdMwH72Cz5fox4g5BrFwh1F6n6feZJf/QhEZ/exgwP
99OusKPq6CbJzoztjxFMmg77s17NlsL0ONG/xwp1ejrxSzBzjmWXR9Ri18low6ZHRzsDTZarN6pJ
97FpPiCMBYg6nMi/XX6L52cK36K3TwZypx5C1yqPlaY/12lxkCMPaUH2nFdLCba5B5scQAK/NulA
EuURa5PdoEVfVNvdFKF1XauQ4fCA9EUBRROXmEqMVm7SUm/bTKMGXIK3Dxe2RZHFqUM5O83KXe1j
B1oYHTRZfGp6rw/WEYoockLiCYqZtPFb/YueZM6NqsrwjewGcrhrfsVk3thffttza3bykQ+tUraN
b5THwuowSSw2Io/ytS8pd/Buo3VTl2j6jYWIcv5bV7XJt44CR+dY1yW41eUUpXXf/g743buNw1Yl
ixLEw16UurHUjzLzbNNjhiKaMIitMD3aUXddQsIiTxt+L3zQ4Rz2YLBCdU+ldOHrn3m4lxzMq62t
tmuvbgY1OarwufMNcvGEVrbaADqakleTolyrVn2mDMPCkfH8Toc9xtu1NIhS7rVcS45V6d0wUcew
TfckCxdOJTOZb3V6VNAByY/C/PSY93t0nqs230vJR9vf29T6uxxvyTuBvVXxZyIV4sbb56kxRDUq
EjxHW4nwYTOwEfXXRtUfFLW6caQwhUba4VVnabvLa39uxiaRJhBeVVDNSY/wvbELhIO1y+ov9lBv
2qXOnNmXOAk15BDKxjCN5Jh4QqftNDWhQwo8XC0wjpjMZju8U/O9jjPkBxVLxXdRjndAiFH15Wec
+wYmAUeL89L2FDc+5om2lfph15b1PqXMo0nyyrKGQ1AtpJFn4rY6iSRq52qRZOTxEYO0ARcKuqm9
VV3ZIEYT4HtwkltFXmjCH2fozM6kTgKJMtSOhlNAejSiJn0vZY6J11WsLiSyZt7Z9Kwg3Mo1sORI
jkaRb3DBIGw0zyrGbLUi3cES3uPgdnl2Zj7hqVTKrAQO0Q5ilxIC9Epqy2YVl1G3LykoLW12M6t8
qpaSMAcohCpnR0xGxDVyaYnGd262Set0a6PHXbdB0bCq4pzGE3FVeB8iV6xwF75vhvBK9T4p4NwN
HhlnhD879P2CAryKlb0sVS0mGdmRUuuh1rUv2ejejBAcFO6wCbs/+8CncqlMG0To621xrEu//qy1
0fsKN5cfmueFw65W43bvp6XRf7w8mTMfwMtd89VDDaXhSFEY1Nw29nVVIowYmM1HeamkOrdYJqGE
GyfeDa1fHxu5yF+MCyq1xLBgiSwyt+wnoQKQjpXR4VsT7z+3hvI+sO/ZQJFvPwgP8+9AXdi35t7T
JFAEpuW2auJUR6c2km8Jxy1Ll5t3cG82tp4+XZ6M89cl9eX+9moyQNoj5CiG4mjjCb7OtSDF57gw
v2R82Ftw+cVV2QKSFRiyRFp0dXnQmRma6pvyyG3AfA3VEUuea2NAgOSawPNKP/p0eYCZVyePU/fq
qXqNUmfrttlxMN3Ti0m8YZSf0GSYK0dbiOMzsXUqcBowt/ckzc2PYa51DwLr8nUfZEuYoblXND7Z
qyfwgqrJExVT176Qb4EM3weDdujKXFuIqHNvaBz31e/X0B25QKrZ0cM+qPbda3qC9lVePWEdcnkO
ZnqRkLm8HcIycO4TlZQdLbqu01Xm+p8iKs7ropG8myF1m31pOwArQFtz0KwwazKKmuY72es3Y/41
M3DcMRTFoD8qhhiCAcAf7vZTcc4AbNPx8zg/Sp2iswVHEHqk5ifvOnrf6F79ww3s9joAmrJEuZzZ
XeRJ0Ehrr4f6MJRHifbyRPL3BrAQtZNOYeFdL4amuVEmIcOI0kGNyrA8AkkHeR62T6FerNVCLuh2
bjay/Hx5budWz+RcIWIjroMhLo+QC2997iR2U1wVAZZOcIgvDzFzBVSmuh3hiEbzsIk6JjkM6uvO
TmXxCS56DBgmbW70Prg3zcTSNoHZl89630TqTrKEdMhaagKGgf1sqyfkRgqnRGPXpvjRX/7TXk72
vx+rYB+8XdlFAPNCd8rimIVWbX1B2Cc3d6Jyko8qhhD1c2zmDeZQbeBayRUCYVJs2BHJ2ftWtjC5
1a2UlJQP6C+7DvG2SVa5VsBxqTK2Ea1VNOR1doBYSYQNNvQ5XrbHupCfuhJjn0Pr9FZ842PaVV81
CX7arg+XhGY/DZv1yw848+niI/f2AQPBoacQQ350sBE3N5kUt0fThSWOFcg7XfPFl8ypAdl7FPUT
0bWotrpS3tEAunEMCap9om6hxBw5n31380L5owPnb4zcXFLjGl9SQm7tGxvFq4N1qHOCIFHwrIRJ
eWQvs6682i0XZvr8Ov8NWSanqZKBP8qP4PI3hoVtRJJ0YE4EwLd8sTnn/E6COODt21ZNJcHqtCKd
7IS3Ijzmtv+90hLM4CXcWXBjrfeB7ktb4X4tpQ+ezJ+Teo+lUeaYjTTmwqS/XArOrerJuYkDOwU7
J5buita4qgr60Rwbfy4Z02kxmD+kwjJXRRJy+u1wPkk9r1yD0Qjh4dvpzvEr/JEUF3M3BX7+Wq+L
eOOrzl1dVGKdc4FbWaL8enl9zk2L+vaFmVQ6Q1mzwiN8pwcXN8tAUrqVqeeArqxFfuTctEyCqYOI
zMYeLzpaumaug1vE6vhzYCqXY1Gf2uvIiq4wa9vTA3myPOXWSvN0rUDMXTXa0tV77kkngbbmduhK
oe8dW6v/UI5enkn52GXNQVbvL7/LmaecSqJ8C6RSU1oumTY1PahyGt0qDY7Ul3/9/IaEderbmXKy
1sUNyI+Oea1vwlS7QgEYrXAqoo+rxXJPX7jojseWM2t3qngq2rqjVuamR5+6woomogQXyOLgFfHC
YXymEqb8ZlTgxUlmy16Kw24dbRySntsmLay1gu2KLn/KUs/dmOT+haibVVBX79JS/MCc/p2V9J86
sNpXl9/oTFEQL4PJK0WxlAYh2RiKRIeSvWCVVTYmHLvKuirz4pFLyEhna3ZRi5YG0zVM7PaXx557
y5NAVbphp5U04B9DB5O5JPhqq84TvkOXf31mrYtJ/OnzsNUCt/0/nF3Lcpw6FPwiqgABQluY94xn
bMdx7Gyo2E7ES4CEeH797ckq4ZqhKqtUsohGQjo66nO6G5VOT90pKz73mXHKS+uxr7ylkvb13Hy2
TyaRo1YdehyJCdWMWH1UWXZUFVt11ytktH+2qKbkGqhnp9hhEUX//IUF/fi/v1didB6DUWJxdhoY
utP8MRvC1H0uUS5OTGRPnYZgSPGPaziJF46LsJzl2BxmXHeBxyEckURJ2Am6gvPa7e80swumbCae
WhATg1rwGTnIG435MU799bjE0ZzZBXQSMWDhnTddDTCaRFCNhQNNhX2WZcYKHjv/OIFJdgP82Uli
2IGeoXjy4XBYHo2lMa6g9rhwTq6/9ZNdNmUqOaXv176Hc9IJ8Fc7edBZtFW63BZoXWmKcbv4yJrZ
XHQSDMa4hM+Dn5dnYXlbxyFwK7dgSRnlL15Rr5QZ33W1gIHkwsrNhHM6CQC8ivoOPc8lkkHY73C1
ykgDeQC1Gc2fba+WTun1NH62fpNIAJqSIe2sKc91DgHLxn28urBbT/1H5+uPLOZPguS4atGgk1L3
rlZqqe40N79JeIiTdvRg7Aqku6bPZim2Nbp5hNnUaGg0jn68sIwzlwmZ4pkob45JZPD+IqzhqRza
F5NWzwmNd779bsT6bowetGEdhhSmetVjlP+AKuwPNAHzf7qWyRTrtFSKVRzhD4MWtWft5VmYZWIj
GVtDh+NxsZn48+WECcnfoU8YseQonI2XhJYPdqvvm8QOWTZ+0062k83CZD6PGGSKXjJ4kTmyNseL
aaqN5iQNLBttqbqAydtCiffzA02mkKULnpHglele7Iw8obdlXbVH+IXAV7B/BhV6ncrH27F1bi6T
nU86KML5rKYXlaouHOPID7qmcA8wk6jhdLX0wJv7MJN9Tro4UpV0vItfoaloqFF1QD9RsoJIwisu
eLZ1oeB2e0YzlR04Gfy9CQri+CSitQevCvj+FvR755Aw0WNQwb4lKFrka6Qlgd3CU9Af0Vi+VJ74
3fLx/zBCpthm27oOK7n0LkbspEHmDv1aoZ3hrfHbahu13aFRID14ESCStEkp7EbLkhxtFn13cthu
takB9VDVZVsQjd/HEkbi0stfS4M0sAIQ11KY4QasadnaltmwpPY1swWmSBGJZBtHQ+9fvM5du/kQ
VrV4jAWHHcDCJ/ldRf9kYabyLp7hVxGsZvyL7fdX/KACLwhO2KHk+otXxWNwVVxVXu7AvIKlOkio
Sb6gfefQjvLXmHKylb07fh0IYPWGqR+olWGbQs9X8woSoWlbeAfGLQIuA+zPYXCWPfC6fjNdExp3
VfnYlMneT3oWJsNQgSik01WaepF7cOXwtrDtrlv5/3O0p++ahpsuLWosY+e0Lx3eONDEBVnUbOy1
rzcC79PAQW9XQyXeVmCE+wNsenmHY3b7B8wcsSnGTcc2zwcBPVO3NS4sybejZl+gEPzsDGgZ7Yul
Pq658zXFumN483SjZVkX+Cc8G25egzbBkm0MxeNNT+HEaWdjvi4IjHsrp3yQyjYgvR0ttZnP4HRk
ioMTzVD9zip6seEBGySxe+xQt4Vr+D4yqg1MAD+I1fp7kfw0Upj4SI2ePVgciSAXGf7mrp0+/3l7
zWd/y+TCiZykgFfzQC8jXEEC7RlQsSIbSbk+pjRHdZ79yG18eOWHHovBLRlgpo16pezeKLSa1mnb
lgvkyLkO0qlIGDzhc6mkRS8uXLHhtKqGPTZep60grbegFoJJtvYFHLdtFIGLjV+83F6Ez9NzMoXd
hR1BKpDgCvEzeZB2+R2v8t241Oz2u0z9/3MFgfW/w3nU+AD1uUsvMnHedPRgIguDXPNdWo4nWugX
P6Z3doy3vVLyGMHU03hhbhJw0xqDvtXvcKYE3acr5Q/YDLghCOP+LgasSYulSu7nlzVEbv/+hbbH
IyNiY3vR1/psMTwwDuH/tnv1y3HnUdjbq/Tr7bWei9WTobLE85QL5eMLzGJ2LFU/0so/Ih//AY/W
hTgyQ92zpzg4GZRwci58KMlGF8EpWBbGoSqge1HEENInaLpK1KVm1tYa1Kqry++sG3dQtiD9Htpa
FrCKq/hY+WpZ7RKLfYYlBmePv9c4i6vGL0biX9osp6/ZgOL/oKuNO+DEVZntrzjkwja6cMuHhLjo
2+rKx16PGkLyCIfFqD9EDalx0wZVyfO6U9+JPBSk8oKSVN9jqxq35oA2L1Qz9vD6+cEbGqa+PkDl
xFo7EYzc4+6XY4FVZ0n4Zpvdd3SPvMA57OiC4WHKTkE9HKIKvet/L1xj11dp8f4v3xz+3X9PPeWN
kyk38i4kah89gZxcj9YuThqQFheo5787KP5/yCDE/PcYBSxBaWthDBcEx4jzAxrNQtN68dujjF30
HtSrqGcirE04pLYbn23RJrdrQbWDX7qsyVEmbUAoZDLsIu/Wtyf+eWCBvcLfP8rHy9KVcN2+lOpq
hythP5BkR9rm/5Rk21MYXEA4PU77kl1Qt9+xMt3lqf1oPLcZKJYDjOw/bk/j8yczfE/+nkZeFKIY
RgwD5SJoJHjmNtKvEbQ2dLarm/jk9O1D1SzM6Xeu+dmXvKYnf9RZ247kMTckFg27XPkest7igHvA
Fxflk20G9Mdq8hMsOxaSu5naDRxd/h7RKmo3i3PFLh1Lsq10ynFFUYENBZjR4ktKfrjdd+2VcRBR
2MJXEjbSnS9+oViVBHXiBr772A58ybB05r6AG+XfP8eMPVg0RqYPBoH5U5WyWNPa2kfmKYGcj+yd
oCPvFkwSoPVT7XEPtvFT57+QIXknUefsGlrf8/rLSJzHoUhWrpnvQTNdbFOf2dNTfLqrrNbpKUVw
rY1d7hfpzirYcazoU2bvScYhL2uFTao2jvHVrAz4V5N11ZfrWst0x2q3+Hl7U84UX+wpgG3GTp2S
0qAXAkOENRPeR9G257iCmdo4WmAVFdlHrsYD7/IIBahaH2B2nK7afjjEFimC1MrGu9rhP5VPvxKv
hE+QhqlnPDZsQ/molvbz5zcezCr//px17mc5QU/ZBZ7g9zWpT8L37wvQY0Xcfqkoeebdsf+gyRD2
0Zeucl60VJC0SQ6lOSAV5Xgp3F6xmbz3fxa48Iq2vLRqokst+vze6zxytkzInSRD3ty5TQemROEX
PsqVdbQiVeJvoYhfvYIAOT7c/glzazFFw6CfKoidovpD7B2r5LNM+X0XN1uvkW+3h5gJVlNMvGmg
qARedH0ZfftejPA7Kex2jepD2BT0SsiOAHbAC4V4S5qccydiErC0QglbpqK+mLx5j1BmgpDc13hJ
AnIuOk3R8K7QqVkIVV/6kX8xFA9NNMvx+FsFORyn2GTiVYHLZGoVdukdQ/mTeai20G7LDLrWeFLe
Xte5uDwFscu6hRaW4bcXU6RvKCHGp9Eqi1Xi8W3nGve1QPkzMVt0Ipdgrbiy7u5vj/z5uxDmXn8f
oMLyOngDROnFK1q9M6P8KK9STKz9okEt3I1JvnRAZrbnVI6rBGkzs1LQBwkH57wk96LuoUcndjHA
nbyz100VXaqqC2BjcjEL51iOJtR2k/sR2garIbW3mhrfbs96ZldNEXHiuCBWeyN+SyTvE8iDqc48
Qz1m4STOPPzsKQ7ust71osHAPGh/0S6cidAXYu+uYnLpHc+HCwo/a5UNeAKPR9gYPTa4mUECSqFR
ky29jWaefPYUHi84jMXw0C4vKJDvVVWF0JLZ5nztDJB5S+p15edgj0EvoPGei87+VVjDsYWO1e01
nssa6SSzkW1keFIydSn7dK8AFtoZg63TBqPYLh6aYwT5F3GJTXis2+iTydqnoilatGx4B4MVYSTJ
2lH3cezBB7LcLPyq60X/SQY0FXYugQEN6sooyjMnMGPzh4etVucaor/qAM+gu5Zkp4z+WBQ7mTth
0wTIgtOBPcgBR1uueZ4FZZufYNG7jcfsZRESnjtdk7xGC5u1bRd1l9Rp7jWDLEraPprM/85Nvru9
dDOHZip2BqJrWmtVQG/E809wDT+5FXrmRmdhv8zMYOoI5ziJyKyhpGfPyTaJiu8ge7TK7eg80ufb
E5gbYfJUqpoaoKGNJ2smOrh/8cGAnVGziyoJtbsFnGVuka5j/5Fgi7L046LUCUSF2ZOESh/I/3e+
Oe5vT2Hu+T1VNKN1khkkKSHqm/2qI+vQ0XNcQFM1UvfFSy/XuV3vffvVIYzDdYlvh8F9peO6suST
yo0nR6j30Vyo7s7s7KnmWeNpuK0zyS/KUY+sT9cdT3Z+pZ+MnG0zgsrH7UnPICjeJJDUpIIAITHj
y8iakye8X77rPNvc+dr52Q6gebj49Wbym6kOGmRe7bRwMaNORGvH0C66583XlEbQbXDvdGS+1BEa
MXsvW9j0c9tlEhzM2nJoW4/8ImPzhGNbBH7PQUIs2cKen/tGk7hAhVECBKnZOS77bQZlHNtvDnnW
3XkcbUNLvRK/K3WfRNWpIFo+6rhu/RaHNa9XCQQEDVmuVNPudQWbtJqsDPkgi5/wnDyy/ieLxzuz
7+C/wt+gHS0DGN6ub++VuTx8KpfWws6hrerEP2fD8NR07DI08UGChpeb/C5mdlCkEOHS6PhR5psR
2UsWqTObdKqcZvB6zEtA3ec42QKPWbvluCVZeoqFWLPWxBn5t2qtPRVQQ6kW/fa9EZ373k5CUZwb
3w/cGAZBQDsf2gYAQoZqUR8a41PL223RjwdjyJeugZkdNVVWi+I6NTrdkzM0Sr8mibGn2ggh6LaT
47CPo4XLZi55gTP4X4HUhlJjileUfQbxMOQ1edeg/eXMPuQ6Xrn1yoJ7cMzhkmX1d6DHA0H3yFqV
+t9izlRdDc6pEISvM+/c2C5ELTzyXDlNsoVgZnL0ybVcA+0BthK9rZZ27nVmn52hyVOnrEyr6uLU
OWvJNimXrwL9Esr/qkc/dN8ysXeGbE2oPBRQZwtFb+ysXOybjP26fXTmPuwkFjW1meI8ZN25q9m7
N5pBweJfqrWCWuinRBJ7YaIzMc+dhKRxzCKweHl3djr/aDjGo+32h9L6cXsWcwFgKosmWQqjTW51
Z3cw2dUIwW2COIXAsjvEzUpXAuVVnec8cKvc/obmVnKE/iVgXDSqb2//ht/U8U8+5VS1LM3bGqrk
VXqho4YUCvpXyztR82uhC0JhzxHD7ZwWDO+7XU7A/vd2IDF6LgsG64UOb25L16rYRv24VcUpAm+z
aL9k8I3qnPdRJYHXsCt/EwpvV07nwK4lUbSJOe/XP1x9T/Gv+NsiIes3N/Wz+Vy3zJ9ZTU3iFO7Y
6cWN7IfWBLG76HeNJzYpfSxgjSSlWMXZhsbGqmytFSssOMJuCtsJEluHMMQMYRDVa7SmJysANgGF
omDvnjWMvWT7nNICpX54Jy1VlGf3wCQLq1zXhyuymYC0UYS6/4nlg9gdTdUaPwvCHXtUQ49tYu4X
c8u5187VDvGvJRIV8LDWR+I3ANxk7vWjDqILoQbetv3KjdPVWPUrD6o5iQ7d7AMMWVD7Vnku1kLu
e+sFn9opl8r2v5G6zz7ZNH5mFoqttEWiWBdBLvfYYCS6xzPv+hfZoUfggyT32Jd++a1tZODpOnDd
FIXzOEwhGqDsb60xBkXEwlG8w4w3KNNvgoILg7s0y3+hNl/oeGNLGpDkZ57B9VatE1ludfpa0FVt
f2M2NM7Fa1J88Slq8eUdBsb+HsU1YUOGv7JQoI2tcQ2P1bArSch8AAF5aAlnS2ELGiHLI5mEQ0a7
K8zVQKHR54ZpDhNSudFw3YNjAwxe7zGz6xHw7UNk/OpbYAjJWtrxqnW6UxSrPY5BM+yzONrq7pVn
9M7nYqs2+BKWDgEzhyP0TZN+Y0FH5/b5n4NPp7ptTCTCMB3sPydW20aF8GMNdcmCnAwrB/1GJgGQ
88OIbUi7b7BRxhzOtOg9sK13J7rHD87JR4kGdsKX7rM5pGsq81YNpcqLyhf3sLJAV4vxC3WxN69m
T03Uv6AKnQfCsbfQM7qPkuaSQL3YEsaODPam0k3Au3KdM7rwcJjJlX5r7v8RTiRM0IHb2vpslPba
g3Nam42PvMwvbixCKwMnS7kLCfbcUJPLZoAlbQkbGX12Y/Iz0iW83JpjnLOHXqkXcD8fF6VKZq61
qSQcug7MfIRYAMjN/q7JkztCxp9sMP/tdv6tAvrnmuEGa01iaTRx6l3aGd8sQp8HkkKoxD82UfN4
e+vO7BOLTrIA2WkZNfC1Ptt1soqkeXYBk3HmrntZHnqPfzdyZ2WkUgUQWAfX31px5m+lEHDlTg6y
BRW6X3pMf54RWVMFd0l9GAv1VXV2LOMAgvVWqXGppnndAP+Pj9YUzeAcZdPSVdWZRRkLXVaGpJHP
g1FeHT6yN52wHUQMPFzC3gux8wV4YKbV8n++9wSukkYHifhzqd0XOexdOw56tSrFMUUxCYRtUDsa
GzUS+3Fgolp7qb/trs1dS3fj5wfCmiq+s56iE0nRHKQdaKj6afNm+OklKuqfTJIzj8a1Q95u76Xr
bfvZEk9vYTKyjjGIzxQgjxlOtMfdcjJSsl6czNwIk0t3iKrChoNKenZMRYKal9e3JlQubBOWfgsv
gbkxJhfpOAKDMu0YPCgzNoICSnNjZb7kmX1ZpIh/DjtYU4CjLFs45CQ9FoqNl3T8lrhhRN0ttn9o
uP49dChemmSBJzyTG1lTjGNwbMmiBoP5PAU1ZISKwVAgmau/wVIWVt/9Vkv7UGlxELH1xSqXOkfm
1nESWHypROb7JvhLKX/3nXFXAnr2ZLOzO3/h3p0LXt4k2sPOOIvbboTcEY+yX7Ho2dYkybjmAo/I
vDXWVp2+pSxCt1fP6jDSxL9qw1689Hvr23gi9NQOzIjbp7gclmgqc/zMKTjiazuzeeGBchGxtVM2
6QY+z8hrFKRqbY0cpsJbq/P2ut7aVfQVPvWHpKzQ09BkdAV/Gcconlwau0Hj9GbQ0f6n0h++bSBc
iCQkKQGPKdkha8jYvQCYefv0zmzKKZCi4rEYoLII1oCn9o4Blj/IdHBvCamhXwmrDgJSw8MSY2pm
d0zhE6U5FGKRpJwrERV7WFfKkLLIuSv95OTQ8dvtOX1+R1tT6AQCzlj4LirPiMHjKfXMdE86uzw4
Rd583B5iBqG1pvhICda2AP0eIiddA/CCQWGeByZlqwZiPKo4Vio9tlmBjN/boXPlCzGNnYg23H8S
ug2zdOM7R+2r14WfcwVJPwnCUxylNSPXGiAme46Gr1pYp4aUd20FV2X9I6vjre/bD8nYr0uQSFU1
vmjaniCFd3vwmbtmCqLQ1OqakrtQsQHZBDYQ1yfuTjjRkYEExEr9FcJOS50Ac2PZf7+/PGq0aHEs
MVZp1NDW5SQcmxQ2pfEB9f5VVDo7kFqTQNcQk4fR9OtYjpcKzuuh42YkrLXeQhv3NJj8y+g230H3
WGJufo6rWFOxe8ijeBDK0uKsGAl6q30d2HjPehC74JR5WSTbz9SQrSmukqcFtyOaFedhsNZmkby6
rlyXolg11DxFng5Npwkt3a34uLr9fWdmNoVampiKyqyK4kxMe0uoqYPKpYdBNhsOScV/veWnaAr0
DItBUFuc2cA2MWMrF0kRPNhhwjrubs9kJvw4E4AjoVkzoJdPnD1gFnZKvvFIryyleDAuNffM9P9D
IPzvHVpDocC2Y16cO/i7jSIs8ojc88xpfpK2lOs+cjZm3SQh4FUZOrWKwsGCHSzMSDfKunpgyrWJ
91mQ+OR+kCBadl5unIQ0Ob7qto3MVdktNXrMrccksQJs0tR+3yZnaVVPPXSuQbU8ZGX2z1QxZ5JW
EbgJp9AZMO40zeDad9VuhkeQZUTosZADDzJ7RKMOMmGyQOOaCRDTN3mWFXbhOb1xl+MdHNrCv2/t
agzAE1+3KfR0i/LQNO3CyZi5aKav7byAjYpTetlZaN9fKSRTqPK76C/f396vc5nO/57Q1tgncZJk
ZzOtNpTl6J/jfMNz9Iw4D2Z3Maq3Ujx3Kj3VWNHGrkElHY7Az79pS78TzR9u/5C5iU4yLh+qxEoo
Pz3XsfW9M2CZ7qFLhSTV0jtt5v7637MaLgtZyXkGpXV/yyGg2pCkDsCX3RKVhbr1V+0AvW3ne9t/
8eS6sOnGqvTm9ux+y89+cntOX905K2Mpc4IHBswiwFpYFeycQHi5Sb4X3MKfgMbTyNwUAiY8QMgH
GW9cPcItsPmKwkQDMcOAaG3uUbO92svH7OpoQgIka2PzFJX+19s/dGZz/445f6ADhpmaaef5+VnV
RVj69MwZXpOetlYOTfe6NAKx9B6a+eL/k0uNYwl5Dew8ZvpO4BXlS16xfRMtbKi5a2wqkWqPwChr
q8jOuQYtBaZqbR5Sn373LJI+D2WsT53XPsHG3QwqOuhV35B8fXsVZ6LeVDkVbIuuyuWQndN4vE/S
nK6QJDxHkeeGcKlLtrdHmbk1p0qpVW8Ng3A6jEJqcIolj8KS+fneHiDLKACbV0s6dXMjXc/UH7uC
ULRatrRBFKqiOwusOklz+EzmR7fPH902/XF7QjMvhak6amfhdSygiH+uTbk26NcRRhKD06w4+p5g
d/01Na6mawsIyvV++OxETp6ReSo6G/302bnuabxu67IJRYqmpttTmSlkW1OtU9X7tW5tlZ570Xsm
pBd73wvjzn60vZ7C/NezdsCV/XBMBzPMOgPK53lylJqi8d63E+/e90jtwq0IflnDqOGE7gq57Zsm
Wkh0Z0yKrKlgYwFjGGr27PrGdeF5iqr7lop2E3s5mKY0bwJY0bGQmvWbHs1uXwyyD4xsgAD1sI0K
KEvxFs/fIfdWBpxuvCiGPifoDF3ngCbVNu4D4HgPaYcFf/iKFv/WxGFN+UcQIim8IcWud212qKgq
LlEknXMF1wy0jd75bi6O2hsWvuPMSZ5qyJpS60x4Oj0DlB1CYuCFrY32B6g4A0Q7i4XLaS7qXv/9
j/NViCFnfjRiszjeu6iGDhDUNtbZ2hGoU1RV0HFjUYDqusE/2fi/a3N/DJbB9kWYIEefnXxbweAG
vSofaOo4SSKPmpiX6Bst7s26PIl4qYNwLmWdasm2LdQb3ELmZ0NKm0FaWZ88ywgNw/M3pTGcSrfZ
1h5b1YB9S9f/SfTXK6msPlhlh44L6m0NSvZMRHagKFxy4oQT6ESiM2jIlLpjhft4+9zORLqpCG2S
kIjRMhXnzm9/ecrUd3mX3Pedt0phPnhVwV7q85iJP78zhT8+w1Ap5poRPkPGoxfG2YlB1GuhWDFz
tU5V6gUEjjqwmK7/d/vTMeNdrMwv0D1euHjmtuskV2ODLctyBB7bVzD0QynWgr+ric4QcHPKYGiM
9dhm97c/yMwy/S6T/rFM8PVLBpJhLIcKtFFDD6lQzsJ9M9Nea031CmCICOPivhXnSkMJcuja7wDx
IVSbCBi+iEshjQ0MMmEM1wZGVW9LMxGrljtoo6gdFC7pd7PkS3DqFV/45FhOtQuKKG4Gj5rijAJn
QX9kKQwhFRyA0Ntcd0eADRuJnmbU3rZ9xk8mqR5uL/DMx/z9MPhjgbsxHvqi6IB3IIrnjnHHR7Ev
yub6dCxCKqMwo0+3h/qden02x+t+/WOsInETokdHnH171AQiiCU6qoo9LWn63HkJuCGNtS5zB2MO
cba3xiENRFd/VW6DfoQxQ+JhdVWoFezKKIeQcZyfSKngmkz9hxT3eMAtXzuBY7Sn2nLzUMZGvMb2
IaC2N0Tej4wbz2WW6lWNFwCUIvqPPtb5KSMpmFhx/04GiSYn2JmtzBw+OLfnPadtNOUSuy6UlxnX
2dlI6UOnyXvhq5NqI5S90nPL+c5ULCho9AKq4LlX8su/Qh7m9V77Y8Vbp7Tt2sdtmTfxqlLmAfJG
a8Mt0TkdL1xec0DlVEVCmyN4zw7QuThVHyn1fynTvy9r/pS1DuwMsxAPR21XoDsMgdMd1IG4+ZET
9bVgWI28v2+j4get8wWwcK409rsT7I8558KmtFA41cIzg5o8wenxyNxsldIfJfHXXgGhrodrvzEc
ZYIoM0Nd5ftusS5yjYKfbfIJgMhsnohWGjhQUf+atghYFnvqcIOAUI7mwTzwrwi+h6aGRbGz2UA2
SWZBfvdIg3z/nMtkKwETN83GLvwNQxlZm/I4MmdHcrMKoRoPIy1nq+tim7fdCmyYdRHLhY0+c3v+
for9sfKF55btoBNMvTFfWpm9FK6FfqIxCS0Dplncab7ePlEzF9xUhcBgNqrWKUDaoVbGFx47ySqu
XYWCV/V2e4SZxG8qPyBRxjEsjU2UanvTauPNS2uYv5r9O1r8/22I65X3x2oNsZPDrcPJziN5ZyVY
5YS/oh3zefHwz4E7U1K7tDJJJXWzs2Mn60h5UAcY7nTWBTZMmcfm3eZIrtTevqdpvK468q12mk3h
0S8WXCotur49z7lK4VT6A2/t1E/Rrgdd0epL09bHHq0/vRxfKxvYq2/d2X2/MQ355LBsWXNmbo9M
zkQkahrbrZ2hYNGIcESDQSvS1zqnC5nJzMVpTrIgC3dlXzcUs+Ii0P67TqwThAGDOh6w1sn3xYaQ
mfUzp1R5aLHaWlYMupAmbmVO95Vn79BLevZzqOnUPrnjfr61bHqwjI/lQHZdqP8HMnA8/t6f3IYI
GnDkDPzD9rViLr1DPlyswMNVa5G09aNb493IElDcfRRIrSZ7chy2FMWv2MJno19jzB+no+24ShJV
Z+fM84OafrvCDrRjK4d9g3/bVpTQN0NUOdIY1z5xYDbQC3dTL/U5fR7KzClVvWvHyk4E4AEzdtfc
ro9pLdaGze+F4a1osRDHPkc8zCn3nCIGJDIBRjXydqOq8qRxSP3KeHShWeXYBq4q7R0dVy7d1XPf
dBJz0txvZHNFPUTfhx20DrZEfMRqfG2zuID6K3v0vXKnokphSxfgGBmA/m6Hgc/PizklqCvQ5NCj
CIRXSbry6vjOpc0qUeCbWBeAvqvFsDe3qJMLmEDnFRQ8YK1ZNnyVdX9f8rDowQxnfoppFdYhs63t
4jmZG24SZ+CSYMTQNErPtqWhHheVGCNnawkCg6rgCpZp0IO6rl8bMlrYNjPYpjllnwvJcvhe99e0
jq24tFdjIqGdXB6umoWZXQZ+xrd+F+3bpRLs59HUnOoO+U7dm03ZAj5X+dVEm25Han33IBt8e3fM
rOKUse7BmaFzGhPdMaLINnUFjluZ/vQGdFbaUFvJzTLQKYSygRAsvGLnwuqUmy6vDOqGkQwZd3YZ
3axed366MtzxdC0rV5KV+G4F5EeaH5ToU+Yvduh/niKaU7Y5bVrIxHKMrCjfJUlTvKKIPwCENPXK
Bzc64MTLA/hvqcBWtQooG+2Fdf48r0Gd7++w2hVJaXgtMiddsZ8AKNeJww4+az8Wm5BmwB6A938P
4XHluq4Xo0Gn6bIwqbpk39CtC0vb0oRNWNPINhRWSbd2Ty9xRwMO87J1VwxrqEo8UEeXocxa96T7
NkTVlBZwLd7gEaoMdAb73Hu4veNmv//15vnjhimdIVFOClDKyss8sHq8IwsDiFucS7h/ZVDn3KTu
PuYO31R4TwSpTWGwdnvwmevFn8YobbvpAIc71EVBdWPeq58Zl6Tw7snYvy3aD80d2klococOAnAE
Us+Mm/QStZ5/Xzd5vlGxvQQnzk1kkgUxWJJINGrC7yA7eESZwZCgAxI6GC00xUNoyr3cXrCZ22NK
bFfQr3QKWAWi+SFaS1qh6VudWs3eoNy095CRLKIUMydkymRH2citMwkgpHSBP0Yq5Gh29rLhfvGC
mpvLdS3/2Hi+aphnc8+4S+z2C2yTe5AsjFMvtgkIq1H9Be3VC3t8bqTJ89+vO2nQPDLumtpt9kqg
Lz/mxFyZnes+JjDKRD0FbSy84kttoTP7YcpYpyPo6tUw8rPbOJtGOG/Koh+tssqNTAcwyRa2w9xH
msQYwQlavFuenHNnXZfDY1UPQ0BRyQ3YUp1/bohJePAtVWEbZAnMmWhgNeph8JpfHG2BcEldKqzN
jTEJA1WfC50n0ISG8vu4Qu8Qhfeg8ZNRBR/qvKO724dnJg5Me7HRx+N3NjXTc44GWkv3zbYfPXc1
mPGS1dJcRjJtseaqTStSAc6KQE2gaJTKRXFnudkFj/5V1MnXOCNr0+rPi6doZlLTxmsh4aQh7Rp5
Vx5vaZW3gWl5gSjFkjv3zPPZnDLJ4/84+5IlOXWu2yciglZIUyD7yqy+sSdEuWwjEI3oBU9/F76T
+viTJOIMj09EKQFpazerGSSwzQUKoKToD2NWEiiSTbBF5xiOeuACz+5WeFA6+ACE7fCS8RNG83MS
t/eqoto6kQZEytrga2GvzAHXXKrWiSB5dKE89Ma4AzUriqCQUzibdq3qWVpj+vdvkYkYsDu2oawN
Z0wtyn2TDuZFUoAzgrKZhoRmqdXuf7sC5wx0amU9QS2ZTM+DARB/0OrsTprpDsQSkBFWIuDSE80C
RY6UUsdNm1zyqEacbdhTqYoPSxgnMHVun66FkDdHXedwAVKNaf7/QDFU2skg9kOWgIfEiL+agC9w
gfQ53rrDwFpj3Ikvo11e7NjwcjhQdxhIxrTcRcYhy63fykn24QByk+iKw9g2xZ7bpNvw6gSmFNF+
DhGA4LyEcH9H7nkhrZXabukszhINV0Lbfsg5viWBRF0KAAQsxRmqkHZ3+x0vLTBLM4Zu4LLWgYOC
ECAgy+pkCNR1AA7f/vMLLGF9Dq12K32sqI4WC5Tv4qMBRA4zwO+sq40ZiS11S08kZbiFjUggUVfB
Hhzcu+JUKX2ldboUbOYwac21E7dJpLi4piugY5Nth4SecvRqHVJvIHL43kjJfLDcudcZxXtVhJ6M
4SRZo+h0v7QOvW6K0uz2C1lK4uc46o6OsLgaAPkYq2JL4EgTDe4x5I9mCqJVuXHUk3PHNONRqd5T
NN5KM9uaRbbXRHeqbfOYWZmnD9Tr8scEJX+PprTQ5FpzaNpXV5pDc/y1WcWuk1T4ddSB2JwN3Y2Y
HKB55rvZpTYt9DlhKK1DMSDH4NZaW3WhJTVHZLd9AaC3laQXE7g0Cc2P6lRz8WgPBRB5KYfqCxDa
ELJoPI7a8iAMC8fNrbNfLjxi9nlhkBXsxlLpMgdjQwe1UgLAoktawB+eyQfqculnMQkaw9230J12
UH+JVIfvjgZNKhoebu+LhXM4R2IbZlp0ZVagFYmBpJV0d21hfiaQfb395xdmN7ozS4j0TvTCcYS4
DBFiVa0Vf00bRE3YjQ9pl2+iMEWxynag/X2Mrf1Hpn8gAtxAndOER89m5Ucs7a5ZNGMWVKQmLatL
5BTS69TGzcK/kPY9FiG+LRmzvdnYd0oDbA/K3m1mrJ26hTkOhKP/9/6Ned83qYuMQ9lvXXMeyj1g
EHBkTuEJbfhmXD+OkPGe8Nitlr7rSguUZn5BpfgtM9PX24+/0ImZg7EjZYAv7rDkUsIl1OntrZY6
gTlJqZf00RjzPVoll9WMY+HynGOyezuj0diiK9hBY6jmhQm0l76PEwXlIV7UGAvAO+/2g/0DzV6J
GnNwtt5kjgWiF/I5AlZXEul8MwzNFmBqKA4Kzu8GUjVBFoeBsqXyxiHU34oWnacC3HpbtJeUyju0
Zw6t+ddywLkuQgISsYAOsIu76ISg9BoBcvHMNXAyJqEZZTv3mWtsWvCZI9hdHnpH6Ic05dmGsska
Eji6ibuBPb9VJebeLCnEHhr/qRcl47nJ7X3TgdFuO+rOrtYO8eKLmKV5rjWOLK1KdPZZvq3Hrn3I
bXBNBTzoipH/rlIgHMoi9Rmmib01VkHkMCcogcV5HzpytKI3Y6wPXKdPsJV5aZsm2wyQJz5HGis2
kvR7x3EbD3DHSzvdB5SNHhL1DRHtc0H7D2YN+9gi92TsxZ4K6w4ggJOOGnQv0GS3QwPyGLrPifWI
y+3E25Zsud38hGa9tRLGFqhU+hyhyftuGKDjnVwapi6a24FbnZcheQ6LjL2XRVZ5UVepu6Idfsgx
s849JH+/UlfUoR9C04cGbtw/xjiq0hej3uyh7IuLugm1t6gTGeqEFFI/oWUe6VD+MkLjqYT/nQf7
jeZPoRfPsKVQK4+yVHnNBQMAg6vGRKXxpUm6h1xtpxsZiIMtaww/6dyfgBEPHhfqANfn2wdpIaee
Q+7NtouzVsbIqR0E/0gADsjvwdgNVqPC0grTDfytDml7G7D0AnXIkGQHbSBbF1g7aNXsHXdNMWkp
8MxuGlQ6qqWOhlLHlkc0xKDCOAZ6Dj4/jSCvpz/eflcL2A99DrB3Ui1BZZnFl7aAWyiY4rtYAZg7
UrgyDQzB274jzt2QQdSYQTK2yAaglNHHuL38QgPInl0oFs7gyKGiiRlzj1pk8Flkw5HFurdl9gSd
jFU47QLgVZ/j613QylXUsvgi2bjLBmBEdeq5pPD7R4slH4BomnDojgD3EUgXIso/kVmeWWXXHvBW
W2A3302yFuoXPu4cbq87Ru/Cjhm1ctxu4Y1xiTv9pLXWsbYq32pWqp4F5Iv+fyDsbdzlrAVtGD4W
/kAm8YUkeY062EbkyRHRcDsFskG3uTdpJSuxV2rDnQ8t/mv0x37sDrZDfNP9uv2xl6qYOeQ9twYK
zC0mXzl/MsP4bswtUASjbV4n+wFINps656meMQrzJQ/1g23QiybXRHSXXvqs1O5NaVZaOyQX0rUv
zhB/JEkH58KOvqjceFoH9i+kZ9YsOKRlmYi0xFtPnBIQUoCkxw1n+b058jeWAqWsM+SmmBZMU7+D
tNT7yuudQsOV/GGOT3cHZvdJNoGBo8dByvfBdO5dbK5Wiy5Flrwkev1YqfitGts/sBS5zy2Qq26v
/S9cXFt7lpMmI+mBp9aAja8+DQqiP2khsQ1j0oyQi4wbF0hFWGkTlMYREoYstKkHDiKaK/xsZ+bG
pL+MOoQ9SbZRaWuAWAI3S62VQe2GR7PTUKlA9GeHNbpLr7UeWGBZAwh3iEzglSmBiQ3gd7VRXEKi
/7LNDilhexAgtniSuNW+kE7qAeQOGWne+V34dPu5F+qNOYy+p3CrbFqjvJTQQvWskB4NJj5Xe4jT
1rzyVufwbuKC420xGAtbA3RFdRis4hUXa/nmwh+fYvK3S0yHYBQvc1VeSOLU0Ih2Dq5WrOzFhSR9
DuIeOyAKzWaAt6pRf8Jt/sRhcFrycQfbH9OrE/3FxnRdAB61sgGXFpyljJkLz7rehZkroG1oMbGN
AeVZrgc8Gg7wyQhga7dd5fsuRJI5CrsNm6wLu7C8uEVPfIhsSR/nK4hdArvVaZtamQpXgvi/sHFt
D8zClpmmtm6OcJ/VMpZ9irz+22TDZjD7agtDZOTeQoqjY+OE6AoIbcjef5V5PGyb2Er8EsAqpfQB
88Ks3XeMQeKmHEFeCf8MAh4dkMINfero7p2ABLNy8R8W3LJzJay9M5CnXK+AXomL17zPmc/SNqw9
QF/JNlS1EcRt8Xz7HC3o1etzSDia1mHo1EV5qYSzQ40C2ni1d3NyGTO2dyvRepoLswC0dnhNtkyH
hDImEq3DvYJ86saz1Bs87Ri/pZXpC2qrTZiLL/EfU8o576zmlW3Am1yCyzSg4v4J/7ZJFmCVYbyQ
B83JLiJ2ks7IO3kxHQtGgnZzJFkPeIuo9gISZEaJnukas2ipd/avg/vt4GPK1qVKDRJK0OLglmMQ
iuId5G2M3bKNWXV7HdwH3scBCGpBqtBWBOoHthZB2Iw7yfgfixt+CI/iSCVQcvlFKRTRUGKKl9ub
YanXOAfV90UUDrqIykuk+E8FS4C8+ZG5zln0wEnHdGNo0a6ELIQFa6kqepD02H4VQwygPxX+fy0j
5uh7AmXyrAjhxl3H8Zlqb7Yh90jA31eriIUwMofUR9Ai6GqCy4OpB9Hf8dpGd27ydNZ9y14b4S31
4v695G9fO2cSMVjCvVtPozs4s98DzvCWVMkfFXV7x2heaNZsCgkCbdF/gpC88g3N67fLvxbSt2XT
SsQKPFk8XDK1IuOfNCQwg8v/TJ1Yl6nfYAaCAV3uKNJRiU4hcGz/celZxBSKwLKvZeXFqHso3L6Z
hb7lOgD9tHTbTYTDBHm8HNlCDRscK96WGKBqoI7eXn5a5Uq8nsO7LavLwFlIq4vtsE1LxCkt8t+3
/7S59Lenl/3tpXJHNZUWRdUFAGrjMNZxuh/CCMT1JxQydmmFfjv+pMORtUPn2VW6T8r+hEb5G7i8
uldAjmVTqqwGJb8gPuR4Er8q6VMp2kemBxEsZXKLk23d/8de3b89+e33GoNmYI9HIA0wEYTxuyBB
2NavaVYoTxrDxhTycxWH+q9ovPbmZ8Wk041Qe3dpAZR5M3wMYHEJj2dhsmmZG58Knf4IG6582hmV
J7VmTL3CzM9WZp+7pu49Ke0OpFT9OXPdiWJSBr3F8pMGAJSXVFQ9kbxpfRm75sYyCsMXRpjtRJoM
L0013LcSDjo0xJ0Qu09WUqV+IeTo14yJO8zNAV4Usg2qWtJdDGmUXdX3dJtRE74wMtnbInrVBwWJ
+Ns7ZenUz+3I4A0PERj4w8EyNtqblgtaeffEKuvVxJ3NmQV43PDotHut1ANGV5dd2KBzRDd12sjW
9Bz3ZK3dUwhmWAT6aRsZfRVPfSQ2OvTuB1vBKEmgu6AgCyi5FzfJyghk4RqdI7mZjIHKJYW8dOG4
16LuIodDmbBdOIin2iq/kqrarbzghfg2N3McBpc0YQY7ZrvXXrvRgCNIBs+XcSqjIXlCMwhFQrEi
seAFDR5Jg7bsYBgPt1dfyHbn2O46HjVLcfiuD6AZeNC+fsAcFZnQXZQhtoU082qWv1f/rYfnsjnC
m9hW1aQZDIhd/a9jWfdWah1zKzraDTqmtTiRJH2rZOqtml0vNNjmBIpagCPjDKkEhLx9awf6lDkw
EiDaBoICt1/hvxrqSrSYMygsiVFOJjMskRV+0UKKLMHQOqzEg81KfkfppQ7h8aalG4Do70n4lPcw
Hqtt+KHg+G8HFO9eZZq7PLWf8kIecZWZTXNHYezkiB699zzyUsHOuXysctevefa7zcgn0qQ1q5GF
4nNO24qbLrGNCknpkIYf8DU+h7rxxZs1t9qlbzArqVrQZbqWtFAOrNAbt/kHrs97q9Uh57rSqF1I
gOZcaaujVlNUOK6j+ZaQ9Hdet7uhrX6VqeOvZln/qrL/86GxeWd1rt31Rqv3cILX4pruNZ2aFydM
M6/l/FcahfIuzoFx89Eq8Cs7q59Yrpk7mbp09DjAdluIdnI0EbJ014f4VcJMjlXUfGiF4Xi2q5kf
+RBbRxdetHtUWWVgYgW/cF0SkIauUZeufgw8xPQKv92ktoVX5STwNq+Z/sCj9J7AYReF9ABNnOD2
ibjeLsQasw+ud7LSSJGjhRIlHNBWlkB1/S0ZD1U9/mpHeNE2pkSVOUKMs9R/xAx3XNPdR711Z5U6
3NvSQwtBYFjSlh7EA4aVu+xqUHfZHI1MLU1hOqOySwc56G4g73k3XCJRCk/rzCdoiwS5tuqBvvSe
p7P27T3LDk2spqiLC9fd30prnnm9QY60g0bcdhDj4OumF/K7Mvoj4QAJJ8pjZWyb6jwq6dmZ+Hn7
Uyz9iul6/fYrDLj/RjKDShz8gx6FA0+kHFbKcJrZr5odLi0x61LC9Y/BKBesSNMuTn1p3ieKvwPp
q7w2X5ktLHw4NstW9bCrTdmDMmxaeetVxh0D2Eyr1M+6yn4UQvmtW63t3auxEHt31n/UowGDfwXq
bkZTKLU655w/6CraxE0aFFp6EpLelX3603XkD0e6r5iSn4nF0SfFYQWObnv7w13P0PE7Zjkoc/Kc
YwNll5yyI4NSpzeGFoOyPiqrvoUYhRvBDkmF5T5S1SHCWNKDqeeDwoAVSG6+bxo0N5FYaoDvxO6u
gXSyNoalB7oYZJPzJH4huRvf0UgLRIMu5zi+3v7lV2MxTtmUanzbcrAvtGFvAm4kju8P6Lr7Rl4G
mCReRieyvVX08sKemPMoHDIYNSZa2cUCxLuzX2X90DX5RY97jJSh3tc77P32A11PgfFEs5DZFXQk
VdwCcYN7MRCUPamIeW0PiwH9b5GERxq2+2xMj1qdb0aS/1pZd2ErzikMHOZiZQfu7iVzot0oi6CN
DBYwzYJIkR3f0xHCz21uQPW60+7QVNor2pge1+HLTPp026jhh6NBRHvl51zNFfEaZrEkSSvXrRwI
4U46pKj7N2MxBEgNZXN0eRlAQGsiATvZuI3jL2X1+7yOtw2s4TDpz1TvJ2WzQ+d0tdV1HUODHzSL
PL0DV3rNqNJLH1IJHz35AxoyIDMovi3K+A8p4tAzU6PcNDg08AbPTMjtFe8QCRWAkK0RaBd/xiw6
8ZEUQyZAcWhA/rBgkXJsMe9DKTQMMRzEot1Eeke47Qyvv5sUplbT6X+YuSsZydyNLx7VqGtEpUjc
kC2SGLafwtXpvqub9uBUDfOaSP2xJKsz3041G6JWbu21Ca/3WdnGd5Vrkq0Cr2oXVgn1IZHIHyzS
2sHQ6ijlmxqj2yQ09nAxJNsCXmzbEDgoE7IQsLUKzGHsgVQKrW3PJCzKGST1vLhs7D0IMWjZN7Cw
29jj8Mq1PNtW8Ia1oRlfSOVbjCEUtaqHnHmUSvNFxNCX8xUATl2ASls7m+EI3QL4M250vZYQaYOc
9w4jKVl6PR9d6lHupIeYSCPHey5J+GG3RvZsAwsKQfyYm2/UrIcHdPPNg0stMMV1Vz6ohOUrskoL
197cpTqCwlYDZYzwLCL5oOXtSXPijU0mBSdUa7eP3EKMm3NBuKsLBbipdmZpY9zRMiu3imK+7Or2
tjaLwStF2fo0YWTt9ptulysbas4JSWB4rmOYCc0/ncQw/FB+p9Iv/IYHNmqnwra3otZ/ZLb9tDqa
WniR7iy62mOFDZDiISG8xtDIIQ0SBxRQAqT0gJokXPlgC/fS3MKQj6hzGeegiBjiHZ5Rd7SXmObl
G7uhT+vD4aVvNsv70FXuesEHdtZHuCSK5EwccqhceuwcBSMSE1c4hGVv74+lVzeLyGZr4HSmJjtz
Mni52ZfBELnQHAZgKaAGW9mFSy9uFmbhumpSamj0rDnQ45XY3XkZHyxEEx7yB0SftdHb0kKzQGqB
e2K0bkfPdqRHJJBOpO6GiKR/ZRcaPpyQ5bYK4Qd4++Ut3K5zrkiTa1zLSMLOaWX1CIpcQrICKmWl
7Um7hoL87WWW9sMsjxOjRUTJK35RTXnKWXOMzdGjcfJqw2+QjgCFpOna6Z1e1JXTO2eKFFk5ZrqB
tagatiONtmEKU2hLaF80hce9TjzYTR8i2iDG6idga3erGg9LSdKcQ6LaEYJvXcEhUIbmB7zNs0h4
iY6OrcHQuYOkeJ4p6O7ACY5ryGZXu7ULh2BOFyF5lEI1zI6AAsYMr3uC7ZQPuYXVv7+Q9pBp3W/5
7EByQw01iS7SeLNbM4DsgfAiol4mLoyehg+t1UOMerV4XgjBc7pIVLCstNNUOysAqmnRySBHG84s
kObGcodIsknwfwIWcXYXd7RcaaFch+S67P+YE/aEC5u20cVqhw9X/9NZ1tkec3Qgm36n8NSosqgv
rK4JKkFdyGqoL6KZ0LiATVNYn8d0XDkyU/i6to1nAUcIkkZmm0eXLKl1WFFpBE0c2D7cPpDXgWp4
0On0fPugRae4KXWqwWR6QCkntwT68W69DbWD02KZFCVUNvb3JdUuCTD2q3PApZ00Ky3dJrZLUA1w
08WH0FH+INIvyw5frPaxnQQgt6vSyQuxbS7rjwYr64VhQiu4qgDsBjIKSvEnxdXb7Xd4fcrusjmN
hELjCc4ETDtzWISl6mAAH96X+kOk9ZeOgEOsNz9DEgwlhOuMO8fU/bSHlrgC06PoATJOGRiaEH0/
1s+6c4SPKRoT5OH2j7sOFMWPm0Lxtw8srEgm8ELWzmgRfEDsH4qnECfKxDEpYxVkOiT5NZLKALrR
Pxwzdba31124vuZMEqdqrdDB5rpw1gV15tFhJ106sVW6lxEGUrdXWSo35pQQOyvhB232WAYxp6Py
1YyKbdQAV+0enTYDqsCUhd+0LXQ1mgdQzwcgwIHWGDSomA6fK79iOotXzuicItJYkcX5EHGQEmXi
JQP32ZCfeCl+GTHMpqLsoXPHTxJrpif6ym+EcWwgOrDa11+4VufEEGZl8DTtZXyJyl+N83uIf/F8
C8e1oLUPcb6//ZTXAQ7YSbNIRGWU5EWMVSzrj53XnsYFxm/PY6XvU93Z5pP/eW1tIWMaqN/whro3
iuYCQMFJj8w8gGHOfdMbpsfaeq8Z2hlaVJ1xN0IP4fbvWwgocxKJZrQxrwyQg61I7bsCikfCd/gP
pr+UTuaNPdT9xMrmNpde+Cx4yc7NDEhZ4oM3fQ77vIkBLz5pJNDbSRswKNNPI3+xoR7qQePpVYom
8ifd8HpE6V/D8D6Bz4zoh3tNAOxByuSlkVmgd8zYlw50fCHNIE/oLgR9NcLaq8MUytCBTo8wHTHd
fo34ufQYs3RMM7BpSpvySz8WKHC1H5Y2HnMn+ttIqMCUhtqthvulkzonmOglsAOaMKKJKryvQxSi
CfElKg7ZQtw6cfs3Zjm+dsZHykQBRxP+u9HADVibTC3co3PKCWvhfNIbWB+ICZzRfPxh8VWBnYU0
Zc4xSfpMU8KuoktEjL+ih3O7s+E47WWfByoecj8H0zXjUHJcGx4uXGpzOwDYgsPWWCFBGavsDQ5l
r30YNX4NCuPt0zQldFdC2pxfQI286jO9i2AqxEBBiiZsB7wPtSNg2ysH9jp43GVzRoET5SWJYJtx
QVPx3HXgNhsD3/ZUPtqmvC+RulqhBdMd929dq5cyBviiS7+mazOr8w9TPbXCCto1ZfKFwzBX+Kdo
DhKADpHyOSpIdPsQjgAyj1b87Jb5PquAbGnVyqMvvd151pWXDUuApj+H0r0zknpr9uFOFcbTej9w
aUvOQhRjfQJ+g8HORR50mjxHQ/KZtbBXBqNJAGJhM+fUp8azk/y6vWMW4u+cdGAA08+LHrU+KEsV
xH7FJsuarZOw1q/G8rUYKYAKENnc0HANk7TwyeaINtVwx9B7i54tJxd+6dA9K9mF5FBZrI12G3N9
MnDybz/fdZy9y+Zch3GELY8lC9TIRvLUFskzlDRe867fN4PBtnUF/Rii2acu+QN97B3G4GerhapL
9Hp7/YWHnbMbwBsQQzJKhm5gG5jVF+XRXQoEDNfanRtVQJC2a1OLpaWmpO5bzggwdBaCCYW940YB
rGTZZ1xCztsZniJN7vqOrLUdllLnOXchYRKz0VCxM268s8QgsFC/YIrsDz9TkXuqgdEPLwLMSwGf
hU7gR5a4B+gcP8Ig90+RkjPl4qsEZhYOFVEWT8Jl/61BNqeKmVyZcdUQdJNADNLKPEhL6H+ArPcw
RYO4th5vf9WFOD6X83fxMVOba+wcteqp0vSPKB2nwcDtv770IWcpm9JSaUUtRf/N1k4MOABCxUki
kGqZ8TCG7sMqHmDhep2zJGjEaKZJdIDDIdM3DXTQdl2uWStnbyFeWrNg1qsBtBo+hmeOMk7E8XMY
c9i9wHsLBosrN97Sl5glQ2OS5rFqh/DstuV2MuqjyoWDLTb7ykMslWJz3sEQ90A/wKPmDLsNDPQb
FnvhW+8YJxr2jyWtHsFNzXx9KAcY2q6psC+FrX857LfDnJkCnmKyB1Egq2DuHkpfqTKI0XTL3Lrf
KM7/1K6uIRXNbF8bqupk29XfRpipl9T/sW06Zy4MTjwOHXDu5w7dEuYlhiEvcHwvToQXGdmMqZDv
wCj0+UqGvtSBm8OMwyQb9bTKKFRG4/vSyjZdI4HhynZubEp0NrPzxF+P0w46xcl29Rj8o6hcyZvm
mvcgkeeiSxKwYjv4h2FicWFxm8LQeKx9mbcPaEefWmL/SUfhRxr9NAsuArTtmk2ihR4j4zEa5aaO
qq1BPlNCQ58LqHJDDR0dA1D8QbwxDLbpXaltoBt9aMxoI+ALnrkNtI5TRGbmaD9U3ciVY3Ed0QUn
yem8fNs/ITFgeS0tmCzoWr+L3P5DUpEfWY8Oq5dr+QFMWHsDgAAEGRoESPhrdXdGGe/tAj1BQnTH
d0NYVMc9zMx1br6jkgEaH0TsWAYw2JUnUGvjIAKodt+1aXcsATj0YXaYBK2RDMcsGmEKAIpS7Ok8
Fjs4/K61oxdSljlUvFYjKO+1oOeoMOEzMkGqQaOFqWXQ9aFvqQgC0e55tQRZiMb/0A3f3iRCJPQ+
XFyrqdiSnr4bodwZMYo7gI+3lXICdyArCeZC+2VO/OAZXvKY1kjGUgfSRFM/wtP0IzPzvWUkKwFt
aZFZFtsRy6zwkdlZZXQ/3SqqiPdSU0E85i8dMw//6RKbszhIYtZWbWCZ2hyObmRvLI3ssNsALQTf
PnU2dWKsKaUufaLZJUCr2Gg5kEnnOoF9qgOE/WmsHpre3QL3ne+A6dZ9mI/UIuiL4bN3wazpI9sf
c0VeOlsR35GPKrNB+Biob+dr1qQLP2vONuBxWRddSunZsLQ7aOBWXti2h7Yrf0xbJ2bt42ovaelM
zI67bYWZKjDQPcMLwYe6/geG9s/TTsq04dHSwj1jHXhPa5fi0nJTPvHtTGS2SGMypfBxZH+1+rCN
W2NvhP0WNwY82otkym13q/H5X0vsSnye8wja0Y3itEUWEaEz61uT/UGX1WBiK9iC6fAGo1WjewRA
AujsyIAQ/iGcehIbQVcHAOAQjA4n/mhcUABc4yGsZTDq3eg7GsTbXLu6T3M9DKZu5OicIFccgwPc
AU5X6Ps+ZNQPafy7ctLNwLHHxlx6gBps4mJ8Nu288KIQ2plVU/xgjoGSe5Dch3w13GdkvUnj+C53
CHAvY7MjfOw8sCwQcut8X9f0sWkBIjChCIN/hgutMPM7w8gSX3fp2+1zuHDc/40Qvn0qGDG0QC4l
5OxamNJpBjR4ZP0CgM2+Ax2w7rKn2+ssbfZZsifauhztloCYBHzmuU6p5qeT0VBicDvgHNguhubE
AUJ90cqxv576QUrmfzdhgbGtsIzSwIrOH8ySnuySB6uSgtffG50jZc2uT8IIShAowe0HJlnk2+3j
aEnTT0HO88aIyM3tN7c0zfmXeX77REndAANCR/PcDmO+i6Kxes8VyPcRs+LNaIdVYEaIS07rKUKh
HPRiwzvMo7Jd2SILefocYO6aIm7M0DTPQyP/9KgvoIxwp1niZbWiWZrMzQHm0eggmYUExdnsqq07
ROGud2BokHtwUEn0XdYOAamQs+cQJgwGC65UwLnrXXhvp3QLPfg1bOT1r8rmMPFmDHkueWyeU2mE
0CwyL2lYfST1jw4DHC9nubX2Uadi7UrImrt5mCqH9E8cGuda+p3lR7XwulDCR0nGL2GYQ0IG3MyQ
bMeugFCLux1UCp5jukp1Wyjt5nhy2UKnprO5edaddjPk4QdqddizhqCsmn7CbHDQI6hZxLE3VOw4
1tlPQjB+aGxfhxzY7Z29tLFm10QaQjE4saV5zkHmQaPnAS98m4HEjYlavzYMXVpk+gDfTk8VF5Qh
HTPOjgkDGTvOzOci6ZNN07rOCVo53UpytvRCZ3lTZVJSRQIvNNZ15P7wIkk5X2tTXY9lbM6ggXVu
YdggJwJyYz8YVXOyBXmnkLb+bx9iliDlJYvZYFcIlSmMdprmJRriv5j2nZx+pfOyMCmgc1B+S/Va
wcjKOZcRdjxyP9/O4l2F/NIVdGvzYa9VuvB6Zr2N+qQalPoSwgVAjW/SdCXnvL4VAND+360ANJsx
dGPjnLu8OmbK8YmQUFTrLoiZt1/k9fhB5yYAQowNVEIHSHMI+UqQKVbdeOg1zAhsmj06rF95koU7
gbLZ0SngdYO6MHPOfUerFC0su9kmEHTzKSl/oZRrn6k2cQ5EM3pJ637JthBbO8wG5hk5OBr/7XFn
ZytFJ9pReoqPCrVb6EaedZSOSFXaM2nhtW3zlY7XdZazS+fw+CHvqsIQORaydD+uyr9V49xpLuof
mtTP1pj+rhL2qEUpCIODX0FmyqvLBM6vxdlwu1NX8SdDI/vbT339MNI5fh4oNFcC72SeSQf4qxFr
f4yR7KDAc/vPX0+e6RwWXzR9rIdRbp2rMT/kBBD3TJ16+cTLL+Iav3k3nFeRideDFp0j2a1qpJne
l/bZQiHvwQ3uSPLx4fZzLJyFOXy968wRnZLCRmsvfayaZqMc9abbchM67deqYuvSSZhD1x3aSJhE
dPZ5cKHwl0OrdWIakhBQaMNVAe2BuNTFsHH6KqCW8QCFRwmHZ+ft9lMufK0544YwQIghq+ueWelu
VTEZlUG7haPfWwKd7YWSwFqv+TFCnH5lf1zPpOkcM896kIh0cDHOoiRPFXF+mCH7xBDvCdL7jWeH
5DgN1W4/3cJWnwPiKcy3TK5V7jlPMuk5pL239eotgX7E7b+/0D2lc4C70hgahhA9PNcuCyrA/kPN
3rgIHqE5BlWCY2xgwDVuiWHsbi+5cAnM5foJoxAPpAYccBz1nLvVJkVgMHT2wLJ65bJbemuzWgd+
8WxUAkvQIewCOHq9T21JjB7a/8fZlS3JiSvRLyICECB4hdqr6MXubrv7RWGPbXaxCCHg6+8pP7V1
myKin2bGM1NCW2Yq8+Q5K9uyNAfNX885ADCMYQDv+p5maXXmREbAGbsQX14ZYyHpiQTuv95SEUSH
ae5h71MgTizP29reVorxkZS0igbrVwUK2RYqkXWprCcCixgpp42lG1z8Buo+4irDLVDvsUAdSy4d
IAlbr3deq9YKrziiTe91P6axNbeuNXRot1BPXdltlCAhfiwEaOr2hi9kjX0d8e0M0KQCyzwujGit
yOO8D6smBdOdB/3tBtaA0OLMBYrUCvncsrO8vZlba+pHf7Nz/x/p+zr6u2pM6PY5EvnIVIm9ssQL
Bx2KD7phd5RhkcIbT1bTnSBnZYYKMqoHEGlE8O07j3rmfh7lm9+Pu1w5oWtWm7pOTwPWKbFzKG0F
AwfbSf08G2u4pwWDpgPrShsCow6jXtxm0n4mGRoLUPo90d5ChnZqsu6YVvMPWUFCZQY4Yu24LVQ0
fB287tG0R2uB7cezVNbZQPNNMaPanMg91AEuqpDltwy2HvlBfm6KvcJTzIeO7+TwFX+1ZIt0vYMS
avKoFEkak8T3DpJ/t3rzxUA7BnhDtzOzrChtxy5M/eKBs8ZauWeLx1ML5ciVCCD1BqSkwUQvOzTE
07HbIrkAW+5e0D576LgPhJD94GZoYEfe9/a9WPAjVAve8jrtOo82yPxYxb5AiGo1/Awa9y91O/52
QUDwSUSST+1/LYmbpaBkpRUKu7n5lfZ8CAs/+TkBUaco2XNgj8PVGH9pVprtlUNtJ9MMAhywNZGj
MAHdLVzwq7lwyzFtE/JszfYYTqpINrfXcSGG0uUSSjNLWgsiMLEpJrl1Idl+FCCqWPn1pXuhI97R
Ijfbrm+6cTdaYCZEJ/McdOAzH+57wJHLQNwbCeR2LA+KkMVXImcHnHZ8CrOEH29PcOmE6sD3pONN
N0C+O4YoR4TEiBna0jnNvvdfg8QTnJEflTn76cvq3AErOPB6ZeQFP6cD3weDeC0KmHiwKTDgmCUA
4knS37sGLCWp6PzJYa7Dv0sRQH8B+mw5GmELw3hitY2cnr3PUucEuuqVJbxeqg+cgA55d6FUAF7z
Eb22eLRXKjgwlu58kQAWZz+NIKiILOW9Fpm5k2rvgVjUPxkuWbNsC5dCB753bZ82Qz27cWa0eSQH
b88KtuNlsYeiR1/zyPHFF9MoL4PX7ns4F8uVb5YFKQc4gGybjfYvMDVuRRWsnOolJ6PZHhnMJXIl
yAbnyjsFGXlsZrkzrhZWOk9dWr05dPq+ml5cQHb6Oh7eNaVt90VN4zEpv1qJHWzBm6hCw+ZtrBwQ
HZcU5IeVO5xrnkV0eHOd5GV00AwwUuh4ZQaHQgf38nMwitcaVI3bitNNM9nf3MAXERua/6zZ+VOk
UDEfSPvdgHc/9apHg7iXNFuXGGveYmnhNPOWJZZZ5bnjxQyCKRAvJKDJH8EPXN3PTbNtC3NCkbUH
LTVd8RILTAe+joMvrjxAvmqxdq0bTncevfd/88BH5aLeELN9qu03D+GfF5Oega6++k5HEs/D+OiX
+Rz22XxxxCpnzsI10nHvqA4Agh8ETpwW5jNMwSnh1hbwIXT9GHsyG/uceycIRcftNG5nmn1t5XSH
N8bKYiysvo5/dyBAYrmVgeey5bYhKOV3MrNxgdLfU519q2s5hBCaDVfNxsK91YHwho1qL0Q+3FgM
ptigOx7kGgZtt3iom5EBwiWnaM8TmnVuW6ml4a7vmXd2kKUJlLhALhbbCCsRFYvo2j/Su9XXecz3
pJkvxFp7WS4t5dWbvhsLqG5mgaTDjY12PND5avauZfo2+VIaNjyZ+iM5f7s9r6XITge5z+0VShco
kFdVwfNkvWIJhfJPJTABDGlvx0Z7CsmeV58cC35LR61L10XJxqtdsMwYv7s8fy0LMATW8+6ziRtX
swPSYa2fgWTjnJokAWhKgHA+AyvB0+0VW3jB6uIFDeFll/NgPPs9p/cQVzdQIc9t5BUCd3LWqJ2X
AguddNmaEWgjSwou6aCDqMiodnmanqHteZ+KHHqDiBSJSk52426AFTiUoLC9Pb+F3JSOW/cs8Et1
1LHPBaljVhdbQ6lD6vbPXuqsx70Lq6ij01FbKL2JN+PZVKANgOUo3LAgZvOnu/Ia3J7J0tnWUeqG
xzKLOCWBeu5FchUPJNjbPD0A+LZJZbtveoKtS+/c4MsnR9TCJbPkiZcx7Fphgb+3AauN152HdnjK
pHFoE4pWmAHJKfPeAif67TE/Vkyivo5cb2ewYQTTYEP9vQdx33Ea3AjFlnDkzb7tvlR20m0M29oW
IOQLnSZW0wsf31yv+dWYv8YJ5NLIgqOJp2n2JUhHQoUI/XMJJR3wXo+FD9Uc5p07Lu/SFHFFKZMN
Ey7M9OPt6S8YSx3Fnjc2Ibwe7TPlr/M1qWnxVwf6Zaj9Rl3WnAE7f+imFUWaBeP1V2ninWXOA2ah
HF9QtPsPT7RyXs08iaGXeUFaaw1/tnTz/3JjvxvErHpgxCrXPXeA3IRWUtylbvUo+LBx3eloOtlL
Vkx3JLD6KCPzZmynld1aHFnLnVFU0JrUTbyzOLkdQOZqikEBHKOhfCscRIe98zOAQVBqOiMhszLq
giXQUeada+SloBY5g9HjNeHZThIEEMba82Lp568O/d1q9lVmdq0npzP6vFu40vqqpOgBm7Km0nT1
yh88X3REt6eY4Qesn85U4hQyB73jqBPLlQzdwonTYdlmPTpsmqr5PMz20ZpADzWWqtzTIuOhapk8
3r5FC+GNjsoeiCitGaHTGbbg3HLvecpMGAx+ERLiMFb7rVrTJFlwLzqtfW7KJuVuQc7BvGMpBMfA
cDqa9zVViKLX2iSXNl3LqiDSZZzUnn3OGjZtmKdePGDI0IQmV6puSwNoMcaIFsyxQp3rnPBkV4xX
HpDyVPruih9Z2nXtIvpokq0n1oPkXo0Rm/z/XOn+V9j9kRlitb5APj64Ojo7GCaHeD6xzw21D2Vd
n5D/D33QDXa5hYzKvFOlcyJQ0PMTeUrSbscN61pEFSvGdOEk6DjtYGqpjzqNd4a695Pq2c7E/jtB
nqBRmAItvhK5L2yVjsSuJKHujBaKczI6B3NABO+BOkz+un1xln5dc/hD1dAi4YqerZQ8QPz9q3L7
9R6+hXOgQ5F5NnuzTKh9Fkg8kNZ/EcqKgFh+HvLN7e9fsF46RDelNfQU6hk3xWu60FI1uG5L53Om
XQflJiWZfUNI+yzH4Wz16iBBFDQbKzZraen1Sw65mXKc6vHs2l62A+21OBtpwzbZOMrD7dVZGkK7
5hX0eVoQtsO2gzIpAMQ8ae9Z0a0l9pcWX7vmAULdAZDvGeTAw69KBGBKXw0jFm6X3irG7CqZFEK5
Sy3aLa+dY8H4Cwjvgc9M6jqiko4rF2zhkOqdBybksyB8jJECQje9L+BlG+9XS1O0M5LdpzZCB67P
mVeif28CI0wefB0nY5+ilLZqIpZmcP3z9zECnWZoBQj8uqyQ+uqDe1orAH6KI2QNbk9gqRb/F973
boy5lEU3E4xBuM2isnoSkLt0Ug6GfAirQRPZO2Rl9laXr34VhDb6kz3ePq8MvuDe/yKP3g3O0gIQ
MlOoS4KEzCax4ta56tFvG/+ni8jZPLdTzMYpdFBFaVwIBUiImzjquzVD98HvD7Y/jDuvBQvz7Q9a
OpxXl/TuewzkU+1mMtUFkj3AbRnsSK2muqCQKh49llvA+znNytFZimr/7sj7wQiTgc/TET/fb6ss
eGxQRwJGFRt91zMJnho2/cyMZpfN5hl6dC+357hgO/5+zrthnU7UJfR+seEGwA7o/I3qyfoJ/YOV
EGRpTzXjMbQkYE0lh4spvdgsjoEj79jYeWFQJE+Sj3FKvn1qJjrItTIDy28Kf7h4Pt90WXfP5+AC
AprPHQYd4JoRfyCsMKbzAGFVyGv5e4HOt61XWs91Pz8XRp6ubMnSUdAxrMCiBHXaCvtcgWN2sCML
HVkIqHeVN0aNme2o5/+xhX3I6zLOk1VSn6u7+OCJoANaE9XV+Yzc3RnEUrhgLAEJHw0ZYeeaVGAy
N5CQdfxH2kHGdRpOwihXQqyFx7GOZPW5lc7WwEZwt6Xld+qB9Nfv/RqtP9CKhrQRBAFDOqTGlx7q
jg/S7Gf/k5t6dXnvTn/upgVwmSO/ZLn7w88BUwm8YDj2Inf3zujcWX29kgBYuAc6VzxBm4AFoVJ+
YSg3CFvQEHzQbIOoRm77gJfg6hh/8W616Hi9Xx9tpv3vzCgLAj5PWX0JJjBOgQSKt1unirurKEL5
va9/slEdqnrl/bdgRXR0azk5qM6iq/VimnWMh7d9JHOT75sEvBq3b/dSlkxngXdMdD+XddJccp49
57w/Wqb5nHZkA3A7uB3JozGIWCX0wcunlazz1bH+/xqC3/bfNWzUXEinUc0F0UIWCd/eBBXIMCq0
932OLwL8oP8OYYOJNCceLS+0uyoZ0Sr0kKdpxGp368fBG9VRu15izm0Gil5gLSU5SOFuSjYHK07r
YwcJmqp/v96rocFayxw/LqvfbRF8m+euC8mYXVky/4DNsFvb/Y8PGFhu/h2JD46de27KL2bLaxm6
pCh/AEX3oxzN+VfPkq0z9fnWdErvnAhoIFADctdJYHJoYeWPtfQix54oSIVVI7e3T+THNxo8Gf9+
EjT1Apv1fXUB1BrdV/PeMrpNy8QG0lxvk8defbP4HLwbJAf/jsWmGYkPI6gurdXtEpF8t932aM11
lAXW99vTWTrsmsFIbZpPFlDJF9GysG4gtAtR741Zmd9WrcTfdNBHF0p7qNAiAEjI6mFukfgtwT7r
st1UphEETIaAQNzrZLFLk7loSI0hBxpiZHBJRFYKiFq2v/4LE3quqXhR6hsIaUpRhriJXaqujLoE
TSWeTCL8l4brhsnoXv8ncM6es/rHWL60a+niv+H8R9PQYhpTou7VZjiMM5pfwYfmlPscDV4gaUfn
mo9GxB2E8kKb5PvBsfYZWiPyKQ87js4ipEq77uKssdAtWEXgqv89GAMURSqPIgNmjHcmql+0QUZd
/V2Eyn1xArhs2/3ieWrlxv9t7f9g7jomGDLrfpCPBfxY38tD0vjunWNV6gLxmA4IJ+eOWmm2oR1I
oO2mRP8ww6vXba35oVNUxn0uUHqHoMyxZMVv0/AnUILR/th3WVltRMHYKSBAjoGpMdgrp2QiSgFp
OLNcDtbW7QTIJHIbGMCKSCynA7rS1KmmTT5yZwvI5rRmcD72n9CE/3dhWwot7NysxWVI6Y66/IL7
jsBIINCbjgEwD9y7NoyJELLFty/ggonTUYY21EeHch7FxQmsYpPweut7tQF5t7Xa+4K11vF508ir
pBtycbFSdEYq9urxF6+f75JJWMcuQd7u9kQWesGgXfLv2kmXpU0AsOzlSgwJdqdja7hHs2uQGcZT
xr7HI+8OvDO4N8WZjDULOzff492M90fh0RBF7LX+pI8jS9Ad//slHpeidxqzu5S9sVEKVaYyCa/D
TjSI8Hg7ysaMVu3b0miaO5xbh08j6lgXBoboYGwO0nU2Ziv2ROJ9ZZYxTHjEzE91R1IdRT4WdSc9
9MFcmsKNJ4PgyMyPU5B/vb2LC/5AB47zNu8K1VfdJTcMoEHuykkc/cQ9mOnP2wMsrZbm02QrkdDw
MYDZ5RdmuNusC0ENP2dgxDbaLQhN71d3ZqF5ieqY8aF1+tGeDMymqHe5BfXd4Rv1/U0+sH1mH5I8
2SSCxIIM6N+1TBBNGdACoGNEs2ElRl7IrVCdCB1cGkVbprh/Ko/t7n66SoM9k/aQ0yZ2ZBW1xXzM
/OrceNNvay39uDiq5qzSChUG100EQgf0TXPxCv46MJORkzvSt8aoLrlT7tqAxB6kK6zk4PruygFd
OEE6/NwIBtMBwkZcgqQMoViADH16n7b+LnGbFVOzNIQWg81z00LA2m0uBrop/CI72zy4zI55jwf0
ysNtIYDWQbZjjijXBb/SBQpeTza34rQpnm7fgKWv10IuptDulYx2e1FNH2aEo3J6oXAzqxSrSxZf
i7dq9G8RGbApbvJ2bCPRSagKWNzyg8jJ/XLYOMQFuZ9br9nbpQG1w6aGqrZFWYzxSITcBq3YcXg0
9M+jqUwa1XZV1nMh+NYxtabRVcwcyzFu0SBGr8IhM6+B44qz7tHpfGOdunkpxNKxs6Ab8K5K05gT
T9LQG/MXZVOgdiBNzKz2PAsVt2U+hn6BQC8bi9fbh2MhC0R16Gxpg1tJzL6Ke9O/gI7m5NXjRplI
k5cKMZ4flwFoiTKfPoimg05X2vC14Od6Pj4I8nQ6aZS6nZpb7RBDCPZnADJ91QQH35AbR5i7TqRv
MgeIveKgE2H1qYG81O05L7gEHWML/VEbXA9jGRsORNYgTzaB2TiZwGXKzl3VAirR1+63rCtf6im/
vz3m4v5qNiQYJQhBoXYfU8dD3mmMOGk3ELSKcghIIPvK3HDu8HQ0ATAV9sqoCxfF05yfndtplvqk
jJMAtJeJP0RZn37nnWuFHmNfCyt7uD29hahSB87WrHdIalyXFHywJmQeO5rgxUT2n/t5zcJUditS
P3OrOAiM3SjmzTz0z9U4fM6+660sYLSoUe9nTQyq1l3h0BNg7BCi86v/xk/y2FAdHmsqmVui7Bsw
377UdJZgS8qQNSgvBW33Lo7hagFnwZXo2Fdau3YbcKeOW2puOqt/YFX67VP7oONa7RKS3IzOPM49
/w3sLVDjK8WpWAWWLtxMHcea+ij0czvgccP6w0C6h84xf4Jg4GkCk3I+QAihtk6+ECuGYOF66MzN
04jiGbBpTWwq/6vRddvMgaZpNl1Mlf3J1rKWC05E52eG1Bj7a+piZyx7oGVfGgAxO3fow3mwtwOq
qgdmpivpooWLqCNYi3wsZWlYdTyUAAEHotlatYkuspavDLC0Zlo00YHHe8pLhTWrHeSFki/AtLVh
xegBzFl4eG9un7Slk6Dd+IYII3C9sYkR3218hweboehjBTF1iBqCAoCpjSpfM2HKFW+0NC8tpgCh
R8+7HCjPaeimMKHWwTC6OgxSevLabrjY9Rq/5sJIOqa08Co2WGKqY8e3n1ykEq+nTtpTHykjW0f+
LoR9OqgUZDZZC0S9jMGoI492ngI4K0p5Uf7gbHyXrtyhpWGus3xX25i8OgGBUdXFRTqA9MWMy4SE
NTcPo/vt9lFYONI62XEJqME496SL+7R3wnIAT2iHp28IUZw10qGlSVyHfjcJY5hByWv3AkyZ5wQ0
ZnzIkwjdaP+t81pc78cHwY6O/iSOAo0RFKHia1ISUAe0kZSIcFj625WEQ0yG7pQjM/wpe5xRgQO5
xYn46UogsDRBLRBQjTVhOkArual5qMoXoLRO4Li4W6XWWjByOhhUECzfXDsiRnLtl5n98cUMzyZP
k51e8tn94q6BH5ZmohkGpxrpwCB3FncJODrrLVXBa+sYu16Zf26ft6VXvM5lXA5WlqQpTkMyVCdo
Wt9Pyn8Eu9DU7spAgnmm8o5u6//pbRn6kDOIJl/+HBy0uOGfVgKqhW5gqiNBJxgj15aWiIOm63Z5
c5xpezDksJO2+pJ082mqiL9rCtT1knxbQgGSsXZrZODCNUZ+mAmERpv+Sod8sIyLY6YDRHn7eldY
0y7J2z3PvJeV9VrYe52bmPlENYOTyRipLqhP8y0EZwQoN5LxBye71kgiPwXnhooojdv8rRx3cy1f
avPFRUa77Y6rh3ApC6H3CRBeWKKmaC6f0SLGgwM2Ldh1c390jfFttqGQztL5y9R3ITfndTr2BWel
o17RtYX8s5218YDiNRhNtgYtI9DWvjVos5JW9mjU+Q/l2CuuaqkyoONgp2B2kNMKmhh/rcMioeku
M+md0x77NgkNy931yJujaBFAF23w3rJhmMO2CViIAwTD4w0ohnjM3tjy11gE/orPXnrj6MBZyUhd
+M01jiZ071vi1DX5U5XddcbWBZcpN+p9NnwbDf/r7ZO3gPanOn52bBIna/O2jYktvAMb6aFVw96C
+DQ+5QELse0C+tpOZJfUaXOcyKQuheX+Z4OW3AHdgNPFTN1nxS6vrgIRzXYaK3b45MdpkRJFHsQT
qCoAj3JSJM5/Ev9HJ9DTTOzYIeivHFtw4TqtFQLx8QdU2Btw0uwCNl/sIhqgjV0ePbmDpmBsm2v1
7UWzopnPKR2p66uxjX0LBINhWtmHwDSeirr+xk2+J2O3E61v/xfQGuyCbH7piV9H6FGKC3d4SAUy
im6lrlqH011lumxrwVeZg/Aio/AfLLT+9UirZ22aP95exiXjosVltWsQZhhDFwcgLZp9vsvz9Eis
auu0/pdcmm246qMXrrGOASaiMMakVwhllLooZZ89D+JZZn8wfDS98+JXJqevql8pxCyNdp3wu5gD
vS/BYHF4TGr1KBS4iGzGfVK2eNyaco/qxim3vWZzta0roftSrkdH//I8ld3YYMjGbrYpc6DZ5T0r
hLuKTt+Qdiohe99EMi3NkM7oTC+NJtjf3sYFt60zI7OgJ3k15EibBpDZ9Nh9pfK72uKnVeO/tJ5a
DGcZAw8ymhkXN6FQrzM849iKJNk4fvM2S4rHSiFDVhsCLzyyElYtjakldQDEBCxk6CCDzKDGXHSh
hP111Vd/JPvREEAWqm/5et/lkn/TMcRssAMHnfz+JbXSbZlaoBkFP349nKGDdp+AWiAg8scEvGLN
X1NCtqP0f97ev6WZasbMTSskxuYROFMit4PAhZBueQ/OkdPIgi4sOXmZCvu5qdckfxeifp33lwQN
kLQKefYpn14htvNYEQBxgjUXupAk+etR3t0+NePyFeBQuUymsa+gyiTGLfjOm+Z7M0KTq3CewAka
+r9L6GxDKhYhSwFFEiefs/D2gi7MT4ck+zWtTcuQwYUVtb/ryZTsKyERtYhZrty5pThBByNnBBBW
y53KuCPJf0af7saU8HgKoKzi003u5NFVK3soum3QyBPUJTbAbTlZujezAvzvELRGaxor0afn1msL
//G8PZ3jo+iGRtgqa2KL23tf7GcWsrb67lL1YLL8PMruwEvuRK1t/EocIw3FZFwCKzvVxmYuzJVQ
5fo6/eA1pkOoDUrAiuPNJdwgZF66yj3wqbYhHNoBCZA5UT47fGWohZOmszd3IH8dpoaXcVmae9oP
XyHh+Xz7DC0FXDqOurcpEaBqKON+ag3/5NhumkfNwOlBTrYCY3rZ7q20yh5bXsw7wzP9XekPK0+U
BZOu46jT2pzx6ILQSdPnX5IAirVJyo7QjGeQZSRrgPoFXgH0vv3rJ/2MAGVl1FWcmIBhVMrbZ9ze
Bn7PUGK3dj2tytB3DzhKeHZ4o33xhwq8BgXo6UsUDqZgmxli2DTNyDZd1a0VERb4VuhfG/3OgtQK
rfZNjdy6Snv5DEwwpC/Rhrjp8/qrg74dIzOGI4jzVJiVFNeMcjodM0c9jmnzpOga3GIhPtKR1ZUs
CzAOoa7gJcDlzMXe942zLCaBBi9xAkjNAU3QtF05cB/fXvr3IL6bNIwJ+F0mG3n+0YPa5wQxadxJ
4jl/VEP7qArcF6+tTyZadMKaVmC0wAb9qFkM0W+7WQn7Fz5Ch2D3gZoyoxJlPHjJ79Rongntdo29
AsdcipJ0CPaA2hu0aJoytoz2wTbA+y3F9Cub3b3J/EjN5baCGDgy/NvOZpfAHVbwyQv3Scdjm5Un
rcRKeEzGKxva7B9o1Z5srO0qCeKCF9ex100yzMrvcx5X8/A1M9DzAJp30JyBIQwM7Gh2LjblGtBo
6YLoeOs+M4c2UKSK0xJTATKG9JEp+aYw0wOR7p5yhGKO/bNppgOvxWG0zIMsVzuHFy6GebXH746q
qoMEDW6sipXk/+VoTNvWdsu2jnS7yFCqBEWQ4hQw0ioKiu6Ia1OGWQ7YdNa2dy46+6LaPU8BiRS4
zpOC55t0XnvULG21ZtOAV7BK0KVU8WgUYTb03zxiGWFilH+CeS2DvjSGFrFBwHYiDNTzCEKNpw5h
L0cyAnwrEQmMFazJ0hJrj8ncz+cElPZ1bM9QKZkF6B6ln+4q6vYbK+MjdMACINAB67ltfha8tg7O
VsBGg4dBIYSZ+i8JSPHmNHsp3TkIWZHe9362Ejgt8ACBm/Pfs+NkhhtU4NaHMFXbnqF8giYkCUWX
rA74BvNsv14XsqZi67bV1ujbn9kskkPiGsY5NRSsgwEdTIjNWtu8lHVIZrWpzXE/mRBNRonBUqeg
s9BhNG2ANfzG2itirQu9ot/SdK25eAEgh4bVf2fhitpUczvwGM4yCEFhuSfcPVp2OJWRZ3jI1UH6
wP9uVtMBfMRR0vOjlB3SmcTZWWX2+/amLdgBT8eG14IJKRkOuzvWIOAxhkM2/MWsTWBLysf+O+2/
wXvjyoUQsIZnQeetYh1daQ36+B54Onrc6hMPyplNFdPEekKVZx8Y9aNk/s50j7dn+PGx9HTUeBVQ
UilhVXFpK3T52Xu0qf8UY7CBBF7cTN9vj7KQlvZ0JLhsDTGjjRHCclyaD5mVQmqFVO2dTyYrmoY6
QHCU8U3Qqyi1WHbOuiwJIeADqHLL77IWTxfXqne3v+bjqNbTfbBRBUgiFwmJU86fyVzhGZH3327/
9tLB1T2wZANvkEacYx/UkuFUN1GRe18mLiPG/Z2fJL+o8g8gT/1z1XTyCYXMehFsTVOecunEbZMc
bn/J0s5qdnrwOUoxc1/GYy5+I7V+wK198/M2okBdr5Y0FkJcT2etHnkJarkCw5TU9jeygo0urYgU
/Aeiji9jOezYUGyp00fUzL7WDnRim+Jsd+NdURVkC7u7s20Odn7rWOfTp94tns5eLbOgLZEnLXFt
8ztEWBDe6Poft9d14eGCVqt/TZPIGygmQkc3ZoD7oCMxSsCxKkBT+9M25NFx/aiR3lvRVytvlaUB
dQQ7VyIYe7PhccFssCDSfVrbD7VK9sb86LeISlxAC2Cney8sbLtcWcMF26PD2IdqYB0QVhyF63Zf
dKgOsBnCpWWd7gPmpNHt1Vw4pTr8OOOzSWvWFHGrqi2qcFGag2LaVCcoQ58/GXV7OoG1nGTuU9PK
Y96m4OFsUUzJcxuMKysWZWkW12j/XbxmILUlCwrQan0NSoe5vnMKErmT8ZxY4sjXKFAWkiKejjgG
0iprBFVZnBfmOVCB/C4dBIMC8poHOxnPdAB6kXlQgi2yA0uy/5RZWw/BPEM7MbXmUPlziUr6cJyS
pn+YRL5ia65e+f9TEt7/h/9FE7RONaN21W1zwsBRpO5HOWwKmh0hNko2vMYR/dyR0QwbsrtjL2cr
i0ErGSZ8g1LmqaNuJAtQ8XlrDEELU9Lh0C7LpySDjCdc77Pp0fyqp3iWTbZPGZlDA1e/y81q/7kp
acFogL4xziaZxQlaPGaGPIhj2Mh+sDfVWUeAVtjK2i2IDHi+ZrxSkZSeW8xZDNFzVNMakHLOXVbt
uTAiV/wA0tYz82zDxvY4iArXcGLg6m2GU++g2ajtT+bk/eigbrXyQR+/hz0dAd2z0odcc5LF6GzK
rfY01GOKGqwnVlZ24UXs6V0qMnXQOgumndhjX7Mp23WDguya+lPMwz7J8iwMcnll9z7K0b9Lh5Xk
+lLgSK+W4p1FMNEsAjo+v0ZWO/lZjXMUzO5r86vvkIQeofjanTK72Dq9dRloWYZuYW8K+Mrbx+nj
pzIYtP8d3CiDcrIrDD6MQBXDhh85hUS19RTYX6rA2LRyjA3WrIDYl4I7vZnF7VNvRH20iaHvfvQM
Mp4HlLDnhr/VPgvLWZ6yntzP3Qlt5yB3hMQLQvdyLzJ1bST4envOiyuuvZnzoh8bNoomLv3i3k3t
rWjmrRpxfEslYvRMfC8cJ/Kks83behsU7tmzg4fVktiCC9BB8HAvICxzgzp2rT+Tn44h8bosLMV4
BB1bu0aKv3RdNENR0MHjA7Sj4qvtL9Jq107OXbGG9lsK5nSaZ9RDewaavSR2y+oAObPHPCg2PaTN
hcG2FKy+0zTfu1xFQwHlYr/YiZRFJqqodjddEj94ZcTPQ1QCVitjC1GIjmKfhBobUXn4IjbcN64E
ZXn3bA11hArz7YOzsKQ6eJ3KUlIbimzQtnSfmejusmL8uqp2v3AsdIh6wkVSo4HBuBjQxYsaXwS7
djZQvEaFa6omsUske7w9kaV7+H+YdGOQdQaS2AtXqMiaew+Bt2U/4O9yMqFEi9q28Ty1/+PszHbs
1Lkt/ERIBtsYbmH1TbWpqiQ3KC2t6WxM8/RnrEhHyuYvCik3+yJbKha4m55zzG88o0YeoNfEZiaM
+UoCcOG4nOvSazo0NQqU1kUUauPC2qCyv9wKipTXIauLU/Xz45dcmg+zVR4xBC5eWmC0cItqR3YU
1JwSF4thbRHc/tI7scxcdw70U2RU3MTXtFMkYGySwa3S9PHPX6iCunOxeYP0rHGzNL52jZNvZC/3
yXA3pV27VSCMJzJrgjE2d36eBk2qXgyq3UFUNiv5hKWrhDvbPxyrJ4PxMEyR7by4BdqYLfLk+1t3
jCFx+dx09hX34Sdr7RK6dB2ey9NzNRrP7nrrklE6fqvjzHpK8ROCBL5wAZL/r1Xs6t/1KJ+bNJeb
tv2VxOIXB8AwEFEhtlU7/J4YT1bCgYXFPley24Ox40F1FpQ09TeVxA9xwbarK3Bhcs7V607Xx1LX
CQa3oua+a+Ch2VkelAml72CbLN3tyixamKNzLXuSYhFIigc1zonSuv4he4qUGNPJBoSE4Qh29VPP
J6Tp4M+sAsiM3kpbAUBMZLGh5SgCn8rdxz9m6bfcPsZfkY4LKE+ptcKuM9gwIc3UEOT1tPn4jy99
0ds4/vXHE+ab1Eoa62IP9Rbm1A9F3u7RAwKTvpW87NKKnEvcR0v0NvyS4utQeUiui3sHaW3/GT42
Yz681rV9GFKkhO3mQCZ5Xk28LWyYc7F7ElVc1jUem+oiiKfuU86RdPat4nOb1Ju6d6pA3MKlf/uO
zn+/Y8cAzeRxH13yXB7z2N3zBFhAWh2GtS7KpZGa7yzOoFLs+xbIVNEGROVNMUYyYI0+a69cOeGW
Vu/s8sK0TqMBwq1LOjHrPFHzzU4TfdBl4q2kIxbeYq5vd6VRnWyS6DJ1FZZS/OKyEQGl8xoNw8oe
vPASc217zRJlN5RGl2Ioj1ZvHadMXb0h/7cdbo5KLqTnTmmEkiW0nJc04i+lJpe8n1Y+0B+NxzvH
41zRXosyybvbz0cLzVvrkO6t9ERAHBs2Qz3sBaLbkc8DBYUNrCKhzuofXFVuJAcIlhQ2vC0qFaTA
xWwpNDIwxHXaDeJ2uRLNLcRbc4ZyYnoYGfhlfB1b8MD6ArB6cDrqfnyLnH6/WoxcWL1zRTzpxwGN
5QgaGRlPVLi/jZecG9EHXqe+DuTXqFdmy9IBOsciq0RQbWKYZ09l9tC7KQq41ZHB2rGOcX1/TnKo
P3k3vU713mTlzhn8cJys720c7RJLrRw4C3v8XCE/cuXCJc2PLmDlh1WPfGfnYHV/vDf9uZa+N6Vm
W0fRcAYW822TrwqkG4tGHyrRHYz2ujvV6t4LTY2bZa0L/jlFVmbfwA4vKMvKBHUO/4oCcCBF6nvD
a/fe1jmuu237Ujbw5JaDb8N1FeYMrHW+RZX7qUalKDMAQbYdsHi+jh8cG6WFAPY2LIxTrwv8OIJV
V42enZ8VT+muTyNrIyqa/ygzleaw2K6bxy4rIYMopatjQHRo9ztF/8hnhetRYiqxkaZAPwSJWror
Yg8qJI903xKvnna4mMNPsZfyHhhtqwva3NYeqlpui4rjjastc6iI4ux1Grxym2gir5XLJrDFHCeU
o1edxxbaCF4Q+G0mN9ljj3JTr8qvSRGjGJXaE+iHXRrCutlsrMSTxxTpz5NiGVI9GkvSGYv2fipH
+Tnu/TWN5NKuNtuaFagnvGFudLEbso+84nngOLxWE7h/MKbvzJF5SwGjytVIMsTXKntDvsjZtL2K
0V9L7vKuA+BE4Tgo+8CUUL6lafbW5LjuxF0xBpEophD2aBitNv0mFfyEqN8FtEbrF2gs9qaz/MeY
RHvgk05lVQAQU63ZJi0FF3OhDaMjxNJN46C3NIWDaQR/c2j2crDT0+Z7UnwCteh4cwT0O1PvphoJ
02StrXVp55i3NrACcZMTtYhGM2+nonJjlNpHHYyNUNG1PRgQ11Pgm68e7U4+A80doY/36LlJ6NDv
K0sb4cV7o3bbpf8O39DrUjtlQQDsn2CAYV5IpvfWQF+TMX+1IC/6+DELp/a8hwG0JzS92DWBNATp
4MK5MGR5EtXupX/4+AlLd+t520LfOk0z8Gi61lVyGeIurwL0ccHv01TPNWc/jR8hsG69wM7NBoKR
wDXdc+MnUFBJqu8gbvs3a0x33qgQRYSRGAm2q270sYkg8fE43ePiHxg/3lHVWPAD1SvX+qWs2rxL
IalTCVc8DWdpQk62zY8y7g9u3j8UuCEnajzwxH70h+hnrNotA9z4DxZrzVF54TSns7DVaF+6U+YQ
+FjGItCiD21IsqCCoQFhLdlTb9WibsEKEqKV/85VqVnksZ6QK4zpChHVp95JvvA4AvMTKdv7smTY
WPywtTlF/7ss3gzdd9le4xwkjXjOYKcFfhx8zoUfJPXo3le1gZNfVOwd8zrJV6tzsR1DBRihk22q
w8ac0OKDEhTC8DUc60JYMhfUjaQFLoNguxHQRPCoCxES3A0TnEW8YUv69qe1tuSWFsRcTRdPkcx0
DR8xw6cNBVCWpfExL8/2dEcGjp4Z/yEGx0tV9cGj+sAicJpiFChTtXI1XGgHcf8M5F+bS1H5piin
mFwr44EO4NhNHTCLHnKl/a1FsysC+Z92UfwqiCyDfKpgW+vXT/4tMFT9LwH3rV4YaHipRq+k+FUk
JfED3y7ywIuY3gyWJoBcx+MPXif/1uOMDPN/Z1k9ULDIiD9dy7Ec9jQps8B3+/YgY7Z2Z15SAM15
7KXx/VEM9nRVndsHbZ/viQNGqoIGQYC0xI+5vkyJHkObjW4gSNUd8r7NQjCodmSaHLDYSg+T/ZgC
POfAnROHRwCl97DvOge19L5FzEmo0WdFC++BiMcSSb8BOEHdPa3st+/PZDr3zBVjRwTqT/0ZXR3j
c22jGTjIGg+XjDZ0GvVaTfHnIncstIE5RdBWFIUcBh6rj5Gth7TY5hX9XUoPNshd77yMhROdJhKv
MvdvO9D/nmx0Xh5sU15DUtAPZ8trwTccSI1CErlkXvziYLoAAOCrQMKNYZMoLTY5vRd6Z5oxWonI
3z/y6JyUZDNWd1HnmbNub1kXN/netyWs5tVjtUYOej+ko/NSISBIBJCBxpyH3n1IWia24K2YLfDy
a1ZjC4M8L/71HbWFMnl/juiOW92wAZ7umOQwkisg/XUj8sWu14wxFt5mXgfkjCVprFN9zvCm6JnT
7jYZrM9pAWj3x3P2/aobnZf8qggqIhD/zFmS4i7T6dcI2FVJ01dt0buhHTzwE6IzbVdKjEsf7zYz
/tr+0CXZlXk29efejaeg6nMgX6MHv2h+DpptDMsPSd+uko8X5vu8xkc8InUhYPM02KUJaaXIg83F
vQIHRu8cIb+MQlRh43LwNMoks25O0LhPOd7u44/7fiRAxe1m+tfb+gRZa6+tzblty7cbnClldwDD
wuNC+J8t/+fHT1moFtN5FW8yVLdwxIFfh5vm+QFWwGHVQMblDxDqkzIYFTDT8A/c5aTJju4wFuOR
c++fkhf0f/pLaO3hBkrJybBs1w7tfRzFB5Wk+yqqrp5Z689emqjzSKdKfGV6h5ygFUoS+PGq7GX0
9akr/G+E2M+F4gcTiZVzeuEOROdFRVxUTZ9DVX9WFfpVWEk/Ncl0UtGbTqbAtZJz2YIfP8S7kYjP
fdX87O1yLXuysE3Oy4eaTVCg3NyUGUwNv0XsEQP8IDq9JUAUo2X1KQMng8GCxyvUvqW0Q8MUUieh
26OlysoQcpIhQHfAmlHEwi40LzZ63pRmFTyfz35LcZgZOJurQm7rfo2WvPTCsxuXcCrpR4OVnfta
nSj0VE0h9rdwE8qVj9fIwuyZVxkHy8kjbvvZ2XTZ1W+j10I1YSt2rR2FXZ++qhKNUf8mrKLzsuLU
VMbJhJxOktYbUtPnym0PYNA8+8mzVawEG0tvNNtbGk+SdnSt8gxmRTCm6gHa15PUkE5Aq32NkuJa
Fu6rWVNxLWxl8wIjzHgS1+HGPhl4p0Yi/4pk7c1sBlcBrZqVUVq4uNF5oRGKZBlBHDidJiZf1ZAd
B6n9EInnNoybQ4u+x8FKtrysQvSANqjbJEe4OT3BzGFNkLFwZMxrjdyJ6sFqbHNWmd4kbcbCKgPE
XQnkF0Dsz+RnU44hIaYPsqk6WsP4Gtn1WlnnNnjvBGjzwiOAZb0raNNj14EMlEevY4WcuC7OPvjk
QkOm1kHC7Yr2Je4VfDFuySr/ojz8o1lbjAurfV5ttLQ1RtyV/XlKvaBLIDRmgDNHBgylj9fiwlSa
FxwNAkAJt9juLJgd3W6WR5z9L7IiBcqNidznalpZI0tPuv37X+ev7KpCEtP16MQQZierWgaqvoU0
yi6OdqWhsvHXmOlLn20W2XTTlPQmjtW5R+BUUud3nY8HaftvH3+0pUN+js6SvMstdOd2Z941Tait
XQbdTqhFjYxtgctyYo2hcN0vtfWDOWWY9tm/3c/pvNZYlynax3Vmzhzc1imHu2Hr2nsZZQc3sn92
zP8yrLXQLMz/eX2RlSm61AnV5zQdujAmbRk25UowtiAjoHPv10HEROeusk8u/ZxI9tuHfaE21aVh
2dVzO5xs2oWHEzhUw9qNa2GTnpvBuq60TF5NLcAGmodl2WVbMMzvcjQCR9g+TkVd2rsEeZnQ6TR8
VVfmytJcnOW1rcoqu8mLe9zzpkPnC1zzqMzDJO43o1Na195Baw1PqNqCUfuKTqsM4O0BHTflDyHj
Yl9D/folwmT+txU/L1AyjvZ1KYk6G9RFkHhy3yICFXrSb3JPwVRgbfosrPd5lbI1xmmGCYeUI+44
/Y6E49ebqieaePmHkvHx5116ymxXyd0UaVtf9GddMjRb+YoF0vA84Bb/JgRDdtFUK6HgwnVpXrek
o2+AbBirsxLggGi01G4Nr+76CLHgREG6BuuVJvZKd9nS8TuvQ0alS3iOUu/Zs49IP+3qoZkCKe9i
HAIi57sWBPpYyX2hUj9A/+K5Nihie7az8gMW5u28QCm6qgSUFXQOJ9OHlppj01b3o1hD/i6EmfOq
ZDP5II645XCGIB0u2jxD0hlup1sgzKtNqbw1B+2lCXKLLf46dmyVSjQnNSMYsvUzDIX0hG73NO4D
JZsfXfrp42m49LFmFyI0lWZOlaTDWcJd8ozorD3QrOqug+rZykay9MFm+4hmQhd9UtEzIcld15tT
PTibKmqu/tqQLHyqeYWszrD5VXE1ntCrAeh+XNTxphLN8LXLEZSP6bBpsuTl4w+28Dbz0lKSty0t
S284aUdax6xO7Q3ETvpCqkpsve2/PWS2OZARSXjWtMMpc7V3gE+2dw8mYLUp9Fg+owCq//E5t5f8
a46pcsDlUFb9aYTv8kMxZOQ5Rod8D6/ubHpA3RF9oP/2Rrf599eTvF7VtFNJf1Ix6c/pwAcZWDmh
lyztxY6nhq+l5xd2u3mRyHFo68se71Sp3cAGb9vFWf7mFQ4/N5FNnkCoSL+3UbX5txej/30x3wJ/
0M9HCufUEgJgL5fubnLy9ubR4LiBBQPDlbh+6cVmG0LmD7JFT0R3cpCTDcjYb92B7GALYaH3w9tX
eXIkw4qwfSGEmleEdBV7FWc5O+mKwbgkcxoO6L4itP7HmTfbFHIv0w0HBvyk3KYIiOWex9pFCs8L
/X9Me87rDUWV+11bjORUolW7O5c+9oAqgTL4XGex8/rx8C/EZvOCgxUrLzdx25ykf076/mfpSVyn
RreAhC1+G3q0zArLDq34x8fPu62Xd+52cxYUzD8YzcADOMVdr/SRWnkUJHCGpbjDOalZmdRLbzXb
F1L0+Tg87+rTjVERjMOnHqXVtCaP6D56tUAVSzrxpcyj/N92h7lHrLBbrCIXeiKT9NkF4WQ3oM+o
6M/MEQYIKAsZu4+/3x9S0Hsf8Dbj/9qISsVMZqd4NVs3QTV+S+wLNV/gJ3qZipvwdhfX30fOr9g9
qnHaNCkEu+opZ30Ay/egcl9UXB+aIT679dvHP2nh9JrToTrEQbBAbOuTjrwt7xwU8LqdiewnWww/
kCD5+CkL55Yz2z1g5WJkVnP7pKgzjQ9lXpouLGBFhBJEnZEbNW5Y1QwsPWwWVWSge7RJkdDTgFlZ
bjwHeYZOWXI36cHWW7Dp1sBEf37/e+M520haS9aRdCZ9iuhjrJ5gr3QbwzwJC3rnRA9i3DVoKiPM
2UQA9CcxDSc5Ahq4q0UWghIa6qnZ4is3KKMl2tmQPl9ZRAt76P+gonyV5BF15WlCx0EyxpeWVd/+
aTDnhChIgryob7ALFITxLZAKTjgmsntx3Hw4jsnUP378nIXdZs5bEoVpk84x4ymDrdOuijVWvabO
Yco5efr4EQtTZc5ZigXGYLRbKCxkpsrQz3LUhoU9/sL92bqzMrUW6yy9y+3f/1r4OWUjdPicnvpO
oA+NoIWxBxtWOPcTmliTlWW2lGH5Ixr46zEMzmKRcdGSUcQq9Cw3DVPoPnHJQltDDLquiJ0TsGFI
fXANt0wCQtmaD9xCgPDnQvbXo6OG9jHrE+dUKFuEnePCMKeF8UVJY6i8Mu8yoacC+f4S6JiPB2/p
m842lYiA7Wnc1sEUb1EskD3cvSIAhCDIAzFs9/FDlmbIbDNpiq6r4FFDT23uZ29wj4o3HSwdDwrG
Cxt0Xa1VFZeeM9tJPFug90LAQ76i7IFl430+mLuhA38hs+Ra3ZcviG3oHMHgOYTQMePVKa4b+cmx
sn3FutdEU/DrakJC27aqSxczcazFdBqqNhxVOV2gKpHTzmg3frV0nx8zGPCFIgL8TqZtBQlIkoba
Vz/5gLKNU6oOMFLRAr1pP0Yt0CZJU7xE460nsh3jjduREk3aDj+hLg/JvfkhBn4/xuj4gb+z94Ac
YX5fkCLeZHwa7hjUnyeRwmwsSaxj0bHntPXvM2YecZ97G4An3Q5gWAnNXVit4LHQSlv9J8y0fKdd
EqO9HSnSvPWboGjrx3xES0MR3zpurMQc7U7uuEsxf9LxPCDDBtAw72CAFA0HWrR9FVhFZf3snVQE
+D/m1Ct6Ag7dQadVT/d1AuNUG0jFW7ryPsNt9t5voug+lvWWxMp8uemTaqbdDa5VdMuVPtte+xlU
RKiJu+LeKo3a9VAMfhJtNXwbfLatXHKWZb5vSFQLgJjTLt7ZGT8WXgozMlDmTRRW8LEYmIWeD5uW
tAiciJcHMyKNAw19GncXv6vOdg2TXmKXuMBH0Z5byt65vDF3RKShX49gxprysWXOg+H0wXi8300x
ZM37SQwQwGoffiORhQMz67vQzfziLQN1fpNqa29zMjzkpnl0XOuu9kEQkVX2MkEED8aVVY6QVFoH
HMGfalxBQhjgXXiR8g0i7HzcwNL+gaFPN2xH7oRYu+NB8wxgvzzxLgzzZZvZ48WiENf1MSwW4ygK
PYx+Y1EuNk3uDvsIecADpGR7MZRiRwoIU0rw/iAehqmyM5WdfRQSWJdPRZGleeiwzA6jlODC0luO
C+R2Csk40g1njyrYuKuINScPkrtAU8XROD/qC+ijdxUmowMZ19bzoWLYey1Nx0CqHkarZjx02r30
cfnS63Fv515XbisjQ5f5bvGkYt1dRk5gghyh79nlQAQKH2e+zTTgRiw68zLSoW7Ii+3Ab45kHcdE
y3wZck/mgLJ53l7wOHS9ZpeyeN/wCdU9KPgBT8IHrbvffu6NGymgzROt6I7dRMkGSmAo/d0/14DJ
JWFHfk1setTaK9oHPxYKOXfVxneePVycgY97H3l2mbp3HqyMp8Aeh+tYWlEQk7GZzlmOokMZGG3o
KR4gAmddF+eb1sNFfVLuhfdVB2rqmMu33m40PgLrw6Kz/fGZgqfNcQlxXqKq+yJYdcypSy5pXsef
VQOrng49wI2V1YcJMXcrkk3m20cX2Z/QH8wOjeLOPXKQ9rbhAKSyPMMQjOPeS+Pm2BDUiuAyhGlB
RgZCYTw85lFi7YCyOemcwoK8/y5i493ZmXNj/rdY2eNUT5+ntIBSMk1Tvs/swoGinkSBaZKTJNT9
TaUaQXSOWXlfwnHXDV0u0mnXmJReODxIY2iecOc1RXLlMFj1NqajYNlNRoAWWECrXo4I7Mfsa5II
tOHQrgg5LLp+2VGJirbJm9c0JfnBVmW7TVySXqCBey1SN8lBzjXynlmC7xwUKLjkWBu+wW10ckO/
YkOgLRs2Tg3FNhOxQ96Kb8Ax2K++xeuTr1HbvvkTNhtrFFgFbgprmDI35J7nLfzn+9EKSFXfZImi
taytB0TvS1LUsHFUOMU8nJb4CXGLsUiGeDumpLyosbiPKj+6eqK/v9Gp6tJpACoC8Mw4MZjZaS8v
NbYDe1LOF9utDyX085hg1n0Mf75dJJJPCRJJoTfUNKwAUdQBb0QUOI2F5Rw1088afjO7XNH82UwI
Fjx08X22Lb9/zghzP7dlZ8EvBPnOsO+0738t/Kr7YTHloUeAls2nqO1+ebKzzsh9QhE3YihjDppP
bFkTWnwJ3TRaTE952Uw7LRO0xlmlRHLJa80Pw9p8x4xrbzxLnqFT1NtoZMVXe9QjkG8GETypAYyc
2maT+G15qIf2QUOYeg+8jBtQphHOkxYZnoBVrh96uf+1V118IHDoeStQ/qlOxmJmDHXn60vWG1+A
oaa/tMoqLzRn08lIOEKfcuUBt966+htKCSXw83p6kBHjn3w66KDVMHaKeCM3leEyKNUQ38ku6XBM
e2Oo6ro9+Kb29lNexRcDloLhdntqxJRs7aRhD7kgEqBF4xwtnxxVAoIz5aoT4SjjB7cXfhlMrOv7
jZPRZOeK4TeIUK44W6RIm68CRYcwH9p4z2sRNtJvP5mksN8IhhSiP/mb1UyGFat5/TIKNnUbD8lu
uvEyR3wujE9E0BDi3TVyOtSWPR5gI1rtBzft9002TXRjsfwbLkuuRB0F9EJa0N+Jo72nqm3rUBfp
T0oUMFUysavP3VgS5Or9+LNptdw2CXU3QFhQ+zBWCSghiGkKUFg7jWpbyggQara5tzqol7tIMuyT
2qPHIXc+ocxhH2PfN7/HQSQvoqnHeyuTbK9LDrkqfFvtre9wDJfUSbErmXefaTM9MDIlIWrYJ2xo
N91XYXtsV6tCZKeyUSoL4W8LIzto0FocWRVYCyB7otovayAL42SAm+Mks+4RjVnupyoz6uIJU74I
f4IbA6fxa46UBwKEDi03O8iexoOTyqE65XaVB8SmMBuGQSMPsy4psQdlRRX0tTWcLFBnUd9OrI2M
gC2NGmtH3ZFu+orBczyFQ5gFuHreFy9MRf0OPsqPYNsjK5QULSTSOEkR143DM+3whBz8hoCkzUuE
QCysiqZ8GOMMIyeFtVIPWkg4zDldlsS1QykUfDpyS5fTwWv2XZz+lI1oN8IGLD7gBp/g4/B94Ro8
B+QY7mqwy2l/ilBMfM4M7cZtnudcrlyzlyqyczpm0VDWjt44nGpfXvMUHuP5gBCqaWS0AQe0CVF3
ljBUiLqAoUPqOY/cXx+/2p+s2/8mH9x5Ng4N7U3qZekE2ybviPsr/F8sg8iOi++mls0VQbXYVV10
dP22+DrkcLr16k1J8tAVPQ6dTDzWZNg4GAucoRDzepwHmf2lYuTAEbqHvBWfLNvnQZ6xNDTGq/ay
gJ2OgTH8yvi8f4dz54h3f5x0kvoV3oGNX6VpkZxnv5XHHz7+Rkt//vbvf11KS+Z6fWyX07Ui+Td0
Fnc0+dYM4vjxX39/Krt/eqb++usFmYqaO8l0TWnkn0aueeD1dR3CKjk6FTjcu9JfyRwuiPnceZ6u
hLlZrRT6YIY22Zb6c4+uuTTLgjRJ74p+3EfS32Gs4gDbzSXGYeGvlTQWHz27ZxNI5OPUEdM1adBC
NwHwtrWtT6h6n8upu+t189tCl84OPSFB2ScBtekTQaSyIrddWGHuHOquK79vvUlNVwiHsLqic0ej
cVPHtHui0c4n+S4efPQEksK6cs9bY0j/qd+9t7xmN/LeskUt0D917fO42OBk+QKcURvgBm3D0718
TkGLDcBlBgCrLbcyT4Kygnt6irNz47LuJR39XWSP+2yE7rmCFAtit5Mh4jKR7FPEJjvoWzjWWWCK
P8ap9UxVf/bHUuISU0Pk0LmvMJgC5M5T5NFrLWBLxgLQQjgyTTDPKI+5o8ptVhMqN4ldBnAjxH/U
tPbZb6P7zuvPN7Zcw760acBThJ3oIfGnl3zgISqAQc/OvOqfuG+fplE9Oz75cnP4WOXCLJTwUa//
76K1ShKNSQGgGGvlPQLt+n6i6duEfsvdyNTXNE0IEKrqUchqN0EF1biPdUQQg6mVmvGfqfXeu99O
k78WdsU9JrF5j1cM0DX24lMqybZkJpg0yH+U3/fylKotSSpcqlBoMeIF5uXfrCLetigo3b4ScrwW
XGLID2V+Of2ajun90ohLZvW+OM+Qxm2G4QqbnkAy3AejpjrXYJXujBXvp9R6tbnzRHn/8vEWt9hu
dPslf32K2B50BUgPubpwgBMpdn8WRacUTQlpYUKCRpWEMDRCSBcxsvcmp+ESZ3UIf5WbPc7HP2Jh
n50nnGOnTZRBegrWRT9J22xF17zlQO3kbv04mmH78VNu0+udQZ+nm63E8kFNwQ5r2flFQxqmofxG
3cVZeYulfXSebB6RTWh9lIKvqai8E3qDTZBO8E5wu29TwnZM2jW6jXl3UcBS7AauNmJ4gv3J28fv
t9SX+uff/xpKzmrjcm90rs1QNLhbZltcLzY3xC/ar7wU0uwR8ViDMx9ZDppm3zOLb4xuv6ZJkyPb
ZT2t/JBb7vS9Lz1bXjVtXQsyKgfs23o/9uSOj+Ka2mzTNu65ItbJqmKMLiP4QJhoHvhXHz95YfnM
c9QTNNkj9CXOlYzxaUDPENr2cbsR8lnL330Oglb8zYdjwEpw+Ecc9s6Lktve+tcXR2sZdcpED1cQ
6ULGkfr04/Ix6/MfWZlMG7hBf2+d+CDq5ntfD+yoJ+e+EyZsY0+EaaFk4Db8eWIuMCjOWx7X+5iz
rcOK4WCPJd0SB36w8SBVIGj0qaqs7zUiTojAWTyGPRRBOXrCgTtqHHWkxVGWB192ct/602YEMvlL
yhSA0wQgU2+s4CqaherGjvRh9UtA5vdcb8M13VTutBFIVYg1F4iFBU1mSfVINYZYfgTbhUHcjUCd
SQoud84OJq1Pzhpi+f2KhDsnfxPXTYGOp84ls+MbrX4QewfW39yj+z7zQbBcWdjvp+75HPytcf9V
vB6dC+BV216NoHa7QQUrrFVmzcLS5XMqt2IpWD9+Qi9udZN9JUjc7AH+26uEP2TC201qfGzd4elm
42NbHORIGGtZOvtclfLqxtZKOP3++uFzKnfjpCXif8u5gNMDc8AtyUwIovGNcFYPR3ieI13wTxcD
PidwVxlEtGgNdi5I3UAZRh59ZwpQX9p/vBO8PwP5HL9tj8gOD2a0kecaX3HrPZeMbQFgP9cYO6tg
K6qZxYGbbXUK8v4iT2P3/+cg3J82zXit0n3f7JLh3kquLuwO5X1uvYAXF9WoUaz1O7x/oHF/FiwM
SepWLk/cCypzMC+0+33bZD9hL7dyYC5E5nyOoAYQBTW4LHUvlWnDhBuQCZM7VWZhNtyjqSJSSOCb
xzZeuQMtjdls16jtxB6mKXMvlnrDWp5Ufsk7APFZcqsArizmxZeahf1DZANuYeOrce1/xYTvtrfp
zZ3xUhTFlRAHhoi033GUjoYWVkMfz8eFyi3qaf89KqQ/Ocjp1RgsvR8A9sEMIdYrPmHrXS3ztaFm
o/+PszNZkhTXgugXYSaJeQsxR+RcOdVGljUJgRAzAr7+edSqilckZr3rbuuMCEBouNf9OBjfY/a2
8oXXNej/1yYcjP7+QuBOkrHGa3DxK6ACEQYTYNK4FtsGePy+Sn94YpW6DLVRqHUd4a13g/9G+nP/
jz09orhktcK/DFLvdWr3cRokaw9wYTaeI6ezJC0aKoR7qXrnCbK4J1SbNl4otz0wxZ/fu+vL+69b
d33h/ljWw1B4OY6/7kX23s8+wKHbseuViWlxIMxmDF2ElUdZ6KI/gw/OIR/tBRrC017B/Vj62PKL
DGQlux2OHjKOI9cOVipzS3duPl+EtEgyOKQuMg9jiGYuAbN2bmU/pXLlDV5YP+bmbaubkFloOe5l
IMlmqoE/KZJDGE5nFKtJrGj6QQnSctbUkQsTxtyrbUodgpIxehdamu8DMjERZPiq1YA4jXwz8pWV
agHe6s792pPKaDX2vXvJW7lTDBs0yM/DBO2h3aTecgL61UNtqsfevTEgc0p+KpvXOunRz3NVFPro
VGBXurLnXJj059Zu2w9sz4QKtxiNwDqa6igo/tuwnzu5PQElRKrw0dhZGTB1ChLp1eCfhaExN3Ej
Mq8u0DNwL6hbOwAZ2k3UUDhPIkM55kQ45cquLjauRMxI0pRH5vnlI7P8M+EMaALehqD+1n2ablo9
tFtTFWNchimLBfVzUFogr/v85V9aIOY+TFcNU9KVbLo0OVwGCZQSA7qghowfaEx+QcVg7zkcGMP+
djXYfmEgz92Yll0yy/ESchl58aDL7NJ54onjlNYW41EX3cqCvvAMvNnUU6kiHeCdGS41TvATi4eH
KatuR2rdt80UW+6EAuqaeGfxNs5mm5R1VV0htuLC4A/kip0G1DNw/EQho31KBb1B3h5aHDmKqtBK
lWtcnYVb+ZuF9sfczXpedn42BUDz+Vuu8n2JnFxhvpk+3yKrW6JVmhMSQX4cV1ycJ9DRUtO++364
7Z3uFwmHm6a2Hz8fS0s/ZraQIDW+tRJEKF5oolHRHG8z6u8Es7+qNru31xgCC8vV3MKPpG1WeQgK
uPQ6cDaZHNQt6aHc+/waFuqk7ty63+UKHV7hBheComjOc/C2tCf3IwJn4mxC/B5UAXvN8h3Or9Om
GBwUF5g5Zk2DJBIocWwkSVp+EiGFhZ0Moe+6qDZwCD7axaBvRx/4tcoF0VXUQGc5BlHxVtlfsAhC
gm637ilLA3VfCVMd04n8KOv2Poc74sFyLPPCAUxEc7EdHkOu4C7X/iPScNKNh4baynzwW9H9j93A
/xl+88FDdxEppy12vvB9Dr3eMnODozeUBOAwZtswuaH2U6DvbfubBfyLNSTAJ5xKtPxh7aqnML5a
vFhFTuAk5jiA4EyV2geRVxuDjjkc6xtkszbo7K88sute9l8/ebaT9i001x2DnxyKb65+pm0R0cI6
lPQdOesjDnVDppH99AhqDeU7OdwZc7Ts8VGTlyF89Wuwc/w7Lb4kIgNcyIHObxfCxDmVr33exUOY
bHEhYzDEaUVWSje/Gx3/+s2zfXmXDHU2Ait4yVIV4+bm6W2AvWkSPAbVoTCv+OV+QqN2Uruq4xFB
bySwmojWWewE3g4JWrIabqWGdgeoDPxrOFpbVQwrv29pPpszJDgDNadmtn9J2wyfz/nBstxti1Y+
qAvHRvyWgKSPKv++KnReerFnjzEAX9DTZWBf0A6AekgjBbBNvZWNxMJucE6PkJIVbT12V+VWugFq
4Dkvi0s2Ugh5jp8Pw6Xl5vrf/5iKiSvLsqSQemHxRvBmm7w4LsRYxTRsPNQ3Mi5+dXjQlYXy5Off
uFCCdecYiLquYWILqunS56N4Tnv/mNceP8p0+qlMBezYIKHh6N0RZCOe7ToHmhr0qaMyhUbr89+w
cF/nYHqGVOnRh9X6MkqH7wUSKcvcU3vagtHRQ2a2dqkLg2PugS/FYKg1UYQvq6fa1zFkJBFiVOKs
4HtUaVy1T7Od1nTPr6dZ1CAg0BnDh88vcqGDAhLL3882yOikIfIIL0XVQmiHJhKNafaB8+y13FHn
h7r7geVWOGM8uo9tcKOSbFOOQCbC9z3sMNnErgQGZECjc+2OLNz5ObzbndqCZqTll0CQN5hsk+PQ
w13ku/tr1RS1hV/Ya8q4Eo2zQyd/4wlzcgi5H3+rOytH3ygHANhWhGtIwaWjg3v9qX+8Ak3pQ/aD
VNDLVHzB7eiL2+ua0Xtqe2X4mzLb4phiXESrJ5Bw9cWXiZMdsiKwQRa3KWZe3CsaPn7+0JaOnnN/
voA1ZRy5FV6sfDhLv9z0/EGBYOw4rxltICu5oWLauLkf+ZhZP//S36zIf8zrc2u+RSthc+0g07r/
2k1iQ7WGEkFutEmjJnn1WY8KzysEx/EVmpZ534sOskdg9jDh1+7bFdiPsTwiVLX/ilmdZm/XNQg3
BRUoZNvgEnACw1Cf+mB/xTFf1wk9RfY4AP56t34hC7PZ3PevcsgQ/ZLwS896aDrvkehu8LoRqe8h
vN12WL1Xk8h/yyP+ddPY3+OmdyGD027DL4MDsGH1WI9vvIf6Ha+y1VuQVFvxdeMx9Wo7IEMhV36M
m4TXPofuox5vSPIVT7MX0Hiy/tQEN12XbFrvGqmIonWaf195uNfN/L9+52yFAkHSqROoIy7Y66T9
EAnn1k0JBG8/rpjYsikj6t+mxtxV4bAdU0BEwVtqEJtRopFab68Iaew5rq8FsuvxtK+BEJhDhO8f
PbQ48IjH8ZFgiVdIXMcAcKCXrzr/gtfi8ytYmkVnuw4Ni63b8QYHvSEyk5Y/asXJyt1ZOKrPkQJ+
EiYYqmEN1F7xmjP5UHMYvVZJkQs/fU4SsBH8mDP0dc6dRF+vEe6xythaXXvhwc5p50l7LdBXbnEW
nLZxZtURy27YVZjrENRibXmXeP7WGY5JkRyRkeBvXeu7q9bieP7d2gGm+u/xL0aI1Zyyzs9I0H6e
0Gh27A7qP+sIdTfdymD0IdFYGQJL0+IcKaAEfMpWTskJyzTYeFsqqrOf3xbIsPL4zqX2AeA1OA/0
YTW9Zmk3OccIqFBkoyDQ8NuOtcP2mlrH3qmqLYPgn/Snqmm/tZUJt10KN9HnQ33hMDpHCzRZ46UI
PqWnsKSQZlaXtKB7nRXnQuuYdmRlwl/ag82Z5nqc+r7AtH7OlPT3TuHHJc0PA/bo1ZTuu8ID7TJ9
T9Kvmd1mQPdJ61xl/pq3ePFpzqYkr7a90qYAbEAXGE1eEg25u5emiyrAE2zVXqpr6fggSms9P3Bp
uM5mkVFKT/jYS57dzM1ioxJyboxMz1UDqHGJoPr7welg9TRTuiLfub4I/5h451ACP1N5Z3Cjz2is
juYjFc0hVe2Lx6uPz0fLwiXNSQS5TrgqRN2fQyJ/VWV9dmAqGXx5h3b02as6pAOuzDVL33Qdr3/s
kSbhpzYtZHYe1YtTbXKURibmvMKuchOM3cso19xRv/3l/7pps1lFFp6BO80ipzAIHq3wHMr2mKWI
rgPL3TcZShXOFvHYN37At1p9K/N0PyZw7zTtvSnKXw3cb7ErVLdxWlJvQv4gcbwsJ8itHeS/i0cA
UbF5U7EliwQzlmdBsDlAea/Yzm6b+0KvYSIWVpY5NJtTe1B6vL7KuQ8veGmukKXX1Z30wsoyhxzY
OBGV3A/JKenGp9Cxnv0uW3nYS+P2ut788bDtluhi8jk5Yd8Q9aQ9QUR1TUFMQ70yzS3IZt052zoL
G6htOG7OlPPY9bCuo+zoPMrUvtjfWgIi8AYi+e1E9g4TUfaWgkrflnYUBmCKU73x0AH0INNj7ne9
7X0ILJ594cSBe+B5vnHXduML0/EcgmB1Zc0U/Fhny/e+pW6957T4YqeJiF1SpxtD1gpYS+/XbHJS
yuiuDSACTsZbxxdQfcMTA0Ke4MNW1uywOmwWnu0ciaB7XjSY/atz73W7pgoPzfBAxuzcBey/zXpz
HkKKBSRAGFN/DgzdIn/61KOwUEEM61T/TSUG28/fA9S4qCDoEHBe17UextD/QPYgxB4rDbKldX+u
h87YMLR6bMCybeoNHNyxZE+AQqtYT/VbOTlbrND3Ca5uFSu5MM7m9IMU+D/XMwE5ERfyjYnD3sW3
MDQcCHFvxxoE6s8XjAUloTtXS0sDt6FbO+TUurA2vOkabCEDOPaul68BskCROx+xBvfyUNBXD3PW
9N8ikty5dhql3zAPYBo/ITRkx5P8i5PRG8Kat2wN2bx0E2fnsaJ2emwncG0EhHyreUdO6xuT1quv
wuOqnmlhVp8LoQeRNaHbYEOWpuXX2i6/BzL5fuVrf/6AFuaB38yKP6ZewLJYrygguDhxuXzXJWNk
uguzv9dK7vo1vtnSCJ+DCWrOi7TieBiQdd9l2gIBU8Sdt9XNbjQ7YXameqU4CX5+UUuFqLl2FDNb
pzXD8IbHwKebrALzetwk1RGJk6Bq2CKGUmoM5L6x23goi1v086Mweynd93rwY0d8s12y5YOK/cA/
F2tYqoVqwVxsmkrmcUvk9FSLR9+/a/tuT2y16Qpz62bDVzgDLyxL1wgnC8NzrjyVbY9EBwGVk53r
4xUZq2GEfdN6uAuGx89v9OJzvY7aP4ZP5ltM8YAlZ0WTuMmA8a+KDW/03UB8Z0Ps4AhO0a8qhKjT
roeVOuPCkjLnHeiippkZp+BETf1STu5rQ6dNbgh00WSFqbD0FbMdSQCbVD3Z3DtZfuHsfMdO0KWx
vI2ZgP1D7Ph/Aw24v49Lf9y/VhjE3PnYluT6xbT1MQTt0BbjK16Kz5/Q0oXMDj4cEUpp1WAQePmP
cARSsM/hixRbGE4//4KlUTbbSPhoZHa6bIozw0z4IHj+zgvo0hFWcQ9n7Fezputc2H7OGQacDKBN
Tr4852H7jVv180SdFQnMwhQ7N6eVPWJCLfiDzxjN975F0MjR/LXyVg5NSx9/vXN/POM8lYWD/rM8
IwC7AHx3PJbXEyjSOVcewdKtuT77P75AtLkFjEJrnexRvjJRnB3VHT5/ugvLA5m93wVSBeE8NNap
HIOvGXzyqDs23zuFiNkExnk9kANB8f7zL1sYSuR6fX9cB/IvnEwUKTvhnHEUqY+U8BG2s+AAlUh4
x9p25XsW3om5n6KxkP+VBH0C4m1zK4hBY7h6gGz4Lm3KtQr30jOZ7Q06PriO75TirFkybLpSQzYj
ppXZaamDMJdSB2HbFawFQrGFqb1tjHp1YdZuMzDsg2+jOVJRD3GOgLKkRyEJqDDbc8tNY4/FPaw1
dlwKC6dDrsCHh5m5BKr68ye44OJBStHfjxDSXVZOkEWd0957MtX47vj8KZP9zrmmiA7Og0ly4K+z
ZNsx85QTs09kG68eNv79qjlzUXaRuRQMaCs7V0P9JIPgdnLFxunXYkD+PUCduSAbxXZ05Wmtztxy
vzpdMe5bOA3jQQGHESRbwt8+v41LlzGbMUgTgFYFx8Iplwb+uqKl/catUx8uXZhZV57Vv98C8Cn+
flTK4rnKBw2gUwWECoG/fPR0E0GAE+drzd6lC5lNHwHa1E6AqLjzZMavKs1v5NgeSfLt89v07+2U
E87mi8xicLLmdn8Wg9j0qjqzpNw5fhVf0xI77m1DeB/Wq7NLT9/++4YleU21I5r6nLD6R5eqAOZZ
vISb0TgvYUleRiu1PsBnzraOCMpDi1TlWBXIJDNjmsetKPOd9ttL6Q8kBn0Q59NRguT9+b1Y+nGz
+cbmqVUBpUpOqZ9FpepuCISvLB0iGDfvK2NW1rKlQTPbTrARPbsaTvtTkuttS56T8F0jwUnaamXB
WajUOuFsBpkc3zNdhkUgY+KLSvynHDnLiAYAtMHJbTg6xh1n+jtLx58+rO9+Emw+v4MLlzbXYodo
WE2jBSIt98SmmWDKd5MHS0PsTdZkmv9eTZ25+noESMZ1DDZjQTdFJr3BpnxMkbFIoKX5ZtZye+2F
sTBXWgOJlA6DUfqsZJdvvB6U7kbVr3bhjDuhwFZw+FhFRMhvoioA0FAOWhyI3DwIBhAAaCyXmuk7
2ZZqA8zDNYFq9D6MZeA/9sePDklrsWV71Y4h1YRv0r4GwUkGdZz1ifcx1C06JLRONDqPuo2BYUHD
D1Erz+aKlbFsVj43xDQbRlyUSwt2tkeE0k6Nu3b6W5gW5mFWORt8XapSna8Oti2VwQG8IrTbxj0W
ZC92cnTWs8CCjdcy4crgWZjo5vpzO+msNsRUd0LbEC6r6zto+XWU5I+fD87fDeX/r1I7wWwmTSdn
bCHVLs4SCNsmZq66Ebb4BgDAd4AkO/+QItwJ/AzLD8Br7320wurqpQcrdutK5J6IxL/JhxGyNCAX
3mqOfgcFBIJSfUcC96XOdAYQnqhu6rGJSZ6px1K7j1aAR6N68ey2YE4zFdA0Ah/A/WIS68ZWlJyh
Hc83GagbiejJJkttby8o7AWhLJ6AD0tvReLdE+sazl4jq7G263EDfzQGBu1VvdW2Q19s0cG7hARl
GC7c+qZmYbrNZTMcfYW6R5L0J1AMvn9+IxdewbkWqKnHhCGUPjgRhZhOOtV33LK/AnXQx0rqXWJG
EtGE3H/+bQtDcS770UE4+IBCQ65o94eyQI9e52iH5hXc3C5DfiWQbyzwqgOVvV45DSwNxdmqiLwt
N+RJKM9e6t/CHxd7rf9jtUC90Mhz5mr+urctX0K4fwItp+guSfaR268gitnukSeXKSDRmPobx7lZ
dTQt3MS5oL8LKjPYPUpUkAmgA9u3T4j6iBP+inJJIr87mb///GktlI2cuaYf+zhSU+Hrs0RU5DUD
uay/hHza+wrom8r/oApYSnPKeI9YYhZJD8CH0n4GwigeK56A7So/BJSwHYJQXB7ubKivMlAKP/95
Cw92LvLX6cBl0CNsCPVSyt9oEw3N++cf/bvc94/pZa7yNw1psgq5HOeU1184fC4x4o29Q5s1bwRZ
TSA8nKaBdVGLTRAUHNCFFy00Fzy4E4z9SrEwF451l6ZYqgcr2xAEFEdcWJt09FY03AuZxM7cK2Dx
0hNaoElUhyev+jHyZmt5dxC4YFgUV+KP+VLoSx9A9w/XpzijSReV9JTBXJe7MAhw/OvwwhrEWA/j
qaLqBebbE+uS4+f38Pp+/esWzvbTScKMTWrJTmHH39M+fA+y4fXzj154A+ZxcOBsEE6HTuNUlWIL
TdTRroNtmymzZxSNKdiqX1O/eCzCNdv60sXMJhGLWIjb4J57cgx/q6ziiaLC8/nFLOyz5srxETw6
6ntjcDKc3tlDf586/tewyeqoyuh/aig6c1nu1JbBNKCoc8J8i0zKSWcbt6jfR5fTQ16ztZSUpUuZ
7Ya1jWx2C8PyDMG7iizC06hgPIiybrpfjTVa+pLZhjhPRqdK4V041c7QI9TJxSZYenfp5E9xrf5b
5rwzj24bC8iqu4QGp3YCxC9Hd/BA8nDNE79QF3Dm9hlbgyaDBR4RNmoflj0E8gComKqJHXIkrd9E
dWmiq2cv4yH4EqAn459X3YFLi/5s8xS0VFUBEg5OzKmPHQ32vLDNVvF82BRgLlS7Yu3Au/Cm/p+Z
pqRWNiTEO6VQHkZODpw3rdj4xa/SXyBT4iifujF4GoiRzuTXz1+o3w3+f8w884gze5oqmyTKP12Z
te7LBKbszqG+/2RUSCJ0Me60hbhg1RY5eJTi2OrkOLIcSMqKZ/eORmBJ3NDxKVAGMY+CHuq0pod0
QIh2WoOvUrKsefCq1GzIVDsRGBV8jBwXsepcKWSJpo159BknMDYEPriVHHjLPMz2YNaEcWcV8hgm
SHPMBtm/wLC8+fyyF045c7ExlEtdX8BMdzJhEG46mdiHHsigeACb+zS05VeNLf/KrnHB0Q1F+t9n
/64bqZAddUAUQyimTPMXn7QDAux77xY51SJicnygtvfoYB7eNsAv70wZjKcmsf3IYfxx9CseVZqs
vVELs8JctyUqyKRyPxtPAa3upilE595yzmF/I9datwv3d67Y6kK4UNNJjKcQGwALcujIode3xudv
+sqlGK1vnz/IhX3N3EpDLbRXrrvWU0d1fcQGeTsF1RALb1X9sfQNs3m6Za4c5NC5JzqZYRc06Db7
2re2vkqalZLs0lfMZmkYw6nTV5l7cu28vEUsu32TlVdUk67rh8/v0wJYxJmL+wmdsjY12jtNopjo
zq5GRjeFE4DKXNYaBRKFiLMCtrlotN3iSeCg62zawWXAPNOim2LW1LUX5aCawhuNBiyrXefo4fDz
Kt1BfMkyWAEQwYXU1SoMWoRzF4+GdE+k0N5FTQnMcbBrRr5EWEDdNQSoO8PuZQqqvQdo+yFtQSNK
VWO+KLBdjgB3YQtGhPbO/pA/T6kjtkVSZPu8F2ONhFe7p3uwr8Z9ZVv6WdmFBQiOax1kIrwo8Cvn
AN8ZllQlm1fBUrpS+FxoWoI/+ffLXBDYATS89ydp5+FjOaQvVWKqWKPVC9LSIGLEKvXwZgzQBxJY
y1TkOaxc+/aFkTLX29t1j9xoL/NOHpMB4tP6ZFNbPW4rU1/ZBMcJ5m+5dScsFkkRxq5m/KDCpj5A
2xriAYfoLNw0ckzXKm7XEuE/lo+5Ft9rRGUQ3EpPXFVbIsF6dlS6LUBF2lSFnIC4btAGh0+EGhFZ
RWhtC7uuPrhcGdcL2iznd83jj75PMjZppcMSzVYLvKejqLLHoYC8N6lBw20nz4kKiz/pnLzKRng3
eS/Nhuv+vibsBpGB4BKjmNPI6QjQi/cdM+6r6PBHGUt+OmPuIpO8v6lUcEBnwIu5qU9155wNaPwn
+LFXjidLs+VsikmacDBN0JmTZxDBScUe+OJbhwAYW6fuLhVy7WldP/BfT+v6FP+4WRo4SWBa+XTy
YGtnVo+Tad49NKZAi7984S/ERsh9metu74B67LrF7vPZZ+EC3dkFgiyLkIc2x4mpfBHVoGOTBcCB
wUsU5SHrtqZvxMpX2d7vjsq/rnI2nU4wCSjJJAQcSNaEzi5B21TWcUFsCwz2MIGZ53Eyvdf8kDi1
goGXTukwgYieGovkkQyYy+GDzzA5lhFcejr17gVSgHsV1w3FOxe34BzhID1hnNMsRtdDOS8wVo+5
A/8RVNi/RFeFYsCmFMXa29TLXPEdVtYMxeFB9JWNYzDIrvqWSaO24DazvRgd19o2pCC3ONZ08pAj
EzXYJnZI31pe1XuUzqHvGKEgF3rEqQ0VNoJyZOJuDOLfT5BQYJYJWyRJHiorcC8qtbsHKgmHkmKS
aCR0PEt2MqS/QA6cfvAeMk+F+EUAd8P2lfsDvy2E8t7zcOjuqkSTXeJ7085MPE9/jc2I8GU1eIrf
IY+2fcuDgFj7pHAVDDFdU0saNVjB8pPvyNSKMhsbi1AiVarJSRrlkxXGYsz6YFN3br71W7u6SCqT
H7KoSjh01FOZTc4lxDVgcwvzbYxICL7xrCyNs7TLETwB8m7E6srflXic90QSr78NQdxHVIWr3Tvl
Cn5ncV8eVJdTK+okZdCmKd4g/GNg5RPiIb0CNVVEkKc1uoi+8NjGztkzSJXkO3fYL29ECkaZyhr7
zEAUAIkpImNrQkkCcF13k5c4VtRO2+2AAWuybSAtLg/IUoc/pm/KF5B9GeZklQzyXCcY1geTTIzc
hVDs8n3Sm8oc0poP9nNVlJW/tQqNv+9Gdxhi2PhQQ+19Lwcm26NHPIACv1KncLQfSyMCGAoNRfZI
JIHDSF+4CAw7+00GWcaWguiXtrGlwS650AB/ipJ60cdTLci9zAVBK8nTbMdFgUjDvjNOZ23Q+C2w
m4eiPrnTQ1fvJMb7RY212XV22QCqAJYl8gElCqsNA51cqxxRCH4WKLJzm8onO41usIdE1gHR0psy
n3BqjlDqLUrA0K0uuHErXiUvuqo8clcEdGq9iGONJLFOdAY+XN9Vytqj0gj8fiy1QXyX5+hO7djY
gNzILPi8PoCSl9O9xTUEVxLJouUb8l0ygxSkAp7wKmIonPcwt/W9vjBGlH0ZxrKU3+UkqLxQ2eB/
zXFP3AewCuDLHPEw3F0iXe3t7AZ0vYPRvA5iICQh/IpKogo37psxDG44mO4CJHphA04+uba+Cwr8
wWbKCwsoMHSkW/6A8BTf3sFt4JldUpWO/ImwxQZW4sTpe3FX2hiI+6Dre+9UFGUKFhdiI9BYLwU8
Czct6ET9fRZ0YpvWFjfY5ouq96MmNMZ7VbZtl+/V6GblAxpYrtxKkLS7O6ejpX2YEMQ5/EpZYvUP
sLbL6oJ+vCWOgNJjyNIkRU506yVl+9MO69S+CUiate8ItRggirBdaT2L3ClbAwSoj9i5oUxtaJJ9
U/IX/JXu7kskCIDIbWwr0LfSJ023T9vR67ZO3oBboXxn6KCQw7g++11u+duKeWP56qHa5OL8phKM
4y4n4b7MurC6mWzRgt2Spnn1RqaA5TejUzaCItW6Ih3CGrzW9o5+2rb6R82B89cx8jLYlbvvFgc1
wH97LqH1pgcvCbGZhf1iUNNxCPMeNdQMq5XctGRwrrNrBxDIq568ot2VXVXaF4bZaHS3hSx4eoJV
U/HXHpWG7Dn3dOixSGvDHZzE1FTxW6R3ePlxwDWlDzWMS8WWh0jTOqaau+pd87HxTwnwLTtZJ6gh
KoP/f6OnqeBbD9Lb6oGzoiE4ANOM4bRA+9FA5q17og4kTOWgd1MYNPoyKjyYW8tzZNuC0dPl3h4L
EYwrNJQwEiArweifPgA73oEVJSORRIa0iJraq+tN2WSK/pjq3ur2OQ3bIY3q2u/HyEtcayPg/bdy
NGOKqvsoGNrG91ohRAs+fOQNCwubelKJU0M9FNAaFaZkiiZaYIEK3VzybwLMdevRryjy+3TlJcPe
gSUwuFC0a4LvacEofW4zZuldCqQCf7NpDTpj7jtVi2MsBumvHvsL/5igcV8RNLQYdb45hLXI65wc
C24W3Q86ctHdrn76fd9DXmb3QLrAvimROlJIOBJuspZ4w8VUNk4DEVpJQfbRtR0PkUahmuQdFhja
wxfhm4Y/B6PkyKrghnk75o+DuEi7yC3kqI/UTTY5c+yzai1j7bO6q9yzQc1afkCqx9BsoKanabPh
koVGg8KHUvF3MFtw4sYX5RmMxng5mhGxSBCJGOTVsJr4WzjH3OwiGZzLoBwL4fU/Jkicso9Uu2n7
0QKu6kcuAJLjc1BAt/LFLnqT/eyUhJgGqmnL69ydJ20UebZtW1IgRhLMsg8stUiTHEAVSQITQ6zT
VocuqQZbHMoQEJefORT4WB6kazt8O04FjttRoLzSHSJvyqXrbfxEEhe7EVZa/YUFleSRDrnjY7Xl
vEGB3avb2oXxLRzhnN8ktnYLZ+93SB58byQxg7s3UyWRJjc6KEx/RdhIBQ6F1/VVt81HTpwuCkYt
eg/OBmrBCNVSiZQVFRRNBoO45wm6kdizWfoEuVRnP7Aeka0mtofQqz5S7DHLMrIzxABBDdbaYO84
kqp8ilQAH+rJHXoI3TZB32ofEH3IBGHJ1VZWZpGV24i2QSTMmB18S9P+l0tKz98jb8cq9wmOz2BQ
Tl4Npbifp9gwDRLQQwmOvc+Fisa89/TWS/tp3CvPZOzd4olutkMXOL9QGNX0p5/3dgY4Lc1wAx0W
qxaWXGYNLom8jKbOHkgjEZxDwchwaCw3QB6NO1GE/JSJhkLPmDzbcRzMyLO2MzFtvdDi1yAeBqT6
ZWysnn4PckYOjkOddB+4WL+3QsvGRYBHP2XiBsBiym6KYRwaFXPkZaATXxl+j0xiHTzRvO+rj2aw
x6N1JUkL03mxKrurfUGKFhEtZV5/hbISamFcMtLXjnUWmiqMEg3w9TawgzRsI/TbQn002Fli1pCp
7KJwgMEicGmoqwi7KuPo/Zi1jD3SyRsEYgJ8Ug2n3Ctk+mDRxqVnx2UM2zW8unQsYt/WYfJNWHZV
HwLpnxB4UBwR0EByzLBh8W7K0OrgYUOG2Cb1RxYcXdqgk6nDRsMfbqGQI79lI4ePZOoTKzlhZ43c
8rbGyvU/js5ruVJcC8NPRBVRwC3s6Gy3xx1uKLftlogiiCCe/nw+dzPTNTP23iCt9UeakurWfyn6
3a2vi0l4AAXtDCDmwKKmPROtN/CTJDRlzBe+v61+3inRuQmntvzcupLLsCr2i9TR+i+OJ0WTwLp0
S/8UiKKb7+Je2eoxQIdDr9S2jekPG9jeXqh2bEuMRY2Kgtu4Caw9kfMw6a+U4qvoBNPlJr/DOZ7X
HxGwV/KjkO1YfFT8rMw7dUyzxp/CxA7VOlu7K/G4t2mlNcBEY1x+M1d0mSIA/LYMphCHuRinZftW
WbiENWkXe801QU58qjY9JC0SXGwcfr3EE2fFVlePhZilw0RJFOQgnD4v0xYRxXFJYN9fI8SJi4ej
vB2dH7Meyn49eikDUH+h5gg0PU64qk1cJKnKx7RzAoazPYo/i25NApoIlp6sXbGsUXn9bjXSmb8u
G60UYfUjrlocj/yG3U7VXqXDMiHSanbb+zAZu15RAZC0A52GdaO9bBYkj3A/k/s+8cU5strv6YtW
s86r3tqMf+6gTmsixT7KBcHxB3NbwH/Kia6owBLE9hkV1nkWVCGdxtaNp9uOMd3snGj+uH/Xijjy
lafWoxaz6sV6xfCuRzIQWus+0J6Z0IdepFEq74RIEGMhOdHJfOQ/3FxIKk822mf6dN3uh9TrB/x5
hY0PDXJV95lBoXSP1BZZ7CAOeTvxCyUtDL/dKObkeUx7tZ5pSSnuwsRMqIwjeWbkknWPublOyc8t
GUsed8bA9tj7PFf6ONI6Pg30r+ioH5iovwEt5S3OfTlXw4I1sDLx35U+ordV+MkXyymH2Sm1rRb0
6RTbfOjRRX5aAc5BK7k8mcn1bZFjxiERIufwCRZ7rFZ8kMM5nMEHhisVY5peXDXQBHUI56BdX1VP
MZY5DG1gBomJd0+C8hTOoz8/RekEREeKmPO7HChPAlZlM0jywHZlnbyxGSfmdiZXotM5OjaLbqRy
CGpGowDaGEYHis5Ml20mNfdqC9z3CeGP6mm+dyqfrouFipc4ayssPr8Gj/ClgxNs3Vxn9b4WoC7b
WpEFZQom2TmrQrfxj9TZFP2fpOyT9VjzRkQvCb8EqYBDvEbNt7jeHCr6WajOmBLgxtYRy04RkVGe
z7rbN8u7DiLPO9vEL9AEx5szOm8csq0Y2V2d2h535VU0IaSjv4VRhk9VzmdRq0jd220Mgss6p8lM
hmMnO5UZ2UJiTDtsZ/Rjiqp6vGu7kDDGq898/3sq3CCLx1pzPYIRQGA1dc4G1HvHZJ2j76bDwD+M
tbv9RqzpnEmuCh+72TrOwdn4e9DG4GtoY78/mWqo7nlWxG1IdZB38Ix1crP0wbUN7PJKJYD+Mcc4
QbIQwTPrml+HJvMgaGzmBl6s01cRhtvNQP7PV1BNwXrQzVoTrEAi5CZT8ZwsrFiMJER7eqyF55KT
tiA3g7yIaa2fpmDkhN+KPbgpdTve8nZNXk70DhFbQ7pf68SlyszshumbGuHINQwo20jKkE3aHOvK
eK76hbSOaJ8uUxAV55iis5uq5IBKvEXnfauje88DsPFUXzGwIRxLKHe7JRnGPcYT4oGhqeo88YMV
0+ykz8sS9r+nZeLQ0o1/qIoYD1/Bseu0XZwFyfqTOqSatSxkcDKs3HszuUdVcWbMtFPktSGVMNFh
CuYN4EES0lugFsMjh0Weg6I4QsvSxAp+UZxM7Y5sTNpcCcL+MKjBmBolC1sb8/OUut4IhJkKPn/p
e1PeUodwS9CnzxZACtwwCO+/vuH4CEtn+d1ojGxDOIonMfbVf1VQFddWjsVNlQwU7KVkdgbOIPKW
IGratYKdQVTgvEDHwdik0sG5rKWZD3aoGOmE6Myf2VZJ1hdphdnLi19pQAStF4E8JYXfXuqeITCr
2g1daeS0xS1bNbMd/pvzsBhx68ep7rOIo+Es4aWIjwkCo45bESbtbTdH21/63RmAWW7Dp6HWJet/
vPVfdTS4lyl07EuIvfuMloKAHNHtfGg0CR0kcV6YoIf+o1vW5HYWYvoht97nyfdLmAVBJr/iYTgN
kdzoue6B7SvZHvc04EEfkeA25Wj33KZmPbXOQGWGi1jmSzZt+Vilgfyl11pk/uK07TGg9emt6QpU
njXaNnFTuro+la0R88ELm+5HJGX/3IdN9F54fflvkZvzNK6CwQz79n+7dpzgPhCJelzGrrjS3ZU6
2UZsxaGhyw8daT3rcwkj8m44B4eL2IG5Dvhri3MVFduah33jqnwvC3spUk+qI8n0hHPEbl15h15r
bKXJtNgR6IhmkkPN9XUs9sJ6v6d2417OSuq/b70w3s2bH5k1vk2jxSnJHGud6ci2Ts7ltKfqIdhj
eR94ov6GTuMGEKm1H65r299iG8iHduJm57tjRWStXMATuCedo4mT8QeB8TrIxjmYmn9FWdV9Tj5x
8iArfxMHCbv8nQS+T0/SY8Q0ezVTO+A332HQySAfoIb6+mFn/JXH2oTyMfTTLj3skmRGfnrmizzh
qn8Xgsoc7GP6hHxy/Ffgbt/BPFeCTJNAxRlJf2mU83RAJDWunqvc98vwMcAzv+UEK7o9xU5RQ7nW
6KxU3NFLNBKAl6ZJPk9x3x6GoAqGaxNz+x3bNhgI/PbJk3OSNnpW/jCJe2c0ySe9lZ3KRT0y0HpE
Vf52+zDmKcaP7x59yni+f9uZBb9JrPnDjDf9LPa0+NLDGESZlzh0Too1ZDRWc7f4N/PGlpnbJV1m
XpbJ/VXqdX7gUPDeR3igrxEe6mlNZptmrksx5tFZd3O/rqm4WZVUH6Ix0V9Gtvhn57YE9XGJLM6t
XZX+pwrmt8zvQ1sdJHPSw7JPiiSlLUhvPTn5HOZm8l9qw/RGc833UEpYj7z1mUBUPlSdP52Kbdq7
E2lUi74KT7colb4hkJj/GSSHbyjS1U0LqNEMqskDv9HxT1pSw+YgoxnprY9Z9P/aCvJzTOTWss0I
KKr3p2mLOdmSkPPvad/nwvm1MdXdRCPBqTVVbOKwuxuIK+aSOoXiWc0Pv6+of3HDLYkwTRYyfd6h
Hy8gHuxmHIpuATCUNPpuMK475HFnnUtcDJwXSg/C/6lknz7u/qZftVeyge+xKcY8jBXYhxmKaSd/
o9mm4Ucjwv3DmGq+bG4yhUfHtt1LQOj8H0e38VmPiSlv5yFg/IuGsJ4udi3LN7GXBGS77LPPROzK
r2qvm/pC6+c+5+MGtHcSLRbgzPpN+7tBlfuYTkv30Mfo6I5FpNV4BLMQS96xg8gbCSo/X/g30hsf
0U13phNaVIdQjAQ37PSj4fRI3LE/CoESlgaUWLFzoLswBzOGwXO6Wr5Q/ttqILmr2x/dFk0umd7O
Upw2mv3ojwt10t2uVFW+l9E0IXmyDXyGGMLk7IYj6jmWE4bwcFrRxS4lcaWAs1IdlG/pNyyDTeqb
cm94U2voZv/K5ybFMSIB8FqSe3uzdsZzrz4f3bsz022RNwwm92lAMOKpcPvJXuO61uG1S0NUwLNe
6qdYlDQ0z/VOO3vGzSaGK+CBqo9jDEB2IaxiQTQ9t8ltoTbUsf4Qcw11Ylm8R2Yva9gSFqPyZNnc
khWuWmDnhuD7/vXpkkwv0sj6Z1i6qn9Ojaec59h6vs0Z0PV2dqZemlNNg+XTvHTVe212FumotMCZ
tPDVcCte6H1gBGACCZJokpjh+6HL3XEM5vuQMnLDTrtQaVYOZfzYV87ydzRzGVyiWtNZ5TkAK+66
9E3GF9a8R0sVHOJ9rkgYTSzkayeYDEYWM31KUqoGRiwOcVaXRBdR8klFidMn4mxh269wIG31EfSj
+7KMsmUXGgv6MN25HZ5iFbhXIMgn1azBoyfd/cZj7aadyWpIutEv6Pksu1YFZxod8Rh2NPz+7tPG
Vhm5pMu1FaYKc7+km2T3V8XKvLfR0R2mkQFfr9RuViFb+rp1BKVukXTPTuz1P4d+8tMDU++oUVPr
uT8TS11zJdMYqbO+9pOjBqikOEh7VfyyhKq/J3S+MtnEZPmdodSaF9UR68LpsiKe9Jr9UwVzSmia
ShEE9f4ymiPViR3ihoGjH5Q3YbqIym6SzE8OwxqVJPhuMkNQszpsYtcLfSVpWl1q4SZUqoYw7ac6
VO1KE50o03yVbnQQ0yrgPKywmvZSEBtSjr6jT4OwSx+ixNlyJ0zKjy2o64Udo3SXU+WOmlSpcWPm
oc7lJPwurTInDQKQ5r6XLkJ33Zrr3vV2OHTaqiRrmoXk73ZABnZsQJ+u8RyIR3Dr6FA1AbW4Rchz
QtPzG+3l4FXky4iMgJuifZOOmeik2dKGUY+u2jHfdFghJoRu/P5VaELK1nSWQ7Z6RPgHXbe7VAUH
BLBFEU5YQmhxScws/Wpq4VmWdHwh0Nr+obI0ig5xC4GQrxSB7se5LDkJ/ISk8SclN0qM970mwavo
6xenpuT5YUiazbKsr5JyFqgJe4wKZwMdbaOuR/QKipvz4sVdNvVF6WRQafZFy8HOBzB97gF/Bv/L
TO/2mLBkE7/LVNXdvz3oSd1jvQQtcHvadxtkTfK2GAOCtLsu7Jasomh3fxqELOrzqB0akkJpSAxk
wX0qZlmoo+iw2x1KpGB4wOO0RptYDPIFBRHKeku4yyvM2vjVe7FNjsxS1SUi+f3MPc/NJIf2pgUX
204BW+M3s7Cox3LlmcpGaZvoVg2rmm5sGQva5ipwhsss03Y7NpVt3umnK45SF+WvNRTL76D17Kdl
sbkBgOepI/PvdWs8P2BUTZBX1MUQPs6sNldeLZQEltZikjZGrGpsN00c3FBh7Uyvng6NOItWNz3K
9rS0OeTA+tCFlWhvIbC69I/ddkpmlpHpmwNjbL8QjNuPcVe+PK3u4r1WEnZMlgP5qdwltzNRk58s
PNF03naaqQE5jP0yYuQpkMnm6WNLaBrEsKBPrC20vYsEwN+Ci/s1IS+Pvm9KTUmpJqlqCvES+1Yx
UwzmM9XbtNzLAo7w2AkS/upQ+Feqg8c7sxJ1pdxk73NgOUVbIbWt/mFA/XjVfNEApNpjBY0nLjim
uRKP7xaOwA7ApZgisE+e43bzP6lz1062OJAzpqyWf0sNXsxRT1y7lmXxZpthi3m8plgfpDMuHDzr
YO4jZyv/tWHKEEwKYBxRMx3CssSyXO970w0kf5ik/rE5CpITu+B/G1cbl/FEql/UbSFE8JB0N1Qd
ei/WCfRnpxz3uPS+JikQrqzijOGgC5gMA4LZj4Hvypu9n7vTGvC/91yjTlOpwfzSmkumheQh5ThR
J2DhHnNTvJTEvYKsvdR1yiYm9xLqfXSL+77UjLxLvZn3paqHQzFGEbeK0xBimPj7qSiJCISzkjSz
LymZOXG3vMXbTAW0GTlD8KLG92sb95fAEnYJt4Nulw0MvhvSLO+aaAQEKGTwe2qwyGLLl88oB5KD
oarzsPXR+nN2aBbyoZxfhthpHtuoLnNgTn1RcUFRyBAgwnQTzMWgYd55LkaXLiIABO5CeaaMuuYN
KgvWkkTGft62yHnGdqcRarSYQ8Sq3j1v6G7BvymUAz5+GNsEHqJg7s09qK2LP4EBuKMs7+eg8zMg
0e8ETTPdR9sY0nPb0JuFM5Myg5auA9dGBz/A3BNtcXRpdbFdQg8ytuusvWPZsAjzG4fmeae8VKKh
3b7Ryck47X5G3N/cGeoujkTIfnQ4qnL+VWxC/ViU2axrb82sLulZSrf0qa4i920ttX+AmHQfAXWb
B5rcvQ8e9uCwh0rTWr0UxWHTLiyHJNNJBwoxbLcXx6JeqvdAghkGrSsvU+mpQyz3iVPccd7RIhUA
muU7HRLtWaxFclqSrf1+LsLPGCH+rI57ADx4qETcPKu4NCcQaWjRYtsOAa3s59jY2KHyYfk7Lw7Q
TDXv10GHnwzcX2SWixcct/ZAjLP7sFVwVis4/asr3fgM7esfSlq6rkk6Og/TOryLXvfHelCwKxJP
SThB7bGC0CPHfR6+giwQnVmPNVE+hTqhshu4yG315YdGX8AhxXMzmtcpbsq3xhVhk8/MAOdBTUW2
F3WNhdwkLx6pfHRzgEfQrJ7SHIz2yieVh2p0a2IXuZX3EaPK4fNcosOODg39irKkPRJRVI85Shai
ONdoWWkYVpviskcYfxhoIj8MG+lFm1P+9ivcI+80XgdbfePFbifCo4y1k89qVy39XGbmIqyFAx/z
NNjKlXftPPmBc7KC+jRQKWMk7dQsj9Hyc0H02l0Y26gxBkqtNGSVHUM6zqcl/IhqGqIfXbXFw1HT
sTP+K22wEy24rTVWeDWpwb/f0z0x70k5uPqGj7tqPiIfJQE099irR3+oRXC3j219COXS+j9t4O3D
jV97LXRjYFY1vKSYzemWrxaPW9JtBm/9L51HNXwlzioGm3V96Y2/k5k/YNogKXPNDOoclc8hZrtz
aL30z2waZugwTuQD9GftHcelK/7vj6uOfmzMq1pnshaQl43OsViGihLw1Y8ZLUNjVjbJzuATz6Je
++rdDnUI51XQHNE8lLIY3lgoqcTIGo6blnq53b65Gz6n57RMVnUiM85z87QZ+ntAFR85Q13U/b/F
KUz32leR7V48bMRjnpZc/NthjFeC4Ete1upOT/2AHtEjf5W9ExorpEov7brHzhgshxuFhkzdtQWw
zpvVG6EaCLbU3U2aBqG9Q15ayF/G0TZ5ZNpyyze7Rnuf7XPYr29lN/Aw+ThSGdsCu/q/IV4T76kG
ZJH/VGK6f3OMj+4YaMS25WGJ3IRtVoMwXPU4e0EO0rQ7T4w+Rh6nRDmv6cpTgg8xrBUJ9aykcU17
/BDh0pLOjPsvMaYENzbRstFxnqhk3n4YBTlzKCdUT04Wa5St3jHShvzIk3ALd/7nrT2lhUf4PP3d
cdMoOWeTwKOcc+8bag4Kz5l/1ZHTrV8pkFLiZ9YZt7FjHiMMdssHrnUwZa6nEvJv2nr5M6gcGHE8
40HiXNteTUl7qEge7G4aH8nRt7s0NQVh9lFLFfq4jvY6jc7U6kM8tUnzMG3jlp5jVSX9cF1jTzIW
yUTsf8JlbmVOjFyrEaHNME2Htk3j9T8FtBU8b7Nr++GwTfEsisws0cj4K7w9enBK5lxIax+Fhhvy
CS0ZZppx7TPHkdvd5AVx0N6yk7LtZp1PDuFnZKMoIkB6EeWO/EdpIAtymGKpxxNWADCw2ZWiuR/g
w5oPCKxu/zlxYEX/Ks+4EJOibNaSgJHEicKWWSFGKwe3VfO7EzTZlol33D3RdexOyjgGderuOaAN
55YvUzZXzhMWuEvXaX//5cqFbOtgMklZv0AW2FU/JK4ft+4h2cth/ys8Kbb3hmxuIng2K5q/G4jA
TDtIEEh16pNyG/p88qN9uJc7BDambYHndQMeaM+7XNLgpd8DRlP0ToaqzalDxuzu/AqZSSok7tmK
pOwfeH8dH3n7mmQ5JMaO1LoCk917EauZPnGXxiQLFHPEfmIDzgk+6bbp//IyV+G9a/ySdLs1WKnE
wW7H218PgcoXb0rwA5r0n1Ru+b4w/2wGnktFePnqAHmBPPeh3JuXQkxc17vbjk8cJqK6Qm610Y86
KeficXWbxdw7vbvYGwLHzMkjMYvapA7hTcXjxmyyDMmnSqsa/3RQDbyikrGCkXEwzlvLmU2lpFma
+Vi2ndcckCUFR0+4dEYXIYDOeyR30f9B8eV/DsG205A5Q6ACa68JrQOQ1OwcUBvBuRAjgitPp81L
0pep02aboIOIoAfXH++BGptfCpHN/EidOHggxGg83CtdJuXJBry/xz6FBM6Cedt7ykSUH0dvqzZr
cEw9d5uQzW77o9V63XW2YNPd86oCf31yUL1EJyhmsqqrwEaWgWQbbgd/mLe8oFBEXQirxJvkKuvU
dGKQjhNqf3sZCFUJf7qrcLd3t0vQ5tuZhRxwdLFvm+8tI8MxSYK/Fy/VZ0O/NVFPIr6mxICeQAT3
OvfrJjJZ4ru8SgAZRIH1ZQyCnfoiylPuMapUaMaG2d9VbC4dD4D/WtQ0vrO5OA3lNVXzNIXJIB4n
pl2GFmXmDbawam/quoz3q8B1fZ30Lj6ilD6uI4IN9xe1SssPyTc75Qjh7R0ot0ANGrvjy4hGIP4U
YPN/i4K35UJJyNod/CgEGYxdRsFrDPse3iBKWJ7DMiS5qm27pMjmyF0e1tqp6tuqVpppI2jn97BP
g+3B3dL+D1ze9tkWMZFXaV8oVN5zGMLqyfrAMtC5+ZoWS5LjeVQEDIRRfAFm5C9nJmGoJr4sarV2
hyqFJiFJTrbLmda5rToM5QoM4X6/yNpPYUNsP/5Rq9mxOUGnc1csPYbRJPTrbz+o/mogCj/1iqvi
xx5Gwx/roEl/rpp6KG7HsXbGW9c6C8XeMOTjEeHk3h/SbmoZTNZAdTTZknOYdyUgygnLVeW8CPQd
RPrv9fgXSu5bZ/wN1+PY3fQMok+BOJQdBctjARMjqyBfy28XcWSDVGeJlwQ1F2rkFo8AuDio8GEN
9fTPM0p6R4WUhWHLTWc6VLvItt7Z6UfH/+XqQg9vvFXxmnmtBeBaB7duHlNg7DHji2vjrynt67+l
pwePZ2if1Sne117coiHjqi4nvCsirYc43x3PvyBQqqZsVgALZtL98yL8AXBzRKpQPklfh/IFoEq8
AMHWko5Jdgp3rhb6R43zjAkTlbgnOB8wvM8TZ78zN86L5Ox6DotNxnkcL1FyFJuqkZ3GgxOWtyuG
6uZnHfYdx6VUTnRZWcDiCzms0j3FVBm7JxRe5XyQ7opEpbUJHpZIDmh84qZy7Y+BP91GQld0yLkU
h11ip2O5jKRNBFIO/isxCGG3nRu/3YNDjXnuSRrtpscQVRLPFZXj2ORsaoFnVz9FuJJFi471o7K1
Kv40NKNEdwBCS5Hkoi+SMANE2odjMIg4uk8ko/FjW6/jtdVlEEJCjwPn0lyl041J7PqKe5reHyfy
J4WpvIV10FCc59bO8hq3nPSXxc7TmgGbihKCg3PotrfT7t9+J1fUPzS3EqL2DmsDQvIeoPJXtM86
PK5pH/JjLOsyklNX8luIsk2vYi66H7gT4lc3FelPf+BJzo23us4/u/W0E5ioK758E4x/EneJ9WmD
wSKWuug3eWx2oOOcErBefPicfaShzClhFy/JKqL9uLRqGt5otSevvCHto/jsGDPin3sfLVSA+s2t
w6jzMlG1gQalHvm+miKycAzzHGeuE1YTwHFsJ576uekG9RQOXeM+Lh461LumMA4dAihauDk7+9A7
jFWos6u6fhiMglNB+YnDqFVNc4xiR32nKpudHhfXk8Frh27uqj0j5FPXjipf2RKynmUa+2kk0svY
oe9cOmf4FeBxT7OG+JPH3iME4CniVKSrsDL6N5uJRAAwhExdGhCnu6/bZmyOnV4tpe9VXancTcKN
Q6zz0yJD8+hzRiVq/y2sp3Nky9QPI5f3n5ppcuVzu1Qj2RixVtV1VA1NKbD8/ZbtNgBesksQvWzC
lGivfQR+Z8X0j1UzLuyO9gWs8gcbSaqPw+gvD7hfonvZF8M1ZV5AaEHeR/CComULDyxb0/S2Nz7y
yngVbfNa9oXbHUu5odhBPbtVP0WnrEG71S9ReYdcrwIKXgZT/IM8qMxv1h7he7TNuzY8Me3vTs45
0/5yujahpjrVZllJOk0qbqSGe5nD2Q9SgewRLqs/L2ifFg3O3GoIR2fmqaVU3pg+n0vHWy8UFvrv
XVel/ASlj9hwTHr0RHm50zp7tBxvDd2JmwkeV2K3XOJy1kU8ba2om8sw0vL1a6Nld32DpDID2Cef
YFtnKorTXWYuMC6kLm4jc7ZL5xUXne47dHhSm/InNwj5puWKgvXcfeMgxFlUMgFelSRa3rIH0H7d
ogT2PoYVqeAlDqvu34rWmpvE27zt6nVKgSxECIfu1DyI4DYQ68Q8XNRsnR+8/KE9KtoMkyNJ9+yw
YdP6y6ktqk68hWk3kkfAILCKvBNYV3mbVhCjqujbc5AINr10BY16SBGSpnz2frnzUssx+IudAIwg
8c1Sk5+vUoLXJ6nAWLzaDY9RH27+f/h3jReeVywp/q9xrMqV6ACktrfF4Lft6+5UaKQI8xHrLQQb
+vHajcb6szFzgm134sr95U89ID9RbkP4UzToEYBIg3A52rphDMgQvjKlliaO9hNIeWFuhtrYz6ls
SYbKOAN4v2PUxQgEqkKqK6KUxnmF3UcMaQHa1uc46R19CeuoCk6+jPkJvXAF4kKLtla5RbR15QOb
1r+4nXjHOsBXqOieq/0/Xas4zHkqp+CRpDfLL+CjQennXDaifvcSfqdc6tnd3ljQ1+NkOneVcBjx
7hzCteyH7aDmkbHZmQv5X0uiEf59b4wDeQDHTss8aHQfo5In4sL8AMSZWzBO3Te4b2RkH2tvbH9a
x2teXPQCV+L0onOw6vZ2XDAxZJocnNtudP1TWe6pyMmtWF54yrb7LnadpwIcdrkWVVFRmlwRppJ1
Kk0pI0IYeqwQIjHO61huB/66ebDV0v+cMMbhtqi9LkZn4ZIeWdTCXjh9lv2cIpr5rxzoIq3LIfhg
iQvK552XmaiLZrGuOYwzm8w95wIeEWazu41k9fIfC2VYcQMOikTHoXYQ3YUmjb7aNhTDf7FvF/+u
Uc0OzT+QOPyFAxRkeYm6/RNcYgsuo0hSfoUpYps5hELrD84A130soMnQGXZ+jNIlDWf80ZEI1uaj
MzoOv6GKYBRHaLbECvrmAc59dyUhh8m19SQ5svSNXys+uuFt2pa0RkfYeR1CJ7CJ2j+GvoMXK2ha
pIG+mxTRno1uWri/gwAeSjLpzEkCbsVpRwW8bJC95ETduV0+SbcA/uVLRT+X2wB54106D2OEbBH4
kDbukALh6xYyHvEpJnftqHVx741BUxzXbpNvwdypdww5AIyhitb4MI42AjBLwzCZ3+C/wu52SB31
KWsl/ttZ6niwPBlV3I8u0uBuB2ejSHTKmn3ZY8TISXpJ1jL6qhEns6tP038+non+1E4xMTSYUpcv
qfr0pMQ+9RdbpiEKqU7V9/Mwzw+DNnNLzZFNxpdun2sHtUEpVZoVqh/VcUm7+sOBPZ0eOiWT6RiG
qT2L2FnJedYN/VLVt7ybQaWVJ1uUJap91+lysYnkE4FP+DIUfXmndAz1lCiflYIfFpZ/3409jbOP
1gN7gtu/Qpgx7jkydoE/SZWuMtksQXGZdd8WD4Gzu982O9MFKHld7Tj3IZmA3W+9TuVj13WxzWYr
oteIFqOA5chNqjtCrjZxv06gwl+yjjHY7B2BcOO3fgZmBPLuJgRKbE9+Fe3wAM623ztoGBhh6Hy6
TFNUPDU7mrYfLZvSUxguK+QthqZDEU3bfudX5f84O9PduJE0Xd9Ko/6zJ4I7D6YaOLnvWi1Z+kPI
ksx933n150l3zYyco1QeFFDohi2LySQjvviWd4mshc188Zmzr5ZTNe39IZgAMB0fRW04R0ubEsir
PWgtPdYmOJJKIcI35NlPlVOkbCy3fDc9gZ6a49AuV9rOf/S7Kr1nWMLEyHDVVcN47bUIjPGu7w1z
p6bV+GMIwniBKmi4s4RlvpgYaB7bviC7gjJ8RR8qT6exagyb1jP6nQIiqpo2JWGLoVr5PQFJTk2Q
N9YhgZK3czPTmkhOZShhEb1JS63zJycwFeYY8fgAeqy/Ghn7rGPFgrSVuBhjI6RnbJU+Cw4ybilJ
RlchoKNToWPNMqoW0F6vWRRShQntK/UzgB7lqvMDRptA4LYw+gpnDpMofQOTIqZQFWiTVp1yb/td
eZsNef+CHCE8GFgC173Vo5oE7LnW+uJOtAVzFWGVzRLUr7ex27JcZ4oKrFWJyA6QyRVzabSvFITQ
ICo/3AHHgX6j9nLnYe/8BGIzRzyrdyhM+gQ0hOvW2Xr0DLFSu3TYW40Rvhhtkj1mHmhGhTfy6rdB
9jONTVgEfa3c98A1bh3f7XZR2zdrnen7TtNCPKoGTVnTZSGz6dhmkwibhL1tRs7Oa49QqsqVMRAu
Cb8Ox1zynrycWUaFmZwjU48phBjmDKs4zEHCEjmDHrCDEzIUgmRtMKBuzPwWaZW+BXtjK6gTocN5
o6ogy4xOwUW0DrrvSZvQ66Kr4DuzoS39VeX3NfUIkvPTMiTbbjU9mOVWokbTRoD2m/RqJch9aC1y
CDrMpeu8bABfWYW3rxSsWczSzeKpiORLFVnKGoMVd+PavfXUKzo+F4lt7Gk+1z+GUGmYlovwoZMW
7e6mU3d0tvECbcdmCwMhnbkO8kMeMm2bvFGCmRJ6/QPzqHQX2qKf1CRUR9qXXGpUDch/9guYKS8W
wMZVPTrtiipCe7GLvN5Wo5Hd0K2h7aVVwCzReJ4quYWBmdsKfVVrgbIElBiBCRfOoof9dnRfGl9H
CcUnhIX7aNZp+cNrVXnDTBKmaceEKFfidom9Vm1OC5YRsM+ymZGcqtV0SK3xgfULWqDI7G8ug4Vo
prbC+zmgSj+nA0uxwLDwINlzTM0aV9ST0BHpvhoiQ04NTZfQzY2iZyYqks0APpwKJuzVPemI2ORM
mjhzeoVhG/Fohgo9Ol00OI0HfyjxzCoaL5iktJ3gKHc0OtQRzRu1AX1BOTvc1UqT2zjYDfGjbeq0
v+h9zB2rAqRkkZddA8ahnKZCU9ZD7iSrTGP4YuMs84MTicl/4pnRDLJT82pix/sdYHxFtxklZcPW
o33uIUjoVIOZ3SSIksx8P0++V2kHpdQZ0IyY+LVuH4YYQipUphgoh1pHhzzSwM6A6FnGRhhumsQl
cXKxomf4gpJWkOvIALZduVRoeifzhKnSfd9qyIIO0ItAwSsxo53ORt0v1x6pBZ5TJO8gfNYNh2Nj
wsNXDZkyETI1dSo7UK2rcChBR/qNyugPuuys4/CcmRRz4DaaZKmHg/GigoY6VID4Z6qdMtfmtZqc
Il0Zz3yawlPIwihW5HX/IED3oF2Gr3UDa0iv14boQfEWFaWRr6TBomMMDaGYRq+1gYim3WSdWd54
4zisCpmgW6iVfgOcpJA/o3BM0A1wBEDqRAHw5egk/6BhCue9oKXlTYYj52oqtaDeqnoT7b3EqK0t
UzWkf+KKxvUKbPAArARQRziB2Ja6k448e6W1jb0v/NKd04Vjjl/mSPHid/YDQhETPCA49VxURf3N
hfwmH+GQOze9HJiQe0XQxOGEHAvyFSyAZmEltVwnJRgJuHbNYmg9yDZ+kbjNtEVwaVPEHrrUmZOl
/UZCCh/Il2SKlnQvS1or+XhtmCp1AWJN7cwy4/GRtNSdJj7qjMvI7pVnLzOrd5IKYzWYerYYjVjM
4S1k9+poy/tRa+V7nkEbMBrb5VwambV0Wuw9+2Wr+uAqVH1HqVDPpRaC76SQNvD9gjJF56NDGdKh
RNww6u5oANXKc+3AgqKzZ0Xfii7R10kdKC8Rnj7paoB6uoXVk20ZWwfrThTl3vCUFHSdkxW7SGlZ
G/giHfyB7+YYfbVjR9ELQMDShzxSdc6EtkP/UzeDak4VYnBPAo1LPOACqL4GAxFgk3dIGrkYiOjq
AQ5FuqTGySGCFMOiVh1MORWvzf05KlrZXZsVbjcJ44YdFWrZYQjS7EcaKOm14pjKyrCK8b4AdgPx
ji7AOK2dJg8hGYS0iEzTWahNFN+MY6ctZDca1wYwuncTYgjM8VEcUbBRtKrRS5k3NPyv0YILdpE7
dA9HLMKBWir7Zll6+z32yT4gsoxvpaxA6dZt1oCvHdN4Q+9imGqIuGwUgNc3R3YXfAOFRTE9mjXs
+yqBxVCr46svNO3WAuO6djU7uQ7VsfmhlVqngZo3o4xoT48XiCXtLa1LI7qvGOlWE0uTBELdatyF
3rvtAQgVsmuoRGGXrVchXUSm0iaQFM/OvtktZMU5J81w5dWYwc6rPJV3puCYiCAW/ugbHUxH7zAB
PAhIMOFL4Eoa/HIAnusUmfITl9RkrpdNPL4HSiwXVa039pXdSgAdtRI3u9ID8L7Bw0o8VJU71nPf
EAXYqzq3wrXvMdzP6MZ5dYR7RQj4IQj9mIgGUi6569PUkfNq8LM9EE3lm5rT/Vs4KT7eC+o0pcFe
d0BMFRaH8Zb7rpkthwKKwsS3Ob8n2Ckl4iGSpimXZZvQwhpiXgJKBm07UgfFaQodtm8Ud1MNbU8h
mHMMhBByDOkOU4TAu2IHvGlI6e+U8FgmCM21BmQLH1NU6BnWANtH0cKRs/HI5Crr2lgr1lCozwmT
0Gkdu7K95RC06vuus6nGx0zt9BsLO9x+EhUKOzcVtra1hl+4XuS9rsDc2PEucZUYFSYS6bA6GFUR
9jXG5HJcIJEAFrcvA92eKXnRKtlCM7BNBv2rhnSILZHn/FMvGxoxG3xLdE+goo9zmsALFYr5PLPR
k0CdY4fLdKs9pDTynXuGYlFGZIyj4TH3aX0F+9ysNIbJaYH9kUhQVxuW1ThQMzMPi4w9MhVqNy3H
rgCU5oCGbm97rLgVWA6gDhJX6DmG5IZelXvmF7YNzD8xSg8AjwXsaWJ4aTlu88bR0tuxBPJ0JUwB
6nYKz2ssrzUb5UvgpYbh3ItUYJbct3rT7wolH14M5BaPkuxZ1CwynwGTMyldcEQk1JZhtjSCYA3A
Fq/LGVPs7MYF+QBfIxf9s9nbAOOPHQFtyuAiuMXfrvzOgKbY8AqrO8eI0BJUFB2UvGXoPwoGjc8e
bIFNU+jAo2UHdz6jC8fBzajiB9uFjmSJREhU+uWVL2tcSgygXYZdMvvvahMYO72Ap1SrU+pEJ94P
fm7fcyo4S5paHExBxNmrYsM6AhikRqD5OKNw1p/MWGh07DqEnOjrjHIalg1wBFpeyTS2KbRmgaVg
7xVl+MvEYIirKoyNSYi9gD4D+qFeR7FnbOuyzTZAirJbMMw/ZO4E8KXC6om0MVxUqhnOB4+t4eiJ
vBN2Xl87URTf9w1WvhWMbWMKfFPszdKC+CyqqsVWQGgO6rZK67WzYlQ4aRgYZQvZDDDNx8KLvuuO
W3QPnRtY+dIJfdFPU0G0nxuy9Dj2dKm3wON0aPd2B7B0xqmBH3ef9am/9A0iMRl5UOYLM+w5WFsX
oBjUcXoLiqR/juWM2skV40/7hvcRolvW29LBItTWUESowVPPotj2szcflQV3ESCZYR4AayTDFIXz
MtlbaR+EC9Ufi2JpMDEkMvSWso+hDQCKgTP4bOIZvk+QYXqpVPBHmJxK7Vq4RU9+aWa8J7pqmvOE
vg3jQBVkQ74o6H5o295BHmVtuvBQ1qZhFxgWlmn10oFwDtZwWmIFZlGfoY8NkdFBZyQEJGaBZYo3
qZl3L0Vntcy5mVHrdCJQT5xopYBuRH+2jFZtkhIWmG1X6vWI3mlzbdpeWC9LQx2sewuY0U6thzyY
DwMKDKuiguO/yqomqqdgCupk7hmeOs7jQQ2SW5WuAkU33V2Q60zTs+9RgofErkjh+M5aP2zIo41M
IjQE+ooih1wg3w0Q8YuVJZhGzCO6CNO+S/r2OhUWdxmFuZLOcjcbjUVuGW0OfiGqxgnMHZXiJmzM
n7SPOFI4YqyHRs2rVd0H0bMNmscA7NS3RG3TWQvOFsOdALg0G5h/keHurRZM+1MhHGgTAGmq5rYy
hBruSkzo6Jc2kDOmTKHb6nrwGa0GSSDvKh3m0Az66LCs4a6UIANTO5+oLmCCiYgg/MyzXkmsqdp7
qQp2k47HgiaNYmP4YIGtbz3BDA7YTh9eAf/Pn80ql/hz5XpDKoSaWj/pYNYzsvBKIk3VomFMMtCO
9+kYes9hVHWERyvVAw/ohYn8iAxyKL9QKvqdH8bW96HzdWMa5ZYI1g2eQfNQ7VNlp+dRVC3ro/TD
EmgbOsjIyXn9UvalqrwrhdaG0yrwyiMwAkW515jN1lUTs6V5OB0kqpQviuHkgAbRQUmj28FxE7ZS
U0fwvBtX9/W3NgiL5GedWIxWPRM1m/UAY5wUxe1RJfHL2G9njlqmoJ5suwRKP/px4B3lfb3sGcqo
hdh6aqVGfuukwtf9qU751G5iveusJRTKpoI5klU0aIPOKlfwvNNblFCc2zKX7X3d5b06L3kpyYzz
uE/2Sp003ZaeSXiT4lb2OLbmEE/pdncBZuhJ5y5i5gKrLNfzbZBG4OEp+z3a+GhebHrW3dSPCvsh
qEug/joJ62uguoO70TKyi6cQJRYTSLpqIGrgDcPLAP6umBplV72AskW7qm1IMbfMFVxrKQKW3LwA
I7j3Ihm89LBA7jRl0B9rch8mk+AMCEqGH+ibBjb7MCnzBr0XNK1K+y4WXlfchW6GVfOx3ZRwjua2
s3Uhdc/tsIFWZIOH7+eIWwGjZq5f32a9kAu1HsVhgA2+r+rMYASveHW+rJCSQXCKVss3JschyMDI
cxdHNAvAmxDMBPWZEUyTxmjWoSuNZtJ1KvgOEafPXsyUeTK2dvfS6EZ45zd9/N73UcWIngVCy5Ak
aEYAS1a0btwFZqZRCrHVzR8adKCWreWb28SFua87qnJwPI6dJoe6hNp814FpVES2SLjywaltS13G
Y10dKgSB4MZVrrXrTeAKoaNW4dx3yS6nkYiie6dR5PfUSTRES9VGrqlkQ4p1L+znneZlYua5o5FP
DbDUHBFMTYBL0GBb6q5mzBxbMsjMBwu3cgf0/2TMEwkLJakVd4LfQkAbD7vsSVTBCi8RW9oZ+jis
DRhfjCsKfVy6lB4TZFTbl8LKManPo9rp1o0z4NVG+rkwyjC9AoiCAgr4AiyXwj7dFWXcHeIkOmYK
rn9Is9AFyVBr36xEkdEmpCu+bJtcKAe7LpylFjrKrDScm0HocqMjfrJ3UX11NtTC+Vs9BPHKCvvK
vE4L16n26JR98yhf5qGlZrNi6BH1oZtNZDKYqdF2HG+4C2M/qBQEOdYOizTpajSamBijgZFsIAzq
5Kepsa4o9OqrGHUP2EJofHpwwm0AmG7gJ+9KaVXbrC+iDUwfTB9NF1pVVHmvYPbq73aQlgCuYEfD
467QcjCRHxwNlNAmsqUpPffGEjKhpvnRjvVeL2NkFOZx3FTUCxD1jpVBrc/1rinh2ZnAS2euruFk
wVtH8mXwH5EHMKamlr8lai4PdYqiGREGhqffJsvUGY37JhDVa9Lb5XUH+31dBpF2x8g3Q5eUotJj
K0jADbbF/NyW+VJTaIrRmAFZhndBQaoBzcycQCcftlrVd+QcZG4T9pjUaRfqeg2SjSEgTcGE5lKe
RTRfzdHfA+KzN0lb9PwZbbpxCokufegLmc9dhDN2fq7bLxigVz9w4BK7wTyKgZgD8BOIxCt4VBKk
TYbuRmWiyWCpundgrGbecrK2s0TSWUWDwLijSlF2ZozXYyH9uJ7pvP10A/JKbkwdrX02P1oOGbxA
OGlZ4zykAJvltOdMDnZ6HOcvRYlIcO7bPFYjbNS5p9fhKvFdbxu5DW5UY1B3q9YL0rVb5M3M9Wr1
B+nBcC9c1We14BRY0qryCoTMHXPRdQNEuDB0VmoI5EDkbkzK5YfZU2UUgKWZ/QB7AsK5pGvKdnSF
lQ/MkETrrewsKu7tUnYPCZi9CfwhBemx3JgbvcrCZLbMCwSjkE/aqiX9qWBpjqSCt0jUGTtbFgjT
eZ1akHMpBFVctNV8ktQiPZDK1QB+DBoB7giEN/bLYjXEVbo3fMed17pbb/sQgTVgle5GLxTxDatY
5lKDUMCMZ0cRrklViLe8oLzrYkD40pT+LYd6dGWafjHzVDN/EFETr2wVyqvWlVhiqj0xIKfPuwyL
2pnRS4s2BDbGNaYfpE8aGId2XiejiVwgWYcLrImE/LhXtah9EnIwHruqURZKr4d7qiZYqrKJ55YG
7s3L7BaVLORp3iK4tj/GY7wdLDW6olaTw8wOkn4vmwwSXDPW4RyGvoR0kFGnIWGEWGI3TJEGBvO1
jlW0f4aFg+h5CLs9QOr5Rxhmar4LOdR8aCCdUVQHswPbHE9QayJjnpSKZbgH4ZO00T2vHau5Bd0W
6CFJcZ7Q9wyRIEH+TvMdOwFkh0wToBOgGMm1SZ3OJA17i5rAmpj5WB1oe1NfULrUSXTFOQytdJKZ
MeC2/UjhGyqLEW0H731IsFVe2CMwo1sFbE/2/rUu5hml/F9ivR/0OIfM1GA9aNqGyhtYVpmhee11
tvrt68v/MrX8RAlTP2qaf7h+CXjQbKNC3/g9ATlQzbVTHbS0mzjNC3umnrHafKoteaOE4qd0mq2B
A2Cs+W/kyRfETc99xxP166DSpRXHqdw4XYi6IbTWRRXXl1zV5BkBWv1Ej1dTvAgyCOzVMHW+Zb7Y
A/8iSR828Klv3WLcJmbzWmfpTTz0M7xb0inj3vGCHu/xQz57vkeZ3g/PN4oSM0B9Ud0oSqRNFb/e
SODhhKdb/vv6HZ5R/NVPzBQQQkisbsjVDYv8KTfrW1O0c2bxk68vf+7tnGilWjkycGql9JsssbUr
ZrLFGq2FZvb11c8o2mvHv//wfIBVQNxjKr6h3A6vdP2mHq2dFuLYm6B80A/vpafEM/x2u+XXH3jm
aWknC97WkGaqZdVuXCxJ5gzkjXlnjc8CIM8Ffdkzr/yXb9aHrwRDRkZe4MsNONi3CtgHDYUBbYM2
erloOXDmpWgna1opfknJlupGb8znwKyWWRb/PanxXzYAH25/cDltAe6pCIUBIwgDiAa8mkl2ydb6
3As4Wa5mJ5JQVSFTZIn7o3HdO8REVxax+cJ6PaMkrGm/ryhFJnUWUWdvjpYsesUEKdLf6BM8jIH4
jnBce+Fzzr0C9ffP8RSXPmkZqRuvaq5ojTySJl9QYT6uxU+ChnYihlySRvlU5vkmHYTdzLK+UTF0
UK1vaWO1C1OzVX1iOuPPqk/bCy73597KyS7X0Yw19KzMN6aMfraGD1RbGEuhBhfi4Jm3op7s875o
SoZ2Ac44KIW4LfhC0A1IFpB7zFE7nn+9uc8Zgagnu/sIzSHHTPMNHnVbO6lnZlhNZcBcvx0ndh3C
hgmXuQvcIqUREUcLqAsQmiv58vUNnHmM6slRpmkwfFXmeBsgJIgqS4CQrTVTGKxfCC5n4qV6svEh
Y9ihIY7CGiK6Qt13HeTeHgWaeZdlm0r4WH0hxK8b119/nzMrUT1+zw/BIClypD8CI+fS1KHyhkdJ
y9hbd2m1ihp5VyT6hbBzTjb/lzHTh49inK2XjmY1mzpsr+3wDoTTVMvkWuv2uaMsFW3BiJxe89/b
vupJmCi0eiw459tNqtZzTHSfKqu+YA90bhGcRAa1g8QVqqLcJozYFL3e9IZ9zRjy6et3cu7yJ9EB
krMDJddrtomXWVcdhKi4stIbgABfX//M+fXLxOvDi3AiJ6IVGGCyq/WbPPfXDPDpezhARi94yJ1L
yeRJNIBckNDtHJqtCbdt6mYymgfk1HOHeY9L685I7IVpM0KsbHeKW3Z3GzvKo+nn86+/4i+T+k8i
7C/n4w/fkQl6IAzqxC2yoOYOEh6NEupB6a57u3YXXd9YC8jR2WxAh24CvJN5eQh1Oaq7Hbj/G89E
Sgiq2A1Mt8cL93QMtZ/d00nsgHGUq7i+tNsapuy817pXmhGseLM/jOGNlJCYccSYBDKH8W2Ff/dR
nESULAS3BucDm9vsNUTC5b4o+obEyFoBRln2BRV1t+4L9QEZ7ngGCIJ8IF5nUe2hq+5Gx2bnW0Ux
eyEhPBfCf3nkfHg1PbqxreLIZguOTy6i1PBucFSZJ1FeTd20gOpMM3PdjS3sijb43nh3ebXOK/Me
ETzlwhY4s8V+VUsf7gGp5KpXZIbe2EBjDyxstQFRIBe2BQHv69d97iNO4g8uE7nZ9C64ZHRYNnFZ
+bNKg6Fp6YwI/t5HnMQhpxQZCnlKtzVa4XAiDe1KNdJwKyv3Uq57LmrLk2CUoLIP2gQ8cm5lzxBY
0rljD6izaYLGph38AOkCOmJujzj3FRfOwDMB6te9fHg7WmEwC9B5dBCDsllllczNgqbc4tQA5kTU
7d/LWcRJlLLYFyBKjI5VgIhQDLTnIQqSd0tBu06gxLrQhqa8sBzOnOviJHGRjp7joc1zxMEsacup
ifqYZZOviFuEQUEpLvFn+XpZnNth4iTQVJ0V6HCxhq1vrRtZQQIa70QVHcpOvBWpgS6rWs6VRt3W
hfXoa9UqiEnaysC7sLt+JX2fRDpxEnKQNBN9Qbd22ybl22iG8Nl2iFUs87DZwkhY1ehSGsWqcpV3
t/x5lHkQBWLnHjDYKKnv47h/Eom8FbWyBme698pwJjKUopLBQYZlhIsD5ExhQzVMDnp4Nf2BRsoF
g8FzS14cd/SH5ec4ZMao53XbUYVyCUI5VcytJwQYSQdsjvVd5NlVqAZM2Bv9/cI7O+7Zzx7ZSdUU
K61SFYhwbEPF/0l24eP9PV7hGLEYRjpy61aDqdRrSFpqR810fYbY9CXzqXOnpTiJVa2q+6UW8OFA
10T/mmJ6o+m3WLmhdp4twIfgNJ2JAcAFujLiwRqMRZXtm8i9uWj1/iugfPYAToJZiFYUQw2t3dJS
39nw7Ov7wNEesW9YeaJC2dOdubb6EjaQZpVKv/Syz+3Lk/iG7mte2wBytnARiq2TRIhOuSC4TA8x
xwAxcui/TwF9y2lkmRgnD9F1j7xwHDKzHG13K8xyLke00l0r9TZKXD0j15jsfb+6kKGfCYbipHCr
BtFFKUxx5Doh09cofOBVlK0dDzZ6eaE4/LwK0JyTQJhKLzRRq8B5KEPTMk8wmMeCyOm0B9XrbtUu
2Li1efO3Vrr2y7Pnw/aiDwmJH0ndbeZp+qxzkqsBRfBRUbZaD3RY5FI+Fn45XNsQkTcWYqI2YJYa
v5RL8fHzyl5zTuIjaQciTx0bPOtiJv4gpQGQPugJROVYhY/SvlhK+aIM2sT38V5iugG3Ns9o7RGU
vn4Kny87SG2/xxjQtDSthdptEWufQWd4yMZsnlliVbiYzwi55QlsDNf4+fXHfb6IUJf5/eNAv+tx
JsZ6m8FFAV4Vr4bEvkVpG+Hjp68/4vN8R3NOApjvOg74AqPaIrP4rnXRxvK9b7JQL+Q68vhy/nd8
0JyTGOUUaHWCKpFbNT0kMlpRD09LE26ibGdgAadeos6RjIncblnS3R/cH5WtAWvA52BAVrF+bC5V
lue+6UmkwgoD1ZQ06LcopE+brPoxCPFW+xf2+5naCXen39+VhkOiBqCy2zp+vGz0xZhZW/4PlbeJ
ko4btV8M/I3h7ZtsDVv967d3bkucRJk6QQ+kZjS/VfQhO6h52q6iGsr811c/8+7sk/iSYxJloQDS
bgOcvlI7vAW6sm6bYpWb5sH2L3yHM3vKPkmxGrDcaEDTFxpHzJ3NsdyDtgNmkBTKxkM5c1XooA5A
yaXTUbEvfLUz55ZmnwQTGaH3UDi8LhsJo3GMR9oY2Xub6HtdGW/tIlnkKE1OQKCY1DjuXRkYF+LY
mXVon8SQ4WiZEZU66b/R3iqh8jIkGk5f8eTrl3b2m50EDVGX8H0yhFSiRoMvLqODZwflzO+Ok6Tc
2iIr+E3U9lWPWQqkoDbcjCq17IVPP+7rT/a7fVypH46Jsu96tL6zZotYkbxyVR2966OfSVRHPwVm
AzNVWtdm3QXTAFUEwFCczg1A2ptBDcMD0jJ/+eP+x2v/f7z37Prfn1n96z/582uWD6S7fn3yx38t
37PDS/Je/efxt/77X/3+O/+6zxL+O/0nv/0G1/3rc2cv9ctvf5inIHaGm+a9HG7fqyauf12dOzz+
y//fH/7j/ddV7of8/c8/XrMmrY9X84Is/eOvH63f/vxDCh7qf3y8/l8/PH7HP/9YZan3j+3xf+7+
L8favy/537/3/lLVXELq/9R1qCQQoW0D4T+CYff+759o/7R1IXXbUQ3LlsfWImYLtf/nH6r6TxCv
gnoH2JkK4IJfqrLmrx9JQ5rIODuohhx/74//ur/f3tD/vLF/pE1ynQVpXf35x6c7A6HQ05ULT6UD
PiK2noF6zbhx0niqKhfCzLmLnyzMdqiStFA7se1wkzOb6iHHHBn9vvmHZ/3Xd/l478fL/K91z72f
nHPtUfwN0JzYOqAKCgWgQnBhQ3+a5XFlnvrHHWWLPEQyqhHbAj+aGExdyzg/HEGb93vVACTUvv+9
r3BygqVooqvuyAeVNtzXHY5QF77BuUd/ckpljTqqgQpfqKET1KvI3eIqmNnjhbblmUd/ekwFmt0q
HWzULURJM/9m5S9fP4/jZvjsnZ6eTEqIHjyIdomwO9bamrdxMBds0X/prAxFyPaqQXPxaAIIJWkF
kfGalgeAZQcqab7rHePKkxgRxPbWRpEy9JH+EhsTehJqdPmFc+zTI1oH3fv74shyw0a8Q4htb4Tf
MXea5CFw0OgngOoNJLjl10/i3BM+ObKgisrahVi/lemzBlSmv9TlPLMy7OPffzgtvFQpq7hix1vi
AX2AidkvEvsCfOHMvjk9iTwA3bUpuOmk0ea5NrdGHGvQM0QfsFRXbjb/+tlY51bJyc5HRUYFJjOK
raG9mz2JdIz3ZAUIGlQsamnJMlZsYKDWTGaA+YSx8GTzLYlSNBWOXIhq3g1ADvFQKV132aT5QrHG
K7LVGeCzmW9AMPGUeaCnexzSkCnGRs7tylUvnGmrxiiiAnqivh9BDZWeM8XrdOaXD/3wmDf1wu+N
rZvv0WWbKHBGjdY/DCK9OmoL2cW4yNR4GjX9oUPHxLPpHhhYHaoLVAHm0qvnVlQuCTyzI/yEQRMM
/e6gNM9o6EMrfctUMWkDwFgl7pDWWz+G8EDC6XiUidBvw1GbIC5zofo8t05OYmDahYZvj6HYDuld
UT7r4U4iSvv1C/w1WvokdHN2/bYIw7AtkyZmD1FM43iKOHYdI212pINU4aof1kONh4N+jcr1tFHR
hEsNpAntWRf42xwTFUODJI/MhVaCSaubTeSkMET9ZIZXEooW7YWF9mmezFY/iaLIboPdLFnPbZvP
O/V7hCpPOTxLJIqz8jsW0kc1yQvPxDh+90+eiXWS+rMtETlWarHVbPdxCKFW2ddmVU6PtjijAw01
fkeHlK1lXNVmnUxqIWeomm2hP4L5Qx2ZMUTciEcvjr2Jj5K+x4IvpcFg58i4LCH7gC5wk6nq6FMc
TSA9AzgON44GYF1/Mlhb6A3tZKVOjfyn5CIlupAgLydhRLcxaqYpiFe1h0Vn2lNP3HXyIcv2cFRh
Q93b0XvG3A2Jk+nXa+RMALSOMeZDnIIk36DHw7NXETgJgXniJfH1lX/NUT970qcRHOF1GKWS1+oZ
Ux9zhwbBXdHPgRxOUAXtFeCwJec+xAv5bA9oMERA7PWZ2gxTCKnYBj72VsBfGRwvEgjeDUrQ00ai
jabiLPD1XZ77/icHgJmFWoFjx7AlB14B+dyHyuvXVz5zgFknJ4CDn4qbpypHC+IOjjZX0ELQ3pJi
RdPmQn5wJnhYxy/14eVhwhui78khUyuc2A9t96Ip71/f/bnnchL7Qce0UQWAcus4k6JdDcaFA/fc
UzmJd3mMRkQuua5JGHGbZiKrHlz82saHVS/vvr75c8/lJO6ZcQpGveJDsCfMzENYvJrhhc7kuedy
Eqsys8MNwMMSxy8xDFrVl0Zn+pm4ZJ7EpcIpbEtgObHNUYxKwnKJZu4cpgaq/NC2QnttBU9lBcmm
/BaEa6yop/jb3Xd1PbNybxoo1Qw/oamCqWZ3JDS1wcKpDBB6R5mJcuG52qIdi6WSIPwfSazozXXQ
XFdBf9NaB5URTJW8VHqKU8ka9lxe5+sAgSGxQLxV98ILOd2Zh2eeBBultXDMdS2SohLjxmJROpeG
m+eufBJrzBwEbBAkxyLlNhwwYr7UdDizXs2T+AD7NU50aYLZrGr4H9FCtP7cN296TB6tWMy+XrDn
bv8kVhR4Liu4EhIqfTi661K/sBHO3f3x8z4EiCYJ0NHMSQCiQJ2M3m4MH8fh54Cib5TIvxdBzZNI
oesZNhnYWG5j77VhYoOXyd97KKehgolGp4Jax7l8DsIbV/avr3smOpgn0aHrfWlZrjqiMwYVUuKY
kPpXinchJp97lScBQjPQGNYCHgeMfsRlj3ivC8/jzH0bJxHCi4Sb4dw4bjP3rqqUie6ShXfZhady
ZqkYJ3tTCN3Ty6Ek2XdgaqB4gW2HHkzxcJqo3dvfevLGyS5FsTxprP74GSUj129WVP0/zs5rOXId
6dZPxAiCFrylLa+SNzcMtVqiJ0GAoHv6f1Wfc6HNUakiamJmx+wxaBQIk0isXB8c16wLP+DMwJuL
lZo1JZcgnWB4ar/FGr10xz/X7mJtpnNfdbRCu/K9RK3/pfDoXLOn//zb0mQdVWCxYc7bQV2lcNiZ
/d/H+Fy7i+U4OigF5iW6e8KmDajVtC6cfOem32I5Khpjpjw1nCQ3vXpLcAfTL+RWz/V5sSJLOSEX
D6/0bc3gyuOnzd11Y7FYi/BwANbz9Okc3GvmlWleWIln+ruskUiq2UEB4am/aWTfNTK4qrvL0gjN
wT2kBeAeu/U+0z044V3X7mLZFS2CRBifY0tKbkf9rR0+r2t3seK6gmWx5WBDAnpnLPZpzq8c38WS
U8ehxfMg9lA6AlXgp8WVA3H6nt/WHNxAYEDYG/PWsO61+b67dIE9DeQPNx1jsebSDM5vdoeByNmt
VXS3Emai4wCSCadrVJhdOSqLBZh0KeCIMP3cpiggmpRNM17Sx5ybz4v1x3pYVsCMT93CT7Sb1uN4
3VloLNZflWYF/qljQpcrUFNy57qFsqzhkAp0O62BdidcGiSwAtfFp8tSDX0mraIX2C+GalMbYXzl
pWFZoDF0FZFz64zQ5/omDH6UCzPiTOJkWZRB07qhbYNxmJ33gX8ZsoxgtezpsfAd/mAk8Prvjlet
9WWRBgxCSdxze8Y9Gakk+UDqP783fFrTP6wdfbEmq3ZgdsewJlUIXDVVjbQJx8ClJ8kzM3tZm1HA
GhBV44j1Rs0CAMjw0rffu32u4cVizHWYiNQ2hr7ngWWvYhle1+5iKcJrDriekSI4tak7azfZtR1e
rMVJ1+Dh3qFhA3j5ai3lBcHSmYFY1lngKbnK7RTfr063pYT/2JRfmN1nZsaytIIbidCd0+7hAMxk
42IrtWMNl/XfB/qf8vqHibesnFBtbUjoKQAj+Ru8kI6pU3rpyVmsdgkB0MJ8bFDpDZt6D95b7mTD
nJzclcB0G6EOqD2Z1FWWJZd6c/oMP/VmcZZmMmsUnaM38LrwYtg+wxfOHclGdrBcx8ro8syT9h1o
Wu7vv//cd1ucsT38nOE8V07buEyPLQSE/MKmf+6znf7Ab4fsCGf6lJX4JQBH5UD3NPHNyTvq916f
a1z/b+NQmwHqdZptHSxpWpTTUPU+gznh761rp1X201dYrGqwe3UuuDZuNY5cSj+iCDkJa0vCAeUN
0DpfQe1Ooikb7VRJQDS3MnOfAdYzwA0AzluuqWkhODyHplb8MgdEz1Y3HZxDfu/euU+22Btmiwj4
dWAJpypKx/P1CM7kdS0vNocRVcQlghXsOuCYNmuYMv/e7pnPtSy7MEAYhEkO2s1gJQJHQgOGhsCM
XBiPf0v1h8+1LKpocz7V1mlPGwS8u2EJUkweJF+wfYH7nDZHY65/Ofmz2jtB3v+p7QdDi+BxDAyf
5dft33IwtrADmtizMVeBEIVvVUXEwMzMQeVySh0q/ydTuft9LE4r+afOLqJwrubCEQNE0AycjyK7
FSgXr0jnGUS/7iv+U9N+W3l47pGtQPX2FlheuPV9Td11e/yyQqI0TQZvhnrawm5/wsXkyqv1suph
Jk0BlgmydvDI9JQKIjmLXxfq/5OifxuLrGQwtc8x2rBRNAuv7i98xTNr8J9I7lu7OjFnDg86bEA2
fNAp2OLllYm0f7Knb023ZUWJgTpbKPLdmbvy+fd5d67Hi7Xt9IYigCactnBm1Y4JD65qdlmrgGKV
ciLUmLag55iHq5tdpKHAYQIHoI3Hbf8wZ/0fVoqP3/t7Zita1iAwE1xmDnMJBGyrXHkdaRbEennd
xWFZXwASRGZChjZtwSzCmyG/LshcCv/7CaExDE2nLew6kMBtr+zt8oSOu+RUawQjl515h3KF3wf4
zDxbavbBX8kYNzAh6vQIE6s3OOVceqQzz0RHqvbfY59b+v9fdbFoPNK/Ojiazc5rmzi05rUyT24i
kls1567CTddsDLi/OkFKP0Vce92JNxnfKwoLm2brUNguEG/CA4f2UPBnC/CaCWQBkcMytqlBYGqh
Yh1RffcxcGVtkmlF45Up77phY9EVcwA6gHsPMo1BSUAD4IY3tTpceYKqAxZpBi9Z5XAxJPBeeOTq
y3WDuzj6oXytOFxFpy3czIXlxdz/vd2fS3PgLrPYHWwny9opUcdtAl2NZd8naeIVRA2r4SVWbtXs
b1l+KtV9Ozyb/RtgiFdNFroU+Kej2qG0DjdtqgR1vQI98fff8/MkpEstf5ENKnDnCjIO732zmq47
TehSoG87I6zBzFOzX2azkf2F8OjnkIAuRfc48chUnr5qDHQNgrlyBlXjIx6ue9zHZea/y0aHRYxF
gSrAi8GTbrmZcSEV/HO+iy6l9WBr1Rac7kc8bQMKBherHuIJI78zwYKrLgXj5z6l/t/OO2WnIwJH
EpD0UQL3UXZhyv98EEAM+t92YVwmeg4p9LYADRdFVDBpAYn20uPSuV4vFmoxUQkbYfS6gYCjWQ+X
TCz+ZSz+N3ykzmKhxiWDpqyTCO7iHWhQt9q0SQbDj1Etmz6mEGPNxuCrvRmWTX7MCIGn54E4Clw6
4aYj2pWZ8pVpTJsaD5d6Ag8EeFipjX1LFNNXFNxSGAxYPyVb8exBBUC4JsIb8AAEB0a/RM3Z7+uT
/Du7fvgdS02j0ZOeajpu9ZWwYO84BJIZwEaa3tD+hcue1yC/lCQ6nofhO6nSAHbV7jymfjGu+xKe
69Jeo0bKFfzQswGStNqnxgnyW64KHOywH9bUGWKeBCo1w9ch3WJavbPq3WgasB7Ghl2UACY+jsZf
Ha5befFiM+XeIH1oatVNU/xRuycb7l8CEm54gbuWYoV6zYO6z9zJ+DixQ1IFihYr7Jpjmj6XeQg3
mT3pZ3+EQRY11zVk9/1825foZNe4DfxquUlcSh91VvkcSM7y5Fn+WtaaJ1SYKnMwFDTuwQXRHW3h
UQr/8+oRPtl2o6EU2I7MIndBufEHOLKq8PinXpUYARBHB4s+UX1XNI47TY7vTE5gD7Ctp16aq7A0
sLzRUgKuEbepvlTLDNL8Te+Ko9Clp7eXqvXOTPl/8sFvcetswCQdAGjkaUCdyYH6uTRXfr6NU3ux
lvCoTEt7QKzN2ENDd/RvA9trl0JgP4cMRrXFOm7Wv8/LM5uCvVhdmZmkUBTiJhmXm17C7xCO7u3F
l8kz++VS29ETBfZjFD9EVYhr8XeADbLpq9R3rHwoUTon4UV+28H1y7E/RHLfsGFTinulCCtzcFu4
FfYW98wWhtDGHpemFS3be1XKVQpe/WCD18CA6aJ3sKd+SnlYlrD3FFaI+nEYsApXcYKKFRE0aAPk
dTLQ6hbitME3tE2aP2X2bZ1EnQ3m4iXd4ZkJsZR5wBJ2jCdFxYQA4ylW8Ap++/tXOtfwaXy/zbQY
JpR8UDCOleNl05H3D7+3e+brL+XQc2qRrD0lVqjY5Xwz5itlvKDV/TlFT5cyZsjDWxNWbbjPFAak
gn9hye7VHQEhKw977NiT1W4Gmvm//5AzAcWyAifWUW8yxNMIy8KjKR54sTcs4Xb9hR9zrvlFPEFh
sjvDcx/xSjbC9y4L2PQmQBezUN/2+w84s1KW0mYhe1gHniIWtd4aNTBUdB0LkHs3VnHhN5yZQ3QR
VmhAeaLGBQc0rmq6DMsh+L3n59pdhBUAzpd6wdBuYYbgxQPYdl27i01w0DVp6hYynlaxHlUPeIrf
2z33LRc7Xs0YJzVPpi0Sqr7Na8inK08YR4k82oWPeWbuL6W2XJG9Ab9tpOfap7J9M5QDLwZXVwXe
ecCHmU6C40uBxZnhX+pYG6uQMF5Himrsak+TFPzR+Lpdx17sOnJqm9pIxbSFP0ySbfNLr41n5rp9
+jLfdjNSgPEBbNuIJzWxJ8O0bprMayXB6JQbsEQv7An6aQb+EHEthahWk4FfrWF3s/VdraBORQcv
pPVm9Tg3HdgNTcScP910VKClpxlMWEb4x92Y/eAO7QyeGjANUxhzAvZ36w9KFvHM8UY2P7D2sTa6
aIbxAK0/C1hNU5TCZzwEn45aNPx9op7J8tKlyhVWx7VOOVZW3b2UQHG0Y+/lEnfsqg/q9E8O3vJo
aW6DR4aW3bL4prQAY/zDGfdaHHV5BdXxDCpS0aIQExkCx/H7POxAExDpLSmeqsmHWfeF0T5zlNiL
7WUcFRAKwBnZGoU/dH4Pw+KrkrB0qUSkKQHI6nRIJfyPHKUPbMGFdXpm7ViLbT3uUBeXtqcJQj/q
5qgMr79/OXJGAg7C03+n+NypqZwdXHA5Hks03rgJvyuGt4rccHAD3Cl5OyGO4P9+a7pcmr5tbEr2
RJI3vQVTAICVFskOMGIiA75wyfQ1TJib+Us5tB6qBiBTeyVD44OWK9ooB8/BUACHsHtP68ygt+FZ
lxC4kqOwBL6O8YketwV7Ta3uCNuboBDXe3Xel2A5TJ8dXzEQ6JVXq7jP5qMiRBaWgBSpUJ+ryrSn
JLmzOcVM5wQ45wL3uw23XqfhBmafvknfOr7jlp/0z3XZZl6cOsHMBOBRX3Z3ZwB11qX72Rrc1MAF
xYDiHSQ13fZ1w3FheLJPOxVSuAd7AtT2qA0P7XA3S+nL5KjW9zNcsuM1HLCLGnSGHWtvJtigG1tL
38wAVaZz4tvpNm9z1xluCg3u5fyxMLZM/ysApLIIPKnjKMt7nwogUYdANewbEBSeJxQ9pRbwfuCI
K7fouiH//v7lz82oxSroE31oGxWBGgpL8u6QKVeugcUha1SgTjUj2h00FKPs50tb8b835R/2yKUm
FCZ3cQqAFBpWYxjLl3BScfw0vk0qBRC6x5L4evGSP7/GoTnvFPtVMT/iYnZnunbos5V9mmN1x3h5
a4KGBI4tqI4k56GJ2ykQ6oZ+nTCKWotDG/C2gWUEKgxgdV3T3qrJhaVKfz4jltrSds50mPLj989A
nWAzTNuoHx9hx9arPpge1200S40pYK6F5KJD/A447ISC6etipKWulFp1bdjspBQodrntl73/+zQ+
k3emS01pUVr1/xPY9KhOhXs90HXvaR9qOFKAp/AlAfzlQ7c/2mnDQNydhfSHZlPVMKjhK3tEvayQ
ng3cXNbD6n3+w6cDUholBVSwVVHV5Bv1QYH9sYUKoqDTTiSkMsi0L7AnVjVc5Slby7o+MB67JdnA
Jc+L6RwmWQ9z/kfBb0Bx7eTeTm5M/WCaoWOaV36pxZHgWMpEqhh3+ra9K8jORgLj9yE9szOYp//8
W9ADajMpjAQzmGiB9SGzC0HCuWYXGw5YTbpSnXIQqsLd1HqJkbm6rsOLLWeiJVOAssJjyYcC5tpo
8wui1zORwr8CtW8jUcsxUQf49G4FhdMlbsqp9dAD1PJ7t3+2JzHovyn9rfm0TnU1NQ1cBYHk5Km9
NeDC5ZWqhqxUFyb6J8UDJsgwAqwO3a2KEuGKWrlZmx86puFoVt7sOvuEh8p1e/dSNDtDul6hyGGC
+3X3V4fNl/H395965tsvZbPJEBcAKg0zlOvAyvvapVDuXLuLuD+hWsZ0jnYlwtnUTz+v6+4i7M8U
PFcBDjhvNeuZq5srRcnUWCzZRq+sVmnQ3QrwVBrKi28fp8Plh7Nxaffdq7lkqUSHO9ge2fbsOtYj
rXSX1bvC7t2k/6onXCw6P29Ba05vkcj0cgOVo+NdTT/S3ERZ74R6X+2myVGFUr6wqb8fUEYJO3sf
p0xcoaIPxo+UuGrXrAREb/3LrB3m5pi0UVmuJIkAGfH07mYQL3qirq/7EIs9I9cAAmvBKdkabzrb
tMN1W9HJS+L7DiemMZ+zGcOlwL+/j1RxYf2cuS7+Kxz7vqB7PScd0fGOb9zA8BUg3wb5kTTHsw4F
HTe9cjUtQoxkgMcgivGwLYGg2NtdKOyHq8Z7qdptAMdVmX1aT+NKCt++8pVrqdpVmjiZG4p2ibqT
L8Oleocz470U7Y66LpPZ7qFu5w8WanvrBm+kj4B2N+L+ugFZ7AQ6wBIWbHWRG+yqvRRIwcoL4dyZ
s2Wp1gVghDimhr5b+mtbz66m7zh1LhwtZ/bFpWJXN2uDilPjsxnIKRTqhXbPdXqxHjVmJB3o0tjH
81fL+SrxnMLtNLhurBerMosbcwTeDgENqrFjQJwudPrcYCzSczac6nO7geqhAxd0VbPouu4uVuHo
TCU4P+iuHb8nZGck172PL9W6s8I5jMsk9rwSibhAttf1d6nVpWCFGJ1aYNMjviZcs7wgJj0zvEuR
7gQmjoD1MDLOUXzsH68a3KWleSZNoP8sNNrveHDJ8ONcT0+z+tv2PDiGM5fgOJ96irTP7z39l/f+
4exdepTHosYdgIzjFg5vXl5QKEwq689ApNcYYlNWwqvjbWeRMC91r4AJDRwiEdUleEU8gv5FXAF4
a4MbRn6rQKxW1/u2fqrYS2kkq6FO/MwE7jIZPiCWC1qYRNgArQP66ZkAHHulrm0ELA/M7JFmxxwV
J3xt9gcd/HQ8lWp9JAGdsvlz2bfrSkd6On+FQgRMyllfF+BNuoUFqJSK0hhvBMRNSdgaRON134hN
ChC9OU4MQLbDoNUb2kVdfDeOSKhs02QlSi3ShBQuGTVIXc0ELF8F/MPsOA/NNlOCyRpWGk4UkOEG
16jmtdMMa8epIyMhER7Pw3pwHpzMMl2WJhaw4uV114GTYdX3z9wArGvHQ4OnIpB1G5cZF/aRM5vf
Uj3VqpjlI3i126zbCe3FAgSwU68UJSzlU04iM1brWJ3M/Cu1+6l6+H16nuv0YvMTrFDzrpxRXTGF
PSWBIV84JtXvjZ9ZUEtlkqj4MIHNiGMGdYy5nxkXHj5+7jSMvf77BXk1cdYTjHTaR4jE3aoKT1HU
753+p7X93wULY/xF6xmsH2GghHNmBJNLJ35XO9hpn3jaANHVe1yOYI4mflVpvqRfivXCoHstRBwZ
fX9rGJd8Tn4ePXupWMppQroctNWtSl+U5qm6Lmaxl5KlTM2Ik0DtsNXYk6A3urzua2uLw59IMVag
C+KaHSaP05/fv8bPgwDe7H8/RqM6KqhbGR6FwmQ/XZg/p+jsf78w/Vc78G2jNwRzWtmn09aeHd9A
TnsGELlUQIO8VK95JvJc8hDMLtbboUVphh5bYQ0bJNUc/RLRfiYeyunlqrFZSvMzyEoBCsaAl+t2
f+UbxVKQX5DYMoqTBhRGD48t/pVcFyr/y3J8G3RFqKZlIA+/zY0uqPQ7huKK38fh5+2ALkXzrRz4
qKICGUDntRwNPCFBlp9fKlE4MwOXynno+7SRSPS7FhDl3KuoQruu26c/8NuAaPYMQvuI3TG331pl
vqWldGF6dYlpdK7fi+VYxa0Y6gyzo51vxHRglzQ9p032h8WzlM8rUzMWSoy31BicDRgrnx6FvAJV
NFVceIqq+lzLAn6p/vuMupUuJfWJbGarF3gV1tNoZo7fNW8jMm2mOkZDKSKj6j1YSQaMA8xF8Soj
j0Xs//6Bzo3gIoLXrWYYRIa9p7jDk82FePBfZecP47dU3fMcIjOHYfOpabIFKborGldS86ZGRj0u
MxBO+ao2zIAhdpoANFNVBZlqgGChOqnraALruyKvaMEb6qigT5V6MzebIkG9cv+UU7lOUJUSQ0EY
k/7P0L8X4r4QK3Vey7YPR5t63Pmr2JesJX+GARp0CSHIK32qdRPEep0g17MxoBhvWAW0kOKqst5C
hWMU66m4QfVCJYgnyG2m3f3+fc5ssst6gDw1UfKc47ZZpXuZnHCYa6E9l852oFe+qy6rAiaTWh3m
ASQhT/PdJZjCmXm1rAngPBdlqdNxWxb4lnbQT5fWvIZ//Lg87aVg2BiguSmbGtGt2bud9LTmjzXs
EvWFio8B6sJKXyX9TcEcr7bf+zTBo/sGGhJ4gnJ43dpu36/SZEfZCK+y58F+ptZmIC+YsS6gnREl
gGcoqGWE3ZqjHonY2fpax/9FHusYinrTkzqP5kZGCgR+jbWCv+tKwAytS0ELTTegvo5GvGEO2xL+
YTsgobIC1FvixiO8VozPxhRrzX5QOD00HVSUxgEp9oCaNBpVFmkZXCCazO+b6W4eNb9gILYdB1Ij
9WgBkh77qhJ7XFnFNq5WFkP9N3WlXu8bB1jTQQR4cvZQKu/z/K5CYqKamTfCvayHJX3K1NBUnmr2
yWyCB238nRMNju2VtAy0+B5W/HGpbWMwt0f9OM87CJu9uvVh1+rayh4oLVBJvXTQva7/mpSdlmZe
Q1ZGnoRgSGM0B7cBk6aNP9XhfRipa9jQfJL8i2GIrF56iRwCRT041Uod8oC3zaqAib57IqkzkLT6
SV2Ps4gmFZaGyifQ8scJu25bf7XqpujESqdvw0l5mzVI4YYm3tJy7bliW2f4zNS1yJ60BhDbiiHR
mPqTchhpH4ncfBLxXQENP+fVnVmh+BcL2MFTdjKE8EPwh8LyTfk1NMyvO4aaRS1SzaOTSzfTDy2A
uAq2JXeYQpI4YZmovmlzT8dupMTc65wO/f4o8r3BSKRR3WOofiAjA9J19g37HlkzZIxcMdIonjpP
ZqXn4J1O07acF25ffNptdjBm2GehmnPQDzMcEKkwPWgxXd15L8cI+mN/4FY0p8S1ZRXgIIUaRKh+
6wRGkBv3pnYUzkMyPvT5ri+P/RSO+Nvu9O9N5WQn6bUtnCUfWXHAX2v8tX9wIhnMbYiXU+4EHiD2
OfLmoEojdx4JEDw03LP7/tBDh5Li/c46VHzbai/d1EJVg424/qLaqyg+dPFGadTHr1P8SuRXif/O
JlEB67vMrryyVPYlsPblPp7fYm2Vm9AJV17SH8fyhpUHrVwjnPYUDChxYtQuQ43px8O+qvaAPQ3q
nZOp7olD3SqHGFqKHKwrdbpBHidMlHbV0sQX1Uuf1zhfUCmF6IK/Vfm6lnwflxOMCsdQ1eqwayGu
QNFLqjgrWo+ryriBINjrlIPZ7wer87ouGCqUVFfv1HyopwZkmdKfuHwYYV2mIScBl7w94qSgIzdV
gg6LDZ8Vryqe52ZtdmPYJ1vZaL6VtG5mbnjduwYmqVI47ohdRwEe2jk9zLahho3IRq1fDl68UUCS
jSEf8sKVwkFqBAKTefTAJPZbGoHJ6WZYU2kp9052NI0bWz1WFLpsH4J0vIkRmcI74d3mt0Qbd4mh
3Y0lVCi64SrFU468KtDzSo23XdzTaX1fdNnK4YoP+4gABqm1gvdhqHBLeVexv3wsjhY1gTJv3FjP
I12/A7HeLQvuNgpMQvBAMgodSnNg1AE6qSrpO8OD40wuE0Zgt68WL1DZCv05S4DDGh9LJFMkYNM5
uYcvr2sag8udRymggcLao4nhO+no2fRQYASc6j0zIbxpbS9n1Qpv/J4Cpw+JYmbd3IHd7Df80SDQ
5YlsNZZrE3Xndu+j3gBCq8Ln+pNj3cfak8z4QYP1ZIJ6RweyDk1nIaT1ARNvSY+8Sy1euDr+IVD0
2Y6yHwUOgXouT96ZXmNVbszlKldLL9G7NceNqS9Qg6CyV+CT3HJsXRUiCVmaPqMn76YiNMTD1Nag
AsfhOEmfz5lv12aYT2ugeresDNMk7BSkiK2oHu8B5/L6PKjlthQvg3Ej2ydLQwH/rVI/I4WqgM+I
gAf/i9GpXF15q9PbATMIjHhc306WsZWbQ1Jf6DcEM0aT90mDN3ktCa0+SnlAwdcZkKh6yrN7A4sl
rTs81W9izdniccyrndy3irexYRts1g5qzhQ9RYZOhf6aBEy964kW5Tj5ev1Rt+9AeZ7U0i8HVJ61
z02MWk+nwJ8E4NC+qZsA3Bmk1dLA1saHTH+r+YYoSNemgAgryMahvAwqLTjQKsObYH9NbQ1iUm2w
dWPesuSDzAIrYgcTnVXerrryD+k2ObrUJBuIpdZW3yEi3Pam5sb5wzBFSi/9KX6Cgog0xHcMzWUs
VG1or7KPEUV2znBrCj8R9077wmlYjTdKv5Fatu66OyR7cISW0/AxG8TteR5oihKVM2bRq1W/C9yl
UsKRpLM3PbbYnMFQIV9rOaqq93VN4KoAak/CV0kzuVUTltOhkbnb1ti9AFMiR1I0UQ032FbMYWzn
LkmSIDOPKAZcl8kBzK+gFKtB+bTgYQjRjtpg9RMkPrmHNCFuRiYc+hIU+NX15LHKcU/7zdwA6ya6
B4lDXtxWRTglNwBejcUuRZmlnUWqHuEwhnbMKzLmZqWvkndVXY3a1jQeZ3lDjCdSHvVS4nnstlUg
4EIBszTcWLvpKQ0J3qDgg5HjOBzS5y7xeb3CUxJMHe6y/lHB2ccpnNQ7Bv/jmSN5iz8DpR9OnQD3
DS11rmx59570Cham4Q49X2sy9nMIy8C67x0EZP3KbuSelsLlXeUZFHHB3N5oPC4xoQ9lhXcIRC1V
UfiwF/aSbo3t+WCzrcTu1DDmZUnipY6IlMH0NHtAqAVb1boPNJTGS3bvKElY9Pt8EJED8LxFpOtk
IerIjimSV6lAehbPvln6pU77QttWzSesIhVyLNNNJ+/jCmjD9rWb4yARx6zFHjzuWQYYLixxZ+5T
HaB3AZTRq6iecy0sBtjNyVCivgbEWbcBRojKPLTh1dIMKjbwL56vUKjkZXWGSWT7AncYgGPY+Ow4
D6W9mrtDa55Q4mZUguHjVAfChkORQKcFY6BRyXYtPMU66O2VDOeLNdq4GX2icjkaG3HH2tZjQDll
cxmlPfvoxnYFGqGNHx073GvidlcNA5xxbxEcYiugIdQ2VvmuVY2bZZk/dYovGhES7QHqH7dOClCY
dr35RyPrKj6Nq34Useb2WEOiK06oRd/CDSNTIivv4Scd1SoL6+JjxvlWIXqZEdPrFDkITGIdEXar
p+FQmL42/VFwwFlwA5b8MCXvDYJpFQ4VdrqaMcp1C4KuOd9IUw1qwzgtACeVq0Q4+w6FTrr51+Yi
LGwaJAqqwuJ63U2qq3PHazFvctasSvI21sy3yg6BgEf2pNPd2NQC3mUhyaygFysO8t1YophQOXlh
bAq5Lyx5n1tflnGMrbuiOiIA7YSIeDMEc7F1EshLSOs1+QomMZ4lgT2YJfZ3VKNU+5KYvpGnAN+b
e6MpfNEiNmy0VcUmV8xV1JQ42NoyEi3KwUyCpdF4GrbnzsCoSQ1lVUbUm38HB15/Ex4eeps96/ZB
Hx/Z9IKYYdWrwxtgEPjj9W1CCg91KdjcBui3PiYWqYkZ5EjFztZh7G2XaAjnJSYjwnLW9sesKj2h
3daD8KnJsDA6T0FAJa0RIu0BF4IxIqDVVXo4y3rX16Y7pSPsndpbDrfKlJOjYeLIGaQr2mKr6TXu
AnaQ5Nus9WPkIpzS8URPvbaCSZhlICPcuM6M6IZTT2S2Z6sATyJaLNBAhUHhwjeLcLZHuEqz4yRv
WlaHrBD7Ez+moukKMnJPgfsFRaM29Blga2JoZzzy0ZXOil0Pw28dwzwr886poR8zzNcSGyqHvQ5B
UDRrXye4nBXbrtNUazGszbH0WlQQjQ4ifBjRaGYZ6NV4V8xDVGNx0qaHCYt0e0TyY5EeKRn3cwfz
Dd1Uva7+a9nNjZZtefMu9DiwqIbDa/CtSaxsAZV+ehANapzolhWKCxPqAE56uNuizq2JYG3sxl99
nAHP+iQtB0C+OoR9+VZ3NvgdJXlOzTRKpxAQV10fgxi2Q70egSL1mfewynHqoLBHP018dqqY3smh
C5sp7OwbW0fHUdVXDxCqS3kAOSawABXTpqhDDqhRqQsnvnDMtFvOql3bQRDJIWGluDgyX7NSPI49
drgiJtZTkjZeC3E8Isc8iQOaNEE22yhXHdY9bb9seIO7Q4etzZZiz9g93FtcS7uVTfanMtLjhJ0G
VZB1G2Vz5kG+UFXwRR53NRBSsM5pXYJdOwN0e13BWAZ4nYNDtybqxGCwA0xrjZqtBupkuorZneD7
IbGwO75kzh8Y8zGXwcizyACkynADyjpI+LGLwxNYl+QwUOR5Zp54pB1DojZ+wfX9AI8Bm+g+1lbE
5sca1ZIJDl5zuIeNYsAorMrj5mEwxwcV/t2AWXt49EFhYyRIVBr4A2fFLcZp5yhD0A92CFYEhAKe
HOKgTaVr5Q8kKX1bc7xpwn0CF8khn70BS3AExlPOT7ZASFAZXmVZKycnONDBYa4hgqywVRYdvPf5
eHR0nK6EdH5rxk8zL7zKTA+z4fiaulaL4ui0X7Q1XAMFnEIf/RnlyTO05uNoeB0uCxMVB2N6mPWb
eoi3c6cFGsN6NLdOfDvjUp6mXRQ7uAUnra91hgfOTFSnNvAT/Y41xpcBV3q49LfNsdNDuz4kZANP
aNchr1r21Ke3vZO6TrfDvgU1O8/2bY60RiuhhA7/j7PzWG4c2br1C11EwJspAdCTEkn5CUKlKsF7
kwCe/n7sUR/+rVKERh3dVQ1BADJz77WXMbHWN+XpQYoSNwhUNy2ze8Zc1A/VgjHvypyck5ZE62By
Nl0aHvRcLI1Q/Z1SoZpDtBfW0zTUTKuoGJwcCGZexI22dPLYLZDGFimbhymtNCfaylCx2mGiIQdg
wLcNc2h1oWk48BBUWdFLMORdmoG0C8yjRqfRWgyTxUNvzeTT0PZbs7YKtcNgIsC9etmX4yIjWFB1
yoVhVy4huQtVV+5iKToIRsZC9nSkYBKVTh6iUVI9SSVoYDLfRvvTyaJd3aYLJf7VFfEjU5k7UBHM
G5RtEXHCZb11tPXmoe0CktIwzDfv7bK8q6JTMp6vjambUwzHneYm4pAVDJgt9WCKybVJ7YzZeqZq
F5rNsQo4BuZ3bBFdq9AWaiH5s/2WgCkKVhG4EXzcLGJEPsyLjAlx8VZmyNavSE507pr3BLjG1HUq
s8yrw0/SL8C1QrdlrbUY1U/a+wgxUmXqazofgRVd7IEveFoZvb02e1qVWttHqeZVJoE2VylN40e5
scodv+HOLPFZWiZJkdbaqI4gjq7Cq8dKfBXa66iwFmY2uI4UL02gN33QafBZE8QCdDYa7fG68Wy0
sF3jVmR0z4HZsMl+EggNINMskyA85tKwDilaM41+QklhICeuGmefIzHGUNMJHzhdYRGFc0zo3SVR
13Z9ZOiGCgZrs+JPXL87bbCL5W6l1Jw7ynRfR7lvZZ/SvDJyY6kGm8zWVmPkuNHcrGS+2kSj/hyN
tUH1QG+saLMfTTN7nqxtasumry29JA/XeTbcF85bofTHEjTKMLRFT45iEsrHmVvrkLe2RDHE1ks+
b2XreYCiE0p/yukeWGOyL4aX+iL+3aj23gEVSq3j1DrLlJqqECkq7zfVeM+DrQBpb9aiK1atvmzR
IkvpIaWSG9qXpNiUgBh67xvyIYi7RQctVkS/CoyUk8hcVCymJibcbv4cKVhmussRM24iTVNF+DUA
cYKpkoHcCXwN2ra4y4X03GBs2afFMWGfrjPCE/JsE9UoWpx5oSTQ0apTMYxeGmuLkr50Hj1yHq/c
73042Hsr0tY5JVxuhgtnfMu7ficHd1Uco8S/K0Pbk+re65x3vdVxzYoPCaMLmfsNZZOnP2w6Pb2T
jJrK+DO3B7cLBn+oqf7KlqDqwRvCmFyfALjyMZiDtWOvbGZcJqk+sZXt8uapKgLXmamtSmPX20hq
ZJDc7tpHGoc6mrZO66ILcBsLbrqZu1IGtaTN3QmeupPq+2pkE3eIM4xavyxHoCYF8YNwc6qCsdZB
7CCiErhSD3yAtYLuBaUylVNTEjNWPFnh1Zo+uQsnyyewzQ1NxzPqwMsrwV/tvSip3UgVe2HzoeTp
PpyOo5qdk3q8b8YCpT2bWCItdSVeDWUADoC2vxDrlK2qsd4sM13U8F90PhdVpgyRYq7GvmE+d+iy
FEk51brzZODqAjrxiErXxev9UM/OY1qIjd4qh04fDlMwrlqotDLItipt8gzbfQDI619PdIlqvPCt
MVlkg7ThOFSnJqLHpBwLh0M3/RrPdqftuq57VQVUFJUutA/EMlQDIN3SQA8sXaIeiK2Bj6YAjhiR
ei83NtVvM3PA48lgDfFaTM2H7FSrXJ29Wkayl+vbXJH8rjSklcjf5kDfGdANJoPoktRX4zREAYX4
Xw69qXwdW0jR9XRUA8Urhn2JScf4qlnjIg0ejPAlbJxtX6U7vO1eI4KmJYfAynlyjYQFYj7bA3E3
ymc9PNfkc+iR5c8SITpd4Edp5eequGubbFxYZnSmKYEd4A0FjbrzEnX2VkTF+yig7prlYaqNjZI2
OErIRMYmVsdIijkUjZBgI0oTePCC72vyhS65Vr2XFLHXGp7xdAmnvS3djQmvbN1GxKPK4WNi+aVJ
me90xBTYeFWopenpRkOYyyy7dXMy8HDrpSSkiDLcOTie63j+rPRV1VREqUigby19htN0S0HfHzmP
cnO2kvIk1bXvpOq2aCfw63rZYusTarChxotDudrWzrapVHozvjB7cDAMqhZm/CbaSw5wETjqVu4s
kM26XHQNQYTNXHqSfkzSTQhp+4rWLcOmXKvqSZ+PEVx8WwivJKTB17I6g059NkJkLEPxbl+VjWm/
jByVIVi/vP47YTFLjVlVzT87hgTXf79qRYNy9meKQaHYiwqZWhcX174HtyQunPcKJWKGp6R+5WNv
ZOxatHrfUTC0c3Sy1H4hGRFYqvE5BiXuQljRtLntmh2aFvMeOaOXMtZJdyIHhGkopUetubSltRpF
sxBMnYNRXoY9+JNzF8aEPkJ66eXa7ab+QpTLe+WgP2gKt8/fAkau46fRPFjBx9xzTErWsjOqVa0D
B+P1MVS/reqhtra5M3Dmtn4jDmNULNs+9rX+zrSlpcVfr+Y/dMf+YFRbcjZXraN7mL2ioXAWFAC7
ridH6lA3ySqc3oppExnEOOeLvNg75lMtt34llEU4y54EapDIvi2j1VRUNzYtpPnvLd9+BcSrMGNT
HerwEsB4QkuhwPpSolUsNS/xoD5VwshYjmIF9HXO7a1UrVMr9EW3mYz5XabsbMYOoykEkOEmEOug
rte9hLFnIS+jGJSq75eBYixlFsLEw+6j32NavJOVzgrLPMkUHLW/7Wl0y9F+ijVsJh0rvdiJ4iop
ZHoJ/tmcqAcMYZZhqlBbbwex49jY8IGvukbeNAr7QDp8muxSZVutZ+UhJLrE5P5rnv4U90CMgeVN
tv7edQNMufjkhOZCGzijjQI3rRIAaZ6LdTHYuWfJujfOJ4KCFNcB7hvHyS+0eI9ry4nMmL1o071t
zusoVjeBJK/lwqar0/dRXJwUiFxd164CegLiSJd1Oqz1geQRxhZKdgi1x3R6LpMPJ/lIxHvIEaDg
bZLuO+29FEDt3V1oHIV5GujZCryCQ5BIABNJyvx0/kjaZ2d6TvvPEblVMR31YQ2GD01QtpcgqFpk
+GaKTOFwHV83SogE856BotIUXOE+VE82qIwjb6RuO4pT2hzC6qhnByU6xMpBnj5G9ernfeEz9IYq
XfaSdMIUtGBrmuXEzQKEyamYXiKEna11HIy77HoCPtRRep5MGtI697N6cHkYv8vyozGWFQHqSsuJ
O/pj4Phj7LIT2Ti4RBeTetcAhC8iPD5Dr9aI9oaagkHg1tJpwNDKalstO17by8m5T6W7pgc9Kg5S
oJ1nrdkbHGmhzihwjS05o7dVayAbpvqf7w2xCfJPTEqhW+x7+UORwrWmsaDEIUn8Vnoa48dmdFVl
C1RQ4BqViqtPTbtTjVWlOV5eTlva/8y+vu9db2lHKT623Z2hY13CtJdhWgh6uSNwueht7TWZ1RXq
ol1Wvqmjs9f6s96OeDEXMm40zntf9ncGSYOeM7wb8lMXKUs6rWXoxCQeEnfVkUD6iz3/NIfOWpe0
w9UeJ+tPdvSc9xDb+0cpfsqZF3UXu/KSyt7q0damNF/r1m9JXIzXItlITeu3k75q5aOS3yHlZ6zh
tit7gG4a+mGAYU+rPUy54mbsxyKo+W6PWjac4vRotZGPQfoqU4NXMzpF7AiygcEPNSIDAxo/O14U
1qrZ0M7kpu729qWXso2k0f/I/KCKZKYHmJK+3INKSpcq/J2H+YdTl/48OHtZC3emOu/VitFz22pu
bcHtxYA1ow53Yts32L7jemkyfCQJJQYFuKS0pHqRLEVHhE5n934TwVuKNE8dHskFxCe4Zea8k7sP
tRFLeFMLFegjA8gwctnrFOkyVr+RX9UtWEbFnxTJYy/Ki91fFFny/86v+G+egnXrEaZHYdv0AqJg
1npSwfz+G++xr657w0xKxrzk/OO6drusnUNl/YgZb93agslxLJfGxHUTBpn9Wv4pYfKGI1sQYaZW
NgywqcFMmlf0DQHsC4GfdWsIFua1Nna5xKGkmZskfhukwVdMhTOWiayqr8a0dsNMXebOHzsYL1nU
Lirw19BpvBDJe/HLTNNv7uWLd3Lr6YXK38iS6+9YG4ymvPRnr/rWlmdIhWmnJa9Ezo8ToywG4D/6
Nu0rJ+jj/RwXIZm9yv+zZ9MZ4jxHMaR4feLH3xF+/psaat3a78RaY6eBir6Zw6Yw8pVmH2nbFwEZ
3H+/8S8Mqi37ymL8153HcthJQywJXEyB62q3n7tVWFFjMxwflI2VyItRIoNQ0zZ0jLvYMHxdfQ6m
jDL0rnCYrQzswyAjSlAe5Wa46/JvlBpf3tr14/jXrWVDOstRCOM4B/UmLhat+hrvgbCq9mn/mxn0
pu7XRfcI20c3DxUW6iYuFlJtYeOQLjJ6CDohUgH3Qf6gGj+T71q3dj+8jhIwwcGmNvfAnElK/fub
+OqTvzKo/vXb1nbet60M07VjNDupf/qf+bJf86b/58KibEqrmbmwvpK6BRk+P7vfGzqiJVJFlxwT
y0bVlTXaUO9H1731+LEaPa1F3HC7k+qFsA8NYJCfXfqGSk8inlrMPUrEotvJ2TIef7bT3/r5RMQJ
FOEwTTvlY34uf//9ZrX/5hNa/8fNJ1Yly5gstmMddhY0j8G4utECn4xzzOA6u4tzjRIwODnSdWaN
MUjDfFFk+0p/ZQQhSXs92cZUE1VCLJaqb5hELFOScuv5dzFgKyvG43U6H8vOalBe5OB9qM+OKq9M
6SEKBwhRW2U2sR9mMeXK+e+/1vVZ/1++qWXd7DeWmkSKCuK/y8RlwqtENANZDK141ar6Pa74FaNg
/NkneuvzM6VGbmY1n5KV3M3N0rKf/v47fLFUby15tELvC0WP2e3DfZlce4W/X/eL3d662QJMva/w
2uTZDFLJRkwKoxQALNkkgH9nEPvPN/lfz/9mNxgSWZNrgzWQqJE7F6ei3Mv6Qzm8dZkDyhgwQN4M
2r4t91b2VrR3HOtl8VxLEkS3dAGKCXSduWX9kQ9vjnQJrOdYfSVe3ZwAbEnUIAm9vU4tJWx2QqCd
MluW9R+NOSlJ2KZacZw/xumTEXtwmRc2I5vEWSmYL1l15HbWQe1XlriXwRHlX3FyMpQPZ34FfXaH
6E4Z72fzmsV2nzfOUWp2Y3KMS2gHZc2Q8a0C3zHr5j4sNHiRMHjCM3aGdjOTsVteRl32qvxpCLY1
/GxnG/bfqL6/4IRb1s1OaCIK65IeT6KrNwfNIMQnRjV4a04jQL8J+dFxjVAhcaP0KjphHfDdCaMf
2c+RLPu/23s7OqUkEHrtxvoQBmvxHZX6i4/81nNRLUM9kuAP7PpP+6H65kz/alMzbwqlKZZKe6ih
6xfDs0G8KFRQ4DEX1y09RPnbAsf1zXIMFU+ZzIUszyRMM5EILa9qN1G6odsX3crIJkBDHjZTDctQ
D2E5v8hxe+foBWwD82QXkYez4EoBXB5jcxPO6zzU3CiP9xN4cqrtc7JZYu07ZfdXz+q6oP91dnd6
Joo5VagJtjgQiJ+50Fi3NlpDyzS7ibhsfGQaF3/nmPLfAhXr1kPrGjaQ5jlfTGAwlvuNcGJtNj88
C2/DO+NW9E2N99wunvFg8PPkm0L1q5u+2RsVKUdxXXHdKMxdZwDpgEwifpadaN26NcnEdeRyj2m5
8sF09Gfdxq23UiupRZuNaEWsl+DB/PX3M+KLT+3WVyk1w1YaoOlcvUnaxGt/2HHdOimZoi0DcX0C
88t8/M7p44sDzbhZ7XmPT7se5NRyTr1qHPjocJAsGZqE3Xk/ex43S09P2FBEpo278q33ij8/u+hN
kZLgxizHNh9b81JbPijOzy57faf/2ibyJqbpLqkTYTEy5nJe/37Zr56y9r+XVY2wkYSq0sJp/dqC
AJyHlWu12krLvjPg/epH3Ky+VMVb04aJi688Q4k/g3lKCKp30m+ci74odW+di3o5iTRJ6dg/J7Ef
w2HhZGJnA2dO6j1inp+V6bcGRkmmC3NMcc5Vc2jma6cLl39/AV+syVsjIrXWh35qFTT1T+GD9LMP
+9aEyNRLBrYyIwJDCTaA+mja/363X+yk+s2iNIMQ681rtxKn6xSSE/VVGRX+3y/+1aO4WY6qQ6Rw
jtrxitaKYTNpP3waNyuymhIDZJxH3LbL6coXX/z9fr/48m6tiLAwqFX8wyYi4SAFdxjXp3DmTvWU
+IE+f/NDvlg9+u0CNVM77BJ+CLDoldfBfEGH9aW1Pztobg2CNIO8kLDF08Gs23hh6opXQjf8+wP6
6oXe9AuhYStpb/NCjQA3OJwfvqmav7ruTdFs4yeeTxP3rBqe+JCS1d9v95/u+D/6m1tPIL0ThpM6
YtzJaMImPAETOGljuE9wZ5XG33M4wHhEV9Si1ZhqTxplJFwbE86lrC5MxllZCZvrzlRtCMDIPOpo
lVQaQ898JeZHvZiuk/5dZKsuZMmrO6hWRY9Orvv2ZK7KGVRWWynm4AGYuToWGkHx66qOkFIZqsLb
TJNFmsPexLBvnLOdLndQNS8t1O7YZH6Om2xuvTOi9xW6rBCoz2TkEmXFas7Gjdo1foe/n1140mzu
s3DaOAl/3P8xGKZ2j7MSLiOUSUN+3+LnH+hnW4WZkKvoUR8xsINd8E0VYljX9/9fz/kGS0EqrCjU
pgLn7g6t7VMwPhrwjSQIlKV9KSeeT/AmEmmlOtpmcrpllzbbqTWZYWytbmIuL9a5dSgCnMvhp+o4
l48Oo/JqMdi/r6hEWm4bCzGRWq6uFiSj5qfQAEJ5C1VwFeoIdvjTab6r09+J+o70AYXDQ8HgsNDX
M7PnsV+OOjyWOcTe0BN17sXwvGPxUaL7wsLI1dt2kUEWtsYRHdBaV5JlynRjhpSUMag3fpMabYqd
1r8OmbPKbbEyIkASGNrTr1L9lZBUMopNAi9DueuypeTAu2FmWytuU21G9ROY3hVm/5i2xV0ldbsp
Zag0MKlEpNxqpdtAKQvgmKQaHrDiaWphSg/3E5T5MOdJJEeLmRwCNThSuKDF2O5L/bmNajhg+jqL
dHecpHPZwfl8V5Rp0dNsVlG5TOf0aST/O4ufynn0y2anmctSZlaPn2OvNJ7FH4r8aSYKWRjiJKEg
r3X+ZzUeYMhKsqdBGO8ndcEyqMwjPliLsVqbVbdo2lMk224R976mf2T13pgMLzELVxPKc9HWyBTh
pHNXQ6z9MrFxJ2pqHTu4rouhX8ozydZoUvKoPY91dWV/aUZ7nobOs1FS9KrkwdtYjfE9vGkrL/wM
g3JLUlwRD5sBFn5oZS6xknNF7EQ0byQEVvqRgD0vg47uGClBGbarcAsGP7qGyTKEULGuA0Zf1QNP
D5qNErTLQZg4nTpbBamnE4xoqnI/srp1z6ytiyM/g6yQNuOqNj+7IVjGsbMu8NZUI+2jCKFOI9AK
GdDaueybseoV2WVqtKtFjGtKWPs22TFTf8fW/YSUAZDUBQ6BmuqQn5e7ttVvushwp6vucA4gE71k
TnWyZzyZmKAYCwk9giQdnKQ7VAx+69HP9ZeJ+N053lvY3/VrGqF78LI7exZ7xTkr0Z8xRK2pQEmo
YLYbpTvqD7IQWyddgSgxFw1WBnwLfvRiDJdM6fDgcB046NCCnJYIh4NQZOhiBSTM2hfZ/NDbCIJq
aKOyvih4Y3rx3IzPMl8i1KiRIUEwBG4elFCl8kUbSm4z4UFC7MvsWAtNPON73MaRm45ITHKYqXO+
FNpWhuZgdhF0NqaWFWzfDBHAe5lqyAo3daItIksjJxGbvxxlY7OPp3GJCxTWg36SXtLchjjwZ9Ds
BQk1SruVCsTp4ETjwAsfTFfDL0iTzwaqa4Q72Ier2Ge1xltb5suIaYadPOTTuZUhmIeOy8uAY7VT
UQw7BXx7h+8YMLJLn6W8wZlIQ4uhrjNhn0LDuQzWDvpWDu25ircCR/NqXJqNeejZoK32RcrQBKZo
RePWkyvMmhNKKxy3GJvAns2i1M+6l9FgffbQdEgcGbQ/ODa6qowAa9K9ynivYbd241M3Fis5tpi9
nlIb20x7DTlI6VK3j8iOvIofh3RbzncKR5gSP7c9rPjk3TH1dVWZ0A2btWPJoHPDokTKmRnDQpJZ
dAh+7sz8VKZ8xqOxsOH1y856cg6BRVxba+EYXbpD92grsDfh2HtlGv2Rk2wbRpec+Tpr6XogCgMC
lPWsi4ItsvDnLnwOmHZ10IJzJz+Y4ZsdQoXng+vgzwnyYRYTpKGKJSrbTwlMj4IInTKd781afszh
xE858uKxYF9OnLdcYkeMxrRZZaPpmd3oNgbYs9GUr81gbgZ5Dyk1wi0GjwekwziQmsVSi3fd8Etp
DnF2UOVXW4zLpORUHhlKtlfLXLFTdY7931NXb9pKW6XJGa6hPwXFgQ7A1XlvpME06cWo8GRGBtg5
8Gs7hkdBvlYs59Coh6H5VTORD4XbYV5vdvgYhpU/2RujGRe19djZb2BLXhIPXm0+GfmnZl6G5JXc
ME9HShJSdPTFLwsdw0zyjtpapya5r1riUsJL0jzl8ZIVtRIBVzOy+BCm070gEyyWtqmw4NKxA8PB
xVvVZeKCEM+oF2nSogm2t20huyKHPJC3id8n56DsdkOBTgMujgnNu4a7aVKZ0EyZjvMaTGc5LeDh
QmAJo4dwvnAbngzpSLaHX9oQ7Bv5JOmPIl51YMJIqcZYbDJpawVgws4hZYRUQWK/2qXkk/XRl5w4
w58SbV48Zcu8H/edhdTNYf3WL4GjbMaIKWsLs1PiY81kGb1MsDAY0l0jbaV4pBQWFGpno//OQe8L
Twvr1uMtIjwxQBAjds507FrFi9mb2wZleP2pi2RVUFp1EF3ipiAECjk7+gHSf/3QlFwRoX2LP2c1
P6cBh1twafLcy42QOk/1SpZnUoI72puuHyBdIXiPO7eJpHXTl7DCHbSaFyeDGVqUS7ODVAUx+O+V
rf6Po/F/lVw3jVvZRX1aRQNI7wBfMUP1jnlNfYrUft1KtRezGaM0XgttVVfz3lZeG/s3HNiFmpme
VQ6LaEZ7iRCrguUxJgaK7DsSRhYzsggxIyCV/Frvd9AK4/GUVJlfYTlvpvd9gWg1UXftlUtYUaAy
6ut0VPFW5WbFQ6qcOowP5k54dqn5cjB59Kq/c0SoTjov4xBXKoYG04nA9GWJkDPeCHRicXdvwGLS
JjKI5McBa0YLMUkSHLLoAyqtUQ1bYZ4TzqlEFH5IL2n31iFJYaSB5gdUVgjYmDOUKTGJAul0u8Up
SFnkdYykfNkguRdMpxtIQWwHc/M21zs8f6iEkCtb5bMsYX0NlHi1oe2lvVGH546Na0IJMLZLpz44
xrFpvC4+qeW8lpPNxHtvUXMFIaxiqVxrauhCTqMu2AbVKsg2qmhd04y8me3MsOBzIrawdcjZSuXr
9l3BpizX/ULtSnZxKJ8IibR3vT+L/ByhPwOFLa9QdXyqIMrhmOE0zjJOKUDtlWSiU9PkfZwdZ+mN
IwNGpvA0KqdqOE8Jc9JwKQeHmcOzqS/2bHuhupLGhThb7aEe50VwnbXIu3A+qcWDpdwbaeMTdrzQ
GZLH/aG3Xlp0mdlmZFszKZcNhS/5yovHTyDlvc/xm43ZRIrsv70E4kmWT1H4a2h2cfIcoK2O+RZy
vj/NOFbhL6dBS8WFk4eyia+J19QabLg20n1GWuQrBKF9H6HCGS14ywSh+T1CxCaXH8bsVDJXt0ge
gGjr27m6cVRlaZvBmVBuP3V2BGHYabOsKuj3qrrvymhT0P0EUMTLzIQ5xetxJsYF9VPZvuXBpY0f
ldzZIhLCEFB7CMb+RZKrXcaSLq2P2RxPA9mfJC8Q8+YVBJ+14E99+aB37BAyQoao3AawP7WYB4Ba
OpbCCwQvt0UmOsgcAtOpzAOiysbFEBwn0jsrmG71e6CcB7VcNAgxHAv/Av3RwKA2j1HLyulerx6H
bNWPL0k6eWW/xa7sGhRK2QoLS2djVLRDwVLUqhOpwwsWGRp4dMxEN7DY35Xk3FNeyLx95xF9F7kj
nXhvgp3GVFi9By6h3PdViMTdfDD0fTyMK9t2PBxAOnk3cX7k+luC0mF0nnT7j0KknxmXfjiUZ0sP
HwvE2jE2I3igdNjAe30ANT7iBErpP0O8vVf8RyXD1GGKVrnyEXSTb4+UAbDC3UZf69FqEjVK9p3C
EDMz6X3b5zQpEUSn8OZ6RO3YMAztoy21O7kkNKaOOnpmM1jPlNdl375EGGSbTo8GK1rpDkYGTIlM
NIhDB88z7/wQ1UGr1w9m72zw1D8KVP3WBKs183IT+zQF4Z3iuIKIneTaigtKIdT/vXlvIP6PguNV
RYN5SmAvu9FhNsc2HqJWxlggn6MlgqaaHkBcizli9RxpXEbQfYtw9GxEE1a7jeW9Wj6NAGhaNiEU
md00oCJHy6GY9rmayQm5vk9nWhXDuh0210NIzerPWM/WSaC5SM5du0EQoV8mIIQctElCkjVnoYfg
A8uKTdxDgzbX47htE/vO0nOEtfFB0zDJzSAV1p0fhasE0xW7zc+Boq86lDBh0x8DXdvim7aaIqhT
grC3ZlzPur2xennXZnyP7Eg2RszCeJWQ/QQFG1R7DiH4N83b0ARLK4ff/EBmTzUF+6mwLlkq1ooN
8xAjnG+Osy/wgxugEOUSDwPN9G5CWIguOmr+/P3C//jN/dcxeQMVCmUwha7W487uu0c2s2OATc9o
UodqGEOQETVR/9s5pE/7D3YN1CCmi7hsN0vKXTraG7mdnyL7M3HCoxN8/v2mrj/7v+7pioL9C/lv
ZqeGP29iG5bpi5Qi6EpRFlX5DTr6j/vbf13/BmHUU3sY6oyRXiVrXjfLjyLcFipRReIzli5hrzCY
3ygCpnG3FZyJ/ZQcM+tYfxu/+48h33/dgfq/vyEG5aXJN8hvCI4yo7BXpxw9SO3DJNsGwkF1Qcpk
eTeSoxCjdG45q3KVU6bYd9UOquuIq4Ktyj/D+rUb2DJCCBanDMZ3kbRSxOMcf4Mvcrp+8SpvgEvL
LNBvcF7tEN8vajJ2QePQJa6hRlxonhGHFDsKIKI8Mrdg6l/EH3WGUb3iyXN7KTlR5kj3akRqnAW+
jlR6RLeQFbS/p6F61UJ9aZj9Up/1bVQNfiS96jDES82+c8oXUQ3uFMZ+nj/Vs+WKFDVctWnbfTA9
FV3t4W7koIhVursmSdwcU5EGoLkO7jV7a7Obsqe5lblH+VfXz6ncA6/hbdNxDwjK2N3bEkFQOrtW
9YpVSBagZtt2A47csgcLpM8tikdk8lL3HLFRjiiOxjK/IgluILWLq8tA3VdUFe9pRLGYQtTFQCPr
UIZG9qEzx42kw+i/OnX4drZ3ZB8Rqz4jV6yPUblpp8A1gAhVcIhRy9cJRlwpbUHZIaZXNnqVLjB0
Q6NaTo9JV3pNH20wTMVp69XSKNvjTVpvKyA2opbi8H0eP4sy3FUIfeoI/jQqRhxaVG1liL2DXXVJ
rgEjsv08x8cmjjmNqds5VYWSsFZyLxxRgAvkjOEqWIaGgtuUxatG+jq+Jrp6KMpPrazXmT15WX9V
92+r6CFu5tdUUPyY6AZNxafldKuYEweZXls8DOlBTQ8QRTF3CpKlM/3ScsWf5ORsdX+c6ENXI68S
mMflFsBHQq+VLhpVdsdiLVXnzqq8Was+RVusO2mmZ3u19B1EcuSu3T7XNB8/Exp53cVVaTGY+f2M
mFygN2qGcSnKAAAp2yN4+ydhPIyyVxtiQZSVfl+9pADE/VVeiZGiNSfASNYuV47RfOioHpspfDSk
5ylpdk7xx4pQ1Rq5N2q1P6Er6IVz1CNt24Xar1gDgYC44ch/pEFDe0ysVmtgW1sRtP6coNvCXayv
lg7+GkWu3yeW/M0c5IthjnpzptRpMvDJBIKqYwA1vIxh5Ek2FJIIddz8HcPhi71cvTlfcGstVEyE
xK5LH3Niho127yBr/ftB8cVY5Nae25kLmhQqqV0pr5OQwLxx+q5//O99S705IqxQiXWQ3f/P2Xl0
2a1jWfqv1Mo5s0jCEb0qc3BtGIWRFHJvwiX3aEADEgBB8Nf3vq9fd0sshaIWh1JE4OKCPDAH+3zb
387mzk1vsQK80PAzt1trJi6XpPedQKbcAQ8x5QvIYIDIwey4i19a3p65bPhLIfzD8slE1xi1MDxY
VHJoZeEhyJEuu6mBLKnqd2V8Dl2GeabaS5rtf/8knnvMq3m+W5JYhMvXGsvPRFx2hqjpAwLg960/
M2hrWG6myrJdHJ5zwWI4kd/OqUUBKiB0/tvvP+Cvl/4XC/KanFvnFkpaRrAC8nCZqa+rsbpXmn5J
CiTpYc1bYWa1yVcxzTjeNvdt/jEbcSS5OOGh4A6UpYPTAIcV4UppnGjj/ovk7bVFvSUu707jlBzr
urntsJt+ocfPPeWVki3moYhzPeOqERWGvMS1Au9f+eatKj95/bGYLShrxacFSC4K6IdUYPqICEgz
u4s8VF0apZ0GxUhZH+NK6XMXfa0Bgf99354Ly9Vtl8nrBHS5DLlE6A6xiATkB3/fMrvE36+e0yqr
M+AcnDiKN8F29WPLwnloi6O0/jrl4dyjLC1K9M70zQHgelB+QOPo+vcSBUIJktpFd5XVfl/zP5Ia
Ssqe3OC2aZeX0KTW+158KWrM3OrtcAGVIK2ZJNhmwBM0RoWwBwuqMMBpxUC65erKZPZIyk8q/6yY
PqI+7koH9b4P85WC3LipHgku8zvYrDr5R57TvZHnrgL6YZm/0Jm+gWs0sgTkhVF5LjxWM3lQsiwG
IPlvk6ZHEqTZzwAGw+wNN7l/69f/8+v8v4rv/eP/GWLz7//Cv7/2OoxVUdrVP/99V30de9P/af/r
8mf/79d+/qN/33+eUPjer3/npz9By39/8uGz/fzTP1BXVtnw2n0fwxvUozf2r+bRx8tv/k9/+B/f
/2rlKejv//rH19519tIaIJrdP/7+0fU3VJxctKn/+WP7f//w/nOLv7vuvlWf/9vvf/9s7L/+IcU/
aZIIAmIC5RxXQYhC//3yE579Ex4vicxihvrnNL7sqbt+tOW//kHEP2MI1BlsPTHdE3apzTK9u/yI
/1PwmBKZIQ1LE6SY03/833799Gz+/7P6j861j33VWZTO/DL+GFtjZE2OKmJVSX5VAijHHsz0ghbm
uXYv///DwiJx58mh0RNHy0pQR5BACx/KlM9bDrno9mrNrUWkgp87cSxHkJfeeL7EBdifS//nD4/v
72H6cVh+GSZoP111v11U5lTOj2BSmeW1RqILZDZSY68a0xiegpQMNj/9/sOeG6vLtP3DWBk8+9oX
HT+CLZkRpBNJAdxI4Nkfv2//l7s3fJnVgisk4I21DPzoEk3vksTT9q2P65i/Cpnt5nMkFiQr2jDo
N7//wGe+0LrITGexnsTlA3G/L+abvnTwKaHGldULm7nLwvXfpnbG1uVmgMr62Drka7wywt/wQMDo
AWArLV8xVV6qrJ1yAL6aoQtiFzc0GU5xV07j1e+/4DOvx1rCjXp3z2pXiHPbmCF/I9p2cO8JiBTx
jY1KKV6Hokep3+8/LPnlwRjfdrWQadEa8FMCslO47xoARs3OgmArqMjgcVJGCh/3E0FEr3oPdNrR
pX2Py7QIrnjtlkM/enAZhx/eUOhh2qlhHuOdgdFGxv5PwXBb+/vv99zbstr295gWkEyEDXAIRnyE
jBPs1cnVLxxdnmv98v8/dj2rK27IyI6KVNX3GIsVKssr5V7YzD7X/GoiQiKE6aFE7V5jxfQeOweK
rMMitk1z2WoaGhtfa50ODPyQaFmO8RxNAALoHozFbWO/mnpS1ANkoakx9fTU1fvAOYrXhwFxe9j0
AWupdjMSnsBmD3e8kfbnwiZIDxQkK75taj5bTW1pHSIwdDTQYz2OFI+mMqV931ob/bmp/XXNnMmg
XfczqORLn7THUFBUbM6VggLu9+3/8izEmFhtf0EpoY1L4fnc4zgNMceIA/ax8QHlNUNVUrnxY1Yz
CKF9nnkdibO1LrVXHe9R07/gunY+6sr6eVskrwvrhn4acjK32VmnanlSYygfcH6VT9vGajVPeKSQ
E48t1DmN5go02VEQ4J5Dj3wby0BD/P2nPBPQ69K2Miu0yoTOzmNDw3XULvEDXHSQVNzWPPl5Ourz
KsQYHH52YgARI65n+okvvX5hYXyu96sJw02iF1kMWcLU4AnYpmjh9BSJTe5UeF1X04WrSBeaUGdn
aiaFZxAysIxMHKqXBL3P9X8Vz0oCkiVnjL5MgOi5hlKr88exFot/3DT+66IukYJTA0YbP0uw1N6L
zJjHucKJaNvjXVdhCQjWZBwzAf4GBWjcLgRXYKVqfbwtxPhqJZ6rMHCbjuKsTKEpFFnplO1qB3zh
Cx9wmXl+sbVal0aFAgn+1uMRD3nQAJcXSNE8ttEy8ZvC5q06zkUauo8AnJA/IGCAYun3D+a5Xc66
eKqZi1z0i8dUCOSgvikjA3AfZD0Su8bM+hoEwc7Wy7SvSq7bk5oX1K5x6kn/dootdy98/2fewHWZ
Vch5JDIY35xbEbkDqbw4ZwLwwRe+5SVSfjW8qwBlk4XMLx3kmcTLCK5Ikk/2yPJlaa60JCI8FKbt
/9QR9e0V8vcdu4e7adrdpSLL6o/ALm/zDWdsXZmVdTXTva9A2RI5YCZ8kd/1jDulbfPoupwKelie
1XVBwTyYs08My8+9iaNN2VyGHenP0yhU+V0dRUKiYBEnmb1LsnbZgXsPXu3vH9QzYbAusDLVAEe7
eczONvg8vQb0coy/zDpBSJRpietgaHUhv0oXDo67bheAkn7/wc+8f2wV4MSDD6pSoPJ5duFz6yE1
LQxXaLRximWrZXShixocH6FEHlhy5GG6YJX7TcU1eDCXr/XDdpvnMu5wDbIAxVfY8wK9w46Pun5h
knhucFarJ0/iMsLNyHKu0wuj3Cb1IQ/9psJc9H0VmziI9FlS9Qv8LCFoiEtIrwuU1W17rqulM+G6
gxa8WM6FCPbOhS7G+jmUSb2x/dXKWdbOajKG5RzlrbxOJxhC5ATM8k29XxdiEQ16m1Vo3eYpgOVE
GJCuAaba1voqmrMuXbJJ4LFGFrXzikAByJV4qRLpmZdmXZZVx9EY+9ws5yGpmpMBvX8/MfoS5+WZ
HTxdxWuXo+R/SSJ/9hH7jpOgmk4Usr3ubL14yfjuuW+wClkyCYAaIYI5EwTuG2mBRkhAYd92Ql5X
auH6kFC/cH/uKePXmWTuUAc4UW97tquQTSxAnNlSu3NhGnpbNShN0bC92db4KmKxkuZKJcSeh77O
UR7CUrMXkEKVh23tr4KW5YVR0YLMi+6qGeZLsBNyed5sDKpVyCI/Gk2Jq+1pdIU3b4mPs+aBjRm0
75u6vy7ZUkk1DcWUgloH2M9eafYpyNCdtjW+ClpWR8CnZADZDk2ZgMwAyv8g5Ut8pmde+b8wBz+s
I0RDBwBTrwkjH30aU2zAOjlvIuEgH7+KWaWXMYoM/7vrkDSBdj/xrV1fRyvLcpeVyXSUHknj9NK6
2T4wlwH7YWBUPOm8MWh9rmUJhB08BzhHmc62h7qK1pIyXPKlMVqn6fcBijqUeBUbk01kFa1qbpus
KtC4XFx7bgQqtUsF6cq2rq9idbZE5E1Q0xGmrH43J1MKgHZuty1Rf4mWfhj2toSBUk9id+ymCzS7
rL67GkrETV1fW70DIWx1X3p3bBXwgBxmDyARpBsbX8VpnLORhDKyRzHE3cHM1Wfj4Du0reerxNJg
5FxjJ+yOKPKB0rWuAEYdoXza1voqTgWpo6KKgA0W0iV3Btcjj7koNhnWY7e3itPZ0bSDN587Lwnu
MGH5nHF2iGwEQvG27q9CFUpJ2TpdTOdA2w6EKaLB5fSp/bqt+VWsJlUOR9a5xcqam+ZG1qjHMKoO
x22tpz/PM27MNSkCc2crCe7A09eGktfbml5Hqgk1KpQje67K6B7T46eQio35tbUhs6yqViSwsT/X
vswODmLbXoGTvKnja21Jp0w0yszB9LKCIqapxSuRooBxW+OrOMW1sNfwR4yOXTN/q0LyIWXt7bam
V1GaVb6IsF6HM5qFqGNJDTD6wZBi29SbrOJ0KpgrFR1BQZUy/kgt5oGdqZZk205j7czshiaNmxxe
o20/LigVEl/KCqVO28ZmFaR5Vg2oCh/dmYUx7NtWo+vqpZvXZ3YxF/HAj4u17DitdNTaM2775V1m
iuSuiXL9YVvXVyGaWpStQzWE17HMyx2qYj6KrNr4SFcxutBe1nmp3HlkE9kl2fwJovJtOdi/MoA/
rKWwrp19RdB2VJsn6gLqKMwWZhdja9Pl3ud5YUkBW6wcZUhRnb+qgB/YNiWuLZCTRMN6IkqjI4/l
A+Sqn7IxNNumlrXHcQQsIGZzjElTdq/7oj/lbbmx26vopGA7kRlJ72O/TFejT28p2ybyWBsc68As
7zXOdrwFJqGfz92Yb7v5jFdhWTV2Lp1Dp3X7boGstRbvNwVNvArJRtYjcPF4iLRUX0aQEYCY3TZP
xat4dMMESyUYqZ4DHFKelmDhJOmIOWzr+CoiSZejKrKSAIQDUwElt7qSufy4re3VSVQ1lcFlD+oU
WYXdbRTzz1TCe2tL41TKnydBvNjDAB9Uey4vJA5mUIQlpXgJrvzrKZbK1bKZmUlYyiaUWPK3Y3/I
cL+8rdurRbMsyoHCWsWeXQZ9hSdQ9CUDf9rW+ComPcQjIXS5OSalvvINrtsHUm8idzG61nSNzsUq
atB41rBH4vTXikJ8v63jq7iUlIV4yCS8HlryyND27Katba9CE1U0Av5wCdLGl5JMFLfWN+Bn8E3x
Q9eSrtLQqcF+Fi8KW/gOTgDvGl5u2mBRuYrNWToKj1pE/kyCRQU9zXl/SLEDqjZNLXQt4dK+pTlU
FCBIU/0ZotwPuHx4t+mJrsVaEyHxyAnGxbmCHQanKpSbpGLTPgIJoZ+DfywnVKJKKIxRVvjo+vhm
RjnVtndxrYuqW1hcwJgJ7gCK3DUQHKL2TqTbRnwteYLVLTSXboKJlG5e06jZ1+MmsCijazL4yKIu
FKQ15zRlINm0CXy/af3ntse5CtCAGwUDzoeBAoB/ArvqphLs7bamV/E5jzZXWRqN55DA7rPpxXAC
hWSbdIGutU49XJ/lBH0NLP0u9cJLfy8IPDd+33XC8L7993tXsn4POSXpzGFqiopvx9qHAYJtd1Wp
aRhPwTCXAiVLOQzHwcTuX0UoqV5eaVEP7ac0IfTk4PtwLWgUGBhmucNtaYiUemg7Nqf7dhgCrJKK
Ml++9Hmo3KnTfARnmNXzV9JSejvp2t6EqpzgB+Q8msCddrmL24ouTyWMRerX6nLvDMhSBshO5wRK
VuN2hKNMjIXivtZltBzw2wZFqjC1m77+flAur8SvxmS1wmEaBLYb9xew1UhqmNwr+SqtLtbs25pf
rXF9pBh8tSd1Tuf4O0+H1zIpNp0gyDqCRGxDC8cddSYLluUGBO60N+yFfl/696thWUWQc1FbLGZW
gD3g7v16NEuDoohg4MXj6SSLay55U37aNkirmEoGyTidmII/aMSPFBbLp0U3xaa5HdP2z7NvGXKX
kJEo2K5RVGzlywdbpy+N03MhtVr0krionBodYEiNq95iE0YfsrKYP891El39fnSe+4jVvjTOpShS
DWM6MxPFD6UdxgHW7OMIW63KIwH2wvr9zCNfy/zGVBVu4g0MZiqr4BjE5gR21qAJApAGIB02gNML
3+iZmFsL/opSzAB4NBi0Lo32ivIPmIi2ybMgzPn5cUfQJ+Si69Q5gYOjJbAdIy/R5Z95EmtpnyCY
+hek7OEuNgh7LRsD4kcmhwCqxdTEmw6URFw+/YfMAEPbvKpEhFt9SIFxNVZ8lAO4JL9/m54b+1Vg
myBRyRpgNCYEg8cu70G8KpNyv631VSRPVTwX8OuF4xjN6ElPAeW7snpBwv9c11eBHHOdNI0AAjuZ
qps4hxdqzzeO+SqMA4kb01s0vcAlKZfDqa3S87YhWYVvgLCxMlLlcNVMbwWLbgfUNm9qeq3jU2N8
qZup8oOuUQZfG2PPESNvtzW+2rTmTAAGRCK87CjpO2qNgq4gG3ra1voqSmOpxpzFUXUWldG3BgC4
oQjbaknIWh9YcFFEU+qqcxPS5gTLxQ523I162tb1VXxGYU4YBW35XNU1rNfL7FUkYNi1rfFVeM41
ID7AN8qDbWk1n8BdfqdHpZqNw76Kz7KXdmhoB4+1CZw8+JbXwJ9t6/kqOmEmPxdtgY0UCvIBynEg
hy0Ne7Ot8VV8wsrPLkgIIojM1O8WED00RwHStsZXEbpA02Mmq1Gin7UBVAXdD7t87OCJu6n9tQpQ
tgFHNMUk8jL9ku6yJh9v+1lV29KmZK0DdLzLOzFcvO4uME31OumLF3qePDPlrhWAlC8JtGxFeU5C
RKbbuGoZ8hEFtPlPEFaBncpgyAtzjamFXeGcln4/WMUmKN41D7Crl/FwXHRSpJ9bwdLpnGekEpvS
3ISu4rCRlizYFZtjJebxxHKLqqAIDKlND20tCCI+JUujrDkSDwNXXKY9IQP7UlnuM8O6RjajChqq
GhEM6AbJAmKLArdebZyf1rxmphyPCEyMj0uLG11vw5/xCF7GtmFZBWK06HbIG+KOBavGg/QlzG1T
ZHu2tb6OROdoXk2YTIVOv5iWvG3LdFsGlqx1QLDhbftew1C7ike4juk0P+Y5nF829XytWJ2jIYFm
xEYHlEnY4hqUCvgclgb10odtH7B627uqsjxLwG+dx5JjtQy16/YlFM3k67YPWK08o1VumXLtjq4v
YZQMttxBS7pJo0b+Kk//YU+L8wMjmrTumFw0q54B5NXSTVaIjKwlq1pM1OQWjU8OpYANuF3gk6bb
1B1k7R5AS4ebXNe5Y1onek9UAoxx13zZNuirF75XWQZz49wepxQUkSwC5XaAldC21X4tWC2yoGJ4
kNpjPwm/g9tLASwTse839X1tIUC91iTh4ITBiduAdLoUxyqwbQOz1qtWo0/6rm/sEQUQ6WPXzuoL
B+J52558rVcFwBt8M4cpsus4nHoUqPme5i8pdi4h+YvcCVntnJtEDakCUunEczByH0vXVu0pgEg2
niisuKdtX2KtDswnkoMqjgmNpVl0mGDUse9mcEI3Pd21PBDm8sJaEJ6PRQEUcsbrcS/78G1b46vJ
TNV4AtkCDoeeddhX7QCrmTbfNteQ1UQmNbD3LYMP7aRAuW0B09+hIGmTzQcjZLWDDi2OG8vogcov
FyCmjQIXv2YbH2n689F/AXt96ZHrOeqsFPu2ASKqqcZtV0tkTS3rAJyxIsv1MWqjcV8vugN2NmwT
euHC5Oe+55Q2Y1JzfawsvNYW1jb7DJWo25a/tTrQJQEp57HITnXdLU9LrGcQn7uXSkMvr8YvIjZd
RWxOvIdJnNVwL4bfZHKZ43WavJQjfK711VkXQAykq4OUMHRA6nyKvvYA224KpDWTSiVpkqMCXpwg
C8wb2DwXDp7Us/m4rflVnAKPQvolBimW6bbr976eefmKJ02XbYvVNZBKm8xh46TlSZoEMP30Bgjn
bYvfmkgF3d5gQ4qmW4qt8JgdXTdsfBlXYYp66yovxSBPy0UppTxooLTM/LaZd42jquOmtEvoLyjz
/Kob9WPMt4mPyVoYGLMYR6a2pQfe+3PdwcKzq15velXWskAG1VE5wrvykHLXJmeqG62vS9+6d9va
X4Vop5OhblwvTrRPZpREUkNvhtBmL8mPL8H4iykgWQVpFQFelfmcn1oNv1ObT1N7b0RcFMe8HUR+
XbSLL+/skv8PDtd/nQ5+9aH85zlThDTvpnpocFKYPfjrSVM1qT4qhahrTrAqVQ0Q6y2AE7uODFjb
5zoA+XvdN5qX7QkH61rBaWBRE/wZ8hDlnwnxSp+7OIhe7UgdFu/BGR718EpxIFbvJpPD8/56jqgY
wP4DDzaqdjGRFSl2IwCAOBT1HI9ux+D4XnzWY9m6ZEeVqNprsihUhx0CDvSiOIRh8uNeBVLPb6E4
9VO1YwqQDlQFhmoGJyqRLuJ0JwNKPdUV/DA4Sllb5Cxtu+ursXHooBF9906nsFE51qLO/mx1i/8e
HTyvDhwyFgJOfjfBnnPyaXVegpsBaVExMd3nHklbAdOJMYkBPwSuoyg/dRVV8mtbOKA6QM9c+rHd
QRxYh48BJKwrvbSwkuigMTN77yuTgPft+yU/gq45p8cozWezzzO8aXIPzGsAgjCdFhbfJtnEgctm
bmnPfQne1RWqfru94Hrid3XsquwQV8TDA1JwAM7mrM3gOoJ6md08FHwAztnD0aw4WIkjltgjQzIX
PXo2dKMAlpSLa+imqnNOBbaNmEt4C2ZzBjk8+FoZdnZg6kZNe3Btl/4x2JYffFhm4PGrJZCTHnum
7pcxzfj7EsRNcU+AoiavlrzMXHFoFgeV90l6l8DMdOHCNXc1CuTxvHRVaXSuiBdZwEEFRVDYjbVx
v6irwMnsv8A2uuoL+MMiGXwtxjqTT8ksZhOAZqcADxVZdFGNN67pfATEzNIMwGo3wk3uGPAs+/46
ZUikpddcdVkJwwolT1wBvtbz2bfg8rIQmemys5yAanZGHcGPJcs97wtXP81zWgB3Dvh96k41YWbe
90VJUxSVlKE5IMdRZp8yS7r+Vs4LkkAli90MxKa2SObvZAZQOnZQ1mIbt5fYzNWvE5WN/AQ9hppv
u9QnyGrHFlLMBdfMdgJQtYxhI2R3bcmhyYwb9yVtoiwASCeofitYm2TAOxtWf0EeJGsQNC3tp4Op
WW/uQRMt+JMCaKc91QEOPQfZxz27WViUqldJ6dXyreqa3tEDHaOe3g8I2vLY6TKk17pN6uEDTFEz
WEUtVBXwtxAtlfo+tlYlX2id51m4AOLb4uz9NLGbeKxo/7H2PMDLJTWxjneFJ4lEJRjjDbjZvlDF
Tg0q+4L6n0F/ALRvKfe4XcLaxVXShzuP/HuGP+4j+rWvx2m5blMdwhPM0ZNkr0tE0tea4jW/KlS6
3FsZgwWfDln9kI1O8GOcVbp8M6hyXh69kFMK8HHaVAzYVBQu8Wvjbdf9qXBzU97WfCCAzvV1k5+H
VCbjrRskUPY1JTT9lPGUym+JV/l90k/RDa6Rlq+yAfa99qw4FNATRYe5WjJ/g5rwabmC1ojA36ai
8qAbKrLXIsDK6j4p8iq59n3lwjEaynq+glVKzM+Czyr+EHNg5t+Ugyz0XgcbQUJdxxKgfdlycL+m
xbDxzsSLjQFH57p5h0L8vH9wTIryFJeqFwc71xPmTs+ysTxFoUvGu0FO/GszG7zYObI0/qGcY8C3
87Kf/ZGz3gLHH+O2arpVNeqhTnnh4NYxR2IqnsrMSHrd6ovFis2jkX8pS1nrfdEZZeHd1CV5DJYI
JfO1aVpjD9ancXSwpkuB/20WD6qvlejBgcVFAvXzjF4AI2/GXT1Hpjt2FwXPDvrXRd0Pfi7pkenR
/wHTRc8BSCqAhAOweuF32C4V33OEsICBDXjkIKJ71n+A/Rtj0EO1LRSSO6IAtL32lo/+KQBnNea7
crACTjrJon3f72qLZdrvkPGezFf4jBD2HiX1IxYEBXGLfNOglcuD1NaNRzDfcNN57Hzasp2edMfO
jUykOk5TAfA5YJ82W279bECT3cGLWMkrWEBgjxj3siyvDThJEewXKmCoOVwH0kNJuYsO8OFJ5EGE
Zanfj/FC6qvJLl6eXdvD83rwaR5eEYCqHuPE1NVbZJHToHZV01h5QpFpYWFvhBPMfUAWIjtRVWG9
s3nOhn3UUgDx2yKGwU6/jIndUz0K2Jbw0eSVBzN/MckbG6uW7lxHrX2s5likVz2ujOv7HsLYathN
AdbkJcoQd4OHb+l1QqSxD8wMUfc5rWawi3lDDN6xrmyb8htpsgVvQguFpznCtrGaTvhmMLyGfw01
77iayvzGFFVNYNhmeHOH6iMwdI6YjuDNAfQJyb8vqKxCCaQp4cxh+qoozhOYPhXekQyyq5uytkFf
6bqF78QuTTysB4wGJA1A/NClb/GZ2fspKe38R4MaUzXsZVr2dD9ArQ3PBcxPcEoCXPNtnXJLrjKp
FzA9u05mV+00wmAsaGcBhRp7D0J0NAlYl4QoKx/RXcYeZg/q9FXUpWBR76pcRe6pbZe+uynmGChg
nDeW+StWDdMplFTEcfL6clMDEDApB7HcLbGkLSDE7RLy66zGo0ddCgdA6JXHhDw8oFjejNexLaW9
mi2X7LJyz6UpdwWG0ZidlYjyGPLWYnHFfqh8CK+JnOGmBzBRxk+A42N+g5War8eH2CbZ8HkZjab1
rrHTzK4DJfF8T/H2lx9rMwMpgS9J+vxBITXu32QKg3izpPU4HzrimL3C+h9pGDXZtJ2OfhHCF9g8
2X7Bwxxh5zN5FbXvRBJs+zhhzKaboV5c8lBPVVntaV325uOsRco+takIGVjZE+raQEBuSFN861Bi
ET+iyJXKzz3lUv0xNINKcb6Cfprs2zqtBdzxrAnYv8FyjcPHJ4LhA901M5YP7PZQYQK3sUkcTEaw
29llSkRfUIQa6D7Gol5fL25QT8Lh/T6q2Dd8X80L7l9a0dEPLIUuAtYrWV7vcRalAkyzXrhz2gjG
J3gnxe1wr8uhBJ89gdr/pGXd9Hek1T5qdtyI+XPdD3Y+MTCFp4eki0eU6+CeVT7RrPPlaWoA1ngc
0pJ8zAygEAdDc6QCsiqy/D50OheneKx9+oD7J9K9aZQwC9i+3dBjwqSIDXhMQKiWnRVqLsa7vIVJ
2rzPKC0eA5Qv0X7mVTu9MYsfJrjOkST1e6iec7UXMqn0gzLIMe3KtmiGIwkGm+hTO3gwx3PSdfCE
yeEwl1Rlk9xRpy/gR24um58sNV1Z7GU2sfTQuiFOHCwZ5/ChzhoF1vnS0lo+aRYZ8r4wgNOOncOO
a18WdbQHgHWCAQVm92knPCf2Q+oU6KkF9xrrvZhjbNNJo1sN20JCI3tdoQvxa9d3VuxTxoeDCqXr
zmpGqH9i8einUypUAwM8MkIhmdCKZAfSlKyDf2CynCQWIw/CO8trc+8gnZLdvuWtaF4pk4eHLFx4
icu4kFuTZSo+ZgBezFhGseU4jAvFtO+bKSquFe+YfXJNnkxvOriD75GWHtI/QpP7aZ/7kl5huwbu
nSqzfY9bt9041+VVabXYd7SBv8Y0wM5isVLverBT+MGOcXpVYD/wwbeC3BZZcwFwy3ow+zJJeYES
D53u+p7W/CbzRfhGC+nquxSh056X2izybojS8TH2qAjBEYjYVwXPUpClcZAfH6cIRneLncWey0Ld
IYUOK3jgBwF4jzgr78KYpe96HxVHldZc7dp2hieWauRD4VFwe1B4jfdsdn6flnl1RSmVrxwvwk2R
zM0foZjqt5I0I3xa+OuGje07VstOwvRPG8hOXKPUsJvjSnqzK7DbDSf4qchwxae0eM+TWd/YOsBr
Ba8z3wPyvMynbqzZTYB8EcZaUSbeFo0nqOJMbSeiK6DeJ/hswSuryuAIGMr4W2XzYN+BhgN081S1
MxwreTL5cKjiaA7XTZgXmJBkYxI0QJzDYOAeB4J/Xx8KPiXRzZTQst9XI0BkNzDpzOW9iWZjTxOb
Qvx+4Q08H2Wgk711VLPiD+xc2wEVyWmUXulKV/RVPU9wyHNFN8EcKtFj9p64RscPA3FEH+2oQ3du
4OFaXvfRJJtPUQn0aL1noWLVITZ1aXeOVdiKSutEtR8b7FH8LicRIc0uwIKl+jpnjAyvprmfli9g
2Hhsh0qbMbzdDWKL6V29WFYfUdyQp+cxa6r69Zzg7H+EwydpT7AZA2AcJ5pCXA8X+d1xEG1KHlyZ
1uwW+lmSHBI5M3md1Cjl+hP28Xn74IzNdLwPspjKGzMYEnP4gOEgO+yWOm3CaxyNRYpTMCSbC8yG
G4N5oeyET+50i5B8q3BY9Z8UU/KaAs+LA3LrxafEEAVjJtxp4ZgM2DagZkhCl3u8Hdgs7XI3YXY3
o5sPU1uM2Qc4lET2feYxt380ZpBpfWBiiLBe5R2LprfcL/Vc7KI0FWRnbT7C8z7/35x9V5PdRprl
X5nQ86AnLRI5Md0PwL0X5VmGLFJ8QdAUYRMugYT59Xsuu3eHBUnkNiSFImgKJpHmM8fwit3ZNZiX
byIpdPW1zw18m4MCymCPS5XN+lgQ2fT3kISV5QwKOMggsYZvUnPvY5VhRyS87wJsT9msUCzM6q7O
YbJAsumCl1lJzEGsPUKAsPJ9PwVrtEH+gYiv6KLFtedYBKoPw/RQDD288GJdpmX/XFmvcaem8AYN
Iwo9SnyxVU/9oWPV7D6WWs7eZz8rtYWdXNlBvz0lxot0OdLrvEsTuI+i9zjcLEUhUnwSBdfd1KLK
DhtV1yEo7XxwQJ/HFaSaGDJ6yU2Tsg5meXPw2HG2wNxgkOvavlmqqoLY9RyEjoh05JAjCormtEyB
XOCP2brxcuUWCVqmx7PpxdR4sEcah8k+KAr56m8OSgjBcYU9C6yHpvO5CoFsUNIvEoTZ8N4aC8w6
Tg3MdQpIIF636dK81wEG4cCHQdAqJDm6zM+2WgsPUSoc1eJ5xbyOEQdQdTXgCCg+TRPPY6QAVP/e
gBGpskhqmJU8Qrsmy8Ago8bPofONlIpHAXbVBdmcJ3W4qozmd1D7hoFZjwX/rqTSHKsk9+FqJJPx
qiGoYNyiXsHlfVDP/tmAu9efUYn5gNBjYD4UGHxAwBtISrDHmqXJR8NYkR9Sg00xL/rydhgIIrN1
8RQ8/1SQRe0KH1jqiZRc5Krn1W03cFvd9sloIfffNsUnSLwOL15XWnuYRw+fUczquRzFublTBjjb
ZzE9+4glhkO6dojVgWuCeHo1KXMawV3ww6KdzoY8gC3AdysPZtRrsRNa1HeG4m5qV4TudXCu9Ki5
6p9LBGMhk0CgX6KUru0N74LOu+cKID6AglSdwizWT9OhwkcZF2JD1SRFfpwJDwp1hHFA/pDC2dk/
UkOS7tvsWHm2LUbl6mOCPik59jKw4lhnDB7GXZCzpz5HPgKHgcKGrMAGCovisYfoVcrG7EsgjWXP
fBozOLMYS5HtKFHBUaxwQeX9nuc0+RycQ5OLYB5Z+27x25ehrAaBcFd3FMGsEeV4oSEhEETa781L
I7Fk4dHpBRFUBIg4VjA1+F78K/mKQVjgh1qJBM5yBBrMp5mpSX1oU09Dmj3XCSqDnjZFE9o2W+El
5ZSZrqTfNF+qauYU+5zIivrZ+oEuItZnE78oBrF8Reqcrtc9zEReTFatWkLBd3HsxmST6N55Cdw8
XygY9vIrUssMlZEilTe66UvsHSRbIpbSbrrvdQKPkhpmKJFI/ZTc557vo5qN0INcSxj/dSftep8d
ZrgU8aPznXVhBdvIJ1CoqHjf9to9eJ6w74NE0Xdotw9r3CSlv1x4DRLjuTKzO/oiAP9nLVz7HmNe
Xte0BKzNLyChGxaJaC7ht6u7SLa1mcLWS8oPq4GMZSdhb9q2YvKv+7n17uHuMN/6es2CU5M0qKxW
coHvL1joMW0rcikge4o9r+b2OdOphB1y2sAg1DkPzlyyG5PhaRrBCPlodYXkzC6TyD6gNMxV6LsF
48CmosC2oDmFv6qcFeSrAzLAsM1HkMhRSoBbS04K2KsCQr56hx4weHmUQYq6yQSBZMgaqB7eRawl
7TPYmkX5yILGDPBmydvHHA8S8tzRdoywbS+wQexRG+Nv2jJTIuItHudd0yRTcyq6pMgiJlQ7fT5j
XS+bujLmelZqrXCP0rOPJRVT9YancAhB/JfzUxC0sDkEhFJNDyhF10dsE3V96qUs7IFlrqKAy0Ho
8dhMBJvIoJqrswJ08z5pZdMi3Z4AWnbLMjxaLytcVEtYIl15njNrHCAL/+pJqKyEFZTkYEzYwJPG
wCIQ5ngTgdEfnIu7bpiueEMRcGZ5fQ2XNPkI9DJM25MEmwIvuRdxoZIP3go4+SkAQ2Z5hzrT7HAQ
WUK/DkGfQuVjrcsV5QFbjTANrNGhyD9ma2dNhC81SdgJZojMsWNWzkRZl7SgO3b5rG+JI4GK9OS3
4+XciA561pDZhdRh4vwAvgwyBz570vy8CL3CpSnE2DpkTNh8ShgZWz1dDiBlwHKomYcKyxj9rpcR
Z2dy2fYDSQ8OBDz4QdWGCfrcCERoBzfpHk7mwvng+gw+HBhyn/HmQEBPzT9UKGiI0NRjlr0jM+ze
o9TzfHrlK2pkZDSr4FGKahi8EGuH0laY+cucHgqqevJGtF0fPEA/IHfhAtIYLJiXRDbhwlaBCEa3
dPji9SBhhxJUD/0A6Qun4mxpJ/XFx0tN7y0CVP9GWlopeNurkt1X6UTAsWqRFGS5NeZx8aQsT6yw
xCyhzOrWoYCZ1WuKRH1AyQGTGibUqCarpIN2rbbJbQZPrPWSCjLXt7pFnTb0Wz6BXtnCE45Inmd3
bE1qQEESWNdegOfqsfsiCBRMMSEas07o/9RLC4tpNfUngItaE6GrIsfP9WSsBz21dQguvQrllA+k
Mucv5CPxOdBetwX8L5CAmbsR9cMyAr9isGMogpaya+Iz+CRWcvDqixw4C/d5Ygv8SBPfT4Z4wn49
HXrZtnB35jzoDgwCFmdLsN7AYw7ZYKWvEyGTBuDL6qwmBHElmCtluZ7hJ0lUEIEnkmp54HVBsKDy
xKCfjVZok175buYrYpahFRcoEjTo1neI7ULUYWkZeuWwwngW06A6iXmk3YvKZVl5yB2oGDiEq1XT
QXfdVOBzleiQwe7ZGcSJIvKqXsc+a2GdelnSgAfPYw/hh5sJqf0M464gF4VADDLz5o1UeTXDDnvJ
4DyZ0YE34+lMfkNC6oLVibvxnEHDE7MpZwRfwMuuYbEkafpmMdQiWelH7mOBixI1KxiH1blEtkqs
0fWXfEF2DTjVogx56QfndQgGlETCBJdb9JMgbtH0V1Y3Y/BGYvNIESoGxfq1zNCN+FgUU1OeRCpq
b8LotryGtqrf5w8C4T7WMtNKyFOL0Kh7yVohpwBGN1osd5MSY/CWoj4HpxKK+v8Ar1Ixls+tNzbe
fZOi4fPgzomqjXDOVixSrmtsBdpc21eXmUHfC5NEtPzUKyQ+/hGya2N33UqQUqdoRQ+pQaab9ypX
MFX2h+Aajm1zeoPoOvBvEBYJ+1RXRdlfqZRPzaU3Qvv4IyckgXv8OWY7jY3xxrBSbIJQPpFj8uCN
dsyxx4G1GmlExvVxGU3Q3+V2ANHFSKLc27UCiiwKiEWTJ+dVXRzzPvWGL3DqaZO3fLLY/GvQoQu3
Xnkr5HgRslZNVl1Obcph2ykhWRtRNcPndGlqzS96VNmnuCrhWPGMqqKUV3mJTmDUEgMAwLHtUfMJ
DpibK2pb54qad+p6xkZ49pgCRqV0vfVbuwj0GmWWDCdCAa3u4GhN0e+BX2ePzLaCIlMQLt3cykOf
KSkuhnnU60UrZo/UEVnYNGrU9FJIKzWjpsWNpL21zxIuP7AgS8VobhDY5upUyWzUT9OE1syhSoMi
BTsR4NT7vK4r/zpJq7p8mgIMzPXCgtJekREKHLcOz8qgULys8r4YlUmv5qLX5TskenkCi+UR0XIH
U53AoGwtGCYYgf15V7Ve5BPuLy3MvX0V6FMJaHC49J36HarHxNJIa8trczRoBdnxEgFYj4EdVNH2
9zinaxSeAcZBKw2xm16eOIYd5Cots3J9h+5JAm9UrOSTXld1gyTa966Zl2gEdj4ZURg5t/ECFpPC
91vYmatOwjW0SfOQsqUZfp/yUQvU8kfr2GlIYaiUhXTypUKPkwF0RTobuMhHYQP+uA4M1/vGzsyy
E0D7jKKmMUuINQfwrHRFpM0El9jF9GcBqsH6d7JPRH0ptL9OF13djvyQuqWtb5hd4N4uIfzm3zZL
r8ZTjiI+DT1LqXdCj3LID1WQaqSdbWdbREjc5PzTrKAKfZ2saTE/qnM5HrX3LOnXr7yWPP3clg2p
LgkH1fGSoOrbwYAcxUY4ExqG2KaWYr6hwrPLtwXOue3NsqSeRYFvZkG0aoQjIerLI3orubUA+3WD
uB2JsfBxX6AzeNnjEYrDuDIGZyGW+eiZC3FGNLrgpAEmvaschETfkalM7W0/rLS+UlDJWs9fWyXg
OuhhgdKzVaL4jDKfxw+FDLzWhqVFPhPZGrPdHBFZlzggsZGe0/ypb6c32usdjxbPozCtQgIDL9i2
lecR1C3KVYgkeqnfWOUqD+bVucq/jufz8asahxZV8E6ml12jFxoS7HfVE+97NmDtpdJ08GcP7FxH
KDFBV0ZlJCcHzqQHeA1Pu+SOZWqYTthGh/nSVXXuXoZibuebZlVGvu/n0RdIXrpivFoWtc7vA2Va
98b5ZcovLLy/QzPQpAsRjcILt+bt7HDmooF5HyyLVlc2A9PgDo0S06EcKKcVpa2uRNVKQudOyOET
iKtdEIJYxCa4ssIdBBF2lz0CJkERETlouD4WQDbiXAQlf4YBmQsS/axaogHurQn6WS6uk75rhhBC
DIkImwA4Ah6h992PLygkpSjeomBDhk+oVqy5F/oDwtcCDmYkGVBDrBqwPULmLPLO0wx6KLRE6ln4
2e9gWC/wTRwnaF50sXGDzIto6giwuVcoFM2SHnqeAcpx+E8LpSRwYWG5gE4VHyICRJANvWDoYE2e
rvwdx097127K0vZSZ+fab4r0e27Pe6ZI3jTM9kdUC9YRuFYv8S7/MxlnMi8W7sBD1c/zAW47zRiu
SybfoGFVjwc/Afl7H4Jpq1XlL6I2TW2rI9EfCvHWd/sgXd9ZKj+gyGXFHdo1uC7PHwMULXK5k0Kz
1aiCrzPTSa7UCcckQRFJO3JrsVv/Skn7L4Td0TJ4jfRBKYwNQKShM+Fh/XWwSRuuzeQ1+UVj+xYF
J+YKEdawKWL3s0XpFglW4cHq0pvxnX4OoTqjiv4MbbThbsAZCrrrXq9ODcQPqwMk5OdbgAe7CPEa
2o/oxQW/ELz4KzDVBgvadxZTjXP/BEGATj0NS5OMhzZFnHuYcDKNEUkzr0JUOi/1xc9f7i9AllvR
qwL4MJwmTJ78IGXokdMalq3tPiUwkDdef74WAmBWZVoCOWI+lz19noI22UcdIRvkGcL0zrRpIk+L
zpAw9AusuSu+8+IbhNlA6VA3oy9PqEEf0UiF9ytF5XHfmG/gocns8kHq3D+lBP68Qe+SkGY4/fdd
/fylf1jtrGw50EEYF7bCSlcNGqJ0a/P084v/xQzdKmD5PTVTOxeYLpnS7KtFTWmKiL8wyJDAMqoN
2xFo7AvwSmS7S82Lb5WxYKoyKS9p5AnqifK96Hp7V1CUV3/+Qn9u0i052axuVSwcZSH4O5tAZ6hA
63qBwSvFvy8LHfxngcgbv1MLWvtx3hZvizV/SzHT5EVi8zFDrpJmR4i5fZ0dh9JrOCiEZL94uj9f
nSLYPNzYMlvCo7iPG1jjVCGOWe/ac2R5/PnL/9XlN/vN5HGU/sQIMRm3fAUK52G2weddl96qIgzQ
vMpaH8i50k8fZ2BaiTG7CIxAKL2e4C4JSh+11j5eXZcd3YR9y6vqL/uee7Or5KtIwKoubYxNBRIL
y50JfqV4d17efzxHxFYGYfIgRe1a1ceZcXIMe+UXt53fzlCLYOOya/WLP6gglPVcoyvex1XOP1aZ
eO+1+wiSYutuNMP/rPJV0scMYdqFsz0NqRP7XAKE4q+/asoyMCM5w4ML+t44rw6F1z7v+6js9bWz
uWtB+s9sLFkupuPKxwVBAxrg5WHfDTbrVGRpGoxBhSk5ew+5YW9RGNml3iDUZo0CE9hBqxOXThb9
MJD8TcL9XSwCIFpeDwss0tFgdksfcyRusRew4YGmU77L909sfQ6ZckS6HDMxIetyTsRjlIX3qZWI
rVeSmVFrBiqrj2sH9CZygVM3pTt33a0OAtCeINRqDDm2x2u3sOtKzm93TZStQ5KeUjQsuxTNxySt
Q7Uu17qHnNO+i5+3+R9Ofo1Zghy77GMAQe/RVLrpybDzuTers0dRPfEnr4sR7L7Paf9Qld2HfU+9
WZzJLEyZtkUf+xiZUIMlDwi6+ZVh+Pnd/2TT3ToVDbzovKLRHSTjsy6CWM/D6Old3Aqx9SckBCiI
WpIuTnOOHhYg8e44Es/fNzBb/YOi0HCsKhasG72YKBh9/7HKybrvi27VD1wh/QQ+XF18LjBF1Io7
nKT7pBvEVv9g9OqgkXOD6dJoAVAMWsUlcIOBduUu5RmYi7ye67DuIzqda4x9mk2APEG3N4YBNjSF
ds3KrdPRUqIK2pukjQPPArfpptZ8GzV6GfvWqtysVWoYEROKFXGfLfZgUr9AeSqTp31Pv1muSs0z
mnmkjcfKZ4jP4TnJIby589k3K3aoYMuJUmobW6HSAQBmVn4CqK7+lXzGX6zZLXUckBa0KYH0BGcE
HfN8MO/miu478+T2OGXNZDw1YtzroL1YLLGnCTX3i13jvmWOO+740lZTGxeJXN+TJkkvEL+25b6B
31LHOfZJIK7xWTVKYfakxoCLEM0sv9t5g030Cxh02aA7iJHndrrs++Bd1lX7igFiyx5XpWGoxPdt
rMTwlKf2YSqHp33jvsmo02SZeFWlXawgXlY3E/goQvCdg7JZqh3UugNgC9qYo5r5UUHP/GIsd4q6
4aleb2TDGTu4ctkAuAdgrw/XndAD1GffNrYVNekXD/TcClcHxnAMJW2vyvpXBkrfQ9A/OVvFJupF
Ox7OXgFr4nMdGiBJUxfYbFQ+l1FqAAK9MO0yPY3GVpfccs+Phyzr5Fu4a6vuHtLDtn/SyvgXJSwR
mouirAXqFSBuJ3fp3AVoYa+i6Pp3U8cAJSVLV5efmizzOrRJHEhCVM7ZCMkT8LQOFYVAb+RPDPVz
dGOCImZqzsRl0hTTElECIdMPHkwFlxPlhVUoY8+45lTlw3pKO51ZtG/YOp6AvZrXg3WG1x9nhZrw
/SB8r/hsqey6GNx77eJ+xvse2mGVgPY5GUDlhkEQxV9UOl6kUBHSN35Qn6t13cqeWKBBB0Cf6rLN
gXmOwcAAL2oylRMH14tUHlHIFlDPrjInohRQ5AbxrNZLFPQ5MCsGnD96PdUAF14CUz0IcNHKdIok
L93lunrmrq8BrTsI4hxavQnkDZ8qCqbavihka7yDCiwwJKtuYg2d31Cy4gYApn2GueiTv578BK8G
jdu2AYSwTcyhIVMRzx0B6GrfvrDZ7c0sRr8ceRMDgQwetvFClnK9b1/YKuNwkSyIgqs2Bu/wJRHl
U6LynYMevB4XBwV7lNbx3Gg1x8AxXSWS/qLG/BeH61b+Qjo4+lAo78ZM6zkEuA4croruK22KrfxF
T1IOghxt45QVYGqV3TcoYLzd9TG/y/P+kN4UDjy5WpEmRj+ovYPzNJoAfDD7jm6+2eUzPydjzXwb
p30pbkApKGBpOg67VN5Qw3/9QXuTOuda18RlkI7PfdCtx97UwbBzKm7mOa1zunocH9VPjZyPYEyM
a6g8We6j7outjsQAokbiZUMTg1z8bWrFFegW+9xexVZFoh2n3nUgXscZ0bCwGsBkqSKuC/Zt17xh
m6DGyW7lDijPuOo0wE6A4QCihmoH26d5BszB6487tXVFAYFDgEAoUARqAtAjz/epvgq2iW1aNSXF
muIIhzw8xGQAzwVLaiLxvsHZTPuJLADo5XUTQzWouvK5k+Dkdb2/T5pMsM3Et0WdwkOpwU4Gaeqr
rObkI3LaZV8pmLHXIw893G41FvEqSlnzZSKSMYa+szrsG5vN6cR4Ner8vMEXuUmB0+iA5R3MPhVS
wbZrtqfzOCNPjsGF5S/gVa0vqxkBI9318H8QlmBAsGUFRA2kr5x3WeqaRiSZAK38+fX/ojUr6OaM
ghV9kvhVUMdrBYDs27bMXRMB6s3aw2Qb7y3MqO88T1fFAVFcCfqARjJ6ygBFbPZ9/a32BDD1gN4U
iD8BQQELyjNFCiwv4I37ZD/F1psKeCIglLvzzpQAXnFt8rRQ8dItA9n5kTZreyVjLwAIqmPOaV6G
8wRSTFiUUArfdzBsW/++XU1fM9xgGRmYPOv4HsahX34+A85bxJ+E/9vmfzWYZdDjWsfAnQGZl/Jv
oAbtffDNyk67lVpbKgO+rThVrLxizO4rAdDNsjaeR9IpGOCyK5yNSg+wLHjYPu4blM2qHrKqT8ED
rmPILgHck4EXbGS+86jcduuhOtDUNb5onPfg75hi4l96D8fNrmffduttIepG1NTECFfulFuvwWnf
18XYNutBSO4EfA3qGKC27IpWfRCmOcR09j349gAu/TxwJTcxLwPozACG3F1lAK7tk+cWW68qoeeG
+zUxsZJ1EXWgZ0OsYtm3RLduVX1bp2mi8zrWIptuLIQxIjUU7uHnQ3PeSf5kkW4b9noqFwdQB8oL
q+gQNROb6mNFaNMcQcZr6l0xFt/aBrE5TZJ26MEA7dVnJOq3RmXvf/4Gf77NcL2JUIQjaA3CCRrm
5OAMhZ0d3QvAdvs6SVxvApQcsXINcHMV6zZIUN2xwaXx5bhrSfGtcVDDinFeezx8AuTOUVLWghQ+
79sO+NY6CHBPtUiLYgedBrqA4IPmb1TUdeF2JYt8ax0UuClpEUZUMQVn4RCkhNw38G3etVeiAP06
elv8HBn51J3FX9O5uSoIJXeMAba96+nFFjkSLH4S+DxtYjJyIDQxi4rzfk90sy9A3GJHjJfbzmnQ
o2Ee/jQO5DGlya6JI8jmHGnAxwtIj2dHyVce8h79JSgZ/Ar18ldrajPyNXZI8BXm7AgOSvLoFq99
qsFgP+1bsZvIsMprOhJmq3NgEDy0hst4OEvb7Lv6Jp0D9RAUQXNesFAmDpsueAATMt+1GXO9OUnG
ZaiXcckrwFaWro2Gsu1+XyvduH9e/7++zP+dvjT3/9x57T/+B7/+0rRg76TZsPnlP942Bv/9z/ln
/t/fef0T/4hfmrtP5sVu/9Krn8F1/3Xfw6fh06tfHAG0H5aH8aVfHl/sWA3fr48nPP/N/98//I+X
71d5u7Qvf//tC+jTw/lqOJ7r3/71R5df//4bPSdf//Xj9f/1h+cX+PtvV5/aT3/8+y+f7IAflfxv
OhDfLTuml++/w9jfNNSLiIAKmQSl57f/qGFzmv39NyH/JuHgRlUQQCsThBxEb7YZz3/EyN/EmXqt
CWqqQP764rf/+zivPsj/fqD/qEdz3+T1YP/+G9DWr45MhevrACA28ACJDoi/TS9qqNuPiyvre01A
PAq8BppHJaDNqBTNp2amawRqBmi+w/QONd47+NYmS9z/LvLmUEkfHjPNzUg++VUXEjWei0lwb4Ic
j/WvSpOfTmu13s0oM9sBP5g/aJZcTIuaDoyUoLbMnjm01swQcJIJ1EyhAZeYCZABWXyCQgP4rKuX
H6cUSm1CEBoCoC4juA3lEWBsPKqiJM2rDwAqww6rYF/hGGgg0db7YZC+selwnRfNl2HtycksUA9Z
uYJ/TfvEQEOIxky4aOg1h045ex80yxfBjLjQpcruvCqrjrZx1Xtk9uaWWzpeFDDvLe+Le3BXLwad
3qzmJhX9AeIWl3qFxEP66IEaEasJZ3bd0+pAytk7rmkKBjRk3IcW5HDzRTcZFDqueAVeNpRhdKT5
qUDLftUgJIkvY1m3EKWVoMvbCYo8fKkjKOWESQKl3cup9ryDp8BSm3Ko/U3+oenAB2FfoEgHkqNP
Ca/DdeZFiOYEZFtsQy9qqL6MwEfyb63X92+gYQPxLY+LD17vfTKo7kKWpRRHAc5iBKZDgQK4+Qqz
kCS0acKgtsDB0hNrGjMy00gkro8ARvFOydp8ceMcHNa00QDTFvbKLl11mP2uC3vwng5t4MPBqyb5
rZnsdJwQdB8g68WixNnuLVAcxZsxsApgIjEfSs9lNxB3Dw50KD+k3WQPyqs+wzfHhCUEYE6DS8Aj
csV4WhNXffCFplj51Nw1FtN2bLuPlVsSqAvWxYFC2/OGT7MCC6b5TCGxGo2L+r2uYFUCCBOoe1A9
OBYcmopqGLMTq+QTPl4eQRsnvUK+VESq8+cLpdUDIg/wGdoqOXaiIZGTS/OUlCqN51K/A9ASXDAz
oCJQQG8rBYnkEEyTvVrhvHRPhiQ42WwR17WY0t/B91THAWJFh64G8DYCy2I9EDPmnyAAAhkcd57k
YymuVVf7aNRUQchrUhzhg4mowULYESrIFcbA+hFoDDy0Heo1IAyIm6QwMOqZe5AuGSjieQuqhIXU
Y9h4I5QcUuWOedHVMuz7zn1DGO5ujc+nPBxWxY7llDRHatGJCtQppycIDE0upOWaHNAnyt54+JDH
vOyzAyTIoRiXg5xfrhD8YNpTJ+sprFcqIPSnfGgZwpUXKpyOX1TJGkRgd5ch7QGjqTLwvzVddTQS
eO/Bz7y/pnbuQZ0OZBWClccO2BunqAGv+4RxIGHtr9XRZfMQFegbHQLIIFxmyJAjMDjmcB6T9Dik
Db+cdV9HnmtptHCTRHAOFGHpwMRSqXtXA5YZ5Y4/+96Unbl4y5UIsIv1s/++HBiN54aqCDSXb0qk
9jC4CR0zSP+EED16A4FVLxLgxx81Mpa77GzIIOp0OoCSWkXdqosjpZqGee6fBSK8AM2uprutmgqu
aLpYDnKcsRrpbI7MJRAB0mwMs6TKr+qmxjpRkwlBxF6hhwhx+rHD+q2hUxEu6ZKGvsk/TWf5hRL0
t6sUrxuWIMmeEDHVFyyp3KUZ198DyB5BJE9DQ86tcDCb+xJfFJJyAdqtx7616sIxlKS6AtIiP5xt
/zpMfjw8zhHO/2Zb/zw6NPV95uP0ouBUvI5svbotO+gD1fdK82ujx4PESiBtcNDQp0r8dIgamvwi
yv3OhXh1Uyk1VLSZ9gXljG9vWk5tSbp5pveiQbDYFVECMcey+DpMGBlokhn7BHJ/oB441hPP/j1v
VLyz9LWmFIcyBUdV4fR9hT4rwYYfaZKQ++LMFA0LTMSfD+ofzmOfQI4UDGIfCrwiUJu6DZriGrNO
8fu+LD56efGh4wJCpgP/RRXhHOO9Gkef+ATrEmRlhdttC5tdZQoF3yN5XwNJt7jDdNnO1SH79zAi
GC+fBNqnVDB1LlRu0ZcJrZOmgxryvSMJLKK+kOwX9a0/Ga8fb7BFji5GN6xjuIHlt9CiKsRDYT79
/JOcY+3NUGlGMNEhFccA8N9E+hNjvjfAs+x+BAYrc9dincJZPBDxrc3+rSrj9+GCogY0f3yliM8V
os0fwY0Yroo0OdX3Hb+a6pP+lX3f61TofH0KO6FzGMrwMmrbxGEJKOIWYMF7D2pn6wGBxr87VKBK
a4Sumkjqy60zQ0t9Rr21bB6ggGSGkz7LYsa8jSCA9vMb/fGzUy012uYUbyPJ1t+nwPqBHJ8rHgIN
bSnPQmV4+b2fgs8/v80fVwnV+O7KP3MmBP7/+nsoPea54Vn+wIZHvj5DXiGk45es+1WKup1igLAz
SamPT0JloL5H6T90fVOOeGoCveI+a2+r6o0bT2oOlySy3i+6CNtxw42kgB4pZQr8YH/bS1rQ0aRL
kOb3qjIRqz55+VMpfrVHn9P2HxcMbqJ9BuVxRQKsmC3Fz4ketb4Ainmo0YRkHMMF+6V+yKubmrgr
o8YokEVUJM8//1jbyQ2ywTlbwgaKpSPYdk5kNUg7pS+K+y4ak5fa+9V5971//fq9EFcGROHloA7E
tjy9HMiaZc2K4n5OIRU9ONfcwjqUIpZQbcRIMh7NmWENFzJyhPLeAB0hwj+yERv44DUfGJl4CLnk
JmJdIR9MbdzlQvyXGXZJ93mjTaT0oGJ0D9WRAnQExyqEEDZboX6PkzYNgxwBMpT1yrAtA360WiZv
AkeHEB4368k3ibxomJx+QUn645Q5vzWamoxBa1duOQslpMODFtpY9w250N2Vbu5oef9vfzncAms2
YFQxvYXpVo3u+eSnxX19I5HR/Ioktl3FmBgSdHYsK33Ot7cYlhbkPy0pBrkpbjP+zRu/DVDwW4Z/
zyNOBUIppOwowQH254PTex7JH1axNcWc6akb7wGSDoO3kGn4xfb6xxn++gbnF/3hBiDMexU932Am
Yb+E7XD4+XfA5nY+YV7PcZwKRDL8QzmOok38Ufi8IKnXqTfQWBmh5I2GKpQg84uBFfNFM8N9uUJM
/wEyK1kEyS4RT6Bjk5Bl/4ey89qNHMna7RMRoAm6W7p0UsqUSqWqG6JkikEb9O7p/5VzbqZ7DqYx
DUxfDBoyKZode397LT/l8l3coDEAI3KszuZujteCtb+d7mHS5vLDHizn0U/96SwhxaYJSbaful7k
4bRSbEW4R8WpVzOr45xVaS0s5lXPizUcJtR7vbd0UTbYEHs6PO/BNA3KPNl6tcQkE5brrMb6Rfp5
e9iWtcpCaWV/1m6F6thgwDy7VssCmz1zxC+8Nemhv4YATcso0/rv4MFnGQz1wLrCTC0PolDty7nc
RZVA2Wup3oGIOV77s119+zC38I/ZCucrmKt/zXVZY33t4ZuhwNgCnYcsPOMx/WGB6IWseku3u0Le
D1VHY8Wa1YOHE+zZLXWFZGjwfhHfApsOYB+Bhrd330W3dvdS1M7ZdbI+ngakjGWD+Tg3pXiHIGae
PaIGoOKQR9uV536yi7iEK06CKGuBGK20TMLNM7LYcjz95HkcSDSwH0nvbR91zkr60Mw/XTC9EQiw
MfZvWMZqk4BxcsAYZiafdbN9yyRQXWtYnaSgQx4ugFwu2ZABmO7mEoikxQa+6io+qVS09/qgNfHo
zF24eswcOZsBra6lf68qsV+7fG6S0e6KYILzH2X91h27rCW9nbsj51MBXSDrp6OaSzq2rYXbuxmz
CfoswGgfas19J8rq1FUmfQSv8p4MUlIg3FazOO7N+GqMeh+yBlEmgwWOzdT0Lsg6bzyRA/MvRjWJ
O6Nf9LveWeygrOz9TEnnH+xU5okzVy3dKN3jbO5rRaINrSe+ism+52i5AV/VofnqpXp2hC64ZCbx
5XJgFbG8Lf4P9f7GnlV6Wr1+OW+2JcDrD2CGZ39/VpbfXWDzL3+yyXufa1T2GP2cZPB53rNKucLY
a7WHcdz2p3KxyxAClzyiJy5jT63Wg+esBn9T13qgveKcCnewEqkcjh4uSQ0n66yogXsELSN79Vfw
wBDqYTDR9k4sw63/+J5lBq29FGFNZidGG+FcOD55p93oqzP4NOKY9daeGmLoOFxQUDojBBvGpPPp
Rph+Jr9R56EUg/XUz7MDm8SD16LZEMDTOYUhl7VxtYOj8gkQB1U5sF662VN48zr27JPGjQVDfBTt
cJx0oMJGpoG+14r6QKcv+4Iz0QeWsmRgg20O3HLCs5t3v71t9GL2Tp6UszeRDcTjJLNJXTVoxqdS
yDn2ss2G8+75J06h212/G5xyW8M6sTeb8R87emSocY/23skDZ5uWIhA7ZoDGckFaemK5+J3bB5sx
FYmR9XqgeoCjqqV/0ao6LJzaoD+05eduEE40pdsZxnxT/K6d73RMrhwJsjBNc3XnUFDdlVZLq4rZ
cpLxFww8hjBF8+ItduTXTpytxe18v+TxbJWflEffRssZNZ6YSvwys7WP3GH+DqsfaE2TGicYqig+
GHo97LlMjzn0n8Bgb/5sA1uOnaWQp56+7bFWLG8AOB3vp63db+ANFS2VB69aM9kU08Zqfurb6QMs
Uh4t6eg90gGiSSV6EbUWGaJ8cKz7TVuLkzUqPRDWVBynSvPjpUJCod8YkV7Tz1Hl2L4E9LqiQao3
+3lVpQZWZLrfMt05gRSjhTRq+m8ouMMFUChSYB6z7H0Afqa6BRovN+7T2Yfa6nTAI6u6Tcw6U4lO
hy1ge0A9GgttObAo1bFxGuceicGeyK773IvWv/MLDex/rtNhyElzKkP550mlb5PtgwvWfy4N2E4n
b70AT0qe2LORgdZoPsxZn8LdFHu4jB4Py7Iq31fIfccVDMUT3MD5a4eSIkNrErclkml+mduuuPBY
7E7jkJZXtzXah0xxVlrKIj9sfv5sTG4bt3u1hhRH3+zFmI/Mt2EnAJ490S/Sw+HWup1k4R+Io6yx
1qg8maytQMUBFmTR+FxJcPs/863pY1Vk9Qnie3sUzpr9NNbRjR1VAq01p+JxcQCo5G3ahRZ24WC3
swn2PMC4tYWBF4C61kJWy7qg0Vr3ZWmdLKxUOhwH8/YaTHnehTZkn7CCtvVmbKVtBrmnLTzueT8E
27h+WEgfkkrvnSMzxPKbr4BOB3a15bQDU/28d6t+HatHRSuqoJvrLh9D7epoIOj59EUnDjR9nzvU
IAlQ1DkxpNjZ9V++GiB3wQLp/dwXtYKcbej3wMwmnmcd2E0iW+FYyC8Q31zizo0Knzb6UZMNCGyt
BoNka/nj6lrvSLKzT3NetMga0uHBcwv1DqvZLqDMaXmkmWt7dQvL5PFtV4famocTxBsj1IyluLAk
xEc3UUdMqviY2MSz4n4wLDvC6lA+SY8hWNAsRXYAr5KbAW/yLtLxFB9qs4D67c9iDhq0D4mixrgq
SoXYbawqhOfbBZ3fuwf84EWi1/KDXt4WiLUzz4Umfiy9Mu6Vyt51fgmo3pDpgo1udnNLsEPxRI14
0zpY6hsZfAlbvuId3mAYDu3UGZ8ad5J4d2z9auRjdfHgYqDUsDcP1EHtBzoAcSNw61GcNXmDDK4u
HDGAsQBm9OFpreDJZClxCMjipPqBTyFAAIs8TPoQWmzDxq6a87eFU8apvrVyVS/50rb5S9/GDAad
wv3ByCEGX2xAldsAQs9yiboZN8M8FH8Kkfa/pW18Lbf/LXYfceGMZzkQmAp7zfPv7Wz5XTiMhHCT
QhbzzOq49l31xXALIDlo8IBO2wfI+t9qsbTfM6fkZBLIUbVSN19uk+1wsplVwoHd+2tRasx50nmJ
Kt/KjrNgXOyO3hLmUG7CJW+HMPc2LRwwlsRYHqrI6xvKjWHeHqdK/50Bp18CmfXvhrV/CbvRTjTz
+pEd7HWDOuLmlxUIRuygJQgXZ363KpffWV94eIy4V0JAR7wytXm5OlVmBxZg6Wgz57WJtFZ5Bzwf
D8COrxZzpBF4ai9e++wN8FSc4wgKtMXNgmUW6wOgbSdKp/aPVu9fvaaNdHcHwEuGBZEYT/KFykMl
te8AK5ocM9jUMkUDfCvE1i4sDaefQ4GsO7bdQrsvOPJEHYsjR+ri8l7x5LkyTmuCdaMfi6IINrHS
UxVqm9P9ZKagU1qBMzugzFsOM2ibiANBFtVFuiWTb2YnC9FpCE/rF3DT6ohMtgwngHZnsJfTQWtr
/9yNjs6bM+NjM/FPWfnmJdVq7wexpyT82PJI8sr5sIobGkoHLOIVk3OBBwre1O7kd2i3c9BaFPDl
WE4nyNZ09RmEBc7u+3dSc6+9X+2gJHftNas2EU+McV5zo2LO2DDP7HjV0jsviG2ckTBA1Cs3hx9t
Xc8ghbuw64T3vHm08U1LW2mprIiKxPjRoLhC/LCL+7wSvx2D8iuvjTW4KU6wSxBFOOZeNd3izSra
W9FGMMSBpTWTfcxqZ3xnATC9gvjq7m50yhAYiPHcC4pag2c/L115gsH9xBUnIn3wvQc8N+VjNVDH
Oqv6vsqey2boTWgIWn9qeutH640iTmW9xn3afBKSHWPHz7lMaT0dvJsIJ+gHOUWqFttD1RFZdsUA
7rnN51gu6XYyFLaKsELu9ApWBzS/MDjLMOPp6R6p9CJN/DvcZ9OQlNbcR5CZ00enmpf7ObOzex50
23HuKmDwdoGDtIO6TmWoEqPNyfBnkPJ46qfjfd6hRrD61jmVIPohWepN4wZi9LvnYbDsj7opi7hu
heSk0k4vN685b81uPtRu670orpXYY38pC4XdTvwRTfukBh0uJEemM+og+zAM3IYdHMmzoXufUKKd
uGsY+ALdlrxipIyAj2QJVYIdN2D/ghQ4cShE7kfbbh7TvUfXmisUNqNq71E6ccc6iH+34VqZY7il
cJJZcMqTtdveSzo5QVG02xGQ/pdde/u9P3Dtj/B7TzK35XVbbbQvc1MHbk8taYlZS2Td3CzqZhaa
7WBGjLhkFjD827+teJMe0nS+UY43f4lmqGnHCZXQh7WvY2KRzTl0O/Ydu02LY7UZ83veWKAKdZXF
ZqlPx65qtkfPkttrARDq3O3AvoS2F4EPG+oeUBfQuE1AfNxm/61yugJEsYGoyx3XJZKaVh5MDl8H
xu5unPvWsy03lTGQXVkxS+3y2TLaI7oVekcGG07cvxzD1IHSTZ5tz6pRZrIixrkwfZsZhSU8P5uD
zYZk1AyIQawmp8e1aFvg71MXjKDxk1ZnC8tkWtn0MNb45EB8p5R4xy1lUrnnxvIbLYtzo78ND3sD
Ns0ytgL5BOdl3cg+2En7xnRXC1YPRUu6lM6xsgr7fna74tnhWjrBzcsOYuD9RaFaXAXQvWu324IF
t/VnPjA4bKguYzmZ2wGCdRvvUG9jZDQyrBcmvRyskbzZlXMGTThEuUNhiv7OgqhnsLTT1qeF2/jg
aLsXLblRJ6CMFXtz4ikHEnGSHpK1qlr6i6OvZTLD2I54tpl3LnEAUPGZvKrG6Z8as7LORtNgqnAw
b5vKMaJqqJpj3/L364oVv43M2VxrHFZWdpppZbAr/2cr8y9N6UOgyD8daw0JQ6n5v1hEmcMKJLVD
bOHYYZEKdCD2FxMgLYdP/5XjFvP9mUpqHqXPJsyMSm/vjCidgevvqSVic6dqd6DpngpTa0NhTjwk
PAi7AM4V8ozciJQrgH1nhs7YxyGasL9AxqMus3lXZ/2+3Bf+TBNysP0zYD3nu8Djd7Azgk451rZQ
dGo5ppPThgXSk8OKSSBId62NvUmzv69jDQsv3zNkesYnkYMybH1f3NVF9Q77tz/NZDZDa0/XByBX
6wH28tfkTv51azXIlwwZeEaqFbUiZELZ87CXWtFcAFz7RxiiS5xxP4cDqOsDLhnOU1J453lyxRsy
K0TouWn/NP3JO21lWj/zwWV85Gv50a3a7bKof4nZWnleWVfuE+cOJ3gJfk0fYxPiaABWtw0m5VhR
rzifyhafEYtTWPYULovJ4yDXEQrgXJqj574ZjrJ5qpgZ84gxFw7R66gxOXZ3IuMYGGByj18pwkEE
IJMTDTrXg/AyLx4mf7qky5QdfaMZo4kN+bPKljLxcjYKGDNoyhhOeteYR26MMF/EiYyA/WCVZf2i
eTtbMmP7Wvp9GosGaVCb7g75m7xIOrPhNzAqGvC2WmJXG8SpLYw3KC50DCjhEl8v8cq0JRBFhHbh
WurLfUtnkzeV+Vb2vRbrRT0wbraWA11+M6F/TU/dVeZ6oB2G/0g1kg+V0/Jp0cvbA1Yj42+UsPRH
siNYyxukQ7dKVYryVqhixNlhrqMGsW8IWR7gytRpD6Lxs81MO7lq+mMN9gBHZSqjvnKHeDB2PSg9
zC7lLMpnVVBDud3QHCTrECdt2QboC0tzrCeVHZ0OeOYs/D6u/Xm851eA87aK6p7MsXG3puv4Gyj6
T5ICY+itI44s0WxRttR6Ugjwup10xQHjJkf3NNuOdLE4veeSCf6e1Xc+rKcXlRXqgdnwH2VweDI6
FmCdmbzTuJBn8UXRHPk5/bAuTQoVWqiQm1R/NVt0HbbrD495DzN+EdO7yz883uigVGZePnCO2UjW
eNk13/aSggid0qkD6J4AGvaPZTuoC4hgzHIjSSqZ8nGDvizOrlm7b0gczN/jbm0x9EbAjcMGDa2z
XJxd3JiFbF0e2G6n3aVZmoXtCpep48EciHb+7sHVD5uuQFPYj6hzhq0+uXxKDwwruA88kCV60RlP
7eiRlNkHnQIzzQ8LiMhYM3TwbunkJ/PoDQG4I36bTrBKtE/T0cmqOely72cnzPHQ0Bd77JB/xmwb
3dQBXLvAZ+VDYeczmP3VOODA4VXF2S5xWZmNiVOgnrCxhFL2vM19r44m+Rv8KHwbsNvyKROGOlnk
U+5J2EDHtpbutK+mQ1RkrhJvXIktSWIPaZuXpxTVU1gUXhlNmylIcORoCwVzHFXDI+ea5Kk41kbS
brQdwCb0n0vayW+a2zfwLxUuioZWdprfmsgcF5dQ661kl7Q4loPU2oiXWR4OA6+PqbaCZZgEi5uV
eVfOFdZP16AJAMiPai5rmgvoZDPJJuOtlJ0eZkV6gxGPuDeWnbRnqeHNk9jGsGA1gUPe487UzfXs
StL/KUehuHVVe2d648Baq2gO6uaDs4Wj7vdKX6LRdcqwY0X1URJ3OuK4wImrNV97VtYnHrRTAr52
RFA8bedCILvMxpQ6AnHFgT9kepyz21nRHnAn7rb2ZlWzF9UuwGtpOeuZgJM6o+kzXzo23fjCGSEo
T+qsew/vNM91OjC7FmRwUIOtbuGvYze7MQZ5NU1aaRwmUSL/Ys0jgBXW0hjuX3W40dHGeSre1iIN
NIbYp4wo+POy9cGAHiAgvbtgq6RoM8RNROqxO84xcqTHx/Ede4L3o97N9a61tBdcsnM8uICtWyDx
vB/IFmW6iwnNG2hM7d2HqOgdMDZ240XvjKAp9v7x1uMPfQDFe4A37WuRY037SWeEaamtCPOpzI4l
DqaoE532I+XEcGf29CbzsqJk4HB/s5eJpKdXB1L2UW/wOQrt3atXuOli8OM+x9k8G61zpZEpaWHx
xxWWtt1LoywTbSbijsTGPa21O72AriaayLruZc11cRhAvyTp2sxh2XcsSOrVbfgwboHl5W3kWyb0
loFFotSZ8suiXA3bD+KOgn2Ut7wkg9ZXRv9t6hqY2dPgIdqryule2aYWmWVphZqmzFfGMDNkWwrB
oFFdxnihsWmX1jmYexJIvgrKsaoeV2340c+3KcCywySX5IZ3c+nvXJ/GSeMt/WcJI/UB51T3YCqO
s8iRFrAC+Wuxp+iwcEEHWM4dwuop+Bx2ZAo3cmnixo1JqSOmTH0XojFxDeneyJWCXgQUFrksj7bb
aCv92qz+783YnUNXLAaNqYqyUO+HyAadfjGWfY9MHngHZHZzsnCwD2m76sGgbWViQS24WwvzQ+JR
JKhqAyHfZmh1cY7weA0Qe7UPPQrfn1OptOtkU2WNK5RfHTZ0wI2TPlocGTkpV8bTgNNehr1Lv4wm
AiJSyXqgBwv+MubOciU2NSS9GvYf4HX2h1Fva8kh0fOIJ7Y/urkhpmX07YtgmCcIFqQEKJhX8LKx
7Lz67RW6eTJSuTw4FFxYO8r5mEpkHfaQG788v9b/cEz8aZfpcmX+pv9CdFu8Fo6aQLHTaz07uBkD
03Tlc0cv7sBC7YswchCzFmeE1vUSA1r4lQvv1RoUTgFjmeoXHbtOICSiM0iwOzpmzMhsFTNjjdRW
tWiK2naj1OFawfVCW7t37QdOmZ88ECfAbbmB5Hh8ZoYojxVvApq7lA3s/4lgVrTH8NMhSLILJ/JH
ENR9gXqKIZsRdbtT3lWD+akveXXheMl0p0vnh17POZN2SFHlQBsxlSIN2m55J37ixNKu5QHh1gyV
szK0u43hQ+QRt40GrpTHYqGNMA/2zFmaHoAhcmqqorfuan2bfxs77+USPMW766Q604d6Xh8A82hx
a0nzbFhY9fRKIxqr0bMeaIz2YS157hubr//Z68UIJeaLZ7Osim95J7vvDpzpe6vEM0JVgehh8Mef
I7N6083j6pdmrPtRK8b5JPXOqoNlRTKXF6nk7ZRP76NRiRM95uWx0j0uS2+x/DNPpCos3V7+8POy
PVv7NF4W3o8h1seb1MHTgJ4zER6M8WgCncYtXfgxh7Ge5pQGn8BWzRYqPBkXmDfDofWKMWwtvaL+
L91DjSAunDIov5GPFfP7ZHiFyeCMBm3vSgDSpk962RuNAxFzL1AsmUSos70vbZvHxFHp7R3Nmcu8
/avJlYb2S/H7WszN2rL9lVqjcYRF/rkihz0zIXxb/f0VO9anq+m0qifpWVO4doiPKfNt9d0Dp6/U
qo8HLlX2oTSSycs6onfWaRe8dpohPovO3PJozEzvLi2lRflA/0rlTs1Lv8zuhkpZT1u118y3Ovfs
OcG2TPe5x3a8zmbFPT/THnRrQQzbrLsy1FyPlFJJXHrY04UzEdcLmYsis3BLlut2GPkTHZw0m3/K
wiruWJroruXAiKYxiHHmtYPxiRnhlS7HjlrVmTPkaEwhobSrmpmdr/1QjuaiSBxESD8OqnKm+iRn
hJzMRsMcUep7JNJRxp4m5SUlBHjW4S0eZUoHBUpXx4nGxSq7GIxdmpIrknnIE8Lm+dh2GwcZ+HLP
HMgIvXZiTlbfWY62QRUtUhM5mxBuUo9plqh63hnN8wyYqh2LAIpmgPRqR8VqpYSXTar+TFThnHkY
LUsLx3qZOtG80FlaLW8I3c+0fiq0n3PXbrzJJb03q0PwU/v9n1zzd9x5mTDpcJs6M/tbvWY1Gd69
av8N1Vb/pMmt31wzW/9tZnEmniY4K6WqxkSWWIRYPdcxHMr+fkwrBlDbAvfUIwrnDq59cfGLh8IZ
Teo/uuTrkH9y1jYjlHWkXm9F2uDXfZRjXThYzGhCvWXqpI/bb8+QHLPrfaXq4Amfe8gdSA2P0/a+
GCamx/5m45uzb7z3xGt6WySg/1r+4FM3PvyuRvrddyQWSivnvIbflyEpzy41fEALLR8tpkxxveI6
LX2jet4m334rx3p91QZ77KJ5pQfrZyhyBtjvAVT7IehGWshu6bzZg7ICNspp9KCpx103m5e90Uok
FRpaQ89lGMmBCHfe6N5k4i0uCJ2Bzm8NJZ1MCqW5MK3x00Rruf5il80jGFuo8eQPzlxTqpZWsFKE
XCdrJkJM4dCaN2Gc4fSJ6S3jUUv3kR9gmo91tmRnovUCT4Zrvm2VYetBIQXFClS4h6lDl4F9Ql6c
DMSBVgkqJntIVWI3q4lCbLGi1TLRTnB+ecEib+Mnrb3LNtkkDjwDZR1QEA732xZtjiADn+ppxCFi
CCa5FOdab00Gj0TvUZsgStAsNxmFZcTaosYDP8162LTJSxycJT/65sby11NxLjbRfqtQFb9ktaTa
L7AuoGHDb7WM7+mKVWdwGpRLZHcjYsrzRbZDkxTGWJOuzyVWElakuWApmtg0nICxTb09Rm67VS/a
VhUIEEzvXaaioAZY5z9tm6uEg/xyqFej/IZ4xj8aepe/ryVGdbzr84GG28Ihsh7jPQVN6zIpfWbI
yEgV3wxmEl8ZZklIXX+YzJT3gD6Txrf2fHuiH86oVh8mE1NHnnOiXzgWzD3LL3hCqBI372DbLS6z
ydJj1hSLKTZAHF9oDe7RLF2GdpPYEtuqrhYh5QcQczaLLtYn/l2dSpH+9WI144Wtf1S9dHYZQ6lb
+EazP/Sppr3ZujptQft9Y4swduWy9yze6F+Suh9TuJaFlqncxGUvbdebQM5LCAHVCWa8GJxWV5Z4
Ro3mj8rS4pvkwnkuq6X4pDM3TYnd7vkjQ0Vi+twuh3lCIEwMOYsqLnEZ+nhEAmX18lox1KMNv+un
qqJNbqjKP/JpD09NN5voeybzMcd+lVNOP8yUPU82B7eOBE41s5XOrYpZo7kVwXps6lZ3UmXVx0Z/
RGh4yXJ2jMpl40aR0Lsix9KHeGfVn+aoa3SsrTCzuMsb1EF1J+uzNaXqU6CuZKSiWRdHmc5POa8F
qwbVQNlxq94oUhIGAQzs3EyPGRD759EYoV8xapIOpiPq2q0L257HSYuuFoedDBtyinnGrS6UZT4w
mzB/1hy7cNLsFO/DTdbOnIPoQGXnog8db9le23YcjiaWVXTIyGIOtbRo2feGdi3ziSCWK/tYG5Es
Lw57NkrZfBYpVJWD3Y/Vn9kQ6Vs6mPtTUeTOq1+mdK2KTKPv2DJ5qNxn3B1iCCk9/wmk+DeGxr/i
cbc1M5s7VjC4+HuQsEONqY921j2iOb2HYXee1jy2p/pid9uDsJrvI15InRSCauf4vwfb/jM4d4s8
G+xX+D7Rzb8TaWe/0/ech9sjOqv+4C/H//XLo1I1WNYj68qU7u+MOJkbzPLtOX0wePxMNIH/J/7n
7ZPziePpnscvQPb0P/KRa6MvE3rEB32t7kt/jkbtn7QZ5i3Y9+/Bv1to9l+LAAYpxttg6a/ZwnLa
Njtz+u5qGplBX0lzbu3EcblU/cjejVOzVbyLPc6EuyCj7MQ11XUIcQ3nZa0Yqq8JNRdH1lnq5znD
xeqvsKtWMTKPRoTziA2w/UVBwBQAmxMziP/+J7gtm/zHj49ci2UA30J69rcfvzL1vl1d5OGMEYO5
eRiWQ+4qKtdXnRtVQagY5PAPccn/96H89bveos40IlhI0V3r74BTXcsyJG3aeM2gj7Lf5NIwLQ3q
KSIW+/KuG3ReKiGwxxRMvsxC3j4hwmcBRQdtt50Kfm/99YXOk31Eyu3d3p/La2q57KzBxQ8n89ZH
Zlnjm6SBkmhGVh1127aZahRjfSJN4iRGbu53Gwe+0EajHDMfnaK9Npgv+cOp4pQcNabmh0yeX2dz
atC7GPghfUMjfdG7RwWah8YGbRAto9Xf9M33dHVtajQ2LpFMmyIUBvkjCkEegOwGHtJmJzPXNlgr
JzlecJmpJHfr8jpyg3zbpqm/ugtXabN3L+Wajg+5oQ+XBt3O5p2MNiXahEsR7XShHdt21aJ1aT+o
JvxgMrvh1V00smfZOkY90Y2o0EvvZHr9mSKZul1C1DhrovriWvWe5AxeTDjzfu96dXdyDX95y5lH
0IOeHTfZNmCQMyIq7ErU68GMajbBm/Vnq9DDkPzXIqziVTI0dJI6exi+qdve6zrOxbUi6fHUtllp
J2td7qet54wJQMqKrdWpz8ALs5aBqJG/sCBpx2LS1pAK8MN0Oue030JOG5u85zo1nDFYG5ctz3S1
gpL/5l5WNz0spxiKgHy1+Wyr6qRpW/E8qHaKFteYY0u1JBXrIf3ynErGS/9gdCL2ctaaMnnZckTy
IJtYudQX9bjRYfwynRuQcWW01gasdrNxuxM4HQbHPRHV2e4y0+wSpJcNYlKfJpLmi5AXNi0YjyL9
4jvTJ9sO1pNfuO1pcHdKe0MrrsauKvzFpstKh18fOLVTjYA6ZgUx1bVwYQn+qRjUFutDx0gcJxLZ
mNlORbJ5tF4Dw66nC8L4PTLGlL0+diudKpg8hKezs3/MGv9fw/VXBhJYqghcsxXJtIOVYPCSt8wG
5PRGPpy3p7uXh7Hc1MVuxl8MT/LvGRCBQ1EScmK3Irt2o75GRdHn9x0Yk7jDIxHty8g2jVStCuzC
0gOPHZunVvu5DT/GMDdNnKBUj4e1R23pWe2j1qu7nOPPXKf1fb5PRANlFZHkU6+NHKxffZGV37Ju
uFGlM3lqsYWcJ2OSV39pvTtqB5p7/AQ7AxGY6hwSXOeSb2MbC+bhPxSZxO8NBq56H4492gumf0Vj
xDk7BQyL3PUJq54Isib92W/rRzpY7bvWe2mIFIxhIq1K76oRKiFGauPs2jMaJ8yKgUOjK6NXvJx1
V24MriaO/TdE3oGgunfoccaiJxyiwoyrPnKK2fzhzWRLa0FdEFCmsJfQQ2jZA1+zGVIi/U4Y65j3
EnHIOXO0z9Y3GY8MzVdGwAinKcEWfoT0D0GaFg1pNpNr6yeEQexnb273Z5s5eqJQocGd3TKple4e
q7b1o9k2F1BHGiBUM0dkiKvsxTM5iC/O+tuhevs0sKees9LNWRluxL0m/f6iOVuD1UB0d6la5rgd
Fv/uJmtgrawbgsVmg3IztZLmPwudtWjpFyOrzP4n0L/rw65lP8/2MMTfXsp/rySMQdlTU7DhxNXU
uTF/l//+HvtbpfIfX//vEX+zVQONHvVUVU8Y69L2H/b+/ra06ZPsZ8n/tl7IW4JK7G/vSSzNQ1pQ
yDzae3oZZXawxXSuZgx9A2v+PTPNhsf8f/+d/n/fU3i6bvome1TUX38tLfZ+SfvMGY1HU0p3jcmj
7Q962uTf0Fm67yOmyO+9R6izIeP/T4yLv26vsB5GKXPb/hCMKIVvubfNq39bmdAxMHv7Skq/gye1
xHqVjOU/FJd/XS+5fQucT+atSjOx3Zr/Whv6t28BfiE1tnH2r2zxr5/9HqVDPP1TffZP3+R23fzb
N9nrSon0/0g7s+XGkWzLfhHM4IBjegXBWRM1haQXmEJSYJ5nfH0v5O22m2KEBS2t6ynLKksgCbjj
+Dl7r61zETkxY/MY3+vRyogvVDSXrnLmYKF/REJoNjg3HH3m4cbXVhqCyO4CTe/7M84P5ti4KCW/
GFlnunZOlEGwNk+yDyNetlG3CcahuomnPrjwpJ9/F8cWGj5KXWJBpTw7v/NNIppShU58x5A5IGlx
SrZJVOcbFXnEQdHSS7zy7xWoLVDSW1j3Fncya4sy9PsdEkNggIkOs1MR/kCFPg8vTkPv8U5rXvwo
R/55yY/2/Qta2B6xQJq2WC5mG7hFv1+QKN5QTFOuMegO10jQWtUjDZs98L9tSb9d59z/ikuI3kOh
Xcu5t2+j2Z7WBO/6F6Bpl77N2c9HsEyBcJpvUwK8COnkfSio2Lv/BiBjy7YN1EyQBtkUTPSky8f4
1zoaIx3WZR02D+QD4pavVqK2LzzeZ9+EM6bFnxc4ynCoQ3ZZLFb/ugRWHF8P1dR/YM5OZ5jm6GTR
Qr6w63zf2LDUC7ZTDR86e49hWOeg+VyGiq9WRXHfat6iRLG86ZLJdnmA/nW64RK6YMu0TRMZLnf5
bDfAVy11RnTVvU9VFuml54eHetzF/NNgWBdeEt83heX76BCDF684XsPF2//9V9OrLgWS3RX32hvD
9frp76+gP/x1NgEMqZwAVEsaZ689ZdBbZ/bV7D5T9xyR1P/WAODD43dVgfvgqcF7ai+X/9ctN4xR
wqQwlPt+IHnyhIfjwq/z+922NFa6ScKQaSKGPFvrVURsuPSFcb+Zkmc11FHc5P/NSc+MWDMxAxkO
G8pSJZwtc1In2WLGtj5ZPZD5ft3jb+MY8h/vg8YjhVdEX74J3ZKzR6qKMyn7NGpO9taM13Tt///+
/NnqbpxE+sry5/V+Q4C8tvn7nz9f2QAn6MNwrykAdbbcs59orDI/UrWhPKnGsG7RgPUqboPnDM39
3y/0j5X429LTFkkVBneeWNpV5zzAvMwJxZsT/WSmjc4hRRxqA9Oj0aJJLbrsdpEZMkY4Ng3ev3mk
9BiecUX9t74Tj4SFakSwoy17pX3eVElKaWRNNfb3wc5XtrnyX1fN8ufZvViOC5bgvCEolCpEN2X0
95o6vxul8QIJ6e+/42/LnisYvJWhaVnU7uc0jVQ0VdBrdnefWOPuVWGy8Pe/v9zwb7fpn/XOG5Jn
WS615vd1PxLgYiI8ZPxQVp7SJkeGZx52ohXgnT0xI+tAYdT292ue9VF/KzTOkRcohuNw0PIMmlYN
IkDGV7VjEicVfiZDg/SwZFqFYO2gFM0xK7vThcsvW+X/fuf/d3l88DaLQLPOXc6THrUIIAOmgFV9
4O3w0s2I/NHZ9PDAvb73TXovGNmm0jyQdvWoMFi68BH+VGqxjVPZs+NCgjmrFaKkJiOCIdZJU/Sb
UWmv+zRGI6LNv+xifqFaWZlO+D6O9XUxGp5RR7HL+BU1TPweK+aujheRqliNBHAJrT4iCL6wD/3x
Awo6gppOmaueU9W6PsA3ipPglGYs4XlJ9XUct5UoqnJMTGYxebXZfuDXuFB7/PHhYEAnlq1cmGxS
35/IpmxEIuM0OyXYt5qJyUDOqYRGe2Y8scL0/s1urpTxwkZxtl/9z0Px78uebbwTs52wLnkofDnS
U9pV/c9xeJuCkxE6XjS++EBN0+YWpQ4+1EvEWuf7Mvz96mdvR5ApBRa3LDspCbNU7LHH1KoMhjs4
qczsZ29i2m2DnC5BiHcCbcIHw92vtDcfjNRacbzbVOTdl5i42IX2knQXdxQlfonqYwhrBZGCemfQ
nduILl+XA9eo5+zOXiQcdDO3wOhWvFHtzdR3v4oMo5SRB/AF8GLSihU51iDFXMc5DvTFxxSOANfm
+QXTy9FOkBzZQ4mnk4CsItzAZvR0nQcmYBcZNFJ4/JJOsZ4+pX7wCJ/3zk/KFU710cV4hHxp8kSZ
H+xKrOVUPQyms3EKVCVA12d3yMxkXfaEfGIc30hsxCvfyGjeidirCm1bm9pXX8l3vF5YX4eWuAbS
zGmvRehSEb4gug6CxypqulXcaD9EExwt+ythyE+z9tmE6g0Opd+WM8t9QHi5CgaB3qq/mgr5OCrD
VR5X6wK55arH4102wf2FjeD7C/n/3njmOdRfFKra+TpjH6A3STfxpJr2HSNkkGYOQediUA5joG3D
CY9Uhr/JnLd6PB/F6D+F0bASyBIYtr3nnXLC4XJph1x2/e87JFJXpk3/VGvQQs62J71gIB3Jojwl
1afBAZD7JNGvKOKpijcOcgplem/7R72jY1VvL/wkv68FZE8M1wxO1+byT983AELl496cEmoU4kWP
M2Kwja5oJL63ckaoOqq/aqRQP2eHnIvaqsvbNp1/Iq4ID7NQ1bWS6uahG5z2tq4mTGtR0B4ks4eN
OiTd598/q/4dFLPcPj6rpFwGRENRfg6bsPFjoNA0ilPt7KP+Myp+2DPwCCdGb3AnUarE3XWgvqFd
BYF6o1vqzxr6oTHnV/V460NEwXDj6fZ7nqDwy3+NIw+mUrN2sVGnzBZBSwT61ahGNMWTOyf+T2SU
//n4TKRtY7nXNH/O9tooDkpGalN5mmV79KfkLomqCIqBklwoY/6wq1MnCQoMxozAOc4LMXiPotbQ
DJ7yFJE2w5rwE+VOumsV63PMx+w2cuR4HZvoAJCkYzOIRnmh9v3Dc0VayMLaopKizXV2gjItQrD9
rilPUfU8DcZ9ns2ocCoXmbmTfkg1vfCS//0Vylfm/UnjxmCwds5NBl9fqEbCjxvkjvkBuz5FcwMQ
MLDacGcUo/aUJXWO5lbgeGiRNvz92fzj1wVlbTqWyizunMikqB2qwSovOUmoOLmZbbpBkd+T05e5
/aTuZZB7nWNeWL3f69V/nihbIxSMBi0rQj9PoGnU0GdOsvzIIXDThg6FNf73CoEf9n+v8c+i/NdZ
NbL8Upn7tjxJbesgpWgnuSqNZ2TMGOpGr3fWuYj2U3cJlLyshrNdkS6pTitOgk7nDPt9Yyp1geva
t/lFhfPY2wK1Wf80o8H7+40Tv1+HctykTc+QlH7zed+vilBXa7lVnxph3DZ+/qQUPVrpdBfQ9cHn
4wF4eoS3sW9lvSmGmQq6XqNt610nK++HRFx4kpYN9/v3/v55liftX783QYnZNNt2TUV2azTsTjw5
yK1dpak3w6XY6t9fiMvFLEaYNArwqZ39yCNUohlfHJa0KNqrBfr2rt3PdrZDb3/hHPKHSwkAPzQe
lzaket72jib2vwkl26mL4gfTKJxTIkpnExBpRFThpXiaP9xVrmY5/EfXF9jv918RZnAn4r5drkax
VTYb1crXmXZh0/l91XMUpW9Hh1pFafGbkMPBJtiGY3MqjXrdZN07MUdHQ7fZBZJ13DZXWFQu7Ku/
L/nlkoCWlkVPr/qsWFCm2kpHwSWTedAgaQjlqFbK8OPvq+KPVwFfyKFJVe3fDm26A2oZyzCNkTI/
5b180PXwwm/3z+jo7EGn406DB3GyNLAJfr9FiMpJwW1nejvZr1orVtUwIST+HG2OgCU6h9GT+WnG
MhY74YU19qev9+9Ln60xHatOYNvLfWvKXSVa1IY97qG//4Z/eASXTghvPxA+Gkf+798vL/FRIXE3
7qy+rwAw6eY1bvXsOEdArv9+qd/XFpUbHDtoijQUf7tdStw7zWTG0akzrJkHD1l3qENNmhhje2WV
zBc2zbM9CgWcdLhriKNUjVbJ+baRBPSzu6KfTr0AJ6vk5IDO0O3XSTqVawf5DoeKRr8wSv3toqiL
GZthxIYRwLN/9uT7qZbieeqsk+033cYXDgeecEqOvTFYm5Hf95AMSnLpKT2rK4CqqnQfl14qaCCG
8Wc7pF7ROklHVTlpaL33ai2STduCgugKAVioCcStYkXDDw6UcJMolQ920CTZqu6T5GW2EmyZWjjH
RJQN6SkqAWVkWBbu5iCiUhmL8FAgJfj7w3D2cGso5ugwUSaDkAcw5Zz9TmMcOXVgZPx9EENmuO21
h79f4OxpO7sAVf73B1tiPrZ7k1onMEtXy5AjRkyeZQ2p6xIg9GwN/c+lkJfR9KN1xj34filetSh2
KlGcihkDw0ecutl4aeT7x6/zv9c4b/r1JCrlCMSKE6YdKX+AYkA34+uXknLpqPz2BC935n+vdF6j
WupoTn6mFydVZAV6a8e+SeOs88aKMUCDqWg/8LjdJBjjj43U3ulMK6RRIPgxqjr2SphbNKX4P4DP
s/d1JZAYZ82iCE7pYu+k3gaYNKXi4laVsHqC3P4VidzcFYP1Cv2BOXA5fyWKYp1ixHseOeqV4XWh
RVM40o0W3Ijm7PIsBUlYB8k6xHu0qQfQRGwhiyg/FK4YheUGxtC6NfYwLIdPKSKOCayfh+O23CJU
/rDbOsQ3KopVUEVvCHM+B7wF63is2nUWNSCwGolzbB7MLyRwHNa0BPIAze1tlgC2MzjSQO6Jw9M8
Tod8znZDQ7qYDaBAwYIAO8BsNHtVhLlcDVVXPnYqWvlrcAQRDKsaeRD2FDAMkWzdSIMGoiWm4zqi
yj3LgMrAfu2Ag4FSk2ijvzONuLzTivRDzwK5xgJgvVoYUuHQJiQAVmF3GygqSmANSRYzFaxyajt4
jZ1p6yZi11GTBEJKxHxCMVvjvtH75qiWGDjzjgoAUk65T4Dgu1pUyZ0QfvFqtUGzNYauWlsarkmn
QDZvh7p1ICPE8eY0VdY1RlTP0rGm+3X/1sjAXOVGJ375EuiEVhvD01SZGkboaewAaIGQmmTNW3Ne
NOV16WOisfVkHfVd5M1VICAQT0PlIjoztkEF2Mhx8vapaE3pJVnuA9MD1nWVDqF2pQXZr0qo0Dvm
wt73XV+4qK3NTT3HYBRzvOx4VzSAkqz+IbLHt6h3QAdhhF6rtm+upzzSd6XEC4jwvL6OEts+ZEPd
7gxnYlTLqJNbaYpjGFQ/eS4skswm/TWYTawwGoSjvgusfYW61Q3aKV3H9fSpDccBnnmfT4+V5UOR
CmmalWHY35Cw5G+N2I+JeJiN3dhNn0jIFRy0NvfDzivPhNMAqTqFslYiZ9xaQsRru8nbfWMishpK
ZLjRVZ8cIkKme2Q6qNotFzestkVGHezyZpA7v+jgeQG1QGGf6vivBpms9KT7VQ/KWzUZHPlqy9/6
Vq3dNGQ+07wqQ/bFyXqBJTOZbpNm+IIjZtXJSOBxk9YWsvFG4JsNwDJEoXKXD4V9RM/TblojHt1c
w7/QddF4HADcoJ8EkteGVXDdWPJLcVTk7nZrrESFP6tPMV/LxHobRUyPmlp3laP+3qTMfF1i+sa9
iLKR16UeXddJ2O8bX/j3fjBH+6YsAP+PVXHrTFhpnRk6JrZFgIw5QHlFw14vJQSWBL/iOksjgb9W
t2+iNiQ5AFfN1g6NDxNyJh49RHBJZf+EnbgA5KVc2YmGhyXzOV8UZX3Ebs5LTw2uBxAX+9y36bfi
BKUFEt7Zaj96YWHnz0FmWq7Of93osjO8EWjdpo9nC+NYMdOeVPDqxT4+KmXQNuXitTXKvPSqTiUX
wMGSHWmLXXHEHpSlC8cuozGFyja4Mvmvq6iBiRR2RQRqrS4/AgUnLuAv8IrSUmhOdNW0ag0LFb6Z
u0GzhA/Ydkh6REAAa2vnKGmTEfm/CWbStslL6IPCC1vVxHvTNkfTj4g7rYEvDUHVPQQ0yDbt4rzt
yrk4hDZ68j4H+2AWc4Xrfqazn1S+y7/h34kZko8alq9xF+mrZAoASDSR5CPXnP90YFqwKlogcujG
wxCUTOwQ9UGEgLMuIjR8M4SxTaYkFW3WXP7M/FFdVfinVlFlvdWYQFcySj6HvPkqMfgwW4g/e0P5
oZcd/MVR/8j9zAc7xxftGR+63J8Pw6BnY2l+uRJdB7JVj2NvhnKNtrMMHzhVJq5vQZXJW+WxTkY+
ZmWmaA9DZIaZOiNXBd0VtBnrJqvxcdq5vjWhSLhDReHQSxkwc4F5lPcTii4wBs0T/yIrMY1GvL1R
zbmAHeMpshq8Q0aVPltZ9mSi1vzRdUp2HLDsHaa5CI4BZPkKWyxoqW7RuVoLZwFbmvIhA9vxshwL
I1ZDhJ9OgL7TUbAzcdz3ROiYhzywvqSNFmvGxXvVWA7ksaFRXIpglR54M+Ix54gX1D3TVbMkSX2Q
ct3HGbwM1skGUoJ5H3di2CIwaq6Bn7U3ZSnjA6mBoMsoaK+olBMvGUOCzwvjF5tQ6fUkebDdkWrT
my0C58SON2XvTFvQLuMmZFDEoz10NI9wimEcw84p9WnFu3Y+aH03eHPTaA9lHJo9UuWug5wNtnIb
IczGI+TEz9JveKtrhZF/KCVQExfQF6YuWfNjqkNwiscFy6v1OPYchlxOYb87cd66cDFhgDgzov20
SMAaEdbhangpQYPK5Ap6/4vVGK9G1z1PBlSYWk+je9iWCV4GakCjp2QwzclxYezUx7RTgjvyHpdQ
7Rg2WqNzJB8TvC+DPy5InjrDihQJqe/8NOYmTIFRH/JSMntBnoMBLAhuNe4aswYQ8VaSk3VDibtp
U6xH+ULvgYOfupyzfDdlqrSyrA4CSpinbkqEymG05LjRaj3eN3jzbvpEMmoMJERaX35lFdOuBlPi
QW3bdj2I1H7xIU/B18uKXWowDcEnoG9siAsew3ftpQGmBvkILRmem9l4nCcb33NHoiu8D9HfZ/CJ
eObV/FpIjAuDkv4qZzbIMEau2KhmDW9ViW7nAsl1ZvTJjsnIfFsyp+d/1pvgSpoDYm0soMdpaZvC
nwo83nj+Q9OmchsYjdy2KgiwFIM6bqSufM4rGlZdVtkrPqrYKAjdtm2Og3JVKG0NnLl3bvGi8xxP
lfNh11gd7FoRHpw25w6Orr2W6oBgemxZrSnFE9DmEKNr+azlSvtu4j7Em5VMGczFOTOwXM5s9lrS
QTCQg3oSVeU/+l0Aa6Srxm2SC98LnHxamwFDNSef2ZV9mzAXQ8m67dxOwaMKx+S+HlEODnppsyqZ
IYWZb+3LoPfXHCfLR7lYNEGX2+tWYQcCzMRUcNTjDXJkexvZauzFVY/f16G/HXf2g5k3UKd8ashw
sIeCPKjqS8dFBIUzHdDH4rtPhfmlSkZgVU5J25DSyo7LA+amfVL8hNJqbJhkqS5KULmJ4pnEqWmu
b9W2R38cO3xh1N1Fdowj0T5WzvRuNmpDCdR9TiN8tGnU6+u+1lQvUcXnaCx3bqS/ZpYa9rnBJuMG
xAVAjyncjSOTHgZSOCls9vayCsVNyEDGVXJ2VLuN5k1ZG0wI8Mlu5CTGB3+cypUSsiLDNH0a0MCD
3IhbL6+EuSbQNso2H6UaPqrIZUEdczbHjzJth4oQoAEOhauOQ7dFiY3TJp4SRjim2ABqG9eg4FJM
An66RjqGdawJINLYFL/HyRCcG+K0PURRWt0bVRbvqtHUV4CohmvY1e07P/a01foEO9sA8n4dW/+c
kquGrz2mR+KTYlzOif+ItRynOxbFbc4RFoaiDZiW2kPgKAjroxaL7kdb2GBd0TR7Tpnb12jZg40x
UzPppdneQcjiEKCCt39rYg4cm6SehiVOL6ipUvvqlaCgq3E03vR4GPTPWOqDeDSqNtKZ6+tFuotA
tPkbQ62LN1y2y8OY9JAJGl3H227068psl0Cd3HBWaTcCK5X22I/PDVika3Pgtdyb0nIzrP17o8U0
mllOeJfk0lw7dlnskjkyXUMor2nTJm5WRc5mrjL9PakE5xY7CyPskLhoVwG5lPgDY5UqylEjF3tO
6/opzP5V2urJnl7BtO6zOLwTJeFEmANq6yGMHOCWtXzoyepl5Mvki73evjMjDDi+BSO0qiucV5DD
rfYVqSF6SGYd9qGk8tvrvRJtKsgS+zhl7K5QUnup3pRe1A+fwEiM1RQ26PmbBKCXBD5KUysD90zN
o5qJg8O11Pdxaf1wUP9sVLvm2w81/lp2M5e80NfUb/OVTKQGLFaLvWRY9kH8pG5pxiEnJhuA1DiF
11lrQeDULD+7yWBUxZ4DcI6q3lb4pCKlhgFYwnZpxNM1CBiwbSI25mtblHdJlb52MNx2g4kX0+10
XJZK6tTwE6DvWKNaeyEcgjXqwWwDxpJXA6RdDJE8ndhow2fKABpHgEk/zTAYPyzV7+8mZvU7/sAI
LacNb2AzImkLZkMAfrZ6nw1BFC8t6a2ults6vKPR2mlzqLuKD+2LkqPfa1Fn3SZ+zSLPF+BiT+wC
aK8q8+pmAsBj+84tfSvYaUbzGljWl5LScNQ4gRxGgtp+IERVtvWkFO/O5AN5YIrl4S0oV2EL/kLJ
whYLpK8w9tQxjrIhrAylUnYY5Oh9MexzybDNvcoP6itzwBqh6kR+2ShV3JJDvebGBTUe+EJlK4eB
WC4TpNud2oy2C7NHWwsfrpARxLObJRAPCVqjzaVb8wpSj/CcMP9yAkAiZQE6XOSBdHMqNy+S+FXi
MJq8EKsPhihFegXp13eaMWn7OQL4CK5vug70xOSM4ZS0zup6K40yuKobA9N9ZtiA/6LuNsmMjjA5
rXsDlG4fzTFWbgZ8jNypqN9kYP5fQraZI3iCxIvHBEgsj5N2R1ELfaMI4d45RfcA6e2rH+p6H7bE
hTMRm6+08KFLN8T8xSuOPtwKLRGvFK89+ws1T6kY7WroGmbEbWmtQ67naYFmuKItOfJhlE28KAwT
T51s50UWJtZ0A7bCz9m33nFVDU+Blhf71lAIA1CzqYj2jDTgFBmVgFZvh635K0yMcZ/Uo+75Y5yu
U5UJc1n66CUEDtd1NjXFTdNqn6auKwcwe6Obzr2GxQJHH+sqglXQs+5nAhzgS5hvuWm1Oz0taJBY
UlD61RjMC50JYx4znMOZ/Oyo0w8LMxJ11QTsrymp7pRU2VodGX5JNoLLy6lW0WGBREoKvDwkFbDu
gKtg/G1AJMwnWhc9CjWkIoyazVu9x3EXWQz64orMgChTw10k/WBnV3l9H2q29cCX0l3T4rGMbFRD
zfAGkgy/nsSmrVJAufRwAYW0fbcekkz+6KIyWk9tqr+1oabdOHGiRW7VBDap6Snpauymx16iuUnb
BnSQ6v/APIY6IlRI2WMb9VoJcy1Pa23XOH3gYbf9OddJvwZ9g5vb1tk3kTpuYsfyccSVP0e4YE+0
lkDZkJm2oUEPrU1yi6dpkve5FT7N8UC+pKLCaNLtAlf6lHn0HHVcg93XQA7dqhRJuQu7WrLxcPfU
sNP2xWQ090afK0eYJNYRjnJ4Y8l03mSJnaxn6Mf0a0u+hlhO/MqrU+jFLSJDqtQ2r2nqSdoWgc+y
ND54q3wR1QL9ChHESk6Y5ltlxHA2GI5nLlKhIIosXp5Q5StzKG6tSMHKmENlyOGH8PnMkPwMrVoH
qvPO4LjaKF0+cjA0mve5p/uIWpSyqhk2miyyGyrC/seYQ87Saz90OTAWsAyNeutnXbLgSTgQzKWZ
vBKfFmzyvBeeNhnZmqMMoQXqhKW9bNN41xYw1gNL+wXqA3VdOc+rsjIA2Un7V1mqFdzlNDmw1xrX
aIdyT7YDgqgg0Ov7KutGzu5pi4OvljBvMZZsbGzBKwWA96bE1ejqcfYT9WvIsq0/wxHaDIgDoR/M
nKe/m8XHYut3Q7WkNwdImlKa/IevxMenVjSGuM2w9a9BaNOIk73ude0CE43tK2sGCqwjwjw4NpsC
Ha2OtKPEhk8B2ILpN0AvJVSe06lRT70uwlPd6Pm1k9jWCzZJOlOcSF1+XKjvM6ADkDHGTlrNtHhm
9TVM+GwtTciOqkalpgSdBheraLLXtjX9IzTCehcSdrjzRRPeAWtsvJzYw+3IbVl18aAd9Z5bE5gB
m7haGetiAKyV+fG8LWICvzTwB3D8BN5SHQQ8aXTF9p8skTpoNnM+vythZ9FwLUdz3w4y3GA5gT5F
xbYRDYSGplSGHVM4uFp2yO1IB5JLImnuh1Hu7DJ6rExgDWHRdOtUthzG1DDeMxavbhxw6AeN1uxx
BnzKK6UW8lefWuWrabcvfpmGRwENbJs0EJHGKP4MmnHg49PwlfOSXei3HV7ZqPFhyJijx9CTFlVV
Aqu2EvUW8Dzr24B2MAWOus4Kvd2xOPUNYScSE6BWHpR6zB80P7Zextn+aeUjz4vKfoOLtN0UFhio
UcntvTSqgr2kyh8bxW48TVJQqDl5SyJRotdes9orAknTlREpQJIp+lbKTO5mXKb4ETOlfJqjlsgF
OhLA483W9x+4GYITX1o6hIBCZ7BECZDZRPonGtN4nWajPxhsGDALRw0edK0OT7zq5NLR1faILdTb
sKQpQQnU76beWjCOvCJhSzPtlBBgspK636DX/hmjbNFc+nEU12EAfiXv0uwXLVcEYXbNjjx1o3lt
k+Z0TwVee7qRmM+jRCUdgzEh5dEnpYSY2g3ONsAPkif7th6V1AussaBv0dYr259GIjva3rjuTLpw
swbSkKDUF1ypqALG6guz5bAj5wfKyji0yCNULE0bBhPgf4Yy3+hCD6+1uhjgxVqQkR1Q6zV2kB/m
JF8YnqkUauWbkYQNSIKKMz8Mm3YvK4SeCsG1mu93n3rmiIAuLi5YJphle7AdwFQ5HgecSm39omUa
ZJw6a7weL7aWvyxIv6F50ArJq6HNjV82m/6VlQ2vKDbLA1k+YPjpMdG6fI0yRMdjQLwPLYN2RX4P
J0miYtYwkdl/qXtfYwtSlpbhbu5aK37oRVEzGqhoK9S5tfHjPNwNpdAYO6AFIaAlOzQmA1aWnBEi
fuzMAnRa5xxLR5SvxlzWPuT1RttMMnrqnJDjiT68huVCAZf8fiveAPLBpksAQ7lLIw85/gz9Ossk
+OdM91019u/LcBiuQ7JL4zV96Kp5ilBSd5u4rdsnXZPdSm0iB6JSQ/pBFerqAYapvR9Bwf7wa7Xx
WLZMIM3G3wcTzWLNCZ+ZIKir3A4IQyFbbutDDNhxsPH3eASEZ8QByc0F6UDk5bUrJWjSbdwNdO6c
vliwt4ZX2eXPTM1/JkUmViBIMeQbFp21Y89Bsl6nfneX2tAoOxvuNTkuMaelUFtXYJ9o6yY/O8G2
2JdZuqQ0M0RRO8v/UalTQRE9OtWOeIu1E7/RNyv8qzzvLP0ahvWAdrRvo2hbMwK+mXH3IniS0RZJ
HfHOYHeIQq1pcGWC5ABTMT/nBAhwjpEH93/x4afB0o18rn9k8dGsNuJh+QIonr2i2JjmUYJPg/0P
ZUuOcBJ4i7jxbDxUFQiLwicGRuiV2JoCNm7LEAkEFdDuLC9hGki2ians2oOFlH0OesWd4uQJA8DS
aKvFJk5t457Yqp+TJo5TkjzOLPitipiRlBN68Sl4edLcruUwCaKJGtJA1OgLUDOWDeto9XcZ3kMD
wCVNTi0zKdmz1H+ZqcautYz5zsqalPBXKYfuMTbt5k0ApPOcCbgC7m8x8363Y7mOs7Y/Wao+H2wt
erP15jkoVTjxKciJVvR0vywF+vtY1NzgPFo50F4f9QL6hCvh1d12pTocZQG1jZbw4BaRgolMoRGd
R7QjurwI6Pq2NfHUHEpBMTEe0WF56j08fKAQg5vm5Amlgo4+faKUyQa78MSvtZIDjKm+1HpiEbpo
A6ALjXKTkccy5SH4Vjo0JI/wVpNW99iMzFGqKLSOaTy9sp9rW4tRx4ptT70Fyx57PuKYVY4G2WTh
Yw7nfM2MKeRM/i4x8zEg1Ja+D+8eN8365ivDaOLqiV2si4ZaDfwCWVRD8DVaY7gmkWvO14w3Xir2
nxWDFYhW/vhOQAMUQjpDDGFUShLA0BtNkRwJo3JUP4XSNMeyBYgRk8DjBvRu3Lon+ZfGE6x3GgUn
fSra+zgKUXv3qtDvLS3LKY3nslpN+fCms015KcTxFWykd3LWmbdqZjXRo+0k4O1YvmuBLa6Z1xTX
BlsJH8T4WXAUPsaBOUGaNSQDEwdJdiNCTNqCiWzmJ5zM01c1CCog/rFzoOX8sw07mr22vUwofRwi
sWj8yUvbvn2ogD6DqElqOGfQLKOUCGnDCsLHvgy62zyr3wHha2tZOUgPY17V1HHE60K17eH2WvXE
8KX7ITPCEoBxZtdKV2flMdOS7FplgmShLG9HML99vEl6Er0UaAW82sP8qvdH/1TSwwfml1Mrql37
NOCm9/RYGeHVl0uKhPZcSFp6k4a/vzOM+DBbTnIw1aXcrrkXDFI5O2tBtamCJPRqp203dW/VOwY1
pGlVebih5oCkUTgaO1+uug5tdc+PjReSVZ8J57NZ1E24niNf25HyZeycUaN+89vR3jCinO57HYVX
aw36HoDGuB6aJrsqxhr8Z2PPHiKaCUopNLdEDxzC0kwEsNIcr5XZsY9WwP+DnOS3ooG7OCaCOYCq
kTnf1MTDkNy+4tzLnglB9xSKOqw91Tdrx63VJLiuQawzk7E0lzE6TO7Gv2MzkaRk+eJgijTZ9a2M
dgsDmMMNmZAidjggkESyTkYI1mjhyVmd6GABk0LGaSAwQKlfMwEkGMsIq1cpRO5GS8bUSBd30wb0
xPsYVrxDneL2SZkdNAojphtBshpF1RxHHC5H1Yi094Q0LP4V5OpDDdUMMGuxs3HynQT12TaIu1NC
Gus2NivSL2Qqrtt4EW1LvffgrM5H5NPyYJpGuZcKTof/w9F5LEmqZEH0izBDBrBNktSydPUGq1cC
rSEC+Po5ObuxZz3dWZUQcYW7n9qLAJp1afcvSdMmZDpXBDaVaLD4pcn1wj0ACiMHjqPLZ0uykCFQ
pj9COeiI8x360KkWzpLEQNZtOGDgmmXgJ51hR/n5sux8PxahlHayVYVixby8L63sdnBK6tCV9vjE
YT2zLsLfmGE83VlGlJ4as2uOBMaQJ2nJ9t44mcdWax4p8ha2sW2cXftOPdsUnjttshiKDZoNXvCx
nbb1L8fv+vNsY62o3EHs+9mcnxs5Mm2iwAhcipqKVDQrycprlwheC1/9pASXfMSqEslqfsRbiJxz
oVHxTylnscm9NKJ7VjlLbZ3/g3yEIVbKvtNQxF+DY1VbAHdQl4acpW4MDDvPXHlBO0y4v97q3GdR
i4Yr9g8grfwDV7K5j/OsQe9bktPT5MAQuJaXPp+3YOi6NTV+C3m6UefKKPMdh8j4KBO1AFIQpfKo
zTtDayokDYL6eK5J1FZzshKZ81o0o79lxdMdGtE/yHKtTvcrMWGIgdzQyCdRpo4CLVXTpZnimuDv
R/K45degivw/wJbfHT0J++lvxwLgJDyteFeWnd/lPKtA7+IxtLiEr0Bl7TCXrHZNJ64OmZ87BwLn
0m1W5q+Z7RY0ooZ+7B1z4hcwkEVT5YTKsLFh3YSmTSgkdWyv5r3pRPF7Hs8/1dB+YqlJAoMKICjr
nomZpBRgJ0jrp3UOLF6nQ9Hi6tc4QrLsu3m/qZ3FXIHDMdcpJ9G5Kvpklc8zC3Ixvcq66Lean8De
YXd6USIqSeM2tDdYVnuUmJe5NtINm4ALdE1vs0jnnzSHZO3M3LSewSNO5F1y8vlWt/RpxsUnyfCO
djUP7IkUKdDE/iYaC++Hgs0g19St2RflRChpXrefe9J2rNn5R0ZSs0NfipzEjwiZHidrVdEbbxKI
qLwK1j8PSy5bwK4lyvbRm7X6x2Kr9ORX0XigqcHRwDI8XWEnUSjQmA6kaO4Dw654XJrMuoOLy89G
Q5DokmAQWpKkDY20gRlZd8bVfKwO/Iru0EYdt3IEpEWszOVdxMIji0G9t5Tsa2IpO0QBDxiT0Tu7
JfJZvwvN/ovwxz5eBIQmbvZGIqsMFlf7cYTuEqvZfPoTCTeJGsdzzsm9yzR+mthiANT09hs6guTh
SVp2C7DeQCzl3VPL8C74ZGuGU3zhuhkdNSCQ63xIPlHwEAZtOy+mTN21ESfqxatdlx+CBGMnZ7ZE
GNWwbwZ32fREF3mDfKsjdomZAg9ldGNKkI7vr1l7RIHXyTL0E2PYm2Mx3EY9GrZ9nlYvRKRZa+g6
ZmDEDtRFYgOrIGqV+OeYer+T3mx9xCSKvGqNFxP1WYNUZGviYQcrHGpbpFI9rVXoJcwK5/ZREXWC
bPpGjPfOqpYnKSX+ImZRgBceqbpGfrZE239BR6tOjKVsVvxu9EJmFK9uq4jNjKtA0TKw22QLRvPZ
6d9579Hx4Jz6bxmi9qMwvGU3JZm7sRKL6SKbx1qzg9pHnEW0CvX671Cr90SLX0CQweh46HOmgnEg
2UUeGjSh3ryYf4GAxjpsexaItEfj2sa6e3Uy1f2nD618M3Q6n4xud1XUEyGROgFTxsAt23uafqFZ
jMEEjG4w5opwXKJK1r47GmHsIz6YoiomsEyYL8Zo/eqOnyHvB6g8mVYWGEYb3X1cT6veqQ0g8dgi
B8ECA44EIB+TqgftKfHOrCt2htWwzNdkdrUixQOXUZ30ZZeNK0ni+wcyKHOTSvfV64X5ZNmNuaPz
Qp0j8pYDvuFm8ZzoFGXtsplVmcGMiZ5TUkuPrArL18FBVlHNXnEyxAFVFFylXMve4YO4QVO74E1r
uh/bQ0zGgkJ/svJ/KGUZ59yJUqMcCDpeVp3hc0o6U87SX71l5cZATsT+8NxW39LILtEyE4Z8g7mN
o183j4xpYE9Tt8Q/hNFzVTL6LUjKe+z0vfM4vyJk3Dii29niBcINtDJeSue5MY6Oc3Kra5wcvHRH
iHTKCkknZNf3dk5LlXcCoREBNfHLivbHXpXphw0IytL49e6WYifKH9+903atUp3OoT8xiDQWWiH9
ODD6rMYw7bhUyHji2/qq3Hutv1r0VNU1Sbe9SxHr7OcaPFDxW6pdwRCq1wKzZ0FVn2amSunemG4D
Q6aRDWMhB5YizOO42rrhjxAxaoTfXlsTF96Np6n8GfFAmtFlib+NsgOLBVDHR62SdJu4fontD609
GU22d1hUC/vutv6GW+9URw91TR02/OZJiF4DJT3q42bqf2bmF06OjJG+SldvM5OpPg6VRF5AY0Tk
XcVku1A7IzvY89FL2LXaxdqxd3pxr5qXileno9E+ewODfgJC5VCsGwtQuhd4g7eu5c/jWxPJH00m
9FGczQsEjtDxrnX3rnNexk1+yM2tMo5QgfZlQVQqTTQnw6h/ZwmsSUSoBrnNMwmA6jmKsS6NBARP
P5xAq5Kkx5FZnN0cOsW9Q/x+jmFdr95qsRdMIiBnrtJIrVrrkKA04onhHlnzqfNk0xo3DZ6u/RnX
t8LYD8nPI1sec1GgHH6BZ80ELHX2y8f265MZi3LvPjE1vQMC/ts2XubpDQvUijVHb58jb9uwxkLe
riHGGbYZ+pnSCQfjp0ClWHKrEnSeLhpks3MdXVIbhhZarfzscY8LGFZ2r7ebmnaX/H20X2WtdWxw
pf2aSKfaM939MnMzv5CxGboL3VV+VvCiPeB8FF9DNyGFsm8e+PHSgt5cgPDl0CFNXZwisz0mpFwa
xa5wq5UCzEYuHSQHuD6ECSHOZblU5mt3OlvgpmyOPP9Vtpy8Pnu1gkFqtLLlK0nlaxKJgpZqMMu3
KXtlhasMFetujlNsjM8T/K/yLEDrTDT4Tv+RkRtO5Ar7Xc865yQk+TmZbsPVmV51/6mNthkCzKX5
Yz651bo3fXky/de42y7Fn4JAwQKrbo2H7Xynyww12vbBNjEdUuvnz7R9TaE8Sn0XxdNeKD3IkW60
NY5Zn5B+hvYUC2wQ9jOqGxv5mw+7oKuee+OttygvtR217b42H0AN4CHprz36bOxLIAG48mCFNrJa
leK/ifTDMjstfFtjihaEkc4cBU5VME/SboiK1gReTk659v0fYH1cvzdX/CD+C+KE9H2X/EAG7ou5
HUm+yjhuZ3by+4cKkt1kmZz92aAi4UDkGaBpWmtFFaa99iaRnxHju/Kie+7cpiTf5dY/E1H7XBFD
zPA1bv7VMkaf9UK04uMqnB4jANtaFxpKgGblA6LJCirS0kCa8gKbVqdThGJRzWcbrqSFNWKK3h0f
ZUYSHSLCld1oNaQ/rgZQxQq17NiCD/MeWZ3yZpBQKDs24SyMKFk599s1mPhjB0lrBo2YOOvYeqtq
gOj8RiYaHgQBtSA3aMPSky/sRcQ9bscLIcU21t3Y+zeYDxnqdMnnYV1q0X+9bNZ5wpKhOot5r5Xv
o/p29N1cbo2M3EmiPf2v2rlhBA5SMoVzi3hUcejoEytnW0GKUtC6cgP37517NSVp0QkKpQWT+71w
5qr2u8tfXOdEe7Fyms94/ERKFjqoBlAwILm8LBka9p3Szt60w1k+eLwPtxE2V/mh1Z9MrdaNTY/r
fmn9c8ybMqSbstya2Vsvv92q2c5IbBEboG97tknQadEXVtoI8zjjyCacrvyy45vbk6Za79nP4OZ/
7pv32TuWoB3+71aG7kP7x1+MilH+1zi3B0XR13aOeCqmP5Yfdf+DvnZHZjn9c7nSzZ9yBhnpb+f2
lLVcnpziA5HYLjJFK9su5cvIHCVdrsK5cbttqKcDsg2iv5aRyR+BxjCHfweyUeK3TN71+aNEJWIM
R40iK3b9YfcQFiPPSDmRBEnMGcKlEOLVcCggN2359gfSVWs48JZIjq1V3BTuKL74ZEP9Egh1lwrl
4MiMsLwYPhPIDC/aW6oAgjrf7vTbI0DJyBV3JqKgl/jBjAp5GII5+9XYO3iAnQa01Sqx1yhIZ0fb
MlyEU/KOpCwU0XKBPbRdJnGNoHSz1w6NHI86KqdCjJ+zYW36eF96H+wLaKWLTem8J9GvuAxkE+rl
rv/y9u1wFQ3/4UivvJLldmAjt8h4r5K9AKPQEOicLKeHnkfOrxanal5yZjwOCPun5J6CSE6w1M0t
8YaBm6ufPLAdTc6X/Mkh5kMcJOyuyou1AN/M2eIZuG+Wz9h57sdT5v+CWSjkIZ5OoAtXYjg/3jQ2
0rxEe5+K27ykzVNkspB33BAEG3/bb12EM1UesxLV/+czEWOJwtXTBV1MEnb6leXnBu0BsQeLCEfv
XXMupnmdjX3X08rqO3tyN5Jrw/IOhsY+ot/Y2UWwI1HLHXEquvTL3D3N6ss1eGI+i/SflgCd9xDU
AwxqtPPYrtn+hySJBrr8VO5xqW8kbNYsBpvkpFLAm1/MfrRq2pG9WrYvuoXq8kt3j8J+itQrCKM6
3i/OpkuOJaFWyxarfWCXF5/BbK2uRXazUdqmw78iHXgIjo73Kp3txC2WxhhVXh3zJc5uozzpMcR6
VFLDRyYOREKMi0e9EqYYVHlCiZF98k2Ap8RdboR0eB8/FuPqjyGN3NoZvrmP2HWTRQg2LvqdBHyd
6uRBSHYKQAt6EXYExtLn28M9yQk5Nck/zuyVoW9Ei0UGXVTE5aw/gGTnEhhXXO9H9ynT1Uma/+Ix
2hamz6gaall3oaMJhNvR91QryQZj0reYCiE1NiFlOgUzs2s6AE3osJhpS5ILbJOVywXsVU84nhGf
voLg5rTLDhNh+UX/naKaLiuC3Kt9afwm0l215nvGAWDqGf7PLGAmXVLAT2wTY/U7zslaS2csvPM1
60tSQJjiMlQr+fGN/o2Mt75R+9G/YaigJIg3C5y2mYpjckOXJNxGPJui2KSqfxpjoAGLzSkTr7vo
c3IQ7avXqDkXkRNoLRQwRlWL8yf7cr0kz6r5ihISSpB0ZpwHNSPMTlun+rX3ndvi56ehgYxqc2PF
5YoILOwbZqAAEfsmukTBiTear23B01wX5NnH37bFxir7bWXFLgLJPnIabkQ49ONBYmpjtc2ZS9Q/
A+eKv7JC2xLBAXYZHmXds5QfYN7EcCUYH/EFJ3a06aofiwU7GbKsPP9qLxSjvTWiiDTpjE683Sfu
uJHGT9t2RD9DJ3zk9Ixlt28Yger4ckgVR8+rfWjZtK+rcY/UhOnqFP910dbzdgbqNg2e0TxxkSUv
s0mecN2FDP5OA/bjrbs4yOn/Gg+UZ/c2COvNzNuvRRerAuC1bf205V/iuEcHUkZM9EZZfKgupUNH
78YWkF3zIkEI3hqNizd5S/3XxDTCsUPTu/w3oQuJXqr5z2/BkOG2MT5HonJHPnGys5f9g+Q90yUW
4l8M1LVbZ4u+k648jeJFtRuRUqsQP5NpK4OVMB2P3v2AsxzbL8e6txDBWbcl07GtN4VxHV2CkfeO
a4C2WOPCCFFPBAM1oqjS7QiTU6HqM/X70B1H+9ixFhfJT2k5wcQIedD2JpvShkFuZry67llqxhbh
50qnlyJhgtBovnncKigDgvTRkTG4Gd8mC2jGCKG1uE/eD8ix/xb4GnZpE6V7qa0XhKqrtJ6Y+/xy
xtvRpdOOhrsvs+2Ywwzls7E2d5Yn3/kbgT6zBSi6TZm8KzciSZTTCBvSQeMpYmMA9uTE/tlyfqu4
QSn6wrokReeGcYWglqz406ez3r44aFWrk5HxcOITjPWLaJB97boHPMU7Nj29j3OS5Z8lxDoGctIx
r0pfxMi2Cb5E094i8ZorJ5DzZWgj1v2UZe8Gyq+ZXBCXQTtNHw9AH51dUqbr6rmUb1r77HVPat7K
7g6XMmD6ywz94BT8gebW9Z8mHYztH/tU39dMM/KZCgifYVm8Aei9Tuml0Y44AkG0PxXusRQfGfHz
yzwErgD/CsorIaAZnt5isJfHfmcxXC1pqRPqOj37k+A1mnEXN+cMcGZa0+Zye1fVjw9mA4D6NjW2
YBUtE1w8ydzxvG4z4I5xsxvTNwlMA2cby+vvVH35Az8hqgPN+qjM/9pObhNrXlv6HmIEmi6e48Ub
76MGeZgUVlEj2CBmfOgqbIJys4ASEi3+CxtgVq7+sxH2zXpOwtJ4wtV1YNwQrbDyvYEcCRZOarTU
+SHyme1r3gXDYLDk1amoZ/bluByZ9wCDSefQlP2hJ7qL34eLuMHLHwCu7mYR9jIaGna4NiwjnP2t
HeSx/ud1SJLMKSQj/NOPMQ8xi63Ay8uy2iKsOLjDvBvg0+gPXROAMbTxAwn1uakjkl6+jci8dujQ
yUWnBfO3Vj8AY3+QROS6rexdO/Oyu7Pae3X8MU71h21rO3+RoSf0U13DYW2WgHHYSszFjXlmaMnp
wIz/06FAFL48KCu7Q1BcKzVv0gaAuenWBDsJgqH1/eBppzKPj4mlbSq2/yu2Gb+dJjZjOT3Fs84i
n4WVMoPF6fc9b03qo5svrU+UL9QSkG64jbtVmmsBaT3PtosCLBH7ymr/TbmHQLwmMcAv/APEb9Cq
RaCP1qrVrHAh2j0gEBt7399c3of+WdiSEnmpVqb/6OaKD9ZDN5XmG2PCKuDOh2WJd6jhboWvBanl
b6vOYFMJOsfoz1XJeq9iST92uymKbmYqyVwhcW1c+su4lMdKk1C/q3Wkw2JiuAw2+ehxQK/iJbqh
KDxPBPlUsfNuNsNKcmkOuYnTD12OGR+xJ63HOXs1iMWazOW1X/rQ58/oqCPHOQ78KQttDo4WnuMy
Lwh04PTEPvqKZas5xqmvy53V854iqVSAbDvPDVldfraat8trde6MKajxV/bw8dhqgnCGz/2Gmn8n
uumJceS7kuPBzqM1bDXwkoCCyUeh7Xn0taqmtusZy4MF8uYaCa991cefMXLITtF2KfdJojuhw8oZ
GB6zIn2Dov2uOVzBgrd3mJdjUlC953jgBmHcLF2G4v8cJyL77H6NuixIkm7X9gPcqmE76hPcImB2
bPhg3O5ds14L7H9W/nh/+OxczOiZf30geMpwD72xrElquoiaik2a6lkyRBrcZhNrzOR0Jj+TM60L
hvCMpn712X9KSSwKHAlOnRrut6v5vr0ybByuKCS2rYnozKKEhOQM09uO5pBwU8Q1aD/UkO1zVaz9
rtjreoW7M9u2U/XJVrmAhZ7E/DTaputYxTw0h2YFcgBmz9pVE0mA0Ya1sR2OuO6TLCbyv4aaFnEb
CPpSU6TH3FMAieJtJCfI576GqKgNi6k51jFnube82ihf5UBB3IIvgHPH+ks+eMc+00Bd747oi/b5
TLwrVr7IT2hIwN3Xyx7l0EhbB4dXWM+Q9Nbgqq6gogpi+pdt2cXvLQ8vrAiSb8Z7ZbnE9NllA20j
e7aGt1zS5fVY4g2BM5BfJ0dG2zw7Q/6ZzQItINR6p9pNZQwzg8pqbCjrMIQigKwQnZXriaVSZBSn
jm1YM3AkU/3weGTcH+3YXGdUk33CS2FUgYcKAgErpm0k4AunfJQCO+NNaFoKDBocp0sOVTSssqhZ
VzW7bdwNkOmQRDZBV3MREW2G7JrhfBMmnbczGbAS1xhmcgrzwV2ZubUFlbE2nepCmXnA5UunRVE8
aEFMbpZnYl3vBF4hnJYuJsi0Yh5mAxllQYDYIKsDp8CQNbQHHzRq/ejZElDIpdHvbKrebiz/4GhA
qbOWD0OxbpPzWdIZLoxlGxfVs0e6LEpjbyCUu+LEFHiHqjFnsmfi8iMi/mz6HjrblulKfexpCPu6
CAxNbTgZ9g/l+dx3axNtnq+Kt2bMDuOU6QF62euSRDDd7PKpdpApoqKgM8S5ltnVR2/YqEIw0EQW
mtjM0M+tZFju8UFhx/BHBtazlGQPyHayxZYVqozN78K3yGAUa9I6iqaA6LGNFbmrUXioCeAyFgIL
GfBfhTTcZSSfNxYzE/yofJ8zEqdUZWqF0Isv54FyX6KwIZ6rWFQZCM1hrpGVa4Ezuel0rl1MQ4m3
RrEVxNOjX28Dq6pOuofL2OBkqfsKsZIJ4Fv8WFhLgjm3g8RGAKB7KKe5SnXIgIXArN/3vzWFeMPn
1RbFF9ocJ9GF0aKHFuO9xrDOBqP/Foj6Kpakhsadeazs5cXKrB3q7i3wmWfyPO9shaGC40iexHbU
wsmvmYlmapfAp44HscUotcZHFkZ+dtcHSlX2kB7OQEI47m6pfTYKjajH5s/QFxoObBgiYXPsr0Hx
BjY1XDJqT75F+6aq/UDFDg8TFqUzQSWAYN93WJ1Nd+tP/9ncXhLaao85skejCz1clutBYHbgvxog
vdKBUtiOF7Tv9vdMSBeC+y+ePQ5YvMM26uPBHT4KlI5WkV0VA7phgt46V3i74mPatVt8/Kx4hkBM
+dW2670xYoer5dYU2RPeb+ahbGdZ3O91Ye4N2/9rRQr3N8d8k1TPNdmijxW7pfvMZHgpJn/Yj6zL
y8i+1cawxj7Pp+xLgKWoDS0OJMf9mDUG8UPvXqg9PhVSQhCjkiEPoqz88RdWJosl/z1votMy4kxT
A6rKJH7xq+k8FCPOQcT/TgO9YZz5FVmy3jJiZq2RYhMEYJtmrBi4HGyMiQivHwsVLUwlDsdJ1fBk
508zA43tSUQ9jkt8Hs5tM0iLkRJ60A8gT1gFRA1JDA567o4Na5gME0wxhGsRTarpL7uHdHN2+zPA
6i3hRUd3nMcdK7Yfb7I2TpqdJqaMpW2GTSze9VhuxqizL0rVjA89Qixqn57GW7vslCMB+0iSiOm2
3jp+tI7lTC+PJ1WnnRBdf2mLiA7cOFlN+ldb3q/vLeeOhM8GKp5t99SF1UF1pF14VjCZycGBmfRQ
w1DzrmcPQdpjCMRMSTCIMcyOmcm0rCwnBlrKAL7WuLE9BrkMKOPHZajhtklpV+1uRnwEcrvNE0o5
sHyZICmjbOMQUcNmMuF/N4AnWdtvZMHitcdMXk1dvbcTOzBJU2gnh6LbZrxCXMJiMRMf5NYtKjSW
I5LzrLLLcCQB5kmb8eZnuOkudSNIE4U3Qpuk331e0KYoOxi43mNNJM274dWNt4F1OmzLNMHOKQvv
O+u9//RO9y+607KDMIgge1ss1limc+r7zO1ea3Qf72TlFFs1cxsoZ0QaLVALWaSa7iIXHs+qrfOv
DEjqtRbIwMgvIG12GyVxdbJHogBxMmh0O87HKO32CD3ne8n7cYvFMMUwXgnccF0O2zCJrqQnY+2M
l2TiDUpMBHkM8kySKnTvrWk688OYY+9m2nOZB+PUmVubmXageVBXjYqJQy6j7CBN59D4pGHYHWbq
xVTG/wmZO3wu5bklB2TbLzYeN2yXOzaxQ9jmLpqlHtHeJLAUD1giEQ/hYcKc1p9L85eseFS2GZwc
y3PNL7CjqLYkmvi4Gdj1ZXF06FOa+jIfJ2yovsnqCRP1E8q0ZJ91eAyYkaQt09g2exnzsbuXvYOY
H3ntdE195sfE6xPhYmLXuWfEcHjEl8TqpprU/RalQ0rJPDL29MDV5hKKsuHYEUimXkOLreZnVv+b
OIa56c4uEQ89zKYB/AhTKanKb89Yls2Y8e3pBfEduJO+xklTMdqonuGOJGwAG+U6g0HEWnGae47P
Obm7y1D/5ctAj5vWFV2obQofIbZL0Ah+YXN+yRFLhGrUn8tJ/TR6lx0qxziXTkEwR+JSD2ZVTtD9
474dPEzGDuEqNz9t3K1jDNgjO2V8sH72X1AoT2+kvJBbDi+Cl2KWx67v5CaG8HTUfTG+Dr3JKtgv
lz19JL4eZFl3nhX7VpFCENa62f7oCCa37TLJXcXqlFhEkfKuZBHrnS62KNGVpf24oir2Ro4Jd0zp
K7AV/P+xr8ij4FjLsxbTcqvz7zXqO9fJQvEnUoqt2XpOvdYkuwUFCbVLk2sHxCo6w+megbUTlxxS
BkNh5oHFGx7ah/hzqZwNkrn0hCzGXMMxGg9NRXgKa9Fh2kuzRPYhxvFVThJnhu8xA9T9+hWyIeWp
1Dijc6wt+qrIbLxzGaZ3lIy9jSTEGbb1Y83TKN/9z0+7InwYwMgCkC2OxJzsU9FTlhWNMzHIiKmo
08QLCNxXDGw5fipSq575JzieTDbgtV6OF5MwHQ7Q6bGLFjEuOwYL216mv4RPp8ibFWOhKvcxK7Ts
v5K25H8tDTDJoubTGFbvkf8KObUoZ67cnqSHOUF16zEOzbJxvmrA3lIG6IcxVYDeukd6FHnbmUtl
4frNrqnzbytaXsp8wsdylqm4eQkhcFgyiePwpxmlH9KaXdzVHOVm85xRR4FuSjhKS89WVydyqns+
WR4XErn4dKR2tAeb+siUMJxXbRqZagIz3TgRv+k88vGG9GK+DW4JxayWHqJdRgzryYRa7NPCjtS/
H/ls1BgtTblXr6QHJHLDR+/2ab+0vP7MX6kIx3pdgkIDUVvEP5Yf/6M+Wc7GVNUfBYMhe36Ni4aB
d7RKCNWIyDPAWR4HWE454Moo+utAmz7poxf9DrMwYpbiUbp3I+8acQc+K2V3R1tDVlhqENUIePM5
Tx7nRbEY4eSkQR9tZ4uS1vZwoBZdL/cOIs7VGIMsX1P1ZE6gJ8o3yFsexRj2XUGOAWbXZmdhKArI
wmXEOsczG5Ks1TscuIxas8lE68jgCv5gnGz4WuO9BrwccBYXs5UZPICLZjhHRZwDsic6hVPRfZTd
xwb/yFpFVXJubbTEJvXZ4kUsaCXBy4Tr66t80CiaRbt8aAvrbltpFs+E82+eeFoGMw0lEUooY2la
CGuOGOVrzNDURKFHGjfr4roP2s6Otr3W2Qx+snYzzj3BIa0XUW4oo6TsRnM1pAbOlbKgrMM/QYGO
t49kcZ28qiQS+HBR+/DW6/kGfSzvz1jiJGLPverMlIsIsi6qaMDRY6zTw5RUyLHmfi24HtaFPsIS
z+EsUMFRpua+zbRwiPqgSWfyiXTsFZGP+RadXRv0SRcjXBD3GNdIHCQNeomxG7CK5FVWg5uKom4t
l+bcqOFXJ5ZXPgkqMiQIUXbrlFXs+85mSYRTyWaKnlwQuNn0E5qp/kqucZK+LPM/kI4/jLD8sFEl
rRWVfh74EVs/P5YH6f4HsQxtQdmaDTEHpoaylghibvPyvWod846/YfzAcaQHiqQEVAfmv2GoMytM
C2VQ9A0EjsVkme1ZGAx7b0FtYxPOemsfosfMZEDl0teE7pCXmyLmBsaYhUHZ7v1bW5gIGHvjWORT
f8Ul0CCtTFsGNkLDY9MUH95SkMnjNV90rSOapDhveO2pSlxyQ+zAL3pOYy9L8jM5BdQfeoHEwbHn
a7OIv2hMH3WtM32j7f1pZsRPU+tefaFN5yiJMPQaPl2Sq7dyCMmxs2PiGETPs/HgO/kZQ/1pEo9t
ua/pO6vOjC906CAhRUxw9OyXNzyUzqkcyWtYKV8l7D/NyXkr0cCGjvEYgAFB1s5mgu7RU5C3SRJi
PYxbIsh04gpOtRCZf09jn121DQFyjgUDfo0diSCPJZ78z3ZArkk2BSJsJ73GTLXb0Qhi8yMaaCMY
skR1wmpg8s1fyKBPRIE9tfbIcLCRN0tpp6rL27cocjIkDy0DgVFaLxaKazYgvfwpzV5nZ2y/qgH2
deWWb9AFkrOdxOOrQ/9BDz8xqLUwp8Opvs8NwKDKeSk8/FM2nkmub07R1dK270M2iUuZUfnZQiPG
KCVRJ7dr9dlaqFK/seO8LFgEy6veFG9t/LCJzS7rrEpphovuHdAREUll0I4LiwGPm8JjMrEq5fBX
VCUhHVnFMAp5kHBYQbcEUPGuZPEog8bSyGDQeUyjrZFC0AVUayPohz60UgP2aUk9GrStVm1FOv5z
SCvZkp/hH+chfqAUfMQLdkZgW5cwOJzpjgJSuohM6y1zN1o18v1U+rWxnrLSMtix2gaR+Vn/B2G8
DItcktGwILguFvc7ZRK3qer0s2kqHCUzjU9TaMsqI5slGGe3ZXiwsOvwSLwIqzkpv5tSL7/IR3uI
uHOmkqHdsTFzYxcZvrAbzmtzZvtojW7zZJiZQVevJ+1CuFr2wjiDjpPbCzlCD3E3rRPZ7jTlO/Nm
7HIb/Kk3GXsIkYq3PzJQGXZzRJBOjED8jd5D7LumIVhiMNAMTvVUhYaQyRY9rU6GI8DemxGr8bvg
1c5DzdPe1Sz+K3M2vYTGVRvStImKcqXzK61irIPKVFcle/nmGD6qZ9Gjj0qTR4oACau0h/0L69sX
HY8k0CnNxZBkDpu2YI1PyZ1gctDfrAQUyQ7hiA0A1fuVHpcDjY4bypLOedMSxrS3nAUHcOHN5bWf
mb21rt/zhxw6J4u9OGzC7Jzk/X3psPdRw5kUZHn7P9LOZTduJcvar9KocRNgMILB4KAneZcyJSsl
S7I9IWRZ5v1+59P/X54faPioDBnVpwaFwqmqpDJJRuzYe61vqXMOIpBx62wzJ6VmWqVFDwAAQwbj
J+4JUZX5Jm47j/5J/Tjr0Zwt4kd2QzTkx0D3zpaCpqbPCTreuEDyV56K/F0d+M1beoGyITuhUBw8
666HJ/UDMNZ06pQajtJpm6up9+gGB6b4rtWiNlZudxxB7P7E21WuM8VjBg5rPGj0SDeDr+ur2MTm
KmsInTUqwbg6diXdMqGYb0zFp2ZkVckH+mp0KOWlV4zdqIFEQhfPQtd5WTPAOw1f4Nfoder17m1Z
OPXX1G7b67rx03M7JcGNI4fk2fbI7nVGq1+PaTzvhjll3ATK6tpjjEE92KsI90kzXyvXfl0Qp1lQ
31Z2CTg9T3zrasBqflCh029dmmLrxJPVgc4IOgXHZiU3/GlBJJ3rsYj1S2/XYj278bhxwBxsbCt5
TP+/ogtlIKYFfHuEXfTbKbZorfki2IlBvC1990XPGO7txJ6/GTo2Rznh3GYAX14Dt08fFhspnZ1N
0wkFt+7WOFEYN7f558WNO1YTWpPKQj1m6eR7pRoKI2qtVet36qfXubyOVM9r8tDnewxcznpiPrXC
ZCZWzPBprebXsT9fiEFWtZ5SkpMTtJWs+8sYbdueJZdkjoakWnxDbViJnZl8sbFtJqp9O1ewEWhd
uchZcrfb8uID+Qgq79h4wvk5Opib26nnONTF1rKLKbt/pDCY7mbfRqgW1VT9UHtO/STuMlu9ASlr
V03UMZiitPWpF1INYu3Cspm8UDF9qK2HykvdTaon3DGBLEiZGh1tXnRfRU/UGP4XzIXfYnj46KtH
OT43uUr2JQYaXH7YiOn/1OVzVHctA7o0XbdwSHf9IPTPWN+rMj0E2h3PdQYocpeHDAUrP2SXcObm
upZWAhTAtjBcUmNDUsu+qLEGElHilaCtOMfPpPPMHDswQpJu3ZNov9C9udBSj9oq6KFEqJqosjli
0ye5LqziK2C9dENc8OestZ6FT5YKIurhBJ+qeUTz3N4ygJZYD0M6ViINjj5WPgyDdfhKy4ZAextL
iqmC5rWeYYg4BFKveg6LX8tysWlYjfRVlsY98XhVIC3kW1Y37ppaLT9EuVqco+uEZfdj8iwdb8vE
tKfeCwXddSc+Ngi2rqGAjPt80CMapqT4nHeYSL2MWN4mmekv2bMzUONiWwrWPkdreSjg5mLwzlPU
G3RVhmzX5KyvW1dN5jZsk5FGtJDHWmF5nPNgPiwo4B8UE1KE9m22I9+IkBZsBieRLgwxE11uHN8S
5Bv4UE6zONpmS2VtFs8bPfpJNiL3Zq7kyjMaKlNqu8hrZ/PcxXTeU0eG6aaQy5NcJAMjmFGS9mgQ
ovOckR9VQZUeOiFe0oiNaa5mJg1tPS8MOpOq+bKkcY983imRCuRTRPJn1YNs8oS8M6IZaLI76jYi
P/kc2MCXpgFJzNQzewPgtWzzqG32yRheruA/el3WfXcE/bW2xQbgoDHbMCDI112v/G2+pNkP8oWb
U1olAby4IBv1upXM/RpPi0+Lqgxm7sbdVV1ithnHteu8ijomfQygWl1QGUTCvSUhxz/XtttvfN1B
ubfoz42I8+YY6Om0ZMsjlN3ysJSjuBPS0mvfJN0d3uxiVzlLvp5bQZghh891pVXwPRuoNuhLUiss
0t7jfUWs0bLEx0kMbatAHxdALtxnphSwzemk4xlHn0VsGiE9LgVbO76MSVt9SorcfQUcAKzNpXWf
A3Vc+JOZ7C1Tbe2j1ovWmnJhg29/2OhJ5DdLNSNUkCmPE/xC4rsHkDIpmPpdMYsY83oYbDpPh48y
YfrGpmHJJ7uxcozrnXUibpWynq1hT4uu3E+tne/iqRB3vAWXaRNdzDyiAwrojPyBIfchBfXf+jow
Kwun2Z72bbYVdhw9T95sX+d233zOe54QFBY5ckpNrLhlMRPNlG2h1owqgKfQjQ1YE6iyDMDSovkm
orj+Mc759EDvvSfOnjy0Osyr22KYXm2tw1uqiJznCgWz39Q1pqilOPi6Gu+WqtBHnMAA8hg5bnTn
gpaRYYFbEEPcYFjWq4b5RjnUZF6HzOL8mB5X3JF+nZUtbpwa4C8SvmVEfwwbGe4w6c/FvJpBOezC
lpdN0KLfiMampEzDywPMQjbP9C46TDXLlzTs1WMbUagR+eSti6HT0B2Nv8tclR9sGlWrJJ6fKTvp
f3MQhsWhbfoUZKJsPOVUj9OUsjNRpjD8gfyCgX7aKyCJPyNkY9hZxuBg5zhH3RzN3QDXg6Y/5xkR
g8lXOh1pdvvxjkmY3PdjRIHJrfx0WbdWHh7LVcF2uy2IR8B4XIKm6ptvs40SN3aD20BjYw/mItk0
gKVQqkQ/Y0rVlRbTl3lATNw0gTxEY/ZIldStjW09ZJKCbZWPqn7udYbER4zi1KfNmyJZA0YC9vob
z8Ega2Yrv3Ukps+OhMtPHmT6L3WV0ZVWElFcJRhtRfFbvhgGwkTDPVXsIBuH2Isre1bWVRgojs5M
W7eNrQDleV5+DZ8P0Ui0hM5lX2PDcidjf+foSvdIWihTpk46W4vnYx1pCrZaCb03JQfgUYrhKUyK
4Na0fXMq42LYciBCxTfm8QODDJzjDWrgGEhxtFpwQa2WJv7u53F5HMomOyLD4E8HncSRP0QWXfad
OGVpRVvFdJCjZAiukJJAZQ8Qx+ShXwpxZvKDnrstUJ8NGBNQ6FzuQygSqo+lc1vaq7X85o52ccsz
B2ohit5gZyBUiyU4n0AihYhL4uniuJObVtIqpckBXK/DSONWlrMyqqAyhx0dmFxuJwzY+6EmMyqs
G+aqXkkz3SlqJkOXeLC+lXAYHee42ChqZITWGL0m0q+uxGKBHGk1Ac/aO0t3n9E+oRuSP0y9usv6
sNraZTjugXraL95FQA7ey7+8PdSNym0Q5Lr2jR6s7yIbm13cqqkG6lo12yQRwzXYkRHyffKCwTpY
57mNctcxuHbD2t75fj0fo0XRVhhgFcGWG3Z179ictkDhen30AtUm34XIKYCbpdOpLEoOFp2PgMmi
9N9EqqKOt1FO+NrJ9/HSettwzppuhwyNYfTiT2upLQ6NDnot00yMLqfu6OOInU9mLgB5BcqPLkt/
ehfR4/8eussjDSrsXi2V07EqS4dgvKwDW864FDE/RMD24AAxexNtF51jbcxdEKEcbghQ+kQK2gVJ
hYee/ShN6Ionc1kiU0eji9sIF010EZJ3aDt+MCV2b4Niij4JgwOwoH8MxAQEl1Nlb3bERJVmNRY+
5tiMxENMlfminmrC3A4RxJI9Rlhc/Tq04Y0QvDpWoE91uHCGojLfWw7un1bQqkUrqzdKhi8jZ/SD
GqrxHIFH2iQNPgirr+P1yKq8TidfH4eCFChvKp5DQkR3oY+tN53LEWdQZLadmOXnpiSzvBsproTV
ZTtnHi/SS25rrsqvSWgQARuL53nglZKi/cFpliHq4uChSRbspBBKHpyh83m37YsJAd097wecorEd
8GxQ9riKZnEWADfNO9mB8nBb/8qlh45KNPdgOYXMQT5LPPHDtl3i+Qs+jnbtt9ia4SgOq0BfKOVi
ptZrDBoKWVHkjFlK7diNybUvp3mtiv6hqGk49RkVqzdaTH7hRB0cbzCnUeEBWKmyZvZWly0PTRI6
EwPtxtbzMY8dELHDlHwOqvwHCzD08kJfxkBlct/PwfTg5n3JqpRg1zQeinAdOV9mgGsnNc0phT3a
Hp9qHcZkFD8WdQJ/f0G7EXhTtItsmvdKBzaajkWWe7QHVPbGfwu9/KXjdMmPIuL9QiDCsZpqQgpH
jzqvagDJRlDv2PpixAD0GO3HEBAFUjUkvTagbFqlS7iRkxZmlTBT2IT1EtNDtmRHA7XOxdqW/GTd
4jkPGDnFvcwThB6Sz0nib/QKfE7R+bDJxoCKALwQ6tUyOCxYCND4opibKjp2VsB8IxkY4doBC3YW
W4e8b6JvmaWZEtAdOzjW1Fz7mVdu0Fegmy6AOF5nuejYVq1u4tZQ0gIsTE/EdKJIGVp3x49EzqHr
v5GdivC7Dv1jJhvO2LwzEMOrhSN3bNG09bOGbT+ABR4GGFPpXA/zMRtq0PlxGe4FB6/dPA+0K6fw
wgCZCHcKdFLD4g7brZJtuU9M4j6MUmcPcxwCU/Cq5MKokCu3xVgZjkx2eioUz+FkHzXO14EkvE8z
+Fiw2QKHcaDYt6TajeoqcN5GutQbe+g1tD0diodwitonYVIUmBh46JW3HS2jlm/VWkge7K5vrhtl
JZ+VoUZ2OqnpkPT9timQk1kyyd4CK0nPZReC6mT/fjExBtV04GgIHXxa0xnHlqVaB3zuDMvaIOsr
Bi339P4pjBuokUB9JmZ9yXQGFS2uLe12L0Htuhek2NTcDQIWiGXSdi2y6getBfk29ILlnGnbVjsJ
Z2YDqGGxUuQaeAVwvii9CmoOx6KP8hedpXLbj1P3peg5VAAgocYezauA7EgsZiB3lBAoWozb0JZv
p/4c1V58LHu6pAJp2iSHi4VFjhGrjki/Ggb4HNjRJnRzbd3Vkck/ZUbXZ4cGFh3USwdYKBw9ekF1
Oc0aMXwaE7YAKR/bx+gVOyM5/DFq6wmqGL1NZDvLre9SSuAOpL8TgjcpFatVX8NmAHDVO3T3kukN
NXlxMFbn7TAPz3vAg81hqMkOsFFjvWTOOC4IrVV7KFkxNmppWU/VlJ7mEc3HbAuidhM49EFNqlaW
0buUqDluOC1DqR9x3ECkYvUrxRulD0Wam1224aa5bi0KioXwuC2YSPIxBRSK+6QIOdt5VXQnsJXD
4AfTdtXLxOx7b8yxq+t6H9RLB27Dm18aUiB2eOJZL+AAsvxjXWU60D1l0Qw6S+Wa7v/FS0J5cBCM
lT5PHVJxe7SXm6nuiP8k73QP5BUEsM32OwrHunWMGnYcvZzD2HTR9ypY2oMr+ny9lNP3wSVWryvz
+GcBZw9949TuRDJWu5F42Z1Lhwt+VSh3YkGcmysK3Bzw/06RvYEKFQ1aVIpW7bOZ9mISO/sJAvdq
lrixh9AFsZAE3XaRrYeelHCMshv0l6Yaac1dFtsZD9/VIK3g2kz0vFfx1HxLLWW+qblhcljqqryC
9dtstONyPyAFhOHXvL/Ak2tdbBk7BAcvwWMTEIeyLchLhgbhWYc0CpNtHPYWi2tYbOWMDLl2zM9O
WQCgLugvujvgeqIUaolI2NmXmh4hdA3+I60FJputdR/apTpe0n3vnTqPthDX0xVGE3QJvSuugpR5
3agdc2aSQ4KO0V+pLJwT3H/rqEEJUqTAlFpLQMobjMFvTOMucinteevY9mAttSUpHWnaw3xM/eQq
c1FrZzDTtH9EaImxLUuyL15hgV4sg4owL5w2EZCXo5VW1bPbg5nRGMy2PY/TJ0kJdJ3g+V83GgVK
liThjccE6jTy6LNJdSM6B9T/Rbps8qEEFRi535kHyTtM5q+I++jHEV+8H0bdbepQ6r3P8e+atAlx
NM7c7th/q322sPglTeHj78xHRMoq3sVp639l+jatOEfaqzpH5utrAiqKOWnXcUPLhAdwDa2MfkmO
drKCD7Ji5JJ8p9kKAwnR/w0lYrrmNI7LjDTr9VSWaCytgUa+KdSlkvM+AwLACQEnCNQcxENMLNHF
hD5H+0iPZDUmRblOtPXKJh8rcGIsTGOyqF0SeOEJVSu6v4XeKKsxQlpRqp1j5880vMJtTSNxPQ+O
RcFpxUc6d9F2tjwKpryyfy6R/9hgcXnUmcUrFQCYPnv9ZN/gJW52fhZTU2FtwzgvSd0FUrxaPPR7
hIuZTbMgoonyyT2EDlKSEHBCA8nDY956K8ElPIsQTjSnkuHo2DwdS7lUmyhZoHhFuAMLO7yHO3JY
SMXDoVUznyMDlBpszmh+4Vd0rCLbpzlOakoDPAGtZW/bDPpv5NnjurQL+4oGLxCKLK6Otsc6tPYv
uTpynL1Plo0CqKMjBPgLw05aevtxasUtYEuzCvPoLa8yuD/M7U7wtpd1LOgT+DouDz4jjAP6WoAG
grpmlzsQAqa4eGoL5uOsvNGVhJ/ooeyfqZ4riJaryXTeZiSTZiuLOn5WxUzyB11DhJr08K+N5cpn
dE3urr2UF8MwVPvOoftMS0wdF/zjhwQQ1y6fEM/G8QBnY0QxPKm8fEpjr7i3XIy2nJ1nhFp0v9Os
+uzPk7NjuYABx+Tl0KW2d84iq9wh3/CeUHIC8MgMkygUCYw6S4FflQHNlPVQ5MEu7+wUgsdqYk66
MZepkF58uQBxTdEsF6JG2tH6NJ1NxyaBgvSSV2hbjyrNgVRkUfNo5RNoLGaEtwCi+a27Kj+DbwfG
ocBHtkvVbgJ3rACA2/Tf0yY7BVm1fC6pxE7kTd+NQCo2SdG/sbpwVvbDnsIQLHxAkgkgEcpdF3nP
SlMxkpBBmxn2Gs0JkjK6bLiqIASegpz2TVPTnOTHRGk8SYF8uLP3ILW/RIb9YVX0EaBjhF9BNlT2
xnPTnwA/y1NcmZ56KG32bYtqFxyHOE/h+IKb5FsL1uJqXKL5qaNZvmEeO+zmEHBdXHQ+pUGkb5io
lfs2GDijYI+GpEA+Tkjq0V9KLGzRANl8mhdrWDL+Kk0ZKuaVLtey1TWMYfaihtj2V2Kz81NtYmaH
A4WtbS/RDYe7mmMKYrf7yqT53gy+2gQzfaJRwPioBpk8IO8b1yPrG1UzKp+hNBNYTvqZbREjAS8D
7zQ5FQbZ9LTU59YGcwKx3/7qVr37PXYu7CwPL5CGs7JOQJ3eiGD01rpP512xBHpnbL95TsaWnoLH
EZkgZnjwbjSdUJiLV1YBTKatPTEjLKavQNPVDeBGNlQnbLHmMH7OCj8/oRfNqa5KKpC6sl5Ziqm6
QI/gyrD9PZnc3pEBX7p1JgktqQnhRQV0VJI0iHeijgdiFy+gy3RAAY3YDZq1pKU1VP1TjJzr2aZw
Q3eLudQb6Fqt/IDwoaTqo0dmwQGleZbej6SInH0Q9Cjr5+4Lsm5nB26Ng4lWyGz4t+Rp9KQ6uCgi
ruqepuU6pWOD9D3L0L/GWVOf6rSo6ZvU+RVL1vLoyMq6dpjb77O6Z52hYhE95RNCGI6IiYfRLrBf
YNM8owk497DbQfjTZMr8x2p8LD2ae4JOzqd68swxRGC+7jvEc0xdIx6VsnxNxJRt0zAtiUL2Lo5x
gv3u/aW0r5y8JzuBhu1eOmn82blYwGxPRCeaZulbLhlC24jGbu0ScWkj+mnrd1N25MBR3i1TrnYW
6WY7gCzkEej0KbZkXa7bQ1IS5AInzqdXa2ixk4KycUPIyYfcbCUCR3UV5Tf4VQGR9AGjkapz8HQk
NCMMhJ8LEqV7iocLVsOANm3GHDUJ2k5GAUj3JhkvUPWbcstKEm+7AvkkPg13x7NAFiSpmruikQ3a
+jJYXoMyUzwCF0FHEdfXYRsmSFstyOw2/wwysjq7yyIZyk7lxledvzeS26UbCAR2AMoLrs8TPWb7
hRQj96CT8j6YlmZnKSH/0sthziZOfCUmn1CjdPpqRlPd4GuKXtniphukIAh1gIHm9CqxUPUkA2xI
scnvaAzPz0PJWsD0tTyMmfdY11Ozajw+ZBDBq1yEU5NwwxkP3jTiATU/z5zFV66c4rPFXGa/SAds
QdbxtPCiHZOenwEcPAkrGE96Xg8FxPASqUIrqjqG6OdXsabO8rto20MkLvDKUrRHl38AYcePxnXn
3Q1pVD+WCvwOLN4oPPpTqq4R71UbPc+MPW0539RJbtjAO3MrCnpl5PVl+7D3eWAGz0cFxNydWSA5
G7PfnGo6z3cMNWJwsMV3fCrhFlZ0eKejWhymAV5cwvQQKZGTX5swxG+bO+V+kNDkgr4JP021foVI
X1yLcsDMK0cDWD9YVjNHt1vipFiW0Y+zXnBiF1MZ3GuNJDL0KjorBTDHlDEmvZCG6RHnnrvJw08Q
C/oPcgQ61CWVuW2Glu3TV5c6DZ9HMtkpnUPu2mxjWEpTohN42K0tiZDxITaoqTi+ORfEc3HoeR3B
27JYjZ1PJmmM8wRWRnvvzoakKTbLGyskawntooX1BkomB9eYndRU38NLBV3U9fBmnKF/zXUf7jLi
vYDJQV+JrGDY08AsHuxhDkl/UR0DLlizSYI0x5P2TMsa1GCAuOTYeXisCQwlR8IBJqBmvqTTdMfW
wxvg+mp+ar3aocEYqGtkOHjBtfhq4EckCS0nAIedC66NHHEomv7eRSpxC7IrxoSFhoMsu3FDaFeP
6qKinZahHbZwT4sAQ5nJKoIUimCC8wS1p/MzmxhEoa4rFPg7LQf/qs6Xam8JxDP9YjUHXjyq6pZm
e5d48SZ0cnPMEMBuKO9Yjbr+S4WK8NAimLmvzdLybJGNCDUh2dGPHq9gfPK6ei11+2ybx0DY917m
jpuknNVp8dwvzuBCkM/YVbuCIQUCS3PfY6A7pV2Odrvj+ahd1NiZ1UcHpisJkAaSMWaf+OumruC7
5TUvCV1Tai5Lgqxl7nRDulW0GVOJ2wbGNmcbHNjt3M6s9215FD7OANnjDwWk2YN7KIoDDC0bpXef
MBZ16xcKV6ocxKfwX9KsZwlUdncFU4sHFx6QhVSJM2z+XamGmeqQD7vKb6pbnit5RSDbAjhq8TAO
Ri1ZfGXxgxIIR6zXVV+9dMApPFi9txKcUFEoOlhLGqQf9PU4pXtSsFYiMZrSBv9RilHGQm9+L3m5
WAKF2ugFl8qgGmxVcdA+N03Tnu2WDMewNuk+nCfCySPlbhDkvjD5ZywIZ/NUsu9sdRcCWq9aaAs4
stfoebxDlgAOkL3PYj873/rJq08to3tMRYyAWoFSOUPBvRoIJ9qMYnwhH83e4643O5Or/o1gIn0t
/ITpkW+/eoPMdw2o1Xt/9F8izyBma+ggMED7gZ5XbJnecFCNMyKwLZhuphrRgqieyKxB0/uzy72r
IEcJfN+Aadxg5804ABVJXRsVWvjkfdK3yskpeeMrmR96S4Z3jtvl94pzIyLxbqJxT4v6mofqte6Y
U1R5yQHCRGxEwWBvR8dGQdoKe+V5VrGZMO2u1FzAI6R8W08LJkyUgOW2D9n5uoCJE2l8EXa4eNpP
VuRg+qEhQzdn7ojGAnrou153nRBzseFWcBSP7HlrsuKnQ1ziBqZT9r2baXS7Xm+91AR60WyQHY5D
dV9TWN4yYIM5ZQfTN6q9r6jLNE1XLDAkm06bpqdxNA5oFZKk/MGX45UuJ2wdl4yRMmEaZaqovZ4y
pVZtUzfniGXnEFVAMdH5MaFgruoUWNaR4JCiwiDDwf6WusmtS/DzRuQYZlXMCcqbSEpZOcEcXDkE
mlBgeTMqYvY0ewE105P0gUgKJVPrNcu17w/wjSOTPncBnWvjMHRoU7YG1x5JYQWYuM7iBGUzbWAI
uk2LLmf8SrYkreU084CJ2KD7cY1MU3lgTGOt0xS74yDkvEU6bbCPYJywR/KFlgKnpE/C06YbOrl3
0hY3ejMTiMCs8YjX5FOSpuYRGVCyrova26NtAeUExWNNuz/CJtCz9aOrxyBjoy/2rPbkdrpm6IDA
hjGB4nzRz1W4NYP3M/T7IWRCOk2X474Ftgp3FI4Zd1OOs6L5G6BMBoMLYy7Rc3+t0aWHFIBu3zXk
WYWscmttqCcZj4pn5EbP9YmYSPpSktCeFhw4sgXfHRi1ujAXrUvHL/bb9OvYdyBBtQXfHGAhWrXQ
vW6rkI4Kgo0fepz6n6GGUqhg+1pZ9WZozO7R3hB1PZv58tflP1uRq80gGeZHDm83UAjIgRdOqc0C
vI4N0O48gvFjf64BZa7KhgmlydS4qbWd7htkuFeKooo0RKq2Vct2i8fNSw8N0U4gTAGaxQaPSu87
AIFT3ZwYYi1PmiyEB/63hBV0kbXN+9jaqj6ase0hQEKBaP+wepSXNOTqH6mWMaeElAyBqeankRfW
gRpw7Wtp2OcV00C88+lzSy5twrYeXtTCLeaVK06mA96CpL1Ke/o9oOTN1mF+ByxEepBBEvfaEWlM
Fui0kzUe5IpRKbz6YbCcJ+bZeCKVQ4dSe/paBVSWbBcYmigPt1U+NzfQw91ts+Q1ZAjiAbwmxs/G
mpdPEiSQy4cETVsT8XkBf9CtRoMWx2vV9DBrtIuOM3StvRFDvEdKw0QBjzuTHzl8bZXqPzvwuaCp
0mY61xKFWUnY0HqpApDLkmexiWfkAnHzZJiK77zgk4+JgRrvEkliL0hcaws5DRxkZncEvmxDbGGo
Pi9j06JX30JqhS91wXRsGTL7NEaFexfldGYttPb3dlXhTpt8H2s9klbEkA3NeZcBL0NwPFcIvj1X
iKMesUoCKf+69Be5pAOH1o6xkXOQ7LddF39VbIurbKBZQY9d7Xn46cypUUGgQbAWwwHfA7JDLWHD
YrvwWC2LGiSxfeauAr8RtZx/4xJBgjZmap44BYv9gCccF7QJgutaCN6bhLS5QCTTwWEDQwlrTbce
bW77MNVokIkYS73qXE7YdwM0VaxHNMsch+6OyTKoD5XhtuUE98S+CwDfLfJn9ORPXqdZcoacGOOY
CGHtIxYA0ovyidNvCz1Wp5sln0GJEUC88mscsXPEam5N8Mk6/tB1Ulvu/YJAClFe3DwTDePsTZWN
D2nkanYVHrvWYaDKJG1hpgxCxsSOOjoOanb2boFqRfaMVmlpqQsMIW6Lcr900ryWSUe0JszeVRig
nPo4Hv23+evSGIXRVHn861//Vb2+3MeUuf/zL/HfaN+IS47hFENFg0+on//Tj3elI33HlUyBXMcW
f//4nheWE/dcnrE/fw6Xal2K+dvHl/j3RHQu4frU6tLRrrLfpa7TZ/P6pB7Ks1hOs3nCG6dTvMlY
Hv/D6/AT2cZXyjj0q9Fq/f2rVHbmMI8qLUheL+m8ISKcEVQ6H//ZVZy/X0XV7pJe7Fvn0TcPvJnl
g45o8qKjs06U8nL38eV+d/u58YCKHeNLpeTfL5fanPVl7NVnNh628DlY/bPPv1z/l8cLUkAuatuv
z/U3JjUE+vyzj3f//vEVbUp82Pz5at562b4MNh9/vrh8/xK4Zllc/fiffxnHdrndv/w+l4fvl78f
N7GHwyyooevemSdfnMMBghkaQiyrayBmYDFadLvPi3X/8ZX/dGPevZcdKkt2ElWfLRcG7Kbq//DN
/vT55u9frKryMdK2y41Ba4mxPPqHN/7dWzkDM7HshTtTLHi/77HB/KPfx7X//vd7PgVR2fH5IdNm
ofDq7j++wOXR+fc77xHSBThD0Nr8+wVaRs9Vr636bMxDjewQ3Ff7+vElLvfwg0uId9+BTjsBVGUI
jElNWzQYq76npDLPFoLHghPMx1f7wxcS79YvgzQJET6vIuYY5PBje9WoPzxUf7qE8/ffrJSZL+fL
246gosAWjuhu+cMlfv/c/u9t+euF/eWFBJgVCoSC9RnVZDmsGEp8/Cv96fMv//0vnx9ALS+QNtXn
kcIWx/rDxx//p1/o8t//8vHC4siULtxygEZxz1QSmdw//AbvliyiCjMdZ6Y+N1SVrE5/uAGX//u/
PbRGuZ5PgWdc9e7jKzZ7xp1tc55yMgCozJNkPXB2Cebzxz/Vb+/ELxd6twKa1srR8DXN2WdsR7o9
DKePL/Dbe2HIJUe3rzhsvNv7co9hrWgTCOIXvjH+YF1/yr2bf3aRd8+TCfCdaULDzzoGx7u4OJg9
ZoDF9ceX+e1S4itjkKw7UrvvXu4+XwayFyWr1R7JIorzOzmD0Lz7+Cq/vfe+4QoCBogt3t0Sd2gt
Q34R2y30vuAoCb7c6C8fX+N3t106jvSUz4nb9d9dg9y0rgvk0Jwt6H5mV2F1/GcXeLfzaUatzaK5
gN+u+/pbXDd/uMDvfiVlC2U70hF8hfffgJkVv+BSnfOXlgjBaU+nuCpPH3+L3z28ShjXOAKPjXn/
MwVZF8Ch7aqz7k9W9mVqbjvxh1L08kO8f9OV4yps19IILd+tVcbPTDjkKSqMidAIvz5Ztrl1gVmn
YXiNfWMha2sq/vDj/e72/3rRd8sLnemhppFX0Q97XTn+949/td/eml++0rtbMzNXG/Mhq8401XV4
FcR05zZd/+n/cBVF2aBsMoSU925hKUKTUJmG9ZluVfzJRK8q/bI4f9hJfvtDaQZDPuHjUpt3b7xj
012vEKifdXqNT1//4eb/9vn65eOdv29Ui2kHHFI2N58BfOKc2ayANH38O/32AdNaX55iegPqXYm1
5FWZOGqqziHjRaZxtEcgLV6G1imNvIMr/08/2f9e733NiPRUZ3PK9TLKknx5mJFafPyN/irZ/u2d
8bnrnlaXNfLdO+N1OdDrPijPjYfMZB8hBzY7CG6MrTFz5t/hJH18xd/ep18u+O59iaMy13nDBQFi
EukRAVgqDx9f4rcvjc9s1HfZX+T7g6/rNiRzF1yCZEwxgYGtf9Sut/KuPr7Mb5+GXy7z7onjtXcX
L+cyMBjIgduD+q8dEBHJZmBSFnLhj693edff3yrXFrZyXe6T57x7+mp4DNg6o+rcFndpgMhgm3qn
GkL+8Iff73dv6i8Xku/KfMZ2eHIMFzI/4/Ik1e3H3+N3T4Br05YQLt1X27/8rr+UlDb6MkHiIB8v
CYhDw0xE0B++wbsngGXM6MsFFM4PekXv933wqbTrMjncgABvYnxB3rFQz8L68fE3efcE/HUZlytI
1JmOZ78/cs0JMfMTIbM3moF9QOf9IuP+4k3pq50qlG0+oKceNOTHV/3dlzOKa2pWUiHkuz0hykbp
W8mw3HRRQJ/l0+KS5okwDz3Tf3ghgULUodWieeKobt49cFBOcU1DU/qk/JMqHgNkx+ku977+51dh
3db0qITPr/huBRLB/P9IO7PeuJElC/8iAtyX19oly6KlsmW7Xwh32+a+7/z189EzmK7KIoqw+6KB
2w0BjMotMjLixDmpFZuQMXTdl4HeOBn2Fc+eub/DFWd3M3GMx9RVQH1sO+vmhRzFhQ4c0QsRO9Me
odc96mRO2yR/TEx7ZQMKR2iOprglOKXyvNH5/+s93nYGuoGlGblj+s4ijP69IP3X50kgQmQqq7qO
o7v+/KgWqkf/fuAiSHsorfjjiNKrWU8rcYGYTfpfO3OaTXcsQkNdWJvBkamtDlXoOugcagUd+T99
SJri994s2kdp51xkwwZ8I90Ar7k6rGxAweP9n3nafGRHJ7AWHzx2k8dUdxowRj2lLK08F4P0V4vw
Lnybj1MUfbu/EwXHdGNuXtQLxzQNMKQERh26sYrWBnUaxfgSTMf7RpZ2huP8OyZhSmV9oMFn7EI3
62uQFI9OvXKeFkbBrtMsY06Q4gWFveEH+ajoPaOgpIFMDC3V+luaP/z2KDBiKQj0mBaOVtjf1CyA
+cD/7irJV898WwuqFxbeYmcTJXJ9m+zz65Vg38kleInILeTS2ksmSleZr3ffnAJ28SixolfH7tdy
p4sTp+IXdEuRDVkMhfrU9qce6UkXkoCtagM9dx6gpf19J4QOsE5VzjSYNzE4MY1SQnBxYv01ujBQ
jxzeoppKobKyQjd3E5cfVrDEuTV51V1PoZ4GdKwbVuw2sRIdRnuQD03hOTu51z/Z+PVND1kPMp+F
sbLBf+XlLuKU+Rg5OmlIXnoyeQrxNSEBKjJTqoOuVgZ7EkhH0gAHKbf/GtT6AbDIj8ow3scmAIgy
e1Lbn/d35u0qGjI70jF1jgCeXtj+MqqjdiuHuSu/0LEJR6YfHe5buD3BVxYsITzKgKTrBQhrt+gc
47Upy+zbEKvIt943szgQ01R0HRfv3JaJIDyksR5pzmE4ZN+HlvLe7yWsWCgDx8rtRFrMVm/ySXNL
VzlVWeHqEamFiOrwDmXuYn9/HAv7ATN0qNgmiRjKNsLDTxtoBK6UqnDlJIGxS4X7LdjnzpsWfYJP
78meFPo7EHvPHHBs6e6+9ZvFUhVdJQS0cYb8q7gZx960pxKOILeuQYPVkVSjf2nWK9mseVNdbXnB
yvwrLm4OKcp9Ba3myc28Yzj2u36CYHW092Bt8+SoT/ANFSu78CaYwSTIb9MxeQ3YN8FZOfm1kaqZ
TA/4gJA7SpNuOnjwhEB4vHO0KlrZLIv2SHDN8Yyuy5p2PUTHyeopqrzJHaoU0E5h7KElfXKK6J82
NVYW7Wbrz2O7sCVMp5NnmgZluOxKxeTaWn3squHVhIbv/t5YNsMVyZOKB71Y65UKv9LQ/J3cpBxB
3cM0nNDJgtJVvxJYLMydLc+PNqjfKCurwgmgbVuZ6CiUXE19morPcQWx3Lc6ClamTVFvt6EN8sww
NShHNBI612uklU1ctn0juXKuvkJ4tZniCfb+dxkwSx2i2gioA6CuAdUwyUPbtERQze4gGb4/rzdX
j0r5iZtHIz5lVsUrDohBridpKrkTfRcyitv5vkM7WfLOGYVueIHvm1tYRswRKijzpWOIz5TYMCVZ
URl1mDxGNpD2T+1aiWLFhPgidspQggy2lYhHnqX4i2oea33lvp73tOBCLkehCXsEzuHW0KtectH1
6rMDDEH/aZa0ee9cuCg7zDmzFbNEDxHqIO3GAb2t9m/3rSwtPUGNMYcADvADYRS6nKdSClWw22j/
gJyHDfUDrZSK9M4ZJ1hKjZWdtjRpig2dpMmFbzniUziLAhXld9Vz++lr6EBMCcLl/oCUpbN7aWIe
8cW8jRKNGmqEiYKqzJOZam9xD6N1ZAQuuDVE18aBdocmp1fW0KYPqoNixdCO37TB2EnIm3qe9pqH
9BDTkVOsHPilbakwdmBhkP9rsnDeKy0qdN/zPBdN99x6ojUCkte1wvjSBODv5zuGKgeR1fUE0PCk
gzSWbXck1fDwkSpKtZIQIqRZ2PwXNhwhpOqCPNRrGgtddbAVdyTpSWe1PG6LHpG92qadnCatf4rI
cg6drfVfcpTt9/WgWQ+dCdUvr62vSgQLaBj53+kZRy0aPOxW9sGTGaVDQi41usccE49Q/BenUlbb
Bz+DQqeDbRDBUbgJjpJMh7pCM+GzDyK4pTe3BRqV+MGDEXKvgnKDOS+lixRqMOXUJEW5VXX45j0j
/MvqTDhi2w46EMWg/beET9jU4CBDVXOn0+mIXgcdnrknv/Y069u0yW/9mTKjmByIUpPqOY7gNQbm
gS5JlXFAu1591uA4g0hKgfNQ0YoNtN/VUw+I8Entrf4kD6F8jByTHrAGiVX4WJDtzUJgc1ZtbWil
Sr/U3dDImwHy4F0ya1hvarhIYW8umj3tV+i5xkHxAW587aTxVPg8044dHQNVOOjKmse+8sJHSNyS
90orNY/QFUYbmV5OgP1y7QYBzPBKhxjc2BrRMZSstyBMtEc6sLz9qFrZoz7V0Sl2UBhuUxSBnKCs
nwOyO7tao6EdBa7EHUPaskIPRjWiaOYzpa81k7iIPbql9pWpZYfeyHi5WBICTXZKCzvNbU95E8AP
ppnF1gc9eBpUD/HPuFUfADvLcMXnDtK7g4q0DC0mYwH4dahaYxPAp/RUjBVqjVyTTx5taZtB782j
PMntRxtwHzIgYBUrK/IOPXkpt7ZgJILqB0rlogBWHerKDtIl+6DD86N5TYJeVUzrTGaTLAhk+dN9
53PzDJ5rZRAQGqbhkFASX6QIDZR1aFcmSlbozUDbFXvjUbK8p86jmTaJlbWbe8GhYJAzrmJSJbN5
fdYVpYHDZWpMNwohWZGmj7okv4fS/ef9cS2aIXtJEYiMHPnZazMyPci8SzzTVfVSAneqfmlVDX5r
1ShO9y0tOi/iAk1TuJYcMRRJ9IAuVM+0XU0xt1YAqXqvpKDxeXS36uf7tpbuPp0iCorGZMoM8TIK
baMg0vPBug4ZInya/k5PYnSXYWvJ7PwIx/NOSZyVsuqi57R56IIoBA0nhpb0DLdxR23VVf+i1Tjb
3x/S2teFoKHSaNeD88tzTURf1ChCeWklk7mwxZkvEwitoTACcYtbqpo4E3KprpImj74W0IyI/I1j
QPxD0CqF5sqGWBoRb1HSL5pBzCA+Y2yLdvMua1mkKf0BdeO+isI/GNKMHFXUuTAgizHQSLqq7bTe
czOoCRtdfrJgUbCQWoSoMpCclctz4SwBaoFySyfmIlM2T/BFfDJ4mRelueK4ChKM0tQ80wwBde64
shPWzAhhUBT1s2DA5LiT5Ya0B0qotGnaSji3tBkuxyKEGg3FbpvuEcaSujnNVsVGG56Kmdd0pVi8
dFQvDNlCvIFMEQoGNoa09thbL33+atI1kdNHjn53bayk0VfmTnR3k9lIVViPWOucT3B5Hhu4jjwu
s/uHddGMoVBblx34AsRsee0nxDHJ4Lj03+TRB1pWJWnlkbLkTg0mzlLJ/ZLRERx30LeFbk+IwGq+
t+0g7yvyRztHOEl5vT+WeaXF1xBVGsuigAd62Z7HerGrPQPu1QJdOVdSn5oepjZ0fcLHyts7iAql
8h759ZW9t2ZxHvqFRRQMohY5Fcd1/rcpYgsqfzD+aqEAQpgnoEWwBxZzf5SL2/BilMLZhRFZ66sR
myUd5nFGd3f6BpJ/0xbpoU7KbT/oK8+ZxQUkGfYLIEr5VbjgRzPSZT9ABIYIbIKixYcqpPe+RuE/
90e2aIdGsbkOwWYRa7wjqrUwXjiOq9bmbpjo9yj+8p364DUrJ3nJn8+3B7vRQhZGVq+XDcHnWKLp
xnELGhdhQgvbcmXKbvOXpDOgwFctk9uI+oCwFy1DnwmxIA+pdM1F9eSY2ubHsh9YJuO1jsa9A/Jo
k9UBIj1hcHQi7fv9yVw42BQ8iANtE+JsQ7zjEfz0YUVITVdB1Qm2UT9H2iLqd3YpTfv7phY8MKZs
WZVN4qWbumUc13KbkxNzTenzNJx8iG7z2DyF6t8tbZ33bS0OC0clz30KxC/C0vVwqdT5qJpuHaHh
B3mVM1qHfhXdtmQG1BHANuoRPM2ELQ/crS5y2ojRya7dWla7jab5+qGDlP94f0CKtuBE2CiaRd6L
bMDNVtHo4ZNDozfcygYXAj1Nu0XrBcINHzVzsGgdDBnDq0StICirPXJl1LbgWt4gDfIjlbv8cxjH
A7KlTaWcMqdGP9RIKxr0FP2ljP3+HUHlcEAoEIHfKEWXDnKriV4nlUZFPTd2/KofY6z072ul6s5+
h4osIjzZQ4+w4UMYJCa9ehXUU7rvPAUlvT06CMktmEa6SkMpK599ydE+wAlB/6qfogxIrz9puwmh
KbUJkJdu4v2I4tkeUg6oMtu82/sAObe+bBivgHrMhzKrTLTB9G5X5IG/QQkamjK9nd77Uf93BtB3
Y4eW/9hrsratuRJfoaT0Tj3MXo8a6TFaHMOZg7lyjkUpa++brrafkML56Pcy3ao5d5pvRPY7O6tg
FPK9HB6ZaXjnJ3FD8Ov3yIX7p5lOCBhBrpTvDLIzIW5hJrfWpI7HqW09FhTETiA2umMkZ+M7paBT
erT08SWteucjFRf1Xe0b8l6S5AwkGZwh+qDBw2sO1g9QRdk2rrTpEZGZGO2fOnkse6bKih3nY1w1
JH/GpD4mmVcc7DKF5qIrlAf+DVGzuPW3bQEwLdHQ0YhriBx4zPkbza5LFAro7oaucaRLAxZ3epTB
+HpA3zk8GSKjUYNIfdn9pKFZOmYeJMiyFtqPKaRQ77vS0Gk7Tvpnc4gDaEo1gEFVBU+5HkG01fXK
G128cHepMP4A7bKVT1lSeSuueOE2o+JIfz4s2oCtxYpjb9iFntam4XrBtM+ST1L7oxvgzYlj2hz/
LlC8Wjluc5QmBAlXBoUrWwsMXZJsw3C7yq3Sr4P2N0y0YQAO74V0J21+07YbVyo9S97kcpDClU3U
5tuthM10OqFaggCyYR7uj2vhSnNoCzN+VXY04CrXV1oYtWD1DA8QudrsOh7IXrHiqJYGYfBU4Dvk
o24QRLEP2ndgO7ud9l3x0JKBmX8027X1WRwIepkKtRWDNt35Z1yEVIPacqkaOvTImQF9R1fkp6qA
WElq87+HFrF0x9O0z4luRtvRdNSt0cvVLqkQwoD0oNgxgvolShv798NxWiX1uRJjOXhp4UJAiVlN
EE62XMPe5HK3LfHSqDjeX8SlKdapftjMLvlpMaMptYkU+XVnuH75s/N3frNzyh/3TSxN76UJIRgv
iqTRBgcTyAhCUhPS5X7fwLzRbs4XIAXeEg5oDFNYvz7y2iQ0E4PCbf7V7KFN9/Jh3Hih/GZUNRF5
5O/uW1yaNcNSeD0DCLNvcE1FbCQZpC/smNL6CQbOf6J3INpDX7CGBdOXvNUMDyWwIv1wC5MhlxwH
02S7gJ/LXYDsxAEkN2xMCf3lofW9HvMUPuUULZ2yR0qkjGIoPaIWSg8VrmJH9xFIMNINVQ4k5cMc
Wm9lkp5CAkVqXvAwIvoBE1oayw+SDbW1VVYk6WdNgWGAOjkPU4RkCrScyVaa73yzhswvRGgS9dzs
LYTrb2+ilnLQfXjKGwPxbrK8SPTm/DcvLtKi8fCCRlD6QDIVQgkZvW5uFfnQyRbIigDVEB8cxqaq
ofaxIcha2Rsr0ydCk81B1cYEBRzX6o1d1HufoTDchaaKlIsJn/bYbZUsLP7gUBm08QDpJXt4gzrK
tdxsIAXFaDc+wVz2BsTuox851oqdpZN1aWce/IXjcnzYUrLJsF0YoDZjCGHx5KzM38IDybk0MUeS
FyYQfrfDjCSoWxdvagIjJrtcP8PIuzKUxRP175SpQqbDakYfHleG4pdvrYn45vgp7z7cP7W/QmjR
UVwMRnygQAg/JsSetgs+fmeE2cfEhMpXr5/h2fweZ+aZ0aLUVOqnWAvfR5EMtWezG41iJQJZHiz3
AvgBDXCa4LDghEeFy6xtt5MSGCmAvkX1Dg2U/cp4lwIPcL88lMgqG6R6rxfPGIIsTqTedmV06r2s
fExyY9Mp+kmH8aQy9O9NNJ5QP3iwYNi8b3tpiMDdiA5mWKYiFrsbOdM6GB/n9dwi56OzN1//xAJ4
X8ORQUWI4YcKC3maO4XtmtmzjDJ2Gr0ibHPfxtIBI/aA45YgRNfEVLnsNdB1eaQSK6jvukPjr8yS
sjhNFwaEE2xITlHZDfyZYfkcSV9TGxLo4WRYT3L8bHv7lkxf75xguty0xvu2eD/Ezabtv98fpdhc
QUMVd8vFrxAOeZlKUjhMDFNOn+UB9iz0QRHiinNUg+xtFvxQvGMX/LxvdWVudeHEx4MK2IpbwLXS
3O0T862Gcum+ieWBAdgmfOO9e4Mcg2lX79QgslyoddwSpQH05eKtnheuUXlfoEP6xrP73FTeP5Fq
r8zqry0uepu5cmTNhSpoVIRTDmuqVxtKTnzcaiUagFYSb1FwrB/sVm9PZglFh2n72ackHD2XHuIY
QdIm25tyQ6LS87ONBItj3fmsQNx1u9D3gpPSqdbBnoZ+l4yI0BWO+m0cK5M6MiwjrQMHfVDK8ltn
wtLgA/s/xCAqoZnVUK/uVcDX9yf4V6va7Rh1+mTAbuqW6GEyuwazFFiWq8Y4yvanWUvZE7S/6slS
0cLKUTmChwvCuHKamaOaisZDuOt4a48O+1lKXywSY8c0aLuXvkSkd4OanvQVzUtjH9WtVMNwDq0Q
hQrv5BMe4UhM+XEYvAp6OEXfAqyUtuAZykce6foTPI88Tm0DnjevRYxZKrWn0qCQmphj+eZUK+7h
14UhDt/i9gMvpZKFEr2c3zRG3CY1ydiMfETp/I2ewpfJAMjc5K8oX1Kf9F5ku3FJfbxA7gYoTXt2
lOmXWitpEO0L6qPwbEbdptTLp8D+GXQhQHU0H+4v1OJhI51KHE6cT8Xn+iYYoqaeKgIQN5zgzDXQ
SlxrZVn0ZBcW5l9wESiEDSS8hsJrRYZ9CyGdnYSMsZX9fhnRoaOYfLuuzIlGwVMZAdKv6BZZrl2U
H9U0f0SqYMXEstP414b4JCrgOYdq37DcvJUek9YkZ2pOP+zilwZt5+qQvw+D9JjBnjQF4df7C7UU
b10M0BEeS3qjO2nEIXcH3aff6ItlvuRk1jJ/JT+wZke9Xq6pBOenJAyytLcdmsvNc17uVPtwfzRL
L7O5fs7bnTeMelM1rQMpkcrMdtu3mYzapLZdbjQj20UrwcDi/r4wNA/3YveBDje7FmQ8MmCQ/sIP
veLo1r4v5DqCykT8uuH7X1rYfMG/rITZS9+nk0DmlT+T7YiABpQS6W6Kc9tVKq9FG6R5bqT4D6JO
2pbAxYDAogYrbC1FHwK03jihWb2T01f/S5P9wSrwKqZqA9JLlsWHuFRAh2p2mkWmXN2YeZdupA5G
qPt7anGqqG/ISGkYJiwD10sNJKbmslcw0mWnSWvQw9v9gQWNhxspf2oZumBBjQOIVmOHZ4KfH7T6
G5yLK2NYOhdzPDnDZuanveDG5FIOszIPHNeXT476N3E0tKWPejWdYn/FnS355QtTv7zdxckIRkQx
qXJRbfXfKxZC6O2m+c3+31/xI3c/dyD4f/WmdFE6cm7Due+4ljx+oOT6YWyslz9YE/iCyMTNNAni
081Bm91XjM6mEZfEXLWZwrXC6uK+urCgXu+rOJqspPJ5LBXplsbiP0D/OnMmk+of5UZwoNefD6YW
AhGPPA6JlqH7UYUnhPfuz9HiroLYg7YPeoNuMCpeofSKmSIUH5dytI0TmBmzPpFhm8zlbVW16tFS
Y+V03+ji/rLRFASrAr5H9Fyd0fjQ+/Kmjkck0413efdusH/etyEMjBQ9NGcKuXoeklRcxGdYGFST
MaZO9lLQaSX9oxc+SVe4zsOvZbEGLZvX4SKku7ElvMiqwdNCRDCzl3H4mvk/HQ1CT/SxFAQ6khRl
yndoSN4fnXAV/7JIihccjgP6i9LY9c7QAUbFJcKLLyj8NhB2589UWJBju29l/t3CuGgmBU4E1x8h
lLhOrYI+lEHx7EXXHkkHDuG+/jI6p0Q9lavvyTmavGdLGJHfGAmQCWzlfblPkAZvpxddr1E7/YGI
8LaV0KVADaX/7jjngVbdoV4ZrHCW5yklpc1mJB9MXl8EHFNwSx1URiHfe7Rgns1W9vzCil19ft6v
Fz7V0Yq60sY4f5ELqn7Qrh8l/7EwV9JVwsm6GYSwE23HJtTtsVKmj36wm/SHVv92f1MsDIQyPZuP
FI0G3ExwSskABT8SZ9nL30n+V+fDtO3Aq7q7b0Rs95gHMpfNKTbPjEDA6K6nK0KoAUgzRyr+Zm1+
wHocWh/s5BHyAQJsvX1GjC1w3u4bXXAZlzbFvC8CcFraZXb2YvntHrHbuHD2PmTwSX72nN8LrMTx
iRxBkeeokxbgnmzkE/rY2uhjuVXGL38wIsLDmSuAB7chbIdsspBQMDhUqvNWpztkDaTO2bYGCnPT
3/dN/YrLhQPMY1ajsjfXnghIr1cMHWOrlxtGBDmu9S55iQ/awfxpNLtk+7HUPxqat+/aT4HxMCCW
SjUAePI+TFwnfw8VaOhBVe4mI0mXhzI83P9pNyd7hnRRuaXtCloG/rn+ZUNSNpIUOOqr0dVfKvUT
Atc//5sFwXk1/29By18y58N//Lows0gwOHIQ8fsrBQnBeAf2aH//95vMwNXaCTM0//3COYFuQIhC
xoKFnEhOPWaTGO/itTO9aAW8EWkP3CvZrWsrnVJCi1wn2ivk6YgZGtlJ9bo9wf8J9bR/JBV5UL9+
UYfkLxoeDoNRnhFP+OBHydG04e7uUsI4OJ2P98d+uzuouLBBDJuLjl5DwTHHuTcoslwE59b5bJqf
opVH89rnhUHrU9zEPZiSc2XuzfSwVohe+DzBM/MJBAiYtBjjlnFYoN9nIM8wndrhGA0rO2P5+1Ba
kSyXOdTC7IQZjPCepHivaGRkG3PtUbP0+ZkegwtFR0rCFgJolGaVgo4L67Wq31fv8mDFyy59Huww
fBUzfO6mUTzWKeMq4+C9tv7jeKiG319bYGT4PJj3dDyfcEkpRW4UJEz9s6nlG5WD89sHnwShrfI2
1jWc1y9I1sWx1AIdpUnJkl5DCeGF/GMprcC5l+bnwoCYTx+omo1ZZSM1B4G8f8zylTB19kzXfoX3
nQL3ydyhAJBR2D2IZUJ80eT+2WkhD6LFaDMaf7BBqbWYMrECHt6eh3gxR4VcRFNUoJZX+9+d92qz
9sS7dVoQqvBMnREVwJHE1IEhNY00ooVzxgON/iEmFzXx/v79jXplRTgHijRWTaVp4TnM9s0IOf7v
BrfAYS5HIVyBkOwiXt7x/aZ6aMIHdB1+24lefV9YBX45oW2oh+fxzQoAh6346IVF4LoAazqDGQij
BScaGrbXTIOWnPNsp5qb5B0vLGkNNjFvRmGzcgHMuTRgjjMvwfVOqgGZIeGFEZkeWw8BlOwJJcUK
pshoZbYWjgUnAvYKqFMVaq3z3y/2bBq2hYVsZH1O7WfeiWib6c4KEGj+scJgrkzMM3phgkRRxE1c
1ucYidrDkCHlY/tj+R6SePmDE7fnujbCj6bexQhJpChS3N8PS+Z5H8jQjNO9QTL32jziTkEVZ2qF
lA5yYdVU5VtT8o3nQrUal8xrS19aGKHjJxsPNVH3SgJrwa/RMfSveWH0WUDXmy4p1flQDl9i6cv9
wc27TZxbaIMo0pGLI7EkHCajHIwRid3qPChv1XQum+2oUIPtHhy73Utr9d6lzaJbc2LRmWmxRIyv
jcghCml2dW4TSkCoLJXGD61YIyRe2PxzTYo7fg6DSPVeL1jSZLlt50Z19qonrwt3Q/qj78uN0+4R
lbg/fUuLA46BAhhHjb5m4VJAMqws7X6ozn1QvFYmiFlDW7nXluZsbrEgKKLIeJNcrDJK03ZUVWf0
SLtX6BbUD7HSSOhkSPLKFbe0GcDOM5y5bQS89/XE+YifyJGWN2dkZHNIj74gZX3qTRChDVKjiaW4
tDHt78+gsjSFUGGrxH2/HKKwWpqftUjJYjRFKQwEqnkIEPZJfk5qcPCx37Xd5z5qP/Rom3fOXinC
U+roh7KxXu//kqWJvvghYqa4KfsqQNqiOTdhuzG7lxEa6Lz8fN/IkjO5NCJMMQDvOi6iqjm3zW6S
SBo+Gha6V9rGk89RgOzxyvlenF0KHjwGeKvQonq9pODUjbgYGZSMXF7VvESet70/ojULgn+yMg9E
TZo156pEVGYyDKDV3sox+zX3opti99swTZHW4rK5HoZjOfAhGWN9rqUPCNnlqO+Fygen/Kpo2Un3
TnVYbBQEh+8PbXGxLqzO5+Xi4vGsOs2ycarPyYA8cfeQ6W9e/yhPDzF4G61NNiWabvdNil0sPN5M
iO80i8BAgyBEfOB7CBU7dRg05yyhTKU8pP3XwPtQeMfS36fBw1wej6QfyB2vjHVxGS/szn+/GKsf
jqNSAF48Z4EOmqH+7GVrqeXFA0YDKQ0C9BwieXFtIsibupcKrz5rvF/M92lwbNTDyvTN99XNRpkn
j7ISvDtimtezkXgO8SjnJu1QInK2kfNi1h/U9kkBfqjUP3Prb8V3pe5TUDynvy0bweJRkYPvB97v
WyS1TyvVVGqchXHYyaCVyz9YpMvvC2fNjsY+9HW+jzwrwnN6u/IIXLoALr8vHLO4y2O61SO800jm
2osQ0St1n34pS2m26ax6GiRjcJYm9HjuL9zS9ru0LBw1PYC/MrEZWT5NOJFus0qFN8+NuDNYGN49
ZMVvMcvKaHOc04KdYZ4c882uCXFeQuX7746DciYvOEs3iL4tMS8UITiujZFen5WDpHW7RO139w3c
HqLZADxdUN/Nl7Tg0CfL15F47jAwIIJ2VOVqQ9z7BzbmpBaCmIRrv2hALnyB3icQpQV+fe6zYxnv
E/XYrxEa364Gw+AdTdBJ/xq0kde+wPEHr9MlTOQQZjc72ec23MfxSux0u6uurQjnJUXqt2p1qTqn
+pdIc510f3+ibi8Ivg9z7UyCOM+UMIp2gD2GBzUXRPmFKh3RyxGJQESvn9L6NJbPtrIWLs1fvN7F
PLOIzCyI02dsteBDKYdABK3a9XlE6lrSDhYEE/Uamc6KEREBpHTaUI+JVZ+DAtbao9Pt6rXG4VtP
M48DWkVSWsBXxVycF0UlymSc95A8frM3qi0geD3a9cEuLFa82vJw/rUl+BZ5sIOkqlIilIYKMIWk
Q2SvnMrZMd4uy78mhGUBKj1MZplwe47NNqLJrbUoJBkqLYLOpqrWnqQLUcLV9JkCeHQIO9WfVKYv
8F89vGUoPcoFFDzKrrFPFjtRSt6Vw+OgrByopWN7sWwihibyyoH/EU5qylMXu6q/051js6YhtGZF
vXYOndFWaLRihWhviL760VNQvXIX3T+8K9tC7LEuGjVsHR8rgYSw5A7Mob3GR7bkfy6na/77hSMd
zNKwy5FtYesHtd/U6soQ1r4/D/Hi+1ULC4xXlwxh+Dx4CLqvlGAXvz8DD+gzJjcgLnee67mc9Jyc
vpy2Qf481d/vr8GiAVUHzog3wJUKAYcUBZrclxrZo+hzcIiKtz/4PJQxIMoMmOfE7EY1yFFLV2V9
1oeNBm/R63/7/Dy6i+nXKXuCRebzsirtyUS26eG+gcWDALU3lW5uy5sHOTLB2ojUd3W2ovwxm94q
ck9kG/YtLGb3LS06sDlDD4E0T3HxPm5tuZQquCrPSo/ooekfFKhkNpUKVVnTIi+dTKf7BheedHPC
kGGh8agSkQkuM24i0t2mXp27xHgY9X4bjd3Od46a9Rhb7/uUGe2kjSWt2F2cUsob5F7np8gNJBNF
Vr/1yOb1EEJRZ93o3XOWfrWNh/vjW/Iuc2mQJKxBLUvc2X4fhaOZpSQtQYZPurcPY/UhHn6TjpDn
IrGHpc5wD4AFNzUz2mpbRKG15mxaUJQZU39MwtUmqKXNcWlE8MeFLnWNlOjNuSQp2KqHEV3uuvya
oz5drWQTxB6lmwEJCcnKKpF0jyxsZR8C72NfoxQaHkZavCX5LFtPpH8a/juRN93k7cJ05YJbckjq
jK6mUkUxT4xL1I7aakdt+mygGzrV7Xvd677e3xlLJsBuAnaFoYXQUXDaWp0rsVan7Zm03uaDB7PH
/e8v7fDL789/v/BKQR96eq3zfUsLtok5baTy2Wr3mXa8b2dph4NF45FAAGzfJHOT0rJRdc7bMwSn
pynyt+nEq7TtD/fNLA7HmLlsKXrCVSlkzOSxto1IyhiOqW58E/aJrapuanJ09+0sRKT4IeoyoBPp
BxITL10/aL4fyMM514st/Yv7SYGQ4cEKn9VqV67FpAubAEEt3ockqlXCeMH7SdHQR0XajGfT/95s
q+x3gU2INACVgR6Oi4M0kniKEInu6EsZcNy7rj9M6UMzHXGn96fsV9pNCHsxQ9JDpT0MmQ3BMaRy
ayVSNzFnQFI1/1NUDLvMeJXiF916Vv2DkcPrZ4QbGCG3+ZjvsopWOMRy62dT32lo597/PQtbRaHb
bs6WE7FYYgk4h9bULJtwPLfpEfVrRCpQ943+um9kceUujIj7MdY7pZejEQeVbj7l0x88vq8GIcxp
2JF2MfxsPKM43ftbqiNasnJy1+ZJ2B2IjjdGp6UMIfoHkKz9JBnbcJWpaW2i5r9f+KFokMYJ6pTx
HNRQP27D+uX+QqyNQvCjejMofoPw0jlqH1EY9rr3k/PkWPv/ZmX+FRejMMdYs6IwHs+h8c4MaLYC
1Z86j/pa7WV5tjithAywSIq3Qq523igH+Xiu7Z1ibdXfB47hEfR/vy+MA0yDEto920qZDoN2ipKV
p8LCbXD1/TmGuJgnL7FTQAfVePanvaccSgik16jUF01AWTxLTQDisYQF12w/TYLWG84mOgzFHrZP
2Fzvr/biKlyYEGap1KohrVN/PKfVs9lvp/L1v31fmKWg0mIj6BmC08I4s+Pc3f/+0hSBY4UwDEAr
V7LwfXmgVtg16nQ2zNdI/mcsuk0UreA75m+ITh/yh5ktg1sSINX1So+jMWRDWMhnQK0bST37yGpF
0cmyHiFVONwfz9J6GLN+OP06DEdM5yt1EaR538g8S97VsrStu3Hlzlh6h8w8k8CeKEJa8LhcD6eS
pyH3eaOcfT0/jpzyLFZofG+0bWSFrhVNR0mt/25DY1ayWclMLcUcjAuRcdma+7iFHd0YdA+UoBvO
Tj2jtO3oUUUBUT843l5dk6Namkq01uauIQKCG0xrGvbjRMZVPbe6vGvBKlbR7v5izQsvboxLC8LG
qKem8yADVM99v/Ofo8Pw00//YH9T06dAxs5jnws3Vz9m6WTmunKWU1iXaAw+QSR1fxRL84TKBnlp
Oi0IBYU1sTxPhwgvmM65Km3SmNr3b9JWzE8cMOczLwBgO0gQhB0nRTSK0bs/nRs73ARNtPl+fwRL
ToDqk0HigDCIUVzvaPoaNehMiS2NJtor6XsvkvbSb4vPzTJgF0bmabzw96E3Z6mbYjxP3sbTNupa
a/XSMlx+X1iGJoE6r3QYhOYfG3kLS/v9SVrarJffFzZrMqqeEWXcVw7PI6VAG1J9aQxayrUVd7k8
EABfVCN5xoigO031vLKPu/FMh9U+UmtO9u8PheQcuEHIFYFPi5kUYqzB6rW+Jw0VH5Rcfq81/SYZ
jD3QlJXn8dLznA4dGIzpo5nVaIRlSdOAZiet7M+DV2c72RmUTZ73+kbPbHmfqUiOaJ1aby3IwQ+l
XjgvbT3QqWxm0mkgH74dO3noVlz4wlJe/SZhKUdDBgvT8JvKLNw26fdOei3VZ1teeVMt3RRXdoTL
NRyktJSVqj9rabYZ4hc5+uRDOjMUH0r7pZP2ffNJN9fATLfdI5YFUyGoB/CghIbiHWEo5F6r2O/O
saYjG0BJke6/ZmeV+2I4Wn6ymSJnK2cf9elDpRUrU7tw16PKgxuhe5mqvcjBJTlJ70i21Z4V51uk
xBtQd5m9z/J3nrFyFS4uIp0dlGaJKwgvrv1JPcQe3Q5Zd57Un4n9P6R9147csLLtFwlQDq/qOMFj
TweP7RdhO0mUqEBR+evv4uy7j7spoYm23wwMrGqSVcVihbU40MatsBq9MK3u7qfz0BCJCWBReQTh
iOR9U8qn1jHa7tjXWw24UCpozgXviwZbXE8+OgbnaRHPYppfDkN/bGuAAlr2bjIAKmmpmN2WxGDS
EU8FB+mXWeigW2NeAjNhOJJ8nZM9tw+GaqxVJUKyq7omGaaHIALMGURfacajp8ogqERIJmWl5siH
CSIsbTuSJwzCGSoVXvC/SIPAK4qEL3iRpPNO8qkcA0g52sCRXANv6/Y9ovj8u9O4uAcTMChUuoXP
9599+6XJ7n9WXf7690LgxedttwFbFHwo7vJNqj0VHkZaFQHPkuVdbNC7A7oQoZdxh4FPnEH8uW7C
CVSbbVioBmZU2ySZ9wRkl4An9XBsvXWfpnBav/7tHMQPuFgFMRLeecIe7OGb9p0Wv//i86JpHik7
9PfI7ilpAKjNS1i1VoS0xSgn8ED/TYK0ANNmsc4LSAAcm/lgZZu/+bx4Z+CJI5KO1/uTj6ZdTAnv
j9XEAJwHvKjtbQFLVwU6Yf8nwJPsjPm08+0It6PvvVC6GtD9Ek/5WhvAcaJoCF+MQgBrhCwfunyB
myvl4MohnYKpGdsjrY+Gs4m7B5DUBdWuAwq5Z20acxcThhnpTY/h29T7fHulC682EQDB+YI9AE16
0kqr2CrK2iTsaNIxDDpQNNJ2JdxkAqKYGFkD1dktbC0ymvBgPvp+MPsveUl3TBv8IaiOmGQPebS3
kw9aPYQ1S0ByoxqUFr9eesVdCROrvzAk5lsR2Oz96mjjXV8Wj1271fhrTH9mydnLrNAdLIULXdrP
y+VJ+0kR4rQJiapjVNAvvIEDSsxtw8dHEGaGTBtDc+qPt49wwR0hfyS6+YETMKc+IzxgwaAb1bEw
w/Fnqfj6gke9+rpka1anmUXr4evdRzp8Hr0HI9sFxfn2EpZ6QK6kSC6V9wEQAy1IGcd9n6VgvXnj
MVm3we8aPdRBEGrDLuKP3Kb3e6orwZKncurBB8gyBFeYZUeq7y+u1Kvvi6DhQgM1zgHDjGG6I5oO
mjyMVZUe8f9lDQcRONjI3mfk5YGOKMm7BlX18uj4Xwl7Nv3HOvt++3CW9AtTgIicBUA7evevl0Cb
ziNWQqsjfdamtTMoLEb1ecn/6V6KIaUxr476GHbdl65VFSEWBTjveCagHgX5z/Xvb3uwD2maVR5H
+yXgn6LaVejQkksD1acgMEISBG/jawHFyK3OwVPmSMryaSDptkl5mDlVGHMfsOW94hG+ZJGi1yB4
h1Ke9Y8jN100TYI5jc4/aGW0yku6bvWjp3hbLGgWCImR1wE8DyrIsmZRAq5KAGizI/kNMAH+A6Nd
t/VqwVVi6hsXAZClDROXwfW2IcM2ac1E2ZGmgOuuNfux7LMNKNW2fWCs66rBANbdYBLo0LiUKZl7
Bji5IPJzdmT5r0jT1sBzV6xqQduuJEgGnxteVJg9VlWNUejn2wzsnrf3bUHdriRI+pz3ftmmDGvI
ah4mZAtASb3eYWDAc99uS1pSAWRXxUQQrmvgcl6fEPc1b+ijmB2d4eg3H1gUtkrmZuE9JAfmXMiQ
wR0GrWN9auPCrPlDw5OVo52pYIp0P9nRx7z7lLJPjqm6pRcPCQ9npAOA6jjLMull52ZAm0Nc4K8j
f2c169sbp/i+3HRKGhMOrcb3qf/BttZ8+HX7+wsuACg6//f7ZWQ5AAvWhhvb1TFpRIHKBEtb9ozN
+jcp5vXxx0lX9jGxIAUoSsmDba4jsOS5imSJaq8kN5CZGihhfayl65ovzCqfoyrd316ISoT4+8Ul
jOot++92gXuLozzcKK4w1XFINk80l9ulhY2aOOpGG409glhxUlmjahWS3YNzs9GZDilevMtBjaZi
9lR9X4rM2xK8GEUsQiE8PTFhGLfPA26yz7fPYtF7XaiuFJLXvJrcLscqMgY2p2cTQ/T6Nk0/paqW
HhmPV5QmroxE8l4l+kksK4cRBqgOkTjd9ROloW80axMsl5vMB4PjlJm7CLCdvtaGZsDfKNH3TCuf
+y42gaXofb29+NuKgi5RSRFLAzgZBba4zDdJsWr4c/YV44+3hSxlWS8WbshZ+onlRKcZLCpqDWON
4IeCziFu1xknfZhUFKy4tnPIcNgbkkyAaifAlW0Dh4UxZpF3t3/Nslah7Am8NwOzEZJWGQkIJXuG
915Ub7Nyq6n6q5fez1jtHwGSQgVVZYCl062OqVUfvKzZEFvbgfElZNzY2Ga612wwuA7OY49VmkkA
Dqp6VzP99fY6l4/2z8+QtG3SswnVZNxjZfvsAYUzr6wQHc14QHuK8122oP+TJPfLF4nVu4A8hrex
P0/JU6l/KpJ9GT8pJ7QWr/8/Oyt3TAdeVLdth53tzDXwFQCkB6O4vWtLdYjL03OlOyaLwGwcFXih
s3JEC8TZLV9Y/kL0D3b1XOu7Pv4+JnfyCv5/x/BnA6XrIDb9pkKCB7d/8Gzxl9zH4/yvrs4/IqQb
wWuYa9ZChGYZG6NuXx03fhhLvq17b6vYQrFFswjq4piEZl7cblM8olWCObimk5fG/JnbZ8/73Ed1
qIMZKKh+dOY5GL9RZwcoGYUqKpTelYzb43FHO3DiHrmx481WD85FtMlaxQoX9dBBvyQA4JCVk5s0
NGpVU9FMOC+Pr8grXgir9e09FMY528ILCdI6/MgBR3OMq8KpH4J2b5crpzpl2pYlm9h4Grmi8rjo
Ey/ESS7L6uqgdb0ed6AbjlWIrNvt5ai+L/miimZxRVxsGMt2b43Koys2S84HoPki00cDm5WAmBhs
H59I/CsioVc+x8A6/7elzCjqPdKBmgNLccwEs2hxmCj8tkK5ZI56Rg2bu+0IS6XbNkar9Mehe/in
45B7GDLaDQmof3E11GN46NJBsUfLS7CRQQR0iDubE67MPB2AmF4drXofdaAX8HfxpOotWtapP0LE
3y+8jDOUgQXyH9w69X5MP/XO38Tozp/vSx6zM3IOphl8f3S2DnnI/2JIE402f74veUmOaUPc0dgk
g79m2qOXfDXjnQeKtNtnrToLyZN4AWoFfia2Kd6kzq5wEVMpRCze/yCx8AHhAoYT+cqMUEcDBAhS
9v6w0frfWbFzUswDed9KhO23V7Po3y9ESW+zDpVZ0jtIAMTpfrTfmu5Li2F97imegMub9mdFkm4V
npH0Xo6Ihsdf3HKluU9ZprhDVJsmqZfZFilIYRCG9s0z8zdo7Q/t5DHi/soN/sqj/FmNpGkjKwC5
9Z41CULKULZZKWGdFs8FdGKOQM5H2V/SsryvtAHPGzh4EALG1rNffCjZB7dVYKgs2TwGHhwUFdDr
MxvIGcDmAdriAc432QDETled+2L0dynAvHYqXjAFNI1wEbb1c5Z/b8sd9VqQBR6AOe3wH15H12Wn
WNTS3l3KlHSagdB8IH5XHV1nWxRhlG1Nb5PXb7ctZ0nfLqVIKo0qT5IZLVZmam9s3KXg9eq2xFhP
KpQI1XIkxc4bN6055Xi1B9Exb/pHxuotNRI7zIpREdWKuEQOky4XJWm254F8rGywKNCkJ9kqyh6n
YWMO617/5Jvn2xuoWpek4sYQo5miw7oMcz0SNDDvp+FDNvxFkvtyRVIkVrQ6B6cYNByjWaD/s0Yk
URVPnOWFAKRZTFQDxkkKxgymD0Hm40ZoXffZqaqD4fc7gsgS2FJ/0T3mgBvnf7LkvGPZRvFgiGip
fgBnGzqa03BUVB+WfcIfEVKxQwOGjJm3SGH4+c5oXnz7L+KAyyVILqGNCYjkU5EiAciPzv7DaxVN
omoFkgOYhmZo0wQSvKM1hcbX23qr+rpk+C26pND5gHgyL3cu3xR/cyVf7o9k720eZ7EbC3XS91r7
2c0+1dV3kii6EsRX5pb+55QlS3cSt01NV6+Ocfkpzz7rBATCm3/bKMnAyeh5aFmF6Q3jNrZWqqr4
YvrvcqMk03b0KOuCCMfcZtmapWQdZ58TtDgW1ZOWf7KHfIuO4ND3vtvDY2d+SIJflrXNHdUTWaUP
kvmXHPAXXgyTbNFR0cRbvT7e3sfb/gVNYdd3aFxVrRWLB4xpvA72nuTbIflopJ9vS7m9DPSrX0uJ
EJ6B9QlSLLz0rL2l4rhVfV8ye8MlPa0rvJFMhsGIB6rqlFxUaAudxehj9MBvIP1+TCq5Pq1qPPPy
Ds2uVugP9feoMhUB8+IyLsRIyyiJYY6uhVuL159q8hYBnf8vzuFCgOS8yGimDAggiGMr3FXNL7f8
8m8CxAov3nmT3/RNN2AF+QDyZ6C6/811COgzHXy4Bua9Jf/VGSmaoQD4gv6fVVqH1N0Z2ob2ihh8
0SgupEj+y9R85Lq5uAgxljAYm975WiLkp56qkqgSJHmxoCtIl0TYrjgeQh6f7OLUAbVz7P/G/hA+
gBEEbsmSZ2zBgJ55Uwq3P2noI7ahv2ifun3yiybyfyIwAXt98mWmUxJN8Pl6gNROOEVvIFu7LWLR
PC5ESFaYe10E5EVYufMD9M/Nr3/7umR8kaf5wzDiid/EB7TKZQpHq/rxkunVWm0zs8ARaN6usICR
rtj/RVW62BzJ8qLGMmviQWcLd+dvy6+vlqoypDphyfbiqsuZK8rSDl2N6QuquaXqNlreJIB5eQBm
BmuupET62KCFyMEiUJnO+lWmLBgsrgEG4Ac22tLhy6+1lCEAzWnGkCfK0xBUK6HbPxH3pU+MrUGC
0CLd2hB8fd8n5zGLnivM9aXBM3ofFael+h3SvW71DaO8q/A7BEXS1gUDi0ohlvbSB5CoQMA3wWcu
WUuRRk3hdH2ORh9jH9BibfNfty1maRGXEiSLKaMpH4K2y4+T9TsuX2z2YAGc4k4Z4MxGEyY4QxyB
9SWPPTo0Mvtu5OU5qzSyT8rYfUK2x3uoRjdQ3C2GOPyrsPVdFljsIREIfPItP2SAOKPlVJ5zbq7S
FEM9wwq4Jes237f8uaVWWGrZio/VqmyyA2gtCK32Bime7awKI88EWVSG7nRdsQWzZAB+FhiV0EiD
QTlMOMieg7bTqFUdO8fcCy232WjpqURjr5H+anzFi3bmRSRZkhehXe0zLx/Y2fffkiALqVWuElC4
kUlF3jZTHkmS+PtFpDDqbsYYartnN442Y5KGUNVNrxwaWtw8HxOAeA+jA1GeeYBLz522ZOysF7/0
oVrlxkcSgyJ70tZgJl/fVtaZyWFNGMeGmrr416wZm3lRSoBTVJ0Bz/3ZachTlyUKJVWJkGwOkMWu
raH4c46a8num+fs2ihR5mgURAH0RJG6OhRnZ96fRxcnYY8ccLS+qc5Ppq+rNL1QM3wtKdiVA/P1C
AAoOpqGlZXU20yjM+kd4je3QBxtHdefOexkAlnK5FCm+ilF0wOROhgOZPjpGAuTTJgTeSEhrvp7K
B9BIbNOmWVs02bVBGmb1vaU6gJr44KgB5aVAKJQnrJhTel2Z9OXZmoqHBIttdUXye0G/RcO7D/BA
9I8CG/t6L728MpyxTqozmHB3XWqC4refwg7MOGHOnSgseaaQuKAeYtjdsJEnQqeHDPTta36cpBEk
FpqJG/r7oIq+lwSA+AGUi+/Dx/KYn9ehEJM6Tnlum29jwjZdoEKkWlDAAJBXgEXxkVJz5U1rQINY
Yri5PDt47uqv4dogn297AnF/S1cJJIA6Fs8Rdw5XRh1A8A+lXp4J2Ols1ocu+VE4/Kmhw8ro3ZXh
bwYVLdTyqv7IlFxDNjQWxeAXrsoBw5/2odFPxChWzrC7vbZFOQJ5AhrnIZQSf78w37yrWiArtFBq
tD71w1SDXxqtcX3ldaBeV1aRFi6KANO1oGJBH7E9Y45NeEspkAOz89QzlFvopkdHEtPvBigEaBhi
TtgqsDj1GSeq1maFFkRBKrisxnWpGlJcUurLz0uHY8agfQRIf3quaF18rB27evRcZXpvvlfvTdeg
lgksUO3K00D1mJsauv2Tc9MnWy0Bhbhpb2pDhYo6D5QwLupiDhcU0ph9ly20toYS5D9Dc8b81zq1
9mP2zUseHedJD7YF/X5b3eY7B2fgoNlWQF8AlkLy4dzN28mNEQGOY7xq0XN9N0OID6oo4AcjL+Kj
m1xuVe+8sm37SavQ52Jvnf5zSZ9TG1hD0zevvze9K4mSTGfoSdXUlVedczcM8pCp5jkW9spAXyKo
9dBzDegu6TaILQo8NXTDntM86kNfA2M1rwtFCDK3f2gNIFUwQuojQJDhwaBW6djoTXsGd45ebd0a
8+wrXwV/t7AUjCmIqBeTvYhqpBcSR2uhQfopOUdRb77UQ5FvHJ9Uikz1XIqHVBKaoRHsADBA7oZz
8Aib6ohFp7hunDU4FWpur+/V32sR0jvM1xOtNwDWc3KSQz4c+f7fPi85lkjLRtYAx/FUvWstze6e
ccL7EeMigajgioqxFKjbhZN3Q8P8U9SxzfgSc3tz9wquBEhG4VpAJq3j2j9NPtTVB4XgvTVbaQWS
B6nBd2njteGfhpKv0a0T/ghyxEnT3TC6iPVM8dYAg4zhYiT9+mIkWa+PReXn52J8GoskC60R+W7z
fp29FiMp1Dj05Qi8o/xs7lgyrG1dBQgyNwp0yWFsBwlWPDiRKblehzWa+lT3QXbG8G/o7zu9D2+f
+PyaEgJEJhIWjkBPPnEnijKr1bKzQz9iaCs1vpH2eFvE3EnhvgCkNpArxZCG/JYvuFHmmd9lOIsG
46+r0l41yaYKMoUzXNirKzmS+aVGREew0WTnyAnC6j8kDRR7pRIgHYafebziIwRUA97Jg70yyL01
WUBJ2sh5COYqC+GwdBpZzKzR6Nz+BCQxPJXX/qTCEpudNyQ4upgVFxfGjIYo94Ny8Gk/nOx23cTr
2Nv0tSIonW3TtQjZ9vDSSgs3hQgDhbmPgQp8YKZO0uclm0ubyIv9Hp+PjMf2d5RiEqB6LO+eoRBS
4GERiQLjeEasR50sd0FsMZzIo6aDQBbT9XdaBQSIZygqm/BUs6m8QZ84J9bUncbXzn3oonM0vrUq
esb5OC5uCrgozJWKkc/ZfFQB8ZHr9yYACHBj9M5T3rEVKGs/TW2zcYFvrGnR1h7t3yVGtXRNdeHO
a7fv8h3ky4A7InClrv1XwaY49VluAq2DhpVjrC1rT8dxhRLeqrcfq+RDNz6TJgYz7y4CJudA9m5z
aFV+eq4zYhuw2847M4Jcq6IswQMw7cyjV8arBpDOPKFrD/N2xXBvDCAWbODBCaZebLfcIsowk6An
bDSPzpve7XXn3iyG9HlhexcPvqk3wINR4fNWP2zQVp80KibAZZWBvgBJD4T1s5Y0h2nc95mDFfR4
4PVlWGKMOyIbO8BswgatwpW7LXovrJTzEHPfhL27kCzeOheLi6Y+s+hkm0euP9bThz5+8snrbaub
+yaIwDsZyzMFdJ+kjxi2ZG2ZmOaR8LDzVtm0vv39BUUzdZg0bjuAEOIde70EgJZEcYWQHUWNTcP2
9IkzMB8oLrqFfQJOM3KbWIIAzZMWYUealRCrsI9a3T8QrXsm1vCBsWl7ey2zxIlA2MectY+3BbiR
5LA/qxO9MfTaRpPY19Z+cKzfDcZhouAjN7eUoSFJVw0SL5wOep4MzCnDTDFlJC2MNVNRBIXlHEuS
rGrzdWCKfOrC8SCXZcIV4J2JCoakYVPt1QOLEvfIk9e+m8LyW42Wzso53d65hXXA3wqkYxsoioYt
rcOxJs8rqeYcu2BraitLsQrV56VVZGbAkLTF57n+6iD7kk2K0sOSAFCMo0ANNBGgs0pXbM0CUutR
5Bzdugx/epmq92FBgUXGTwdjuiimyOecBVFXFy11j9lwrkkEvAZjHXh3x1IgDjCgwuA9xkS/TB4Q
5BPqVOXgHnV00gflisY/7z5lD9EBFEoH9zGwOq9tfTQLYgw98462sW2Tta0CRF44BeRAsPt6IKgB
5HpJYeq9lSCVd8wxi4Oy4ibd3LsAIH1jVghOBEJwGtcLcNuA0QEIoEcrWvNixejdl9XV92eBYISL
iiKdcNSNp+YXLRX+aW7M4MxC84mwY/DJWtL+F0HPvcY1omOfk5AF00sw8Bev++apiG3m6notSPz9
4l6yaz/pgM4eHdN4Uz5qw0ZFV7u0EgHubgLs1Zojrg6ml3Qxo2g6CYqVkX517XPchQbXFRfHXKOQ
ioIMPDEAbjGD7GkwPG2kdhWfJntVRE+JfbxbofB9VNxMsLIAV1LaKFoNJuNtE5+QGMy6faoCBVv6
/YiqkMRBHgSGLSms32OTSovEJ60vDk4zPGYAllTE5QoZstIWwMiJOQjtTiPmaXt9G3gqvZ1LQGc6
3vO+58CqERZfq1OQp4FWBIZ/bNbovW5U2iq8/1W9A1mCy88LZbvQVsskRYKkiH8cs01vDisr11dW
+9JY3iqyjFV8/3MP8hCNgEMd8e4MfLOJScU6kwSAXPa3bhNsFX58bn3X35fW4wYT5UUVYT0T6HLW
UftBv/++uxYh39cjzS0jgwjT3WpNWJkPt+1C/H/5SAQstQAis9zZfRpNA48nL9OO5jSAcgBxZ7n3
430fvQRRfHeEizzRhSwpCzKQjNbDCFk+PyArHBSqboEF9UUHi4kyPh6PKDtKwUHkdV5QaU509D+n
gOfXk7uxEQWztHitoZVzAd5Tj23wnXhNdOSPpR1sJqvf3D6OBQu5EiBWeGEhNZoqeB3x6Gik2S5u
vUdwxjj5ujbXrtnsI8vf3pa3oMFX8iSDd7WBUjfDgqij/0yydk+SfD9S+uu2mKWDsdFzYAhibuDP
SYbSDqyoSY5lpfQV6BuuInW7+HnwkOBdA02eAUSnuU3QK1BFYE74WmD4vri77IdzR3MRkJdAVoqo
SlKsnhicuX4RHesOjVJbZt4d1YJRHESbqGMAdmeW+iJ2O7YuD5yjVa87Y0Xp+vb+Lx0zXkoi4Qys
+1mesyvRdxBXrn2kcfGS2fTZtNpdzIJ7i/7iSXYhRjbwpC77Fs9D4Oys9R+6aihRaInkq64+LyU5
HYCMA+EwsI8FIBkZyVaTl65iBxeVCkBwcb8w7g5v5aNAKhf7GqBFpWWaOphJnL7rWfCBYzCoSdPd
7WNZ0lvU+vDoxksWXRmSc++qpvWAde0eja5Z8XLbU+9vDj5AhksUZkR72LU/AW4FqQCvBMWaJpDy
MGCJbkaVE1lcxoUQaRm2nlO77yAEeMwozbzm5N76m9CrCwHSq7JKCz+LYwhoxxzTFGn4F4HClQAp
etN5ieENsU1AElsHH7zg/veMwB8DLrWoTiNrK/lZvaSpnUSedbTK6aEn2maqFC/vBZW9kiCdtGl3
bSQIlI6R9jbyTU3396sSnKsFLwWYPgNtRJIqlbQy9Ya4xzgaHjSQCZQDC81ue7dJgG3BxhAF+hiB
rSPpksmJwPSO3GOVPNsfwTV3/+eRAQWlAxC5UG2Qim+5y6OhMwv32Kef/Y+a9fYXn0cLIfI4onlY
vieS0iiLvoUeIV1sfSPj99ufX3CAYEJAN41oFwpmPZ6xFeR0qjTt6H5znW5lUHdVOeOqDFRl9fnQ
LJrETAPXtYDgR/+WtE+l4dFpclrtqJNpo/ebonjS2QsZdsTIVp611pEQ90vF9bGgwu+o6UhSg9Id
NYFrDZvMWtdYNgXHPn5jrrOxq2pP47sfgmgYQ+z2PyHSVR5bOqjXhJDC+Vhu6d2tscAKxsahI1Jg
ss/0d7R0LZmAtnv0MnDhtfWHLNE3vMs/ANBV8WQWpiBdh+h9QCsPWmw8jGlLppL1dTaRNgqOE+bl
veC76x4i+mB9Tg1VQ/zCwQh1BrKS4aA6J5dKdJc0NS4XBO7duKvxjjJqjLFxc3dbvef3CFJvBtit
0ZmCzkE5qzRojjOVXd6cCutnvnOqH/d/XnCDwv2CRhuo1Nfq1YK1ZhgKn5+C4ZOfrIzyH78vOcio
mkqr5vh+7K+8893UrIELIhfwH4rfj7eN5N/7YBqmIQri86g/1M6W333FAhMfW4/nuWgUlfc+yCN0
HHmkPnV7z803Qa0CRJof7nv4jCjaNpD1lEvtmjlGSEfn7IQO+CDZ6NHdGb3r70uxZ6PHbmQ7lAFS
J/uQh6RgCgFzI8DOA/AA6TRkn025fOZnRjz5RVOdyqD6T9OOq6ATvfz2t9taOvfxcLjCgaAGixKH
3HWaoMtfLzrKT7z/mtnWakSPboSCfs5UBaH5iby7dtcDeluADi3x94u3ZlDXSe9UTXNKuh0LQqZC
LFR9X2zoxfcJ7zRiNfi+Fa8HLyQ/b2+U6vOSQQyODzLFnjcnDTVa5xtYtsK7BaCh0MZrzEEqfcal
5fa8YpGvN6ccwN71gwHm+PsF4HLF4M27Rci1jLLobDKNnJ7S/EuzKe7mTUWEAGtDqRQzBoJW93r/
J9cf3byq0lPrrznYEBTeesEerj4v7T+JNcgv8fk1db6xh6L9evfuXH1fut5ozq1I6/F9E0At/6n8
ZHv7+0u/3wkQCLiCtArJ4evtGUfDnCYtS0802djjzog2g6nID86zOegpM9CbKLpf8c6TboQ2yP14
0tMULWUnn5Srpk5WTQocYt9Dk04R9qrB1wWbQF8n2qDhpcDYIr9b7a6k9eQn6Unv9bBIHurudHvT
5gICgMGgsounBIqHcldnzyNMj2oOBlCz1yi0m7sfMdefF+IvXMZIshSJGHx+SoetM4xhaTSgUnEV
R69ahWQZsHhe4uFfnFhYpmuQA93eJKH514HZ9Soky5iAN4iHBj5P7TF07M/aZmy/oBf3bveBLCcq
4HjLIFpGrfJ6s9CbB4gJQodTXVahR0lYK66ihW0SNTiMWCJjN+8DKilYAFtzaE/uym5fqXl3JC4Y
ZlCiBPMsIn75Tcw1sMF3ud6fDPJc5sEqiYv7z1kE++io0AVhoRy3otpQjyMPxhMhj/EuCe7O2olg
/8/npYAySYc4iTt83nTf2vzkbm6r0dxBIQ4DAAZmKEB6h4j4+nzramSa45b6CeDy2mOpG3mIVJSP
LqGmVuJwymeNIis4ifHicx04wxnrj03xLsqZNZ2Y8fCJGvvbS5Et4v3rCO9A4I2sGqKb66W4xthP
acWmk5+P/kcAy1cHQ6N85zIdJMs0i9jqtsD5crAUHzgoov6Nthpp71rfmzBHQfpD8qX0NzFTvFTn
67n+vHR3JOhsT9Man7dGUD01X0wbA8HbRFWcUa1C2rZMT2ojdiCms1eVH06BQsNU3xd/v3C3eHDE
ASf4fhGgTD0+cap4VcgqjMgSrbWwPXQJY7pNrooaEV6/3dB3B4OdjGDt6zDy17tP+lKEnKmIrUTL
aqQfD4YZ1myVKKKchS0SrA4YhwmEGcqzEmlgtSyz8u7Q6ju/eA5UJdGl76PPAEUFUchH1+X1EbRa
bZQNSboDMpBAckvD+7cHHRTvM3gWrMGQQhATUEe+BRD/gxj6I5jVzX/c3n8Rhl1edjhilF3wWMfF
b6NBStLRhnScOGhvODjVgxZhSjOM/AfcdZl2ui1oYacsHe3ySBAA4xkZwuudQuMuhUVHzYG4YRSv
DUXoofq8+PuFLWSeD9azCp/v6ZvWf7PvBS1436eLny9M5fL7I+mKvsf3df2rUR/Sw+3dWfBIaD9A
zhQZajFdLEXLmutwf8yK9gBglW+s4luv10Kt9bbgCFDEHQtGfSVKuvZyK7eQ7M/bA2Fbo/tJ6aZs
Y4UM1XIktS2drnTdAcsxknWUrjW6CVioEYVxy/H5+5n82TTZd4BFg9QYZG8PQ92HpNRCoOqEk8NX
KfltsIeGqJa1ZCwI9MRBYepgNnk3uhXIFOM6PVSxF30z/AGEjUmV2Q8JjcanIWXjIzV6qoJHmPU6
Y6ECzgJNc/9FiJO2U6tS9EdUXnqo68z+CNZxN8JtUngAtujBu+IFv/smabcRddlzha1PwkJrRh4O
vttvtboFz12UTgWIRni+rR0vVtwT8+OGzqI52RMjiRgpEX+/NI7OIqRh2JeA7fmwaboPrpOu61LF
ojM/cMhBVhYjJcKLyM+Xupl8J+NpenCb53RIHgqtWveAtiTAScgP6M1VqPGiPAzAYlQUdVHMEl+v
i3eY4Bwskh5YnoToZX/0sjdz+KS5m6h6MPtEIW7uw3DIJt5/8MfIIcnLS8csd4YpwTGn2yjUVRTD
c8OHdwEZKLJfKP8gM3K9mtjQu3zoaHoA8ci68J948TqpHgVLmhDgmtVRDsfrQH7UcF7ZdYJq2aHy
mlUFXL6oO8G5rbJMW9/2mO+tnNLNhTeSjgIHBGHOQYoRA8pymiZ5dmBNxXYe5odJ6DaG+1gVvbUZ
TeD2Nr4NoEs2tHvmY0SbGka8BfnOV/TX6r86OoGmTKu0DwXSRGFKgwyduzn7dft3zncd/cAXP9O8
3nUDo2IRw5jSgY/JS2sXvzSQpJid93BbzFx3BO8WIgXgloEzz5fEpGkzBKOJm8l89YzN3Rxl8EAe
OH7E2DQamgL5MTORxnGH2qwPzVaLTkF1uP/Xo5KO/jLMkswL9olp5MzmrD7QbuXQtdOv7v8+quiI
YhGo4a0tGXLed57OuowfbPKU7tv8Lzb/8vPSlRql3Cktjs+PzsnJ35giD7VwtgKBR9SK0Lwym5Id
c6I1RNP5obbWfrqJPUVqXPF9uXDHuFaQJML3+2xtR2GviGEXLODy53uSoRYNqcoe8D4Hm/MH2oK/
MmhW4+Ttb5/x3PUYeKHA8aBJFM0S7zXRi0soZfXYlLpTHwpnPxEnnOoDcepVkH6/Lec9syg5Hgyw
uDYAYFxMlco17sKKXBYbTXHAr7FWfuNbK6Nws1VQUnObaCRYVYDo2lB4rqckKOq1S4cOvgk4xj8x
+VAfvWT4akVj/nsaSfoR/CP9qWQJ2Rld7H9kqTdseYooRo+H3AyH2vJUAcXCiaCCJlAQRG4FXQXX
PqnXcluP/YIeurZ/sMENv2eUTOs6sr7c3qslQZiTRbUeTVfW7MK28zL3AsLpgVdF9wkzGPqTB2aA
18moVDMlC8ePU0fvq40u4TkYh+UPlOSVVhyyYd9mD3H13JHXsVJkDhZMRTTiiAsUaVRQsl7vHCpI
YDzNveJQkWfD32aqQe+lDbv8vuRJGKg0Xb/E91P2agYfWPriZwpzVC1BCiYt1g6YWIYI3diNH916
ffvI5zEyJojwVBUxk4PSixRlBHlrJo1rDQdih6b9FdVmBDJx8n36eVvOfBliUkkX9L6WJTLa1yfR
TCT3HMD8HMp0TzZZrfAmC59Hn53gG0djLQqH0kFwkxGf23w6DO3vZF/fO+EBnhIRsuAiRd88dEnS
o6FzukyPg+7AwVdhvRV399L+VwCwndAWjJzgLB7oADHpOrQ/9Pyn6f2kd1+omIpA5hdJCcRKSKNe
7349TqgFayMSdHG0ynbgIFAImBsCBIhnFpr4UEeyJC3tvSxGOzAbDk7mhHF98PVjlN87do1NsgE1
iM4utP3jXpU6Vihm6lKPEefQgBMV/q9RZODnPgmEiAAIQkoW0DYoQl7v0tTSBLNauXtwnrn+2a/o
JgvKjWO83TaFWbuPWAeSBrAGbJmIcCQ5kR01CSPeoU4Oxg+gbmv2tv7djT+B3LT/f6R9147kuLLt
FwmQodyrTJqq6qpKVfsXoa0kUo7y0tffxZ57pjOZQgo5ezYw+6EwiiQZDIZZsSKpNqK9lasBaYIW
Clmca5zHWKZInM+Q1qfgl42q8j8cCxYDrASKt3hk5aTXkrhOpU5lF+Wa5b1z+b18y9gufB+VNhFF
CiDW5XYNmBPTpGnXRcCh+3qIIVYbyiuMw6WHIAq3UCpHBysBEM2XAsAJZWdoJe8iKx2BdH3pspe2
enQ+KB9rtoS3D3/lNC5kSTpWFkrq9jFkKRUSqJmv8Htxu2K7wAmCYM4VaQiZb4hMCrHmdukiU33u
W+PgsMGbbA2kM1tTnNbWgoIJWI2AahctqNK+NXmBEKZBNvVbZ+0Te3//ViE8guFy0feG4szl5xMk
SZSEMpGV8no7tNq7/XQAuc6+Lx1FpaXA3MW0j8rlUaF+bm+gH9fUCu4tuqwQCVwns+vawKiwgQ0R
Jb+q+Uub/qyb77n6tZh+m9rWgKgrokxx7OiGwLRiOCRgThIW+syfNgdlXJBF6CN3cr2ShCo9tKcZ
3J+d+snKfTc/lvlD/Z1zv579MQ5o8YbWasRv6LC9fW5XjePyT5H0oqpct9cVo49mu8aE9OdB+Tpn
X6nyzHIxn8PsoiV90bP3t8WuPEG4wGAWAeoXbqVMIwsCfaMpWAoz9Ln9CgQMcCq3BaydJygkUVOD
0ogi5+UOT7VqKATUhJFtdyHPDo3bHIel8XVyKNxsVzlfbstbXZAp2gjA0yFahi7lqQ7P8lZz2yg2
zZdGiYOpnj8Md7OliNNCeIFsBHJYwgpeihknWnK9RvgF4gel3itbYGzx38vWFW238MzgYSLZIbkG
ZAGbhJLETaQ2T21qBeP82jtPVv3S8W53/44BOOlaon4rEKGXSylrEveJriOwT7kRLqTSvXQeOWaC
2lvEtOKwpVWBRFL0kCPVAodTEmXGZmVl09hHI/i9PpdsakMt/VTFoxHoPNmicF/ZQwFE1FFcBdYE
TsPlwiwAc+wCpGuRwgFxzcDh/uDoh3QBwd/dERP2Durwp7EHz6HkSKfUTsmwiCR9EuZd5w+O6d0+
pJVXw/kDcUBeE5GHTMHRanFWpLPdRXEV42EK0marMU1olHw2wDxCD6DQ19PbXZrTqVLKMeqSYgeW
Qs+m07M60MMwuy/Mrt5ZBueemqj3qx9CWQxYRxCC7gNVukm6mswYRbIM0RQbnt1/xqhlP5m1+/dP
xCBIHQJXL3qwLnWhmbp4MGrk9rKP2vfl272Hg2w9Wo9hRtHXdwWpF52qTo36dDQM7BFO0SMSWRvP
4rVZuxQhPet91TpxC4MJLszRXyrngJnk7zA2agMuogvzeKkFkINoAbcG8eYVBLbnE5mNvM2iPG4r
zDqbBhDgx8S3l/7Zdqsj0T4nvA1aPQmdxkqeeMzmb0lGy+8OpkrsXGaN3gSalX1jkQTUENrgVVVJ
gr50kp2bky2E3PXzAg5VHKdAmSPzLz/giZ6PZF6SLMposU9I4zvavlzm4+BMRwtuL5Cpt896pU4F
ibCSgm1PJOIkTeoHnrsgKKURy1XNJxrzKv3JC7raDahaj6GdJ6OnK64RUMcCOiwxfjScTHjD2RCO
XdZvPLArjgN+kCAGswGiROu49FQsLUc9Gm1mEaUf5hzFOjXk7LGKH5zxXdoZXq6pYdd8d62tIuu1
fUX3NYzFH+ZM66qfPF30ceE2Y5EJet6lnj6BeLTz0tFpPNYZp9Jog429XzltpL6Q/MIsthV3Tdfr
usDcaBphtKA3t49LzfzUPQypGZDpU+/siPIO87ICQ3/IQcBdap9dF1SrZoDyZTb7evH59g+6tsqi
0wAjnRFfoXtNzpKyAjQdSzwwzFvetckh2QoSV279xfeld4WDn9JVWc+ijp9YW3ptzz22yUu7tQpJ
gWpmugxN+yxKMjOs+Tdtk/h9Yx1EcsqmYrYSc25ZNDt+Ux0nfW9vARpXFwGmPOHy4dGX25oSA9Fa
0cwsGn5SZ+dqG2HP6grOPi/Z3xbOppuDYSlCTDgAFQuKvC36niuOb/CQiqI7KsxQKVg16RxG08oT
SyEsyuaH0a29ztwVwxP+bZNDWbCAlb7dn8jyeYq3yP9WrjLIUkQnKYw+4jvJqJWmPpmNU7NId59M
tsuWwrfhKqkv6ObYeO9XRYknWIQDyGVLoog+oBhAOA6qDpI46JkXxwcWe/Vwd8XHAC/cX0HCGT2L
7Xrd5CWpIYhoJ6d+1x7vv/sWHnYkZ5Fcs+WC0jQ2A9e7/M/d79lu3FC41W2yDBwHiKIRAIi/n/36
ZuzQL2s2LFIMHzOrlWfjG6bYlVtT+db0GrEfkpzan2K2pHNWRnidEzwe8xTYLmq2Hrr5b2/U6kr+
iriqWVVaoQ+WRaOkDHHalX5yMn+Iw3zThRUnKjkv4ED/dzF/XsqzPaPxHI+p5QKioXkd3eXDbsbA
znungYprei5FMgVN3XKnHBwadZk3jl61VbhaXQXCJAQUAPUBaHB58kx1RkW1UhbFi28gAzV5ZXE0
q+j2qawePGBYSLMAln0FlADvcoX6oolTwRxmK/loT0fQod2WsWaTweUmCM8BYYCoy5XAN+qN2azL
COOmtGw3bGFD13bq/Pvi72fnXTbgrVq0towW94MJdtQMSbsEiHzmbk0M+hMES6rl/kkRIi8FEJCM
K6mLIs5sJ6kimqetZ4/kS546mC2i+2oNjH5fHSxgs5iR7su68zpOvNagYWvf20IG5UPrISYew+Qg
pyKnU7KcMMeiKGzpcdjYO4dueJMrauHCo4FDA88WYZm0pYxNPedmUUR6Xj/XcfyDud2xmLKNcGZF
M0THko1IVlRM5dBcL1rghmkLMemPb+ZW9Xrr6+LvZ3qRLU2DPsSmiFL9ldnRFuh96/OSWhsToAoN
0maRu3xyQyv/cPvWrB3BOdBM+vUjZl8lc9fSyOzharxXzPf39mkKJTqXIC1gQaOS3nIhgYQFCcdP
9y5AkNOhSiO6QAWa5nL7B9K4cClhWnTW7PXyQ69rILv/fVvI9SFcCpHex9lqOowXxasCDKafG+9J
tZUyuD6HSwmS8x1PsdKSCRLyYcQguxfX9a2qvvu+XQqRjL3VtqVVJnh/MbM+rY9L9ahucfGurgPl
UVUQeaNKKhXOtDlZwB2B47CV3bJo3oi+eFe/OxLCOs6ESI/ilLg1Mn4QMtJPWfqziTcSE+uLgI8q
gIPGFfvMQonJ1Qn7pOjMbwqOzn6Ugrqtt3clmBbr+FeODLeFz9iDMxwuRPeZ9h5hQcn3U7dzdqPt
t58wNlXfwtuuFDYvRUrnY+rDkqHrmUZZ2Xp0TgGxPw7Fk0JdH9WhStvlYJFl3dvt+yMu4eWDdilV
OjBjGpdunCB1EKRgQT0f7Nwj9xe7AJJAWyGY2jD17GrEztx0dtJVCrZzBBt+/KylP24vY80MYMSe
C0dfgMfk5LVCmqpPMyWHm5x6Wvwap8F/EGAi5yroYoGJkU5niUeMLKK8iJT6IXaVwCn7/W0J1/4x
gY3Ec6iBNwMZJUnCZM/6gkHDedR3QU5y36FPdfew0Mx3s/sXI/KTjkhfod4pYwGKArhtqx6TKNGq
0Egf7cXaWMzKeVxIkBbjJsucdwokVM+NEdb27vZerXwemXwxGITghblKgyuU07ke1DQq22Pl1+xu
h5U4yOIih4a2c9T9pIexJEumqWleR3z8loPL7vvtX79ixC4+Lz2MmGxZp22Nz7PMj3G9qTUG1r0z
yVDDBgkmqIjg2AuCOelhRJJ0iJ12qN5UElRlHWB+Q2DSQ6ff7cJdypGeRzKxulB6yLGbt7HGA/nz
9mZdHzWSESgRuUhIA1ciV9hcq8gBs2LZW/fDsh5Rmb/9+Wv7h8yawF7gMgiuCklRe2qP6oCuIECr
nC+WOu/oq5I2exQ5vtwWdH3oEITYB6ye0FiMEr/0hhLOnDkr+jhqldey3yXLztpy2le2CjOS4LcD
AgV7K69Frwx3qlH2f0umsP5ebXUSbn1eeipISXilu/i8wj853+tuA2pzbf9QIAHIBnVOMSBHhl2X
TVvqjd7mbxhZZRhvafHZzd+sLIjvNx7gbEFUIyBvuBtEWocJBLM9ml3xViuFZ1qKZ9vh7bNe2Skw
NqFHBA8GcvKmdMEHYmRWT5zy7QX81d6EMU//2/elu127A1HyOi7fyBKS8VCOG0ex9fulOw2E94j0
O36/Ph3YtHM2tmflKqCajWfHQDM1ppNKzi7XuIqXtMrfqPONK41nUgCKs62pCSuLOJciJ+baciqb
QqvzN8X1qh/Wp7uP4OLrkt1gpHWqwirzNzBWLFPYkrufINBygSpJcOEhASODbwc+4nzdLH/DnFJO
g3mLUWX1DM6+Lx2xocUdy800f7MxT21AQOAXW8nkLRHSMU+LgjIX6slvOtm5aZA5e21r0tmK9T7f
JRnlQYd8qmwAD9+YYw8/ZwwCjwjHYAyzreMQLtZyuH3qYlcuvWUx9hIEK+iHw2wK2c2cQCihLGie
eTOnCbOVaZBM+8r81ZrMK43PzXIviStgHyDxB0YMwuA2y48G0+OCYpp6/tYo37J23GaxuL4klwLE
389SJH2f5oZec6hZc7L4kY+72xu29X2hI2ffN80pqeYJVz1eDpgYuglzu9axy98vWdoqoXzpXWxQ
UgS1EQzuc37vkHacAWy48BFMA765LhnbMjZHY0aHQYQkLABYVXG3Mcf3keNF5RrtA/A3L7fITpOq
SIrEivTmuT5YW33t18/qxedlX3+p64aUTDGjqqmfHaL8cm36AMqoACmNvTPQ4PaBX99IxGDg4QAL
O+J82PfL1eQ87yetj+coD9LvdbobSn92N2SsKBW6UURPB+p8CPekB7wAObPbmoMasfp1mkJjC560
9X3JVeMYO6/nCr6fGlHdverGxomLPbi0Ii4CYUEvgf4v+GlC/vmloCIky60hKquToSbNccqaZ1Dq
/kLH2G8+NQ896dIHN32782jQmQIuRuCgoGpgYZGOJtUGZV5SvY/UjnoV8cwm9VT7YzL8/A9ygIVD
dkbMO5SX1xj9pDgqGqIzNEK3Q1DwoCa1d7ot5ermYxWgUdaFswuyUjlGi6fe5gWt+oiVe5QQUzsw
6nuNF0SI/nTBHiSgFdIbiU69PtXAch1hLPXiZ30wp+68oQtXuiZkIJUPfhkMFED37aUu0MHJMVmK
AHgZ74vu8PH2Jq18HR2GmAMqAEnXbNNOC04tZS7mCM3awy7h4f/0eUP68cowDG2+4POj86Tte3qv
G4pOzLNfL0P9aRkbVjPg852yS0KT3H+8+DxKeGDiFv0v0q/P8xpYckufo+FJqw5Dcry9OSsKevF5
yUPMdSseYhufxwQBx3lH6LvsXg4tIJUR2oPWB3A99AXJkyIsJUNTXcXVKGtjr3iY3S008soaIAA4
J9xmXAQZqNlVk16Pc6qizzD2EsXwpoL7w7iVq1hRU4yZxGMB+B8RlKSXl8B0kUDAfVajwgrqKXC2
miDWlnH+fSH/zOBOg+rW6YTvt+pLkb2W1W7JNjzDP+wnF0YdZ4F6sDgHlLKuesFAwe2gsdRYIpb0
y1FR63qnt3oexO2QpLC17SltnT1x+s94W8afXF8onIlR5cxjTNeiTMlKnxCmkRDsnyk6vR3muW1L
jzRNch+YxfI5bdPsJ6JWd/IYUUdlp4NrM+jt0XpwFnvYDale7pHbw7iKucq/ook5f8nKsZ6A5F26
Z3tyW09T7MRnzmhGzNDb7qEw68C1edAZMzd9Sx2dIrDLud3FrTqHdE6UE2JlY9fnWrrHEPM8qNUx
TT0DUJQdZhcn3/UpHU/xZH5V2mHyTADfPKoO/RLWrQ2QrZ74qjblh8VtFuoZOtWe0FeoeF2zdLXf
KMT+lFZpHpI0Sx8bRju/SfP2VFfz8jMhxvCIefMAvRRL7zuZlvqO0qq7BhygPjCQ/K1waOI3edV6
TqENOxDst16H1oof6miDUqSySDQZ9TJ6oCeK/XmurBcMw9B+MMeZqF/nMz/B9qsJYA/mYHpKHLuv
I53ojtvJ947EzhbA9loZ8ejj5iIrB4VHMHGpjM2Sk64eMhIZBNwVmBuYhbH147btub5QlzJkhR97
3jQAdURaFrjPKb/bcuLzIsmEJAfoXeWeWseojaqabCOyJuWh9SvgDP/D7wcGSjQdY5aZbNgUUjVl
l+DoEjgOjh71dGMFFjb58rZiBWcCxN/PLMKARp9Em0wSLeYvsA55DU08ztDvsZUKWhWE3CXadREu
XiGqBoJxDHnMScSct3HaGzGmfn929K3ZR2tKhQm9gHAIM3pVSLeGXB9HxL/oUGu9tHmgAHzS5sPt
U7kKJQQNjJhXgmY4uF0yOowzTN1omsmIlskIFrvwqumZk6PWf6Ds121RawoMCB/AncBTAucgvc1t
pY6d2o9aZPD3k/I67G9//k8xRT5/TNmBZ4f8PgIWKajL9SnTtHjQoj6fPHf+zfi4Rw3JT9mD6/zU
2wfKn0Y18ZXWDuv6ceo+oFXB41YTLmWklc9j91zyH8aCgcUbTs/aSf79ZeB/v9TMpe0dI3Gx8oy+
8sWbgcAbNlzntc0VDY1o0sRzC6aqSxG5NdGCjo2OruiDOj8ur7c390+MJ28u3AVcMMtCX6BMJaOq
varjSYPOG6pvV45X6rk/gVaNHvK89fU5D7jyznbAQpcEw7jLa2enZb9isAkk1deqPOjNQdlyx64X
jf5XsGmDQ1XMRpdTKba1OFaLYOyk0sb32OZ49+uLfvl9yeTW2pDRluL7M/89GnZI9C6c86PTDXdH
DJeC5NPjsUHqEYIMPE3gdWbZ4t0+wNWlYJ8ABwN844oKKBX1/QT9cidCqlcQPb11dX0cefe1mbZw
D2uiRLsZrCPIjq6IQXsEX3HWVxbYaMZnq0v2bYMCbuvmvq4nH24v6/pm6YLC+F9ZUtqgqZLOzXPI
6pVPBm4zJqPyrXL6mpYhYwvYHGbLCBbJy6vF3HEkcRabJ25jXGLXeVuD1dYWAaptVNFxgVB5k7yH
MqWYq4D35pSSyVNh5et4DHF5bm/V6jKAPBQzhODUyvAvRZnmhYHd9uSCBlj1FAxLuS1gdRniGcGE
H8y2kLNSFiVtbHYLltHnmDmgBoy273tl2rgr1zgOTKxB/utfOVIQZuuDA3igap4yJ/YLAWcutNDg
bz06EPNwGHp/ViuvLT4bzsfbK1zZQtG/CnVD7gDdRtJBuRpN0fViqSeeIHLyXG13+/srO3jxfcne
pEk3WXzC95XeN9yAMD/7dFvCyt28kCB+wZmPZGfMzZIOEsZmpzlfMoAqf9AtQP3aNhlgrMRrAVAS
kiyXQoYYrLFOP6on237J05e7u8qQrzXQno6CK3pb4a1efl5JLJ72xqCeXANzmIaQxo5Ht+pZV1UB
SYiUWIvHWunUGGvIlhIBxPd8rnzbetX4jmaHlm8cy9rBny1JvjpNYw+aWk04loy/2KX1zRn5g9Ok
4e3Tvxbzh2hMtI5D2tUjgB6bhKssXgBvDrPxmBgeLzaQ+asiUE/BSwNqZUcu7admmRKNLwsQT3tE
iQM7ZP2GnbnWYVRO0MQmBukg9Sm7rAn672uDmQsgjpavNTumPJv6qZzunbomMjHncsTvOLsrDdR4
YcxaIg0USD+XrTH317dEzNwyQK4GvjNAnaVbklUUrINKAwIK7i95gJ6m24e99X3paeST0yFD0toR
K0LTBBFTTrYs8cpJwB1EWVzQogoE4uUOTV2qp8yicTRpS/KtZXF8Khz7W45e90/FgBGezKh0cGwA
LOoVvbLsRCet51L9MU7L46Cr/sCVX42J8Y+z8/728oVPfemwXlgJmYJ5bsDuN864wMvwaMT7rI3U
7J3upkAXbqW6VkUBCYdmZCCwwFd+uQ2LrmiJ0TH1ZLHfc/Fp0YtgnIZ9lkRlnW/kpK63HMuygJVE
8wB6eeVXHO1wLYj4SvWEvvygVL/FwgWHd6V9u71963LgWQNTgS5AVzKydgGmKNXq1FOe7DU78ysa
puTNoD9vi7k2F2I5f8VIZnYms97rXaue+iT1CyVrvdJUvFFLNpazJkdA8SxByw0EmLgsZ3cZrxS1
Ep5pJ9s5JHpQL567oW9bEqS7YKKTVkMuTzt1NjC45aGNAbzcWIX4lbJOn69CskgYAb+UxQIZjHj2
HBRbBCCra4DZQ4EE2c6rCD2ZkVHV4lw7LeQbpjTCY3eHDf1dXQKIDIXNQ55Jrr8UyVi5Q1pqpzof
vOHgILN3W6O2BEgapZcqM4uu1U6j+anfde0GJdJ1FzUcAzS9/N8C/vz9TJNIbjVc7znOuS0fOerH
XY93zrDHzzYfDpaDntSl3MdT96no7YAqGDRL7FAFqUhtsZARdBaxEtMG6BSkGNrbtVmQs3oDUr26
CUgHCLIM7LFcfwbdfdaYtaudhjR0kgDsr/9hk/9+X/ZXEkzAnGNmaadM29PsyLcs6urvB0YGpLVI
vV9NVEVVIk+GWMfvtz443fsPt3/9mm0jDh4u/ANPSH62rMXN56ZMdOFAHpfJ9Wdr349pOI5DcFvS
mheJluY/bD3o4ZZTXnrfmkbSqrDWMz3abhFqpXmcieOPmtJ784SGXGeL0n11dWcypdfILJw2mxlk
okDmKe5xKR91g3t28+v22laNxZkcyb+gsVXMOV/U01x+BCeCaX5Nkv+QtQA51N/9kwKuQWs7KBpk
IPv0rh/nd72GoliNmku8hZ++bgMTF/tMltDJs4tdsN6O52FWT+qUBWI6H3uyeZhZmBsw1+GCIScJ
yAbL5nM1faxVxABvt/dz7dwwERL+A9IwyF5KL26nlosBlhbspwln6QVc+ZhgO2yNTVrTSAxsgbOC
Ij7+T5JCqtZEVQqrHNN3jL403TtleN+m70EQEqrtRlhzzXGMPT2XJhljyo14mkZIQxfhg4kBEhkI
RybCffgwoabWR24OhyqrA6dpfNVZvk5THnQ8OaiGFvTF8iVpHL/jfMM8XvdlXP4u2YjPddKlhjhr
m1We6/4y4iOzkeXrPTU/pMz1VI2G8Vbf7+oJ/9172U9MHT3LYo6bqZM5qFPy0RqVoM7aMKFbwxm3
REmXswMg1soZLk4378rxtR6Dih+MrdbJ1cfw7HxlEsuxnBeOKTrqKcbUO6pNu9jKvbqonrQm9uYE
Ha4JuLOzOTLLfNfl5Ws7WQ8zB6MCLXY0aQ4NWiFoygIjyT1Kp8bnRXK4fa/W8kWY+Y1wFAzNaMKX
GT3HrHZb6gqVzx+qCvMFlZ1Gjn3zNDfoui7ip5TD9yy5N6EEelv22jt2LlpEDmc2xWF9ZkH91VPT
huyBKuHtz69eZpBV/cnKAzUjmXoL9VoF4QBMVv7bhZNeFL2XUVT0u6/G9C1Nt7AhK/LEuCfQliIo
ADZBaN3Zchgb3FZxKZIicciqnfq7nvazsTO198kWyFBYBsnVRTAlOPsMEIuBv+pSVJoz1bXSAjtn
zb8bZ/EoOE5KJ4ucWEWn1lAEgGruJmXe3d7SlVcNcrE8WAjUceU5keigSZu4SNXTkOwtGpipb2xN
915RigsR0t1E4nQwe4KlKWPpa/wTkHX3q92FBOnZzNShsVmBc7LBUgOWEfD0DP+jCOm1zEtlHPUZ
ImL21rYP2d0oWcyfFHN7oNW4QLaME9KTJMkLmiOmpnowLCEwMcH9Jw1mLwBARbPyVT26G8y0Z66x
nEpOvrIxD4AO/FVuIvTWFMrREK6jSoHxNHLOmDYp7QpmLyfFfXCtPVcyb0HT3+21rJh7sPH+FSKd
hlLCCqMoupwcu/aUCuMyMAFae2LZhsHZWoz4+5kByMuxpC4jWAwJ09Z3C/QwbohYSaaIESWoeQMh
LerelyImFGCqjrjLKdGO8/QAl2v4OJp3ZynBXgy4JuoUArBxlaVsOiu1B3U5zdq+afZNuQe05/aR
rPmToEcG0bYNKCNYQaW9oqrR4jma5xPV9UOsJl7G+pceaJ2B2uFQAW+u6fui7X93RvtoU+IPTeF3
xtaRrVgb/AzgFJCXAhuxDE1R3UFxCDfmk+XTnPlkqfzbC13RvQsBku6lGhkAObbnEwEGOQ9r8r3N
Va9o7uXhg3oDO4jWEjRsAnohbWfcJvWAShy418HB57lswxqseQlga0bMSdCELFpaL/UOheQOJHPK
DFdmAPUpPXCj8Cv7kRnKDq2u3qw9W3HuNearav+4fwfR4wpUDAAYeFclle9jnSFpoRqn1tp1zg+7
TpGX3xkbJfyVi4WqGeqLGG2CkqnMOjMAubhwphknmj8VXRM0cwYCkt9l5fqomv6HFQnaLMwus5Dl
kfx+HTy4xtwb5OSML0v8zepfcg3oMLoFkVnTPaA8gfsBqmQlT9DoJM3zCXJoGxLzoa08o/fQzLGh
42uX6EyODIptZz23BzRQnUbn2c64199Nag/tPhcgeXIoNgEfZUCAyh7QYZtvQfivCaiEAJDaCdQw
AZZI8kSzMQWhW6WSU6Xn6r41+8artT7zUPEunowEeaJ4afmeW9U3vR01D6Fj7bfAEnhuOmxVcMRd
lZw7XGPMpwdDCLIiRHLuCjM2qlQZzVPVPXEMbyiftG4jxFsXgTdXFO3R2i1Zpb7rEqAOavNktfW3
nCRPjluBoNYMbyv6qmIAS/t/YiSrNLIkXToVYjICvlNnDKb/kM/EXv2VIK7A2ZNbZE6XWVZlnnLM
8Q0n/e32AlZcelDuCW4wFLavg6NMW9KsrDVysrrAjB9JBidlR9kjZiVuwmlWz+RMlqSDczvhqcAj
dSp73ct136mBc91KGa2eyJkQSbf6vplp+0dI5/9S70dn4xqh08MEuxmcU9lxsCiK20OWwuDgrI1K
edLt+Xj7RFZt2pkIaQH2qKulwjPc1LRyHtFb2/qWAiriFtPCvJqU0+5+eTZS/hYgznj9VOn1AV6r
tXq1hLyOBBiw5hmk9zHKL2jvx/5jwzTMWBOFewwukIycPdeT4tY1OSn8UNPD4fY61g4eTxteAsQ+
YIiWriIzrLwotAQmNPeUb8UWfcia8p5/XrqHZdVbcyaOZSChyTBL+8khGzDBlZgXzuLfFUj3w0mK
GAO8sIKk3AMvX5WoEBxKJURjduVNW8PothYk6RnmOhQJJpyRk1E7yIA/j5oGYN/+9qGIj8iWHvNH
DFuUK9EJIzkCoKEiXWlQcsrY26Bg/CdagxPzu258rJ1XBjNwW9za3UFNHYhZRPBiyMOlsUS/f+OC
tIsAeaIDgv/RGpQgGykGCYa3BYkPXa/rryBp82Lwe+dch6AZvXgPLZ1e+hTMZCzNPxbIZgQON7Z8
nVX9BgUAmCo18T/pnlZuO9ZsYuQ0Ta9OGmb9hs+2/n2CGBXJDzR5SbezYpMYvbeQk5nu69xzx40t
W9M3UN/BAuhCx+X7ieI5d/K61k/GuOvLHUoSLN8I69aO/1yEdEfzdBxztADppxQ0/ksw6Q9Vir6I
DSVb2ygwPmjgNMDAXBTZLpWsXxLQI+u6fmIdb7xMMxbf7fgWKHBNwwRRG3hj4LchfruUoma1YUxt
BkZFzQizxTq6uRsYs4IYMW12hn3nyGp0XIIgHrDsP0PRr4E7ltX1FK297gtSaip5nZ3T7Rvzx+M6
uzJ/BOBwgP+HN4PXRl5QrdWdnrbuS1n4jeaPoCQiRz77jLwRI+Bf1GpXG16X+Zi3tGwRUUhndiVc
/P3Mi3K6eW5qo3NfaLXw7y7v8h2nztbAbMnaXUmRNKMgTmVg8pn7YqbE6xfb0/pXdzmU+bNGLTjS
bxtbKmLSqy2F6wYIEdIiQGVfrmoEwovzZnRerFgHiIgA3QLsFxjZTHDwNqzRPCdv20fABtq9pnPn
WKiseX/7R0h6+s+az36DfOcyq3WyoXdeTKCidbogdiWuj64l9F7op9zkwW15khn5//KAmgKDJXr8
5HzagNk0GHqZOy+Et2FJuZfFcdAkWylUuUT0jxz0IuNaYHjqVSK4QypCH2LImZLyGQzHGGjaVI+d
C5DxYKSvfWV/Q7/M1y42fdIWG5sq1PHqYM+E65cHq3YoW1du5rwYi/OONvTo0mIjnyJHhH8WCAgR
tAZV9utEG+NEKVljWy+m+uqWVbDED+N00pcXVi3eWIR6P4ax7vqalew7bYvuRDLV/0i3EHUIQDpo
n6TXxnUA+uETpBcDrNlS/LbdZreYcVDkfCPxsXqUCH7/lSXtJrPAtF0NrvXSIMT1kHbcdwl5r5fL
+64DdiqZqmNd9zt7UvcLknH3PRf/rBQDJJGlEGuVOXDSNI47nSrWSzo9th+MrUB3TVXcs89Li1Pj
HC14KT4P3mVvZ+Jf9943vNYwLwh7cExgObpURY6vj/E02i9V/bPsRn8qDqby67aM6zUIjwCgGsDG
0f8tJyea2exm2x6sF+ZR84jxMbc/f61rl5+XnDVr1quEufi8kSpfSr17Tnj1pOjtI7fqjeBtdSUY
4oEDEd2vMl0TNRYd005m62VxO4zkTT328/Zars0t1gKWHaRObAuFEfH3s4dMAZe7WZIeDY+YiYB6
JUfNHM/mUD8azpapXV3MmSxp33i1ZHQAWvxFL5NdVbSBucXye/1gXq5GUq60bboptbAailZaOygx
X6V13/UgSrT6X87WAOm19YCCHYl/OCGC7uVy75bc7lJ7otbLgH5VHrv7ZXx/+3T+aTC/tNzg2gb9
LZ6Hf+aRXMpIlNmZOjInr8DAcxsTy43yUOh1H3R4rVt/MnsTuGtnCQt9bN6P9pAGdOLJsW6NyRvA
sfc6Kdw8qjwvXssSZBuJw8gnmtHprSq7eQ8LNn7qHXB/lJizcxgA1zvUhoVRHosb+1xtMbc8Y2nt
xah9hEzVeMjsbn5ryxZnGKcE0LQ0fuIdH/ag2RkOORq5AsfCiDejTZ2wbG26MwY2eovK0geWM3SL
2FOP6rU9fEED6m8b0h9bLVdfO6thu0Jnbqjl7peFq92+yemAATYAtCk9WXZgsyePPRhKBy/mA7y7
oZpf8slKXsyiZf4CMiSfY6ryzkzp9wlTBDy7SjU/qY0+IDxWnt25HJ/Qs8DCBl1Xj1rNMIhkBP3d
ko1VYKGaAUwqQRdfrlZ+NfWxp2dpGroxNXazrddR3KeFnw7M/hgrVrWLUYw7kMFU9lWb5I81pyiL
LJN+5Db5XJtT6qNxmHhz9f9IO68lt5FlXT8RIuDNLWiabdmQ1C2pbxAaGXjv8fTnQ8/aa0gQh9g9
O2JGNwohWVVZWWn+/HP0HEN0243gyfVGqoLYNkspuRcK8S+vk/xtWgmfSYyOvyHzv65DSzd8am2g
YEM7MWb3XIOMmh5fFQTss9tqjFWJ7jVdsSNZfTGH6iaV2o8lSnmeJroSILjA0KGTmNfbaqOStE7S
vGfD9/eJkNIj7t3HRr+yqku3DTFTQU9nqhYNQrO759XQnouj7j2rUMmQ2vAfOPxj1+j767u3dMdp
pZr84WmW5Hw5oRt61aBx/xiW0ruksde6nJYeE+jfJg5J+iHJMZwfD6yILvzWlfccurWdiaMNdfgm
N6Bx1W6uL2Vekno/GjqdyJ1QraTbYbZnVub2Q6/U3jP99Qcr7G+4ufc5WVNiOFsIxW2VdOAj1B9R
nTy6sbiSjlo6slPxM8+i8Zom6IMeUzaY30dNftX8+qZr13I2SyfGPGooOd+HlM2tchv6iWJkrnvM
zOynCi+BXUvuirO7JIOkLVLAAGGdZ3eqrOVEpPQqHOVBsGVSM2W8kj1ZcDLl9/Gl/xHx/vcnD7PU
JCp+TCMcWz3XbQ8+P2ilogP9iS9y0Th6aWybarjVe8yboK1IX1JK8muTP0Dt/CJZEIWjqQVG7h57
I96H8Y+8jnbx8CMcV/ZxUQ4JNrLFzCO6aIAL6l5pxGR0j0UKFX/1AuWR3Rif1PTbddVfPC8DLlhl
IsojYXR+yfIhziudfpKjG++U6DFa481e+D5P99SqgUGaiCPPv8+9Dujit9xjk3yilTn5dP3nL91c
vg+OE2AJ1nWe6wiE0TJTNxCOGHMZjWiVTSoo3t0I7PixUaJ2K1aJaTPEtTqAeJC2adebB2r4a6jW
xYVCSEEcy15e0Id2I73nqRyhldXWeNTWejHfYVgzdwdgHcgCsnqgAOZZqkwtO6VXFPc41H6+kwN9
3GSaRfYthRckjKX429Cl6VZOC/OGxkq4QVo3vMkDUeONdf1fNU7Gvo+8fGNUBdQdUhPfwOzx3Sw9
cxtJLp5BFA12kglM38ubP4Gl3Qet9ruJGvVxrORm24YBHaDa0H38wWJl2pRjoGnuYkK0WkhpEIqm
exQgz3YDZefFhiOm2eG6qiweEI8JFpDuFCZgnWsiXqo8GjWaopiuncXhplgRMMdoTq/IhH38Hwlz
YEPn5XEXC75wdN1um0bAHFUZX0kxnpNR25h1et9Ugl3K6TYapRvVaJ5bzbwfOuvg6emtrjWbiTzX
7LtHSlG7KAkOUrLG+bjw1ECeglswTRIx+fN8FyStKEJPMlHT/FE3t5kEc8ew4ugs+FVTZ4towdFC
ND5nmItLrRtyURKOQ/PJFV/SON7KYmGPFqOYhhUDsBDX0EajQJdGApfIduYk6JHaaWkQe89BzqkW
PwVT3/rRTRPcDIK80evbjysR8kxuOCk/sB3n2xc2aVHBzSoc++EpBLny6/rnF1WI4HxCchDagrc4
/z4Jvqxq5U44dr0m3QuuLm58Tak2YQ7fUTjS05fUluyMWRk+uIZZ36ijEW+92v1GFOttx0Zxdwnt
+Z9B0Lg/+9iQNnmitnZnCDWFgNa4V8vCW8mOLumUNLH9m4ymnXBY5z+6wLeUu5hNqc0XT6dFRwa9
465BcBdeRLjd/ytlzkirDUIU5YEmHEUJxdqEb013H4YrGaxFIbB1Qf495c/n51ubWqH3aYqRqDRr
S4iZbOuAkcXMQZF2ZlGuwXeWrgqBOUadnM/ktJ9v3ciYQ6KgTDgKemjnpHQ7608cPdUFc6fFlauy
LIsMpDJN3CUCOZelKH5iVRlrE6ZArfFsKWm22ajzFsDi3K6VVZZuJmih/4qb/v7ETYsZgZtrMUsb
Q832pBtrqG3Deq1lJyhlu0w316/Oojjgq4DkJyTUvKimdJIVVvnkeKbQymBBGWBk36gaLI1reNaF
jcTSM2d1ytZN6brzlWlN65eFhG/W+B1UK8Fb6yo3nRDsyiqgoDeumNOFh+tU3Fzxyy5IMt/seflH
Gx6y5oPzF6dn6+z7Mx2MjSoxBp3vjxl+kp2slVPnjDZ/C4BT3ZKBGlNlm/uA9QTQTBsWUKm/ZGPr
ZfZ4o7U4JzvMtB/ZQcfT1+k7MbE+y2HxJiatrUkxzobx2nfdQ5Hn4DqDlbu+oDEsnIYF7CyFHWPa
9xMF1YdeFoMMj2p09y0zN+PiTgCAFfn+ofcSQDlrOIBFvTkRONsHaQjbSDFF92gK7aMWWXdpyrot
PKth2I6CtHIj3l3CmcsIuSeJcMghGLc2j8VAt7hpNHbse6vRG542j8qY7sXqTY8/Z3YBzV0HpVZ7
yEf1JpI5dy9fm/K0uMdQUTGjEL6ziyTqINQ+rLlTGBO4tio8NT10o3u9Zg7Q1zhdeYeme3ex3mme
F3E8nKBzF7nMAeVGU2wGyGarxtrOlB68/lemBraLHUjMjauvhGnvgyAuZE5d+YxmA8z63pd1okRS
a4pDk5Xu0dc/ZX1k57q0DSCWGVWQfbVj9N/M4UaAq45/u2sby26ZQJoPwaaSso2QVpso8ezMJ8Yb
HyND3FrMvS0l9YmxtzdZf6jp1kpGZVNNtALuQejkTajeG8V9IA68Fb4t1LDkJ7bo3pjaU0jM7XVP
QfBDcw9axOzeH4L1ddBux+LW77vtdYv73sE2Xzvqhcml3sIGzPS58juCjTZwj17/VrW7ZDjSEmwb
/mhL4099SO1GOsh6+yxoTynQkCzyyaMMOxkCxrwTbV0MYYwzD9d/1Tuj9MWv4ieBG4B4gMDz/Fq7
ajzoUiJZR9177OV62zdfLTz+SKLlidHswyiAMN7n432Wvykyb9LAiKLiuyCOG01jIkD4l1cVGzXI
N2PvtLW5VZkXWQ37of7jhg9Wpm7dYi0z8z6v8/JH48OitRDZzt3y2i2MJgw1ZoTza9IwhwKAioP3
J+3GrSzdCd1rqtYEfF/r/DFLjF2k7FryN7J/o4j7RA1JXyoQ8bxpesok0HtJiG/i8mk0vuTtTase
q8yprNdOPYz9W1vHt3r6Kyl6UrvmIfdXXOSFcqc8JR8t4BITvbA2ex5Nc0xrv3JV6tSMefWfhOou
ie6H0tFQ+TB/rYvfanBLoePDQ3inl0bFpIN5o6XFgLfm/OyrcujK1gMuprvPTf6YO9d1a8HRhfEN
1xwmDlIzc4VXq6j1m7zQjjCVPVo9jJ46ebrxg3Qof69CmRYwJSQvGlmMiinReVFqR5gOt7X7UEvF
Ssi94FKwkH8kzJ6+HpLVtqoa7QhM2dMYmKV8vb5TSwKgfKajCCnAUOamQdXTvq817Uj/mG0bVfwv
FmDSacNBEBNcpMeUFEKZiuz0MYGv9JD8/Be//uTrs+0py8pSmpqv58WXVH4yq7Wa/MKzSGabhNvU
KYLSzrbHagal9dJCP+at+qj2zTHszZewz7+EsrsdDO/Qa9UaU/6S8pL6AObEmCxIcJTzuwHatZPa
EOVtw4pHsWLiUNb23i5l4MrK6VyI4uJP08p48Xn5qXeciwp1kiBB0cSOqNyVKdjA/disANDWRMjn
ImQGhbYtoxccPx3a20amd7BkHMMxk801WMGF28ZqSF9O+QVYsKgJn4savSwNPR9RYudti66+EcPQ
sC098+mzUH41YEivq99FEDoJhA+JKTH05TFn51yg1BWa4lp55ETBV1+/k/wfJRcoWMtXLa0LwCjk
1zw5l2PlmJogJ01jRQ6ojXJf+8k+N6t7M+9+ErYdtNr4c31ZS0emQNNO1pzk0wWGqhiVznMtPXKq
QYfaz4++VJ56zOU1cO+iHGabEZvRkUBP4/n2xXJCtD2OkUN3il1WOJw/i3rFvl1cYI5IOZExU7/Q
A5keumLkECH+UlXv66jodyAfqK3XP2Uve4KaV1u5VcsyVQbooRNQusz1kLrHkPVqxDtKP5H/We9y
eKffKISo7T1k9Svilrfxv+LmzCNCPLR0dSgR5JLwmhAbim3BLMV/oRQwzOGwY5s4sklJT/xnkMpe
1MRl7MSMpEx7w9EGyxm7tbTn0pUCUkOvI8+RcnGHO3NwJSXMcyeqYAdXvVH7Ghb+Tdt8CVxM7nVF
XxRmMLEZyCotDHPg3KClXkx6IHOGstxmKqWpLLi1usQehDWs/JKoqfsLnAWzx6ninG9frOZK0CRV
7jQV1qh7HRjoWY0/CRWuL2lJ96YO8YlqEPTqPHeUaFkTKYqQOUXsSXshmsh9R43JydIvXQ4/47U+
iLVar2zkhRfBLQOZyzsJUpo2ppkh9IWwEo0QqbX8IAkP1koCYO3z0+ae6F4eBU0aFF7uFHYXbgFy
Xt+zpQt0+utnqq2HWSXIGb/efMsK4ra23+grheO1FUzHdrKCUCvjRp9WMAY7oVptZFz7/MzidKFa
JiW9C5DCHIQnmmivb9D0z8+CHo6XrjQQ8EwuAKY82yARdEdr6Gru1MJ4kyV3fbfPk29h9intD5p8
UwxrAhduCw8e0Qn4a7x3a1rvyXY1sG+nTVimTioWgHVrT3gwopLG/UwWtt5A//v1BS7KmxoBeYwo
ic89h74cM7doeuRZ+/Az5c/f6Vp7xDsTxGwTeYfwTXRgEpfNptogBboAz5eT6HTx29DyC5uOO7UB
pESP+nPpC7sw6zZCbL3UibArteAYRwN0C4CAuuJZ1qga5oEU2pjp5ks2jv19Y/qRB/WDl3/mCCV4
tM1YuUUOQ+5zGqTyNhEfckULtnmhi7s8DUpb55/cuqna2XrVBPeeH7qbvuyi56rQ+VYuhOkmF0o6
q0SvCGGfK31OO9vonrqNyZvq47hLyaC0Nm2mzDMIPevgi+L4QEAn3IK8c7ccU3iErCCV9kqnkL8G
gmJTjnBDWy6St85spKNYSG9m5n7PA4EpDGFSg0EMInHXCQZDhw1mekKQaKiprYTmH0lp3VdFEGXb
6j1d2hH4f9HzKvoU52roiJJvxdtQZ16xO/rlbSgpg+1LnnRHf6n7w4pkubUbjxGkQhTIm1hNtbsk
NqZppFJpS0yaeEr6Qdl2WdQ9lUlisD1duaJiC1cUeCKllymVSdFtbgGMto8V4ivezebhd1JJK8nn
BRWmiRU8EfV76EHm5I5abTKpQlMTx1MzOxjfpOgx6O5aNvD6VVkwliQqsQEUz3EE5hFR2I1N6dZB
6sQDlPLRQ16aoDhWwBsLm4UPQETCU0nQpcy8Nl9S4JnNy8RJ/Fv3szGsJQMv7Rmt5eDlJ7Y9otLZ
Y5wN2lhJhRA7hvfSRa7NoIfd9V1aWgC0MHRhkxa4zG/Q0icGgp+mTlBstOZVX6umrnx/XsHOk2BI
3Jbvq9bO2pGC/D/9fG3mmXtW5GriwOeNe8Df9Vrr9fRezEwhzEN0wDHLhwTQ/D2phtgr/SiPnVFv
NlXe3CrKERcdi3crrpJjL23VqbDZxTO7WEsiK4shtrg3MSfy5+t7tXTxJlQdaQJoh8h1nL9VapT0
ugmiwKm9XRZVdhNmdiJts/11MQv3Dj56moXwwUX4WWZH0vq1QvUn4UqM3laR0qNaage3l9/+jRgw
OjS9QWw0Pxr8xELQ1CBxfKVxqDXYXScfcm2NU2jBo5gIKwjUUYJLiKVH+00yzYRzBqGzZavZ6V24
U6VHfzzqIVwtbWe7a61wC4owHRGuPmlbyN5mTlKopuiclJWO/ywk6a7Mso9f+mku+0TVAv8UQ2PO
NSExwtI0sqxwlJx8na2tlU0Wro2mkL2fSKC4NHMCoCCzlCiq5dzR5G3y6VP/WvbbteHKC9qsgTCD
qppuIuB7szUUaiPFYezmDoSQn9t8x+QtIKmCaY8f5HziDSEbOBFOotX8OY+IjFRSi5DBW06f5JuG
/53rmrx03BMD8UQVwOC8ecV+qDiilCkYzuDHm2HbD2tbtSiAOYMMJsMxJl93ftyigIUHHl061IOK
bcz/H18A7znxIuaLd31242Mps4wuKdkgQz40tb9XpNvrEpYO+1TC7JmtjUIqTa8lKoFrzjPkLU7T
Tmj/YpbJdUFLW0UrvWUR1JPsmUOQ/WAcygGSQ8f7UfgHa41YaPHzuO+UZCY4tTiLTwyh9cRB1wun
yl6HYiMbax0/awJmRx12Ud74CgLU5EYSb9yPDZefrgJlV9JFdPowDWieh1CbIlH1QsidKij/KBXO
vZx+3OUhAGBUzVQNwX7MlIk24xG0Upc7SgM0G8DbygkvqNLZ92eqVEli49cx3+/86jYSuhdyOHvd
DQ5k+VZewoXDOBM1895oASZH5CNqKG2RgWcv13V14aE9+/wk/iT2zJpRzkqBS2Ewnse0XapTa33f
iyugdVyEJIVE//y8haBM/NqzMkfVM6rtIHsEa/jgzJlJqUh9AkOlg9kk7pg9d4nRCJnuZpyIWuzG
qnqrVHXf1MnOzdcmHCyuZ4KRo1lUE+dJJ6k3fEC9Zu6E0cN4aKKV0GbxRE4+P7t9ulgwzlXX+XwV
3RrirpJ2XRmt2MK1Ncy2S9KTticXnjtpsjfjfXe4rlUrn5+P8CYa6Io4NHJHTzcQrApr+I2l+0fK
RKELziCBMU/Pym6dR36GShVpGzz1lfxbCNzguY488VZVunHlcZ22fObB43+IwMYmkpwLi5VVQ9sr
RJoQiKbS41gb/kaOWstOhsbYSDxWWzcKzLdYCeQ1uNpsJynEQZNOJYQ8jQRAeF467lyPriUJqmoN
cNzXdo31bLaR//n8hLqFE58Gk9lbIpelNQ4SfdrG4LmvRtIreIplEtjaoAobS+u0j2nG3wKniBri
RRPI36T9J/amG4VMUpUKrKj6YORP2hqqa3Z7/vN9XhjyThOKatrPk++XDAVN60Sk8VxKtoX/7Pq/
p9b76+q9uGsUjAD0kYC4GDtWGo0spJ3OruWaTVPTVnHFvRqBzlyxBUuCcN4JHzE1+ESz1VStbg1m
wOk3LbizSIte5E6ubFli4o0SSfXm+rpmLvf75p2Kmx0OhXE9TJpJnPbdN1/iZO/G+7R9Uaxv1wUt
nRLlAdx75oPB1TR7nyWouSLFEqB3b74Z3Zs77stgxctY3rp/RMye6EJm3MnYIsIobwNrl4+3anUr
BTfXFzLZyRPL8J8d+0fK7HWW0soMk4wdY8zd2O+9exovO+MGVJnyB1qCfyEMpaYfEs56PKhz3c5z
Qa4VgcuaFPVwK+qx9jkUKwParkS6hbkDBuOi6PQtbKOhCN6mN1Z+wOKekqTF9IKfvUBWFaYZub6Z
yI7kNY9FGf3VVy7tBHBp2q27poyLOnIibPoxJzfZK6iZDUKM5St35a80PGRryb3p9lwcHhETfDxQ
szLf91xCosVjZk22tdU+BcGTnq08sssr+Of7sxXEJBSyRAxlBxykXcm/yvQw/IupI7SK/iNjphPJ
EI6V1SKjcsee7uLxK5ov20HWfr2ufGuLmd7Ik+No6QYMJZ37BIb7BvJUYJPtNhBWNGztSGZ+SeH3
wE1UpGDfA6rkxsFNzX9jVMEXQBLGH/RLnK8kaQclb5lSimJtvUdB3JSPfbOyjsXdOpEx2y2DScaC
AJaf+RVvfr+vpUPT/vkXB6JNE3uB68gXDbWxlXqRlLFVcnyXut8nOKnYuSsv3eI6ToTMrCiEPbFU
Ky7rAJRVWnbY79RAX3l2Fg/9RMjMiIZNESSKhhBZeDbgkP04Zx+ldeIP0lVUvC6yPMy8bsO+0xQC
ZjpAfnQAPK8fxeUCFJxDxqGQYIfVcl7AG0UZsn1BUpz+fqT3M60/mHzhmcHkMrAEdgz8NNOaXQtX
GvpSoN7haKG4M/toQ+bw+hIuTTtlFKJxcUq4QZMvnl+Kou9HqBjA3Sn54D3Q4f5CJouJKHH2ySqD
FSdwumHnhpdgkKQhrc34t3Qmngvz3C7SI3AjTlFvx+h7OWJINqL3pigr13DpYLjJyACacontAXjp
W0FZq477yNwBN10x8Mufp0eQHDWwm3lk29dy1WohjGlidA+gMKg+Xz+Uxe+TLAQ1yMhJ+BrO96lM
W1cTAqbCVsMmbm/oUbn+/cvbzb4APpkQ4owunycNfSPuzdDyNacw4IY+BDqTiT5+NeiDYzwviRgK
wfP4RcuYQVfAOeZISS99yQOrexN6f43g5R0lONMovGP4aWhWIhU9B/daKZWvuh4kR+gtBjKRKhGV
H31v4Je8FppK/Tm5KYO7qqdbBf71/FfcrFyghbMC7MJcSkJSDX7l2RWVWiH3NFUQnb2rijdZ8EGQ
wGQCTr8/r4GNEFI0oszor0Ea9l5V7frUt+VS2IGrvq4VSyuBQVNlGg6sECRuzrVOy8dSyFLeLrUa
dk9N0e8+/H0Z/BvPL3le+hVnb4qkpmEWdJHiCOb31mnWxugs/HzwnbR40g/J+El5dhCNISaSCrjQ
MZm41b2qH/e4AO//8/0LKmgvTg29NBVyf3+G7IG5OZTpbz6+RTwodC4SJUMkMzuCkt5RX5M6Bail
bgfkstYi2MubDyYDUniSC9gVrv/5GYv08dd1HraOEO8TxkMEduBtP7oGRMCSOyXKZJqZZm6W57tx
m6t+B2/xi+uHm6pecYAunywEsEPQpAFmowJ1vgajgWSvJxvuKHG255HaFNm2EvaxuXIf1uRMf3/i
+eZMk5OiHjkebnwpbBUl37vaIVmt3S4eCqMJafMH0XBRN6glOYn7TG4Z7Zhuy1r82TaGrej+z+sH
syZmukAn65HhEB20UGqdtFb3CqnFOM/+MpX4x3UxS9vGjFmKxIwSFC9KuFJK7D/mTeOEoWMoASNI
Esi9hm1VfnzI2gSfBM4EeopcyZyRhZHTtV4bSu1o+k2qPbfWQfdq24y+dN6PIfxw6mISBnySVlwo
5ebMEZVWR2DZhdopxoNvOFAwKdXKU7J0QNx5qtIWxdULokwykHLcFFHj+KFq5+KniTrfzHfXj2dZ
CI0KJFCnVryZFQYMlUWiqtYOiSW139IXppkrFmBJxEThgetNiEoG61zRRB8AmKCiz3H+pQaflYpH
dY1SeknLTDL/BEDa1G4/kxGWVHApDXRY4+jOyNUnK9P2eVtuc828vb5jl14rHiTNKfB6kS+4yJUG
9PCRmol7xxwb20huu2CnWfJW6b5QCV9xm5a27lTWLH50S6vumH7UO2r3YpqvjLm3i+DL9fUsb92k
ZCR+GeY0/YYTOwAmRe5p8Ooc+uSkYN+Hd/m4MdcS2GtSpr8/kaJJXiqFNVJUob+RPMjBGHppyE9i
9THYLA4Sx4OeUf2m95kw5lxQ5zWWXypV78DFa4/kpeJh5VVePJQTCbND0frcikKr7J1S+dlnd27I
9Lq1ro4FT1YFOQ0Mn3vDtdRn+5W6dWnGQ4qQ/qs/vCby3RjpO9WKGacW2nRZ18k3Wj82gnxXyg9l
U6wsck5d876PwEZohKCvBN6QmWtgeqYftobcOZWef2sN5S5Mpc9RXhxHU9kpVO+GQrnXpgyjzry3
US+/X1fL/88PAAknwhNvXiSHc42RNZ2Mxpjlp1T+I7Xttkz2hXArNl/NcNfkh1p6UJUPZ4XYd2be
/o/UmT1Mh3qoEh2pg5bbBY5RsR2CvzxtxYgsXYdTMTPPrgjjRgsHvXMK85uefs/hPGbgh7G/vofT
E34eDp0vZv7ED5nmgxHoHMsIbT8PbH8FOLVkC5lXovMSgs25SEWXNF544dChJGWYb8S+2npjfCNY
5i4Qve+C4X29vqDpal0siOBuekcoIc9tlYKdGnx37BwXflO5uJWSzG76W6mTt9AP2vEHwU1/X4KJ
cU2H14jSy0wbrAQcruJ5vZN/C90XVV9xwaZX6WI5J5+faUFMd4fZZnxezJ/Txt/CkeJDWE9Jya4B
AlvQQwkrnWmXijfNFCXgmszkZdSllH5A+tajCp+9WJ1sq+Eu8JRNHrxeP6lL1ZvSIVCRkaeaoLMz
1ROaNm2g1kqdzNYHb2Px/3UBl6rHx6mFAUXCswA0e27nR19O+3AcUsffW9JO/2MN1MN28YoZvLT1
kxRSO6S5+G/uVzB/2B+DFinQX9q2AvHJBwF6qNiZhHlAn0VtrJmTBMncxx6u8co+LRwEkR2IrYlP
ifzU7CD8SqmanHnheJGfko3iOf/iGHhn1anvCz6l+TEk2tj5SsfnDei5AsmO2u+CsJWsLXiS7XVZ
S4eh0DM/zWxj+MH89vddDMGKH6UMTPxsEE2kO6ZjXBdxaWDgNqaMwnwxytLMJj/XqrLVjMhvu8wR
g2grNXfV+E0zcoKIZhekewFu+uvylrT4RN48ixDqTZ/3MQ3wBWh92FPtTAs+q4kl2WKeHLyUBuLr
Apf2kCn3JOMmKyDPUwq1HlrwBoupE4rBV7kPcZPCzRBbK+ta0ropAzbNdQJsrs4MpxqmZtIEBtd/
TO3bwV/LJy4ug3hiahIH0z6PKYR2SMykE1IHGBAjKozfUgoFVe92q/zvkw0+t9FkEwG4wlYKqJJd
O9cIpZcxAX4IRUEZ23V+KxS36TjYot7vFOGg67eQvo+NxI/IbLk/xunu+oEtacip/Lm3qQZNA4le
5uhR/qNUpYcE7lob8OfeK9NnNbVWMHNLO0tlmRl0VOUnSqvz9cowp5rV4MHDHG9S0GC1NByK8F+o
x6mQ2aaO0PZVMIpWtDpthcJ2P13fswXtQycAFpJDweLNbV41KA2F6KR0NDugUrVmhxY/z8flKakF
nG3awpNYhr6bcnTTIWfCkGdX7ddsxfVd/P5EF0cpAbi4Nbs8peCGfVjyfTd/Tejnfrm+OwsnPDHf
QXsDeQOtbbOf77qS4TVJCNq58fe6WO4imLDXDNvSGiaGXwKY6ZGeT5MCFFkVJMuAr3k/6jaw637F
kVkTMP39ySGIbaW1eE+5I+tfC/WPJX2+vkuTns/u/fSi/XcBs10Kq9bvtHoCXCau3Wo3PR1e2r2Y
f7suZuF6g4AFpQQokvzrHCScdUmb1aOWOYlYMqu1VAtbTn2aqJWvbmt+E7x65W4snj4NG8DI4JDD
kT7fN7qDsrg2pczR4OAmZU2pp/CMe8EqP4gfnjwbRj4B5aZkCUPBfLrfkMGqnfZy4QTNdviSrhFz
LimAqqBaIs1MNP7ODshyozgxdW6Jx0SZu35I+k9Z438QsP++iFMpM3OY+kPrMtckdzJRuIs69TFv
1vAhCwuBDIBSCF4s83DmQG5VB9jbenLtiG99ddenH06IUDs4+fzsARkLDIwf8PkG7snnUby5rsCL
v35i0gCCPmWrZ/cQ0lvSOgWf997U5rsi+Pb17y/oK284rhhcLSDt5sYwzE2h8Ie4cURGhonU7ONs
a6zht5YWwcxV2hkwiVTAZ2VvIxCFtuiSxkm0fBPt3KBa8cIXrAn126lhinhlImE9v3VZFiR+o7m1
M+j3fX4X9PcDs+PU7cf3CtzNRDvDeAOqB+dSrLoqvFBgrwaoOL30N4BYmWFr14Us7dWJEHNymE4M
bwugJdNb9qrSvhWbJl15/BbOm6mAhNzMnpru9UyfeiaClo0oVY7g3oTyplwD8a59f2Y2pFw0k0zj
+3l9J1hfOmUz5ismdsGmE9TrcDBOI+svjkGGyVLqzah2Kk64lIatKn+r0k99+slrvn74MCwIS0zQ
p4ywvsh2ilUp0cGdl843yaI5dSW4uzxqwAb0roCVARdwkYJrKkur5UBUHUbzVAe3XnE1Fz6Pe8YT
BKKahlF1ZlulUdZyP+0VLLhnl2Vor+HDFwXwNOjQlBNlzbutGlFgzIc2ADDxft+1/q+P7v3fozKB
sFBlvmA8iduilqSw1ZzhMa6e3HzFAVn48RNOiQYiQl1iqJmiqgrN2vCuyTSlyXslHV8lY42L5tIq
wQROtPuOoL+EfYepVgVqKoEaLG1f25QWTLIH7YNkSNgi4r+JPAV8IjCTeXflEPi1mDSd5Jg0i8b6
LjTEfaqbH7awSOEBZatEzNOc06tQi950hUIGxNLZmXErDLt8cER1JeO5tGVQuGHEoRnBs51Zv8zT
jYHpLLKTSelB1IgEaSN7IsfKqHPz4zPbyazSuQkUHoNOS9y5qTVNz48FtxIcA0KCr777el2BL00h
jH5wTUy5APjp3zPwJ5acWdBmIRW56QRt/dLQEp6Wim1Jwst1MQuKfCZGPl9FEGvqkBiF6SRyBvei
3fYrZ7IgQKdKQg5wosC6KP41es38GImLqJY/5S9ytPL7p10+jwS4IYD63rNoxDKzi+gqoaynmaw5
SfzTq/f5NzF76OW9OO6D/s+Ht4rzBoUsi1SPL6rKEKtXQVQoILF2oncXfrAfZ7qJGEJqsdPgYjL2
Mzdn1BR/bEVBd1LZDqmfrGVLlw7i9PuzZKAZiOEgSoHhSJ9LN7JNb21g+MLtw60heQWGbOLznh1F
a1VWamSe5KS0E3VZDR1uaBd5An/I4cMnAXgLn5axDeTJ36nQT+5GGAlJNeSF6FR3YfvsrpHQL+zU
2ednO9XKRRgIUSU6MJK6dliuGMO1z8+uHLRLpZj0fD7QtqG/CdaoKqZ9nl0JCGUBDcDyAPhmXmQt
wkYbQy8cnaT51OjPavTWhx83TrQjkVXG85+S/LOjHoS8LYSsBHIcmnbFmFMIMdR+pdq3uA5iCrxN
qLIJh89Nk6+K0ajHoQSFk2dHvdNXClzjX66r0qIQel15/wCLUBQ5F5IrZiOEpSs6eXIctd8wWMCO
8WGsCM1bFC5xmikYA6o7l9GEFSlCDVigLt95UW1r47GT15g/F27flKeAZotSCBdjtpA+KdzQjUKR
8Rd/MvnBhaZEAHH1cn27FnT3TMr0K05unjgYapkVvugo2u9MfI7c/fXvL5hzmCsm9s+JioMk//n3
/TgEHB6nIiDqT2r4KlS3VnKrwF5ea4WdrvUfLa1GxfEB6khYeVFG7xg4aEAhJzpM8doZHXzHzZoS
L1TKGXI99QIx8oFK+bxI5baUd4ukFB1ZHP4qO3nXJBBKj25+iCli+1pxMHt1p2f6TqY7reQ1WwkJ
FzScJgbwfcDG8SfntbiiG0JRUK3RKYUXbXhU/Nu4vb1+akv7SDWBdD+NYtPZnZ9aHbi5kHry6Oih
8aC09ZNrtSux1JJ6A4Ke8kl4khcwa8llwmkZTyKKv+REsXMrtbtBo0S6clkXBZE/Bqc0ed5zq1Nz
ClpedBh/kRGreWqotjj0Wz1Qgk2e96/Xd27pcCjNE0tPPSLGfOKaGcA5YUKERdtDsNFaEijBZzfw
t9elXMa8OBQnUmYvjpkFglYy1tNJBO0xyRq7hj1ea38IQX2jiysm4nJJ7643qE/YFWgemJTlxERA
O+6VQe+PTtjkVMqljaQyp1b4dn1Ji1ImSpPJ2YcDbvY4uL5OESs2BkdyBY+pzePz2KUMXMu8lVdo
PjNsytYwFfa/ki5qwGIw5HTrIUmS7ST57BpfreSPFnypKsjTG/r5/P9FmuJSDWnzgJ0Nk8GfF/re
RIKoxp080M5sN9GuaGC2shkF9PFdnHoXJlNLjDEP8l1Z7+l967lV0LDFw0Cg/2yFP68LubQOLOVE
yMw6aE1RQZw1jI7QiAzX6h40pVpR8CVteH9cSegAVp9rQ9CFzahX2uAY1k0yMh392LQ3H17FxIYx
zaAAME29/lytx4guqyqssk9Hs1RtApEVM72wSwaBBVkp8N4Y0tkuMfcOvLHlZ5+0/0falzU3ykPb
/iKqxCxeGWwncYa2nfFFlaTTIAYhQCDg15/FV3XvTRxXXDn3oZ9SLRmNW3uvgYmQmjDZPTPXpzpY
HE6Q6ET+0T+mX1itm1d4BYtdX8aTWGVntv2Z5o+ztAVrcJr6aD6z7tN55WWH348/jL6A6l1EWL9B
lfnYQmiQmtVuVtBnQk23PgMhP/UBeIH9x99COs0/OlGstCrbKa2qXRF27Kmuf/0OBsADYjCwmgNz
C+n4o/VDhPTpSJqdJZwI/HAizvEZv8dO6MFHPh4pI7y1j29h4YymMmuz2cENLCNhHVzlZkiqrcgB
gz1zS34fLPQF3N9S2oG6xvG9ZQ9cy5qoFrjnrZyumrn99XYAawBSdaiFOYB3HQeCVgaoXza7zS6b
ihj6lGF2DsH9/VJcegDeysHpviS/vk5Irwwxwyax2cVdcBMEcd9HXmies1Q9NVBIoiIoAuj1uxBJ
RXzepTqQO6ciMZuDCJfGbzcGvuNTD8uy+HTfjrRElWdED2UvIs1JrM/BTb/fRegB5cL/TBlgj7F8
46cegsp3izogctcUl1UNSNqm6y/VLyVocM8iRbSkCJFvRkqNHB2w6QQs64xtvuuUXMGDSbjnHhcn
5gKdwLUHwJcFaHd0xPpZno1BSpudze9Ffdf9OgqGtQNcOAKIGiFxfnyCG6yezZLzajexuzGPxO8P
KLSPGuTijoeU4/enqlJ+ULJyp7ImZi6Mmo3Nz0vpxETDSgx5FUDqlpk4en2ZLp+9SXnlrndW0rj2
2sugiMvmzEV0opcFu+Ji3y04sWC5zD8tJ+aZZUn1IHZGWLQfH0Xwfu7wONkDFLSRnoBkAE7Drz14
vawbIkfMhH0p6WvGD+D4g3J4ZrhOHLhL/mPBIFLgj46RLAWy0KML4dGd4RbbXLuxoZ24UcFqJCBh
h0339PP0nFi/X/o7Grgya9jQ5uhvyKbEc1RCzhEBvsdRQPBhoyOzthgIHCuzDCSfx2L0xY41K8rg
PETDxvl1IIWCMdAzi8o5AGj/ecB8mv60NqFCysx6108vlvUBC9KfR+nUNwCZE+C4gpUbci5fJ98s
fb8vqSV2/t5WYdBe8fJM5e1kD5AXR6YTIQ10ur/2UEJxduycBqEOuD+U8yhwYUuWn6vlnlrFwG3/
n26OJWebAmyq1kU3dZU44s7I9yAAnXP6OrWmULtHdR11fCSera/fAl02SStViF0TfFT7/hwT62Tz
KI/hjYY9j1vqa/NtOfjAOBAsqAARiS4TSDmeme8TDzQsKPDtsXSXZ/tx5otYjUG73BQ7SozQ7Dcu
ZXEqP/I8TyoDssuo/mhJQjme0zM7tQ4WjizOgFM6SbTMRNvNbrWT84cd3JvNgzX9+3kxnwhScN4j
mANsACjHY/a6k/E+rTSiXq8KIrO2X/y0WM+u+EsbKE+nv9dzgQsx9iVskWHCgkD763Q5Cg+crmPV
bgCb1ZZQBWvMxA7OXACnxm2hgy3pIqSQj4PHOs+GcmrQSzNsqb8extg6x48+tXcgSgqiN1B6WBdH
wd2YlkbuN7hj+uoKyI6EN1XY6ZtOnwOnnJgg5InwRodpFS5952jEtOUIoB2nbKeq8WkQZoxQEDLl
RuipIRm1//jr9YA0IoCfCDHwaj82MA8aZUN7XZS7oPpDsN7ye2nZ4YR/hB1+7urE1gUGGf50OBsW
f4jl75/O6WKsECAPLoIB/9ELB+v3lxmoItAAA5sHUcDxImDTzFqFadmVB95HsBT9+defyLsiU4jF
Bdwe3MTc42gprWfMTIuwOPfeUj+qxnxNVRUVw0qRdRqsWJcntbhh1rmI/8TS+9Lx8vdP49Z6fjf7
NpO70dDXytOxP9rbumIXkGg5s5GO/dKWmBl9wbVwIXAjtD0K2EidlZBgQmRuQ2cszW+ode0M17l8
rvog8eirFxxsLmPmqag/t8VORD9IxRKsDZzrcBw62mJgdKZm61G5k85f1V4F9hY0jMSf1qzZpHo+
96knliPiheXEwNPc/eac2jbBKNNR45kz36EIEUk6IjEro7SootL98NINRCU78BwsyHvJ5i6wkzp4
PrOoTux25FFx4C/JdLhBHMUWXDZ+4Vi63Q2zcWsyrFpUqGKW8ZWV2ge7slZ9Zz+hNAb+KfyWbZIM
8NZI8SCoJnjuKfglmBzKfa1dv/780779MjyRF8bzMhtgJR87F6UVHbKZkWavx1sgY0L4FLZt4mRr
kv46U4UOcCcFi0zPgqI6OhjsUeq+bXu5t6sqWsu0ODPVpz4Fb5yljIW8Lo6grxvIm4zJyqhC+2ZY
W9BJFm3cvXfNa1a//Txo39bUMlQE7zVvucbxUV97Kotc2aNw2r0XzWNSZaufm/+2Q/Bcc5CvWkBg
qAAe5zBcYU3m3HrD3rX/FWLPxzVpYfa7Yy70h5wzN8OJb4FApAs6JuQivruZW72hW9ur272ASCy5
NO9+/pZTzePhDG18ZHsAYjza7V1VsMEps3bf2v/SxBb/ft88SkfAVKFOBTfUo0Nzyd3TwrPaPcja
7+pcwHHqx39ufVlxn45k2Vde73O73TfVa+TZZzJ738IZ5BM+t34U4zq5SgeH4re/5NPOeNH9w+/H
BvkjHDgOFF++VXaNTpcDClXNvhTPCravven8eqEuNGa8ApBYBfPouOZVQ07GMDkmNwuuxxFhs7fV
zl/bv5rmjdH9+l2DKAmXMvBgeGUiTXJ0aRkOLkZa5+1eZ0i4VSqqxMr179k5NuX3WUc/0PQHEMJB
2uQ4dgbWJaiHtG/3Jk9qnujf5ouXz/jU/NL9p0U1ElJ2okTzfbfl8r78tQDX0r4HrjxkMwLsi+NF
6wR5ljK0T2AkO9bpbdNUkWlWEaEQ7LXp4edV9n0VA7SDCALpaXT6zXmsDDrlp/Oo98A1hqb+SP0H
T5/R+zwxI4soJkJ/OLZBDe/ok/ScFggr83GvYXXj1m1s/foQRIkYwTiGDO1/40+krCuh+9xrLGTY
3F1nxu/bR1kYYpTLswViGUcfgKFrJkoKd69WXSCBl/s1hgomh7jDl90OB+JvjJO5KsrJ8jN3HxQv
br7n1Qomvec4DSemGnsPGx1vcjCkjiM3QN0nxDfc2Xc72x5j1VVJ9mu9QHzI5z6O8gqD8hVWG/rg
3Iq5fmjsc3nv77cregCgEFW5Jad7/MRz6r4HpRU9yCyu7BtcLKtSfJDpwnCSgpyDOJwYM7y2QDha
nEmX5NjX3U76oQYsxbb2dCabgsD/GP7Z6frnPYhg7cQWWbBnC50CgnXfFCObtp+ZZp6970bl7EVK
ys3I4WgFJJq1A7mwvmW5FpHFfHvdWhP0UDWIXGEwV2MVBSOZ4BYXeM16dKty2yj11lH/jRTAsUm3
DFRiVqn/OpsZv5/hg9rCchtlr8ixGbtwtP3uOaC4AEtkXzSF8HkYBGMe57DeSnQvjHXQeuMuG/tx
Z0yB9+rg8diEfekbK2VKEwyQ9J9sslXv5xCr4oAzNI1RoHUYaA+pjyRZMJoXnOVvuVHAw0t5bRg4
RQkfiaz5KEaz346QA7wSVCHx2Fr8JRMgHITZNFlYowpnYZk6q7kFsTlqMvelrZSL0pDPn9pGeUUI
7vzepPqh1F0dz/5cPFaBX8c9N4cVPt+GbZgYo8Fk84aXBQlh+1Ukkhm45lRxD+GQdNtNBkns3nib
J4e24aBmKwv9lFb/jGnMwt4beOIU0ruRk3kPT6jivoXo78aUrRVRt/fLKC1nOLlnIPTYSR/Cvuax
L1TwpFHF6hJa5WRtyv61aIZHMxBjaNaTdUUDDHooApgjtkqOz7msfUxO7c4gYFbV/SRrvHcsI2AX
k213UWXlzp3PNZy1aCuqMhbCpn+c3tKoCmRVxJoKyITCbNM7366nd06GD9mm3aqR3YuYkQsLM9tI
zdAhGSoJ5UAftCwfxo4+WvM8ZSEoW+SP8gsZAoEHWWtjSmMyCyrDakih3+cFY91GvWGIvx4FDqdM
WRoNHRM7jrzMxgnaA7DlL645/klFnlmx7saEd+RDmboNWe2Nt0E3axV3tHfr686o+7Vuxb9SOz5b
AbwPSn83uAePD00fMQnmd2wqG+Kp6UA7GtFx4nvgI56EpwTuEsMbkQbRu6LlL2bj/5lyJbsQznFP
2pTvY9YYYVNkTsSCEUw+0euIOdwPuczoqpNeexEYvWcnnEuRlDLPqpiAW3al5ow3obQb6EukNgzo
OBsSz8v5us7nNBxcJWMT5N9/shjlRVFU9zAhS0NSFw4s6dLHvjPsB09Y9cU0dX8bT3VD6MlUXMpy
MqJeuS99as9+bPh2RzcVn82/gwtlaqBPR1jQcJVY0PFt/xBVQDutgUBTpXsNccSiRkzDeVymeICi
ZvNQmQC+b6B/mmagdBe9c8sIUARz185h46o6HpldROMQeLFf8n9e3ojY7/JeJTV1y9BVfV2u6DjM
WEquFVqabPPJJiJ0JqdpLrqpckLIuZmRl+smEmkDlbCyhkC8CXktApJIhDSSislU/LEyCIAoZ3yD
ZGyz9soqjTRz3CiwGtta6Qy1raib6F97Nrpqq4v2uoCe/bXQIrewNNp7q6q2U278Kf1aGut5kKKK
OocMUIrkBzaWzybNcfBo7jpz7HL9JKHEpC9byvOtO7Q41npRDGZoSPuhGy0MHfIx8Au2CRhFRVDo
e0GqVF8o10g32pXpfoJCggE6UC8RarkiLIzUXtOZpReNqgRPcsPv2Ror9bZoyVoxGPv1VvHkE3Da
cQ22sYcfEHW+rKOsMPo+TFOLX1t0zO7akRWxHoahSSZXX2nSYPMJLomMYXRO3y1clKsxY+Sdtau+
XA1AZyeEaax/sLBvx9yxGHA5cEIUitCbllsVj4vabR9pa08HFAPfoPpMrio13IkSk2HAN/wJwCQK
JxLeZVEAM6A0lA64vlnWiXDW5RiVwP5sUxe+EqVLxtdetWxtD7S6h93Z/SzyZ5Bn5AW1GndrlZ69
pQ2WB3azEQ3uwEIgslSYG4THyI4yELnFtJoBktoaBTPEle0NwxiW1fwGpaDcWNtIYlt/m86nEM5T
jhUXetRxj8M+LDPHi1EodOLeaxpAkJQ7k6j06iDU2glCm5bvQ2PrqDQGnK0CDA9YOmZmdV0smhrb
vgIcZ0KNuovb0nBqSJC7WZDUFWQNlEVwD1mexl09QgyOSyiudxu7n57rqaQxHDZ4KK25ukrndtvp
TIVqKAHCM8u3gGY4I2V2q/zZiuH9aCeuC8F9onGwunpwws6RxjPujX+TwzmJVF33MbWmFiM8IMgL
RU+kxKczbq59XH9FPMOfslhPk6iwTLO0htGKsrNI9bwMMxGAf+jW92RqpITdJJJptmJjDMzIJveN
aC7BcTWFgAokfiKxK6yqUtvr2rCthGcWjXhP82t7LKqw7Mu1dFnITMyLGvDDcFP3ewCRyZ3VpiIC
ORd71Bka6Gfk0GUOm1KJBwiKlis5EStxecGwaFm398YRQodMNn80St8bG+rfW2Ak03U5zllIlf43
YSgjXLgyoiiC3Xkg+K+XzGFcBbZO0iFn2I+Gem5kWWA2mH5uSmiZETO/A1qFJcLI1TPOQ/0Mc9Ep
xlFdX9Y063YUJp84JHyniZivixtlMTOBjFvfRRBEFKre8Kys7WujN/ULpIqtcG5bOwKmErtQmey5
bat3s/PclYeTIiSL1eYwWgxmon1xAa/Rch34/V/HVjuizQdLOg2wIAbdU5nbK9pnXhvxEfVvG8UK
ZGw8tjHttouZzOoIQpM8clhgbafMy8PUE90FzmYRipzWScFb/4ALrrnRdtFfugWUNgoLe6a3aj+P
KrzD1rpw+jWzCn0VBCwNaTZSC5GrmkNBRXMN5rHzbA/5o7Jo9qAVTPzckTZXJU6W0Mpz8LQ6RFPS
b7CfRoR4d3RuAgm3rNEO09wWfztF/Bi/Fbd815XwkGbkb1qi2BcPkhwcNXbjxvCGQt0Ojpm9dxbi
m8FuL9vA+qOcim+beSqrC6fPiyI04dTQRnPdbgn3d4WnCyxwsww9t31OqbqTeVNvjKDisF3J1gji
qDtCIHNc5Rlbt10/XBSe4cSmMXoX0E5TEVDJTdiSwRpWvIZsWWvOC1AJ97g9VV1kCRDHe7e6SWc7
TZiTtclomAP+RxcH6Wvb+VXUN0abYL1A/8WzYy5lHo4Bnde4g//Zk/mmpV5BT0EARI4KQBGsnZzG
DXP/prYg8I9jwOKDyRf6LQfVI6+QqONZGOTwELc8qSLIamGUIV0aOSZcbaXOPsCELFejhKviYHWP
dtHwqLS853ly+WWh3FttW5CKovJfVQt6k6ek/wuqCtlyyvrDTBlbm6UAv9/Q+b1IVZ1UjEybVHo6
SCanJPk1NPyb0KiC9Io0wQypVLCSqa/rILba3lWhXRuIygowAZJAT4CgUtx0rujrF1Q5uRvCcbV6
khOuwZA0drZ3ICQ7RQZv7Nde++2zVXQvUGR91anHomrOOkR0OaxE9IHBI37XtAoBYYajZ0s6Nci4
LLySRHmuxzaiuKz+jnSma4hSD6+IJtoY2Rw3rByOQkqu2ibJUqNJXFZOCWxu8yvw29tbq9LkrlMe
XzWedDEVXlFEedpVQSj5xO4LJYHoY1ZX+lvV+7UVps4wz3HqG9bKsMg/lqnhtrTEfet5VYIjGW8J
wpuNKTwGKZQaeKHBqNJX3gmF4LX1WoxOF2RreKgj+gAo4MUx2voK7wloeM1GNuqtcKrGOpTSE2ID
NU8OdzAEvRDxZvmqKJsiLnh2QMHtb10g/KvdPLLdfsJZ2OOhEcz/gmBQON5dnDg+fj2MEN2kKmjx
CEAW3c7SypMxBw56wp7eK29GaF836oVbrjoYjnHbtANQToGv8Daa+oi4PbZCzvD0kSIzD5hNqtbm
lPOchbWAlfGVNVUigzz+YAQ9olZUE1TfNIglZ7FKNQE9pje85wET9MzKwE2vXYVUsw8A2obwsXYu
5GDeoJI5QJdwsOuocuDOXeau3ScZbZH3SScUUADgdm4aj1Owk8p3K3cR50J678YMuIbCpc4u4e5c
N6GJBNWD0dfpBbdZqmNpQbPCEB50kkAGqC+DpsKhg0M/exy9lIaGX2IcAMyBlJaswUIw7ToB/efV
c+eCAI+O2NgZ6Z1UnQy7NoNtXjfzqEjzAzEnHsF9e18RdV8jq3/pBBKhXzor3P20i1hWVbc1qUQ0
oq74KDxxN8sMQRqB+5PXE+zqrM4uTAuCk9yUdA1JBwub2aYxwMniEnKGpN2B22KF1GGNuE511lQ3
0KzYKY+8wD+o67csVQ79wwiB2NBM+jJkTfleuf2B2OW91bQu1qszPGbElfe07EwZGtY0P0qnH2+G
pt3SKvViXKIFVn1AXwY+Pzr0TWSixzvEIJvUc42XXOQkhO4M4N7cb6xsxWG5uGNQhXn0Uvx6p679
t2HucQ069h+INrvJNMmHOu95JHLsi4p2H91AU+yy+tHRo4jMGc/EbGzq0IeV6rrxShF1Nigv/RiQ
A2Li+4w6/BHK5f4rNLyyy9k1G1yjnV+G5cjqG1ZbYx/VJR63JYgYSYn6/baH9hJZmXPKdjUVgYhh
TiDkZnb6XSe8Qm95sahSlh7ee1kAClev2Yc5TB+F6q+GJocQtFe9Tv68rz0L+taDC2/w6z6j7za8
wMOqAZwyabIel5ImZg+pOgqIDfUFdN4olJ9QvlU1Jhyq69ZFoGof5BmnuXBr8kZG980J+jyqBQ5I
tyJvVgdOooWjKJw5BgPVpwp14DHDmDVMPcyAqEQTNRl2UDn8a5zZCEvXT6Op9ecSqYgs3Sox9JfS
Nno7LLTcsjk1wN1zgTLJrcE14yL1HkcJGL3Jp7ux9PwYr368AjXPcbAEh5awRwPe4qHvls565qWM
ptkuN7Om2arOWY+fxps/nhYDnvdyIRuwvH0BCV3FfEb0LQqJAzub6puR2vgGDe5dMZfDwdBz+VrA
VOsJ3D8xbJAmam9zoI1DC1fPEGnf2c9QjrpvoFSw8XXL88jKSLGFtJh7L4uUY4d7rQJiDYZFIWJJ
+1kC7nYxW6PuY1YbfrMSdeWth75ZuVKQR7yVdVwBA3UzQC0z6aq6A/LeNl/LWvXTZkhBWMa7Cgi/
FCcFbsEgDBRpoo4G81qO9AlDz0JEJaBPUASx00wOdenoTcGRGPCHDR6Jq4Cr4JK0vobxAeP9jVJF
62wD+CEmvcutS97RNkKpuY0drR6QNbU3nmE9B1kzhmMd3GcDPswuXBjMu1uWk71mCsF5kb77nXxG
YOYnc2YHF7rF2zBApX70C72XaaZU0rakjFqi2zIyCBFxYzMetxRvHTWxNx8SVpFrlNDsc8pNVVob
q/E2tTFVbYTwuQl9b04ahFeBV27s9onaG+V1oTm5H9aYtquukeaVnWVAJSIb++EiKfKa+QpPc0HS
PvbKRUq2FLd4hj5YXVokxTBUiDu7fKUDvwuLviu3jkZ2dWrI82RweQWTeL+KNZOvgVD2pVkOXdJm
s3fDHEf/0W3K8NyEygzx80Ol5vc8rd31ANnqKezsDO9mgjTPkMkAK79zxwMtg3thkDIDpMpDNq7k
Q1xgX0SFMoOLpjSqOIdKUR0yXCzvDLfIPaAYg7mZ8/xdIkS4SkebXPPUa+JRj0NIcMhczVRat8qs
HORxKoOEg8OgUUuNp8DSd848m+tWODqpc8W32oKYLgMNK+S9+Ecz46N1aycMaL73C4h7SQTMMWjN
b4wJyIsy4IjYzP2L1K0873KEeNeDMyMXZvZG8DT2rVfEQ9pSGrmpqWBWnc+QB3Al4oDAgFkgq/yw
NwcJrfBc3nORoqvMfxwCa4iHkpo7rW35wfsGLiIMJye48vP8JHEdrJWN5+5qxPPwT+tZeFN6npTv
nV1ALrRrdq2pLIjwQrA3UnmmVWRa4iAKb7zELYuC3hSU43Youb8aB/k2pgUOI2/Q/Z++s5onqMbM
0DhsqyRtjeAmEw3BWQMSRw5ioR+2rBqRPgxekBzIo1RV3eMMZNetN1ppGlHKZnwWQpVLz2o4gXkI
81eaTToifQ5peYs+TF3LPwJkQu8gp/QI5JG3ma3JjpAZnnF4ZJOTzMx7NJHKK2ccqh6U3CGplxXv
fWsp/Pq8K5FeGHIep11vv5g18x6mCUkkzjQOwCC1XxQeoVfGTJu/rF9mnDh3+N1dPLZsUlGDxFkM
z+0hASyoObAAD1xzCHbWkLFocGo/tOwaG1FUOiwd7kQjDpyVcur0NQfmYQcBA7Uzu25eWbO6Hjxt
3wHJlvehtvjyvDAKByvJHkccsXgdN0NrrgWfkQsBahcoA4lE1eVse+PaIdV0B7ocvXY0jLOmyhXr
5aDYqVYHc5wTQcMyMIYwI3DICU01G3hhFI4XNaZdnCnLnqo5QGHEXKobYHQcg72kdEzEVZO994fH
2U8Ge1Pr3xe0oF4CaAJ0LEAccY7KNIVPEVlUhY2KXGzmm/QcK/lUOQNAkf9gWOZ3zLqLXJaNnJO9
r4ykcyPznNDsifaXEjJAHMDzw03yCJBTFYQFRRfQvXLfcIRiIf5ckTkxBZ/bPwZEep2vkYBD+6Uc
kDvaOOIiRSbu507OfMSxizqS9BNF+oeiUL3FNWKcqSqdah6ICkjIA24HAtjy90+FagtZH1iJeD7g
w5cf6TnF/e+tQ+4OaG4AXeBOCm2or63TKbANm/f2Hhgw44JWm5/HZgF+fBEzAL/oc/NHuBM83xyr
y9A8kdvAvxjmCz2tfeQjfu7m3Fcc7QNkKlH+MJS9F/P7PB742/9f80eQB0t2MkWx2N5LtUGi2z4z
wycHCeVJqAugFAoG29c5gOCX8Lh08evJihbhJEPnoz6nPXpqiAAQX/SK8UT8puHDpJkVMkftu4JV
dzDVIawsfz9Ki2LFIn8JrPMxxZLnnag4JHD3DnKT3Emq+resNSymzx34R+OU13MuoZu17+0h1DRm
5ByA+tQgAUkP6wkbnF309bUHoxls5JosZ/8g4Y3osXPkhlPtQ9djsbBasO7HRW8d0ILbsvf2Gvch
InZfG2cmYRmDow234DPw84G1/G5g2hcOyqmO8veDvpnTGPILet3uAvH7HfGlmyPQlFHlRRpQdCNR
QojT8gyG8MSOsIBPdEFiAWj+m61JUyPdkWW1jwDZvS7G2K3WDirHLZIwP6/Z7xcENLMAUwQ+Gqxd
EBG+TrjyTHuoZIC3hTPz7eSKPWoV7q3sB+dMTyc+Cewv0I1AOll0iI56SjPUrq2Ckr1pfqCmFemR
oZzHwXHof98T8GYLsHgBTkOq9+s3aQ5FCiy+aa8mC8+BRrfDFQAH1kuhObKQGWW/BhcioQHhCAB7
sewgSP+1Q9TZJqDflLPPuqQbEnVOV/s/qszRogaQ1ALwFdzhBVjztYPW9vFKqRGGmAGSdKnhllHF
SwrIcNtdz9WcjmD2S7hRo+iTxsZoaqAhHD9Us9lczSYtLlCC5DsTKIMwxft5jSSTf4PQddra1USM
9eR5/a2JKu2NPb7AcQyiXd6mMF21KkmqE9GCJcSJ9EXI3Ly7JbOfJqNLjLeuLMxdniP0/Hldnlgt
IJyCeAPHcACmj2WQA1gxEG9u7T3FWRqUh8mywnFeI433cz/fIegLsxVdoeKHGADr5uvQjgW4WD13
7D3q1qGt73rIMSCrNXVIUKESno7bvl9b1QWegcgznzmsvnN/gFnDIvVwMYGAgcP9a+/2kngSlLC9
edv5LtR5Uwzwu3TuA15HhsTbD6m2M4oQ389gLFWgc0BgQcfWMcGM9V5N/VGyfZama2YYqz8/D+mJ
9kGrBndhseSCvNzRiPoT0aXHJD80tb4RZnVpm7+VZ8aP/tzDsng+RYR1pYIO8o780KPcqhLD+zU0
Eu0DW7ZgzCBNSY9mpXBhi9TbBT/kOaKE6CzF7+QIQe/dw4oDXu6YtBb0siclNPH2pgWQTLWGwO3/
Ygo+dXB0IHVsdOTUoANJVt2BWGcO2O+/Hw8WFI+AtwUF/ZtOIRkUs2tkx/Zg9hUSwsK/jnPQPmYA
krnL0/GYDFCYqaFqzYx95V8Jc63pmW33/dIDIPW/bbdowUK35uv6sQwFDwjTLQ50vhDBIfdWYrr8
7Qx87eIoPhBj4xLAY4qDa8RgN1XnZF1OTMF/FFTQ3BDTfttkKYSLC1fAf84hF9Vlnf56BwSQ81tE
VRYjh28XzqCzUlezkR/EewaA8/D7BQSaOYCPOCBw9vlHo1M0lVU1U1AcbCTHrbB+/P3gf27+6FVt
Da2n/AHNV+KK9tetf+bnL+vj63W8sOT/788/NjJ2UEUsBgftm30kfcAVrBDpedTMI07PaQWeWKvI
nAD/DUwlGM3HKPAx97ysDCpx8L37uh/CEQ5n58hJ3y/bRWX2//WxLLZP52lTddBVQXh2MBKpeTgk
5pK5TH49KV86OboWqCfA/WfopLbhnZZfzeLX9xq+AjJU4OqCModQ8+grGpeNXS7EAQd6MjvTJSv7
9f/iGz51cXSu6o55grFSHB666XrMf32twXgKCkAQuHFx+RwfS0U5tGOKAu++Kt5UHdnWmVjnxJkB
Bhrg2QEGChT2o2kua2CDRiQ39yOJ+QVQMr8enC/NH01wYYDMCsS/tx/4uIIOWF1MZ/bdyQ+AWiqU
SBC3IL7/OsOlxb15mDUGqAX00YefjT7Tw/Ibj3Y2kES412AshXTi8fs0Z52JhCz197pdAfDmFSs2
rH4ephObDb4eeGMj7fffrv76ETWgPFaNAuceuraRk9/UxpVM26j8tYUBFCGRsYSRJ4QbF3Ll134k
Hggc6pB0n+byil1WZ6OkE6fglw6ODvHMyrJ2QrF+X/wDqCgLVi6P/BJ00TOb7jhIBuUCYBBIVyE/
tDx+jgnyg+mwTo6+cVA+4jErqUvr0ugffLAX+v5iDqYYuC8UJbLN/5B2Zc1xIs32FxEBFFu9Ar1o
F7Jky34hxrZcFFDsFMuvvwdNxHzdJaIJ+c5EzIsmyK4tKyvz5DmXV+q9keBkNyy9JHhD4nEAOiy8
WtUe3KLjxGDxSJ6nEdASdGZmls+Af3ih80QOHBrTKF+UX3lnD2+xMPu3oXToTVEN8R9BHXFdxPrX
CpoYe2HG1NfIbKKaK4FMIxqeFl3dgqJiyhPvKelqyJj1ZvIAkt4BKu9g2w/EtSQBGk2GmgGGML5o
XgF4QtXuIDdPDwBBVAejJ8CmAZB41QKrAnWPbARyXdAsvwXyNHkaqP2Mzk49vDwxyhb+d14IEqZo
cwSfi8pTzUwqReJK8sztm9dDWdxmr5cNKAf9XwMWuEYhWLESfuRt21Fd78mzLlkI3H0jzY0hbFlQ
LosWesumlWAI0JXQDvFfDMAEhS3SdYhfF5r188OXFEijla2Bz1vagafJcSM+IytLgLY99GZa6JXU
P7R+koEjj+bV5BkyXuD+jLPsnrlG9WJ0JXvUbTAdafYM5ZoyTsMYzEGBnVX2HQrSzPbl4LZ7l/T2
dWVmzpNoy+6AlIH5xxmGuxiQuaNuDh6SM1oa1qlWXdG5NQ6praFNwO0RDhotkHReW+1lB1CVRBfC
wbCSMZg4OuMCFPtbv8p6/XcNImK/j9FeMU8juQEyaYuedGUZ4R4wCQbSidgq6p2TopU0cUbrmZh/
6D+MfL28D5XrYNmHWEAQC6Jpinzs0am62KPCi8kzcoq+BdjBOF4DIH7ZyDvTuuJmlqYcdPiAtw2V
MmUQYna7MaPMenYnNyzzQ9y+0oNE9sb6ATAe0OCkDLO3BfjuhGL67RiR4/6QSJRrciOEUlkH/h0w
GJTABeEiIlRfXiZtY9Aoltaz2Zd3TZ3vBit5NKDZKxn0iZL5nsRAOoHwgJTGzizLjVO5sqsXQrb/
zCunEsiivk85zMsWUMoMjQ6PWnXDrHnjAfhhnEg9Lx2VJmiPFrogtRF+bntqxzi998gVPmggC3Eq
OPOhyvYkr9PdkGYPtcdfR21ntNmjbvGNgZpLSeN0zUHP+i/fBlKGyFSqDiIbCN7oyK09mD1KvmVP
jcDUdCAGy+pZ1Hp+B92j8ipJM2tJ55lX2DsdkJo4gRky2rZ+7L2cBUzSP3OXgodbsAqAwRGsCY0c
joC8b8VeylFAUhMThUc/8hVo4kXS7NyjtSIrUjHWRTRZICzojk1+ZAAnXD4Ka0bwHAej8XLhoz/u
3EguoH4G0fBFEfNNVD/iAcoX3y6bWD5xMvHv4zg1oYzDy4ClpA5MVPwfh/CrnB68mAaYOWGyfZ9s
JdhX7SGXT9BIgJeJqvKaiNkrTI0XkdQg8TdbgQUGPU1Ab1g+VMkvLb26PD7FI76PD7E9QS89NJ8+
8DRO1qSheyGBtBiamqo2dKdP6tb+a+Fd2OOd2EeNkbXYGxyS1AABx3umvQ3u51InH76vOIG0srKu
QLo7sjLim+NbNm8cvrUpspBvNVAfQvpEJXDru9Qse12DyCcJGszSVjF2bRcD1oamepwWAnqT813M
M93QCnCmRxkNYnmlabuaHC+v8pYJtSDA4kKnDAqbw1DvvH6IjL5+4LW7EXqvmcF7COxQxsL/oDIO
8srhulv2WQRxFZrvh+4gtspCWyaUI5/01BxpMmRRLufq4IG+6YBQNt5l7WbYumVKOfr1AvIaa9zf
WLdHd0junfFqlk+XV0a5wt537/J6R0PvsvYqE0QtgRBspJ5FbbFLyXF2fL0J4p+Xjazt4FMjy9Ps
JGFTob7lMWpm6Lihv9GFNqFTZthY+zUbyPACFIHHj4k64LkNsCob6KdJ8whUwQsad4uQeGU1cKMA
WQN6q3cWnvPvN7jt0DfCq0hrX7WxQ5j/1KGN5NMTdWZE8SVjk3gpM1LIUXY74IdNbePCWpmks+8r
k5RoczN4NgbhkDS05VPWOBsjWJ2mhaYI0YgHoillqbkQUgjmQcNx9qfv6AnNNvbSugHAFvCYQ76d
KkNwCVqXhJzLqJfOrT1V115X3tZx8eXySqzcgy4qTv+ZWWbyZMtmEnl+sCdA/JgANikPs2Mimu79
id1bxneefL9sbnVhwKWwqKThlaQmAwtcjaVuYFQDRx+M6/lm+zcDOrGgzFtc2nrdtnoZGYV3pGDG
NZyHllXB6D5aXupz8Xp5RKvrhCcxRD4shK4qlKtlNrpxnKqMZjNFv8f8Zxpq1KZibSOAWDaUEiC5
CFX+s6NcLRw4+8qu+zJyl36I3JQOYuAJLbMjkOPS7bQngI3Exnt2fXCQKgVM112AXue7A0mRWjIH
u2NA9qM+9PE16zfCii0TykXD69Ko0EZZRhQYdueaPafVX53VBW+HJymATGrR2h4dSboG7Fmp/VTI
N1rf82p3eResrs6JieX6OTlGlZiBl6gQ3pXlHGR2xDugUZ3fSfbbSMPPmwKSCXQ6EEqEbtQyoSem
ChDdWnkTF1Gf0MAs87tYlGj/MFo/n61vhkBL4mWDayuEuMlagg0wEauPT7LAta0Jut4mHpc8Qddy
iSbibEvMbcuMeifAZRuJi3Fp5u+0HHxS/7LNDU6ltWU6HYriHMRcTnVjebABRu7WrEI7hxBa7Xc6
2znz0+V5Wwk5IIT+v3lTXKvGZlGyHAOiWBur+WpPQHyb5S6uNo7QmlO1QJsOf4ma4wdRQt0UUIPV
WRmZhX2jEXaLFoANE2uLgwQAQBf4FwzOysS5zJlStmi7Z7REI+XDrH3tP6kfv4RoizzxfzaU+WqM
QYvRPlREYgyrxgeLxOX12BrD8veTg2NPjoUGOHwfzz6/ndHvKSW6rTf89Nqqg84F6X2Cpx5QpudW
JDHQs+GMIjJG86BZD+DdCIn4VX6yrPPvbIGLGhGgA0oX1Q204AoAEXYmolh74vZVvJWLWR2HAw8D
uqN3v3k+DiKGlnK0UkX6fOjyyu8T5Hvzw+/La7IWfoAXClB0wKyRKlQuGGQn2Qh2gzLS5iJIqmM/
/yA1ZDtl6BIWWu1W4Plei1KvUWwxwE1dEN9+yJGXxM1BepCXEURC5xsX2dgg1RoS6qOhHVKvto6O
lC8oNpW7yrSnHSNOukPThO43aMT3jRoZnIkgvW9yrQy4ScvrGMxR4eVpWduqUFoAZm15432gXXTR
azBMHYXLLb5mZgU6yFez/4u7/dSG4m/BZq5rhq4VkW5GWv2AJhgQW+wvj2N1eU/GoRwG1IAKhpbj
MgKt1bVrDk8umZdGy+s6rUJkXWsILWUbydKtuVPciDBMmQ8e5q55Fe59I0JZ/40FAMTwRlrQmaoz
RNpwdo2aIuQrRVDLq0T+LCb5F94KnvY/I8owRuHN7jTFZSSLKrA0DraVxm/T58sLtDpZiO6Ay0XJ
CBH5+Sl30foOtgoHC4Qm5mE+zKYbGHjSXLaydu0i+CIW8uloqnAVz5tWNemHyUWMJ8GfBK6V8iBo
40/1c5L/vmxqmRb1fJ+aWtzaiZNPF7prp0esN45fB3lPNj6/Nl9w7chTo+S5iGudf94t7NzNgLJC
5iW/ZZ65NwZ2pSXe55Cr784d9GOgeFlacj/IB7pxjRyPnHE2LZAPQIb+UfO8n5dnamUoSIVhOUCg
joTIey7+ZKaakhWxRtwsyrpfebqrjX3mbszWsnuUxQB0E3EJGq/wPFKfD7RMNdu1tSxyqj9DjF5F
GlANffPFFQiSQoM+1Fsamyu31plF5TWRZXijZVgbLP/oZ+SuZokvZidw9GljT69NH5TjHfBmo1jx
wQkkXAqdg/Qn6jThj+m+AaGT8DbCrtXhWO/ShehYx74+325gwk1mt0mQ7GGvtqgOmXNM2y40yi2V
lNXRAPHoLOLcAJ4vx+pkM/RNXYDOBZvB0r6hydQ3vNeu3gi+V22AtRzwTRTtQUZ3boOB+4LNCdYG
SrSzFpLkQR/eLu/ptfla3uFAcC69DGrSxClr7kFHK0c2ww6gxu7rxhjq4LXop43T46w4GgoxCA8K
iCgUIdg7Hw3IZeTc9E0eUYu3j7XT/6hFXJSBTVIBlJbQHuMifgDYY69FKXoEtNzel4hLwCkAXjcg
wMUrSn3ZjnZz69dV6uDZOBevIp74cZjN7E+OZP6ezia9y5yGXEuwOYA6CswkdmWjfqCZ3RGCK2ME
EEbhN8MwHjLNSkO84WTUQEziTg4aeot1MCSVeafdOJWhgd6iJfSXXvXWCCoUrw9J35vhPNfDn86C
JC2ppuGtAQfGCxN2+ouVJT2WYBq6tkuhhR662A9A6LykspB+yWZ25JozH0AYbu1BaADKCS2Z8SiV
EH2OreyYZ7x46wmYrjQwg4HNBsgdMDxutaKtLjvOIeRlKN5A6rK3Kcj+oDiOs1gfINZwP2p+lR4u
b63V9Qb1E1JLlg0skBKplnPuErAZZZEA1ONeL5rd5e9/HAN4azF2iDIs4lFqH4bj1FphtTiBoEt5
A1PCrmvyb0Ni3ArT3XBdH4cCzA5EbJYGSh04CMVJ2iX6O2SVwdQh7lEH2XgBqdh93F4LJgiV0AVl
gbeDctDL0phBxYTyhEDREISpLYKXekZRp5R7cPNds3K8GRv9xxR7t3k2H9CF+6qn2cbPWJtQ1EbQ
mQHQoUdVJQA9K6CH7CIZjzaeaOTpUZd4h9tlewSfYnB58T7GucuI/2fLPHcGNuB7xOYki/q52Zfg
q3Pmq2yGbnjz5DXeXbrlrldXEAkZIAFMAI3VixVE6a6F+B0zLOM9egBvpel8er9jSEheYFei1+OD
MJ6RNbTzkACEYClcBXtrxZbOyeogFilPpBYxDjWvJBOt4N1A0mjeU+e62YJ6r60/kEoG3AIAHCgq
nq8J0xqztCVqcSLpH/Kc7owU7BEcPAWN527Ea6u2FijacnWiKqPYGkBrn1EoJUfpnA5XoI4b943b
jqF0wXKW0LrawKYs3zsPrNDNiHc/HiDA1KJ163xsmZxiSoGGiCzzkHng5kL2an95S6+tDnpvlgwG
3gXoKjg34fS1k5ZuCRMjc/fMNatdD5K1jUfo8pXzgSzhE6i00UcF56oCPnJTFC34nFAxm55TGXRg
I8zSDXf30QYmC3GmjfwslC1UXuIyN6wMVA8oZQKkqIuvdv3Tm/cGSkLM2WpMX7W1CPKhDAjvZytZ
+rYDxN3ukgypZiGfHaQbAxuPYJS4QIV7ALua+3OOE3vD1a1uhxOrivuhCDyMGK2PUZeMxyWCCBzS
GwEorcuNuVy1BDQU1D8W7KqadQJTUJa1Kcsiu/xejC2IDp5MZwNvvWIDWxpU4RbWC9tc2dwDaGim
JqE84nhezTKkhRlaWwn7le19ZmT5+0nAyxawRJrCiPgHSslhinzE5fOzOgpUaLEsNkajhu76VOp5
1ddpVA112HX6t2rK70zWb+Qi1saBnhggYR2kmj8gGoEE7lsOBHYkwOjyovEvl0ex+nkTPhQAeGQu
VeSPZ8oOQTU+H4Nw2Tma4Ji6bGAtWMDrcylkA2S/tFGfLwQIgdvZ1EceERD+3gJK9QUwfLFvEH+C
mRbhuzuWPxvNtu/AXSLBftsV116ZO7eVTI0tiMjqcAHwBqjCQi1PfaIU2gTaoNHi0WhqoRzlXTLE
L5cHvBIqGMsDaGltBApcPUHT0Bj1pGHj5eQrekjCXLcOSXtbpzQ0wGdckY0VXNuHeIADIgZWcJSr
lflNKieXhStwNcXNk7Cbe1rzYzew18vDWrkBl8YbxFIoQKwUieJx6ruK8KiJmyOT+o+kjAFQHSPe
W98vm1odEV3eXHBgqIIpI/JaXtgl93jk1qGrA6BwP7TBZROr++DExPL3E+9QL7G+jlb7SA5GGS7Q
LfAT51t7f8vKMtATK83YMJ3VLhxddjTJvT0c/3+jWNbs5Puik03Zevj+DAonoo+PNkDInzeBVQds
C2ARE92B5yZam0hwgsdwP8VONGG6EeesXKdQ2kSSBWBtoBvVnlhGWvhXy0P6qzuazo3pfaEglBtv
XPL5aAdODrkJKK0uuivKOJC7TLuxy5IICkx7SemOkPxz3ZPLqwgmkHHD6xE5EPVCAPa7QwMAT6Lk
GSTEn6QC+fB1Za1zOnGHcXyddqCnu22N3eWFVqG5HwwsS3WymZqqnXK7XX6+UYclZAOz1gi0dELb
B6ShEvB9iX58m2R3x6zxpaq20pVrFwUQSZB2BXoPLB6q0jV8ft5Nfc0ilpkPtgSf488C7SZmDsrY
judBSuxD0UFX0AAxHjO+ZMZfnNfTX6ASJ6GxPq6tAr+gdaxHvYxfJKefj+SAUEPZB3sEPWEqTI05
Vj0Mjckind6O2p1ooolunKkV9wkTaHE2kOuDu1Z8W+I5tZsTh0Xc3rcC/FTX2lZP4fpamQs6H4AY
0AUoUEvwImc96DNYBMLZ4rvpSpC1TYY8al6n3QL2zQ4WSN780o21YKBISyU1OLndiWlXGYHA2OW9
uzriRdXQBVfDku0+37pDVZoNuBuTqDMec/Fq12+s3EjUqs1Qy/GATChS3ODVQh+cigeDELBEZFzw
CP72N2qJvxJmgdPurav7veGIm75oXkDcBtGJDt1Fl8e3co8gOYyYxaMYHCKL8/F1HvDoJPOSyJM8
GL/NPNm4Dlcn8MTAEtOcnH2tmdC3iXaVqJpvjQyyRKgWfq4J8t/5A1UHEBMAu30Il3t9iA29rRBo
zvVuABGcqJ//YpY8MJ2g7Q41AjXQ9LK+6FpN8oilQwylI6gplznUB/5/VpTT1aUWQaMZrKTS9C1A
S/ra3DCxEkGi9RudCkhGopKtvmdp5ZXUbQRHkhtckD4HT+OXFCzaN/OcZMepMqYHCH6YIXHHrczh
SpSHSx4s83j6IS+glutBYJrSwUKwrtX9tTN217k3P5uDfGGTtbEhVvfciSllz8UjYKhgIkcI5nax
L/ukujfLeQg8Pd3a3qvnB2U2ECtB7vIDNni2SwJFD0T9bn8ovmTdRhi2Nmlo+IQyGTqhEK0o7ifm
GatoP/MIzYl5Od575NbI+6BunY0gZsuQeX5MiT6DadiDoSZ/iXvrRmufgNhHK8UWimJtwtDDaiJZ
7Tp4dyruPR7TLi1KLYni/NCYx2kjKbT6eSRPECOBfOWDZtjE8kzM6JMEauB+eInrv7gAAdp9b18F
akoVj0bZqDLSqUoiyI6gjXFm1cvI7OHWadAGctkbrF6E0DsHPxCOKvIAylulmsCtWo1mEk2t1gVx
AcjemGXNvRt3Y+WT1PATnhxGB9IbvJehnULwpMp0540M/RbBzBLDnufa0PkIpNBStESCiignakyc
aughOxL1ORCDKHN0QULmam94hRe6rhSL/EoOjRP6AnGsccNrrZ1nWEVIAwjAgmo535xoUwKbceyx
yBm9GyPnEAeKwyQ/XJ7w1SPgYk2XexAJOCWOTwQ4zmdZJJFedr+8tAQDMH3LahTcunYj87I6IA9o
UstAmyMaVs4HVOJGtgcvTSIjo3I31FP10ENW/Xqohy35tjWPv+SxEV3A7WPxzk1NWi/riWMXJU4/
PrQ5sDN2/Wi3zhQydKHdNay2QtLU08aTZXX7QpQWtAQoCy+1qXPDVONOradjArRU8VglNMzRmNPl
E7gAq7BDGTJ3oZ7ithQdNWYXgjN5H0/k8/hdD/Rdrru0bujIpimLmialV81VLvDgh0IBuEnY93rr
xb+2cU5sqM1BFYi3YtODjbE/lIP0bafynemKDOmGS1hzbsCNoIUVCS0bhE/nU2qiK8jIChMl6uzo
WoErvnz+BCxMEkAh4X4GD9D595FinprJSUWUJ/LQ1q8oi4JP9qu5xdC1tv3BHuuANhBceJateBNm
QrtLxpOISDL7C+MhMNUaQD2fHw0eKfCgBh7mH4QLbcIKRjMpogZCQCZ4XK7A4mZtaf6tLf6plWXN
TuJbsG80BSGDiAYoBzV2E+bjP2mS+IX2+y+Gg1wJsLoQe3TVt5fUraIQEN+LUhK6TdBR6FL9M3V/
42uRMVnekciQfUibxEBANE7d5lFvQDOKNlAcIN2P3s42Xj1rewA23vnKEIiqZciUj4SOoLaPirnF
a46w2ie0PMyifbk8b6uO6NSSstsAl5ANNcY8Mgg448cM6kLe7aBRP8vtK86d0GH6fp69L7NjQxuC
Q1jD2DhYawd3SW/iaC08JGqNj7Vpa2j5nEeu1/0Am/VjCW6NjWEu4YB6RaPgAdI7QLIAl1MuSaOy
oXjFCxHR2n626jnMZg6iCQwvKwNcNsCrWy3YOcdbAhhQNtJrUaZXY7tFw7C6sHhboOyLzoGPuZYU
lBigsxBRadbQ0tPqEMoQSdgCA3x5xKuGEIq84+kQISneKhMZ5+gtx8kbM7Ba2Zzt0aUJYo249+IN
W6sLCDAqwHtLaKDeotncsA6qfkBmtwd63+V/EbWizPjf55UtKmI3tvsRN4g0HH+AMEn/7fJcLbf8
h82xaHAjCYXavFo5aNLekYXJRMSq+bdbXVMn0ERxTWZ7N7Td7rKx1YUB3RooXoAT+YCeMCjrRoMC
geh6D+g38fX2IQcT4mUjxroVBGuIbCASrLbbtz2nOWiuCuhC6blPy/nBjr0D9Pb2FpN7i0NF0598
qOdBi8qctbsyMR7iMjm2PejuL/+WtdlFGQ2ScMguoplr+aknd4CI44EVBhrpPXTR08n4XpfQ35rw
WNiNtfunT3LtL6YYBRn3HeQJQNHiDE4spvoAzhkUM6JJu11ARZS/WuY/l0e1drPZOMOAPTrAJagO
pYI8UCdHxPzEO5jZzkj2Jj2QT6rYvidvlowsJO+RPQfB7/lIXAalg7y2RIQC4gHKhgcoq9zP+RY7
w1oYbCPFhfTQEpC65rkZHhsItSkVkTC+UycJYvamQ9wncV97R/i9MW1szzWHcWpPWSALKmnQv/Pg
MCBQY/8xIUV1eXXWDCwFAehxeyiuqjuglDh/tZ0t9/QVZzf24198fuFrRPgM5kz1MSSEJxe+iwxx
8+A7ICyp6i2KutUR/M+EmhJHrh26Jx4QvkXSiatprPN7M2Fb9F+r2VVES+h4QwEAzkh5AOG0T43e
ACZic+F+n+KRHzWuicC2wKoxZnF2APORAVHNPAbMh1v7op8ghHN5OtecFdLmKN0unOhoWjnffkzW
fd45EtGONgcA9rxm83gsIHp52czalC78pibiKoCv1JSBC2lYYxZLY1ocBxPyAcNWVmLLwvL3E8fT
owqlWRwWKhJ4uT9mx78ZAagoEMMAb6Mr37fj1kvcUsuj2bvLIce5kRlcy2OgoL20D6NG/4H+Kyel
TNsK0a20br208x3XDiA75uNuSLRbmpqBbWwEZmtu9NSk4uAYQm1eUoB9O4QmXjkGorkyUcUjcmPq
3hEG6iV/aknZZLPVAc4nOjwPuXssmuwIfchdL9J9z+3rAQQpfu6yaw/UAlTrvhWFExae9tzH6cbT
f3WPIARFIIsrEXfz+R5xGaRFywGhvTW2LzQfroFE3xjrmgl0OKA8hMAP/ygm7FpzykoAJoqOrOTZ
i0UMQUI5fr28GdcuDTToL2ETWunR8HQ+EFkCMzN5cxaNzhgm7MVKkX29K+3bzpa+qz1dtrZ8TV2+
hcUZSBzgWUBgfW6N6TNrRwHUHHEKsMNJChUnepVk+R3LyA0FleTGFbJWl12YL/+zqBw2qrWon6dA
t01peycrkQSF3lxPckZXguhvxprtNen4UyOhBQrNU9/thvDyoFcX8uQnKKGTKaZ55rMAt0bjjyRM
xMYzc/37iEQN1D1soITOJ9WWBFRARo17jD2Z+a9ZqzYmcc2zo0/lPwOmYqDLOi1tsGpcTBAYK4sr
EEH/ItYW2YJ6ugEsWAgswb69lG68D9A2vZEZcr3ofGg7zd7x0aifeDNOoUwpiC1B9n6P8k0Rtk3h
+mniQEqCDPsKGqV6JX/zos82Vk7xa2j1AGZ5SQcDJwukrBr0klTPm1zkPBqYWVxVQ9bduQa3g7wH
5cfMnS2xj1V7wIvAInDZH0ohVG970bAyjZIkrAy/cSICuWFy9an9+O+oTqwoy5ma1TSXPawYxm86
dz4eSpcNKPvlgwHllDcyH1HqhYEmXhDFL4Z8auTusg31YL8bWTB3i8IA4t0P+eXWSBpajKjTD9NN
xst7SyMHV4P+atX3DyMkzw07DmMePyJy8tvCe7n8A9YG+c6NBUom/BgVC9d1HocoHGr4edKHjJND
6z5U0+tlI2sb4tTIcvRPQhE31TJiQGM+Mif0ZPPUTyZotGiRJp8vG1odDUrYFO9mnDw1eOvtgULO
lCZRU7s/E17+RisK2MVkdNmMctv8u2goMoObCZnqD11hRjEOJS9IEqWc40mSSDxVIXjIjS9VPkAx
hPypjU8+i95tWsiQIpuMSP9DuwWWp0REgUIEdX5S+5jyZ8GvrYb6NW39wc02NubaTKL0jEQHwjvw
9S1/P1mytiStx4Y6iQYInzbPafMVHJKXZ1Fx+P+OaGGMBkuMh/qfcmdnxlCDqR21IkjXe8aXIv3c
w2j5votnEaYL4LKFjPd8CIWRzBOFwuhjnTIoUD+b/UaIujKApenRXPoecWGpuy0vil4zW4s+imGn
790t37D2ebzp0by5xNemmns3vMqdDGbTx1ze38pPQjHeZwcoTshjmRSAGZW8c9RJYeilSx+1BFTO
35AWv7y6K2feQ6cTwEe4ANAhpHjP1NFSMiUDYFS2H6e/gK00qd+wzwUNyyjOrCxzeLJNGR15MTAJ
95UXB4hb/+M22QZQfWUZYAJ1fXDlAxKvcghKPcarE9QhkTOhNY/EN6jAhX8zV/8zocyVYG1XzSNM
MPOaoAHPDpLi0G1VhleONKoF7yxQoCbEwT6fK0pkVUugch6X8t5EnuL6qv5yeSArcwUIMrwvmFtx
ItQUkeHF3dygwvnYdYHVHKEWefn7K5uKLlc+qhBoJMEozoeAXlwvmzodJ65807XB1+l1Jc1g0D8X
KmJbYcmB9AKGGy3zwDqf2xlzz2Zmw+jj/KvLHvKvvfy064ABGylRvB+wJkRxr8z2isZmnvdYsFt+
VW81V3xch6VTbRFDQ2M5ns/KhjLwXKjQL+A9gv13urO3aC4/7CRkLFBzfBcIggCJmtAdbc2Lc16b
j315Y72Zw43h7S4v9IcBwIKBp/9CugYKcFV2sNHGuNGm1nqsmgQEIdDLnT/39CXYR1jipSEN2wke
VpkizZFe0qSG9ShyX4or4W1s1Y+vAKwwjhlZWqtQoFOvN1sy2RZxNT8meR8KiNmkyQFUw77Gr4t6
8jPvnk9fBv07s3dNfIzrDbf1MbJc7JvQFkMuFVybKiBJ2jNIkASfHw37yWrMMIntYB5vZihgg8D8
oWlC0Neyzwbl2HcLFBQJb1DjfARhGhq66GNzfHSKXaHdZN2Gg1nZefgqUD3Y1CuSo32eapboq+lR
z8O4v7Paay35bNiAIeBSBI4UqUiUvZWwJC4GSmILOPrc/G0QHhra2+W9rZY5l60HCwDJYCjE/sBU
ZjKo97J6GLG5Gx/NkZATC/CAGboHbX4kv5zvdurs7FH4U8uOl22vzh/e1iCcgEAfIotzxwZ+4VIv
eTU+kp5+lROym5PzhTRbHPUrx5eYCLo8kPBYiFaVORQT5B6BwZse21qXWCjeXOVZviVxq6Rh3ucR
WxtZEWyFBXl1PhhOhdbKVJse3xXNO/gi/U1Pp8DWQdgyPV2eudUhnRhbrqaTSMNhUBgvQG3wmLRQ
eRYh1GO3PMZye52klf4dz5IOxtWDhgd1PEaDJwfVbGxu+sXLoS7v5Ie+/l4Zg9+YSSAm5ot2r7cb
cfjqNC64RTTbgOdApRSWAzICKEZOj0nfpr4jnecR2mGZUwYodR7aXN/yTMgBqCN1l8ANQTkUoHCZ
q5p9soJEtJ3N86M2d3zfxtn0B8zWLoM8stGAZTMDa6uHOeZjfj9nRR1qaZ6HpY22hwxaxGBK6mUw
VsDFdk4875CBm0CTCn3vuegL1IgQsS38y/VRonvdz0nRf2E9gQR1nzdHLkxvx4bWuremwYgIqBXD
LpfeXTl68pgb7Cup2uGbsMj4O7MFPdqMa1+zyfqtuUO+g8BR+uQkmdi1IwBZLrx8YNgD1sYrfla9
AZlpYDQrEfZlX3A/G0V8nGkl9hrryquaj86RWY30u96Zw84BmyPl07Srdbt8cduMB1adWmDgIzIi
YrR9YgoSDnKCgHNSVXf9XFIQ+Dh03+a9ex1LCMUbZVGFkCYFvzVNdd8Q+rBz60W8T3aauTdjDQTn
BpueXJ7yp0Fv+AO1JuFbFvtTejqyhXaTP+Sjja4SJKSCWAcTEcvAZlYCa3onSGbtKpHRcCT2ENbQ
k9/1TfcPejHSwLKFETbeZITwqYCHJCK+BZGcfi/MQn9qhXXLkPqp5l0/FeO1RWOx4zRz/KRo2JXD
uulIELKjHGPsmeMulA7eb9sWc8jThvugz2FhnnJ9l+o2pnRItR3t2+wVSj3l7WgXOpIWEFvxLWd0
jduO8yc0lJEgd8Y4QufnT1Jmw3HKZCUx9S2FkjzyA0fN6hO/s5PvdGrgZsehejVm7g1BV1qsD5pm
/j41qd0GheGJB83ThhCwfPMneHlbKxw8k/7gHtO/mwAc7rSh0dJAm1z3xZzM4mfsCuOZem15qwvs
xtqkb41edN9mMic+puYLNsa0i0X3JrRR+xJn8Xwr2JT98ERpeVeE211ou/3ohJbNPR970SyPyEP9
SeTsPA0tiuKc0SEU3sSOqA3IwOHSOSCNkzwVeupVPq3T/ityxu1PXnEZ6FqCvEtjDv/ELeqqUKDQ
whhvexakbqIFcszdO1IPX1xtTG4aDkaih8rq2YFXGmhvRxA7QG+EXY1CNODU7Kyd0cHLJssmmWy3
DMdheqysUmKe+a+MTOmPgnn9wwI79dGUaLykKIo6VzGA+PuBVM6XKcbc+w5qiAAe9Mm9ZhTsOa+r
H6ZbiW9tZX7PYiB8pmGqAmnNkJQftHafYZVmbbT3WKTxAXNLv5GpMwMIsRkht8ouhJxmuYe+mReW
mf7dntFPGk5dC40z3lcBYmL8pwHHKcs7+hWMbNw3elGEOjrQdu6otz8YTmYVUFewO6vuegwUlbPO
G9DX8tNNf0p4YZB/+5K8sdyefRv0GqExiB6LXOF/tPvcd1o3PRgibQNvoDKcnbgM7Y6m+26y8qAA
b0uAZ4yxJ7Kpr0hJrTBjifvSWql+LXnMgpxNLChaYoGBzqP+MMe5X7FRD+a6BfkQd5vrph+0IM2d
NIMnbKHlywd+AGF7/a2VlvbTQf3Sn62Uh8KtZGDyHLwwCR8Oc+4JFLUKy8cZ1gNupyIw2x4qizW3
2i9oGGoDM+beQfwfaV/WHCkObP2LiGATyytQq5fCbbvd7heip3saECAQQoD49d+hb3x3XFRFEe77
4omJiSFLWyqVec7Jsq3DVrrj7x7BwV2LR8w/ss7Lg2VmJPC7ukjR7qbqQoX243s4Hj2sSTaA5tob
X6nFRB2imiTvq5xn/xANd0+Q4zkVWrSddn7r9EeLcrJrBs3dDKXRv5mykF04eo0RaX3f7VI1ePuG
ZHbEa9o/o+mFF9CiLV7Mqst3bY4ydw+h/bseCK6nMZEN3Lg27lFa9kJqSP1RFpRsSw3g+Mpx1BMt
hYxk56EDK5ucSHpFHfda5xw1yKHuO6lNm7Rxim8iHao9VcoIR0EYQLC6e6fyuj46ItGDBBUEAFX4
VP8rrBLOTpU00vTuiRgjC2niP6WakURomv4LzdbyIB8YcIxl+YYcbwUlHQ2dYhOni/rKzre65sJr
+Gx6LIYuDzSvNoKCc1wMYsofBPdEiHdRH5glCB51V0Cb0E7YRpR1gyqoIPTYchO/CT/qvqed3OZd
IR8mU/hQ6vHajYXmeBto2agQXQnqKCPK3qepbmwTgC03wPQhSEoN+R23b7lRGc0304i3kKs1djjm
Gt00BfZ0X9vOoQUwNBwdG+2QNAj2Z8AMPfBelqHTMj8Uvv279J3pufXS9ktDm2onLJh1ZUu2XqKz
wE+L8SvrSjfiQzcFkIjQH5MMuEhLUv1Q+Em3azTRbDJ4vaPf5cOmrHpn2wJVvxVw/Id2lifR2sI5
2Giy9CwrOYSaAAILmWvQgxvsHVG45sbNeieaKrTE0RQYLuHQoIvOaIk0AtAJMMKks+9L5WmguOMP
SVwWqgw4JL9GX4hqgNNQWtEeHX80NpSz4ougYLFZgjdf2rpsoPkxyVfeovxlKM9+aoWBH83actNr
ffejkCoLRk/xwDfQrZaSbtgxaaZgzGKyAtNP2YaUggVF47NDaSaAh1o1v2sY3mSW8vN9i02MI513
zzb46T+pI2nUt26/N3N/CBITImR0kr9qYokA/bhoYBrYZmNRG3c4skmIhKG5bdwi20FPDL6786Y9
EPg4ZMDkR5R1VjhWfAqsqbQPHdP6RwTxjn1EDUgNQUYTurWE81zQtDmOveSbutOxZ50JDPakhlim
1J1jk1r9llfEDbzerB4msAxDRzRupNWkQgMuRFdQ+NVDa2wQQqbsvWA6wMP2ZB+QnUq2HHiY7eDZ
MtD10gsUcwSANxIYsIb4m2Z0fPR9dX56U/+zBbnpve8TA6FoDpcnTX3X9jVFTQlN6FTeQG6ubew7
qrL0QWhZvrMKWX8tJi0JTSK7XVEyK6yE30Y8zWmko3PWluh1u2NotXSPqAB7UIGjOMpM30K5yN+g
C8+TTDOfBNDlycOSt2SXJzX6htWgbUZqvmygCoY1VSNiiLGwv4w2CvZ2oaHXAMB0Wmj3IKpysx+i
xCnGTSJEvmcik/FEy2RfCykeqwlthbS2cx5xjtRmpGl6qkWhP7asziBZa2pbamgDQOqoGyr0gXKD
qtRphHRGs6VFl3SRlK58VtDsKUkdlhY5ccSXG0Nmw5vj5b0Ka8iIfbdcJWKDy+KX3XTFN39y0g2h
/hQNevazMAojSLShDBGDWCHjvhWKHqEsAHTmHro6/rZrE32DmnsW8F64EZm8cdPJfAyTCgzOvrHT
LdUgsAJtMXvvG7LblJqBTYcnW2D09buqfbBfRr86eaCVRRbLUDC3JwVVlsYLRuRPNqlda5vMUPnG
IWmmh4PRmGRnMzX1Wwj8N1DzHpPAztK3dLJBC+i69h1hREY2NsqMcWbT/p6g21V5pD5tGgSzaPuF
IqeMqA1JNdL64tFP3V9DWwxBU2PT20mTbUc5IigFhHOf+AOunQrXYF7WzkbRvjuA5CWfhxpQOjet
2btllu49Shndi9tp5VGIeoodLc2doIDGcH3XphPRUZ5LeEiFmIwQSDl6EiMcQmZOYyiRFsGVgu5G
0FbpwKYmRSwgmfQFkRnk2pKm3GZIqN6zsfdepVEmTUiHRh7HMYVSTpfoAw+g/pL/C5kHGdsaCAVl
6hZ3He9BcKR9mgeDV4xhB/pPyBHh7ZK607Z+q+AeSO6EUObyosk0hn1Z82xf+4OI7ML93mEvPCRN
00G+Kqm+jtADuu+zGg1VqzlfpPr8NaNSbUfLqSM5eRYUu7n+4plNHpuplkPPLs/wHOJyZynmbcy0
r1/7kuMVPlUs9JtiDnqki25JxD9m3cQ2ddq8aaIVG0ad6p5R2dyht2T3gBdPijvf4idStuOz6/D0
oLcUW0VYxYET+hv/F42ywZJoRIizSTLV73w08T7gucVj3nBE9q3hoZeUPSSbrEj7uFS1FmiDSzeW
2ZVBZeOJUQG79molxNw6LdFPPg72S6c79SbLkipidMiiXK8gfTfy/k4vJrZVTq++5HbVfbGB1Yb7
tI2ADVJs2yIJPeodwGH8WiS2FkmKZlKpORQhrVj/aI54Kwm4wxCkALE1zdLezm3kQ0vowy4jvREl
Hfs3KVoJZ9HzY93mxmNtejQsdRGNDhQt22no0fbL6+4tI+t+lEwAqJtz6wESux6AQsyICqDHcVWP
xTHT6yJMu6wBqFzfZYYWQCS3CbTJnI4DCn6bLqH8qPky3Vokgf42oKNfUBoAnApw9Wjs2upuBmJs
y4amoTcN3r3R0CJqqO9veyfHtQ65iRfbYL9o3nkn3YKbc/wGYcvANRR1rfKg0tz7YbZGhYJ2IiOz
a7uTUzH7zmB+d3Sl/q/j1nDQsjWOdLSg0T5SO0BCrtxOBC0/M1RaQp91dkDaWm0cKXPoKXrORhtH
Y5cSXQZ56dHftimR+7dS7cSdgh7zWlbbIh30EPXAbCMGOgVw4dpGtLgYciIYEKsdglAfLSxBLmvj
2iDTXlO2F2RF40VQ+tTCws/KA9rRk7vRy5ogGZosAGC9ee84ZBBAYE4OkwkW3aSX09E3VfEDndmc
rdca4z3E7X8rWpSvtqVhLknxdfCFtq1l8lMKUT23Fm1ioBfRzXI0zbg23T5AOJpuetNhOwTiaTjr
uEbIjwwRCFFWYGB9DjLX0F3S4dpRppD0C5A50R91ZClD2Q1dVBrsMTMG45CAv7ZJfaWd7A5JCYfa
9R0y0PVDb9Phqcq18ZV0xvPUVWjl2eiV/5z49snqde0VUjUG2gaWNUT8qJ/FWTG8+1k2PtSgeoTU
Tn77rJB3YP6NR7Pn7GDjygrzbByCGk3PLHQkHGbJz0qENSZHg3mpuwcnSYeooBRtJRhtQpbrXjCI
Ng2TnDR3Fjf0Xc90L+SN12+rLClCbpGvFoo/+ykv2W9IoJFgUt385MrKTUHSHk+xlp+cDqpAnelP
JKgbY/rioKHcwZEGDRHx6jvXrX63ZeHve5MX0Zg6iMtyYd1xaDpvK824z5qhCr200WNu9fMUuurQ
+ZofQd7vRwW+wq7E42tL21IiqWAVYWkgAcWYhogbLzByBKZhfK2BNtsmk44X5Uirb4WmtW9ArTpH
B2djh5oeD2ru9ycN8VSQF0kaeZwjvdVXxh4t1qdHXKk86PPKeeI5ms3h5ZrcFZ5nbqpm1PZ255Y8
GEyRIbpws62etjXCgLIL8qbyNwzJzyCV/F8vlzwoccT3GvJMGzTBgMrC2GqbqWmaJwTMU6ABkRRw
HTsq9ckQmO1oPHjgMdxnVZt//WSmdE7u+X8I/oYxA/7PM6XtODhk8r0pBt7ZMe+neiVPei15OHdB
wJfBToZu3fn3mUiFA8jMFHfycaSHzFypMax8314UGQe0zPSMHN/3T2USjmsw54sUPKbHR90J4mrg
F10QVEbXwx03JlM81CUyhUdL3yq6hnW7NoaPRhYFTEEqMjg9jBRZWGjBmtje2ucXS+ADNCbGDp93
kXKsn3j6/vkt5M8FHiDajRkkfb7EyuXKKZB9iivxPRbWj09/HTQGkLygGOrNtMbzryft0Glt7+gx
xCO/m0gPIQP22eoiOLxzGh9FFtSSYeXcBFpMD0UjGhInenVCCQh5dWX9vj2MKxsJNoBJQH0Fb5El
xxQVBN8CWpDEkNg2RNwyZCpebptw8DPPKhLzMCxQTKEpBlSVN//3D0UPadc2mrzWJJa4I6HS9EzK
Hjn68rsLbutKzf0SVDULgsy0D5AZkXxbuA2FRCOfGkZwQY77ouqPUyKfwBh9MUX6U1cS6cjPNrCd
mdYzMBKC2LAJ7sz58PRGGz1qcxLXKQ3KY5b+uj198zFYTh/K4zjjgAkBrrDYBaVZIJ5hiRub7NeE
9n25CpBLDUYcfN1AFmhNImbJoABuYe4uDznXuSo/i/+cD4g0vl+yTHdi1rvGhpsJeNxOeyQJ0sN1
tinyHilb9jJa2mZgTRLeHu4VrwAoEV7vmFTgP5ZFe2R1O83BeY4B0QjVcKTOJ9uh/M/4PlhY+IUe
d3o2UNOJU6CWKmxJ9y82PHTI5uoU2qACPXE+gTWCZQ/ZJOwINHZGjWWwUcGBOH8qP9m8bi72gfaB
6frTeAU183NLykDcP7jSigVSaJkKNORxby/HNQQCOIQoYQON7IKxuNgNoHe2esdbM55QMkvlrmIx
a4cApMKp4VtSiTetq77pib0TPttlyOfZ47+3f8PFlkCpG24c6DtAXC2yjAUKnRM8Y30Vg0kTFll1
P1lipZx41QTa14BtDyY8sITnE9ngLYZcgqXiQTS/9TY5upW3uz2KCzc4j+KDiUU5G0gjmpatqeKi
+2EwqBax08jKICPb23bWhrK4tfH+8Lw6gR3Qx/F0zhF4rzjZaxYQPs9dJQ1UqZbSPhmADxB6yGFh
TgWm4NiD2b3KVrhSyIZmMY7RrOSGe3bpVxW3Oa/MIW6FmzJgzdDLmo+thxe/L0TAsozvS1qXd2o0
89fayb2tNbB/bk/mlbI2pMlmIQnwyUwooZzvi0pLGQVrHVAH5EBcsDw9E4GvTQPLEGFffLL7yXye
bQtWZs7iH17XuTnQxk1XOtYQE+gPQ+p8lGjVhhy+kG/2mg7Zxb0y2wJ4DDQJDxtzebDdFq0RjHoc
4nHUv5ok3baO0wYEhSqEGYoGZGBR7pQ/jWmtfdtVy+DGA5OF6PUCFjzYVtOCoDnEEg3CB+miqacR
OuyQQO2ofxIDCxONb24v5EVggNGCRDEDitAC64JOkPXEQVnJG2Ib0lARU9WjA5XyrIZAodeB8wJn
hvbR5ifV3v8sKIFMFLw01Lexjc4X1BZCQunCh54m7oDK2WVmGlDNxLvWiPCv9Sf7u/2xNwNzZuI3
wp9lrFX6I17SroX9CvZZhazgGqbuIl7EPALlj2LbDG9ERf18QChYESb7Gmcfj2rPh/BFh8Rx9+ko
YDaDOhvuf+B/IZZ3bgZHAHALU4zxZLvROJETROYPt3fEFS8GE/BfAI3PpNqFP86UhhpH249x0dTy
SXnIJOM9kj7ftnJt30F0GbVNqO8DjbOwUvlJS4hWjzG2JEqge9LO9bRjI2UoyX7s32+bu3LJ2B/N
LZx/J1Wv8oSPsZEBwjH+65kvyne2E/152848/2dBKdYHEokAniLGNi7Ia1Jv/CwlbIyR2vpCkgZO
WL3Txv7qCgP9zvLQ793HCpjq8Lbdy+B0NmxDJRvXAgjcywNVl31ZoiOwinN0ljQSDZkgviFEIFP3
i/uvNWLT1PrHXuMJXdv2YAIg1AId4BIHqWk+6URuAJI4vRp4tZD2d7Om+HIt1EJbAGxFIC2x5ZeI
WEfPUb8cpjFO9ROBBzZFHmrlSSZOmLsiMKYnh+0t/SEzf2vD4fNcKLhieGX8tfFYhvzc+Zmzh7ot
rVw3Y86g0Iqkb5pn+9vLd+XMnZmYp/nDU9Dr+Jy3nszYqwQ4hzvNfLpt4Mp9fWZgEce1tlVKkmEM
BkXpyNpm8jCAF03puzRXQoOrY7EM6HLjGsPzbOGioKBnWhSVwdh1fjrJjzVc4srnzUUCaSz8yVOs
xOeDxqTBVK6lX65saZBc8XaY/R+eEYvAPu9tlLHAH4/9FtBhrqTxyoESOhaDQVYIFsb8rYW7cNHJ
GTE89DugEbawpWrBJqPWJ0D6/cDI323rftLybVZ/tbNf3jTXzPjeA7DNXkmhXHG/Z4bN8w1HSWGl
I5FT3NL0GbDiTWa9JUPcmQLN5fayXHlGXHNPsAf6AjYGEOFLJl6jQRyKl2KKGzP9xyn0fxo0w0Al
C6WHLA1yynYga/+cEn5v9cC73N78V7bM3CEFGSMwidCrZ7Ejpd8Qr5LAYJpgy0D+bOVuWfn8Ui6s
Z0WuMhOfR9YAKelN5/3+i9+PkB/vTSBy8dg8X6xU5IJ6g1RxlaJn7Kgj4k69NSGZ+SPLrQjCxP83
Yi3OVdfrVPcHDqBqAgMAMn9hBXlF1v7XmKHcoevvmj/RgHnj7vborp03CMYgj+dgjS4UPNoWxQMj
oYDSi28OYuxuh2LqbRNXbv9Zk+Z/Tcwr+MG92sJxxl5UU5y7kf2jNaCzvhdkZY9f3QYg4sNxQPAJ
Uea5EWFUpiUmGLGmiCg0FV+Zp+uD+O/7iyObKE1vCHSL4qHZ9v4uNbYDFN3XsnbXV+M/K9ZiFJ2n
JOthxeIb3Qryb9baOK5a+BPAzq13LjKrtaPAFc/+vPcBXy+97HtpikejJZvbi75iZ6mL5WWZsCeu
VEzwjhsh3peijh2QTMR/YwdvNkCt3UthlYQJ4Psk4PikfmAATosYAJXbJq5uLe8/E4vo1U9bF7Ki
MJEC6SSKOiBrrdmubi6EjSDUmz4i2MXm1QB8qAV1kIRB+MgGE5gdJ0KX7cFs/2IscMRIpZroYAiH
dr7BCnCildJsFE+QPgX0buXz11b94+cX74oSj1a/AqwVeHs3Mv/tAci1/8KbzCJXmCWENyhCnI8A
MrRWrmitxxmP8iZMD4CgOGvv8mtLPpcGkMhEg2rwX8+NuL020VqgTuZNwCjpXRNQj7ze3lbXFh2Z
NzAvkY5FumExV16ZJHlqpHrsucPGp+2eJnWQ+8bGo9vblq6NBjc/onjkrXw8j85HA/QsEhCaQkmr
9fqdgZ5VUYp844qc7DUrUFsBnddFe9mLfms6WlE7Wo5oahBbbQMA0u1BXJsurIVBwKhG7XWp9OBU
AEckE5liZQE4mvKwdN2NrPdOtxIWXtvDSMqgkSiekR4qTeezZQpGbHTNGWOU9IO++MGA8GHVypNj
xcjSPQJ/LCzZzEZq6CXzt95GUmQtXXHVCJ5NMxsL7WuXOwyxOusRqoxYkTastN+wFfA12trVZUeA
h8QrUq8XtCsT+ToKpt4YewAJH8XUmLsklb9vL/58FpbhEVbjf40sdnDC3US2Dh66VYHUI39nAB00
1jtWxq//xhTqpxCwRP3s4gEy2H3lTy5g/3RU6Hqmt3e+Zjz19fSAFqevLTDQt4d2df58MMag8AMd
sqWracrWbgtugxlFmsAz8DC0Vpzy1ZPzn4WlMnCBLKAAGV/FvrujWjRBygfAwLUAzLi625Dbm0Vb
EWsv1bkTtPluOhsTxzIFXWXvYXBUUJbiLW3L7i6RHEgaFEyQOa68b5pEG/oKEIigGkdvJ30Jek0f
UbeSK4HbtbcWJLZmPAJyM1BkOD/OPbrnFZpEWaCp2n8qI38gjcxCze3ysEM5LPDR+GLHWfX5dzhk
8f4zu9ixKm0GoGwyFbdkCAFL3Kyy9v5o7S4PBZlpltg3KOn9efV9iKtdP5d+Bp4NRpYMyHgCqMaU
V20RbDt3ujLEHZpF+I9AvoNqkQMfMzKt2tCqADkeHR13qVnzUJM2fb+9o69thJkli6r6/I5fFmLI
BIFLNCPACRrusm+SR3q2+QsLUHaASAk0tZHpO1/TPAOlLYeqTGwAhFp4LYC+r7VYQ7NcOzdoHEqQ
9wKZD1zncyvcA5K89+Gjy9GI2NQdkewVHfgWn2xKMafHkev4z9Bir6QeY11PYShRAG7odQRs1Gms
RgjK+Pbb7am7dhxmoWPkKJEegqz/+aCGPJ3gr1FSZJr2YA7ofuRrO2jDPXEDdaNyoG+6nn+/bfPa
RM7rBBormAkXafOU91nitaBElsmptqFPqgdQJUcf9dtmrpGPEbb8r53lpar7ipqtQtRWoGlpDSKS
ACLNRy9lvfjqlndWjQwLDjw99qV+aLo1zeFrU/vR/CKKrxRPEoDophioVaHCdnqrxdEgUWUGursS
P1y7NXAfYjJxt4PbutibeTHy3JEmHoottEcauwvwcsxXJvTqgFCJg2o9gD7AK53vFY/mbu2nWDe8
vfqdpWnTvcXTJEysDumjonQ31B6KZ1Fla6ohVy0jcEGo5+PPMsi3SrDsbIKpbMW+NbuwRd1gMl9y
w0an3dhwV0LXK+EFIn0X9U2Uw+ZnxflA21koSibAfBHtCY/7Sm2b9g7z6nxafMObGxEjEgMfeRbW
WZw+u3NGAb0EPQbrIZzaX6BBdNnX28fgytYAzRrbAlICwAwsO3AJ3VCFAhI5rqeXZNqS4fAX3wf/
fQ718ZJcqjg3dVoZ/ciNWKAViAq4F/zfvj97kw/Xmt5OKZNWacSmT8PCGAP0TPgLC1BshBtEmI8b
amEB+Y+qVJYe61kRoHn8Z9vLzA7dgz4clDHQim8umpwbaDwxVJXlGrH3oKgVaGA+3R7B/IHF1Y+t
On8ad//cyvbcQKf3pUjs3oztsnAj6VeHhBKwdeWdNZJ9S7oibAd/Ahey+Hbb8hVfDt0joMrmChtK
1ouhoQuxzrQZHjmBijCEzlfN3/Tsy98YAa4MXZVRcVoWQa0iMag7Znpc6hJ9VpQ6yERPwsyfXh2r
WgkQr44Ios/oz4FjefFKsgff1HQgy2IpnC+Qcn+emYSBVtGT8taUFq74NRTB/7M1//cPe1sTYLaa
Y4E3f/+9LL8b7RMa5wAnAsWKClpnt2fxShyGVoNIWEOVCPfuUinHcpnnti6Qpj0H5MY0A2iUB332
yeZTfzY7SnNAs0Iwbm4hfz4mE9wQN5lQXGBWF/o+iOWfT+0iqYAGvoCDzP5ssdnb1AYXHkLg8cwV
IHd0XOtOc81jfjSw8DiWMwFW0FlTbPOtMxy7fz+/DnjYwdNgilzohZ1P0NgObqcSlLTou9KPnhUn
a71frg4AqoAG9jBK0Mvkt+8OGfqaoZ7kVb8aFpByrV/W5QUJMRd0tJ4Fi/HPpc83zKSkkBRyTyQH
VSA9pv63HFRuKxuj8dPadgAZwRiUe23o7Vx455qBK2nkyjnVxjG/y5NP76bzzy+OYD5AZWNi+Dy7
90DlXouZrpTLZ6V6ZNmAQEOxbXm5+I1ywPruyAn0nqyFfsR0kmkKZvXBIIfG1COn+2XM3GntzgCx
1BhfPrvbzu0vxucrVYM+N5CT5r9ycJvb/Cgr49OuBUaAuJnresAvLQHNvT8wPhUYpJF/4RL0zCoo
3KfbA/kD9Tq/5GZUJbhZwGMh0lhCweoJYAuKEPiE3Dzftn3lDMD1WeQ5kzl9wyyD/lpXX3wluq+y
MS0Eok2eBVppJOFUNiDid764G023fQSwFtXHKaH5m9Skt+vsUd7ZeZbGHZPVYaJptSNpW+waCxA3
XQFxAKK42e0RiggVEabG44jYcZ/ixR8I4CEOaBRb/uh5nj6h8jSilu8Zb9BT195SRaCYqLIm7jNI
Zsp2KoPEKUFWSKciYOj5jZ5Jyo2GQhpsh4unB71tah4puI6AMtvW60j9567ufueDZgZappdgzE15
N22RB8sOrVLpew1F6LtWefKAbqg5sE49d36PwJL9W5pKi26vxOVFMucYdDh5ZPig/7u4810GtpVe
Eaw2P5VgjYLM/WlBSBz6DyaWTzdLJC3LGpjwt7IAXWp7ewTX/BfyEXOzM7Tbvggo6hozOcrUOen6
sM21/cT/baousJNjChbibVuXzngeyn+2Fgdw5J1dpi1sqd7bpZBtcsyVd9kVC0BIQHoNeTYEgcty
kVGnzOK4+U9Gv202ZE1I6zIgQlQMLz+bQPiwVIV00wbpwtRA25TxWeIJxMmM8tnba1mca8OA/ioi
WEhQzsqK5/eioHnKNaP3Trn+vb9j3rfb63BtGBgH2MeIlC9bfSK9rzVZ6jsnA3qvT6M3Qb4Dku0v
U2kNj6TXyxWtKdPE7z33V+h3hMsRUE6g64G3OB9PImXaT2XLgJLi/Glo1MHwwJDetHkxQb3I06He
xN49vSk2w1SIR7eDhhJlLAuSDjJleo50gfCE/1zDRXkbzyn5VrU2w+R7bmg1ZvEDHRfMp1n6IKy1
Wr7cnrDLYz57dMhkAYUwV1kWvz8tja7Xqqk6QTRAn7XlhRW0ny6uoAkfnDryCYgWATk4n6MMsbYN
Qic9uToPJwDlhDNCTSK6PZLLnTVbQS4G8dCVcIW1WW1S6dKT1t8ZfhYO0+ddIiwgJEXhDhSEC0ZP
lqZqtHVWnKxKD4gL4r8ug2H8/flxWARSi8C2zm/KZeRYK4LiXV2eVB7WT2pNd3le0MWGxQH57/Pz
NH54jVCjG7KB4PMJeZ/yjdbdQ0zjiXc72u0M/mm3aKN9LCI6eC0krpYrj2qKq/QRu8tk5YMLcjeE
2D47W9CwdZFvRtkWQvVLYhqkNl3qdbU4NSY6fu3qen/7+7M/Op8ufB9PEB9QREB0l+cjt/Us9y0q
ToYp6EOve9mLrvXZsSBOe28n/XCwNN0NxmxY449d7ufZ8lyud9BA4EJzMLMbU5QdF6fuV18G9PX2
uNa+vvDDuiqgzkFbceI0D53u0P9FPgSlEPBMED6gCSf+nm80vyihYQGXdxqhV6ACaq3Fo9eGAJeF
VUG2EDO1OChWatjMsLH0qn3UknvdWl2B+RW7WHz0fiLID6CjL7bxYgiGNKG54KXmqYOtTcoGEiYt
1JhCvaxcf59OMn/BO68Owd+1w0bDKyP0u57j1Z2g8yl8A9F+1ImPnol60oY42a/YMQaayKa9DtqI
I7ca6qhPRW96UVZn3pb7pQYxCFVGqDjQcLTM53ToyKOXEG1PMwbkHrTap9fRd5QTGLWZ7gV4IQ2U
5FxIKdZ0uhtMPrxWHe7wwckHQEuE5mqhaHUVsbZxP/2ymp2uA6+OW9C9EEg1cRbQMyQzT5kZcQva
8Z/2IOffn+/fD+4qb5tBCGdeAvVc2W82+XH7HFwGieffX2yirjcoq2zNOA1lrsdD24kHA4gJiC7q
vQWyembmjxAW5592W9hQaNiGWwRdeC74tDrPTKk6xWM5HVz64vGVK/fybJx/fzFt3Gtl0kh8vwdd
14D7GFf84hV4KSzgWCOGmbNNy+yAyNJxGKHADXjzlxLoDDJCOA8yDiUU37QHnpXoAPmuWBXdXq8/
YOMPZxIJArTdg2F0hPYhhL88k02RVqkBkZCnxMigP1ChEXWjIApY547SgjFRw6NR1N6GS/2d9kUV
2onzpGcUv8fqAcSG5sGBo0tFVDHvGW/QIrJkCtWzauru+lS+uiV0y27/5mWN6uI3z1Hrh01sQEaC
GBVhT43dQEFLe/O77C7hxhtaFW9bqw8ZOrj69rj3KnIPRFAoJ/Nw+zcsNsTFT1jEYMpPCjSqwLTp
07umHS0I8/3fDCwuFNJno57NY5RfoaTFi5XPL+LU//n9CCLxIJ03wLIui0ug6hqotDzVnEG16aGp
vkjY+YsxfDAyT+KHdWopuijmOoxAR1A5YLGubN61QSzukxxKd6KcBzGr+k2RglrhWqPmhT+7mKfF
VoMSp+fRQWdP1fCdyoNt8I3k93ZWb01tDVe4THtdGFtsKg8wCtNvLYxHfRfaXUIaiDN8ZcjVVt1r
7Z8gAbsV9u9ed7d5/Y2m29vLNY/lwhV8WK7FlhvN2i71BOYHErgWGJjHsoimYcWVXrUyJyVBFoCW
8TLCHMo64eXgsaepDNGlzWh2hUT0v7k9lqtbA4BW3KDIGV9QwJxES5GswPER1cY0tj7f1mu6yFdd
wAcTi+maphoadZ7DniDPWfTvvrvyFr42Ud4M+saNNkf7i6ckJIcEzwxRo93hyR53QP6Mu5auXJzX
9jekWCxUN/CYR0em8yMKMaMUFSQMovFO/XSXmGDU1F/L9GWETM/tJZnnY7m9UENBecibky7Lx4st
TYvZhV8/uZBaTOsU19tLOhyF+ll3+4qs4CX+/PILcw74Eqh2QIBuqa/PJ2QMUhu7uUy6PnCGBsqq
lJF2j9/WBOUIzcGMyCKckDyAfJknIgAZh101QAkn0bRy70PmBZqHuFK8ocqOjiXLbUG8MgTerQy1
rIHYnNR58yIaMjwbaLK6gaKw+ygIZ190wV8I5cXGFt0/RJXyBQ223BfmODRipjceRiN3obAqGA94
7UE7DZK9P9ucdujcxpOdchLQqDpkEdpmYi8gS4u1esTl/vVm5AO2GOQ5UYRehGoWpD9T1aLGzcav
SfUObOiK+788g+cGFu4f4BGvmXIY8NQOajMRFBr1bq152XUjuMiAy0UKwVlEZlBCqyan8/VY2Szi
UxdO2hdbrFw0l0cReAbgsOYWaeDfLquAaPHkdKYm+RNWJbScB8Vehf+a2PXKEblcEtNARhL6Y4AF
AAQ4D/bDhambXdZr2ARPtRdWTqj6le9fTtb59+dxfvj+1LhdNjJ8f07ke1t/3PhsBQZydQh4wMBx
oes8Kg/nJkaCLoSan+RPWedGApywrF7xi9cGgdYfc9kEZ/sCGlc5jZ7ZnOVP3LvL6Y6xqKhWXmFr
JhauvU+1AtJSVf70/0j70t64caXrXyRA1EJJX6XebLdt2YljJ1+EbKOFkqh9+/XvYe5973SzhSY6
DwYzA0wwquZWLFadOmfoA4ODwxCPVcXhWJun01FI3n12Sr0zE4yCtruuAKHX5rq3VXzflSrKHPqC
JqcQ9bPyf+KiAMeuIgJWzJF8j0/OTBsw1qZIqb3T6p+haQJdlaRX2ZAOt1tXtuHksNHXgT6Dc+3e
UsWQZOVs427FkfsP2Yp85mZww1ZarSUvDgf7O6kCKOFCcCeD/GP0VphG0Jl34HPvk989/aV5v8v0
kPQ71rS76wu2PtZ/f4d0Nj1zaCNQeCYvi7HpjZ2bbOjwFybQ0Ip3HvgDLiGfGpIlc9Vl6QsYy026
H6JPjaoLZ20Upyak4+80w+AwlqR4VwQ6qAm7g1Knc23BTk2In3DixKLEahsNlI0vqfNBiq1WHpw6
oPb++nKsnZ9TK9Jy4DYgsVbEmKsIDeiHWqXmsTpRQHqgygENlIvbN7WXOYMabPLC9TvQvlbgdyTb
vxjCiQlpLUwkcoc2N7CzO/ArBm55+IvvQ57KQtwIDLElBRCtRljdpTR5iamv6WDYVtxWqwt98n3p
93tm1XOkw5KX3ntCcTwrn1zQU6V/cyhOrEjbCYIgdtpEdvJi5zsje2Dw+K6qCo8deR6KIto9MSHt
pXEGyVZTOFiID2i3uW4A+Gw5KoyIC+OaEenxOLo54NUlZmtMyl3d6eClArmr/b23tr3zAja7nL/+
39ZfuiXtKSEJ8C7JyzTvwCGeqVzz6hE8mTbpihxMNCbSSXwfCuVmSG9U7sNz+2xZ5Hq5lpaemzr4
Pmgz29+5ivFH8fNt6WlldpnTNBkWZDH8+oP++D9Nvi1djQbrTBe+Nnnpunu73inpOFYPHziz0PKG
cg1gfedethtb15mh0PiCuqtdg5vuKQWtsvn+F6M4sSJtoWlMnNFo4AWZG9gFmLY317+/6mVPvi9t
oRZcbjx29OSlXe6GMCvuplHhZBXzJMdZPTciqx0xghGwNJSUoakz/q6ij5vHgbIA+kGQqiUi53C+
GnXHAC2f4vil4349BVW1nzoFn8LKdoX4tYl8IHIBeBZKSwEoTmpVSa+hez7yPedXrU8KT7syVYYL
rQ/8BTsXErW6FekM75MonEZzM7MHL/vkjIcC5LTXJ0v8UskTntkRIz0JEIipuQOKEFGYa99Q5oSI
xovh8Q2FnstUfzO4YuLESbhmTrpADDeeIN0Ac7r5UWRhlOzn4iuzjtA3VVyIl7tZYDhRQkMfFjiO
ZYh9BNK0ZWaRHtr0AFEFp3wCif31ubvcBcIE0mbICawknWiMVwMImkhYGoETW9suUUWICgsyfH9x
86wt/lhIvwoJDlVabm2SgFQBaAUiV8gwSstBOqi/lOVEwjmmwEHZr1UxHzQ+7K9P1OWqo9HcEphd
ZBiBR5ZOZJWhswLoPRJyMPdArGmvNdUvEtXbEbDIuu0VZ2d1VGB/8NCtBfI2uUyzVNNczC1GVWjD
vZ1Gvlvq0Mf4eX1QlycHGRsdcCI0V0ACUH4LgVsfAOIEsUKTTA9ZPb62TpMjQ7b8HCP7oVyWT25y
e5oTNlGUF2uFh4nchZMkg9dkY45GggJU6gsrvs/wPtCbOjQmSxWuYW3zAQv5v2yRFLIy02zsjCck
9Nq7bnlGhHR9Ale/D8Q94OmgV73oTbHpANgtEl8hsz6l6c8chYnrBtb2ARhUDZxNdIFdUI2AWqUG
EstG534KcQk3SugeOrKguhtMqthyq2MRuWFwgQD2IUcA9ThWZNAwVxZtNyjAB7b5N7N1YkG6cqD9
bcRL7WK76dWnJOOfUFpVZTnlDk9cNthfkJgCoQnK6hcdiKY+jkzrHMwYhc63leEGSPQjeNbftMT0
HbJYQdy0v/mCFpkkSSEJyA9RRfw203xaV9vr63d5B6LnigDAYaAZDJ18ktsw0n7Q+wlNJ7YZ1F80
NACRsF7+YuVswd6JRikL9FXSLtfn2Rn6yCZhZibFwZ2gjFdXjqo1Ym1/2IDkC64CZFDkngXmQVhb
R6dUmEJnLP6MK/cvtsepAWmu3CoaBrgrEjrZMZ0ebsSY/tkYp583zsOExrJj1swLCZcIuIQNvzm0
xUqfTI+0CPUy2AN4sUioOYehuuO64vurOwkoQ0gcguTblIOBvppKVvQWgbRe0NX71nv2yBHCONf3
6+oin1iRJimqC7TAliYcZp1tSJ9u/rn+/ZVaPigi0KSIwA8MqJdVLs3OEHMAK5IW7zb5VFIG2ZMw
MZ6MlB8byN7aXbQZ8glyRc/DqMjzro0OzH+gKwWAD5g0KVbg3QL9aPQoh64LRtS43Byuj24tSHDg
dNBm6QDkL+dIIZHJq5yg+ZNNPEp9W3ebwNZY/2VCgLIbDL28s6EvpQhI13YG3DX6rT0Ajy8wqGVG
+rYHrCocS6DQep4vj3aL6hfv7P4exb5eUUNcsyd6MlE/BP3qBdtDOrPEbOJWhy+j+6JzDy3Uy+gu
ixSzubZap3akvTjPwM/zuRbjij4W1hyg/vLl9gUTrTNYLMhAXQRANXQlF4+A5SWa+d5OskfwpUAH
dZgec8N+gB7Z7TkuTNmJQTG3J2+VPCFZ4uowWLYf9nDPab2p5s+DNf6FL0W7OrDN4MpBW6XsjQwt
qkdH10EgVwW9F+gL31yfurXVAZgX0RUq+wCPij8/GYm5zBUKfjPyTCkkaCpoC91evUJgAwFivE2h
LwbC8HML0CpNY3sR+3qs0D8dVpRA9PHH9WGsBFinRuRbbc67xskSGOEj2mYRI0PZ1gFAwTB2f2NI
dPwJsO1Fe3YGBVpWiPKr1x1a7VfUPTTj5+smVpYENzNy/cCTga5Kl+Irxoo0dTRmhoX1EXu/ASW7
/v2Vg49HFkgy8dhCi5F8BXHSLY2moYE+449N+zHUe5bY0KF+vW5mZUkQLoFaUrAt47qT9u5Q14TP
aJwPU2jjQCrqA7oZf2EBncAG+v8METid7ywoDtkzckVgApiqbVqMj90UbetG1fe7NhABdgePKTCe
uBTOzVSksdzZxV23aI/6Av3OJQuaSlEeXVl0NBYD2IUSBVDi8vuXT+VidgvutIg/6fNT/vv2qTJB
gYWaBTSw0P19PgaqedCjddF9n0MjDzIpYVF5b0ukK3z96lTh+gJvAchZYOzczAwNYnfqR2ytwdjP
2rBjVfeRJkxRrV4LP0C8YLvEQDc+FHGkGBPQVNbQMob/9bxIKGjOgZmnd0Bt7BhUSv0uSw5lDKGi
ajmWDf8JpojW78E4en1WVwIF/AzsQMwoXo4yLH6iCQTPvQzsHsO0G3NIHtvFlz6j72aUIH0/f1w3
J7O2itgXWB+cXdRuQAAjN1gO6LuI8qEDWQO6+nZLRbJffeMN0D739E1ST8N29oDPmqiWfzS9Qzc8
ssbG51A+/gsfgiyKoFRDO8tFg2LcuA0aAPBL4mTy0Zbnz5EXxAX6+1Q9sTLE9j+DNk0TXE0wdEFO
P9tFUrfQZQ4NyvvHJGbvTJtiyCuyPtnnlPOnXDPpvd5YbdBF1N30mvMXT14cfDypAesClF/2ZTTK
Ibvbo495apOt6VYvnencDLDD2p6YkC7ickQ7VGuiExspAZ9Oj5anbZoYgoOxCrC45mrE8wMcX+gS
Aoz4/JAmiwdpZZIvIXRB48nPb2S9/bNgCI6wWjgYYGmSDicbFySqFvBfjsEQPzm6Ik4W19954hZK
woLTDcxuaDWUn8lehjfyYIBjieQVUGHf0lzf1uRTEcdokX2FXsH1Q7d2W8KbiXlCXyBQdeezBWm5
xCujZg4fDOd9B+qe99u/j25eGw4ENVk0oZ1/v68t1P9YN4fouO02NHlajKdU1QS6suTYXQZuGHgQ
kbQ7N4JH3OTUw2yHIMyJPmfN2/UxrH9ekFbgqkccJs+RFfdUQ080FE6+lfZdipT9dQMra47f/68B
8ecnUWpptlqTlzAAV7BvjAajGDae+9mwh+0EQsTBiDfXLa4OCd3saKJzRTnNOLeYMHec9TS3kVPd
pvG+UFz3KxclMmg2xKPEqcc78/zz3Tg0Zdt0DjSqoCceDC9l9hcDOLUgTRkbqoG2duuE5fKLoViT
mo5iUVRjkC77Po1BGNk2TthHW0K2erNpFWdj3QLQp6B0x1+OWKSTZTcj0+bIqjth0t4jNcvZ0VAR
Ra4cbyzEvybETzgxoZW1PrfIvAFO6fmFJryhxb6Vb7fvplMr4lecWLFz11iaBQNJ9YOT7w0VGkJs
F8knQjgRCgEEROdAp0jf9ygvgTrNndBOvlN+D6rsKv1ufW2W2/FpqGagmoBEhSg3yA0IpAThjlty
J1zyr63226tuT0qcfV9a8aruCYW/dcLIHYJR37YAU0bWr2pW3LbrE/bvOKRl71pIFA0DxjGS/WAd
ogSyybvoh9dvry/86vbC3UFMNGVaF7B5aJ1oMxI+NNTsHzn6z9xnZgU3djGKCxeT9q8RyVfVUW+U
lhvRUO/c96QwDqAM/X59HGI+LjfYvyakx1w2G3pqjhoFM5XztR7YLi6HGX1GqoaqNbeL2xBc0EJx
A+Ji5wdl4jHUlcAeEGrcn+tNrKIcXRkH+D6R8wKxMSJK+YFSL1DEneYBRGre3i7u+l+OikJgZQQo
hwkqdhTG0GIsXbWG1Q7dCDrAsIeg+M80VWyotQGAM5m4+NsAokC6OGite1CItXETVgDGZ3WQNFAu
+Hx9tS/H4MECbj74EkFlKY2BghdKhxSwEbZTMJu+N9xd//7lIAQDo5BmFNyPF7iIBYrwkAdDerpF
dyegBVtusH2c0JsPOcxADkTQ5yLSlWuULnD6vCGaEc4T8BfajjovBTl2bG/ob9cHdHnMzy2JCT3x
70lHdcYbWNKmT159XwCoTQCmhM7vdTuXcdC5HTGxJ3YqmmkFzz2oqYAQxjKf+zr3qy6czHLTNMfu
dpQM+ktQL0eYbWI3y6fF9RorBsuaETpOjF0Ayez4ERKUvrG8Xh/X2oY7MSSnWPhc5a4uDEVQSZ76
bw2AcNctXDp8wGPAqoSeIoHIkbf0iP5ckOTWNhhj681iMYj5ZOOPqmO7dGA/jGX8uG5vZUTA/SB1
K14pl2JuGsgih55MU+iMzq+cwtU42c1lEOFjoFyBEikS+DI5GDG5BVI1awoz+zXZWYliTVYOKUFg
RMXDB0GqKe21DkK3RhLj8847649N8pgzxZqsztGJBSlqsZ2+mIoI/NkRY37ffZpVwd2aAWgxCz+P
f8GfnR8XPXGd1DRK0PFC4b7qqD/EN+pQ4e5FUuDEhBQEF7FLJzRjQoMFkWO3bEbkB/NRkW1ZSfzA
CoSxKfKD4FGTlzrms2kMPXbT0N5BIL40/bLe03gfawGOoz1vIZpAVUWOldlDfQ1So4B94dFoSFdN
PDQFa7oOqW5jDNy2R+vw7fcALCCRjrI3wGUyPi6y5pb0JgQNyviHm5TAeW0Gtr9+EFfyRxDuQvIW
wnIi/+ka55sgz80o7wfUaqrqcbbnHUOLll5SX8/v4v4x5vf5UNxV/OZAFlZR70D6XjDLyPlcJHrd
ZDKQZG8ZhGCX4edYW1u9tL6BiObmNDhMoScMETkqRMiGnw/QSO2C6D1H0tU7lMPvkTxpNxKril1+
ZkI6qRmr0FvT18i3dtqGjfNj2zLFXljbbWABwO/HjY0HtxRz1FpBaqalyG1mQwxasO7J0FX8rSvX
JwJLMOOgboP4Ri5FJeVoLkKPOtRGb1d4+XNRuwEtQEhZR5uIQAU7bWuFG10dF4oHSIugXeXi6DIt
wzO/xOqYXezbyFD+ur6/V9w0NhMSR4J4Ak8Jycdx6g4praI55OmjXjPIUGf+kN5+1YD3Ax9HWAsI
o+xIIQnhsjZGSi8HnVDWLEGheiitTNOZBcmPzu2iZQOBBayI+7VXdbGK//38/SK4zzz0bSClA9kz
aQNXaK8xGlvrwsSu73mRWn5GOIjj56c6M57cuKY+IxY0SFSJnrVxofsQuVB0KoGIVHKi9ZQ0POnL
HiHUGLRJFIy3Y5MwNDwoAJ5FHAAncH78zYjOVj8nfah1o2+3x1nbT6Nvetvr+2ztDhKcvoLFHHVi
+JpzO1zXAIrQYMcEBWDPd3pLH3Xt0HT31F0OpEs2rCz3sbugQVHRFbwSXpsi5YCLFvN4kVFGvWrR
YpP10CV50xYW5P393APZlt8OjsJcnhiS7orZ7ETCPO/DhZpgYOZ+loNA9vpEru0IE1xjaBjV8TKR
G8RRHkqdrMrHsMjfNQYom+Ksrk0WQk5wPiHkAchVcqS50U9xxVDiqwt318GXkp7embEL9QuFaxM7
Sz5U4uqGBgNKcResUCALtkH2XA7h2L4u8bhl1fdYQ/Eiindp9fX6rK25OTxCgG/F61fgCM53n2UV
1Co77D4jcQ50AttQkfFfmq4rwoWVKwKli3/tSDtgaQcyQheiD9N/aNw+Nj/Nb93IH+uff7ELkKhz
cG0T4C6o5LY7nhW5WU1dyIYN2BhVKk5r0yX4iFApgUiqKfc3jCwthrJt+7Cf83BCP1xUN6+Oq4K2
r+1loDqwzXT4HuRtzleFAqhgjAXFeWHJ5ndMVG3ia24bSU1wZ2Ezo8AqrzpPczKmUR/qZcizf6zh
HQE86Y8V+rGyb065u77J1o4OtjLq5EhvChnd8+G4mtmUeQ4/E7UQHEy+NtXPYkHhWJUuWKEM+cOS
+T9DYl5P3vHeiNq20QpDxZPZZhurnI7LEh1MWr3VZu/rcfdsMb4rwFUTWPmvLKYbLLJiD66U0fEz
KPLqeKiKNnnp6mj1yl06HZdTadSPdtc9jmmJKq4eNDZF03+36YoCohjs2A6l5wM2ekhd8/NfzDl8
FYohCGEuHubVSLyG9zhwRm/5RX5whxfH+eCRSorxj4eQvZXrCVwCoFvIx0p7aaC5PWkRPIg9QsE6
Lh/4PH2uxgEdkM3o6zPdFJm1Sct3t4t/TD0k4uwCSuhLGTS6+9PQoerGp6feRUmTCLbc/NkpyLbV
VWwCa0cXuB+0C1iQJ8cL4nxv9GWMknuKCcnpgddHhi5wl90OLBPUoyJxANJLpOCklUcW17MB2pxD
S38syZ58v76oK34BaSOUbQAqA3W2HC9yqKr3YO6bIArd+tW7Pd8OMsaDEe4NlyggmtQRk3hygBYw
kkV2id/PWRrUyIcpiftWXI8FHWEEPH9SLHJTRaGzuNLrcQq13Awct0A6+qWbf5r250T/Ec0Pbv3p
L+bsxKBwTidDiivuMTfCG7/Wjlpr+G7x8TcGkNSFh8O6y94NNU7QK8b6FNrWtvE2019sXLxCgWpG
pAsEkyMNIK9ta1o8OoTVFPlPrvFWR4qq6UrAAQvYuY4BkDweO9IUGZ3LnVofIP2SfWiLt+uWLvU9
ACMZbxN/sFXy2CsXwqnBP7mFkzWxrJR1aUOG0IFwTz7tQHodVOknvbv9CX9mR/JNE2dO24A7PWSu
96jP7n2T9J8Tr9ld3wGq4UjBTUNGoyzHZQjjEQk344k2n8vh66RicVo7/TbEZHCvCLlNOXNoUBAg
9S0iUGi/L/YxahVXxoqHRA8N+EBRZ0EtRwaz8WXMqjrpp9CaB781AGEB9KP9en2u1gYh5HdAfYQ4
SpepoKk1//c4lksK6dNXzhXViTUDSOkhH434Bs1Bkgv2kqrR87EZwz5BeNkm+9t//+nnpQCzcc0+
40s7hvW0WZyAqSLMtbN4+n3pLOopcHbLiO+7FvSA/ajcE3JfVdtRVXJWGPIkuNLYcEoyNOuGZrtp
cmjovXhzkNvIgCpemeuG0Hvj4XF7WSIo3c7W3ISPIQUDtGelQQwVP+a86mCxn3rF9lrbw9BcwcsJ
RFeXjLoj1/Df0wmrv3yt2CdXP1aWwqmIFZACHrwv/mdCnjh0LbST5w5juLTpHlRnU4fGwKDhD3l1
pDT1R9WWWHMvpwYlL9aUFmnZAoN0+F7kD2N65PXXnCgugfWZE9o4qCFeMgJrs2MBK6uPoebhUkb7
kpWASxstJ39xfnDZ/H8z0vlBjTvKgQXGtuObxUaIlPZ31y2srg/6PJCPQm84mrjPbzMoNpCpieEA
6kYfHwBHqB+R5s2DyGjKB2dyCLJs+nBw2tk7JGy2D9fNr80jgn+kJoHOvqQQtWeG/P6EtmQefSL6
vTltBlVfpcqE2DAn12fL0YELgK4eEv51ZvGGeJ88tEpcH8eaH/2DZgSg0bjEmdOpLmnRGigiOF/b
Ta8rQtm1+gGQvWh1FbN0yXzoRuMcVUuP3mog9Ozah+RG2R/n/OdsZz6n3y3Q5Drp7eAqD+2PKPag
mwWky3LekJsJxFSMRQ87MMwFuI3yp4law/NSaSpCd5m9X2T3RaslhCtBIwBKGLGMp8ukAXKsTyjD
uMO8a1uIErwg3b9Dajmwm01HliCH4zXH1m+QXNYg8aHfUyhJjNuyiHyL/KjGY1f+1Ht0D7G7ulYp
ZJC1k4ImGFEeQDR+kXp0K28uGxOtSou1jzon4BF5Nnsa4NkM0tijle7R64rIFAyA323rjtUvOLyB
NSEsMF+G4Q4ByabKVSlrQxxQ2cGCbB3ZCRNoBlzk0rw5ZcSg6KiLV7xVHL3U9Tv9oGvjS8F/aGX2
QvttbXO/cI5T/ZjyH0tSANo7+NXS7CPTu+/7yteaGLLXz2OfvbgtCeJ2VPjL9eXF9AkYBFpX5dRZ
y0oI1BIsb5198dzEn5cnvXtd6noHNaCgghRQEW0b6y5qf1rlsTDvqzJMpgSP8XJjkGbb5DSwHei8
8MhHlv6FZi/XT/CKmxAtDyIvL8RT//QCn+y/qHHHKSrQ+zC07fw6g877KGQ+trScVYgG4bWlJUO+
A20/IjQFll5asiweNLtpsWSV1lZH1kLvcMqG+d6ehzZwl6r97LK+em00T1N4+1XLfyg0kbxEdCH2
+MkgbYPZJEONJRxdMIVRfUPmp3Z+Kpt4N4LsYmludYvIkyP7B7ATcPrORQGyJCyzqqzowtR9MOaH
f64v2cVVj69DZELse1SEcLTORzMvmjXqjKCewm0vKHuW+MDn9gEUcNMD+EJjRcfHxRaR7Mk3yVhr
7eiNXTiCjnLKE8MvdSASkJ1TTNtFECgMiUoRslFC8UC6lAVQk3Xj1IekHmgAznX3Ad0Ppu9q6Zsx
JPMe863CKa1OpuCxQ0sLKjgXvt7L+8KkVheS6dhaEODLHhb+1t784BBDOzEjRTSIKLrBmGDGLO2N
bjE/mb5e3xUrq4QiHk6XSMtgc0h7vKVmXhGyNKGzJF/6pc5fy2ohgelF5OO6pZUpQ0sWVHzRGSmw
L9I5dgsKrGNawlJEv4Nv6lkrvLtozLdD3qs4H1dGZQH4D7QdwhWA0KVRlelCnLi2a/TjvfD+Jc/v
dOfz9eEoTMh5BvSTOlnBYYJo9y0k02ryNKr6fVdtGGDwoTi4Iv9zfmQL1DeTtI6qsE2dEbmSYthW
JM+fimhxFIdoZXXgEhxXiPSisVjeB0Zcz17HqwbF3O3i3tnLoR0OU/7j+qStHFWABdC9LKDhCGSl
PVBEFRJ0NGtCbyjswucdmQ69BtkJglTKA++S/ED7JVUAOy6T5n/uKEEpi0oy8qSSh4jmok/NGIPL
h3u0bVTRQ+U8OwTn9dlCvaX7YOlzVN8VruJwWfLVJeyCfBvlEDwDLrIeS5+Ps2bwJqQdY3dQ0V0C
13FVIftluAueCxxh1JNFJyKimvNtUjtQpR/pwsO47z7nxHgfDBIMZryJQCsOuAvbJH21IbU9Bx6U
Q68v6eUeNQDWAicwkkY2nnfSUSMRaCgnfSzCOBs2TI/B8aH7t7MloRv5xIp82iyz4HWsL0Xolfrb
iDxYtLjb6wMRP/QszpBMSIctsSm4/EZShLT4Z+avPSrV4HvZW/1jH3+rktC5GaEjGZRSe0llGhoe
DEWYmIFHHF+7VcUIdxNmDccN2wIttxCFP98Yi1fVrdvBAv+necgVp+pyc59/XPr5WeeWLpvxcWY8
zGQzRK/X1+PSI51/Xzq0IMifoPyA9dDc+/rzTA9FdrCqw3Ujq7uXIoEE6W78k0gXbEw9LbZbswgz
5z5ujnPyQG1FcX9lnkReFb0XQuHLdsU4T6LItvRKRrOkCHUwN/pDpti2659HPRdQH2B9ZMR0k3GL
mhorwgnqnYbjL4kqrXLptOFXBKvmfy2IX3AygMIYBiD+iiLMDbqbcriWIjlUmbMnNDrOc6FY97UB
AfSLYhTg3wiIJW+WpD3lLcpPYcddfzQZVLWD64t+WcuFk0QaV7xLQV12ETHqEXfHbJowIhY9TF76
ES/FMbJ78FvrD1qnBR3N9xbp7xOibckyBVPNH1PaKR5RYnNJHufsZ0gTC8nj1uNML8LFHliQptMz
UKPblnd7B0x6gNz/TptFcSVdsjD/GTtaPRFTgErkgkoApL6u1g5FaA9OOHn5IWnTI4QCdg04Weel
2EIQ5XFKZp941cZsl4BNGWrI2XMC5lm9Ydsa/cr+9QVZOYUEApHQcLQBXL+4Q/rea+li6HlI5gbA
ihBE/Ju8UhUgVxw8rHiopdlE8KZLG6tzOOS8HCcHJOk4u1BgeE6y16SkQdUwvxtfG/bl+rBWDeJF
AuYm0YcsQyHQfqMtxZAVIVQWnaH1k3lXO56fJo+N5fhtpSOTwG53aCC2h9g51GZWumU0jS9D1sEd
mPWhz7czidHnrUhPrC7XvzZk6H/M8fjpKMaVIJ3mJrCQfksXlYDWihVBwQjkJ3oARMLm3O24C7Kw
tHDKMC7fp/qdFW/MeLu+QCuu5syEdADTxXIYGe0y7PXDb8PbX/+6agDiz0/8ZofDFOkNBpAYRwqg
LyTAtKxX+LKVW/JsCNLtwgcjI2YNIx157/RibxYMHFtzEKs4fFWGpNNTN00z4Y4rQ7v3E3MTA0bI
7gpTtX3Fqko+8Ww80oVspdRcWAkzdOkDxn45OdQqbYiOJjukv7dO/sOpkTuEap071vuS5j4t9uUI
DWX+7PVakCP61Y96sfhUO9YL5Oj4VzxugnFwfM9jh5mNW9eo/Qk8xOWdUeyMtPu8kHm3eFvIifie
8RvEIX7J3nNIKZdGiZTWpnbIJp71TQbNLtf+pQ9fWBn7LHud9R8TEhsdN4BoePOSR52obt+VPYqj
hsyGKKFfypWlwwQ586KsBMaAGnzb2pliztctCHZNQzTLy8lGbs9lRW1WhQaZgtFFj6AKiLpyEjCG
fy1IoWKMfu+ZO2kVcvJ5iPbp9G5r2+uHTTUIyVv03eB4bpNXIXF/GMaxKTfXv7+y/c+GIOyfHOah
a/RKZ/j+qD/mIzCzd/OyizvFaRa7W9r9Z1Ykl6FTu58sA0vhmPQBiS0/jvaIhXxa7TRt3Hr9j+uj
WrUHdkTo+CFTcqFeT5iea7phcCD4i6CKc9/hoU531RhtDO0hvrlD3wakGrcTWntAaQP02Pkk2siY
WN0Y8XBazAer/ZoXN5fQhQXU/kHaCbVpQALPLcyGiWdoXFV41B8zx+9UkLTVbXbyfWkE3ax36ILl
OI32h5X/4EwR/K5uM0FZKTha8J6W3LmZ98tUNwY2AAR2eP+aGl/yGsUGFbheZUfy5taIADiNCOzA
w6VOv6/7h8h9WlSqV6sbjILEAsuN0E5GoGtZy0CAQ6uQUR/Vn3Y5lMSvsneNB4uqjXfVy5zYko4o
KVLTiznmLprdXVUsm35gd0Pr3h6sCrbJ/w1JOqPlUhVuamBIWrR3K9ufyk2XqSjtpfVBzcwG1Bh4
P6BZ0NErA7/KbK7jofOsZ9sc5k1n1uaTYaXzHjK+5TGZ+vpGupz/GAS5DAaGa+aCHBhN1tpSoyD1
bOQbqhvorb/RQ/+xICS7BfUQHtpy/YERl8QgobWeq8R8ITPKWVqpcJ9yw8N/bCC8hwWEwEAynh//
AQJVUd3Z5nNS2QuIIazpJy9Kew+mnj4gQ2c/2GyErExSGyAOBwDajuDqYteuFb9ELjTil7hQkgO5
N2pjKOfIPFOoMs5m7jVtmKJEz40SRcTSr6Nsm0zvTfSwxHsSfQz0W1RlgA4fRhdd1dknd3hbusQn
ThHkAH6M1j9TPt0VIISq6kdrUKTuxCE/uW3EbBkCyeRBdQAaT3KvcMIsJ69imzzPHEK/id94/YbH
29bbWPpt1/N/TQlclgPPDMPnC9M2Fp6SpoUaMAVj5QtRgWP/JGqksQAQjaZnHE0P0CzJAKpmPKnK
hjw3Oivu9cyqd3Y/DC8R7cgWQGJz9vu2SBsfcq86ctsjvc9ml+xaHhu+pc320V68btcgmn6airnZ
cjuJP8fUSXdVjVD+Nicibw8Z6NO6fOho37Vh1W4rbcOdQ8cUUy5GfD4jZztQJhBKcrOoULluwWrw
zlO8BzO/VaHiVTak8+bMjZU0JoYB/UeDfyvMzh9UCH/pCvnvVIEkHVEwige2+POTyEub52zo66wF
bXkyPs2Frj1nSOf7vTdC13Lh5mYatLe5yJvD9eDocnDIEYgmbTQe/mlIPjcctXNrNpFpPlv2bqnu
Ee8pJXGkcEIcBPG+RYkfRQJBBXNuYklRqM1Rg3vOhj1PNrPqDS1XPoQB9AoI8K2oYyPqOjcA/c+5
qYgzPENrooVib1S/QY4wyX2PV+zVZInxeanoz3mO+G4oJrIHR0X3lNECvDrci1QsEmsOGi1UaK0E
Ew0GLeNW9M7RxrbWxufMYv2m6vV8W7qD2wCmMrl3zQytbwizJhs38fpPaCrS/LFrbYTBTndjjVBM
zdlPkUItG3rMRq2z6Xlp7jRvF5tHU1VSWFle+FbEcmD+ALpW7hvL5jaZxwYm5vLJnFNfG35c36Ir
YcKpATncZUsWE72EAfsTSBU764AKkzcqzoFiFI4U8xp2r40TgxHN87MGRLA3+0JxA/1vlhzJidAZ
S2ywcnp29W9FGtJkX6oElKRM3J+1FhbACSdOgpxLSqIOZMOj3j03+TxaEGwqitEHVK/8VVMv/knb
NIb8p7cEk8ONxUekpZLSvnQmeJQIcDIU8FAEkMtkJtofkrQz++dpNPrAi+Nn0jioYkX85tk8MyRX
yuZlWWwWGf2zRjak2sz5bqKK4OYybkAEiHoAUgUY0EW90baKCQ8IEMSOs4/EdVmgQ3bXWS+9Kvex
4i7OLUm+vxqXji9m2j17xheybO3koZ3ejHJnIw/D2k1N92l3n6Pd5vqxutzx52Ylrwn+px7C5zCb
mfZyVyTUvkcJWQUmXbEChV4w5AEVL0pdYsucXGw6SVJrIHX/DHlTf8neC9Vz+9I7gGfkxIDk4Yq4
mZYmb/vnmWl1wCptCFKIB7xpBRvBqWCqVA8vTxnCe4K3Nw4aeJZliWPXhU4dYx0G9Ba9kSKAGi0D
4C8wy31zI6E8TrRAdwDKJ7rbwXYiTV46QXxmcZjxzPHQr/eJSs9qZe5Q80L9CY8JXKFyWa0aWcEd
qzKex/aYZTvPCUi7m39c32crTgFd2SjMgg0M3WPy/aBxEi8l7snnWT/U2UNhbJRcrAoT8g3RxjqK
aRTgS5bjnRGkgFpYitOiMiHdD3NbdKVXCHzn9MC+Ddldo+opXbGAzjQDuHgL/7jgcoXgnsbNulye
md5amzJnd6UBeCu1/x9p17UjOa5kv4iAvHmV0pXNrHbTPS9CtRmS8l6Uvn4Pa3fvZDKFJKouBmOA
HiiSZDAiGOYcHSrmqiCwoQDmSiKZqSWizMpJmGbzcgza+m6xrIeRFjxKZ08XfKyYUAnrjBwV+i9w
a+zLuz+4HQVCaYcVcbENlq+dkcQWL58cVuvTr9JKXr4E8OiSdGCgf0BAe/XOS1g3VXZYnbw0jaj9
j5u8iP67N9zxKon95p0JElzNC3FqeWgc+FIVDcQNy99efleB7RUA7++9OZcyFJ1b5lLkrkWqU0me
8vLgTJ/ZOxnzrpZhXR6RAB9iyRiSlcS9k1nxTmhu/7X9v1yDogOpZza9ZbL6NI/pHjDYCUgqbu/S
tRGDBZPJB9n8gd4n9XlhjV7qFHj8+WIyohmzdpTaU0Rrf5c4KKzclrayngtpirN2+kR0Y9vwE/em
rR+kz8zVjniuqDLmfJCkki8y9MoqnnkcRlATcJ+d5mJTBeg+fnHTeDCipnuZ6dfb67k2Bmi9RNQu
gSAxK6z2eA5yGL9hPkfjhhH53n1b08jXmba1TZMmACBRgOhAJHCpZc7Ihs5pR34C+fFnV0fksbqE
s68rOmxguKdLTXwd8D0vczA/mxV5TozknSB38q6gdRQ9LphEcNDzpqTdSz53lZhMfjLZXqQPNL9L
yzTKyEM7b1pf01i8pgPnwpQtY81oD35n4KXg/Jjco7GQyMp5nFHgwLp/ko5pwt31Tfx3ccomYsgX
o18eFpeN3iZJaJQiPcd17dLrioCoGsVuNLqr2lYAV5Ei5OGYIW+zr3XatPc+GUyNTq9JQVsAhkfQ
+YFnqVzrWczJ68Fijpvwkys+DyIO/e+374zu+0rIudhJX5Scp6fCMl6s4kefW99uS1g7jfMVKDbN
qGxh+yZWQIs7Iz3Uxp5Xmo6ta+cM/A3JzImgA7ZGLVr4I29EMeLA2/5LXz5IqLvCsSIPdCtO9078
mrercy5M7ujZiQQuwQueQ5sNb9rMVRDPv25v2Np1ORegHDkg9vyJcoufEvJZuBuaChTCy6ioQTPF
eMSJpjtkTQUAUYCeZQRSAG9S5FnJbJZ4f7JTcj//0MJp6r6uKJhl9BXP8pGdbOJEz3WjC2bXzv78
1yvq1S/FPJkhfj0fECsNW2Q1M+N1pMf3Zz1Q4DnbJnlsZ+e+OGWBISkIOk7kV7Aj+evtY9dtlOIp
U1L6PHXwfSAPNmPsbW9/fu0aIoUHZgVwBF0HsH5VurMd5AyTqv4Gk2+bskPvoa3jMF07DjxikWfA
lAVCGUWZppnSgI6MndJgH4b3pvHJNqc9sexYpL9vr2jlnqBugJEmaC5gG9XQokrBkZzYMz2VKOqx
ZNrNvXVviO6rWYP43jbuAK2YakKmlV0EJRogAJEQlRUrZXlmUhpNE4b0ROiG/Ay6vasriq6ogWQd
QQURRUsEGYqzzIqgB0Jfi9Y6l34tgMRjLJoq0ooEdNTLQT90uKFJVLmRtk0mwp2KnhJ+T+9DoTHG
11uEuOgN4Ae6BvBk5UJaggfEc8hwqk0vIlQ0cRCMX6ilQ32TP/PykQQ5nmy1kePDofoic4rCmywf
CAhVFtjPhSjHDfLYTZSIyt+31qib8XtLxF0LlEg+psRLUkEu3cUYjVbQ8cT9IErsKmLmNuh/cf+x
r48tFVvSL3Fv7m5r+fVp4QFoQNVQLUPFT23ByAc4UMedRozeLqB1K4+MFdvbIlaydlIGiKrw8kBz
rTpLElizz2cuxlNejhElQGisYrM+VFUlJ87ioawiToNIYALXKYgmWnurmaj7iseuxAPzwaiudl2C
SqlvMDbTn4LeexIcGHdtsDG9EqjB6b3HhioCelHU2PZ2Lg0R0RZpS68gWwccuH5d/6m5g//d2GAo
VmNh1lQZ02IYtJKlSrzFL00+6eaiWtymP1HDJnHhpu4DY0EQdUkbanZhTZtl6RkZMrz7EU5eikoD
O+8Aw9OBmHRTMSCHLLscPfo6eqM1bYLlAhSUrLhfATSxYMg5Sa3uVHjirsrNTybJNdH+2qZ51ls5
HQOx6FW6XAnzx9bwGIYiibvFyFU0dlmUVxqVXVvHuRDFSoJruUUOK+9PYf44Wk+6Js3rxKgsI+Ic
fGQqAZ2rHrzRmyhOW8AOc4NoYH8wDRkt/LVy/H1jvJj5qQ2oxrOsruhMpBJeFIsfzrVhSuhHE3hg
5pfC1jFl60QoEQaajBOAvWFVxvJkuvflO0mPEBlf7JqnnHydDE7ipfg+Lf8U9q9axwu4+vuRdcVt
xMw+5sIuNavHJe0cIwPmTTDFKUalSt0U/KoEnDfSu4iHAQlwKSHPDbfxZn84pe1LGCfV+2iV3jYI
aP8YcZQ97eiRvvy82bW+wxp7QF6PHwoHY1cthmDZ+FjkyVdmp6+ZaW80tl1uumpd5bCXBL/APJ1q
WDh1PNYVIWRm+1B8B4EaRjiijDrRxOmW9z+ypj047f622LWNlBifgF3EzAZyMZcrnTyfmUZqAAgu
P7JXMb/8d5+X4s9icTZjznsIF9xP9Av3r1mnGZVas2GIjRwgfCLfezXO30s4TnvBZbTabxzDroMr
Ii0/ympAcS5FyVOgp3AwZxOblARz/poTx7krEup+aZqWPFeLWcYeqDAjdOr/4GHHjpY9F+8DSHrT
SAkrCheHKPqKXc8pwd7XLwCXzJwxyncu0fX5rO/kfwSofTPB6Fc+zTG0WXmb1NpYwf5Duna2BrVv
hviUG0LgVjk931od2dR/3q9t5wKUc0KyD/SKDdbQ+z/dn4n9kc9j4A/eEvmdK9zkNuU9WVyMw9OD
acHzB7o871psIaMX2/SBYg2kgsvb4rsZN0k44zKyH3Sm2yLI9p51Z7cacKe1Sx+AbgTtwm94HYp/
8SYw+zUDrKeRPPN7o/6A9Tz7vMo/a4Mm7n+tpxEU98OU7zsrPHqZtTXq+Zm6mA4CSN0HTt5GexqG
7SVeqeLRwrxEh1oJ4xkeeFcgKNN5fbn1inUG8gz4NYHzgLE/9T0JruEE0B8h2m19AyMPL2l7NzTN
nTEABqT8SA+b8VYqw3sJy1H0oKuXiYxJ15zCygGG2Lg3LPFY1rqMzJpdQxb+3wYwRQ+sOiSu1/Pu
5Bdp3DgYAn0Oy37LcitKnZMP/tD6tLDv7z4qDAgiaAOC0BvKyaWSs7xpS9OFUKdEY+SDWf++/f2V
SwS0BV9ypAV4EbiKy5lGuBxrQLNymncxb/7ubC8SZDfy/1KONKhnrq2nZjBR065PjrMzvKjwHnkI
YCxNzm/FLGO0Dkwtst8M0YESP9e2mxRNM9Wndoj7+i5ftokOqew6PRMgw4CmE4CTYmBXbe0llmO3
XQLVzgHx5pqfguoIHGbRfmPVHdf1HK6YngthSryRpEZuLAGEOXNUm3FmaQzB2j09X4xy+s7MM8oH
fN+sX8Lix9wcaPe7sxgKGJrn05qeoXsBUJV4CMow8fL8QQdUW0lodCebvfq8i0vUy1J3Y7e/buvz
2o7B58uQHd3dV/ps1UIAEqjrTklPomjI3gnBLiMLFEagYAB5RvFPBRzCYK6zVGE6n8bvlvnAq7t3
/3xk4dCwLd8C14wjGRRvKr0KbAmPzPvbd/76wOffUuJos75m2+Q94to6DcWJ8r8angLP6SMC4CYx
MYI+iSuEC4FMTGAuQO8dgUZHyFZ0WjMszaziW8CJAMBwQNFitMZWzHBg5p4oOmDFVkNo7rjTfm6S
7i+bNc9i9GOfA9dzaB+TmUQoOD4YZfB7RmIrEHgZVMshBaeKlXv3vGh/144HaHAd6+uKBp7/Pkdx
rowaJhmZPZ4c5NKMuo50LUFrAlB1lo4VNg45u8ur5PS+J0Q9jyef+FGGntU+05ziillAdfstfkZb
01U6JW2qYhpaMmL4ERg8s9t8Dobi0DR95LMMvXyd2NzWyxXrAIEA/zVDORCtxkCdZZV5OPLplLSg
I+qG5ecUNH7MMdopuumf28LW9u8ttwoAIJAovEHGnbkiatUsA+kseDVAP/0YVhpLt+KDsA7JzgBs
PCAmS/Fnn7cTtwbmaABg+3pbpruJbBxdxmNtu+SMJJKLErxGdXO2XfdBAc6Z0zybR58VL0M6xQIk
DaLSJVFXRQH3DK3hhnU9OJV2JMBMfDGeUif93iwcM0b5l0AEh37Qzdyungv8NnrQQLN2heVGkZZM
ZgMQw12dR9sa/7h97msBnETeQTpYNn0ja3B5MqEDA5AM03TKKkBlGcP0JIzmybTpoWHWcoeJjN1o
Zs9uau/nvHj/2x5kWNBtxHIGstFKIiyr8gnVXok8bL147qdU48nXtA51AFTyEAHbAH+/XFvup0Zb
TPN0At1xVLFXwzkm72SNe/N9kmMJdgduEK0alzLGtitnvOGBAd17m58E6ezbB7Sma+ffVx6k9YLc
VQhueKQn0rulLwCbmb1O2fglRK34tqg1XcM4v/kG0S6Hji6XUtVDTpclnU4ueR2zg6Wb/1w9DiSi
ZcUIgxuqk8JIozCCLsQNHR6t9sHmx6H7gELJXPf/iVD9DGFtG84ZRJRhCiBbQP1rVGrtOCQ9B3C4
8QKBTil7NBOTiN6bT26yC4rn2QKw2ME43D6ItY3CRCZqJOgGsdG3dSmEZh646fphPg3Wi9W8AG64
1TUfrZ01rLwpARxw+9/MwplBNtu5qcDnOZ+Aw0fiQXy+vYK1MhOeT7DH/ztqp6Y/BdBFxyVvADHq
N8X3CS2om9zxwbDHGzsy+qXcIu893/dL5m2msaw3Rdk2L60ITc39WVkoUFjRwBVKyjqwnlzuZVnb
M4aSrQXwJcixhX1UtNvba12JvS4kKEZMDN0E0kJIaNpd18aUfE7MxwwhzhAV2eNkaBa0Mk2HTtuz
FSkqyAj64ZLUBbwn7eJ+/sso7J3vPgdZErlslzAWV/Mn2s87UF/Ejb3lrAP0dhIZ7p6OYl/mp8rQ
dRysXAu8YhA/ByiWYmRK2WUfHNYON2p4RKt6LPzq0Hvfm6REX2b+7fZur50nonQJxYnhd+DWX54n
9MpwCwcUNn07xm6xdfigMYMrt++NRQhY+2BjuuowYiFQF6mPWIWSAMgRTzl5NtpKc4orywD+nER1
wIsGwFDKMia7Q7DUob4h0tc8qsbv796li88rOpmK0k/9nI/oK6Jxt69ynWtd+/0ItlwUOBByX/V+
tGIULq/C/tTNcboz30mEJL0q4NH+/bzUtzPz5KezzZsan6cAOzKOIGjWHLLu9yv7n9dgDavzBHCu
SxDNP5ZUVyBb0SIUuiWScYCeQVM9YMNBimoSDODtLBZBlJYPvdAk9FdFAP0L2XxAJuHlerlJs7Cr
ac7w6Gtrvi9hV4EgXX0gY41qPeJDsP166LtXXm4zKKm4yyloVNyYRaVuKnztHM4/r4RPtHfyeQnJ
dDLppirjj1wz1I4tEKigqI+BlMstykd/MCYrQ4DZA2QRf2vijbUjQKIdXPQS4/Fqstln1YJGMVec
yjEGH2VXxMv7h/9RsUFWzbcwkCCLrpdLGJlIMn9akJ5wzWgbIkh/t6nw8HAGc5o0ReizUb4fUGcY
vV6cLBEPJEqZRkulqVFSExh6Q70JVNFAFvClBpxdZTwJvVTkOOGEPi12H9V2G9v8KageUgxVZUJT
zlvxRBfilO1CvhiUpEky4WLHP43XDujg3kd2DEBocMLIsF+NUuVjOxoAZp5Ofb5bij37evtAVuIJ
TLjhtkmgFLyLFJ3txxKDr2WDAxcmeUDi0D9kLOj+WEvtxABvICwic0Ef6FJ52yVrmKap6/pKIs2G
94yEaZEg8cqBZSGxEyFzNRP/Y5iRAEb/7QXqBChHVAx97ybEQjLoZbYemLj7wOdBSSaz93BOao2w
NE1EnxmeMf6Eyorzl+VqNFr+vkuNxgadCbAuNXoAPO6UBEjMOO1OjNs2PQpr/5E1eIjQZX+goTal
TJw1Qd8GIDBqnik5upvbn19bAdL0eCcBux19dYpRJ47bT8VYjYBg5o9ixGg7wnWOvJl4d94HOQWp
yuD+At2o+jpuWzSoAiB+OBVGtfULvjfwt5h1CZkVjQI6oYsTB4iJpN+7PJFw7njpMMCn90cPAFmW
oUsu6QQo4UKfWuCazm0IANndFCRAWdMo1dujTtEqxAlIcCPwAS2wGjCMtGftEEJEWrHt7L7U7pe8
+8edvhfzwXCGiPZNNPdZXHd5NMztZk7abf7+thtELOhWMZGtld0QijNAAqokc1AHR9JMURA0sedq
KrsrqocXrSuRF6V9U4MWyx86MQy9f7RqO7KHdltW1icX1Ai3NXzlwJDWQu8z4hbMJaoLMaYhdOq8
8Y+F68Zm0cS56N9vxvB0tsFIjqEnpJmU0MVJAvAPh2lwLLw6qgo7zg1N5W5tEUjMwYxhwAmQU4oE
m4eTQUweylluORYyvt/SI3T/9/uKIfNJlbjhmIZHZ477fNP99f4zOP+8okzc8Mdp7vH5qY5FUcY8
0FW5VzfIB7a1ZOuWIGmX976h/VTnwIY5tkURFwX693SzoDoJiq9q27maGgsSWPmyfMMz+/YWXQdH
8LHgcwQeEspneCYoC7DqrgwShs+36dPsgL+44eEIeETvFw+GQwvaDNP5yJrOhSq7hh5jzB23WXgU
TRoDYy4udZMBa5f8XIKya31mtXPoQsKS72ga8+6Ovz9sRQ1GjhkCPBt9tOrdECzNug4l/ONsG5Fr
oHH43YkGnAuMMSDjTBf+XvUpdoXoaEj84xRX4ktPP98++es49fLzikep3WlxrRGfL4E9kooDc4Fl
dJfp5n1X9BfDcRj5l+gagPZTrjintp1PTpEcwatq8We3fL29DN33FQWulhJ9rMjuHRfgpDc7+/3v
Q7xo0GGMVA8SO1fdeaAmgyda2uToi09pVKTvfr9dfl7ZnpQii1GO+DwQWoYhCpaN/f5o9GIBygbl
o5s7ywAJmI0Ytvn7RwawAIQNyDVAWTEvdmlARmTK0tLvE/g5I7pzMkPj5FbUVEIDIibBvwBVpLig
gBMjKUVLYP/KNiqpuymq8tT1doTqkCZYXJWFHgLpTVGLVB/rpsdzIJFNCHfDn93ww7U/j9YPomuH
WdNYOO3/l6ImNCwwPUxdASlLUGy8MUQ5+gNHDn+ESwfbjoeCYl8F5ia4PUzJceMVQxz0OiDS9RX8
+33Fus41cw0WjAkQUFhEH+zlAw7CkVCnGExCQxw6Fi6VCuNEJBsxJXEsyWvAXvnmts1Y8Q7nn1fJ
1J3O6ZIpg+k2xUPu/qTuT4tooum1LZLUieiEBFY9ei8uV9Dlfd3ZY50cc1aBlst4okC3vb0KaaCV
eB2VS2A2oIMcW+XJn3CW17Byv7FKFobHJsNU0OLTuPDMrVuFe9+iO6ALvhMWFDlRiZ2H0hP8M6qm
al5AuINLRxNrMokTd2CcDYC/b5enhmnCztWV/StIrQ0thciHUUAQ4Z+s6YVV3cbuwaw2hUeS6Az8
2qWXTIBviB6YIFN0zfJINTsmlNnut952POTLw+z/vn1Ua9ogOSHRBSfNivrcbRI6ADAOQdySp8jY
gC+O7m9LWNkyDNYjHJFp0utxhSGxU4PklXe0g69pc2iA0MbY95TwyK00olYWA1Eg05KQdD7w6y/1
rhqygLbl6B2Hp8D67OqIVFfOA9VTbBXa0rxrnrOuCQhN29QHuKm54cWvoqzugwmcQLXGs7ypkXKB
PGleJKLp2yza5UIsv7fzoJ68oxirOSqX9CFj5f3geRuWiZ9imow77OtXy502k1dubx/Y2jIx1Ikc
HgBRruH/aZnPABdn/nEU5T1zDuw5rHa0CN9vh8DZhPSzDL+u88PokXbaoYKYwdzT7TBodGF1D8+/
ryiDOwlkWBKcVguo4Ezs3e5uMk7GfF81dUSLOhqHQ6JDLlmx3xeLkpfhzPItnVelSYtFkaMXfkMb
2fTt9uGs3KYLAUpQg3yYIKMNAWKYYyND2yqSU6zmEdob8d9fbktbuVCg4UHbnOQiwyCuEuKkXpsw
08OFIvzokb8brst3ri0H2BEOCgU20CPUlEdZiqDCPCUBUJoX1clXl06R64qdmZe7LGt2t5ezdjrn
0hSVyNIk6PGoJEdqmQOovDFeTrMHwMdqtm1NDiJCtJQC7UvSkl1qQVGyxMgTlxzrdrkb6u6RY9A8
y3XV9bXNQ3cpxvPgYzGjo6Qqm9CeFtpiORbPowRzo0ekQUCQjQEQjUFa0QN0eyPFhYAB73G1E4p4
U5Z3DgF8jdMg2xZn4Y93nwwQ0QBZg4Fs9Eo7ckfP7s0Q5j6vnCI80nzjhlE5b815f1vE2hrORSiH
75eN5fK6REbnhXlAVtbo1srnAVgjJ/BRJ7rGQTGWhjhDFQRHIP/dtVW9LQqmyQ9Kf694BZTrUOhC
aCV5y5T30oLQU4wMD5rQIXHofK29l8rb2SHGv/5OuudOO5axtqZzgfLPz06FV4sIHRsC++8dzWP4
AI1erVwUEB3DNKGmDYB99fpTPPRroy8BkwCIEnIIs4jYmmTC2hpQJAStMups6HNTgqhxSqdysm2M
+d8vPvo+Dre1auUOAgEPcS4iDkynqxN+ePUVC+1NehJtacdDH0QNE4d6/E3sWg7MLV9uy1tbjszi
y+EiABeopqUxRSfQMsTA7foAnlzr7gOfBxiCnPSBpVQxU1EU5sIZWrDG+X9En0ah5uevHTi++5/v
W5caNSdFQccErHRZPc6xN9cbnoxbo3e6+PZCdIKUu1KVwI9oCiwEhcE+j4s87kaNiBWQYowPSVJm
tNVKVipFtazFC7jfAeSjEnTX+fVjkYG8SNibIrAe89LPI5TDNhhFaqISxQtmhsjEzhjiv73Ut0yo
ahfOfof6KEkpHexlTOjJ8Ul37OzMrbYg6XsBHzqwinM326LoUD84AkF40Lvfc+r1DwvQa6O6na3f
Bqgzb/+iNUN1/oMU/9dkdMn8ChsD57UzGhb1+RdgJ1N6siTYFVr9p0XzMFOJu+UTEJ2sKJmbktv2
CjOuQjRZ+h4uRoiTB/rF32gvinyz+Sww7B859djt/amqYzNo6G7IwjqyKu7HyzCMUdMWYmN0dbPh
dOAbPGidTZry/AGFpXYXOrohresTA4IzQPSAoSK7UzCFdnkN2iSkNmnn5Jj0dYu+CNN8SZj/x6lI
ue/mNtzxNm+jxKTVxvDbf0ZS/sDAGj0s/uweQdguvt4+MOn7rjQIz3XZZwy6GzXX3qcppu6B9HsC
wdyLm0+f8oUfqZttwrDWZLJWL+aZKGngznyKOVIvI33KTo1vI/x6ZejQSzLN1VyzkrJogB4BtOeg
ifFSiD8vBp26JTl2pRW7+aEqdZ5LJ0GJJkgi3ARcDclxHE7jvE2Db7dPRPd96XfOtqlvs5TlHr5v
/CnSjTtq3Jbu88ozYjY8gJ+2+HyZIH8fO7XmcbemUOcHoCi416WGUQRmcpy8hy6f972TxFn6kjs6
mI01/4uRfmR30cSKoodc6Nk+lUlaF1aQJEc3eSLh3WSmm2AwoyYDOrEODmNVFjQKgy7I+6LT9FIW
t4WBhLhDsCj2FDIMDtUvdT8Dk97cWr6mALm6gxKUUPaNAmpZ2cG6yY0QtpscAfC0Bbv6tnaSv1hF
fk+02d/WtVVReN4B+hjwxFcZQT42Q8kdA4nyjsc2fbS6eWvRx5zr+rV0guSfnx3W5AIE014gyMrv
ObhF8v6ucnuAl2ucwZqNCdECi2Z6dGBePVtrkDU54Ygs80LYXV2kT3R2D91MNUe00smNRtgzOYpC
TAPeTEk4yApM+IVl/HXiGK8arHBrF8sT4VZc+d2u6uxdbxj73i6+3z64NYXEuYEhDB4PtWrFz1KX
5CVKH3gQZGNU1lNEarDoka85coXl59uy3lLPqo84F6YstvIE6OJmLznS0ht2ueNQxBb+7zoNhns7
Gfm+qXsvthtuxMQ2McdWAgzqELbSfEGjImvsq2hCz83Wn63qN2f+X8QsHoLEQ4iwdI+JZxVROOfW
o2ui4g4Gi3TX58SNRgO4lRUmjmKCwCVylz7cFAhoAIdf0k9eliV3ddeGD8UMTsywAHYTKDnCuMy6
5NAayYAozEmeWZkCymQ2w4eQFq91JtqHBd1WG+A+pPtJOAEIQ7Pprimd6nn2xm6blL0Vg/09eWqz
/B8x8N3Ah6GI3KloYyP1xmfSd3XcZjM4MS0Uyeay6++sAVUT9Jo7s4iK/CFdwjFm4WzHVYIyJvVS
uq0cWhyykX+fSc82YFDHD/aWn4jd2qjgMzkmwFXcLYsTRmM3sb2zFJjltcX0j8uDaXP7WK8cAXo0
DBhQVJUQ7l8hoNYWc2lYFBkoxiPbfSmd0/u/j7kzMAfgVQ93rHhiAEexcsnC7OSAquu4ZJomgSuL
gp8vc9eej0FAhGWqlexYEwpqAYnIfXWqeNqF1s5Lvtxew/U9l1LkMAiGzTBqpoKq59mUWM0MKTL9
0X4W6cZLH3KKkHFDiBlN/RLNIN8FRPFtwWuHAyAwPMPwgpVNj5f2Eo2vJnifFsjF9fgytXfv/zw6
z9BIJ98xV+2zSV6C3Kmd8lOK52u64/znu78P64jJEhw8fquan5qp2y+BzYHgOXxyfjSNJh2ysjsX
n1d2J8vmckpDfB7Y46nDN6AX29xewJUfQS30bAGqfQUFV29OOdJeXuLcd63xWUxAInfbShOursoB
FwAasZHKC9QePQtTFV3pgEPE6NpNF/zpx0euq7zqZEhfcuZ7i3T0yyWvANgswFU8gtiL13E2ajzv
6pmgRQ8LAeK9oYID1q3HJ9NM+alpFniiL0alCVyvLjx0NYQdAewVsmxX4FcNuE/SlASIu8fIWV52
8Wj9/e5Dl+2fwGzEy+G678hO4EaGHmY4IKdp/BvIesWg8aUru3QhQv752VmQAE1AnbmQY57H1RLV
OjJl3fcVo+vMKK5zF98Hcu5D9X6LjjBb1r/RendtcvsUrGN2mJCjwdkQLbn/RIJWs0Eq2zeOFhVD
TEJ6qOgib6eOpi1JZ6FODbvkCDDeND4rd6jKJvfB4KBMSSdU3oMpj9BAUMdVkc670rDafWakaeya
Nf9l1L25sXkBctwFhiIiTagbNrsKvpSfqDyh7BEku22X09MYNr/A89Vvm2F+8Yn5tDRtzMtB83Be
PdSzLVFcnWeIZDEzTk8+Z1snYDGfft3W/NUVScwN1B0xIqW6OatOiVczgtKV99ccGnFfPLiYPVnq
T0BMuy1qdTE+IgKkNiSNjLIYOjm8WIDwckrS+WteOJ/BrbW7LWLF4Blo1v9/EWplO0WzgDt4yMy6
7DEsvxEvzvlHNuxMhOKBeNK06VQZUIEAUNvd74ENGx/wofw7B1H6B5YD94AyPZ67V8l/H7R7idF3
FFzEoFws7635nz7557aMVQU4k6HYpRpjia5dDRQ+gmyKGfwX08+qraNufBC2bsxs9XzkWD0ypzAk
anBjYQYPMQOuOEgMN9T6eyqsXWMkH9g2kOEAe0fiVyIYuTS1YC8LgPOFN3tgkj0Vdy4wv2x/f3vf
1pZyLsS+FLJQzhxpF9FrS2NgzP7suHg1BNPEazoxyvEQPi610ciyYvB1zk7V8lx8IEqQtxGMDpLj
4wpMekR2zqoF6rFjPabxTIaDKcYUTOa6018zAGBrNVBWlLNzaheSY6O90HfQPOfthfutNDVO/CpM
kDwBHnLzmOE2AZQpNf3Mw9YTAfLWAFM2zuGzHZoHyu17PrONMTnxBw4fTejw6H6IFhfl8GFMwVaZ
ePCH5g+P/U78A3s3lrRcDWaH8VBDleFqIpahD6hnVgtvmO0TvnGsLa23H1gFinkmxm4xOqyCxDSN
6QhQYpJjV6fsbgYF194bRbIvu0aXnJWO8SKRgJga6KXw1wiykIVXNiwPQCXXV0AiMYf5cxYWbjRU
9PtS8s+w2H/aBYk1EZg69L9VqaicYYZDDiao+bQS8/ggmOvNYz2wLTX2aSkit/mWJttmeVgANXx7
P1dMKXi4JD05QGOgHYoCukFCyViFxjGp/qElkGN4Ek0Ye7f9hwZglreFSW95taNA3pETHfJKKd40
MWYwv6UlyLLKKXnwbaTxZj7mu9YEeapDUiBG++7WKTweOamvo2tbMUto4ZEJUezrdVsUQIHbKaOp
eRzNPjas7237KWFEs8Trdh75EgNe81uN4hqqjaY1C3lnmsfAemGLFQ3TvVUZER13qb+hyRZBdJj9
vL2vb1qvbCx6PZG6kLVjZADk0s/MSJ8gqZbnjXt0qqzZgmQRUO42YVve9MahMDp7MxTm12wp2jHy
26Xbj31fxsvSd3+CNhAbj1fmc1izNgprf4gyw+v3VsvaH6Pd9Z/Ltl0iu5mzp6nBhCy8lPXJapZy
Z1JE1sZcQFEbwV/a2fsh5qY4CF9YsWEM4w7psCL2AeqUb6qcV1uvNdiOLJnYdg3mwyOgI9FYwJQc
k4V4n4fWBwShWesaPVfM7MX+yD8/2x/a2wbrnN49gn5405k7VsUewA6Rfbt9ECsqhsekBB1ELgkv
S+U25YMTVqI1g6MbHCrzocJrgO1ui1hZyoUIJZyvERIXeQURSOjYaAwS92y+I78/IASXBE3p6HfA
9l/uV7rUGXi8x+AYZJ8d85A2cZVBNZjmsqzYA/TA/itGCRT6hi2DkUNM7hYbZEtN+w+bNqI51vUc
Fc0PYBDeXtd1KRwFzXOJykXJLUKqruqDY5KH8dIHsZ+i4Tfh2z6soqR4sOadjRy1Zf4UxXbw3h8Y
AfICfwV4LKKJTFEP0fi0tkgeHBvuPojGe0h492UKdM3ZazbIAVMkUKTRfnE91sba2cl8ghHArKni
UAAssosIgx8hVeSxVyu7Lx030vJhrmn/uVjrUmsK0OW22dQGR7/6Mrb7lMWhbrBZJ0JRTL5wwoel
wcAerX7Zc/ZzFHwrCt0jZu2Sna9EUUywk1a+SbGBtviryg+NTJYb+8ne3lbHtdVgOAkPS3RJAXlF
8Yc+x+xYPVv+ESg8UW19GvmXPNABC66txUbfjwEMAtBgq3fZgBn3mUAnpjPa23IOY3ux4rp47bhm
Nc6qJCAeAUwWwSQA7y7P363soUwNinErUFbuRBr4cb0s41e7CDEO6/H2u+9wsktMY456waedC7av
Q1o24R4kl4xGWADQbwix7ydeNnclret4sP10W7ssu0/bvLz3ONo0JuJY8QJ87R+uV4nYa2ojQifw
tBlE5+3SJnDBY2BMJY0qN20/9ePi/UnzqnkQbh7s8ETMdl3tIEPhA6qzG5LgkXEyb9yAt7u08sWz
uaT8bg5T+KZu4M/9jHEATElVUd155Clth3dDhMkMLrql5CFhdFid0aE+c2ie2BgQdRdECf/8D2lX
1hs3zmx/EQHty6ukXty2Y9lZnRchi6Nd1EKtv/4eBriTbppowv4GM3nJQNUki2Sx6tQ5Jev2FuTd
ULi57nKSNYIXAAjGY1sOo7hcI6N3sUiQ/I1N/WdTnWj+q58il6lgTZJn098oT+dROjRYhX2qjX1a
WxskvmZjjRI/Q3OtCk4kHQnUpnnXJcg7xCr3ple95pQrlKRQXgscrT16RfPZdMmRtKomVclGxXD+
2RKGY6xdXvY1bFWT4Qd+lyZhu5IkMuxkU+wiSfz/lzbs/zeRsEDW1pONEGzXbv4M7nVruOsdMxiH
U7s9zvX+zd7A8cxcagDsqSjBXnoDLZfZQYTnPEwFNGPqY01/wNWDWX+6bkfiDug9AzoAvoA6t5hD
AYSvL4rBch42m4aZ/h2VPEUoIbPAe2o4vhE8AqI31PZYFOuYeg9Z2I9Z4CsfShIXQMIRbHGAOPxV
v7mcqjoZgQ2hGe5uoLTKqCiPmveO1Tg3wT3+LEo1fUhIW9zEoD+W0MLUwqS4S7+9fSkgG4dGTHC7
vU5o2FWxWluhod3AfiJJXCjcV7YOaOXmSBf8+yoCno0cl900wH3BEuuUYL5YFSvNbxHhrXOBSRNu
malnbgGETfIAnaqwnabfOFBv6OAFZoYHRd8yxaqo7Akbkk21BglRgDRINX4we+vQpOMxNVCMT/wT
ZUxRmZL5mYvADdcnogJ49KUTFFox2GAOBFAITffkZRpB7qHAg6hM8DU887OMDJNbaxwu7d+b+lPF
nqinwFXJ3ICDPXjeHGezmNeyihwY5y5PHvKl+14QVCM9Nz9e92RZ8cWCLgv4YgGoBLOSkNYGqdaw
NY6PGpu36ZC6gsLXEaVCJwNVV3EkPT0NFVwjLw6JDtKN1b9xCNuNbvK1qqzD9R8jHTBqEn/zt6/V
7ebG1CaTVgBFZDo4torq6zCo+uxk68ZpcaH9hRMIV+vluhHWd6nVGPBEm5Ohtt2+G60l2IiuCBKk
htB7iVwxwDp4y14aytjSejlIqx6YW9+PurnXy+qDs6mesobBTzRxL0Ow6T9D4gpamp7+xT/6k5nf
dm3h7A0vrw7VnHxFfnfba0CUFKQ37xeTdPttNZMbNk7tbktsZ99kQ7/z7G6INn3qgrEt8SS27F8m
QDOHau3SU7O5Y8QSAHaIkdQ7dM1BSaFe6MFNPW8OwAUNW63jP9szdSGn5tdRNlAgbhBQHypXy3ft
OvZBz6o+6gzQu1edDmnPCiiexp+m2ypf8huf+QsNeg+YCzeBbgpQnX045au9b1ranFhq+nsr39b9
0i0V+FLsJiALusgH8KscSooDMi2G+ahlhRugorx99lYXkes0l4elz+1joetJ6GiA78wD054sFxnv
DaVEcA8GbqutH7QkhTyIvX2u8X99GCa/2W3uth2G2np2nernVlru3liIA+Hg4s7S6kOFR+6OdGb9
kDded5jnpQrNbm6CpTUhc7SlKOyvBQE/VbWGFejFAm9M1yeIKWZBW6V92LdFEjnuhr9AWnsHIe8x
gvQt/Ww3WR+NOtWi0aHVAZ1zVghx+SVEZxX7gKZq5wCxQWc3elp6BDPxEuU9Gmmcqf3kl96sBxsc
f4ckSm2EMxudEMUrIKiGFhn+NE/v3bLNoy5ftmBBt1ZQmdtLt7obLn1d283U6NCh1bOgKfF+ABZz
/DA1VNtZy1pFq5lVO6O2ptthznW0+o4TfmTyfewd43NSTPrJ793ZD9eSTD9Yk+p21BATfT5Qe/JZ
2QQ6gvc9tJn+1NO0BKBirv+kI/lhzH1zv1V4vzC/yZ/GlRSgap/nEHBPN6QW00L0fJTfPH+f6ac5
+bg0nh9npHYOm80S/NbVvW0be4zStEP3CoSSWETHzb4rm7y+rzNtC6ex9YN1aFlkNHX7OTPcLt68
Cs4IV2puwE+fB9q8aMhh5Hil6OhTcUlvALA1ufpeyzXg+/vy2arYH7fv6w/eOJohihLGH6tLvb1V
p+kBLBrznV+YXjRC1WC/WLSNKtasAVhfh4eqQ5sFMdJ233TDdMqbqoTK3zY0O2cYSeTiJr4d7Nk5
oWCGgS51HlVa9TL3yXiY5ix/JEWeh9D8Tj8bzqyzwC8m1G7TdNJuXFquh7rtu8BM9eykF8Q/Ghqz
Q3fLMogs6d6BDvoSUX2edl3bW8DoDkm4NXN2k5tDe5i2P9NohBn8dkCJLTJBHKQIOyQHPJj70PmF
RiOemhfORHdzk97YhiLurR0gI9bu+v0hOXIvPi+chNoIbn0t6Qs8mBIg+YsPhafdGKamuJclB+6F
GeEKSbJpYHPKinjYAi/53ub7rN0niSLGVFkRYph8xWr5SVfEGznZ7Q2xPtFh52hvv6UuxiKEMbqV
uS3zsSI5aHPbDkAD627wFdGfLGMIKxwYBuFaZO+EdacD8KSapRfx2uoVdgB0F4wcGTRwFq33I0UK
FhumBFtAbdVhMdZaZC1+EdVpqUJfyT3w3y8RXASqmiSlGX6Jm0TmuiOaYqiq7wu+wbIMgCVXK2Jj
3TkR6Mmue7gkjkZHIIA4Gp6BSJILyzXPJTGKGcu1DI91eW+MT0kZm/kNJHQUjiEdyJklvtfO4lsQ
zujD1k1FbJEXgAO2NxPmcCzq2fe5+599v6+Jg35WbCK/B6FKYlllWOLAvD5dktw4jKBcxTV58egU
VnudCAgPJqx2XeH6WsKM/NzGZMebBoZ0Csb696BqDZWsEEdA2lzWVXvNtKrNkzs7lCYP1KFcwHzs
gqHJ9vif/9CE3Tm9SrCVT5QY/vFmCE5Tia0lJgyXdDT7FKpDD93iH80OjWh0GY60TxD4GKp8kcQr
OGMd74lATPJKwoWupkdBr5Q8ZGmEi6dVNQxJv48KKjDEBmedFpK5Y18YTZGjlaS2IGve64/D2qiy
HJJbghOl4VmI4hKK7IJnuw1kUfwhdx7K6qCBMLjYkfntNYoLE4Jzo8eiJPYKEyPde40RGBAYbt7c
1oNkp4uXG14E4A3BC+ByB1WIk3Uzy7GDQO166gvFG1qyFFhg3o/Cu4/hypefnwy89dbSxt7xQidy
3txThV8PdAyaddE7D0SycFASTd/a2ttw8dRDMLsomq6frm9+2QDw8EJPGMAhGIMwP7VOMidbkT4d
0rDPwDqlOFxU3xf8aNFbNuDgyWP3a2HtF6LwIclBAnww0thwVJBai9nfNu1B2ZEDw9va/in3v4AL
pNiWkLmoPrNf75iqM1vCVCGetxt/G/J42a/WR017uv556VBQPMHlj9TfK/zP4hHPc1ZaxFPlPqIF
BH9aOd0juxU1qiNfZUtw27wxnXbGEy020ZMfLmnxbZs0APaYU4VG2dgBBHi+Xh+e5EBxURJFYMPz
Ca9AQURbU5OtRRFnDYhdk7s1p6c8eb5uROZtvIcUWjs4tuAUl9sxcc1VmxAUxZb/wa6DStVGxedF
uEZA0I7mEFxdQESLeSDDz80CeagCKktusOANybRfejLvEv/taK0LQ8LG96bc86oWG9/Uf3vet4ZY
QdJ/slVKSxI/uDAjhM+Q0dCbvEEglm/fKZp42sENUHwI7PRxMH5cXxuJA1zYErYP8SAaVepGEY9t
bCaHqY3z+fAOE0CC/u1G5M1ul8tvZRmzjBbLX+bfmLUrEF1qCjeWegBQWj6voAGkKQRL9lo7DV4D
2KVltYLXri6yTxBozp66IYfSvNlqihSq7FkAal1OG4vgxQFx8eWgSFWkzM4mMI0g/PcRJYGE4sUb
yMloaGRn2R9j0HYLSiFB4vq7KdFeSitR/AjJ2l38BuG8aKBDC6ZfVKUmfXLCvvF24FB+xAv+HW/f
C0PcYc8C3m3YCi+hGvpLPOeuYoietsEju+tuIjkl0BOPDiIUWJBHFXu7m6Gq2casLIbGJURRVKo/
qs8Lju4665KmiYNyoRfpuFJ/vuPXI5IBHBV+CEXIyynS/bHXjBQ8DjWE3dBZl9/NqU8UDxuJm3Oi
rf+MCGMYoa+jz/OYxVoXm+aPzDEPhlGHuvHx+mCkjoVXAK8R8aSWYIdma20P3I7v3qzsgNQKsjUq
jIVsQYCqxEoDj4cUsGDEzT2ozHYlGn3MPyjdp5qi5U42CCRIOJ8KImZLRFTPkP8cqsLDgjc7WkU+
3UE29fo8SYdwZkJY9Kypt4pVMOF3uzSN3Oj65+UjQCTLe+qACRC2HTJxRpuuiJJbB7ypkI5Y2a6m
ilwNf5YIl6cP8Ml/RoTTmWoVRPYcRAB4lttDrOUnQu5IeyyrH2P3k00KBJZqTPznnB0lrOyGtEhh
jmqfkiwH88XBVvGwy5flvyGJ8UZDl7rUUHCGlO1N6R6IYlkUMyZiNWqyNR6dsCyLrUcrWY5rvhw7
bdx51Xg/WPVTP1t7pMsVm58vxJWFEqs/bQes87CUMEu+p+YYFEnsG3HRzIdl6AIgeP8n5zME3/bn
dXS0GpOYruRAyZaBm8RI0MA4Kh5rCo8w+GqeecQ8JgvuTxhy6O8ke3TAzN8sx+uDkR2cZ04uovjd
1ND7Xs+QvE13eX7s2nu/CzpV/V7qd8DR89o3NMhFLeAizXPHXfBWIFBISMoiYu/oaeOSJf9ZEG58
nZjI/gNkFbu0DeZntHEE1ydKNQThyHHWvvQ8Aidj5UNznFSM2dK15qSUECfAvSLqkvRug9yzQwAL
sqwgXx679WuTKPrP+E98tU/ObPDfcOZPaVXXbPHAta/7NGyml83+NIx7bUMj9J/rk6WyJKyG6Q7p
bNMUcfq8Y1sftCABMPQpLFCmGbJtf92afGn+zZ2wNH7BHDMdMHfEPTrQdMkV5wv/tdfmTbgIgO61
K514eEjrd0Xy0yu+UFCZT+Wv68OQmoF2BHKanMrVEc6Vbhy9zt0WZJlrP54zektzI+jIFhalpXjb
SNcH9O+8/RycfWKehk71WrHRz+N+rjfU/w12NzEUy61ybG+nPkXJDK1dimmULtNfqSdUz1+nAUvK
rEJD+Tz2sg1KhSuZA6tRvXilRvCWBlgQzcXQlb308aVCPzwSXHlsdT8LaPQ1kyKclW7UMwOCM6Dt
mDpFb+RxnrpHzhZY+s5HO0t3151BPg60cYGskT/eBGfIq6oH3QmOm2LeayhwqmhOVd/nf392FvT5
ZtE1wd1SfoH2maviiZF+HuoFIFXjGnFijn7IXJaDJBq1ofKrxQ4Iz94xPWffF/INC4qOJSN41pZb
mE6PGMf/9n1h+o1laB0v64rYmyO/3qmeXNKtDq5mznkExLsoh7PZk0vB2IMs7/bbsNdwaYDPcr42
m6aYJ6m3ItDHY8KCTJzGf8jZMvuDmbYIoHEt6k4AeAc61fXQnlUcJLLxACGCXjAA0JCBF2LXdlzm
pKxnZGUhvI4cUw2OmM2OxsFQ3MK6bEAm+Js0pH7RgiFK1JpF2xrpwk+ubDpkSfOJDOiVmkhRg2wN
2AcK1Y8ym6ImO8zVFo3+GnS1e18mywEEcwdXRQQnc3QLosKAJiMnjXPhcoLTFHnJxkNFbZ2Pz2xW
RGeqrwtubjZdP00JrgT2zVwjU9WSJZvM8x8veLm1krZPyxVZu2zfDNHagKf8+fpGknkGp/NDUQYp
TtA9XM7P5q31PHeIOfzSCtpP7u1Yh0uvQj7yQ1e8oTk3OZTkgeF+xSlRUm1hzMV+StIyGO0PDC2c
5XGmT63vg+BAVWySLsuZOeEO6J1+WcHuVsR6/hkPUJ09XZ802TsKmWdgKaA+Cn0Wvm7nuzZznDJP
vDTeNPPBHOc1ypJ1DQZzPrXMinxkJNNkfB4nlb/J4gIwiOFgwiZGjkMwPBONFL4Oaj/crvt6XiKT
GvvFcI+GwT72s7+7Pk6VOeF02ox68doG5jJAq9t52ZcOiVD1gfTt+gCcXXTdnMwXwTsCpDJIkFF+
4ct6Nq3l1IKqdMvBvGoUz51ZAj9aol5BAntUKXTJdhbKVJA08IH0fCVnkJN+ttk0gCXViabuAIIq
IIGuj0ZhQuQM1VrfcpjL+VGbZ51+GdJfi//7ugk+IeK24nxJnI0fUFLxsGWlXdt+imrV2t2Ww7dM
pUIkGwIKwkjhcJYW9F1cLsiSZ3Xq2XkZNx3eB9Zya+lPracCh8pGgSILWFphC5Q2wiEKL0OWyCtL
qJr/bNJvy5tpqXmoefZ94RRtWlLAX0HABcVEgIfKXpHMlrnt+ff5+M7ctgJbdWLa+P7gfwS2UMv+
aNovp1Q8DlWzxNfqzAq6Mz2I9DVlPA8P653NFIOQndDngxC2ejqWRY3iHQbB7mYoR3TFSwVhhHS8
RWtKS1SvddWcCZ5F1nZyDQZzyxhCTIQmT/Z6UKY1VFaEewCyZ6ueMO5Z1hAUw3NmecEGCG355e37
8HzyhEvUcceszweMxmv/9BDEmVXk7a/1GS99WDxMGo1jB2lVxqXrH9l0W/q3JLkhyWea/y60JZya
J9b/Mv2bUd+bOjlNqk2kmMq/BG5n7qe7+caqAj8gacN1idLsmG7oor55x0R6XF4dBVEAnoV6a1a5
BpkNCnSVfbAAR1F8XnafgX/zv88LwWA9+H1nALIZo1uosPflS1/uEv2QZ89vHQbQduDFBR6Js1CJ
3ZHZ6lf1tKGsizd1YCHDOSnC7NergVZcFIYhEAcGTrxCLw8DnDeLm3msitGHGcz5N1Aj9dppqVQq
k68vAOjcgwwMhoAaexUd0rVAnc4FPV7bPk/rU2+eDFtx8MhMQPEePBVIdSD3KJyeFpCQs9ZPedwQ
hs4AiFkq0sGvD0480c8MCAfnbK2NSRsYoDULgEdgyh47iQUkTMBeAMyLDZo/YTUK3ZvYltV1fLu2
n/v503VnkkwQIByomACSgleiyBuC3Ozsd4RgrashYKQBZWUV+I2qUvr6AoBDgZXGQVoGFB5iycZJ
O2cr7axCIfqxTnYAYz9W+eOCQL0eThZ78/v90ppwMpPG6e3eg7XyaH/IVd35kgUxIRTBsSEAgqOJ
83J7LIZfL12atzEpvGB58tis2H8qA8LPR4cD8IYMBrwiAqHgMu6ur7lkf18MQLhQGrK42tbi+037
bbFPcx2y5VTYH99uBfpD6KMEehCtm8LOyIuFdT4tuhhxS3uczJs+PZbt8boR2VTh2Y3DEH8gwBPW
ou31RPdzt43tX53/xTI+X/+8ZHfg5//7vLAS45xrdNGdNm6rKaRDWI+Rl2zhO4w4iLIhogFYm3j7
ui7Z8tYq2tgdT33mByP6NPNVEeBJRwLWHgPYWTzw/vaon92w1M1zklGDxm6/Lscyr6ZnKy/Gz9bc
+dH18cjWBMRNBpSxNcBKxebZuu1su8jLNqblbWyQN5fFAC85+zp37rOB1M5WOXaJrzP71OdtYGpt
0M9vbgeAERB6QncX+Ckwk18aKXVo69UtloSmC5CYN+saU3SwqFQhJTOFAj/mCKcvMGCiWqBN1sR1
wakQW9pj28Tl2xfi4vNCQEJw8ZKhwucT7I82Vh1TEpcCggC5RTQ0GlzN/XKSQFnjut1i0ngi6Mbp
AFe3UU2M/E1nishKaskGkS4yptyUcAXaWlHbZrHRGD4XlKA116c8nEHacd1x+apePng5zuafGb5c
Z66VIAqdEhNmyvZL1y9AGvqBYT8k2i0hsUlYOK+/rluUDszn1Qo8sC20HV9a7IamYelmYemXOoDw
yEofSK04h6VOdmZDmDzoi2m05jby/jfY2yPmvVwfhOQ64dkwAHwgQAjUsuAHHnGasoKSVWy0d9v2
RJrxkI/0qM2DYn1kIzk3JGx9ty48AqwmaNTCvEQv26IKfCXLAW0bToXloBMcMcTlckxu1aLLlFPH
Gs+au2fmjaXCQ0kmy8aWR+iOMu9rZgEwky94mk7Q/PI/WgVY1Z2fzO2Cbd5dXxTJXF3YEeYK/Zh+
PQ6wYzlzQKvnTkU49/q1g4iai5ehi5lTWgpXY5PmK6BQkITxjQ47xQvb1AiGQQ8B9AvM/u38HJfm
hBMZ1cOkbFqw1pbl196+95PdkB0aK7o+axKGIP5OQM2KowlAlyB4AKODpXVGBgZNHUz8PdpL670O
IQrWfl7cby44w8vmU9Iub/dsmEUwyRmygJ4U9mgJ5A/Su20ao7Gzfl6K//Hz3FnODrbNGGu/80vw
nJZDmBu8V1VxQvPVFo7OiwEIZ8Bga6Xv92A4RD9bFTn0QPKvWobW410SXl8i6R610cWAfkPUFERQ
M6KYsqhycHVWtfakEz+7AR/hcKM37yiSwhfOLAmHs+lS9JByuRCvB/lVWLWKSEa6RXHQ2GCbAHWG
+CYyQZI42jMIVPtf2nLIW4UvyyYKT0YkoKEu+Jp0cp17mlklqLyXdHpmjO5K07+F5ysCS9kozs0I
5wCrZ4ttE2cMJ8bzlFsf1/E9uwMoJQ23JIJXUPldum/i2kM/NiyPU3q79sflcN2jZCcZZNg9ENOB
bAhzdfn5YTQLSk07ixuXsy0aUV/4UUFPNMtvdFNxG0tX5Z8xkVPf0mjrN9QFVHUrd1lqf4UQRzDN
1sv1MclWBSl1KA/rCJZd8XQGeYBOKxdmJnZ6KTTFbpd/HfMF1C0wS2KFyktbE23HgCSvTjRM9+Tt
vP2cWvbf94XLy1hYg3cXcNUWe/Ld/gDSjBCMAopTUbYU51aEtyOk/7zO0jAKm37ak+yr4yoMyBwL
3LSQX0XdCQh8wbFyLZ+mgWJruAZasXuwcSf1E9OWm8Inu4wUqiSLbFnALWMjk4O0GiKlS0eeG781
3QT7BOFa8GHEU/K6U8nGAy0ufBmMQtBnFsaj1Vpl5egciBd2cqZ7DwztaPTwo/z3dTuyhcGhyANx
fqmIKB573CprNDrY8eoicMbsaJD23rNVRLbS+YLWM6SSeY5C1J4iIMbplw7z1d6Vkxfko6OYMLkB
KMSBIgBHl0giS30grVp9AXtZn+08SIAXKvJiWTiJBAXn+uKPCBEotOVe4a7egrOrJ1ExJ8FoPY5z
FoEfQDEWuSXEelBqQXAsYnrSQfcGj62I96Bl49bBFJQgU1gcxfWuMmNc+vBmVWXquTCTzqg7APvU
Ad9Nh+HgLV+uexn3VjFkgeQnarScke0VCqeFvJ+xbIwHsAEzj/a8t/Q7NJk5I178YdIrbnuJCA2C
iTN7wi1GE5BAgywijVcEyg2AKma/R8NqE+T7CjxmUQ6sH31HhuHCqLhlnS4rMuAxY7MK2yoiKqVz
2VZ1QWfPCXEcZHiFI0cHMZepU+gA+P59Pq1R091mnkpkWmWE+8xZ+Dppq1NUoGeIt+7T5PaQYrpx
V9XjX7ZXkUYERBnt5R4igUsjpm8sc+nicUmdZzY9rdbxurtJB+G7aPpEjgHKG4Jjj75pUB+CUfFo
5g/jst6MzRxPUCe5bkbSgIUUBhSMOS87nmeOMFlkNToPopSw05IBWs/JKe2SvUnKeLOXcF15Nc8K
6TQGENoIx2SOnOrtZGeXv0G4WR0jtwtqd1lM/L2n3a6TqsAru4nOBynspcyyc783Mchpvi3oM7Ga
vbs5EfRDAktTHHwyx/B0DY8N+DdCROFJOC6t286JizCdHbfyxr25vmAyvwBNI0QuQSvzGtLGb1sP
ua00bvT6cV6ce2LMjwM6Jq6bkY4CLwHwY2nIcol9ed2GsFwH6BDSEOuwLwvi/jF6O1e9NGWHKhjM
uOi0wwEXwspDbmQBrwFi6d5CyEb1Q9Pe+FUWpCAfy+w5sunH0VbFWbI749yo4A2EGTUzmJ7FHme1
ajLA/567LAkzTeULssVCposPEMcEAMaXh8RQJw2oRgDsmT16nxGUzHyah7k//nr7ap3Z8YVKNfrs
t9Gc0GgGoZUoXfQoU7EySK8jrtWOVLoOKrPXK0WWxBi2LF4057bd2o9J7T00Iwm0KY3RvP8JgrXA
ijpxWY4RKbrd9RFKZxKZbwQv2FQA7V3OpOZNa6KVCV+z7ANqjzH0jw+JZ77nggKNpstRiCiwiMch
GpMXYGBnSBm3K8pcfxb24raqxKRkMPBq8BEA84WSuXh30CKdLKOv0FphQFzUJjfbMB8g9q44KiR+
DjMOtKoR7oHPU9hcKcipatPAnOWLi2L2AmIfJ0zJYzr+fvPigOgE7D1QroNWuYgwmNpszimDnpnR
FzfpZB6YbofG4CiqLJIzCUE3MADgBoHWgi34QK1boFsA3UVMvGOaHVSleemq/Pu8yNZnZEvBjBXP
r5aAEG5loFr8NRm64npQWRGuhwb41jQvoWI32AMiEz8gSICtjSoGkmUmwZ0PBlHoUQAqIbZykx5U
ZwuyrnExfvVJte+mJKysNirsLZhAe6iXH3WjC6z88bovSK7aC7tC3JJSf7ZthkWy0U2X0QzUcJ8T
etNsYJrLVNeHzCNMDA6kCPD0Vy/MdVo20k0zeUC553tVN+GQz5/fPh4AXNFmhT/RTS1sopE5s+FY
0FbT2bd+7HcaAG/+T+DKI1IpOm0l+9VFTxp/MSMP54r7tXN7Cmx4l0KfEVG+BzGuZLeNaLPb3lFC
5oeoA9AnmvzRZHd5mlqphVw8RSqjXodduenHEWAav7N31+fubx5aeDNd2BFu2sZhY0tTE6jTldwn
xA6hvL5ftOGQd0/gfjmYehVayRhO6PJC2ek4eG24UFUbAD8Xrv0K4dxgBXSuwNOH25GZgcVoWJeo
mC+35fbVT+ag1EAFtT1dHzof2RWbInasGPQakCsENq4zIFPwIfWKcBnZ/dgbB5vOscMUiULJVnAR
ZYALCIfja5m+uSk61rTooYaHRWU7RIPqAaywIA5p7ApzMpmPYCa/B4g5cNjLO+YMsAbA1EDPipfP
pVeupdnOyPKksd6AJjFaIYeiR375qZsP8zuAXigG/LPFB3v2RmxnH9qBJqTcknWXmrdu9dFaFJlu
yUkIE0inQvgIwYRYG1oMlB4y38YzdL7Vi31V3oNb3XpwVUUo6bqc2RGmjYx6aiW8zGn6j1sLSYKf
15dFNQ5hqiALTkF3hu/3+c41jr0TgpF3evHfznbEez7wH4eWoagl3Iwd6QmEoWq8bBw3PXpr8qVd
rM/5ZLFgXpl1U4C2T3EZy4aGJw5UFnFFYrEEk7PWeK27IID17Sb94K1+GmU4szgfbRcW0+bv/bmk
f67PpyQCcHGf+BDiBa3Tq2ipHyxjgGILjEJAru1/orT4M0kVd4nUCBJISOUjZscfl/496FBnAVtr
GmvDT+aToFg+gwhJMX0yzwNbEO9LQ/IL19alEbtZmDOseN4kxRAsdhuo3k/S9cGDlrNGIUwWg5jG
cwcCgGEW08BdbnP/1upQafn69rgSWRaADcE3DbCI+LZwKdoyaNHgbaE9F/0p697ecIRkwD8DIucp
Dhtr3rQa6Qfnd+7u0jo0S5DdBEYVLnZ03buka4LDE4V2jAikHZdrMpbV4I8sxYuanMjO8xRvCplf
oSkc5zvqX6+LXwz6E2PTeeShc0CPs7bohwFh0N04J6q2KVk0dGZJrHxBSNxkKUUFn7fsbcPjVLMQ
UrRBZb8d/emiuxk8dKh8QVFNDA9WLXGmFVeBl0KdCUT73m226Y0iLpYFBGdWxNuztit/rHnexvWq
Z8OcPtDRPhqW/TEtvSNiz9Avf1/3BNlSOSgm8SSUhyeTsDs7g3X96nB5FnaoMxakRmhairmTLRK6
6JA5NFEVeSUp7my0BNAL+Adj3AJd+1DriKfcIfD03fXByAyhioC6yF/FQjE2mEg1FwuFocRuTwlN
kyCzyAGUslFKt3cUxnBt81QHnAK6HsLhmfrOBPoDtI1S3Qgh1Oa+nVmVl1n/GeCjPYs+fLQv2JOG
5vbZBnUzCJmndxwDsABeLQtocwgICBmhrU0TQlMLna8FuK21JlA4l2Q9ABMAmo/rFKGVVxhBam+M
eRPHsWdrFTBsUWq4oZtOL/3w4/rSy56yAFXylxHcGRVkYYPWW1GOiYM6YjIld15PX+xuDDNQ0KPZ
8ZimWzz1xclvrR2jk+q5zr8txPHntsVTyKmW3EopbG8ot5jLXQ2c36zdMjLvGvu56/PQnBUnheQE
h0mkkHmrG8/AXjpHhRyIn1ZIvXY56OvXw6IV4fUZlZwMoGKEbyDtjjkVN9PQzP7iJz069Vw7RNAT
WLMdVb6qXio1g2YNLomJaEfMIaMmuORauSHNZTonfdRDz0uOmeUr4mzZfKF6gYw7V8SEjO3lfAGg
4VDCSThN9zikYHxXRDmSkxt3HTDQfxNPr54ldTe1A7wSBZGyDu3ukExHkIVNjhdQsMfUtor5QhL0
eEgK4n2O9xwaoYWta9bdoA2NWeK5SsO1KFHRBgGLcXSz9Ni7u+uuIN1c6BXhHekoy71irqQs6bvC
78pYo2lAIBSWVX6QTTqOpTkwQILvj9A3ealt1fPob7O7uLVQGubJDh81VXFbIynpZoOBHkJgzdxb
gJ6qIOt765ZVyxIg3VNHjtl6KEdRGibIL0JhYiyDyZ7Xk+fUYJ9zmrsk74s+YJlbPIGXZECzs+Pv
Ouq9ZO7ansbZWnYt4ldFwChzbA715pRrOGXFiKExvNH2hrbErVd+otYKLJOFa4KqgEyy/AkaxP4z
JAYNTknbFVRfZdw5/hJQLb8ZuvzOxUuSQrh3OiIjetfPTbRALkNP6Z7Y1c0AjbXrPiLbYEBRISnO
+eXQr3a5wZymSydw8tRgLWCHOSPH7B0FQJD0/rNgXFpwl3bcRhcWKhoM2u2oUpWRLRgiIISTHv7B
q+jy+2bfmRW2Wx2P9Xbqq08e6CBS49c7pgnPBwuocnBniORYrW6UtekldWxPnIknqlQ4F9lBBL7t
/wwId27eWWbWljAAFMp+rMbdvEIdA7vlD+o2p7nX6mCtSRZdH5asQozsApoguZgSinTCebQAg9x5
hV+BFpaGZuGHqQPSqfLFzpuAuScoKvvTg+NUe7f7nQPqc928bOnOrQvON1ZTY9uJi4az9i7p/V1t
pntvUIEteCwsnkVgoUYVA0leiKvxX3EWkAH36EGVIK2RQxkCa2yOUBi9SbIOPCGVcTMjL1Dyyrfl
nTZj+tqsxq23FPd0TF+uj1YWVnkex0jzxlAcjZe/g0FseKzLBo7aoUnY8vt2R1LW7kCINgZZalLF
1pbMLkj4OdUroFO434Q3Amlqkw0+bVDmbUJg98LcfdKnT28eFI53ZDy4tDIObmF3+1pTL+uCC3Qo
ADgCTi9gDtRioWAdQAXyui3JWXVhSxgQFJHtOkm8MtbrveUHpRFe/75kD2IYYNngOVYI8QmxqDmi
0c5e0CpYmE+5bu+S9o5Vf7rqfqy/QwZTYU2XhJ/n5sRYIBl7gKQTmPOMRx06lt2NDkbXrLq3NchL
L/f5CpGTH603Buv6kaVP67JEDUR35x9T8qdx9sT/c3380vn9N34xSWeO5jah1beKl2m/PerTzfXP
K6b371l0vg9NiPH0pKxAKUJCf3tkHsSSHif6lCZfKu37dWMSeiBEjGeDEZzFbfRhcvwc1nL0kW/f
+vS2Xb9r5KX1boeE/R9pX7YcJ9Ns+0REMBZwC/QoqdWSLMvyDeHhM1MxFFAFVU9/Fv73/r9uxGnC
3uELXyiik5qysjJXrhVo8R2tuyDuzbDOH2l/QHkmqOyVeH/pDF5+xTTlF2NmBsIXXO30rHUvvAlo
Eqg16owFt4KBTikhMpWc3WnaL0xIl0BAtsOqFQ7fOErbOjrdF775CPTe/vakLo/mX1OzA8KhPuXo
JUzp9K7MOwjTH/o1mqCFCBnJBsAkUb9CwXme3ASErMkqB9668SA0Rr76gxfJexp2yfvtwSztdsTh
+EEbDXdoJbuet2J0caF5uPpovm2gW7W5/fNLy3L58zPHmNp935oWxsHyfUYj3QPtKUAHu9tWllYE
cCFc3/rUdTWvYGJT+L3Vm8W5SSOdHoYWOswr9+eaidn+on6nmrqGiTqzI5o81FMs/xfapMgxoUEB
CHJ0ROnz7jedEWkPhosHQ5C59wn9i6tjwlTh5sVjCKmf68XWvJyjDVUi2G54MJ5AZ7PykFycJbwZ
gH3EK/JDA6TNu9xh+oBnQ1JC6kgPqbi3yYo3WQrXECOiLRHPblQC5+20umEKWSWYpabx7rmRHWod
2GsHxI1g9UceLTSZBjncxAhyVr20pApNSD/e3nJLGxv0AFA5AsMhwfm5nkpmD3UzDCWFHALXt9Au
czYQFyj3RQmBsp6I6uUv7CHqBhATzxNQdVzbE7Zf2W1Dy3OGGZXIzOxE+gWFqttWjKXbCUCD/5qZ
hn3hRqc2DcsfQa2QD+79UJLAS8oTLdJNZbt3Kehc9LSIKqSHUlcdrcY8iAqc9bb45vT5e2/SE8+a
TWORB8K8TyvfNrmiWQSLzh10a6MRDTyd82zvlCIzdRnTM7K+Pwjre0Su6HzlkA85JgU4P0RhFwHT
JeRujPyedGwHUmyxsvsWF/7iK2Z3maHHyoSkIRymhPDuZ6XXkNXsgs5+/avhYntPjbBY9dlhTXE9
NxZz6NmS+YOmVTudGjsrxaWdVw10L9MTGe3n1pWPRVm9ErkWqCwP9L/254g7mkpwtySw748v1vic
WIHeQlxkZccteQwU1nDLudNZmrvurC4Z6+2iwihZaPWnCv3Mera9PZdrRmbOu7OhlqjTrDoL53vV
7zXxQ5krrnXpwp44XFEnBqzlQ52VddJ3k4SUZxPldp3dS80PdTLuNXpkLVkZzxJUEVDSf63NrlUw
qY02q9zy7KZfUdpBu1QaIkkeCAvd5nkaJi04hsujbT+guXZlxZZcxKVt69pFNMxu9NKE7Zw7QWm/
CD8NQTAbEBy+Ln9FbW7lUllK4F2NdnbkXOQA9LT1yjPEebdjB9JO/cUYqw3nT97UIs42hg2hRb6m
Oru0bRxi+hO1kI725FlORbR14lLVI2eDpg7POkr6zeBrUN2ljYOEP/YMMjcTY8f1dA6N2zUygcdl
qn1Rjn9XVsax1wmqWaN7yOI1LMXi3rk0OI36wsV3oG6uB7CDn3m7zVgAwlhlRZ23ywqQoQbCfKJk
36/hQadRzH33dFVP5U70w88L0BZRfACPAMDWWljsanNz+4Av/jywBtP1ZJgfWnF8aiedSdBWVIMN
rGweWLe/bWBpK0zIzN+pKST7Z6tESe/3KgOmUTjPoj5o3XOcr0QUS2P47QVB6GggQTL544t16et+
zD0LKhdmdVeKNzdbiWCXzi0Cleku+S1SOYv04zEz61RgCBXIxGrPiRquPSFBg24HdbZasSlV+Xx7
1n63cMyX/dLmzE/lFKxzLANsFmzuW1oVIVh4dskk+dsVmwIUvAmy3LykETqctjVLtzHJIqSEkQjG
W8erzoyqEMzbW6+v78s+vQcFyaFymgijCdM+/ZnbxSYz+V0PmjStZJHHeyi8+3dW7B6YTTZ6qaLb
Y1rcCRa8AcHLGn0xs2UCSluBb3dqKRQHXm/celf+ORc1mCOQXcWzBR4BiKHrnYAINne8rEF3L4+Q
4dHIymlZdAEXBualUxOdV4kARPdMHC9wrIMEAa3T0y3Rnqi76bqnXvvRgtxM99Zmb3ET/ju0efbP
MiVDEwEQyFwDET4LWvdTMp6b7hzXfUjXWEcXj9SFtdn2K+OBmIkJFHrZi5c+lZEoirUnz2KK5XIy
Z/chGQFM9EsUM2NS7KuOBKJ1goK0QZbZBwJOPVapL4A/vNom2+al90QddBo5VpiO4A4cyOfb+3Nt
zNPfL9yIKFAv8qbaqpuBtbJHXUmt3MeLJ+BiVqe/X1iox1igGwOH2oB+kYz3qn+21sDda/tkdspI
r2Wmy7FyeS3C2P4kQVSX0IMsxLaofxj+SkyzNmmzm74reqdxYxwIjd9ZkMrI2UoibqkUiDONVzf4
YH5Xva8nLclB66sg+n1OIDEv2i9x/gnJBD0+jcZTJU6e86ypLmDFq2jeSsoCWm9sCFfbVh9Qsavp
F6P+3o9Q1F4pLRvTTH5w0RcfNnM2mXTLhEl8WEFOos4jD5D5pD3r8mB2MmosgNrrMze/q+anXn0T
bJvGv/LuUIn32/v2/3OO/neGQOh4PUPo/K+MjMLrUWWETCOnEfC+IDOqrYO4RPV60IGrJ7HbSBv7
neq70Mbngnd6b8T6EbxOP29/0OLEQNXKATgP1f35y0RIaJk1Eo3EneSB1R/QarAftDjqnJWLf/E8
XRiazsLFeVIDt5UxoiHHNuWxQl26q9o7vioRsHSkgJVEBzlIyADOmR3bMdfiNKW4/6XjhOis68gQ
Nk4SQNEJlJbJjsZrDdKLe+vS5OwUK5kmrWrh7Wknwoxvfe/riDx07z8VmR6OOvo0ijQauy9jtkW3
UGhq44YMp65GuO2vSTAsPiOg8OWAWhk4qw8oCsPXLNpMPUmVepPNDjKTQTnsefPoiCwQzTe7/zIW
59ubaMmxXNqczQAxU2qIybE4frZvglSl+9sGFlf1YlAzz1XVXWyoAoNyhmaDdq+wat59ogWq6yPD
fuHJ7ra9pecKQkiQy1soJn5gKO07no+uxC5qm2wn2BgNsYMCzfBApraRwlwZ3vL8/dfcPFKxTJFz
28QOAtdYA2y5WBnO0tlzQeyO8w20EPhBrs9eVYDx39XhdEzgex2xc9AFnFXb23O2fA4urMxCBOxl
m3PgGs6NQPVDPtvkriqLHRhoxvalEs92/hib91AmDdzmUwMO27h7HvttWR5uf8jiZrn4jmm2LzwN
uDBMLe7xHULdl5/9PBRdoFub1rsn7tqY12Z25m46rptDnsNWmn7T6JNwfsJ/ZtmXQjaQCPzMnHMv
dyT/6rGdcJtgary115gRFwNdyGthhZHsBuh+NvGqr5RWgxzpbFVPev+qyy7M+32eOwGohEM/hqqc
aweEPOVr53IJ2IJH/dToBECJhfrz9Vx7qlEZiOzQgEQHtultw3vuhfyaO00ZoLX+H0IY3eipEW8d
0ucASue/Mmm2Lzyrvg95t5ZEWVx67HJUFSZx4jnCxR1G0CpOTWut3W5Yop9TqFtqeIVlbbGlbRFx
sfb6WyDRNjAF/9qcHS544dZvXDToAb55AtBpIwpzQ6t24+lyq/Uissv8sSu7b2Me7/U6i+Aqo6bP
7oVlRn+x8y8+ZbYaxBNmNUwvAVu6Aci1w2wS/GsDktHN4O315u22vcXdf2FvdtIMTVSaMOEm9Q5+
H/3lUM/5JV367baZtVWdHTJPpIOe8ylubfeV5UeUf256eLCYhYmOQhv22m2DUzQ4jxYvl3R2nzkV
68HsD3+cJdVLzKqf5Tge0rgOKgnSX7uxQ16JDQonK/fAol0kwXUL3b4IX2bJC0+zBgpBE+SPUv5g
0O6+0pt3CBxsSlrc6Vp1yAoVueIv+hV9PPFNC7klyIDMUVW1C9ylUaG/2PSLfabqAwNmrwdWpnGc
lZld3DEXpqalvvDNdWrUsZ3isFhUboShPRuKRyIvV8BG0wJ9WEB0s7iOjk7PD3Wkcuwzm+kwU1R9
0GV3JqAU5aZdQ/ks3tsXZmb7pJLcbDQfZsy4/1Zo9q+8dldGsrwl/h3JFKlcTpiVxOWg4NFAtfiQ
Wum92XAaaNIRANihQZC2b6qQm1pCO/T2IVgaHMaG5iYTLFZA3V1bTsDuKYYOMkFOW4QQ7QhithKW
LFnw7Sn1A3AspG9n7mpoeG4IG4Bftzr0pyb/P/78zDv5rZYjOYGf18qvMvsWr4F6Fj9/ItsEDgOP
jXlxtB80fL4CpByN4KcsaZ9whFbii6Xjglr/f03MhoC+NmpxAwBv24syJyxFmK7N0tIGuzTxYZnr
PuMOR9TWx3c+WL3cRkCjWz6WkoeGXfyDa/RRS9rw9u5aOqHQu5yKsKBaBMXf9e6qE5W0VaqQT8qQ
lVP9xrL4Z5smJ4CbVybxoynkyoGJQ/cEIGX4d22qglYHiKOhSoctCNxj9pUhEuli96muPRLdHtZC
LDYl5hFmWxZ4ZM151V7LSuXnk5YS+LZDpX4C/hAomQdaveuGN91ocIyQ6yHZJtfWXqKLAwVfIkEg
6E/qPdcDdXmvTDtuIKxEBvSPAscc6kNj7RChtUZAwGezZvHj/sRoUayHnh0Agea8djQOwEs3Jh71
bNBeQQoNOdwCiZ6V1MHiuCaOdM8FdBWdPNfjigcVM0hGgOxMQsKUO+2GGvaRcv/elGvEah+PA0Z0
YWt24gjRlO+0uAsLNwc3vnZXlGYkpL9t2jjKynKj9+ypLcVKm+fiEHH3TjsGmkXzbaMK0hAwPaBB
kttRW43oV02GwM/6Y8Gg33d7ky6tGvTSiAMYMLLv85yPisfGqSvw5pjNT18CxYmT7morscxH7wjK
JKQffpMg6h96U8w2NljaIbHkSDUiqcVQeGNrfFBLRswJVj9JWWAPzm5H1+RysHsETLX3gk6LwCnX
OAeW5urSwixgGQaniN2Jq0SBFqeqUb1H9JfF1ubPlwQSZQDvEvAPf5BgS8wY7RAclUMVH5l2qEgw
Dised9E1XdqY9uBFKAFyrkRve0S1ss6D0YfExOeylRHJdzEfgsF8ivuTHLvAsD/dHtw0R9fRGCKI
i8HNVgm0jgZVFp4ludVumtIOUv09RcNpowqUMQUICNb2xfKq/Tuds1XTeiNphQOLTeZ84mW7Y4JG
OSjSVk7SQs7jemizayx1O+C8JQyV5Y4ln/S8Cv16b5i/0vR7S4uI0bvB/owGwsC2jiUouW0uQosf
3PTl9hwvOZCLOZ7jWGpIwkEGDeUKV2/TQB+cZ7Pix6KlW87Mw21bK+vpz+6ZjCWej9o6svz+yZD3
SO/7ehHEyHkS9e6utb+u7VvfvN63WScSu3bw/FP+Y5H9o5stGoqwYZsfHApicQUOkGrC9v8whqfb
A101Pbt5MsibmOYwzSqL9PoNWOms+Wfwz8LDjR6/W+oByhsBGej/zR3M4RIGWoWKVMOQ/X5TiqfG
OIx8ZWzTobtxKOfddiz730OJqOhzYZuHpE33eQohbU4j7morJ2XZU//3RPoz56P80YptDzMpjF/g
7Q6k+HJ7rZYu7ssDMHMyXqo5ud/Cg2oWCVINzEg9iGpF1oOGIr3rNO/E7f488L/AaU4uAA9opOAw
vjlgb2zrXCspohPLS3eFkQbKKHedEOFQ1aFqtoV5pEkW9eU2t+68YaWytbiMYAgwwUCBbP8c2awM
o3PGEg7I109jHJG4CGv5QrRPEsDQ2zO8bGoq7zlTD+UcqlcleSNEg5fCAOI4M+zrqE52KYmctRrG
on8Bg+X/GJr7MtvN9DGfkAExCF2Mz00tggmAWCb3pv3LrZ9vD2uhYoIFvDA3c2fMKfPCqSa9S/+F
VsC1lTUkyl9Jc9Stn537UOb7ga086xfd9YXNmU9LavT718iagYTW3THv3mRO0PUPjr8SVy4euws7
MwcmrVRPoSeMKraDDOBnNv68PXlrSzXZv4gp7BxvY2ZiHO3YbnhjBhZzN67wIwlamdaso7RFTfu2
zcXL/WJM098vbCbS96oKSuNnh+xT6KTTsLSi2yZW98TMXVXM5npWYt4cpR4rL4uSynnqrOwIEsGo
xFuy0fUdSuB7Y5QrthcdGaiTUEGfgDfzN1WFNlkd3ItwZFUXutV9AlwQhGLSlzgXWy/+Xv+5RBT2
P8p34EJGCRiNc9fzCfyzmQK9lIE3w9jWpf9tKPMIebp/bs/ptBU+XDioFUxtsFBYmhehQMpnC6+C
p6J5Ew7+t8ZdgX6tGZiNozFqoUiCS7PXyrdxgPI5Sb7fHsPidr8Yw/QJF1vP0/KhKyuYcBwZWNmz
p7xdIlhQ909G/tke1+LLRTdxYW+21fPCVUlXY86YiezSp3TQgsHfrgusL04dUnGgciaoBc0zB2ks
+qwZwQKR8xDySrG3uz1vi0f24vdn7k7T+1xCrxKAKC9MhmeoUq1F/EsjQNZlCjAmPoQ5A1SXgiHT
ly5GkJFNjQKL3kV/PoZLC7MxcKnxtJAebiWwVvgYiG01O5Q1b1tZumTRtqqjN8bzJ8T49Q5TvHHz
vtJwyYLrw2z5Rg7vWtIFyrbColsJ5Jcn7V9j08dcbOcar/bc7GAMbfjbNnvUvDXJwUULSAOgFReZ
mw+A8Z41fks9grAv94OSA+XXBrcnbM3CbFmajPYlG53s/MlXr7n7+favLx1AYABA7oriuQ+Sg+sZ
il1woibAxJ67oNb2cghRUB3XehCWvApoIk1kZFB/+ZAHV7YgkJYHb1VW/tOUcI5ZFoJuMShw4qsk
sPIVuMbiHvNQYkKmAe1k89Pus2TI3AH2JDZWzL42hh3m3pfasHeSvN+ewMXlQXp8kjmcqjGz4KoG
INoZK6SBmPGlB97n5+2fX1wftFkj/Q4NFwhHXK8Piy2N0gI/TwZno/VjpGwX5OZZyIYVS0uLBNYE
xPjmRMM7D/MZqtYm1xERmMIJuyEPc+2hqu+adpiKkKc0Lf5iY0MaCu3cug2dijmtBpeeYCC8RG6r
ikRA9fD2zJmLA0J67rewwySzcz11fk3juKzz4pxLrqO9gKJqnSjkiS0Htc1xUFGTgWkOpdc3A6D2
r6ICL0HqxGxDFcS1y0SoEHL3xm7o8mGjgXwtQB9uA+4ROTxmpBkClaAHNvaNn3YtazTKNU0EcmR0
EWn+iFKxpUdU4967aGK1ssNn942NFDyy4PgPKXgXAOaZF2WD1cdayYcTZ1lY6afW/mortjKDs0Dt
txHkapH9njRIoU90PYEeQA6c5rU85a3W4GaDYLZs9ZYCbWEOx7SvtbfCtpNni5TszgYly1ogvHS2
UP0lk5LFBNOeRQdN3nOHgIT4rKWQStGhv4ZTsFYGnE2lBTY1/dLIbCrrkWpMUWwT+D9W5IGHhPFg
/cVFdGlkdhFJt83AhwEjWlB523Gtc3ZxovCeBCAQb8oPhRGr8sHmn7YFaENId9SZAwETpeUr8eeS
L7I9UGlN8mQustHX+8GWrZ0APom+Uz0/6lQLSlFt0CgVqMZe8Q2LiwLCLjRhoTYLHqlrU67XJYOT
OvlZtxu5HwmtwcQbu4HuNtn+tp/4nWuax+2AN+IsgX+agDn52pZFXVJQzUYPaI82JEfhnJejaz06
dgVNidQbvMCzqhEow5hvOhUjgTx23hdM9bsu+yrUhV1HHdiXDq4mbOwdoQLdaSxkgf32hDu3jSxd
A+VP3w5faAbx2Kxt5RG93G2AwnextSs88XyvTnex1EUMkqvWfmS0f9eFTO/8UZQRUjz2xqMZOjdt
7j14KEmFKvXcc4n4JiSy/gLmjPG51Su1cyz+Bamob1KXxbORoOszB6zqTnqk2PRoRAIRFJ55sviu
S5bsepVP9DxAtFVSIdVnji8ibXPoGnPzfnSdOOj1zAmgXHQCITjZD7XrBP1QwwvQMgt6Qd91X35N
QfkSAk2itmnxuRw/eeqpBloSvCs7kK/JbdFyiMBUKkjjfIgGoLUgeNoJEDjJsE6cMK6hFuYa3q7x
yzJiHbo+rdpCj7aN9Gdt0TrszN47eoC9hQwVuW3e1OxvXAHQAAARogv9I/sOr6nihcDjV4Hxw2zL
UNlvtVhx3UvByaWR6dq6jEk5NTuapDkg5HoI1eTPJvU3qoTEzJBsseIrJ2kBkD2pv0HL1gTeE31V
M3u0x1h72ufn3OxFUGXxcPZTrT7UxI/vamzv0EjluHE1078zuJ6+dAxVtbDRx+EBnblka7GcHkck
C3Z9Qq2VPNHSQUfRmuBNhhzfh4NOLHThSJ/l59FXIdXrKNPRWlS8rpxxzOn8iPvIIKJtDQKLH3gY
aBU3ud3iaZPZhE6tZcMnBIk/qKfqoO1t8piUXOwM3DX3hFTOyj06G+N0j0JpG3EogE8glpk3AuHw
dV48JP2Jk2rPXfnS+m44gIBpZamXbgGguqZxIlmL5+D1zmqoV9h9T+jZkG/oz4tXJnEpnrr4+TmI
lxoowKgUPy+zIxuPAAy7zlY0Gyv7UWV/sS08wPUdNOJi1ebPkm6sdRAqoS+fkvicuMkDAck2p2to
raUbDbVw4MIAgcapn13LPK8Tg/s9mrMnBH2FrmI7Smtnq/GVS+Z3oXa+Ay8tzU4hgdIzKqAclkjy
mPNBD7hmHmIosToyC4GNjoqOBn437C1XbQa/P6Wm9UbSMbRks+9pGWmDGQ3D2p0+25u/ox/wL0zN
hIglEY1f75nU1Lt4iAd6bt0ftv3V5/84a8pNSw7v0sQswKosQ7ImlxQc/t/67iXxH81mGxfPCfj7
bh/ztcHMJpmCRjQ1GQbj2DLwy0M/Tn3MK6d5ec9gwqYYCI1As3ChUxl4XKsOvDFIoMejCF3kejL3
gArliqVZ/P0/a/OvpVn8rRG9zeIaltBaooegLmnDPFPW0YzzbBtbuJ+yGpq3SYPbUZeou96ezYV1
A+gZ4TcYZZA6nQ8U7FQNSMFLsGE5QPWYgtyrOD/ElbNnOXmrbG1z294ChxQovpAXBl0VGCrgKa/3
YmyBbtYXyQisGYTkivGOpG+aa2zz7gRYjBaXmy79wvw2cNmvwR7CTD827Q/PesHbIcA0ovE5ezS8
NXLDj34PMSGkafAont7F8woUBPa0NElieaqMN1E0G8K+yMwChOwf1dnHxn++PQ0fpx3TPb3sXNyI
E9vz9SyMjBSaZuvy1GTPQ/mdle8UDNylUUS68e22qY8b7MqUM3shgzq7rYlU8lSUMbA4Wz/fFMAa
e+4rT85MRmDvu23w4w2Fux6d48g1gf0DhdfrsRlUM1NoTahTaW1zEaUrt8bizyPQBVcsKngf8kwN
lZaUDlWnNqFRbfyy4pfb379QL8cAvInRCcVIJC5mi0Mh/obsrCZPfHy0e6jvmAdNvrXeqei3nX0u
7X/o8CSdfsWxLQ7sX7O/qzkXMWOjgA9oilydgHgj/nP6F8g6UGMDnAWsImB9kPG7XhiROTRtcuD4
i74NbXaXZVPT4k5rP69M4O+b+/oivLY089GESI43T45WmQrtyhaQAFtn0L9bSeu9ltACBZNBTb60
npsfStrYh8ImTcRBN/i1ilX73XUZ2o0dfJ4+ut22R9sbOlAsuS317jPejM4JqC1wIWQF2QDg7r4m
cfKz4K7Dw0w58Q/l6xKUzGO39SjjX6zM/ZTz2gybjlS7xLHFp9IY83GT5H722Nam+SsbEtHtCZ4D
d2hDYa+aaFnYcAIFwCH27rOyGZ9ZWbbIC2n9U+ppn1O38J+gqlFufFrrOypHpImSqkhPQ0LaHWq/
ThFAXcHauCW4j0KReeIgugK01CTV8NjkwDFSM0kCAVDuzhIFuhy4BmGJxLa2TRfzuzIdm0NuOG2Q
MKGONhmSg13jHshVn+40bBjQz6NxvgMZwlZQZkZJb8ZnA1E9CizoSDJtiai377rQtLLED7ije1+G
qtQe07yVLHAGR3wfvIEedbX1Wv4r9ttvNjDYQ6btVW5FLjhfntOctHedLp5Srbd31cj4ISf1uElr
gKDQpqLjJcdkKBq7D12QKz3GomlPHGXBd8fMtJ81Glq22ZiLF9vXtDvlMxVKq3e/MjIVarK+fHRa
2e4KInOssKFkaEgn/dpyw3uqcT+C/Cr7qcC7ue0UMogesbNt2bBuY/qpu1WZU4e+Gw9H1H+g0WeV
8X5I/QaPWKgbAPgCBGJtjqFhFPkBrTsEvzKIsB3N77z2KtAPSBUpx0sjBGZ9qFXAjYSvemaEhTYW
z3rvlq+qbr3nwqzzhxRsVkGN2tNd5SbGo4gp2DjitgQiBHJMjZE0b6zkfCc96oYUjPQ7l8bOg2El
6GNBQwRo6ZFlkGYH9UqIaKOP3u0Dw6HukTqV9U2XlvbL6BFH+TnoEAjaXQ9tWfCNqPVql3Edkz2U
ENDwhnyDZB00FWTdb13NEJHpdPxA4to4ahZvd24C+tosxmtckwYLWReL0Mxzc0dshqCi9JwVv/8x
Zro+9DO3acda47ZtkT+iwWtr+l9YtvPBJh/7P267F3fhRkO6H7wb6A+1J9L3az+GNFsyFtWYPY5W
Sr4xx81LCCg53TG2CMcZQMKK27G3cfVe7XGRkEANph81hLVH1yj8YCwLDdLfX5FtDB3okTyMbV6G
Jn9vbB3itm6/4Rla8QfVq3Na6sN3r8OOMUm27frBDCGZYoZMH+zHCi+lHXSFx00+oEU352UXsZbW
D33cW8+oGLGdZqp4K2JIhYymGs4Z17So6eib9Lt2nznIjGh27kaCCzC6gjB6l5cN/857Wm1L4v+Q
FfT+Eoasq6syP6z92HqQDOmp1ve2psO7Z12qYeP5HgOqsyDihVkF3Vt4qW7aov9VdhZ0SlpQGFhS
5ztByhZRgNamYUmxIUYQwADxoOMlElsicLus/9Vnhh3ouRh2cQeNoLSAwiqjXfZYGrwJqy5lT0Ml
1zL5s93zn/cz9LkRheLeBWLgelE1jN/1Je9PzE+bgNf1HWLBbWVC/kRv3RUGqNkO+m1sknFB3nGi
Rp5HvX5e+KVCLf/klk40OtoDaKvPUKosw9jzCjSdmVuI8fw0a20l3F6443FmdeTO0TSA8svsCjay
mmqOMNJHeLkaBG3oravATbZyQDBV89sXbbjwDSaECT+Uk8w4AWpeqvTRHCJLgGVzo/IIpf6cR7cN
LY7mwtD094uIJc5yTcF7wpB4jO0sqMqV2HUpFEOODkALFHjQ3j/n1qxSQ0KxVEsfmaVOqUxfKR8E
GL+HXyobnuLUQe7WfEBzx32XDv80bHxdGeEUHc/mEkkWzKQ9uRzUNq+HCDmm3AYRY3xyVS2zICWl
v+tAQ/DqmKUVMGiARKTv6F7kjow67rL7tqTdZmgGiIKOLH9HI7/xABHqeEMh5xgq0iSvteGWkS+w
A1pIzm7jWPf3beypLS6IX+ijYQ/Mp90h6ZOmBWbHoNvCYeK5ooo8pehwCY2OyvshRQuqiRa8iGTu
GCG5jVSt8ovxXWJVnmIp3CdQkia/4tarPyU6IqnbkzPHF/3nGOH9YkMHA0/HeS6qMGKnl6bfnWz/
Rdf2iNiCrK2iWCugIRml2ls7JHA5K7nV2VPtP1ZtcGIC8IOO3Q8lxYJRN/H0DvIuTYSgQ+BxDEKC
SkN6hzr+rnbLdDfGa9jkhScbmVKrwNFP7FLzBpyu9DoBLFX2SC33oY5TCJnE5mfpsqNf0V2Sxk8r
szu9hGdbj4AIbhKzQWsK8ovXW68YWVlVugtf0bj1Pcn68Z4hw7UZHG5uVOXkR8yCLuArTf/R6ol/
x1WqHVFgjtektaZdfutTzNmncPQ2GYKkjxMlRF12R99qnpU1/nHtCeKZLgpCAHO4eNnNvSN3clcU
TvroGkaImyroyCuTKMEOK8/vJcd1aWj2PmEF0yQEXNNH7r/loDaiAJ3eXr0lC84kYA7BPSgSzcto
kvkNqT2OVIUxBpqjQyBoxcvPjgESRz5apHDwbHBGwznNJstXft3lOvaj0hBBegr8flXQalqAKlgE
AvzQXNPIWLIINk2AZtFzg87emS8sJbLSWddgeajn3uHh794rR1cbo2L+KW0Ibk6ddumL6s01AaGl
iwB8jTpSJeB1mzJV1zuQSlHoXqysk2kwucsHy3wtwfz17JqqPPgMWC+CegukskizTXJcqSnL/K2p
jOTXHy8siq/AFCGh/Js/8vpDDE9aQ8KldWooPWZlfVzLIi/snEnmaWpJA0Uy0rXXBkxWFUUiE/dU
3RvOY7XWJr328/NFHLQx6yxQ9vTiSOke1c/b87PgKq4+f4rzLmKCWtjUAN7PPSH/W4mfoHzv1tS3
zYVLGUgF7HocMHi8OeofIDzbkGVGTo1LixjEAJoLPqYMUnDgChhctnGhTfA05R/ljmWAeKMy2xy1
GBjHrk2eIeoZoO3R2hbCrZ9yzdA3AoWwbwWr5DvLEFgFCDuRsDecNSjkbPb/c3fh9PiA2uvoGJ3N
fuHnatAY7i4h2yAtyAtAGd9vL8DMxOQXriZntgCgGM1pgVa8k+s+F4e2/TMsNkagA9gHL6Ajf4ma
3mwEXgV4QGxz48QLKIXl3T0e8G+3RzDbQpMJB53UgA0h92Z9AClJqzakL0v35KUmD/xeSz/raTzg
ASb4iqnZZE2mAOhEIDHJn00C1de7FUwC2oCwSiDFkPhlQFObf880JFb+eETwXmhQdkB8jwfrzFcL
EwVvvA0FkDzAHNVZyMVbavz5E+r3k2KKiSZy9fnmyhiSDk4lh1M8WhsKEjueboh+3/O11stpC12E
A79nDRU7Gw/wqU14Du802j4edNUPJ8Pg1aGBnPImbcGo13npu4GjF/357F2am80eq120BBOYYywP
kBGIRpVsbOfnbSsf34SYMzzOkBhFRfJDF6bJK5ebujecxDAJkZOdJ0+2PQT5/yPtW5vj1JWufxFV
gLh+hbnanvFgx3aSL5STOFzERYAQgl//LHzees8MQw3lnL2za39IFT2SWlKre/Va6XsDzKdr1EDK
0c1tozOujtAOL9BRGx2SCJNAxAa7iixqCaOy9qR+surKS8hCwDzn5DbQqyASQwEetelLJ8c246QB
lO1oJLY3vIbNF9tLP/3h3MBkF1l91Rrw8e6ovkK23jM2hrYkgjiu8dTlzk2MYzy7ViC502fZABPR
TgUXmPLHH0Ik4hbOzjnHBkgRNMKoJkGCbJLCKlTuhGULK4PwFHcrIQ2zsf5ptsbcFbDEgJOSyZpH
tt02XUzFMW7cDWoZXo+3hGF93PasmccZ8CBQoHPGNAM4aie7xuJOXVENPd5Fg425SdBsKJAYjQHp
uacmKNVe+yXCsTlHOzc5GVmiAPdLolIc+wMp112xuz2kpc9PVqfDQ7zSHUxcEwV8eIRs+te/D7T6
yH2MMxpogUsfY06pa2iEbY/M4V48FiSWqJXntvsomWUAf4uVmRbia3AbRUB5t8c4fdEja5WJn3n2
/R9GMZbfRigi/HiyGQdq94Zp0vbYeAjTfYMt5bBmB2GhQIYKHIpk02uGd2EDTnFVHHMdKfc9dTe8
2P7DGM5MTGKYtrZsLW01ceTNneh3/GsxKs6rsaqHjAX+HdHjkyliQqVOWlvt0eXlHePNwWqegKn7
6hg0CGpDXgbBPCqh0ztfov1BK7iUR8bvUMpHduf2969PRHz/k4ccEbAB6oBLb9W6nrYt0ItHA0xc
wvrbokYSD3ehIdaZkS0UXWeN2bgeXTRXIR0x/v3Z8etA3jZRo1weXa3Y5/3BBZixVxNP5aanNv8w
c6NuBu5DBMpoTr40xgBzdXHU98fonZGd4yxM3MzJCJQx4M6jZA+2iTP5vj6QIqO1Io+oh52I3oJc
yWE+CEKe0KMNQtnafTEofVZEdMdJ93J72a53DxKy2qhSiwIY6uOTQ0yKOjJa0rbHVtNfM6Z+Q6vM
B2nChUFen5UXZqY4LsOqB3T6dO2xy+2/ag9+JWSKbo9k3ISXVzJMQPgI+Wz0jyMhd7lMVKsEh4RM
e4yGn5w4G+Q8wDHSrECnsvoHS0h3IFZHTuVKeD1qnEbRHNYeKenv7UpEvjArP64RCmayWehFnqK4
xtNhxCpaqPGrLu6CcQXPfD10Q1YRWzZHVnblBpY6X82rOui0yL53O12uW0v1DfoINHDq1U4R3aWW
yVBtrelzD0nedawnrseYNazL1jK8UAi+vz0jM/vx4jeOa3P2G42h1LJCiOZYZ+qaxmD+zbribgBr
jqEVb33O1rftza01euqQ4AEj0EgmemkP6T9HoEjbHKNKLz09UnZ6JdZoTzzwbJF9aDy5po4FniPk
20cBXVDAXhqrW7NQq5I1R03/GLqPRPlukxfRnzRQ7RbIJ9+pVNmbNbLn1R9JFt63czN7bnzcWGcz
W+uK4sZt1RybokHRTO/eK7t7kVR1/aGwdkQsdZROJZI+/c2G7CFyvcgsQTj40qKko8ocaZpjphbN
WH7UdhVJIIGsI0eQyza9ZxlJH1sdPBFJbUa+WwM6ZdZa6+PuMRdWeu58QmoFsbZqjKnFya7mVZZn
Ih74se7QI9Ew5ZGK7EPGS7i3OY86tzOJFaHFjNSXisJjUR20Nl0pmeKnWezz4ovM8v+ZX8TzCFXG
ItK0huREGXPCsAYyN1aiX6CNaTxK0/jP7R0yO2+oDABjaeGpPwWQWaIZpNVr/Mjd6tQX/c5mcp00
8QKL1BTp/TkaB9WA8dIHhm7ar9PUnMSZTlBzGcSwdrtiWIcasEghV4hXIOpfRQBD+BFh2TdRZPm6
N+xhBTyLhl4CZnqVroHDqEBQkrfqF2GT448DhREAGMgJQKBueiUAPCx5n9DmWIBQBDUSj0R3in4n
zLfbkz1zuwHJhJcN6KGJijzU5ZZpTJTAEwE7Qn2T+YdWFwt321yMcGFhEiP0aJFOuywHKFFuGLrA
bAh5iyQHePe51tAx0r3i7e5Z+uDfHtnM8XNhd3L25Tkq9LkFuw17rYzIdxqwYewa+pSGr1+3BAKM
ke4Wcd31kR4WhduMB51J36HyEcujKD4avOGHp9uG5hbrzNC0Ra/VQwM8mS3uKh0K2Q9LglFLn5/4
gqs2cWqEGIcEDMRwBbAQS/muWW84H8LEG1D0yHOijJcCO/a42+0yRNcg3eT8ddCLFTzFp1q66e2F
qZs5VNBQgO3k4uS6ZgDVzVCBtnfcgJE379dtafD1yFPxEBFoqNxepTlToH0xR0gEJIem5U00zmdu
qSEz7br0wY6NXRw+1ObC5bpkZDKPRd7pkO/ummPIB+jJvDX2e4IGqdsjmdtC5yOZbCHLbtCk7yA2
ip19NKIsrJ2hv5jkm+Gu/jdLo2uexQoV+Es5yzCcIV4lto+XdmP6UXNI+cKpP+fj50Ma5/XMkCAD
MLXqgJJ32N+rkflkU/Lr9lhm7mMQ6f13/ce/PzMhMygVEwWzZuEtFBW/EqL5OkB5Szwds0OxbeQ/
kOKHwUl8ofPKjqsMW4mmvXkXWaa6kspQrm+PZs4HkL5DCyOQyGM56HI0OUXjjZWM8WqWu0+iRjWn
pmoJNBZxVjwpqjsuhvrtttG5KTw3OvHuuEtjGRbYQlr2AIRKTAC6eFCKl9tWZoaGPiMbWWpgUiAw
OQnF65g6EZQe22PSl0OgD5XcqVnp7B0wR62E0/Mgddul7qa5INVGXAMEBJpPMaeTTSVU7KReg3sM
SmA177Vt3ddJt4YelI+Os21liZUZH8I4PYShXNXDwntn5uAAMTvKDeCVxmU19ZqydQEMTnl9bEjh
dZEBwbVXfal/d2ZmYQR/cCsaaK+ajBHqDGqVV3l9jDX3LokAkWP1Qysh1ZfdMbEYYow+OHnmgFLg
E2SOPgDUGy991Eg6ntMorY91ngZmFqqentaQCqXvZjNC2ylNvEgYL7movdqKfZlX6ea2L81sxjEH
gR4E1L6Mq8Y8kcVh3eduhWJ2+tOtfiRdu9RuOcbxV6P8r4lp+wEeKKCJauzqSLUd8qqHtLcg2fOs
D6nHLP5kGP/gKdDOGJcQLD2Qt72cVZKhozQyjOqYFOzdauWLaJtnRSJ8uz11M5sdew/fRxg+AjEm
q9dKU68HblVHLTXwSjvk7beWB1by47aZuRVCdgVhLlAPyBhPjmXhojvIjurqGAbcPDhLKsNzo8Ab
bwz/ACG5cvm+aDusRIXZUtZddS/Ee2MDFr5wGs/sXgAZAJ7DqxIdktOMCjrXmdoDFnfMM/OuURp/
aKEKROWCmRlXG9lNRogWADHQG75cekCpaVFlkYpimvxgsfEj5O4f3joPea6EXo+8jqfhr/zbK3Rt
dSxTo2gEIJx9DdNKbO72kvXq0QRD8mpoB2dV6YpnRQaUImjk9yFaobV+Kft27RijWSTgkZPRgIIe
MRJn93Umh65Sikw9Mm1lvAhte3tUn5N1uW8vvz+5QfGwxP3N8H0Qg2YeCIWhSQ9B21UrsyNUAdc0
N7Ztx3/rSfkdL5r3uh42TEGSRhsKX8macDVo5kb2znFoFc+NdRCPGac0JLvUkQETLvaK3hyyoRIr
lbQv4Hj+JqPI1yO2LR2x1vTqmRYMwCmBtrhIrkPk4Thw/KS1Xmsw1OOtnaCWzl+L2trRzvQthfga
1+6pEFvcnAsZ8CnoBG9bNJWMLN9IDeKknNZV3MJyUot2mHAW08eBOu1dVzb6oZCa2EWxrj1BADQR
HhoLykfXUH8rCq+f+4i6lme129A6DD+7uGXZSkkcenBDq1hZzPldsxo5U972C7vh2kE+f+bIeW+j
UjNNKylGW9qAhFqH3kGnzfdoddtBwN5+dbJbKAEBmoicLHrp7fE6PfNAu6J93JeNeSgcK/erxFmb
af+9aQefaN0aYi6Jp1XRqgpRQy3IBl2Gd2ZNwCFZFXswWr6j1cFrJAc0uQ4DxXb20kh3RVHv8blV
CdkRlZY+6BAQuvUcTI1gRioc2q56iQd47USPKuf0Du2EUIjJjA+9d+6jUkeFW69PLYse8swNqrKO
7mVZH9q4RNY4qdZWib6RNNmmpG//RqQCoj1Mm1UNaWqP2aAsLsJuK5nzVqQ8BZxIHmNZdB7VmrWi
Zff6GHwkpCJeF0NEt3WHZl8lUB3LO0P3hJN1awlx8VVC6Uq3lb8OS32J9hwnKdC2U0IIU6k8W4CE
BpxGiUf7hG9C5IsrL4yzH9KxHkTB3xLTXXWFszdY9WhqzcFM0xUh8RPn8V6G6t7g7n0IKv0kbe5A
WfyGHut9bFg79A+BrLddDc2wol220Sz9kMtml5bVNzus94MZPQxxtimRmxr4j7LUVl1jroWtHKAx
g3O5c9dmxyAB2u/K3v6mWeFTFgvUjd1aXdHBeohqFVnIqnsHn8VbSboV8qVHK9fXVeeiwSU7FrSL
97kigDx35FqP4QmOvo4T8xfEr+7UiLd+4aaRXwxu5Mk+izelFiVoSUiOA0mRcezSp0Q2K8KNX0ph
2hsDKkQrYPVB2NIVP0lk13dVkm6tFvJuyGdZDN0/pF/RNjO2ZpTvDTtHcweoNn20aQGM7ITvaRLX
d1ntaiu7UoEgsbuVA7y3h7az2G8j9lNyUIdZobmAZ53ZgiBAA1AZPGhI1k0bCfOi1LqGCvNgKO5P
rSzfYrGwyT/LRZfHtHVu4jNzcbYJ8ZLJeCNb86C6jXoMDT0C+WGnv/VKWfQ+etRwNplkpambEAns
fvUoan2vJqm6rvO/RHW2BXhyFfAey4+qWnE41aFsG1RFSWUdc7VG/461Kkgv1lD/HlbgjB9eaao1
DxTaMgt3znUwgsSmCYAKwVmLx8YkJZyEsQpohCYPlsX8Rh4b6EzV7NmJ4oVZuz65Lg1NnlDAS5s2
JwOCtmFXKh+ojMVfz3ScmwBM6vJwbM1OKHhCy0MCAYX0G6s2Ff9yMuXSxOSGZgV6Dtk4XTRfD9Cd
VH6qS+GhM0Fa4tKDeyFlruLBPjatTGYK7SosBCTYPFi1XQAnPdRb3WmfC2A6tZj4LlqSiNvS1aAO
3cbVEn2js4GvalX5rTf9mpF2FdI4X0fQHx+EAJ+Ma42X414o9Emxiu+trFdoUuv2g8wynLBR/JBy
6Fz3kldr1qC7kQ7Vi4QK9t5SUr8OlR9qxYJOUdEE3j3lAwmUvgAHnPGQdB09SF3kUGbrnyy3WIvW
2Oq4AFpmfA9p9tPN47csyk0PPVaar9U1ggZXvhep+Glq/EFX2aE3tFUi2MHO2D7qBp/GLvEccNv0
PPmJ4g1CGdN8SFDc2/RRVKKDU3/g4JumjfFN7U3cZZVvCOKrdb0xYoFEF7BjsdDusTV3STo8axkx
vS51H5CYfb59JV+/X7FYAAJAOw0o0Kvse5w5aGNKhHUwuYhwmVXMY23/1OrJU6kqXmhZC2+g69B3
hJ6jRmeiTIem+UnCg/a0zAUdtIM7FGBciWMnvOsLyZ876kKZFP3F2Flxzw9F05eb24O1xo9fnnw4
oy100SPBM4OpdHSUL+w27A4xSNseKlJXL3bO833LK+ILZJe26KmLX1DTVEZhD+tXBuDVHQA+ICGN
VHIH+YN6lCJ1XtG/az7UCaeQrmaZ4Zl2jCYfWSXMQ0de8twXmVzTyPxV1nr03PYlo77OmugkU1U8
4YVvrs0sAkkDSjDqq86I+rsJwYBoCI5rGPsAvMUDEJng//sRqibfuKXtvjihjgOoVwqk2aruwR6a
8MFomLivnDg5KEpSrZBi5rteAxmxaEMOTgItuW8bCd4vndqnRoT9tzC0uhdRMJzYiIM/NL1BvzQ8
00/QLxt6VWwpOcj8rchPQ1GDU1SSLXiil3Ku4zkwWQwcEMgL4ewGwc+0akhTo8Mr2REH0vDvtR6v
K1P4TkVWBU6J3Kw2Qxc+JYsMxzMOCLLX8eGqgtbk6mHpNLbiJHrSHUqAeNrkb5m8xHyfxSgjogmi
NN8XfO56lHgiw9+QUcSDdlpJxHvFEU7b97g31m37KPI9yNCNpXP9OmpAKXjsgEGDK07eKUisskXF
IqfoD2kV9MXj1+GHgLyYkKsyIImO3TNJXHQQE+eVimsjd7scKsaG4mlt9KZaEL75+nThikIbA4ra
gFdPLiiwsua2jIg8aPLZ0TdwOmnfd0twtJmoAXC6/1qZHELwCo11416ySeJBJXGbkR98TPubL7eH
MxM1XBiaTJxSgTi3VGFILf/iAQHaTFV9+99MjK5xFs1J3ZEm1WGCun4kD43hK91C6+v1JYHlH5+w
I+j9ugOVUyPUeD5OV4PjDVqS8XvF/QZIg+Tr4Ryak0zYQapav6J3YppsB15q4kBNW/xJcnXYUkhG
PSYp0degYQHe/vbszXjC2A2FCjTeTrgJx6GfzV5WlrXRMkscwNiJ9m66MzCsAsiFUC6JkM/MIsBj
wG3rSEmbmjP+lDNTqjkYfY6b7iAaS98PbTJsC8aqP3nsymfC1dS3ZYd+0dsDnDkZ0DsyZusAUcIh
OxkgCSVtKyUTB9Ooq3Xdq+pG2L2ysG4zfm4Cewkl1LGl84rt2CR1C65OJg5aV/enSvYU+ZxIW/ct
WYJmfOKGJvcGKo6jkDgSdkCTTeJLqmoRmnSoOMSDSI8iN0pPAzXOY2tVzSlmA/lNez4cbNuMjvUw
KO9pTBNIC1sd4GZ58YMPTnIX4tZeszAe/EZHI1/eONGTK1w8x0stRCIJsi6kGAbPyk299SOeZ+sM
ShiezGJwZEgOLvKqrDZSZM6qq4foARd+6zOXqx4uzm4Xy+Y3Z4YA2lHBnmnLat3LcitVidemYKA6
JgXoH3FPe70l13UMrr/OoQmiEBl5wPv5LDWjjSFN1C4y290nhOPkHWJ9pVeKuW8LiN1YqZG9oaf4
Q5Pc/HDlYPkN43zNDa2907UuXCcxr7ZpUdFHtWjBK9eiVvIBFLxyyByuZx7RUvCMWHXTBTwNu2Ih
zznnFnAJUDtbwIBe5ZNYHumDiu6Sg8HV8NCVZfOTgt7lQeNlv5Brm4kmkFZHig3AdRt53ImfD3XI
SCxod2iUttgMluk80lCEj5UCkUgwNZF1yMvswdaz8APP0PgfRjqS0YJ7F9gIVJsuNzdtqALkbd0d
HK3/Xbfo87ZSqExF2RLgfOYUuXjwTsbZallMwDUkD3HooWfXiVaOCPr0USypWl+djAS+gIAFuFP0
gCBGuxxRJlMwdyopDSJV0SBU2D5peQ+6iOzdANDs9iF15SeftkwdrdJ4G1zBQp0itluovNIA+MoD
sOjfEiNf2aT4c9vM1dxNzEySBVQ6PWhwSxqYVujFkQ7+aiQhI2VNKYi03M1ta0uDmpxTIG1RJKhi
acAsbRUjF8ViNOpYP/8XK9dJA/S151mZ00AR9w54QuvHcon54vZAgIi79AR09v4/E3a907tt80df
uoWvYvKLhUH8emmB1XkNyhwsDEQ/H2Ss/cidCnkjMyBa+GhH3XOj6wvzNu/eKAyDww2x5mem+uw2
tmIg/FJX0qAG7BbyReUmttA7vr29Ole37zgwUB2MZOaIaKaBMyFWpziVSgNX+U5PTvl2+/Ozg0Bn
BiIXECLjhr+ct7AxW7eMGQ0E00FBgs6KSDV3su23Tl3s/zdbkzWSBXdyq29oYBO0ie/Q5Qbi+WpY
QFLPbtGzEU3O0Sp2WJ/lGJEduimeonLFa+NBDM4eVHT3Apx0C/HR7BSiRZzgEQpNyClKIMfzvVdB
CxfE6G2mQc56v7YVYMQX7qdZT4CaAhwOeRbEL5dLhQ5HbulVngWO3GvJLvvq/TM6Gjof8MgELACP
tMvP29Qaqix2Rnd+V5Unwn6L9PUfHACADrwFQFZ0RYcdMta0WYIRcPAfm/s080S+Q+HutpXZeYKm
PEgdEK+iEHU5kDIimYjG9eB59JGjaFgq5u/bJmaXHBhxJCqdkZxj4slKmLgJRE6zgIJiGuArRHma
Fy+9ZGfOtDEVChL5ERkC4Z/LgWSFHqpKG6aB1lZ7jFb3es5rr4JAYSOdg10or306LPH4XIVB6Ag9
tzqO/exYK8sss+woooFhimMZJnc4PHzDbJ+bYvirS+VdYe2mjLuFqsXMFQFELXqXLLS7Irs2GWzB
kLsGyzANHOe+ZtRronsLUgm3123WiGWimwBpjjGkvBxbJBF45I5Og4psh+GouMdk6f05430GUtMo
PsP7kLWZHD+Mt1nB0JYcZJnf+CDauj2Cpc9PdinUuxjVQ3x+SLw+uquWNNPnvv+f7KYGOAvYAi5n
iIu4zwoD0CBOUAD1i4U8wNLnJ/FTy4DDkBY+H+XrLH2R9pKuw8zONMCXMyo7IB991esYOXqou6mR
BMAdeQ6EYBo93vWAUMtqWHCmWVP2eDUjsWEg/X05VUkuWaWDHy2wjdirCjz+9b8qnl5yUSp17iBA
UwT2BUJbFEUmcWBIU7Dvx20StGYZkMzagWLOp+By8wym/Keu3DWvtx1tbqtgZ3/CDsbczWQ/DhkR
eD+zJNDTDAzq+n3X1C8d+oZvm5lziBHMZGsIPq4VEjS9ZI6RpEkwVEE0HMnXt8vYVQsk8+gLV1kF
MSQ6K1pdBnq9cX4kfH37108JYrDqyGqdfX9yoOROV9mVMsgAD2pqmhtmHCWo+mrH0/I74X6L6u9D
nvhQG7hteCbIQRsLmNaQ4oJ6yfSxmAPb1KWUdEGO6pbZ/c7Ifa7s0fvMooWgbcb3kLUdCfKAorom
oLJzQQo1irpgKAOlve9T9HEMPwF2qPo3FZrOt8c143WwBu41nNCIpqaZGQI1zl4oRAS5Gx+U1Do1
hfmS8KUC9ozXwadRI8HbFEmt6f0tK3MwFcEFDmmBRvhXt10IQpcMTM4G1+V6X6ESFKBfrC03xrCw
/jPzdDGA0f7ZJd2g/m4a4/ed/FekrKQK8pk/t5diZuEvTEwOgDQEiZsNzlIM4ZvaJSuWcRw1R0vN
1uAvZYW6MKQZl76wN4k7wF0Zd6YlBR46yGjpBcq+vYdfsKH8VDsLxsb5ucgAAnE7KmrZiDmAgZ2m
JhK37bJSYyJI62dzq4lvX5+7889PXlVtqxphbuPzfeYBsJDylYvOeGhfxdsq/37b1pwrIB38KTSE
/00P6sg1kXqsShEQMKNwCJwMr8iZLezLmbvOsT6VmkaYI9C7l/6GDKEBKhK9DYDLECWKjIaJTCDg
jU63vT2cuZXBIwQkmbhar5UmFIemqIhHbRCDnyIxfg8L99rC96crzwoI6cgoawN+arQV/TJrDBzr
7OeTyUR1aJmhYFBsA2Luk/R+kHfNF/VvxzvHRYCO6BWCkyhATkK0ppFgB44yHiTaHe6WjOxKsJ43
Cyt+3ZD8aca1QOcxdiRPkYc9zXJNy3UeOMhBp52E2t33IvwF9sEue6G19xrvhOXZp/hDcfwY/Maa
b0a7285w7XZ4xyH5C4EZ3dGRG710O9a4AMUPMQ8M/IYMLNUxAGTvZfnlqBRsCerIv0GA3sbBcGkG
vwEEqZHbYLvaYNdEju2LLOtYs0sLE7eQOiuhCgMLYJlNOdQEVrcn6tqrR/I2Ai0MHc3qV1UvpbCr
UoVeU5C8Aloky/fbn78+Y/B5zM2nL1wHAXqV1YKpKUcwuDMSv4RssPjqvsejE+zKI9p1bAiaZlFE
yvvQRJ3pZG1dAYitWEp7X03RaMDFAxMkYqigTc9JFkaqmhk0PGUPAGXifvniFE0+P3HVqiryXpj4
PJootLbxUuVPZC7EYktDmO78NgE0I0zDU9gStGJTD7TQt0cxZwH1B2z6scfnahVc0kQKiVr3VPbv
4LLO4yVGpStPwjSdGxijjrPAxSpdO9dd7p7CulQ3dQMwE/qpjAcGoMfCbM2Zwilpg3EZgGEs/qWp
gigSzD2lC3KCgwZgZqVlftcvpC3mJgzKBqhYghQFJ9Vk2XuUZ4yoYsopscF7BvKY8j4rlCVmmrmh
ID0LDRMTI7li1xE5RK07WUWB08rAcKN7uyNb0PGubq/+nJmxkA2OEBjDkXU5Y4mLNHqXgMwfycCT
K7pjqoLGflG06upUhw/AgGmilkzQWTX+jDMfYDqzFTS2hicC4XOn6MCGnhyBqABk8cvkTTCFxjFU
eaHyCNbtibtldWaEgrpRUIDU9jlTI+PFDF3nH3bNuZXJ+5wMWp93Io6DldH8Js3v26sy52JIyeL0
BeLdvmIeNrqqBwarjoK0l87aFba1GqIiXN+2MrcoEJrFLeiiS/JK4AQoyp5yFLwDV//b9O89+8nU
n7L49WUrSJqiMQtbEliCaf9S1pttyp0sDhwbNffQ51z3DLNc8XQpOzOu7EWEP2YTzyyNs3rmZMBG
UKmqaRw0aCm26zwQIML20Dr7qzCTTarbzznT//zD6HSUbpGn0a+hIF2SWnofwtt6HVA4pLfBeKb2
h8ROFhzuujFyHN2ZpYlfM2fQGr22o4BLqq+IC+LdlFhs3RiK+Zwoeuc1PXoAwAU1+CkUI+9LNkD4
I6sIpM4S6Kz+w8BNiPuiadzBTpgcHGC2L/JYBUFa6Zp+VTwpQ+ER4wdx/962M3NAQZAWNJMGSMBQ
Jp9cgJCo0DVp8ihAi0DkkyTXtrrbAtbP0NBw29S4Z6/858zUZIY5lLddwfooGHpxUvq+gMZkht4q
HnpZDRWY3PWGoQOX2hLV6azjQp8UCDIcj1cNmnnKer0zFAUM+nnkDQn7i6z5mM58BPH8K8S4fjph
/WWq0NGfgIBGsR7YoquWTFDGo0veYFGAJpNt3rE1uIdWoZ1//ZCBGSTM8KIA9cwUsMlKkhuVFUdB
JnuUgPpGO1IgTddt1fc+zRNnIaicW8SxsImago7IT5/4ZamBOMdC+wmOG7e5y/Hs3FhoKT6K9qBA
PaNaFxpDjbCSYnfbe+YcFVfOCFAeGTCnIoOFGAo9zrQoIEW4jUFO4lXgZYKi8cKEztvBq//TDEQl
Lk+50KEdwmacOLq5Qbmmbn/xpaHMXAwYyH9NjH9/dpCOAFzLoFEcVDXgQ9Hvxj645gN1v92esZlb
7sLMZGtzZB0UyRQsVaw0AEnRd0BxFo7N2dkCOORzRUwyZZvIHLVDf5CDU9Ph68E+1IO5ztslIM/s
SM6sTHLCFVqh2l7DmpASSDY61Nm+cIylI3dpLBPXRtv4wEQfYiyRS72egE26xCMZxFgLrjw/HGgz
43RHcXuakjWEiJAuHddfukGnIlsGZpDbaz83FsiToJ9PtyBxMI07K5RSBxDfhCcHsaGnNUW+jrv+
0ZaQsb1taW4wAKCihj6O5QrlbNkMMHe7wCMwip9zw0ILh75w5swOBiAysISjDngVRMctzhuFl+Ep
r3t31Rj9n4700b0L8MMCIGBuZ+I5MPKj4b12BTygYWUUOovDU9NkkOHRa3OLrjYfsSjzrWyRwXBu
YIgkgHN1UHW4gnDXMoNwc43Du5YbnleeZUF/5MsVWtxB50bGBTw7bQZD4aSvxhvC9ah1pPWBioWb
fW4ckMoauQfGmtD0EiKyhOaXluDMDNfWe0g35sdtJ1syMAkderytgGWMoqClhe7nIdqWDGlJz2wL
Z/2/mZq8PADDpWZYYiwqDks72xrmh1ru/8EG9iXUB0CdcqXjmneFqZcVApIYtzV6UZug+YfExhjv
/H8TkzuGCWLmA7OUU+iq0LNChilaKMjM7ZVzC5PrxYpqTY8kBjHQjew0KPaxdREWPpELx+VcyHFu
aLL4gzMMul5h8XPoZtE7Jo5udtcQz3C8JMOffzjQ0IGCEBDUbASA5sv9UhAH5WYF48q9sgInlFzK
CcydmCNGGiEGzjRQYV4a0EOlHqq+gYHyj8Z+L9V/5/YKTn3wxo8Zp6uIsGtNYeAaRi6AKatw0I8Z
fykhCn/bhcdJnwbzaPFEsRapZDxTJoNoseI8SQrE1AXLhRdmqrWNbNL4fa808Ie432aJ6GqPdU7+
VRYlnGhAnODMRBw6KqdcTqBJ1YxrVqacDDQYDlrpmemCy83OIV7uYNvWgV2eBps0xU3X1VQ5MdvK
A+hbh3dZWpJd3oTZwtk5t41AwQ/AI/SJRw2zy8FYPGGFYINyMqW56tTvBhh4EvoD+3dhxWbdzkHO
BsgKF2x7kxVreDk4VQq3I/HahpzrEl546fuTfdOIIa7ziCsnN3qAjIddvdz2uKXvT84bwkzEAPa4
bTpoboE73vlx24A269NnMzQ5aOqwcXkzWkgcX8s9LfHSV+U3GlN/a5//CQXiXF79lzAPLSFgwFhS
rJ11O/TYEIQC4E3+xEacXdXgk+gJei1xaLfrOPPR7aItIchnTCDd6QB/gIQhutknKVwI6UgQDcTO
qW/1lQKJTmjxPJbdn9tTOa7F5HS4sDIJ2LsCFbXeUOxTGZPX3M03pYxOiYsqR5R3H2BMWvDtWXuI
O4CyHMmFpw36lWqHvIZO0ymEuKjbljtTUK9ArsqXNdnrHLXV2wOccUY8gE2UC1XwE+Gfy11roneh
iOPaOdlp9967+Urtq7fbJuZWChARIPcQWAPDNznlKpzj3BlK+2SHBz1+Jv2jqBaKUHPTNnZ6IqgG
FOUKbwUxeVDdFKl7spQy9YpMOypxI73WyN9MGz2/xEgXIp/P+uLUM85NjhN75uKNTqoQ4msuZNK7
LehlIONbruPcOXaAXWpxtFFSZxun/LUVzaM6yHXHsierRze5nu3NuN73bOl1ec0KCUpIFGbAhwzp
8Gt6h0bGA3EjvC+gCPXMlCTocrpORX7Hw2ElBfvQIvy4qoAKY0wWdsrMmQO6IcTNYEND8Dy9aSRM
hcBUuCfSZhx0NyEHOU7GtnEdMbCyVeUDi9NfaeYu8Q5dA63GUePLOqIEB+zYk4sH4kIggA0V96QV
rfEwIIm5k02uHhK0Mj2Iyky3paTxQ1tL9pTLWl1zYNv2Ws4/bvv5dVl8/CEOUklIK4HZdwohlZad
8KRGnc9KiAl6vwascKCNf0Drt7ZLbApthSqjntWF7WPdxPVDUYMhr6hq4xskUMpVVKaFHzJZbfEO
iqQX10p1AD0l/X77h84u1dnvnGzIVmOEdEnonoDniP0YcjleiRD7hfdd6DNuxduuUc2VG5dLazV3
FJzP0GTTaFWHjEGbhCeIZ6+c+C77P9KurDlOnun+IqpACAluGWbzFmzHjpMbKvGTsArEvvz675Cq
L5lhVEPF741vXEWPpJbU6j59Dhs9aDNeH54iEDlbhvlHnOzMIeoDlg0wIsDuAKYXe1d0m4mvvBrm
n3qx/+FYMzQAYdwy95Fyq9X6KHT8yqQ7p6t2Q7yWElXP1h8TSzxKD6hLjtjX9vspfRWAdKMT8bHv
V0NglR1IzCD3ATEelGAXE5b3tsZYEzl+Fz6FNZKeA92F7c/rq6KaL5z/ponZQiFgWd5JSEuzycB5
mScoAKCdeHCerltQrfuphYVzsanWSZDCQjGB2O9Qsh/i3TRX7kvV3mEmmOfBkAj+kSWJFXfy3Koy
x/b1gm+qApANEOm0/00EsutRseHx9vqglGuDVBHaliAtZyxZvBOHBkHS646fQV5ly7JOItipnGOE
FoOV9+LvJVi6NBDwf2yR840jkJ2SldE7/kDtn1YEDoua3VNnvC8EZN8j67Gv4+8sIG5f6IcajFBj
R/wB0sTXh6xcR7AMA4HJ5maQ+f8n+7eDvO5YjyM8Bf29lUvBT/KeVmigRy+SeJ/QVLpyl68ZXMRA
SVLRybEmOM7LZGYQU/8e6255uD6q32HOxeyCgxvlBgbfWRLw5CH4PJI4dfy65f0RfRuvkyQG2PiG
7L5Ls2Kr1+noVSWzXliQmcdMTGhTnDK56dCb4MdRl3tTbENseBLtnsqy2tVm222s3Ok3DjCfuz6N
Aq/oSgLtYYBLUX+IVgahirMQXiA9jseyccGwljTa2FQTD/zUTPYmO1jWwdLR+I1ujKz7wDF+amve
iSduYPRxiZ4AB6iZgssn28iCQzuG0X92VDQb2ZXBys5WHVCQ2kLyD+9XdCEtwgit6IwkJiLwh35n
fJPpv6NBfmMW8dIH5MBaxkeWJrMc+qhIZKe3zDdS/7p7qcq+4N4HZmJG5qNSv3gP2fVgdFLQwNfi
cHxmRZPejdxO0EfH6casou/dBMY/bbS4b/Pc/jFqOojThG50j1wk/COTCVJgaNogdY+3zPniNWGQ
T+WctjcjT7c2ULe/PlzVMYxgHz1poFYF+HQRwkx2kTRWGSHxqBXfyqB/zWW+bYrBrTl6FSshf4H7
8CM2UVtGFzYqThcAdN6RvJENHLLX7qLKa+kXWYqN1uFd+L3Uo5UMvurgh1b6TFSCvA1fvm8lqhwh
D7DVzMmfyHuCRAG6k1aGpPT5EyOLE18vmBbXlh34epO6RSTctZy9ygBIqLClkBWawVbnfpAnfWO2
oF3yx61hHu1iZZLWPj///+SMaI1WIibCpooG85cd80+oqHnXPU21DqcjmP9/YqLs+yQQIUyMxicH
/OD9nrYre3dtFIsLjztpNEkDk1Q/6N1zFa18fm0Ei+stbM044TzEwabrN2EdfJty/QH6LyvJzDUz
i/M6CvLaAs9T4Mf5PjC9oN1AefEDa4ETBRUaA8i/ZXnGqXMzDzvu+KPt2dqhs1FDW4kFlGtxYmIx
ihxdlE1dw0SEV5AJlMzKEFSxBkpLuGAc8KmhxHTuTiJlyTB0HQ4RfR+EyP7vqulbuUaTp7QCWXj0
SwJ3g0jq3IqZCCfneonLoN1EnwR162explmnfHcDPfnHyOLCbHEWdsAFBn6V5w8RlaBuMu9BZ/yM
2LlxSxsxfjuJn+00eGFbbzJpPF13B1U0cvIDlpfMMCdSmwo/QORI+oTl7ZBbd31uPmfh4KE79wN1
dZBWgCADJWLwQS4RFUlaDykD+bYPnl90wWvgldVW3EPpfiaoRmAI2T9n/v/JaZM6aNgoQjzNq4jv
MgsdSGxN8lF1daJbEAkiXC+AES08cCIxwBR4oflVzDJkJBLzZSb73um8MW7CFgRvyBYmXlei4fb6
es0OsYyAMXO40/B+AsvNwrKZ8URENs65vEveUHV7pInpyQH9Ymmxhb4y2Wh8cvM6WTmZlLsBVHBg
PIX4IUDe55Nag1nT5O2Eyn46dodMMxEmIK7eD0zTQeBYV7vr41TaQ+vdrKsJzpalYLoB/lOEkkjD
xRBciH9FzkMWfq7ky3UrKu8HHxKqIIgQZtXx81FxhKtZ1hPbB+ptayD06YtPffGSlEj4GyvB64qt
ZSaiQ/o90RITaen2Rxa+9MSVyBRBurUvv14flWoDnIxq6Z0k1HvW9bDUEc+wN2siX2ufJ+eTlvYV
0xo86/3E/t6Xb//cU4oMIAQE8LjDDYUIcXHuammGLGXAkLFJ3TB1uzXeevXP//v9xZp34HOciIbv
G/lbkAs3TtaKX6pb/O8IkA46n6DQsMO+l7bts+LBZHsr2OrB8foSKy+OUxuLc6AauIl35JxD0cNj
kRoeiZsbPJte6kJ7sp3+1qDiyUg75hUNedPzNfKEeZaW59Cp/YUTVLWJsituTh9iOZCkfRHT3qm4
23UPsozcqH/sx/+uD/n3tX5hEhl5dOEhPYwM2Pm0BjgN4ibPbF/Ty7jbywrNcmExxU9tFdD/HDw7
PxlJh+SwBOnwfcPHaV9XQYJ6Sdq6oYzeurFPD2gBKD8x5LG3nUymTyKCskmURV8KUMjutYJVyNT0
w0oHlOI0Q40VguAz+SNujIVPC7ulbAwono09El7iYVvgD1/D3yk8G4XjuSdjblm+yKvpY2IaXWRw
H9qW4Zudfbu+AAq3RlYetUgHQ8HuXMTAU8VGULGgWihD+WzF8ffR0mu31sXhuh3FMMBj+Xed5/+f
3N9VXaAHb0ps3wIZv3TbNRVV5UGMZnXkbtAFiQzM+fe70qnKkIfz98sdapP7PjDdqdhTUXigtfpA
NAIW3T/WFkuPJzQgHl1q+6m4SdIjeKw+MFvgwzDmNn+sy7xqJ7MVFWZpdFlu+6VjHoOqfulM+/26
CYX3okT818T8/xMTNSQrq5LHtk8htqFn70hsbWhw2wyfr9tROBiEB+DAAJKArWBZuA3bpIisEkNB
sTjZZMzS9lWSD1vpaNnK+an0ATQSQJsTDoAGlvMhJSauARSObJ/I+l62YodkyA2Uc56mMTt2wz+z
TM13mg1+uRmjQiGwcG4u1DQzi0DPiEzvsUpWpa+VWWfw10IWgqGaf8Fha2mVbsVNhXi0HdOfI8q1
m4ILJ3MHvdf2RuOQmwllkAkAYzhgif7WQ54CZ+KWiTG6US01F7Q++krEo1xPoIFn0r1ZsWKxkTOt
qFnHUFGeCN0FzbBj0qu0p+tOozwtHBAKgqh4bjxcXIQaD5M6qTPH53brPjRyTRJI8X3c4DNIBmkr
tMkuwgVBm67UKwRT+rcEmJ81pgHVRQ5iK5AD41y1kBZeuIYsclIbk4OrwRg+WVAwNcGsx7LEs2Pt
cwTRb5cLiFvw7qnMzbtiWqNSUBW8Ad0CxyrKSoSDVufcNwn4LEtZMMAzmO1y897Mkk3dPKdihj13
u9JqNlHONzp/vL5wilPlzO4igpjIEEoNYvZ+wccfTjG+ScM+DBRkT80sGfEBY6gbGGhamvlkFiEZ
eh8GSF8Ag9LQhh2jBCK80FUPPKhGvDpDwlaOFzKf6otYBWg+qN3O2urYj4s7JiwJaMy5wFGG/urP
lhWFnzLSGk9cmMaveHLAWACyxS9NaRreVBBSuTqim3sUxTHtXW1UR9nG9r0dQ4wjiXl4LCPoukqt
7l0JPtxNWOqD21Qp30R11d9F1mQ8DrQKwfjV1BvuBM5bmePpi9x0his6NrbX51OxtU3MJVLHHAnq
C1YEx5xCwRrcanHntXWJX79N+b9fB7AxqyAhcwvd4sXOKBAjBKWN68Bu+SaEZKuAbkptr3iG4iaA
FdSU5mZ/cDIt3L/Sg7YvS0Qb5lTN8i+HIKQPaOHcgZMWJNpcW4lulBt+7tAD3h/pj4seYHDb0pqE
7Vz91L51sfnMYnk7pOJxnEjtZiLCfRS4eqVt44Q+Zc4/c0Qhcj61vwhI0jxI9djqcRc17U2XhreN
tcZypdraaD9EqAssEUfb/PmR0ofNVBnwcj+oc3KjOaR6hlabDUHB1D6a0UBX5lR1RiP+QU187ke9
gJzHpOsoZIqBXoFgF2CgSbhWsl6zsJi0THZUK3HH++awI2y7dlMqPw/UDfIdoHF3ljdlNAyDk0cF
0AOAz2oQHvp1fbuqAgSsBFSdQGCA1Ngy7TZqWlX09gCkVb5n4U37i+d4IW5j263Gbf8jgKpHscm4
p329bni+HZfnIIF6G3oJcUpcIIOJPZGmKPFMnDXHgldifaZdAQ6Iwh2Lt3760a653rwQFwbB3Y22
ZICpL+DAkeYUYHBGzJEnYoeSwx3RxE0h7ME1K8i1NWlgbTXgqq4PU7V+AAD+sTr//yRCdqo8EjUo
LvxBGJ/F2L61EsXj6zaUU2mBCBO1SRvNdouDKg9oAq0FhKx0ajdp0LuxSFxt+iqax5Y+tXUCDa33
6yZVpzwBZQdkv9FLfNGb1PO442Vk4QTOb2m6Z9URci7/k4llVqxs6h6Nwrrth0nyw2mN50p3JjcK
+EoBR3XMI7qBfgo2GEGT5PkKWSKmMgW62+9j+W5a8ph3oJjmJtQ1EsDpAkn1/fWRKT3RRr0arwu0
ll+04SOJAffvkO/jwYC+8mb0nMCOt2aUiI3eNPo2RODljZC5XplT1VhRXUXqFLqncJeFpwRZGYxk
oNFjMB0rshkir7H2VXrk2UqAr3J7tJojdYrxXXZITR1IwztZRY/E3vQQzbD+HR+GAGMmR0PzhXNB
w5bbVl1lYxw90uJWyzxo7l1fIsU9BWK8WbEYGBmklBYTBfoFM+yQC/C7btiHne4OhrXNB3R9r9RY
lYZwsCPjYHJksxcX4vzYNMquZ34gQ7cwkqM+TEcALbO1SqtiRdCkgHAJ7WrAry6J62KrpHqhN5bf
JsyVjeuMa43/ijMBZUOOBwsBbA+8f+cbqQJEt58SYvnU6v3STD/3WvW5yf6ZMwhcDDhRUcIBJeNl
WmOgadtMILnwk/52Rm2Lfz+x58AE9BjQrIbUAzkfRlwaArj02PI700vHfdE8X3ctxe4/+755/v0k
TCWxJnxf77fFN1Gn27pKtrYNSQ6nde3633ciB301MDFAoc80w+fmGsLSCWzZ1KeoiOJtv3KW/XbQ
xbWK/lG0KCGJwS9jcWh5CynDnvrGJPSHIZicr3ae1W5Dy+4mLHDE8J5Vd3aOJ4Epch1FX8PZF8jO
7u3Wxo1fmfm+dNhwN2uQetfnWuWSyOSgOQdtQDNRyPngAeor9Yk31A97+xlh2gHqxIXHtWBNMFtx
sKLcPPfQ4khCn/NiG4tMTyQUPqlvpp0LI5CoLDcVnkBGvOckWRmW6tBAZxO2MgpugPEtTqcpc0Yp
RkF9aF2RKvdM0K3a9GUiH3BVyImC/hTYyBkGvpg+O69pGJWWT5zniAuX6PeT/pLSu0K7bdcCQtVa
IRkEXwWB7GWPOFRWC1Y6meVbYd9ttJkHwYpb5rGSf6AZGfmwv6YWW9wOQPIG3n0cIcMzlU8OW4vI
lO4AGr3fVeDLmALJvs7uK2y6PrPRg2qPsZdJfTwm3Ei2XWfxu7krZGUrKo1CEBkPVrC2XXRuMZG1
9oBUko+Uoxdk4TZFGE/tuyZ/ipL36xtLdYgx+ASud7z00UJ67hkWkqN5WtuWn5P8F42gqsqh8loZ
r9SG0muffw5KMLFct6lyELyLQbgIqj9kSxfeqBEg6B0BbwQH9qYUvkEOJl+TqFFdk2juoHB3PIuA
JTkfWB6IPOxLi4L/9EGCDo3JlQtfOQqIXc502wjAludxizYhcwg59SXx9GJXEjdeU69QvAdQz/tr
YnHqJUZc8Qn1er+Ffs0oNFeLudfVvzr+0OVAKoZ7Z3i7vjaXcskzPTJ21FyCQxCwZEqWcVu3UBij
PpA5zadp6KKbOErZnhol9SyJAjpjaLqYkknfTB2rbyu7rR+qYiSbKE1+Si4HPwWTM4NALIDfeKgH
fC8hp+qWgtjgq7dtMLBf/9GqDYOtiPymg7vhotxDrc6seD//5mGr4QVoHhxkzVCqXMM2Kp0KmaHf
dSXjohJDuyQHehjndVgmEKNEJYkytgYGVI5mFqxAuQePvWWAR/SCaLxsqT/pX0aCU4c7blf+IBVQ
9MYHSAOhCTQHrM68S5bxMcmQw9T7ifr69Mnmx2GtiKyaMQAF8EpBvxmIyhZ7vYZUU6gRBEmajF+q
tH/I9LVuGdUlempiEa5GEdg8tTqgflqRyXU6DSoiOCwRwm7DTnjXXU2VS0dHA9j1QVpuoqdlcWWb
ppYFIbLBfliHbFOMmWdqzW2U5Nu+Nb9pmXkfi3JL8vi1nfJ/R+iAQ0THnQAmT+D6FiOVk9Cg7aXD
dtFUXlUN0LYG45hfUKPfWdlYrlwOqiMO6VJQb6LdBYf1YvGkRZsmkxNHOd5w29Dc9yNBJ8ewvz6n
Kh/BpoJyEzL34JKe/3+SWomL3DRqVnOflX4AVazHD3weLbBzot7EW2BxxQ2lyaMMDIQ+Hfell6/R
e6s6FgAR+/v9xSwZU81TmuD7mbAyy6VVIvxyGtknOzFoMkMVzH2p6W2xgSD7Wx3oCZ65InB7Hmmb
UhfZPiMi2vEUaIEU7boe1fvujVVV8ji2A0ozRZDeFGPhHMISuUPTkfbXIovW8Cbzz1zG/yiBGXPy
CV62rIKF0P4JYdT2W0ds0sl0q+xRgr1ysMMbiga864ui2rQgkZkfMwB/XUIvSaKDunIE0qA4UOd1
vI2zR2IerhtR+C8KQniOI7mF+2yZEQIZo2FIgvKCyJ4ziMGTDsuzBptbM7LYlHqYtl2W4FFEIrGn
037sUMZwVkai2CJAV8N5ERWiQLlEsQmW26SWKCE6evcC2QLPyqI12ZIVG8s8XRCiV7yaUK0b8uA5
bMY7O51eri+IYtUxDAAAZqw7ko2LuWKxFba0wlxl0QvJXxv+3OSv8cpjRzkOMEjPAhaIzJZZOY1V
bQKiD4yjcwl0klaollSfxzsUYRKAMsBnLi6AEHW5ye4q5o+Dm49ewVbiSkXQByqiv99fvGlKo+gl
MhfM72Sxy7m47er+aciF15loTLGn7+hv+IqW1BWz89Qvtz9cC29fPKbBVjL/rJNDmIQ1ceKotP26
34rc04/iTSvdvt4EwUr4r3ACRBp/LC39DAhJOzKy2vadUnuMAvYcWPIQgpYgIWuAsjVTi7XiZqBF
qZBo2xeQ/M4sb7KlG09IrI8/rnu2wivOBrVYNSOHrk+R4PSEljj0p7W16pRyJHhNIx7Eu/qiGjvm
XYlOehxlbWLdlKD+1Pm2baz7IdQ+4ggnluZfcuIIA7qy9WE+NOvme54bbue823TwwGDmmvV/yVp1
QDlxJ+YWt6cdREWcU0D+MkbcjM8PhpWzU3FAc1RT/kzd4tCx9ECMzohDp0gPI9uRHlryxw+s/omJ
xeYJkzGp8MTBRdM/8eYHpSsR0soQltBs3Agdj6AT70vnZbC+6TF1ebYGY1P1xp1O1BImIsrKriD4
jvRePeDxJl8ond4Su7qDHuuzbjfP1C5/ykDbm1a8pWAxLMiarIh6oHNNA5yIlwxpWR9C4o4MHABE
5yEp+T50wq+y11cejGtmZqc88fEwjUyK9llgRaBbkjrknRoOir5kZSspzUAG9TfwwLzgHTacQRJb
a7kfh1+K+JsMf2XxSlZYeS4ARzJDDQzgwxbbJ4l4zqIOSMdIu7fAu88sNMAln0n2+bqHqzANyDr/
NbTYRalsmx5aSdwPxsor62Fj28Gm7qDtGrtk/BKKx6blbl3kx/Gf9Tlw1yJegFQ8uhPmctv5arHI
SFsZA5yYB/eTOMZ0k6yxtypPoRMTC4cgqcHiooGJunKtbh+V/x40YAhIJ8+YRzj24iIyMxBzhyFi
kjjgX2XSfSHmGv20eoUQk8xWZumUxTRZdSQNMyPMD/WvYQgtPU3OCuE5SNNYXIPOA3qrfPwkCu3Y
Tc1uAFvCdR9R+iICboxvDiOWIhAZifG8sBLut6VbWh57ywA4KFaiB0V4hMfJXyOLmQyknnONwkgP
kRN0zXbyR6PR/EvR8P5Jc/T2ez6F/TYZ6wa4/2BaeYIryyQ4n2aiASggXABRMgCySCIk942B3URF
ukeHidegjc8g1WeH8/0Yje8yTP4zh/oIqpPHJOtubNGBPbu7Ea396/qcq15taF5DlxxwMXO/7fne
6PtwarsiYP6ktaGbRE13Fxax8PWkHp/qyKH7kMi1pI7SKLA4s9oHTsYllkUDG68+6CkAjdlNbN5C
JxaFdkoPU7ZydasWG2fazJkIcNhF/zJIsfMMP4L5BOEVdHslmr1o6yZ59zR1k74dSbELjRZK3x9o
mkNCAq1lyEigPXtZYA8dO9YhKY4bIv/W0HdAiBmg5Mw5jGuBt+roObW0iByTKShZOWoM6PG9GYCB
xbvuISoKJgwFwFZcEGjbX0b2epBNU9YazOeZFNIVoB3zjHEWoo9r+X2Kylfc+alLSr3e9pGe3UiI
Vtz1Vi0f277rjk0SjYcyNuVm1Ea2LTP2eP0Xqq7Jkx+4fBCwKNEYabHKo5ncNAXyJHntSvaBI/jU
yuLgiFIj1UBVggK9QC3YM9fStspR4JLHCY+2R4junO/ErKZ6EJm47KH79a2mwU3AircAclLXJ0u1
93DCA9fuQOblQkcqA1KSaQwRkgPSf1FLEBONDxUL3o28fzMrudYHqXTPE3sL9+SNYzXagI6TcNK9
QBQPQfkBGA3HYJAchqbFJUEmXtkNQT2CAYO0SQKvLnc926aFS6pbc+0dpVylE1vzHXYS+XUg3But
HOelTG2XFd+ZUW7IWriuugihAYGthow60usLV6OpjV74GAlNTR6LIHKHvDqUieaa3VqTg3I4QBVi
7pBNu2CdF1PTj8LqgbA2h3c5ooI88WdgOvbXnW7FzPJmh6pRMpQVzBh09EsaH5Dr35psLchU+hoI
wX5DCUH0Of//ZHHiPB2qGPzivhEMP8OsuCMZXWnTUm6fExPzSE9MlE2ONtFyNoHkkLWx062m3VXD
Rq6V3BU+gMVHxR1gCtxfzgKODhXYoUdpjPksgc4s1r7eoWRc0pfrK6MYD8zMqH6G6/EChR4b4LCu
JWQeRa8f8QSmLjje7o2x3ZlRczAnuQKyU90ms1NDOxMcSJA5WU5glOqtZhfzMUqeKPkio/fwjmWT
V3IWPQV6GN00WYRuK6cFEbEwfCHSXcASsP7RTP/epro4ostpLXmp8FDUeOEzSCZjwpcd4aRqSwnB
bEQK7FYLvg4axC1QAfzAZKO7Z4bvzmQdiyM+SkyonjTgPDfQGze30+wnPXuZcv6KVbixUHe8bk8R
/kBi+f/tXXAhydIupkTiYAxThJCe3c66Z5uEb0Yw1sTdppqO1w0qNiDeV2B2R0sPkFdL5JdAEj1u
+IBYhHtm7eZP/9vnF/M3NCnPdR2ft9q34UbnH/k8CheQNQH4BMX/871t50VX6Ro+L/itUzx8pM8P
ecu/35/34snZ0SNcGusA38+OxNiV8e767KhWG933AHzMxV9QtJ1/fiwtLUFQa/l1Jhq3ZrYXT/VX
tB1u877b5lClM+zUApPOWmSkOqpODS+OXaeHaNlARmBAIHjTp+2ms6BPSd57O/CuD1HlXwCuAEkK
WB65uK7SvKcM4BYLN/1roj86K9fUyueX11RfirwnJT6f6ClAW8zV/x2tirfWnOjFwYejfbFErCZN
N7a96VNe2ZsayNK9BdGnFSuq9cD5OndBzyRzy3xHE4V4eUjN9InYZ9OuLw+kPozJykNaaQWwfaC/
Z+no5VgMu+2NrCuIL5EYGEx+tAWB9LZWeyhmrR3Pc3ZoUV1A4hptKbgJzfl+P/ftBIDoAc3sxK9H
M0RjQA8pGf6lbIuvUKo33Yw5oVvh4Xzd3VQ7CpVZMB+DKHhWqT23KlIaAmU6mECey9sSME1bomPA
TL5DIbnftHHxZjrI1LeZs0bBo/JEgO3mZjQOCMjylkTjWQpKktD09bb9HAnnNp3Eyk2suvGQkIPw
tz7TsC3xR3k8lFlkR6af1weoK7mB5rXR1+sTqFq2GWqK0rkDnNby6QjeGsACnAIYpxBZBdfoxbtw
QClHcpb/IlDOOmQg9/SCAuIp1y0rR4erHP6Ce++idAsOOMuUOvaAUQ/dN2lXw6stWeZJ0q8p8ypN
/cZZoR4N5uXFrZRNbCRcK6kfpMV9bItDakQ3QZGsZGqVLvHXzDKHjwL+UMmoghmxL/NNKleCE/Uw
4AfoxXEAR1tsMSPhdTEwfH+q7svxpg2+28bLBxYFWq54p6HpAGDh8/1ka3lcF6it+l1RvVq0Pzhx
8F/Z2v+bmd8QnJN7dkKdK+grZuIeN0uvIJGzG3HjI2kRsZXngHLS/o7od071xFTE9HaKctv0JXAW
VoQUU+xytnLSzjO/PPyAlvv/aftddzkxUiN9HetjCGR1zEri4gWqHQQv6Has23SjC8B4enMVeaUa
GnJ0eBaiNRtSLYvDb4J0wQxPp74utho9ROF9kq6kVJQmgNiBBVzowESd+4Nsx5gOQgd8ecre+qB8
MDOxtSAK9u9uB+D7HzPzTXYyf8wIRWQVJvVHTZSf05jGniWE9rWfjHbN1Pw0X64V+nmRwcGRiv6E
xdN9MHRhmlFo+ZASpW4X025XJ3G9KbmVtW4cJsWdmMZxV+Rl4dl1wDZSasOmhkYmNvYIvHPapIcG
8pzbITSs1u2hmbuv26HYkEKvb2yItbkJa3p34m18w4ryMUFr9ic9qVJoAlnBIUS30U4Hc6g3Fi20
z9FOMjIDx3vF3lls9yGK143+hFgkc52+bzd9RMKfmiAAoBb6N0vTtTc8FslWi8b6rh4HxMGoH6I9
n6JHGLlzA6KKuvlsBaHhJnEUezTvmmNlFfFO74K1fJXi2ANuHzOKugSARcs3vZaSMA05AIDS2I4e
SM6v+4YiisHn0bUAKi6Ko29xJFWgiwf2brD8sr7To8eiuK2rQyzWWoiVo0DgAllfpHMuntmpLMHK
FZqWn5kb6BBJfeWlN++UhdtBK3hGEiP2B/B24eJdWSdp2deWL+QDb14mdMjHK8Gx0gRSP3gEAz5w
0ZQ8hlKQIRCW30Q/yt7agMvaM6YVI4rlwEmHLgOAFDGWZdxTlPFQ0wZ4eUd3PNMEx5ZWodsV3BOp
84H77tTUYsqiMKKl00eWHzogErmvkGBYo1hWHdzItQI5CN4EdB0vnCtLnCnJOK7Uomvu5tSxLIIQ
KnHWp7yz6S631sghFW42S6uhgKeD2+eCs6SlTVi3GjV9YNq+cz7ugPJ6vL5hFG5wZmIxbU4cBl2X
mQgbDcMbDevJGYxDlQ/H62ZUkeNMlW6D5Acajhe3T5EOWt5yEzTB4rUx5M1UTXsmKID4kfQaEOi5
WboGyVdOH842JEOpM1MMnl8UkxaStIsR7zPxBMUWq12ZO8X3HVTZfpPA40mxLLZBe9dKWyZNf2To
hrRjtwriFa9WbCC8Gub6LbScHNx650MohqDVigEBCRTq30PS6M+tKeRWSI1uaW+wlaemckSoZAKk
gMfZhdRe39Td0Hboq+Jmsg2I5ZXdyjNFOaATC/MvOLm8ey2bnD6DhTYKnnLLObRadFu104a3+VoI
rBwNVDXAFYM3LdrDz205WtFOc2js884tubYNLGN33a0Vuwf3/h8LyyAesnfIkRA8S8Yk+B4ywH2H
Xn6xB5xyHzCEtmwArxFtX/TFQoWrr7IgMP2+kT+1wIhcezIjV5BqzdI8KcurB0f1H0uLBZLoNZ3I
CI/T3ppkS19nZQO+aRMPVNHT+O+IGHAYzboGKFejsjqfuCfeAM1q9M1MCIVp3bzSJN3aIgeq3F65
TrnKE2ahG6AtICx/QflByVQ1MeuJ3wx65o66AMCYCgvdmXXrx41leXnR6q5TT+aTGdftZ0sfRtdE
QN64rEoGN2C8RBK70ew7LUnjQxLPkiQQa9oRqxneMntgIO6t7TtTVvWR2VrxGUSX6cYIA/mMxUtv
xYQDloI3ejOaZXRougA8LcEoxI4ENL8NUhTxXC7Bu8Mjyg6iaqpPYHnKbp0wiLwxPUxNe6zQgGmH
np15oAPYh9CmG6C8p22GMPByZt8mYUnvEbUhCy1k5engvnmKoA65KTS9ujXsznq0ajv8hUDV3lpO
Uu+qpJ921WjHu7wravRR6v1G9ghPW1bGGwRA/NdY8Nh1ioS4RLaaR2k9bM3AznaANsdPPNXCQ2Y0
2bbp9Gll4VSnhcVnXAEShDqj87Vy4h+0nJIS7UVoaQDw/KkMvTzZetd3ltIEeg1sA6lWMFfN/z8x
UQdVRKG6Zfks2HKIcMa4KUTy3snv1+2o9hXoPv7YWbg6l1UYoXfC8qPkJZLbqN5CMDFN+k08QKFV
Nkjnr2XZVKfTqcnF7AEkYRYFaAp8p98BIsimXbgm/amePVtH1yooCJF3Op+90kLeaXA6RJE6HiZx
ieR0ZB6mPvmq0TV6ZtUmngm/UBvGfQ4Y3bktTRZj19UJDltyQ6qfYS5XHuZrBhaXbdYLs0klDOi9
F9ywcXfdA5SfRyIfWU90OVx06neMShGSwgSStvzVmt2ntlgjA1BEqLOoJJTc4cnw6NkjTpx5KoUx
ONIgeK4GB9B9S50fivxlrB41fQ00qWp9gjFoJoAVdG5PXUxX0Y2QWMkEkiWk2SI0/gyenx3I3/aA
XRyMtvuUQJ2bMhFugI36fH0ufweMy2sKqCvGIKGKDNdSBHJo6hQQPcStZplWm7qit01k7wkuxgRi
61OdWq6RSrRJ2tpXMljMjZxwj/f64IoQtA8rv2Z2vYtfg64f9JWAkREBx/m8k6htowk3hM/Smwr4
qsAqXRn+cMzGCyAiRozUi+R9rP+4ble1wencFzjHuHMO7tysVgjLKI2R+MK+JdMxbG7qbuWGVjnt
qYnF8Sg7Q05WPxBwV70091m8Eg6ufX4xcROCvtJ0cDFH7ZvJ3/49x4rK5d/5WRyAVimNDl25xCev
1tB4LDS96wuw9vMXx59J22wcGxgQw4HppYsXx8qZpDpgKd7oCJOgt2ovm6ONInWoBiw8cAMtc/tY
0H0zGtCv0TVwOdrNB9jaZ8AoWGXxZDLADXDuUqXgU5VPhKCMYHnRNGK76Jsu3V6fN9WogOeYVTqQ
CQIJz7kVEeLKlair+bGRu5XxZNv3Iv+Wpp//NzOL5QnGchrMEWY6Azhe8mTyhwEvTSOMVg4A1bkL
voZZRAZN8xfXIAiXcx7FkvgJRHfHEoiy1oCaFlj7igknQWDtrw9M5XdoNsKDEL1s6P5cDCwNC2E4
En43kE0fJy7Fcfc/WfjdF35yk4hK4+046sS3uueheQGM/CPfR3kblHEOSEwWfmZbNEbw8H+kXdly
5DiS/JWxfucsCd5r2/NAMi9dlamj1KoXmqRS8wR4gQf49eus7Z7KRNKSqxqzsbGuVhdDAAJAIMLD
XcfOYTwYzOSuSdOFZP4cNheXE0F3mQFupDMKNPCPNrytGm0vEst8DAc3WtlFoT7lQ90HRWllXzXT
tgK1NMrHThHRjpVE+Clpw4BSJEfrOKmfWKW6t2B3TJ4uT8CcyyCxh640vEwRO0kTUI+dHvXpqO1j
PdskLnUClbS3JKwHLy3pNa8Xi65zToPLEhcUuoaMs2o7UsKZALYUToOWoTVvt5cHNPv5Sa1m4guY
RANO97RDwYyg1DHuQAbgv/0WZ0tn4dyUgTkVv7819QXLxI3UdrmR2CHZK8M+Lb5pkeOXgHWPxlXb
/wKzNnoGf9oip6MR1G5KS40wmtiHRss2p9nCfM3HT0cmpIpM3bNBALxO9rUzUmRFi+JWqUiIuTMJ
2MOEujY5Y9siFSXgH+gi1/TiF7ikQVH+7/hdhkgAxJwKFAbMfaZqkEhLVj1bOIOnZZdDI+xAiJ/h
5Q2k1LSoRwcJ0bDPC33EIwQiqkZxPyGbIa182fd+hHtnVoB3R40d/FFINJ5aaQa7yqkD3gKtZ9YX
zuzeG0AEYHpEGdvSM/v2PepKth1DdfSosCI/6dOrzLztdQNc4H1uhL5VUfMuchVwcpIuNHykqurK
K4SW4hCk+pcGNegVWC1R40lEs8rAMsG9UEP2AoeF9S5UO96NcYc7U4gsWYvBsv4oVXDrRtQVvmmI
YtXpFbkvu7TzIlLWvWcX4Z2Ls7tsSz+KNgrf5LbafsSiTA9kTL4Ts46+xkxjK7MbmF+UeuE5uciv
cdxlXj8W/ZoMY+e52BZbNUzzt8vzOren0WY8Mb0B34dA/3Ra9by1eVFm1j7lV457hWzI5e/POQe6
J8hUoUbBQ/5+2mn9wAy870M8VupGAYjU2qWQkb9sZnYYR2amnx/5YK4VOk9M+KBa+a0RdOXCy25p
GNLRN5I6ixjB901yAz0EkxzaJcLTyYFPHVwD7gGNHbjG0AsndwxpysD7PAfVSK5H9s5tgVOJgeoU
I5gDcu4M18nQt0Fd9ubq8tydjw2GQQQCgompF1gmMs/NwdFApmyCfgTPGmjHW+kKh+5lI+cLdGpE
WqAxp0AQ5zCS1htK/chZWKCl70sL5CQl1cPp++qfXf2QNQ+Xf/2ZXqvp90eaGbl65DPlNIhp5RUm
MDVR0u82hWr4faV4YW0jRG/4De31DRkM1QMfOzTdO/amjEu1qfOIGpbR5I7ErT2VqKRjFqQdSpv2
lrFX63Kn48kAjXq6rhl9CCu+4BLns4mmNcTtSMEg+Y2Czul2IiqQW2NpG3vLWJfVQ7jU8n4+ltPv
k9Pv20U/ZIYNBpdY3OB/yC8ysnaT4PKiLY1COttiYzR0Po2CWj67b5fAwef7ZhoELldkA4CgtaVB
DAC2AryJQYzcQ/qDs6e4Wtg1sybMidUKQS4gbZJX07R1+wqOtRdjZHo5GXK0uIlA1ePN5amaXRAw
owJcBrQm3oenC6KUeMaYwM7tXbCm3uu5may7PkxfxyiKHqt6/AWyLsTFQIZCkh0+JkclEBEYOBU1
ztPw0bzV+5fLw5ld+aPPS/6rm1ztnAGf1zRPuyZLlejZzyMOAchhSvM5UixijMItTKMw94DgG/U2
Xeosmv8++regiOuAWVRyXGKxEhUiXJriqlCAk4w+fmF6wBj99/cn+0e3ZUMEUxWO75voKr91i4Ua
46zXHn1eciauctLX053fPTvCM9VNvkQgNGcB5IY4nJCWRvginYUIzppwHLH1SmdXahu9zDZtWS7s
iblVODYirXIaCjMydRix2HXlZ8NC6mp2DBPB9CT8Da5d6fOoA4WxY5XmXne+kOKmIb4wVp9f5wnB
AnJklLBh63Sd1aYEH2rvmHh/7BDTFr8ygkkrADrvyNrLUJwQREgAvZbWXmWBSJ6S4m4cfiGumygK
cMpOjeBydRzSCabQDISnUIHq1gZ36lXf18X28jzNnX4IfCbAMmhAz7ALeMNTXLwuOMsiCAYoRnwL
FryNGrU3wNsGv2AL2Dkkx5DdRr7vdE30QUDdD+i6vdI5tQ9uYXqVaGG9GfMOGDGix/rhssFzNwYU
GvIASJMSyPwZ0l7pkwzqHyPX97zZJc526ZI9d+MJaT35F4Z0ziIFiv7YoHFh7Ae996HsEKSRtnbH
pcrNlO+So+MjM3J3VUJVkFaOJSIGJef2pjJDutd7jX0dYkb2UUIyoOZynuzGohRgwh/ip1+YRpTm
VUjxAKIsC/A1VInB8wUgQIg8Dht81ogFz5hdqCMLUjzRKV2MjJGt7+NHkWxzsvvPBiBdKiH/ewDp
mHpD6edsiUZ68qSzNToawDTAo2ulKAFJVkcLECAS+3m11ho8prfGKxSiP30swOkQFDkTT90UpZ5a
KkWRxazDW8l035xdrH27PFUzeUV8H0kYZOVBN3teyKMoSv9gtA3JY8u/grkUffWg3/SsiPpUCPRj
jV6Ccn6K0m6nrVsr9u7Sz2do8Vv8wHeDAmhi4jgdJRWmqOoYpdfxnRkILu8vj3LO39B2hLo7mETQ
hitNYuRWCQ1bZu4Hda+kz9rnwTmoLkwNCwC24ZKTb5+sb+y0weWx75F3BVHIgj9P96PkbSCNAd7Z
dKYYSeYqLCoTwqk21EsTZHZy/W3cKt/QXePlBiSxuqX8/8wxByJq9CTj5YU8iXwRKTUzc5JVLohA
w6AMN8wp132ofN6vMVWoL0z3KUIb6XJQRWmA8AviDDoIQFFW6D+fDQSnCqCNOK5BrYKH5KlLVbGm
l22h0AOtvr6L6vGyR81M0oQEnfA+hIA0UwppOKCGesYEO+joGOkCpn9zuwUTM057YmK6J47PGErT
yOxhwlwruAHqBbaPmSMM4PkJSgjPxetEWgCHM3CiOy09OEm3g2KFb2h7EBUive+r4/rybC3Zks77
fEggf6l29KDEq4RgOL7yakPkUn+4bGcud3EyKOnk10CUq2ic00NbvGNLeQ16WfXqNhHRlYXulygH
zqwT5QRv8prOXaLUnlkydKtj00xJRnRGycfYIADjjxp6sM0vpWe3C0s2P7yj70teNxgpLUpe04Na
rc3wiTg3ZgVqpO2klcfjXWmszOTWiBYeObOjQo/HjxoqogLJEfE4ASIMXQmHuL8qV3a18PlZ55hg
tASYNjwyp6125OeulugtSRk9pMptZ42oUDymLdrwIbc3RJ9GAKDTAo9wYAxBSAoO91NbdaFVZZSD
0IkOvtqqnhm3C+fazMGAWxT5JISfgOzLuOq6BvQ1GRxsJLAUafy2RspEMV4u+/mcETyLp/LAJIdk
SMPI1brrob2VH+LOTzU/S4Jx6UpbMjE5xdGqlIlZixSkrwcwgAZp/wTNhxoliMvjOH+NQO/haBzS
0meVymhFMY4wD0zHAzDTbNYIri9bmXOwYyvTb3E0lMqhQxYKI4eob+sX2fdmcFGyeE/SjeUsLMzs
Dj22JZ0AqnCrUklgyxkrtLuoKwVISWi0eKIrP+JWrLnTvpKoCiJX7JUcbSr/2VilE8IGv41rpFZ+
EE3iZ0jX1PymrDdRtTXShUN9dvEMw7GdSd8BdarTac0T9GiSHos3GABy6ne17ffa2rQWzMydPuCi
/tuMHLtRFDw0VAjgiDHx3LTyOFmorc+6uokgGPStP+qkpwNJiBLTuCKYs+EbB3eOcN7IUnf17GQd
2Zh+fuSDOnV5xoGSPbA4SGw/RUkNtFpLF8TMSGwVqjN4tgHAeNY3qzdVAVrwPD90wBPaUKFl46Mb
fzoXghD6yIh0MoCxRVXRHpujIekuS74P5KpYAtbPlJNPbUgHA0NGE0AGhCMl31j2jep6iLMabR0D
xuteO/ZLs0R1PLdzMSxA8CD7DZYFmRWrznVWZ1UJP0MlFCQORXjFo2uGImVrvVn2C1e3ihqo8ery
hp12iRTbn5iVQqM0V1I7jGC2AfxphIejFDr4RHh9u+IEjW1L4f2MJ+Ipgch1er7iBpHujsx0Mw15
9uxA8gBnBKDX6ehbSwqbM0+WEyuSk3CnTJpQWNkB+Xsidraxa/rX2i2DBFxBzfh2eRJn/R5lXRV8
aqDHkIs4nW3VVZEq2YGRPzX1SSvu+mIhclgyIa0T6wstNwuYKOp1m7yndKUu6dXNusLRKKSVAVan
obmNjYUnx1Zj34z0qwtxjLL7brLnPL1i4ULktTQmaZEG4XRo0Ezzg1rYq7J8bZodU/uFG2nWCOS2
gKKZSjsy44OidZ0InQGnq3nNwk2H0iGzf2UgRzakgdC8aTLejjhdcx+dN7wIoOH0eRfDUxWvC3B7
YCDSbce0LHEAwsgOQ3yfM3DVPPSfx58jIYvkBDqjkAg+A96C7opA16vNDq4CAocdqbZF9yUclpD0
02TIJw4QR0iGIE06NR6fXkVKFnXAuHTZwez8qttS9f4XZuro+9JVl7nl1Eo2fX947uIXpfhw+ALS
ds6njocgRVkJob3ZpyLDazVI2zuaBL/Ar4/FOBqFFEhZDeQhCtpnh7FZRa7m6dmOJ0tn8cw4kOqf
lIKQdD+vDeqW0CjQJNWBOaDQEmpQOtcVWQIkzFlB2cWZCDsALpdvNmq1VhSaTXXQ+FWlbY1qJ+KF
DThzqSBA+4Gs0C3kqKSjq1PCEnIETQ3X7QLd2GZooamT77HYXPatWTsuKqmA6U8wLGnhY6WvhoKh
BcBwa48L13OSFrIXwmuUPy5bmps0qMUBCAH+MQcqi6e7BHVVmoatWh8qlgVl+poAds8ZWTgc5wId
ML7+NCNNXDUw4sS8x4C0MojTFK3LBYhqOj/SV5lotzR2vL7SPVE9/2fjk45MUSv9KJSxPuRj5vfW
HTWIx5YS8bOTCKI4sJPhVj4TXLIrM7KKEctVd8NVl/SbcXgK68/Ho3hnozY3SXiCy0U6mQ3OS8ew
eH0ovqoqsi6HEJ1Plydr5siEsgPyulPaAOGF5HbAjejuYMO9+0zsXDMP0Pa2EF8smZDOG0RLepu4
MKFRUHZHw3cC7N3lUcysBqp+LkrhuMIAOpV8bUxIS50yrg4izbd1Q++IqNaGs5Qu+pGOli6YEzuS
a+U5AdoQL6pDnmfiCkDz73Vng3StoPpNZifaDmAV4gPFZq+E2YdeFtrOLTfsD71TzUMVqea2jPvu
aYxAlJkqDLqBlZGuesv+UMq0hUoMhAhqteyujZHmu9qIPtIWSb3RUB6tqjL8Rk+Z3wzO16TrcKba
xsOopvpGqWx3W7pK+DgWKrl1ojj/amgs8a3GJV5vCjS4CJL4egsOG7sKQ0+r1QQJltb1mTsW29hi
9bqKWQ96LMfYClqN6DQ0Bx+BQbQlVqkHKDIUkBVI4scizZrdSInqx71mfHWNnK/A8WE/AofY4FGj
ts9dxVo/tKx2FcW1i5+66pcYzNbXjlaCgNzRomdXjSx0KYo+8wy0WQFcPf1jlBr5qkhWcXEFybHs
Cv00Jjim3PZLXRjsKssrsGtA3sgb7BRJroEom1Y1m5VeK60vGAHBX16BdKY1nNVlH5s5oLEDXQcl
K5QOQKV4emxqFR+KsoqLg128dNmXZhy8Cq+mpVB5yYx0Og8l+JIzGhXT7UypF2e3McDuxfryYH7k
0WRPxjMGsRKQipOG9OloRBxFCrykOFBjtLehkUHTD2Vrn1Us9Ux9UDajmSgBqRjAuV2VeA4ZqDck
lnbFrZofUk6Trc7b5IZCWcVvY3W8HiyerUZIXtxzqqf+UOqGnwgVeEe9rQMS8dwvnGZ4GrjpbljS
jx6pKqxkVb6WPPnoWpZu+sFtV4oK3sSociK/ds0qUE2o1pUC1WBUiRwvp4T5Gp5Mnkb6gxFy4TFW
O15Du3ghLT3NgjxLx+fKdO4c5TasiKUj9N+rQ5V+sGiVgrxFBfVs2e9idylimnlXIrH6Q7ISp/EZ
ODGyG02t0rA8EKBILHGolGcdRV6QPuxS90b7PLEVKMABKACliD7D7Va6xpig4Fcc0hqRppbcpXyJ
AWjm4IcJQDJABoaI8wz4NuYQHbSz8tBXY4fW1lRZc5Y6wYIrz6wRHi8T8YaNvSnfYGmdFAmA4MWh
3qXRDabqP/u8dHuJJo7KIVHwefP1xmVvl78+t9tRVkEpEqjq6dFy6mBxoimt2oKzO2o4JGjsgnog
u629IlRukINcmKo5d4agH9rrwY2CyEFyZwNXTKL0MawVKTIy26yOPK4iqkh9hS9VjOaNgeYOdV0b
MEHpTjYSpjd5nZcHVkGd/slE8B+5aKCoaq9xFlVQpjq3vFOBqf23NelmVpwhchQL1nr0w8fh6EVK
wJ0XpzpE1kNFXyK18Tr6enn15rYsuu+m98e0eHJyRot7MA/0bnEwGBR+ul3dUi80FJ8P22TYUKv2
L9ubC3OOriA5HhQhsUdNhOzQjNFKETdDCJTGUnPyghEZlsGjmrfKACNxo14bUbrrFe22CsfFZhB5
xQCGgDohZOTxgkPoJrk+IBum2hhuCVbROuhc7jPONzXSx5fn7MwNJzOQO8CLF5QcZzE00kChY2QJ
NAqt0svaLw5E692rWqAqbD9eNnW2mWEKWFjU/aEAjLNICtdtC4XzEMrTe/ByRECBZTsWK17aubs4
XyIEOnO9yZYO1UUkpRFnyvc3/n1cJhXDsNBBXQY9XUUU9eB1B0HQZOEWnPbOyd76YQtOjnY/iNnJ
eS5hpVVnRFm1d/iTWjGEB7+wRqAt/rcBafOOMchZxjCt9kOjBE53raUvBtqqIFukby4v0Zw3HFuS
TkBEvoUaqpg28yHrgxKP0WIdtrtxWHCFWTuAs0DcFi84HBCn53oVdoJGIq72kV6jgN2r2yQP0dnM
9qNBrt0xXrA363o2WCQQzYHhVr5HFCvO1aLDuGL9nanvmlp4vH3TovfL03fmdXjvThBLAiAiEnny
jV5x9DSgXTvfj5pzY0NmDFQiYCx86MN2E+fKdao7C0ceYDOy98GmPXEroxQHCV8ZRw3pBDGWGN+e
pIO21mpL84sGiZjCskHJ2UXWSslZ5MdtyHahsBFjirp4dmjYXfdpnwYK2IWuwK6SrA0ajUFnJGgk
yIzG1908XeMtyv1a7fBTtwNJHLMDo8mfs6gHWUJsKRA2czoQ7ik6APspeehKO1o1Y8M9J6z7VWf0
1VVuoc4wcHDTt4PQNsLqLG/kMbsRo6KsSJK0dzyl9kuu5soqBQ+Z4By6y3D0Mls3Wo73EIdu50Mx
3Gh9dl8X9u45Xo2xtXPsys/vlZ2S9wdLIbukI/kKDOnjqhw7EARqU1agRytOS0zqJ2qJQgu2NoRd
8PsOQ5QGSZ+EvpODk3Bo0DyRlkL1CMk1P6ZF49mKo29SQYXfjf2Trig8UCrdCqjblOumG1uMCL3y
Ca9NvwLeZkPS6DFjo7VOlNHxC96AvKINe1/Vog+b5xCcEyxfKQVHHpnqik/BHwVSvLBeKx0AK2TA
D8xWSYMmFoUn9Fr3yhIRwQD59G2huh9FYjGvosJY60OJwphjxLs+hYRMHYUG5D904lVhC07HXBMQ
qM7rtWqI2ItJQvzBRBFN7YD6VarE9BwGZZuyHUNPNzHC1CqIn1l5HjD8yn+YthlftRQa43XrtusE
EsFfkB6JIy90xmdVTdIYwt3WsGlcXqMiYnXXLrSasLUs3UvT0dimom5WqLuBBLnI02TfVPq7GEz1
xeEm31UpSGPiHjn7QdOXKOZ/4H1PjmSITWo49tFMhJ0BdPjp+TKGeRl2aFHax019Yw6VB7rVQ9m9
NKZ1AwESLy2UQ2np13Z6V9qgo6YbHvJ7UW1UFTwXfb6iie5RK4UHhLe0doO0wQMQVKosBsdlmXij
yII+jbzMUj1neGnp915Tvd4Y/BHHC7squ2jVQhgcsUGU3UW9iQMu94zwMaq6VVh9ITFEW5tNghdT
aZj32tBsLx9FZyfsNAOoWSAFZyExq0rvZCbypB7Tge2b8rvOuU87tgrHtyi+Uxbbb89CIsmWdD/Z
HOqhmt2zPcDkBNgaqKYn4tOt9pIR6WqKFQONoQWMNOaznT809svlCZt+yTOXOZqw6Qo5esuqXEtw
zOH7yF95bfLqLt15SwamFTsyYMW0CQkaRfcxDqURzbLB5QGc3XHSBEk+bxogBrc7DGCoESTcF9Aq
qx8bc8GvltZaCuJyBjbmVmBntXbol7z0oH0QNMrCu2/Byo/k+dFclWzsLapgLFnlN9V9V30NjYWo
bWG6fqACjkzo3ERacYSJ6k/N8bLiRmkDstSxuWRE2oWOnRVQMMea56GX6Gst+ZLXvvVpAp3TlT9L
71IGTbS+ZXvk+MzUNwoPRPCXnescLS7ZkNa9cmlrxqnK0NuqGqvMUJBnxSmLG9PRV47VQHjGJqAl
slXobA+KCdY2XL4Fy/MVa5rXKqPvWuz8gWT60sEwWT7buNAKAn6DQK9ck/yeacLNDavBQlL7KarB
MtqvBuMF8QWIjn03jX29X0jZz7qni4oDcBTIqMvhq2jHkjRRxia2tZas0S2bfyzMt34+KpRpgYUh
wH4DTiidFkBGO5wMVra3RbVz+DWJ1n10g1yOz4CQLNi6qf8w66c+vaHttTW0CyTYc4cVGL5UtEtP
DS9y1qhwQOvQNYTuQ3vf6onXQfzm8giXLEjL1mYD0hAdBARyPahHn3+6cgOHPR6B5LCI80BIiMZy
iAZ2wTgqnlZsLo9gbnMfWZDJZQan4DnXVbqPyFWMOkIVg2pd1QO06S8c7XP+dmxJei41Qu8GHbVv
NAaNq4JYK8OECCVZAmzMDwgpBxuxg63J3Qap6lRmZ+l03zbrqjtE5jZFW/4ScfysFeRVgVSDuNMZ
GazaUg6yRTvfp6ClJ8VrPdwX6vdW3F9enVn/AhIbImuQNYI41ul1K2zW8wzw6P34h5L63fAr7osD
AK89iKcYxmT+6PowwqhpRoAu9230kLI7OOOCgbk1Pw5hpQNANXqtdkOOcMHd9A5Y9VdqveDAsybA
yYVGAFBTniVkkP0mIYs1tu9j3yl8ZfAK9Rc8FxIbqJNOZcezPAw1Sqe0XYQLUXg30kOpv9RkoQo8
t9DHJqSDZOCqULJuivWTIEN9awlYOztL8FRknwFwPEvv0GKMW8ON2B5US14flp7hchwmnwbnTBcs
MCE4bEH9ckaNwSujzWwlZXugjVblsNMttnCH/+BbP7spj0xIW6JpI9yebcL2yL1ZQVNbYuc0huHV
hLcB6q7xRhfsqWfYL3ws+1uQudKtKfomIGkNrl6ROt6oxd/sjLneaCI9VDUxSk95lPtjokFKsxqS
FfIR1sruUTodnFAEdg9tU0jt4eGo2Z9uIpcmbbpFj3bhgL7MBNbZvqixNs2XtvksQviHAWT1DDxc
0cQv3SJ2l+VDZjt0n5qvXIAst9ipJF9YmFkPRof3X0bkaLdDhRCt3jAyapnmWQr6cCKj+yUjkGme
FJiwEaXzhNUt4okiZsiIdt4XFX24l8/b6e+fO9fP70vbMA1DnpYNYiK8jiO2GZx1GPTtlfZy2cz8
XP00Iy2Iqod90UYYRkvfwvTGdP+8/P1zvfgfK/5vA47UMciyoq9Eg76rLCyu0TwYZMa4GvX0nlZa
YA75CtRdV1mo2j4Zh1VsIQ9mFKvLv8TskQPcyV9rJceXtt7yNizR/ZtXXyAk64nwqTeXakKzMwnU
O2oLKDSAbuV074QRMEDCYgz0FMjuIRGhm0ss3LPjODIxhQJH29PIM4KjuWZ7FcmtYWi90L7CGbfg
eUtWJM+207jjZYeBgEfEB1eMD4UnsEqvL6/J0nRJ/k0iYYYkLjFdY4DApf+0ctnkd0dzJTm2C25v
8FkXbM+G58zNkTq9covHbEn8ai76OjIjk5Iwh+JkB0H3PkMqaCiIN0YgXiRvg/4LL4hjQ1LMiiqD
UvUGxlPrIVYjualG5f3ykiwsvCndZ0kIKEpTYiy1Vq66DOFqnQQ0dRZK3PNmfj4wpUuGwgwlPR6Y
WnE7oj86J49acrg8lPll+Wlj8r6jnWJlPdfDsWL7jlheym8VxfajXEAdYQlHMe/HPy1Noz2ylHAr
KkWM0YTjS6oqz3xETvfyYJZMSNs+st1aKC1MFGLsPaUu73lhby/bmF+Un09wae0jdUwaoWHTN9Ak
+h7Xa75EyzG3JAT5YyD8bLRfy2xYIRuiIiNw4EzbhGBuJ8mdy1YR1BEuj2TezkQUBD5wlI6k46t0
+8i1mIORoGrSttTnVge+vpvy0yzFOGEI+pb/NiSdYJWh8NYsLZxg6k1tNz4T0S/EGMcWpDNsEEhE
9AUsuOYVlAfyJWGPuUU/+r784g5rtScMzEF7br+r5Fmvrutuwa+mSZDDmGMT0rFFEo2WKEZhexTr
jiKrVbk3Dc77VnnBK9Ov2u+XV39urxBwCKA4OWmNOdJeGVG76GzU5vZd92yCG9lg3y4bmIvLEFmC
ZAEST6CSkNzL7biSUJcWkMYBbsbcdPFr3GVB674xoGku25qdPNR0Af8DMytaqk7Plr6Hlmtq4kFJ
7Ou0CczEU16jjf5KyEIbwOysHRmafn50iOlJWvYpgSGn9hAfDePqFwZigXt+AhGcQ7NQnalGt7Do
HmSlQahHfl7uGXsTdu8r/VaJv142NzucSW4O+qggJrOlMxk160wrmIv8Dup90ZOdf7/8/VkfOPq+
5GQZtaANwaZ4EpUrxUeINLjrrPpSLjFiz27QI0OSsxktukITEwMpEuEV0b2qMK9YQh0uGZHOMZI4
0De1YaQW9RO0FO4gYeRrYBO/PGnTYXV2EqDFFVxxyPKe0cWFULbTKp0idy/SdYYya/FdHem6sguw
8FO/MdlKZOGC0dnL4MiotFKxldY16abMsgveQBqIKCh1Fph6E1we3ewkom8D+rFQWcD/n+6g2nW7
sJs8nGt3ZoOi4CZpFzbp7FjQsoEcHwiVz5CHg8ELXqoa3TMUBkL3pq64l9AvjvN4eSizu+fIjuQP
rpUiUioE3ZeK/5yVCxM1/3U0nJigyELnpLQ31UiErRO1+Hql3QyGeFQcsRAqz64FOBb+NiEtep8A
tlbFHO//P0j8YPKb1FpYiiUL0r5UO1GZYwkLWXSAWF7X3jjhQhpu3gRGAdAVSF1kHEprp4lRKB3d
d+6bmn7tgVjnz7+y0D9NTEt1dOpD2QS4T8j17nvtKqOvZbeQ7Jnb8egkMVQL4izAK0oxpRKrueVE
iFshRbmzmt4Toxu42ldh/ln04Ca6M9tfefUdm5S2IVLICk8JXshJVN10PAusEeQXjnZVD+nT5dmb
WyBEs4AKYT+eKwJHhcbRjDEiOEsALale9Ub3UPO8bGRut6BBSwUmCbi7czFdvYFCdIEpdIA4Vktr
FzlsKcqYtYGqGPB2kxC1HNFYUdtmeVjl+8wj42YRbTf3eWhHTMLeKE6cyZFw2hE8kmIK3q1Hs/1C
Fjb73OenjAuIxDUQkcoYsY46HZD82CdN7tHBg07451fg+PvSYaIMZZ7mEU5DM187zANc6HPfR/8/
hDZRaHUhrw7hTWmTIIrUmtjq+S1I6jzbeSu6pcZ4+d6QLUh7Qk9B56iVA7/N+q1a3lnuU32TLWlP
aPI6wAoeW0DdYxEIgNFSoD8ornD1PuG3Va99IWW0FmH0qOlsk2evNHpw4nSfu1PmWrtSlK+m/gK4
V+y1NFu48c8SjtMvYiD+xy+DMhKRtUpyqE9rg+20t2HlHqjqvnIWtl6WhIbXZulGJdZuMIwtOKE2
dqW+6XEWe+ZoLclAyoffj18DpWyw/eD3wRF+erg6jVsBwoNfQ4O8lmu7m64x4oCL/mkoY0CXMpT9
HZPGnj5Cu+2yT/2gSTuOtbAZpiZxFyBXAyLfcqNqBFprdH229e0IrPIm7Fp6ZTcMFDqO8O0k3CiW
8hX0vc5tKZqrMDW/1Xr3YUT1d21on7oIiKbEDR9UJwHAnFD1LtR4va5Rn12For/PoSUV5ODUB1Jv
DOpE2cXm6MXDsC7s8Up3xztcZ77dhEHeJqhTDGzTWnz6B+4Zwr2uxqLwoPTygcbUG7PT0gANe6nv
RMl6LM1NAqBll6H01FTRWk3VnUtwVajtAyV27Ct2/hZpbbYwZefui2AEkRUgtNCuQs/46XK5bTjq
zpjXt81XGl3p0f8hHP7rffjv6KPY/9/cN//6H/z5HWSRdRLFXPrjv759sDph/zP9nX//N6d/41+3
yXtdNMWfXP6vTv4SPvyX4eCVv578YcV4wsWh/ajF/UfT5vyHAfyK03/5//3hPz5+fOVRlB+///Ze
tIxPX4uSgv32149233//jRAEhv91/P2/fnj3SvH3Hl/TJEsa/nr+lz5eG/77b7b5T7jBFH1MPW7A
sOOC7T+mn1j2PyHVDBEg0NpB3QgEUL/9gxU1j3//zdD+iZ4LMLLgrLEAr59olJuinX6kW/8EpZoG
3RS8MQwNX/zt71/uZH1+rtc/GMLMImG8+f23Kcj9uYOwZ6dX99ROZFhgCwZXwak/GGbi5OWouxvD
GVgAOdzyiTdN/xyqun1rtwq54WmlHdyiXZINwMl/GlpMBwYo/UG6RwhSGed4mJBUqg2wobYhvZ1t
taQpnzBmu70e7DDU1lCrAPgQiFIRWKHFuzXQmddT6WE1jCJ/b2qHBRCu1A+tM/YbZ3Dtr248Rg/g
iW/Qzsh6Ha98M3ZQpUiiQ1y4ZNsTvTs4mUuZ15pmrQUxRy1wzcah22sgLXsLQ2Cb0zyZMOxDeFNO
4iRIs1hoimu8kMb1m2UMfDvQCLAs1K9fh5xUo6fwXtPWXaVQr8Y1yIN2oJDYcMPUUwYxZJ6TDczr
GlRj4sZIHjoe6teD4SR/8qLJ+Y5HVKs3oo/qImjQdXvAI6j2atvNb8o+jG6hHF14jHe4lmlGyi+4
7Czu5W1Zvbv9WD5khaUbQYvnwHuBKusfVRqxlZ2jQfV/CfuSJjthLstfpAjEIGDL8MZ8OQ92bgjb
aSNAoAEBQr++T1Z0RFd9vaiFV47IfPkQV/eee4ZspnlbIks5UUWbxEtbu2ZYaQX6aPpGtnX+EYst
xKQqvJrLmPTzWLRNEJYelCsIvftxfEcdMKXZw/ybqLUNdbqP2S2Tbjqj+PU13CHyU7tQXkVZZEsF
FPc0yKF/3LNBHpsF9W4Mgv5fpjZST6Au32dND4py3IbLXbKk4S20EangeuNuFCbrryLtyGHzgTkN
zTA8blJgRT+v00HLNeqLbXM/bdIJMEbdOn65wYkfHgHuV4gi49u64iLa+0i/x8tID1Gytm+26Uml
Ot+GiD/NUnCH+wDKOeAnxWCU/srZljw0sbEI/WrXUpH2m6vLZVsJsoAX1wfmAuwgvFfLLI+7aBwC
K0N76GBa88tmOdja5j4PTI2r2gMn2eRpitx3FGqgnyxSZR8mql01tm2ZCNV+oV6Qi0jlUGpP2wOf
AnudyBgfuIrIuZ8EfQeDZC6QHWOPsgNG0Ytg/Bximz7N6b7/A8+4E2U87N2L8nzy5dzBHmroYlsp
uq93HsFTy2WSwf4zHayHoCCDpVhnYeWDfZ31dRQ142GcWnWe/Q59dfjHRmtzZ1olK7wYvzWKSMHG
vS+jSEHUs36b05H9MWEk+xtlaON6U1qayxrZLAdYDpM6mVv90CItTXl8ZY1e+kc0ZBhN3JRctaM1
bZk5cv5tk0Sf1Ryrshv9F5PxeXFNraRaoDOcx8M0TqVvCZyNIG6ju14/tpBemjz8Y0QfVlHQ/iX0
BbZp9z7N6lGoCWZp/MmJ7l3a/dUwc2m66BVC3JehG59Drk/9khR5NFZZvx3Z0t0icDKaxs1AARGH
Nlq8TMOU1lFrXiF6/UX67d2k4H9/Q6yIv02KoaVH0bzteVIlw/qbR/ErIp4+d77bGyNMPhCwbsou
gZf0HPZfEAKjI7DO3StL7oadXVYY89AZZhrYzHjzd4xiiFBjclGgYxd2bSvtZ3A8xfwaYF2AAlVG
zYRDuGhegA1zZ6F0KUhvXuNd3Mk8LqIAa+RtLlqfnAK9FaajBb5UcPUNtxFI29EfCEUhQVTM3paI
8zPsSYYTNgavMfRUmBQTdbK8138iTqaqH9vh4GhSDcP+QK0E+4lnf0kekRMzyaXfttct6eI6SKx8
oclah5NoP0Kn+29fzDIKQWQT/LKOvoj7j01CdcboUkuW+XJA/RRDUHr1mawTvCmAjLYDtL+hfu7H
SJU2R7W37H6H8qD2HTRXyfiG7corz+45pPF9hKz0cZi+mgE/3+kQ/q9hc7PpUsSWQk2ybM+wQy8m
Nh67AD5pOs7KLOkuYg0riKg/od9/cC64IYgWbm3r3WbFt3fkttZ7p57wcCtnshM8ptUhcCmINHx+
tt5VPWKNYM871yHjtSR2BpPHn0nc3bRJ6kTSEheohsWYQ4+v/X2ISrX1EvFF2VIQmUKv1qCyse5H
27EfoVK3OMez6kz00dus7vIJLnXjw2DoE0wD+irI+othMPYKSH7Xk5mXENzIQqsdJ9B1RdB3Dz0k
FXipX8isii7FT2sZm8suP9NBbKDOphrSAtBsfTjWdk0e1gwjY6fUw7aud4osP2Gde99kSWmb9peN
unLbnSsbnqfHPeiuPpsR3JLPxzBIbnRPETFm2DOG56to1P0EfcrSfw82E1Q1kOEhSaTg4/oE60CY
gkEkE6R7PXMbFK2Mzlu7rYX1eRGosKKpKERj68m5k03eQgsysCCpQQjwkteJ0Qh/axHdaqm5c2Ny
c4r1x1j9xfvF4ezZRaWPXHpt7DKVSYu8bI4Cf0fhTFD2e0CrcHKvXG1xNQTzbgsZBtiKS+tefcbI
ZWLxs0iwh81HOErZCb/N99Fe5aNoceg3nB74KeB8B7gGUxzW1man3gcrnj9rSodG49IF035cHafF
vOy1jX6pjfXVHq9NkeSElXkOAaTumuHaZeSWtjt0Sqg0cu766bAOun0hHWrMXCrnf2F/89zI8Z1a
9uCjMXp3qXDZHbyv3jI5lwMyptctLRKWXrIY35RI6jnvDyP8i5HR7G5ZdGf1e6YwQawxHtNMuscx
+H6nw2KR+33cimqb6HtK0rd416Vfh6yE1+PPcIQapWn4cEiwtCpSN40P8C7ixRbNnykzj941kKzA
IGM37NJ63EienlJq3zPd5DiI/a/FeFQt8N4tdCKa8qlI02EtoIPQhUlWFE4Vf61T+iZ3ERcKnK9q
VuJ3Oooyt5BDdXARL2frzp6YFgdKo91qxcvShmdF2GnS0P0M6oX3/E3M3bUhcbmn2NiAwOPSRNxP
5mUJkEvn+sqNMOdsXCH49LrrRYNjl0uclPzIN46QM8gyEB936WGgBf13gvZW/cwXfGeNPIcmOGCF
zvHdBD8QmQYioLzsg/0Hw4BbbvXFxOMxN/lP13fPCpmjqcpq2ifJsWntcySFghYJ/iEQjX7yDPHk
Ml4RNU3SS5vuV4rstXncUKssTj6MfhukIwUnzRtWGk9LFfDKO1e1sKPKkWZbunS6m11jKsiHfKlw
UIt4O3eO61r3+q7Plq1YUcG+/dcLhuzyQhPzGMbTbxNYPK146o6tMktF4NFewNohqq17ac0UliEY
iPiF7JAt6jqQoOwWFr63SRoWUK8/96tdqy7bFHLUWnxqaLrWecuKcFtPaxD2RdDpGEo/TMyLD2y5
xqw9Stq/uURPFYNebFlovSVLTedAHDPZjIiSpHNBsjYqgpmGp24E0y9E712PO/9hqYK0UVwgMnyK
OVqyDRWlWGz6mZuxL4zjFdsjUbQq70qC9qJaWQcP4whtuOza30OjkoIJVEoAy3WudVDCvfAdo+IT
0k9uMGhAyGWq8zJvGL573fx1KqnIuD/JbjOFMik5wknxMO2Q/zmHmggrWdQmvk8/RphAX7YIDTjO
1pUmO2ZltG6nts3OTdchEdZAHwcPoYJLRMV7/o9+ywXaybwPZHlUafgOe9JT20xl0xpUjnAo7feh
ZMN41Xwbiz5PH5yA0k/y4bwTkNgRT3EjcCE+RKP6RJZRUEBBkJeBAXlQQohZ9IKNhRzj71TVDNK4
xjx52733lp/gE3bDVFsmTAOpGFF00w/dBBqlbY2OPHRDJWRwmt3wlnr400TK1cOIg0p3+87EfotB
CdfMn0S6frDWlyOw/nDJT512b5vLcKGTo7TJ186ubTv3h3Xe42Ld/NWviF6Lgr96ztaqBZEWvdk1
bOzPaEabk/vx6iGrwM4rHyoN67hoTuZfkAnWqcFnWHXIysXsn5NWG5hR/hc+669sa3/Ec3CvOw4r
EhmPkHwT8Mmn9Xc2iqcIVmRmTlxFUDKrniVqKFzS2pLCDqVs07C7EE+rJmvPNqZ3HZK/p14f59Hd
TXMwlbFuXye286NKOsCo8MbhBkGHW7zfeoQkFiqndRvhYh+6pWTjNzM4ruboOWvNxSAvlbLOH5Z+
4XHNBpSdwDAUesR/w0+w7Ie+8kn0D6Z9BR3Xu97xmoXY/QRsr3Vqj5Hs3k1knsWg0dej5C7A7pdZ
rwVYFodtcOtx6SV/Rc4dgmNmkUATwFguT1uO97oY+IKBcYQeJh3nM+XLcBSZ3Q5yDfPzlKzsSaPt
ro1LjSgb4IPnAL4G54Cn4wGC2fZoZx/9VTYJPzLJ962gW+pPk2xPKTcFaohHgrhzCIZyQfPQz/GA
VGepDdSWc0AuPM6bP4lg0Y8gWTtodd00QYiomu4RExVty8lpTLEzX7H5nvZUlWOWRK9sHTHOrQKT
ZQ7V5t8BkwZqRkdFga7B/NvY8j1P8A2pfgmnZxkTXW9KUXdItCEPzqziS27gVa6yIyeCEBLkT/bb
ebN+OWlvyX26sHgq3DTMhWuceAbYER2a1KFtlHpiP7owQ2r0wJAYNdJNVowH2WHK5/Swp5n+SlDr
72TQw5WH5GHzBnfQ9U/oG5hR2UH9YCFj1SY8rFYDyLIuNAzWoeRpKssUOSunsJual97K7NBhxXxa
gpZ/IZnS7mWXmoEUEdlGpMsEY4eCluus1KN0/yzkxA9jI0JIoJqLc/tWy3wCJoiwRlyg+e6KbN3R
lM82QH+2xO4RnQX40Uby+B40zA4zjJtBmRk6FC6GPtkOLCo1ZfZkgZy+I4eP/pIRnoPrxr9+ytMX
P3lbh/MAy1rt2nsLGxzBh/cMImdYpHTB0c0z9qE6k2EdSY5Q1nxzR6OXDMOWXI/9PH/jDCQ/bQkR
OL+SkRfb9mleNhpuRxRz5g4iL5g8jVpCfmzSyLx1ecb/bn5dP3vmorNJxvVgxh3dc6zJzS8juQUN
okVNs1loYqg8tDmcMXLM+0fEDfFfAsVdYxDb0br5VaSnFRq5xwEpGmcqk/maLyBu7htPzmZLLGJH
lDttGQy58ArJD92O2y8224/Z4RWQ27XFWHWcTJTsxdKy7jc06Cixas75gMFpARwcB01e7gO47oVb
BUCTeOn/xFz211jG21aoCP0j7HniqgerpeijvnlkweJLYBDqss6rvumYDRW4VQ/42O61ZxM7Gmr1
IW0RbjSz5F5HGOvkDP3vGLp7Oy0MbzjZ0tPcrvYq2SYPHmqR3wSBhhWsA/gPuVJ3xGUjnqDQb372
YRKdWYtmH//C57mh400v647RuU/5W45KcjI7MOfCMt0H5c74DmR6TjGGpcm9G7Zxh09yPB7g1j1V
PDFdKUMCGlnahX8Re9n/xDSRfS2g/mHPsTV3UsW60C3fP4Y9bF+bLXWVHJL0IbYQm/As6GoV2bmO
12EvkQwqCIoEhXk5pstLM43dQ5AOKOAOtu0Gu8oPiCLAlAuD8SFtE+TSxn3wEMt0exrmbb2DJN9/
DhSXHuNL8sRpth/Dge7XeIV1WQ6e4CeuCsQ2JNnEqkHGS73xAWL4MBHdTa3YRxXMy+kLXkDoJtG+
3qkcbMkkVzFSiqLwTVN0dTy06kp3s78G6YwLB0PfPJf51BII+IkqGZK8D75r5lIG83rF4NKd81Sx
hxx2IVUoiK/GJIYYxgfhq5q4OPFG9gf97aDGXN6flj1bqrXXiyxtQNUvgve6wq0a1DOF0V2b4keD
9YCslrWBrwDEkB971vjriOzWmiakuaahfVDb+MJ02h3zZnVod9BfhB0AHfjjwLAundcyTDiwUmyp
MSTLFr+i9fYH9zAcyGExdzVysm/KBfGFgpxQk6TPMEJm6MWAWu70tSFBrtFIO3qiW7Y8Emw731tk
Bd7BIsdw+KXt9OQl3AnWGOu+cupleuuGBBBKkCfu5+SmGV4pbfszGrsRvT8dyR3ECTtMdidoCI4d
3t+XLDTwQgZxtbLbOIWnCAKP9TIsLWysAzPZ19HI4a1rxBwXe56LB53sE5gg3fdYGOGF3JwGMkCV
foKIH8ZlA/6/2Ic9q1nOzTXdkuR59U59CiCA7yHV5/BbgdKTpACfaT7hngyKUQy3BAqjCgHtEJl0
0wZ3a8bZA7jByyGHCKzIiNxKG5p4Po2akVqk9MCWBhNhLjNzFsM43WLtNqAE6FmSsNsNBI9iJaeV
kfPIo+/2P2geKVfNYVj9dEz3rMdpt8Er4pP/Dmz2Bbgu3R8ekuUI89ijjKFzhSnMb2NIVDO/Il7P
EaATHqeshg/GYC8q68iFdcwGJaokdmwZyeFtxYDrqoMWnXsHyalbq6ZF+QZWYvA6gGF3W+IFs2in
tw7KAJaTz0y08tfcc/G7oYBB674R5rTmrUSGc2cbzIhb3p34IPJXMRIPqmw6d49T4GDSFqctCyuD
4Om2XvcFE5/YpuYc5yPqWdDOCsNA1y41ZucIT9xtx43sySMsabLXFLAlrp9oWe6mBekuW4qGE5Z8
udC4nU1/MmubvzM9pLUVET144OysyJdvlZBSar34ZIKHn4w5coDmRTZhvQLouW4+Mye3CFeKfdqO
IexMPhs7hD9jsi5HMcJfIfZ9EpZqbXoglGwfv7Bim89uos3Dpvr4naCxeUhmCjVYh59fjrLLzrPs
cSNQpaK3WQN3PuTad69KUHbceKdlOfqeleL7fImewtGjJUc60fg8aWgmi10l5kULsdZYEAU9vCD2
/cF4RW7dxNyfNuIh8C4vXzqnZFYJWIPcL2raHrGND6tpS+cBIdqDhGBKGNhx5AQyqigc+KsmOTkH
gVjewt2S8+5QvooMMOyPrF++2hVRnLigc6DOe1+rrWJ3hIQl4gIh9AdTtW3ViYARXefSYwyBHe9R
L6fWxdhXUDiXA7pvgvuBqfQauwAe1n3bmTttaHhtljnAE6WhKXAmZBloF1dBD+QI5e6rXRSgbEmj
W5Q4mAkord5kGwBygh+vv3gLGK9MSUdqOgAFy5YxpTDWif3DljYpwDm+hgcYqPujCTe0ATH6sskk
aIj9wKsVoPIbhsHmurIVWhsdm0M4WfWy5YRenNAhBSASJU+A3eQlUhFsWIbYXU0+YxCy8fccyKe9
pPOIUxEB0+RKpy+tbFrMCqRbXpWM2AccauYjGSb5ZnLCoXEDUvyr8ZyQm9ySdLwlfEx9uU39D2H2
qea5NhUXWGAVcdxB67fSTBermYcEzsZLeIwAkLv3ZdHsARMJnW47VKhR1fjdw99RNe4wIr5RP8Sd
kQ9ZoOArg8SoAV0gkebnLJP+D9TdsANhE+fXTs32PexJ9rQISDEE8iz/+F5N/8YQJjNoV5a3bVR4
FUQe/1znpVsLuArAAIMzeXLRmJ51SwHc0n4gtylsxcMsluW+ARnrPCf9Uoou5g8y0dGdXmZewMwn
LAYRqAeAUjhQNg9/dVkfgvhgdzSCYZzYGk7h6xtQtHmAO00LH+xpiMpsl3GNcXI8tGTh5w7F6Dqg
L3rDsfiaJ4bmAWDUselz+0xsbl/9vAKrcTFRTyMqDK+oj3ACxMinpwz8w7sAQGdFJ/TXqzRrjZ3B
9IWlgz5u046cngQmNjVZCF6ZWS95UMRmG+/EBJC/SZcng1j3giabeLVcBXU85eEFS8V5L2wWQac1
45HzYUkPqHHmiKA9XXXxPoCXbNv2d7JlMAsKO6kruup6YQCZpLbmD55rhAlO2b/pBvc4a0kANqbz
9zZIwwPlYVilO1tu0xZg1orT2QJVQcD4kWqJhmszj00zkMc+QAJHl7+avnHPI5TCdUKYdQU+atJi
DFP60MrEvwlY5DDMINsG154EXjMIZohBaw7XjJy9xz6VzLSpqMzUs8kMsAaTmkpk7fQ5dtn8idqy
3cVs97egxy6SYwy666bYv7Uh7i2bMvU5cBPiWgtYuWFl+Fv0kr5Ozfw15i1AXcmbgwICcxfGWLkV
gY7EWuJJwLUUBPgrjZvxYe1d9Gtf2hNIB+4SGnxWMcjFFO066zMAbIcA2Sy2pZgBGMIltRsE5vF+
vGswkHnmBASUAQpPPKrrGKRqwy5hsrjnifpDJra+ofgAG8FEe8Qkhg4s9NedZhKuUu0EtDD6GsQu
smIdQ45lyhCZsTQOEZIRrqAD8x0CbyYp5DsxMf3LUuCOocRizzViP2Aa3sAl8Wvd7w3cw8d5ujgT
XkXaGxwT9hHFJj2RaI0O+0ARtrdphe4YbqpH/W36VCJAZrxfZmwrQknukX/D/rQs+DVknL/nEjCZ
gc1cMgb2mIxA/TCWsTs15OkNL9yHHCCFKbJ2j0tJHFZVDA8bUPkO+MijTctUFFSdzt7bHChoO/gU
Zll9ma7LOQqkKYdtum2CVlgXkOd1NtF1HQDfYVreCt58j/sLfVCz2j+mHusXl4UteFn4s1PsWKsB
jsbDtJhjajb24sL2rKII0GYeeQyuvpS8r8J0fGsb86aFz859vAdn9BaXPXKfZLXfn11Y8tT22YPo
1f3WQwTTirtIBp/NNF0zHRRwWTw7mj/Db+ip38Di6eGolIyROGV589QuJn2nkRcl8iybEkaUDqIg
du7Rq7Ii2FzwkY9AQxcSAx2yzxvTCJxMSHAwxL1iIAEKIOSRbei6RcrGP3Bt0Rff70jsCRkCseAh
mMa/O9DGNvRceQoleyePc5yMopA9EnEOgM72iyORgeHXrD42lL6j5wmco7ss+si7wZYt902Jld03
MqW2Z4tXGk4mEMyk2JymwL7nAa6F896/znuWb0DuIT91DOmFudvGs5UJtsZZNn5iJ465W8wwjI4S
7IwWhoW9i+8DzJ9HK3Z1yjHbLcUUhf965fBHBLJJC+nROm4RQZWcuXgacNXdY2wFNmzyfTpS1vj7
FbXw6NLxggtr/egX6Yv5m7bkBwvkH9P7OYSrxnugGRrcLcei0cYxBoshAEpThAtesTzLtgOdJ1xS
ZP02VpWrBM0uxIbLaDPgS5LYxW0jPfZZ72sHMdFSse91bklh+gY0OrDmLcsiWHasfrjuYHzeYaKM
awSWynLCOA3XK74tP3KsG78GyQGn7bq1n8GeyGfRRA4rJrqUkR/3K5DjKaiSRCbn0UM5gNeCT7eA
ELgI22S+w1W9vQkCE68ZrJpfjCwzIEE0F3mZUDt/aWXdxfWMf4AMNF/dnkrsh/cuOefYTR+nIF6j
AkJ3TKRrpyJ0XkHboVAsEirRLcN96+HLtZQBmg2AMPtGXwDVrW8gaPYewzeEEzVMOKe73VEi69a6
sLnoNiK6JD42UAN4CkPoHrvbF4FMlUvm0/iWZtsAjsAAY7p9WLCEcvQZq0YNyGHyR7SizZWzkDCA
le14aYJOiXLNSXYTDUayboQVeT0Mcfae8BQTEXaYEm/MxOW78Gw4rBBAn2AQMz1RR2lSbDbEZOBz
ekOfGJ+BcxOw9FoZ4quQAfoyHuwmP4xiYzXAXglRYQzOgchDUzGbpZdAwZtcZMCzEt729waz67VL
dHcA2xprK0zA3W5jXLBBcGTNkP4LzdA9epFsWAkbFT1EC17Aco3IgvPIxBXWhx3WS1Y/9AoVEDs6
+BsTQSo2wIcONzb+PuwhwRbAn9dt8fq0NhMWz7zVpM7SbX+dkkW+saZp4bW+ySLLM3vwLGnuA9qo
U8OfeCg/o6n7SDQDcpEhLAG5qOvLSOHWHqBl/RF7GT4iztRW6L3Wz5mT8GiHntwhL3wV5RBIpIWr
b38Qy7uXfV7U05r532EHkK8GOqgAUA1JEMPRehdgSsPwDpydLQH7MvT9cJ0mJHbreEirtIO5O2Ib
0vzP1iXi3O9yxb48plhKoIgRHZB/FA+xDJKev4/M7QfUg+jcmjgoh3ZEMqWIPMc6lbJbPksOykK+
XhQ8+8+zMvS3Ik1aYQOc3MHqwiJ0a53uYUGfnbFabA9tOv3mjXoRTQBBl8KcCDQWv0MPCYiKVOIL
WGASr+aMl7HJxtrQ/N88eP/ahzwsl6z7Gyk9X0FUFDXG9P2WjV3/AJQ5e8WqPXjm2bIgOSCkt04M
gEsbb7ELwSat4MGQv0Qk1aCqpn3+C0Z6GJt0F2DKsyN7cuEEYMp7Y8ow7DFQptk+nfg2ZHWyZ8lf
nH8wRJSN3+d2ak+LjzjwKJIfMIee8r7zpyUZaVxkMLM8rMTzQ5RPWMaB0NnAbgfro8QaOChm+8jv
p9xCrM8X9hSs3ztPDHT+mI5dWiIdvN8KoZOlLekSAiEUtE3OQLro4zhlEubEfLnfdiFv/caRQrjm
IAUEaUbPnRixkdgGIFpCz//GoOMfC0l2kD0HDwvEfCNZLcX45gGPfQCyA76mZXzXYpQsJq90LTfQ
iRA8qUosR9M7ZDfah34j60GZQZWZTZY/jY4VaKkw0vThANsqL5uzyAU2mOG3M1Ke2ucl8dN9tPdd
pa2Fi+M4wU5zANke9JERi40QndzmNUVgQo7krXivulxEz1IN+42oCQF9KtPvcMbS4DKUjbKwrtpc
sYDdECj1bR8vmlouICqXgq05cLccXxn6k+Y6+Titlj2AfN9GaXcV8SqubLV7BWOoHtSH71G5tfip
UewuRs/TBwBIUGpgrylBjbpOAHMeaKq6Iyba4c37yD4g/gEO+Hsw/qSY7o6t9PpHM/Psg3WEfcWj
+W4oZFyA0ebKzCW0glGNeDNKvm3zCBglmh6yfdaXYFzT+yXwQHVaHd/C2LrD0i36us+SHLHCD4EQ
rVA/5jP+Vho5ulQpaAFngM/NO0IS3HEYAsUrtGEE17NWD4tHeTQ0AvyabNPyMOs0/8Vbnp5opEEL
joAdRRjC+pfI4HkVWI2xG/Yf2ym3SHHCITfbXdiGri0laocBN7mLvkBEX+A5ut9yZHoDcYFZH8gT
QGtU+L1xJ8OeXJYVfaadN+xptkQtBcOC7JVS0Azgt1avxDS/h9F919agc18SdJ/HBQN8VlF4pyKX
QPW6nuBgCkLlX6TYkJL7/XUNdpBi6HrB74muA+C4uuEWOXMDk/pzBu3l2JDWAyeNQ/48zLbMMTbX
FIvmm5uAD1ZmlMlX0nEwABK0dvcmov39Cr5YDbGxriNtzlqkHjsR9D/YrccxOJJDG2PPTzK6lXhh
yPy/yBD+S2fwPwiviJiIYdaex8jQgQfuf+gc5CpCWKP5HH6yfAZNE0ShvUnFD7Gv8VsK9c54ajIS
Phnd6EuTYFioI+jdYXMxyxGBfl3Oa8wbKOozNrTlhMX6hXIajaXE1qcNrTuttsVWDI3U6y5WD0e7
Hnfif+MY/18a73+n7f6Xt8v/+zOQAJUiAjtmiA2G4ghC8/+g3dsxcB3qa3daGt6WGzK45bnrQ1RM
i13gAdQcU8cgWNQS0+ddli1Q6y8GfMT/Rb71P/nk/9/nYP9he9J1tHUy2Ngx4S4qB87t/6HuTJbk
RrIs+0UowaQYtgbARjfzke6kbyAknVTMUIwK4Ov7GKtLumvRi1p2iqRIZFIiwt0Ghb77zr03yZ2h
OPz7df9HWPn/kxn/b5z5o/rTvI79nz/j9af6/4AuB/z+v975O73+3+jyy9rLldjj/06X//ub/pMu
D8z/oCtJYH2gv9MB5+YN+t90efgfNt4IlyBz+sJAxkH9/4sud/ijOz7O3/Nff/RfdHn4H4Ri+XeH
Dr3x5BhY/xO6HNPzHSD/Px/UO+PNZ9Wk3BqG3bJxeP13wHw1mlIpz82OQ9+j4vv5tiVo+wbiIqWF
jsIPC8fhGrflvsxlQNcn388Fgc6dcaTMXF10z/q3UrbxWEn0ZystX73M2vr76dYldzz9NBJqRy38
fY9c3DfK3bLdl8s9AohoKvfP/G/5LO576IllCVnL9+X08m9RXd931vXivHfB/fLW3rfZIFEstgeR
F+MuTBv3u7xvvq0OareYA47Z/N9qXFBj9tjUFjiYJ1idz2a/q1mmm9YQ7Kequvn/luygE/aHygv3
j3XfwYNGNHvTrsGPlnA5df+W9Syki2TjFvxcZ76zC3N7S/raHz6yfB5OIjeD74Gn/87/MIB8rgB1
6KDhjvYPFJgmM3sTflOdzZbhn2T07vdQ1x4CPcOcs2SPa4Y+ELqMCLHcmqM7jr/yHq5HQv/HfAAz
2mQoCfBbsOzBK/bcyx5MZ10Z4ucky0k0KKT3MRq/h+5uxV1ABEU1fRpVaFCoJz3kCG48k5afg1GK
W35HcI6y9/7okT1FV1gva6o+lV98VyPV8QYMGljWXdSwKZWYYFfthvrZJfCSrenkrhELfJ7f/wJ8
IITcg0iEa1RFW/3I88GHSQyMQ5DlV6GcPkE9R62oL73Xjq9+2a3v7jidylAkDQ+sVG5Hr3Z4FXXi
muux8kqisoL8nHnSPTeN/NJ6ZD0HaVROqYjq7tMqClCg8jBUgfHQFdxSjFUreJ8NEC/4g2uYXNb+
ebKH9jgG4uekUFKBTnc0Q4mdWdcu0z+s3FSvx1Jn8BrmeyY89v+dwccQYjI4YrFIvCy1oqKo9Yko
UlgTvl8Tc8hgUF61wqn3/rZG3Bjt3yowA6Kz03AlYNrc5fOzMZKjXmqSxu1hOoVhHlPiNdD6NOZx
W0GBsWDv7+U6fCBcmKtDKurgDTwrp03I9neeW75sdlYz1s+8YJ0uflcZV3Ch1YigXxiXsLenPfAV
Q37a584Fvusl95AzzNUJEiL6531hjApduM7mpHHEVffuq6ft9TuPreWw6OUE4roTazvsU/CkE5lR
I6GHfMW2oU7fJ+nUH6N4YW2ZojSNxUFWXvg6V2wsaQ3017gO8v5J8SeJKnV3ctwSFcqoA27Wxtx/
QyJExZnq2DUb2otqq9qPnprOfWFZf/10lqfCTKPJ9KcjHUny0cxMxj5038ga82HYMdk9K7NTZ9tt
tyjQofPT8IsmNtRyWWyLWGrRHMuhftGSQHkudOspHTrGLTC5vWCkBEuSkb/0V9FWJJYXo/mNyDS4
2LobfgKpwm2JqCohvDBGUjo5RdsU3npzHVlDIh6madyF8sb0IvmWNG0SlCrcLdVj1dR/ByNrmcjx
l3R8qsRMnr009beCRU+kupgjZz3xky5XylI+8rGKuRMUqG3dDwgmMK5+Pg86f7UmXkgJCV3gaiGJ
+ZytwamZmqSqHjY/fV50QRbCcibJHgI+e2egEbuu1ulttZaIAfYzX2QY6SxouRSr95wFkuNV59Fr
/hhZJ8Ayc6+8onWDkBGGnlcczuFc8lObPzyvkxcQw+IF0tidtcXX3R8NcK0iHk3jSkuO9TCHjX3B
4jLEoxskSMQHKAwnrgm4Y64o+cRTkjXL+kq+IBh2Hq82a3kft+3BcK1YB4zT5gb9DMZwrCvRsGZX
mB6WOxz3BradHy0u+5wG+dnpt+/KNLq4Gcvp0NWsR4dVfDfz6cNrygNVByr2XKp0LCDLoILRNCg6
uaA2b7t6Gn6U3fDjjuxFA2dLXAl5KwL4OWdlJ88yaThqLV+cel2Pk9t3j5svL20Jq5z1YBrIaG94
Rj7qolQPvuifF/O7gYwXGVQ9DKOad2aA4mj6RAfNd13wahR1RAsbj5nQeyxmJaKyRLdxhYwpGECk
9qbi5s7TeK47vkJh+WlXOuc71yW9mtcYUHL8XG0kTUycf51qdT5ZKKOfop15nSgjiIbvoQVLUJTi
M6izJDBS+OipMb8r78LyGwALIwgf4Ey9COugw+bsjX+HcBne+XZwEObeelt8u437QjeHshiwBQl5
EIM+SBNXhIcF3nXcp20t4qZW6bc2dL75YVkgUwDy2YLdSjE7PqYzfdmGct1ZufzItEFAMQYw14F6
xQUSYym5cwJK7wfkimhoc/Gt7hf3yRldQhB66xC4hdilRgqAMq576nHLqC/H752ZlvaOZ557yFL/
NHtektGud3/zrjL1y6gN9QpLsWk3klsPM1YOwI++dczLbDxUQwAN2IRxBn+1EybLMYuFLJSsfwiU
+kAR0w9NUb3gCwZdXZ2LZw/jYVjbX6XqPqdQx928StiAO6uYlds+k/2tgQl2oINWA7ldsqbYj2zB
CgCUqBUWIntwctp7BwOxW4nvzS7/rgDgcaL4JK2RM0sL2g9BsrEgduCDvymrOFpyRCJm9Ly2yrdf
vd629y3sfJT11RSzLTMfLE7byGP6Nu7QkKR6BiEWb4EcRwokUq85boup3jun23DrTImH+WBEw92l
jLJ2TRrQZq+JmiHRFDCoo90EJDVP8NW4sfK28LH0ZAzNsG8UehQpaEloDu0uNMrt2Fr1wTYML6m0
2NPFgaI/tbADZCB7naV35eyuzPvpYembfSlbvVvKbYjd0fxQxCjElt0d7Jbg9RUwYPHuBotA3Vi4
vqXM3yg6CmJt5iWUUxdh0g9orjBkbIJZJLMXcoQvwFdbOh4bEm3GwAvIVR+fGVLZQKum5SlexW5J
713QVPvMTalNtB6hSctkKrg/+CEaCybryLm3i9CJSMgifahQSK9sHR48UfqUN1g3WyKaWw0pUEpi
ApSl+QGOWe2axV92vWVWR01oaiK5j1ylx61p8m95TlhqHh4DKpxPvuayoAGHdsqf38jbBabU9efM
bf80GLPYUcv3QpdZ4m+Te5GM2aCa/ggtm0nzpLK0jwh1COOmGqwPKTs45LZ/5ztzJHA3nusKP0av
iz+FKfCxZbl/FG4BlrniVs9y+9fkt+3LlnXPAwHAOM20nwzcsIiLYjpHlfIhGwLjlQupBtubBuSM
HLe3d2hk9rc1JuvZqDEqLHNzRR05bU2DbJ3mu1QN/649VWSOxro3a9hxawnmPcnhJyOr/3jbNCZT
Fh7tbfqs8RhcUpH2ycK8gIy3ZD81bX8ofewqmqrt052tvPnoEbsDwWdun4OdozdkS3rIpTNe8tFc
H4yNC9uo+VhtQWN9C1nEOakN7iBG5FqLXlF0Moo7e9iWqDPk+Gr2KfoqsuH62M39D9HVcD6qrKxP
MrThzfKUklG3VE85ttFj4W0HLmCn0epefX99yHOcHy7A12udu3NCZrb4QixsQTdF82CU4RbNEj94
SVZcMijJ1rAaNjJzra3ZjZ39h2IbEoPXsB/OCOnndbb+DoHzG5V6ijslL0NVxmnafYq8TZ9aVSm8
SIN/qEOnPVbir4NtM8pc5ykI1o8R8iLauto9irZ9r++zCSxihgzY4O2Z7r5aghyzoT6GctmuXBIP
MJsJ7k946jUnfbP0cCeaVgLHXSddheXL9s2Z1ciNPRbHTe38yXqPS/s4HEFu+5MZGO6Tgecuq8h1
cTK0xFoluCCK56Ic3cgGkdNifQmw6U283JBYJv9Vn4H5M4QNcv3pC8Heeqom2lG7cn3fiuFXHxQv
g3RuVsdu1/CthZR5erNCj+LKQpHh6PkNlw4Xw366IgzvdGkvrIOFPqM4Zk94srZH2cxbYo0yuwgZ
OsfC526vfLb5SNzmbdLWvtPd3xTPbGU113rL1S7IVCLLnpsaz3M5bTp2+4we1pXKZVkBWWm6er47
yEZRlRkz5Rl8As02D8kgENPfHBPhW9riecT8pr+c+9qGQlR9s5VpTxwGHk7/PrUfMhp9VdIgEyZr
B33OPUt9z1ZQ1SK1nd+5mPtLhQMK0yLXl1nRRVON9gkOeN/2VbiXU7GbHPXXU8aOfOZhVwregtKu
3jPTyA8lCCCnhvrhWuzocZhgeEATbHtUt5o+tximUhggTNvJkcFhzZxtZzGaxLVaqQ9QxZ4kY1az
kz0/lIU6TTPt03zrpttsSrV3tadiicsVb2+wI4sCy1A+/B5BrnYN6inhMtvujrgaXfGN2GfQOqyl
dKYM2rxus3Wr2vy0lno4KKP2zgI6CfOcjOxw4GoSzon0uzEWfTZcVThd7WrbB9qOCOMArZfbjwZW
Fi3T8LrHMC3Ds+vpRGnH/Qh08SoA004kZTvMfdo6wb3+qjO+hzs5NF9l2r+Kbtn7ncPDuvAx1Okk
lJTeGgbb1Lx4ZjA4FdPRsNeoLU+eUYFuqdMqPPunDm2MgJn1kWEgdLL5xoi6RSQs/OnrEHabk3Kk
IricoO2bzSLOFt4zBFDRli9pN069S9tKO2YE7SgD7umKLQd6eqcsyrpNXNw6WyKMCwAANsy6IOiR
JdMjVVD7ilfzVXkIKLXtHae7Sazd6hMmyIsJyouwL5Zzmhki6g0z/YDkMHazXvCW+V1tJa0jyt08
4lhd1sCJrFkGZ2ck9peLc3gtJibNsnU6Ko5WTMeOhtUpvLjzRRsvuCReQ2wUHKr3GYFsnTXfa7vt
Ewm2j62gTl/DUDVmlFZ+laBezQ+giOqtHqeRdVSf9ZEjdb4vaz97sdPOS0poiz3TZHvQYdmcgsrV
uMi3NJ4AqdjVFHr6PWRUdPWufTBV+bMysB3Hg3T57lIjNO/ScX5VZH9cpOX1J2GOXFKcam9nGSvY
SVSXdS0/HDE/japbo2parWttzf1r56uH2cFtQpYq+8DeYuBYTJZNhq/Di5i78wycintKbKdyadXB
YFMXkdZQYBaF8ZLayt/TlYnbblkeTJ45f7kFd5pEgZ74i/MpHZ6qXcXrzSWAyRUa6IPKLK6bnUfy
mKqAlJa8+VxSCdzr7ppAEapfTmfceJKBPLcY2Scz8gaj3U/WlEakcspzvSxhLN3KPhhbHbyv3fqR
LVzUqgrGS3MTIwCOL3c4GZ8LMShJrey3dh0vI+uHw9QjzKw9TMeatld745sJUnQG+TXiZikKRn4i
lxlSjf2qvBzShutV39k8VpvqOskvKh94GEkKotopwGRSdITO+agkVml/M0EAYz7Xd3FfLDskzPVk
WuGVLYxKMmex8SXb9MBY5BbsxiI8WCnQWICF7aG12u/Uw2LipziGqWNi/0ei3mFb1YPN48YuwnnX
kK3LaRLeWo/mmCGvf+GZwjpOVEjCrh4bi1+ejSF0dvk0sWsR+VVp4zeerOfUGP5MVbk3S/nmK1ar
fSjK2MIrgYOqhnql9/zZXORTZYrwPZg9Hve60ncVrMbFZ4u4XTLjq7WM4hAE4pvPnh5nlu/ctfY9
vMvFqb39tlphzI1+xR5aXuqK6L8wL7jrSPlqzfYjDhD2olmWgCa8cE/NdsoS5kV5wXs3oFMuOWOx
Ix9Sdnds6vI4V8GT73vfu2EBmFlPPPlvE6j9MnjYZNpY2e5xYLES2VTA+YEduVt59D39BtXLxtH3
lo7ECvPF7+DIhEYB85qC9lYeFHzFM+ZZDHhaLvIhBPD/mbrLnQNRC1v8Kpc/ZDatsaZfboe0IveD
M3AnG2tuFh55ndX2Yg3S+JlWRXbdVrwE/MW506YfZ6nxbqGP/lEtz52RiB4x8nf0KmuiznGyfVp+
1URJMAZasRxWJrB5j7kRanKq3ul/PSLINH/cDKyfKIwOGortddWQ2oGB+C3vCWxYChyEXD5z1ooT
TxHbGW+LWO5eXMc61P7ypmo0ymboyRJgYXFqHfc7Gi8/XSPRGbCURoZuG9wqobe3e9wqDQFADSIE
rUQ8wPzZ2N9fEVxsDECDjaAwbvObVghVZs84AC84E0ay4O2ekTYVe5E9XsJHh/cbhWp9sR1SBFD2
5gNx3oey6b9QYrLEqlaK7sUIxchoE4nGQgbWgAcdx+GO0+ZN9O6JmqKXwlfP1QwGtK1+92yXvMvh
6n7U6/JkANLc5nwyaGMgNbtfTB1P2q1fpjq3X3KMMEwz+cHV6Y9WyevE5xd0wHhhd2Rf/GHLnv1t
PI++CEkYWE96a2aQPyMKVziyQi67dcgNNK8aypWFYD+PieBr/Y2EBf+X0mJApKrQ+RzEVncKHzxT
94/g4Hj5m/6oDPWLusAIfOZgsSveU7N3ze3wjKOKPrM6/0Q//kZexl+O+BLjU9rd2gZGmdoHrdz+
ge2HHwssPc+NXYW7XKYdtlu/4+mlIGpydJSkL8LlKMppPBpowXnYj0yYq37CaXWZh2LEP65rJgk9
noDG2pPWZ7x9Z5HRagDyig8oNPGS4jeJWffjqU8Rm8r0IQucMvZpx2IVScul1X0a1MMmtVhOXGmN
yGU7cOY3nG/0GMRiQK3u7fQ+CuGe5ReUTCrgS+M27hYaMrihd/qbgTXqAnR9ljNW8Tao5Y2LImEU
+B4yjYyYCXuOQ0qv3u4QEkteMiRKoqmGDRvZHH5uupJPrAYPaYeNKKT0wegAH0v7Z+aPTzYBISG3
3CXfwqSpIY/Y0ABDImN4yM9/m9R6HnrrMiJphuywIzGm+45EG3acf93JD+PU4HVlXh9iZzBfRtd+
bDdt7tdwzPemZ1VJUXIXm4nnMIc+vbhmVz36+MHioXOarzpgi2GvL+CykedpLPZ4A3FojGrYKZGV
cW66V0+n5mGVdpdsI8eTWzYAEV1PwrRyD6IcOeA0+QAd3HPUpTbmWxy+abs9lg0vOw/VfA8iEY3+
j9Fv1UPT6RR/io5S4rkqH+3c4x766gWGepIZXgoMsVZS19n0WPX5xXTVXehiksHzh+plpztZT6/s
hm8pV82FxBku4vXEDqY6TmXbHlQ6nBt/qXmeo9yVnEzm9Ox7j5nlybvpWe6xSnWQU8UCTOg8Uchd
Y0sLt72Xo4B0pIvk3IttY1gSW9vb2bW4iLHV8PaAym089sPedabrANLPjHrPXF7/NE7xx2FrS3Z8
+czzsjrVSh5UC49Y+d0xmMdIO+9BZpt/0dVKxoagTBj+8j8BwdMp1yDoPIwIfeaZ9K6Bzw0zN4Yy
P+jKeDaEVGDt3WnEUrVT+OoOs/JPS/FY+P7RmdqHwBu8WKCxj9iWdrQvMUBYeXNQxKbENB9Cx1bN
I6c4C+/SzI62gM4WiH9Hq5GYCUO6PBGdvjeFLc8TIg4fwwXwmwl+lznFxWu9Laq6bV8EHXuIEeiX
8eK3VzmvMmehxsv6OnvYjfpXq8likgdgIrNxfMmscY5YpuVJvyrMvuy9s4x9vuZik7WaK9VUpD/r
cfWSVQEcdGSrJbZlj0cLuJqeu6V/n5aqQhfTbvdqrtP0xgr1gSr3R3vM/T+Mly9dvVnXadR5fRPd
OHCVo8ruZ26LU8vVablvM9dWPjTSS19W1XoJN80BPUiQd5Ev5JxsOIIO6X1V0NUVEK7snvzB/O2C
JCcLwUqI/fORTUG7mzv3VaX9BXly4/icDjhSOVBbX/w0XPNGdwhdsA8B0KNbw3cvXcV00jcsgObS
BLtJl18qW7ckXciC3QipGPv6BXGWs2BCw81ntLCse7FsZ9irun6CEjo6JVqpdnxgosBMSuUcQ2xX
hYpRxl44E41o6FaQbolh2ua7sxQL/Js1E/0SjF95kI7Mek75LjyXgXXGFk5anTmCEVMA98zYF6W9
tbDilWwTDHxPhZhiZcyvIKrdziGJiqqS/TK3R0NZWN3DmQbfLmb0taO2wku6FSlbD7n9Dri2nWX1
2xp7ueccBMCtFs3yhJjHdSiNg2HUxm0dBT3d+bVrlpCYHZYJrtFKSg1nMRFyMMO9YaoiSmy75ebc
H1pMEuSXjFQsppg2Ki5RgHrmvhYd8SjDh2ki3FmrEJExBG8TaQK71SVMgMTa9TkfvPJAzYveDUBf
52xbot5yw3fT6SS5JNKLcDmTE/hEMtR5bu3nkY0vETa5nQzIeztrmwFPJnwvPabNMg1vKrAfywld
O5sxkTMQ0QUbu8NEHY6D8TijE9rS2MEDZZEk1uMY3Gwkqi3bUBIMx9ixOnFeSe7y4mWkmlmufNn9
OkJiJD3Lta5M97s+bb2jxwzDeTNNd7rcenAa52892EgWCzeUqmEn4oXUd1OEF4fBlp0c3JRcgaZu
IJBkyg4tl0SX6Blt7/ugdI9hv1inBjsRXsIixTzGpV7GFg67J7p9qB7vCvsbC9iLLO29t1gRtt0n
HpnHIfADPiRY80FT1xK5xKcwIQ8Hvv4gkAdmEX5dt0nqxlQ/bDHZr0LW32e1acoIllzFtRsMSdn2
hYwAd8lUDMG6u1kFRRKswH5F6AbPBqE5GTWTDA32GBeLaz+lWq2fvcf8PqjUvAQGPkHJq8IVFfrJ
AFdz8ixj96TxG23gTe49acRLf9qGe7O4nOjmO+8sNZHcUUQDEqRnGhgwQuIf+lbwaINAAwWkznaq
xZGb5sPW3VcC09nwBHugGv/ZgI+LFemjSquXdVjUSzeRuxbWjEvjcmhLRIiK5KV5I3+s+OHxXDKr
+analsdwLSEqp3HpIjLjfk/Oz8nrWCvnJU4Mh4xJa/wt3NvCdWoW/r5bt+dAoQ4UhXPGKrIdQ2sA
w+zma0BHgcrPeenvM2e4ikJdlqlOanJ/4hyF6yVv7a/A6vTVWIoy/vcjl+tXuFXx7A5x1TOfbm3P
iTRpDCxVxlFOgNoGiW9kv5VuPyRxLut8sGTK05/JtbbsH2mIq4cGi9MG/M2Vz9LhPdyP+0PaMOdZ
KIDhzILCxERRusYpLFv82g7HmMQSFUMd/KDm9aXvVGJ07q1als/addGxIWl6VZ7zsUkgll8KnQZn
N52wZG3OGTSOd2vF7dI7LDmwWqmNVeM/qbVWAWplKJ7cTrBumoo6acw7hm97ZhyaHUcrNN4O68z0
jrkwjMG7XP532rxrMx+jVBhZZFs+APR4XabmGHjVby2cZzXSYl50jXFpRMBuqgyY7Ieef9m8rJH2
8jNNKhOKTN/fI2y4cJI4hUmRU6eQRxYMYxL0LQM3BObVt2o7Mc0hsHZ+kyPWGdX21eDTiYde9nsH
SOFt0xnphl7fhqeha4nLw2cQnPK+cz5ce4GkWL1ZHqRlE4D1bxtRkehQRL1PHzxgZ1H/KCx4lWUi
KgkHqXfrQb6NQ251fJBq492tcv8ZZK65FgOS4p46xit2BIdPLc6ZWyPG7EFOnvEUzvbwoyp88di3
S/iVzoXChbvo8gGxwdzTXMbKYu0mUEhFfiF/mdUnlo9pIvzMuQx5GjjsS1L3bZhFe7DmxWf369/j
B5WMalFtLElW77CaovxyvU2TmOaj4nT20BzawgkYS8NMH7C+6dvkVMsBd3O2t5zceyQzzvku7fve
1tTq5ot7vpjfi98LjUOLY82/EW1LyMBsX7EeuscqkWB3E21XPPBqqYexaZ1PEG/zaZvHaT9S+JC0
OZkqWSUZmYw6Smcb+rcst8O6juNOdKt4cYLJ+qo9YSZW0xYk9KQrl73hEHg1aj/D7UNaeR+hGN8h
Bux7uuLexVW079zZ/aXc9uSbVzNcrivmKjxaVvFZiJVbhP8klvq1MZYPjE5Y5zAAHBbFpT901X3B
6r2kd09cwX9w5s2V+beRWt5tiPySMzmXYT+Xt9UMyIwkbTdiDeJ3+5R8yYfG/DaoQOp4WAzauLqc
RECFOx4UecBW2s1sSTK2Dp2Fcbn2mESqerkUePTBL4F7pyF8aiXmOYDyAJtKkrf6/rUa2PnCbn25
dlfhWy/hY2xAAx4EccGu8jO3GWfnZdbMcQORFWXhPMNrBxH95DUxN5jqczmjzpGrx9LQOyHXk83E
E5Wrf+Bbb1lbzbu1V/zQnMdsA+x8KNjGwa1n3QBKPFjWeNQKM4zV9AXCzX9eq0U8VBmWSbGAvrqK
3YFwf8+1HxEwVx+Du9SSbbM8ez6peSzXmIfNoDrrkUWY36Pp1mOmz6BpxokQhOCj6+cpaUTHmtpf
jXNZ+vWzSQbvGLm1sd76hW842wCA9qoHeh+4McvNIzqE+Cb6Y8a+IYgR+vy3LDEDTkY343Aftr2y
8+pQNY57sdScJ8Gwmh/bJr54LH36Tnjqci0IRyO4Dau14f1cAfMvfdU0PNBWMpKNwmO/WeUPxiLF
FXJ+eW2Ro3l7Mdc9V65FOqjdpTHi7PwwT6r9KtZ1OFq0GjrMAxTY1U1/T9LgtKH6sb0qx69J1Uqn
r2LMylfhTdP3xe5EFruKcscIcRO93tZbSlaQSv23xfb0MZ/6/IhcVcS+HF+aSvfPxOha2N5TF5Z7
bU8jx/KlwSD5EOYusJEQabl3CPS5lmZjfGUDrFZPfMAvMw/MY24rzU7PJPvK9EciUlaNkbLJ7I5g
vq2ek4qErcfMbWycTCWrCcwQJN8MPMbARRi0qkcr550f1dXm8kxL3+y/z3D/3AL9/KRLBJraS9Vz
rzoIFg/exfU765Wsg+wkxnpkRcV8s1tI5H9sEE6OU7VucGGzdkgykj8xIaBZ4F6NplKrkyjc6gP+
riOjtSd+zhdfBLn1kVCdupqW1V8sw8m+udWk/TiQRs5FLHsEzDLvdz+stTvhy/nUyFH/8qdGvVlg
lte2XTVBUVegNd5vyzQi8iDxrIT5/EO2ffvXVKMFbieq+uh09nR1gHcQGsxs/p4PASZOzwhL2lEy
JOVm+puJFW9wtZkJIu6SFD3AnKi94oVSh3nnEA9AvOJcPM+VYJSkQLcgchNDOdp4mT4T72syy/HV
JmLHeuD7NcRbYPq7ckPzWkPPPVFdSA5kLivesWEJ+A1C+cMY/fVKag1YGBoJGRV9TpZRv+3z0emj
bWmmvQ0efwl0b3AhzLI4m1N+72oo4s7wl2eVp/O70eX1M/+kkuCO3PslPN2b7ImIGtlVfW19gxIo
UB1rVzxmgfeU+cOHW4y4DqFt48q7+0bbIDxmkxW8YLDf+oNh2uVjtoXztS6IIBnriZVvudU/wplU
Qlk64c0r4Sh8axvjYQDz6T0CZ52yr2+qxUAEp4uzzCRT0vLH9qFmrti1Ti2TvGhTSLkye3ICGsOs
UGXHLbV9RARCgdPUWA5a1sW+sBo2CFvr36x7Pl4lxjDRHfllxeDgj3Bh3iaCsgYs6JG7zCIqlqA8
WxU7NmJVXfnY5Up/SrGgCq4d8VP9MIa/5nRJX2tp99+0nKu47brwt8yF+FuSXvC8OGv6OIil0wmb
r+rIRiEk4YKEtiPa//0yFATVc8+PnMdBo6qvepvzdxJEkc6NO00Y9uXNyIb3IiTZzCgr/2cxLW10
H2iStO+Ih0+tdnlwrK5G8t5QSAnLfVwdYnKHuuf/oxhirw3O+tAy7LdNzLm5K/rcxQO6eJYNhQtp
xUyrgmu+te6xtR0dS2ce/zau5e5Xs+U0adHoOAL5EfyMAIS6yfPHaV68uMnrIU7tCoHUujvqgW4f
GV6z/GigQvU70Ez/RVqcXkONRbjAYIO8tnKVy1sUxTlrG5J/vJHz2h1ozuFjM36Nwdw5O8/mRFMu
O88ZFZzQw//F3nksx4102/pVbtxx4wS8mZavokORopEmCFKi4D0S7unvB/a5f1M4LDK6xmeijmar
QbhMZO691rdMsXJ85Hm9L1W4PaRxgcPdOJhJ0YDZqPz94IziEq5khPJVQFsFBKyvpa6Qn7zCGdZ0
zWi91Uet8inks4WFhuav/LA/lvadAl/1xoij8dtgYoasgy4JsEXqkw4vS48QGdFttplyEdFpWDcF
ajxdojYPkEva5H5XXyhtF7hZqGkrB+PlopUnjo6Xlbs4qQrM8wDXLlKD0jztZGmFGM5fZSLvHkOi
5xdF58hTcw/FE7zMX1pk2sdhsNKfPfAOc2kl01SrU0gBjvIrMjqVgl0K2IdlbrWRsuz30AkwknWU
NS3LKSf/qcJTWRm0Z1e6qaFRMdrkqQ5LAlcMUb6w+Ucpg5zQL9S9HP7MO3OZa2ii4G5Hv0HZpisC
ZoaroTRL4IGmUx4tpIHTOwX9TUla8xp4Ux36HfVYrbhzfA/JId1h+T6iqcyjaSTnG109tLWFnK6H
DhGNaXqGvOB7GYLyVWvW7oox3oUoNpcxDIJfhYYoQcEn9ELtN7il9UNhGBIRKqtcegwFk23iDQHi
kqRFaQrigx6seR2nPu0Adahe5U5V7+FWiY1fJlBBU8GiwszHCwN1wU6uazpoeYWSR6apswB8oJu0
wUMKKlEeHyWu8IAuQwUhITWuItnjrS/Z5kZovTxJvVrmgSoFXiT5xsq3NbFOBjzDSur16w7FGsBz
KMILs+11PitSxR4oOva9BnZPLm+HkEUwMqGIS0ZatxrDUltWOlrxi84n8rlLrML12P4uqiZR6lWm
CaqivCFgRSNV3MGiA7OUd7VxtCUaZ3U1iHtJbcx7PWzibTsW9GeNoKGWQC7JuID/s0PJXh/0osp+
Cp2lpzk0KXvGWmwzFXqJHJTkfaTC/CV5rIK9cthKeaCsEw648kVfX7C+Q94PFMEH0ElZiF1CcCvH
hrT2UwoyAcgrts4EZ2VA657QLvmXbEbyWwV3IqXPaFpw9tCHJUDzR9+OpWNeheG6s5Dn+Ume3MpN
+cOukdoOI8s6y5eSNYPfWeZe3tNKacJLMKrWXa5Prc1Knhr5dWEi00IDz14qMjZa0kVPfm0eQNRV
V+xTCCoGh/q9LYpo1cZN+IrAq8dTzlIJ2os13EWVIqEkbgCxrH0qoG6UoXlCKCBdJomXUCjHjLML
wya/zkEzhwsDKCNiA9OHB1JPjCEFPsF3neCan4EXcQdCy3+Rhp5yHRZ+EJ2ht7HBebo6Q6066G+Q
o1iGd4Rju8NdYaeQ4KEhhV4JGGmwtGBnJL5W75yJntSz3Vt0acoOaWIrlbmSrGwviZFqDbK+HCGG
IWkL+fphI7nvJmiTRB3v1sL7d2HWiIHTN7qTMYGeCDgpeAeBPykFZSZpAkJVb2yoccJEgS+qaZ1P
8CibwvW35I0opb/RpcQbaUqZoFN116fraAJRVaVP4rQWNtQ1ESzQZIk6zIICfpU1smHejBPUClks
ZZ08Yvs9GjRgl5ma2rDGQGGlVgwVKzcDAFnUqh6MuhdunxYKFz+RtKQ8ZR9iT3wt35xYW0Du7HUD
UerQtmZ9701QLgwxOOfLpHmimAwmsxAIjbUJ5AWimPIrfpU7bcJ82RPwqxcV6K8JAlZCA7OhgqkG
eDDRhdq6n5Bh1gQPK0bDWwZNzh8TWqyGUbfqfLadbFZjZGxZ8SyiNxrZBCYrfRXm0gQrU/ow2uQT
wAwQrvotmaBm5CSMK28CnfWSZ4AGB36WIRq+GCYgGgB0dSNG1NhBbXnL8Y2cBouM4V2EYBgwxBUX
xQRZSyfcmu6A+cBTkbr+BGMThZPfkTGW/srfWG2p3IZXuqHQ6q1REK11G6wbLSgIb4D55R/ahH1L
K29A4sEXgzwj4xhNeDgq+fKPaELG6XrKR3AQ8o09AeV4x9MbbYLMlRNuDohPs6kR11xCWgxvOtYW
B9r3VJ3fWHXahK3jUwu5xgZlR4HAXmcxeDtnAt1FE/KuZGH1WBRUsAfN9C7bCY0Xlab9CwxB9F1H
c/xKHE5L1gIwPRO/KRsoAHtOgudogZ/XxI4LgM+s4Ov3Oh7SZTlMhD57gvXZE7YP/PkoUamlLix1
KHQHoyaBZkL9URH2vssT/s/X7H5bVFH4hLM/XWUE0rz4pZYjatCbi+gNIvjGE9RHf6C03MoLIVFI
lENOHFtl9DOdIBmGnYjLtlCqw5BrxSHMRlYBE8pQ6iU8NjgpV/g4eqTyGT5k6hivXdBHF90EQwTo
CRbxjZCoGwag3TduIqsrGIrknrPhFmjyXtJKg7IIqA1fgEPFsJhYjErihL+qML5lAdjv6gnZmNKS
+Ikovb6IRRTD2cWLibRvAj7Gb/DHxiGC1J6IkMEbG7K28w0luuZgU05aMp3SofYwFNQTVzJrkDXG
Zq/tO1wqP1jKB68OqsZ7FfVrsAVRZBxk2+cD5UzUysmTBEBnSP1vftTRvwcq7+w0q9dXoCFo2Vu6
TWOw67ds0oGqqZht+mqEGWwJE2ONaZGakBoTt6EiYmJibLIRse6UEsi9htXM1zrluZ6YnIUCnbMX
irb0J2KnEuZs/yeKp+4BQ12UE9szLHzITM5E/Jyk3gz4iQPKcgjn9RscNJs4od1EDFVAhzLRq/TR
Ve8GFlb3W5qIDGGjQIZT38CjOOvhMCpvQFJixIJfoZHpOy1v7Y2KFJp+jJPtgOAVS4MhxGLbMXto
FTYNdgjrMbhO9lgUVoaDUZXtT4IYvHs/MEAyQW8sL3sLgmqlj9bGCFCoqT0ZJoY8KLdj0lMrmcir
RdVXN3/9471ttDSC9dXimcfLMq7KySxriQj4z2SgpXb+S33z1FpMZNRXMNpqMKKIYnjz345Sm+7U
N1euiiwF/d+bWbeU1aNmB/w3Qwn1e7MUyRPrF3Crsl2t/qJn7VS5HAAM8JxqlxYanO8R9Q26ZibK
NIcgS0sfqYnSibUqw7OViEtaixLAJlUVaZsFfr0HDk3tulZzalvja0V7n6ixDLlml3a0c0Rmshq0
FY22qp4m30g/kZN1TDcCl2BGhziFQEbjl7aPuvBYDV3Khkh2Qyzpl1U37aNh0R9IYst2EXB+tto+
zRfb6sPHES+8Azqgp2PFsujISuLKbkLxEjoxXJYkrNaDJAXfwgZR8rqw6LT3GnJGslDEZVoitrcR
ka2gHNCCafzwLu2lJxIn1GVTJeqB0DlQVmFV3/dj0OPYSPUjpE/7kFV6vrJkHPJRNATHv7SmZU+u
W+GuBu641MDQbQrDgl1NXuwiLND4Rso93ye68c1kc2i8EBFXZYzsNqSy+en7XrhKlBi3hFak48SL
5Q2zLLX6weyQrdm6jBvipzT4AalaLP7S/xNT5OUEEfHtUo4aHctLgJc2iXJe+4jqv7j3Ecqs/vrH
lBxNVuRoMiUnNRvjvxroZ3agJcGuR5LnRm8xIeYQrxWdYJCQjcxW4Cz623P+v+7l/6tgD/4kG+s6
J8zq/1zk1evz+0Stt//rb/syTub/Mh0Srmij8AVzCLP6b/sy4UmTE9m2sUYSWYZf+b19WZaZrW1H
ZbomDpGT4Jv9Fo5lEY5lKjbMAY5o8ee/sS//aW6XVEVnXteMKQDsfWBo14ZUR2hy3oLZjnasEpVt
ANv1XyU6/nP0WaiqZXp0cLxSOmaR8T3llVwMaJnf3ecP+ACnzpyb9v7Ma0XgwKYUcMvMcoPQyV7V
hmWcefApzutdjqpGpaBM1dY7Zkn0oyDVi6ojLrXzzny6ovcHb2sKLh5nTuyAOukXL3CpfRVy+Wfg
2D+3fEZLcIxRp8qR+LfUOby16KT8GYAUShjaJfvzzn/mc+/4DdI48iuUQfQXeRdvrET2vkiaPfVY
Z6GTdsEEj7DUO44J1ipP1x/6RmbM/Se27oNX5tS9mREcavpy4xCGztFqc9ZaFStSPp+g9AL5i/fm
z6y5/9z9CUTw/tE2ed+PpK/YR98qxqukK4pdZdQK1eew4XM36Z0V8QJsOP4bG/FHGOF7SsaJ26XM
xm9i041sqCkdI4iWI9JEai368Pes/q8PPhu+hqNlWWaY1lH2TfzvMKHyynj8/Fm83ZJ/qAn/3KrZ
+I1hCwirFu2xLpW1WlJeGKFYeXu1ebDH+7zCCcxCPL6Jy2iNIxXd5S4BBOTtrWbDn7nzE7nRFxf6
hkT56GRm453Neq2PNC6OwiMgAdvl6F9IWKGjK5ONqqG9UFNe9NQuW3Xf2k8kwxHApC2SEnCKfJmS
+fDf/yhbY/o7KS3CoLXou4DnzH9P/vgvbtt0ez4609nkwfLOS/ugbY80GPea9jJQ9ja5I1p/gY1Q
6fDM49eUKhthzUYS5JDozYK0naWcOXTkyi+yWWeQmX8e32yeQeQdSZU60OCDX9V0DoJlQI1pA4aP
O4TpS2U/QgX3iCSMUjfL2cucpFKYTBEKNk/3Fn2DRM3cx/EGy8+CVdPnd8g6McrfMB3vplf0HORZ
SEV4LNMW+1Zl7eEnPtlk1wC5gveZyEvgs6DUiuJOkRI4neTtHT0jeoB3cVnL5e+wcC7DIn1ytPBW
HaQr4YRPfe3fSzUpnTjw8YEcOtaSVTBc2ArpRwJpSB/Ue6IO7+m5gCCSVx2FBAyr/Q/UKusgIaIE
lK2Q6HZ63q4i/ApY+bVJaA3rggMCrK0Q1oUE4SaQ5MN0x0KQHtQcrmuIzqOuHMnI+hFm5VVWKDL6
Y/BfKLuCMDmGJim8pYRjhkiuIUkeOqnbJH28rqCpLQFkbNSkPxhhccC5vIXXf0H18lpTstskKTbE
2GXIszyXovGZs+BsDle61MduGJeu2vKBI0W2x3mBmkokanol15lOR0kjYxIT1+fP/NQsOJ/Ye8pV
xsBmniY46R8VZYp0fdah5dmMHnV4LB1W5q7e8UKM4B3Vovh+3rFnk7dOSJ1tFlrplviFFoFJWqQd
3n5+7BOjQJ7N3a1UY3SzjNIFjAP9YUAocYywR9xQwXH+Xd74fyaBaUn7/nOHnG6wdH+o3aFzjkJP
DpEcu5+f/4lHOg8Bt6pacfB2l6iLYSaOSX4rULitPj/4qZszm0Qlo7elSPNrHJt2R+ZSTM2gjuVt
jHTxzPdmNj/2hu0UQEYrF+uvO0oSmiETdP3n53/q5qh/3nfh4IRraRu6FBZAWBp+teuqODhvTSHP
hi8t6ai29aR2kz6ZysML0/Rfzzvx2UBNnWAI5UBUroJqnyrU6AIwK774Jn18V8jK/vOuWLaUNG3H
tJN4ir50OHPySa2zxioo7D8PDlo4y6cakBv3zk9ArA7ZXPIXa6FTJz4bq4laDZGeh42b1jZZLWi6
axrDX0zGpw7+P8YoDMDY5uCqA8W6VuG4e/WwOud56s40wN59az2jr3Ca2swyZRXssMkZq8gjkOnz
o08P7n+udQB8/Xn0tKUj0iF0dKkPiik3YNMm8V0ZRxd0qn53enjIGmSiBhXYm89/46mbNRu1tQkl
XI6nm1XEv3mflhoU8LMGre7MBq0DVjLuUL64alUw2ztQBXJS6z8/8RPrMd2ZDVqMt7YfFlhA2sbK
nrPUkL6P1lgviFmx12PZk/7HawYTp1SvbcsBJlBihlzGhnLLkqG8yVrD24wWzcl+NLXrREZ4mRXA
ZiQTgC7Cnu6SzuWvmE4VrVLFPPMFmk0IyGesvpfkxi1s+9XvsV6Itvni2NPQ/OD1sWfzgScgjQNZ
5WFasbRLjcrCM249QDxem6SvXgosMuukkOv958/gxMszBZm/Hwxj06VORtHPxZ+5UCqZjnsD7OO8
g8/mCEvFflUJiU/tQESnVE0pmDZz8+dH//iDSMbIn6eugGsecQk3Lu7MEFGekV7oXZOuaqEoZ33Q
dXs2VYjIoMdpxpUbSKSuNL2pg3pBffX5BZy699PP309EpVY0YW/XrtUMKh2p+pc5YKD8/ODKNIg+
epNm0wIMuCENaZO6juLoe7nJcZR14U9LxcyslcW4jvoWL5MdxFcDrQ+6kEA/k4BGy+cncOrqZlNH
biXMsmZFXGlaQ6ytLkTm/D7v0LN5I5civarSpnFzS/9ZyPov+p2/Pj+0OZ3eR7dtNrhRI2rCm6hm
Ud6LvVLC4o20zGG/KuHp8bGzrgo8Cqs4sh7NINBXXamUi5jJ6iCBSISmhEXDGXF74U4Xd1aaSVfI
0r1Nh6mA3c0gAZMifhMeH59jL662o2om66yQnW0SGN/K1ktJ1OhK0jBtknMkwuYCOyAbCQvHslWa
dNdQLV8hG9c2NiwvODJlifbWKPYBziWyxER4LRHKAtHWq1cpWcdPMd1+dn7IpTVciHf50DdPXtwN
B6U0ihWdgGE92PJPMdTRUu4sMnPjuliMnZLS2jBxS5jOk9WmaE/wFgH3a0Es9u1LH+JDLNPwzK+N
NRsQdSclw9DnpYuMIl6BA0DO0aRfzHQnPszWbDzQIbeJPWsLF9xSuqSpa036p1fMq9QcoAnhAy7I
1VUidh5jHvhfLExPzFLWbEJvq0CvfdksXKbyYI+BAseTk5b7Xm2/+A0nBpo1m8JVSJYx5FgUPZV3
KaUoMXK1Ur6YZKfJ9IPhYM2m8Fjtcq/FjulSihdoLqsJo22RIxRIw14ZpPiLp3PqImaTeT/GaUFe
X+3WRXkjKu+HnOXfPh/Sp57AbBLvwxj5WtmVLs4L7btdaeltJsPLxyImrz7/FafOfjbXDWNJPH04
FC4Aw0u8S7+i2H78/NCnzn4211XFoEadzxqpSkL1ohEorAfEblcGm+MvnvGpXzGb8gRhVRbEQ9NV
QxkgFvgqeusVecQDQt/Pr+LEDTJno0BIwiK/TzVdkwY7worhPnK6y/OOPXv/R8ssw7bg2FJCBquI
qquiPq+yr5vz1x+to2/S/XIj2OHGlliW88559rpbsU3cGkQEN2mbfep0z77mnLdmMWevu9r3ZlnV
sulapJ3iyfbjRdQB7zjvxKcH/G7NQtYWsas2RqwyUHBeYdJcDkpwOO/gsyla6/oWbG1quoaUR6sq
aa69Qcq/OPPpkX0wk7198N+feV82qkDR5yKEI+/Go5HiO5gbhKMAu3F0jIkW1pfPr+TEkDJnoxYD
SUXgo2a4dl+iLozQddt2JV0j2Mw2n/+KU0NqNmolx4lR1yuG2xUhRrXyQVKd17MObcxGqx8ikyqq
gYdcSjFM0xqWn4EK67yjz8arbWI/AQrLiQ9eu1Ds7K4NlPM+I8Z8vAZ4ARFmVi7Zl9B6kWEHhf70
+Xmr05394A0yZoPWREMRRAYehD66zBprK9sxRmfC7b55AaQjuPqhsZKVbZ++qtpLoj3K+nihmfjE
kKvzb+UhHGPwGl/Me2/9so/OZzbS9aDPhzhKLdfG52z2U6ICQbTIggYHpbV3SaNCFzdWGe3j9jrL
ULJ7zI+lvgU1E5VTE6M0sy9G14m30Zh+/m50dVGUj6aZ5C6Lg01O2g7erkicefDZvJDpTViwlcxd
zzaugMEdOlX6aiY+0UbTDfXPMw/A52ERtVPXhiXwE4SAmCgOzxTnQyLGJt9kCRwJNzNxLO03XSke
4GbZt/0wEjxkAI4CXQPLLQZ20Jr0rQgBJmi9ULubVtH9Y06kN3Ie29rlefE9rFHhpr36g2bDlVaW
yZl3aDbf9DT/DeFVmYtF6Leq4tx0bPSEn7/40/v90Xs2m2nGNDdLrE6pSwjUFYAqFBFs7MDbpM+q
3503cvXZnNPRQcII2iWu5ffPAruY2T18fvonXk19Nt+gdgWThiTN9XpnnToRuqLiq/uunpjo9dmE
EzbBWEIXSFxBz3IfALa/K7Q8ulIlkDIFZCZ4NnVRLIkprFaNL/XXKMCTW8hFcE67IiGSEB44DDzz
JQjz9tLWMnnjh5QOG3aCaCGUb4baqxuv6V77SgPA0GGgIM+YXUsanteR1/XZzOYnEFcJx+LmNxAP
iAVnR3HebK/PJink05mWVH7sMoq2ECAfjCb5YkI+9WBnc45lG+xck4agcYJRnMJ5UswvptZTR55N
OITXKZYs8sj1K8MnqMOs8EjV2/Pex9mEY1iVrVtjF7p4RtK14pfKCojkV4N1Ull9NFrffv5uJtYy
yShGlOJuSrgSgBBWNRTHjpnY03JPJ1dMBKkgf9amT3uI7BYCl449DT8zpblYGYGDGStMstQPHmw9
2BgQD3wyhb0OMb1yxzjFGPAtxuJsF48IG1gjL2JNvfPI26ypTvKbGvtpCr4EXfv3r1V8a3nezZvN
RZ0sqSjKk8TtR/kF/uGylgl/OevY2mwKohutRFqcx27V5vTK+00equc9c202B6EA9U3CamPXK/3L
XK1vCnHevKnNJiCMXBHI6nSaNyn52KCb/T65P++GzKaFhAkmwEuYuoa593S3PPN7rs3mhDxNMqUz
+9jViPvBw5b6ewS81ua8s55NC7FH1AQbTo6el/DDxRN1ucfzDj2bF7K8TOO0gmYuEyK39EUMbBLn
wOq8o88mhsDIbbNv1RgfMBrtOo+vdU91zjz4bIVQ5KoJe1VE7pD4jwrhSkvcMGfuCqfQnPerP2/s
bA13UOYORRZvfATWmpWf9zjV2aiMdRn9G6taVyGuck28IysuB+LYWfd8riUdqTr5phKmgEV0sP/Z
CyDdr1qBijkN7w9WTupscHp+EcfCzEJXVkkts7pLhr1hPjDXGuT8yVOIWLqvCZlhjkb/vw6aR4Bs
a3VQl4M/gqZki50S0gotThPatoJw2dW/tPgbR0goDGuJcalyFBMrJvllO2q/C7JE9ppyiU2F9Ble
0vwxZ/dJli5eQxiqDcyx0WUCLzJjl4t9K2+mqbq2ukUhR1t+MvJaSJ285/tRagG82h99nlvLqrni
P6qxzgIBwoA9vNjeL9m+VzyFRO0bNruXfAy00f5V9XuyH1bM/hIPi5Q/ojPIQRT7XEwxBToZrd9K
qwEWVC56LiQsbqN0H3M9UvDqDQXP92ctoCHxezikQi0Ya9Oija74a7asAzTdG2Bs7ZQSbvr3bayh
BFTattFZv8D+g4CRtoCPN5H3Ktpiww3ha9bKxcFL9JUIZaCSHma08tDIG8fz+dfN9I0bsAikbXKT
K3C5+vLRc1BaFo+qsY87/1KwrVHSyXhkPnIOPvUVH4e+qjxVNQ7czPiOb/LCIwE5JZ/XlIP16GMr
aK5U89KigRTAYDKpoIo6Wfrw7vpRnQD7u+kWKoSGsCkT8kZUJrbRTdN8B35HkO5wgZ9rlQTIB4tV
XOBbII1HPNmxCUvfgQYsr8oziwpvm6R3i4ego93rwFN0a8LkF4pn/MDv+MWne3rpPxoMs1nfB66J
RZxthNV036Aud3SgYMlrMHcXYRU0IDVwwp83rGffADsHRtCiCXHjwL8ET3Ov++a/ilb7//ohXZ19
A8q4xKAn6tg1RaDv8V6CNu2Jfj7vxGffgEL0jglOjX20lD+lHRCNJv2iBqtMZ/jRA5h9Akqa1obR
aaGb8e4HfbAkYeDAAAuEgWN9M6146vgIYq1pg10wKtdK8/D5VZ169LPvQ9I3WdKTrOyS4P6bnpfk
ek5dfEtNO/6thYZzbeMk+WIVd+oy53rmavB0sxjN0LV1p7zoHEyIWU20Y4bNZSGE1F9ldhQufRyW
8EFBQDImFWdfEBkB+UERezy2yheflxMXPpc6W6aWJFWSZq6MvfkKP0RCEKSdPIWyDvRKH3xiK5L6
vHdHmX1t8DyDWRqiDNpQ94wr/Skd/OfPH+CJD5kyXwk25DpXiFhcxQdLmDoWkdPQpZaTB2ovx5Wz
k4iYXYFwzM/bgimz2QLX5+DZfZy4aha1SwQudBuTMxuNynx6sAwVQNWQuHGXf8+w26ay+uPzOzUd
4oNB9vZWvptBtaCqJVsXiTvFIihm+4N65xcv06lDz+aGgZjwJtLVyG0s+cGrI9hFxldlsFPHns0N
eVRXjYz9GyyY/Aiff5OUzRcLuLeZ8aNbMhv9imfnInH00K0sNT0QD4vT2iDmrwY7sQ4iNfQXEkZ1
wjClUp24wEdLt/DcOkYarQLC57Z5HqgkH0jpShrKdg0kH5S075QrigrKrgLAvdBb39zEXMSqU5Us
hmtdel9cwKkt9VxPW9UDwViFE7gCXHts4PVkJgEJQBaAveizI+uZAUEF/5DrFNwV/QSWWp35aABP
iAx3WlGNGIn4qtejq8bgrg8RGX1JBExB3rCpbsx0HVspST0EFejraenQ2t5yWm2F2o80vhU1oV46
Pfla3zXtL1k8teKL78KJRy9PY/7dG2umllwYEVfHwjcctspXg0y13lRLHzz5uaC3cvKqozoauQlJ
2XdDWIgNxdPxXjc7e9dCqViTglmtYyUFuQY0eZtJEC8mtI+2VWwZgyKcWFY4ZHM5UJDVJTKL9CFW
A+oVUq0TaVIr6SokWve6q0KK3rlpLlorwhIsAvLAnK697nMjBlqDNKwsDHKFWjXH/G42ygYkWHzR
NVm9rPxUPchVwUoErkm7CdAc8oR06d7OnVs5Icy+V26ChtQGrYfqCfzCWDTjkIBLKaqFFRQTTjWz
8kWWtRBaw1C7lAJHYyU/YPoWqXavd/q4GdQMAHAihb8l0UXPNiCP1zZvi9egiOqbEbs7jEgnXjsg
vjdIuCGzCkU8ku7nrxkh1oI0yoziMvj4MOrlSw8R/8Ys+mSvRZK9yjUgbIrxEgXasPZw9S8BAVUY
VYP+gM7OKoEjRKTfOP42Lsvn0K5acDCtfmXr6auuqf5DMAbfHQJrHsmjMS7IK/S2HQT6jSEXKfHU
JJ4sMq1rbzI5abZd04vdYApzlSBQWU5BPQcdIych1RYr1Q5WZ5qHDxhfi+tIgpEhJV75wJ7IIvTA
LsxnHfjxTdRURz7Xy0YK9N1Q6v6aY2cLRSYiLB6Ewl+gKw0vtiNFJo/XiWX5N15chzch+RFswhsJ
23X0o+vhrw0EKa+HFIRmmw7EMUtKu4zlur6TIotxWui/EQ4R1aX62Q2HRelRSfciQVAd+z0qwRYW
ySFsw2E/jKGHKz8ypRdQQupKI6Ec/n3Y7DSllBb+qIlNmFrqqvaDdufHmbKPdIWng78amF0z+Hs5
S6ytqaX9dxnU5MopdWJKsl7eNg4aLKLe4LERQ7OWgYi7ki0IfAd3j/kXQdAGI2108MzIX6DvZlVm
DcO3JEugLstSQH0fFgqsgMS060XF3Ip8DHiPaBwUSLCi4EIoeN8X0AK7ZAkfdrx0+IYeq0b3XxvT
yzHAJ9qL7utVyr7QIwoNqObGkWC1E8Unb3NPtVeDI8F6t0kOZpOhPaZGrWE/l7zmOUo0a591hb+u
h2RYRoFMZoAq2vq3rBu8obkcH2z8ds9AtdulPrC7FBO8YVCkeCtKoBSt6UfADKCwUMHF+mwU5Pm1
om92I9yVPYHJ4pl8Z+NQdBawgjwpekZEox86C5hT1bLhFWyptJJgMPXJAHDjqMG+qiDCpr3Z7crQ
GrHKOA5ApSA7ZM6ofa/lULtSRjGlBw5OeBAMTJaeCTwnsCbHoC6ctc/XZCt3dl2uo8ZKH5Q20y4N
SQdIDD+SjhmJAAvHSrRXI7ZTcxlpstggMKkvKkG5hsJpqFwHgRN7u1aZIlgKuY8vRs0AGoGXR9lD
0CbkvJRjZ606KtpRw0gfusyItimOmvumnsCthlbmeMkDuyd4II0BnJShAjcvx0A1Bip7M/jl4x0Y
KnPZl934qzZGHCt2UgzmqjF6ediARMGEQHS3gvjVlvj8qHoOksosfIEOvG9+RhJ8JA5kiAfhxBS1
CDv/XUCdAUUppiCUVtXE0R5rc92qajquSa8nk1svO2jGJQDtnnRIcidHrIOeKK5LNW23Y5Nra6MQ
uKt0i0z30VezQ0ReLj0LrmbKe4dmphEtQizkuiLG6DIl4PairBVpneYVRczcJhtmBHFNYlTvr52s
E0eZAuGqj0x5XTeo2uK2c5ZhphH4B9CogkGRv0ZNMz7XaOMWxjB6sKLDpSjLpZfjeh+zy4L8m5zQ
HURlGS98T/yUZO2iWqgrSwKgOZgOzIDQ6PSF15JZBXtJDl7stsTJ1MmGq/mKOS6YKvQV3gK8dEVD
4pkBGgrAH8BwlVAuYQgwYCaRQ4kSjEsye1i/1mAVi6AhrZJw8mqlR3VjXit1rk48h+ZH0zXisSO2
6tJHirsrLdGTxeXZ8R10Iu8YNGFL1aSCzW6QV7MSqhNAa/FwZS30TO7JhqJnQ9ACeEAnAf4Vmsqz
NhjNywCFbAmrvrxugLmwVPfTg94T5aEFPRUEJSN/I2cc1UZZLIA6mzfmENb9FCDP8magL595cOGD
qiU1Um31teyk2T3g/GwX4Pi/LmAq/o4CE5te39/Ytce6Jay1G65Kg9fQd6+eNwzHVredZUPU4Esa
6TbBK630qAPw2Hei0L4LMmF5u2APgtNkbgO4v/Aj+YcSRj/l1LoJIrJ6o1rRjkmujwt9aEnhUERH
6ol316l8AFIdkKhdZ8Q/OEa0Iue64M3rxUoI43nUB32hwrZZ2mqfEEtCD8MOpJEkBPgtyOSamzrt
6kU9sqxsWw3moUZOYahAf080VWJu7J1FEQTEnWis7cpYUhdpgkQTMLmxFBbRoKxaF0PKz33tucgi
qBTpkjTZdEn4WnFkPfNTzkhtiowJops60hXO+Wqfoo5dJYVhs2jt0bqoG6dM9kNQhdu0mq7Ib/xN
FSikZvqEgsmynZGf2VjXFTiFjRMX8m1nJsqaxl28jnVPQ9Urx9o2hM7G768g7WVgub8R8qhpm7xW
EtZZQgLmqVlqsCKrU957o5wh5ByqjRBmtyS5x9wMmv29asXPnOA30Liqt07gjm5N1u5rLQ2lVQIl
l5e/Tw+g7RkRjFFvrap9s7FiAWDfy/VmnauGs2kz/5UAQuCNVpjoAM2yNlyGKQRanJNh9c0cbEDn
7ARWgUIOKfjAeFs7+bBlMqKGR2jjtsrI24wmb2YIhe+gKS1I8qLDNVpUvrNvk1K7RLt2q4dEOemh
US5GXSJSGwMzSofydVrZXmPUFQsY/YBHyd/wDZIB2Unkqg/9MajIS5SJ0guNwthKGlTTIgtAxUJD
WacigjnCl+SQ5ipEcID+F4nkPAVjZO6zUJcu06K79+UW/D9q331bKtp30yF8IdLj39VAgnDc5A9W
QSazzkKO0mmMPqQaDeleh7n4TAVUXlaFkW0ylnOExcB3MioHxO6wCQxbfK85wWWtK9l1KBnKzs7/
H2lnsuO6kmXZXynEnAH2RgIZORDVS97Je58Qfr0hjb2xMTZfX0uvAglE1KAyUcCb3Hf9Otwl0eyc
ffbZS8XP/kDW6sL1ub7ud4JAfOQwGde9MelntZjpV0CsMfSzaTnYKlFboiq7NU9svSIKZuLh6EK5
c4ou3FVk/EUs2Rvkok+Ofa5GXW9VJQgOcjSbwmHbA3CzHonAolAM2Y1tOuGfgSklpybzc/THyjlm
1CZgEdsqILqonX5C4JUiGrsZOnJcERqwMlwyUSwOiFXjFqOgognpoYxgjobRK24VwJ6zryaq38TS
AyDAKXiq25Zo3MSWzhf8DGvr6zY5kTx3R81oP2Vav8CNiaMR2z+Jbom5Bv1UXrK8ptLAL0LiuxPe
tXE7/JjQMY9JKH/9sDE3TiNtuNREDq5YbYfDldjWPiUNFmd/Jm6KmvhXYCQo78RQzedY0VJEVZGq
652tVvWg5xVnZcwLQ8CwOSrTIC1aVO95BXIo8kl+B/Qtc85C4mvTLAQ1L7vbWSXiRJy6/CAlMNux
5OyvlrIs1kKm834Kyl80fPqboUtPOefuaWDDZDv1xJvHcfVTeKInyQx8Hy9Yejs7EB9ii4qvsXWL
69Sat23mLfDKnJAFiLxduXAL95bjcCy6qcvUdoRMOwwLOXLLTIpWkE3RbMhQbnLwRhzYod1uw9Z0
+yh1QdMw8Cb1KW3eSjMOzuTCUh1SxLCam3/VShNwPNcwO2DA8okyCQ1eaXdhs7wyqS7a0D6NaVKu
sgCeWHLd7a3FPG0Mmf+45ug/OE47bwYE2u0El6WHMmiUT4SPlaxAlCjr/NzfQ1NqcusSaN12JrZT
2/g7kiLKgypESL07VFuSSrG592PzrnwCvxsJUNYRC1g71HEyuiRhRbnq1oYehx0Ilu48Qn7ak9lf
3QyTVe/bXhOjG8+AtvDER5kP/XvQjvvcQqQ9e31LwhtWgFXY85FKWKiANsnxRpZgQTMAHqyuuW4y
YwbEpGtA4QSZc8/HQcTUQRx8p6leAjBU1A2+eTb5EYi6kT72cypifyaebqqK9tZKk54OltmZcknT
dqc6XRPrA5RODPljNvMToJyLAys0qeS9M0IyiYmvW8FvfS+73nU2QZ0EL6oXfbaaZuK9AwB7N208
LncFxUdUNML9XdAVFgi0RBDTx8bdk54hGgTm5H8n8IoJZBVtlPsk/wWTIPw2Saet9Py3ehiDSJvk
T7ih8es6prklEMYhSyom/4utMELq2Jp+ChNuPRLWy1PiDv5prk1r3dQhiWQFif78esuWeNzrkKj3
j2ZlYWtpKvtPTfJbW7Hy1dIx0N5k1t24ANpZeW5FeqLsrpGjn17u6Zq46CLdqCX8HuNUbkqg16vC
toZ913Fj9w0RkubQmbd0wgs2eFYq81Z52znnhAqGbr7TA6fb3JBrO2bJfKGVCi+zbQCaydJpMxij
XFcmbxBbD0TOEg7KFGoBpBELNjDcoL6prj2JZw/hBjCneTDMwN84JEIf60AsK8iR3mMR0NJzCtHk
zYauooBP36Xp6nQTs+CA40cLngTfeawcRfIbLSf5WW3NxppdGlGAKW/bWwTiaqCFEVxO9ZJNE74N
DnIg1fI3SeY+0j206nQMrDVbSsXWCu1ql1WD3tXatzZjxmZwZU+gjfXU3Gq7lWTCd81vWsfyDUJy
cuKiFM+16vOD4dnXdl25pK0CQFuSOCZxtqV7XIb6QELYfFuHBUzlYnF3DqjA25jvuptMDTA6F2pt
Bdgg46WfyeGCe8aq0fjAjJYXv06Nfaft5XtWjr8mdZHhbRMu93Jm/KOr8otYLOPBL7Sxadrafw6W
Mt43lN8nhfq7ChaaiakkTTKYFqoOJ5BbN2NHimVZ76lsCANeCjd+0G3VrrXH/kNJeUKVX6QSjprl
XGAKEdKPv+mQqKVlHdDTz+w001XQaRy0q9uNr8a30fVZqyPUkCmiCBhUim7fc0HB9pLDKWaksJKz
EAB1mbAOqgpuOnOozv0EjaL3wxnsYZno/WxhOahKt+NzUVU7C2ws8E0t3+ySl6kSHsCZXLhkGwwf
sSQ2kWugfIcR2m0riECtdu9sPYe7aU4J4uxldtuxjrcS9Wjfg2m/h0Vm+oRjT+7RrNOhIxvShHsz
CSPd9ip48WthEfIo34Khjmwz6wH+LD90YG9FGr/nXVH+ktQto3YQaykmcz1MA1A4n1g7YCrThxmD
nQ9YA9/kxB5GDlGaYGDB+DGNhiiFkLPtZJNv6nTSLAVpeZ49gzUkg0c58Xu14WH/nO00X6FZeDxT
4U9MbhhSGYBGq6ePHZxOHhG6HnJceNeQvmoD3AScFumy06qgKtoMKVEWxVB4T63d2se64rRyq3E/
T2q4WMtkbAv5h6TfhTMP2mfuzve0R2JP460jcY0nGor6NUuTO7fUfJLbbqQ786fXvjPFN1hlm6di
aIJLzuT5ZGeGfUldyX6lM5QvAFPc+7hvgVqSoLrShDhuwMHjcs+hbyKcWLDgaJBrkzjNzgzfumG5
dVL3FLvM8clOraFG22CQan8+xWku1yMxLc8lcsONSWn6nQ0gnABQZHvdz+Gqh5eb19kzrxmZa27z
XfSWQk4Kh81YQoGe6/5l7oNHCrJ7sgRomy37U4bFU19W2QEzr4hArVTQVT2AGkvMVTONqBCzc0uv
0q94WG6gpUbxmFWQC5fiQJR4DZ/EFNnNII3ubLDTg95QEWZYBPMH6LZrkdFaUQ9ICV5bu1a1B7ol
PIdD5q7yyhBAb+KBf0Ny5DLMcAp8kudJ4kbsDof0xQpTkuSDc1/Yzqbv/Tff855d15teHD6ue2nV
7dkvU/8JqV8SKZ32O78n3rct44C301vHw7Cru6D8HpIBBHIrxpqPoVkfU78gYrzqzb1bO35EMwDe
dfbJBx4r7Ccrr8SSPTbOwxW4ZFZBsHEqSSA8ASlHw+lIHKCfX9elhFBJ7uPaTEN3X4IKAJJUelvy
TOEBqzLdFNRBa98wBNma7hxZaipfVRr6x8Fm3jukUCiyKrtd7G5eCcL2DthIjmZzpal1KfeoNW6J
aZ3PZGUaD6ToZ89OxqvOOx2eAhtC4RD2VAGGfScCi07R83i8AoJru4oOkmrgy+sJxpa120VXyDnn
FmxfLs8btbinIa7PwpIWuAyFuaLSLVAnsgljZ/4kijKNyoYixRNAwOupLHaGm2sqgOXLv6pQuP0e
RTuEEewbsRIBKdXMlSRxG+2X1ao3I73aEk15qyesfow7FlRS62EqypPtxOQTJM7LUgpiW5oQmos4
q5FlIbsbzm3bQqrhY7Ii//rc1UT4Q4aGAKWtL4erTU0NQeclJBJTG/QGw4dGTXGoQa0pfnC9kKZ9
Kee9WbbyFYCHcSXzpHcNDcVhnGv7RKicF/Ui8CM/DK9p7elRLPbR75jp2tZOgVy0UD2FpZ5TZQf3
wFtqjhYzOALqIS/Sps+bwOYyZdBcy4G5zn1/gJkYHmRaT5sUyMlK5FeOgkd8OwbT7MsawB015jOf
CK5AQ0pgQr1YWba5H3tSssisodbb+7o4L2by2TkAHYv6FkpXtiqNiQDhh27xCWicdjKVivHEiNvD
M5J14Pnt1nXtvbJhpggjXC2qutZ9b9iDCRWuwrWeOenn8qKX+BgEBsTYlFB/RZn5UOTLRjnhqeeC
6/tgO+MNTqpFk+5aAY8q27uMBMbWqIiOLIdnhqf3ZOucrHh66Dre/coF6GTlnhuVxTLutR7vE6xQ
RCnLYT17srrP87DejtOiH4PERxGXy1tS2c1WGp9tk30uDrq+S9pB5BOmyw9F3ioTPbkNRAvHoVyO
9az1PiW4eiUzPiopZRoQt7BoXoYheyqYebW9eC7caq06Iv0no3oXufpJugInNZdFXBXWdSvzLLno
oX5ZN0aVXBixREu5PNitWR5sG/JAbzNMWxSJ9kGZvkzG8JtpZ+/4uF+bcKIBai/IBfku88dgHSxV
ukomfaanOxej2QPUs/YTPtgoz+M0El2Y36STadyKlB/fGpeNm5knhZOZo6fMgcCm4ePSmyk+Il4z
EpcRQsntWHq3iJTyNkQbPXrDXEWDjImNCst12KIkjWmzl3mCO9Yugd3mVbGqiqF/VbBhNm4ak27Q
pedcmXvS4d/YqjI3o0WZRI03EIjZhZEuYtSnebppGsy71vSndfs9haRBWnoJoCb78ttQH5c+HdDB
2n0wVbuqke+Zkmf685M3c/fHfdo8xZZzUuLb8+zX2myPjpms2+mO0mCdS8QQP8zlKct6XMFI8/Q1
oznCHKk6+Vr51VcHwpJSN9+2jnwb416c3CnQx6BH87MT5dyUdn1By/VWWNafchT2VTsux65vexyq
rEEb1mhEthjfpc3popz+Jm8Yh3r9vTvXx65O3tE+a1Bzn2FVI4ARX41tXq1IZT2bipa6lZZ1SFv7
CtgEz9cmay1ZbtGDfUdAKIG+rdVez6bsoAZ2NcLltQxNAAFjs5sxtlTkWkUDs7RIuI3ic2a7xwUY
LPBnQk1AutwT8d6spuCD4/4mdn7GDhg2tmqqvWHpbyZBPLRbTD+JGw4QLTkiZtf4zR1jb9m+OrCj
cqDlqQ44vTJGLUPxZ4zrwjhqaw68HesxGUL2koh2jS+sYKINfJxC3hlWtOnPjRHO3CuBk3BkiinE
yybaj86G8W4wmmLK6Tyktn4GPs0bTTIzQwRB+2Y1LsWKoXH2NCECrQZ/kLPAbqjhdm5p0UtFBUG7
nz+h7/8YhdHsDbZKFRH36yJvwGrT/oITXOWSNc3UNL2No/13pHF/bTfWb1eEFx/7oFURDpekRR8h
aqqNE9flTsV/JAnIszHUa2NqO+TH/HW2ZBC5RQkm5ox/3IxM+JR5xzMLnypZCaBbcNRWumh+Buo/
0ybjTMSWopKt8MjNJpMf090aWNahzUCt8/xTAWm9TmiuQKkVrOiUJ81LpGcobaYkntoEwMSXst0L
vbMwH6/Xma2m02C21d3kTxdWZTap0++EO7yKUIpVJfrwm6TPnelz4cU0QszEv5LSIpZ9nH+yvFuZ
8DS+zADWSduxsDYThWYU90GbXExFy904lWAoCVnLj7c6qLPNHGdkGBtwlcsqvfGkne1Cu38Zu1ZE
s1/dMOMEvj4xJnE0wSYxBTXqzJ+6wAw3cLcuV7pUApJWWtk7UhfamJ/mJOMxaBsGte4M8A81dHff
T2fOnvLRmPIn03N4fbpbx8MgETcfPZ/PqFP9UwDAYJNWw8K26fKhrPAPKJ8PO+z+MGNcNkZgN5FV
TdWaC8aHbVc/Dot9zsxvy20FMqmX7V1c1edhzIvVkvTwlqrQfZ4o1jdOlx4t0vHWVcBQIzMcdSE0
3ls3fb0vZU/rlIIGrGx08RgAwsqwVPEtp9aLmsJ8bbTRr40M0UHNZRl5C+Y05XBBCbtqLkNK45SQ
/00vObevdIGXmBSpHenCWDzFlHMqze4+iI02kkI3kela+d4f9ItXG92tGct4swQWVlSvAkA45dNj
4ar8BYonwrCbdo+BQIpL02S8YfLnb4wp8B/FoMVDUw/vKnVn6o8ARAAFwnI/1X18Q2vjPpaGNJ+4
CZyLSCAFh+CMoK1OJP60hGzbAyWKn4o3c9FqJ8qu4rXmLI/N0bmopho3f5WqpJvDN2fTZzg3XIFn
4L24Cbu5fnLm2t14XnapA6CMBoG0K7qSar1YQ/gw+ktwslXFSUIS1Uq68pNV1mpXUiQTaj8SZWAx
xsKBYO+YLEB4VjB/F1U+QW/tObkd/VC0Hqz2qcpX4UBeX1ojfoMJNnqju9GUBie/ERIMEHzI2ojz
dW4NoI8Azu+Xsd4uFp/eOc2Mjd86yRsnNmDLofuATe5Bi4B9w3qYQdC4V0NE9BN1svLGPRiTbW9A
Jc0RQQynorS7iIjt8LZIQhslMB5YOmF17im13Ops24skn4RUSpHPD9B9cAHkJgt3jpWR0uhlXJQx
mXlF5txhTJgeUmVc3Tfmr9PzfuWV5zy5TlWsPaNn8NgOy3oqjVc1MRsY+6Klm2BIP4bxo/BdZDvN
wdlEPB6O4hHM5jX6gvFMagbC0sSOMx8gSNii80BO24PaWxrNAHXR99YyCJbTlPIi6tlrD0kMUyPC
JpPYa8hgV8iUK5+qvJuPtWc062L0xvtRXCUHdxSQn4uKQsqQL+NAMuYydyFMrvEJdYFYbsboLud5
POzhNYW30xIkZ7uHrhJPBX6CcWx3WioIomCrASV45GQ1joxvpn7KDv4knU8l3WW9kAt/loCeW0i0
TLJAJHApeGm66yWtSM6MbcfU1+E9a0r3JN1YIsPGwUqNfvkddy7RQLq0KBDxkdg4xBcz/gPTKj/4
oWcfetUth9Ee3DNx0tBzUj8rv0Yeqzu+uHGjVJnLi6970puKHvCZ35kXUffFh5vbzhH2Ot1pGjev
bjA6fxiS+XhgwA9nTPIi7F3cFSim7louc3qD8plEU5LYt1XQhivPMUsUZB8xVbIBe7arCQzXAPW1
kYL1ubzrDu1QIOfNOtgxhXZe29K07jVvysHuq/7UUt085VTyl1Bl7Xei7RmeIOnja7M0++uwDT++
hcVF9lhnrFEZ68UY0vsJ0ezXNdJyZy3IrSD06lFHQOMRvos4rNZ1lhfExSgDJb8HFSzBN91gr4YQ
NmBLWFlgi4+LzrNbcJDLt7NUPc9IS5qnbobP1lT0F3UV7vPZ5GQE+rEjm9394VMPFyKBW4F/Mbgs
uu+iAPIqif/kQ83o0Z73noC7vmnboNrmeqHFt2ridldMaF3WtOp+SnezSPkZxtTv1oDw2vPoTOl9
XyXWWXSJsS6lqDcZ2FbwtozsEEODneL3xJvjCPxvago+B9cv91aHcC2H4Ro3AJPbQKC27Q/fn2BR
BVU9/8QF3lCmhQxLkyr51IYYD6bpiCehiqwjYsYd17bdTcxrOHgZSKPxoQb4JiAsN0QGrAP1m/HJ
tbKqu80Ebya2ODf49Ji1PjAUrT5t6Y+/daiDVZbFCGx24N33reCgV1PyO/lufpF9KdZicBj7xfF4
hD0qInARTHIsJ9uWLmVuwnV/LtyODZx5PBW+0x4K38U6MeW+el1qLp+w+JMmIumuyk2xN2w1RqNq
iWcN3Xifgz8dcbkD+p5rVCWDvYF6DNh0D9Jb5mIvecPNCeGNT4kZPxZh1jwv7Qy9MEHVqDdlV/pf
bjIiLRl892ScimNocw5nYLW3tpVbZwCuZgSxr8d6ho0nRu3+NI0wuW2EZsyUwyZk7CvuBscl4kS1
UPpa1cLYXCRnYrp4P2APNOtt6CxZBh40DADGAtYpb2CO9vmqYWpyX2PL24IeSh+7rsEiIA3MAhA+
UOgqjvqrcXvbgVvaOpofxxiS+tCwr7pOA8/eGLmiVRe1c6qCOP3McoaQZlq8JnVlrCpOAiMiFMyT
a2VV6kMkfv068ppshDdxO7BfTLAaFqBZY6tZSaPKdyrtPsccKF/nth8yENOO3enuPldjB0A7tPc2
yZW3hes7LyLvu70r55IpnIM0NTVU+p0309+01tasgfAJXeD08IoxKpcGtxpkJn4UillVzx+2N1+Z
tWO8ZYoT0DoHYiMyWAdVZuW48ZkXLzAetmFgMC8ew/6mW3KfgQmzoSQmgtkanX6lGNx8Q4zXSNEw
pgaMPytZsNOygDrZOfGE0GUm+U0iPLjQveMkO9tx+VDKylv7HawiGfAkcD8X76nTtnf1FHz5vdme
7THhUOiuqHlgmM+c+XqT+mie/ZNJCNSjOzdIBW3tHOIBtoObivw0o5GdK5upeV9pA6ZH+1uWfkkQ
VV+exzFTlLcZmZzj2D+O+DOZq3vjizfFGQNOk/kGEeEsJOcINU5VdzeLnc9rKwZ6Sp5RvvULYvhs
kqnuPLd95+MvDhDCpjUdW7mfys58z4NYH+d0ZJws8C5BtzCfs9bAyZk3F8qxBk42/PUkTo270etg
4opArHGoWTR+Rc6YETOsjHu5ItCSvjrp+PUzLJ1wTT6GZFwwBPkOj0VbbURa15s+aOnXmia8xfSf
bXtBNW0w3Y5iv/hOgybY6RDRKk1NAJtQjfZcxt3J5xqqmbSN9knXIzRaWOQXac+QTusp3jlG/BbH
vb2bUmBUUzrYn7Fq+aPq53MutHdIWdPeAXRPDzm0vF1T6+SST+gCKz16xq1Ueoxc7eivHjJlze/m
PoYwWMkb1gv+mlQ2OxEvjPFb/QX0DRMx3f49hJG5YbIcWGcvEVk0e0yklGO5RxezD5T1bmg/8zqe
eAsH+ggYwV/5YFUngFv+PTmdGPNz4w2Ge3HuFWNJ27XLjYoRnAyhe0g7zrhD9Ztvl8wY1klZVVG/
9Mubk6RinZbCiRx37h5Bk7dPaizb7dg67oFITlBl3A3vcqy2ON7A3tca6SSNXInLwjCHC0I6Mnjn
uCsgdeounqx8I23fTlYMtPnedd1GfZlyHFo2HGrmkMzrNq6WetukCidweWAQvh6DOYUR3lVH0OW8
WqOpn3Qxq42hZ/kkF0xjIrGHrwCNCtFtaY9qbryNmGP+mEgmENQQ9cqb3Bf+aXf0uHMBv9pfKS5K
Xs9e7/xYFp8LuXjPo5v3Ww6G+NwOOj1V2D8JnHDCjb+w9jBbef9p4av4MNwu8HlyunhdavNl4Lfa
8eq6lxiE62PoBypdNe0gN6pe1DqeAAdPhtrM4GxOliZqzO7t+ZFFyZkMOddZi7moHlqrwQqVN3ji
bRVkd0kYeHvi0Ki9W2s4YlyYLssVcpxNc7/WtgpvOoZSr7TKdJgpVJgvYwILHsUNfVCTCaTtwe7P
maXnOzroZ+GU844wVejkVjKoc2KNz81CX2urRUXaCT619OxTSx72FZi8mhk85owicUWybXghQ+fD
y+qvIE4ypACJvkpYA7KF34y/pr0w+snhrXKoVv2aXhX4cEqPQVqf+ccWsbMray87uE3YsNrGyDBe
2UniQNzt7KklBp7/DQXV2M9eku8DxxcgSasPY5zxgC5k1O39UEJklTO+qIBNR9EA0GurpmL+6gGd
8eW9FddMuIRsH+ZumZ6kIKSuYVrHyh0T87TMx12eGR/FFGQRTixv7zWMTvJrduSO1MTkVARAkRmK
Omsn4XAgdFSrW/zLz7MB6Lx1m+JQkZsZafCTMOq9dw/rykmW2nnzAuwoWarTbTjFL34x/ZGE963z
snQ3GCJYBqz5SLWxE1/qPNib3u0IaTr1JWA9v5S3Kmiri9f6XJQwkTCvWIs02BtMFzLqcb0nzC5W
fmHcLUUDEt11/jQcyBG3+28GPrL3dol6MJ2uv7Uhqd76bCcug59sYuBamyBJwxuzmP+A1q7WVqMR
e7ss4O4aKm5bdLuiFLQ4gCmDr1CRxAbEHDdVugCvnB2z205SkcuHTrHpPUygXYgbj02rN93VMPrs
gdAdMxbGGtOv/wjjvr0DnZneKxwQ75msl197rqsn28SIIfrBumDsyDmIhgq93RBgHHX26hkda5/4
/sBdYnJcY7rHpWnY+3gwmqMR0gHC67aLh76Y8BKh2SrGfrFQf0Kb/VjsOs2mwYS1txjB4tOWhGWD
YsIeXFgRPliuj7F2dzO7qYy4jOY+RZo7TKEt9zMsSIY7VncmF5ySEiBB3I3lqShGe2LUFTN2T5Lx
ccB4t8PsxY01FjEM6lk/KbMu1lT1876JsySy0NrPqTSTCNsEio+mwfGZp6z+CqmNDWSJJMxDJFrn
T9DHCG3CMpAR88UI78aJQnxMsnAXYrb7VsxYaccXjE62zjedltWL8t0a/2GLFhINMOfWnq/sHVsE
ZnBKg5zxXUFvcZPPHQAIFi4lbhvfe5Ci564k46Gnm/jtkPFvBzeTwFl9HfyKKsCiNuDbiZmI7uJy
8W8BJyL9SFk9jld2PftyqJJ9Nv8JcaYea4N1wiZHPtQe6zhxprNnjXEKQUqPp75tMELEYe1vgSqO
Kws4EL8IDmBjDtubDucqUnyG3SApxEWYJZYSQ9urbMLNR6Vi7hpbvSE+wnCrgeQuCRbyJdXfZIqU
f0Jz6m/pwePnEl1rF6qlPtZLPnGfSZqShg9oK/15T0dkR5ZTtsdwqOR6oDF6WeQCvqHTPfcQANQw
9SHG13l31O3IMoDI8HJMtqd3AcjX2yquwk+tUfVav4s3opzafZpTzdS6noBXMOE4LqO296xsaIpX
n3ompEVLZzyUU54sGfJwoN5bz102E2fhys/kdBaSRUUqIh8mJ+UDwASmm44FtRR8W//T28YkI7er
6zfk6vIyddg+aglOUhF/tBEOs97FghPWV8N4ngbMlISKsjNT0pNcIWDMwAr/Iqz0MTVVvDOrjHlc
ab1jpBmyKOcyDJw23uOYrXfVGFuHvhE4uNzEyVZ14ruPDpC584xjjs9+m0eK5whtB5jgCNOPDSsf
Jd8AKTwSIfzKQ57dxi7mU5rk8qUPSRxY2aM/o98EXboJB2e8g1iffCT8fZQFmq444/Ksm5gYj1kO
R6sMsk1HRPCmCRPgtyN9fuGhaiQks5FoxZmLXv/oYW1fk5/JHDGR6k8HMoN+IBv3CcbtyDLm4aQt
eHdKjvmhCoNuK5dw+hVezLMQcoPuuH6aCERoznB1hKZhdJqdlC5bkg3rOJzLnSyQapL5FYyhiNCH
vxZzGDbawVlpOsmcRuS2G3vXVx+g6xlbYjDaYNwBiYApZWRHBP4GOikrHkJN36O3wBjNGX8OQqfr
bJTpTvEE3prZwrbRYPZvjIyLTZ2zEbrQrB7MOfCPRRNkOAni6iPPi3dtmQidKWeIK1jqiOv53TDq
hdUY18Mb3hlRg5/3krPBwAp9waM8e8LLcY8Aq/GTgcfBBT3415rj/wie9lSX/Pcf13/zVTczy0hp
/5//8S9/2v3Ut5/lT/fvX/Qv/6b7z7/+Ovmp15/957/8YVOhQs0PoErmy083FP/n+//zK/+7f/m/
fv76Lk9z8/OPv2Fgrvrrd0tkXf0r/owFuP8iM11/kn/+u+sv8I+/nT/r7v/68n/S0kzwZo7j+Sa7
ab7vXtES40/X/+Nvlmn+3Qw8y3VN16byu3JfgMhfkWi2/XcPrSPAqhhatgVM7b9oaZbz9xCflxk6
EDQ9S3jB/y8tjb3Jf19IbWpMnqg04cFd7hJ33f2/sFGWb14XOP99ve/6rf9tIZXd+mpsB6M4NFPV
rRoEfqikgRvs6QoXDPOpfcE45rHsYIY3VpaRXyor+xsitEyYDCyShUNLkAqubFPnK4ebQa2X1pm3
QtRXi3dFLJI5eS69Y1z8wImd7zGyMxvrEFRe+zgMNqYT6rul75t7nE3js6OW6aMc/fY69KxflJWm
jwA3+x+MZXQrjWiwAQQOEESjDx8DdvgunVmOb32wTHezS/UTcM+/q1EPBzp8LLzTTBGIxUrmv9yl
6iJ9w4nw0zuPnjdQdJSFtYaDgOJdoypGOGpNHFVdh3WR3rw6LmVmz7ssRRcuR6vi0NJTsQGcGUdA
ydt8XeaieO3x46zMLst8spfLcDtZIwKWWMQfDPzDJjRi9kSHQapDZliS7Nq5vKOeZl8RbeN7WkrG
h/EkT3PVzyc35CBhp8FzEUZsf6+MTt375O/DaGhdprNZdmLFEM9JMTkJ8/Z2/HSTpUzJ9mUds8rF
dOv5HvuVxZLFtyx5x1Feah9Qe2Vvwl7FN51y8RhL4dz5KmYHxvbn6WtEnHgfpDu96T5b7ml08g3t
o3fpSgxnvH0EZGC/fqTIZCylbC/Yh7OO7/KlIewk7DVDbCWSw2CY84Zw6RznRUV111hBSW6K5zEb
tP9SP3ok4xgrUeGUKNRW3/3axtykq7brrCexlMH/Ju88diRXtiz7K4WeE6AWgx40lWsP9/DQEyJE
BrUmjeLre3l1oer1fa9foWraQOIiMm+mS9LMzj57r/MsK+nUumrRMy6WbzC+EQeJNpGam1uRq8Tv
cGPtZAsiNBw1R3/SxsqsvYVD/KXRpfGUNv86YxfbTmjjk7/l1BHoMXa65S1kh46E73HErV34K8hS
3RubdDoT/pLJv+C38ZaGo4MrSVP0a+PXDO1akTe6aNYKL5VN9WknDEa1h+na2WbnAx9h0HuFuxCP
Qg8KpCmi57VeWlIk83LSGJ6yNSO27BSbw6Ue1fQjU1YaiwDqH9TpHrwwRJ9v52LEVbtM9uoyZJ2w
gDnbXxOGDxz6SYVh0MibU4xH6FcwqB67EtxGd2bjKEMiZ9ZlodzeLUOVYMKKaSekCqCgqDB/yl5P
rmNXpQ9NUqab2qicTWyXbL8W7rcMl4a3ckO4XVe0V+HwwkuJ3bymmKbSdSTy3Gz0XWg5vYKpYhlo
GPH+fmz8eTuaaRN9T3Jf9PhVC9fwgJnKtaoWzqO0MFg1MFbOlqQwq9YdywKnCQf7D8r9+E0ecYg0
NF4OeqvUzykNWeoB5kpn9iBxyZb966BW+rPTL/E5S9fxUxgabmdBEyI0+WT2gvzAzeB6vLQkij41
YZUSfs+0oq0hmoAVTdvXGuVX68jyLW6EzksjEKwvpdYemmJceVH20D5KQ1Mz0Wpk/JYdY9QRcikc
N6mEw2ZMAIjwUdGol4mB0AcuBdsj9xudzUWbr6rcJrbb5472rhArLb3erlSeQZR9gL427nhEbinH
kd7NRZqfI0kaN7Dq56exsfjyGkSUXBScxijP5iBqi3aDDGpjNZfHs+glOWjzXHuTqaXfYj1XNmk3
0wcSXWdgU7DWcKa/7PPWe9wc4ECMZkKuzJJib2XIFgSypjenZbKysjZKOC4tDgGxStNh6WpKCSkb
xeOwRnfVbJhY5SxFvq2zLD8Bi9R6356j1uO7p/lWW7O1Y9KA7bi2bM2XTCjNkaALrybGF/WHY3PG
+Dl7HghI9UzSi8wcrtE8K5uYAVFX0glkReXV7h7tij5zm6K8iJgEdaZI/TV3LLEbGAyxpSyofvg2
0oe5FMZJmKsTmpIQr2Mx2S6pkWa5akoMHJnGS99466zWUIFt+ofCd/qIVj5raEeKGR9PETdYQmwO
n5+GopLxV/JI+BNuo4e0023LxZCpImFgO/ojpbW5iZp4aTZrmjdJOBdZd+UQ2u3aWTduM7MXtkKX
7GNHPX6RW1191Vu0LE7lJaIu1oUjAUgucInZo/EgyQhki/YgzzL1xkTRd3RYCK4DMR7MRwwP46sl
HD7ljxw+PtIU+ycj5ZZtm919BBRjxq8pZXO44KsKlax0nggz3dMGGek2fjrIptwlvjOyzDSiy76b
Jpl2Q6wLer5Z+Z4shfPMYb7fx2Mmz0GWVOtTwijkS4I2vxP9sn4xzFfyRwLzRCuqdBtXsnE33cd0
otnypoNSO8ZGZ/YjC3DqcLPGWH/i+Z46sdNXUj1OINquvU2G5XwlqspiwuWUPJe0CMHaSkRdWczi
47DAyZTbcv0j9J4kiIzsfoo7y/FHPIMo1pF4r2dN2mTISe+SPSxYqOQ7xDBdpYOUZfqm0bKpcjtD
HmkYp3F5tqNqenCy++CcZkI1rnukIscU8rFTKm0nEgYG5uTNA7UXWkg0Wzlr8pQdJCrHd6Uw7kbH
NTY9p8WrbspLDVpGc6aBINU6U5oy7BKRKWUTy/MbGIRkZ0+dutOkrrhNzaydKOf1vWYrlmeUS0uk
ho1ng5F2UF2Iw2tgxZUSebUWSccKX/BbLzjbapPF/MkFxHfNIlPlB6WatIhirXEejUHLrjoR5CfW
5nYzRPWgEhUmBqCkS9f4keIwdCRBCLV8o67lQ9SVzsmQLW3fR450tJZyeIwkfQk4D1WVHw2Dc4p0
ZDQrlTThWkYdPah04fcGdfx3p8rrNrURO4WCGRDRnhCZM5qvDKQX30tjaid6yPpx5ZT7ofUMvXJL
oWgrZ6Bo3irm0u8ytfxTLnRlCppaNJHyxLf5J48OwEr6vWR2b7JkO4+VUmahdIcW5dSru1piqScN
be2X3iYN3hma5aUp0z/12G6OJMqVbTPRy3dz044tr+m71xxzZghtTz5w466bKs5STmhLsh8yR/kl
N0BS2KgdCwQWypI3I+MehWkhW5vGJL9Xs56913pthxliZVDHS3wqCivaWoW+YH7qtdPMJLjdkDA2
lyIVzR6++H10O9VwS+I6KvaFYUjcb3eev8YxZj/qnfKyOI591DplfqSc1XZ50+uvRpeoD3OtNtcu
MoytUytrvzEaWXp1Vn3gyCEhfpjT4GwS1o57Tzp+LJ0iD+VsomHHNd3eDPQNv9YTpns0vRaTz4az
4JE5L/wIq3Drz6b4HCZcE8yfPHccMTasYNFuXe6WDAjGehiVkoJ3vIxeZ0WeXlBSbGgnTvw0RVN6
rBp7+CistQ0mMGi7iDlGbZg35p/IRmmf9R6X4xSs9wEbdSTTEye+a4BPsaxHlF9jI7hQ9wz8GhAQ
sSafp4w5qRHEm7NtcDtAXBMs8b2BAzcex+dsdTBi9kk5PWHdQ9YiCP5t5Gr8CYAF+1a+5ozCiNX1
ShqsDKZyts/Yrp1fSJnMeM/XnpzzUpQM/TDMwXZVDWWX7AC7vVsnpbkfInrWLsoNWphZTUto4Bh9
UYVVv8jAbFj/1Dz1KOmcjoona747yYxORbvg0+qQb2mZRuqyVYfEvKxVi2vRthGwZjGjUBLxr4gu
DUBNKqnaVukCryEqFy0gnNYi2BJ1H6vMPitxNh1iQoCYdKxY2iRqpEQuvMwmjCwx0pbRcNHTHRcH
aH72oenu7wgDu+VBT1J9Rp3FyGRJd9HvZSBeZfMnK0b9lhD+ojM30THKtaSWgh5h+Qr8LT3n+orX
KkJ7pJcbvyxLfGcLTpX1xLkKXaJY8Von6ipAmhvk6UY8hzBVVC4t9t3NbBZo+hmiJ3lkjsSBigMA
dV3r5R8dEhAikmgJVwBFBBy7lsfGKKWNpFTJPnWGiqhltOL9GLX1SXGgJ/dWM12MxdJcJ1Xra1dO
+llxbHK5WFJLX4s6preKdm18MfYtAWECBhLK5KFOAXi7DA+VtnRO6qdilXDyUaZ5NCDioyPRR1SF
pP5axDM3OCrbt7QxxKEe1t5v8kj9aZyB+1Cv0OhjEg4cCLtlDYhTlUcrn6eN3MbjK+r+zFbdxfup
Ua1Lx4SBW0df5KgbA/2fSTNmP9cz/cK6GP+odaa9qKuSwTJY1EWhCpmTsKXVS51UTAqeIfIWVVuZ
TMrCYxn0nSGdlH5h9FCSq+JgZ6p2GjOyu3oxkOrLSmzG/erEISkwSlBNVjLPlAbtTVFanAC6UXZo
Zkyx7WNyR3hA8/euVuoXp+fKdjImGbqKTjC9NjEmeRzqsC8L2fYcHP5/4tycN3Yj515aJxWjmpX1
0AlL5luem6DO1Kl0SVwUT6tdjMTLSzb41RbOb4M4Pbjz2kEJj239VZ0w+8Mn6BZMOEb11Aln2o1O
5DxHZA6pSjOyYy1GBFreEdCIXhZJBNXSGH9VcyqhESimcll62fpuW1pMVa4UuWtw0j2rJlfMvf1U
Xore2uWxRLuw5SNzDa4kDtxzObwQXLe/UMCy7gCYRU09GmeUwNjaP+lAFIcYbeNiJ1zkeLywq0fJ
Yvs5rwIlfGZJ79doPOJVzk8ZuctNJs0YoJNhjU8qCcIdpaNxNEaLgzR7OaOhMN+umFTe81Fknwqe
zrDNDfNRvhuVp9LpVN+IY2On9XZxIUzLEM9Iqn5Igmhho3LMwDYj6NfS2tVWotd5N+AMTipcSVWq
Rs9OTarHXHXrNEq1fG5m8tH9tFoPKla3gcijoz8s2hh7S0eCZSWG+bzaVcdggswMZnKQNzOT5KMT
JfProNdZ60np7JwmHAJ71Sq3jS6onJkXXUgZJBogJUW2M+pGcY1udhiZ1OcfC6CEEhwVrumOoukJ
oF+/k+Myv9kTif7WIL/ZGYoIV7nOXzSpWX/x4vebIbbIL09Yus178HeiYfYx6QY5TtocgMD6pjyY
7PC+fffUcx4ojuC9s4dySiZM56tjHPhaVng9jvU5UwQISu/FYTobaLqDykvZ6DNIFid1tBc0JkxD
aSxtOTg/TYu03uyq1bdAE0jciftgYta/+6Y+hmRXaB/JndXshLMuAU6rNVhWTXixoqZnZhKxFcqY
db7srHu3jNYwA71Tx/dEVlgcWkl+Q22gXK2G+7VPU81fWqt6G/voRp5QBFarLKcyran62PPIhq9V
ve1NCSu8VFloKOaARYIIvLR+WVb+3Ms5+rqG9TAczFG6KmMuneq6b16FpvR/MqnSf5ikwYtuRU9Q
tJajUGavIt4qVR7ACDL7zQqfu1nogjNJe1awOK81Swangvv71ktcmKW5VOwFTrFlSp90MqyKA3tc
ORHbpIoiotbmR7cqEaPgZ+aMJ1RLpejKTY1RLYxnqT4PQHE2Ge6yE1J8cRZOO2L+mOR7/l+u13Bt
STVDap20e9i4bS7YEvQWrcXut5xMlD31OAcus0jK26Dl8XuS1wg87SB8biomPgvL+bFMxcw8NWmS
o6kmAn9Yk6RfqHLa7HWCyC0pRsovKxLWgwauYcMZrznRV2kDotOvsYyDwOiaCuP5IA5aDfvVzep+
jsMZCUphO1nUvbLoHJnyWsw1B+S6fdRoSG8wr8Scgjj0GR6THJhZMkt2Gbb0rTEW6CqwBqoc1kJV
Zzv0h8nKtn0md19wC2baLhYLc0aBDocnhoygDMpwnUvdJqmPGSFy01q3L1SuzsHpkupbxmLXhCSx
urM2SOZxmGRN5uilTQxpy0afQ1Ohe0LSSJHYTToWIeE9s9yvc6n8NmlevOrrELebNM4JAHZp1P+5
c3QQF4qmPWEpsy9YdVPFn5OhXH8wnCwXkVkmWR+1U2CMRXjdXZEycNzVLJNrKUuN+HG0FDQcdTVS
xnFnTYU2WOsvetFMu6qx8M3M/TgHpjkMr3GUQViyJOtgKHm5b1otIfid2PjkMZGdmzZhRB74DEEw
NDVEWLF/qCQb5fI1hRK1uKrclK0XG1i2qzYyFPA0lfms6SwRl8gQ64ZZ9cYRxQFk3qDZk1+u+XTN
hTp7gEz6H6wi06HXMClAiOsIEVgDjA3TFNPzbIySRxmpP0+SKf3YqYg2ZtN0J7MEtIQnoh2eCE9Y
pAPKGsdENL3jG40dqjoQL8y8WK+NoourIQkSfws1I+d3u9qVkB5mT6908djGdfqnVOm65KuVq65q
rkrowDjzuxwg1S5VDPPTTjj5BLWV4m8vqzoOETw6lhqoVUnTD2E3p8zhLCpJ+m1Z4EjQtE61N2Yr
D8Hw6D9lrsvbgRF5EDyYZuaqabIearmWzvkMZWpKhjokxSwXkKSN9cOeE+47C7HPZgfjEFrlMXeT
M6bQkuyVJKkU3WapqN9HXU3/IFFabyZMxe1QVN3POkr6Sc6z5WONVxq5ZhNtLHl6M5RVJYaZae2x
wrX5Adl+eaQloCyBBVtrX3RS8dqvy7iJbJiMTUkHPc00GueUNnFPgKXFtlUVbQ3lTe++dTNny50J
bT8MvVP4tPwgLeF71kOtwNaF89h+sdW6gD5q6adJgrQk5Fw6MKJ5m/dw4dQRfQTTbRUlW4XOxJBE
b+qQpj9Zbesh6WBxi0xJ3eCLIz9fCxmRq7EK0hK9OVAdFfbrvQkHA0ouEwV8Vku/bRa1/VYDAviF
Azk/L/Sb9+ZMyw39tBo2sVNz+RpsansVzAZYSDaQT9B8d9NSievfsSIoSaRnixM6qfGdcmMKUCIT
U4Og1e9URYkOmWY5JNTmtd0oxGYWr+R9BAXRzNqLy2mEiMVK4Ekyrg/XYuRIE5TLYB+kuGB9SR1c
+a3Q4/d+rMv3zorXm4oM8+hwtSFOVPEpTZx6j3NGA9wnSZuGygcXr0JNQOVEMcOoSwf3w5wQ8DCt
8Wm05AyTuWTu+3t2aMHyjFxYje2euU3lk7Gy+pEYBFTY1NUm1cVCbLY3H/p2Hq6LBoVDlQnxWaIl
M9pVajiwygRFpE1Xk9MCTe5V2k6xroVlp1D7RGLcl3lVnwnKZa+ZjEHEs0ap2uUZ4RQOqclLFSOC
lRWYipAQcxeaYz0zLnip9c8xS9vtMC8LMKSheXcSzfaNpO8COb87Vpk4kFTYozPmasa4YpRVCA7m
kXNLp7Q4y0U0+RMkBndQdfOMS77bxj2uCTYE/TinJGxzeZFfCkNOUZPisnOjjlFeHa2TQzGXJXgq
UslTksfUwtoM0pIQkB9rkv1VLFSjHtD4vt3UcZdtxph+VG3J9omgHsM21WqIR99mjfsk0SSIDuM1
fSsUYT9VHam+fVUz6WkXY+si3lHgbPIM2TZfABJMxzIXYqckkzgCxCwkTycAoL/11QTJohWzU4Uw
eadqh6wknlc8FacsMiF/yLGUEgLIsV3idaPPJSKV4DOne1O4HffoZ0qU6wWlErJCukTHTOTdK/Em
49RBlEGJBrAaAAzAwG2tq01vRrN7xSMUYtnhwBzq5F4xDQ5OqrTYqn3LkZltR8JtES/LjaxBZHq6
MkRg3nqI4GnkKGdyndJHpWsQidphRWg0W31y6K9p9ZZVeRxZ39futZtLY3JtReVv9GJR9I08I34E
ktHkT7XeRQoAC1yQQ7QA2GBub47pCpOSscX7sJANw923eIRrM1YSp8YKO5uYnd0E6etKOLAuwqXu
NLFlLYs2dZE78YG/20yfi66U0YcRLYOAObKkqZuBE6PC5cpyeuEx4Utm2S7MDrBEeV+t9ckoP9Np
1bpzIt3zFomzqsXjkAz0OdbKtHq2SghOOIUzMnkdA05IniNHBwbxshLkyqo5u7o00po4jkQHf2r6
ad4NzKzSsCyzvlgKFKHQjqX+sbQ5pgY8dN1uGt3CGNnZhCE39apm4SjTR/LiSlI2ssxNskrg9Uyz
XJJtRlJxDqeUGECbCK3YoheWj8TVCbAWifScpqr0oMAmnTyO3PVrZdnZepjKoXnsmiL7Wbux3oCZ
7C5tFje0MuNyk6UaIDPNov6G22LNB0NSSf5Vdbb+lpkEgi+PrAGlGMvVe68BM3SbtOZcJps9hVIB
zeLZiKvSCrp5BYFTceOyDK3PFuTVym2zBmdq34zZ1po6ktPRCKujUGfxlGoV9Am5M3dytWZG2Mc4
fTQ4kN+LDCIoSYZhY9fDeFpBLQEQy8bXdQCDlqmrDPWoB1kD1rN9LYd03XHfVrjrY3L9nV0QnjaA
4jktokxhmPpTU1T67yiX5fuAwTgmpmck9LaQpLwxd3o8dBh8mQDQFmECBJ1RcJxT/wyskoVrOE5x
aBelv6WKmgUODjZSpsZED8kYbqUF81SJRp3MPv7kW7eM6eOQwSNA9q0f1WRWDtxWImjsBPe+2Zae
Fg3iqbAacVugah57TWV0GdCkAw0HlXzzWuDEbzSS843xa6SGcXbiinwYEh/9tzSmVZGtdvuymCIP
Ndx+eyFrRDLnBX1nwJvrpXk1vQxpyRzgVDBaLluYiExf2/zMaD3oICjv0wKlob2kWt+aAXeK9Drk
UUUp3Y6ASxmCIELMhFMoAASge0z6Szx0Y+73i5k9MF0yOdkEnGJXnmKNBqLZngn4UEGQepGCyioc
5Ik2iRlCoRl3B7I9P7RpNh6XsYo8qxJjYJc93QM7V+RAgFb0sCIk/ow8/Z7nrVPiwizERxYtuQ3k
qLf3Cg9HRqIcGYI+G8piPoxDRNi3kFrlp6uU2le0ZH2y4juo5v97A40BPPz/baA5fX5/1v9y+1+P
/5eL5v5v/s1Fg+3FlDUNeKCmaLpl/oeLhv9jaJQcliXLimNo/Jv/cNGoOGVoGcoa8h8G9n930WCw
UWTT1mVF00wTLoT6X3HR/Ktd5u+8Ljh2/uJ1wbxlU7y04mBBwoycM7OnnunbTDGByomiJEDjeh1F
iOuxOt67uH/zGV3+zxP8SzWWlzql1fg//4d2f/x/9Lx/AbPLjI8eVFzDB7GE67gvlJs81ecqflYS
fGqt6j1AKfuMisY3Y9PvrXlr1XuavaP+2A5b1hpPLmxCoX9kOQOMUwUOWYLafJgItE9YdSyHgH3+
PuYe56TDCGNzmb/++WtX7X9oEOJD+wv53XJGUWZxIg55upvlP5lB6viDs54OOTur8E2HbfNdKb/4
TcS3Ym6T2F8nZiUsrjOfneUysf1YxVl6T7/43V24qNctuWRFPZIC3LflDZ0ExAj+8pAYoYjcibZG
T+tpX3+0v6CB/LtQt0Nn2Van6oMkF53pkIEpYbdZtlFASNnvgzGY/dWHN3ZEyHHjIA5sn+yrl/l5
UD1I7hfNXbcPgM0mx+yoLt7ADJro1XB0QsrAnJ7U6Tyzh7a7SHk3CSIVz9W8JwZmac85FqYJkkPx
6szo4D3L0j06a/gFwWzxIDfs26HQ/KXYf/TosPu8dY27ycLFTqBBo9jCEKYtQjln4N2KovOwOD5B
Y4SKVrvmywMoOkJslrktuieeUNxZjIqv9MABozDr9np7nMqzPry01Z6WsGbgjd3iOVX07Swu7fhg
xyyAG1nsNPFjkkYAezqKbVljPQxzTkvG8ohHGrXYg9BYbmU9YBamPz732sbIH5P1ZJwK4DlIIRCC
fdw+E1OH3Ca4015eKBzNnkJ/8fXugVAZv5Q9eDulBRmCoJS+T+bdJ+qKT/2bEfSs6hRQuDFN+F90
lDEN+zwaF4zyOFse+RtEBM/8pvtof+lJ8V5tej7Y3iQ4uZ1u6dusDmHrKK+TyQ4SnyGYL/0TXSH4
5MD7J0zKeuLlfO3SCXqCUh9KTudL+kmGSom9DjiDz+eUBLPFydXNTA4wTMTbataBLijkG/4DuZnA
IFnbXbq8jMt9stLZpGnkvPQibEPg1kG/0wKafM/OVt0boRMaoRw4PthIWd/kX1V6/ue3mMKi+PfL
g06/iT//G3j/jFSaDLYzHqRbcYE8swdm+aCdjZO2r84Mm9xXJ+VS/iejb/7hxFmLZ/vLqABqAY0c
MM9WHceX9txd5lv9kdzijRFk5+5cvi+3KuhO9rn+7z7jX2aaEMQFTpPY40F5kPfR3nxZd+0mechP
5tF+MPZUbkdzq77aZ+3pP/lE5X84teD+Lu+f9d98pqKYRmVWjPGgPbStR+gMCwVUaeXVOaf7eYcv
92mm4U4H+2XZK7t2awZrmG+5BfaEJvf8Wdj52q7fV0fnWwvFsbsMD2BzDtUFehCwvqLfJtFpcFA6
XCn1795gn861PoVq7sVqEOcowl5K8oajHrHEMsBgT0ME3UM9YSsav5TKm67p7KM7OCMBFdghXhZg
83Xp3gnZO57r8Gr1mM9x6uwMOB1vzVHdxDL33HEQV7mj3g+bYWOYxHf38dmZiGkdCzpmcF/hGf8u
KKW87ReMhMvvjDEPrQCN9ReTHLpUuSmvMoqQe7d4fLaP7dk5PPUb7M5U2YaCGO3lp2FLVSOgjr51
5KYuC8in8G6sIrfAU+54ggeEK8S9gA6E7aO06swIoHRjKQGMOmzHOLTVTVvux/aPw+pbN7/OW95/
F837QB+t+o3RRa2tnW3nb/U0HaT3nJEHma/oPjR1c9/E25EE/R/5KztpO0xKBKQLv/uOv9b3yWKg
mA83qPyaL/IVXx2L1mHOP8SI3OJ3mieZW364s2toRRdbwHv80AwBF0RP19Bdv9PzElC+bNsXrb06
+n0fwRpKSbntDwsYV3d6penzKF/hGT1pb9AC3DRMuCUZo7sdvY6baPB/kO59Rpf48YNz4dNXJpbH
0Bk8MIeCa0X1G9be1B128KLDfFNtqcCD1dW9NVSvE3KXB+bMbYP8XLee7DVHERJPfZB/k8sBErEL
GMPni3Innj7zcF69tYHzMJJO4uJzFT/TXMJJJza9nRUQe3XtPW+x2WFc8wCjaqnPzk2U7XV5UM7x
R59vBucaa6zJLz33QQwF487np3MP0az6kv84h/axee/euQhafuXwk2Ae+12/hQSuI9h50LRLl0r0
V0brCNJnaBOSFNpiZ1eb4ckg6Js8KO3i1s+Gxbg6sp4b857bcZVHebnZKN5X+WKjABCWskPtEQ7n
tfvMzsa1fVOuy4N9lAJW6EA7qkHrYcb0IeH5q/tkevG2fpTesLcd7x+m5NF5338MO4e/nYUMyPCJ
Mob5CZ+I+654Zjg+EavaJAFeqvB99r7nANTWMf9B9kjfh8/0UpyjG9NYOo/WvoFB5JLvWxLSPBo8
zf26Z8/yE9ibrv4Jnpthv1kFDcFHqoZLqHwpgwtGOABXq5sHQYiyWUDIM3Gh9fSV44VrLo9cdzN7
cBpUOqc5l8EAYRXSxEAc+MlgJ77JDobEgw3Dm5MiHJcVsoprhv2tOZkRELENOhzInU195E5EPT+i
9DQJ9ffRCKRzfE2ll/rDCoejQOwcvbL0p9+J1JyzW7jw1ZMkNr0WyjMDG8LZCVU7MHov/9CDeItr
Kcw4LZk75VV51bZ6MOzII9ibot9hEzwjLZ/bs7kvX6TDepmu4lu9Y6G2feJ1UGwMrNx0wkKVHqRw
s2/giOWV4AiSncQ0FWISth8XuxRM9kjByWiRo50fRhpRo9/PV0Pbdv1hHS6MCkRwbFVy+ShRha+u
l2g5z7iXNjM41HnfvFa3/BAfhmOf7+vmRVXeG+vLyT9M6dV6i9f8ne7ylo5klMoJoS23f4qXX1hx
VRZkz8WVGWZPfVV80ekIQMnVmEYwEfM6ttkJzCoHVCgBph3QvUD0mAo3+ZHexJO4OK/QjUqvbtu7
PH60sCA2qi8hvPFm+OJzt/1T/rHfrUf1Il+Wh3Kd3ZHzXuFG38Nn/D48imv81k6XYho2iHOBOrc4
kmCmcyZUAyjnW6LrUfoRFxujopHFMb/B7EtU6Fnvdkm+KyrimLXbPVbM1hlu9p/hRwfuKpi6h2X0
OJ6HB/3dvHHIGZc3XWJgPZbdnsmMdycXjGjM7+7ymaYPQmxisSNuX8Sh/lj/ZNFBYEumrXOzX2Tx
lfc/i7KT3kj/vOlX+Q55YoJN3XN625sU7V/q6IPYr/l8uMXrkrEIXiNe1jGMcEXDtsQxMXP6bCLf
EvOx4Sgcm/HJYeSlA/7C10k4TUASvFbbJc8N3Kwas8/wqvvWyZj8FVoAyzaLrOG16cZ0HkslrKKD
NlxaJWy0hxGniRx0B07PdDHNo77NH9ob0VqUvxcDTkDnF/iWR6+CZLv4tCKGhqNesDAbM0Mi9GOG
QYuDDLwcU5EeAFzHXbRuEM/f2d14a9FR951r9B3/3A3ZHQ/bVJelfDfpQSVjyKgUaYE6GxoLZ1yf
U+bEsBENGdTVWCA0FwccRQb+LuVxda7GcLAge0z37zT7BTyeX9Qj2jrXXrNNuk8N2BPIW/0LezE0
VdPYoWVQ2yndc8rIJNJgZPpB0HtApcqGyDChId9QDlp2mIsvJclcU2V7NoF7mF6Sv5SI6eb8k0ZP
bJsWBxiwSQ/LC2vjlZBGz10vHbTxbIzn/KoH6WP+aTw0b1r9UbzdjVOv6a1+0J6BILjK8EILsN71
/vyofFxYk4LBa55TH2Z401JpJYWXMDii3jIQiUaMEcNxcpfe152tfQ/WaUDZmMmhvILgP8SK4gIO
8+Qdae11swb5pbvL/tvlK66v6s1grjsc74TyZKqexlvCo4EeeVVO8lN7wTvTrFB1oNbS8vQoLufr
9K0BWCtcLro2DUSxw2vQeUynojT4roN7b9HTX60nO+wvheExFzUCGuItBDRvw4dNz1YO6SI5zcHS
n7oGXI6HE4xuJO3Zfgv5y2+/9NItnhkMaR/GW3Ut/ki1N5+4wunEQtLmh/or/c2OM+1ut6I3/L+p
O7PduLE0W79QM8Fpk5u3EYxRUkiyJEvWDSHLEud55tP3R2dWlyPkUsANHOA0kOXKTDhNkdzcw/+v
9a0H4H+P3iHPFqC9BrEEVE7DdfpRPjrsyRBzFPPGRteJCEF7tSxZvjE8rNUvvGY5N1uW/4Xeu4xy
L+4uQi/qUc6P4LANHH7RrfJEtf0BiTkrQPxmRWgPl5p6iOorxYK0uK84LtX1V31wBbucdQ8gM0Cm
ppSuqvabAoChqXzTypc2SVZ9m14lKEM5TjvaU0+pe8jff26//8hXdhW+Vght35tT19iRteyAIT17
z09/z/+PzjIL29dnhTGoZ93bsbts/k/+rovZlMUE2AuhWppqCHrE/3KX2fpflLWwZenEiuiWsKgd
/VMXs//CPWZwhqH2RVEMf+3/1MUU9S/KaAKNIk4e/kPLIVr5p20PW90/FSkceTzrf//zrxWq+ez3
7wIV9i/bQbxtORKdn5SOyQ/+66kpHIcxpJGjumH3xbGwt/uIUODkAxVntNpVFV5ozh+FQ3JNqRma
Lg1dk858gyf1Jc8Zgix3CH8gjih2tYQxPWZ683eJ9j/emX2cjPfPZUwhVM22dJRmxvGtaV6RGuiP
SIED+KCT6Wd4W5Q+A5UjMJDhtzx+jBNUU8s62ZdQWYkmAkRHajEAeH9XPnCmUey9lRwKxfVAGTdL
Inv4C3c4Ls1MXyJfLNkPti6g4zRHE81fK45K8lI7UPSAw9Qj8RwxaywAcBkBJ5Rl9BL/MF6o3hHK
oCgrlSSyaR1RlXgdX0s4lb0bsUpzSrV0sFkX0NMy/25CYjX0q3khjeHgbOPJ9f52hP7Hp/VhHPBO
dNui5Eqh1hT6yemZHL5S1TrGAVRbBFMYAYOe9hmsoS8xQWQA/vxhOU7W7S/fyj/D8dfh97t3hKfE
AXRPyRi0z/E7SrJCjLnPZZEdDWt1arVFRsbsmTqLMddTjkY5d2frOjdGMZmhd1IG7modDLnpTW5g
k0LmlrZrZhsY3j240rxDwLAokHZZ1Uuafa2TgyauU5wERbSWDH/M62wjsOHutHtORnK4qZzHmCUi
U69t1Ef2RVhdzxDNHl790H8bjQcrLemgf/PbwxB/77Iz389vb0fSKzZ5dPr8FR0/NeK3bLw+ker6
kg71dU5R0k6iNaHJ/Qhlk5ZjHM1FAoIOu8Edcmhr/U0k+EdGsrrN5aYtrlN1HZQXyfQiyDUMdl1p
ugnYtqp+sPzLpKpXSITicgWU1o4OjukCDkfSCGU8vgW+HCIUtNvd56PhOG/37y9WWrbKXMggxI57
fF8+gs2hj63JTQh/XmAKBf0oUeLKWdzZdnwtpXlm3GtzJf50aDiaFI5gkkYlcPIsCUdJg0wXk+ub
VGnCFwCb3iEQ5mUPUQ8GK8U/2LpbHLEGkkUj2MjJdj+/7XmQn/wI9HTpcghhOdz3yUSFPaSwq8wa
XGRz7JT0S5jnq3TIXvHbqZs/v5a06Rir1vy5n1YeSY9o1axmAiHuZHThQ6nSttfSI+ai6CG3fX61
33x3rGIsfXCYkc2p8+f/S01uLAw62LTdXb0xLlGscuqlEbpIdUGxKqm+IooDklavJLL5z6/8m4mF
K1MH1CzBIitO1rVhGIj8bgCIDZieaJk00WYkvPDMGvObq7CwOxbfoaZq4nTAmq2KRZF7dIOGTmSb
lTBbTGM8Mz6040bMz+8CC49D5jV9Mlv9udL98hhjdBSZ0aqT6xBvJUfAtgk4FaPVKCB0GCGS6DpT
YuCuA9tEBXPq58/yN2uDQIEP05wWHduVk/ox4LSkMa1ucsM5vSFSX8oGPrc6dlRVSAPe+0DhGMFn
rvqbyUBo7A40moBc9XRn4oDBskXiT26eDTEmCm1a0uFfqdT8vY4aD0kUi8/v87dXZFa1VV1XJc3K
49Eaa3BdySOd3Cgn9MuEGAnRhuAAb0q1JexuLHmR4595ub/5+H92R+FdMpDAbB5ftPDSvG66AW6p
di0qKqu+RZupc/L3URpnhutvr2XafA9QC1RmnONreWYfYNDiWl7BWWEMlVU+0KQCJVxQMdDOfIK/
uxpXUp2578psc/I44b4lfsIAceP2oRvpFZkobpY6skwAKOaZx/i7L9HCI8bKwV9MpMe3Bgp9oOug
MdOEPZl4g9JTske7+/kI+XhLOoBLzRDM1ygonJOZuvWh9KqkBbkc1gD9Js9dF38fQfKauhGeWZk+
zJ100oVpOqYUCKtZnY7vKCwdo+1rW3VBVEbUEmS/hdlFTTJWv8KaRdSuTbsaPWhtBfvPb1Ob90NH
KxLXtkyp6jYCbSbuk9kzGMeiNXp93mCEr+Q4P9RRmiwHs09cQuuWsYr6daSKBaR73QEicKupfgBY
e+7j+PBF8nM4qrB1zKOSnenJW/UGH3p9X5EOPjU/dL6OVUEnbvTiTayXVIyUqT3z1H9762xH2QhY
nIaEefKKo5Iwo6FrVdeIWw8jrOf2pXNrlU2/KB2yvexQvw1b8uocUcpF65jv6EZXTTnG536S+Uon
LwH5g+D056CSJ3fqeADgmtTAbIQczeKpXYVp0xCsp+xVwLRfSymuRx8tUiINSaAava2hVyjSy71w
goOCIP7MpvPDIsCBk0OiLpioAKLoJ4sA3f02xAI1Ex+AccRBMM/GyxIZEkEiRGTqwT4tgvfPB6L5
4bN2bBUSKH5ODgecdk8Gou5bg56EcnRVDcZX+t5xQPD9p7x445uhTEa8F4VACh4BcI21M31NLZjM
B7V+TrqvbbvTleeA/t9szS0Wt+HcewQ4hDYRI6KdbWaXjnjTTZfirEkjJbnzAspXq0Lf5f7XaPzW
Be+YgPv4aqivP7811IAf3i873XnjZ+CKNniux+93UiwtGgqeaFRtTXWvcPq0xY9R3qQ97pz6G5GO
y85CWnWfJxfkrLXjPUX0vlinAUcYcaj6rxoOB9BxJpX1sHmy2k1jP8lim3GszTcppTlnXZYbsQO3
UXVukSwVqrfK0gd6dOP35HjsclLC+7UX7RIDq9Rt1t4qGN6Sq06/MIqXPLuivfltiLcGsggLqzbO
e8pxrvE0fCP8lByMLrhLErh1W9FeUviyBAUyETwN4VNH9oTy7gd3k0nQ+doMlzQ9CUfvvdX4ZdSW
GMnVfpsh3RvFTVNd6Fg0yofc2WLqLLP7/jWKlmn4JfNWIcnnoJPQ3D5g7s3Um2A6sB2fM+Vol0wr
p3Ap0HPMhqNf+LcSwwfZnLAHoSTa3l3ZLqV9ic2R7Ysid/NWlBJ5aV/IihLctvtGajQEBrotToNq
wUXUcoln1WqvVX2dEspJAqYAULmPnEM0vuJpCzzQyc1u6r6nwfchWxEunRVXeKlNUBlwnHJKvxq6
bGm8qNZVuYup/UoOYxCGL9D3aIQlQSdFYC3PrPAfJ0zGlM03T2lJVTnyHo8pyeqUkgTKhjQ3JN4M
SsaVH61IrnrsogQjD/P6mTXxd5+oxf5XSEo6ptRODlAxjpuqGuY9Pn+zTLtuVhMCvj7zufysCh1P
h+x8VTZmusrKpKknU0EZDqIcFXt0CbJHBYXb0dJv8c1ThJ1e0eBI9bmo7sf2y2D+MMw3JJaLjt4l
qlZd3QW1i46ECBmrwJgA72BFiAbhkMLZ9NrG1sneqAlfeYrgsGQQw7qnACzlwvuiXKTABWjir4Jb
Di0myF62gfSj/L0NkmcRACu+aK4a4QJhhjQBjdPZ0Oo9lHc6TdBkadEzCF1MP/ktJYXcWZbwMA7E
DhXtFuMgssYdHUGYh8lr19zL8C6jbjy+w49QVxkNx9YFyM9HX3CKH8t0ge59qYpHYqHIaRDeRU3J
uXMJ+wvrnVKvHf+pqg5FsCVq1DHcAUmpyugHAwwOfwNMv+uvDJqq+E+zRVCuTbmv62+CGvmtNz3m
CdwGctv4yjrtWaa0adJ+3+CUww6wsJQXpGdmcW3UlMOszK3Kmy7d5+3WniVNPz5/4x/2WpwZVZYa
SpSmNf//8VBuwMzbWNB43xbyfxF2r2Q4crwR5sVEtJ/751eD2mU4aBElZ46T0YUf1exqs8fp2hvL
yKSK15d0Weza0wjIiM5c7eOJjpIvtSjp6CqySOGc7I2rmCAQgHSjO0lJjyDtMlwH+COwwF+ZLSPP
gua0lmW89GrtjtRDcWb5mZ/eydfENpm9rNDQ91o/yyK/HCkjuyCJMOZ+B2zI0P2BSWa6U5/5an93
FUkZ23LYLLNlPr1NtZ5kLMm/Fbn8EfYjDS2nO3cI/81A4Q83dEu1KYnL03VUTxyiX2ufE5Qt1slE
UkuLR5RKLT4yW076mXf3cSM0X4tikSlUQWHjZFsWlTmQyA7xTkWIzjZS9o5KGW2mXONWc71MsIxj
EzszsZ/eJK4IeEU6ZX+q/hp/d/w1yMKbSjHgfjGy/luR9yiB5JU+fS/xZpy5wdODB5fiMjr7boNt
N8mgx5eKuiHzrT6nrK05mEPBOsaS1JrSeYBbsNC9fRcSgGSE4/rzT/B07Zq7ApJbozdgsL/8uTP/
ZUhioDX0gbRfN/KYaZGNk8SmobCwMwHbs3fVSbHPXPLDdyg1VktHcNphm83R/2SAGriAW3z8FNZF
Ye2hXV+pXeja/biEYhGvJgB5+Jj0TduWSGEn7cz38fGtCocjlqSuw+6Wg97xow4Txc8V8tpcB4Qe
vHrCZHO2TRWBAJgsnS+fP+DTkcvN8i2ySFOsYi99ujmgvGR5eMMJUByu657eqIrRBPgKKqHGDtat
lM9N9v75NT+8VJ1D7Myf4X3qtK1O7rAgPIR4PBuxjBwqlB6IbGxP5G6poHWoivY9TvPwzAD+WRr6
dXKT+lztp+jAIcCmAHjysYSiVrS89UiLlzdTSBKIg+XpUlYPdomcgKaoWrBj7HEjZ2vpoBoodmp6
yT90ys3Ug+1c43ELYISoz0H3EGnFWsnXUIHhdV62+RW/jlBle4cjL0gdJC78Xqe4abUH/gxEsPwB
YnZr1muALvynCm5vzbuc8ofPH+6H4cN9Apk02HhRmaMVeDx8cPSY2EDjjEzH6s7rK7IaC7NdFgNa
DWFhGPn8ch8mBmo4jJy5jeI4VCbmd/3LBzr0xWgNYORcNgTwpFPEESUw+rTQV0mSvE8wSQhXDW+6
zLz5X1xZ4/Jsbo25XHZ85UmDmN/kJQFbUfyGgQbzFOGby7ILlA3egjVOGDzqK31yzlz44xPmlikI
UjFnc2DqJ/MDwL64NvDA0aVUyZeYDX9Yf7HINQRxpudWsg/NCMmz5blCHKX2Qs315GshvyEpRDMN
bo4Oq6tqFyqNtU3rYSd6a4RvNawzp8sONMp810rq3JX+uZrLz9L48ddDxZl+KNVmfhaaMccP2yhI
9EirARiAhiIu2ZH8QR71g0YGq64jMjfDldo/oCjX/HtyKeqEDmu4I5RrkyU7BvyUowxS44tGWY3x
S5qTVYvP1u8QPqDU5mB2RyDsUjZr1bpxyh0He86hKZJXUFlFXroN/tXyheYLsjA+Jn7lI9RIgago
cBT+bkq+9uG6cQgbQLVpQNVRLz3+aHzx+/yP+0O8EjG/feYRmpT0Eo6fRhdp+EZxr1OGPoTaQFil
SJuLhIMIMiMNzqO6yNtcuJUvbmEEAa/ELXhmQvswcc/NcmQEFFIN9mrytPbiibApJ44CWpcQmRmq
4EDQW3VfQfL5y7BCL+cr688/uY8jn5UY8L3+sy/MPHp834lMyqipgCQTKeG2Ldq2KQp9clsoi5jq
4vOL0cTgjzsadDBuWB5miQSXZZU6vlyftdXUKz3R17fGKzGUuAC+CoPT0yr2bz1SRcYV/6i8Aqqm
6yEqN4ftRdEHkB4Y03hRmwv1Ybrwd4Thaambetel+MGv7fDYOtcouKJyIzXUPw0TNn5h42VoDzZD
iERLQYl1h3UjJMUAjir42/HbgMosGBe+Q4mcgbdM1SUHI34Fp2KBtANDAdywXIK9iSDwlRRkqD6s
hL6EDCAJ5CP8kwQxPB8GYY2bmlJGsE6UbSk2XrQ0Sgg78JrgoSyyG+N6uoEADm88ubcfkZaiQCA0
cFS2WrZFROuYG9P/kcn1UGyoPU8HhyNdR1bEXNTS72ZImLUlFyVxDoVYV9WaPN8GY5y6K2oy6TeZ
uh2nA2qqZqSGuan9Df/SHNdOtpn0zdjs4gxS1tLq19FzHV0b/h6VZbhAUBlc6ofhqX8H7vKsb4DY
vZXUWWKx8sU1gihil3Jic/BPxQjIxteqfCji1zC9JTWYMoB2U+DK0faqgyjdxQXt/AiupjMz9IdF
aR44Ou0pR2XbShfueOAoCfSPlEgKV61HhoFTyKVhU9QxYLhpgxFA8oW7QZiI76p0c3dnBu5vxy3d
DQbvXC0/LdKGAris3mqNC/5jBZd1MVKs7Mduo9SR5G0JejldjCfAA5Xad2n6p+cCbt9CCkDNxzYl
xfrj29e44ciqCMciemqfYpF1rbK9SyYUllM2nLnYh3mIfTmFHsHapM7T0cmcIMPAbuzaaNwIdNa2
Hr0rKvTrYhSoW8bkxW8YDNFYdmdmB934ODlwXcRCknVR0go4vsk0Dsuq6q3GJe/IAxwGfMrMiDXI
EqiQzNrpRSiMWQMBZbiPh+smsVBId6G2pEc6uSnbtBVJBBd4Umo3a/W3dMrknn0bwNZJEPvRhAr1
xZCo6GYWMH4+Rj4+NbYQDM55h29CjJtH8C/bpoluY6c4WJg6pbyoRLulBbcMe/aMuLfRI/UEaUVn
jvfzmzieTrmmLqjWz90wR56sWlZayNqpQQSObYn0Ugwby2r3HQlfNHIUptX0nNzqw3phoKGglu3o
mq1zSj25y85rHEooSKIofDT7RPlOTO1C9rAA+7G8/9MnOveCkJHNw1Bz1JNxGOZ5V8NTILGWtWhT
qlTj7IHOiIN/wG7dzHecPdvi7MyS+PGhMvZUjRVYlxalzpODsUOOIFlTecY2qCsXtVavkNuoG+Kd
YWho6lMcgdr4/E4/7ggNBsxc86QVTutRzp/GL4MnE7B3YadhZR46hMYNVca+o6ZpwffcZTp4wMZK
+n1cpLj1Wr1cZ7IHCK7FfzzNOizN7P05qzpAXU92pm0RG1ZcGuSzgcYZGgFCyUmws4Skw5a4ckqG
MChiF9v67eeP4OPAOr7yyVOP+qm1GzlfmRzAQXqrDkjY0qqFvfKjM4/742JyfK2Tz6ag/mwznYGy
K5VnADsEmbUGMkjIAM1hai5NPSrXmqAN+Pk9zk/v+HPlukyrTAVUyVB8Hr/llPw4B7wsRUBfI21i
rNsloDD/zPntd0+SbT1HDBYKVJEnn6g/gVBUAj1zRYoTLVSB1hsQsirixclOOic2+M3QdQhTQHnJ
KRXM++nSFI21cKYcGwPBMK+hFb8T7UukjuZd9awcuVeucvbUQWLbOzqP/pZW6O7zx6p/XJ3nH0Ew
ARqmI1A2Hj9Xv6JZyeJIpGf3XARzOT2zA/r2UXbpFRjj1KqDOang+2hM7cUcFcxuNAKSYIKj1mj9
ZUVhY8klqhUgejDpEXtOsA1k0ClkAtRB9scrLD+wrc8SFI5ePLbjH7g1BAwXZLFuECnXBTlNmm8W
a4u8gcQa15SremzG+IQ/f04fBoZJf5mSEGJcSu7COtlDScVLUaFEsdtYRLjlRfSs9APwW/vRSGP5
v7mYwUZfp8DIseZkJsk9aTZdDbTcCStiWZ2YnkasfWuLYlPTt/3TO0Mf6VBftyh06x+kxuiW1L4K
aHgMfvW9Kms42dLZkHjhZhqYiz+/2Kw4Yy9KMghtquOX59Vt0CgJwWHUL7fSsjbCM0Eysj9dDKH1
/vnFPixGJnMFXQT2Y6y35unXBUweUZtGawn2L0WnCDtI6ciXDIM5JPpulwa9dWaW0s5d82QxUlKa
NV1INUR6aB86K97kBZaNOGtVgImYRaaBNjaunViDnKUF0JgC3dnHbN3BhT1OE4cza1DMC9uTySIz
7DO6lQ87LZ4JYgHqNDSMLPVUqDaMLYlpwgxdTgFAzRMjudab72UOKy5v4aUQaiaTvjgzy8yv9Wjy
RtxjznV5LjufYU93p4NFmLZOuEHOh7RL4EBCAD9X///ZRv33VSTVIMOyUepTr54H8qmaSqI98nXd
wxSaBMVaDXOEvURDLIhBua35V9+zxrp1Yl/bjsoYua2j/ajj9mk0p4sgGBGb91OxI1z4hYm32PUq
HtCCNJS6MqIzn8HxIvr3T0o+CZsEynUM85PZpIXk1HtKQNhDYV0ZTgpp0svY6/rRruCMC2QjCP1L
Mr7MM69fO34TXFmnhE5FnR6QIT+W04PMN1vaQXwTYbONBgv/8jBuqzL5CYbSNyqq6FqgKPYI4FqN
Q0Bu7UWa7zJRVc/kkX79/BM96S78/Hksh/rJvKyjnRQnC+4QKb2tVjFGS1NYrlFiGZOAzOxq5dRY
0fw830yN84TyhsjQmPry59c//lz/uTxFIxN3B7vkUwVl6LXYryIu3wGKdsdxuFeGGjOBelPW+B7r
ThnOXPH4A/zXFTmlCZq2kO9OPoViaK2RpgKfQkZEgSomG57QcsplCtVtNLZlZ+8MzxZ/j7j/B7aj
6+Itu2uqt7fm6qX4v2A+snmE/9l8dHgrXpIjIs/8+/92Hkn5FwOPBgFonX+V1P7OtZLEWpF4xVFt
/kWac7HtH+eRof7FHI7Igl0ozVROHf/jPNKtvzjzGARiIVgysCX9EZGHH+V4eCqQf6gzq9RVj5fJ
SEmhk/eInuxEVLcwPtrrIPDSXeVoE/Q0RblVYUVCDSZZiPxlhWbERq9qAM6+3eJQUtBQqDgSiT7w
tiEMSYQOevuepqHlxmKMv/cGIBQZ2yQW+hhY3pIgFCu1QcGY963u2n7er1PbYT6wzOCu9KL6EOQk
WZnsEGNcnUa+1Nt+uJKph/cmyaaVP2nqG6ntDpWPsaoWlRrbWyMP41tHTclT7Hr1fmJDqS0i8qe/
xKnUdpbTyKdOFfqOI3fynTN49I0ZeUjofZXl2soNyyW8FBQkMh114asxDd0S1KYgmN2VlZLt+4G9
MWKMcFemgf2FNNfxYAR9+VjqOfjshvxtH+6ChilVayAyDmWZv4VRNtyWemDmy7YNlG92P3/sXeUV
hzIcIVCrHdyPMEVzJe2lzFX/og5j7dCkYtiWXj9+gRObPKHR9x/CuETQpUf4UUtHhSZmBsb03OVN
c5GSLDAj89LwybPjclixIhOPnZjNZRvqxfMgevaqhPW8G22pHJBUtD/iqVEvwaAP9ZKoYbkg8xZj
fBt34DgAmD1C/NMADkzGfhwKP1zobeBD3bEjFHplYFaPpBzKmoKt1F6Lckxfcz3NdhPUvR+xKMj7
ihQOyVOH+irLVADgmmWsa8OsVlVX32mZTDdGc1/4KGzyHFpoGeePQ6LB6mEjb5ngYjF/gJwBTvfF
V7PbwnR2mrjPKLG5gNptbOJ9urFhFBN6CheGPl/pB+Y20JqDoeHgniaF1EPd+ZITdbvFzGmg3nn3
aXlvQvIilsTYl/hE21UWTd9Jz9hqTgpGP6afLqgddpzzdQ4jHRioOjPRqKXJtPViZRU4/qoPnZc+
ikiZkjf6aIn3CCTg0qbIOSxQD6g/eh21aibBCRdd/xWrV01UlcnXktB8MfmfHLQXY+jDrZMEj72T
9te1UcUXlZTuUH+3dLqYZtUtG8XZ2L1NMiHOYlV/FpDUoKhPK4K+d2EcbWzFyZ6xVIm1TL+A1S3W
2A8e4s6BjH9Parqbp8FV0UqLdhAHqdBGbCQR02fdrabKGa/a3xB5QuhC0278Gs4kjL+SbIoFkWGr
VPMerWzYcRaiAh0SIJPB81w0EmyIWl6bpRLuAztEqSe+ydD/YWsRTd3KYqst3kIblEPo9Yu0p8er
2U3kmiOiL3PARGtPnnT7hDiZxr9MJ4godaxx0/2NTUxUgKWLOp5YaBVdFhPp4RTYt6lnVw+lo1AQ
b8J4U7XRhhQ57yA6khkI5IVXHbnNlC0G2+nBQyWL3lAFEbzwTQqNkYiLK3ObMH1UEcXVBgkbeQvy
ikafuUvN5E4vs/eW9CAJCYGDA4dMmIoLg+9TT9jUh41Gxjjdz/0QozdTRmPnaA18FL66e7vT5U0/
qQyQ4c2axnAvbe9Bgf57QyIYtw6NqQghezpK6jbMsQSWrgOSnhdha9yR07XMK/SSdgPnRhnU27Hy
7feMPKhFMHorMGAod6rYONjm9GJ7hRrRdEglB+WigRmTO1W4JCLPIibbTG+tqmpfwG2jpRuy6ro3
hb8hWis6qDoQ0IUP1fwCCLPqdoXm7eN8BoYp06Q9wPMFjMAUe+EEvF/RF6+ETBgvSt6jPg+c7M1I
VePGr2pzF5YlclWHhhtRmYWb9yTeN8ocBeERCa1oX5Mc86qjFQy3CBKUFPBHLKev9lNcaDEbwhwO
VWxa72T4XlQ+DcOq9nFdSTVf1S1xKLJymzErXFOZhgvNSP19VqgQcAezWRJZd5AGFPwm7UyA00V7
q5sDiCm7uAmHDpwthbfMkKSSdCo+axvelWdb6auXe/ZrkhIXsiCyzjw4EZ8qcRXUSJugktlSw4m7
kkqU3w5jBt/UR2+98Op7pe/G5eBrt6mvvU4gwteBCLU1AHad5mvRuSkJdTTLCPhgOouHy0SXwYUX
TPZTM5R3Zar22iK3G++FakOxLAgFg/zcbwY/uozyGRDG8sGU6qfwNokb2PeOlmxTTCKLIe2BqCMi
BLZo9m441EJzsR4KYsoDq/peWJm9FUkOO68zp12WyP5gkzU4mxUqmEDm1GsF8JMwcc2wzRwwXq2R
A0FTb6vqSiM2hj+o25l6oq7bDmONE9FEG7N22cXmpZE21qFtnhLiUb7nFWKGKDa1lVoO3mpQM7Ga
BYiajYs+aGg68ypSFuOsp3BmJ2szIow8K3j18UwQgIJaDdzoQjVaAqrtaFFKI3v2tBgwGO6jKaZx
4DxGQYxqFoMfS4MT9otMKtC9KzISFkZW5UsKFw7cp4r2V3DjC98gidy/ykzaBn4yG0qV1u0aQfQQ
tJiSnLpJVk9V3Lj9YL5LdbAX/PjaKiCOmKfTPfQ5zuF2Ku2rOZwJyKaw5DqxKEIRe1wYP5kYlgEh
Bnr9mMY6Vc9pXFaChWOa/1Ql/RbnpUfWww/FbrpV6jsvg83POaf5gODkHbb99zQuL2WO0y41lMQd
kv6NXC9y+ioF+TwRmDAQmf06E2T2lBCHPKfqLGLUyZY9Ukbvl0j2lnDkFdcsrWVt6fG69wpniYCR
3ASh7if4cUFIvDodaXVUngcL9Oqk2YIa4xhdjB2tr2Ay3m2dTqffgvk2+r2hmFsyoq4igEvNHGlX
THDlMkt9tcmxQWEx0akF1RcK/kbrjRIsX/0+qtZhGK4tUX3rUuNmMP1xkxtKCfBUW3gS+BE5Om8N
JJTSlwCIgnBJ6sYzm5zmoiXhGAtnHG4cWQDxNfqrthPxrd9eqKMHUqocCLEOgEOM9/C9vYWlUYe1
yqvaMrqnsGu3BliMlh5w670GJQhaX7NQ1Uq3SZrYpSK4hPp4yJRg3REeDnV0XTfZY5C14NOz9Ksm
6DbZ0DAILWnNq6QZd4C31X1U0tHmtXBECl5CNZUH07SWgHx9msfTrcCOO4b5oU7sm66BExik5hZV
lbclTv1xQj62JnNvJ+L6SiKT6bYhYR17s+sWpUliWZeGi4EdwN7OArzNinkHt/9dzwHeVHfk4ABP
auKnYpiYoQPv1YEKvUIMFfcDpuek+25N4a3RI6UsUwarEvcIQNJn2YfRZVkKrEAqomdtug08cbCT
WCOCwHAzdXgaUwkQsTVJyeQxCZ1MEisV5ZVpKuYhtu7KJPoqBxDXSr8qyzD5Qiri+2AR6mASbIZ2
W5l2vTSrH0oo4PpGJH972UMXqvc9NXTqHvUlYzZm05U+SSeMmAJ6chMTMjTVEoBznPcseYD2LTHd
SAvGjiAbGkIP7H9HieWS2KVvdkIBHAqUb5n1WhM9NMGRL43gDcXbiDQwl2NEkFWcRQc6P5dpwaaW
nLwvrW9tCxRsREqQQdqz09Cs4K7V4m3UB3ikqXrXYc4XTYZPC8ZeipvWUDc9sM9AgMyZcyeicnQu
tWLamGbpWlp7Y/nJReyIq2CCA0V6BYy1MOu2RdzI3PUZbyPBjthfSHHwdZzoJCGAF4Gc1vUKbrQh
ttdO9xrxVa2FTcw4JPlgI6x2V0kIKaZGklK/UVL/YmQvuiP0fq/7pINhW0jZm4YsK7XuDEt0ScWd
GH1laceq9aDExh5ZlrhUi/zCsQFjJtEXnT/N1cxkm8D0JQ7mIlLU+4otj14a30uiCJkrxXVXM4kW
nbHUJ+3am2N5uyi/ZE26hED+VQGav0QIuvdnFApp5iTebIOEwC0ZNdeqdh1KfVdb420WKTVvxCLm
r9X5WHWqSPZUXHi2cmeqDXlLdfCs1OlVNIlFh6zPdkiIV0Lm6aq4t+oeN75aOdmh6z3rmzfAxoxI
Myu7/jsDlnV4rIJNSDQR8XRI9nT5LgQ0G5bHy2gEFOvr/kEZTBuLwRObKbhDUgoQpS0bH0dFi1Zl
dyRCwIDRNaZVgnM6iwTvFh0mc1LEcJgSSDG5vsvAweaZUu6c6kdlAa8fNV41GRB3NmsLmMyvitbt
bSsxt2lybwwFG9cEAo2msrJYRb30YjBVXqwHYO8hSGR4Ml6zOByeWwubk7IPlQbdFj7nKYWipvLj
NE2HuVOnHmr7JRugBpZeEMl+bTfVxonzB6Lgt72l/4gRvDIXdNPOiM2lUpqbrPAfsnrehjglErum
2UlSuJbkCjO6q+aOaJiAT4xSsJh9E5Fl3RJQg98ibK7zOny1G+XW1qZtZ4t0Q5eISF9nr1XEfpat
uuwtyWZZ6QnKCcJuCb2csJnuoAPRr0o2aYaeYxlv3gZ7Cg+FU4OA1bPvSOUPjacnqCqIpY2h+SjA
bDpdpSvra/UXCnsDSt2U302L2A0TOFdMkc8himekPH53k0rCQGTAkNLgk1mVIBYWAvrChvmUl82X
EHXeEol3BOQquzQKq9p1BYwpJVO+p23wYyqDF9uMayqqRK2oOUQuw6qe7LyonrLevk7lELqcIwrX
bxxuo4g3lpZcqnZPxpeIAJUTIvOFoKX7UgGGhI0Z2hYxcL1TvFXBDABRq+ECDSSdVaPWFx7Fyo0P
s0wUw97o1S+8+XRF0wv3CoKspEbVk7eNRACjCqTnXnrVNJQ+YhDz1DNgh5GQ5VqhvksQBWVoAFwK
G3e1CTi+Kv6bufNYjlvpsvWr3Og5TiBhE4M7Ke/IKnpREwQlUQlvEh5Pf786/ZsjXukouqMHHaHQ
gBRFFJDI3HvtZcTWMNp0mZCuQ4IMrmDqUei82pI5CVZq5eZKBv7dTCWQ9M7XJu6gRJ0TfCdUJ7+q
hC0uaJN3Yu9QOGlnLSxAAVMVuyGwLnkwMMu8JgxSeU0OZMUAMyVVPvXXUCpw7q2K4mOdkH5Hgg4t
G1w7wvYg1Q3MsC2FldwwOS3WsiYvquWvqwQel8Y6ADP+FUlxkNNMLXazAWurJpKB0n8VelOJ5Vyr
15OBNVcPC+RUGd53cjGOuTv38ELU2THLDWEz87K+hkXwVBe6ftHs0vtBQPWLPJyWVBW+stXeOkH4
kFn4d9YJ2FHKgWHpoeWv6FyG1qfCGi9dPaRrbxiaUxTKQ1WZX+JBvndlTErDRLRbZxo5Wa/jnSgE
BLEE8l7OmHbBuboh2Ki7K+z6RfT2kyR3c+mN7bYOO5w33K2JO86qrdJlm+WbYHQe87ZbW5UFf6Rp
eUmjvRHHF8dqvrR5+pSkyBiT8gJahh1mKhs4QPFjNmV32qq/h6G6rhQiFEiewcckwSyZ3LWN4Rak
B6TfU8KElmRf3NtGcjGrmZWei2VN/vHC6zh4Zs6+lNXjkOpO42Z8ga+HlHtKZnbjzAXIGZqvjSAe
JXedjbIi6lE3wNTFuSknpHpKbzDx/Z6IeDNg90fKUv+kdL9NDYrRCngF8jvdSTVhzBlbX2AgQmSo
8Bo0mww3P9M654hlt1VtmvtsJDNmQRh4dOdlM5ldAfUDjdNK9fMnrnhp9/l9ntfrNsWXsc71OYyq
4mC3cU0Ol4vSsEHTULbxayfnyzSVDcH33kOpuIkzblpTTBFgRe5zNY40HpO/yhinGV1aP5CtvI7C
+FPhJeM2196jFv5NMQ83CUaHc4XHlvuEcwFJdHnxEmtrnxJhyCj81Bj6HKHD6jhEN7Y0ZvqLrl0b
hvNKNNDK8PGsi7kfXtLgAX1NkWEpoiZcl325t1wDXzFUmEVtr3P3aiZEtDHG2bjrVkihQXsY35KJ
8KKvm4uHtZzrvsT4e4o+jTa+Ue2bYj413rwht/e+l1WxnMLoOe2iTS6IjOmc9FjX/a3oxGYQ9V2n
uhta2PIWT4RzKTHwTgf4uY5KT+AC3NfiqJ0MwRlJtPU8bMwsuPQZ+w5n59K3SABH2zouXLO87Qx5
DmoroX5Oz6HjkNo6qR3xtJvMAazlfCJ94z6bixdnHM2NR7D0yvWxAG8RXU+pSJeyMO8UPYKdaFLC
yS7dVgZbT98r82FsXjqv2OFxCWsnWHauQoUI9jMFo7kY8q8AYmtyvVrU6sK/DC7WuHPpboUKt4kV
yo3UFCos9X1vn4OZcGBHYvdYojHUh7x1v4UV/P5UPI591qzNzHiOSiCspiSutpheOhXvmEtRA1QP
5Bij4ihfmDM+w4OHH6CZeQzjg4kwlvC1iQo2JlpaTJvE7JAoC/HZMJsjYYRr2wj1AfSUoEssa0fd
YRvrNJc2gJg5R9NjNkznvm0PvFIne06f+j7wFoM/PBcxbKAJPWs6lUe3wMR5lpC92gLbigpXVULn
6a+mpdu3R14KfL5g0Ar7OaQnwBzO2NlJdUkG/SmpqNoEaoat5QV4w+JKc7R0fUwjYD7XOUOxezCt
bC87ea6ZHGkrxVwle/c7QC7gyHQpwMiymtbOuvbK+nNVeRiVeMCy1rDNsUy0plt3KtgFGhILk3xe
1RYttMYFtFOuXvukn69MCn3Ho/ich/jWh1Ao8ol87qbBfrVeJkN6kIUzLUI728PN/mpGxrPdFpiI
Vm25Mu3gPY7gKuuA9W3217iYNJvuu6aL10bZVi9gi2Q04+060MkoqvPIxsV5cl8xUnnNaJZWmTmk
p3BMyJWatbqVgd656XDw6jnZxNh/EpxOmYVKx8kbm3CRBwe+m4iz70imoifP9PTGcX29m2ceSo/N
/V0xE1IzxdBTdVMTMNPKYRvkNKvkwh1h4kP4zdKTHYpd4X9KaT/WU4MH8wxrJrkGSAGe5TiCjSOs
Uo9KSVdP0g1fszwQK/AXXA3fgkw9mphvyh6z5vk+sygca3dl9vK7olJ3mExI3/5sZfprgXl9NMfr
0W3WqWu8uNrfQyJcz0O2kyO+nmm0n4vk28SznVzKlTZ6MKw7gz6vdfyj6WV3lok1ZevZp45g7zCp
1hWG94mJI2ErDAJRLA8j1gQ4Nfb66WjGyrmJvXhYasxwjQBganpOiFdZAlgPnLzBpZyTx1lnF+Yj
lLeSoUAIdKRp7zZ9gg5sHNSjRx4sFQR7CogR+x3OorWDMquI3lozpYwNNz4mTRuYe09eqPH/aMQl
HQ0STJ0KnlNEdkk8wFkrydraTECa63q6sWL5dazudUe0GKDosPCn4iunNy1hq5KehmPYWpG6bVsD
qwD/rR0EPnCDu/HNdD0IwBEfpywWi2XkeENhQIahpXnbsLIab3yggTu77BN82/NOrizxYcXHOaZ2
dR1Lndw+81d6ND53Or3pY6BuI/5GSfksGUiRlM2aSanf9sYkUBOPVrhOLfMQ5VcMFNcF4mqwNy1A
EQUDgjh4tyR7kx9hrR3Fd95I8pLVozYvDXNngX4DE+vvZDdxS4xo1TtxcSSUFUyoW8WkL96Vcxzv
6PirYxBTogFEU+FyXuLqG1Tr3gqWmlZ72QjT2zKzw5Kh93aNjDalaVyqzgRtaULw1dHEKt3yNknd
LnVsfbY7XpzZNlZRlRzdGunOaMZku4uWty+zSuoWUizNm951m13uJOA5yew9FnXQloQzyeoy2qW7
n0B4PkOJmW50WJRvbgOIxuamrtkwQnQbPFFbCtImclYNyR8Lu0T/7qi7YRoCc9VBEBsB+0fvMavM
vl1Be6puSH7LGAyaYU9qoXDqPfsO4IHVbaw4/pJPJoJut7kE3TX9wEu+mlN2KoW/Ga8RnmM63wiD
kJs+xBlFetXtDFzwpa7C4jJmieL1TOSdcnqA+24CSstkDRuoV1myrVqoQvSWOGCbfcErTg1M7IfO
m00oYmtVYgh9yA0/8WlgiDXIKq/e9sqJzsXUmQ9RZDtbr57w4p5LovkASIJvlUgMRjcA17pN5LG0
oTlkNF7r0O/qzWhB3aHMEOu57WLiToS8jSAsr6qB4JyF49bTMiwq/T5hOLWcXN2SB8g1Xvk9BEXO
AyYP9BGHIVPp7dWZ5N5Pej9dDtKd9+Fc0PpR2YfxMu2aqxl03LX7fva6L8qrs73npzTNQT0vTUUq
h1vR/BuUlFWNiyvxpsOJO9puJOextTES2OvLkWe7a6lzrGVo6T5hw3bycTP7niIwJNPEdLpxTmju
KE+h4Uvc1yuhv4+qjnL6OV6ZgFRP8tOaPF46HZmDVJ2GjzttPaybtCp32ppor2eSX/Y5IZfHRlNb
bZLQ4CRyoyIuyMp1xKmGHLLRfd5SM6lsY3Uy/kyGo/HNEBNAS6Q7b2NroUgSIeXb5deRedIFNYeo
DN4UZmQr0I/51q0wzWZSi6wJ1M16JftzvHNmnKXDnoiNllcEt/cwbLaT11ZHBRC0S8f8VdbD/CiE
UW7tgC6D8wo14VSPt5J65gKGMe2Tcsw3ttBqLTB53ZRu5ew9u4vuB1Csc9SNKZl6QFDX0FUXJ4TS
Gc70OozlZFtoivcm1vNedK0CUeft/6KJhLttpm68uKUR3Eubhn1pFoTN2mA762qMJyRdhCa/tkGk
b5xIZudBlM5RkP/yGgShng5p45rJrqQqPoGxE5pq+rHRvPop+QhzP1JVlmaVf1dGZW8rZYTjRhGj
He9QtQlsj6sE+2C6FsaPxTEjh2dB0B5SkjxtZ1qroauYlluje2ED8cBo0lqSLF3H0S4j4kytSCEn
2LIvPeJewC+2s2OE92Zl3CNP4xEYkm0xFAUhrBiaPc9G37xIsNx1nYlumfk9LqBVOt5oWdpbS37O
JeodrxFRsOhbQQbhDCt5tOxqPSPzJ/mtjaO7Ju3Jqg/KFm1OqfMUj5mM0f0Q2Zepjb1yy9seqpPT
D7SCA6YWJSz5wasWIz5CuLCE85HgVQ+YsdM1NmcSRGYjm/ZieVm4LJIuupG0kXphGsa07vPaJz4s
CbJvfK2yvyYmUB7uP6Xe6rwgCICDoR0XyZBBcDCH9lFhA2ozkx3c547m6qX2/AFww5+GQ+d04wmU
rd23pWueymkMP3dG4wKJgJ8vy2KeVjKCv6shQK7LFBQfpJoqwkzUW+50KQ6yU9Vfq295VEHmfKpH
pRb91U3BLLCWqX1SnG05u5u0GMfnpo4esGGL7hLVq42ADioQmdX+K4QBNWwG1L1MBAt/4/Qepi+G
njvjYdKDf+sP/quT1eZ7B1a8iJuBSZ/rMEGBCkC/piEDLwc/D/bpSOjpRWSF94g8dX7KOZS8Bt8k
eCNPzCuDhz52CL3vDVDharqO+SaTgAUCkpdjAfccu3rIEIFrO/dTWxovsYPR/5Dhju5KFKlLOwk6
8r696YXbnZ8GJwDQM4wwPZo0vstsAsYpPELd+zaNThMOlwitHcd+NSMZvMyMGbauk2+iBHhK9b5a
FaBlSNZy/w6Khunvg4h7iiFrL9bx2A6PeTK4hx7GC+EDZJ4uOpesSeb2yaNddiDbNTPb2MYSxCdu
eZMkjIeavE2gHfhkW/t1isl1SOvfwJk+Z1ZP5kWahXeNNTSPU6RAQ7M2vyFKneCpwUrpaXHEK8GO
oMagNBH0VCkjgkT08rZKLfIix6LEsKIqZrNfzlkXjAvFernRjm71bmLGiJuFmfeXefKATkO/cm6m
mcg7MrcnMoBNfxbroqroNpDpk7lsjc6JPq9dq7q4A9oOcLmCi0xkCjo/zDJBApEe2ex9TFB8XQ9f
QuTefN6xP5cTKQZe6FVnt+wL8lhcN1uxMxMMH4vKf+zLjCk94nhiWjIOljePAPZybTvURmXegLeS
M3qNChE1rpEm55Hdx3FMWhRuwZPUwdUQPu1vJt33b24qrLskE8ytCA51Nh4L5lPy56gNZSXSN5nS
8TP6zc+W03nNzgo0vmIsse1cwRGwDKy6fJxAVoDExWFqB/3dY0C1GEp/vliu2Zyc0VZ7k+p0jSza
/Qdd77/Em3ssc/58pML94NW9fS9v3/L35uM/+t9o1n3Vxv6aL3d5029f37P/s2+yt+Jb8wNz7vqT
/8yys/7AtDTAAgPeOPxNvvOfzDkhxB94w2HGdyXnX8Ps/sWcE/4fgl0e4re0UYBA3/8Xc064OH1j
8YADSiCuhtTyv+LY/YGF/Q/enIMu/UfenBGquEzDvjlAFbpN0nxphfkhbU1C7ZzVPOJsbBufONdu
R5QKlgZuDxA9xjbKitDrFoNNaNsYLjlrd3+5h5f/JCH/1cTZ5X78hQH97yu6yi/+Ik4a3ZaQWn9q
DkllHqRRK2ynKkZseFAdJcEJHdGbJO7mJKNM7Um6iWQm2cB1nbtvoKnPtWwtXAXng+hRX/h4QwhD
ovJpLEbHuZ9vRIEiNmj9DcNSNuQ5YQ8qmT5B4YN3BPAR5uYh6+JXx54P81w+znlyywd6nuZGMf/S
+Itljdrl2nDXM9mha8pzxWRmfndluFd5uUpmdTHL8hEm2iOeI7d+nvr0isSsDG7yySZbdVkb4ism
hM+iGz007ubD5JIYCirH/9R653luVn9/Q+0rBfLfZO9/3VDzA2FYtBUZsvXYH4IEClJPamwn+MyE
sENyhMhRwcbwMlLcYoiRITYUVfJaFj5mdSmGpaOC6QsVhjEmorRylyvvXbt0Fv1nxveLwhgvbeIa
K5mSBCKLId8PqgI1tCD2BYnVr/WE7nqYe+IQnDFbzjUB5pnjPYLfM9f1+7u69n9DnrfcX3zU65r6
y9oB5DZ7qJw9sdSEpCDO1EUChci+4SbvGHNzJjs9cRNu6L+ENut38odXuCTJup8pUd22ZmoFIlOp
B4qbrRtYXzvZhtu5sRgAqoyACwzlWOzFXTSpS6cYXP79U7KucoefPaUrsfUvl57Sn0/MO+uDDhXK
arAt9xDj5E6UPL440Eqd8F4ynFKA5kASr71nPnvkeQR5tEr1gFduky2zlOUraiYWA4sWNZ04BXYD
nFDeq3F4+PtL/ZNT+7NL/cC1jYoqclM/0gcU/HCMyElC0Z724WrqmV7SXn3VLstHlo+ZnTzMmixk
rBTMHRXXUpfVKb9GS476d0KNXz3069f/cuc8qgbkxZBbpN1hpEaCSMeb9TsW+p9GNj/7tB8EOEUU
ML8yNeGJU3UCTDwxG8O200Md7l7Bi94v2mVkkgGsHWTxfzqYRDFcPCt/UDn4cmJG5/BKFWkavVBZ
urVd4lYImn81s/RBWM2uTPz3v382P6VBO1hM/Hgv/BQz9aks9WEsIEip94B08pQq1AXxRRP3my3l
gxbh31uK9eOvcdn/4jzuiBgsh/0VmCNwmPujtlAHF861btLVbceULSDd5u8/2Z/uKD97Dh9OqrBQ
TTFmRQ2ZbH5wJtgBKQwm3FOzRTN439O4CFd6Go2nVHXLeEp2ieeCThikeVL3sTBaIL8e7DFT5qek
BgBsdP8lgA64yOVEjrovf+cv+HM2Oo/hwxnmuZPhkV5cHdqhx/VgshhfX4d9DkQx6czWIq6zraeC
J8tq4N7NI+EP+Yu2CHKSCkYdx8t6MttPpByvQgVQKKhpA1xjHcgxkXccxvhrHVv3wxUooOYwV5Uw
1k1u3vzmZv98N8L38ccHPBN0PUSOXR/mmMo4hWzaFNh02d6jOVsvEBlA2btt7qTLXunVVBGORu/b
uegLg+ZmymKIXN4dypDFbHX3Q8mYtPG/stHuwjxmDKDq37l92L+61A97flEw8M7DoD4kjQHFoLPk
aW4h6c20GWQZzt5a0XMuoxGCKqQxAhZFel96lXl2hfLwooHbA7ESgElh/poDcrshVK8izG0GUk2z
yyzYr0PyDJb+NJX250AwCxjSbAu68WbSuVOJIEiJRxNBtT8dZY5c3HOdR7vofnM6/Ona//8vfgz9
f3weYX2l6ziiYsIREY8UHz0vPORe8N67YlcWpDDpTzyuozvbG1qkI5DKpsiK37m4/Smz+tnv/7Dl
F7LVncXKhGGbmctsnvJln1P0wGaLLhUlReCkwwrUg3gTc/iS2s7XygCnjTu/5Liy9dajhzLlBDI7
MSkNum9jTotDwnZHf52gOMhFp5aVxmEzGut8BbH3rqpSZzeqpZ8jdKr0Mc/6o4OEeeEU0bAqIumu
A4l5CO4LJ1kN6TYw1A7l/NtsGZLSDHufmkhXCkCqKVrnp1lme7uB2s6hxDigNu9LbQ2bPtKf3ZAZ
Ue2GF3eKGKKXxm1ftE9p5r9Edvras4nDmoGspexdFZEqPDCSQT7w+psX7kdx8T93VCr7Hx+wbzaD
9HqrO5gjBW2j6semh8FV9SA+kLxAciLCbG1N1qLRtYRADYW19tgUV5zE6QYlH/GkqfOGSJDyvLp2
/6EComW6p4exBeanEP77a3V+XqHjaP3jtaLUUHVvd/2Byfut7m/8/taG5+LYGVAnCguncw9M3q3V
6AtEEuFKCuISAkQAAQVDQzjdmDMnj2bEBvqcjq+zym58Q25rcJ5K1ruKoJsh9haN7+z0bG8zR/FZ
wwPjCUocb4WD0DotPwOD4nZqieXk6/vU84GmGXQzipxCsWa6lHkn9l6Ak1Pefxstf6M8OA5M2v/+
PnwQhP/7mX04bMOZfS4aen1wDdx0QL+zx7Rgct0SlrcXEs/IUCI/KM1xJmZbLlmZ5sqYkQoLd36L
DexOnGTG+CsvsnVjEiBj10gVhNUzlHaQgDTTOP/uYq9H88/e4A9HtjFJ8BNIcYckTzEUKgPiiGIv
mW7CIgqpleUZOtCwKq8vIIRmf+nAk1qqoDw5nlAoR2I8ayM3ii+SAeLDkEumqbOjb7AOwwK4KNsl
YA3yjipN1l7zm3rG+9Xu/uHUn2D2XMVa5QHQt13NDka5aZt6u7SBWdgH1by2o6qFZ5HAe3NgZ/Z5
IaGWQJXLVX1K5vjer0Moo9POFdeMQZeaucoSQp07zyEfN4SujH3a0s6TFsc5aN4eUraFZSXk9/g5
6WyYpjKcgtQRqEtb5goSkeXsEKdgYM3AcVEbvYVtNN+oBWIK6MkT3odoGfSU3LshRd+1agybrFxF
abPrp+xV6ugS4xFcORmwmBPt65ChsFGskxBi2sLvkPoq2yyWGOo3+3BKU96ja1VvFuO26b2XNr0y
+/xSrXt4jUsry67uddLe/GZp/2q1fChgCK3wOprX6hAaRFRVFc1E0wwV514ejlfYEdMuBXjnl937
6KDxaQ2soMTYVOug6IZ1aTfuui7Fi2jcQzrbd31iQzGIaroT2z2PVn9yCsgiBc7ff3/Jv+hKcMH9
cVcqh6pw/KTKDmkqX6K+/dyOPAPXHHCysqILARYvKGpfcis6j/DbthkqlVXsGUxjCvhltRVfmly8
TUl8/9+8og+Vic2WG41+AZJRi/gsJthGy7i32ofQLnaR4aEysTD5sjAHWUfCEStUdsMuq42DdsrI
37LBQOudwYxuVDjHyIRC9Zv36he4D86zP94tq5/8tmnN6qCimWguG89F18bEy/7T5aizRvy77IVv
eOdW0TbPQWtiUeZi2J6LHg73eB3/lCQfDp0FnmCWbNzQEH9z535xGn50GhIwzGTVwVotnHQPz3c7
lFenLXnjM+z2eNVlN29cVy5zEd395nf+HCbBPvXHO5JDSxRWxsQijMW2TcOtmbvYt8XyCP8Oa3Vz
2wTBqnbJ6hzhEyThU0OgvIX6EQQFCvZswwiP2v9e2rknPxyyPHR3qIUYD37fP9lJ5i3tltjPMh0v
IeHri7QBR3HT4p1p7rFgl8Ao88Gh68doenbXdgtnYhLqaxk7kBV08uZJ4zdZLNb1Gn5ylnz0D2Jd
mlVnjN2hi6BngOGozyE183cxieCg+xJQGlrwoqYYjeP+mIKGZU3z2XQJHY5BA3phY6YmkfiBGMQH
qsvhrlVejDlkdu/29nr2klffp6FDcAk5rf2NkdWvTuyPkW0Y1WJO3MruIOr+yW0DCYlrxHnIkItK
568ibT8PigOCeQxTqBZKbsYQvGLC4HbRbc6YsrnG5zqdb2/UzHrnJlhwiOJ3VVDV/mYlXnesn93e
D2eeVxlzhIymO1gCRn9gJjeixpAwNotvdt3RPZXqTFUGv3RGhOOUJ1Fy3Pmm5MpyLo8d9nGWHFh1
+OJrirNuWBmV1W7/vL7/aaD/l9Gd/xuR/qvV3t8h/WnctG/FDxD/9Uf+Ecvp/oFlLp5yFmMUxj3/
juX0zD+kdKyrpR4xMLiZ8aj/KY73GAtg5OBjMcFPXKHMBmZ19H//w7L/AMCBF0eKHFYgV5vjDxmc
f5fJeY1i+tl6wg77w86mAlSgioH1GmBdhifVeE27iGVy9V1tOwVFSefefay6FJWlV7ok8Zb2WFZb
CxpxPzPCnH1ykkOdTIKvjRajX0dEe5q76fsUFz4p5Kis8ZkKuj3dgTWBaRhoySrUclhOwrrplgwS
5Z3hDgiacqOLCcDyqvwZjhZB2QEjaywv5z7EdrMrwi9uP1UkVafp8DSaVapuplb4aAZkjbRoYtMA
+ehn/7uV5ow+8yxJ9aEokR5PZuk5t0jupHdSLRvPaXahxh1Tg2T6SxgQO/Ts69wfjtOQlGQnQM1G
z7OQWjPjnXPTNE8+dQPy/Ey0ciTEpJtTjLoQRK5zG0d2yAUDaq9y8FT90kzWFGynSZKCoRuQ2ycA
sPqSM58MzrN0MxjzNu36ASONxLwtEi3sJVE3cX4ySghXF1fXxWgvIjOtkRGVogy6epF53A4ancwm
kVsHY/yZsb6o9mqiKiPVGzZgfIfV/5CdImvuGGWKzvTLO0btqroB9OVYQOY+9OJOdwTz7XMTifsi
H0vZPCc6mzg77S7BctHVIfxTJ0L1jEu3MdTwwVBdZKjcTb+REPLtFFNvCtI8Db4OVR2K736X6frR
9tuiPVWZOxRnw0G7fdQMVfMzzOeeByD7NLyCsZCQQKygz8/Xi/SdPF/6fhRHjzDw3PKsElcmztKB
iQIwk7eibE/pWHjyObU0msOOUMEwggXIXQ6UEzNhwEWLRAwvzYN71bliOLd5XiU3CNH6ZDnkQ9F8
A9MLdUd8UkEetY1B0xEuu6RpzvFp8UyEWiRYFGEiyVuPVSYeszCyrVVVou7TDYJkmjRM4he26zBQ
HQuKMWibA6E6fZS3t7Vv1beKET+h9CoPXkNHVupAiYU+ddGESsPirI0E78ewxi/Bk/n15lSoiadZ
cMQNWDC3qRu/XBnzDeQbQmDyVGNE7OkoN9eTrpyLgCa/b2VvI6XLy+QqIcs7fwP5itiXwDFMC5P1
zOzXDBahzPX9VYeRzZ58hSY0TMCIEuJDbmi5TBtTo7ktLTyNhf8Ki9DEZZjcq2UREae2cjD5nq4i
+Wqrq8EmxJmwuEXj0smtRxXLYRW2ieq2FblW3+K2N64sde/B18HVaiZO5hBitaPKXVlXOZeiCf3G
DiJ4tCcXZ0zsDcdNozw3uoVUhzJAsi3sRVQTRlQLdYg7FIpWKriqNDVKwM/BG+x9G4RxeV8ZSKiW
EQJJaPAZbKqFqPJA39U4lN9lpVIcgkMoLmOYYpEFI9uUzLJk8hYSgbcvg7m6CysDEuzkGmG/aovm
Pmtqbzf5Cn/+0YamsjGgtFSblnn+sG4tuE/gVHP3rlVhmzcmNokgP0VbJ0eVdzH8my7shn2RpHhH
Q+kqdvYcFs1alPbU3CSi3mOWqN/FfDXiyVWCh2oPXwX2u71PS8LQi8jhn6f+BDyW9ANmALAljaV2
JtuEN57kyU7BdvqCLamwt+lYRghURZk8a2xBDilIOxhaG3p38WDbGQns7DarELOoIz0XYUj0pdOX
ccpvTaK1rFWmh+QGaKkfj1XvhsNSsKNAbKkdDDysxojeE+0Gt76R3pb1WOYPnduLc6ORAC+a3IX9
UTT9c50gKNCtYxxsZPO0u2yqsEEm5XqLIg4xA/CLpNxEI69x7cDKhZl2dHNo4FfhFoBbPci2WjcM
uLIFbKcM9wZ2ZwKU0OfNzyyRuflCWZul+wjezak1GPw+hEVXoK6Xqmjfmxlfh13QRoHch6BLbzEw
bLHxYKnjQxE1rbzrClcF+7FpxYvyQA4QTE38TEkWmgPAbmE5buoI7m7F29AvLXrZk3K1os/xRe4u
3Q7/1JUf4meHy+8syFCZK7tatW5IMd2kPoTfGhzWXVWyTId7j+zX66w3C2/sDE0C1MJYJ7im+B2u
slUWTufK4XJWZW454tkyuwS7PX/oWQ55ENlHoi81NFiv9vpTHrAg3sn4sLAKiAo503V7iBttx7yq
eEXSpIwCrOFkeLNR7uomRSdTFBHhuYySCNRKE/M4e3xu+HOcNqsp7D2J3MGQAG6JGxkbbcbTU6vT
4hkzjthZRVGlu73occclANCK7E3VxRoxVh1WDelnNazQ0e/MfVNVmf3JKf2IXbiDjjIx3EClW2B+
2KLpypfuxDxyrYdS1ls8tCbUy12FDDfLEe+aynVI3a1KJjCTZafJ3RSSbpz3U1OujXaKx6MnLDNc
TnGd4o0CiXJXVhXeIm4WF8VjUqvubkQ2gu5HZMQfRThRNofI8NN2G47M2GA/JQGY3+iZxl1rdsxO
wy5i5tWPVdPdtLMOe3TuiuK4qum8NzYEUWuhJIa/HcYOrhr2wiz8eglPKUkXozWP6aaSXlvf2n0E
agmeA+ehnNEV4bsXRP6h9Tn7FjWYZfd9sjI3IIqSR75G0cEDa8JBogatlWUuY8E5VbCkTP0io9Bo
VrWQYbcqlTcyfq/H5tFMyypGkzHbJy1zt9/Zbth/GzpZGJvSCZlODCmo59Hz6wCgiC1na7gc5KAY
jTs9BlpnZKRZ1mAuC9VO+aWOevtT5V4TqHGgLDkNgxAdlBTxkK8jxyIfo2ms0d/aBijtxg5xA9yP
lkIZZuObqe4VQKB5mwfYbWET0EF3KIRhcQdyq73FWpYgjGgYQhILskC8dL4x8qQzHDmLndGZwHRF
TI0EzTnO7dvMB+RaUlyDsfdjk55BQfxqEWEP4OE6awWgc0GUZsc6kuKxQhrvL6kXiy28YnlOoM9h
D+1VcXM/Cz3cc93mF1uGE3EYVlHEe3NuIoq4dpL917mfpPX/ODuv3caVbWs/EQHmcCuJCs6h7bb7
hujInFORT/9/9D7Ar8Ntiji+WoCxmqVKs2YYcww3E4HSwzbRoEYUWWFtvcL0YVZHk92PrW1lAWH8
1aaN1exBpktEeSJzvoGlF5FrWwGHWQr0OoQvvZEzAKQynVAtFmi4lmjJqLa6n6klzCxR0W+xhfJN
6GcCgkTayrLrdAwFHSGtDY1/0ZpQ7hSN6KARLsRPR80E6SY/7PvsWHdJoB7rpMngCaliAjh+K8qP
ncWFdaO0bUe31WjpvA/ULhbPeQuRx/U4BBI8RmKI05MQgBR2lUXFEMIUZbQxPyq9pqNiAosMe9Vu
t1WnBvW10zRDc1RGk6a6HmCG/8qea8a1jj9c/S2yrFPp69bH8mcMKpSEKGlf8TBAsaY8ap2ENnDb
RGRCskhO9yZQordchaIo0LSoRqatbBHhA9sWHEjJw36f6CXS6E6Wt+2xqEUEHk2HWwjooVdajzg9
WovakBFWL7TOFsVtHOAy0FeWiRs6xJpqL/Plu8wbcWbSNNCSl0g10vYmygjh36TE0PO3jpyNea+A
YLSPAyJA3+gq0ArOWVLc5x0olWMFetbY4cLR70XJ18lI+zrkq5uylJ2/mgYKDqinMpI91RHnuZEs
02uu9KIObWCHZVJwY4p83JQRtLMkZvUysa449XTPqLIhSfeh7HnSgzCdrgdjLXGD2OwILQo3c9in
vTbIQ8/j4yN7pphNS98SnFPfdNjEOXRmMIoc5aU26n87OUbhN4knZfzjdJzc+h+UjWou03ZtJRXh
EIzc3rZNeEfAreRCc+sSzBIpKqe/buOapycRPr0oceUTSPlhE/7UU9N8E6KqbVdIhS/TC2KR1AMN
qKEHieuAiP1Ok/ivR60ohqDsGkHfMh8elK6RggGaDi3uih22IMjY1BZNiW2Egw56OqrxlJtgUCvK
fLXkwD/Fq7TTwnigj1nLyKKD0aefMAmF1sE/lXmvtC759ChS2/JSa6dqtNABHrA8j8YQu0sG/U1R
I81CrSnHJ6K2H/r3HUQd/l/MLAy29DMjVxK0pWWfbKMDiLMxHFE576DF1fqpDYhGn7LcQpWyNszM
x6P1W7DdCXQeWws76rmGQju3s/GGRhtv2VYzvCbd4jyrmRlG8MBrXXkv1ehJ7TosTHSV52X/PGpJ
1DwUWRvoj0UYd7R8EJcCFQbDq7iE8UZ6pF93klnCveue66GWeb7GNE2uhrr3OnhcFO17Xo3qP7Wp
egCvuS9+ypKlPFO7awso6QoqBYHfatkuQSoaxpC+D/9m2eDVxYam6bTDXcxjTqFSC0jC+kS2ImYJ
Z6pfF3eQs+MVwCf8Rt7eo02la+2jakLLEckWoZEpJxaKfHUualeDPSu5bdgV4EJx2ebQ5Q5NivDJ
CLsYO9GOxkNke0W1GUYUKugrlHb0BuvdTjVK9QEWOrDzmuIV2qZJed6AtUB3CeA5oTEwqGoevSiH
EW2vlnLru07Bq/9bKD4qiDTC1vo2qwLF4W4l3LCiqOjWbCR54rsyEuNeBZxXPxjFAOWRBoQo244E
ZMkuhJQNvn0RGjX2LQm0jVYZWYiSp+03J9CA0u2AmjFcAeiZ2Tc1rHr461KuhfWm1gvzu5HU9h9N
SHLzDotBLe4DS+qgKIr0tt6oueExBZEZ94lBfyp19k63H/lEadx0kPZMTfYKGP7akLIOxyoto/go
mz21zLK1c1NDvMdQXqFVMHh5/MF4jhWLDEBlcLy3iTBzZEKtpglOOsTYp7wpc/OQtrFGA1Rteimd
K2UVwmONmXPjqhN0zwBTgKXOy/tgA7Co9K4rGngSGB7wUreEE/ZTH5QOFEBOD98T/PzhG60KE9be
q9Str6b2i9faEWQAhRN8K/3S/B639MxA/hCHPwuvGZ9tK8v4kT0Pul0NOm0IgeY8mJ0X/rDkNlF2
Uh9nJwYZHrRBQ927q+JHYGigLJNG9CnENXZ9MHywd6c0GtLAhfBxUt2JjXI6srYBZRFugL8XGoEy
71yLkB6kGcD0JDzG4NnvJCv/UcQFbo5aa7n+TyptJF5TvYZAfERDCaHUxrbNbQiOKr6LnSa5qQeK
EVEr+R1gH8Uq3aoCEPQ0AfhpFZZUrK7Hq5W1sAipBtCgNoYhkQMmKaRtJDQSDMSNne0ogrTeJkTi
GyMULrppdwhHDy/A1NsjUuPycN34eVb9roXs8VikTeNfSUOdgkuQ7VCDqSGKNP1ByERjWycu4QXR
LU2SHrRyCG4bLbBl2v4K6zTaAipfQEyWvgNz64cvqU+7yQNFYl3FR1U6Aa2L7z+SLkwH2Fzb9M6o
O22AEdHLh1tRwvOjlX15PXgqilwdgoTJ1vB4SBvHKeEI03X7lwIvJHy+Fp7JJjdC51mjifvK97SC
7s22g1xt7ELxSgQEOYIkVcO40cYob66lyjKLLejW4bsMA9rJozUCnIHjRXdFl6f/EsWyyoyYV8Fa
eEMyptdpNybiuqN9b6IpBMm6HWJYqnbgwyQ0TQ327GBHCcTcGyMzQu/ZMny6OKQIsr2kgPWAqJdm
yivVa9uC1bSav1D6IV9jkCC1NsqoD+VBb1ONhnohui1+nHcfqr16o3vOY9sGDvVE0YOQxGyOt7UW
FupNkunZ36Q2rUf4hJ33wQ7l+CoLlMQ7VghuQX8Ah1V7GKe2700DV8OTAfPvo954VCchwBuA5Qnr
Tc36DCC0lrly1u2HgLjeyH73Gldio1MLfZPJqsFiouGtNR4EkREdmr7nmEjddESXdR0OBAO4T6+B
MopTydv5aA9NLZ1SU5COS6BqeUSmerzqagtA7eA5yZVfHH4XFOSawaTXHZ7xnXWAi4b2G3PKOgZK
5D+riR+8KTaHK7RDsIdCN9pDnodgequQ5NEW1ga2IjJD7W7wE/XO9Mfhp0dC6SWlHH0/FE6jHJ1M
eXXkYTPQH4CO1rcxSegdqhrfv4oMaO1ILxnBNTIRwYmNQRiqNkFPUGdOCe7qisIEy2+8eBDadTsT
57natlIC+nLK5/zTxo5edifWyHdGeu08OTJsPaFDm7ekRSAJ4nLwpz6ikv5Fj1LWYyT3otsTb+ux
G4QDOb5O1st3TTZJN1ieppEJTqVHxZGaE+WjpmCv+uy3bozDX3voCgDg0mDQHFel9r8sy/I/utFF
/FOz7BA8xe56mzAjDUzWK1CfVZ9kqFs4ffteqhll+z6jwxz6qqrxdrljRdUGvJMncA4HcdMKEUZb
CGnGb6TqNbEXHTCke9HW/Q/SUQUif2Zp/+ViqUfTHKHr0lLo+JT4VhsreqTMQmvvSxNeN8y19StO
Lc9ckVL/tFhEcn9WJ+wVO+PhywsYRxTXwxrRegpwAQaq4W0o9wMkMlm4Pat6PPynBHWOzf8U+MNY
M8CLmpBAJK8GdZU6VodkDOkdo5+d+u/4SPC1hU6FZHzlrExtqk/8Vx2M4SZwwhmwN8EWtbEiCtfK
4psCigo02YAfrBV8P4WW8PlZmQ3oDo9Jw+eDOicsbaFUirt7R7NOJcx5u9Hzd6nSo6qd2hUr2l63
ofcamsbvoVkppC5NcIayCKxGlvJ6LOikrSFZmfjrybTSltP6/6nV0VHj/80/2THl01Kt9l/yHLXl
lXlMH5Sb6pM3l3ixm4QyEuVNk2vbnl6KvdLr6r7zSg2KM9hqaUP4A8WvRniv0Aw+YfditdD+b7JP
/wOa4gfNQBHeQPd6rUJ/Rr7lH3SMz8SiZJGc/CUM9CspkYg5hpUtXlhfawZyGMBPKGrMWBaHU/AM
xGivE6X8n/Qg/v9UZqDIseuVUJRAXsapm6yQDwF4V9V6Kqr6dPnCfQ60ZrVmpbvciWo9Nira5AuS
N1V56CdriEdAm8KmHdCZo6k6pSeQcGat/Dyd/0+unTW3KA3t176GL0RXkJynB1K2x8IAEuW/SpAl
lsFeTtmxEDbTZO2YLtxFa2ZZMps+dL+rhWspKHBJgr53iVwhUmDJLg8PJZKqBK0x1DnFQQ5+pc3K
CVkojVozE6PguRUOmHkXgG16HSCrsalCEOHE8ONTq+ar9/BTRAsbOTM2ZjVIKveQgQLpSijxjono
6e3gZE9SDR62RjBWKSg07i6fnKWJzUxLNypTv2Yu3IzLDinxvlHNUy94FjKxMsTCy2NOfz83z3qs
EVu3ws3l7CiHAR3e5o6dwrC4menzrP/L0hXkxud4JU0xZ2bDh4pbUmB3cE1JuWKQaUzhdS6KXa9J
o2z1GJASBOhR9MB/ZGClBmw0sAhle8nLr0enWrkeS7Oe2RQR5VZt+fyQMIfxVe9vqdHtGEzNJ4nf
pICkxlh5/5aGmtkXPRNmU9eJcFUbwjUqeZn6qyObmEvC9bABI+Tk5C8vH5jP8XOs8MzUBMQJMs2w
wh2k744snQrTnCzAIEETS+xLbEra8Nap/8GpujWx2SIYXWn4GQbvEEJf/hELDsZcxoecUWrHJaeW
PLsbkhTNjDd0jg8+gpQmzHBr+nLq0tLO7E2kAEsOKrQMOxCeZFKvY+IgA6JCyDX7371ycjRarKDB
MN6mk22RVWy5PLpfXUFackj7chsDQ4MjcjMdr/9oNDZUuYy7lmqXFBhXaEBvGGfb5H9A+m6ipFqD
hi0YaHNmtBLPGMvKhx2/w5feqM6jAfY0NMIbTRnvGmq5JpeBUygqczddxMt78znqiwMyM2E+tMSJ
PZmwauxeLHN0R43jYQtIgR1XVby9MrxasJb6rGLT3PYR1FstSREMnXFjIR8zJWEjcPedKA+VEh2V
oNno+Q8ZDbbaer/8KxeP8czwOa2sJQGtzx/HGAPQeL8sRIQHAixO8nRmuTL5qG0bMmfD8Crg4uQ5
sfqr1VP8IZf0yQs6l2gJ1BI9BZmrNNa3CShZEllwe9053Fnmi30KtB+kBMBvyZCorcl9LQ47s5FJ
OQYV2XzhSikVUHhJHOZfYKVQLMciNhxMlgKx5NqjcBf3f1aWfOE8GjOTGMUGpO9aI1yhhEhvfFeM
D7XyvjCfteo2oCckTgDY0QFqg61bGXTBVMxFzaqETp1QwVRIlrQvozs9bHbwO1NO895rZThW5k8c
B2OATJ6sFunNzGXmRWvdhK18ZXQ0rWUJ0uKrz+HkHn226TP7ackNXI8eD0MTyI7r91BSD1IWPqzM
d+FBN6Zhz19buQrLbPyfB9DXfuUe7K+VdTdEtxytVktvtf627w8mXSKx4nLl7F6542GC2+J4+Tcs
/YSZ0TRhLfYS2RNuoP7V0/jRHNOj54UuCo2XB1jw142ZYVMh+yrBPgnXIfW3LS3nX54XKJuuPXHT
D/1si2YWLOhUKZNLPBZOgiX/6yATAyHEG261NLuX+x64j+l9vOA9nMUUAS/Pa+mszmxSEA+ZIVp/
IAhzOjjch2+N5/+0A/mlGKDTGMqfqqaXK2/owi7NNVNVEyUGCh0D3JgtODz7buwhmGg0+55E78oY
C2f9ozPo7DBG1K1TuzYwcLnxIpvR06obsvAwzxXCh4LO88YmEEg17Yb2rz0rBGNidDP5rwOi0KYf
P2OsL2/MUnz1AZk8m0gd2dqQDAynW/ldNYBWaV7T/CrCXmExORLG2P788uRmJqKRzZQeGwzlFOV0
+BNw0yJLX0G+/O8/sc3qWV84cvrMXKiRmoDDYGJ9Ue0oAruqFt5jG3wR7e2k+oNffHkJJyP/yZ3S
Z0bBTwIjyTLmVJrRr8nyT2aoeqOZ8rpTVo7bgl3QZ3ahrlEq6UzG6OXh6Gepa40GtPj1SvS5dJrn
ZoEydBWJEbWhNH/PVe+BCPPy4iz98NnFR66DBh400lyke34nxfieJ9ab1dV/Ln9+4apr0yU6O72e
BXqgUzXhAgX9Yw7+Hd2QJ8rbVCkArV4eY2EKk6zX+RgkkQdhhSY2E6w7BSmrAhZWPjbidPn7Cxde
mzkPSpzRr271OA8o/eBx09IMRdmjmpeHcvIRw8dVv2xpuaa/ny0X4JpI0SPMfxSbV4qO9eUNHWX4
yLP8i765NrvisSdsqXWKwTV1eTsFFYLYSYPvbroaNR4Y8NYtBqUqDqtmZcnx02aXvdQgV7cbakaW
Vx0nK0+ghts9rWb1ZhilO0XH8vBqDHeYtMv7tnQuZveebA2CfQ5CKG1l/YtEo4CgScc9Dubl7y/Y
FW125zs48BqDl9Mlv/0kewgBwBFZOMMVUKeTpDx/bZTZ1U9BplO06AdYMekVpnVxA9b1bnpn9HI8
Onm8+9o4M0NQ5dAgolQzuKo5gEIMFFpn8h+q3BzasXv86qJ9hLtnJzzVQQA5EdOplPSuzdu7CqYu
qAXuBym87fqvbc3EZHR+jyj+5GD5usHtxxLvDJ2cvIUNJ/9eSPWrr30tu/rBrXA2F88uvNojb+aa
cPr/J5LutW0bAHBBf29lkIVnUp2ZhMivPNMoGCT0Y3o4vW2oqlPEymtsA9ZW0tD90gH4YKw5m40v
xZ0uKRyAIO6gBO1vc7uBa9zT8UUFzOLJmrb60oxmtiDIjdoCuUbblIVsnZTaR00j7okplTZ+sFNR
9DGVYSVDtWBR1ZkRcADPgEXBsXWG+N6BYJiienms7PIX0MmVlZt++CcOxgcvy9nKCd2xgFcRddg+
MsRJXHYbGVt6eVsWrJg6u/96n9SSRz+AKweIe0E3+gKgEHzGyvos+ZcfjWhnP75PTCr8ToCVTJ7b
4c0m9UAfZ7YHjLUbYdSKhPJSFl+7lx9qv2eDZYEBljpnN2hoy1mp+gdRMqr29sTeqMISUHuKtjKz
hWd7ropc014IwRVRBlOy6Du2ZbCY4WHCKpU6qISm3q566QtH+iMnfDavJtZ6ofGyulUr9jIs7LSu
3n1kmG1jGwTjdtWyLe3XR1bpbKh8QPKqcBzCD0M6kKVR/Nc0QjMDcZnqfsgeqzhB8HDl8C2t4XQo
zwYza9UOnZJ5EXRgNtW8OxoALzl9rOQ4JdRN52vvz0d58GwoH1wi4j055qfovxm+PTGYkYyKR7Hp
4nqAomM1MTM90J/c1w8Kk7OhVL3PZA3eBVdLNQqnhFLyoexMzgNMoLseiBiaUIkAZDU2T6pnOe+d
T+NZ0SvekxLU0vbyzV5a3Jn/AEucmcAChE9E4Sg1rYcaRuAIxFWrWDDKiW919b1fq5kt2ChlZkZa
7LhfJDhgSVD/dUKjgiIFkNPlmSwY2Y+zeragpuE5rS+Vg+uriDRVhby1PfW57f1tr+kr13nhis05
4iQ1orAgMwbIbbfoZFdu+l9DCdkIkbBJ9lsJw68dRXgL/9epB1YqeUbHUNOGUEFMoX2f/LtE4hlc
K3992KFPTqE8uZVni2bRsKggvcvDHgU/Sqd6G8wEeFpcb2gQ3EHnc9V3aH0J9F8IAlIjdkut/0Xj
BQJHzUFxwueMrDb///WI8MzljVw4JfLM2fDNtoPokdjAl9t7n7sNm9Xb5U8veMvyzJToqdEXzXRG
jFyntdPZe1DotgLahi5xbqZc4eVxFt5LeZra2bJqcCGZCBrj+iXezdCZdOKN6dNXA/05fZkYbEOx
/Ml5MZXfdmffwEJ5DW3cz8u/fsEmyDObAEa+sxMLb28E/rzvwgL1PR3ULY1H9W2Q5SD6IKTeOnnX
bpQEqYPLwy5tzsw6AC5uuiCeIH06zPOQD9/im13VaUqyhNTJRpvocS4PtbQ/szhDrYZEqnMCAIv6
FUoIu7AyvlWY+suf/9xMyHNaMCH5WT7AD+86Euh1h1skW/l7FONkKPlV24irtDh9baiZmQhGyLAr
g/b/Lnqaymj5mADmPlC4u6KwPFZrheVpZf7bUNC2/b9PNODIbCxQuXXlKNF+hR2QJtSfJlx97N02
oBASIaVAQk0EVOp6zan9fJ9kZ2YKAEeXeiHUwR3yEOpt9agb5j2U5JfX7vMXQ56TSdGPEuZyyteV
TH0LdfFcB903L1QPqxf1c1M2tab/LzsQ6SHOfsiqFSENMAi4YbvzlZhs6duzoAIqLDEJaWAmg+Zp
SpegE7FiJpeWfWYAehl5xNTi/KpysS2d9ioz1LvVH7607LN77jVqLI8jyy4HCd1x7U06YS/opVpN
VyyNMLveVlDanVVIGDCv2VFp0zPz2dZPUpGsnJwFB1ies+ggBilkZ6SNjR4sePxecXsrVKbBUyBL
DuUYo61G+B/u0Sd3byJLPn9NhrAqQllnOqlWfHPQ/esb1AKa8TqS/eNUb5dkHQBnh8RFRzfmqFjf
v3RB5uw3psnDH2UK7wyNiU4W7QvD2+Yl8kjBivla2Kk5g41U5Y6mhAaxGCB4MSFny/SmNcHdetmK
h7twT+a0Dsjct2pZaYRgmmhoAjH/rRd4Fgz9HFVqxZGkFVE5unlio3qB+A7C0lL8mFl1c9MW5U+5
MMad54ETv7wjSwPOLn1dgduHzgQ6L5qTbaIRCJG2JhAKHyiyZyqH1RhvaaSZDRiBI3uW5jO1OCmO
Zg/RPbz9ASIlyKulbRZdq6FauZJB4f7y3JbOwswuVHSz1AFKHfiihdhFySBObWuEe2VUlKNPs4x7
eZwF62bPrAM8xoRybT5y5lALtvQDjY1H2VZWpvG5GyNbk1d15vtB/GijeAPjWlRpj76ob+Qmvq5w
AjYgRV1dj50VL2PhYM8hotHE/t0Z7JBhl9d0AX1XCvtweYmW5jD9/WwOdqSZUVNyLT0w6FPQG9nU
RsP62uTBV9fInJdGmQ7C2SjkqxBRtGx8F4Chthkd5Cq7FtEtPVjrgK2FUzWHhgaFVuHrgWepemcP
Pd8vqZLuAt84lHK38hosDTFt0Nk8mrbNFX8I0bRK41fZoRBLLsR0JLesaWe8vCNLY8wuPvtAJUZh
GlGICiUc6TGc421EG/4YIAvXrxzepWFmt74scuGgFDa6vS4KNHtRLnUi6USgRz+3smLEFi7gf4E8
ETqH74qLPkrIOOfycIsaDKyFarBSXlqwXdbshsdyNZgxTYRsAGTG0oh00usE+IqoXkD3ul9NJS49
zXNwp0bD4xD12GOkQeD1u9OpIlFMmlTBalqBKS2VSFXlSJqtu+ILyzfHeOYeSrD2APXO9PWP8hWZ
eEBlY/I3ohkuA+aZ+e9TYoyCiUIeMJZil2Dg8kFcWFtzZhoSWdEzFZYUlyp5lL2PCNxo5Jkzr4Of
+y2mfeTyOAvGwZxO6NmlgjZMj2O5QGqFFGM3+FQI5UfEZ2mufW/VtbBmOtefuFbmtMZno4QBhLyq
Ualuau2LSYjYkq+EmNik7yNYIcypymWIfRwa23L8Z6zlXT5nWKM5Z2Yy9LQwbV5y1Q3h3RWq7noa
esjNnue7KE5QzbhwQt2BU5KTV8CVkIxCBwVYr06uIie4VRAqIf8Zs92radaFq/9BLXq2FJZatWhC
UGkJgkhzZbmhITyID4PkW9d62qJ0fHljF54tc2ZigD3rceSkBtgriJ8F3eAbB+qrw+WvLx3PmRPR
dQEMUYkPU2RI86nZjCYsQ6VLk06yocPpCclnsWuV1QM0ffezAzQzNYEWSJEyhAZvWLyrCGR0/bso
90kQ7+rhNs/eQ+lFeE/tWgp1YZfmmEmYZJ2xlwPDVXrzShjVoa7EbYFEHN2CKxu0NMS0tGcHYaQF
GGcrMtwIdkRa6LXmhpbf/uSHfnUtCPcv79SCGZvDIWEME17l5YbrK9mfCOpX3reT4fy5/PWlCG0O
fIT/JEtGdaJXVZNDo0snASBZz2Q4UOKjPao/aWR0DaM60cr29/KYk4f3yVkwZsYkTiSCmelkewoa
Kg2BoNgqsGc1+S1Mtbw8J01a43NfADPIc6Bj7QdmZ4vWoFF4yl6WR6O69UPjwGBdjgbmbRvZ+xjB
Pinar+eLFy6vMXND8h5G8LRgVAVQINw93zrvUdXHXST2lfHG2ALq8r65i+rXqcHONgOEslfO5dLy
zgyH4/T0uUFN6aZFfd1PvMM0bDcogGT9Wzc2B1tDabCFCebybi5dg5klga3OtJHxMl2jOtJ7/5oK
Y+uVw01YWl8cYW47esiKvJYJVXJ5LWg+S0T8E41Pcnm7y3NYsIZzkKNW0KLd5R7WCanwTaqDo5al
a3WkX3ZMr6pAOMgiP14ea+E+z8GOg5Y6HaR/upuF0I3ZXXdI5e69XOP2Xzh5c8SjlDVjCcZKd2le
fukN/U/o2WvLtGQs5vhG1NXhpZrePs2HgMj51eZPMYJyPeLz8aRvvikgazazFcu3cLL0mZ1QojGI
zTEz6QhSbfxf/1Yk/vcCBZovb8a0imc23DQTRCc9hlCk9FV19JckrvardbylCcysgK9LpT6K1HSh
EeggPqPvpioB0Ctq/6OHzGrlwi+dqNmF17paoueSSXhFk2x9Kz/pkj1sozJ1v3ZkZ1ccDpkQliIY
P21TwEHmXIdaCWnTuOKLLC3T7H4rHsSOKCwYrooSxE4eKCD7Fr2BE2PZRu0TbeU8LUUhc4Cjbqid
XEQMZCK7ZHTOfjrGQf/HKhhRp6cTQF0EWz6cMgger0RxC7ZljnhsNKWNhG/gx0nNHvq9KzEmexno
Tk0HaT7qd7hBl7dp6XrOwY8qFG0VaKrO9ZN/NCyYtvfNL/RJgn3bQwwFWA9yuJ0KedjlARc27kMi
7Oz2DEGRweSWdnSs/ipK8xFh9pNcPvfZiqnUpwP2iacwhz+mkh/CHe90LjSgx4GovpGgV7iB8xJ9
6mgTkZ6wc2lLTWckR+WhCbtBKu9IEEfMN6Uvp44qkWdPle/vfKs9Gemt6Vcn+onCQHlx+LdlnE3w
LNQ73x1g+wWK41l+xV/0Dr530tRGKP2Q6fcDVWHzxSgZr52oda01pvClGGcOt9RkO0BIF0isYcb+
iJZJAolRpoTOlazr9XOnJ/KtNQrobpVhaw5Jf6vAqPMd1rX+Gv7muoTXDjKFfSc0vT2ILkMwWu3r
e8Ipwuuqkb1TAlHh49DTHr4SEC7t/MwiOFYfF2NAbrD0s23f2bvE6BCJ+h6tpqMX4lptZhSkLsxM
T5DMlwPpVYc5ITaUp35iBug7+Ej658tHeGGYOcTRqwwpp+dad3Xoyehs9R6yOHkYgmwHpxnS1uqa
BsKS8ZnDHKGGNZvU5N2fjE8TtLfQKTj1IRH7yEaAQtB11G2sUGxgHr08t4V3YQ55HOMRWA61fHeU
qxuQxD8Dc7geZX2lsLa0dNPZOL/9fmHYmR1jTVEO2milf2dkoJRTO99n0vjm9CtWZmka09/PxvEt
XXSIaRkkjMbfdZed7AjOmqT44udnLoAOV/LQVBmRsEEzbBOOtwNC2s7a9V5apZkPUCKjhIIEFPoy
KtiBKr7lYnxO+rqHFxOallUXdmmVZk5ARIiIRgzSDzBknazGurUjtOIKdWWVFoKKObLRgqwarn2m
kViTctFh0hVBLR3MyauRHEYncOlz+dqxnd38PPRGK2qZiRN0D11L7cY0b2yRrLySCws1hzUGEvzR
I2Bw15H/FYC6DkOn733Ud90v/fw5lLFpDTP1w85wYXa88UbJ9b3wbtWbWPr10zE7uwzQp6px3/Hr
7aHQH4GwovQ+hMMVVNLF2+UJfEDrPnl156hFs2iHQdd69NO9H0G/VwIZVmx9A6mUtA2Kqyr3sGHS
Fr8lzd5JsnztiCnTlM+nFkJqCNMl+ZTsfox/tkpwnExiKr+2JVLnibVZdcwXfLI5frHxE/CKOkPV
V4m8A3PqRcaDiqpXnj6pVbriviyZ/Dl2ETppOC6nozbozd4QcuKCQDnUZeVOXK8oVtwFBYS99vA9
HJK/q7NbOCMf0nZnC5k3TS2QDKaSa2nf8+AvapM3RrEGO1v0MmeWhl7komxkil523lk7f2ycQ55q
/1LoE3cI/eR/ukBtT3FlN9ehObVMp2vkRAsT+8jxnE3M62s7QPKeRIAA5SdNarhmcKqKNUGPhdj5
Yx/Pvm8rMPGJmKwNhHG36eB861ezJAuN5PLHap59W6H8HTZJxVnw9J+5Jout1ZrX8AU+piK+GT3j
NGjqm5pXykdkIquZC6LrANs6NB54vnFW3UAkuHLHFy7AHKAJ61odazEhY61Fv0odCjbhDdCSphOF
GhX6ynpZ7R1c8BXnCE2ltiyhe0SPgQMvYuA7f5NGey/Gl1gF3n3ZZi2NMTOLkL0OYKpUw7Us770d
1Z2VV9si1F5X3/GlFZt5O12pws1bEMapiXrbEc6XprJVcE0n5U1pt/qOLzy0c+ilH4uk7XJmEo/S
deDr715rbAFw4yDqgwcQD2LotST50lWe4y+N0Y9907PwfbBDmgIRGY3SsgfVA7K3BFgwMZoZRLxr
Ay44Q3NAJmsod7rPeHCtvMqFuBWBth3V5K4Y6l2/hldbnNbMQumjZappTZzvTfh3WDfzrDkizXaK
I9ttw+wOBPS21aK9mpvVirO9ZOzlWUgkhaQMNTjj3CEuEK1udxWiFPvecZSd6kCMOlo9xNXhUywr
8K+bzjX6j8GKy7S0rjOXKYYFFRxXRILGUO7jzDniQh164MoedFuru/ep+VWdOVzTtpNCDHpiuiPs
1UWCiPRQXiel5V6+w5/eMD4//f3MQpIja9BlKBBYpYdgM4YvTo9knRyqz1nXvFoWSi2wGF4e69MF
Y6yZvQhDs5O1EJskt4DgVTu/+/ACCQCMFH3j1Wzsp7eZcWZWA4sk4HWmutLnTxFZA3tAQgHykKxG
LzTPN34THUdpJdP0OTsbo00bd7aCht3IvTO9Xwp9W7u0027hgPtG+gfxQCl/AMXZ7sNYfqmt9nsn
+xHS48EukJtfuZHCT5yK7eXV/fwC8kNmMZWQFAtdEO6CLr3m6T0xrpJ7p6D5LsZ3TXo1suzXajvP
p482Y80CLNlMutAeeVgt3cyPqlaH+wpGmMszWdq/mSXpcktIajG92mFzoyTKu6HIf4UfHGDBHX4r
RRnvzF4NjoEe/Lk84ucFK9WZw5WkKlMtNCpxQoCrAWPbetpjmMpol02RFmXSBvI0wq5YPozeSr/G
wjTnzHZVnnSNyE103kK0xBOtP4BefB1M+2Rm0cm20vcsU690ewxW1nVp02bGsh/sKKqj3nRbS0F0
EgrgJlHX+vsXj9/MHPakWmhTRqoZQ3XyfX28qZ3wT5Lb3+Q+KreSrtyD291VefSvUQplxd1fMI9z
rGsgG5BrtcxJCX4og66SyQ62Qy4VK7fqUx9HdebwVrnX7BzabtNN2/wAFmLbV9EtylDuVw38HMea
+lmoWE1ouhrK2x2Z0LChJSOK/XplCgtmdw5jzYXaqPUYsERjsLXl+JtaBxDy2QfaCQ/JWgF0aaFm
ZpBScpl7Ge+UOup0qZYS5Mf+qWxVa7ealFq4MXNEKzTBrUM8Yrq9fReOPxvq1iUsqQIZJMnSJocN
ztmVVVt4GOc8qXUp57jpLatG7RMbMJlT665TfXcyD6sw/49A+7/ifg7YzNgJXbLIE/N8tF690wka
2//H2Zctx41kS/5KW72jL2IPjN3uByCTSyZF7VKpXmCSisKOwL59/Tg0PXPFIJEY0brMqtQUMzK2
E2fx484jML3HhvjlmCc3kFoKoVySm2tNsxvlQIGoztS7MZkBCirn/KAgwwF17T0axw0jYTOqjhM0
NjyQoKNlG11Iq849Cil7uKmtQ2LZCOHMRYHmI7iiEUMhaKL922op4fpyJ7kyw6B3Nm9jEjbMNTYQ
S4g5itdVFasAoqjFG2DFwx07umFzlOVfVODLRWcLDHfWiBNu6wc6ZbcFOCkuP0Yb99UGhYb9wEfk
YVDbjyGK08/KT+vPUAPIESlCCGaPl3Rrjdb//xe/pTJkiiNotxxJOourELzAr/vMiG+XJ7Gx0zYZ
aDhPIFKFtCg0vsPvXC2vpyQ+OTjZuwZny/GyeT8rqMaYJIL/DaT7YVDq21RC5dbj0Y07wSl3UMIW
4rvXQlMohh4Ikj+dce+wiNBZ2HH+NozEE7BomhVIL2CW9arC0EfdddNGr9K8/wwgb+MXIZ2CKSU7
AcfWmlq3h0JHZFkq7FgfkbcQTiqhygf2+KjIzdHMkAu5vHUbx9uGjdYVr7GwmQT7QHGoSH2IwW7U
ue0O/nXDiNsI0XxMnPGnQrEQOfez2FzP8XjIqhqyEjgqZEDrAPoGqplUOxdqa0LrRfvlpKdOjnxg
CbCM5M6HtGve5gnkL0Vl0p3AZuMq2XBQNVUq4my9seAIC1YNFnD7Ll8ub8fGrtso0KyI1NwIfDgb
IItJ0jw6tW25BGC8Xg5KQDXs8jhbk7DsAVRcRi/PcJ2YFl+GcrmuyvYlHNnUs9GbPF/CrISYxhH6
j5A4ouQr4PpvmPfu8jffWiHrCU0nSPDICdkboSD7NVDgvwzQbM7Ny4CNmIDlOecTFG9CKCIdm6F7
RZwKHU1x8l2H8qH3zM4p3ZqFdbtjB4IJP8OB3ivAd6veJZkD6Sn+ajfg2BjBhmdqCLxCis3Fu9WH
98jwO0jUoJ4wIeK4vBEbR0hYyYQ6YpAnzBk2Aj1gXhJPPuHmx+XP3ngVhXWJJ1pHElJvqB5wJMdo
prqTbJZPQwTZLlV/jmKxq928nptnXDIbnRnXGWXOgnXSrjqiYAy/D94fhEwOq4/W0nvevFr9zQh2
kYoXrt1qvH4xUi6vsrIHJ9rRaefsBC1FfQUJ2D3qmucTZdSzEZlEoakhUVi+eYBIYn7du2kAUpY3
NXlAkhMlcWSeAV3wG9q/cMPY4wnFoBMFmTRWcY0Hac3/bFLvbQiFVEOG/bLLxgts003OU1iHtPX4
EXBwxLQLKEwkCOb6xb1JFLiVzaLv+ZTv9fxuDWcZgirpowiKJPwYZYwpv+S0/V55BLWssslOFSSj
XrE4qSDd3pE9p3nj+RKWYZicBgIv0O48DuP8Pob0EKREAdHaO3hbgbuNw2wiAuJ5AlR6Th+IkYGu
56vVmyVL6kN7LjBOd5rlAm9mBxK2sYg2GNOlfHAMx4SgVXYXe+FdN5IgzqM3ncw/S/hvag9ovbF0
Ni6T8bCMBiX5UWtI/UBYcuXgH/bXbsOi2tBMQjhAZiOOQ8MZHPReHBwAcEc0pDogJdvxxzYsn43I
RG9VPDSN4EfXkDwo4rgA1IAtJ6WW9tqFhPO7io3Zjhl6vg4N8KXlBkBUb4CkFJasyyd+6ItklVxJ
0PvRtn5Y0S/RkH7oQQLTRVADlOoVbbO/mwUCfWCvu7ls6rdW1bIczgSUVQYTdhzH6lOfD9Bhrd7r
sHs/qWEnbbS1ppbLgDPhSqUYh3qM/Cagwbmm3SAD+AYe0GmXF3FrIpa1GEjOkS7CKGCP8AB27A8Q
wCsOwks/74ZBG28ut6xDrlnPIsOxWJF6hwTJVZs0e+CAjVWyoZv9MCAP0aIBKO7d+OgiV8hqHcgy
o77b6tsKOIXLO+49/+LacM1miPqCAP8AQFjdfYi1yu/z2oFiRhNXR5AAodTncnoyI/PeplBr3Tlo
W6+ijd1sPQcUz9zlyFVdNxBScgQ54D+L8hOUwP1iqKF760KTEwztLzW3Nn7TGTLSQSqRQxqUBXUK
NJK5n4Dn6PEvtN+yuPFJzdGn4F9e240DYsM5O5o0EZ0x3iIBH8oQ/rRTtxORbn22ZSzKSBQCvBsC
4lZzfmsoehxQF2h3tmfrVFh2wJgU+rUULlFXNH9LZ3zNa4VeIjAZQcvsiDbNE5T7HiIq3lxeqY3r
atNVemnIC7rGEc7ETn3EPkcZMK8MAnSQTBy+Xh5k40lilk0YeaxN0mGQWIPsvGOQYFTndq/LZ+vT
LWtQG/CezSUwNiEArMeiRMNgnJdHkns7b/eGSbChm4I7VQ0Sfrjh0+KDo+QezrHx6hMQyLsmbWMf
bNAmJZFuOccYzjC9SvL6XdrXn3uv/asjL0LvU89GaabQ+qwmCbSVV9MrxSAz3NZdDYEMvYPV3bgZ
Nikl56FTRAMGwJvZ+Kamt6n22p0rvbHLNhFlripU9ENcjBAkR97snWRV37rE+3L5iG6tv3Wrl7xd
3M7Fx0vIay6raDAQ3E2Knt1dtMDWDKyrncLMd6PBEL0xrzpSvka96JMYXkQRgO21nnckaLkRDa4B
EIzvIpDEHGbwnkCB8TNx45syi3cSG1u3wbrMrmYQf0Wi/Ai+xMPQ1ge8HCZ33gJ5uGu/t/xzm38y
9oZhkj28iEi4wSpxhgh0FYCY/+xzqK2+kxEkj+vD5b3fGs1Gai7CQyGX4bmASun1PHYn1sZf19Vb
HF4DOZs/INIy8PbSmzbZbZ/bOHI2fpPrPiu7BC6fzOrmbZqx/AME/OrEHx3j+GmX8x0bv3EvbR5K
N44bphncpaRLZ7+C+O3MTPEyT93GcIo8pG7TA20+dNngQqYJ/e05jQu/KAF2ryfWXWnW1N8ub9XG
82hDN42ewRjXN9gpB10LSAtm0BbtUtDkZezb7IkbmVBc2T0/YuOsP4FvQnG6AxE9Pwoa88BxWfEj
m93lkERLdZgqWVa+18Xx8fLknh9N21iRCXLfpUPSNQwBDyphWXND5lVya5ZgXHPZazEOLyLWpJ6N
GI37Bs38UYszwZPX4PPrgRLJjj0CxSFnkb+U7k7Ff8vftLGUENBtoBiBs2Ba79pb4ldMF5BGR23E
L/R05RRNciraabhhVY6zXwiDXP+4k3jfCu1+fqtfUkxF2w5FjUwMMKRNoMH/Av43GJK1bIquiJhA
nvjzqkknZHpoIYS7e3Q2rP1PW/PLwMr1inoxObovy/ReTlnao+dibu4cOXkfX3JePBtbWQ9t1IVN
hjwQQGB8mt6pCaogbn6dyjpFSh7E45cH2rBUNrAyq6es8TQGKov24LkchHb9x8kYeFzd28tDbFxs
m/fScceiyoqYH/u+ByNzRoI2BCZ7NVbYvZvUcb/l2UKugSAp98z++jI+k/O0eS3NXHhtoh12NMCc
jGBzgIbK10GVAVROPqqxOTRlf43H+koCXe8PgInvgi+3VnQ9Nb+cjq4Ih7QeIJlZtMVdYvhXiOid
4zB+s5R7gd7WEJZHY9qir5e6w6Zl0JabP/VyOMRgSR3nT5e37Hlz5dkYS9Y3Ofcg0Hyc2hHyuUX9
fn02pQPpsMgdAhz7y+NsHQ3LsYHb50CSGEdDpO7rOnQOU+EdOYhCA62jW4TQVwuglre70erGc2nj
K0EVNYUepJGP9dzcDhXK3SHZie42jIJrhSoscaPMSfDRCn34baQXX8Of2u/NeX7PtQ2cdIeiF/BQ
2FGmA/iBWP8dxDDAdXV/JmInGNoaQj8+ubTq6BhFGEKtGVOSHuaYnVRWtT5iicsb/vwG6CdYRul4
uZ4xBPFSaCI6xddumfcyyxvOnraxiz0gR83g4NMn49zkDXT0ygV7IGU1BXBp7+uIQ/TLAfUsVONu
IBu8V49YV+ipudE2VnFAsFXFM+586LUoCnS30A2VB1ch+cEl+ThVwy0BZndnn56/NdpGKxowCbtF
g7oUej2/uimOGp/m7DjH31WKUQ39qy5zz59Kpl70SmjPuqdZVgB2nyMAUUq8d9RVCE8MHPLXRbPs
XJ/NvbNiDxLXkw5LhFB4wouW3QD1CZYLXQ2+icIgnKJDyaeb3SLr1o5Z19Up27HOQgTlDCgyVs1z
kAPXXaTpYRzzh6TuXoqI0zamz5FumUG/HVwaWf0Ouu7AQqqbF2YXtI3o8yJU95IRUE/wyATrZNIS
FJlF8XkX07VhFmxEXybdYUnXUqWGnp1D2g+9q04sZSUgPDtmYWv3bVBfyYe8IQ3GGM3f0PaBxrN7
szLOd9kVDgIKfDz7UrywBKVtmsqhJq7nTg3CdanuO0e/nxEC7k5m42g9gfU1fMkQF4EIRIU+Uua3
CJnu9Zjc6Y5f5SF/v9ucuzWSlXaQjkGJWsEQNDS8juafHY4HrwPjAR/VHfSz/0rF/HDZcm8YHRvY
l6ch/F6GHZrETem0/lC9zjlH0fhPHrnnsHtQt5cH2jpuliGQkzsNowI/yAIkPSDFvtd4r7N+uN31
0J73brRNSlmLGKe3QB1ANt/BTHiFZhXurerqqN457y/P4nl3QNuQvTmStTdphVoDH2NEeMk50Rm6
XqsXfv56JH7xMl3AtAovx7WfW4lsUIhmh1ofeCb3YAMbL7UN50bOPtZZRpALl3nkt0T+vRs/bcSN
2kYc4oB2GemRlOnC+W0+iFtA5DtgssKzVvEr1/Q/pMkRJmPVomj+Uohwr8drA5+qn6ARK12iFIPs
EzgO7oaxOFG3uCoQzPmON3xeqD7GZXxaiu6bK/LPfNIHIH3OM0qtwhPXcCn2lDa2Dojtw5s+82SP
FFHVueespl/RBLkSLexY1I0zbgMWo6j15JIu8KwT5h7BXyW+CdFHXzywlZ+9lUBzAez7w+XDvmGH
bOhiWdSChSXqTjlqS3dl1YQfRDOMCxpuWyf3vZyqu1xx8gN5FbZXzdtaQMtOkFFPnlgruwR1znUB
SQT6xb0G8g0rZNNaepFXul2N+5t2c4AnSFfpqzL7zjU/XF6zjftlwxJzVkpHjBpmLhy6YAqBX8nd
esdf2zDWNiixAVP2ECewcOClcD8UDVpzjqmnm9Efp35OjvU4Cccvm6U1QRgqDmQEc9qXnYafRCy/
mCZkJAc6cqQUSNkf3CYMBKhwGKPXNMzuID94cPq9xPjGLtnV4iipknpIkVZboMu3xkSSJsemaG+z
2Pl+eZ82hrCLxorAMTFsHWJxE9B69doHgHwVjAHZaF9WX140jE316Sbg2IDwN8wBlZ+noUMm3BRv
WdsDIpGnny8PsmEUbGBnm1Vx5joIUzJn+gSIIfhf+kNb6dc6GVY29cujbHQfaRvi6bbop5oHRPUI
iR4GKm6SEroSjewOPa2g1Bv9WNCZ3GgB2c/6U9MP1y8NYW2uT+kWnpla7JYUSHWSZXg/VVl36GqA
S715J6G1cSRs/CftYjPjfyvTG+l8N9O3I/aqEfqmmf+8vIYbFtUm7qwkWDvLsMbzDklwb7iK4tlH
SxAkQY8o4fsiYzvvxIYVtaGgswldx5lSVA4RtYYty3yod77Z3Y+teVhhVrualSTKxbEc9A100O/h
a9E2PcqqOa3EIi59USEEMo+P/aFmipyS1+jXASCKnmQfugHhxbxjTzd23EaCLhI0OEWMVs8p1MdI
Tt/zPjowMFXtZqa2Rliv7C9GE/5VmiQtUOoTje9U5/XBeq5Kk92kZbyXINm4/zYS1I3npVQZGo7c
vOavIHuVXqcqArVTXy6AwCTpsZzHeGfNtmI6GwWTuyBtoFm5ennMz9R8mMK3KK+nDAUJRl5lNVpZ
43c5dXZM6Maj94QStMgjUlAgy7ks/07c8Fuoy9An03Q9zR4IkwHFjxmwjAAtvezy2CjUaiDOCBZ9
IPFXVr6YfIqSwvjhvOyUOLYOBXt8KIp6zLJoRN9PkUIrMe9GpP51+jbykvKYd9XVZVuzYQJszOlS
TmmVd+gJhKtDr7Tgb9TSaT+ZkmYHV7P1IgjLVytzbH9EXHS6OeoTC5O3XQUirqx4nU7zX0NZH9lY
vukGN0N3FmDWRSs88DPutRJvTdAyQoS2yAxOBB0gtGt8NxnuG1q9qfaS2Bu7ZANO6wm6f3WNnk13
Dr/mMm6PzjzchAYd06Gjf7xok2yQqVc5RdYAnXQcV3FutxM34E95DWzuzhZtrJENLZ0MmfMMsj3o
0qr7byRnKQq+poP+SFfl8/vLk9iwPza+VEAPWsgQzf69SK9bFSKuNM5ZSLWqXCHGe2nKysaYLl7b
uSrM1ZFVBf2AtkdzO2qz3IukmyDrh7zfyyyADS91WzOFucaMwPsnCLI9jneXtGljfE1G8kKH2jID
0hMa5A+tPk5gASiPiSb6o5sZdIcMXQKucJTu3BpUhflcBVNf6GanOrNlwW2Rc7Q/d20lEoAxa3U/
Gtn7bCHMr5bx9fo61VP7ucmT97BSU7DrMmwERjaIsQBZa1P3xVrWzZzrFFnZJOzbHVu39eHrHf7l
mU3aJBfphA+PnfIvUZC3TbSn27v10evN+uWjQUCdJOhHAa4lCr9VY/GFNHqvnrnhRtn0jn2p8pDF
+GxdJsGC/mCp0bmhlyDR1cELP+26IRtmwKZ9YnzOItpiINMXvluR+J4gP1Kxpd6xMxvG0gYlgl6U
ORpcPsdhIsFSpzdhkkEbXJ12u6q3Tq0NSZzn1M3GGKmPirf+nH8BiAkJ5Kj65sZ/C5gaKG/6Lz6t
1tvS8dYog6TuMV/Y6GugAMi811iwcaJscKJZXLdwU8Dxna79AGXW10Y5yY7h2jhRNiixHnhiWmia
HafJpYGqIP7QC2H8uloOM0m+0hI6rHl+e9nwb+y6jU/s+jr1DFQuj4V+L7vwDlGAqZuPu8j0DdfP
hif20+KGiQQQhaydkIV3Avjah685ysivhQIbFtk/YBuvmA1XhMpNPxZQgTwOKLt3sjjIOQ1WeM1s
vDWJfHnJtkZZD8Uv5kR3pq4cZGGPbpEXr9ImMb7oB9jZLObooxs68GTP5U70tHVnbNXsHsp/BRNA
rKOumAL+VNZBNix/rv5yr6s/oyWBNlHpBiIjV4Tme7n+rRNOH09yhtqUM9ZIBKfK+QbZne5Aopzf
XF7BrUNnOZ2EmTkO1cotWjdFd3RZn75VDOJKIDRqjrRFVufq8khbx88yAqyrYy9f6T9dhRbg5IFl
4pBU/LBaaqKEnyt6j4ag4+XRNuZlQxr7lfhpiWNwHGq8u2VJvoy1cwtFhyQoRr7z9m/YBxvBCAyX
GrhCUxORoV+soRpenrYlftx+gmN1PXc7A228ODaCcZBLHSqNdi1NkquxTP/y9PDGQYHp8mJtnDAb
wzhEU6gWAPvhCXqfhprdeanaKyZsXFEbsdig41qKlf6hGaOHiLX3fVSnVwlhNyR1TlqPe17m1o7b
tmAmAJGHILEAUVxTsgTS7c3BgP/mepcwdYN+QNuowSXpujQZOLppi0YXN33kjgo1kdjhkENu8zel
GwLbZzwpnUDHifrooLtgOBDBBdReiizuDz0Q6Ovv5wW9GquQ7tGibe2hZSWY586sd1B6lGvhUYyS
+f1eh8GW5bNRhGJ0IYUK6cCjBhZNRBCyUWMEIUvulyI99eZViHIqKFn2i91bx8ayFkKgITuWyO3l
Y28qP2KhCE+Ni3yvz6rSk+eQp1l1U0gC0MPPW/Bf36f/FT2YN/8HitL++7/x5++mmhuoP3TWH//9
wRT457/X3/l/f+fxb/z7+sHcfy0eWvsvPfodfO5/xj187b4++sMR4OZufts/NPO7B6Sou5+fj2+4
/s3/3x/+4+Hnp3yYq4d//fHd9CVUw949RIkp//jPj27//tcfdMVw/devn/+fH64T+Ncfb+IkT6oq
KR/aJ7/18LXt/vUHofKfAkRIEsVrhhbaNfIdH37+hMh/epx4QkBJl7vgWfvjH6Vpuhijkn/iyhGC
ZIgQjNLVoWlNv/6I/1MSScB8owSEjoiLNNT//XaP9ud/9usfZV+8MUnZtfhtPID/AyhSwPZQwVzC
lYeXCYSf6xn6xQvIBG3nZgBit4kz54qqoQds3mt23LKno3BOwfBCBGr4wrPhPSQtqtUBWO68QTDQ
lNV10MbFeP3Lyv9nbpfnwjlXGIgpDlCCTUo2D53OvcGb70odmmDpnCXQLQgmLo9iFZXXJeP4bKmE
UOvS0XWyvyyZ9hxtpKqmOzaa1j3EnmojX/FYfnQg3/x6EXL84bai/pDXBCG0DCMtDkLmwLslTkb3
coPPrK3QTKNHnaE7XNrFkJ63kUBOF7N2h/bggvn2NIdsj2XhuVlLjtYQTTV6PZ/IYMu6mJw4qsa7
pHOy/LBkCbKcZGn7IgDza0WCaGQ09IepzIcA3Y7Fp2Xpe3kAs7gBfZZDxx1X8vF7vm6DAB7E5a4W
2AzXbvMudd2EoMUY7pLFfFMlz65IA1pfBwISlzf88aP4cyDiEsmg/smopHYNEO54VyW0Hu7mKDbf
I1hwxGKygKoAm+6NNt7OeM8stcDN55iUFKtVsNIxUd63aeJiZoMaqsCgIe2QZuP0RRjTfnbKEOqt
TjGoH6Gc278JqeIfeSJVACo+IEEuz/3J4eKwNQQ4UlggzN+GGiH7VM4V6FrOKezHoYhQq+5wBXeu
1NNRcGddKjS4noH9swMeklYeog5PnB3uUgTS8gcxrtzx0p8ZRMJqco9LTwLwvm7zr9eWlQTHsqru
agE4f6dI/TFRhny+vGCrvXxkTzlVFKfEVZJRzW0b1PR9ZUDslt8xEiXLVVyUaQ3+wGbQRyQjxi+V
hoa4DyZlzXe2ysp945xiaBxPpV3hKY/bAGE3jCvUI1tzp+A4VgHIo7Ly0NSanbthikdfLKp9t+RV
Q28ElFpTwFZH0fsNkwy1y2yO3zq6c7p3v70gWkK0RnJNQW5p55XzoWjoUKrmDjDS3gSsrmYk+Bq3
/JGnaa2vaLHwH3XaIft4eeAn15YzSoB2xAtLuCY2BihWjNYghMvvvDCGLLASJZSOdXhooYZ4V2c8
2rm2T8/XOp7UzHXx2EPL5PH5KmTbRDUt87siGmkwTnQ8esqww+VZPQ6X1k1mWEaF+eC24JBYvh33
wNXel3V+Z9qU0fvMVQukQRfeTUD+RUafB6+ePkjO04dWgcRp55A9M0n4I3jDJQMtEe7R40maMp8A
ezbmzkC6MNCZM/oDmKd27IEFnvo5S7xkRFCGC09wlh8PA66BIjK1Lu/o4gAFMTp5Jn2+lM5fcZpD
U5NCEev7IN3E8aPW1B8HTxWfPVlnfRDNqv1UyApSfbJ1zOQDhduMQZYWZrfw+MxqaDwNUPzUFNfd
Tl9nzFQiy2l555AYOmbdHF/TZikOaoyTa+WVw6cqGpePdErSa9lWKmDpkt16wk0+g4civGELkmFe
CRaPy4fEijWwfopCOIcJwT0EWtKO4OdxSEdIvM/nHKK89302oBDO6NpxVhF0TGm5nKPZ7W7QvSRv
+ILSUjwn2d+Xv8WT1fn5JaQHWysEPAfrrNRNNBIKkOI5ilX/QYmwOLlpvntW1nv1yOJiGIFJrg4Z
A52wdVamGBSdpB2nc7hSqvo58r9QnGasjIKRA4GWxnn+pXdL9r7KZh4eqiVRTQBNTH1lsgWtVf0E
xbade/LEOVEw/lyBIMjTcMtsIEzXZGam0zSdnUkwUI957e0s6HjFasfduSzPDAUlSpdgs9E6y+we
OVqwauy7uj+ngsWHCdQF52RepvOgE/njt3fUYwqvNIf3xbQ9FJhbygpNcP3Z6xd2YqLhYH9I9hhE
nxhuBEkCpDboK0VIAp/TuvxL6haMT925z7r+Jh9WH7py5is0ilZv64aFv1UpWC8LxmOMSUog0Yf/
sMYrh5wuDONB3607TMDzHNncpQHaOATUZZdsJ0x54iIogawN2FLgt8KE2j5VN8pwrCNVn6MJ7aBM
V2/7hXzqmH4/OeObsKTyt0+IJC6OiBQaDwe1ocKkAdl6DqfnPBfw5uB8tOGXGfnfGzQRuzuQpZ+7
8/g6rsYHzjmeKJfg6X+8mlEzR2EoyuXsNHA7fJ4Qo3xemIwcxqZ258CM85L7g0fS5FZNU099WRNd
B/BIGNS1x6X7QOduhIpLnwKl0hoY+wDmsoyv4rJ1oiATkGQFtXvegXhdlJLcNW5UQkmhraUO4KIu
EEAbJicLUkdDq28e1syHEHNd+ElP58J3SjJGoPat+JffvSCYvMSjBWJ45VJp2aLRW6a2dTz3nNIW
CZZoya9b0/62p7EG6y58KSLxb2QOHi8xcNNjWUacnD1TTw/F0vMgFkx8vDyXp3YFoxCymlZ4s8z2
n/hsIHzOF3Jum2J8lYfedADrzAC5ApS4Lw/19KXAUBynkzHhQfTFmtASydwg+eeeJWhQA5YkTcAk
iJQuj/LMq4hhEMetCRXEy7b5KhCvhS5xXChDdpAAL00LilOJooQ/g5DpqEbU8vBVenRspDzoqtAc
VNuXO3no5ybLCRcIpXFJkBd5vHukkRm8AEPOKhvNVbaY0c+MHneW9Gk0gEOCD3c1IkhgEW2wEo0B
J81NSc5Md5B6gLrwEKS6nV+Hskkbv+6oS/0x5OVHtLkRGvDFcYnP0zpH8bfoWvmW5Wm/9y4+O3kh
NEVEQNCpZO00rfCOj11IzlW8lIE3etIvPYi6XN7p50aByeOcgZlAcLuhaBYN+sE7Ss46atBb6Knw
9bgwtgOaemYUWFPkXhB44eGwez3D3ot64Pe7s5JZ+dlBnuA0VlCJvjyXJ6+hhh2REITk8PddpLYe
HxfpFLpFJnY+c5PFX120Sf2FBK8XZHjX3nVI8P7u66TxVHAKp5FSonAlH4+HFP04INsynp08Aaza
C1XzIVny8s+kZ82dYTPYtZuk3rkUT4+rJhgNT75Y83fCbjl01azVEHXkXCTLeC5RH3QPXtO6b5t8
7q/cFiSifkXT5C31ounUENZ/InTomM+iorpxF1bcXl73p9YCnjOcD0RyOKere/94IQaae6g85Ozs
jRwE8+XA20NR1Pytaht1ql0Jlc60jl518KRvF1QAPR/alWonqnwS763fgsNJgHuLxbGdoRYNg7hI
hp2dIgY7I9qWvGCphuoqjCB5XhO6+E7MxDfXCbPfTZisQ3t4ADgnuLC2mh7zyswLo4GdVSmzv8Jp
ir8VTvLu8jI/uUQaH7/GtB5RuLE28HXydDKXsqPnpSjzxo9C1w0M26XVfmYYpNI0TCHeZoYM5uPN
NIgPFiTK6HkI0/xLbhLnFo+Rc/ztySihcF7wcML3EdZdnRSUXCEJSs+yTfNPaVMXVy6iK/O75m3N
Zrhw5ZCuR7LNPpnUySr0GFX0nIYZiM8ilgS6T/LD709GEhw9ZOaocG1IZaJLAt7klJ5rHQ7ggkTj
g5ObZce8PbMxa9JqDRI56my2u5ip2oCPv8YoKdcnRIrdoVm0u3OZn7jcWDGNt3B9d+GV2TVgWU5d
URQ9O/dpWL1LhTf/VVBXHNwUCQw6FNGrPObJjiv81HLDfqBWjhUEJR4MyeMz16hpSaiTF2cSJ/W5
7zP5CcbKuenKdr6GdjTNd87FM0aUIbOppELOVsL3tmw3UAFxNORxeVaQLQnA5GFe5Twa/ZwM9MbT
Vab9bk7EqVs4P3u6bl8XjTPcpCSrb4vIK/aob36u66NgAMGvh0woEgDgDENK5/ESTHkZz7qsi3Mt
hyL39ViZd7Ip5Z3p3eFB01G+1n0BwjXg6aP8wKA+q31QAbVfG6eCGrKTTHVybDWLq+vM66siWF23
92MLknjf4WWZ7S3hagisb4wHHUU/Ceun4UQ8/sZNCHB1G8rinE91i7aRBO0EoFt8j8qNOEdVMmTH
tp3GH5rMXhAWg0MO/djFe37SGuNaXwMR9s80NQEpit2unCHTK01WVGcxhiC7cQutrjqvKm9DOaTa
TyXLy8B4bvPKhEtS+3G/xP2ONXsSAMBMClR6qIuMpkQi4/FSgDTfBehIsFMtIUodJqN38OAa+P0M
sebftTWrPcNtgbFRUEeij4cCfD7HY1PRk5OH7S0Nc+IbuEQvGAXlKw9JGQlf40mtsy2cuK1AOYHz
rq7reKhvwzTaI7N6btnWF4AppC+xgNZcxthNTDq77JQ06h4kc9+dgZc+CetpxzV4ZiCKpxMZC6kI
ofaiUQaHkDRFeOJl1J/GshMgGHSKUzJEP357e8CqKFA3cVFAQS7h8fZ4OeBHnOfeSTtJc036qQyS
GB0JLxkFdFIIN5H0tds5ZjgXVER4BWIoxN+I1ov8rkD15PIoz6wavBpB12QZrJLtTxtR12BcZ/qU
tIT6dZ1U6B7znIDoUO9M6PmhUJxcLSBeUmvZUNloGmf29MmErPqe1O03hSVGEoJPauexfm4oeOx4
P0GQIeG1Pd6hzqCA4sSpPvWo4H/nNVdXTPL0jmT5XiPXU4/0J1aBrHS/SHvbbBMFcSvF8zk8FeDZ
9nMvK9+nSLTCa3Oq4oAiW3fujEoOY5tGeyx7PwH8j+0iBleIhfCMe+tUH8/TMSzTIjbhaayTLApg
hE0WTAv1vmbdMCa3pEj4V68zxV9QHuau3/WZ82CMV90mqQaFu4ND8d6V6HbwCU3yNkAfazlcpW1W
f5MNTaaAtxOACW4RRZ1PZuiZdooOaIhIqZMiW8DQRE0iOv7dpKv0Bpy7MPdbjYvh68LzPnZLsYjD
vGjUpU2vdYAnIgZZfA9F6knAGTxUtde+qykI7IMhVNE9/n7cB1zDShzrrnLfdVNFZyjxZOLr/+bs
zHrjVNY1/IuQmCluobttd8exE2dYyQ3KSlaYZ4oCfv15yDkXMW4Z+Uhb62JbSjU1fsM7tH1vfc2S
vs0vdawtXTC3TeTvvHkvgyMqSRabFFkQurzbQK9turhcmkicrdr/XDT1Jx+tMZin2mOZRY94wexk
mC9DPsbDZXBtqa+7aLOG1kSvVy8WgQongeU4C3UuI4TcXj/n10Yhk6T4bvgekd/697/avY6uz16x
nnOVp/mhioQTZl3p7YBnr5w7cmWY5UQMNB+8zSjm5FTxMPItke94dxqG1I82/vKBbe6eu2vLxH1P
1ejP1G31BJuua1w1KnEuh2U4uPZUvafIocvAcPv0lqKoc6r75v81jYTOHk8m1fitY4/I4i7C94IP
zEV9k6dJH3TpNO4s1stwZ8WWrA8z6T/TuE7zX4uFjkBiLVIXZ+G1SZj3vjzNcyPvGtWNj/FSG5wa
S53NWJi3g8z2WJdXcn06ouT4vu545CLbLARkraq7qfLPw1j1h5Ha8k0XxWZojGvqs8zNufZtUBiq
PDayTx98C+rfzjG8tmFth6IV1XODfGVd/7/mYJD46Xp67p+J+zAzM/tOfc8dlbw9arBph1Nno1lN
B2Jz+oqhxjBrthlmaf1AG5tygTuZWu/A4vo7FbJry+oY/p9cBMbs1ibYKcyoShfLP5u1Fn0rjEF9
GOkb/yenHKUla4juGyn/TXBpfdDixf355huAFijVXnKPtQe6OZtNVgH1Vpp2nsa+MIG0D+Yxhom8
1165snCuJQjDuNDI/rcVMys2W8fKPe3cNd38Xke86EAQ5Xx8+9fQDNfXLucKaFjn+q/tkcIsbDrf
j85YPDcXdyjkYZLO22s+IBHBrxCFcanREXs+ypRUpa9GEZ2lUQrY9Et3wG3cOb7+Lese27zifxBF
gHF0qGXbzAIOkF46SCOdq5RofPEq47+0E/5jW/XJp95qdluKV65pOpaUAPi21W5kc79UeunJOB8I
Lae1JUNp66xkkx1iV9vrR1/ZDYA0OGDmn7rZFtc+GlGSZGYrzqM12Le0VcQd+exelfbKB/n62tNb
W8wvT1YSm7NZQt0/V84CT65t3PftkPiXtK7zz68v1pV3B31GMEUOtQzivc0xmkcZS+kxd2Jxauzo
hH7Ism5+zBvNux3H1PhkRbLdqT1aVz9QALFEKYtv3PZqipE2PSVPaFuzXZ2nytTuVxDTb+wVjHc5
hEh1Nw5e/uRJw9NgjfSo21ZGNF102jpW0E2m+w/tfdCW2gwwKeh7tXybhjqnmQxF1AgHWehfLNvD
uV40cogPRR4NvKvUBWC+DM7UISgRO+4NyYF458/GkAfNKFM3MLCk/2ZNVfMokmr6ollu/o/JNWoH
+hiXN45dtzM4yFifD6+vxJXImyeS3iqtd5KxLR0gmWYZddYszoMmyxuU2uo7aZvlXZV02g0OIMY5
zwYgEMgO7ik2XtnVDE2shtUvEIs/y/XX7VOXU9G2tSHOc7XoQevl4jwVanj72wRMhG3m0OmgxLnZ
arnHs5q3fOAqNx+asi6ga6dxONhqL4u5tr/WK44uHB7h9pbDN7V1hYFUwxUEt+s2NnKJcWlqhU7n
OTsx4rW5sxDoIk0n7/S39G1Z1jo6AdI7iyLyHsbWdIKp9Zq3R9V8BnO2IiaIeTfJpq3VVZaT5Jxj
OXW3HeZRR1v031/fgddmDdQ5G2DFipPTPn8eCMxST2Wxd6491FciI3PunNYsb/LJ3DMofomCBTEP
+h3reXrCFIU2dRSuZ0LCaeIGGJI5RE4RrVO/fZe6cRPilWkG8VzHQWdXt6UpYULNl6mpv7z+vVd/
hLsSNDwDvCDpxPMPbsq41xpF0A1KniyizbKjXcvooLtRcaBy5h+k735vIUXfs7DanRPF+U0kxn5P
ZuvazAMFpqtAqZzzt5kNYZNia0tKgg8p48YZx+JWasoJXctdDq9/9JXXmQiYCgwNR8C4L77ZiHzw
3ATjFvs1pMEaPyWq9G91ooGLXbjp28ty/nrNw2YgVGPQ53NcDWOJzx47d/Gc4eR7GYxjrJffHl4z
ik1/EfgiIcf61X/dYI7eeUMWO96Z5NO7xXfPOJul2e3cYNfO+npFEmhw1mncPh8ldawxwVzIPvfa
iCl6bqfkEM5en+nak4zzMaedYIaUZVOZ1TJzjlNds8+eaI0b04zssMdgIIwXUqPOUQti21W/48zx
cgeC5yGX5iTSD+IJev5pYIWNFMKje/Z6Q4aj1yUHr8z7gKOzdzn/CZKeB4iMxU1m0LSDHbPVe9MG
5WnYNzvnpBnrKDBF7JunJeo8vMgK6gdBU/v5py4foU4ZngTcXFpR/85BlccLzLigNm/qSXkT20pH
njdqcUsVKMXUwdhXwxIsOpYsvPutsZPxvDw7HrESJfu1WSvobT6fJM0SWgJ03z47ZkzPtJybe2WX
y63KXSfIO0fbaxS83HAMSDGD9tlant3KyBWpxNS6ae3zvEIAB7yt7rBYEzvb+kqC7NGcdSmbkjMC
NNzcg5lalKgoep8HEQMfj1unC1AXNKEmd+TFZp7cTUgvHx1ReucCH6DfftoVO7/i2rdSRaX+AaIS
dtRmcv0IS2o/s+yzVQr9Zmqdn3Ov9oKsa4OsxCpiThhW/vY2GnUd+xOyxPNYeHj5OWI5DPaSHN56
x0LuoC5FOcfkadmGchGwH22MDfccI4gdgrZxTtyQTVgSgp9IJ/daxtcOr9AhK1FX5PhuWx+JMRg9
7n7OeUGdPOinvD2rUkOXTfjFTuh+ZQJpTFOipbQHCm57BdqtK6e4IUaguyRHlL1VexmgfxlvvtDp
epCWUH6jmkHs8/yowf5sk3mM3HNJH+a+t4GFZFr+8fV1ennT8o8DDqUXSF3K2aoY4BdfsfEH92w1
vYfWv6QxEenuuwG5jMOAs8d5Xjp7J5R7WTZhQ5BzcZ45b1A5nn+Z12i+0pF3PQO5WCAAjbr8siBZ
8m8yjT7Wavz5QVP9nBzsLvG/F7Npdo+vf/e1RVxpMvSV+HSaZs9/giuitPP7xT+rebSf2sTwHxy5
+45d2ZXrpUJITGxM13Wd/b/eZNLI2jekTy1K2U9CM60HvZ3ioz7s6vRc+R5Iexw2w+JNgaLxfCRa
MQ6M2yo6t4SVIURN4xBXnrazcNdHYdpWnhgv2GZLNmY9lG2WROeMdPQRPyt0pnuj3MEVXBsFaB+o
TJ16rLHNJ4rUXsgk2B6uX0fvrdkvg77I6p2s5WWyCcobgKlHDA7GZAurN+yM/42uOBde297aedzf
cNvmF9fPqN2N7fROdbp5MsfGfnM8yMgQLE3YWhDgtkpRahELNcOcSlcjjPfSaro06BSufDsXyJWz
zQXsQtda+TRk/c/3RErHuSyKpbmINK0vVhLZZuCj85oHOgDhQ57k/bGNpPt/HOlnFOlXaaprnwWU
HXAkuqlwhZ6P6+RuFdlxVF+KyjDRCcLvIoO2unMN/3H82cRQHpkgYJA/O2UrvOjaA75zyL5eimVe
NGj9eDuEa4k/wZzAaG6GUln4F8SW+bvThP1Rn6xsDKRSy6VxYLiG81gV6SHR5loE9LdMK3T1tkkD
YrIhv42LJckPczYv3zU7H+IwbRvdOo2yUFOY5674BE4CZWADZkkUTkIibjpY0WCcBlE2WUib2UyO
SibmlyVaJj2IEreGd891+FsDqlIcTE+gIVumXqqzIkmuHls63tYBR/c6v5uyqMsCAuxIhnnqiqei
1ocmaDuUE7+mS+KpsGz9qDxg1KN/z2fH0A90x3V5q2tNXt8Ns6rTUPJIgcF3k3E4guwuvWMzQD4I
ramV89Gb+qgKzCVNv8eONIpDLYZ2CNIonr7PQ+ONfKg9GqE3qfoJza96OAhUzB+cxslgoky4DKT5
Ahw9dXuu7EEfcTWtjOwrnqOqCDPq05TFS7MY8SSBNvxge5XzT+aVo30fR3FSBFBg9fSdXfS5FWpV
2fxODPHBA2EmKgs2Xe5rxsxznhbFbe0WSB8PBg6t4UCq5p+EPho3Tdz5NEpjUJ2BExXFb6sstcvS
OdF0ADtSRrDH0ujr68/Hn1Bss/lWRBfoB7HCOrblO6HiUiaZKy/j2FUfwQdF96KyradM9jhOx4kc
7lCPVreepo0nF9mxEwIM7ntr6IQWOEUcoVSQ+U+GXsidU3/1pzkezyudCfhR2/TWkPXA7FfTpS+d
/HFepHnR23HRQq2GugkCGtPy3x04gflOx3mJaKnMh/ohKmTObvaK6t8ay41fUWnUXWD5Y7/nW/zy
fl+pE+vLT3oHvGP9+1+voqV4xWqIpJe8jPQulFT53ztOU+9lxC9fX8axiW/A+MGM3VaqddnEvkIs
8yLbyrvrsQ/7YDSmeaKM5H55fT/8QfA/3w+M5VJmQ87AoWSw/pa/vqkRSV/rmd5fvMTIrYPhpuMn
f4wLVOXroimOmDJ26XFMBiQCTJN+uOpH553F3v1sihpt2nQhZj0UoqveT5WsXcziZNSilJzq1WEW
M2z70fEn1OoF6upxVqGVRYf/wTIaw6Y1X/owAY2yssOJNcvDvMqn70q6yAPQbYu7s+iX0UdPfOz2
RFVevjPo5a0YOG9tosK/ef7t7jLJzJ0KeVFcCAezzKvfTTqkN2qZq5OCtBJ6lZqOr8/4tcUVcM+A
7aw8+S1R0zK7NCN8kJc5x6DKc8r0Hbie6ZSlsbaT817ZrwCqKKJCMwA2ty0M2FXKbWkk/YUt3YX9
YkZ3zWiOb44KqEaBqhIrFpVAfHMqFkh6ENyNDtKLUR9UYzQHZEz26LVXpg2yMg/LGvtAfdnEvdI2
6jQz0u6SO6MZFrOQoRxqdazTZC/RvDoURFo+xxQeO+T5tii8uHCHtuouWo2ImJ7rejDpMBPbChes
1zfDlTImuewqGUJARY1t21tGw6LFZYFQB/qgFUyrE40zxVbYaGPycWqc4QNNjf4djM00C0CljEvQ
gDw/xk21JwL7MrmhVQpjk7gHjDREnOefzXOrDYjNdgAstfbsZI54r8FMxdDPKmCKxXPbnZpyjm8L
7oujLgdt52269gMgoq/FXO68F+VNc6whGvhGe+mUoU5V77k4hObmXB2ispI/NM3j443eP1Wcq1MC
7H8H7PDyvKzlobWPQghIh2mTJWiNi9oP3LCLaOwCbU25oFprlafX1/zKKGunE2UXC64YyLDn85xN
mdZ3JvBt05cGwA2nu61cfXjzqVxxvbQg6TZxsW+BE77wR3MmAb3UutSOLnXvUPd3b9Ar3wJajTYA
EG56ntt+MfyLPMlm17pk9lCvSFR55B3RdiLmq6Nwk9FPBYtKEvd8xgjaKXwnuX1J2nS4W1JDfcyI
7Pae3WvDrCI1tGg4+t62eFsM/uB0foQqQ5X3D92YxPfLlHk71dpro9DEZ4ez+BaRxOZj6sbLJVZr
l7nQ6Dc5RfUgtcl4en2T/Xm7nr/r/pq3AyZZ2+svILVF67fkgql9afQqk0dbV9oH00n8Q+oNOmi7
3n+cp1IehCqnYz+PzS9bU36N4FtaH+O8KE8SJ/ujleFRj+7JfEjzzMOhq6qOhJdaaI+qPmIDlJxU
FzVHKnHq3lStQiIWUJCht1iEDWV8KEFB71yaL+9nOt7k8BZdOxtI0qZkMHoWUbqXmxe6CTMMVs8P
cXzsMbJw3v7qUAqk5kOAwJNNt+v5Ysk6HbmGDHhPyhff/cyNwoZr/LMZp9rh9RV7GYzwKdSmqd9T
DnxBC1wmSvYTuQ+7L6mOhLzGQwNr7RM+nQmVcyf+Xfml2rklrkwlGTbt1vW6g4GxXsl/RX9Roby5
TgWDNnNxu4ytc+9AZCuDeTT2vGL/dG6fbUm6nwDWVprPH22gzc63GlMri85VlzJp3F8VWgfLncwj
sw+V7Kvo6Gh5DFK6qvo2jFzFXZILzTum7WKnBzxllgsIMeu7OaCYf+l9BD38bjHyAFA69iaW2SdL
CJwk+j0keWsciP3ai5/nmh40Tt23R6UXJH9NZUILy2YyukCa0vTDFK3r4VB2Q5yGleo7P9Sc0TJP
Y6fmj68v8ovDT3ZDXQiUAJuKSsNm6w46pXIv16aL5UXpI5CQ1Shntxz/YlUhJsA/hlHrQjJ9EcBE
mp71FUSEi9PaiHZmsGhaWAsnZFh3yXhrc2mzqJTtKIiCq+GK3tbvEk8ffF+z04td6SiB6GZ/MAoj
vUlb20xDVzbqUe/UeJeVmXXUHFkFCSI4YY1sws7r/ZJkw+sNdpx28Cox9qIvnaRLV62KHpdW9/oP
ZPamEXhAfy+lZ+RZkGgirm7qqnd+dsKYPosazZZAXxr9xzQvFD7KgebrTlJ7ZSkohIOcIHClO7JN
MQa8WfNEePmlM+YY5f7RPBVTlR1z6htvjfb5fBAgZI3rxU8/8PlZTsdZIgQuGGpcxiDD7CfMbCvd
uaau7GCgDDDpmek1FV7//teNAcHNIxhzcjQSCi8wZJGHvVcux9fPycu4mPoYilO8YeAudRLh58MA
aiFhbefswpucpUdztOT90A8ZdSjBEgeRXyxeCIwt/uarxcnCPBbazzmfmyeIA7P91piNnwMejvYq
8HbL3do95KXiRde0/DIjZ3xs1FDeTEO71164Nrfrwq1YIqLgrX0S1o29JqImv0RLOx5Jr9Vdq2q5
Uz9ep25zYsk2LHruAiQBt8TzqaUyFdmTGbUXQPXpwSeVR/m/7u+QZ6nCyqnNnR1z5QjAVgboDaSO
8H5bNZ5xIesWF1UNTEiMuwjtiWM3LdV7WzObtwaKcOzW3JpWwspk3xZo1IK/lFp0OH2mVwdd5Nfn
AtmKnUv82uaEFbsiPm0HysqWs2qqiewHlb2L1kgfzldvl5/j3J2Lgzf78S/Tr3GtRKrgl2fMXhsM
HbWoQPpT04W2yo09Ie8XkQMFPTYmzV8wIbxqm0e8rge3aIupvAygb44jnDwRYms53LSGX6aBZExQ
D5a9l7xeG5cXZpVLAF8LIe35RhJiABTta8VF7xvvTlhxftCU1MNGLjBAUmNp3xlY6+3tpz++W5sN
DLGfm2FVEFsbcs/HjZa8b01ZVJfY7PANISkGlV1EhvHErk7KIBP98DhS0NS+xG1S/EQuoikCldju
T63EH/fo5FV1MSp3gfGD6fkQWnlSfOcr8u9LIeWHXC7NDUa3kxcOdJzBMCBg6SF2lRrfQPenP7re
RByC7l5x0Go9L28RYYQ+NDT1Uh5rc8rmAFS6Wg7EV/nPvhSU01phFeZhbDXn81hVkc7PhCiDbvws
HsAXRXd6o4xxJ1S+cqOQzNJtAI9KgrYtNhVGPJudUhUaBU4UetRUj7Vn723AdcKfLwjSIDw7ILrp
GNrbjVCME415s8ouaQ7HKYUL9BmYSPrU16XdnoZJL5JAa/PlV17abgAps/3y+nOxlia2P4AdsTKQ
SKv1bRiLHEFnVJrIUHeJeelNt42TwE9V9Us4xXBGotg/J/0wx8HianuXzstjwG1DPGfAfgJ+t+WW
IzYOzWkpslXTogimJLu1zd7AvnzWg2Sc2T3oz715Xdn2jEVlEBEYoK/Pj0BhtDy6Ds9jng/uo5XV
sJxKnOa/vj6vf+TINhNLCskYIOYoyGyBHbXrLo3Mk+7SDql/FFnnV8gXjvJXZHtRe+gm0a9xux41
oUDPG+OIfrbKMKmU9m9b9+AmtHqOCHzQEYyDET3SnyLxE3nioagk5FgXaYGRB+LHaAOPevPLg+4f
hGvAIkAEkOp4PkuRT0ZrNvQ6UvbFCYPuX35qfSQmMnfCg5dPHAMRIghO2ppPbZbDGiaKHn5HTRci
vgwq3WsOwqqiS9kI8db6AVEIq4FaAhuOAGfzfDtNYyfIbw+XZBT6RRWJfmekGG7tBK7rP/N85eH+
E9PT/Qf5R2T5fO5Ul0a+1fvlJck0CU8dihyeRlN2bEoAlmmmWXv4/CuTuDZ9ALZAwgCmt3lOuqyQ
TTc55SXPkDcZfWek+TCZx8XZdV59eS3ycX8NtUHMqWV0mrmGS647bXdYbEiHs3y77iRgw79HMZ9P
4ZwMlWElXnkpSUJDfRHy4Gm7WodXp42Lz0VIgf23rYbYeqZcMTNtZTZ8LtG5CtvcsKm7RMvN67fB
1VmjAo+6MnhDGC/PvwcELTGezUimbrV3nlZ2R7iSYufQvrzLmbW/RtmsjT3LQlIzLy+e9PQT5iHu
qW7a+NBSVfiQm352AE7S30EiejN8gyhqxTUACXcoZ279PtMMplc5+vXF83sk2o3CPZhz8u31Sbyy
XKzUKghL0kz0tPm8pOxyi5ISnzf6ejgXXXbbz3l5qHUzO74+1JX1QqKI6AwFSWSQtr7dpdNpUwNI
46LMuP+3INC/KEHt4e2jeKw4xWz2BFSE57tCcc1HXcwocyV5hYBurLFV7X16+zBcRBzaVZgPENvz
YbwSAmASxSApdWEEyvHUAYHDPZeaK6sDiJtiNlraEG+3Am6lk4hG2HQEi04mX4zRX46lP89PiEm/
PZFGwojgeeWgUxLaputW62DppZFE1JEwb+QgumOE0MfOabpyjSN8xxeRnwIS3dYfGsKhBFZ9c1F1
5XyVQjanOcWTecqL7Mkr5bDDQ7iy58gpiUhs+FNg1DZ33tiJRp99t7mMsbTfuaU5h15ZZzsp7NVR
2G//299ABuf5ZkgqLRsKc24ummU2p6QHlSl0JXfm7mVgR2OOPbfubgfa57pZ/ip1FK5AJ2Ai+BF9
mX7I1UI/O5FzmBXe8NAzrTejtitCdyW5XHm2oMi4Slci/WbU2Ymn2l18wE/snbNrqqwNorKJD4Z0
xofYjeM7Awj7vTHq7U1M8+feU23/KWujPbjDtb2zqtSCzIfZzzXy/Pu9OUKSr4+aSx8Z8LlqO7lp
M5l+L6XdnQBZiL2Y40oFj7UEmsKYKJ1RLH4+Ijy3Neqd6oteNBdPG5yj6c3pYZ7cBuNiMAYBsm7a
QyKFfyxzawos1WQ3uphMGU7lnsvOn/jwrxiI0hPiGYJAi19FH31b9XGNVjOnLnYuLXq5weTZUR+Y
NUCnXrPjd+1SDKGHuthTFk/2k6us8pC3iPklqZg+gTNzg2TxtbeFf39+E88vnel1X1IZez5Fmeko
ln90LoZOjpOnUL16U2qn12/bzT34ZxSE1dAHBhIHJGczCtaJmdt5hnspKCuuWg3iVCCNeIgGy7h7
fag/FM/NLNMJ5R4EAUr7YwuULzPdGJY5si8w2pMHJSuTNI3AtwuT1k4/pUNPsow0o/h3tHrw3q2N
URVCO2Mb43m4YB0khiQN8TIWKui8sv1ZV3qVBGOJEncwDUp8mkcTGdIqGvzkQOWmP2tOV/w3m5r+
Ke4MpwjnIQGvns+VE4dAb2fv1Ht1qYcDr54K28b077CuQ+dNWeaUQ4AT0RJABS5VSABGnbmRJd2y
qreMPKTbUn8vF9HhQxFNy1kVS6UOeb4YF2dMug+mLTHiHQaLblkKGmQvOdxyAqgDc91T2cOSHsAr
NITne6QsRWbPJTJkdjXVgCbLwr/vCjPOAnIHdRy9Kr5zm7kNp5nTtQpB1ael8PewRVd/B8giOtC0
tNbOz/PfQYEzXgUnjEvVmYDLGjvFh0IZdaOdEGHmzIIm9GWgQxVDeX9ZEA1cEhttWq92jB0dw82T
8WdOwDVQF+RVB2Sw2dHoEyR1CuzhkszKfsytpH2UyDbs9CCuj0LKBHoLBsG2Hw4yAy8lTafrPonm
5JnQPye9znYC8e09+edjWFY2H//BtmXzRlSAR0erNM2LpuYpvfEzZTg3o7L6n2BJuq9C9MbnmU3S
4UjcJT+gOXYgKmeVfuX+rJ7Ii9sseP0Y02VhNTfneNXVXjU96MPQdH6+2gmahAKM6XLpx7H/rrEI
vyAtZ08KwINPtSvqER32o+noIhRZBkUt4jIoNaeqbqKqLMdAd+M0PkaJ1yzU2nprPOUaTWxqCgn4
0yKm3Bia+ajVgd4uOg0+zY6mwLXbhavC8ibvxugKlR10Z8rvnNlbviyyRKx2NIfi1ssn9cGVCXDC
LkevOnTgeTw0pd7mYWrqENtz9qoMvXRSeagSP00w98qi90Cr8E3prL5/SLpk+e5iOG6cRjtLwev0
LQpkkJg0OP/LIrPDjBEY2rV1qz3NC/9skBc2PS9lteK/yKFmc+y6GDQNfmriZ+0rpKHKqDQ/dHy2
fbRQ8KgDABVRhh+D36hDt3beDqxk9hW7Buefcoq5qPTarVBknho1w6Gys3+EaOWK0vMGbXUe7u9L
HWTfUWn47tL99OUnja6qGZB7DKcSnEUT4u9VWcdUdmjtpFFZPlnKS9ShNDomuB3sToYWt2IXwAUY
60ONCA8HNh2oZTk6Nhp+4Rvve3OKfhh1/Z/qTfNzkqQ0WFWdJO91S/WnZcacFj+5CbQ9HjhPduZV
79u8Gz9F9Li/tu4grBtkTY07KcuO3eFG6W3n9vI3/j1WfXKdZbAD3y9o7Ob+0D3EscS3ocosVKkL
IcidbC3vjbOYshorc8fMbjBrp9qoVDtPN4ljjj/FbHddOLVL+1UfF/828frulxsvkxl0cNnBsw5V
98MRc8NujGT1VHTjcBeZVv8r6bJ8CF2/EEAUnUX/WS2Gdt81cWGG9dTN9wM9xG+DkbU39Ea54Si9
185hxYwnYaK39b900aktaGnrXagnq+EG9K/+WFgaEoel4w/f9LrN/m3jeXnIZLP8UCgHfJwxMlmC
PrNBNC9McODMSYUCZ5mOxzR1q7vGzo1PbdoPNTIhkftZcA6WYOj1oWA7mM7FnGclQqXG4r6M3frJ
Hyw7D5OyHbOgtZ2mCYdpaR5UnulZ0EvbeyqgN8mjpqWRRihdx/btUDjJF9+o1Ke21KMfKLSJp1JB
rDmNvpcvh0yY2tdhkDouxE1Xq9DURqsO2cim+jDT2/mIZzWeqzU2r0248En5jegtOd3HCWDFQ1Ur
eY+ztf11qU3gvRPeswQ0YFb+m9wYJEoD26q/jfPOKJ8KuzSGe2XW5r+YCYyfHHBp6cGYW2QEPCPW
48Aok6R7HAdbf0LbeViBLZr/T0/7zAlp1wkjNMepw9khVUsSzl7tV+9zfCcbnnFVVAHewHN7Pyf2
8JhkJb9PjiW31JQPHjdKVWv3c6FX6J2jOkCwodLSDQangVHC89qFUIPUUXcyf0EOsVha9KeW7jMC
OdQEu9x5ml3N/YmUcK7z5Fvep3yM6195a7MP0knilmEUjaRdrSi0noc6TX/lY6Tij3HfGJ/0Sdjp
0YnhUwW5gdjD2egnlxh8aMt7lIlaIs0u07EhHUSehLQYhzRUCLf8a4JZngOuPvMHWMYl/pA6Rpkf
o7Ee/GDW7B68VloW7yYDPOHjqiGs3xhlD3K/63svDZoszn8DyPCjICmdKTnmdSb+47FXLbtynG97
SXIZ6m61RCE+heZvY1RyOnmj1AAPQZWqf06RgzyxE6lvuaFl6UFmTlsHPh9GYmNGzY8BkjnwVHh/
Bxj5/n95n9MIKa20rMOomZQKosHpncBvE9gMAzrdZeDNve8etKZKxqCZat4BK9WQBLJQD7i1vRa3
dzYl+7GUunVrOV0zgF6vxD/J0k+hCcujC5Uea+dCVOM/0Ha9z72uli+gUTTxfjZ97ZuuF3l2miZz
SE4WuKch1LLWX4LK7OQCIqfloo+nPPq6LLYP+kiW3MxDlINhnuHjfo4oM3zP2mG5L+KFN6VXGQ9E
ggggKeQ0RM0nd57L4rZNlFHdVykwlIOZ5dN72U1QQWStZf/AcYm+pODRL3bs9LBeYvTxA1DFxjcz
xey26TSeIa1b0o84vmjxMQW4czFUq1vA04fJPqC4h3BzOLZVk15kkjTqVoOb3N1zvrGmGY1kct7l
vZz9APpuhv8S4hp+kGqV+LYUo5jC2l5awuYlErdVKuIPQ2V1mKmh3V8f3RwcC6T/Jh5Z0dJNwkGL
XTNoIO1wguOuEgeQBBU7Oy9d/0bIbHVySHmejlpf9el7YSSAYGK/ktlx4JtMFrLB3FTM2fIxdiBK
ENP3dhYmmW4igJ4O87sisUqA4sBms8Oq75MFZWZkv6VJPBtkWpXCIWsXg8BdDK7P2Yyar4uXd+3N
rCKtOoEx5aUvO7weQuxIlls/oqX7voLSVQS1yAzryY4qrSXaKNr0zm9a/bakKn1qhZskB/7fCOnW
gVb9TT95rQ7qqB9/1Uab3ceDjPLAieGthJKQeCBPjdmvY67yPjRqB/E6bPwcFWqdbX7t7Kn1qf01
y70NyLbiMfIX9wZx0/p92Y9d/THpKUchJWwijG9EnUZewzL1QbTg43ygGZA/JL7CJsUbLY1EZ0y/
t0mcPcAEttxQRyMGX4YycYtwTOzuCapHpx9otiQ+v9JYNArFoyHgwZjjLeLedhvS0rZ+w1Qd7KP0
sGu4meq5EUHs2fVt79RMcUOE8q4yZPXVp3SOg0NlL5y32HPv/dzO+Jcb8uJDJ9rkX0tz7d/YydLt
4UbT9I8jSzUxH6k2Hy0iMYKtBSuusPkfzs5rt3FdC8NPJEC93Ep2Etsp09sNMTN7Rr03Uk9/PuVq
rBgxcoCNsy/2QWiK5OLiWn9RucCgl8AUhPW0fsVa1IEVQd6Z/lRpOf0Vjt31YbO25kOggTOdXteX
u1Tv+vfSzyCfU/4ufjS2Fst9mWYexO46kOquxHXvi+KtKEGaCSf5Idy+mh88RUM3lEHBaUMop6GG
wmMwjP3c/rSIVCAmMXt6EiKA3XR7O8AncUcLK3k/50H+SwH7gQeRTPc14MqfeQxzC0HRrguHJc0+
iMVpkqhKZ4u+iZBjHYqpcb4ldg7AQjiDZoZaMRj3YzrGXaj1qKrt+iFdpf9zNR6ojnQTsmZpbd0s
ySp52JKy9KFdTTmIAt2InZ2LZdiXog/y4aCqSv0mN8qz/YSr37HKYoM38orIwFloyJ7QVxiHUDaF
lYewc2cDAlOt/izIFaShRlu33qWjKkjU6DQMYdW78Ue8IZMMSaFYux1dafl7SonOyal6rlSkp2QT
yQwf70LvMA/R3Rxfj7FNuv2EeVEVQTTq6p0uxPyYx4HK9/y1+csMjbR9H2QliV09IP0UzZnGdraH
EmlZv5aC5K2YVhyg5tQA0H3xPbEDMw1hqKHwKNLYft+PwXQfywZnajh6FGW4Uns7TGojpwk/ldkf
6Phlt8s60zgmI4ClnSgswXFRAwmDpjUIRMIWnn6AWxlsnvN69c60J/7+jMgVMjpVzkGrUnNOP1ol
Lc0Ia41ZC4GEdMibxHIu75rCT/BoC1L/h2uljheilq7Qd5hV+tNwtboHCNAGGIDYuCCFdocifeRZ
U9mfnNKe3uVS8R7PuUqor8Rd8LFol6W7KXj2dXt0/Kr/KknDe2fNaVAfkDvqviojq5tdkWAs9EsN
S23fWn3CJRq3ftFEXYL0WBhIv5zDSnOxlEKHghZ0JXmeh1y5jkn47as/pVWN79FCUmJfJE3yySH/
aXD6nTT5cTDy4Gc1BPEfXFHz74ZTcuKUVKjcx7H3Oclm8dvtpuA2C2AL7ZPE57VeShbkQU65wq0q
QRl617eujQJpkhLnQDoJPZJ5v0ApqvjIu8WaZmcfw88CjUC1r903CEHEu6lQbvM0mpQyI96D0wNV
z1UhcnTVZxsXrOYgUAuf75d5mp6m2VshPq3FEXa56d45fu/NoVSaEQM26BLxx/ZzZp7pi3yMtbwd
eNUhiBdaGTIkWBY4yWciOD1rTgMeOJNRWEPoSsP9bxRGeUvWL+ZdrJT2xZstP7tHmgWLhaLtxydT
zIRBjbLVBzPpveC2B02e3DV2bX7GB85+tLrA6f94YLnMXa71CM9VWVp9xsSY3ZVAC7T2cyIyQYok
mj9aVVPanLsaElQNCpmfBFjX3WtIHnUH5A7ceofIXGK9K7zS/Q5vX01RQzYsQp4//ldV8NnDmGLm
F6/uvU9OFmd6GFS++prE/mJESU5jYQ5kTrFFW8j5tVZ0JQIdevsTDI1+3/j6kO4WZeg/vb5qfzdz
3iGNbCrn0elcCKaBqVZ6NvmciFrPrX75PB0ewfiQJELbmeLQrVoR3y0QNu76wfT7qDaX4a9cHc8w
jilFdtAGYcV7C8sKfecgxTFAGK0Ga/96IWLTP1xrIyC/oBACTlwxGWtV+5+qvYaTgRi7xjot/P+O
VTM1a/1cUY6ZyyWX+8AuWodsbQhSNk6qrknovSid0kCkuItaJKVsgw7C+fgUYFDQqwEru27XRBkC
w1EZ68N/89IUbxSPWOdKDQi84DOiGFGM87HivqywiKv1k9451gdUEhzUVRz3jjN1TZ1y0wxYh0Ls
nFkB8sW38QVqcK3KFICbT0NjvetMWd1Tu0j3gDeNH2NQXalyXxwNCuTao3eoE24qhzbQ676JHeMk
GvOpkKsJlaJO2lB7ue0a9fX1LfNsBX9WuloVgYBD6lShafxtnX+GdnBbOaTyhJWume+csYy1G9lO
+Q18aT3baUMc04bW+oJkwnPHLtKIuV+Twra+GaSxczgKt9AfOj+JQeG1y/zNcHFoCpMqFteIAi83
GACQdY+tdr+ARTffpvSVxIpsWlh02PGKR1skhaQEPWnm2/psLDpC6ZT5KecBLKDfsNlfvmYla0Pq
hKCfsZearHeOP1rvXv/8mz7b8yh4P7jsYqaEc8b5KInwslppnTq5ME6PCqDc02TXdehoZvcJAyZj
N/TzNW3ll5VadNmxboGSALwJvMH5oFAIjL5sGnXqlW5EwpjGKKDssXt9apdGARZHUdShmwcX63wU
X1T+QqlZnSbPr0khA/uuTJa3QQqev5+lo/GzRj0gGJupjKtSm5326sRloJ9QaEj2E6SJrxhMjG/t
C7EhYCICJKSzgNLhZqhW6X1W8so6oRSa3Dn1Mn/yXfx1Rovu4JWK8oV9Du6bSeE1iii8vvl2y9h6
KaJCy2ngxbnDAZASV7NUe4bKrkzrZbiBMkCXi61A5xXm5/kyidozxtjF46ilTGAOA/VeTJ6FZgiq
Q7ZxZVNc2u9gQABgc7JYuM3EOq7eyqtQuOLGVFgTSYQbweiKx0bPqI4vfYHkgpyu7JJLW/HfUTd3
he5nHk/tEnczNKI+VWb7Kejj9tfr+/3SmtFbYROuZnEv2v/0vMRACm/gYaLmO9Npy1vRa+KHksv4
9/WhLs5nFWkK8MB46bWj+tSqqKgYJ1MzJtJkx4mEmJYrEfDSzgCfAcpYd8Ebb9cKPHdeKQ/nzm7S
y/0yOPEho/KdRqthxhS2pkJl/o0To+tMzxWQC/xNuqKbhTJzQW4S4wNjpGV/WwyUK4OuNa4E3Ref
bx0Fvi/QfNAaEH7Pt3xvywQQdUDXtSiTG6Oc2ogEPn8bTvW5j7wuEeeY5AH+1/ko+OtUdb6OMidY
6yRG04Vll43/zyi2D3CAmxHA53rg/kn5/NgfvKZ27FNvyHZfFI2O9YtbH968Lig8A36DUQ8cYivb
4pDH59ZieKcUVPfOzfMymoqguDKXLf5j/WTAiUEfAe7UgR1s7ly79GVA08g7TZVjfrC6EkfNZglI
zu361vHRkU8W2BrVbJv7oEj92xZrnFuVAUt/43wJvOD6QdDSSaZvuvkhc5l1Q4/e5MlwMS1vh+mL
6fXiSix8sQ3XQdZUmcv/mbxwvnS5KOs2xt/w1CLYH1EO1cLEwx399alcDEvr1YUoC9nkVitfVXVB
G8QwTlqr84KmsbAj64z3burUV66SS8Ed3ywCE97CXMebHW/alE+BqxABDZPaJ+jqgy4sdcxhwj0x
U5/KbqnkdCVorHfGJoNdO/5r35V5ksSef0ezJvT3M+aufm64KKF18y3V0YAnVleIMXTmtPhSmUtl
RpXBE+nK6BcmDWSXRCewUHNHT+R8dCwBk1RA5zwZcdb/iBF6tm9MOcY3OiiKNOq6Ui+ixnbbK+M+
5xubaeMOwJEhyJhQszZ7tOkMvBeMfjrhqll8SrsEDb20EWm6l4bV6rfV2LffSyRLJC+xJIeGEIz1
e9upUFHS1Mp2zdwYSl4SVOUdAoMOnXvLbhDkcQL1Db0VJLwm3xiSXW/b/ccCOOqPLDXdXwgl0EtT
laqzsMumWDy0dYJAVezTXtzZo14g39Mq9cXU2uI4ZpQ5dgscVhVZpbB/6fHszA9gI5o4tDBYU6E1
6d1XSrhauiv0af4OjJ4HKvVh0951saIstsQJGnMiB5ca6Z0a7staKgmu2Eu+o21EacjxE4SSq8lC
C89uKSUWvE/ljp5W/N0ziqG4ERjfoA+JQ/3nZKpHKtxM1w2neUay0bL7H/1kJ3d+uRJmEEirUPqS
wtstNMEfCjaOdkJ4w8wf2kkLfktNWA8NIjFe1Att+oxQRefepAtZNDQ2pzmSEOMGplDDTfETaOxv
QZtSCzLH3PhqmWU5HEyadCKaK6N5X+Z+mYU6Liq/8t7yylujtili+TqWJGHTGPNnbir/A5YoQ/bg
q6oxKKeX89Os8sbYjxo09z0dcssKB1qE14woLsQpchqHFylEThyDNhliOhS0SS2I0hlb4ibt5+7T
rHq2wOuB6tJB4lsGq58AQWSLu/JjDVkz4sOpkRPlOUgAt4hEFe/Keuoe9MoDzIDi+pUc59Lzl/3s
wSID8AX6enN8rcKgu5pM8lTAzz2oOShumqxrf1uz2ez7sc8jyDX63u8s9UC3079BBTG+C6zKeV/1
5YygVoNKgK8bDcrWS72z3Un77/UP86y7uTnpRBew2ZBt6ARuNZE8PW4KO2/lCXRW813XlPmoVBz/
0syhi5Yp/Z1ZUosETY8TWy/ey9keH4NSBIcR+yHaPL5Lj02vojiuzdvXf9z6fV78NsiU/CxwrwD7
zsNfn3pc2ikPWMAjxlM+N+aHWDdXKQR9+JZYQfPtzeOtUCZ8ekh40CvZRL1ZglzTGpNUvikwHTWr
wAK3MYt7OuhTDf4sjq+AvC9coBTTSOwRi1oFJTYjElGcnseycbLF8F+e+xXwtaLdlV6VvbnyY7IR
QcivVK6VM33+LXWz7Flmwz6Zo+FDE8p5gtVSHsulHkIPlMyV8V6CPEmyKfys1S1etIDVzgd0xphH
Le2Dk2MCc2jQe/nZNDqVX42qT2j3mnHTGLHt0QbKvHts6Yqj3ljVr6SV3VdAczWdCe0qrX6F6G22
FHhICG3o3VLx3ZJmZx3IiDN59omiDh87GfK9ix3U3yDr5XfLa4wvErQkHemqfML5akCYv3eAi9RW
dfBnq3tsxZLlb0+jWH2ghattJNCEzaeqp7bDpC1xTvnEk7WrKKN7RipDWsjXCOAXNtyq84v8Ekww
vM7XePxPSs/MrZE7zj61wvqtO4V7NwbOV7uX/ZWs/sLZRWdyLXMxNWyON3MKZOxnOQqkpyVdzG9Z
o6oH08z3Keja/VIY4srRvTCvZzz+WrpbH2CbeTUodVsTDLqTL6nbJSXdN2RSFjqZen/lJXFpKHYP
O2iFX6LRc/4JY2GXEEyr+TQqeu5lLx16VlOy7w1xrX6y/urz3WqR7fJUsKgSr9j/86HScf1uMR4f
SDw6p452xC5tx+5KmH15ObJKOi9JylxQTbfm4XJyMpSoUnUCnhG806mTfIph2X6BSGt/T3Td/dT4
E+3W14PtxVHhDrrrDiGzX0/qPzvRWKrEinVvPhUI+mM0t+j9lxHN4R9OV5U/Mq+p7haVwUB+fdgL
nxSNV8jcnLZnW4fzYbEPT5x+nkZK0r2/N4YGkZuyu4ZXfbn7gedy569yAytz3tyM4s94bokB9T8I
4/uWBjgtVVrFn4gm9odZiGtK4S83pYWqKzGEOhurudWgjidDcZHI6eSBoLqtBxncwRTpbwJZ1t/f
/AXR2YLThZwO18k2WgXO6NhaZw6nfin1WwcLmmiWrn33+igXviBFFIYBhvvsxn3+BWUNUrKr8uW0
JL3xwbFlcFOYU3qb2RjQLksDVP3tA67KRysjgzLBlu2vahgpWe2rE8bISRdS+tBvhd2JnaYK99Ak
ICJeH/DCTsQmmTo5Zbb1n80BQC/K0FLEZk9NOcefjGxSxylt/Ctx+AJYfBV0YhSYFhy3LY9M1s5I
A9hSNJhmePK8it7rI1yyIKmMKJaLfWumiXmzGuIeYxPmV6+LN1qQrlFlBYdT8qCXhlX45jKY0IJ0
C00up4lwcFCep+9UiRh1AnT97V+V90KAqR3WFwDGN9HZCmLDm0GlnsRQax+qafpIYtpduW2eXcE2
gRkGy6oERhCBTLTJpoI5jXmqueoU91N9q/Qm/VgAnjj2vp+/czpAe4tEHcDzpQbaWTg7WTcmsirF
eCfpPk9hglbnsQFZiyauFXwzm3y+my29ey8aOvkqK1BeWd2ri9qMr1DJLmRmiGtAKCTXRSgZeuv5
0SqbdEHLN5+huki697jQz3UEaDj7DwY5LHM4RKAx6kzo89PUgUG7hRZm/DW6OPYPlHxEf2rmDOiI
6c/u9PH1U3Hh3DsuNxFZMQ8b5OLOf9zk4v+RLbaCDOuiTuWm7a01AXpKPWQSM+GZVzLwCw+gteGy
ivmxORlyMyCqwnATrUKdyhZ8GoJDqCiBZKfz7jWyeW9mPYDrLg/ad8pPvRgq0lzfWiKf6/s+EcYv
DaTJHzrwwCmVnINvgzdTCnj7RyGbgglPQETfdBMqgFLZ3FmBQrc3DUJzitPQkOqTGvNubyZGHb15
uLWj4WNERPUJCbPzNcBqSHcTkE8nc7FbpOoR025jkT5YQaZ/MCpzvjLehcsLDiVaCKigr1Jm63//
JxWI524EHpWpkyFlGZmeVLsqTusIlOI1650LQ620QyiUtB5IdjdT8zLNln2i7BPmiA2JqNcCmO6m
g1bNyZVZXYjvtPQJ7BCb4LxuaY6zLsymE6Z98tv8Z78glUDnNTB/vb5WF0d55j1T4UaharN94XC5
IrF5ZhmNOd5ZlDIehq6zPr0+ysvPxp/210byioG1nw/RPysEJaDMgMFaJ1yAcuAqMRysFatsicK/
UjV5OSHcgsCaQHZ5FiLcTEhvBmfEAs08VXUKi4EmLHrkXXuFthSwpc4DOO3I9eCvQhYrGe98y7lK
n+xR+gbs/uarnyQPMGof8arpqQ0i8FUorwkH8xpJ/cLcyCwoDnLbr/nn5nJyqkWTBfrMp6oQ9a6T
vdrNk6vvXl+s9bdv5uaimM3jeyWqcQuez80GjZVWBi1rIe2MWkJzTF1rRl3LLKjoGPvM99/aW6PP
RewEWMKVSODeAmbmjKTBzPPg0KTB/EDVd9yVyAleOVHbRVtHCahfACoBN8HCnU8sBqKeGSb2j6XM
F/CWbtb9NCEmPlWm2VNb1hb3qTaz6mADv6RoOVzjVL64OvkFbH9vrR8g1WBuFxALbruqtEIcvNrN
RrBZFrzUWJX2AQF2kK99LG99eFMPwzhXnwy8N3NKqIb7BazvDHFk9J46+D5XFpy8eLPkz7+L7G5V
cXWpuGzykdrVUhQnDXEQzah9dOB7DeHEm0+EmbGMVuShpNIdvdJGgKnAMw9eR59jme6PYwtlrDKg
eBZ9jCkk0F872Q2DnaJzJccm55YfnCGKNbN0dxX6JT/zIAk+atksg9sFJd6jUTh0OUfw4U2YJXQG
4CYF2kOyol8iB7hlG8Lu0OFmjO7PwjHcAnny1HehKdqjuCOf0A8QU+zgRo+9zISTCnDhTlie9iD7
WACv9UifQNOq+jMuAoEZjtkiAAHrCSSXCVWqnS41IwHcmC1FlAvf2xlW1tc7SwsceGm6aoxDmTnF
XdpayYeuHY33jd2Mj2bhwg2Sdu5Hfd3kfxqDihVV+wWjhbRA/GcvGq2wd0XQ1w41q86BYJGOAbiC
Js0/NrYA2ri0Qx2EpZkSHWHOjGuNd5iPHgrEOQ4iBoL6kEA8/ZNbZul07y+plUZmb8+fk7R18qhs
bBO597hJv2t9OqahV5jGT9/pqwcrhukCxN/EWm3yy87grdq6EuK8Wv44cWE9VEneIBuDG8rfFuIA
mPHamR5aczGKqHab6tQXWpUDs8U+JRqyAWMuXMb8KKhU9g3oZPN5cZT40YgxgboXa8WNCeFC3BQN
75FI9FaV4PAQ+1aY+xDfGjs2RiSrgSLs0HJW373Fcv7DLUoRLsUk7cgtZtDJqWfKm2CqxBRCsIAr
QDOleF8kgB/zwQre9Tl+6HvpmNqvWhfBFMJzsSCCTEnxuR8ge4fWOKg+knVs9KEPJC7fGZCfnrqh
yf6TwCG+2cEIV88Sc+fsaqlj0z0E2ihuhsVGQNEfh3aKjFFffiB/g3gm+O7ulwE1EineJpWfS4Bg
aJytHbCdkN7yQyFLl4VB0RclGRapM25pAZXKNpnM+YYHp1VQpNDid+SKC31OAwPKfVeXRRKNVl4/
jH5ef5K2dOA6CrVAkhBaOkVaUvU/41FC/uvzqXjXqm6BtdkZyX9OPRrOHnS4JSKrm7v/CuRTjJ03
29YfcOa1vDUMrToluN9V+zTouz95WcZ/+zhfHQAwDa5DI9OMr5kt6h9OE5QfK27nJOqrwnyUZTV/
gyk2fBommj+wF7N8peuBQSIy5FlDgu9IiG8dZ4KTI8suTOt5/jjYvnmfAaDoQkf18Fkb5WnL3mMl
psgv48y6MfpWW0JL1gAvNVgCX+w0Lf7OuS3HPdBu/bENSlVFvW/X32LRVm1IgczvDthJ+7/81vMf
bbsQH+kCQrqh7GXB+5Ry7HeW1eZjFDdyznCvbvOYlgcwr3vMEjGdiEEiP+r6LLWd3gTmEw4thLk0
6bzvntDUtC81I38aO0Ms+3qyphwPq6SRO1YTir0WVO6DoEf0fZms3zMI8oZPVoVL7qwqduyrn9Sc
ZBYps4r7sEfh/12ql/FnnucTEHO9NrUQZ4M6vtGAz1f3Thun72AcxDAORlG2IWBlqtYtMqzfukI3
/0xTkHX7TtTxR5WuXJ/BKscYbpOKv0JO4D2j6gQoVGJrmh2OY8B2KQ0/e9ISDTHD1B3iz06TOg30
0tQG+Ft08dfYTvp3Rs6m2VVpgAViGYzFt1GkwWEgAA/7qSSohYYL7bJ2pQcRRUubOiycov38ep6x
fapxBsiiqSusbwUKr5tLp4PmVWLRC03UX+5VULhfejepbxLLHA+VkXhXKkLbtOZ5OGzNV4XUVTth
c/vLcTatWMBKNUD8PuH7LO6Lzhafcl7oO2RfbejtqXWtdLFN2Z5HhQscrKx/oDabt0lmqJkXuWUc
vcUYji0Ur5sRou+VB96lUdDGIXdaazS0Qs8zG8x5617XCuOoNQJ6cVaxH4y8uJJab7P4dS7An9z1
gY2c7zP9/Z8sPitsHwUHyYIBbz4lgblExFPwkwOYl7fuDQ4zqrkgQ3hWY4ByPqEkQZBxVf84uJ2j
bmctGX8MaVn9binIP3ZJnv19fbyXm4MWIagQEiHYnnTTzsebS3uE2mwgJwGn9FfpDf0tFIT6wYEy
Y4Vq6BBnnEEUX3lGvFw3oIYrangtOWHgaZ4PG5jzgjTmEBycjOhgaZn8keQqvfLGe7lujAJ6ktjM
S4VVPB+lFLCrpJ4hZYnLFMQLLwiTCa6knmXXnv4XJ/TPUJvvSPu3LHOK1we3XtSuWHE8hlVc8/Z9
AcZa81XkaFZBA4oatFzPZxQ3uVGmeE0d3AL4SqiD/HqQfLgxJPatmouN7qRRrShQhYXdcU34OVSh
CGF6+wm0eFNeeVpcmLcH6JuzQUUWUNbmzcQdr9d+EAeHFAb3wVe+8b6oK+3KMX/ehv8+zZg3bWVa
AqtjKrDYTTShaGhgIj94h2AZwLMIvCTSm0KleEKlrZHupOPO77uhgpjilC7a6mSR1pOlA2alLpLH
v2rQpiLSbQeHaLypLXRSWtQIACLBhjkYhS3fvsNX310eXc/lzueXxz8xA5KxleBa5B+0trR3xqy8
nRpgAL5+fF9+flrSPOvQEeHFyjY/3w8p5VAu38Y5LHU6R/jUpVHamOLKIr+oha8BkIsDQUmoFkAA
N1cIMgTC8bvcPBaQth8tXUtPLcC2z3nj8TRO4/gYBw7EK3LvOzOe2t2E5u2VxvjLw0zRFQQS73KM
7Qn251PN8ULp1vLncaxg0GSBEv/1aRlHs6OV317/qheeqyAZuCp5LK+thq2GYa5nyLIqpR+dXOcM
4SarHjFLtsPZE6CnhkncaU2a3ZiGVx5ztL/vpWtWETon1VPQ5vWjZ9X+n9d/1Hq0z48AdRduBb4B
NIEXT9UKfxEt8Tr9aLajPOhtAcjI64JdIBpq0Sb81NfHu/C9oVlS8yN2cvyczcl2UR8cNZjcCNWW
aOgHpR0Oasn2BLprZdoXgB92FrwcmpmUyhwu2k30xE9ltLERlUdD6/JT0LaIqAkzuDUlOw0kbRop
lZV7ABrqwZ1AeQm81pGd6OdPMUYRu25xeFPPcfapHns7gpgYXDsC6xbffH6iD/wMip+UDbeSvkOW
aAV8kOHIexOuqrT3U1N81Ebjr4ZeiI9Bi9PJz3UC51EbjAcNc8D96wvy8qzjnkDfF+F3rBoBSZ8f
gCoBJjgkznxsCoj9ngfjTwoQla+PcmGbPdcq0XSlKPqCDADWVWaL1crjYovxnW0tzXuyYyPqZJ3e
5GqRV3KrS7NaK0PYgdnrNbJZeoB1MThHSx7rLNc+mTAPYdrmb1UpW0MX0REIM20Qyk/rZv8nGi9G
1jSOtKkuuMt4GJx2uumafvz4+re7MBf0VWkj8/gFubZdoREFIVOieHp0gsrZwa30ohru8dv3AaOs
6AZw7Gvh8HwuuoVnYyZYobJ2x8jNh+amN+q3YmsQ6KZSRx/QW88kcNbzUere0TIch8Zji7rODg0e
/dZL7SoaqZlciTQvPxvQopUntHbV+J/Nxi6LOltlI8yjGOPqqGCfhuXoJFc22st4BoALZC5tDOrk
9hYyhnrMnObeaB0b8tGHyWjjW2m3422LzdbtW/cBQ2EKTtWV6j801/Nvh21rHyBPYh3NKXF3k1lX
ERLg1xAZL08qo5gmhfgVvoA43vkoli2FPylGKTrDlYgHyfQp9YwqwsCtDceuTh9en9aFa5ERPcS3
kftb24ybnWebreqFYqE8qnBP7dwXpyqp1SGugV+pGtU/NF40fDHy9KlFb/zPVCoqhpD+f+jzmJ+c
ucg+XPlN67V/Hpf5zAhhQBtB8v3FtZgpIqJSvXnsq8R5V9HZu0/0brh14rU85jW+u+/aVu5ms3Pf
49nTRHZlZsmusCy0ofTBmB8brWu+xVNiPqaVlX+0LOmFSO72u04vrrFxL/5cYH3O2gXnS26yGE/L
AymRbDzmThzvxsHqvnPb+e/gV7q3Zua4Ua+t2HStvgaZvLRdwCLQegeqRCFgsyl725nrAX3SI/mx
54dke9kxK8wuRJHDfijaqX7/+tJcHnC1BKcbSpN4s1safwF0nvrmcY5n/VBomhbqXPRfcypnNxaS
cZ9fH+9SGKFBRImD/AiHgc0EW4VN/WhN5lGhoPg0icC4sYP02iG4EEaIUuSfpNvcxds3JdKAyCW5
pXXMEq6qcuiSG7BQlJLn4M23yRqqgBqs/wLfsUm6XewsSoR6zSMaRMWx0Cicl9l0DW964autdDKG
gUgNQ2SzIZ2mbAaho0vhtG55k6R1dgxQmrp7fW0u7AWKCGAFaCETQF4QMoI6ERU9tCPlJvvEE7ZA
c6Rx7yrU51BOa4cruocXVulsvM3tNbfVEjsDJba6HIZ9FtsqMjR0DMYRi4zXp3bpA65UPHwteAIj
1nwehtE2z7CoS4wjBUYZJb45RZABrpk6XJoQ6TE+WmC6AVttlklSNCWlLI2jLMsUHPk0kZsN022V
NW9ttnLz42UCkZt3PTnGNhnPkOZQKcSl4zwM3U5HuCTMapTGXv9sz+CETeDmDK0kbjYElC7r/Lt1
cNxzv9f1o441trvTkaL/SaGv7yMCfXvjDhh0Rx3SJt/Ltskd6nquhvIWrp9mRHFbf6Ti56xKNXOs
QtMoFOKSMAJkhASffxjjom13Q+qXv+2l1H6v3CjkRkSzQoRniz+Eoai240FDNwBf7WV8e1KzZk1k
UTDneLdtotHcjAkUacc/5vbo7wY1JbR/5muCCxfOFSdm3Xbry4TC0PlHtO3GWvTcCo6aplB1pA9F
eA/aSOHUelM2IruSAlzYhjABeYATEWhlbFFibq3ZDeBv7ygJKjd6r023s5vo0dy71pWQcWmoFStG
3g5omGz6fGop/f3ZsVP/mHS9dTPTzghtunw3win/vr4VL4zEOtmrggEXBzWO85HgDMhpHgLriA4X
1KERUV7uZO1+Mfzx8PahUO5e2+AUP3lebYaKM9UE9P6O+lwNP6peD0IBMepHVqfe2zfgsxAHNIJV
y2BLyog1z9W1pPCOY19k9FPNYD/wTL4CA7sQ/XyyLrp2oAtgnGxO8TRgHNjFrX6s+sq7cdGuRGgS
9bs3f7a1UeKtWS5t+q38xtDP7mLrvX7MgXQdbUPL90Xa2Ldxswz714e6cKLwOKe+uhY9fBCY5ysU
FPDhoCnrx6Eo87uAnuI+QCJhXxkTou65+/P14daL6DwK+rziVgcLQgSnapPED2ZparXX15QVqukG
zEF+mE093teaTvOXIC2R5aIS8vqoL3c8xBlgNMCswNTA2zmfZL6aPmT0F4+V7dZ7odvtl6q0yq8e
UmVXhnq5QVbXEZ5dzJIO6PZ9H8xmT1uwKY8Dj1YS3oZmaI/Q7usTejEKCQzKDKuoM7cjO/F8Qo65
OP2o3OXYiGWEDlYMJ6fvrpXEXo5CykenCe0M5uRvTy++8hXtzVYchQfREZp/hQqasq/swDUGnG2J
Vc0GwBjJJc4FTOp8LpaZ4VObdcGxraEQpoHq0tDPXGcH8b/Yd2h8FqGlV+WDm1rulUfyi93P2MDu
eCeDIeOVssnZxapY6NSlOKoUvbYyDrrQNbqvpul8koPx4fVFe7ELnweCuOMhdsFEN4umZN+OypL+
0UNF6klHWOwdauvZDQqK3ZV768LKoVBHkoFuBxVd0zz/pji94v4Jd+0oQE6HXaoNkQ0l7srKXZoQ
iSANQprvq0bI+SgIPxOKhRMc81zIQ0ekv0dSs9vNTjVdSXCfb/bNLoHdYoMFWhfsRVd3XjJ3nhCh
PxoqkXdtjBDoqIzifjDd+C+C6+4dSg0Fagqme4802SrzGgQfvGTMIt/MyycxBM6hcvLkSHtxcUIE
t9AhROA6AeBQdTdvXmp6mRR51loy3cbNvgIzVGHS7HlHzdfUnWO0zdHi93zzu3n5P4aiS+uwg921
9bK5YmXfodbXtSwCNP5dXM7eHaAd/A795BoTARbAi7O6el+t1Qfq1pa/3Vc4iyRgJGwiwuxNuCR3
tT6AdF5mtCT1FXtQSUcYvHBAg99wj8Ionpuu81Duq83fMu/mr66cCitsXFVlt5kQSRUNGBYG4aKl
zgeR9SUdLKjcc6iBG/qaIBN3D6/eqsgplRBHI9FyEOUiEcMO6W1niZyB6xpx2cT7LKHEvXclplwr
abF+Iq4pBL5lW340B5/ieVUnaSgB0D9qSWwAYtIbF8iUWXakq8h+/AWI13wTTZd2O4o/DiAvGZuP
RjJVT/aiDfd2GeTfh9Ew8tBA8gTZ5Kp14p2WxtMXd6YEgK7hMH+lf9S8dzWv+tH4nV0S1WLvbxr/
j7PzaG4b6dbwL0IVctiCSQQly9keb1AzHn9o5Bx//X1aqyHIIkp3441dbqLROH3CG/I6OYzMdfSv
laeVxR5usVrusmTunpj1t38Kz+08MM2egs8XwJbsPBWz2QVyDvI6llbr7DO0HCI/xwqj2rV11bOg
ORSqD2dARE8TuBg4Urgr/M+JDQXqQJZMgGPLmA7ZDOnBL8fBHY62OjdPpp22OvLIrWHs4nhSPi06
eH1fNxVrD641Ho9G3Vs/DDXrvwrGVOBEI+OHgaJaDMKp6fKjncRavY8aC6VmN9G7Geq6p77kAF8Y
Chdep/sexget73Xl4u6jxEJu1C6i9DPSr2F7MHs+SMTwjBbZcrXF/7mvMX3Z4S0TLs9ObaR/2d0C
DlBJl/KrnZjxt4Ry7s9owsUCMVbo/zrIfNV7oeANCA3ado6OUXcfShwBJV6xtt2gM6oaEOBgePUh
KuzKO4DaNdRPipVJtYtRqL8nXeHAeVaI3HhKjmCc6gJR7J1TmJA6rcyAlGEIrRjeHUBprCCwRGkh
MTLrprOFRCm0Oa24oFuNVK3Nsc/8tHIxy9MNjD8eB6XbaTqYB7J+CGAw6En4VmnQBIyQXn7eXJau
0r+q86JNiHGEoeMrJNT/6mDF/ugLl+DeXdhwEF3FDAszbVzgSmWOFsPWD7qNJ5K4iDQNLGruxPWV
CGQAUPqMkHLjppa975lEzvs+dO1/Ss9Oy507qcpF6TPoP3NqK+GZrq+jPpsR+onInmvG4Ov5UEwH
xoMUx06boWKicskmR8ON9b/jCQ9jZCIK8XeDXUxz0oXbfwdO2v+TZqMBYX0uU3HQ4yb7px66BGXG
qI0+IieKnBbC+an7uShRQW8XxKy5RxctDwZApT9qCs7wkkWhmlBBWfWf3PRq8KoAL5RTrJZGckA+
VE0Pw+iCTUibHI2JWklLNzCSNPno4E44+DQT7VM+tG2yz8LI+63S74r8fnHKn7Wt5T184lrr96nl
1B9jrah/ZWKG/WjA/z+hxjtXuwzLE4TPHSPzDouByqw/Z1mb+kahKuHJdlP2aUy8ZnrCs8CEK12j
Geprbu4+t2WIWYPbzcYJ4VmwbaIMEyQ9U+qNHXlll5wR7y2+V/2EyTRpGBKvvcjQuy6weHZA+rZ9
uUNsH41pOr/Kx0bL7WhfuWM57cu5dMWOTpH5e6CDGCEvP6FFwe9Xiqdo4n7xWytrPL8Ok7p8oRLF
njtvFCCnduJN6clDROTjJK2sdpPmFnCwjVr5Nk1YVu69TnF/dLzJX5gbCLGL7Hhpee1J8zWaHUI3
tVIf0Dnt65coagaG11FUY89gqP+k3jDOgReHUXcq3KLqJbGqK86DpiygYFP60huF/U3JQ/eUTgU5
Jgp0aN+v8tsuRkF/tMry0naRCWA2ar+TsJlPDXje3YTDwTHnj2Lj27rNAFkVV2AXJysmJuvZ3NS1
1ZB6VolFSTwcC87HZ/SEq40Adps/y1VkHUc24IDKuM4AGT8YYWG1JTR5KRNCL0F9nWKnP4KMGZ57
rdtCBN0JGFhTklpRgBuqtfYlz4p+qm1V1BfE1OYLWOD8EhmL99qmvbrx3u4uJRWnqI0lNmKVQxvq
hHQE2uOXcbAcWnCYBCyJyiS6w2L0cSC8uxSTWs+TTS3LWi3V5BWyLvZSX6DyYYtklbtFLXHQnUEC
PF7pzrEAbgB3ipEWYy1DHtb/DoYNuO/ZFFeX2rKGc24vDvZItvLetg8XjRxKyDr/zZT3ehWEfCcH
shzHIkHytqF76Wu4sexT6LobW3fvgeQoDJECwwbvv0p/NV1twiF0q8vca0owxab7Uqr2z8e79tbW
ua4+oEJKxAZpGMOktfZYV2YM/8xWXIpQaXO/KHOZFxja8sUW2CQA86eZ40+LlVzqtA2R7jUa8TU1
Oq1iUFeM6tPkeQXKLKU5qAeM1OBR6HjjgNsaqyyoscVG9Bu7KIP0y05+Z6E9/rIiNQpETn+SYaOO
Zc7jh7rz7Vog6uSAgjHnjWpKg7xFq4+zuOBU0/02VGH4zpLlnw1wzec5BlT2eL07bwopM2kBhUwt
XfDVIZ8Wr13swRIoPSSd34299tPLPW+jwXRvFXQ+PdojlPNURNdHz8WzTPJC4kuRKOIwjxnWWioa
1Y+f5U5MR7EHjiXRDzuxdR9a6zp1SEXHKpiHBItGWqDbqYnC9jxUR52x9HdGClsyaneeTbKmwEQy
UiIirZqPWK7GykRH8KI5hYttkrHArohp622cjDeRl+vjzhzOo30l+yKc+VWU6M3ZDBu3iy74GdSm
rw1dtDyZYd2Pu0izRLS30jgxv4y2Hv0MxzYyfBdpM9S/l6b/XlrZ8CPCCAqzjX5cXpCTb9xdPEaT
6ReISs1PnpaRKxW1W33tsjn0MPlgLuf3g42DFALqfq/mEpa+TNNvBCd6sXPHxf0LSW/jZ0J9Nex0
YY5fGPElLzY0wD+lRjXq92ghfcUoFFtujUHs5Hep0gF59PCw9bW0GqvnSLRLty+6KPm1RIPd7i3q
vYFUZPLyD1FlxeO+rHt8T8zCtaOdHdI33E1O1GX7pEyHf8o+X+w9Hgn6h0av3S+zqFt3r879/HVS
U7iAE0kNkv+TFuU7E5Y3Fi5higeWAVumO9TAoIt9Tv/de+mdOotJ/jztUxkp8Y/RyrWP6jh49hH3
gORJxZTtOa2iynvy8Ehx/K6Lrdgf1D4zDoVXLN3O8Eqepje17LfaYmoPlcS1mks8Y/Hmk9IVIw54
ffRKrVn+08+lAgvCi3XNxywBq/TZzGziTREvwrfLpu8ltnD+aE9Z9MGaOvMDP6nF4KryIPoXRWIS
owTbj31KimTK4y/qJhrRUyMW0Wy0kWRlgnT93daMDzBSnpJAMb3kFAuj8sdCN7ECmMPTkG1BpW8h
nlJxWk6BAbnpEo13vZ4o61JtUaoL3GRxLmblNT/AVgy/wxrCUW5k+sFoyhTLglBRUp83EP1N4zrf
aGvdftGMRiRAQcpxGMhrXf+KRSzuklRRckGouD8mQ708U7htMYxv0wuagYhmSuQysrfrbnFsiZYP
r9YDr/KiQxtiXdSF5khO79jvfY1AdEwkg7gm4ZTeyvkkUYQKXWsErYjM37kzqx86iy8MvnGOO7s9
fn98bN5QDqtQxWFBk4wiEiDEehydlNhcKChVBwaZ6BM9floyUGrPasVptXKvPOqtVp9qzDk+KLE9
f/asItznWKi8aqFJpZTm5dekLzcxnvLAXv8wOeUFrEymBXZtnamGdA0kpTG5TImhfV/C0Na4jkjB
/cwwjWzXj0gOHuIlwSozsXvz4DgDdfakKf3HjT2Sd97qp9BhANhGesT35axOWc4cYXHqIroYWWzz
xCKcvzMTd/9ndVP+O89N/Qd48eIFs0JzgCs24pbkqFhx+I7aG/9QYRIGPJgLT+HgLL+zBOG/PVyQ
ud8PeY/3TaFqnYs62DI4vx//9tsPBJCGSl9TYp5QNl7dRDgVLnTgljBIi4RTpNr1Hv6LsXHh3VmF
7TEl3x/O0E2xhLR+js5IEQZumCP7l4e/1ch+p50vXWswmYz1gDSQdnnrr9AFvR9ju+IGrsD+rzLC
176FxbnE3o+sKDfmlDcWlfScJQ+fZWg/M3JY5cUpP0dFkiI8z3mZUY+HTbIrmzx/TaI++R9atpnP
kDM8lDQszh1k+n3bW+qr7s1l5Gf43qTHd75JhoxEOfJgiPRs8SrgwsEOJ2/urbPIJgiRJlG3GYtw
I/7cvEmel7EpCaDkTSDvch1Qe0WEttcDWs/hwx2aAb3teFC2RILvrQJWXCqeSrWNdSNtrKto6djN
wAjdGU26MNqFo9ZvDKdukkxih4Tw0hvENONGVrkyukjt3SriWTr9NGauLi1lIu7gvN7H0Zwd4sJs
NyZHb8fwKljIVSl2ZFOOGK6udnAS9EItvYmCGFS63k3fxOTtzLH6CJc36DxkgKrxuUzGUzZV/w5o
9ztRiqVM+0H0y4fGMneLkZ673joiVHdu2mg8lCkWjJWzUU7IA7z6nQRYQDv8RH7qmiLj5XizWM2Q
BOi5xYKG12D9qiY7+2dCOuFoQBj41ZEZYViFq+fGJt1cqHKPHMDbaIQzfl1jDUAAyI+dD4cuhXes
ljg9mAqt7abUw0+PP5s7eRFfMpwu5kk6HY9VAGwtOFBLH0bBIBA+dTDVgoWR5AB6zfh7bGItuLGv
904domMIT1BPUwGsLosw1BnkhczJesQVgRiZnq/O6hG+durjrRLkdfheV4M3KMV/llwdObtEKHlE
HTiI4/xnk2v6YU4h9aRutJWe3H64iLoiY0p5Qw0KDP86PMxez8EoJnZz0ZZzFoa/hrbqN5g7t7hh
qYNOIkSewa3CjXu9Sl83o+padRokIzHWr03BlGcUbk141fo/oeZl44FpsLB9vYuT0YfyaFLkK1mr
+7EWIkpMKmy/qBmAp/3j83Tn6GIMICHhBBVSgdVed5oqjaj5bCgmogMYFO+Fko65Wmdnfx4vdWez
KcLlpW0wbODP622YTXhTmbEkQVHkaLFBtz90dbLVEby7ig1RCMwF6d+60ck40uCLd5LAatN5b45T
8RrZnfZeehsSlWjW0GEyaZpRf18/y1jZWphbRRJQkeET7LQDA/XR2shD7nzszLjhu3JDkoyoqyKI
ON+LRrHTQJh2/RIK1X5Wp0h5mnSsfH2hmuPGFXNvQVkRuPArWHfN9GXYCtNXTfMAoBtq0INqEalR
wgR53oNZTobju48EkyfG4qQkcJjX854WnVcvLnURlJz7Xbwgljcnqfn+bQSuIgkpNCDleOn6ZVVl
W+dzLC/OUYuPSqufU1MXh7CsPw0Jc+PHz/SG3FzdRJbErkCBsAkra4KKGJTBNhDHDkSlZ+Ipasb6
Fc+/8HskliFYeimOAMZJ+201Stb7DFzHf3GdR0jDK6ISEVkvK/Sj7DXkl2KZEVrB9rXVnlip/SSd
5NACaG013jFor7GwH+p6F6ZVz8zUknS9EgMfsPVzN516dVKzC+Qy1doxs57sPdSmem9ge2kf2llz
el8kYf5rQJT3s6Vn2bxxe9weKNk1Ag0C/h096/XXyMg67hIn1IIx7Z2d4rTgTwuwoNSEKKijzb5x
oG6pdFR/DC3JqqVuNxyD63e9xKLDNdNbgrhUKnPXDXb+K67DutxVkTFOvu6MleW3Sjlo+9gwKxMz
4VQ3jn3XexHQW+HIKaNef9SrxAiPqYrDqqMnTLxTQQ/q8VG5jVX8WFnMAGShoWyvmpNx2lcUp/zY
Bk+t595NXtoinN7bU5A7wg1OB1TC7NYlk653HXowyhKktKP3toGzu9Y708Y3dnuPSJCvZLLRsiFg
rUJVqJco1tSWHqRJb+5xOK2e0PIdXiUU571eUZJOQTAkEaa5QNa9yoFirURaZO7NYMSRyI8tO9/r
6AVtPNGdaxvyPKkBEg5AwQgc10fJBQ4xMLdsA9LtXa706SlpxH5IiwBWjV+l4iinqX1rvdANel6i
9hzLj2vx8i2w+J1zQl+KchHVYAlqXW1upWjAf2OvBmZDgo2KOqIhufFecxi2FWqljFmUZXL0dP28
5OypNvd6g1CG7f5oyIR2U5S8m6bCKoQCwjFQBxBp+vUqKLPPdpPaTQB72TtGStMdILNG7z/0TFfR
gSUtt9EXW4UBsBWiMZSwDmxXOMfC1YpzWdOTePz93ukaovvKrAlILrA6vuHrh/F00Vm5UjRBF1nh
GfuD8gV7ahun+yz7oORtfNKm3k58VHai40I5/KKMU/j0+Ffc+fQceobAB0gSSDJXp8MZmrnGqKIO
sIawdrYu8rNi2+Gzpg/JxiDvFjLC1yY/BwSKSdBJ464fuDb0UmdH6yCyZtSzinwPmsXcGWHyARtW
Bap4AkZT0RhE1GYGbXqq0Fcbu2+PH/n2g6DWk/g/2ZxxeNPXP4Ncuc7L2WjAiRjRKWv6eq/And6I
ALeX15tomwTiMOXjm7hexanxxXZsLnKriRTa/rZ7NISuIs2ji5doaeONy+veUzFcpoBFYJLx7yrg
GPGoqNEwAikRcbwvkDvZT4Pp7N+9d4RnNOOlNg20j9WZZTBO10lR8qDPs3DnLhVKZx1oqcer3B5K
iFsQtvnQpeDdun+vDYqTa5leBFaPKEC8xPohsTH3FHitbtRXt0uBauCSo/YmQhK5rl9TnLk90kUq
EWWaDAUYWGzt3G4MD/QBNhULb9sMxEhpfCEJcFQZq8UWwx0sE3x1oMbh8BG8iIb1GFYPdllzTobO
+FqFNThAr3Htj4+39PZ4MMiUrQ0pYyi39vo5w8JBYkrUPcdjMDDULvNPeWFbp8er3NtNqScE0pub
gMv8epWRDCouM7sPvM7rXqrJXPamO8Ouccx6q755451fp8oWIx6TZI2pM2zuVTih6ZSZ1pAPgFUr
fZ/hGnPpU/AQ6Berzos0CDjTRXYR2xp64aPTh3QbnADlW4RQ1J8infCrtlICbEcrsziaCL9vxIA7
2/GGL8YyjVDDl3m9HfMkhSvTYQiabgJgYqb5abBBv2MdlX1+vPN33i8kOjp8YN5JBtedFrPsy0mf
1D5ArLI4VItb+Q4A4cPjVW6D2tsYHFsAgwBKQ+r6gXrcyhY9InQipvopxOA5KdrQXxrjmOUouj1e
7N4j0d5mpsV1wfW4Wsys3N5F26sJcEszXzsldE+VyLfi9N1VsIuAyyGTi7UKTFbHaFjqWhO4yzx/
XuwS/0Gz7zai872TQEJBJYPUJI2ZVQc9NpelA9vEKrU37VJn+oGaYrJvnPnL4027Xcgmlhm0eKHf
kE+vFoL/iAk6Mm8BOPXsnMzLcELcWT3i1L5Fkro9DBxpUltkrGHRo/16fRgU5pASF94E0RQVR3Qc
J982UgBz2pIdvF5sodDuPdp/11slfyjmNSjHs4fYyDbfTYQv/L5Owq+DbecbEw9Dpj3XsQWLCITE
pIOwBUBilRYltEhmfUpa+FKl2vxKQQB8sI2s9s4o/XkFCGtcyEEit6QoqciWfwuYyCZihkuYnlKK
aoFLeoIReG8q6kIfJBQdE3UtTZ6dEkXrAwffcHeGmjvmUXTm/D2ipyLty3vvk4auEhj23Jp/6nUh
ggymZ+Yvtj3+FcaFyu3eV8UPnJ31SbqCCe3dHx7Xr0vVLu2IiKvG9YutRZstzPXygNfunopMjHtB
2No/Pqm3vWFwwLQ66LMxXbkhBNWjHmWFqIog12bjy0zb7aO08I78cLDVU++q2e8KdPf3x6veObRQ
jTF8hLVIK3yt2YbbQmsssVIEjJaxVR8QgFyAaA/kpn5bbjH87qS8IBCYIdESQ+CMS+B6K6NMr7y6
tAsq2yh7plrEmRjUzUfLU7JTn0GLixtUP5UEqlzXiT5I8WmnN15mxcZLvfvgFDQIXTtUHGuiJrdD
0VHMF4wlazXyUzM2PlOjFoc+E6UDXldRN1IrmVKsviFDRlUGaBIiuI7fyoCVhhUaKd0UNjdOi79Q
U/vUFBaA4P6vFpkPX/fM42gs7+/ZScQW6aOcVMsGxvWuh2oX69YissC2BnEqFmzpUkUr9j3KfAdE
YKONfPU2r6PsJbMg75HQgbXzCqUZkw38E9D20Ipk1zDtQH5wtn+F9JHLnVakAoVhjIk+T9qcbZzo
2wuMxbkgqeIoMwjG1w87TUkI69HIAgNZlh8RSPdnLc/eLZZG3mjRRaDmpshH3Oh6lUJxFmE2SR4o
gx7vm6asXhpznDdayPeehbhjYqQBN+gGXFK5ZeaOcHqCFsD6oQs14zkWZv30/hgAQQBCLLkw6MHV
jkX24E5Dm9AZxwrspJpTftYaoR0T+sxPXpd6G5HuzsXFwZDAafpOOkIH13vXGe0i8FkDjvQmLmMP
WeXnDlivOYzsr+9/NsgYzBKlWBOrXa81liGXGZSfoK4VHBcrUCLHKA+LiehmzWcE2xBqfbzknZcm
aYgUbDQhSSZW2+nRvegWyLgB6Flv7xqttxdo4L5/FRJOujJMSOVRXDWYYuBpdQIeP0hjvfYh340f
B0NYG62fO5fSW4IGjEsqiK4RQJGzqGPSkHOqRpu/CkNTzr3azS8L/lAf9FqNn1WkPs6PN/DO+eBw
SLyayQmjDr1+Z1gQcw0OZR0AsxieyN2tPZy3Zl+E5vvLXTJpA0tqAM68srUQYOvElt6pVhkMhhru
WrP4jRWfAcFNlO8/9LJEoFNHj4ve4OpUJPqUIdweVQEC5PlhQCfglMErO+VJt8V8uvfSOH4q+Rrz
NCwOrvdvKoSYvcmEFim6cR93zvDqoEwF6SYt08hftGo45r3YaqzeWxYOKVZR7CdXzWpZzYt0qHNd
Gchvfq80WbSLneZjNyYM2Tx1Pqpa+W5GOCpv3DQ8KSujZrra1XJCyFlN5zIo9fRThoLrTvSzu/Hq
7qQKXGYA++m1SjuHVQyx5g6RvJT9VMYmPzfxzBTIVdRnbL6yP2nciY156J1OKHNtaWlEdxp51rUZ
HExuyuiyqQJ7LLLZJ3Brn4x4UF8h90TZXqlmJX5KmxFKKAFNPw9uPJU+XuRb4IE7oewNTQUJGRzI
DRYHPpg1xaNdBX1taM+ovTvPyMy/mwov1ZCl66IUS5CUhuvzqpfJrAxYcvC9t95TbfTFk9105eFx
VLl3PP+7inzW/7Az5rIyYq/Sq8CZI3v2ARG3B1tN6IEUmXkWM2TmEcLzVj19L5iRc0Hyh9srA9r1
sgOj/1AHRxlEsrRA5AnsdDEw4q7MSWzNwO6dVIemsvSHoa+2zkpUZHvVWGXqECdQ7icDLnYqxsoX
NaafNYn9RhJ953zwOTAPA6lDBF1XRg1cQRwmyzEoJs/k2eZ67yrx1hD4zlPRq6NKYRfRszZW94Fu
NE4jhmoISJSap0QA6rTrPtwnqpLvymUTTHjnlUnfQMp4mvLA0ORJ+s9JsTrA2EnVDIy4SdQHHAOe
WjPOj25nW8fHh/JmA+VFh2sgtxAyIZS010u57pB0Rq6Y5wydv4wv3bCOQoVK/d5sYbXO6vBnYKzb
uXE553WdXuwcWECYdOHGJ3aT97OK5KpRJYMcu1HGLIwCG1WSyLPqFLn1XKW2+qmzpxana61onwez
M8ANR03zbbbaZOMs3ltcqiRLeR/EAdbtT/ga+bAMqXl2I7X4afUTRox1Y2favk8Gz3saEl17mobJ
65/yJu+rL+9/k5wYtK6kkgKVwfWbVBGMHlBPMs6iF2hcqrPiW0b0/3mP0KTIWag76Cqvjmbtwlgn
jBpn6j2xM+PUOqBQamyclptQyXcGC1Ai1OANA11ZP4sVOl7lhGerUsVpjhLn1XAneN5582ZXI3ZD
lvSfH2/gzVcnF5VNeQyuYCCuMYd6pBshjeDw7Fli+qKUfNuINYozBOWttvwtsJ1wTKJCkwXsOLnz
6gHbxsgaYyqc82BXxt84CQ4nkDrpN62wlBclivIPYZOKF1Tuy1NWNcopEbZ9yry8OqaeqnwfBi3u
T2Nstxtf0G084Idxgvh9tKuQkbre+bCfY2cgYztXmMwfM5FUH5fZ3hK6vLPV4GnkwF+CeWmQXq8y
6mbbu0PsnAUdob/EonXPPe3/P0va6xu5zFtwvup6vN18qHuhXy05BKsTawyOu3SVzloC/3A7Swhz
HcCRbjdWuOr6o1Lona+CMPlVRmrzamFuPu2QywqtHc103eFfJNELfi/1sMehWnxnmfyVKVYFB3r2
4t94irT1jv8TXblFadBg8wp9wp2vpmPYwhoy0sTn6JrhruC2sGAB6uEPujxQq0Se942PAQh9oARS
gd8B59hqDN/mc+yBROvBhiEvB3aw2m/L46Skhn1elB5NZ4feyLe+m6vE7y2jO7pemj9xq5kvmhin
fxZNrxc0RvVo//gLu3e4KAjA1kogPpnW9c9IjB6SW45BmMAESGppJDDcRrGxyi3Ug6eVc1dkoXR0
mtbX55TF/RjB1z4vGt8H3Sij98u8bvBViYujyNrpawjrHDhR5b0iEJ3O+NY3GLwvuu7rFHoBKB/x
7/ufXSogIQwsg+e68ZhliaqNGc6uegxiXS8b/dCM72/J8+guoYtaEl15gFPXOzxkmYg9a8ahEyDs
zlhqdPRqt9slvbeVNN89VFx1aMUw8WN4t2rqzdYCx6bADbTJBqf18xKG5DzOVtANKl5ebWTttGEu
YOe4nt+nLhoJTu+0T4/39U4okUL55JwQImj1rX6FAqKyqsOCOYBTmz/xDxg+O7OH1AFosPjH47Vu
8kBJ9pHKzqyIRcF6rTkLcQVj1EOy1HTom7naAXlkM/VFZ1g7c8mGd2vFsaI0aoEBhX4bEJvr92no
Y9R6iEICUkL2JrLq/qlLw5/4FL1boZCVILwCGULEEuzJaiUEJCIXDzPlPE4dfttIQShw1AdDwWFo
0f4fL012vgEuUKbzjV4/FtmQMy+ZrpxRczNeu7AYD4UxmJ9StFo2LrR750PeMFzsQN7xLr9eysxt
odSmFwUTZo8XRzHj00gRewgx5t4IPHeWIvkjvtJ94Gpft/o6OfHO8ywKEinvMilINOmogu6bsq83
EqR7S1F042cA4pAOlfz7/1QIxjjCRfYWEaizVj3N7mI+u2LxXlwApBtprdyg1f1Je0+mRHCTiaqr
gxG7VqUndhQH/YB3s9sI54TKSK37laqMXzq1LP8GDiqGXTj1wzchvK0Wy21eTVsYto/1NrEhrF0/
ay8tE5bQjoN56cKjIwm8wkQgDBGu/aywHBnGjoTGPrz7a3dkMwk9cmRsANdcr2sVpPG9UobnKmuT
v5OoMZ+VRMs+ZNnifjRQLNjIVO68UwcQOnM+TBGY1a6fUxt6Jex65QwF7pce1zG2pJ0gB02U0+Mn
k9f9+pVSIUhaJV8hGkTXT0YVFMFSg9uute7i7U2j8+qnxfNyVHAyQ/9aes0C+4+b8a/HC78lGjcr
A66T+ykHfqtERDSdE47krsFkp/p+BDF9WLQeCcByCPdZov/O+vAT8Rt5qPkVBYaD4yoHJCPB5Wii
OC5WXOC3GQ3HSEd/2Su8eOMl3DvtNEc1yc3iqL1dev/5sCgfS9MYDQKu12hBFgnz72I0sh92P6in
aPBq30Xx5gJTK/xUxYj4PN6gOzcMkCfGU+BT5CBklRjnfAaGWnPm2latdnwV2Wfc9tpnlGvSH6WV
i+/vXs9h/sH3TaOPQ7eKjrmLYRbFXnjOVfydCmTADzD909fEHYuNQydj+urV/3epNbCxxQ82RTsi
PI8ZRkduNSMfhp7f+2Mwq1CGU1nRU1/jOrxyIgAnrOJoXfRpylV3vyhK+XGe8Lx9vHe36HR6svhv
QALinZGArA5zQfO+6PQiPCeLUp31KSz/QKHDVrWr6w78U4Iu+JwsJ1r8JQVGUz+VubucsKLvsDPt
HXGOU12/hFVq+gno4+9O1HifHv/IO8ET2ARikHSR5P23OlCqsMdGVabwzM85miWIhrEsPznTGKi4
GjHvDV/LTmwMbe5FMnh78HXIXUCDrU5Vz15FNVq651ngQNobhf05Bhbx7CSN+f9Zin4LKGcKCl7H
dShraZN5UFmUMzPXb7aVQrQCynfs9HDrGrqX7xKyJMoKhU96/qukZRnVocOMLCQ+68shHvPlRSuA
JBZODjnQjLpX1S27p1DU09Edk/mpHeHzPX6d9z4iKbMiSUTYi6y5qZMXVVWN7te5dlCz41oO95Dv
t4yc70QhKF2QoiTHDXTG6iZSywz6Zep658yZAb4w7a6eWoach9LgO9ojAFpuvMZ7z4W0OFgImRJy
/V2/xj4cErDkNZxLANB7/AlxgRLKFuf23nMhBSsLYbQ4YChdrwJtp5gXIN7nMYQBzdQ5fVadIT1P
eR1/SexBeX+ayzUOswy/aDZzLemCiuWUVADDzugYjj+jlC5PSZH5aUQoaCO63vvk4CrTdUA3S2Mf
rx8trsvGVWxHOdfmXD7bVVr8dLAS2eMcsbXUvXfFbQHBkJuDEnN1OlrUStH+TCNY+7Ed9CJuAysr
ttBId1fhGia7heZFNXv9QHgOVUaBAEQwYtyzK3tD/A2bJv36+HuSIXp1KcEtZAmVzB3ZolVyqxao
8WEQYZ/NwlmeW8XzDk7TCxT1S3P81GWIuJEP5Fsf2M3bolrlfoJEKte+IVKFdSdSM59Qc0kGZz/V
kfGUKJV7KOx82TgYN/soC2POBR8pzAli1/U+UqYkYSmU5uJmk/NieAjY1NW4RTW8DY7S94BxBbUx
OEcg79fL2CMqxOkQNZcw0zScdBHgqXaz0OsY66g8m5hiVMYHjHKTgQb8oAO+N9toX5iu8r93vlJ+
CbmbZGIRq296xx2teQ/jZH6JbY39nix4wrlKS53XZG7EdDISxwOKH9toCz5e+SZ3ZHwvGchA9Ryy
gjWa3CsrcoBFbS/A4tF/jBNVR+TRGbWDO+v6U+u24dFSc/t/ZtoqzrHNXXMDJnn7shleejAoiNnk
ruv2TxX3TdiYZXHRisr7DULf/JLC5NgIa7dAb7prsolF7xa9B2RQrl92zOVeRfVUXIyyaz56ZWgc
GnWsfwC5MXw7F4lHkjMPpBf08P+ebZfi0NNwj5p7pzvafQmRIFWaZ3DgOTSrzNnYhjunkRKDJJ68
ljCFVMb1DzTGTGtVKyovAi4kIgaYxu8hhadfKsGvsMAf/DUwxvww4SvwPOtiPAHkenfC61A6SgSE
FJfjFpW30X9KidTFQN4VVXnp2m55tdLeDfomtt6L0Hpb5c3d7o0QuL7T0FEv564rL4ni1PumVfKX
RhjJ/vHRvsVNymWYRdJIefMuWJWMdFR7bRRjeUktbf7sikTs5iFWgqoc+ZSXcjhlQxu9Wh4CS7Vp
jl/zqB+fBqrMd8czKXdE1coVDhvMXgWartL0fB6s9ELz3kYfGRHHX5pVdT8eP/CdLwmeP6AO8GiA
nG65YFQYaJpkFyfr6OrbtYc0zaYX6e09QJb1hscEG8nweHX9JKGbVm5cZJe0wF3Vh3SpvWbTbEH7
LbLp1+NHurcYipe8SOm5SIC4Po9ZqnbWvCBGU8y68w1cq/JCNuY9jdUybHyA93aPyMAghAwS4vTq
+wvBao/V6JUXD8FtY+7qneJCDXz8PDfZnBToYJAAV0B2E9Ygz8EtUqe08+rS0h3+bUa2duymYvpf
sizRXjU5ko/Xe2OiXiULLAgump4QKTgdfOd6A+fIdbCLEdklxH1MAcvvaRMSZmQpu3Q20sJHqQ4x
TDMunOcq1D3c27MFC6B8HFuEq4RoHdyUEK2JTDQF/WVmBgi3CcnvXTOm1r9zMvRAJbra+1nTcQ/q
ZrSehmbs4r2m1Q1SfVHopL5ZT2HAKKVGNKAdk9fe7RmNZsKkbTuXi/F3Ug6wTTD3CmkNZmr9Qc8Y
LqLRkHqIQSt5HO0bNCMTPx2sxNxHXV+e67HuapDecQXZr1v6eV+O9fTFbg09Ohnj0P4ypDicL8CW
Nb7aj26KS7JQx3M/eoBbM5RbK0S2m7H33UGtNH+qRfx/7J3XctzIlq5fZaLv0QNvJmbvC6AMyaLo
5HWTQVIUvMuEf/rzQerZWywyWNNzfaIjukNNsbIAJDJz/es3SH/E2MasvWX1UI6DKG9V7zXJ+Ykn
w40/ejAIE4m2xeuAW3dsPmlLbNyTFJvQhk0LR3hk856Xl7TVTjrZvfISAZSvCvjVxhfO0PM5oFFc
JCOq84PeZ942aBAdOJ2OWNQ+pR98aUvqsfrQYME+m9P2C2ogzUN9XBRDOZSlG4X+9WyYCncrZK9f
4ObtX7TaEj/6fWLcOYGQW7O27bsYj7tvja+MqKwHU+FCkMVnuMLm17h4lVGVlV7Y113B4XZJLhEv
9BcLzrdb28ut7xgd2DdvP5tX3lIa+PSiyHXmrrnrUvHbLugSbhtUq4VrrDkWxwIj38xNhy2yEHbU
ZMWXt4d77flA7+fR0FT3mA/Ph5OFZiBJ1lnkTHzOJqsYwrr19Z0m6lPC9ZdgpgcnDSc1pIqsQGi6
n49lUbUujpTqYDfs/6Efe3O+UV0V3MXLYqitXzddfe6zDvZhE0z+Xg+SeQypTvWN2cLwJPJc5F7U
eb24C/DgeVQo1EGSFkNueydr+xO7+CvPAntglParAQnb+dEOUIvSG5pOykNW+9MPmnYWHjUDxn2s
XPryLq68U+eGl0diG04KbySABZ2RY+HowvxSc1vph3iSxhb3IRIBxmEenoyJ7vemhA19WeAedp7O
3nhhuEK1u7cnxLooH60Nq2SITY/HRAvh6JoF2svVxk4/OJ23sSyl7/xE3WR2/sOpinwHA+AURYYE
65djsh2h6UAESSfouHbFfVFWlcuYSVKQPdF2KXwqFn1zuYyLxGo3jUsg7T5nJuy9KhFM1Nh3BJbQ
FiF1ZdtxsFngcPP2qml0wgFOW4AGxUm/Yz6Xn5dVO0+h7SbiSnOzKdvrlTt/XohfKkIxgbG1LokZ
wCj4KISzXla3LOnLXZyX/R0e6j06LYUVgOWkDX0UwuOYBqOnDexUvvpgO+UM62xav3phjsOtOwTD
98aKF7I/0DS/dxIQx7Bd6vFLYRbZNy8TyXI3ulqWs+uI/H0FL/3LPNrJFZoq/0OrzO7Bje0mi5p8
zN5VRpxpW9mL4GHJGzeNrCGO8RevpuFJxp4awxLPlLs5L6HhuLZ4j/Zf4f/vLPZDjJSWLVY3tIOe
peI+0fuqD4dkhqZqiLjEsD8bhzKcCrCqkNa387EJ0qbcNDIePlhJj1c+DI0i7NOEm4MqARKETFE8
QdfgVuFLKwm2WAxPkYdUBqC5Pq10M0qlXK670uufqHM9CO+y6q49XYvF1nXqsd/no0jUrq8mv49k
XioeW62CMRxQrHUbLxHGnn0V15Fy8vCxzDKLTnmrxiXK+EIjfjkjWQJCDeN3rRzoZrGNlfKdE5f5
dE3kQC33osf+P+r1rGDzFba/RNTWusme3gfVPhmglEJMbGNmFc7ZZYRmrvjmj/iPh1ZueFdFPuIr
A/eM6zcmV+HMv/jpNnNy4xvHk3KmHs/cLmIX7+qob5u0iQy/yY1tOfhZu5mswSmjbqzKS1VYbr0R
JDLgxGt22g8Key5WpUJzEdfXZholYrIfUQaWZagJUxeXyTJqfjTwnz6slKseViFQEjZ9ZvZbmE+F
GYo0q9wQTE575035nO4wDRvELtOM+AGivNutyqxZj3h4OAnrluDDMYXpyITz5zYlNNAePmXYc41R
z2mXCWsMhEakNX75oWhmkZ1Dg+nu8I8uvuW+l38fltEZQg5WfXHifPrKIRgkgLMCNo1oP477lu1K
ctKNXj9IFG5RGyTZpahPrrCvbHhIMGwc6RCys8Kta/5v+yu+mmMwD/ZyAPypt9S9y6bA7XLTeIY6
sZS+OhQ8WEAeqh9ojs+Hqi1rmdVS6gefvetdWWO2FORqPosD8g/+/qq9OmUBBcMAeGHlhl9pojjB
LwfTLNuLghbCRvj6sBVVMTx4uY+Ga3ba+7cHfeX64M4A1dIHc1ei1PPra2rw/YXF7ZDpenNbaVB+
QyCs+nM8y1NE6ZckJQ9ADphqBQjYJo6V+R57RFcqfT4Q8CNUaLNjsMSRuuGFy1LKOUITpV0vhpNi
kO0v8RKmqLF+kOVizOHApvq+Ywn4YReq0k4855cTFybkSh+CmLgK4o/OUGUXx2rhbMmm3dZfHPyz
L/AidIfw7du93s7nOzN6nvXimVErDfIIRZp9r4jj2O8PigD4yLbpRNd1WYUNz3fTJCzib4/3ymUx
HudonKTW/uDRSUDPMcaQQHIHXbDFtImVbDPyEbdvjwKw/9p14YEGPoalBMeOo2mEveJMT1UeGvrI
c2Sao3YBFE9+lqFlRb2d2dTpeI9Bpt7lZhJfdN6U4YrgCqffOFKkZQRJuGg2gdNN086ZDPNgO9OQ
7SCmeh8quzQ/KvxJvY1eNGoJnSwTNO5VZ6pNDDuU7BxVex89WzbYkTcpHZwpNyZ9E+utaKI0sOtH
N24bPRzG3s+3ba0lD0IMoHTK8psPpjcLM9L0Jph3redpRth0/dRELgGfKsonzZ+2HWHY3/o81hOO
EqVZhlnqwmOcqoG8hM5w5J1XGONdRYlLmTn3lrWr5KQyrjK3rkq22okkHIjZG1Pri3s/TtW3wkxU
vu0XgpLCIbN98oDsIC82HY2aOeo4pVShM/nuXUucVR51ZTp2h3jWAPhEkfp5OPDNUmSdZJJe58Ei
zffcdIQOWu5236ckMLW9SpL2cS679D5uZF+HrowlLf2p7DiDidbTQxgKmDh7a92Ot0o8EoBm1XWE
c0t1OzYwfCJaIn0R5USjYLjSN9ohMez5owYT5mE0nPHMbuY4DtmN+q8T5yVzl/QkAvZVpxW7IHV4
BIlc8ErTRl3vsbIO8Ak2li7QtwkTytun49Dh/BNrxnKY8nwtHjqsmTcjHMZHUZipwrl5wVjSLQt1
plt9LzeQN+vvlSPTISzcjmKkT+3ijn21l1sd36sPTepa98yq1txg06GZEfrivIpca6FYNvDO5t/5
EGCzog2ciN5+J9YF4/hNp+FBVx429+pR8PyN6O3J6IwgGQ8ySadNAmxyTjWVtWE8xPUmKcRyMwqZ
knf5fwBhIepBNjVQwPBgjs22pFeMBhlE42GsWiOE8hpHetudov6/spSh7uesvy5lL/GuAcf8IDf9
7lBZIr1EmiBvrRUDycq52MBz7k5sj68sZSB4kA7Y8eHJH+OG+uKPRpKnPUKKzLlaxlErw9QXzd/G
loEWYA1ApIAdwqU9f25aHg9DY2X9YZlFcVislbZg4+/89uz46Vl3ND3W/hvdsHW/h6T8fJjW96RS
ddIfcLCfrChALnGFHaAtQxx+PRmiOJ4OvtbLb3pdSU6dk8kBgDegjEPNK9yvqvDEF/hadh/aWitR
B8yJ/ckoOdJGi4OxTLhQkVSRrddeirJ+yR5NIRN1bhOt+K0y2yzdkrqxFJux06iGlZipR6qxH0WY
kZOQbYSC3Q081st+W3gj6RFd1mKWrg3xdWyX/vWo591jXyzih923+Y6J2KoQdXE675KBFJgwTtOg
2Pg6frGh2S8EALHF9QEJEsABEUfIngANVGinZLova9GVBwNf4ad2iVPN0c0ldEsVid4dkjZQRHn0
miKoJs3OVWKaWxylyh+VLf33bz/Tl0cpRoXlzflmJVEd2xTKtiraQVq8EHYuPiSzpy7JkXfeoaSc
TpxWXr3AVYBMM5WOwHHXjXyj3A2WqTtQZrrZzqS0v7Ux+bvFQzoA4gzqtao5hc69doHo6eAcc18h
7R0h3FlujbkQWndogGmmUOiNeLeYVvFRix1z//bNfO1EQcEGBIj+mfrWPn4PY1nQxmW3863GmaLJ
F3Y4gPNHvVtqURtXcxNqVq/CTI/bHduHftPNU/6u5wQdmZke7EQ7tGd5n+rfgLM0sIiivCYIYDrz
cjN4sIs+ftcSz3fruUl5ybthXLSNXZ54Uq/cMzCg1RwTITJmAkcHMMsdUr9fuuFgkxxzoC7NzyjJ
pgtZx8nZ27fslUmxsnBXcjEHbPDA57NelyRCjmY/HEyjUZ8AIYpiQzkIOqCD17m50DalbeBt/vaw
r+wDwD2Y0mJVCInlmOSfBG43Z904HHod3qIjgQJ8ocqDW+vDx3ys/ROX+VLcwhwOgl/LMzy0Y0Sv
o/uQ+oU9HOJa6Q9m5iysdVrtZpFRj/alhPd/n9qduiuaZYlGUlmHOfcfV8ABkKPGPyok9rP6mtvB
8LEXqYq3qCL6T9Idmiui3UmdbuH+fioT0TfbSbjtxbgY9XWXatoH2Slx1RlJ9wn7yuIxdT1phobU
PrkpSAEVr1HWu7lCTxm9fZtfbn+siWvjbPUvpEw5WtN8b0oKe8nHQ60FHvGrVUJ/2TwVyPTyYa5s
bgg8K2scXs36898q69jtO90q/fxQlMOO3n6DsGFUn+LOMc9r2hAnLurllMWHigYTpG4oQ5g3HA1X
FY0D3z479CKZ2F6mXaaLBmZsUYSZMD5CHDhFQ3mlCOUYgf/8ilMiOjpunMQ5qVa16xWHBnPoInL7
ZMrWTRcBIUqOJd+Z1MT3bTyWTy1FYRvamA9/QU+F5blZjWioiLvU+i3Nkv5vZ7+hE4JDj/KbTvwa
5/P8fvg5hDsA9I6MwwFMA1HWCjmeemNf3vXnoxz1tY2CkCV9ZmllE/f3fanNGTVYnB9M6gWYfv2w
G4O+3L89gV9hULBT0UuHGcBDZ614fnEkU6eDdNPu0PcY6mac2W8N6S6bQavLc59m+6VrJxXM0Ww8
tzrPOGv9dP6s94YbDYPe7ZXeO4ciyIMb0aTFiW/3cp1evxx1OYSon5KQ518u4Honz0u6Qw5PCcK9
6eAxrPfboJB/27Kfh8wT5vC8wgCE/DwfytOmcpm9pjvUHIzIGesmYN7+pI/0utw/P2EyDC3inxTY
9QV7PkxVWaaKK87nNoXnBjRSfK7odF6nw1TjEZHhjSuCbktXxKSzNmRbTY3TR6ncfA/Xrf0/3F+C
/nj2oD8ABev9/21hUbHWUcsaFK/Joh3QpA03BCrK3YQ/9Ykt9+VKSYcc8i8qBtJMOCM9H0pKqn+y
RHiJlNWF/C0VefWUbd+ezi9XSpQEEEZpVK7nveMuj+lnshQGGzt4d3pGmd+HFnjWRsJK3LZqUSfq
yVPjHb20NXZKSU9tcpidovuE0Kbf2HOPfWyjvZvM+ZTJwCvkF6YOpHzwKnYE2v/P7+JAirBqvKA/
IMfBOoWMvDr0ErM8a1STfBKVmoA+ksnbq9GtLvvJqw64kMtI7/r+lOzulZcTSjUdtdUR+aWjp4pF
ani1A2pG6yeMtWK5xE4Vh8lengrCealS5ggFfdsJEGs6KLXW2fXbRO1kMNSdL7qD0FrvQ46cPo2U
kkS0e7JzaWxl6fzeLwkkj7R+Lj9pnj98wp4E58ncAlaKpob1bDtT8xDDB9h/KodrXSaP3msc1DDT
QvNPg/lY3FWV3mT1CxCiGzvepVnMmRO2aAAvSqsdIqMw5J4oJRk5g7G8f3vOv/Jmkb+ETIOYOWKu
f67wv90bG9drgx1xOGgllWUsSmtvtt2p4ubVUWghIOqkX4vk8PkTcOtyzg0lhkOCe8KmkEO9dyaR
n3h/X5lTsKFp067cSBQmR8+ZFL6iEuv75BQYbVpx9tWepbdxaP2cOOS8cj2MRAmDbxRCuWO7YuHF
xmjTQDuMCxFR1dgMm47U6hOjvNzUfWALqk/+RcjJ8QI788V1v2LVY/ljFZpsY4N0gMQoa14iGind
Pl20Ux7Jrw2KqJ2bSI0GLnN0XumA6LMmow7VYD/tVD8nUE3rZpNO83hhjaV7J3NNP8Gbf/nkUO3g
dwFHhHWJPeX5/IBk12ZImUhM1qb3XYNRW2vWX8iGSE8M9KKRz+LHIKjguDr884+WwLqZ57koTYfo
Bzl8FV1j4R5V4idjFkr7kBI0n++asvCuMqxSLhOltZu337cXV4q4dwUSoCBCXHjRLWg1AFQE5O1B
tbkfytxaNtJUVpRxoD4xfV5MUoYyV5qEBaeIMY+uVeha0Gte3B66YCyiePKMaBlJav/bFwQfAVMe
DKQQFP+M6vptARlpWI6BVqUHT+/cHdKyO4909W2XxB/eHuglT4XWIM8M9GDtRmJ6+XySDCWZQMLO
4oOZwxoiXjXxGtKsJmwP6mmuq4hc0QL4fJnzeDdb/nwdzO38Ce+u9Dq1hqEgnr0mOM5uS68kbaOP
vzv1MK8SzNqz0bJjkHH29nd+8TKt05qOJcQa3mHkS8+/ck7UY2rHvnYxw0i4x4NKaaSYuukhsbvx
mkS71I0avR3+bvQXSzoc5VX2wtD0bJ8P6wYjtiR1nB4Ky6lwSZJ91KRVuyWvuzjFi3qB6qyMGMRE
wDqsvSvR6/lgk4inZLQXi3NLVtynSC1ul2qiIjdjhyz3oDCK7Gxe5vhCoCsaIvi1S/lFDUt7Zyhp
arcWnjr2TZ/G6XmeamUT6ubsVhvHLp0RBxyttYBKAy2IMvw+O2xVda8LRa6rJ5wvxfXoZLAB9BJh
Xphp8wxFscRQDKqAyhz6P15MsG9eZvpmaYbGveyC2lh5C5JKzBN2k190TpzfxtLzqigfakHWiptZ
cqdw1cXBv16GzRSPrXMIZjV/CjhNGxutdcUPNZjzHYHbxO8aHWWO6mby1QJhTFgeER74rWoGTT9P
SuxPeCEyW0ZeGjtFOBh92keJ6RZORCh8fTYKXRCdE7cb3hvrobSzcvX1yOWlMIvYjOKibESEJMiZ
sF4kHGs3oGAisWZJ4XCU0+BfkNQZP9CKCZxd7I5NSkmLvisq1OyIs3zR4GqkQEVXlZfSbOO80apN
6yzutSPapTsL7KVbIseGUbB10z777Nd5o87gYbv6bjaKhjRI1XfVnd1njdpCgos/aXoPO1GSR8Al
5Xqvb3SLXhj3XKoU6kriPIhgFLxgCIBxTSjszAh9Vdctm7OZPBYoCUgdIjcFPy9tIdZTlN34tShL
RaRJoEjjmSdH+2yVub8zF2V8abEWGXczkcDXutRKbVekZfGemDS1m1PH3+VzqSebESPaG+60/c1I
lXnR9q13bgZjsB16Q94G41h9pEq2d4HKytuqmyDVe97HeWkqvh6uMZ9m1xxUhPEeUwdZDc7us/2E
2RELjb50Xz1sx741HhRkSXhfviM1HTCyNqv+a2W6ybLT/JHs9CZJk89l0mWPAOdTEJoZC9ymajyJ
SLlvwClw0YYklPjWFM2mTGzyS0sY2i02FfXGrJRfEmBouSrMR1M+tStEhZ62+9HwglMrLHn9dfGT
5DMt2JpfzhEbba1aiDTUCLW/UYEciHBb2q/0VM17m8S8r9ywOKc1vzjvrSz1q21u1iN82KK0yg0c
ncyNktawD8OSxUGUCtPcG3Ns1NicyKniYY2zCG0V0NbGlb/LbhsAFo7Qua13YeOj12rV3Jy5XqMX
2xJr+vsyaNbHXtf5hIJB9n7oZlrLs66h4EeF71fzuUAlB+en1+W95rbFZ7kEXb2h4KNCmTUAz72F
RPGm6NJChu0MgyZqpVC0dJesnKLMmNb7PXV9dl7ByDMjv/LjxzRPjW67EGAcR5x3ho8Gi0lJQKsY
rmLNrr46fSurHbqo+H2aLpUfxbAVg6sGdvBVELfzwSwtYwwT+Eom4Y3B5IZVQKR66DvZPG0dcu8P
lJLYZSgR5+9GTkYLauCRvvhg13B6WnvIPyUT/pRk9aRdfkEVq9KMw72DtYIzW/a24SXso84o+vPc
VG6Ggmoy76SPA3nUFWb3SB6g0+NolmDhE0vORDvFJQX7QOvaaUvNVHQbo/GS97yIvX620Kq+Um5a
sibGGBqExIH3N/Ys5nFTclFBqNSs7KidhR9OWTIOu4bqKAmdNvPb7ZQ5ZJc0iE7COh+baet11tKG
3ThlmDkLPzZDH6K2u51ZHbHT7pRvYw2UGAPUp6zhNehZfUM/kBABESvHH8Ymy80w66HHRMvEAhvp
S+nX27i0YB0nGWZqZZIbdhRorvMQ25n/vmUXEO+GIRseR6bQrb1oCybIDj3QSFiZvMqbmfAcW6bT
lS69mmfaWe77vBm6doMBSA5e7WrFvDclrNmNN3uif9cUmM6867IZUrkmDHZeSPDNVVAZ1ZfRaIhM
z9Km+dppJjR0cACsAyTMORV2ZEGgrkEcjYBCKFLWhTGXkVVmTUc/X3oHO7dEsu1YnzexucRJ1JsB
nHiPvLUvg2/A4NUmByysWTtobom2e18WqX7nsqweLOLIqk0HWnoFv94u8bkHa7moZ1PPWW/s9osr
lvo85W2nwU5OQxFqST0TL1HgshVBGuN9781YXNs+QTCh3nn6Xp85dkTJOBu8aGq0buuq5rEkRZN0
G4JTCzeEa9fdtU1u9TvO2aYi0F46T2zfzQ0Y7mKfGaw9MuTWjN+hG2Vy1wug0mu7Dxo7dIOsizdB
IXifpe8t9UbqSv2g+e7yQ23ymzVvFUpA2i/FyHYLMfbS7z265Y5D5v0GMn7t77PMI/3Umyfthydm
/reZ8c8Oq1Cj3VQLee+0TYs0uUky/DN3oyA/aD9XxpKtYSb9E3Z4erZr+6B2InwPO+cM7RjbUTy0
urcl8a6SW8nZ/pt09Pwu7e3xh6FBK9ktMDPmyEo1GAleh7K+jafmvjeL+hHhRUbcdYXeHgm8me9K
k+2Oexdb7tZwkrnammWdpZvMaKj5gtbWrFDHfQvmazNN17Yep/MWHEIYZxY5v1SgRSv3BDTMLJH0
KtpwwLrCDpu6wVPbWPJrzbV6OjtW6T2qJQu+ZHhtfavHpXU3Bm2oatchS/hA2hakqbLBRiLR2xEp
JObv24D0gl1jDcAZuRbDFi2ymRjUfimFFhEQYHUbWrflDfLMzIyWFJ6tqdrZjohxtFQ0whhMIrex
MNQqHGk5mB813hfLrOwrODpZdivhx+SbllMgzp62tkyb0mkFhAA3a2Dnovu/QhLC1kbUE0th0xgt
XI+EVm60iBapftqyrjujP1QoPdrgRsdA9EvXBdpHp1BOGzaaMiZYQbaZhZrhNj963JA+68ovLCix
7niZOgY3d1KddtX2OjbrRTBr90Zu6teGVRrjxpr6WUQ4zSwHVy75e3M2sbhQvQUfNuiaxdzQkox/
5IM0Piy9nj9oeuoHW0sS2xd2vqx/uECqVlhTEBah9HJ9DqH3kkKUFIP1lELSKVjN0jkNK9G3cUTq
a3OAYzqXW/JDfGtTOVQm0dhbTHCrNtZDXsFSvFFlKiZk9QUI2jCb+ZdqMOr32iz7OPKK1asyrg3t
oYwLyDjFINwzJTz1UGau93Vmk2H+q54+qQ0E0Ea9dAzBGzHLJsSzykWgCPIFIgrW/pQMsi7PRlpo
PxCRFExe0Q3mmUwDkiKcOeggIkBxfa+V47wlAYHPWPS0aiKvjGECBGNVo28tLXzYjaa2OewUMr0O
kBzQPhvjHM5XNg3LBfIX7EuASMvLIbGML742m7ghL4Nzrs9t50WgmdqHSod1F6puLB5LMZKuXOtB
We8lldCd0yndipqiYhMUnQdNaMzIfTorWtXf2r3ZW1Gv8uSL09VjFxK20Mgwxz7wgk5p9lj1S+Jt
Uqw9vmaJPxykk+VgYwuwXughRnVuqmEk52ASjZOHMUau33xllbcTRF4tnCYaiZEy41aLlMfxPJtn
jcQwggGNM8xrtShzzMne2L7KzL1LnNhD7eHyse3RSXzLSZIPIrZfcSiH2s1vW2GzBiRq6VSkoxP8
NoE/fJiTsve/FW6qftRV1aWRITBlhMwKwSaaC5zGQo/ZmWI+lDqf5BB4X83OK9qzRIyUovDnnWVr
F7m6Upk/+/jrsnPCpVrUA5IIfBq8LkiQa8Euu/FmX4PqNTROHY4kAnww4zTTYAln2V3Rk2Qa2kPW
DDxr3fgAyG597zECaXat6cXO1ktmZOEA4sEpC5MXsOtaGGL/YqwOY/Q5j32scw2IXmd/uUiTMdnr
Iu4+gYIa72wpi5uxJK4kHG2vJVAojZc1e2Q6E0XX3Ht2NkS+J5xbSdeUrmHlzCeIRz9Rid8R11/f
DdU4GyY9yuOo3LochiV1B+sCKCGO4sHpCTSd2OFFl3OWd4zY2UnhExie2+2+7SDJF40R7/JlDiJ9
yoxb2hR+pJLG2jrKWDjRdeNFZqdyH+s4ivo6BW+4tHLateADv4DO/3yc/it+qm9+fVH1z//mz49A
UjKNk+7oj/+8bp6q9518eure3Tf/vf7qv/7q81/857v0Udaq/tEd/61nv8Tn/zX+5r67f/aHLTO0
m2/7JznfPam+6H4OwDdd/+b/9of/8fTzUz7MzdM//nisgbnWT4vTuvrjrx+df//HH/iB/IawrJ//
1w+v7kt+731axfdNLZ9e/M7Tver+8Qco1590uFcOG242zD6Qj/Hp10+sPwFRybJYc8qBP4Biqlp2
Cb/0J6poBFCkbMARW1HIP/5D1f2vH2GGDghKOAA8COSm5h//c+3PntK/n9p/VH15U2OYo/7xh33U
8AHhpBVJm3o1MeDz9CM4aEpTe56lhpdgJfLHhJ25lANh9Cl0hwzE8pPpzuV9hzAsC7PAQu8wicHo
whKwMnSU6giK9wRxY8Kf43NnlMlWwRCl7ef1k4yK2aNebQfD26EDuJ7MxkEUEusZDNuMWS0bLR4i
5nd1LQu53DSNyKqQNaJAzphqH00aUu9T8PsU4Ujuz6EeLNc6/HhMtvGELyIhlr2hU+qHmZu6n4ve
9sFpYD9aIUcwLcpHL8/DrkTME2Jq1ERF3i7nZAHrJxh9P4Gz395f7iQ9IyiD4KiwGl7IodgovQ4C
aL2fFufMFQjlpHTSc1+R40X+nGAfm8udBL5nJ9GHiwK9jsimr3ZJJQcd9n7qtPgMg5zqStrWwRVd
ga6jeKpjJ9iqwLq1FkExUg+S1bNZ3i0wGjZelvZzaNO+UBTbkOqEvZzAp9cZ8OK6gDiRG6/Rtccz
hO5vrSZ9rPfVqD0EUKEgBlrvkKdUkZFoH7KKs5bI21Mg3mujrvPcwFkVcGGFMX/DcJ0kyYoMRuRe
swaAVTQ9uxRuURiUgx1iBWHsf3tp/3oxfn8RjmDRn0/PW11e6GXj6HHc2JDlYE2a5tT72TbnG8iH
+qXptO3GGOOE6mqRqGbMU5HDR8j7i0GPcMoaWzhXTn69D9D7hlCAWL5zYWzJS/N2b1/fsaXWr7FW
EswK/q5e2s9vaKUPTezLoOExzssOEj1FiHWh8GNbgszYQKyONzNujrslKK7yroujpBqyR69R+aZM
NDPsy7J+Vy1IgVxOvH+v7/zz28GkpA28dv6gWz3/dhKVWh97HMZ6/7MLVHfo5LKAkGXjGQE8f68L
8WswKutVjgI34lhp3MT06dHH1ntfLMk5MzDejUVxykjytRmFYQi6aZ/s5RcppXIWypa9quGFCftc
ZnFHrd7M+6LMh8iZ4MIvRjb92oaf7cK/T+OjBsuvS/PQ9/hodEH31xn322vjummddxaXNo5ZFk0V
hv21np3KjnCOelYMQ78eWgLUYv6hNfd8mG6sc7j4br1PvPO4v/PluZA6YEWwrWvjUMhmO5Z3Y3Wm
aZ/7dt7YDVLcJtsE2g9d2xky2JH5G3XiI3qBsKqtHSl6k/EdRHF1B4K0k0cpxeCc7fSxITlwLyz3
TFrbIlaHVv9u9/Z2puMdq/tSLOeIQPzC29v2t67dJsG5KN41jhM6wE1FZexrcWvFuD8P8yXCQiR1
Y1SWTpQvDRUEKFY3bp063cUd+n9MRE5M7J/WpM+XzzUTDXYwonZ6Esd8JBmoQFvSvN1nEPt2lDUJ
Favj3FYZAV1Z481Ra7XLrrZY/IHtjbDyR6xofbACxynluT4W6VUKirQX2qzvCQaCmh239y2hrWFF
gtoOWAX+2NvLxatfmywbEgFR2nEsOFqayBsd5tSQcj/7CN1DG0Nu9uVH76P1oyTENWy2iBE/U9or
0Lc4dPfu3a37yzHy/58p//hJFv/P/zm3vThTfrhPx/vnh9CVXf7XgdI0/wQDgHuLhRe8orWJ+teB
0nD+/MnVwFyeTu5PbvhfB0rT/ZPWG7khNEVhCWDB+a8Dpan/uRJR3FUwvGJ1MAf+54v9Lw6UR4we
JEEYhLOqHkv2h9ggN2fSjcvm0rieLv2b8sy8AWV1D93HUzK650vrv8Y49tS0Y6lPSR4bl+5tf5V8
Csed9vXteX/kb/Tvjz46B2Ncxeu58NHWpXcnLofP9WW90x/iH/YJG1SYaCyO/14R/j3E0R43jo7X
LabSL0k8yW86tGBbL87kNuulBKkFWQANlxMHQ+1sNpU6JzFAnI0KXn9h9ki3stbel/2E08iYGf+P
s+9qjlRpovxFRODNKxS2aatWy7wQGs0I7z2/fg8dsffTcEWze1+liC4oqrKyMo/R4qQo1VKoJQKE
QEjQsZeJgshmjWUF1V60TIjcFYnRRLKs9zwobBMbFXrbM5Xmw5fTVGi4XQJVjqIk6EFqW9UlaYMg
MJkKvvYykwgG26BnwdBN/tUrsahJhcBbWdmmhAoHX+ugyUyUUYzVMcrKQJXhp2CKUrrPgozWGP/S
1JnVKF2hg6soalHSBlYmA2MQd1Rp42BWdB+F5xMEUj8bWcg5NQra6AkCvYIht4r85Fccb3YtyCdN
2Te/6bytdS/iUzhrobKFVCJ/RYeA29VVVZhoxGa6EMvxAQVxiuRzNlHH7Ec89JTZNHJIuqZm9qje
ZdexGnmd8sMeSM+qgFoW6tiU53MaeiEKhgBYsklT+VNCJxRd34TW0g7E5z6gfDuGA4oZckIJIKvX
a6yHXpWCUoqWQhtNzTkcfgnc/OyIK98gi9/tcc+B/hyTboEd/07M/7eOFqG55XOpbdEAc/l9aImE
7lUApAhuQI+3wuII+N/vL3IItCbQZ5q3Anr0I1pg+6jVh1Na4NyB23VHokuQ7WAAq3rg8YPgTRjY
LIRORqlTd3n8DAy7slfmPOdbHgPkc4fmXsm4EuNSeE9pV00WDG5QcZUJJe1E8dzjbqUg+wg33ntt
Wudt+21IBaxDMPcSzk2hAa75QcdqzRjPFpd4c5EtWYgEDJ1OBdAfefyWC7zC/2Z6fvvvQ4oy+qqU
MrlyGeqKX197KdWn2VSwjPYAhOtZqhyQH6GDEsUklqQ3qHFEOkiOuVPBSnRKgWOGiwbzApsLtax8
qEhAPgzKi289BXWbZkuA4++8738Pusj3pAZWV3xWTy7KoSTtzr0QqjyR0gCl4J3wu2WtjRmZf/Cn
GLm4pYgyGhoB609u1JlVdUUvGhKs7NSq0NxUaxHShpMay3oe7CQHCKKQAkZGLZ8l6tS0VpU+FfHG
PXRlNSzhX6hr5NSEPq/Lm7lM2p5kHJplvxQoASi9/fht77CnH952SUxgIG4AScd4dDm1IfHu2BmU
O2qAyR/ifWcLRq2GWmq3JNd6ndYBE1Lhbq0dSoJW67k0ntBktEf9qdLkg5PouKLttk7aBZz+ny++
vJDJs/hHVOPRYItM07qiQFxnn7aZ1tck/+Jy0I21DOVFNVFDRi1/PZ6RtSxiSfOZMVNQ/omg5hJq
qH+C6VcPuFRAPl2oD/lzpo5op8jRhn3vWphZSgXULZU2dVtgA5rIvjVIa6lAyyCaco5vbM3lWkBd
CjV1wNcEsoJRRNMz21tmV26t5VpheU/Kc2Z1jmygyqsHe3CE7S0C7eLi/78vuIxnIAdBObGZXDQh
1Un4CKNjBDVJGXddA76GuCBqknANFHQc4d2NdlorAGqi8uzG6r6LV/y0uhfRTZRQaPW6fHIzKdCa
NrnB7fQAho4BqIIKkrIWwaRJ2VX5e+1DoKAELzTmjUSQzDIQ0fpGIzHEd5kRV1HzAUU3WW0ESU9j
aPq9KVxFZNDo6WFyi/EdYisaUl8Ck2YjqDqD6xrA48H3sKnIrfOLnF1ZqVPLZFdO6OTkDlUAt3Jp
4RGYcedQeInGVvWnW09Dgk0+s3jCnOn1OKQhreRfGEjm9+gEipDYCj+lMdFqz/am11Y2k5jdgety
mgV1xybaBZRn9FKjcyVEaWR4xAYqF5x8vrGHGo6dmWQwISxc9k0mWgP0UYb+gnSnH/a9CEicR9u4
jOJD8aMmiE/iwLw0Svs+dDjmIGijowtz4PrgM2DafVlM5PG2W/Qg/lkrS8CcIofQYgTMFvsg3Ams
Su+THWPFuzbUshNjAbHyIX/S7vAsvjT7/ol1t7xm1uLMshaD6iWUSgOM7FMnYMOaXs1Q60U9IdHF
Ww79PvDmptSZZ2os9zT3PrDnxy99v4H/sD6XquMMGlZyk1aTOyTtfuLQQ6N5YANxqEGm2Kzk7jRF
gq30c7fqlhU9yheA0sisJsgm314BUX+tlcs07LKqfg/iEUoNkz5IVwFdrzbyDJopjWg2ZUXntm7N
ktYT0KqLCgsSlgwDhKqLMkb/lAaUpdNlPzBylIQRc52ohNwTOj9MEupSfJh8l/Ecv0J1JH6rBpcW
j16rF9xT0CcwB7JGvtTFoHVbFgkr3ENQ8H48RWtfZ2lnAarlIHcNYgjqWFrJdObAkAA6c31Gq3W6
Z9K3JrYwU6oiOjKat8DDYN8ADZJuVNfnnPOHb7SsWnp9GlZ1gj1ew/81HUjWuzAq3ng9ds6Yf/j1
e5nrW/4FlTClqJWSdeEgQL8DeTRZVR7ORM0M9HRwNAypg1cbJNxCrYrAYJLQXHYSJlbwtj0HZ/kp
1tgEi1ae4tBgPFFCr7zt1IIHNaLw+1YtC5jd1eC5oK4qtnrfMPUFsqWQrOO7pPmMO0i/brzO2tvM
qcy3t5lSSpQbH3OFhGXsLBmHZjBJajx8bqyGtQEWF9hBTloQ2rFhRqc/KEauCTrgHFqF+MDoX9Tv
0AicTNsY7O+K5v9C0uL4GkEi4/s6Gd3AN1vGe0d3TafTM+5eXoUwcckUyIA1wGSiarfLo2O15ZS4
9paLYwudYaZIRmQ+ZWbCVjyhYHFGHatNMTtu/qGfVt0imVaAMkpAmRvdVC/faV1++6ztntiMKt6M
1JF2kZGohTrospWpJ8imaCz5ZLTGlEj7K/6FU/v34ym+azb/9CDLZBuKhQrtSaMbowPef465weRW
id73e3qrz11oiCaAZCyQkmplUg64uuE12lO0WaEOARvoQmW+0rfOt1ADDJx2qyG+8uWXzEVInftU
x0ejGzE+4KcQE7s1kZFOnTl9xYBV9P4AhNMndyh7UygcgOLCwGRH4DYUXOLteiBC7UyBPkp7yKSm
wlayOE/LD9O11AqA+BsEO4B9cCcD8YD6aI1OTwn7IiJr2/gia6++2GGQQ4BCVSdi0bu13rj9pd6X
JhKPbBeRzFL24mt5iixQ0rRWZc30JhBO9Q1m485z11H66Q3nLfEtgqCASIMQgAgyJi9KYDbsAMQl
7AR5LRxwBTanjMKZRLgAQnIyCYrPxIq8G9BXQJfCnNVT6xICEW/oNBPwWetfcglAsdtuXA7vpKmf
Hm9RmBDEKUgHWRhdz6N1uHk2x0ZoDtMIGThwd58TGdUXAKgkLYBNSef4pljpAoDEhUmHB+AGh8CQ
Y2PIblluCeh9iYTKOPQIaDvp9jUIOECxhM2pzg5BBXhTvkXRWtvxSwuJTMoUipsfHExUIuuRhtBF
BBUwP3UiiGEEgiYa8DEEfXXNtwHItEViQolQm7TCwd1AbbQtKvLqR14E1o6phTFhMqQ9YbCrxMGU
5Ld0sinpHNLW2NNayx0qSLpmfaQXKbB3lVsCOx81kBwGbFkdGsOP3idIXQJ2aAHrCwxuoQoibhQd
AJbnnpIAO6K2CIkLrs0/BwG/iMczZkfqq3nbIffQkPIzuCb7ZPpVHiICoSmaIygpZgdaevYBY1YI
s9WmXSsK3+/t3/ZDQ3kJpC4oFIWP3nNB2g/Asd5yFoNt8Xy5lQSHX8Rgr5J6VokxxAjY3SG8cUZ5
KUjtZOZoofVlT0b6kZyYnag2N2ovnnIzfB607qY4nhocfA25mOHvcWWy8yd54+y9K9j8sNGWKqsB
FLepQcRD5YMFjnZWOrmnMYqBmnEBDWs1R5qrj9QXe6INAUjijkD4GurUgskzerWPOkPpvmj21MdE
5KEicYYxepk6RQFgO/JD9N3UJrB8gNah1f32OHbeVWl+euhF+gO9uUzoBDx0q8Fe91iajIELnN4+
+/oLTlFzMHmDNhin3iV/Hg+5drFfKgBJFTUA/o4hI5sHGNPNd4k5GJ3NkXof8iru2Sru15Lj2+OJ
0ZNBS389Hln5+ShaYsU6qkimbB5YdAQXFREy6JE17aWNrHtt4d9X67eFD/JeTuclfh9gUKoioqZc
ihvYGIwe7UPy+B0WoLx/NvaSGws151GZoCrtKrCEViVcmg6ihvJLpYqvNMlt/xQft86OtcLSUqcg
LL0AoJ95MGiVXYcnyepeqD9QiGD2MYX62cY7rSSP9xPg28QFUH6D6D+G8W8wb7ygOf01uJIlPtGf
+RUiecZ0a5+21t/agXjXsPk+WhtOIlNgNNakcA3dQw5AgM/frgn0ybdaUBP6E3XobEiPKCB1Cupk
dZdO41MtpFX2xthx8sblBFUN+uThRmdkMLX1D3J/guZIviU7chc1+2lnLmJc2oL3yfEe4/bOWKKw
Ag4vqA2+/9q3OsfgD9xn251CIbNzcZcAvV9yp9YuQOdJjS3507XVtjQuYfp8qEMWcxXAEBzOjMOZ
xen1JHAQLBZQVz6G7gCyL63XIaLqxj69F1B+ePUl27IATwASDj7r0soBcOsWZBGZlPgus4upmoU4
YfcFYNGtwSJWHpVqD9x/L4JQpHo3tn/yFR3dFbT8s1tbGOx5YDQkukWpS1CjoihSx0aYGnz0BmCz
XxM6UjnhNKGQp0AswhogxikCboz2wZ8WypMSwmF/E6AO3p78Br2zo3/JS13mtGpSH++ABRzun119
Tzu+rUmIclCgk2CeOxLrqaMYrA6jdaMwMiKbExGJqAaX0YZgCCndRgv2jQkF8dNovid68fz4Ie67
+qdpXySyYseCiphi2gUoggPn8TpSdpUao9l+sTB/ZHTU3fQBigZPkOZU3j5QWpGP1TMynEhLoZF5
g5zmAcQYGrd40AZd8IRqULG2PLLW6ipLmA54gYIUcnOYCDURutWQoKxuQNbtB6uddNaWJNLsUIwQ
QVzRH8/J6oeZ7xzfPkw6tQFIsxhzaM3AGMdWg+BGbUTggsx3zgL8KzCBnyb5OTYxrjC8oBxeaP0f
v9VYq7dzDnngORePVKuJh2yrTLyWHN+bY9+ea+6ngdyA5xLQzcjVwLwxBoKX3hFIaeI8CAz0xNQ/
DFoeNSl0WS3MUm/I86AXJqPVdqA+PZ6hGXf70wVv6eiYFklJt3PwzlPSWgAjidrksCnJQS0IiGzn
6Puqiubd6pf4wFtQ/IL7Nuznsb+Ovs6NVjoZ0StMSBp9eBp18Sk9p1/eQaRORfTC1TCr2kjQ1iLq
vY77bc78ZKBjZT7NAu9XIRtTvUfBCgoihIXEOOdwAUkc0CoCM0EWAo7VnppM5T+e2/ds6NvgNFd4
HTiwmCa119ND7OSaLZx1liT6k7R1E56z+x928FJ7cEriKubn1VphMXRuq7fmZBV6bNLohHlE2VeH
8MS/AmG8D0zRBJ/aeLwK1vbmUpoz5TpG9mSMLJscmYhvSQZoTBrI5Kp4jEnmBLqwMZVrDeD7nefb
VIK3JkdwQmbc8NDYvCOQ5Fq4spOiqgYa3TVTQ5NXkT+eYtu/gsW8U4i0MfZKCrn0u2R7ugVSaH7N
M0Ou8Dw4emqyvUJXiiX32f32ZqxfiV3V4+c5I7Zo/Y9kdrpiUvbW1K1dC+/n/LcBepZuk3peII1R
qvPJUpsika+hVqg0ARsNt2vK+B1sRc+VxO6u9/ZtON+rR7niMRyIvKboXC+TlqFbeAHTFHd4xjiC
C3MECUtlSUpq/eYTSBhvDL4Ce7p3L7+NHQFjOikVxgZCUU81XAX1rYT1fmP4aZ8tipHNCDaPOH+n
xqjQ6DAnA2hrQqulXtmpnl4SUmu+UQPtJ1icwaiAK+EkP8Hr4IMlueEh9An7YYe+NGpFhN5YnPeb
5k+PtUgZeS6coNOHx+oIrWfG4La3Tu0cRkW3zw4tqGLrvNkmaqzXN0bFaf6Vu96xNVJ30BvTQtnP
Zolksga4h3pvBbZvbIWmteC7lLIoyjDKx/nwZo6T2+uiCbedY6kxZFBZG0LhWm9L5/JU7KMNDY21
Vu4Sgh9TA5V684gFxOpp2C1SzqSeOM+E0G4M9fH6g0F6CXFzLdZlHoiljc+w+qqLeqTU+UkIIjvj
Tp/U63RFYwtVoOo3soWPDnCEI9w/oKox2txTb/O/ypeNELxyEC/1IWfCb1PN7wvLlsv4NZECoT+Y
Vx2jAaOGHRahAAqvra0JFn4+bej57993WNqg4gfFPnfCXe2Pxz215Rl+OlhgZyjHI+1Au0GFgQwf
EOW68ZJrY/J/j8l2SR0lkNR3x7NyRJ6a1kbwu2s0yLezKLKp3HuFVD+WLqO4D8ONIvbaoIviX09x
sN6rBWDHhndGuClhOXNzN3L/tUv2UhOvgU2NVHWYRgHqGXC+2fuXwoj3/BP9WmGD3B7P3NrqWISs
YeirXExE5B9jIuEiB8p+GdCvRUPD1Uf2zbzwcEUaoo3h1rqE9CIWeZKAFC/CeOVNAvf10B68W7mP
jjHOHdJeK6t2Jye0oab9VVusVTisgZYVaZ7BMNzoiaxEACjT/r1YuBAMcKrFYum/BOLtUW3iXqMT
INmTCYW84otzikt1CM7i5fEcrw64qKYpgwCqKLSPXP+gfCrete1VDCRyaq+owh/2hX0KWxJEmvjb
9wrCvD0ediUhgjze3+8ZZFIyheA2uMfuKb808xzXz8kROhH29KU4/lNmdlhYu1yPJ1VElbQ8Fs+5
9Xj0nzfHv9ScGo/hWy/hATqkAdLvLkF5a+v/T0LA/70YQ2Pw71crewUidjmWkWiyTmOHeq4B3TTf
MVD0Dz4+PiCUoU/6fFwVG/H7XkX+9zE6Q7v/imtJJsIsFiJtLubShUsODxClp6aoM0Oy6pS+l7yK
zFLrj/SL9yI5jaxlxS20hUvfW6DGA3EzoZkNxo8W7ocv7gZhhMKRfxUC6V/gGMTugnO6scTXJn8R
mfJo8ocRytsuACh6fA03zpKf01zQcf6eAaptIbpa42dF4dUrjER6H5qL/0Z7RI41ZjQfr5yVVuq/
dCx9KUshpjtHvs/wwh4YmzNYQY3sCChZPbtyrCpehb185FX/WSRw5JrL6MGhnOsQzT43KPRXow3i
3kpqDOrR3+88KVTAlzVW2qgDIIz1FWi0lhiC6aki+cNp9THQQ6Pc2DUr4CFhKdhOjWEtDwWGk9RQ
D3E9m4zAEAHOF8kJKstap6P8SESnI5iKvb+xtleKn/8ytodwGU9JI75sC6vcOS9haSuEYtUBipjh
Trl0u9Zkduwbe6X24Yki/Ln6hIH0e3FGbog7sWgIgkG/Ng5sfY+D7u14f+McnIPVD7tuyV3k605s
wLzCYmheExnpOmA/LOB2EewIaEhkPV5z4tow81XlW9LSQs/Gj2iGgc0fIHIBWGWTTO1rKtRj6dMT
J1WK5D0NQxAg1xuq1CPgteUG1YL8reqeGpbSWUAsIeskxq1Fw7cAhUqtiX9J0DsLugRw/gYiYgdQ
yJrouUA5JJTrMyQYIWMmQ2/gF08bqeBrGeqa3pC1pBwFY3ZpiWRD4d+6WO8z2fZo9iNBEzbpQAKw
Iv8Go1QRIF5AD4fxvYquFeN4In3LesYMYlGdWlhDKawTM54ZJS9xeYxhUs/RuGqIFaF4eM50QrhV
R5mDy09fahGTCzGAjVhfI5X/5CF+UhDqF4zeqqfGYVsz/aQ9yBPq+UYoWtuXM6n7+weDVyLI4tSE
tJb6NUBzlBp0wFygJlWpSa0P2UkcrHoPHRwKfcbSbinofuBfwFlAf2Zj0ay88CLK0k0lCbmHR2gr
VhtinAmGxEoW1O43BlhpwwnyIuAO8NKBwBumtDI6MuqxFSEDbKzuF6Xz9md0mQt2icnuqCtgU49f
aqVkA2OzvyeWT/ugyvwWWa056vVh2DG76Ml3AsI4otGY4IqMuy0P8tVwt4iuSZD0UyGBmtCz41UY
PZvzh+s4hUY/CkSJ5sp6dCgD3mRkqDONHLT9IZLE/R7lSeUazir6VgvRcmmqdx7g0FBE6xb0lcdT
sdK6FbjF04lsIyRFhqgYyfak2AL7xcKkL9P5WJ/1iPIJeAdB7aE5CSVIteQddrLo2C4gytWrVeLA
o6VKCVT+QvThhJjDWnTyPtC4SfUiCUx9Ar1QFaROPaBcYD2i5o3nPlJMOzo7ZfH6+DXuhfAfNuaS
6ZVmfMm3I4eSB3KkPfcmWdxTd4xQoiZc+i7mroTateYFLp7aE/T2CchixoBlx/QMyzd4NcExMd3Y
t/P2/OlZFqlwCXXUuPWwuuTxo5Kv0C/ZCD8ruYk0B/ZvATyEAF0ERRhcLEbNY5wKhXUmu0Gzplae
hTDX00p/PJ3zk/70BouTIgWhtmoGvEEdgqoDqnnPUXok7ZoxMZNgXw9fj8dZuB/8k+NKi3g6NVDO
9nLsDbR0j/kHLC2e/bOkw4bsdbpBqmbji9wr8j+90CKSAkhew8QZM8eb9aFyExsu3UQmk6Yg2xAB
p8HNqFMhN7crnhML7c2XrbRjLdYsfUE6ACNSJsDQ1YnjtQ5YadSn/HfpklmDw35yHzKUQPltGP/a
t1vEUwaCcpEwv2qvUUfcdPWJDFZgJKg2jUZhhuRN0nxt0Lfa8mvjLWIpLNPG3hsxHod2jKJeG7V0
t6hlK7gCWGD9veJ5WE0JCey7XGimkvEA1Sw1sqAYiPzw8Qqct84PC2NJ2wly6JgWPhZgkrxz/W/h
XNo9DbGxjfLJWvBfMnZCPm96fz5p4FviDFZ1TJ3SiUhkoM2+63YwOiD9UbbA0XJ49K93kN56/GL3
AP7Tmy2ChdDVPVSaERHxVV4To6NV4PQnz4xhISFYU2FRDEjzagLOvSqgXpXodaH6b36v+q0+7jgE
aFI2QBXBN42WNKhVHbnT42dbKxYsWTtSH5UF3OgRyIBZN0QNad/vMFapC9hrO+XMkm7fmSmpmo2v
vJZJLXk7ZVVAjZKhca+9TW78zpEmBNpG2k+m94S2rWKj6SUeIEb+tuW0tLZ0lyQeuCDXMTMPWere
Obbmrw17ZQe8jf8Y1MRFblbG7BDDzRdr10bhsT83dupwL+gIk9gFQdgqrJFAVMxJPjLUCOBEfN0s
ac/776fFtQgyUij1fTmnhQKnK/k1N32oyglqsRsiJ9gFGxfTlYP0X2yCePQopcQlOYbr81hwWtJb
j1fgWqFjyROIJoptohBpTw4tzDd/0uILvJGqo8e9paNZtWqUkxYmt9AThgRE9eTzF4U546YiPXf9
lbW8XZYc2iNYlhB6i85MY0687n/Vf4IQOR0JPQOtcCdCycaC3jFdPT1+7rVVtWQg8L7nQ/4dAbHU
UelSfRM2azbwvqZ8+Y8jzHH+W5KRRlxRlFAURVHr00sJzxVq2sNkGwrDowryGxBqt01q8trGXPpH
JWWfwEK4x3cAj1XvXqUjrnKXxs6M2J7OcPR4ag4AkxYf+cZ9Y+W4WjKXRqGLR5GO5lpH6TCwMdUF
IPH+bNZB52Pvh52x5CfxVDcxI04VSA5gSb0E6HgVe5ogqKm/N77Qypm15CFBK5XPoNeJM4UhBbZ6
pNeQMk5EEyJzMCi1Q8Vln+QSJQQHp7PBn6oxBv7Hqja25dr4i7gD8SyeLhkfrU1cDL6Sp87xEm1L
/33tbBAWoYXx6TEoSop2p+Nw9D46u8+15CQ+9xff6XuVMYdYBYc3gn3Er8cTupJWC4sMxhP9gZZh
COF2raagMoRU0MltKB7mpy2OwkqxcmnLA2eEJKAKTBmu7b8SSOerjx99Tsh/WG1L6oM8CrD7qfC7
Xj9BsaZWO+oQlFD22jo41wZYRIOChhFoMcjQoAhRBs6u8hnS256rnDvNcxmHMjM9PVJXbwsPuRLy
+UXWUrc+G45wTnYTISf1cIbWDelFvREPMN9mPTIBp8aA83nIr4Fwzdrz43lcWdJ31btvQY9hpy6E
19gdffCMDbMvN+//K00uYakURskCmw6wTEdnZLxFp/zGoT3Jjdr0ER+3rvFrcXTJGEgqhYkArQfA
x+Z18Nt30utgxw5bQHwL5WM+UoNdecT5KfsqCmaPZ20llvKLQAAxEgjR0pi1xkbfJX9mzMRqf0Go
6vHPr30U9u+TaPS6CDpyyG8kBSU2WoCzoMr/aqWNn1+7fC7R+jXV1YMYj3NDdYSubKt1PXQMVYBm
oAR78YwyMVqGtFuOwSuIUkiX/f0+uTCVZQwlFlei9swvYQ/fxxa+UXZw9uDlYaAK6gLA/N/aI0tI
/thkUkfXOIfm6x+AxNZ/+iZ3KNy3jSLTQ10xlIfoLEJVfLxRcKgWboKgKcoGlvwORv4hpi1B8tA1
rZQ+lnC8OAWgfAI4bqHTXLOTtANG34ESFimONWAtEJXSaLBdRCMkAbAuQLTf5F2tQ6PL3oLSrDRz
ob3590dDl0mGPfzcNQCkJTNohzVjFCa9a7FrXbRkNBS2jMYJDqLVW61FEeR/hAe+TNhoca5E4CW0
PvQEuWF63CCr8SSCbBOi0zjqFPbE4y+6somXqPqij+qwpHKUYFTOpQ4QSVGpk3d5/OMrggnCEkYP
29sGBwh+fUreQxdGhoNnSu9defNYAj+NBPAU6PtvtdXWii1LOP1IiVSlUAOuROD5TLp8jqJCrRh7
CjT0IEOkl7FMaHCotOQWbHVq1wLJElZPNSId13PXtOx/fcB1pWeNTjRKOyoIC4EEq61evHdc7x/P
KbtyRi6R6Q0leVwu4SUjdwIMC7Yc+UUyIENEql1vQL38iqYoKlviafjy34aP8FhDleZWb93eV/Kl
JUZ9gA1T5EMWyh0M+tbe2oPvcAe0Komg527koOL6KQJrm11okmwBblZ2wRIlLtawJ5LmOsqM9RV2
uSMZ8bnYhWhRNhr1Ru+ac2N6G+XPNVTBPRh8i3KsVCpy0SF4MsatM5DL75srBPku4V74NbienbuB
ldvA0aP3Y/padPh/gOquXK2XUG8FTgcTH+IkB6zUYjrUzu0ps+EHMOVaMOop5JPK8b9l8vcV9u09
GS9jFSZBthVw2hDq3ZOXvA3KjX15vFJXDvD79H77+aKEcUBdY6F4PXxZVMhON+0FnDvISj8eYC06
/xuB7UMhDYLyLkP4Z+h/PsNvIjW9E/cyZ6eoIAFBOgLdCfA19oUTzR/LfM9wdWg3HmFtMy4uD5Qg
ll3U5LzLQvJbZTN/n9fdxlG4VqVYIqdTT4gg/YjXk2FSHxV2dqVZA3ci3uYU0ihGJz975Uksb31G
ptkpQS8vsITIype8vMkTtErSVzmyB8lpvRKtSUFDpyOD/D3qHbhNCW4nwFHJHsxegX+lxaKHKKU7
+J8GQLCX3cYqWzlh7p2/b8sgF2GMzSTIs6Zj4z9zzQUWBHVoQCCaija+wlqSvQRhiwXVc0wYMi59
C66c1aAINuBarCZ75AXa49W2lmTf//79RWqxheR9gyS7lc4wg/lkgmcW7XrBShVtGL94JYZ+dKCj
ofFWh+mlFSA+RZ1qFrRmIT8Wytaxei+P/JAj3S/P356kzWQhaObSHx3vhBGMStro8mvZXsrxKHos
3FVgVPTCH1mQosIIUmswLYBm6EEsTA4AhgAyWFNNsmQWqmmwM8GfoK3omPJ/oHNrQKoPYrCwZfQh
JajIeprTcL1wJ4izwiGZN0MGUMeGKHgtmPLxusj+oUFqYOAKxCf7SELdDEYtHO9k4b4qB9LCNmAC
egCsB7lxaf798fdYOYfuScC3SUhgYyoUBTrHtFY9ic6fzsmczozMx7++srGXePGRHyG25VWIw8In
3bx5/samXjnJ7knEt6eGkqBfpj4+3ZQeUYjPA0vJR9XflKhaOT+W4O9JjOCnxOO62Ue24JH0uXM4
h9GRsQ9I7B7PzVrGc9+G316iHZKIkjoUCTsDmidqrBY2Y6V2ZHgGqnXKacv/dqVuci+DfhtHzHnY
nfExJosDXj55k6pA7Vr78VusdQWXwGwl92saqwgLCNe/IwPVSKjUIY1KLcjo6tMO5XMdK76yshtw
y05zq8z4uom6WgmLS5A2K0PZn88DlD7VJNWQxfG3bCe7IXj8c2MCzmXmpAc6YMXKm7RxmVirrtHz
Uf1tQvM4ChA7sKoTuzM8szY7N7qGu1SXiWDKBqR45M/Rlf7jOlkCs8eRRlUlwxbtneEoO/EekCL+
RF0SldHoF+U0Xh5/ypXNusRjB1XeRfDDo10+8VUOkKlIuD7+5bWgT89DfpuxoakbTvYR9Jm23cdc
jUpqAPyLd5Q4qIkJg87VkpZ7zwMt6uWEFrLHEYECZRKK1WLeuAXP6Xz3tfE0c2nlh8BPL0ouHjRX
hSnCfaohvV5f2n26/9NgMlkiW90+2Ei315Ym+/c7x0FZ5DWLz1YxsUuznVYPud6V0y4dYlLxqQ2f
7Y1NuHZDpBcJVA9Xo7k9P9OneAf8PQe4H9WlzBxsEWFjkDV4CD0Hy28fkc1nM5UZYZfZrF6b8yC+
Hu/ZN54AcWiCBlvtwKI0/afEjJ6lE2UHijriSqFsPMFK4wbezn8/ARBAADrMrwnMBigypRYCcADO
urYVk+cf+vfK+Jc/9ShHHV0xqC7FlQGHQJ+2IMRfGwwYkI3TBhun4koRCyYgf79HNUExVxowk5RV
q979k4FH4oBZA+2RkcTHLdzU2vvM5+e3Tzbb5Skci+Dc1DpwG1C/R20iPFXnLZjO/MQ/TdgCeyJ4
HmwkJQwgOrWK7Pg87LeA4Ws/vYgZTRe3QpTjpznon/O3zjO4GCogxyLYqFf/vEF5ZREGSk5qYTON
AUbGbC8eNFUUILJKULM10dtKd9e+wCIKDBOMVHG/wuSnOoT12vwjSDQZNVKHy9R4PDC4YNSQG/JV
yOUj+H2xCoEacqhAFsp4HO9Wah28sogOLCpKMHzGM8Szs6vWpEcpcQF7lKB3B0cv+iaTnLrlYU+i
AU6Or/JoiRAWSfey0aHdjrtPsadciE/9fvxAK+GKX2KlRy/006LHA01PHaF2+YHVw7PJmIKggk+x
UYBYAUXyS4h0FYhUSMP50G3GFyG3q3FHw9isgZ7gJL6XsLXhWysMctzvSPR/CDuP5cixJMp+Ecyg
xRYydAS12MAoobXG18+JnllMs4vFVZmlVSYJ4An36+73UL+M5V1lbhZhb8z34ls52Un2V6/kL54l
qnldgv/fPhRKw4jg14gHbZIvQ9T6yUtSLg5M+c2o+YkyHVPlmCg3S2rrBBXpI+5+hbQVe1KJYyFi
LbAHjfrHmvxlY/3slB7qCmxZwy8jLKUz9Iw7ydicGwxUY8UZ/9G0888RuvoTZUC2WoxGzBFXG5t1
pdyl3TYxWs/235fQP8e0qvnj3BnWDLvvmmcoB6aRpMYWcMeNtb8qaNcj4B+OtZ9Nw2UzCr11vWiY
wQzqw2qPe+U0OgxcerS5IH/8+1P8cjiYP04gwaJztDD5MaM/vOEsbV/HE8TDXwWtX2JzkCj/vezo
HR1V6ZrcyRhyXaI7MLvnbKe7xnPxNj7JzwYODNg7RUfJyS0Hz4vMjXDm+Ks49Nsa+HHuJBJkv2G8
Ph5tIdm8xZbdigu3Tv8oz/xygP+kH+SpIkxxcn08hoObE+GAY1J6/mOb/BK0qj/bYbs1EvReIMw3
wdPK9vRY+uYd1u+eOdmDu+56x7hfkDC1m3zz7+vhl9FP9ScqD6DhWlXXfFmeXJODYSNtKsHO8Y1J
7ZkaDRTHFLAtgml2Ea6H5fLHT/6lx46xy/9eKnLZi0kl85PnD+btAFZKNHNRLfaiQD3nPjTER3xD
eFLrmN1fEaOEXt5fYcovkzyq8SNOsZLIWjImyylXRa8VX3P1VSfkgLyLNqG7vGTBchyONJe6DO+U
t8LN2tq4YB/Tve5Xm8Gh4y/++uMbXFfnP+z9n+20UWypsaxwck1O6Zb+uF9vOh9KZdDt/nKS+vU7
/4htWknNzFijd684WZBAeZvOeGArPoZu42CXfAh9zVN97IE0up/+2C6/nJk/m2jlcoWRO6/KwUzk
b6Gnac9csBquy49/f3O/bHcYef91yS0o/nGl8+Ksc8wwZnf4q9XxtwDG+HGQZBM+sKlKwlYe5DdE
cHbGU/+h+Ohl9WG8NMfkgSXqJQFMxYPcbvLEyXfai3z4ixf5W8Tys4fWaHAJ/k9DcIt5zxtuwWAr
mD7oBBuqjDN/mXYc/SXI/6IvqD/7aRdI7XGrUTkZaaK1gWDWdN1/ihejs9fdis71gVN29zTtpp3+
py57XXr/sOx/NtnOIFDD5bok++fisWGMg3D0Q3cVN9z2nrjP/D/Hav9ZXPsf7NhYK9LaQFk9DLcC
fg22EczcrOWx4Zj7I/f+7WF+nCeDuYwSVHpqsWYxbEx5WmG8wV7+94X+Wx76sxPWbHQsRCTWY/SG
8ZzgjQ62RpHzIP3VtfHbcfyz8RXayxIPA7xE4y66pfya3k/f6iOtPGAKkoTRa2YJpcuyK4+Tm+f2
4pbHP5k51/36TyvhR1SSqen/64daSQJ2rb8a5yKwvBIjgsw3Uq91mz9OpF9ODP3HiQHtOc1XdaBR
CTF8FTt70U/mINkCyLB//1S/RFg/u1+N1GijRb6WzkMf0+5WcJcYf9uCVh6hdFp8gtKbf/9Jvy6K
H/LIAkxohWFMZ8p0Nydu2L4NIHwNDPCH6EV4Fubn5C9v018Cn/9pYA0tLVcjGljLxGVGKK63ffE5
WP5s+DNc+n9/oF8+zk+GmlpIpibC7T6EUiy96WldOPmcYkvSTjFc78Ia//hGv513P/tXx1gOI6ke
1gO8s4l+3CyFcPKch+5AL2HhYv3tKjg7VY1dlVt1dcfxpWxjV/lrt/12Hf/sZwVO2eVGOq6HMdxN
1X5YRIBwdl16IoOCmP6CvVvxkt8l87YIt8sHx/4QfRX5oS7EP5bPfxqm/mHX/ex5BX9dWPjyY1fb
3jMnaEug+6b1BSJdrBxAFq4hPo3mehpqQJGvSxMSNKiOVD0XiR82lTPmzcM0lw7UeUdpSqdejNs0
3yg4M4O09tqh8QqlcYpwg9KBeWtOShbomA1LxV6ua69I3yYqUaWMU6joycl9Z3wufzEMf/3EPwKe
BNR7M2e8YWEf7uTv8p7uip3hLH5+ajfSTXVfZvZd+vDvK/e3zF/7cYIlIMylElwrOmG0EXFwmjzq
vn509fHB4zJ+Q+vF4htXa/uPzfKLoZr6s+O2kkJTAkCFTTLT3/J916EkleVZjjB4yh86nRmN6KJq
ePys92WqBbHOdHqZeXlSHnRjPTfNPbYkgArYAhgS67oXKXQrxHaRzg7+b8Pi1mplj1IJEWG2jdhT
h9PS63/swf8cHf+0/H6EWKaR9auhTDCAwh67Ccopq+rD1M1SAyXi3mT0pevYl0g0g7wEcvyZCScI
zZ+Yg9tR/rFmb0MlBUv0ZeZPACCnaDtBWW/VTZ8+Cel5wB0cz2jrLsyCDFU/wclCS6d9wS7X8fbu
6JwKc7eRnnQKOaJWntUqqGvBFsQbJf7C5cSpY6zWYsEuyue5zY+jEOQwegFlLPxzOOJYSnk0LNMx
Wk9nhHeq/iiR/lKo4yP9d2ArJEaT9RpmyCJagOQKt9KmdBFsH5ttTMOa8EdR85dT/Wcfcqov+tBo
6nIw6URXMaK2IzAYUcVo9nJvjS//vjl+GVaFQv/fT5OwoPJJwxd7dKcj3BTLz74hTjJ4upED7t7O
pj64SqYzBOnBeB4lD6KVZtiyU021LR8yxEv/Vriij7rNGMNVRszER2M89TiGmH8syN9OjJ9NzAM8
edgQbCgO5Kx8x4p9r55XT7xaEWXPoE17BuEZMnGk1P0r0fhl3kv92cKshXovRnMqIgnXNMp3N+pK
cYFZP/2cPNWmG9XnVbqf6o+h88WbJnSuaG7zWZVmu+urJ5nZREa/PoZwdRWqVmLij9NxWZw4h/Dt
J9oxjfU/MvbfUpKfLdGpzDy0oBAiSt2uiVbfSnknGKVhsyB5XfRiMbVPp3T7IjZ/SSK/rdAfp/ha
9/WcifxIrMFucz/a6pvu8ld6+luW97MTOl3KLiuv/f0jkwkB2bd80mre8HZ8V++RyTHBx1Nxv+y1
e+um/B5v29xZLxLW40G1/6vK9dvd8dP5fNEVq8q762a/0XfpC6yhID1KW8nNduM+PxdHlA8BW8zi
U+VX+fc9CQ75l2jrf/qoTYCyfD4gBEV6D7D5RlyeayF7L8fhplL03qArJJZsKaOraMWjQBqeFek2
0aJdm3Ru25XHqolcmVOwvFnCi5n4VXszVnepBkevzJyGsgPoRFuB+hTN8yXEejQpls84HHZ9tJxa
rdiYFdX5tIb+k2LYK2PTnHUEQC3JphU6RQOGMmn3a9ijwkxelEfehOdlHntKyIys2N8KkrXYraVj
P1L5liy5zay68ANsU96WxSEfmuNk3TVMSSrilp42ry/NmJm3sxR6/Ww6gvzGlef24eQPZvU2JFtR
Gx2Jx9XMlzRVacmBOQG0e3gvKigwef6yWLVTGt9RZ23MuQMwLDcu103W+/X8JBa+0KOpV2abOnmE
LUI2Jra8XGI1L2zA9KeoiPH1Wyb6nJKp9tc+8/ph3hEsgVcGl7VTNf01jPI93M6nMc1dKysftHgO
alV9ia3cmbviPZ6ncz/HW8kKhhon0L4UN31v2UwKyF16qJMWIyWVXbjIaYmDkpqUg91VGgeXonvl
Cs8Biyv5JcuCQt6l0WfVDa6KA5Boqnacmpy+pW2MzLiqI6McQy32N82kv3amcrJaKw1aY9ALzyj0
9GMs5OZ9qJoCW5YGQkRpzbxB3LSAOglz6UbQFbdCBNGjaDrD5i0u9tga/J+jrHuLOtqawuHFhLxX
WrhCC+1zrLfRs1aVT2nx2uf9eNAyLZBmza3GzNzk6vIqdUu+qRSte45jrOkttfxeqyZYpw7jZC/t
78L4PA0PrX6O484RQGnU/tLjkzxuYAkQ0RtlfIlbJwstT4mCTHLScLeUBYiIAsSiaQ1UaLZtDLD1
JmsWZrQ+Q9WWk4vCHG68T6NtkW76eje3545QOM5CRxlqN8TuabbxzIsnW+xd3FpZujHnsO4WQjDD
FuiTgzocxMUZ1BsMqXN1QyKKAZwp3I7zIe5oadEDrXUQsA0Pkq/ihNmjuB5hbBQTXZLwt1vJhhG9
z8XmGGIaUlBHwQrtYq7xrQWwcWGSo6pPU3ZXs26N50UEMdZA8bzTzOFQtV9F8wUY3VFboCLyWz2z
SJTxtuvjwMzUJ8p1jFYZpCTC7CZqSrufGONfPThk6U7MHpfq+1K9rOF9NcnV1ijFM2Yj57yVjq3c
eg2Ur+3SR0+DZPqRjp643mbSqWAibJ5e16za8xjLRG1SwLinewyb1Rmtfr+IEV4T1m5SQmvbl/Kd
sqi3MG2VezOcuk0BCleIXUGZ872WIkqweeuiBNhUYmTF0lApYLV4PaV2XYmOmj8pTezOS3qP+/a0
8M1j0LSN4VfNaVzXxjENcWsoXjEW3pwBWmn9Yl6fxobJblBvoyUQi9pzdBpe8kXnpRbncYKhK+An
FY9I5QlWGqBhhIhCVu8JLBUtT3zSM6YtAelM97OU+q2xupWmOJXR8ZHEZis1bil74nVICteX6lAK
ZYQx91Ew3BFVRcRU24Ma5V7/HRUq5HwoNUyiZQuuuGb5jdhVGyXGvcPS65emVi+1vISHIrqbpvPQ
fPVpa0Me7pcga+5NvrqeoBb1Lg377I5CrxxjEJ1O2evCJjHL0C2H04o3uZk0ByHOtwVifyRmhdMm
1n0IXNgduQ0VQb+T+w4LbSHb8YKnoMmPKE9W5A293R4MTraziHRtXMYee2dGfuL8RhxtIX9lvNi0
7iCuiOO7boWaLdCu8ZpbgbhsII8wppvqTp870jt/s1m3ae/UAElMW5ociVZGCgKKPeLkrienCX5R
dRBXOypuK+mS4HlVej0JTNT4prTvwxth/Y4LZtvKD6nA9wJmiIELezZED2Mbb4Q03+px/tCnDU7r
WSUHXbGLKXQ0XRGYY2z4CuNrmgUBeNaDjvtqUGSYF5nTDe3sZNjQYsupcaVpnIJXK8d9pNxzkicL
OKUFy6JXjVJCpO0t8iu1nPBuMGpH0zaxuPZOWdX8hKjvj01pJO/SXZv4s+aFOUNyuiNfy7P0WxaB
YhgBU1QY3M6GI+mJzeLxok51hIoOlIQBnugyabK7Gr0tmKAUjWMHoMiMOETXbfGdr5iiMC9xW0M8
yDD33vZ65vQVjLq0nF7UbjjPPW7pGJIjfSxemR9AyWUydmWQ7EZvkHa14gmx1yjUjHG16fm5puXE
U9JjJ8Nbe0uyU4dTd0ZaNDG8eCzXrZKRS6pfisiIvuou1SkVH4pVsCuUgH5n6J7UUWJpH7COCrTu
EKluFDNQ1ww3WnWqR6/DsktFCACMWoDF6u/Wm5EGn7S/ZYaxDFvIeaWHS7dpeEMCZER9WBbOo3L2
dWa2O3lw+mUGWO0O4quZfhrwH3rSGD/5GkwOCUZQK84pGl5omsUgXtpWluLIsi9JntXet9GDVu2U
61Fh6+OxKvdUo6LipC9ei+8vCrVqV4ZT15xzL8J8V6z3FUmLOrhjuJUZBhuCst9YkD/R+J7XaE/9
UWVzrPEb9C3flK2DpTdHojy4vRNKviH13tAUnEPpclsv2jbii9aReFbJQvM66Q8puKOybSlHUZ5z
1Gb1rHXepbh2eJHYccUs2Rk+u11KsZfq+pv5GrdeUq4s2tRRdHkTdfkeK6rdeH35KLrmlPkDhNBm
xem98kcO+ppvgXLTz/MOwwtHaga3XE45VfqxMS5t71j9Lo97V56bYBnG0mna5qChA+iQtFWlOTf9
QRbuQiXfd/IbAOlyCRlr78eLkggXRk6cBoNQXCbvBwNNSdjpAvjTBovJeZJsdXZSMz1Oc6NwPJU6
jM6q3Q+yUTnWuhBZSRs5eh4MJKNBNQiqxI5gj6Aslg1/KebifR258FNDcdPCp3kZn3irCtRI9xd1
wIWpc4dVsQfUf0RL8WjU7N9syyVgqExfV+tOXUxfLkkrZT2Im+k8T8/Ui+1G7RwR78C2mFwZBuNS
qU6sHaxcoy+7XPbW2oAnxouDiy3R7+qp85lIhB8JTRYtwBIK8Mli/FyGRiCEbyKSAWqbvVo7y7iB
chpYkQz49LqYGQQKS9U2b9o20IpwV1vm96JEijumwqUot2Etvkkp/KqET62NTSDXE28MZf6hp+y0
BuYdjeSaZtqWsafhuyEKWdvXZZkDq8UfaXwsrFdZfOzXR3UhrPPq/GYFByD1/gK/B6vpcBvjWUko
4Mh6ejvJytfIYJQjAtDA922gK604N0l9rEZLtpVS2Oo1K1ZoN8boy1UgFumHajRebPVY6F7LitUK
PB44a1vq3pTrqc3Y+QxnKto3ZTEdJr0DJlj28TZe5t0I0MdmCvZ2rKSj3i/xRhHHl4o7fMPQohVU
7Zu0pl6ZWl/zDGO1Sp1Rf0x1wnda9tHZkwtod6CcUvGepSQmYwE0cMIqZWzcLqd9axl2RLPbJhT2
pZRu4joMwIw+Yt+3V1UhWCZCnLFMvhULGEoEo08Dam+Yr+JiEKSx7HQo7JyWdElU5YnLea/QXdy1
hzV9TawXUeOoOBmZFdsZG74cgXpi2p95NSJTp3We0HCUjDP+NJS79906g3dmFMtOrCE+zL25aUPl
XBvtQaPoFtXFfp0t7LpIBtrQz6PUraSS11eLG7WvKJSvy2GOCj9ZE0dbnkRVf61n0jSp3BcSGwrF
NdW+0u4lJkLqixqcOpMAXqNp3jp0ZznpHVHxY/m9o9ZrKuWdIN3WuI600wNM1EOh5pe5j5g0MPmX
wOmcBn6C3C1gTPKFoE156trqZVGsTdVlj2U8PcroM7N8aYbDXMZfkEFghkKMgy02LiH3IvWbQsCX
xg7r+wiiqMQKvOvhWrEXMi+rT5ywVeXJ3T6jCC35ixUU+Z1FOkCscd27ar3rLXkjlTDfuP2biVUC
QfzeGJptk3DsNpq7CHSGSm+TeK8v7pAyOaRKX3I+PGvTJ4vQJR/j/HDCovDaOHXDbHbD5kM3wI0r
X9XorUZzWAjkuik5SIpoC/2Xbgq2BJW6fFDMmyJxCwMXbqTuCv+GGS1VKV8ULb1YoQTSQ8i2C+Mk
jb5wxlFCnSpX1p/XON8tZvXQJHQPdMVGFp1CxNCaIZpccw1rZxAnKh9p5HK29tmravCSnIQxjJQ3
N2zqxFOT+5Cx1PI5VlwT5wtROJjipninwNhqTgTsp3yZlGfN3BIlrHOQdSgZ0i6ZYHt08c6wfK3h
piZN2WvzcFkn8xjhNMG8kdiVrkC5t+8JaTFMHXVnxAaqz/BMJSbqP+cVchK4C+U5XIIU3/iWOeuk
iDw5PanNm874kjmmACVJ7UZf1I8Zyi0mmHDa+sxvjJ1enTg9W26YMT0o+NKJNzLGkjP7p+5dUwRE
AuNRNV3LfI3womkhY8tbjRpk+LY8xDQmNFf/4UL2jfVxZqSvy50e0QkKgLSt2VDNKVR8LTyaFpwy
h0ynJuLrBXcwTr1ScBbt8x6329U6mUTBatZ4EkZKCMJDm7lSNgAw48gmyu6KaBuRcSlW5kVkC3LG
thapqd0uJaJv79ZLdMQhLuh6Moq53wl97FsSnpnJVUhIgAs1XtR/hdBYk3zxm7HijKvspA3GKGi1
HCfIh1bFnCYoJM/IQx6i3ad55FapQmycuLo4n6fK2GoR9XZV+RQjXJyKdsPVfhEm1RdyP8RhcX4O
md9oy3y7iJ6i76ri2+DomUvSDk9CLg3TrUxnpW0y70wlZzs0r4a6HWmur5a3rr6oTH2UNvWlHuoc
J0BuE31no5cvdvkFwshuKv2x6LZyfOqFZ+jegTABqTCZrseFjbdv9i78W9M6SjmRUbi3uGrHiiG1
tK7QySot+bxaQ5ItG8ZwE1fT9KI14vyihk2HVGkO6k4QKl+Z5iAtew99onHiOPN16NBhT+YrMyud
Vt8mey0qWwzZJ3WXt/NuipJAtmAi6etllWQmpjK/X8ZtKbWfq64nR0Lge0uMyg2tJg5WR/e9Ut82
xfQdRSRuKj4EYRgbQR+Xt7XJ/FRoWrfiYun2rMdkL0sI/Ve4qeTF6cBR81yuuAzvZj7GQRRK34Ip
edUQfi7Tbdac1s6pX5XmgxrhwOgHOc/gKrmTf+g4c6Vj6y3DNYAz+n31JMhwKrBxw9vNDK7FFpOM
TD3WCQN+niEAzXOlyV5KT5r9vnqrEn57W5Xu1c7OaydWr+MJW3asWnlJvjMlX+siJ2x9mEJIDEvx
jD8lgWBJy6/bi3sJxa5ugMFvIYVZ1qWosIb81t+ls/qovAiLD9xbCqTBlXS37vw8uRvS46B1DpVj
7dJzWWuRi1jBJCu+2HEcZNWp5U9zHm9GbbO7/Dik2xLrzdEp06DB8dI6K2mgA8+mqbg0vAbMEFlw
tBMIdKoHHTem8HZsZG8o7DH7SHQ/pOtc2qpHhU7EasWm8N1IMzsPKXk+NkytdZtU2RdFvU31AAg8
o65T/x4Prpxsw/RLiN/C9T7qP8Zs3daS32LjVLukfiUyYdRiEmxD8u0az6rPlbFynNLOFqGBZTsC
ubWu/NR8s8b0lGt4Cuv8b2wPDdBBDWdYLZ05ZWlk2+xOqSMy0Nsm9bhLltSVS7yj0vhIN3HQdPFB
NQ/6WasPOGaaONDQNlO71ocwNmTZXmQ8FigT5bkbt9IKET6jVI/fVqOTh+/bdEeYIDDvLsI5YKjS
eiisba09xxIDiPl0q6sfBga9KQITkPqJw6x8VluYmILuqc2hKN1Y/Oxk7H7Ld4v+ueK7Hi8a1X+F
2fLKwyFT0hA4jnLxgs7Ux+ew3jbaXZkdW+1Q4RRKC3iBUyjNTaLgcekt7VaStwQEa/VZhl4Otzwv
XAPRrvewQ7VltKp07q9jiDjCx6Puxt9cSSFowll9KDuVY9YfBIQW2M3DkXCkZsrsgxjPbeqNhJfZ
U1HZ5juXSvdYfWmNHzX3ub5V8R+Fcw/ho2eyA0vjXrHGc1hUN5BfbaXmZQKqF2+tMAD8GZsPPItR
3ZR3avwYzWe8hoX1oVWIbOLESZPyVPfk8STVelzQyjQEusjDrcfwqRRWRqaBt2hbFZO1rEa52edW
Hhhlyo7HW89ypfgi7FQ8pEucww9FUz3q3JI5QZgck8zmj1p1iRa7Km7CniV/1ElnSpUvQEugqGL/
DK90cSLzsmR31roS9h2prI/tmXY12zAOS3UplYcmPGkEtBVVsNxXQneUN0W+T5izHhTEw8xHt0rL
bXdbcQ5iztzJLFnymru69A39dVh3hYDGGzSvXbaZGPw13hTYbyKXJmOD8yvPZcTBJII5kz5KdYO4
aefVTkt83EuAB1qGP3yxywTL69UNFdCJCGS9JMZDXX4N+ZvedDfo7XQhKN2h7h0149s987uW6cus
tHbTUjI0bmkWtfh8nSVuYrSIurqZi5clOa1Ya0TPXRnZhXKThkFJPh7ZhvWgzi6ym3VKW3QwJVDK
Ld1ZjsFJNZKIIQLlkAuNJ6nZ67QdZfF+JJTlHNGdtmO9H1Lu/UEnnZc4U1bBRRoipGjLLREQyXLC
foSqx1oIZyaqbZzZUb0sBtksP+Sui97U6mPKn7vWUZkpwr3FOpdV6WDRq6OVSPuuQkfRzzQxjCW0
vsBIL+ROpcy1qee2oTyahBWhU62OSEdsd9NgwlhweXxn2kWpLkXu6FEQKZ+albuafp9FTp5u4zYY
1A1FDq7h0XAmcA71A77BaY7fl3BcyrsOBnl9GtJL3D1pJQLuvhMmb2RmIM1fZ2uriN9EdI0QOTpR
ikwcE++zlRG2zBVmenCcpoGKYZeseaIXkXjEjltzO4XqXV9F1E94PhxO4Jtpdvc5VRt2Sh27aRuY
6aZtCV7uO8BwXfQV6ns93K00wcaukQfjZ5MSqmF9xJi+5sWPM/zi2ZW7M3PDxIIdCZ58b6G4HxTw
0SYpCuKSyF5OuAIDHZVESLdNlLt5+5jpUOQLCh77dCBoNLZC97aahqMnuwKjwK5yRGNT0uIMaUPm
Og2MUzZ7qvy4finJkwyKXiD5fQoZk+dc1ktHLPj6gBHdqHQNTqziSCuJoH12yK33i2qibdsFpvEt
52gOULj3BQYmocRSEZg/Z9Xr97iRLxItQMiL99xARoj1m7yR9Y9sfm4vFRdLvEkwPCFMC7/0/Gmi
ExgpK+eoVR2lD116dEad8BzZEf3DnrrtQrekZrxEyrFTsZrJ/CnmJc0P8rRnJeQNGqGjMI7XuFZ3
EntaOxF7XVl9ShAfjMs4u9gmKeSR0qNAvVtFSRYa3R1nJDGaMQzbaL6q8DRhK21t1RcdPScmbN4s
5rkCGDnYuonvwOMkVC59j/a6fF71wBfafg3xIM43My1FpP51FSydV6e+ODmV4Iad1/VbbKvF5NUc
t1lauvNEJUwcbpQxtFfDDKIIn/nuppzZYaSfGmQDuvTOaX0bjV5bb5pp1z40sIBxmP8m9wxphVSf
IroVTS+8G2gofzG+h8yNJacScajfyJbNlI85bcZdT/1g8GTu6C8l3UlfhYpzPy58Uah6Q/Rq9s+z
dKPeK9gQyONN96wsQcVvpHjrsiJV3paRtCEGAcXpkMWHyeuqiI5CyxbmCVppbLmS0WXIFngPQXaV
7Dh6z5H2JiWclF5f7BHrLfkrjty8e0/yAKUVsrg5P0jCvmvdbN6EYkDCp3+rmeG0L6n6WQ9viLyg
tu30VSakvstKk0VWX3salCooUN7zUzg321Y/Use28+WgcusKAyqsXyvogzNo0rcBBwDzRvyuqltS
iVzfqFFlN/Neq7imZ/LWrZF9NNKnot1e9X8clDjZ5OLyH2HpuuRUOz0k8QbrGMvRqg31Abq4RISh
eH3X060I0lB8yPnkE395ZUA6u0Nvtqm1GuGdeEfdpANyqM9BMz9o+V3KmoprXLjxeJ1u1W1fn2ol
MBY3nH3UEhrCgAHgXl3Q3Uguw+7CGChoxW0j+aw3Y34duBaiQ695RugMURDWpQsZupru1hjLg73V
3CEVTx9D1DjVs6re8dnFzs2x+NaDsfWRqidGHt5XfZ+GYA10tITBaQhqhIavtjxqlGeSx074WltH
ZuEYC3WP/RVEoF772BwrKhyl9iypcofiE7cHI/LSy9o+KSr6isRNiPX+MyZrQrYhiq4Xb6RfSuD6
D1qVFgBAfe07FGtL2+dakGabXHIsYlcQOSa2XH1gmpzRfk7qyykEbl4oNtkQsDX1wkfhFqAYIifl
vmg9xm9LT6ZeUJuSnTHeaMZJos1PPvbNxpI/Jv5w3Y7Gts7sUngK64f6rZTDXZg+UDm5Jj3WQJN+
iz9W99wdVST9dlYcJb9p9b00cplLjC0/WOHTHNMUUjl8BGI1iUB71dyUkhgncUfkrFMhH21xvJq9
J25W0dvNf62ViKq+V+diP8MDlVV/Ym1ljKHawr3OsEPxpSrSSyUxe5uj5c0UMpiuamWFm2O/lG6v
10fj/17vEBsqCFDLNDkxlKaqelPhHzC5ot8YjfwsIEDYgjZca9hV4XQtVXuuIRPlWSsyVCJoNVF3
3yrNrlvirVxWjj7Um7YOv8W0frVG812Qk6ChtGxneuKo3UbPMr+YVM8wPVkfuVjsMvJVstkLjUw0
kNqm5Fbxpxy/y3QjyPvQDEjBoei2ylaq91cZLnZF/ZuSffFpCcomUXCrZmavOjd3QxN5w/I9jIpL
B0rHxYXmvFH5l0XFk1ZlCOa+iR18z/xR81rJX02/pNSiDcn3rO9kSiez+X8IO4/l1pFsXT8RIuCR
mBIg6EQnyk8Qsgnv/dPfj30nJypOnxp1R/eu2hIJZK712/69MNcs43XrmWI8pjXhxd1wmDte4hxM
TMdeA0itx6fy0W3fpaUGyUgeWp0G0kmvQABB2t/ru/THYbgv9gC1E0XaVXOfk1Vy8bmCpmZay5rj
tVqOYGrhMrxr4hYbybUMdwl/2rKUR1O5EcrZpFwTJMRfoujIvTnOweIyYz1Yf3L8HVFaSxCAFQM+
ERSOr5mHEemiQTOApD3A46i9D70ww90dfZgBvrvLKLfFsJ9BYiGroBIMeXUL+At4np2lHRYbyF1f
Vymn4LIvZ2Ci3bLAxh25hePeE3ZgTreCoOpmFdrrEoNmSIvJZlDbXTmfyh8HzVXqDBfAZVCKYbgo
/V55XLoH6izwUA7OuyUkn66f6Zvc2bqVRNvwaxOVUp7122Ts8pTQux0ld6uUWnhOvaEPWLjN5sl0
H1G7kMOMnEDRbzqPPnMy39Fo+pM8JEwZKgMCeS2CDDIII0mQFO3ZA38Q8Lr9ypz3ftw6+m4mqYi6
rulnQBOYQ+CdB85ys2day9cpNHE4EdRtRNt2OOfJi2sf5/GUwrIC9Fp7s0NvB7hb3+u7pzrI+hi0
/41oHNiTG0MeI4pGsOHzMJ9r7db9uT9ZbK/6eG2H39UEgBXHt8nu3zVuhpl/uI9ey+ozQwnmjofh
P72/YxxAihqdr2Dv6gZPPNSDxijxnjI9MkZmAfidMa3crUtTVXjO0k1W3NzhoRnWSnZW4Zb79EBx
sTDE6/xWg3r+quza4J6b6qcMfy3hpS5LP1rlVPX43FXrtEy+xec9eUTO2t5sMrh6xUs80pak5eso
fq/qo/ol+DN9up7yn7B86YlCNdMLKyAkJOyRaR6XMvE7k/sTx2Cr7WXZHswGDpBEIijGXN0tA5sE
yDFQX8C73DE7He3sJV2g05Gz9IgDsjYw+XizV6JvJnM+1Mxxuu273cOinbPam0bSkjcEbQTmIXTu
3d3meq7fJxWe3zON3/kup0BR467ZPgxkKzXDxn2/SXUGC1QkmVeC+DEyoPRxMfom7+2TxmpSeZ2x
nZa18ehehualfk1cj+cBEBSwQpOQW8pfVnyQSlblgfteMGhqbw0wi0y2auH6c7GSKGRz33BWVaT6
+iUuoMP9++z2Ps9BGG5xAqniq6ZI/Ax6jsUapujsch2UGh/6uDG7fdWz0biUZuiHuv/CkvvgEJZt
LoECjbl8hQNqieJpfFfuSTDdg4JKo6ko1OyCmEND3U2sSuVCQt5RGqhi7/cMrIJercP+uMhTOr/X
8ZuM1q76oULRxearnbob62FS15MN93jIQOBd6B8aL9TYfnY19avPlYOsuWlCEhJfBNi+Ur3ZCces
H/WfGunhwydZ81Hqs2sUqAzFw2wRcWXz5SDUN3+ncJ8nykaFv47CnTryASW3fqgDN083tQOHA3G3
nCu0dBICFCH28FCFnBPSt3m1q/I7iU4xyLSUXoOIRDZb0eTeTDsbC0PUfFnKk5GPiINGNPnYPXlD
pMPwjvSxiIJkKZghwLVtbqnaXjvpuJ4t9DiZBHgw0nOXjatKc449jD7ByIpn6Nde3qiYhOuWLgKp
FfP24DSs9+ljVJEIMGRWgwYKxESvtqlNuY1gC8+zIGJXhHkGMeleRfUptA3PJcs4kKIyHpvyM3N5
JmIAF6ZTEZUnTeheIa5K698/6uFqduecv1Bmn/zbnAQZo7hm5k9YETP9mqjI8zUWcP1JoT8+soJp
6Yg5YtllTg5RhXNU5FvtTwe0d6MAZKSeF+SQoW76hf2q0LfuHiqOwuWzdL9aKe//yIHnP0EVY0vW
hKPpMHfHnm4+jlOE8it/58oWGnCiY68GJNq5k360NhBqNpFp8woOgk0HARnEwJvaPhTRXwsPP7Pt
Dn+L2fr/EaqcF+vUQ61LdrSaM1EV4q1kJIqbtyFL94ZAkxUle50fXArnQC3mIZ+0W08mwbgvzKcw
vZhoGWX4orZj6y+udu67IVw3+n3aLN+jLNnkB2V6dzXwa4RuXs+v0r/E7qOuD8GU7dsFniq8FhJE
ybh2cl/qMIePmrK1xHpxQ98efptyHcGu2M7OzD2mXavYxcpzrA9M2t92+WUCMcXdzjKhW1ZJQ+Nk
AfKeEqWaP3Zjd0py/TEzwaqpL4vyvUWMYv5tNsglulmFdabOvlg+x5aLNHJv5D/zzk3Nlz3Fz4oL
114tVlBoA/wTykejKXd1zxve9RbnmvPddyAl3MDaqIhtn4rPMJr39PQ9yX4/6c8OsuISC0Fcv1qK
vLaA2g0LRuwowzGG3QdOE6pXxBC7KUNLYBlqFFS69ejYMr4ZJgKhWjLTF0u5M115Kx1ab0yEo+W3
LtO1bhk7pUbNmC+vi3qHgDhypErrun7KIphchFBmeFcGsjeabvOau1TpKWLYm+OAF4BctZVZ6Nve
jUKvTpzU69V62ESd+SUbRwYwoagW5ugoQgQkpjHQHaox3RfnUAm6bGtqLv42H9/BaIwvCvd7aF3m
4Yn1s0kOrsA7Ucd+gSKp+LJs03doEFhWVsM6lZJCL3DCeI38i5VHg3YfllCsMq4xXuk2goTTEDak
Gh6zqTOoCazLx0woh1pTRk8oxtoil0PnRXV90d16K/a1Yjsbn5aA/9I3WcfToH82Eyt+jpqiKuBK
4CzFnaAjvrc0PIcgo6WqT01Uvdq2dpPcm7LT14jZzX2iWeeB4E1ggpkpVgBh0enOGLyNbbgC492M
yKiMomHXtPnDMPYmrFYI20UybyQ2da3yZWKY8xyRh16otOaqqU1tHUk+b8eFJun1ZPYheI5t0Vxy
3fUEp4gyVSej/XATSs4JGqmHvqT6yPInFx2qZVQ/lvLglPkulj3euD4G3883ani2hiChPsTFlmVQ
ST0rZ0OQBEtSQHFKDAZnjynS0ba0NxjcFpM84lOKmTrn/Hm290oT6O6+tDZyug3iYNJmij2At62r
uiuPtQw6mi6gs8wFrD5RwCMNNGAa0ixtnUwGuL/mPGNV55ovCGmKl492avbgK2yjZeflzVNF3YRk
uzlDbyvOwYwebWvdEjXR+m4MzgTRG3Oz9GwW2bJlA3AxSGFpFWLd42gw1sgfgpKyrn52fEPy61Y7
WYtdP0dBjwKh11ks65doXNd9v60zY1ebnQn3xsiUoDlE9Mz5+1I/lsCpvfh2OLcZfrvhM+tcAmuM
96r5ATgLm+LUyfikldtMHx8W99cUgN05G0qj72erDWabz6FSdiL6MkzaThQf+xlpUftMayvPLdRP
1d1Q+eg3FfIXtwk/m6KmeSYJEZGgxps001dK+zN2tIXJh2LAtn/tNHWrJ9FtDlMvrAVtd6ZnhTFK
iFJBhzu086ZtHOI+p7J3f4amUte9Ogtf0WS81qzwVyvRo/JSG31LoWTVIRtOVIoKcsso+T+gD6KK
m3zJVSSdLVVajnQPSLANHwaQt6Pt8yBNkm1fu4dommDyaI1BxTRCyJeTBBurrMmL2jIAaitLE8nZ
AHwjhiI5JFMNLhVdakxtNfBInxZHBTLOGLTtghJx6sv3UXODWKRn5LmnNE6u4d2gaIA79Yz3C76V
HNWNbdvqWu2LPrCru0LsNFkH1UzE44K0sxxtNyjuol107t4YkS8fRjt7WC0i37pI/S0GKpPtJMGb
VKJSMG4dr3wNvRTmDSNbp67t4XNYPsx6q7N3GsjJGpQ2EeMJHj3Fl/Zjq58mx2XWqXyarUPdWukd
P+JfWxH9F9oPKQqEhkG5cJjS7c9UqdlgFNuf8teiSp81MdvnGZobLCFjNb+rt7XU8LPh7FQXO3pR
GlDqvVqU9xeuiMmdzO2vyuZBM97QtAR9ih1NRUEcGfVfhZQ/9QbxFku5MWLIihoULlVN15s7saNv
h8qiv5ZMmHZixnFvSDia4TwUP2n4FQ3AnbzCYv5FZDAyYecJfvwOlGJWtXVjB0sftLgj1Mtgbpzw
GmonI+yiS4pz00CFeLOm5SeuhnGftC8i23SZ/WvlMf0kw8ZCLkaXX4BSvjTO9kjg/pBBrPhd5aXd
U2zrnk0+rDN6GWrc1Oi23V15R1A02pDJRfMr1nGXATFcyvo4RwieUK8KPYflz307arZ2hBJ7Tbyd
M1OBwNO1GgmXug+1BfyECrOnbN1MwTz5xuWL7AQJV4MKRGXrrj5ikv1yjePVXDfFeFrGXRwedHFu
rcSTHDHp8DI0j5BOUMtjDpEauAXIG6JTF1uup2hWMKhcazA00ZB+DEp0TpnGzeYwKR/96AYc2tfY
rANlfDYNk+jVEW+C4RepYl0tZr08Q84wtJy02VXawtp2zUIGCOP/ugx7eFPtyr9/0CMPERMDMi9t
mXYPMZtYni9HqdFKCE5hAAJ1QwKtOp9FZt9VTNomV7dZ+bnMJH5Mptcsuqdp711Y7t0p4/fABZt+
Og7aKf7B9g4HwkNqf3mPAFZvVw6YfIdXozSy2AcMX2YbyylIR7bsXfqr9cXPqwiChNLCXMgRXQFr
b6L85sJGQYq6EaF9nGwiGVTkw5QA2Gm8HapZsN/tajFcJnXG3TK0cUWoKoR2kUFcmx3rZ00git3O
YA5GMAx/Ue2IR5QB9WqIiv7SRyD6HPsTvJaMtNlXVXweLkBV8qD2Se0NlfniIEPB4FHa1qUqjE2M
z2Xf4ErGuKIUW5HTg6gwePez4IVdEFFOehj590Snt6oi93deXtNlUBBvbLVOLbgAQUeauNvo8jhR
gVQ5pljVenIulHWGQKQvCZgzDNZFR4FZUAWux6zZ6oOCpHUCA2QQu/aKvMkh8+fJEA/dNH9OCrih
YamNL3TUw6XjPtYanWPu9AjimjavzX1TbnX5V7rEs8faxWAQNasx9UrXuegtrHJ21sMnVOrZOk0+
aiNIp9e+4dKs6lsorgYB1ugJe5UIfvEypd8hy1dTv0bju8bhFomnzn6dLFBd7VkFNEzuiqDXxIQs
Nvh7fB6bkzviHQijun5wZkim0Mq0rRNH+meIWzWHOJULnFwZhr7LcKUOgXFf7nqI83CpXZBUZzc2
qfnZLfV61GsMzeHTFA9bI3T8PJ20J1X8hL3icS1YdRy/IJGi0MBGkNEYlYMieFS+GlXiQEk+2zb/
lUsESvZaLe2uTsIXBXhB7Z/iCUg2shHctFaWbiNn0nl9UPWWqp/z+K04h4TlaBgB5INpbzP1e45o
5xMGumLjO4/FEfCiX4QKncxsgi0H6RvnuFVyYDqbovgzChuCsSOSaNL6gzpFGmHB3+X4avf4hMDk
TdPlvks37ZxvbVA82X+WpKT30RNOLOTuqBAHPm6Oh/G5H5GGmmrBtpL4FoiKvsAOOWa87RijQdDB
psb7b5M0QVFfoWUzNnlXvLeO+igL9yOvcgZo8Et7zhW0BfdwB0SPmzxvXjqb8Q7ALbGHI4HEiRKg
G5fdtHEwRKFgNiFEhN80bDtNcpep0y2xihToDQjt3ED1YtnIv6vECt8AfjnA6l9br74Gvll0HFqE
dJSwvfRCkDEwifKo9CdBn4vXsl/4c/1KriNqFkN6+QjKSVpyj61L6zknWeby0rrm/KeWLutu6Ha9
ighkEQfqQVfYiicNUUsjvKyLN3E402MMPKO8zpJvrNaOlfMABHlsBoBvYV80WW6RT+dybN4memSL
vsQ/hFqNhGen478XsB8sy/OyIZ5p1za8WBbRhtXfGALklZP71qcN1HPE1q3gcM5tE1zGrALMCRMZ
pydk7fWuzVyxXdwa+DUyH4oEtI9ZSPVl6dZHo0dpJrQGsbG6D3WG4aT1k8Riq5M8ha06MJfiRGkt
tOmRC1tohld7tAGQHOukOOLmpLWnhadybh5sJnpDREErAIuFxzF2SF3mFQgw2b7WKeKUcdqWpnGm
TQ/q7hkecsZjsRnHX712Dnnirk3BNwz/xd/3BLrb5ONWDvUu5sfSWjT8w3OpjYGVfHDwb+cyP8Su
sw3bDctx1B+t5xDNTlXR7Y1qpS01LwTbXZzBQ4a9j8L3sOF05EFBXBPFy0MlraCD3TanCShWPFdE
xJUjdS72xUbqjd0a6ln16uXXRKnVhf2uLj5cSoyIf7hPTiPauOLH7V8V89Y7P+jAovhTqhAp6Nh6
P1Y+R3K6TdvlVwXRaKjJTWd/rAZMZAnqcTg3IP7UvBjJezheGE/LDgyr4i1GdKE4gdopN71stm5k
BA3x8d5852KMSe7Y0jeGQAE/l9tBeR3rdGOTZOvGB316qTAj6QOFaKbqibi90xy2ljVeNiiAkfeX
fuRgTwhs6b9da4y2ph7uUsv5iCiGHepsMzkmteIY3gqMNzmCPD21UZkhTLC1Q8wcZGLeDFt5bIfb
OMabasb6Z1d7AwsBpsA1gYp3H3xv8kkpA2QnsivHXLEjD9jnS9Ay1iRpTfsUtYcFSpdHt8b+UuKb
avv4i5Cvvc/6l159O/DyWk2qa/9eFgse0GT8nqcSb31VvGtlcqliQmxbo7tok/McLSr5BfniVe58
ULJD5RIx11ILJ3YaqFjCVnn/HGTEj+lgQWz4njC0qDL6QZTEfXwAO+bd4vQsnXQjS+TnKVTmsa8u
UXhjmYlKSOFDLu+2yaDuk3VnJd8WwOl4m5Vn5v24Di+DBXU1EQCgyhGxddixbwDJs//vuxQduDWO
VxVJ6oLS1p2HbcdyIkScrXRRnPR69hcr38+RpT9SNIUm1ujwTMbdtBY9ClxNk5zdmbaprPlbF85X
oX862WURvZc1CgIXvUWSlbvyJKzpEwV7mbrrIUREHk4qqHJ5n47KMH/WGtB8VmBfJl3Pc1HcmfB7
ugOTzVTN7LrEbhgFVNbMTlxJZ6uKQGtoJ4xRlxYnimaCTm88h7eZbHxTGIc0h1zuRLifUuNmJlGQ
WoYv3QkjxqZKNpqCshRpe2/6erMpkpMiwkfMEF38PY7OVc5vlvzB6guVzxZqW4qvR4+adU0U49KC
szdOdVIm1bNNEZS2aj86U4oSKnKMgCWOAKd8DLAifsQjrquRhLZcJOanE6akzQ41LZrZ+P/HdSVD
VKqlrCeiViDOaqzAfc/3ZE3BEqE5wjA5Fa9CfKL8W4zvCrLAQPIw+JPCDMOBUr0Ie3liZ9rZ3DqF
BjfiSvU0YIJSuq9pSU9OdphrmA5Z+nGRYa1wEA3N23SaN5GQJwWtQT0lRyup9rq08MhMVtBXuu7j
/1lnVg3qpO7rENQgrqKXJlXX5PfyEeA7iVEMl23Q5eNJtqEnoVfKZUaXvyS+IRw/K0c0dG2tfVaL
a0dAK0S8Kq+t03i9y4m6pcEB4HqnI24baQOwcav5mQSkPRvjOwdvr72KeWeGfGkeNkuG/cclIr4F
1fojA3YlbzwfpntFzy3ancvKHIqnqrBhY26LHUzlQ8ckodWABma3GUV44/0qVOL0lN8SkbwxpV5j
9rwlWYUw0a2QSiWV4muG6LxYtnzAWpHvs3Ykiw6QN0n8hs1dxn4NX1OP496p7Edaqyq/tcpr297m
aGMYvhkbhwqEWDOeu7pkhJYsAusyC41VXWNJKwMV1tUQk5fd05fYVozinEw9xvFXLG07Vy02Ukv1
zaIt35P9ODKbVcvFVX7y6RU6nBX97gilFIdgXkssXlgmAXRtNlvoNsW+Rvkg2q0aaV9DWyEyzvcT
QIxe7MXwI40F+Xn87egZWLjC3eeSC/bSlfFxIgScJjfxFS0sa6GxHEwY/IVZop/O+F1AUeb1zEU+
nxVe7EG1sCJoq7if3rAMde5PbPxp9nZp20tunWEyoYln/MZKfYqawjdw5CdWc8yWS2NmG8pS1w3c
kZFfm+LdSV7mhnsQr7k4ZCNa9ga5uHFqyKZKGwFIeecrgtLBOhX72V2FCD9rMbSiQmsX59gofwaR
uRm+YbvBBnMXKfVxhTdfrHEQReTStd2WniEvj6M1FO9M1aCO4zZA/KzbwpPD4JfLybQL/jCMXAgh
EnO3KjXQIkJULIlFtp2rh1x/0Jlv1E237MmMBdhfLeQgOROG1uXlTnzJdVntcOjGoJLWDsDINDfd
cK57LwfmkjdTruuCIRt1tvlb30ulAEZE+qyg7kAngVIpekBMvkqNL8H+DJuAvkoZIF4bHLrKqY+Q
otAbmyLGc1nKdYPvCHYgPsNoKhbXK8qKOsy9uC2CcR4fqhZy4xj3h3Z+n00/sS1PTw9dcm2no41g
VI/PlarwaEbpe5WbO0cIPr1vt7o0SrG3HVjexkWViTVS+WLs2LGWA/dh1AZHWrdZ5C+d2JeuS58e
xi1W3LKD156sF9X8s/ICXZe9j+XynNSfrtbn+FawOtSj5uNO9We9Q/6QbpQEgaw4yPtv1H+xpvPN
o5cCncb615vhuuiqZ3XoH2LomN4hOLo5KIPEJqaso0Y+yeT+VMRXy433NZ+0HmoBrItnNP2uM45C
nS0SURlhE9lSk5du1a49YTZmuHsSsnzDqIEAAEIgoL9snei7MCUoebAQlcxL4c/Dl2UZwEU98ICs
NuRigac2bP5jT1K54+nuvNPUefbr0SSSs3gok4xklogprBg60BV7kFMQio6Sspq1t576zVICQKQN
7k6Qp35qn+Om5G1vpUo1nEXGitnp+kUqmv18z+1TfZv93peD1e9cDeBAumAJpotuU0zIRLFAYUlR
5td6OSPtTLW3tCm9pSWpAD18Dff87nC1T/JWQwJZGCfcJgiT5tPsLo2NWWLGDzZO+W/RYnae25AZ
tUfZr9UvDl29Td4zfo3dd2ToD02t7cU9C6LKLxXZRXYp4m05XBuAYzi1RUtXEhBMQBw7GtcilpnJ
soLa/qHciJyjZNqF46/EouxGLHBReHUHxqRCzNW5aBCp4a8f2DwpbrXw9o3aObxvjxVUiKG+Z5r1
RvSRUva7PEveDYkft8jnR4cugRuo6ZbRszPBvIbLmCF80nA1rFvetaZ/FMT1INuPo++52+mxslb1
tXD6HezKpiLoqcryW0ReFnPTglSNbEFGdJoZUPfN5odMz3nuS+TZqELjGXXDfIlJNV8xZ5MfgPQ3
UpxLviyeMYZe0q6jtv3Wu2rDu+QPbXTo2ZyMVPEs2Ecng7quw40OMhRNN3NmMLNvAtTVb8N58Zw8
Y8QmHUvJh7/8/sDFAbVlG8N+QLBTh7fRpM1Q1JvqPl6AutXVB5bffgxEjJuNfiobjJzfFetBrQeI
iEQJS02eUemcVTR8CfuFlhLmbOM/DptpYpTA8oZ/MYozfykK7vGlPTmjcvdEXkF3yuSprgOMt3jx
LzFk6Mz29oxelPwAld96kjq+MUCGQOZPol+H86NGJouy47XE0lq5QaN8jB3CmiToLW9qPtB9S4px
1cc23Efj06zthnCbSsWf4kuYPGRoT11/0m9ZHczjT5Gv3eIzhpW3P2ILcuqlg0WN3yPOivFFzdYO
JVTjUQfgVAriaQr22aVlv88vUw5iLrS7yDN+kA6DzTnl0HCHq235xXTSh5fCvInBPivS+qi4OzNx
Ygb21eEENdmq/XMd7Xv31WBYrsDBsyEs161rh2fRj57e8qXFeDx6HRMYy0pNNcnYO2e3JuywRWVf
Zo55MO6m2roWRH5Ci3sNGee51jKJtifXQtqzJBxRSw7GmBvnrkGNZZTztlcETFTZ7kOn5FjoZ30z
IMDyamxXWv5aq99ZMm9qvCRzRb1tsywE4Awxf8g6zEa405Jm11T1NlNwS2XKRsMEIEiEyR+iex/M
tI6Wn0h4IkzOatm5QMz2vtJUNg8N9TSo5s6F9G+B9arxPUppgC90BhgbbkPbGK5zG0qmeOTAh8Zi
IJqx49X5B7lzD5HKEl3iCU6i6+AUHL/zRpCRM+Wbzj4b+lk3dgJICAZSdR4yVvV2PgpLW1l13exN
Jwr9JLLe4CYIHIHmbiIipCAWI77xQTO/pS62CR6vdIHRTlHgw3JEg8ErbqxsHU8WAVlq8pULVK8R
1Mysmxvg28pkqBXLvjHSY260t9hE8qtkz4qMDyHaDEuRJ6uNjZWoMKF1ydYV0VZfMESQsDaVs0/U
xgABWFzJ/lkZzUuV4GcY16XyEPZERs+55VV3+1EKS3zteVQHDlfj7lS2Uw66urZRd9uGwe/ZPYJu
Q82Xq5BtMdInzAJxm6/6Wn1T6vBdSaCFYaZsm7SDyPqxuaybbK0hzHfb3RQHdsy4Es1/MkkOhYuC
HaMCE5RVAtLNd2Vnsendfu0gY4u0Yh3a10jGxw5tjqWCUtzn8wwHbmG7e60h1OlJd4iRc9ACpQC7
MGtd7Sd44in/tnAXtsqL1BvfhRnosgjBxlXyEyHrTqzaXxa43WL+qV1kIAqUDKEvw4whSuQPDqhh
g8C0j5EUoQpcGfCBeVasW7N+DMvibGfRhd7k3ZSLS9Ufk5FQpb7/RUiTKFuhnGVq+URuvGlhdAhz
W/XSCHMCUz40pLsCwzqmIRqnZEJQ/H/HUWn3nMT/JQzQ/EfgXSqLJXfcEbvNSvW+llcMz6t7ZOJ1
XOEZ/JfIxP8SR/3Pct0qTQZL1S0UfGYQKU9V99iFL//yC9xTC/+XX+CfDbu1GalzZujaQVXH6i4Q
1ZvjrEcJUkQLdkibq/q9T0essVZjMdFHcK6/vRTQSuYSoT74l5/jv6R6Gf9IVU87vWgGF3XOMp3u
8bkZfnYowGDx0XfhU9LXdeZRNA7nGSrHBLxB/Ze/2vlvH8H9R/oflRNNZ9iL7XAzTCbBumR32TJU
MeRNa7A81NK3lHpOuBvstXmfHQZjN2o7u/+cOoIOWh4wpd50Ll5F3CBx91Zn+jpR3B9usTba8v4C
zBV8mvaqBnsw26tuzZ4+M6m5/FL1YzS/FhzD7adRa9sY/YfqYjJPpP0Zjc/coZifsGR6AodZWE1U
T/TbxFL2mdkiryf5femZaDHO82AbePHzlS2faCRxGhLOat7sT3XAVlls677Zamm3LyIFLZJJSStT
4U/GfqDXe53/bcpw3hmwuP/3V/pf2jLNf5aojlHeDjKqjUM0tgpK8KwLDRItC+U9LlUc5THIw8+o
oxYxB4c109ZVsFaLGB6zyzAYOub03aTZHbzPqp1N6iMZPUVbHLoRWW6d6s11cphY9DJsn0bXTmDg
Rw0Mz0WYhRUphhDMFvylvWjDf3nh//M8/m/vy/0d/R8Py1ClWZkX6kK7ZPRw9vN9eCk38erLf2m3
abdSN+hl1NWr4uEXRAC82o+rW++LFYi7Jzd/0vvGWHVUEXiv/+1j/m+vzj+yBiOh6K3iSONB6sOW
4C0V4YpSv5Gb/9Y4+qpyDTBXuQaPvDN7SHWRwsbJiO3KYNkgkxJKJusYOfc9HNzAPL2tSfH/StrX
mIUjJ6bVutTRxdWyrYN8vZdEyc9QZyOprKqln9DuXsZvtXrOrMP0Z833v8AhhWzZ5sVjYrwoRD9W
ayQ68qxGRHHdNQ8nfRS4tl4HRIeFvcfEa/ZrNJxX+qfXzg2ofYmeZytQyfxIyUA9Kkxpve8w10Kr
857s5XunIXNH44Tjcr2YGMmDYgTH35C6+Hj3iAI+/40OAh78lB51NerR+CZXr7qM/afBZcOFzBOf
p4cMFmupzhDJU0V4gbJHZdqIaTWSzDasQgKuCkAdoLLxxXmFk7aMB4O7mSG4H7bwMbj42nFnE4bU
p6d79FhuPE0kBKON03/aijebxT5EI0GZ2oIIZPyyTETWUR/E+XLCd8m1GUX6SlVt3l55yRqJ0cl8
yXTzEidHWSL0cc85mkpSFhJwr3bdzbtWNxGn3oR++n/UndlypEi6rV9lW91TGxxwYNvuvohBoSk0
pKRUKm8wSSUxOfPM05+P7OrTSipDcbrvjllZmWUqFQQOPv2+1rda/42Enma4Nodya5cvU3aBT4rj
968VxjJJWknBqAMdCquPQXlO3CWME0Z5V1lRC07cvRNFd1O12YtInI3HRs5gHZNmbFyB7wG8GC8S
21uzPYqq7QD+gB00y9KVG78In3z0oTgJOTgm+boITlP/udavMnYH1CIKywXIC89LgGhBq3WaKIZS
84qJeeLIwURPnPGtkn6HZBat4RQDZylY+Zokv5mPIw4HbGhx/VCN5212IZBNVAi4EQaWMV72KGZS
sNt3FxKdr+PhtPq1Ld7lRImD9D+MGc5w01r7NL0FbWMEZ56E+xNtWf/25LvXmOsS7H7BUy2ib24Y
fk2y00xfe8VD0twWmdgYXfBFYzGbdh0+bvLNMncdtthlajPcDXmyQtFdoOts0/zu8/5sHoD+/xhO
P4wwrSHiWIevtpethDnksK7MT3LQUYjB10QcU2SkFKUX3zUUPLab78cIUsF4HZjRXHPibKqO3rI2
vSvUuLOQXaUc8IckarnkIgVoZ6qqPe0rSlK4bfqqoAABoMqJyHqWRyJ4f82SN+ViVdRoVRY4UcQ4
925ttSuJSaPYIwg/kiowD2x/HYNNe77shxayUL4FBiVr7lygyHhR9bHV0K+Xc+aS5O57dS5Vnau9
LVb5FZsO9n5QCFqW8u/jvcVmw974j8GR5KcDzWQv1jxaDlkwGrmPhG3N1+pe+8Lp0MxMzf/DCyxW
NoNb9ZkFc2OP+mhCq3cln8Q9mvjp2T7CSD6wADbtxXyYlJrhmjGXCJ6H1+w1ebfe61vtCzuaxti5
r83eOHYlceCpL6a51IgdYaI03/fvpLMxz3GUiH75i7BAg6+r8/CtPQIMPrTeXkDRW6iuikQocekn
FLkjjUmUcRtlUA4s8PNe7v76HbZ+0NE/vMOZPi9SlDZcckyEWwkQYAUgDmksuFo7iFdubeFSVieo
XfYZGo4iudSiVx86uuZPyMmGTdpdTSiVtbekpA4eJWdBzeFTpZ242XmYMMoaVKcLNPA1Vce029ip
tzER70az26DMdj5HkOwD4fwltfslVK+GcRfG3Ya63Zo5tTL2Nbgys6ZYm0RPbXaVIyGH5+Eppgzj
e0VOZzuceNrXInw1Ev22mjh6jNNNF6IRNKBBezFHBlpLlt7X0rrtSPxu0isEH0NBEMPwvYhAp5PJ
0HJ8M3rnmofWiBX3ZZ+9DtODqDg2CtOrasBEw06Uk9qYQ7NIFc7680fwI6bor8MIZsCfhxHm4s71
xgJDACwvTI5wf7XuOaqpkqB177BBSPQiIdv9SRm3mnXNK7gr4Q6jourDaoVEcjDxrSdUzJW/70vn
XbNwx6TNbOV7Lnh3dIqSVIE6wjrCW2wr4HUuQuwwOPOSFvm7rNa4AEqHvTDrkOTMqGsO+/e9dt6o
veaed+m5Jw3EefcKvYZCWqnq22I8HeP6puM4QXkc9BZts1Mc+63sMLy1I+819+117v5R+xc+YlEd
c1ja3HGiuC2a4TYZ+hfT706tYVyb0FcGBWxeBFfW9H3Izsxm70zTkcWycWhntZgH9IaSiy1rDpGa
XaiBMMR1/U2zggcrwKp07qcQhcEddEd2HL8eTy0x//3HPpVl/Yh4Rr9ogkLeOVVSX3MSiWEkzXMP
zn6WAYlRzgZ5XQIgz3Xsm89fpUMIdrEgxevapDM0jeaFVlec4k5+dpKM8k5rWRhmqAIzZwiwSl7b
ekMN9C0t9W2n1eh5e8omLVXunOKpp0fuseHl0CJiMSwPlufrIvFyCFM9Z2EId9b6s/8M1jrmrAHW
imtiMXRPbZPq1AbtZYEg/M2+K26j7rl/0NgLcGj40l/x9KAC7aYLDU0UPR4BOysKsk2g8bzICrbH
qRM/UxSFYitW3mPznqhLVOzc7psiAZ7qDTPaY0VWCEuBV9aOGrKOcSXf0C1p9TY5ryEVYKEm9G6H
VL3JILGtyu84pyt9ld4Aw3StbVLfQkOZwgAh4gU1++xIYMGPoKhfjAFiMamI0SjzCXrUJVT4E/M0
Oecc5BLp5iokrlpb3btkjVlreU5o6zo88VBdrjTCzooTSe6TZF+XbPwVK8tTCnnzb23SNS7LDTyW
tUUp6Nnc4qLbqTV2xmt8E1dqx2L3Erwyatwdp49nateethfh1j3Bu3Wk3x1cQi4mMOkGfiVz7orY
5jUe/53Y6bd4XwFMEy/eb+A0beUZzbwaVtYGOOr67ekh2CQnrEMusJWXRyZSY17J/Kp557n8Q4+M
pjYZGL4FCXEcc26wq6znJpIr5LlrSAKr6CR8ONIHf70+sMRiOK+oACTJfC1/r91lZ+Qg3IyvEL3X
2fY/LMSJxXjmNShPKjE6l76HKr1MrlyB/C8bEnHkyR3Yyv9A7X9or0bvSndIeufS0GavZUu0Thnn
ANm1E0+VRzNmDowOP9J9PlwmM70KvvtEEYPj1aJvN9b4wPSDzsE56SUxCfWFy7LaO7baOTAw/3g9
Plyvzfuu9BUq+66FWQ8KUyvPUyq9UOygtfSbQhBxkh15EQ6s3n6M0R8uZnKUaynFER21od2kP5sY
y+WxpjuwbDMW42pgyWJMLJN0nsC57Uo8gNAYP3+BD5WWjMVY5Dipm8uwpQRa5SCSkooj/CT0ZLPG
sAFXe5CTvdUd/LkFcp5rY+BoObKhWpEWEG5TO2TxSIAsVG0TSEFbNlQuci9YDZPeIkgWUEhG1JeE
48Bi17XoQtZCP1NuqF+0ICo2Q4NfpsM6Dt0qc58sARSSaF8fVVs0ec6lmxoARX0f5pbSvT9aqLZr
VQx4BZSVA0qAffd5SxxYNyAT/HnYyGTv261lpPvxNkYNSRDAW1qcCE4RZln/GukVJ9efX+vXbwvB
QT9fyvHDos00LpXHoXHmZtUJ2l1zM8xS1s+vcKhPLwZjDo+rCXkmMRk1BCHQ5IyIayAMK2EfmcUO
bMIsY9FeUWVLfElcIjSTaFchMARmHtrbzkGvZxuOvu0Hp96LrvCvo7Bqz1WKMQ8ubYwjrJg2McP0
ka3/r9vT+vFIP/S+cEw5rXfkwFtYskyNzl10YGNUHnlchxpzMQJr0pSxPgTjpVbuCYEQw4nrAbw5
li7y6+lKXywg68638sEkzyBSFYV2ELb1vhP69j96EfTlIrGJUlUi5b2ULuAbS/e+11BdRd2/qC4+
1nUODO36oqaAQzacxKRzkZF1fxsjdE/z7jxOLQpE4YXrTdeTOTorQO0bYaGh+fzeDoyL+vy8Pjz2
EiBOWfpiwLD30KZPeXykgjG3zS8WEPpivHUdDoyrks8NjPMkm8l/CMkNjKHhVk6b/+y7L8ZdGTVt
meXzd9c4TndPoiQ70vUPtcqi61fgM5wq5ZNntFuT3PX6kQCsA91AX3T4lsjT1NcMPlhtoCKPxgYx
NKC/zxvkQB/WF2NiVfdBoAk+3XbCFQkdvoBlf6R2d+iBLjowOqIhiOdv7mFL1TE3zUb67ItrrdF5
fv71f904prfoxWHqB1OnUN9YAm+6yUm3hA7xykb788//9WrG9Bb9OMr6KYDSm+8lavZAn/yV4Tji
zOogABLf5/KiMvZ6CgFALkCVfn7VXy+lEU383MNChTZssrJ830btS56YNnV6M90lCgJEnrTYMsD+
fn6pAwGdprfozbJtc8xBU7zHKpRc6Q9Tint6rd0OD+bqWBH30FNa9OwiityCoNR435g5W46sjMDc
lu5L7CBXLTD4HwsJ/vUbZ3qL7q2GyDNMv4YUi+4eK5CKvjrDhTbim6u/dWFxpPjw675ueou+Xqaa
siwkqftOd6OHkgd/4Xu5f/r5I/l1lzS9RYcPgzjwgqKK91Zw0kX3cXetF0d65KGPXvR2DrsbzbdU
vNfAiKbOANJ3W1ZHZtRDfWXR3XuH9anR0SrpV0DuGaYvYGwG1MP1BEv22Dh74CruosfbZtyhIJ3b
nkO3blf9wYlMTKCEvxrggLx9/ggO9Qp30e9H12i6UXGVGAxXtYk7UhsAPKww67XauY+7oTwygh26
n0VfT6ImITmZK6E9RrxPHRWDr1tvwdJXpEgcuaEDD95d9HKPYFw/yUFPjt5jp56UqiF0vH7eWIc+
e/77D+uBJrU9f4jSFLrCTYchF3R32ERHmudAj/5RU//w4XjEalOgfN9bezjyLR44CuA3erm18iMj
4IHO7C46s9W0XddlXKFtvoJKw0J45KsfapdFfxizwi3CXsNVMQ3Af19rTKXNkRHowFvjLHpBplV9
jCQn2cdiAyRDB1sBb272MmxKIHzHMoAPtI2z6AaWKsbMdaZknwN108S1qc4+f2cOzAjO4q1He2ZV
MmoTjIgprwuFR8fiUACFqZ2Jr59f48BWyXQWL71pUMFx4yjZ90EMa1xm3XhtaFmLOJjhyAipTk7B
zHn28niLVK/felNmnrJieUkaVzs1gq4/MjYeashFH/FsP2wzWah9PVxr1iUhSEdeskP7Z2e+4ocO
UoejckuVqn0BZ8Lj3ADrAO76Vfvqf6sx2ZJcdkx+cugmFj2lmIw2dNNS7WNU6aXztamPjCCH3gbx
8z20RjZNofSSvTtpOwuGTEWtPCIFwDk2p87v1V/3FuYPPdiHVmqVVWlFxhVajUiBBjjLja+9NxU4
VjPefP6+HbqLZX8PIiRJNifhMf7s1rpLfAQMaC/y6Vhu+4EH8KOy/eEuEpmP0hhCjotE+lXVDRJj
7enzL3+ggeSip4exqXnVlKj99NrdGy/Fu/8Nv+znn33oay86e2M2ncIErvbNKG0gceKxsrQjNYhD
33vRxxsYMv+QH7TID8iM/CpPwtvPv/ahj1702UFHp1jGAT2LzAuOLVFECguUzRRLMuHAI/vK+w9b
aG65Dw/WKVLZBg0thD2HRK8WosTn93Bg+pSLLpuVhLWByeONaZD3XGQn+o2XXRTPx+ahQ5+/6Lle
W9uZG/DOE/pp3HNGP6dwV1iSVxx3fn4LP2qiv+i7crFo7Yo8CvVZYdLaq/Sqfi5utC9MGOZ3cx08
uadrf4uG+PNrHXhT7UVzxZouddfXk72WIVJztp6pHfnkQ3dhL1oq7H0xqnkqDTUIOHlAUltts6uD
LIcKstbxbkdkU2Qphd8e79xGa5xi68q6vWrq3NrlqsnPGSj97ee3euDJ2YtWtWSdN2ZhJPuSHFn0
ad+CB3sWj63wGXx+hUOLaHsxINZ6j3OdMMN99orXG7WhclfqUbw6t/43tgSfX+XAI1vmg3tl7uhE
Kqi9E1JmpYqdV9WRGzj00csxsdB7NO98f50ie+oQaRr7R771gbWhtRgS9dQcK/w/9JuJ1yzTcPab
XTFAiuzLzecNc+gSi5Ex1x3wEFOX7DtoXvjkQXpIKvrH9mGHPn7++w9DVtpmI3m6rDvSlOOxizHa
9eGRosuBgdean8fHj9bNhkhJPrq/BdlNoE61GZ7Tu8+b5dCCyVr08aGMbM3tkdqQ2TjcdzdoXuY0
6Ovme33dfa9fjlxmfsl/MWpZi/6uygj8RcJNkO9Gdsw4Z0eswJgZu4jDMEKbzSNv6YGObC068hD5
nh+hW92jPYDBZTfABne9v4pei2MT+KGevLQ+zOHVFrQ7Vgch8bYEruD4YajfOtUJcmsY/+6x48MD
fW7pfyjbtCZ2mWYrGwhT2mnLoP/5Eznwwi7dD7FuDJNfUvDvNFBuxCprTzmgrM8//NDXXvRns9fa
ycMBfdlAftOZAX3jy49P/u/X4X+Ct/zmH69M/ff/5c+vOVi1KAibxR//fp+n/Pe/8+/833/z82/8
fR+9VnmdvzfLf/XTL/HBf15489w8//QH3LNRM962b9X45a1uVfPjAnzF+V/+v/7wv95+fMr9WLz9
7bfXvM2wp315C6I8++3PH5398bff8CN/aN358//84dVzyu/dE3CGwzSqm+e//trbc9387Tcpf5eu
J4UrdUN30AGwD+7f5p/Y4nfL1h3D8YTEL2N6dIssr5rwb79Z4nfH86R00HxS0bXmb1Hn7fwj0/7d
EJ7ueogbLYko6Ld/3v1PD+hfD+y/ENfe5FHW1HyZn3o+n246rml5pmGBJaPuuJg+Oj8wM2XDuxBF
VZ/0FoTK0PCMGT1v7/oybI8cEPz87v3jeq6tc2fSgG+xXMILWXuZB+V0myYlNSQCxqaNqwX+McHC
YhT480Ku4Xq6CXzSWR7UiLh0c80VLkfDA5CmuGxrtSutiEC7ANIiNTMNVbeEepiDJ5K+ca4Szyww
H3DmdqTD/dyb+S6WITnOpnkt16apF4UQy4pcYdlEbRJfnJy6pRHcy9glZ3KcGNg/vH5/PuCPD/Tn
EfbHtVwepIOx1sEctayGDOAuSmBn3rYdBo3hvNRvGhsgbtN56aPRVOFFFk7RjSa6YxvjRQnjH5fm
jdW5QxNql7WYbWM9TGxDdh7MNKO/xD0a3jJHVnvZ58wlMHM5EHINCe7d7+rrkHbeKSyc9/VgI9PU
C+nDic/Th88b5Mdh878mtz+/lqtjmDJNQxdLGYNRZHGnWba3tfOyOHGT0DnNzBH36ChAkIB4wXdE
qJFZAcvQoHvDStCyC8Ky5Ga0fLKUPv8+f+lxluFCQrBoJ9fjXVhM7RlZsL3dzP79aWQZGyelRAMb
V+h5+7Tvz/IgmNSRa/6l183XpK8TvEWH193Fk2nSdJRiIqEqHwgaVgpBgcwgWX1+Z3959aRr6s48
1OmOcHgHF0siL69dLSKJ2wmLyrxqja4JwZklbYYNVktfBy1NvLNOZE5xmicpQZqfX58182I0Y1Dx
IDbw+nmW6ZhLNUys4RuviBE9KQZdmuTrJbC7V6YjdEFeQ90+d8LVvw8TSoeSNI8HK9GN6tIbvZIA
ibrIn5FMqjcVzA4bFaY24UZ61E4nJHIZ8JuiGuSQL6ncYELSQnGdCamu+xgGBmRPa7xXQaqXD6Pb
yFsB9p4UTysQ71bmDc21VqetjikWOcdDjHe9IEhvKCkSu1k72rAixootjtMobEpamNQVMA7hYmku
O0pkVmWIYg2O27uMKEc2W61N4NBJewLYJRrCI+IkimjiESp/KW3ikjKhm/0uF3UIbU3LS6jjdWlL
eV1SMv1q5k4E5m+YnbpDnZbeSwpDERYuGTeEd66rQnOQp4YZgXi5nmBwqWsAiZvCEHAk8e8Z1jub
UGu86yqwE6eTXqv6JiyN6T0dC5HD9kjD11IPBu3EDG1LJyNMcbTq9hH6apLsGmNFr+SIpx8b8b23
HFafmR9O3yPR1BrOpJY8LgYS1OVVXzRPieV5DaNGyhZqGPT4qZ+0wdrklj7TfIVjIt0yZsOygPzo
EnrGdnXVF2XQEOnFYLhKSzPyLvTIrBriUbwY0Z/mAXKJJwHmZ9L02trUYFbTnfQ7SzstbKFBDRft
uG+c3iL9rybavQgL/GzYXmyM4n6hTpVjSlaBEKhQYNcNhHfTLAmOJAgAlP6Y15QJ/Vx271XuhWAD
GBbluZ7a+eCgjFGAipykMp+ESbwRdy378Ca09ZxQUlWl5BQZfoxGLexC/WXyKo9Nal/l2d1YRL5x
YTu14e1zR3iRs+PxDDEIQOyxjy2tN+wCu1H4N/W+duGl5owN5MhHJdWVqSd9wAD1xiDEOY5p2cWW
Yl1nMUqmTb8uB5+3rrEaNgRu7OA0yu2e86Q2sXzCFLUoOU/UACUHdubMHGC2JwtD8/CjDHWHyMNx
RcGNT6MH9NDDQrTN66IJd5OtJKLPWpF4Wg8mUb+gtWGkVFYc3RvO7I0ax7zftJ5lJ5vSNgPQo5En
wee6Mt755UASDfjtBqsfVoWKpKEhURujUeUVoC4O8qIsbM8YSjXuxfJKYCilshowT5N6jsxajjtS
pav4ZBrArGErCJGfCSMmUlrChFxJvRnfYv73nPgmfluWCIb4xusqm8sxzDLjoiH8MEcv7xFaMfXO
pEg1VXX3PTIzwQveOX3wMmQBiep2PPgkaBugwnYdsfFPnmMkassqaNB23jCFMWWhQpKpaBU1/uwg
J+VhMnt9QHoMbWQex0h6wG/tExlmmtNGT3sO3QYnGMQpXlTAfbYiJDJxMmKN47YpJPT7GS+dlQ4h
RTUGCgS/LU7prfJp2XWWAGuC1AHwXHZu5KxK1RONBV6DqCwV6e63KYiiKyVa3BVFEemAI+AWdRvw
sz6GAcCMfyjfEmd9xNkO05dlXOZTWH0P48Q0d2pyCX2xzUZ71/IuwPxbjeSzlEHsNataqwIAXIGB
j7KPze5SJawPsJc4pX46lYTKbqI0sGXMsXhgY/EeI3hkax4aNEphl8ldJgPtuU6lew3olTAUbTLA
Gid5LkCLR17cbKrcir66xkRguC/ceSDzkyK/U+ChEBOHvg9kbHIb6ISGEY9kd6gGTwNU6/uJwAj7
UkzmHCnRaJ2/geOCk6eICjyCpl8U6qRGuzjs3Kzz2svOst1hp5Hs2668BFbCts6Uesw6JcZNOlYd
O4+gd3ZqNLU3hmUPTLofaAgeQ2H+4SUsj9cslSl8GFFDUmmgmx2RpV4JIC6zzGzLMGw0F1EGpfO0
GiaI+OgtavNsctIwP8c0UNmcdwmGm5UzhVay6zW7cvCmZkSliFZognSnIpsI+MjN8NIsyOKGcpMV
XyYTy/LMS3BuK+lhf8nAbLWXsi7lvnB7F4aC5SMtr/jfHUiJljwg0PQNhM4sftfsAnsuNEOiUZzC
di/Y3VfuXo8sZ9LgU5WVATShU01xMZB0TVRcNHTQZgpIfmlTIGSsuxEQqz6h4W9VCxUrYvRD9q18
SJmxC1Wy64vIJCMGH+Qqlhm3mPixd5ZNOpSUBnXUZU54ARCFOo90knHDerx2nKLQL0a/tKPHRlNV
fllaqCCu8ikJYRMqT6s2PTKYCXYAAfWZuMbv1M+x6IyTmF8iI03Ihjd7jySvqok7YlTMEL5ck1oV
iAl/wBxOawax4+JlbVrjGzNF05GE4DnygppegTBF6aoZzqs+Cttvpi1sLPZJZzZUVAbh7pLESM8A
j1aEs/RlM76OTu1k14YM8CA0hYbLwXLKvMcV2WY6MDSjiNrrIla6v+l5bR+rgnlvXfZmBvXfiRSZ
OUPc31XVFIwPTWhnw75LSl+7yURU3zhQnHCnlgZezDzV7L1W+YrAYCrVpCWHaRTceZoWAIOe0vKy
yiUJ3WKoMAxNXaHic0xBQf3qi74kX1kNYf2tKjCQwGq0sv5GllZ94zvE3T+1RuQ/Rpam4lMFKbbe
+Jxh2vi2JMZZM6TLP+bgMADVJHoQnbjg4lgaRvJLYwy089ACQD7REyOAEkb23/VYeaSu1FMRMHwV
XsDZRtlAYTaqUX0LC5/sGNuoGVN834e+aBOLAQqcNRGmZen6JEdPOvrcvPMgmY1O4b1aUdw9DEmX
yW2tee4NPV+8wFoJCTDS6pBEZjn+ge14uvWKmKgqzTeru7gM0W1M0VRexb50iotgiAf1ZnV58KXx
5BSQ/KGwn/ftHJ6gd0xInM2H2gvICtZ8beIoViHcufHUZ41E+B2lTXVX26G+j6WL5anRLM48jEpU
DYCuBlJeKBQJo8pMfBYUepjeRno3wxRsh715GDiPOjx4DTSjS4KdYyY2UeOWZ2OPcfWqPLNH5vZt
NzpQK+LUA2BZRYwFSNwrBNnIIMj+cAKdJF3yaTR30zHU9cSaMsyQNE5wMFk3fqROkxhm8SagEkHW
nUA/wVhvhl9VkvF0ETH191prEpeGTy15N9zAIMhoTAEodO70LW4lNGKbKQ/sQBMiOuMJ8YUCPdYf
ZORUz3k+mrAAGmF8A/dMRLATTuELW7Wi2QcTq7OOFKfeqW49O4dH1WV+QsBbOcjmkfehdv9ILKSY
T7peivaMtSOojm3ldwEL1RiqU7xJayu2z+Tgez1BAo5nj6eRssP8maVRfpXFHPZhWTRhV6aWMr07
eHIyvDBJtzBgD4yejtk6zXx/N7nIcBnQlLArtO2ssz3myCzQ32xRuApylOPT1I3SBWGl6N3Dtuu/
a1MSYafv2/ZBi8o+vfJYrgJsFRWU/NQkbi8cB7DClTYmD2SlDiaYCJMMFHO0lLu2Wb/mW0kJI9w6
hpJY5saGuBTdgK8lfeDtJzZc4ZJ/nhb4JzVrgOtcVP6bbnMcSMhm7V2ONKAH82/Q21VlOyCG9MxP
T0c7iZMdUBu4dm2amsT7RLazmSrL/B5UtfbEZGM14DV9BScqZBuyToqo++5YcYdty54R0m4deePs
yofElQYDs4lpZSHgAOVUzYkjxzrcZHkMArF0yXILSg1xZZDPqGQPPsRt1qDw2o0qxlaam2NH4o+v
mJUTojgNgABeE2wKvXRedd4TyMIFvRxUbMOZmvDUwAQVTIQdCWazP+wo9y4t3/H8dVbZJqFi+dSy
riwiAdypqJ1bGPdJcTp6jQsxzjGaR3MMHOck72eksJ1EjlybKW9T3kfdtA3a3Hhr8oyz/TzTSVzJ
STGPTwXI/hHtZjPp542mWU9U+0zr1KcfX4VN6LzbIuYOgO+OsAFjz7hp7WKmtSUR78dkFfKydYtk
5qUGcXg2ovR4N+o5Fa8m8JfLBqUX7UxrEI+N5ww9OTZaS1jJOIcATGnkXE65QUImuTwp2HTPbNnF
90Yv91ETgl5PG3fgASRWLSDF6DVWUJfhodt2VlmwZ2qmjgiVPpwT23TMGIMnYFJOKEQt8K2ORi4H
F98ZjqFFJwJkqLaN2Bjrq4CM5EdKIaG71QabTazKA96osoo6a+NTn342Y2Mmek/QGnZN1nZPXZyQ
85v13fSSDXHnbXhVYa6OYwxmoqzF5M74tdDcjY1OBdCssrY+FZko1R+pLYPsVVfuoM6kXen2aQgU
SDsNYykIJg5YXZ9kNmzua8Yn2a1t/gKMapN0f1ow/q1q9sFS9U/l7eviLbtrqre3Zv9c/P9Q1J7P
8v77n2XjvxS1H6aXt+SvJe35l/5R0nbM36mjOdKhaqnPRWhKQX+WtO3fPYKcbJ1Kk256uhT/Kmnb
v9v8BYUhita6YTj86J8lbed3wzVsz5UgxEydItK/U9Oe60z/KvhJz3VYcOlcaq5uU9hbVNiamnCA
0CTwKvUjdihaU+4Grex3gTMm26wW4p7Nb3vzoYV+UXeda7g/X1Ry09TyWfUbFrj0n4tfyEc8J7Yc
2DRtihOghB0FXayRDBm5kZCmq8DV7BNTBCwtVFgT1Baqwfi3SnDzrUtbmJIqn2EJ8pWW36If+jJX
enzK2u4sAqjmC2xtwSTm7N/0eyqme4+o3M9v3ZA/5L4/3z2sA0dQ/HV1wzaW1faoGrVRs+t8pxEo
89Da9eVI/Mn4pcMnD3XHN4db2bTsvXxZ2X9EeUGtpWTwXTsGgU2rJB7G16oZeus7UUbikRU2CXhR
PJnyYQizGPU6HKhiY0g7q05DOxbqzk5kKy5ZPZJEU4I8NYs0u+q8qo12TOdsZrVW3lAdvirrhCxa
39AHscmFnfcXfpQ0a21szccMbsnaJquEQwBFpYtnV8ZnWeqZah0PvUtYSsDIPU9l82ygNwHsHiWS
B6L7sreEs1NQDJpFULY8m4h1IZSgD948qftgPE2iUHsQcDjYvJ2YkpvCa2+8PnxMxobwM9VotwSE
+HN2dHNHRbA8GynyXXNGAAtQZvq70lJQBF12BzdD3gWW0k79YgbQ6sachsRFYicWKBKzZOeU44/t
6bUsJ0hlIdHYRlm9sKn+pikTuUYqxc4rTJ1lX8AidZzDDdmls/tvFIF+GpS/TqSAZCS8BttU8qUZ
3fMgBWdZQuhay8nI3gpX2q9uVxSwXodO/9IF1mPqxNWWyN+LwS7a+KTXpCe3UTkw3mesik9bxV5l
37ZZfm055FSPaVfujFIb36ayaOozfLLWAHuoM0hn9YpA3bSDVifkxTbiGjig/Z4rGxamVGVCipy0
+uvebGyyCsKx4aGM0vo2hCPwqNBtY+fcc9reuQ6px3nrJkmISi7yjOm6GgwspYQSpOUXEU19dWfz
oIZTlXTBS+tpdbcvS6dmis88cS4pbeKZ9qDhbhs6mktqyYjqbxp6kEwIQJ29NpD6sLY5UW0vAjLH
7tHXt1/CJE6h5mtUIEBjtKTx5eDot6HQvYrwmSgN+Z6xyHZOGMEygnzhfBFJKM1TB5RldjZ0hFqc
JBBrX73BaR/UlBFMGKQa/nSIwK6BQbazddKoW8VCP48JkgHLY8hrq3dHEkNNK2Jf5KbhZG8sKwEF
zHvcI7c1KmbyVcZu4sQXSVMBsKCmtx3DvPiSNFZhb4SMs+8OQ+ucMFQojTCzIjZ2VhSSLCPR5Z+p
PDOK+64B0gdnaGT+TVVSEU/QNuSKlh18y7VTcRax7moNUkXshjI7GZo4D7ZGi56H/MgkvO89LfPY
O2msLdOUQWWjLBngWYmjGXFH5YN4GjwG44nJUQLpGrLM12GjZoxpqtz2HBokabU6thfuCzvytUPy
C6RSdkqgs1LT9beuHotmS8WfIJTKldb4FLehrC/7LvceBpmY6o68Hk+RiSrc+zLze8ji0rzzbH1g
u5e1g4JaXia0cRjZYtNnVZQ80aGBgQeJsGGFmSUZ69GohfGqrkLXO00TM9tDn4GXHsRoqRjk41re
tYVWytdE6CNxZuk4OOfMjma1tSizpReebtUcizisagMnI5+2HSehkEx7RkessRhfKZkX4QUpLlR/
0bZm04ozT0HcxNhUPSJhbzqJVd//H/bOY0lyJE3S7zLnQYsZYGBX5yQ8OL9AIjMyQA3cwJ5+Ps/u
EZke2d0n2EOdKrMqwh0wor+qfmenK5NHd9KjS5VHANVHoXAnOyJr5e8FsW3elIJrLZ9kSq8v83Dz
MmduyzQ2s81TV+YBbU2I2uKIIATzl08yK8+8tE4EbxYlbYuiuTyqqR/pJmlc7rZ9OYXVrT3pa6lW
aI+nRkJ+2Sh7bv+EyNyAsKFNgrRy3WFvqcJdNjML0G8xKJPvh9Srn+eWaO13bbverZsPDfyQom+B
U3nO6G995Q9f9gQm5tRmZc9VjvrrBgA07Inc11c+wEgx2EYWDNLWoDb1b98pwodK+l2HmAu8d10z
BaWz35++QDXV/WqmBXxrkWoANMUoa+X7gfXsysW+t0oxQcZTCSiWQOuEMnyEBEoIZwrQQRZ5sO9G
6uqHLqy59zDBPw1d7rb7NqYU/wGcxFRdZJ2Py6WNooo29TpOUuYuKWAx2+vSO38ey2JvNT7E+3JG
R193npPlONoypW7zlvKUlUsj6X3uFvWd1Vekj6q6xtTODIWyciAOOQzdiQdnQ48hH7VV2ZTFksJi
0NC7UwM614GanWSihThdtfF9P6eUY8PoI4vLD/LJuhnf2QXkoZWVFsXJ1SKBR9l376paYCxonN9V
zP5FqXlfvkNHmQithX1z9oaWVjl3SKvnLHZq6uyJv+4q09kfpR82X41B/uISKBu5XfxuafdUogeP
vaEl/Mo+uy8ccWPbsr2lH7oe3sLMBgZlM2xKdhRmm5ecBuR7VG9D9Wrce/dmjHKI3UkSiP2odFJu
Gq8TClLvTKrAtua54ApsmNel7mxu2U+vB5/Bs/1zzrAy2jXNzCBgjAFA71U+tR09uNFyjREW327B
TgFsZdHl3mWFoUlDYRQ9thg52rMIyi45TUBD+Jdgvscgtze5KKzgtpHz9IiylLbnIGjzZDcOGIh3
KldUY1eqr/bVTOv8OoOz3V4qWqkXOvnaIDqHnAK7YweEjHOBUtW3mcRwE2TWPB0MlRHDZpGNe2HH
HkNQ98b/qvM+qWFULx20h0IuIDP6NPpD+ZrQZ5NWkBDhVsCh9FporTAbw3hkeZDjnwygAY3Ugsrf
wwBoz2xswwF2NSc4wNl44uI6VySvl3vjn3Jo9GrozPC79927pJbWuTJBu6XiKvhEhqUhVL71ytmG
rtWfRI19KLUN8KmQ+z4yMw33Ejok47mD7DtJuXfDWMFDNBRrrqJsicIq6Xkpkjq7WYou+ArM1ZbF
NfbHTsLolI9JecTFrA4ISLSC9ihUVTPWK8vqIRGWef/H8zVVxVQ3vFhhkX/EmA2AqSFunmuyvv7a
F0N+gxdSfveJbk6Wg9egDht26hRCqB1m6Sd6tXjJ3PpxbAOb+WzOeFJHnBFGOTwuIeXh0pS7pi5u
Isf5rK46baGvb5xVM5DN+46C39A+ZDMdiJnqmC2mfbxH8T813SAOJo79zewJjvtDPx8S0adnv5fZ
1vIsvfZDK9umNLrfFoG+4xhUbfor9UuJ4LHtc04A3Sj3oH7XgR1eGkQAeKf5yZXlPk/iejeDR9kE
RXkwGoVcuWdlYPkYNb4HjoIplY496HUqGckLpSulu2zrTG14YWZkdgxKhgPLw48Jq3yPGvTZwSTq
4yw6CD98FY0OV96cbSc5VHd5RDcALv4TfyY6zQAuaK7O36uY1Rmnkb3PZ7LbLjOopNt1oX7ggEwp
pCUeIkp5GHW4h1h3dJF4kJJocc5ODAKxvvYM4uMaCd+d6R7gh1gDrfVOUUWhbKqBE0kSvklfWRe+
QRjEnswek8UhAN3YbsJyNVKmQsIVB8cISbOgssjC2gSLVaK11fU9B/cJbP0w6rW0e8PZz3K/epmM
Z7spvWdiWt4XtPHkFpH8010G995Jih5hRkTbuvKLE2Cwe9uB8d650bN0gbpHA4WV3O7WYvbffYTb
tgUwyi2o/6qlKo+u9vaJJqBfuZV7ciyfKdZIXcmQL/smKYCWJB+28eRmzCBYt/be6q0rYaV+70ts
wAC5QnBJS72v29wBLtFflik7ymRKmSUlAACAK2G7hfBAxBITV34JxXfAXKSTmGW1lRxqaZ7r1mOj
47916jBvr32lbz2PMtMukG+cXGZrVRDz2pZ68t771n/NRuhbE5wplxbfPcyyaWuoemcbimkV5jGf
+zNBWOpRbTglTqGdR6V1dbYD9TAv/iMzfQh0i+3demMZ/HJH5iQj+Dy4TM2ZZ9Q8e21+gwnmpi6j
8iah83ses0vpKCrx85qRJf7iFSMBekP73Du6FPNuHdotC+AhhmAjRMJxJ0J5JdXm9JRROjOeVNju
lVKPlj3v83QoDx1MHNrYEQrnWSfvwTjA1nBo5XTqsHifS9++BRBY1FuauNRtkpgIOFALw0F78qG4
EtqtCJyogSCDCSel1lh25d5aZuc7ckAU6pSzFBOL4MaUTAStUOS7iNrVYtDUl4V1fcKBcapExhPq
ROahhrFxGpPlWYQQwAWui49Joqx7LRJA7Vf4qAe/3zGKPSkag2lEsdJTmdvOoUYW3Pq4KNbVGNF1
Xs2J/lpq8TSD6Hg2DtvdGCAeRKz+dMx7z60v48chw0Wr84JDr+0Xm0j0YIOctNrMefSa2e25IZWw
m3UGJ7MqR0hhHsNAhLje+4htL7osLOBnhyqVHGxxAbAmTC/atOkOdX8/8tWsxViBr0scsfU9s6kk
FJQ8sVo2ZQbni1PKO1xOLPVVn1F9bEX7NMyZnBmVMjKT9IpIiCQnOTNNX1G2PHz5Ydw/ZHENKDYl
Kcl+Ga0UzatnNWfNDrL0mQtnunHnyXqOlqzMgZmV7i/fnx7CtA+/8CosCZdLWr+z2zGpg+YKj6Hh
3jTmKD1xqnh5OJDT1DyFQqyZirhvPl/zhVpnaGp+XxJwqA3VWH4AktWJ9U7OltmD9YZF48b9c5kV
9P7R6Yi34NojmyuMDpwGliXKH1vjAZrR0ASqJmAgh2yxGlAO7hxn8A5aINfOLlcCDaPjnCQMI5sJ
LK/h+GAzUANeEAEcSPrxxqmYgeRN2gGw834bBE6IS7Ro94rWV2e/1NluAkdNXfbQhtsoXOoTLej2
qSh5XDt6/TEElI2eEBMcpOdxwGD1lLjD1NU0HCO83ytHBE4HLSRKmH9PAv/DY9oPcQgtFP+Boq7Y
Y3W4dtG2HnCRtrMZ2lO0SJHmKm3cDuZ3xHApXo94yAAcLVHK8Xk7FnZyNfNQx/4rCCMzgAewClfF
m2nqwfcqa/HqYCccBEQ28w5Ih7PL+hg5/7ccZRzeq6556ccS0G1qpy6ycLbwp4LLKITBtincoTWM
4jBEr4oiJELIPSmtBv+dEZyt26/cZKVbHqba77z+WgLZBhyQ0rZMwV1ggHKm/bK4EufE4Dk6AOFj
mDMsKNsdWaAT077OyQDQLIOgUIhb4uRYu+TvJDtj3untKllUn3FXU47WKBsTE6OAVVC0wY6BFaRl
OoHWnYq7dR21+1Dbv9l0+3WIHeOpbQiAg+xz5FalFqhYNY3o7Rreclj9VPVQ76heoTPeb16YYGyX
gNnY6FV3LcHtrKHQKKNVEyYHY5hhyWgQr2DvNKwBK/yKzgcemHbbTDyaDRNgzBuNObRY35kSykFe
W/HG621MvGu30ydexXYXJwz7U0dbF4I73BkNk9pqJCNJy26w6iuBq2l0rWYT9t6ZgqAUS1cjeJ/w
qAIdYyfpvf4hNZ3Dr9NN9VuwZBU4r76NHXDT0GuiuuHuNEkruwvLOf+QVpTB8vPyXaP8qtm2DW05
NLzhT9gIW/K8xthTio2FYklXXaxQJOYm4f67MI2YVgiOnCVkWOM1ScJk76Z2PGzq2XfekhRX1AaL
SHKy+Wo3DN8oYgGKygV6LF4Eg6dVmrTTTdONHp3r8+3UqfzYm/ZPAwI4g7u8dtthpzTGIEYN22Sa
m6NTdlCbsVthW6qWB7WM0aHq2viujNr+xUrE2moLzhrFktzmklvHiuPqj8Ryl6+60e5u2n6QN5ZF
22yKFcaSobvpWIZ2IMUvY6CtXSudTStFeSqSotiHA0dbokA0QKbmCoalgNd/FO7oMrMjwRBTaPXU
OJP3xYgeSrcHxL4b4FmqMZb70rPMqUvtt9oJ66OEb8n8eH7xoEVDpffoMV1ABoqseXDGjm3eLM6N
WIYf5jOwMvu4OvY+uHq6VrujUvMhK+X0UI2ASFNe9bskbbxjmof2vqZiDL9hVXnTwXcc62I6+K2b
ESHjPhr9HqchT8UbEk20xYDbHCxd6nWihL+xcEowGPSjZ86K2RGyPA+9bVX3zWA/egpaaiFz/VCF
ts+BJ5pOkMwkfsEqhbXg6XpjxZ7epU4ar31YYTjRrm4dC5BWjMKZ+BcPiH3KWXuJTjbV3vtCwb7Y
qit16Ap9vYnzzqJHOqNIEmqRWYsu4/cb2hZ2UzX22DyGD+H69euS81fcLKTQx/9rHnJHAuUWjZza
cB5uw6F5wgParsaZJrwwTegmTKRsV6wH9HkyTt+rhIhONkq504Bcaq/ZtWHf/zJCzasRsfaQmYrL
gaWXjTtFI8NT1XxnXDEgoMSUkws32ffU8N4qCebE9FGxs8KFxT+fzRs39qshKvmnPWr+65WSwAfE
AUcJHqp0oj8eD2G9jfy6Ayx+9bXy8z+jbUxblxv+Z+8hSq7deHp1y5wattyAsLOagnq1aWIvTJJm
a/Ug3SRK9DDK9hThJonWIZ6r11mUC5+uD0GogDJHJ6vaA5kHmRrRR92TG3jpOy6/9H3Jb3tpf+KO
QzJqcekCFdfDEx6bx1nE7ZoO1nkz04t6iaoFdEVvXR0+HCXKEdpnPMe7VDnFNsvUOwMHyBtL463a
mUO+RBbgHMcOHKQwMJtqsG901y+HaIJxbJc9Tp2lrI4tlv+dxqB5N8WOt3IC0J8IdeHrfHW2+a37
x0xRee+kkP18T3IM4az9u8bJsyscq70dign+puiABpQALvAGxQebacjDGPXvKFEAsCz8iZzq3CA+
qSvVTzDy30Rli/TQlo8ucckjoSBMd5JWX+zPIz5Trj0RF5+a17sM+uaxB8xJjY1fbqcUEm2XaxxQ
S/+h7XaCEBkkN2ikwaaoE+fIyL6+FyaC3daEoEMhpec7S2M8m30Y4S7JzdWY+zWDedM6vzzbtfa6
lXGyqiqHVnhSDt03UtTyO89d74Qvjs1bsy3IGVtxl3SgrzzPuiMVMRytwqJkB/kKKMTYJ8/IAOXO
ZtKwXpIajEJrbrTU+ozOiEVUqwOOw+A2TcZLiz97HcDH9RNrPvZNN91nUZocyjmK34K/fse2Copk
TUwfjOVEmuABv1bJgbRgOa1mGFBT0x0162gz2U/I1uUa5NsLdV7+Lin5dEZ7up2NMIfcNPu2LJlB
KPcBmyRPdOIugCKQoLpLApngV2OTdcADJzG+4M3s8p3nh9mOvy4+URCwbM5/7ZscQuoDGr9/bERk
tWsr1PV65rQOhQZF+ORVWRkf3b9GUAjNmwVvDfJnHX9zsJi/jBuyZ4nrlCl0bQ1NzNuCoXwbMs1N
nE4sv+hgu9sebIGsvqkct9gGrsJ40rkchGenQpL8a0YFRWHFOz9MML5KnyuO3cg1rBLy3Lb4Zcdp
uaPp0/8zO7pjL66mDaJmeYvL2n6OcMyefBNxe8qcNMP0ZbkPUQdyMy8hjDcobatpGCqOcJwFiMcN
7TEPeDHdOrl6lrP5qaztmsdmkQ+VO/XbzrfYgNMKSgpGmYIfUvXZo7KmoNjE6cittc/6A72deG7C
kZHWJFFJC6Gq+8kqqjfJ/rayUZOv3mv6mlKTONsrg2XbS3JGSMzJM/qL2dGh3a1Hy4nO6cwVrMPe
+AYN278wUApPc2Hbj3Mp3MerYvSAvuOe7KxrTvNfKzG0DgOl3gkJk4TqYWBXewbAguFZUyp64Lha
w35i/AGpc3q0Q/uz88r8g8AO/uTxr1dZBtePRbez/Fz+GpmTtGRb4SfistK782c/tMubzAOPFEsN
IE4vrf49eymztyEIeD64ngYY1lHfOufAHTtAoa5SdTJObN3IumhOmVTDTZ6BTY2mwtC3WIoNLu8r
iZPq0+fe+NU+zIDg4ATi/UGSWcd6xIOZE8VGHv6nUVt7OFe+MLxQdhKsLWvGgFX+NXTjXkJjoh0c
bxtvvaPqHr2zMss+/WsIF3/N4Ro1MFq3XJV/zNRzuVlzmkZ7C0TQnycRqGGnnTqfV81iW/JMpxtQ
Q8Be4Dv+Ws+Zp3lQL+JUl1sj2/ppNt1yKEKDQxWT/y5uHT/beQgpt/MI+9upSUis2H9ZmSanse+a
HBv72PrDxgsqZxdOrX3r24bjP2YaJPa/XnjgwsnraLUMBpi92PiGM9luCuEPJ0he+z6qLLHt66n/
E5RXTz02WWRdWiaf29zmGJtdtXUbE92oxD6smqdBpP2q8MggzMltdsUPDeFjbRhbYirdJEv5nLb+
Z9h+LUTALv3YHAJCE5CdeMI3/aTOrI1rlO381NNY7U4DI4UFBZg57z5AD0XZy06jH3mruIhu5ozp
sxe73HnNmV945WId23jEoVq7mXeZmKudt4z92lQQ0kAYrvxKrcKsvHetkhkGJehzn9zGdbUzE7yX
yUzOYTD24wROBNsN/DOSnGDlWugsXfahQ4pxc4+tInVhwWBKlGgVhwDNP9YJ2NHa7PC98u/5J6yR
uRklH23sYMoi6ZuQgBut5pppicatQz7qyecWuM2S6U5YNEgEoFSgMEKQy/G6jvVtKsztEPmQY0z3
E9JivnCTgCiYZA/4otbtYI62m12KwQ0216rNMUjWTT3lh3YW/j2I77MszLCJ7BoPVfHLCYI7d7ZR
KL1beGgNjf/+j5NhXDBXvH2OJ/xBz+JS6+l3EbfjumYlRSTxAH37e11D92kCPLsBzn+aROUVvgNR
LSq58WLbT8/pNWbCzR3jUJH4eONMconDBKJb4zDCKMd640RNsdPIfvGCD1qzvK372KGjD+k9ty55
mT1oB/WlbTnBRsyjVykH+nUcC722K+h1WndvfD6HeUhwczpvTpjUyVqpxj+3LCF7TnwRewrTp2ya
0kswtuMbLwIt67IkVdQNPKGLmphv9N44QcpyryU5cuJVLIKYV3l27ri/kgnO1MzUB5mWrEv9N/fi
51LcKg42aL4S/LmuMtwUJfEEaaIvq9b29qpPrBhxfxplnJ/r+rU2Que/IyYw7SmvSW7wq3MOu08y
vM+XiMHYhLA4elBy1MjFbmxsT935xQxNkGRw8kR4Kpw53BlPk1sKWbxOXVml8Q0zolSvY3cQP4b1
dPWfvRZTGlAlcEhIBhUftl0Ou8ht+vr9/+1Esf89XIf/JQhdNEUX5ZPZm/jfpYSE6cK2Ekl8cPow
eShU0T+OsuHyJLhOTJspKIUPD37gE0+NQYNucABQ/NiH0UdpKhzhTqksIMpFARdCue74iFOxJp4y
omOsiI7C7GxpZM22A+ZKsI9hmRqcCFNz48A1/yhnha5knAF3CKXnclvz7f8rQvj/jWn/YbtEoP/v
xrTX9E9fful/y2df/8Y/XWlShOSp/UCEShGo/R9BaynsfxBKDa4OM8cOpE0A8l9Ba9v5B+2FXN3w
nwkaAq4tX/9ypQX/cD2bkCZJQp+IdkiV0X9b5v5lCPtn9v3/nLS2sbj9m0fM57bjuXCKJd44lyGn
e41p/o/OCN/opIuINxxqYOoTUCsU4OWlqp2svnSwT8c7M2Fweh3rbnJudQOKRzEzyRNCOBPKcCtX
Xh/7IExZW8IzCnz7XQdq0Q/DAhj1FDHcnj99rLLWbRiMjQ8Kvs1o7Q7tuC8BzTqhlDTtFtUvkWYg
Nps5nQT5KG44m9IVNZ6aup30VmRLFJ+CoKzvg2jQxDw6a9wj/rSSKFox/WowoT65HqQnzPGDNf6Y
FFfflsiRRkT00RDv+p4YOJEmT0Xot/yq77Kq/eGldigGJUIDGBvaAgaI4IRyTRkYkQRLUW0nZ909
CxrA62MbKgIhvLrNa4N/1j1UTrp4HLCGqCat4nf5MUm8CjbrMCZPDHDL6DhgMU/3/mgHaPPBNbCB
hMrkNYsGxrOsgSxB+4jR+fTLyNjH3K6bBW/4xKCQFCAp8C3JM2XtpgpWlxrsMUDTcYJh7/etqLYC
I6q7nstJFOsozsHQj7NY1ONge7Xcdsnov6nSTgDSUyYKI65QM7q8FNa8hnA61BudtEm8Nkl/Vasz
1cJkLANYbCWJO67h0RjyIQ+kD5GX2iS56TPto7HQvh+vK9yynN2r2YJnk7WDVZ20VxjcWZU/mm0V
+HA7atzEoObSyOX+UVhyXgeaCpdVwBXlehXsq/7NqpYaqzhC9HHK6NdFTbdr4mw1s7d95syyq9cR
GM7vqpMi20mZh9HG9gkXsFVV0JDRDcbpuPBnoi3q7awJBOE4WQ9lrIBghXEzruHTJF/xMMzX+4G9
fE2JVvAh69xNXqupTXFeLFPyClfdD8gaEX3dCS9a9DmZ3famGVTufnRQdn5J1uf8yAZ8dYsnOks+
FSdRnlaSiTRRyS5LodhFptq1k1c9JV1iKPIK66n8blQsuz9ZWenqyEUnXnbSYiB/KrH5qFPQAOxe
J77LGTGhRXdlt0pkGM2V1W9DFoffbrFUnHgbOfkuuwDGZphGQo2valRRcCa6yDxfhOHyFTnDQmLP
bhK55ygdOWenRAvf9fOAYSUtVCpvAB2P8x36k5hXc8ul6F47biLFziPJOVsbnBVD9UB0CothEmqU
UjtV5C2wU8vl4NiEL8RKkfJa3JWHbSEMVpUfZzQWJFXiXaNOiPk3Dmokqoo3XOcMxZBYDX79QlfP
mE/oqVp1/EgEnNOgl5oaaDXpU9ly08qbqgueI+XGHEZkurAS5FPcGfwKri03TmEl9bpsZmTYqxuo
OmM1C57yzBh7PecN7Dy91BW2pom08hNyu/oqlwLLRd8t6CNOL4z7hOdPlK8zhrcLkDd3OerFqsfj
kC71IfQjktjFgsC4N8IquEdHhAvoNR3SwEEsNG77zbCA2n1vmgWhbW/Etcm4Q8cwhE0vN0ve6+hm
anUMVFJ5uT5xfsLbzpJLKjJzXO2vaanCl+QUgNh3ESDjq4ltyLKr9X3Gt4IFCDCdKNpwny2V5T2b
xpvb1WKGXjPDmJxiE2jhPC9DFIBMVpVWJ9vRxbiJg3omkilGBbKlyVqAl8EMQc2jtB1WpZ1U+YEJ
m/OnQR7kUrdU/TkSoiaupBfqktM06rt96AiG/T4JVqZ1luZuQByD/hoIh/2yG4o5TM5eIRmnxS6c
v60lF+cr8Rq+ItWGc0FVEy7FdWWH9Sf85wQKaLmUX2FbzsQ9iY5mDzOOWfqGZ5pLCSz4/UuBgwKM
DBl26UcXN5xJa5LzT1ZipIgwyMDr5nb4oqlpY2AXUy8BzZQYL0nRfng0SX2McSOecqaZ3tgwUGiX
DvdQtQ1QFnZtU26her5KYaybwIqQ2jX4qMH7lgh+d7Zb0jSUwKwKsNe8N5OfIx3Dulcuc8AkJ7vh
ujTcUvD5mllgw7KFW9M2KssrPAhV7CejA2/D+fxzLpd3J+gPvos3bJXikXzKGHWACR5nZvtVsUUu
Xfmu95CW5QdDGCxhGc1zWAHgU1rON7En7ycW/mXmYhkXnrlRpg9JG86kmZtmWFkgLKOJL9ia0nfO
m8xMcQquSUHH+9J3n/wGkGhJHFsNzn7Kg2iVh91b4w23sW+2KOXexiexY7nRdGC0Z28TGDFrE8Qb
NvL8RIvGvuNwcCCGy2S3dMTKulor2oAhcjze26lfwOU0N1gZuBouffljqpI/oNo9RDpvm5D7/6wq
K/2jG66LFo/FeqG0N53t36SjzuRg7fvBNJ3cdOSYV61GC3Si+Wjp2oW96W6XnjSKNHG0CYMOTSxi
12iSbl24+izJs29cxgfcdJ1ybTjxHxeG9Oc4EFaNBDrVDJc67Bf2rM4dZQIF44qOsU/jElYq+bIF
Wd2hURsgXyfUQxJr3jLsSSefMD1tyBfivejnvTN11mXyl+wwzGCWB/5vuC7PFf77ozbW8thkqFxD
G3Uo6dV2yohEGcYFq65TQOSX6bXWFp4sRyy4Ta5cT4qlj0HENSDjxMWgaojx+rb5T+S26TZgwSe2
MH6o0a9u4mhwX6AvRsdaYi0Y8mu6j5D1H28gu4UBbqrfcb+W315JeQkSeTBsrcV+CuXS7wfBJVjh
TnjjA05/daRCN7gEGIaW9qM7Ms0v9MhRwW/P2sJ1xYvOhkxdJqFdxlATWvEU9/mpjPsz2XV3FQ9x
fhR1At8NZfQrGitAqC4/FGSkRjh/kPPdtahkiXOjKc6LwlXrVm12ZsRAhiyAju4Gya4iN7DGn5Lu
kPgwAi/dH0wY1CBIpp0sQyEjyLnDvhrhT6K0o2G8ixjpTqt4Ti+idT5SQ+4Sd56NSCH9o2pY0XDF
29NDQyCBxzGdcCAly3HGsIIHirzyFn+W4jvh9ttFy1cfhv5ngZXMmlow6IHNRuRPNeIgHhCmH6/B
oKhAyX4xlSEjFPlciNvprktEdTJteJwSeiPQQ6rNmMOidZM7yhDqTdzQroA0Er6QjUwP2P06uLAk
qRHgQjY/72coPEKkTtI8TLEXMyNo7kLG8tugQPt21HzDq4z4gWQStB9lIM1KID+BWGQ863I2WMWQ
MtaTNf3UgXtiLTyxOwM2Tiuz6RSeSN89LWB1h8WJDnFFnjuqqCuI2lOshls39dpPgrvqG4HuaxTz
sp8wWgSFcwi9dNlgAd5W1IB81vQjrahwwfrk0UBgT4qu7QIftOVHkKUH2fAD5vY6wJjGehEdF1jc
O+q5uzVHY/ACeY7F2A6hlTnOpaTCYJ0HMACLkiGyFl99Yz1bVWwdHdN8GR0H77YqhrPKlvu8aJ0b
N3YfuhmOmuB06oeldxh9Flk787u9cGD21mE4b2VcB91FUQN5Y4x/R1dESrGzxjkgPOM+VKjS5BZS
xR5UdxvfbzSvdLpq6BB8jivsOutSdPGGG/xdvUzx3kOKOLAL5Ju+iQ6yrndcniF24sN50w6eAILR
a50P7XOMKvMtosJsciS4c9eEA153fs2PqHcZRHQfY9Gd6ROt+ezT6SRU5GyjaJi2S0FiU9tDkEPo
TcaDxRAIo52y47cuj17YTx/TllFdvxDx5JTpTRzxGgK6V/eZ5eYt0llXVGsHl9eGTfJYdfqd9Sk4
zbU2kI6mn8oVB2mwrkaYVJ/m2HKemW/CZk+xbK6C1PaWnRHBJpu65qUibMDgKwvunGwKL4GThF/E
ssO7mAk5dEfP6rDk0m+1HdDR7yclrNuBUcAmDMU9LqWWVU2JB4yI7yrTwYpfbevh3trZAec9m6nB
YY5szCttcOaI94sUF6V4mPLtQ5w5GGuXu8aKnnOwzmFbPMVpGL0h1o7jPgTG+5vlC4+u1ey8DOvF
HClaJlrWnQunmIJBAnC8yZKveRpzvuHo/EwvUPTDWkA6YyzEn7kenoYo3Y2zzWA17jJeQ0OcYjcg
iDaZ/C4H5+A5/aevfecjEKyquTI+NQ9muKkTwRNVJk1zp5WQnDiCeZunE8onUcbPZsFuynQzZGga
JMd4CuLf/WyJNb7p+GCW8XcUK31uoqsy5XBm/DT4ezZC9U+U+oAXJCjCVKR8nL36IcNAx00KnwsY
jZVLv8KIKEl/Bq0VfvdcNv2NEw93Ga5EzmF195JK177LpW9tqth50tiwVqYbgNazTfPLiX0eps+h
Jzl11DJg1C+ybZeVpNSr3Pe8fU4nwl4UcMQN2u0CjFymdrP3GvxlcXN91af+V5+nz7hbrS3zDOC/
nIcDP0j+tIPHmL8rCYReJbjZy2fMvmk0/Z5m198m+Wxzv4+Ak9pjWvzKO1m/EwXmVqYFMAU9/opN
Bn3RpitrjZmz2A8Ro9QCOA8XOPo62Oam7M70PXvJEI2r1OurS6+YQPRd/zFxFNqnvvM+LuUuNd6A
Q9cXJCNkQnkkHS22/Ax1Xm+aAP0MBAVjQ5o7RPFBpyf/+2A1RNkDedv7tKR9DfHx3S2G/2LvTJrj
RrIt/VfKao9sB+CYFr0BAsEIzpMoihuYKIqYJ3fMv74/qPJZZpZV9eta9O5tZCaTyIhAAO5+7z3n
O7jiROQ4zaFQ9bM74KZhXhqE7UJx6xHR0KNNvlwHFv5qLZsLaETLZW4uEGqppJ/mfrIHjuu+oiue
EhbmYv4ikGemXivnfg67YLsSKMUZkC5B1FbNXeoQM+aaZ6fqneHQLPqMXb9nAuq/T42unxio8LZL
ifV+0Fcm2IjNK78yTYrRcr7g5PnU1LchQ2R0F6m4dJ0U9moJu6AuzCZaNPoHzwxoIPLOipk5VOzl
3gRRl+cZk0qr1xtGP+ddjvWt1gu6QlrQTjLci5a1Haj4SaL6ezS0w9QNfMWe957lF0bmE5SJYSjq
h2z7TCD4HPn6LknPc6OyhyCRWyvUc5txisu44lo7c/0q6+GiHmaWVMu+W13jhD+RaZgmrYqLeFyD
hkb7Xgn2JsiiyM3FcsNcKbvtFa0GpzFPqWqiVk7fdL6pS7sqhBNW3XTZ56o9dIHbeQdzcfE443z6
YZfp5ZhlP3LB6W1K2Ze8RZH66mIKvUo6tPyYn8PcM5MILg4HCYhkB+GRf1rq1bkrh777ERglgqUh
n7+3OOCupI/NSPJdJ6GXMs6OaK/VR7y/GYIO1xmv6pWdmJ3+ds10j6bdr9ANqKC8oL1VnOtFz+dG
ZprxPi4kiQkZRwVlP1qj8qofrfaHJdvrwl0p7TF2HvCNk0+aDoeEttVtnVI15Qs94AJs3HvCpJae
1+i+5hxV0aV48+WCLu0aT8CNKlT15rLsIGRqblO0UwxeDPFj5L49sQa9TGmlf1pyTWL88GMUGEQl
K+0ur5W9Qk9ecHH7jn7BjECZv5JAVChUlENACgBdwIt+RQLsZsJ7sHIOTi7spgOW8Pqa3iFRxjN/
VBaqMOExt8Mj98aD/lp16WdXtN8Stj5ossgFnxtVskwJeWTw9+jl3XpJacuKmL57TFvvl8Ys40HU
Z3JpqUz3TDAjj2qVfOY14wBz6OAIpdV2NxNki8fES69Rba6kupfphiIANSuOLflMJy84TDq5loXM
jkzxxshw0Iz0UiHqc7svCi/PBdCO4EAiTvoExIT2fG+XS8box3LCyUqMA9xSiFEia7V3aJhGk0zs
WOnVPFgbcX9t+9VWk3Xf0uWIEQJdmzSIrv1s05cOg9MY7akilrhqj7CY1O3iDNbtKhU4E0aHTLQx
S+Tk7ixq9S5Tz/s5iqo4jj0VmjWVjJShx6bJ+lD5ODCB2PqHWaEoU2gdYBTxFeNKh/0QSPyiNKax
uBfGxu29cgTXkwa02qWpPC9IvR8ziL6PVuYlkpGezbSmXDu8bbZRHLu1w2GyVe4ynBh/k4K65ifZ
FQM0cYvuI3un1Z4bH6XoUmZwv1MiGY8y9Q/o1dfiWKSJ/1YmbX9KPUwWC6p39HqliDy/+Lq68w+Y
huK5kXOpyU5cCEvEXObEbl0Wt461vWWl8diUq3ytS5LMOCB+ca3eiJkl5vfpkFAtwa5JXDxHUAQk
OIi3IQUyNCpXh1YJncIGXTB541nOikM3jwZoT2eOLQ6fCcJ55Gy4kN0wGPtPmwPEnVGW4y1nWnlv
NJl69rv6Z47okNaYtxDsC6bi3OfNdtvOptNERBlR0Wzu2dfW+NgOcxdh+vdp+QCh6ALnc2irU6GR
dTdL8+5O8pG0jOoWKMBtq7LlTJGWwmFwWOSW1vmZynk76bQqsZ+IqxzIDz1m+1htjEMp0s4+32bf
NmkMU7V4Hr2iUSFerUweJs+7HJrS8aMtWPJ7z2XMFtoINk+2XhsndHo5fniuTqyI4scF/ULbwLW4
Jc/eWJQPk7+ADcGYwTg5N4MlagujmMNtbet7Qo8wI+djY33meJO/sVlUNka6nkGgX09np4HFziaN
/tRrK2w8Zo6hu3diaFsItC0rPyA5KrPDikycx8qu0vakWpOlpE94FsJSU4pElkMJYXdZdWjwdi5R
jbHaZ+ucu4dFEoucNXRQyxb3Si4k3d6h6oxYLTkbU9nVnEyTwiLiy0S8Lls14UZCuBaW3lo7sdmP
7nNtFaCbMnfF3tLm+TSHU+mgf00Rky/HaizS+2nQL6BT+qvcNn749eJgPJClEU3K4JbmRGXcM2OT
Msq6xX5K61S8AO8bf1qmmU+hlWjFE5JNqN5b7ahXqxMNYqwK4BBksm0/vZvcpSx6xXPZOu5VSQGx
+0y3B9f0843pasYRKQUd8+glVvLqivXWsCRcOjfvMKJhlWKuwp7UBoXPADpooEezxsYNHbc21LOu
poO2MnEmp5SjpPD0LVjbQ5OI7nWy/DVnuC3ogOVVWjYHevdQ5deleCyTkV7W1E9HYClXEqXXG+VG
cGp7Ud+Sv3Lrs3vEwdRZV6rlThSleK57/2ao8isD5Rl3Yg1xun9EU6ljnnCcMI2UX7a1WfmjHk4G
WWJMq/GXOwRddnSTU3c0PgrRfi0cDQTVoPnK+fnHflRCXcBkAWhWv+BE8SzNLHMqUzMscT0jSd9w
66yLzOKM0udU2m7Z4x/uTtaCHsKiS0OKT+uTV4+4c0cbkAUFlSZuguBszAbnCj/1g695EHxTS3rZ
d6o/7a5OnghyArPKAtc20hGEAIZcFt5VQIsLkA0nAxMhCqocAJDl7VbrGOrOpdXY0wHPdhbpASOo
HDh/FsF64ybMP5LuSeP73buWzRHvqzphJnjKFvEqNT3SyeRwXzPL4omS+QPSmue+KNWjNK38W+bl
tDHcrYJKTIpG0JUJV7lJ0ntDgG1A3deo52TYPCRbW4ArtMfWjIik2IxHOTkQ+qo5O9tqHh6kKhfq
gcqduL+6FewSnIKjjTAB0n15Rm5YxorU9RBL7+qHHnaRU+93OrlYzYpuMujD+aMULl4n9LUYLJFm
TrQA0Pk1NGoaqwxRztlezPqjJ2RBjv9mrYn+ahSDhlyZr/6NnIZ9kJTidTbQ43jhLJz8SMuPF/FU
cGTSVYgIWgHoT8CN8Fq7yjo42TZT0lvNFeFrDb0/1+IzOLR4G6TmLMuROzTpdHSIHUrAxjQXne8N
WCF9823E02qFC+Oxl8yW1msHefvGmthKD4L260kPwBLDocEIh547/6JJBPajQi/iu6PnH6NRFOEY
KDY42moGpWCt6+EdPCM7jzvbcrtg6/OHyOZQd+cXpD3FPRb+eO38PEILBj5qsQtdhtOszPuq1El2
toatiHTOyTz32zNXTj8oMS9fCzOQKedaneML66xjoTrOjD2+livXCmiU2obTvKPRGu95l/lMI5al
Pmw8gDYAbkogrx4KIlNudkQb8DBa7ny1apqcKMwyG9F+ECCcKKzskOUbHlpbFdvJ5XeRZ11sebz0
2Tt13OXoljscQaMlLKkUxrim+42EA5on9IGmORiWAEsxZNYJl0F7NzsSW1hFJynKwNaJcFon4zUx
k/JmHaAkLIXn3QTl0h85Elo/R7bjK26PCGqXed35o+/vQqrbQY1oIsU8PnsGzE7f9AGEmCXdwXxF
z79I/YWGcl2xr1riigU42gTKVMJkEqiiGyPNbfCGJ8Pok49UlIjXB1UZ++MMlxR+reD3wZlfjStj
NHGicY703wWizOTStd3EqCEadUMXG0016QiNRbldTss83atFM64KwKGGoqiWOC/n9kHSzXjPSnVO
/ZqrTO8rdLLJeUyTxrnJ3PwMH8970F4wR9WMKiNgVEQEjjYhFPatw3tZDCHxSDtxBpgiUquzfjTA
wpwjgT/LdcH0HeBznc1RBq3iS9XU5TtsKhVA9WsH9CHOl4pWEdepfRK4kC/HYbtIPG8XAXbsBahs
DYZXk60ffQcEgmAgfUvHHCKARQyMUXzFBimOq8SuG4pOkbzEMx5nK9PPwAN/6nE4iCmgX9EaB5jV
7OlcZjNjD1HnsVnVME66CSK00SsC8drG/1J282PZrBaKbpXflo24LgpxcKClxK52zr6JBmBa7ktD
57RYU/8+WfRX3yvETclcOtKN/BCM6MJar97PubW++UszsCGp78E6P0MwfjWdoo0JA6PU0i0dX6M2
EZZLGbCh9fICD4oIu5FnRbBVxRXlb9xVDriMuTBohjg7lzKAmMHK/4QL2Yi3vtyodMqhvGYU/s2U
1FRAIV7amrb/NmzWLYqZ7KB6LVUI0JUj8moOPT5GWt8oVldpdLHa2h24Wfs5jb6ivwP28q3QjXNG
4DEhc8XJSA+4Gz2B3pQ9KKL3S/evXUwahUMhNIcS1/5ibM1Va+urNsVLDbYGsAv9Xv1IYcjYc25G
+8uo8NLTgvokEFTbN+j4aFYbQhj8Zrso3treYn47IVkufFjaapMct4skcS+HfmX+zyN2Mo20gWqX
mIzVW9umZTQ4CIZnc/NQkbXlshPv6OJ5PG2cLjlhKDU/FabwGXsNSAbABz9ZqqZCzEZutKShK8X0
cngxfaPAMKMbm8/QtWfDGNHNkZ9kzWpkY+Fow2Zivw4yoJhdaXr4jrdyNDJelWkGL1lqsHYJel4u
Zl4QM3ZhzNG60sBUrhOXKd41lrKUKRJg6GiDlbk7gEKQkMU9TY+S85IVp/jRJ9b4yC0m58jhHYnt
yN7LkP7OybvkAD9KHfJksg7KJt3by/M3H9DP0RpTBwOkzzoQKNYkRyZf2WWcu7re+ki6SfrNXiz1
arv0zj3DDbEJOxFllbiBHWI9zmkd3ACUE/QjveZRW85w5DqY5005ySt++uWynUyPmUHyVCfWp7WQ
5WPI0+hNNJUSq/5kmKf9cB71fJ3j+HhwqXcZTkl4RGa13SLBuFZdkhzywK/O8H1D7gJ4j6IcVy7E
OB43uE53iz8V+aHHSMyjJJL2i7TsHBlz6d5N4/hSWbJ8EqCFMAYvU82/UFCuYZbJRD70Y6eusZ1T
q/kI1CaE4alvHx1nmLyDbl3ECrnZV168UlxVDAwhWEe0NTLqilKhulHpNjyNNE9MXHpLeesI+Llh
M2NMD3XbAmZTk2YDQGHu9PdrV6XWddLIQT5T6nUpDanFsxhkFSNQfshOBptAY9fPfbKaiFOqYWAB
dGGSXyx4IqARg7mNJuH75H7O3TzTJl/oCST4zXxg0eb2bjsD4kR3E8yrmw35Dp0DPTuRaYA8vmLu
SS4x64x71eUmwvitshCbys3pEQHz+MW5cskF3BbPuO0QIVUHidgZt7mtU0yZaVl/AVaeg2Rpfft2
chBnGqugmTj7AX5aO1MvRCrQIIYSUR6WZETGmSokAkD+7G+d2zX1dZAm4kx0SwI2nGwTdFHoKr4y
1tfywk/G9Wdqz/ZdTyZGFZV1ztmik+PW309o2s8dZkKEt6vATFyA7uyuhTmo/GRDkqTaHY3+vUGA
tuAlg4QIZttAW+R3qEIQv2DYhFKMDTJWwmSDUxzm33MP2RJE3Bq1jo2F6NzRfIDwkY4TygMGYYh1
GIUFIYUrqGU9Laik/M4LXs0ZiwmdRWbfBwan7atW5Xg9+HBH2IDqDa0AG0RyNKx2nEMcx/23srd4
1tZy/uBd9PQnWWP2SVrQ9FH6y3Xlj+CKWZVb2R9MmXDoBraq83jwsgAstk8NufdEzQ8TwUZ/qfyt
nXiDfNVhhyQai0g6u/XFWvpLesVdTbEtUHhgVjF7/7ars744KdMjA3vzfQMGukBBFPe1yUkpLfBv
xF1jrc5DUSkO1w5tgk8iC5bndLQBbnK6RnXdzn1/s1qtVZ26fs4fR9tu/BPYbk01qiy1hgx+hx+s
cMM1EFC0AJ5IMvSdqdcxHq9xUkiTMW84YWn97G1hye8Cb0zOYry487GfKc6iyiIp4owGDq9HRZwk
oVpVW0Vjsbh5FCwUsAu1+WvgpVbGqljPLlRJpPUhou6l4yKNNvZL3B14Q4UqqJJMPCK3M0K7azR1
bXDi2iMe2iDK6AvmK+jALWIfMmaAo1V9p9eVlUxBG3N4XGc5BDGF+sQAta2z7CkxF3wg26Rq50dT
suw+6jmnI4qSJ+vU9z6wcosGZGJkTAnk1jxgdGGFxq/rm8fBJG0gdtS4qihxZiZujgEZF3vKIPK7
P2kz/wUS768cPo/LaGM0spAguyRemP8cyCQzWUMxb9ezc5Vfsvgn/4Dd/Y8M9u+/rtW/l8Fefx+m
/PufVbC/fuAfKljL/80iId0F9RCQM8Kl/y82oyV+CzzTob7x8NcinUd/+rsK1vF/E0SvmAQRWW7g
2OYfbEbH+c31pIui1idXxjLFf6SCxeX5VxEsySfk4UgijYg+8XilXST7JxFsuXhQGfzCO9iMfD7r
YAi+NbVkBt4SCcZek/4smfc0gPcW/1sCtWqM/XVcbkSvezyAQSVfXEJAWXIZzBC8ULjsZqvdbYi1
ujUD9eXJBSpb6YmYAYPJmVlWVXNIgp4euMm8IC58x3UvgwUaTqTGCbdm7ZXsb6WTcKQbV9EeTYfG
0JUNmWJmipSVz1w1HLqq2hi1yVZhr3PkgGSfQTiE1NYUc2TMMzQiXPc5IWpO3hN50OfmscQKS+QZ
tg72y7oqXu3Kl9iV3WkH9K+96mLbzmwntCfD/l7lC76EZgHTEG6YQ8XJmkvSvE2cCtTK2/0UJM2n
hjF9WeZtfUimfnn0qk09sD57KVhVS+N+tFlGaGb4OEcB2uwEBRHcDFa90u5dVxqfuAheOPI5WbyM
XXYOAmwWx1z55jf6mOB43U5OwREq2vaKXLXLDiVzou9LuZtOhtLAZsPUzh8O1HQVg7jJQOvuF4P3
oWYDu+42ZJzkcVE5N964c7Lx9AAHyNEZfqKUyl9SycvElb0jFxqcZh7bWcpkuRKzcQPRzNsui1Wl
X9ZOYlQJ6nn7imq/7RCqZihSRp9uzyFPzXGIqkGnL4MA+xypug2wBU4+G79XuDS1Ohef72Wu7WSI
OG2QQ4IHpGR9xDOBxHVrvPO8NsMYpRNDaeA+9qVNvcPx0FQcPKaJPrXGg2ld4CbsEAzYCACQNCWL
c+y2abxcSQjpSBkYEy5Jwukb8AyjUzSPnoOqWg20oqZ2NF+hD/cA6z1lox2zoFW0xurFJhyKPf+h
b4ODsPR4PU4IDg6klO3TUq9P59Poeuv73pV4BUfEnqv9lnF+JziSm3IwVDxKmeWHYZS4daFsciup
ldYDcqKmuVbCIFchy3X/IOGd0P/YBOM8Qr8+5qTBu5SBP/5S14WbxaW/u2560hrKeAJYHgKJCV6H
qczLUCKGm0Cp7199S/odkQgBZVG8tKPxlXFl6Z6makw/BaeQ9aKZMZwcZlvn5d1CF3OnIVhNz7C1
AzkBDzuIzMTinOVaKntJ6LEwX5MFJAXmCqhai8HeXjpVIOxFuNbn0bAyy8aAr2aQNLXlZUeDfRYc
njTtgcbKPFxrGHhFVKazIhinD4a3Zeztr4mvVHKwzY1IHA6Wib6x/ZIEG9MGH3dRbgwtQeOTuHAm
fmNUZ9u36uKoq0L6UW0xL7qoiiEv7lbi8wRqGHPDkqk3vnOTCCASWFXS+5Gqgg1VeO6lSNh6JpYX
hl8lXoRcBsBZb+ltuVywuCPBbXmSBY4pMEFQtR985bfmZb6j8U6LwuH1tJDJY76R+wAqx8NIieyo
Muk09WgqXxU3Am3Wdp4Weg/2tAvtCsyVLmU/3vYON6FCeIDct7vLy8xJHtKZU1iYJYaeDtaggvl6
XHMiHuuJoehtyeTmc3CXbGJ6F1AhNQtA+9DOS1tDztjEi43Pxt+ZPcWPUi/Aa2ZmudbBA16Svktj
km/oQtKPaRzsDya9GGSyBibVdT5OZFqBxBcvWLM5cnesIzEWYcO5wL5RfgWMyWCPdg5HXACN6Vev
tnR/PZoiB5PTOcPXhgPbCuBKSUbby1K2ccpsksOhUyDjka1FCoydWG76YOHl8V27a2JypbZ3mkAQ
JNRsb1nEuW7c+/nORhRUk9vPm7tTO0Zhju1uKkQt0xaTYhy+96gGZHQIeKoVzaas9LsNHzWJVdtr
DxJKS52UmLJtaEEb7Roqh7baIaHcMEm9ctv8OG6CPsZYmcXZEIb32WmY9aCFdvpNMbGKnxM3C+zY
mU3WqzzJ9oxdXcLX8PGKxX4wUUT6Hez7MM3QiHF9XCS4CjLda84GYF4YyPLflYA6wuJRuCDkLWPS
l1BlsMJneYlKbmq74YdW/Whynu+3Z8NMkmft+b4+1b7/zfBaiDs1oq8LjCju5Zao+Z3BRno1gnC0
wwL99RQ6FiARRBjPSvrDzax1/Tn2a+BfiKxZT4ORDayfvMSPDnvnJ8o4QQfUFB6byVxNVmS6GzvZ
XBU1PrsqXd5Yvj20t9yir84gzfkZW6f/uPnu8NXvaTRFU76M956UhNyXWzJ/LXOjxRArR8FCrErn
gkM2KVFZvlbo3pIepJTg8Iy82IV30XggGMMECQzkflcwfDOH6QLAnfPUjtWSQvsvWzL4nIq2KlI0
jKmWEMG3idLEgxmRZN9LPRIO0nbFnqBdUhcc/QTac4SaEUg6y9H2yeeZ1FViYDi8WIvJl5TVQDYO
NHDgSfgNYkWUCmsaOyUcBQyCQYdeV0HyIr0rEb9QRTgXAItleYRtH73Gr1P3/5yK/46uaj9N/vtz
8Z0eVDv97QzHZez+9r/+Fg+taofxb2ddfW8+/nJe/sev+t03Jv3ffBAjGLIwgsKvxlX4D5q5Kd3f
qNml62LY8siV4yz9+4lZQjN3HOgZDnx8k7hFgOC/+8ak/E3ihfQC2w6cXzbE/8Q3xkL91xNzYIMx
5w14QtBfkZb1T/GR3Vo3TPsr94tydtkcyS0unKZIEbxx026BRZ5U8ZlxVMPP791uZr0dEzQQgwD0
lZvTzZit8oOuIA2PfCMDfRksUBZW/6A1oVn16i9nNDrDI4Pd5gL2hnMnitq5q6BEhWhMr/VUZiEg
R33YRm5sqKfr1bglPyphP3gd6WR107/WGTMEy9vB1iL9YDadIpZN/DDwu6d6Tc+AV76Zk/3QdTI/
QUKFyNawedUIKOlq2g9pVbyPbfWWQGMMV5+SVMz+Mx0+DAqmsU93B+we1SbQG9ORC9biDczYi9Wn
X6ysfmsZ0rC0+GerNr5nuzZ5rD5HBBFhIeRtviGLNGw29xbIkG3pr6vqULWqznyt+/I9N/1nvcoT
NliDpgUvvmi6+NK4FKNnxHbTsSg22VU2aoLtmEkckl6Jg0khEeXm1lwIDFvHMePdFSba12URL8ke
41jVyfPoVnADjNwNG5uL1TfVJ85ncRgC8SKADlysk9417OYQQ5gY4lkWH56BZL4SfG4BOvYugRof
Jd7MbNxp7jlL7A5x1ihRt9kHKFyB8roZTxKtzdvc0QUFoJ4hNZ3G+2qqMhpYnTykrXHozK7eT2/z
IRhRNAE3kpfBsKlzQDRqpPuyi00qnajguIg5S3TvrtOar2PHHcDZBiTVVnXHfsPT44r8A13GQ+AZ
l+bMh4ZnXUdGm302RvYJcPMz72YrQrd/jQjCR6/LJUo9sBe5GpOzWFbjlE/kM3ObcLwLUnFK5+7R
Y/IV6s50TuvGwX9UHA5oLiMAXPj4PAtoDaZpH4jTS2X2DdJ9H7VaaKv8TF5MrcGx2YRtUQxreYnf
tzw2Ore/VjCf2FG5wdJEX2xifsHku0aenrIDrI0HLdFXIzq2L1Lh3nJWcm7zTvY/GqOhv4XcmnGu
fGAm0uFvNB/KtviAJ/FS9LxvAsa2m242li/o76FPotci35oOiw1ZAAqjFY9g/k70wzmZ5e19o2xE
kD3JTMvMt4hKUB8CiaALi8Jz0hfvxtY9NSPffltwDUpE4dGva950zHxZwB4MHP7o8yHukVC0R2vd
i3kiRL26NnOzPUCEZ28ueJIgDiKDbLjZ8Q5BIlicC4kcJSxabl0Hf97BMOb0GtzMOWgEN3fb3Pe2
lz/gBb+F1MRUYu1ejYXkQ2PCi2m3mDAHRmHoYU7L1r71entJUY2Fq7BeElpQIYBj8iZrakO4MNcV
J5djnkLl7/KG206Su9hpQk/M3NfPxJ9w5qFH99wNrC9FzwSfDN24oqrJ98JPifEm9atr6mwn8tbg
WVvdfTtxP2H+vu03PpOg6qatDrJFz4K5SzrMB89CTtU6ZJV1401ftfqAOqGmUc2ZpoDxEg5qV7SB
rHr7tf4x6HBD2ewN9zR3I2omP6yS7cVAGBsJzn27yEZHbo8BzjT5jvuKsYoUPCpulb9rSz4Ig7LU
8oG4NXUjwYFAbxU55luca3hiDU5Hdl91UW3wjbTKBFOaTqWFRoIWRkgDgduzHTjYDDh98Gvii+jV
a2OqVzSQgjERSz5Bpf5hWZsnj6F1aDOrfaTGd9Dw7K6zxYqNvPYPrKkvpcvd0+xuvoldQPBmQq9R
r2PGTtEl36WbfdbOrM5tpQvWTeQev353g8WQFoJznkbvOSm3NAYqXB6okt6xDApGE7U+6JQidK4I
081mOt3DbF802fqS5MUnChJMtIkwL4NpvumxWiLU4pGtGqaDbVZd92t53df8PLvnbaDnG5voo3hT
bEu+LN5wMb2qsbYuBx+8oDCoATU9V2QsrNaOv0b2PMJVbmh/qWMDTrcnDsdo1kgXm7oJSKc85kDW
w3my8miZ/Fu7sx8QBRQhlrqnoG7eeqP4UvSk1aQZ9wKmj/TgjXy1Munt0JxZipwN2iPRirdmmhLv
uTXDk112XmwNBbF6Bt+lxXawjPq16ufycjaLj45xW9iPgxXNIz7f2bXsywov5ym15BJDLTCfaXzD
xJ8B4w+bfJjtMrhwyB89eyQBp6iOo1l3fLeJ+0x+BzI1BLbhbHC/6IE++NQ8bTtWxynfFt5WtKb8
58LJ39N1FwNazXXRry/G4N7iNe0vCmvyTrlPgwA1BqaKVL3WWxVQhnAlkDf9DKD5HhAynJugeuM+
eG0WbmpPes9BHfygdfwhfG+JLWtj9c7RodrrljwmS4O4Yn1Jq+410Sv9eGhYN3bD/ArdPJuya/xk
p8H41+afVD/DscfAxiZYvwEDxCfhEl6apR9Gul964mYj2EOQNBrLCOdFvxKtgGcv5T2aXOZpTZAR
eevLAusDRM3UMsqtQYyUKVupmV65IjOeZ7pZsZKKt0BHg2P+57qkRwxqH+XIKtO12Xgyuqo9rR2O
EmKDNAMs9jry+ah1JQNlScss7h2iUe2eL5YNC9djOstD3c5cJKP4DHKeNmXw3Zkze2AOdAWyRv4+
2cZljfEnCmrjeXRYyukf+SEzLd4NXgzaEtz7KBTKneUTpjOrQbOiwxAu8+RZ7Vcwm1oi2FIGV6g9
4NZIepA3ajLliwkpmyDK3QA/d9l6kG3+7ti7m9ao7ju6AweBpl+hfmWOtbuGjAU7BtMYB1wuAb3w
nqwyeab7+DBQOYbBRqfRd3gwtt6zL2hldrfpQH9UVVl2VwXNglWWScSol5ecDLjviFT4MJV+3c93
mkExJq25oc2KhgkWGcgjFBMgSFhyLCTzR1RU4sCkFCeBSPDMcBCMocxf69r83q57EMrUvtUtsWic
my8GBLwxbvGPXX7bLCxXZcnqT82cxj1yVjyJTXty8CLdiNazjzRK8UrKQFMAs0JSepFX13Fr0u6t
wkKydhsTesQZgzHjHfEgCo9htGVe5x5PzcDFBNCxRggd7yc6X2xYFaxpFzoaCAM2AwaDQCO53MLO
31XNslPVbLzL4BCau/KTPiV/lJpIXisve5oMazyuihsVdw2yyn1/ce30o+3Kt3RGlzrtR+wMevgN
4ZpdxJJVHohTpgkMOA0yg//sZzbHabeBmrmZZxpfpKBNF9t7ohiSFfZqvKeCzUx2NdM/gwed4NXl
/GsxzMHOxWliXdYZ6tdmIiesxVvPoecFvv1wmhcLIzE6lDif0DEGThUcYdQ7kSUROqUN+9u+sGAI
1WG/YIREYPYMgBVXwx7r2ueuPOTWQuCrYicqioXLWIJCQ94yXPz/Klj/bRjXXhz/aDuwM2k2AOX4
vVjeg63+8pcY3dmwPow/1fr4UzPF/i+ex/4//1//8W8/f/0W0lt//u+//2jHZth/W0pH9s8Vps00
hULu3xerT8zihmr9vTjV/+Jnf69OTfc36dm+EK5DpvqvQvP36tQ0f0OlbbkCcyXR7pLX+7065V8k
9mx+SJi+TR4TwJPfq1P3N9vy4NzBOhEBkgTf/k+qU/OvkesGcyR2BWnbO4nnT2Mclc32BOvGQ/Z4
qZ2GjFD3UFvJl8akQ6XaSHYtsbp3I4z5P12lfzFV/Cvi548X/KcMe4yYU2VpC+aEsFFdkKg00uT3
txx+RPf+f38Nc48I+yPP6o8XYUL2508lUnPOQKSt53J8nDd5kM1wmB33kKZEai7vCWi1CXeIsjcW
DViWqL9l4v43n3Aftv3LV9/f1Z+uaeXW5pqjgz6LguB2ZAzgUDkqbqGpazQg9wJdOh94H/SS+lpf
N/Xpv/ncf201/PG593f0p1e2AwONc28AivaRQrQXCBvODkK6NKXUF9M9LJkrr3QP6v+Qdx5LkiNZ
d36V37hHG5QDjgW5CK0jUosNLLMEtNZY8TX4enwSfsia6anOqay06RVpNBuzme7proiAcL9+7znf
gf3pUrl+8rEfPUTT1/npYyN6EoWQRbYdqJLOzSk+1w9YkNL7DD/HJx9Cq+aXF/VdJJqi+Tr4iczd
YjgEcIDVxOnWQ3mmYcAIBvob1d4nP+eDp+d9oyYYOtUpur7fdpZcE3hA6U8F5hILio0iFrg43HF9
SNp9k94KAwVhUi4/+egPbqA+/fqfrqRFuKg/al29NYGdtuqlJnhalN4m4OggkOrnFVfU3EM4X/iW
9sml/Wv23Z9PjT6Nen/6UOn0Cja2sd5GOnrAzlkYhGMzEFg7vDIMo9YuLXcmYj82DNbwX5OU3kbE
v3g73+hfP30em/ogi1rKbf6Y3wTf8PQj06O5gn7siGIbheHfvJrv1hqSd0NpREaxdRQb8d5twszB
GJy3x4dR1cIz5gXcSi007tRPFzjtbe381e97t/qIzlWGzi0hM68scrzvtcf0mPlHH0OiXPmXdKvv
Oiyy0TiHxfcFtSEHq1N6bKtNTwb37IuL498n9nwHafIkmnl1H4IUfGkPyoy0Z8T4xrF4yU7ZdYzl
fYGbcS3EUVk682pV8revwnBbH2WuPcQFXcIHSvDZF0nyBoblBaOD2thV5pwx3ix4qq/b60oeAdzO
swPKbHtdbRnDb8RW2cOS6Ff9wpwb7mpYl7sML9nKXAzblDHGyq2++MfyVG2CZMdc4+Rco9jHT5jO
+tvkWlk15+KCMzoNrkz3NXwwDt4a9hLGpn22QbYOnwWkwNf4Co6NWi7aV2af8/Sk7JDM9utyTa5a
uG821d9cGfV3a7LGpNKLMU1vEVOibp6YknRyaheBTxte7EwuNNdgtKDPJP+bw+dnz+D0rP3qYdD/
+nIpBlKnCNTCltyAWU62MI5S2n8Q4PVnH5BwNgmCyudAQ53EstLW+SUJ9PVAGwvS8yffwv5oXXm/
QmNIq0a9dfFEEbOR0XF05s2ACw7gZUWOAXwrjD3xQ9ypezchwiMT3m70xVyBWoSyExl0rsHdTLEH
IHbrYUP5FceFqWXJRHXdeK2D06u4RkpZelAbG86GO8bOwQpRyBKL6YI9sVkUOp4xBcNCp3A61mvt
kKDf5GQEUr9imltiJ4iZIA7o1dThLvS0LchBos8MQhzaZniCDXmueiKZJlR87JmXXhNHpA4LmOLF
yiD4UBZEk3GwsO3k5LfI78NkkWCyJlt+42kVWclaQlROVKxI2QMPEYgTOfSw7kFF5q+efNbqTwRU
H5Uh+rs9KzQNZC5F7m7dYBMWj47jvUpFXfQB47GcKzhi/cmvsXpI4kVL7jjr8Ceb2AdruvZu2ND4
ntqKiFmC5havvqEtUmksAoMSwAVT79l7LP50z4zP1vQP9kzt3cZllrIPLBWQRYGhhJ1yonrykE+7
Juzqa78F0Blc+8XA8u4BabY/+Z0fFbDau81rRGOc9B4sIpQ2lzRqZik2uBjHnU9rxQnzvTnuW0Gw
0fUnm8pHv/RdxWwaSVsZogx3xFw5zi6uyjtw65vppk7piFBG2zK+CI2d2tL3o7dztr//5A8qIO3d
bjYoaRNVTF13rXT2hanTlmz3lUPSvDXsc/56KoN+/1EfXtV3W1imdrGkN69vs0G9+K66k+J2avk2
XnUH6pbKiOSxepzhAf2s9JkWxF8slG8v0U9VQY+IPmUSp21bt94r6E3d7lpCJk18TMyatg9YDd3B
PruUtoKvEg32Z4u0Lj/68Onv//ThJqwUA8lWT2wnLkNn4zIekWwOYVYnM613sBNl6j2IlZD2Rn1I
/WifwPhIiM8pyhMQ4f0Yd9u4cJ9yI4PpBIs9WiPJwAUdzpWaSdlKVqvI2BXVKsv2w8hSBEFipXD3
tJVSu3OCU2cwPSAe0e4Z51KZWJE9q+zG5866hGghvkcYPW3cc3+k73RtjPsufzXpIlEk+uu2XaMZ
QEfLKKO3N2O5sfuVSob4hlVRCdYWBR0ossHdD9GjoZ+6BIvYozCvG/3W6R9y83tt3ifpjdauI2Pd
2t9b+FvVtoWLR3YSQpNooyZrrZ++dOWvSjLG243Sbnxv64mt8OnPrUIkq2Eyy12NQUOuH1o5cBBp
Q1wSqbIJDeMclc0trFoyc0J+1kh3Nto7ebFFsbXBa7r09B4ETruKGvQPxEO0xakfou0YGjdWWa+b
Yauq48mUD4Z112bpOhiGTQwMe2q71rm5D2Ox8nEx+7KHSkYzVA43DtC4WWXI70qqXQ+VvDPrk5Yx
RoytW/j/RxTzXwDN7u2gv9aAbakVue4VDK64XHgJMh1A65qjLLWh+tIpcuVQ5SRVucjD9GVUHcg1
gX8VSEaA48CaY94hD1yPRUqjlotBJC+tF6keVPSHYWFvAReI+BvJHDOzwoVaPFc48r1NCUHdWcTt
kMxKozv6DdYKIinVTIzLOO1QwFubAqN9zciiJymZIIldZ+hbD08NidCXgVA3yWCpzTva4lPaIWiH
eC9zeaX55SatUWmTNe8UZAb589Fju8GT1lbZTdyn57DFhQniydbULQG44EjwBxXTpTlzprytowcj
wpQwMnan0850osUGm3RfctxFXqqunDHf2mazjfPqCLRiOUyaL9OG8h/Ib6beE556BGQG+pKXJovA
P9u01Npho6vBrvPgQ/fmsRmsm86zXyVSegiAxDTqGz+OV4MQB1IVrOFSRITqFOKqVbuDjossxU3e
qc1a0K8wEm2juNlW4DJ3bbmx/Au8aVIzxF4Sehk2EfG9T0ru8v72V76HepNy2w2Z2JlR8EJPkngd
OgKEJRnqIyvrLLLteRpcNCv4bJ/8aKF5V4hpeGXQOzXNthi2Y9VvZNHSm2ZK5kuiUjhufk9C1H8u
JZU17gh++P2Cbn5UD7wrRWxG7qZdYUqTBn1dzz16NS940q6yUD3B1uF5judmhQQvP2FlnGXJDaTr
hUfBp1o3ACvmgGvmRMgu8tiaqzlxXHWzsFOCjfAWZVMqChWkhpjNGBexRL+HPcJMb6v0SVWpdr4G
nQ6mXaw6zWSPjHgvlTXRFCgz0wVDmGWDFatzrryWnvh1ZBOJQR6YfYtgdP77S/AOLv3nMRcB9F/W
+NFvR0bOINgMfAmTPzbexfptqj6xw4BbxxHTo1GmS9x6SPWGS8VU0KFmVeHxq3Qj+y2Cy74LZ6kF
DqIOFmisDlRuEH6t5RXMjE82X+eDFpn6vpbSTB8nGmbJZDC2PpuwrcBW8bo1k7/avFadE8JpjFg5
LMerks64TJNtlNYH3a1XSWfPS5TLTX4J9CMU846HTN/HKryOnMvsl1iP5k1DUGz8aNQ8bq9gMsjq
ddcV2VERtOEeDE3lIHpCwGq5KYEdGRAMfzEKVBtw01NlWZE8agnG1qwYRXabwFhwxnliVHTdv8TJ
9+kIQGTYPKj9ZYUTPALapqFXrk3CSEoVyCyjjfpF6Z41r8NSdcgFPW1luKqNYaGDltLLq6jexvh/
w7PJ1NoCB6BVPIVKP4e0fsge+hy/mC5XktFfEBbzoiOvLaxWKX98CXSkd2O4+dbcqZ/SGsOffWuy
e5v9q82i24zlJ4+VmArNX9Qtb0L5n0oHxU49A0AT52byX7V1lo7qOtaty0B8LLlFM+DGor5pwnuP
mJWifyr8K5G082kyNVjNcmzkpHy+NRtvJWOANYsqChAFvR2yCCMYbkQB8ZxpqVcypAOF0kTKzDYa
psjuGpXo2YkYGxIVyNI3Syx9mwiXAXa7INBmQbrVfMrQ6AgATInALtpxQ2DhHPYxI6FkFzn2JtKL
RZiwrwronkW2DAMyvlNvgTSKKKLxkxXI/qBuVt/XzW6pIbJ3S3BNT24FhaKwjmzee7UdESXXG8K2
T0XgXOmN+TVXgttGXfs2XkFuXOTFJ6MkzcgqrrRya/KYh4NyHq0sxox6V/nmg55UW8urlwxvUfZk
c6Y0c5FOh+jW40zyZFXlofP6vVQy+LvmTI1fmikPgb109DCaDcoa0fTS52kcUuWswBXMO2vrEb7t
wx8smmaDH9dEgQB0f9b22RLC1TEHlTIEOT5Wd50kjJT570K1lqDzkVc2i/C+6MKlNZ2Ysxs3zOFc
TtPjGS48+LTRGgLJosc86bqfLR7aR4vHu1MCEFKGBgiUdgR/LaRTUqdXV6QM07Rs90N97hX+dizX
BDktigoUrAvShRljrNUXZKHkCH7WdDA+aH2o7w4R49C6ZNnjq5Yh4z7UMnt1OFdDptHOROsRjc0r
YXeH2O5uKb+3xnhTb71I7pEqsf4q4D3qK4y1YCpH3VRxtj4M8d3IPBbDOOtc8po045a2/k53ZlOY
w1bI+nrMsnBnMAXXnU0ntqBjfr99fHSYV6fn+qf33M5h1pOXbgFSNemN+Y8GHa3cWtTa3IQoE1r7
tPbuddXYZ/3eMpTFWDPE/ZsfPpUTP314NBbobCA0bclSBzGhIz+T+yx3XhKz2fuFzjy63ZMpA1u5
vjhhvC+5rQp25k8+/4MOv/qubIlTzVL0EqEBEPMzptq9QYSx20QXN6THD2vorXfVCSJEwvvff+YH
FYv6rmIpI0Jayc0QW41jbcqwSMrLdK6fOicxpUnnq7NY/L27C1jzrxcYb38tEcgb29Aq7izWZkFu
Wy6+kmm9F/I2CfJFJuwF+LKLIoY9nu+94Bz0+5/665O97rzb8LFJaQQe62JroY3ryCEeiUC3GLTz
M4FarnXM+r//JG169/59t9LfJ2tgsB/8EfcA9edZ64xFKJM7ld84XVnMr+vye4UNotdCtsrKANRF
PKpJaRoanz1Kv25FEsfw1yudMoetDWOU24jdMsFQQHLWXIvolXM90W8sIASi4ZdzhvuriK/1yS//
6HPfLYxx3GplZw5yWzl4O+3H6d0t3PtKf0sk22tceitVFn0eXYrs0+v90a19twY6AbHWuJUg3mL+
n9MHrNJ7OdAYCOm/KcKeWdoGwiQa3UXYeLtUmoBtH0moeyYq+OLRjzZKNJ9YnX9/GX79VunOu1Us
nvhLAnnLFlbMC6TIZUX+eKCKdeQOFP3qvlSGveaKz563Xy8cxHL99W4XRsIUuc2dbaeHr5LRYwIO
AJrjtF5Jw1+SGQsP/CHgMPz7H/jBdEl33i1VlfA8oUiecFhZ68BUFzrhP0b36HpygdHn0g00i/PH
wl6TivS31irdebdWJX4DGQvRMRV7u/dGyJxMyxre4GlZlKm9VxlWAgb6m1dVvlutGoEepyTcYuvR
+psWjIz3tB8Ndu9hr5fqzDURYIIGF8L98Zn/kS/hNkv4z5s840+5xpsE419/9f+SxoOMIds2uIYf
qzz+YUm4wXeT1S8ppoQ//+e/uxL+/PP+6Uuw/oCxgy1bx/SCxZcV71++BCEF779tT0ben30Jxh+E
IJm4eTU8qoQK8i/905dg/EHNg1lLYufFXWva/4ny433Pk2JQmKbJn6ebYopxNuy/vqKkVcPTTIPx
jvAwHID6Dt/+VVhqnOPiBHWisdfklGZo7NGh2Uvgyd9grNy4MrtvDHHUEiS4YUWvTzkGo3/tji3Q
T8h+aYc0MriPshGWKRLDleWGQNPCfomPkmFl5tH0G26GMrpyuvSemfbWLoZnCfUV2drtEJC4mVgA
X50R2pczSd+y7BtcM4Y7IW4cUTu3RqjdAF9fBvBQJ0op59NSIwbZ+s56Dv/WOPRk0krNvs1s5VaV
ztlNGBGAningWTVS2ZCT84Rr8jXNOA4AJMcEq6MexXT7DUNWBh/HatDGMikyUxSNIrCLmcpstiPd
Y95mw3OW0kTy++hJoZidlWECxnxA0an1NybI7FmpiXaOrnLRtZw/PSO7lx2BDHkjz9MOW004ikiv
ocTSINWqVZfY99VkKvMR8y9p0a1M090QfUgLs6wMwBjdjRfRHwdUv3MG97veMQnWuCpKi4XXcbi2
PU1EeoJNMZeZyglZ8J1LCucoqjgo10q7JtTyCpsHcdpAJEhNvuffpdMt7c1gQaLF3biKJfpIUfO3
pWmf/KwlEjPgvCTDopgnsvgWxnx12KfxvPUTdM4mWt9+YikQplvRRivuQ2986Ax3OajKmabgPg45
o6Zjca106heBQYuei1nMsKsTplqV1xrcQdWBKMm0oRu+0dO9BF7wBNdlMmum3zzsxzSGVqEjhpkr
k29jUuKVlpisOVKRDYira67HYKXzChwfMNMHJzRI8uufReNdssA+xbbiQKVQvjd+tY6z8cYj4Af/
dpUvoGoHSzE4G5MAollO4AhVIPTMsLhGAr3RWvWhjYv7SOOkYWf3sVpfuWMDxyK91jIoI12WYIEd
bnQn9tDjjzfBBLAFdbsYgzqex0MIcA322dzyaba2unhsZYl7zXU3Km1N4ZsHB7LTzK1A4Rdh+S3S
uMOlvlf86Aq/OAZ6c24TK4keY9cU5TdIsJtITobt5KgF0y1wJfRHsGayLZd2BZ5WtgL4bE07f0JT
awfi6rEDNu7Z4EyG0TV8gji35uvNejF8x2a/bnVlA7hro+YgjIkldHP1uWuQnNKlabr4SpvIubDB
OV80zm3RmV+cXKN9LrZ5nbx9tY6COVWV7zjmd3Zsb3OFi2N22sF0/NdBFbdknuyHNvEWY2fuYjXa
gF65rqL+Ri2UjQiTzSB5KkiRevWV/JpcgmcS5b+3nMu7Au2iDtd3GJ/DzNpGpHp2afKth7TYCU59
Py3ylx/18H+lTcKdT+vqv/+3dxKuf6yNmMbwa7FD2O+ni2jvAgHeZLxLZaTiFsofQw0xt0zDRZJ7
X7qe1ottrUY3PXh19RgmoLQ7a/XJt/hry+THt8CBJhwcLDSy7XdFVIIaqSjKUuVbJFAG4LzMCF/a
FBC5PD0+QMW9CfPkOUFMnQ/uLiuNK7I90ZMmP4Zz/9Hm/+HO/rN48398+E9Nn/VnmfB/h8bTVrEU
m2ywH+//x5f4ZXj5r31TBvH//p//q4qmv1qXw8vXF2qBzctrlrwEv9KA/vln/6sWYFMXOvv2W8Qh
1ek/awHxh7RMjUxzihETpsafKlDT+MMSKs5F5x++Ru7/v2oBw1L5E22pO0KC4/hPaoG/HgresvEo
Q6iGJnoIiJB3ZezgRGWsp2p5Z7loioiLTUxrgXNjkanNgpPcKkrydZgNn+kj3vVUfnyw42gW7xk4
ERAl70oQgCVFXRv1HQL5ZWljRgGGGjjRUpl8LSpRoEqHk20Y2yNSQ+IxyDGGGdtB7EILTW2wnhA4
lVntzN4CkZM8h+Ow9OnMpXp7HZbqMg6bhQebCVn5pctetUSs8WPOLU9cJXF0m+WvPgNaq0gOZjYu
sRHdArw7OhZLCkHd5GdlWyul2TP2ayO0nsgrAzZsOrdqDeoacnDJuDp89c18rVbxyQHdNJjBiwFn
dtuW8tZLaEaX+RPtoTvTpI0DLT0Ogq8+G03kgy4r++vWaphncVYiEU6eutgmzXa4nv5I/LLbtuOr
EN+3jUp57hwo9Knu+iscrDR+yWzGQq9EROdw6OgbZRdysK5xty5pnB9S1f0y5Jjp0i7dpEr41feb
cBVFHFLsLn90XHeZG+NzP1APVL7iMzUG+T+2Sx3O3lsOtIl7zjZKhYh469QUtDBhjyOZiuAHQFad
eo2kY+9yztSpmRxA2xFYQ2xdMCzJXvrs7PrXhuLb44KFGCG1oPKw/u0QC0EmaXqwMXeqrBZqL/a+
qFZOMaAzEgSRN+HMsLoz/OLb1vL2vhMvTdD3MC5PARtv7ec3eW2viqGfAKjVoxf39zGO1zrL174i
NoxRiKbCYq7BqQ3MDTyDq7HO1wFGloET7SzJ0OtZxSVz+/ukovrzue2hdUAW8qi5DadNF6VEvy8g
ByodnPzp7mDoXdKbBOg2eXe15loV0wNOHlrgSfLd/HYex5zDfTSX+BuJiZhFsTgUFRt2qyTP3WSz
beBDaXazaIb8KRbljrgrcpfFBmr+lWMlF4gaB6CbZ8/oz3lR3IBKIy5YIb7YvPMDWt+OfteW3kqj
Hhnc5GLzmvS+eYr0coUB49h6X5CJL6wkuXg53xUia4zfodB4QrR6ZcTJVqbNjgf0AKhg99OS+qvd
9q2H+q+u1I8bqxlvQCHdNCzxrjvRRmWZpJ1V3ZWqc5tbzi0OfqJ9JFnvGMpU3JCd1p+DXizzOiTg
mTlcmV277TozCZgX/Rl6/boswkOAHUvNvBXsaNwl+jEXMUjI/AK49NYcmkUQ24d8RHVAjJcaM1tS
tH5fFsX2zVlpt8ekT7cDhXttd8sqrx9cVsLKTeZwcdcp71toD/sgwvgDotuNyx1q6gWE2FcXc1zX
WgwY/JAmbXdfynCRNwbfCCVGkID2JPOmrleU2GuSzlY6lT6eS7i+LZU5ztt+uvR4W9p0M4jmmDvt
vM8t3uFoabMKZXWKTq06ekZ7TgxGDEzSErvn1D9yWCCNROuOiaOv8YqOc+Ig5vhtCMAO6bKAJS3u
4RWd3S7fZNFXR9qYnDg39PZMlV9KnZ+gwyMqy11T5RvGwJeQsn86Tm1zg5XfVS6/v+PvJLL/uOGI
9yBWaZRXU6Drz31taqfEgjJZ3XGtyaFnSfHE2hvEvDLTTUGP0ukECdjeVWy7yFycpRLm6xqut9Jz
GXk4kB88kZuzdMwgJ3ou2+Qj5ZhRrkrT3LiWiZk0OsmEyK2seagk2lvDuCvc4Mv0lui8txwaVyVE
HHdwtmRsnUrg/7//kRQSP7Vaf/xGgxM+3g98GhZb9F9+oxnrhW1FY33nhzZ4Sj6z0xuylzuy1N3w
k7XxTQX2/hUyTCEMKggmEsb7VwhUtJJ3bKVmVu9EAnp7BqOL87jt7euCNDQbzHErDrBL5z15G2qT
wB9qXZ/DQ/qjXPxQ4W39onCdfjB0IU2otDfe9akMwdzX6NruruMgNIbFVnFo3k+bapFaiIMsUD5U
GbG5Lm1z0+b5pqvJphJilfA+qVGzsDLrBEToVGPyYr3e+Y19yPzisSeuPEy9fcGKqrfpNnMaSNXZ
RejOJRDlgzl6+7YQqDf0u0Rpr62an5kOzUPShKfJYlfGxgHgyMoLva9JUqxb5mEAyo6wmxdGFHyr
2LV1qz9XIR9CCZTI9CYaMOkR7VMC7C7IfHeHe41/Bi5//uQBPyDdm/SamHVeV/BEW4fe8Pc5KXGf
3OTpifn5HtOm0U1pqAZdJbpDb7O/n6ZBueaage9zWS3F2NDUXhux++PW/X9e6U9Wjo+L/Nm3+KVs
qp8tXNO/8KNyN/Q/KDWEKtkiDXSI02v8o3InelqzpaHDF/lRulO9/pPHZ/F/0bywdWkLyuoJSfKP
yl1of0yQPmmT14Wxy/wPU6nlBCr5+aFQTWFB5RF0Go3pICDe1dBtb9AVcnVCzVw9MuGwYhUEXUMq
VDPaG49eymy0EArKRgNspEjm8N6ZqjIgshM+376ICbtMTazV6oitnxIWZLAg+GhQts7ImZ99tFzo
/BDQ0OpVChkBClEW39iKZi/jzoQQ2tLbjxIxk6HSzCq1tKFChPgsq4ZM3MGrADmUawtQ6p0ribaZ
QBuGa1UL/imEGh1NbEJK+rkTh+NqqIOc3OU6H9nftGbm2yK56gne3bRJ/oQ9+cpz4R60TRUtXGDF
aTzeC0raRen66kHTx2JRKEhO4I/4sB7qlSxyUneIzDBgG1T7hF7OxPXyVpBosUiBaNsnwfC181O5
hEh8S1nokCjbHXU1rS5hqxRr0/PsFV5+cofB7CIkagywFEa0sZwkY56hewtYteo8KWJlExGnt9EB
yM5TtAD7PiLKg8GT76+kmTZr3NC0yrCgKXPH1y3ISEUIExrRqTp2421cZBaZJvl0PgBwxdCw37bG
mMwl4TimCJrvdSM3tROM1+D8d6ZVFwDVJhuw1HCRQzHrM50we23YwUtFh8Kf7y+9zkaxFclvBX5f
QBV2S/pLlvczx0/7O6rErwAEy32NRmbllCVMqdzNaeo4L0IZz2nltfCVI6qVFIKWMkbF2Udvs1R6
emidAFtrjZmBXLe89EYbHSFUPTP82vRmH/AYGPFUQGf1wq9Cm+xJ29kEY4MMEx+/qyCAbTGpL/Io
AuGR0WYp6mAflGSR+YTYoAlZZBPvXIOVwx1MFqOCcXzwwvoSInR4Ju4NU7dXxBu/K9w9ljT6izER
4XBo2rVaWy+olRZmE4DVVg5eTMxuXCyiKPOgAABtzqsDrvZ5oVkHPxM7L00eLMWc8bBxL9B8mOOG
rvgdsWDMRslKKRJfISCKM6jH3sXB9pykwTDXSiKeXSMplqogpCxFGG7MINIJXgtcobyeZnVf97EA
qmNn6i4OOgJUek4z7QRBhJ3t8mqto5qSlqu/L8syXNjQ6oqRfTNs9HVbIkrBjzGXEOoYKAbyXBmA
lEMFHyNYMTCwHoo6U23yFczKUJuhu6/nbEr1QVN77D+ioL/mlIDKMg2fdqL2C6LF5iRJvKn2Qm1H
a1pDMtsGR5Bn1hUKpc7kIbG+dtFwchKENmHF1IkAz5RocrBskBBVAb+eaQJxz4RaU4BoCJIyoAU1
pOpLkuO+l7oYdnBOcE+3KNE6Mndh9xHNg+Uedtoo6v7Cw32wCQi6GT1Pn1mZklXkAYSP5MWAugnr
TR02u1g6xkLDz702CyVDHS1RcRITLHaNq5HEMHYzYwpB9D1CqLCCwkdsw3pn2C+2hQmybQt1Ywco
rXQy0o5liW6ITV3ifjfzdNFoZQQGYVSuAliOaIimBHh/El53PRQ5AgYsf3gaK9+HQiTXToTxwWvt
ZZTKZmZJvFCZBqHEtYmrcUjE6wG+rwapssCCtzwEBDgAaXSdXeG6OaFqniZOWe4qxEqxXPihcC9g
9jjZsTgIFYc+841T6Dvfc3wUNB5heAfRsygJ3x7bfjawfhxVm1K5sjlGhqTeHhTpEt9D7HRJFCCR
RiYw83ObWCSkibTe+JCGiO9NKK5ahSzKqjj5UsR3mg0IXCF5gtq0tkldyLtd6dj5sig5ARhE1R1G
XTA7Zb/J0eiaECaTGjdbY9oeBbi5NEPDYTIy2FP0Y5bVM6AO8Sp2q5cqwfLTEUbua+fESZ6Godn6
43gbsU94pb0DmLgMUwupdbvEkswWhhPesSY3/DzpfQmEsJo1VvVq2eQK4GNxnODgeiWfrZ/iXl48
J9gJlIlF2/BWZlduqBR0QRQyNjWEdTlaw1lDQ9yom6ckUM51+9CZ/g2m+nkcDldmU9ZfsgG1YSwJ
3nL5gb0TXzyb+A4cikwF5h2L03xAoaaGkKW11zaU9P/HCX9Ia4j3DCG47RvqmVGVwQkzruZqnA3E
jepNvRggBiA5y+LtYHUccD35NUt6wrhU6vK8Z15GDipftptq1U7v14Mo2j0YJA9OQudhiYLKJFn2
HRFGRL0UeXDCTUWw2yRLdWtzADJR93A8Q8D9aAPdsxa3Js4uvjnh73TLCjrvaX3UfdeCk1J13iau
I0JeioEYLV2KZO0PIC3trpDXZAJ5L4oVafcWoacseKFdr80yCZgvJ3Zw7A0t2hG1UhxHQ9Ue69DY
9PVgvPr24M2JCrVeS0JLZhWx4nghOmoGo1cYINY0LBSrYXUmvwQlApKDDTit4rZLU+c02Gp+rqqQ
1cKPsoTX0ErXRFYVPHPT37N07KclhrHAsbZl4yQeKBTfukSheNSVathyoiToWrY73xL6U9ZUwKU8
0oQHul4zKy6bq7LM6fER1B4RTftlBFYfszKVDML8Jjn4WhU8dyz9ZLrJmwyp19yV9atLjvNsTH3C
g4CnzFDSwHqQebGyM6dcKpaVvLat7xx5sJ5JkHVn3CKP2ZZDSiU6/DiAMimv/aRhBsVpeD5UI6hV
NTjhRn8i4KDe9vn4lIpkE/d1yQvRqLOSnJN5N0TqLZAqFTGbw9BySNNVKvrsIUkyAUtiZJ5V+8VR
6WBOzuJgJE246eSh91XOy9A657ldKitszfWMJ2jis9fjwcuSct2NSKEbKz8DHpnA456Kya7pYCg5
Hu9ewOxIwL2taXg9wBODYO/wDKUzzx5egtbNnuBglCszl/3OxcoWYy8dIrwvSHJDgP+bBmDFEnYB
Wl5AZmWVROtGVP6SsmvcknAYrBucmfew4xmRTi78tiNQIiANfFEVebIm0RYvJt2IqDxWHoTPgsJy
0ZniqNS4KKAT30EvBxMlbooseS789iZGPByoNuiY9hJXHt0ty714mhtsuYlihhzHX8C0R+qpDrfj
GImHpoe8NATDmjlK+EUWHoc90aS7KvXbS1bJszVkCndTwCpNgvqV1mB3GiuNsI1O1eKlyCVdMt+7
1GUbPZDGI+6MJNPOVk4Mq9SMnsqZpCigF9ltzFUkv4DErECoxSxr7WjREM+AXLGbchwcEsU0X1nU
rdt/jVxJpJdUVsZoMtQmmWcWuskXenuzWm/pPzv5isRNWhb6wqGXaQG51gNrk0keUpEDYevHLWfS
x8zztlZj0C0mn7oicC9IzZ0eQiLt+4dO5OtSqKfOpt1lkOKsWi2wMhV8DvNGHwIahEzaQJvE9e/R
DRPFWHiztmiuumakbktIaAycnTaoCzlZBjpSdNbj2FwjsFpGIl5VnbIs0i8g+LANqaSaof3ky5TP
iSKfGxz9/uQabmV218rkuxz0FSQtn9hgBvXdhH4Ku/lYKce0pfcu6x2ji6WP025MGXuhPaD5QB9h
1KZQkGsPTtW3FpnmIuttSDhNIw551KjL0bfCfaX42anqBnJTJT28wEWRG8YUTZ5NkWT71VHxcLb5
qnW2PfVJqdh/+0TXUXjq3K0pViolkHeTeeZDGgD/AWbMY+gM7KVBtou0bE34iTpLxXCJ+wLYLcEj
ebBM1ZT4B5+s7Cgc4qNdS4NuR6DhdQjCTWqjOYPXQu59d1I6QVCxoz1pHZidWpgnrye3KoQEs3Yn
pwLi/u7/cHcmO5IjbXZ9IjaMRtJIbp0+DzFHxrAhIjMiOc80Tk+vw9Kvxt8NSIK22hUKVZkR7qTZ
N9x77oGY6+iJHGDxNc5tvod+TLiA0D/WGp9ZTm7IHD/SW7PVkovBHe/njLxvP8WTBODYIqPFvrM8
/Tjl+NvYw5tfboLljQIq/kmThETrSaCJWLq7qRw4v1alwDC8iTItX32z3gM33KoyPphlHOSgd7gU
CF3OTFw9WT3dFW7zrUrChiyr7bHHcZNaImG7kSEiaB31E4N0J3mn8rGS4AkBVXebq9yrN3bdOBdH
htY5KaufUBMWusyzvPlW9NrJFn884u5Ed7/TdO7Phc6tnQlQ5pCY2Q2yV/RF0h+UvH6EJEbYbRsG
obmC6GZVfIFZ6S7O0BKi5rHSsZJxR+kJ2zDL4/upc/eji94E1pTHBrq11wHoTbnL+DzP7SNZdOzX
y+axcuLnOIrf3by/4UibNmEE0CkmUi+Kkh0qsKORVmeuN1JGhE7OLTfwDQtcfeI4Si6wgljPdz1z
50KozZTm17CjcvObcjnYg8nxB7TgLWwnsS3sSn2VjdV/tLbJEC/bLuiK08F36eB7sPQzyYrOr6KA
WEYbdLRH65g7+Oh16x/JOZaH3OGlHoESQlqvLvYYvQ5NY5wnb36UAO+UzcyPYK/soIb6a6hwWGrn
x3Oyr34cSb2YLJZQUCH2jkMZ3dUcRaGPskxXXGxJMV2FAs7VZPmDwTkZhuzCZG8dTWAFBfmuBjFz
o62OiazPU2E8OKXKv/ppUBtmzfnJQ+PBf8T7h2RPYcEZsmMyOtYLvNZwYzqtt1dWf2nJnI+g6JEE
hgcdOJP8oxPMe25TXKQQ6R0wS7gjbqaJ9tXeZZTtsw9Df+eEHUlBbv3pjaF/9Bg3HqHf57Q6fs5N
YnK2+suDZRSvjlm6u8GuMSS4w5bf52wlzS8NqitooVEdmW5UWZDQ1GHoVbRW1PjldljsJjB5PTc+
o39v44mCYrmwXz3HzF9dPCGUX9I49V3evQG2Kq8wA5tt2w0wqN2if+z13NRbe2HXZA8xYpokp0PN
TQJHykLGDwmhsxuU3xViZ0qO3imHa8U1/+PPRXoEHQoLSyTzFW7ga+OWNc6GvPgdVmb7khkKGhrx
fj9tYanzYM/l3p3sbDtLthiFVcRbPyQH1pJWyJljrcFxJEI1pFhiYS30l3TxDCSJ85NKLSDSonZa
KrfZM4BnpoLpZh8XHl6pWFTHzi70wZ24dcCh12fhAXMOc6BVS7Esv4kzMQ6NoUhzmGs2Y2GOqIOv
hujN3K9JrUliomXVtOpSGqxW5Nw82zrFfKvs+HFMK+upB2XZQq2ZimM/TLRSGho7ZSOgLdvRD9bA
Vpdu3LtWJRkNODLdy2TEM5KbjAggT2OWAX2F+4a0bF1Vy9aI62hXLu28z13S57yEWN3BM5NbmMtw
C9sxu6UEsc6F2TPmTbtzinyUUAqjGN6bga+hn/z5ZItKnBC0IPRpDonmaYmGftiT21rz7owcrSUg
eDAx8l6uW21nGCd717tpykc497TNzTL+tt2mPlDCAJUzRXx0WzN9gkH7boniFsFJvCOqyNtZVcaT
GbnTYax687sJ23DcmCnXv3JsLJV4/Ut6/KnLn6d8+l1nxgLPromec5B+KNJc39yyDfwwCRNKNwao
8K2kt157+uZQx+T5FWVFlOXSMYKZwtElXhnlksyiD5l4iMASlwgwGpwbMJV+g8bWwsdZpfIjJPzw
GKl+WNcMfG528mEXwNuSUPwOnZkFHB/PhXpz3YkvxDXW+XMczh/G2F5ZPZsMjoYCFJSEnKnms1Hi
IBSdu/Ie4OfRU0UL6Qwo0way7968zLDgGU8mxIrWgKPWjDmA49EbsdGkUbI1OzPCz8Pkoh8EJlCg
4W+WNuNjmRTElpObcGl5uC9hHyf3WWRPT0kaW29eLu7bpsYT2tUhB3OzTOs5LRhJIo7cGaTSdfia
5RU46cBTiO/PcTOHnq6MHyuimM5iscCxR4aF/1hyJzo4gXkh+h+mNOF2MaflbK+O21CTRE9U20Wl
RHKJRpr3c+HeeZShuDr2lpURAzxNsFTL6m9FmYbRgjqBYI1sIQ49dg7tItMdDGdjw1BxpFbrjFNr
0viuwhJvozqrCSS5deCPwxoiqEkjOWHNG6vkkIHwHPHleePV8v192KowYDIYpBa/s3CptzPyuxrf
SngN6umZhKPoSra93GsjjE6LzMd9TR/yodJulxPvAAwmbi8F6Rur4eRBCfMui938pXZwky51wvik
Hr2TcnIKz8m1bqFqkJJi4rqpqRPnvp+nWwIH+L6aKSRpQuVBIiXbkk/M8NNuj9pYesyhlbt3Qpcv
uBi+hHS/w3UHHidUuCX2PtF8QO80jmuQPWcRYRxNbDKX6MJOHdIBKSTRegqQZvw5gfCUITR94n3x
2I6QGx0ToOQEEvHRZsc6QcPdE+3nbUpSQA+W6aEQNJtHP+kZS/f3jSpvYqmRYVAJz+AR7YY4BZtR
i98Y5IirWpPJrX/xSNM7xkhMBqPfhL54pzEDp0YR7rJtIgT5gG6w+ssMY4vd+LksSH6ppib6DgnW
BfypiHMkrXFZ2OHiXSjfiPU59+RiCwfEZWlnf+OYyo+Ze/mriAk7twXhHGoxWVNZ02+zTMN9OGZP
ZOAOuzaHxa9amd31shHkjuVkIawqPGXGHzXjlLG2nwxwjBZJGkZ6EQYfpJ/7fxtZ7ZmNBEZGkLDQ
Sm6WuLu4ympp6+vhTvWm2jrCLc4WqeGL55DbToaon2oD4xwK3wUc9hzN5J44BNCI8q/ZgkEgpuGQ
1C4GsBkWijF6h5Fx9BHZb3OZakymQx2fgTygsOyK8WjpmDNFR+UF0+KHq8bwWzLlHMPlFU508xJB
8F1vULSFY9EBcqnNTZ4yJ+gypLPpTIRP48xBRf1bBvaQ2A8twWB47ZMkxiBALst87bTIWoa3af2H
Nhj1r+X2yb0ghIVoi9m0ulu/pgp1Q0vAUP5P2BDBMmazQ10TF7+VV2ZdUBUp1DNdaTAQsxV5ir98
cdeB9GoshlFJ8KjlIDUtx9AJgwWa8LfqffuuSiMjO4demupdSFDuClrvCKpgoPln8lvfA5/TJr/7
FMSn7HAqDlDRiBbWkp4e/++v2ZnR3CzTZx8hOuFZeRMukTVAmPADeob15FTLhjopvnJkMGsTtn0V
tCbPJQE1gT1Z4oA1W/Cu9v5dFHXFM7Kq+LIUCYwDwydkyIAFsh3CQQeWYbO9KTHx7HU1uw++SZvn
iSi+CLQZBzgl6uTDnXFisjXBT9iPejEujmt/1rGTM1FZzqAT/E1tYWhzv3ubV2mCeQ3250cnafGm
GSnfu/C8N4ZBMW7p0t3XfVtu1Fw2B3+GfBsSLBcsLeeZD+0lmOsoRn41fo6+89ibQ3paajKjo3mM
nnzMRajR3Y1jcAwZ5ZK9hpC1N+GqBArZkkkqME7XEXCD0+0ytzxjsMjPQ0anZ0ZE7DXpsPUJ/tiZ
IXSHSbLnyAsm3Gkfrv6o5slEBJVm8aM5Cf/PMHTTVzcT1Jss3H+bdHHgeyzksaqSV06OPcD8oQz1
Y6Hnh8JJOTastVjJ1N3ck5xhVyNv8VjlI7WcPFhI609dlL7S37zykMqgBbFRWeIDufrO9aIX7S2n
tvQfCbCw/jL0avjKHFNsRcMbFJdZvtNGwWMROu2LN09o0IT4jsaZkREyZIhMVnqs7ITfKsSaNLn1
XTo5P8QjL+zRtHXfrnlJCqr2WAsG0OEiKApmnmhNJMsnU/dyZ07lzLPN2r6iGtl00sBAjuN8g34b
jVJLkLzqpiC2FxXopHpqjf4UdiG7Ip+mmeOeoAOYBLsaSdKuWNz0YIxLUuAw99RDDykqIGdW79UQ
RR9MwbPAm9psb0+ueveNSnHGiPCvznKIcl1hvIsW9DDynxCal+kmYAUQ/eOtkuV2oaClRS5v3ZT8
XQC2srD7Y9bECwOlTT5IvP5kNK8PdVV+ezzdXOsbSSju0qhTLhO2J1lZNUcABvZdvzT+gdb/xTeZ
/tstpU+VeN9cf/mOANWgMOF3eGF5Sy2cg0zfp10ruvbZVpm8rd9g70Zx4LREk/RN/iQEKUu6WeyV
Gw3kOA/lJiI+KDBAl67owfsirYEsdZC53EFhJI6GU6egbYCa/DPY7quayvOIjjw3smNkoXz6Jymr
z7183xTtL4/tEOmwoUXJDHjb8kN2s43x4NpVgVSotot7SVo5rXZydAgX3kQ2UUdL642fkNndZ4Ka
xK8xBcET9dACJA3CE3HLZGJlmb2OztOdLeP4yqoxfmrmtF0N+96jkJa+dn3lbqvBPzbIkfblFJlB
ngioNOVS5y8dheK2aEJ/OxWYqbzeT597D08/z53uybedSU+V9rwvXFwWnHvWVowqu0QKOSWF7R9u
SwK+0pH7vWWZScom4w+/Cg99kzxbpFVerMLZG6rNrhCbYejUMfVs3v2KiAQPHFlvO9X8SLMnoHvh
rsf2+drG3q0XODUAwwXkSG1lbWyrkPwJR35pkoh3LRj7AlTZnYxE9ad0oGlol0ysSOf5tnTpBfta
AMcM/fLOU4mDe5gLv0YzahfRU8gPfo4gFM+wsXkoO0LcBbtj2svSvvikaHJJpwFDmre+IZmaqCPu
L6u/VZNhnxvVjMe6mhFE9eULbSEI9FG+GL2B8RsBV0kgz85LWA8QzQV6n26KZDy2VTE8YLuduOKs
kNluoSG2UMpyxYT0SMb0R2mJowK7ZvioEDpuaqMUh5aZb6aMb0NHBb8a6rpKpz1+nMa/ybJtAMlJ
CTHQbqYbnAGHw3r81Wv9AyY6I/WaHr3LaQmq6t2LJqIfDCaxMre6h3gButHGZz8cdz3OhaEz423B
yDioGvnSxEVQ9umlaRTeSTMdl8dojTbg0q92i2wt4gBqGKAjekmTrDFy2zdhi3a4L6KT9MhXdRVP
Wdazj2iJHCairzv1A4G2pX70B5URLVddE2BDUaOSW+I6gq0o6avYQJh6jCMUoMK1XweWJeRbGOl9
SPTQ1m1XEruRtUxFS8s79xMzZZ/2aEpmXEXNIeINPfEJ3QMrNwPXK5nsEkBPsqe/8dfVn82S5jh2
oX0w41R/z2lPOz1F/VMGUIeadXBmkNATE1NUqTunrNxlA6oexPXifjoMBC9mNzCw7tW+K22See0L
g22LNDiqD69q7WevitOVWFAfbYR8m5E464uH/hfYgoljJu2yYDFEygi8NDeiYfbbm0t0rAvzgfTt
9qJn7iuy+vKtn6xKyaoTHuAXu//tmJl99FFDj+tRl4UQ+ZSrWVgo9o1FKYuTXeX4UEwZXUK3PZOw
YhAxwIAy8z4QVRJ+PWEZ0umw67NQo97llM1mw7qNS875Hx+juP3GoMsnMgf9BBC/z59cpYkOuTBg
C2I5v1gNr3jCutdU9Tas302+oAS4Lib4m+PlMiAbJq+ZJ3vNs+EwRUkw0VhGR3/G9JcAaCbv6X6U
TFcbeeghSqjBvOsnb9xXw1AF0h/feF3Po+ifF08jQq/lKetAoXnDTszDlvy1Xcp7VDbZrpb9gSyQ
9fVnGZzHu7LPZlTzFpME7rGu5pReNBiQQgKPgw9lmL/d1AwkbwpO7DGIcIa18Eks09k1JgPThZ88
7pvDMia0lUMAxu9EO8B4wTjHpov2nI9ZaRaEYX4wKTRPpE2a97LQWHo0lPbXyp3AMRp9ssvzCiKL
mT0MNMuHLMunu5hQNDnW+pg6bIcYK/EZCvG6gHSMK2ICIiPpA1N7HFe2F99L8qC3tY8LDe0NoJae
KD0VMovKGCvezFF+umBpwBia2Yl3w86uSVQ0DxZihoDwvfDUN3oFoHGbia77PSnHOHA03i/I9LYG
S1Hubfu191ic1Emcv3NbIBIoqyWgk4FN0WYfVcdOsG7gzuWiXrZuJ3680p7vE7gAQTJ1muYxgbJv
Ek++GVz1thSaFzhnr8csHZDRQVU1Nj2XFtz6sGhRKihivmxh2XHceQwgrLHe6gaMPIPnIONY3EGk
OIZus7WV4uPwkm/6ll3bVAcXnOwxSrqziT9v52XTso0SAvNoO1PJqDIkspO52Ls/mycrkWymx21a
aToor15ZX7SObYY7aT0X058Z+n5sZ8E4qJijNlkCINk3dyyZQVEQdR24entx4AHIEv9fMtyUsveO
YLJfySfXNMxHwhO5AQbvKcu9d8POxiCfmMqGmgrDZF2TOpSsbeI/8E0Y9zWNwodldjTafdh6B22X
KG7sLoEOx7xn3cKwlIfzhOKr/mvR1rFCLCbvOAyiC4x5tnHxi0A7MZN/Uu6qdQH8yib80kUs8aXJ
tZbCoIGk5pFOY+TP/hgWFx06TQDtil5J5/RmYWJQxaBAtfJLRIdfgcBCT/+gpuTeBSq6GMmvGtPi
1IHcaNVDYrtPMiFlYGHoF4ihS7aR6T9HsmFd1Q9qZ6Y+qaIOkIbSbtA5Cb4vDG6x+OuaXore1XBb
cgvjYifM2PIDx/JSkOfcZYchjqN0zyJa+3eFx9R7aaw7waKPIbX7SCwCSuFuX9SagYzJrecLvsQx
dZZqRwnqAydxBENot4HTjLHRj8Hf8UZuF9ks0ObaudxCIo1P7RCJ1ymZ0hQcC8j4LX85r7NThd6T
k6MsL4Wq906/VI+ZV0RnKkmkZz6MMxo7zqXBNKOf2A2R6xGyMLcE7/a5PNGU5tuhWSMn18GmicYg
qGYKIsMe7pzOzYNOmPdu1XKI1ryqJTzSyg+fs1qtR6zVo7yW0cmNo/YWo2neuQkZCFOXvqGNi7e5
6t+Qj9ESWLBXqraIHuecq9lj65C65Q5x14/oGox9Evqb4c07q4P5WSwWgej+gItQpUYgu1ocCtN5
mav4QXAMTf34mPLABXHYnkn5uBOTvHez6nWdf+4716xOq8iY2BiR73EwY3PVPTuuKvGJk5/arTsZ
d20mORQUIwbNJo8FevuEzIx15rKbGLdvqjza29Fy72Xk2qp1NTxgLK5M68k05h1jURetTf6SlcgV
hFM9V0a4sCVGdO4aK1LJahhx0bK33OEMzIqmI+Ke9IUDCd2apCgelm1czb8LA+1yTchR0GA6RfDN
ZC3tm+vgUq+WzZLtog4N4kiE6BP1pLq4Wmhun9K4kvnmAI/655UacC/YjdxXZRoF2p+ey5nurRdM
mr1p2rlrCKGOB4R9wJ6oziJ24IPt80qNKJ5MLbCKQi3JF0vu52Q6U5c0l7quYHzgcb/yibibBEPH
R6RjGbgkM13LhIqvqcf3WlnjMbVJ1jVCotJgjyETXNrlwLbOu0u65mdgmQBqNRrh6SfJgzGQ3O5w
Pu/Yv+86P/xTlJqaLiY6F9kWmEh/3BfDWrnaVGUMaMKrL8ZPFq/dEU0n16drQCCxBlgvpYiO46KY
zS9j9IAVAS0LAvNtptm3hJUt7hDTEW0s64m4t9I883e9JhYkiSUGC5XNXsV1Wjbhw2LYLf5dzocW
KgI07iF7odKfAgI/7I1krPPQxkn72FRYt2fyrPhWQ/t31Irx4gi53Px6IilG6Twh/id0TraqKY18
nR9SU2tW/wTZkLQnL9jrx1uNSpNIIfQtit25S46kgh3F5Gt+LLqs/x4Lp6Z/TskMcQb5QBm5eNuS
XF6SQ5KeJamAUV2/z3E79cSRNEa+zWfimsj2clhXsAPdGvz026EFvTZbbfm3qmXcfNahNxtBjij4
LylqDocaUq5N7M9o+GrHRskbx5N56ayuoj7CPNL28ZDs+3lVfeQ8pN4mIQX2IZPV8ljLkrEM7AGK
sWqKfMBjxGV1m9JXqGktmVDIJEshvPWIRrtKdnBt1e6e97ndan/5Uztzf3DA7W3awkWzYeMufrLj
tDs6KtqSzPkgy3wfu/QriV78R63MbovwVVzslv3Yzk5A/J8yDMM+3SR6EIP53tbPpktoyZe68vP7
eKQcmofsOtp+/WgOUu/TXH9VjX1vG3Q4qc2WuPBkcy6ygoCzkDV1UUlqvYixWYwLk9PI/eirxbyZ
fQJCs6rwk5sPVjrNx6GqyAp070uP0bs7vEP3CEIf1ro/7bt+uAi+HYhzX5UfvaXYuQlT6bZMAq6h
Wjkv+U5I5nrUhrs6nYjGNQcj22tux26D6io6NxFeH3dyEpqc2bgsHVTFlKDtA1WQt1P5aF2iFB5e
iIJ33RkNn7Kb93Ul4HQvo7s344lKmxC8nc8O8DxMkfPUELVNbR6H5lfnphpdQx0Ov5bUcG9jGaZf
fZbSH829T/iDBRmvtYQOeorbGMlIG15xNffvFGCPltdoRsBT5B2NqAMFS+eySYsKIBBNw48qkmzH
gPupsmxi5Jz5Ppbip3Ikm+g18GK4irTa85DeNfWA+QayZWtfjap9DkvnN3Y+rujSpm9sfcvex15o
7KfUqF+Bxyv0yPlylxFaGMgma5HqFukhLTB7DROXNiJ7BQrXm3LvK8cv0h6t3mqDdimtr9Zoi48J
A98mjhLYJyTvEPdq5PCySof8q3J6qErzXo+tJkWHCeRVjYyeNzT30Ue8rE9pXqlf2egsm2wq8xPZ
4rAfEot6mDvRHfv7IhZYSTARol9MEPs0GmBs7NssF8xwbxmG/GDM+kT6U4PrndeDBsH4xrFnoHxO
KkhrNY9JVs3FWdZeepyc0idI3lreQTwy9mBn/IOCorrZxZy+JMhlWUsYxqmUWE1kbX4NjvxT+1S/
XlKm9zIsP3Su7RvtyvwmpAyPSKjbxxnxz6FDxfJb0SOcNC7AeyFq+wF1vbwQMZpeyYds7zmV2V20
OfAGgo82WVuOJzfNst/AoVAEo8zwoUDxHTDls+ZWX0u5xHeFAVgiKlrQhVG6a1vTJ0bQF2/p5P5O
46G/DCPzZpWj6p74wO9ScApbZ7Ifiz7KxmPW5NZnVHbTlpApkOyNHbAlLekslTihjr5ClP1bOiPp
eVF/mcVAGDvEEAi/um6HnWNPP2OJAizJ55Ih07yvQt1uHT1/Gy7Zd11SV4++rpH0Z33CjWXmj+4w
M1sUnrkPqxz2f9nAmE0r/uAR0UFAiDAce/LUkWo6n72dZTOO53Tb9Z7+JnqeJ2NBgEwrzevFkJ8h
VbeYeEFdKe/qkcLVtNLfVWSwSBht76zi7qfLE6KbGEAV+8rQ7jMdmCSPM1phq3w6SVJ/pgMrxtFI
eG08T2zrYn6tDFiLPuOhwHeckzS86o55kH2x6HyQFvDuz+ny4cYIMlke++SfSQIEzYyroMvVfOxG
9Rlr378W65rDwyAFhhgj4hJhGlgGvlQAkOXGdSPO72T4qZRFuJUsfjE6ZQi8lJgQmewhxdIzyhEr
hHBaWsayHzuB6r6Ic/fYVw7jl8nqyh1qseJoDYPDQt1kO+Uu7ge9BxvjXp1MS1/6RqKzqol9Pirh
hBczg2Lm9kZ2IrKNrLPQDE8z4dWBNvWwb/z0Av3Au5NV7zGfqIsgA3XXlR7h67B+GyfLso1KY+8h
XHoTmYlrHHgjFlZQS/gic0qO0vP7sxcjq6RcyI/LAoZ2dBFdCwquLzSAKCEls16XqTp1nzlfG/RS
O6eNuQUj820IVXSwpI+ad2TKyLktok9mJhRGqhXPBcv7IDIi0DVKdU9555+JDq6wmE23yo3/JEut
A5aRKZkGFH9mNlo7QDVZTWAZ/Y7lturoJcOyq5FFBMOU/XHy8Ved0AfrKEMm1+hT5/gTmdy23k2L
Y+6rbn5Rpkd2Xmzco8BmIO36rzohaSOtxMfgL1xb1AZBIlbxcIOFsSzvytx+xm0PSsbtyi03YBcM
mICYrTuviiLiUJah2A1N9SS5ph/HLusOhWGHOzMW6dEyVEWKOVKobYb75VWW9SNqA8JkmSCiml03
sDPTWJHOPjib7I4Vwm5scvul+efhKEvnyUK1sQHyuOyqmEpNSiZQgFjYjxP7YgTL3I1bAafVELSv
SauIsbUAxJqiP6HhTI7U2hw7avF+4cSyucsaxnmV0RybMfECXwGmRd6Oj8TArg2L34FrwjPpRdgL
UNz2ml6ytco/6GcIUMxs3HlrLnmV3YSRiDutDTOIGzvkc5EzELpS7X2BxaJyqGiQhdCW95rzBgnu
ZDXZFqTXlqeUHlcRxBOnJhAB2Vj3HXgV1Hozq3ujn/QvZOPjsR3q6UrpRQjgZPxZBqIRy4b4Ch7q
+7prqHXmtGCutNZaUTEdwBuNV7II5//JMvx/svDd1z/lc9/+/PS3r/r/G2CXK30f9+P/ycvHBVm1
xvWn63/+3c/3n//nv3Ac0v0PYr9BquCX8zy1klX+heOQ9n8I23TUP4lsAufff5r6DI/oNdzKviOl
K9hrr0nf/3L1Gf4a2OYgd8dZtXoFsQn+r3C6fzngYZ78bw20/Hn/xdWn2GY4GOGlI00MvZ6j/hvN
Lh3VWsCL+iKETT5qJGd/zziSEBGjBrdfA3tKamwRdeplu5CiiPlfG79xXfBCLbpjyVJ5gkjOMP4e
bTjDfibDvwPGOFDvKk53Zl0iwKvjfMAuXsTxQ5+24TlREGdgRkmiZf1yuZWss2PibLv4oXJdGMKl
q/4o1Mh32tAyKGx8ICB08r1EJzD2SHdz224fHSufAjElf9pRa7wJGsMWbUz1xQEb/g2rmNN4rLmA
gsZal0+Jivg3cGPDdgf8erkf50V9J/B5fv75WbrQzUI8cw6piURU1MiuxfI4O/zTNA3JIwI146Xp
kMoDWcj4Uz1t2Tv8VMQSMKuotg7gLOS3bnVdXHcihLkdyEjlBorRYlf8IuTevFu1Ij0XMzjwTUNU
GwPgxMIotrmlQ9oZgZ0y1E2nJjAWV0YUrYl8WrJWXaOuL176QtYfCXOcD3MyJ7w7RMlODByW0nmQ
Yb3ckD2GZz81wdrakZ1uCqfUO5LpKAMivkRvTuhO6mo6p4lG2DWUZfNmSjxORodqpZ9QDm5HgKVo
VCOUDeYAy4NhQPZEq5BZG1kM9q9wKOKHkYEIcVpcG/XGtafurS485zOtBQP1mm86nobuxTRDg5sv
I5Rl6fxTNkTlLqSNPQm/CM9uN8lAQuWqmZR/Omq0v5M5pdqfE6u7Z367F9L2P4QlGOKwc0SZZ4/3
Lp0TXzZjO3wYxQMyufjby2ZQrmKUH7ZgBD1NOvwYdWZhyZhX+Sr4EIa2glBL1q5AkIY98UPx3YQa
9raUQ/XOUkS8N3E8vzJTVg+CQR1eR/4TGxPSr2FBiK1DgQbBBZihwZ3t2KAbKBYKGZCT6R3sfG5P
TboMwUwNtfOndnilSrpP0rrbzvAWdkk1WV/xmkiax8jDNgS9LMeu432g+eUYbzLB+DfEEah89j6C
QKmbg6vooch09LmQ2XH4Jw1W9ryboLMJLlna7AacI7tZeZs85ibQjJleGxNjnxzs1SjROxaADaWd
S0TQ9qEryOPKfayFIi3FdsxJlx1Gt3xWYVXvZ6nJY9Fu+xBLx9gVCdOBNWzZBykaJAjRb5aci79r
CiyynDm+IclFKaVwN6gMhWWXpoILMcluSCNx/8+W/SufE5f6z1A5Y3IGwkGUc4XRSLWatkS0FQkf
Hf2cyWtqhqxsqMw0i96hizA2hpRlvSdD/Bmde0dyM759k/iKRMXD2UCmd6aSzp5DdNsX6axywFpP
2YuIZfWOKhEtNeOnR5b73aVVZIHMVhmd2WTXr1UbpggnwrE/65aGok5c45ZZors5SYK4CgfntZl6
YKJday+kicvmQS+5vtbuUj412QBZlezgY8Q5cyoIs95PNUsxRzTqywm1plaPwldrxkgZOShjyxqV
0b/dOf86z/+dHyb/q1P/n+Obq8o3BUZv2/f+O9+CrOIOibyZXWwzyn9VduSt5f1Cq8sqqTn0ZnhR
kcb8qywC2UtzeF9nSAd37vW7kybjITH64RACa31jHkTDwUiuRdr7XKRu+i66NLtYYDD2aVkvp8lp
SDVwawS+2JH9/wtsFDf7f7mLPCYiCrAE7x7kKhuew/rL/ht2wJY05INV1xc9DfMbWxdOzUSV098J
u8cn65Vs23bNROH2z6e7fs7z+olTbZr7eP0W6rZDDW5IvpnFKJ9kPuirPcXtQzal4mHiWroNFl00
tlpT/A/2zmQ5bmTLtr9SVnOkwd0BODCpQXRsgp1ISZQ4gVGihL7v8fVvQcqqSwaZDNN9kxqU3bQ7
SCaJAMLhzTl7r33iBTau4Wr52uUEad3AHnpuUfZJV+UyQOZlqDTLoOmW4RMtAylchhRZkcWXahlm
YLgYcQCSin23DMNgYkAygXXnjWhxdidzjL6TgUu7ybicTNr6dMpOm6jVN8EwUjOJmF6evEoyMaMk
OdcA1jf5iK7GRlm6rrLp0plbc+uXSbghJ4FW7lnc5ATxBWc2RVPe6CCOzjpTX3sglPJ9zrwPtXFD
uYNO7UMS7eP5Ebchm3hce8jSb2P1pcYi05Y/CVs3xoeA1dRp6XDPYCkvs/A2rx8Xs7bKt2N2Jovr
ePzmYZ1QQPIBIZbUZacvAjNVh+SXY3R07/VAXHB0sqjifCkv8jjaEqTwCCurDmiJEsLe6o8OxRrU
braJqDxj7ez6b0QvRf6agPIzzrIhYga517q5Db6VbKvpBZMjNGzcbNfPX430Hk2cZd4gMF2VZIxl
O9/77srT6ZtmyAzRdeft3OlyEimxOBy4aIP6VbRDa7dJlbcFc+iG962JGJN6d5PiRqaN7eZkGlOV
P4ssTOoVFZg8768yPK+IPM57hKTMXai1NBk0yRrLCeFJt3YIkqkZ8f8Jcn9q7VmEgxkYfHGuY60a
BvO0dMP2XjmoY6ED8ujwzBt9RkvHIAiAzQlmoj4H0GLLYSU1Nu/ZusrqeYcDj0CQacIokY9fPLu/
6NJ507DXaoOlXspAdyPr0iPUKbYzzjYLMesrJ+16FUn1cx6GL2Yuv6eYpdj1PMnZiyh6f8zGctvV
+acKYhni0/0Awjdri3M6s9jES/+L6E7HvLhKrZrZLjKvlYlQmenmruJ4rWV+OmbYpXdzvresb3NH
uuI00Mgk68OJ14t5tSPeEN6CV6/8sZ4u7HlAI4SpkzxCHNAI9fH60XqKVnZFbhQNWDyeMU5+K2yu
TNe/qTnxUWW+MovxJA6Ci3j2viXNtB1y8J/dZJwOIsV/obXcBrm+47hJz/JbnJ2P+rEp+Fqs9eR+
w05C2KOEIueqi2LY9fH3QgFfohWu8ctM8bDN40tJezRv4dGE28lepFwB5IFVRt8+0TVpq5shEyCc
T1LjfoYOQUVn03Y4XOMPZUGddWeW0ZmsvwKs9dMHO7fu7RbRj2+uUOM15tcAaXDlspnN9tq/s7Ez
jhDD8NPiZIsob7R6ARFVfU/qcb2qSB4oyasJQMMH+0h9Daeb2juR96F0kfvrszSodyYlZMwYFE5W
pOLkkjclhl/U3s/ednQUYmz6puLaHZFtV85a1086IOL1Un2axE2CPrJ+rEmXt+Mnws3mH0Ct1qKi
HVeusRo0ciPlTUo3oqyueAMRlp0W3oOX7GV03ZM6roa7mpot281TGd+6WXKhzHTTjQO9V/ItOTuH
+Cvr4RInxpaTLBsRame8Vqg4sW/S6tF660/jmWoLWuYTcQs7ROO7mt3nXDVbre7L9MrCG2xCnZgL
fkgOafEQwLPgrAzxkmIagU5kVPN5m63bftBg6VDpXQQGTabFPF+du8EVG3WA3+m3MPho1zdYTPex
+FIjcLIUEtHsZwnAIUzZ98aLOXTb9t0Gh+ZnVc9ru0dLN25EGn7ANLONSLN5wnOwQm8KocpoxCnW
YQsNXPoxp5Oclad1sGxXsPW55b0JCQ3ubxtBXmNLTmjZgPBD6Qs9fhUNkWW2gY8DXzWyC0HzKRpW
1vDTSgRRobsS421ebWX4WMUPZrulCHaEk8Th8PXSyjnPooQNEMZhe/1yabUFfhQlinQ/Fj4DKa6H
dGO5LgMp8irguEj/KKblss2va2vKiOnVZv9ArCa9a3Pk5KEyRGrGdE4uEZuLwk81OhzBw/OXnYDx
a1OAmxzx9LJT0LKlj4pocG9mE+/dbOByTUVx3eKsOm3zxjoPB3PYqIXM0NQx8a896kdaL/2+TOpp
kwTxB+boz1hcGSPLrjjEKjW0u0iTTUj/dRVO55N5W6b7qFn8NT5HkAwJX/JDF9+Kcot6Fs3IpyKh
b61zTcu2LM8DMS7ReibvFdVsM0OS3/SnKpt2vQxP0zKEaTu3J5kD8WQlu3m4Qgmb7ebyo/aQKYK9
My+NrLt0UNkCklZf4voDuvKzDAmqVQYruLM0mi7b7DaYMlwg9Q8JOUx9TmUAgZeSlY1wP+GUSBtf
hh87mI/VnjLkFdEXdIT6ldX0m66tqUzhNDDS+czxYDD2+aeWb0e3AYGe07nrQwtsnuaI5di4mazH
LGzPCtv/kOtPnHjCtSO2ckZA1DuExtSnmekhN2n3s4u2EmkNHdtVj5fKiT8WVbLqZ/8hLMq9Ipuu
+unMn/XUrBMPJb5my++55hFc2QHzlm0eOGyqGkpgCeIsdkgBnU27TusFPBDrga3DbK7tMoUX1j2w
F5ovEwq5JzNYk+3QBBg2TXiBsqC7GpRsAH/tn/+ohPXx/wM2/5w1+18nP4qrx+xHc1gGWz7N/zIi
7VJR+mdO1e6xLn68BZtdfu13Yctw/qLJDEHexQEJKV6zl/9d2DL0X4iCHLw9FiUsyl7s4v+mVTny
L9iL0uFf2vJXYet/6lqO4EeQ66HTCkeZru39SVnrV/rsvwBmePIE5wcFq8qFiidfY/8KzkRWl1tr
dm8NmiVSP606+IhDn55ojzyV3KJmyxvOHrM0EDy5cXSFwk2eR3GS7wTmNdzl4V1gokCco/DKRWx8
YRpt8mEU+hik8CVZ6/en5bloXgjTW9C4LyfnwS1JucGWBrFINJ/9PBX0JAr4cGR9IlkrrNJBf+ed
SVkiZAAVX91Cwspw6aPtO2ujqAFgI1S2w2fmniLI5h0PU9ZaWO2cdexo7jw8IsYPTkHtlVll7VVc
oXEpJysJ2TnF8weoFwb5rrN9V0JDpLLsLd0i6m80FgzpPzXYTDCgjt6P1vfH2xDlCVOYYyQ3QvqI
/lKNOi6v2Q/BqimiY1PGwhZ7+X3ylKRjEkmgSRM4rFISi0RgXVZRxik00hyvuQDd0V/0IojILwV3
T3c40lQL3EGdRYFkAWvqcLgtSw0lFn8dtiH+AyR9Uyi25OvJDxHiU7IzbTvbTBbbmGcvzBsHc8br
q08Mc40PS60WAeqvoOxnZ1lKv43bOLZY1yow7trcT88I2pTfUcnnNQI5Ozw3Oe99Av9tk++pfEAp
XfDT8gtOYlU4Ud2P0/qSVntQrZ2g4owwKHP6bOLWZs0tIRx1fjI06Oqa8LYvm/HDCFpjpF3N4QF7
4lSubU0gIr82xg9znDg1sKrU2LaSajVEj0HUKwZM+NTNDnKwuLdwiJpDTmN5aqd004xj+WEe2nbr
G2VHViI13XEz6PCjxlj0pVMipqwQZrct0sjHzuQ2UKnFcjN76D2R3ocIrrHwYiDp6lPOxc1Tk5bG
CjQVa3kHHmRCgu54l8rWxs3g6fK6yCYwJl4rog/vfx3LRHU4gIDWgbLmf8uLdgCvM/Al1BTvBESo
KgIG6ZNgSPcVkT3OiWg9BjUVO2rGeOpzx93iyIHU1HXWbTwgv1kbhoPrEVm3Vfc3kY61tQWfKD4u
jit8EK6qrgNXArzHTx7C4RqC+NJDyDtg8/TrcDuIcrrsfOih4MyGVY2CVKxMywe92iDhwolzMfkN
S7dNx51fokawriYEGCTDpo85LenPaV/gGIAm5qKQDsLLvE5n1IhOgoUBk4ALTwm7sjJjJKFNH2An
H9EFLWp9Y7rQrPOitChhwpREfAJBaEuhi9zERmZ7g+7Vpe5oTu1kKsur2RhNNGhDeF4M1CigTLQp
aACixi/IYZBUHZxI3UTSucaVP25yNO7haZV8QL1L6DpgP05IU7DLURTeO1MGO9lZoAY1bpqUxryx
h5zbZWthw4UZdfzVqdLxwspUest51R3XR777N756T2rPseEvoOA4mF051yR4RikB45ZAuT/V5kWi
POcKpb+J7BlAL2Km5lsxh+bl+1c+CMFaJnYo7KyR9FboKMnD6MYsmDE2Dwh1G1kWWxu761fYC3pf
I+iitZee0QUEhE6nmxcP0IVnlGTed+GlsURzeCVDZWjMfP/+x5JvvAwONTZ4uJo7J56FJ/ZsbhKj
VYxuOomFiKi2oaX7E0rUnNwjYlFnvA87VSowWWVdYxn33JU2gvRTUPj4v0M2kI7qzZOOBLiNDJR5
bkTaWYcJNl7Uk1Tn0lx9Z3tAEEhjj0fm1aVhdvgiI1ZlY8FewTPVkmjz/LNT/s/qJPTE2jes+MLJ
sexsfSGn/NRPxF3u06ddx4imvphpZgCXRImSlOXPkNRbuUrskMKzHpZTR4qijv/PMvOac1hFesyI
ZT8uZHQ1mRXCLvRc4WYYWGGoxQzVthYCD0sEskTB5t741lRubZ7jfWpzpBXeILZDIXxel5J2WlFP
05M0+9pbheM87JvauKbUfD07NVwfkzSRjwgZkEqYiVdfZ7zXXwch5pjaVTleUmZmoQdCjjrD8tHr
omEF/sfIxWpmMVmtijoQe8PhZLUyBs/de5aF1IEdQrRr3BjTdMJMZalm+iJbN7xLfU7CWSQIYqQo
0/drgyPGrZXQtda1PZ6l8+RcmG30qXKy9lFPBEUTRu1s/F/rRg/a6lhMrnhjTde8Yg48URIofncm
n43CLrbyhM6pQHQbIbDohHWa5nm3qfO03zatbtb23MTrkWV0T1el2gEvMFdJMC8ohK7YpZn5COMg
3oUVSmiwGIgwgZOsynJqfx8T/rFNql52SX+9yBo9s01XVtqm/WtUPvusTdBP2INNlo8+S+6rSrl7
A0WOCiyxy2PH2TGaFErgQmy70AkwvFdfqz7Bi+1i+JQzHbfUtNS6NWLoKY6QZ7T/YX0IHOCYLnfC
Da1P1UTtpNEe6eezqG/LMDa21NPsr0lfxFdthmY/0112WhuVcWSOfD1TWbbDwigF13a1LQ/qA0YU
+W5WDdygSCRsQIGqu5iHezm23kWdJXorimpkydpQk+k9DmeO0/PhO6q59BeeTJa1Y++6eDVP8aE8
ahXMUaZ0ETW+fNdLN/MRqWcCf58V31g677cgObq10D3AEBQ4EX5UmkNfHEDdbPjPx27wdu9Plss1
Xuw8LVubdFYskyaLUs7BfBNFMb4gy6NGVw7fgfWDVPN6sctkMB+ZltUbt6vlr2MxYVnLweXl7Y7N
FBupmZJEFIzpTZ9p7zM3xv5bY1SVnW88RDM77nWb2+VNI/PmodAq+CwcB7efP4K36G3b2EuFIHaF
sV58S4ru1EPqRps0taDizBOcsDlL5xNsek5ODVol8Qnlg+ZSOuyIatVYeFemJX8+KegCpBqXjzCp
hunAG92tpeIj2RwLofjwAbsKpJZtEZLiACt+edcc4mDU5TBtB3Y9dD4Wh7l0clCp7vypmyxrOwR6
uK2hN53NMRSiFaTQ6wIfarZB2Mp/bsf1ZUYyoL3J3Xy6w2kLzseZhPEtGKLmThiIG/AGf8zqvEEq
Wfaot+F91I+VhQCIfYO9640AkKRIEzbbdt+tBoFYd4s4AiZpFXU0jpfUjDAarlU2l09DbRhP9K+j
rwHqrS/pQKisMqT+NrQWu+oSgd1FUoE/wanULfp7G55REyZndGXxo2S5pr8p3a+Z7NMv5ShylLbF
J05pvQCV0hQnloi5kumT2dTI6PeQ/qOixz/G5zyvVfzXu+qe/4VljSU+6Z/LGqvHsH6M8udyneUX
fhc0bPMvnKMY2lDpcAZ3Pd7O3wUNfoIyhlM5WyabWdLiJ38XNKTz16KaoY7lmp5JKYTB+7dQR9p/
2UC7iZCV1CI8jyPrgS7nPZ3OQc0MN5+yLHZqkm2kFsJ1DrZstmGrWKcT7I3Q7XYTsnc6AKkiv8LV
F/Mi5FcxZ7QkHq0TP/TmBxmSwmFOfo//drDOnj23m9/T3/O2s/Xypf39cVBDWywWiyjaOpiq7DIf
DGOMqo1RzsCPqMCjVaSFM27TAswyNEz/0bCqHqZXS6wI3mvQitiBMB358SXt0fCB7pt141blNwcD
ELupQd35E33edVIO1meRTaj3Asv4qqjUgLasEW+uF2ICijmv1J9lYGFp070B3KGNCG+ODLZaLMU0
BNoAhzcqbQ0ZxC62WOUGJJVJxC4BNZaFlqm4tA0E8eta6/4HWLgWK5VpIbmQzjD9FErj7cuTbKRQ
6k3Ow1S3cCkxsR6rhf4KHvrX8vL7QbL3cSzOCiYz4LLxeLaxcNs5jWFF1ZtKd1uRya0c0L5AhV0N
NFhbw7/ssydRipOeTZFqHvKM5j2u9x7rpokMWd/5BKvoXVTSZY2BFaUdpGMapPxrykJrP4ngwNDk
BuRsFcaRA84y6l59enZvtmR3Cbb+YBjMVdIWQdzw6ZMei1zbWKhSo/zk/dG2/JXDqzhLNjIBabbA
GPLyGQlNAS6jZLzRU05goc1Xmvsfuoxg7+xh1kDB0yoqjuyIDg5JfDMMBRI12Ox57Picw5yLQOHu
Lp223qi8yrZAC8yLIZsW0U5kjo+2jNUPXlpcC54Iig+cXh0b16cZfi+LLLuwo6m4SJUlbzoLDh/q
5tDAuSDj+xjb7adwIne4IqHjZHQmW5KSHFhHTkq/zrUvHhs3wGxG3NWvCujhwspEMttTgM0B6d24
qdXQru2kB7o/tyWsCafY1aTToNzG9+eYXQrAVS2K2VKvCwEMHo4qPXKDIsTosHy1ssRJpYxkkw22
ezKRSWM7DeFWbY+piZSMDGzzpQAfdz2w3z9xSvO2naf8OokDgNfwi4/cIFP1y2Fhm6ZYCsaKoqDH
xPhyWNhY7PnYA9YWqjKnskZ7Fbk9CkbrJ6EZG1fP85Ervpr1uKK0BIUcNDLaNQ+Ge5oAAu8zrsjB
+ONUITKYukFuEgM9UaOO9exebgcZgFwNSaPCMUqEK6vIy/srksSsG6uuIB9hI2jtpVEY6XVuRSAa
M+Xu2PsAOrjBIe0m1iYaf77/2v2axF8MINtk6cJCKqm7elRfX34ANpxQiCy8Q4HjBURZZmQpdoDI
Uz1DvWxsH7+PrLZdXkPnRhu+LlTFTGPrct22nF/LZG4uzN7DekqX01PtRwCME/zu0AP11IJyDy34
LfghIULRCs7dcOCvOWrjNVhSgpQkx2z8YC2GWqqVxk2WA8EEumxvB+wGmC8N92MfdvlJijpmq+Ma
MaLHHApLcoI23EJ8ZUxiH67pTo8gboE3xXuKWcXnKKy6c1GUIAg1X92YYCn+9fj+b5f1n8KkKPPP
26yTx/nxP9CER+WLndbyS7+3Wsr6i22U899bpl/dmd9bLX4iBVsvzSTvULFzecP+3mop8ZdNR8kl
SdlxhFDLSvr3VosfSYJqSMXmnOiI5fD6B1stxed6Pq8sGz1UJBYnYT4hsY0H80oOOlX7ZcDuwk7b
Xd8ZOr/q0Q94zHG+0uO54asc+AqZ4xzCViRejOeUDurTmq0PCoKwUuiLEqkum14me7vyjGkHhbpf
kUc2A5gfx5g8BRCWpJ8F9RbivwH0IJkzLNqjYVw3FGbPqNSPkODzyI5P8oYujl86KAda2QUc7nIU
L+k0E6Lxf4O2nc6eSF5dQoz+edCecZh9MVyX//z3cHUUm3zalcs2B6/U0pr8+2RgIeFXWpsmX5yp
HbGUhf57uHp/cWZg4y/tpUp5cDIgeY86tGUhW15+7U+G6+EqaGsitSXR38zPAiUoH/v5BjKfCYqL
Kym3SISRD2KTBgEcN8I/Hd1eeQ92UaClk7DlTWP17And/F4Jnp8CXpZGNG2Zxb1AZChSTTaB4mB9
wGkeYX3B6WPBU9sYlGI/DlbfrLvehPr+/rUOb5N1HnG2IzFMUEiHq//yNvusETbJhdMmHLJh1zTq
KRrqcTengXMvqra8AqowXPwb1xRcC3+ERPB28GhtI0HLk+lp41qTgh0xVj84NAT3BuzTq6Qqb53a
tY5cc/mbz9fc5T7pTwm0rsh1QA68vE+7a7XZWByIkJPA4vbJPMBvrlCsGfmY3pFGXXx4/y7fuqIl
Odwucx6dyoNvcSAmoE7BCmzsoULsa1bxHia13NFoHD6bBryTP77esrFmz8bsyjbq4HoNQCB3Fkjq
aIzuwx7GGkL7K6TZ0RlVwOHINv6NceMhKGbfRtvYJl3r5fOsG6+JolFOEK8gEBbjdC2M9DIC2bKY
5k4hjty9f3uHRyK+QI8xaqFsoXRpHfZ9pwljM9L3aUN77FPTx965PU/ZkWf41kUcUy9lQsTS9EFe
3pU0RrLCGvqnM1S8YNMMBdLYuXDds/dv5vXT04wJPEjLThB5xrJFfXY6rZKyMh0lpk0w1OiinDrr
o2vlFDLYdQZNGvznRZju57jJRnvzZ9dmWuU8TIuK2dNe6h8vry2zOMurEOwIeg1j3Qdl+0mEvbnz
AaWugigH75jzoI/MM4dPdrkqnTHmZpZ/vr6D8TInsw+aJJzZTud+Bo/Hd2ostCKYd+/f3qsLMZMx
gaJTFIwV95WiAUZcEWp73qDhQN0YhvkHVAvVkerqW1fxbKrWqG4Uo/9gCtM4RlIDLA3pgmJ6AOLf
gJIMQvIM3r+bw4Gilwg6BBpswihcv3rN+gpsBZ7nGau0kzxZzKlb0xbZNdX7bp+zkqw54bbBkS/r
1wrzfLakWE5NjKTeRTFkOs5BgwDsWhpgUeg3jjzBU7XC3YSh6MSR6rTBuDmArvXL7sREAvyH9wuA
ne/PpgTGAZR35OXgtLqpMUhDnijbKNqeCeAMThvTiqSO3toGcN37TTuJ9ub9yx6uuNQkMAYKyga0
lSlJHFxW516PdBxvgO/WkwPaSc0km8X+VI3rNC+M6E/rO1xvEd5wvjZ5+w9XIxyQg1n5EHyCuhKw
eYri1PeS+MircLgCIZJBl8oxd1HKcKHDuwJv0EDbdjeoIuz9GGkE0BNhBYZpjFtypOYjK96rp8j1
FOOG2QU5CK/5yy8P2GsxkIbhblSI4XiuPWgXOhwQmkYty8WRofLqFeRq7PFM6j9s1MSrU7Q1Zm1E
ZYvOnpmc1a1LJnQ41keaR2/dE51UHiTBrFSb1ct7KvG0EKDn6g1HF/09BxLx3cImQrtDAqb9w1G4
3JGktM07B6FJHnxfGARH4o4dvelNQB/V0ESXtiOjc5LCpiMD/s2HRw2E8qIr2Ewf3Fag8c84gIUQ
GsTlnjJHs5511vzpLLncEC+VYO/FKufKlw9PYoofujgBsqn74mOfl/F5FsTHZBdvDfPnVzm4F4ds
rGYxlm4ytHYAWHhYS1MZplCgqCGF6af3vyax/MEXs+Ov2+LoKZeDhu0efE8QiPye+YssD6cdPpWw
Ae+GoFD7JJqSnSD8YMVP5c5NGvOcUF/yjvtOwRGDYEIY0c4M+uRIAPdyxVefiH2YtFgjNNvclw86
TEqtp4yRo5s+2xlC1BcEGWnQBPBzarN7Modafn7/MSxv86tr2oKTEWuT9aqJ3GX5XIyZ0JtRSYXM
xp7JYTKyk1R3xudAFbf4QYfLNh316fsXfvOVpKvJ5hxWBwvGwc3WPm2azCYcGeblqcB7sF3IfQuP
Vh85NSyngtf3+K9LHZwa3Hwm5HHmHjvyAy/CUNzKjjSckEYxmvTs1G3M+a7CF0fiWFEc+VLffEdt
GmScd1Fo6oOLF9Aax8HgS63jIToZoA2cTA3pJf/O0/yfq7gHW15CkZ1w6DVpPaof9zgDY4BRLhrH
0qrX71/qzRtapmxmBApO6uCGgIIZFTsnvjjp9Se5JmNU406/e/8qb45LFCWsqx7b28ODgtFFgR3E
PLbRdnJAH7M+7/0huB89bT0Wws7POc/bJ25lySOP8u0ruzbL0iJQPWwMhC4ZJpnkyvStBYjcCvgk
MS/Gzu6K8By1Q71xnAguC3Fj39+/6bceLVteNom8Eh6CvJfvxByZpTEYPZdWkb6DP1ycRwTUH5n5
3nrznl/lYJqZdDOYqpk13UnkQVTXyJsQDQ2x0et+MzD+URl07IYOlo4Wk5d2Q948km6bs7giD6Fp
ae6//9jeWjo0FQgqEaQRus7y82fnMJ2bDSA2bmhCtLwRoOTXDbadDUKYiHgwF8TQ+xd88wk+u+DB
0mGqGjlvJPWmctIU4jQ+IfC70edm6NS/8bZRvsJCsHiYAV+8vLeKzlc3eiyLfV2r77rupzOkRO2R
Jf6tG6KaoqnGscojIj+4SmMR82LzTieWR06QiS9alh78JL697Z8/O1cqQbXaY8P3q7787MuqQzIK
yoJUFcJWylWUYcNEAJKddmgTj+xk3xp9lMux0SA153R3MC5SlPs1hwK9aYGQkHRWldsMBvGRwfD2
VWyW7EWDwCb25bNzvcRRGJTcDXZWeyeUW15MxdCdvf/Yjl1FvbzKlDScYwy+IcIKmeWD3thGMDv+
ravQvKOciEnFPhwHJB5GY8/cV1SzXjXTKFcCINyRIfDWvXg0jW2UTYyEQ8lx0vuzNRPyROvORUEk
g4y5XR2rziyf9WDVp+jKqkuDbmmoHKxTjbS7Lh5KYpfi2EO2NYoOLexk18TY+FCk3v9+Xl9tKQKZ
HHbV0g33DqaEGfd9l/g2odacQ6KdQ/cVSWY8mFD5CrvJj2xpXj9C2/Io2qOrQUTNV/VyOAgZuZMJ
xGEDeA+02qRJ4Q1cdWRifeOmbIF+RaG+4Hh2eMBt3E4iOzAlbNsqnVaVLhWCyzroY8AiAMH+eFw4
lMqpU1BMs5khDt7XPqvYUiRSbIrItJ8ocGE5nvJxOFaO+fW5Xw4NDFhLTV5KFxvnoT6nRJQ0QVIF
WNpPyUC0LBh/JJzaMKczghrbiaTsxlLJvTVpC35Zr4Z63WeSDmqMn8d2OQvwk1uK3sjPCg7n1c4T
iUncne968ZqfiRwDvqlDufWbfoby14tanfzpmFu6+6Zmo8DC9+rsHBAxWLS14ryAl1Gjc7F7ULXA
/6PdSD7G7ftXO1xlXcExkKKqZjpF0WkfjHC+MVwyNm3tHEZFhvzaSL52VQjLLeD36GK7ox//4VvF
NTGpIcHHDclFDytYHYmNRZpbHi1vrA/7clBYSFtXGTE02jw71kY5fKtwXi4dTYXFTnCePjzpwk8b
Ky8hRDWoQTtjrHWsr7XTyyOz7Osn6eLrtJbBh8CbquDLl5eMpzou2tDfGKmuCPJMS/2D6AhyRmDi
P9gkGg2b97+71zeGzWL5hzWemsShGIRK8ECtmGi9oh3q07LJ47NyaNwj08Xy+hxMuhzn+PMgvVza
gcyDB69wUw9NTheo2A44yJPH1ITgCM+AzcttJOdm2AWVOfoF8eHdlzBOh03YyeQ6rTP3OujV2K2M
cCZFWYPGNTZBEbZ3VZz4j3OWkTRbG0T6MRsWX+Yk2HuBwGteWKfYy0BwW7GvoDpnnn9FQlny3XGy
4YaNborgjcrL53Cu2m0ZzfEdWurm1pAkfq5mgQ5wH5vzgsiwEQON7K3CU/INadQhv5+ucvT/iCWc
KPtot90AlzGyzpAdU0vF6GTf94FXI7CopitDVj9KaUQlbBmimWo/FE9ZDH17EE38IEBG7ksA4GCH
BcuqASbso+rAdGiFqt/nk4BT8omjtKdvIFARJXfW1N6hdSPNyuunXG7GOBf+qq8M2PjFYMUEJAZu
UJ6A9nSCrTlnLiCyGWoplqtyoFxnzacOic77qjUyjCcK/HhoWGDw4ZpfgeSLt9oGGAY9uiQOtq5M
teL0A8Sox0CAthgDPskQGVZ99F3EyjQppGKQ1JdTkKl47ZH89lWDJPpM1IC9S6S014kNoW8oY6/b
GWGofliyB35A3z7MANhi7K+LEsZIINvTOGS/+7ktsc8QeW8vTyoHGHgVxgNuH3swAGfiEQrdne9k
KMncKLT1vVLpACvDqwjBKSz9ZQgHjHmFIUDOl64oHlPQ03x5TR78TFuR7xu+4u6jIVJIqSsywN2C
TldBixEVNOYJgdm7K4cf2axDcdME/OJG1Zi39CQ8/5w/SwZuMwO5wqkC83pH/4r2WDy0qbisVCf7
LWKv8tQPoINsq7QFpKEKsCky84WzD8ws7pHS4Ky5rph07BOd2ZH51HeE2wCUr/R9AgXzvJbtHG07
N8gwFcS3IpyKzUR4+hc5SU10hTFgPgIDXKpt0M4WIAXSe7+T7JbcTGU3I8RIQ4IsBKirAUfqiH2v
ttaWmbbTh5oYRWh0ZukMG4qeJH0RZBMQHZUPWTGSDDFNAegKZ7Bh0sZOZRc9IAHxi7iFjefMKucw
2+WRl14FxZzgMiHnkvTtqimvWqBo43pwCgAm5ERF6SZ2ZJuQ/etCm4nLKFHZbcExhlrLGPjJ+El1
o+A9GkqwrnGK3nhNUsuESZO05Hgn5TDbW+3FZXzr2HPGmz1gmCZYMrDw+EHxiY3sKmgbI+rWPA7Z
EgoUNJAqWre0VwTPQtZDc9V8rga3cteaYL/gITeTXJ1qIDWI+Yh5Q5Lmts01BiHsJIJ5qSHTMpiI
/2T7nvnwPCN6Jj24A0LHCo2pkNDNnj8s/cnfaRew/dZxg8nYoL7zeNWSCqZqhEljZ/GukpFOVHOx
yye3vHF73qRdOKbzTeDNRND4Tp/TZxonjlqKuPOnjKgchY/B8WAYMY3hnwhb5C1uNSBQLoMpyrEj
dsRiuKYBojpskvmzERgkghHGOS0hAcQfrYZ0DK+jMiabwq3z8tFKTHltkyUabTqzMiaYq41F9i/y
ootQzBGRSsNAUIgMtHHuRiJ4CmpWPyBSEi76TPAGPA+GNbrhPB68ja79+dsQJwTolLnbf+1BuesT
KxY0WWD0Bo8OkkhrkxWBSbs1ROcATgl+HN6TJCT50AAErKqBnDpa/AYAcRDWJ4OtDfJnI3OJ3xoL
B1DgbFaARVQ17ad27gmaDehSrTytEojeZoMoE1hHJkfSXSC6bCJnjPWZHsTgXLK2U6NlDGTi3ESm
mezMLNIXCfHyAJVbo0NB5+lx2FjWCEImqLzopFXRSESBQ+o53Jt++mkilgjPerdMxl0fBs6Fl0Qs
Wb1dmpJ8slHcyKqcCD6v5wYCVxvqn51IvCu2Tso6DaPO/kpOyWyeqxa38aocYy8+tcqG1IiuIDRy
VcSW+AG8GBatBZL+a5rlDjc1TFDQrSlArzxqscBrWoBALqCn8rRl6fhAYgQRWVaBEwIfc6oGMnTw
MK/byncvfPo2T0ZSaGeViWEAGl61DUExlR+VJ6KYVLNOu4Ua6YVtsHFZh8VWzII7KNXUYwBHeUBe
amuRrhf2tfoQwhy3cY8REbWuhmJ8Im2WOch1poaIh1TX7c6y8jDe5ME44Mgnnyld0SAir8KUDfAm
14rZjzaMhgfFX5ToC3y4UmjEVLsN68b4ataWehjSiCpwn2XwQqyMJJ6obZKEaHM/O21sOLIrUY3L
iMoQzq5MAG0Xwo4D0Cxl7f+oyKBNVtoeFud7beHHrxwMO7uEQodcZQSXXWOFcqqVLgxqGVTu/h97
Z7YcOXKk3SdCG/blFsiV+1ok6wbGWog1AnsAgaf/D7KlkVq/zch0PXMjmalV1clkJsLD/fNzEHK5
2q1DMprOEiYyzxZnN7C9/ToWKzy/XjhVxakMD/jgufPyY8W3KO58O59e07UqpkNU5fN3N1irm2qs
TbhWyEGaeJSZ+G1MPBuTdhzz6BE4AQuLuI0B/bEtiAdlEuPcJM6w5GwpmznnmzI6foGRiGYcRaoC
qtzoFAWfI3HFH3WzFiCVeLO9pK00P+JsZa0Zl0tt4qJlhv7TCxfHue6Chp3NVsqNPuaEa3SVs8oP
sGmuwybhK1YUSb0YE35huHxgqZQD4aQPMqdEMWw1dzkIShZA6TBElBDFtt5N4Eufet2Yh6Zv2DIL
ormf3u2UJ/1ZtRVwcjDCONjSSZcAr1x7qO4auTKwh4Oft3qPR2CWuzyrne5x7by1AuE/YMP6ESAx
aH6Ni+GjRzWCAp2DO/tqHV65U9ZrczcH4wSzX04m9OyYaIpbysdhXtlAPyhv7FNrD0ZrbrnVG1ZP
5wXSpgdjhvevmfZ4iTrfTBrf8Id6hw1HIQyqc7t6DyzYUGY8Dt7Mo4iCzeWb1jfy0Apf47sAhJDu
vLEaphjI5djep3ZdXjm8AH97xJdrnA5u/Zvn9Zjtg64HOA3Ic/XiRdCGYhmia2zgBXP+eyizFA6Q
vXTPJnRW5+B6qEUkkwbUCww4wVxN/C87vsD2rWCsw6Gq+IWyM8mRkGD2yILb3rVLcLMi6z9c/m7Y
mpvK2+nYPT8aYhybXdhTlMZA7qtwn4plfqzL0fWvl7ky3qE/8D1wM+wtWEjkOu9nUfVWdOhKb4Hb
b2bjc+MIZKeExkqdCCMEBF6zRHZlZp0lz1PTLutr3wPD2XFmtOFb3Rg98L8mKD4VWcCVdYaR02+F
UhMdKmipTjJPdEeTedUhHmy4TQnvICC+HBpgesgWaJOJY6fhFDuFtEqgfip6Yk2tu7NRlnrXRmEA
vmlyf4mZOeYfunKcj7KUTf6CdRHyjZuv5X0Ol4ifoCvGq17P88Q6Xwho1ohqyM6CYddHUC82kGf6
FdmBzWSU2+MUuvLAFkv4IPVQf1mV0EGC1AnItGIXgNLZYbtk55bB8gSvQ/7giWi/CGlpNgPstM+O
q1OWQUzqwmfguvpzgp0v/9pSFu5RVDb6OGOA3W3kIe3NtNXtSZdjm+7JwdVfaBB9FKRBD1+qr0b1
gA0eCabHTvTv0gYwSNXsU7qz5lr9Rn9mzcC7u56EOFsCyYR4ZN4UQwN3uNTqr6TMKQshpAbtoeZE
OBgV/aId1AkHmFrktC6ehHWDcxaVeodc8pauMC/MOgP+6/T7QWw/uOuPQ7RzNVyxDq/8nM78zWmt
7q0A91MPg78dQeTRbCpvl0zyAxRDH2abvK3BGch3/aWdUXimhWdP59yfAIMHKIN8kE8s+snQkglH
4cAWkhoODFWMQ1llNhVyt4ofU626t9JwnxcuQjkrPVRHcUuUM4i1rNyjUp3cleaAj7wvQMZBYdFb
n8s3EYhSAoMq9wkUl+mTmEM2vxuWR25QWrAIGbKbrhfrxTWz5QY4MNjOUYe3YR50BxjO0bco79Pr
iBqBLSm2KuPJnI2XtpDGh4Ah/zy3WMsKu3dfentWjyoUbMOnUfFdsmvDJXQ15i5eSm6v268NPduK
UDenvj8WSAFRdpbBWxYO87MAN5qk9qo2gFudyK6nqDJQjPqeeFkXebKmVhBYGdcbW/kqYXcSTle+
ahD1JoRLSp8pUWHpvhVdXZws7MbvKyfIHthOBL2ik4mXLuGtb9Aq4bNpgzQxUn6sptLPaK47QOuT
ewUkfjzndLDR45g3rFVdoxA8joHWMRlVxGsgOjkKafVFPjtSFThB2AqF/WZyxT4FzVIdm2axP1aS
6XQA6/KblABt0aBA1lzzVR2wcF4vOpWv0H0lr53Nqkr7/XXqRlfwGqwvrYbuPKviPRJufueYhkha
F41ZW9RzvNSe8ZabTneje0++hJ47Pmlj1P5BuXCH4m62zRME4RHnX3nrrMo5OFXwobhubmu7Z8ZM
zVs/0dZda1nu7dFAyqVAOXIJBb47Qxb6KLoyyA/uAtAkHyIf+2cfIj8qs53GzH4msOdf14NYv2Dk
O5srg5K6sotdxDV6nc3vfusbT3VUpSc7G43rsshRHba0I+LcKMA8LtlDM3rDg1tbxUtR+EOXqKm6
zRc8IPQllpMOWp5lCsEySY2DSBcr9kp/eqcfxQrVVG2Ix6H6CQx6vWoYO97UXvMpqb24WYC4LFvX
3Q1KFwi2ZfEJlqR5IfZrX0mjH/Y4AsCzaN/nPQ7hD7ptpw4lJSWyZ9eAeeTRdTpg5oF/wlfmTBTr
ER5ldO0qYq+J68PdWYFkHwtZzfY+99Fatgxmr0z4Klek669UPacYmBp4r5X3zU0d42ENrYUVfbdF
15SbfB7XpXnzMaHfEZF54oER/Baly9ngZ84D7PCv0R3eJn6GT64fTZ8Ir26+L+CWkaGGpb/3qnJ4
tlcxXtUrJDzHnB9qOeFylTxUodKm2Npohj8Qx6Dscsf5A583RoyVGzBE60InGCFwxFmVY6EcaklC
x1z0m01kL8B4OhpMLCH20Eo0YisFEWL0I4w41grfruPILpYKVGtT9Et/7M1BYQw35PSUywbLJ1vP
T7BjzGXPy0esEEm6CrspnYC4uixWAyql9/C0zNiEuYPV9rXf0LiNWdl03ltPoP82Mt/+QSIbnqsb
DemhcpsAI8Pkl3fIniS71XQqUoCN2ZztOn5bJQbNqZWJU3cju99zG/60eMQi48h876ijya6PbLAh
VAmqinoLTg5b7Kz9+NicXdxDyZzT7ckjA+cp9IzNnWzMiB9ckdMoxt6A51LUfdlCsncm61zJcJ6S
1ePNi0GnG5zEMLmzuDJz1ez8tg4ejLTA4t2tRuDFVejoD6O0NQa60ocigv7ZeWuMbBMdCstnub60
RxhOpjffNm4HDKS0RPSrb4zhhz+O40PN0hgQEcPNsp3iqf1TGkVY7TjbhHMY+6jjg0nWLkvCMrCH
feE37qsES9YlZCqLajcbYc/BRG3Z3k60UXRSjXPVHhRXomg36Lor9+XgD89gzAs/jshjYCN0q5GP
AnO7TxwUpcsksg9wr87jkpKfHT0aYpt9HW0j0OjHUbvp7ThYbJpIhk4pwrByvougjyOsQChFw8nv
2tdg1PSN5Tqkb65XwQ/FgV1kO+jT49fU44pJGqHaz6ZSnTgvbO2Q80aIHdwaznZpZlc3xLXZQLk6
+qhpRWxLTUk5UfpPO52CzWhVyM8g0K/fR4rOUcyTlnfPzloXx2pjC53YS9t2O/Yow1sl6/Bp7RSE
YQgvFSI8v9fYfxbu4ruAVTnz3ClqbAIH/QxTv2JSwTZvCXJjUjwiC0msf0fYYwmOkQz9/sque1Mc
G3MwTjr1PhxP2Pneq7MSPhRt2JE8MnvYida9Wk+TyOBj1Ty3v/mdk/4GT7D9C/xOPoVFMeQ3NkUd
a0PbpIaeTx3+ahlNqn0WjMBRUVKmT6wUoqAxbJt1xWajuO2NwknXxOW69VqrlE42H8CSa1+Y+fme
pFeDAJVGMXbprAJU7I5uz7fT1k51CNNI3SJo4EIWYa2keg8FCP/ClEQpbRpIYTK0ZsjtEZKI/dKE
eJa/SqxM436qhT2cLZput1Jn7fRsInptj0bDV4prSLet3UmXNwMAsYmur5WNEjt2ZzlATEd53g4/
jd8ki4xQqDjpbIByZvZdMsCZ0f9pdqWsfkPOa+Ihdx0em09riUqZdEWuMYJrHoATG52sOq0oCfap
6413Ux7IYpc7tcEnMhfWi5qCLDiOk1agSNiiAOHTktBN3CzNdax6rmRXnbT4xe+6fG5HP7YwBHH6
jO2C+ZUJUPXYd4PEtUCwx3dx/NbwMHRQb8xqZ06/Og2kfs8iIRg7QGt4lDJsnPXW0J70azjWRr2X
POvo1/pBxT2HyfUDnlGTwhiQlRN3qPo6qN+QvPaRj1/9ttNeYMW0RbHH5EjchqNsq4HwOlF6m2RW
O8wTC/IzzH4YxVPUPOAx4krmKm8NE7ECI3/QldVbt6aWbBNHamy4lYh+MumNO9WEc5Y3jeWYjvcp
dTIRnBcVSQxftF2NN017ELDoTHV48BpSaBL4cmeb31Cj5eAvloWBwHWkg3IBo+up8WEYCOPueeTb
6tkbQP72+8l2MNfSyyxK/9gUad+9lLWHCHSqjXl+TLVjZl99YwrEwYTC2qtwYWf/wIOl65/nSNkk
01p2P380OQIMMDjstmwUsMIFwAgFL5XngSqX1Xdp+QBI+OYV3V1Bzw8lGUo1ZSH1FUyRwNu104xq
GFRwC8VKMLD+Yvd8+VF53NTAibcLbToTflHtXqm2XtCtKVb4X2v2B4mQouxbDVgEUep3KDqyzqBV
Xg/W4L9GS+Us9+tgBNFTUds0fyxcVlREk5ujRYkZ5HEP0JFXeXvcmpV4p39ez1gg3AEgUGeVIbV2
CUm+uvMFqar2yLjSWY+WZ/XVqbHpFiWZ0RlcIb1ZQYPGqbD41HmSaVNM83pYBvb7vLKDBNIEem8G
vRFczWlqGHDEtdPCNqAEzMQ30S3zdAy6RVFtGxzlxhNW1ByWNPs8xvJK8LjMu51ZilEYCVSXZj4O
qddED6Ictb5Om6jIrn0u+QUMHwVc1WFSUOwQ6/WIEXp6NhUQ2n5sn5hOpfbBk5Wn7mrfbhjER1PX
hldVSqB2jSc8WvK+HfGjfEqLYdczWslOeBx3m0fmz7Hw/63WslrLPPG/31LE0PBr6j+Hv2wqbn/k
b1DW0PmD5QBCIQRPGCabEWPSPzdrjTD6gwCPafpQjMDSYfz5r11FK/jD3abPMClddwviE8H622qt
Zf9BY2GjkjKAJzPPX/gfrNZuO5T/lFiBnrIBVgiq2Nvr83k5f50LE0VkiFOBy1r0jLlXQ/f1pHc9
muUjxnSUH/5CsembsUdfGCtNOnf+1ZohM1eL0e8RrO1WSc0krOLfzP7/Za7LS3M88NgkDYhSETr4
13gLW+CzPbqKHgjsn486xSmRGAKhXdI6TnVkmJzhxPUGcQ6a1axv2iWSPL+9Ij+bqaGf1wIcHNOy
4cXAmeuhDh7cnWtYIB+teX2gQLRuZnb6iocSjmMbI30hxbciJfpR+KU5Al9N098EUqN+X+a94DFe
pUgDXIxL//SRefgzBfLPa5uX5ZR/hEMuPyqsL5cUAIke2C1bKOafAmqMCx1BTzg95KbhvyxyGucD
UNc8STsrONFQLp4Ly1jPoVHh8iWo+kEP31CkpWDPbPCi4hbZQXlfkAY6UnGEv8D9WsmUtf8mLmNt
r+RfXmnA9h6fzst/XYhZ//RK87CzlRkV+REm4fJQikC8hh4qh5yPhec7873qdfi6sE5xWHvl3kMe
Dc/lGjRoMDl/k3Syl/NIQ/fax1dw+Dfv4/Zp/curI7TBtkDE/hGrCZBC/vo++s3i18xnvEOLpfmZ
BNGyY+k9BKFWixMaU/XN1NW9W3cpMhAEEN4wW/8mJUX++f9/EU60BfwJGxJ8+NdErRwaVgH7zDkE
g89mI9jVzLnKRNjuGVm/Z6Xb7rRTa4QXJSQQD0JLaDbMEzJwUz0djF5a11W32vshmM0bw2NbqpuZ
YSjMf2DvmifyDowdG0Of/KauDmxN2g+okOcjQIUiacvveuih3DZm+a3x0IoMdDG/DbrHJQJXsp4R
M0A8fMm5NN92NGgZANEsin1rKl5yZ8ZD5Ge2kkfVBJ+ll1k4wGl20za3vSbxlYIQkU75K7tx9RGl
302BU4WRKZ76Q8S1ljpBZwpTeFShyEZXm5SDF75xVeauWqbAdAUZ6AKbUBsdQI0BSi5fggCS7WAQ
RuWq6P6cfVF/D8GOnwqGSTHmFn/n0PjB7bEu3ACHjhN+rr0BpgWt5N+GAaSN64cH95j3d6ZfHwdt
iY2KJnbxzeR0jdPMn0/rIrrvkd+7d4aoMU+1oT6ywZ/uwfMU59xbmhOUpOGTrkhSikLehCGM104r
cTXhSo5LB5d149X9mSzD3QKRaDcsnXeD0rk8Nn7tPzEoIhWgjHavfZUf4QbLm8C1898RyNa9HXbq
DP/s2fHGeid69S5tpz+EQTofzUmv70ENKl80fnRfd1G/K+heIaQfouj7OKcfYTg/0HtSW5vHc16a
GbF5GKqXYl7aepeHOnopuZt+ZTV13fViAFV1HLEk0WBZMdKQbK+IOMhYV7z3eiiWOzqjQ50YvS2e
fd2qHXJt/+j1TXFclvFZC/waVdClsQXZLfZ8t2ZOGk0veV5Gu6xGC4nkgytPLRrQiAW/xMVu8kOH
meKc0s37bQ0a/5EJT62Zww+90havm/mjpjnw28gZ6YsFw5zn0JPJt85tw5vMvH/e+9zsjwS0fhp0
4Lp0wbNcz0hs9fjDYrs+gTnlJcSXjQQNFGP5DHkjpTM6+LHbr6UcdgUfJIHN7FqtxmPelY81bqaH
ioVLt/enc12tGHbcNj24Uzr+qmrvwbPS9Th3SG/RnGO/KcLfCN9+Ggr4r5pRqQKh8w5lIapkilA1
cdNCddlwR0jRMAPuHuzrRaX5l9NrJCp6i+cZOIo+uEdkcWNV/sFKG4VIpy4gt669tcvJABCv7r29
0Ua/OaqHePCyEQMbaNJWV+uBMOz4Qt4D9Sb23IfO4danV2sflbWCe0OLJy4s7dx4XV/RJoZJuufU
WL4LuUQ/HNG551Ll/rvBJtT3VjLz1pFb3KRiYKg+1eh3GTxF+ckb1qfGjtY7BF7s4rDCeh928qdu
9Vs2DDrmeefdDKjPTnbgpQejbdxvbDsOz3meXq1pTf9QiPSxWoL1ZhSzk9CGOlmrwrCTagQVvWWX
pyoqKYa9MgS/2Tb59FXxHf1uE9kKY3qu4r7OluxEARsc6nHOEq7ZZ5LN9Y513/LIvTVK46Fc2rdJ
lthZxMzXjRvFRD7my8Rwc9e4Pfr3tZd4SNNalxcc80M04PCjPfhetvqmT+fgnA88xmB8dzGpww5v
EANQwb3tmjXS6i5cgRgU7G9xFZ4XeU3E0j2EbvExkLSseiN/Mtqwu6N7hHNW1VyQBXIdK+hcplZz
9DJLbhs8d62nwWZkxmwa4DKcuCImiRZFeFvylq3f4h7Rk0PivXhr2H7GsrrFonZCTetj6SIpGclc
03Skfj+CW+WOF4z9FYsU3O+LUCZ8JgQzUrtBpZLVdFrG+rErBrHrAoH/DITu+1xaxStJFPOrzdb5
NrLFjwoD0TWxfEI2qeG9LGWNuyaL7LM1l1+R3z1PNQM2K5re10tFlWetPOQEZm4zXUp6dcxKGqcN
brvAmmLZq/S+9MWjWEcyWcRWmFU9c0zlV46zAODtJ1i2EYoeu2mv/H6+Kf2BoJPn7GftIOGKLFwu
DSmuAl5U0Ippt7iddcLaGFy7dKVTZT5KtNc0pOc2ZsA9LnHfj8ajYgIZV75OE2cplm1ekx/SMv0h
dRrs8oGWu2BX4pTpjISqat/6Lms+rY6WWWGX9b5w0VFFDp75anJpQQe2igFql9fSdwnJuLlz8itk
fTkV+n6JVH5mYSF4dGH37phy1QdRyy1xNZFyC3v3HnM5XqTO5fPNyadOhlTVNUxP75Vg4XOZi+DX
Yhu3PUTfqbSWxNLpQ6dUu++ruvzSrphupeuL2zINihMXdfxII9tHsVoK77ccivoryKb5rlNdtuvb
kWUroZdYWRKLGmHzYV/Bv212dmcyvw6MloDKoFKCCiUNMZIjWBlIUmSLCm/oJ0/9wZjkEF73hZLG
XtLJknGntMkML1WGdSTASOOAa+RSO8/oAvs8i4u0lulx7TomXUYhMdVPY889HUhvfZxaR/yUHE71
bafKObje1ivtxGIVbvglnKBErOZ1ppmYfICak4Sl7R5bbsTVcysDcWOl9cTziRZJrHxvHO/GANfC
KevISRAvsc3sbJpLBxCdWeL8OEnd0XUDhE7JEwzO9cos8tZy54yu56ZGjPJ8frbJwbt3fMwnLjB9
eyQGIW+8CLdhIBbeDxs6RAUzLCXYEmSo7OkF2oKNSz28uVZtvU59Wx1dGox3TBZ56GrPgJcuok+z
Gp1THyC1kWUYDHFOlmDjHLYI1KQ3TfzimHbTIPeLhJ1Sdz+tmqESBkVGogSol2Nq4QCD7qbIgvR2
szb7XA80NNYmmAW8rrF8JVhWA9lyWV+iXZ89THlRHZSexZ6njHm9Mvi+ZZLD1GZGPhoUPVeVEbU5
XSb2ZjWsetDlZFTK4TZbWrIyKbPhK9I16VVlB/Rj6b3Icyv9+dlRbndlT1PvxbapgjgvLPvUu5P+
wTtAnTbJtKUGLX2SdU16lReK2ox8DNXTwjYAKaYfLaSbq2klHpH0aVE8IKinK9+azndqbWfP/2X9
YTjBirQ2gxLcGE3w22GcHSRBMbjPgZif+zQauHdJOil9s2P4+VbwviVpuMS+Xd5Vhvc2kM5Eo+pQ
sCrYeaZHKsuuhifVKQRjUo83K2byZCoYRI902TaCJM3flKdseSqJmbVcYq1GntpUpTi3SPUA+WW2
Lz1GygmqJ3aN8zEle0rGXdywJYodPGVV6GQRkzZu8YQOyCrWiIVHJkbVrzlyp9ikvPzV00e6NkMk
Vjj/xLlv7fo9x3TW+IPBxGiz93h++2KQE4F8lnVXrYp4vsNluTcUzkDqVrgMugWgWK40AGnPLuro
Ox1MZ8YoAPtWJvOAam35Oc/z8COMwInnbu2f3aAbboaq17/qsvxYKjVcNdZqQ2cj/JowQs+/+0XD
BRg9abYz19H+xK4izvDistuRwPipSNVr1vXeqzOgvZun7HaQS/tuKYoDuVAtMIiZmk+i1n7KPbo2
X2XIYw2OZw7IEKU3WRXp59gJHAIYv0QrHtCl4l8ztLhtF7vE+87Lz4DxOs7OsIjzYqr3qG388EtU
EcMuvJ+qVQQbKvPKXExcxVG/OLeQu/p97nUjcVYh9rwTHsNGmhUZHPjNubAMYfurwGaJJdLdNYPT
xMJpyBVVoZy/R3DJdyaKMpQe/BFZhYoWnEzfKtdtysSQ4Xhkl6ZlRjGJe920J2kTu6kDjlSG9z1D
/m08ppSRZEUkbsKup/oMjR1YMUjYPWo0tzV+12pa7uk8nzl3ecqlcvwqFmsZEXepMDpNvjuykWuM
vqAjPzYn5pJZua/rGXR+oMmZZBaxhXNLbO+W9/xLmgUpjEh7J+aLZiIdY98bTH5DZvrz4ORnw4vG
x8gUjzOWs11VhW9Z1zGmGDqKSaf/zIZsRoDH98tTbfqSLvVjVVbW7SIC+Rraaydo9lT6PSv4VsZ1
5Kbx1LGBx4Lh8oMnynpUQ7WbNMEl7ov8+2qrTcqWKHSEdvF6mML8nPEA3qU59dfOYWh1PTI95MPv
eBRexqa7yekhUe0ApA3Kb/Wcl4nXUXJSfKubphGkX6MUV2qfkdwcl/nF99xzvYw3vdXVzxpUS4zR
WAMN8bnMlQSnXlu2x3f5EiiFLGXwfLzThvNMeLV4g89vC0arpuhRX9r9dU7OJLY7nuaRtry7pXQR
1jAR2A+2k31w4uSsain72LfLeAARYhJ19INPc+q/tfAU7vwqLX+ISgzXYo7mvddVOSXrcM7q8tk1
wuojzVXnHc26zBAYOeVPzKLDW06W5lD4c/aNwta4bqLJummFmj+ndejvV40Q3nTQqG6vrEKRCo3C
3Q+SmXO3NvZPc87A9LIuFB5E7wcqMTkMcAcG1g1bJPaO0VVzXUAu/X1pn/xHTdz/jeota+vH/fct
3vPQf/6u/9Lg3f7A38iJ3h9+CKOClk7If9AY+3t/dyMnMuZCi4E+C3uuzcrN31F0zh+gEV12BCER
2FBI+Ed/h1Rjk4/AjIUOr4pdcHBH/0l7N/prv25bud60Iv72V/FSWKj7a0fMzcVQBNwaCMIuZblb
vXp971PRP4aLvb6nDZXPwUnV8FsHTvtN2oauD9lsz8FjkOd9l1CCWTg5N/DybiXaeuhyA0mNnwrv
ztpyWmYViRfOLrONs8Fb2/3CMsQ3JH3HgA0RuRuVw+6aB5QOS4HDyblPG6NrDkT/OsZpAbxWdmWb
xbzJSmdedxnRoXLHl9mwDkUY1teu1QwATksbJzjOy5PHWoixm12Bt0HB2SHrZjTdb3dwBs5pSirJ
Q8g1uJIRpcKDSGbRZjIt3ObZdlI7O8846Os9QITxltFm2pxT2AgWKz0jRbHjTKPeHvPTGmfSCkfY
/iyLbKEj5nhNRZPs5JD4rM4YREPIIXPZ/Vj8qcbisUhcF15TU9yjdWesqmCyXFU+3YNzpIeqSwrX
xEkatgSCk1SEDEEt4SFwd9paPXZ9l+ZJttBXKP0a/Nsq02hKlmkauEOXZu3CypDWbZcO8hs9vUAc
Wx3p74RlAmjabDIlqlgZ/dih8G4cHqbyEJmz09ymzvTJMTDOJ1jfmHIX4fWsF7hhkO/8sojaBKUN
N9uyRz4Qz4FTF48jsdVfkRGsT1iA1k2hUqanLOtsjx5YEd404DMokRqG5cm0jC1OUp2G1wz1pB+P
IiO71qYFHawO9iEZlMLXdtzgRJxiihOx7ijj+aN20PNzWWQWyGj0/Kgk+KaGdEpfRL/hpzUt4YDM
XhNRZs0vhSgg3I+6Mr4TIGKPrQ4afQz6kVKsDsLqVnChI+0pLeNnNOYDVQORw/4Ukf9yj8Pqhe+t
cturuVQQbHM9Z07MuSTlA61yKpXSnPlkTsXIndJgp4eqzjK+tHabG0jqlj66eMCQvHHtYdNAO5Hq
T26Q1eokQq/J7+uG7syttTbRfA0unVEzKTfISe+V2U3hDvwjnWfW/VZUj56MzGO7Bql/JP00LSyx
5KQcbWsl4ssO0nKlWNrZ3NBLg9kt0tLgSzPm+mqim5afbJtZ5BATwpDlyTIqlqP6mfsd3x1i1JvB
OXpiu1WK0yxt+m4UX3Yrbxzcs2i/zLXYybHw6K9SS3pz11AUEle0KfI6awVbb3UvDR+CO1ksxU03
snNAMTT3R6CW0WFlbTaJVCT+MygAjyvoVpiQeG4yCIFw9dfHFeJShx6Is9A8wqC3zDm930ivMV8+
6/9owMXfwKobseF/OM/QaPzlNNv+73+eZm74h28zjNygvpBjAJX/12kW/gEi3AeN4kAADDdaw98P
s+APZhw+DIy//UOW3v9xmDH39DgZN0NgwDDkPznMGHDy2//HeCdgRgk5CSiZx3UEjkP4L+v1JPS9
mnaQ5JliFGvS96jlM+k1ToI8+pynRX1KG57mbAd3rs8WTD/T1yRumb+ySUCX2lxyL38MrE5ULyaZ
qpENYklbgL0NPs8ZaS4vNocBeKkYzag8BORusqM5D0t2YI6Q+1cAfERw5a/U335cDb3TfZ864Wru
ly3fW88oI2zGkhnGN1fXw0B0Aswee0a+sMJjzsLch7mIlGW1ik0DomYGaZb0EkmZLvGU/hJVyfot
tkLGhQjLtKVZwn5AlUYkWfIouAResnYLv+SXIEy6rNhl0Z8QkEEkT1gm2nIzuBecbo/jZWqOytQj
2RqlIEjeelPgVo9EAgng2Jcwju66kWQOO3UkhXeASef5yrsEeMQlzFPaBCDwGGwhH2RdBH4ira2X
4hIDUpdIkF1V053xZ1Boqug7OJcAEW05fT/U+rWuvIZVsC1lFLYLee8tl4qqrkLHXdHanenmk05y
t5xSPbhlmJSX+JJ1iTKll1hTd4k4kfJRNFG8wsoPwyUGlYFbIxPFk5eAVJa7q7Enjte9up1VcyBu
ESp1SVNxASJZ1V5SVvUlcTVe0lfOJYmlpzpd9t0loUVRRFpLdQHJrWALcXFYuNXBu2S7lkvOK8sm
Ml8UQPyrXZk5+b4eerNLlmxoy7O3xcX6bDHWpL2kyDJnS5TRdtjSZcaQPnEkkzmDbET+LNyiaGkV
bPtel4Ta0CAuvOkIaT3llwxbsMXZllDrb0KzDbLvJmNcT2UUkX3rxWLBxgSHP+wJfZOP47xBe24a
J+eSnksvSTrOc1J1pDhJQ9nTlrbTaoEeyJWYkJygr8a1ZYG1KYMls87hJbPnpO1KCMBauQ6bl1zf
vEX89OwHt84l9xddMoAOR1FObrBs6ArPA1tetsjr+zrX25bbFiSciKFMO+uSL+TCvaENPNGNx+WS
QczcLY84XLKJ+pJTpO3eizM3p/aTRTeSjM4WagyLify0d8k6ii326F8SkCwlta9r7pGLTC8ZyVqN
890mnkOrikcI8ckWqCQXSbaSpRtylka+ZS7bsNQpQd+NZSHsLZdZET79jKyM22F6SW42lxRntQU6
TeI35X6+5DwZUWyZz0v+k8EgWdB5mgfFruqWERV/5kW36Gh0SZE6IRsdyXBJl06XpCkLaaROpy2A
mtrsAO7y3iNZ2S3u+P/YO4/muJF2S/+VG7NHB1zCLGZxC+XoiqRoJHGDoEQRNuET7tfPA6q/GbLY
nzi8yzvT0dGhkFpEAZVI877nPOeqSFT3I1tkq+hnUbDqej9csJlC11oMVBVX1YveVWCJ/Jq9qGCj
bFHEtm41fXeSmi5pxK7LC6bYca7yFyXt4FB6o7TkY9bVX9S21J5R3mLxRYVbvChynRd1rnhR6iIj
Q7Wbvih4fbtCzTsuwt5EDewWkxe9L6cBtL+WH43FWpgxW+WJ7jfd9jIa8fZx1Plp54uMuH6RFFNk
ynFxv0iNy6pFVDG9SJDhsmeH3F6EybllNuE20fCpR9gvftR0uGakeOiZ3Rdpszcr82x6ETzPi/bZ
Dl1k0P2LJFqkRDCsLSBQZYB3Egp3sSiocxPbRpJ73Zf2RWAdWcCqd4hPEV4LvPz4phY9tgpT/H6U
sOuenuUi2RYz+ph1vii5xYuou0CjbK3MF7G3TWEmIgjCZsxZ+J9OTI+WYp3M/cZM48uClSqhHuEY
IfsYK4nvsHBaJ25eYbagmglwqz/n64o2NMmvMxENl7GbrqOswvCUR9mX0bHP8rSuryhjfcntNrmc
JFwrj5JCE9+EEAJYEcwzksiv0OXMGGU0O3C8/sqa6BHq9amTQU5BlFrpMmD+L/cSoR8KYcdYD1Vd
XyM9O7Ub/SSO2A76rSSly2rvWePIYM7DLy4FvrtsGu4rTiUbnQ/hkOubsU1/ivRxZ0jzHlDxSZjE
gHtivDxR6FwaYbjLfPFjmIdbNJNOAD+KbyQ0q33vzBVeqexiXqhcWavtYCP8KJ3srnWlCjTVndZm
a/+qjHE7MZlcdEDfTkcOdvNaYWr/ZlNuWjlxPwUdhfQTZ4hva36CAQUnwpPhxVEQpvAX0MQz3leh
UvUebc0Bd4GxanDxSt0+Y9ljluNQ2HNKuTSn3ttaiXRocU9ZtLF7Ea1Dc/Su/cIx98RRO6wrsYbl
W390MWBCWik5JbVlvY2S/CwcytMOJym18WRlt9NlnsjrvMvOtX7qSAhuRIaATFxkmkzPEE6N127B
iuLUY7bmB10N2nhIVaJuZY/c35CTtren9G5okuKCr71feWhiz0NSYYOYuWjnwStA1Yq2L9Pt6xhp
764XJNbsfI7cZqG56Beyu1rS1IObPF3iQkRTkqoz0w4xFkl/X9vZReiH9k2L2QmHkzSuDWUikhHW
9djUxCp5Q/EgzIZry9q7QvcRb2ZHn9CHslRzrD50nt/kJNIjgF8LHGk3/VAVz4Rulue2Vxo7Qm2m
7aR056LTxvJSb9onM42sk1or1uW0ZL5NWoY5VZitH8RQ3NvSuGxNSloImm2516eovHGqIV9lI3UD
2RZIFnyFUov+VcRLlfeHso7ddRXTiq/8jrKulwxXqBqQTMbxbTPGX/WKJqHBVjUARNlskoTCv6Jo
mA/RzzzvHnD+sKVxKDjeaJFe3jokem3DOrOeXCO8S3U53xFYmq103Wb/MuMymIZ+NdhJz6kdmgDK
EmKh82wfVdYD7EpzNSr7SREH6LgUM2lqbxKfpGkX4oBa97mzFhNqLSMNzysT8OzYTXx+lz1rUpJN
N4gDlkkMhNZ40eLzXiWx8NOdixvxpLP9Ey1DGkCJ57osivlkov++zluMr1BPtp7h5lc0iMwnQWRv
OMzfJjN+TpTWX2vaMN2amFweoq7GNo/GJcV7QytuxhDmFJW5q8ulC5SWOrTBDROqCc67jYvwR6hP
lX5lGmafXZio8z3EJl02imc6qQhpmAUT21oPYU0koVR2235pOkIRTk3ZDL0V2HHv588hWl6AKFnY
DB2C+9KcqzWtRQ7dh7rxYurN+eD2WMizjD7wz95ruirZlLCaRwmAIbKK7ID3TVkYaupEylMUxgo+
MGoBQwBN8lAwXZOa3dU3uOq18buQMnIX5yn7KOuUPFaIfLtYxvA3bhupGSZ8BEfqY3YeAX3i7E+g
Wu61V33mm1n6GNZNVKPqoTv0rPsxzb4VNAY+UgvL4sGGEruqqSzMeB4cA6NCbzvjTlmV8yX1BzqV
Ov3crVPBOeCQ38NROjRaqll3Key5b5ZlVvqmMGND/1olsa0Vm8/XcP+bJgku1M9/f6o9//XjsSjf
JoYsf+PvMq3DwZYz62/prSX+WjS3wN4B9C3pFa9Ks/Zf1CB0Sg+c+YSP3uZ/n2Yt6y+0INR5qfKi
SgdX95nTrCEWXtrr06wDYNF3lwh0S0c7cwxIaroeLIzMjGB0kg6JaZ9FT/lL/QpnYXYBapuDR9pl
3+VS5NJcKHw0Y5bSl9cQiE7LoXxSaWIMAYL6/C5BH/aDIezaa3AbxlUY0j3GLqzBgJdwqx6iZaOG
l2YsSTjWsnMwq1mxjRo5M6m3BgXPSZtHEuibHm1JT72PSB3HAAGi++HwjBxN3BW5n96mfZHdhkXP
ClvMmntDv3ohTFBYO5dSDbdksiUHrSezfp32SXSuGuR727zJwxgRnwqRuYx6s+rF1HzrLPYLQYcp
EFWhUNEhhhJaodVB+a96YrDomBXFuKMoBi/JwHS28e1xKnCb5YgmPaEqzpTTkH2PkuoJgRjtp5o8
db5D5vya/StlZ6kzc9m1H2WBGeGqtOfJunAdfINWbBxyBM/xhuxq5GdZmE1bNNEu86Dqoq0Zl91a
87raXORJGbtmUwiDttnUO0E76voplduCEjpHnQeR6zTcyEqefHhMBqs/4BtLW1mxl1uBERVpt+Z3
0ePbVMCDiD4OKd1GPtz0qUf1sRX6paUzWXBzE2tkXvpphuuomtCJToYe7pBEiy9JW0wPHjHm/o5c
KHtEezan3ar2i2Ej8xJ/1tg642WqGicPSHMg/9qChGBThM/VVztcqvLmMFjfw3Hwp4AkBOqtpSvr
vWIf8DMv+2ync0SotxOAuWcJtf0pidmHns4UIYwgKzTnF4+LSVKf6e0GdpUlXGmSJ5Y5atipfSV/
IICrtK2jc4bf2COHVDIeIyb7JrGxcKQOQIsAB1dznbQQQVZdiLtxHWFzu9WtuX4urdIuAnyinQbf
KWtvAQLJG1qyab7G+SeNlWNV9WmzlHSRrgt7B5CHSu//n03/rhEucvp/P5teP3aPzZsi4fL//55L
hYk5gWnTs0lbwNiwpAP8nlfJZV0i8gieYP4UsN8wO/xdJSSXFZEHfTJTZ6qz3QVR/68qof0XCgfX
Rrb9u7j4qZbXMXaOyvFyZaZ2i5maT/K2guzaUhuMKmzXbVPZF4Yr09NEN69fPYyr35P0a8H+u4sI
zjW8nbZO784AJ/r2IqpkGvaE1ayXLI9TAURjX9dTePLnqxyVO5e4QRp2ZEVCqCSSzeORvXYFpF6r
lbzhzRrYjn7GKnEbc5zbJr2Wb0tdM34P9n8LTl5+3Kv16PflcHPx6KCye8s39Ppy4RghF3ZHgqu7
7FG5tP5hM1Xr2ZtQ6MViwEM7JR+QypeK7ftrArE1CFR0WRHfXrPsli2mpXPNvM/P0zryTzo0LBuz
s3pImT20KWHtqS5PJ6lop0+iHpcHjLeGxq1jEzTwskK/MjP0EwdHmXN1v0YAMQy4J3toT6TLdNEH
N3rUh+XhYifjGhRbSWZh9Ly90QSkfd4DN6W/OZVBqUfVtvbbJhDYvtZ/HjbGC8f+7VOlw0ONnCFI
XQyI89uLybII2xaB6DqnwDsEdakkUG83wkQSO8VGC4vmwWOtaldJbWEZmHBfn+RCyQecERbnyXhI
VykQFWySfXhvOl5crpspS57ZKFurkYbjt7HOSgz/I/E/nB1TE4VW0liARqoSGgX5wm37bSIM7Kvd
h/2DZsTJbYjLxyLxdFZGEIbdEjdJnTcM2jA2xSa2R5pvXsTOWmLyOI89kYSBM4fduRxCxBK2qu2G
45M23wvTNH6Gc6PsDYa9vOV3zRExZGz6z2OZ+Frg1GS3r+u6RYMXF0545qYGwKje9y781IogCDX+
Pd3o8Nktoz5HCF0VT4Oi93UyYFeA+Nnl8o5lb85J6y2WSoua7xKWm9tJTPZd3JSUGYrQGe2gc02q
75FBNHLqGdNPSgpoeaVAe7tfaDcHpCCLhjF1sb2TV5sXG8QxkVoLgrZINQ4FIiFr7IDjzTQfoAFR
34aTMsME0nESPrYuSj8YbrGOBH9wtDPle7JZF1U3/aycIvqlu1p90WdprTBk1PE3XaTJrT4kKBKt
Rji3c2cNaq3Iq37imMwOwXZ8/WJINRg46TRvOlePJBZ0pGrzHMeXODP1U1mZ6NpsDW/Fqmm8cfF/
CtLBBmfWHChweJTAzrFJnGDjgw4h/EoJS9tTe3AOhtW240r6qf+EG7O9TvTFeKlj36TUljf1BdBN
imIRR14VxNWc3ofs5Dj+V13ob4a0aKjXpiAnqiqjlYOxUpxlFraOrQE5jHDpohovzRZc3qY3cLzq
CU3ifezY5ToKazjz5G9l+45UmScwp5RRxmnuCMIz8glixeCMzxw0SwRJ6fTYYsP4qukN/hqO1lSE
mZMBaYxG5XzzRG0uJuayp0rq9uZXXCV5YFFQltuk7JyTvmo8Og5J/0N5nfWl0SuMB+XcP3ddSy0P
EKdNu6rQr01lfIhkNo/OEEwrBJ0zYRt4yAjHPO6IQWGkS2BP7XpC+JVCFKwnD/LIXRGZ2EHHDccH
7AQ8DuVAKLyp6p+DddbmVGP9g/DPR3mJfgE70gX7rm7aEE2zHdt89zIhfUpX9N/zTIqC59XcvGbT
9B+/6Jp30+FR/vqf/+PmUT0l//GfzeOP5PH1Zurlr/29mUI/xD/0VgHUmzZuwn9tptAPsZUh80L4
RIUZ7vIn/2q5mn8tmaouXzhJJsLyaeD+vZkynL+ATAs2WgRg6qCyP3NG/Q2Sf7WSmAZDy7QdYaFH
WtIzudDrPUE0IW5omdjI8yZHehdG8OYS6JPemohhcYqdPFmbzTzrgamZOq4Bq5vuEXlK46RndvEp
Ncv8uZHGdBOx+7e2pt2le+WZ6c6M5zbDJI0eJXEHWCIUy+p9RYElaNOpLgnEbqInUUT1CRuhu2L2
RNB4enFGjRRPmWWFzdck5VU3i0R7wqChf3GrwtgOYkwDHvR3OqBpMOO4pmqmhnwf14WFvBL56+No
5s73JYkbmbObf2HSpq3Ktic7ySKbVguvBp/bp95G+Dlq5soUz1FXYITPm35Y16qwrwSEWFQi2Pcq
1OPXuFkRJGUqQuRr4fHZtXavlrD62CZ8pSM6Ph47eFpoPCUk5FrO9lnYjq51Cn8Ot7gXN+lNEsVm
D6d0nBCjtmHWXcTZmOxKqzUvUkIuKQoWrvimd24y3plCNcXJHKaAlZK2/RXGDlC7OKfrEHsYMKmQ
1TlWzDJhejD82LpBQ0PjZQ/KIcx+ZnWZsczALYYzcc9JdfL7dTiE0ql3mN6oFvds/SJ4cRWrYkxh
vFd1/zzEI615RNW6V7W0s4RUaGR+GX6pKSCVQkjH5wuLTH9TJKEqGw2XW+NVOrJT4WUywMiTRIdE
4/wew8Kh5QuHMDIdlVGuMI3CNy4QVqG9mfvFDqkrO4wCsyCKaGAV5QMzgi7Ym7TNyVAr3wl6kZbe
uTe3JiZKNOHhBtqx8zWE4KqtWgfD3bqeacmywfP8RwUDz8DBl/lnbtOLDn03zGIPuSjqsi0qb6lv
+1HBQs7pRQRKIWa+gFBp918cW/YMLXLl7e9CxBM+o1CCAFNN73/1/cy79dgUHRysd2qrx112TY3B
67+wZSnEyRBWTXuPOc+5D2c/fYr1wrIv67KvHsYpK5Ld7MK9KUZ04UHNgXkIiDoVVx6rIm6zSpPJ
2kG3EN+1g5tNu57lRgaDWww/HXoMUZDpWgJvFRnUz7aOgQG7ldnFZ7Qy5iEw8InNQSe01j8lY2am
7iLY3cW4+s5mc6DhpPlZma/cMTGTTVNosyI+loYUSSr9uO+raiLUhHDdrUUd6hqXjnknxGRq6zCp
p++F6rk2iNm4JGdZ4VEAPgVZyeuMUwMYLXWi0cP8K3rrtk6msA16z/Dv0qUNtqnLKT5pSmTGuEqq
KAxohNXgjiLoG4+6NzTDBp9ZlCI/goJyGqdZ3e7pVcVghMFHYISJwCZ6RqjX63HWsvm2iKsYsdnE
WIReWRv2JcII1a30yXKfmrHInQDF/xRRBmmqW0UlrTupYNwgKVEyJtG2puqLHcyBSWyA1wY6goJs
05EPOdBLduLHKpP2vjSG+JJMrd7eygIyfaisFEVW4dtaGwyGyZcSGkOLyRRyDDqzxP41O5V1VZmj
eeqLgQTrMqrTZ9eDNbod8hKpQuebWCrdOdZhrGh5Up6ClMMwHOmNsx5pk+2lrij9T2VU3HvaZH5D
+cHeDY5d+dVEQvN9NFQHj6RxgADRaocZV4mwVQwVN4PsCwOnW/G3o3hjjY4F9CNB1TDVtorYYFUh
OR9RfTkrx/+qMbFWq8HnHdrGnS1PSrfyk61XG+jjZB/WVP0H3yeYIa1n0uVHuyeBoCZcz1mZSZEX
wRQCZtpi4i/XRd/NUXJGlzxyT8zaL9EHaAl20qDVTK/oVj2N2rjcWQqwBr1aTWIy7PomngMtlHqP
YWKYjAZ8mefMzYBvRu+d86p00hJOM5568gGyqB0eJIfITWLWFsYbZQINQu0v07JKUS6SWaWF1ZU7
mFZm9ys6yzUustVQ80xbXpIB1twhtPW8gDGmFzqjo25MGvuIJTV80RkP1yMEhZ20XI8ucPKgsCNO
HrW1uC85o2p1SmMAB/053d/R1DeJMvi5mzjqF23hRKdlxbSDssBESIQ/Mc/oCe6gNcKdXumNCt1+
HQHKVmoDacdCRyhiWhKrxMqcMbvS7BkL6qqyfVlDmELnKGJLqlUzRGN9bqd8odRLjQfgtFN2M7ka
PljhqQlNFIDmm6T2XTzcsaIUPEgxOfgUZNdcp5Si1XkIj2HYp8Kfp70Y2/aZ0mh7S7RtN246y3Ui
PmAlf9FLyaMtpPG2C1CF1FNQEkrxUOVwSW8Bz8iCurGbDSvMi5nYSc547iUd86Q6i6jKZkE66khF
sUr5YKMXeCFfQU4pPvA0/JK7eknPTVe8g62zbqXXi2/9wjtg4944c3fZcYBcwLYRtd0KD2i7ddmO
J4BA62IGP5wyHVtmzObcmidHnse6ik4mGv7DOQYBXWw4OYPx2ekFZvFDSivWvJp1KBbBmDdxtq1H
2MjXKQoYa20mvfkQLcjLVY4y0w+sxkvbw0D9cu8Nk3fZcUf+feSp0mNSoXt8yNGo2ae53rNCZU2m
oeW3SNIuLrvMoEHkDbq41AsXOfCsOsCL6VIx+Uk+eFQGHvXz73mtRXDqaHIdRA/IQlQhAPDYZtps
JppGHN9MCDLGyjCV+WAkTVwtk45dPoDsSr7lRpdEAZ5/j4p+Os7OidSiOrkG2FPcGBMV7HstHd0J
mkaf5eYpM4dvb/IaZyUFf8Nvnu2Sm7ovPVn4mzKVfbxuKYELOuTKa8OzJndtfYcRJJ+3wAORg3dh
S/EkSHgjEnJPa/g6p5Gtpz+pjjvVxusjhE8xY3G66uUYRw8KKNdD6owC6V7q8EFTWS7faU4+3qZk
y5ucTBbQjtuo0EQlATWJTgKWTZEPy1GN26qLjfBcwQuavxjYdZGiTTF5AXNd+m6y8v3afKDNptor
OYniCqWb+5Dmtl5vxhY70U4BXrbAGpkVduHBrmjsWlgReWzzQIPEMmTSP6gUBT+zQ5uL7eT5qkdM
ANYwWKDJsL70aPJWeWrl30LGtn4hY9mIHX6WOT5BTjYJcFQVS4Ezu4Ay4B103KJVL2cx0fpNv7Ei
gWk80SZ7y74rvjDGwfxa5GN6aRqavPVKxF6gNg0c3109WCAjnJ5deGewBOsl++E2nihXofhA5VHn
tsVRLvObrzoN8Yr2q1IQ3AbhapscGUN2mYmqyy4NQ4DMU1nh70GkaO3pBMM2AG4+kuGS6+o0bHXv
MSSxow8g3nkP9ZLHuJYMGucGg7LM1nqIfhCIwKS2bGfzZ4cG/D5UGsWWlD7wM63k8a5SvbHrl0Ca
Pb3a6svMqzptLagD33LgLjlef0+cRGafb/ow0a/DZlaXwJXbJzdO8BwZeqJMRJ4eJslZ0wWj3rJx
zRc24wU/EqMe16rOFEHFx0cnPKCdc7RijtxVP2PH21LstM9mCksYWVvw0084eWqxFXkWgq+z0YoF
rpStD5DOcr6VWpaelfgVEFWHOpa2DP05dNRMHx9FU0/2ynJrahYd+0XsOW3uSPbVYeOe00GJLzQj
BIdVtg39oRaTAktDqdwrdun+o5RZCequY0h0pHkgf0B9x+khpea1Zpfb38aYFtV+Rt595fSKiWeC
57o3GXQM/gVQtsHEAU5LT/3yRPaCqY+8Y4sMoNJwaeiJQaFDGZUhN0PlLjEKIxP76tXp9R/K3kfV
WpPynADxsGSp6zrHz6PTYAkAvqwLwJDjmDO9Z7OIbvDRUWfMoWnGEhIJfUNNQiNBazSzsA8ffIKj
wvvyCYCAGxygDaBApr38+auKLYtlDQ6dibLCw4qzUNqkj0/t85/v86gSTouUkUTSDBGQ5DzYx4ky
mW2MpjBApWe2z5yQsWV6HuF3c48jPYw12mAXWklDVMDvUsm/rcEvYKfXBfGXR2wtAniKxbb+rnQ7
58sxaIBTK0ZKqGu3bmUVKCfxz03Ko9rKx3uCsGkeef7s4phQjNqx5iB2HfuWVh5Ouz8/i/dP3HaX
oz8ybsdzCRJ7+8S7VIOjYCdlQM/U3hoOx/cinKLrz1/FonW0PGydMsTRVTKCP3oMR3DjQXyfcDCy
2eKEH+X9HhXhebjCJpoPYTdGA0Q4R3VxMXocG1Oa29jyYFsxX5iEHBb1dJei8y4/+C7fPznXtbki
ThSXNtEL3+rVWLU8KgQ4+As2ZD5DZxL2uNHDqm8/eCeO2kTclYeXDEyiJ+ifWcc9FDoWiuWOtzKk
J59uSzI6qlU4NRSPrarYZFaXfNSZWh7U67IQl6StgAiCzolD4tLRa+gbrs/SiujNc4r2uUnA44o4
7s/0WDm3+jzInyw3Y6CjJ8g+GI/vvkNulS6iy80K8EovQLNXT7V09Mp3oCUEUZbTwIhGgc3UbDHt
rJooNR/+PC6NZeC9uVPaQg79N1pivrX0Nd8Of7NKKpkARAmSnowDjmcjC0OaT9Od6JFLYtcSLjLK
WNyT/BIWO9G44SGhIf7tzx/k3ZfM52DaNQDJm75rLp3V1xPf1OopsEchg7Sj60Nq0cwRwkDmFgV6
TRrkCqvZhyPrH+ZBh3neMsmZp2t1PLKS0JJzhr6KLpUQ97J0DfzOSeoLuc4LHTKbH3kzeNqs8SP5
QYzru+9Z6BZx5gJFG/ubd/OOkTbLGRh7ed674RlsF1pQiea1z6j7OcJ86ulai2hjaZQZJnI/HvHy
9F8NKrCUSgeeFaM9bsszpXo3I23Q+Z63yEmIyGIR+PMFj+aG5YIsXkx4FHy5w+MLVn7axaYqk6CE
Z79XqejX+cez6tGgoWxsui6r2FIO1i2mvbe3JYhGiiufrJsuk3BG/NRYz3aLH7wcYPE4+vjJhfP3
BZfLLdIpSBlHF3Qk3Jc+rIhNw+vwADsw+4ofc0PFRKxVRB0I6S4v6p+f5dFI4aIWTkXMR/biMqIr
//YuaW80dHEqYEHa8BRSggn8Uj3lpjN+8KX9w4XQgpMTyb/M7MfmtHhKjMps0iiYeC1WeR5NATpS
ACtm9tnO9NInXtIVaeC62Ip98+09Dfow6QmHgNUYVsCKl5vK2Z6u/eVXf358L2KFV1Pc8vwQTLC4
0zV1l33P22vloSNSEo7ioLK4I4MwJ4+C59D1FykJKulpOLvRNUr38DDjYZpXNPs6hKCjnMNdD3oi
v0CvDY7tzx/r/cOGq+OQ8GjgAqRDcjTxwlPzqrRNKBHPHOtCVJXokhVAiOVXn7+UxcjhiMxS/e5h
A+OKRyJ5YmAg/Z2rhrteqjucLnefvwybV9Yuw3AM7/iOiKWyq4JguKAzUrq+Rp5vMDkRRts1+X/h
4SEuFC4qR5dnePSVJkon/xCjJ5wI4NxxMocHj+1HkCy/+vNdHa0RjB4boeSiX/R8WKLHl6LAkmcN
GXBkboTpnmoz7/cIwOqEdJJ0T38juhCgkH7++apHJ5GXqzosDihGGCDu8cqEAFELcdxE4P5iHwgx
Z83DAHXn0m87xinon6+gWRA1eLRzOq+WH+xX/2F0uoxPfI8eYFJ2rG/fGQ7LJL0BUGf97yvzytVz
86HMl72BdCQf6M93+/5q3CpaIESrPsbM41OPlHmlfLcmqKWZ7jSpUfh2urv/i7ng/YVo9S1SFYgG
rILiaNyQHeyBnpgodM7jy5tA4+y/9Cagnn3hHhAyrqMIf/v0MIuPySL2DGqHsLuE7+i+HlVP24pf
ffbROeyOcRMzVriv44EydJ0XWUbFo2vT0+Xdlnpy+l95txkIi6oNYRwztnv04HIhOCPC/lp5dlye
UW+FeGUXZ2ncPf35ft5tHAA5IEA22HtzWuI09PbRCYyvTdpR7khtg4Q3gNXrj+/mHy5CepEHXIW6
+fuLdK6cEuLSQ+I7i+LGFnH7zBtlbz99K2TtLgJsxIIc/o42C3Iokcy1I7L+3oquWV8KrDnqo5Pl
+yFNTpRhmCCTLSYKe/nzV1s79rcJitMuXJklJt+1zb31OxATC/kla9nB//mm/vFyCCNRILIVEYvm
/PXlwqktQuB2y+UGLK/oT07qiVIFMJlx8/lLLdZqtluU7N69rMQZTQatAQ0seBaO69xPyjM94/hc
1onnfrBGvhsSFAEgktgc0HXz/Ykvk6mPagbSURriCNSokGz0mMH351t6dxV2jRjF8eOYjAdxHJKt
kZrUE8tGaMgy3Foqrutq8j794LgKD22ROrIcs2a9/Y5Ulfaa02RkbnB0HvZK9wyY85Z0v7CXtOvf
nIF/W9J5twnnaog4mITY8LN1PHpjR2W1nkMkIv2MLLknKwbtAtajL5PR029Pneji889wCbBGwMm8
926boaepV9NS90nWoqSsOWa/Hn0v3X/6KtwXscuMBh2y+dGEhxtbJ/qKkJuYHIjpTJcjx0EvHGv4
Xp+9ksdMh8gcSYvNmX/ZCrx6gcnjRMibDLxRslYI+EeImqvUk37zwYXEu63MC6sHOSh1IuaL43EB
LWsg84d3N1/m7t7PxoskDM0fEjXCedVaZB0NRMheVuQj0xC0rQVLil94NxGwRsxhjA2XEHf2qqsC
Hf+ZPkl1jr6BdGKjk8nGAHZzUF0vHjDCw63N4rw9uIac72OfFKsdhc/pzrG7sjqrASwTCFmj36Jx
ayfXtLSp+3WR4PAPr72OTrKWTsOe/uXXOhwsmHV4IL+3ohvjrbmcsu7GoQkP1NSxq9K8KftA6EV7
N8yVFx3aToY2NgPduqojXKvrFkHDuU9K7pKhGS3wO9CV1JU9EwxLPzpyxVxOVF3UOCMBVlPpHbqk
NR5SV2O747mKsuinv3fKDhzJqaCxsB6/N+Q+t2OqsOOqiD1sm2kFjacPx/H7txP0IGsp3UXKrUh0
344urHKV7pgsD/gWKSdZ+RgeCl+xhxw0Ur2naj753G0R885BC1GVzgbdN49ry2Uz5JSICN2DIdQ+
j4BpdnnRfyQ3Pp5IuQoTKVVOKmRUy48VwKkHH0Mg91iBz2MrjiMZ9JMmb/58L8eLHVfx0ZhRAWQi
oCR3tIKHeWKqNtbJB4fZc5a2VQRFPw85AUh0ux8cNP7hljih6WywAMQstaG331SWEopRlkpbqUHD
WC5ZFiIal78ngU9pFf9fZKDhhH/13b9XMkKHf3wjYVz+/7+hMSaSw6Xy4nLeZK4GWfZ/fHY0bJCg
Q614Eb4zd/9Lwgg1hmqmR4kcKxavGGPrbwmjxc9jq4EhjrKOpfODP6NhZGjwyd7UcNkwA59Zqnuc
orjc0QrSKtGMaadherU0GQWzhY6ui0Pd+lW8WHoLi6RFMgFbUz4asoC1aLep2lpeRJ42cFtGNY3T
IQtCJ1v4xp0nxw0p5ooWoUQ3EJQRH+BsyDTdDNyYtDRvzIpwOzYZ0wvQlA4Xu6+0pEuDWPRk2Vp6
GN5R0s/89YiaGZ8z+p2K+MrEid2YqUF3ML/6GHbrZDMZHRxuRxaskSvUxotlFvRah4HWIABZ3SRu
N5K65E3d2OGccBzstlGHt/DZ+m3E9UFOAQQBCbaXGJXbL+Nvy24aC2tdN42Jl5dGF8Ze67fL1+zI
Tr1Q/tjoVx6NzR8pOxwD8flE42xcqREr232dS1WcOMVYm7upc7ETY23GWpxDxfJq3PweUpWV1Cas
x9E43eYp4Gfobgj5Q2LjB0DfbmHEP1vNuS9D6wDsetVTTz838243Ab5JR+uXSuJrWP+IKtsih92p
EIYWtQF8q4N97aXlhWbKAe5H21CxbZtzNnzWBhYX5SJfO+djfQ0zm2eagL1pM8KH0ugs6rrHcThQ
M9ySaXqWSWed1a4KcJ9NJ4DO4lVjx+4XpxPnPnEj1DnPyRPbzJ1NLCX6kNZBtpBV99NcX1RYnc0L
yMv16dC0wB1jG4g+CImVO8TXMOPTLSL31CLmWp2OY3uYQ1NsW9cm8ImCBd64Kfs22+V4oEhqH+iZ
n+udwg0JR96d9nEmbgY+JNKL6N6JgVI3xAldS7NHWzr1JjB+sGxD0+zkOEWbcWFWUHm+6zTyR3vY
Zvj1Y+p0FUb2ugtPgcPivJzQk2Zj7vhAXy39HBzvDZXqtdnI+yojqpt+EkyeRokkcNRY1YE3V/Ed
yVXlqeMAojem2otRU8Vnuv/Lcb1oXTjCBSdKLS3IhuZ80GqEni47Xc0ElnKKkuEQFU4qNqVl2bdl
5GvRptJR4K6NoUehy0CANlDtE9F8SWDUrlw3LLZ9Mx4SEMpkfBc53JLy0Fs6RLjOX5M/EEDBKPfA
D2D/EhhaJd16mLtiR//6DlflVkZat5KhHK4WEQFLhmEHGGAYC8kSY49/60RkFVXpWk7qImcrzW9O
p3Gu5rOQLMNtq/iP24K7X5WOc6WoOWknem0cLJreENnwghOWVf0wig4Vcp38aMbMriBPp08u2ZpV
gFLgEVundd4N1bhetpynCcnuZ66DN81ZRA72/2LvTHYjV7Ys+yuJGhcf2DdAogbu9FZ9SApFaEIo
GrHvjI2R/Ppa1M1bJXf5k+PGMJF39hAvwpyk0Wh2zt5rpwMgYqMmxryrm6WbTnqEbM6sFlMlxbop
CC+ecuMqYeuysBMluGo601uSuWf5XJV3q8eh2a8o7dvl2myGl1TLfklDI1+6zbVr09WzYmuSFXKJ
0FTbJBkCU4gw/G0a+Y4vpQopSVFCfe+EekvWjh3FS9rqFi2mdkeKolwVHeW9tW5QJPZlUW9G5Ae8
bEUHnxgld+36BGaBY0bv2HeXbEWT/CavlVdN6W6aqHq1AxshrRETQHA7lu1DM/SuH0XDQ+qgUpl9
x1HbUmUiNdRlrb1UrWAfCvPb6BSZ8mOGiEcL210It9wlGhrz2FUJXNOCwvgJw5E9qizca8KIvCvd
1a5hHBNGHHsZXfJSuTXtaC/i6jomMfSC9XzRVZl5k/UJ/ycgUKxoiLrVHkKXovI0Q7vjS2Bor0VS
ej5hMunC6OvfQubBq4ic58xTVoAf+oVnkLUwqSBaxyF4CvrxSkOAC9MBaoReoERWA6/eJb1xjTnG
SJdRyYZ62VR5+lIGSnETFmRtauSp+cIstjCxbg2lvx7TUCBcRTe77h0AmAouYkBNSMtwxbmIN8Gc
6B7Uisoi/zeVF1oyXSE0N1a8T/yRPahPEO7jpek1EfCLsLYuONTD/eYvcu4t72HK++4EVKxqtikM
paWnYAxyI0mpWN0YZmVdp3wsdxWQa3+OLJDbqmbJwMGEBILYkbG3/KnhgxGWDV3R0bkPjOi7Fchv
jlU6lyOuqqLelm69HnoA7U3WXE44vMdk2iHW7r6RCakuHK/bFeLSmnaDVy76rL5JayKvU4ntxrCY
+2X9NRRqexGSM7zEAOetIr26QLo1APb+yUrXwf4NrauBIJ4vxmCGv4z+dwbWk0wp7qDSNOltzOIw
ptmd18qFpQ2bNkgvOWlEvlrVNzGNMEJLbPXZajiLe8VlFhlfbPelaq3+MlRBkDZiK6bgBg/ZlVp2
zRarM360EvI/ncLyhxd2NxUeCBlpV4jx9mMCXlnfYdtHRUUCabAHVrUcjIJ9QOlHqrxS4u4yHLVu
CZ7ycRwtlOLKTd3S4wwL8mT08DeLrwx3ICGLpW5FN1SusjVtu0tXea20u24WaDfZms3BU+9N1GLs
hAA6/FIeiPa5vrAx8ziLfVmnPyvWybJ60I0fLma+PjIXIvmFcpiOeXnD3mCtDnKpiit818sBh1VV
hA8UynjNNJYidFwKqKpGg5EVb+0WhsV9roinutsRnrCll8eSHPjh9Nu1CbKrEHM5it8N9Rqe1DYv
umt7YvF5nkCXAq3Hz8+33Qb07l5z1Lvilb1lP7nM4DTHJCLXE3K6TvIZYDGOEz9toLjF/b7Rh22r
1Rvb+ZkJ68aNjdsoL1dpTQSjTiifV7G/+G4pl7lhkgxfqxpbgg7jqHeVd/Oq+JRmjg96j+rYSjd/
CVVnndLj2w5RphOH+wFd8FJM9koEOBOVZuUq9aWHbZK0INn3fLS98m6C1mpG5p5T3ToinoZclZvK
xbeY5tvOvq3JNoa1RbrLIoJSi+oLobH0mCuqXt0lGN2herJrXkoL3bKduMLHkWrAYs13k7GxgBkM
vQEbsPE1kjYGxKAVnsS9JJzFdwI4S651IwFvAQ3SgpaHXfEZDqfmbqoVfWeZRI8g+ohJumBf6qIk
r5vmqkxa3v2i/Qb1jKSUCvz9wnamOSEtiMWdLuMvubhxoqTc9iSF+F093ehuc6GJ/kJvV8JwR193
ShWaWe6wRJbpF8vIq68D0NMt9Sx3iXsEPeyMASjNVwDmt5437EL+Cowcz5d5fo8s21yOltVt+2Ik
AXvU1sRWXghPRZdPEourRve1kamQCZDXRsYuyzYlGZTt0pRQA4g0tdLim1nIaC9lw+zGCoLMw2bb
k9CvX7p69BLp9s5xkqcyJKCikMZ9MEarKPY2Rk1yp9PsYMU/6IxciFgsFBvhqu5+NePO97BiLib9
2mzvan2e8dRzKuJYsNgs+RYjeIyXCJEvtVhFtxdyYwC7JbvIURK+GMu8crdxXI7rKWxXAZvjkfQA
TzJZ42GbkRePE6cFCdRBosGRE+TrSlG/gf32UZH7wVjdgyS+ToAXLBTHeGxU8TT/LVtkX2HT3MeJ
8uxZ6ZXTt18UTX1tlf5RenWyEGwJFh7o3LZO4Uqyk7qZJNa+MVjXWbLOh/pKzbS9YuR7JyZzOlKR
bQ/6vWY2jwPeIKP80WS8Xg5mWiXJL9TMZgbYz1ozfPdQH7vCuQo7dWVPBWnOg7cminNTxNXjUAbX
ZmdtuxJpZdJ5OYeRwlqFrWo8Sgd7iW0rwcpyrZG/S/iCpQ4LBfvq0orSbKfH5spBzK+Sh1RTebVH
Pw/xWiZ4b0B0rjkUxPhehg3qn+e2j2G360O9DYhIqtjR16QTZmO86gh3ao3sLgz2XmF8p+J4kTJX
2iFc5RiggIOp/Fh0oGTjrPEF7cMiXyh5VRO/O2ytjuNUEn2fXHskKWlstkWlvuhEGwx6vCixfris
jkmA+xYPwtz2aM099B8fK9uL0ygPXuA8gPsl3FUjfyVD7mgPP6z0AkaWtzArTKs6cWlF5N3YST/4
YOho3k8Xiacuwsmy9opEY2oP7K5Nq9pi/GMVMtgpb3ELkdVg4O2S6sarcMDr+dpByklyq1w7zvgl
duIdZlKam8VlIDg9sFNhlVnVTfmcpfYK46wvaZXrDrLBvl+6FpGIgbWPppsSOLdjfqPRvjLa15Ck
rm4q7uKxX8ZVB5RZsPlr/YF7ZBY3Km6CnHwC32JnHEh2VaF6N+n2FvPv1uTrloawo9PWB8hGz1NQ
Yla+Nu2NUwz3tRVdNSGHlfBFsp/0h9Fbh7Z9BVDRT1r5teyNeol5gKQdCDQP1Pb5Phhi0pZNeJ00
iJkIiXu1DRI9ID9iKZ6Qd4bjha0NJD5AkhxVDi919jMNPRO/gmOxzVPTkhNOIBoA06HhJk9Ol9Js
cc2BvTgG2eAnCDQ8zGj0h+kLQbgZRuui8syNA5UOSQyk5t9Ok+g/NdmGX0RUmFy4FtsvUSXyZ09t
cpMo9DZ/FQEBtcs6Sfi85IY33oN4JcAbHfhYX0UwEXfGG6xFCcciXfaeVSMzfgO6uHB+bnrOcETg
WVpjLxPbEKhYg1a8qG9gGP0NEuMEIU3ENAjICynfQDIaykTJNwu+TOaWOCgbU6h74w1Ao3YdSe/e
G5gGV4Kikng0U2ucGWCjlsGwdmyhQrV5I9wAnbq236A3M/6m0yP12Xhj4nRvfJxMn1CTDgox2isc
EKtIsEkGpmaSbgZQHHRr/IbcGRQFK3iVi2AFCKaoLnAJZeyuehyBvoKU6zF8Q/iw7ONfiGEJ+d0b
5EfOvB9ijmwYgG8sIN3oGnudzoigyZVzjkSdxNf8MPkQKl11KXXFQF1TT8597jhMGqKK0gfSv9KH
dIYRwaiRr4qlQSiaVOFlHO6KNF4C9p0DJpr5ZCEH4pnRxllJsa7NjA2cXpoTO3dq3BN4AATdy7DH
w+g7LBjO0uw5bnJQFvaXIKusBzeZelaWsce2rlWWVC6TBj/7sh2QfK4bu5AwQNQpT1fGVAxw7u3Y
IkmIiumNaVYZb3/XOeSoZQOspKrsLthZuvpy0pyuXBKVRjPIdEcI6G0oLZL1Yi2511q6SGwJPAtY
LFbyadFgoHiJyUj+qolsDDcZIdfqvZRWPK96pvqdNqOGGwDH7OhLZfpZxmjcsSnkMap5jajxJemu
mvir1/mPaqX/TX3dOtXnf0/HeSzi9vevN2P3f6zyWLy0v5vD4ih//b/83fix3Vkrjw6PLF/kTH8X
Ry3tX3S9KfKhgEB2hezi/xVHgeUgrbXQXCMloAmi8c/9DcvR/2Ubs3yIz6ADf8f6R8XR45o6FdtZ
3InODDU0ctqjmrrt5Tl54okOudXt16jdi11M5eOvmvq/7YDO9dX3ArN5FORynjkXOFyqvoeVe9eQ
sVGJTveR9Yvl7Pd9Vrqu5Junxpea4yDO6G3hY34wZiBDefvu2dz+NdB7WM9xl4Lh4efwn0PPFz3d
0fDZFOdlgGTYlzjmV4Rfse5qkeEbonLPXOl8v46ulKFo8zIMfVH9aCgDH4SuK4PpA0tbm/n0IG32
CLgPcTM7DWGkStEtWj3+/vkVnniM3N+5TwaNiVt91NAWvVAsUJVcYZQEVLw8ZY1l7Jw34bhVNt9H
0Eozi0gls2SGDrxvxOKasic3sCxf5Ux4OQ5Z8aww7kKLc/NSBf798/OrOvZC8EZg9NJU9LE2JCeU
KIcDelVdap10DArhPYU2HGA7hToYFfxAL6Ei0XnuljbHk3Wn6/arnPLnWC2pfBVa9Xjmt8y38OjJ
8luQfGk27QSoQYe/paHQ4WhRaBLO2FcUWhx/HOIbzPLgRogRM2AeLEHPX1n85h2atQXNKvs5TKjy
KGpXLz//OSem9MGvmTse73riLtmdMS5jw7eoftPZa16IHyMyi1ZzdGZKn5hbxHDT50MdSbvy2PND
nhMliUHMbw9GKag/91lFyukfXA93ZRY2WWiw5878u+vJHKoiBUG4vsebukdwQE3CSaJtOgX/lVT/
bxejk7fu3VBHk8oMWnewE7Cl+NL49jsRhZOuuiK3KV19flEn75yHVWWW7kGYOmo7GeQwmg0rkl9R
SsLUqNYX0ujcfzwVAITxdrCukTSEDOjw1qUJtcvKcdmuU8nfFfk07nB15js2Hs0fDIUACAkG/T7a
KPMFv3tKEY8pKEyHgFKZt1+BSSjbyYUBHTaB+IcilplBxi7HnBXQCJOP15q2Q1xCmQDju3SqTVRy
9uZEd04IdCz44B/m3wf/+fZp4NtweEGj7Q2qUWKv5+ut/bYbI7lsJttbqja1UAmU5Uei98H282nx
cQIeDjqvNO/uYjc4dU7ac0WItuZi4Qc1Ttq80y60zLM3n4/1cQrOjwo5J9MQdfe8q3k/VllDkreE
TS1DwmlqB6/e12YbnIk8//hhQCxqvc0+j8/Cm4fm3RUZmsvGurcan7qmtjWaytlCKsIuKXNuo6ZY
Z5QAJx6bBUrQRuE0ew2OJ4eVDU5kCI06X1PP5biplMvAGagPUz/c14ndrTzM1GcWwhPPDUvefBMx
Phof7FxOGYWGl0edn3qGtbQLke+zUrS+m2jizAWeuKEzlpaJCQVDRWV8+NiiqO4HhMVcoNr1N6Ul
unvyely/rCiwmpHnDmeu7cSnlq8suS/o3/E4oZM9HLEJU3Ky65gsXJVWpd60BaYqu4avnEnQeEA+
yHOyS2G9VDh/86Vou/bO02R9F3s1JtnPp+082uHHls0t95glzcFc5hytnHFbpE6etcK3MoMW8tBm
GiaStk0xkMAD+tIkcPAXI/xloFeJRmLD5+OfmGCsy6zZNhUYmBlH60JfNDpoD8bvvDZYG4VS+XjN
Wnjb2kuXeNGu7lB6fz7mh+lFNZgtBIJoFiW00UfXLF2pTW3bdD4InGTV9DEN2NLl4FYWvz8f6ePD
Zij8bCiJuTYW8qOhqpakRhvHHN08zpN+7ujBxqVftRN2awBhqSWSthIN2DQ2prPUg8jZudLs9k4m
69j//NecuG60PI7huTMfFBHZ4cwjSmRqO11p/Bbz/MJRnPqLlWlw/a0yOfNR+fBaIfadHQocnOZp
/gZTe7dOTYULj8TKW79Sy2glSKRckqExPJLdPqzDsXO/fX5pH1ZfxkOIiYYaiTP976PX2CbS1REB
K4aIPO9nyhl9jddD2X0+ytsdOnhbGMbge4k2iqPHG0Hs/SKf9EGA2EtyWVUaXGgNDWZaiGXmtwoW
ov1oCrFKB5LV0FNEkF4IHXWgSu1l5ba3AO7Dmip1aFKDaePV57/t1B2wTLaONgq+WS96+HBtOP2U
iOCkzma/fW8Yw3oqs+jM7nGer0c3gIV53gIxBNqweYq9e65xB2UmsyYoV2lcRUuSmNPLeErDwK/q
Tt8YdHavGpZUX6f1uiUXzVPOTGJtvpAPPwFrOs9hXraP5bBhraUaSXiNH0apjtCThNw6KEr6B7p1
0ZF/ssizqAmpQQ7OI3PUu20k6X8u8Axfn4S2rUA2nvksn7wt+OS5K/Pe/XhFCfWSJOii480Kyph2
SqVyVhil2tKGQx8zp8oOWyqNYq0XrbcaK00JzixqHxZSrLPIrnDIWDY7x+P9B3pNSxmceWoSJ3dT
cTcWdjqmuw5t9uukuANzdNLOvOZzGOfRwwBToEKu0wyD5voxyNbu1EEJy0wSgGE8meK6KFv4hopf
oBucdbeYEnaGHS6HaLxIpjVFxR1cqJ7csEYS4EjXlvi9M8F2J34TXWpqLC6lIM7RR29C5GlDpAqa
HpYwuksa3fp1U2n17WSyhVCSiVbc6FQ/Pn/9Pi54TElcw+wlELniGj58Mca6kB1sCtUvCIq4GF9T
wqGGKl/xacv/6SfTZgUnOQ5Q4CzQfNNWv3sHc2kW6L3SyYc8Ku6AnnYrvCPFfUrfdotQ1L2cDFM/
A9X9OMPnQamSUfLg+3GspdXMKCiw6Y5YiLiLkV4ke9qizTYbKwumfeHGW9wKqkG2cTdet/pZMe/H
jxfjmmyY+LBQ2T6uUNDFslBox5OvAm5aRpyULwKnbL5LkelnlvmPSyneL3YkmD3mO3xcRKuSat6P
TaM/ZFbwKy+C+GvRGd8/nzAfrwcR9CwXBtJt4AqdZ/G7p1gR+h1i6aaIrHbivtaA8ShlZPxMBZ2t
z4f6ODcZilOAirkemMgxQkCOkRi0KBl9rRPZzm7MCsq0FrNmNxB2onj03H/8MZq/kCoK4vlbgWP4
8OIk14WwktAVAqHUrSFq5UqXvXVmyfv4nOZR3o5bUM3ZVB+NooaCMJCMF11JBx+nJ5inJE/Xn9+9
k6OwP0YfT0lK147e7AnenhziZvQzjb1L3iT2BaFow5k5d+IZQXKAzY66m6KMM//5u+lAQiEtBAdo
tcR1sSvLekZJBfUX04yAD0BCOXPvTkw/zaUeTYURcAYS+cPxhrRL6FgwXu7Gyt5IFBLchZkVDsyn
4dzn8dTF4Qxz5qfEdvuYrt5kLVXnBvWTErSRn9A3TtTwVVWTW2ZPcWa2n3henKs4Scwr1fxtOrwy
MueEXY/kTdai9jgztVCjo7rbfj4rTty/+V3SkFPPZiP16P5BhqFEqVidn5jh7zyITTY7xveWJWnz
JwNxSON8SoH2eJIrnRCYKg1Sjbq6+FLLAqcx5a7LYOr++YrEbMBwNn/H8Vge1V0VN+9jN1A7X/W0
6tYoLWOlOEp1P1SDceYZvbE8Djdxc237/4+lHz6kyYz00HU4dteVE172qJrE0kDXjG+60II7wqt7
mwheTQNf6YmpYBtFbPymLhw2fnCtSm/pgMwgzAK3zUTLTW9btF69C326ADv5IJWi+i2sXtdhZ+Wj
4+cTDFb/82dzjCyBw2fO/mheHygTqqMe3zIRJVGvlL1vQY1cIRlurghobr+NBSkzlgeY0wkCNCw5
KZmXehMH29Exqz+YivPNnMkpVM+OvVTdyIF21EWPNgj9Vqizz8Vo021mK+OZoU68yPM+j50OxAm2
VkezfsRODD8EL2Kd1elVgb4YuWGoVJcCZfiiiozaPrNOnRyRlgLIbfIXcDgcThSr4BH0adsTuNkM
u9iwuy0EFGSWIcr2KyOtotvPn+mJ5cNko0J/h00S/brj5WPCQmjqo/Qxu5eox0ZkfLqdnJk5Jy4L
VxIdJEwcbAKOoSRtZgZjL034xkml+onMun2dJmI7qbG4URqQsJ9f1amZamoUPCi/ciQCinl4H3Py
3my9bAc/nJPVwrHuEFPpyL6TpHxA5qG85AaQeh8IgCSy0/N+uB2boD9479nDUaPnS0DZyZrv/rvP
HOQnOwN9Mfiq3WorkabFTqGmDlAEhN7lYGbRjVG4/QWZavqytFFCtBAslzTaSS7PuuoWvJ1KBXI0
YeSW+TqSDRruPiSgjbh1Gv+4+ZaTq3dnPs8nlvu5H4VtjZ0UXuPjic/5Be2LIv3KHWN1UdjKsPVy
qd0WhZQ/P39Wp2YgM55X2sP1he3v8B55MgS4mufcowjhR1RWNYQ5K1z/wSi8zC7NPhX4x9E8l4rn
ziHlA5XkKthmTVLuKw/85OejnDggUi/AV8QmkB664x3fuCKSpI8z0bU8tH/JrAaPm08REtEU0t5O
zUOvW+oUdh/HIC/Q4uIdvO4bNdt5hv2qSii8FjuS9eik4a0F3bYncNIQ20FT+6+f/9aP50Z+Ktt9
9ihA6azjI84QW+aQldx3ihyk/lVxfpmFIkEyRsymzBDBdlpl/vh80JMTy6HxCjUB29SsTHj/QtTg
fUhMLtGvtemTQOO/VFUEfaE35avPRzo5rd6NNC9J7169hgpnopaMVPQFgRZoqK+iKZNnKiGnrwfn
F21rAxvH0TrTtTaOVkcMpH27IZgwskQXMfC+RaGTsHVmOTl5SdhsKH3QKSbv6PCSkjToiB1jUUtl
qq3HWXsnGrU6c0mnRpnrpkiJ5nL98e61dgY+GFYz+KaU3Uobo26RVsM5NtCpG/d+lKP3MdXUptYM
rCs557j7rgRT1Q7l+NWsAki2n0+FE2VpLNNziZZJB2HpuOshNXNUIXFLpgG40dB08QWBjJX7Pszd
Jyk8bT8Yrvg2VGr2CFhYuQzaLr4w89G1z60Q84w42gqiyCHeiXeALuScAvh+XvYIuDzFbKQ/6lrG
Sk/8ba5GT4PmiA0ROq+9EZNcjoA8bptpYQ9xCCA2PrPNOPmMKRbB8WGj7ThHp/GkCyJ1mCCEkhhd
ba1eaxclPMgzX5EP/Cc2K3NfSwOjBTQA2crhtToV1men5JaD83cupjxM78j81a/51jaurwMx3MdN
6KwSKPU/yMLLoZo77jedkt4LbhDt3D781KR7/3uO3lbS5BwJF1X6bgBtqhPcAPoZYIF1+0/eVdPj
I0CJXkfkcHSH05RtCa0QPgSjARA7MBElV4QAfz6z57fkeDIh9Zprkpw2ifM4vMGik+CmZST9hD17
t4iRCwKfnHtPd6aaIg4nJhXbE4w/AzdHUv5T2Nz8gOnz6FSB2UB+wMDRsw2dKbSkX2Id3dd9Ipbw
68WXz6/yRB+CNwWZFXsp/sPVe3iZeh2lOF0peghjjF4y3Qpj35k65WFEynihlQN+oSHpGyxaRfST
AIYhWkBF7+rd1GrKk9Qbk05EoNDYjUEpZ2feplNfUu7prChwKIobR2tZndbI6ntVUsxQjS3w8BHn
WOvcTq6bb+0SRyDJw9bD5zdlXieOH/28rzTnihA+Df3wnoRhF+tpzpo2llm8iqMGE2GZAHS1vpME
eWavcGq9cLjztCHYVWOqPhxMLzv8XyOvCw1jfW/ULokHidX9wZcHPZ9rUNSf6YLz6/vuk91rKU7P
mPtIfADi/yK/ndpe3H9+3069MsBm594Z7XaM4IeDxAir2WLTH0Bf3XwNWk+7zkn42BeKaJ8DxfRW
SWAQz6JK7czlnXpiDioG+LAefdLjuiQNuj4p0Qj5RogDKgKuvq8r4stWuQ2llnjfPH38/FpPPjbH
puo6QwU162i9q0tY0PyiwZfS83zMgqavEFm8/nyUU6sqV4SSjoAEaJdHq3wcCd2VsTb4QYAv1GgG
j3T4sd2p+L7PvGmnHh40LBNhKyUiBKaHDy8TJlHaWoqZIjTkNZG05mPgtMV2EKGyynnsu1CJ5bdC
D4w/uJWUXNW5LMpn0zx6AyrVaeiQKuxXjCH+GpeVsczzwjzTyzn1wKhpUI/iJAT14mg9nzCyx31m
sNA1QElzT+YAWfXS+5N1G0jI3MGbNYfe/DvevWkVH+HCrjiXToBZVh5hrRt7rGr/84lxal2kaclG
EgUPN+3ontUhM1KYw4AJK5BXXRxk0Up2GpVXlRARYv9yQl7UTJ7RuJw8/M9UUoaeA8yOZ0lVtDiH
NPaWsjNx9VpF7dwG7dg8sjja26Af+l2DBHQzlUl/I72ouM2m+hze99Q+j5AtFIUcsWZQxeEtNome
LbWBtyKTgb7ONK/f9LZavSRNEG/GqTB/qfpkfOec0BAO0WCFCJPWug2zZDqz/T01qd7/kqMVLyFy
okqjiQ29XXUY9yJ9nXjiHIzqxChoxvk2UDOgtH8MUQFjYYaY39leT30agVswJjwfWaWdebonxmHP
yu6Zej67guPGb5VrepU3rebDjssvh4Q8LMj+58ivJ6YuTV5QTbO8jdbY0aeIhJVaWEQ4+6arCBZN
e/wJab/YCPQ5NAFDCzsWeofN5y+Mx5w4+qYzXaGzO/B1SWU9flI6QWJhlGm+rCP9Dq9RtIaMOSxT
fN/LDvD2fkqGmmCVaJwpEZV6ZqacWMmRyVB1RNQ+S4aOrlpEZJREYaj5ntaptzkHoZVTiPHewaL9
+ZWeHImiGFtGOkBMmMO3w/W0Kcxwi/uycccLIoLq1ZTWyr1qkFX5+VAnJgxKGZiDczPXRbV4OFQs
k0oGsav5I/KyxeDYEqdOFPifj3Liy+RyckNgYVNLof5zOIorrEAIKGOksDoomTy7iZ7CxO0qPyDA
aU60aKPrSLcacx0WRVqcuchTW+SD8eep9W5Ft9Mmslsv1v1A1OIVp11305u4bad4NnSWuVlsyD/K
V6biNFgG3EHbkHBiftVj5QIK9aqMAauEZtj8/Py+nLz7njpr7tj8fiDkyKKfkpIirR+VOUbWYcx8
Z7T1M5f/lwzm8NVh3/2W/zy3zDkKHV6/6nTSUxqSTwkYI2nIAaDybcIEaWrTd2PEqJa5It1YvUt/
DK5M9EDiVJn6jRZ5qIC7oLgOFRoqyxZejII7X2uthy4WSkgMl1tcDd2EV66DIWgv+jp01X2de/im
QQi69i409KRax0I4oW+HxMWvS2xkz8FQYQzGzlYSzqGMxIwG0TBup6kbOdS3jR5e5hHOwwW/YRzA
YowEguVCGdNNHqCo4k6F2FpiMSAgUROO076mhw0alwZkxyDcxltpMosBJxdm5q5AvYWXo1VNj7Kc
EqpqBaTaxeDWBGm5vSnDFZFnQbtP5Vi1yxiLBW67CN4t/0rZZgtdOtTL1C6V4YL41Vz3ofuU3wWk
N31bkJxTrBuNshqpqonlrESP2GbR6E3lbjJtTCM6MuXsQomkYW96mTibmeGW7V3RNeM2RXBZozyk
XXXRGE0W+uh3wnDZm5V9HwzYW3xzaCXuRNeLJfjyBMJ/2cRW+miE8WA9pm4z3emWHInqzQYydjh3
KfU66ojvAq+iOeQEkzH3pFNswAwEXeOqrJXqm2U15KHpjthXI7J/ctviqlxmktjCgtJFir59rJW9
0rNfgj3QTURFBpa2SMKRbHna4K5DcJyR9BeZTggjXsGmgecYm62vuSnl6rClobzJOjsl7CYInMvE
dkDZmMGkDxtii9QnPcyTcdFaqXEdh2MElSZird9R+EmMpdPqjb60hyirL2ssRTpO60bM9t6uvvCM
AH0dPL8Jqmg3u/q0oHfqbe9CJr7RnUL5SvBD/40MZRCGjqRrACS2sH+MzNgX2y3kjdCwUrr5lNN+
VqW+4KSjzubIRD6oJkhhgK9C7p0Sz/wCjY1G9FZYtq3H25oPON3d0L1W28ZTtpIgzeF757qttUgA
NuGCbFvy04h3yhM/61XjdSiIM4N4YiSbXhHKa0kCpwkkA78K9ICCGauCxvrCYgk3YSqm/MnKgbGQ
tEexZElBMHpOksrdwVbNfxN5E99KbeiTmyB0zKc0BluI5AbY9oKUnkj1gYoGghmTo9TNvRYPsAwB
g+wIQGuIqbTG+Kno4XqjlJBBeTvopPj5QHTrbDl5sfhlEWhTLtIM1+4icKr+uYUPWm1rQFzpyklC
64moPNlvwPsH+pI2knGTRoNn0eiEhhihp1FWbeZNzSIyR15KYupyyEupV6krRzgELurK5N2kYaZg
bQ74ITHWpHCR8dDmZMRR+yU46gAGNPofcEkUBXyVFcdk0aXmU4yaP1y4TjURiRMlceoPaFDECq2U
5u48rNKqH3suG7rCg4GzbJopvtV5l+EfA1Lsln2A1WCJlb1QQGhlxc4zYwJQ4qowaEeJrqJmDaMw
WmRDDXpGDxMClTtFp4E8RHFHvrCaFpUvXatPrmxdkdYynoQHi1KJSAFR4HERD9UYkfA5uhTfdKmS
FNz1eZlsRk/wdupq5ObIvvsg3Qppd+B9dNy+ZKOwKND9DlqEXZ5R3A2Da90rkax1YAMTFm2gsFKb
0ZcxCVFdg7E9QIM7suBQoVig0odCY5Wp3Ay2AA1KK8ye9nnfFFri51Ay0Px2FrGGJMEOSqA1P5DJ
FYNypypyssG0ge9VssdySF0iuIEz6rTW/ndR47NzUUn5fRMX19S+vHuLpejB0oVCOY1k9ZUd29k+
gYgAuUHGLCwQqUTt6I9jpCX8MeHrjyCmKmZUVirFmT3iB0Goi9aDzhJuAQr0CGiMwy9diLixhxNi
+okd3nO7gBBowQhTS818IhLYmBai9o0g/cVXiXzPRCGVAUHuwiPDb1l1zePbF/5/vLr/C5HDu83O
B3Lh0++m/Y/FS5EeGHTnv/OXQdew/oU9FVEm8kwc6sj5/jboEsBMFxKtzqzJR/Mz6+T/phfq/wK7
PAfQzC1RdI/80d/0Qu1fc4+eEgTHaRT2GOb+z38euNOao//93ruKwoWJ8m7LBAeZsw3CP0SplBER
Ox5OJBs4dhXFWCw0L933gfm1NezutooxmXaUqrd2zbLTS4dgTPJDL9xpuNUzUa6LXHWWA+YKwa4C
XBL91stOFeZGVeiBeakx3Za2OWwHMpQJFBx0c0Or0TdadbygKKuu49xuwTcBLm5a2h86nSCQU2m5
6gq8RJ6tOAukBBdizFrf0OvSWhtRq1zLyfmqdIj3qGEp67a3k9eAgPgbvdWKp1QZtduyM5Q7fbLF
bSdjdc9WP7+0eiJKFmUx9saS5Sp60vKoecZqFgHFmlaJ2DRudxUM5cqhHZF4/e96BnBFnfMlZDn2
Y23iRQIOaud9jvFohEUnnvX4m97F9zAVLyNL7PQs31gjRJhol75AKiSYYLi1yuIlsOvnYqp/CAFJ
R+9WmeNdENd7WTrDOpbVrRPat1pY3JLy2i4sY9rKQHsAQuUrdrWxg5V0bgs3uY9EdV84SGv1wrlm
M7HCzk8gu7aisXKRZsOtdL8lseMbcUCsXbZxB2Kmm+GylzVWjK7CYKM8163dsXrmd/+XvTNpjhvN
uvNfqaiNN0YF5iHC7QWQQI5MJudhgyApEvM8w+H/7gdSdbVIVYtW7+z4oiuklkQSiUzgxX3vPec5
bRNcWRNMSEOLH9sRW0Sb3RGVeAgTYz/1/kNSzHdDk259CVxi0RBIJLtBZ3iEPl1MQQ37wSfdNaAW
MoqHhly4EVuqJvjnfV9McJNiexAflPQQVK/jNK+KKj6QCX0pF1DSyizYG4XljYS5OmYg72Hr80oi
8yyUsreK7RXBh7YuWEeolZuqMc/liiNiQ5wJNd0EZrydY83R+mTVxudWZLPJPO8Cza1q/4kt+pfc
mFdCeyHI8XkcJu40g3FJSJ/caPKpI7NUqL15fujzLUnWt6E0L8F59aqfwFCJ8lNZyFSq56oEVQgF
9dqy0jX4ixySTnsvpIJXC7PXBMWN5l8XCtyg9LKWfGwO47qT4zXP7ziMTpEQbAUwIDUhxBYDL6XV
jsSOHOXc9Kridm7u/LzbYp94nA10qZm2YTblQr85m/p5Z2TqY1QHp9BP1qOYnk8C9Y5acKQKM3vV
Nk6gpFsheWx6aUchsdFKSj9xcsaJq5NIHLs315Usn9H9Do5s9XZZGT5q8hNX0H6uG0/qxYdEfojN
Synkc6rIXfMr8rqHNx6JF2IyXOU9RD4zXAdJBeJH2Rr5fS5U1I66tqcl4pple1AGa8em5CbqtFXT
lvhqzxr8a2bSebV0CWH9TooNTx3OTJgg2h6kMJG/xrS2pvEAg3pf63gU450YpJ6y6Md5iBu5spaj
1m2a4NFKCS3Wcv9iSocrY7n5QtO6lvpN1V2q1WuG7V6JPQLgV7kWe2MLhRoz/GBu9bryTLE5KEXs
6aV1VtABt6k+itwZ4tEuSH6BQmLXhUHpBrRKyc41ob5PDW0zyf4NJbXblOVBSDLAX4J10ZfaXtAv
euLijVxeF1awldlLDfM6z2p3yvtNozWuFj5OqnZq2garRpOuh1G89av+SHrAHZPgF8kk3qeMBore
GjBd60JT0vQi4pyDdduUsD3KjRrsgHOr/YK9Ue1OlvF1xCOEQtW6ES3xpFg1aT0dlSPViVMzIrZ1
KfVG6XkyJwqheRVYhjfX64rLlyofO05/K4vssurafwv92bHE2WeTm+yRJ2xJlTZscrH3ZZ5/KTHS
sKD7sE9BMYmyuqvn3tPD4QpY4bBKTal3afNGTlKm1p2Zlw0rf/lo+WF9UMO4PKvbtHIaQ9yzTT9X
hPkAsZ1d0CBgEBB687zzuVuZMIVrNSKkHP+hL6UH3YJRazZdvAcqf7FQTuxCkrg4jE3Gt9qljoG1
leSHJJ+vWi196or+2IBD2FdhTfHd5uJGS6T+0JYy5kny244qT55LLWvk0zAp0lEW73GcaY2frshh
Ww2x6ATRTRjoEYrwIOXaraS1GRleY50NVvSUwmtB8pDNYNmAlgfNBgHWRZtBjoun4kbIZjcBc5Uy
fdvnayGBoRZj9GjHhGRhdv92U/sa0+1hb6WitcEJTJRmVbhVEN2x5qdONl3JpGGTvbhOxWIvx+Z9
FfY3heoLdlgbN3VUAVziw0qIYwef1h2y/BRlABHkyAcYpNGnaLJx18vFF1ByL3OnXMPU2efxUDl+
QHxwLp6TFA4tSRLvS730n8oaCC0JH3YbcXeMu5xwD3IeISrlTgGfxwnZC4CyQxjR5twgQ1cjz2E7
JWY1nQlJd5Ev34EHbLeCEgdbUxrP4vkJ5uH9MPFVMu2IeJ1lJkAfrBp5LHwRsStlPYELwry28mpY
JYEy0faYA3Ke0mNekghlAYZaOBZ9P9+LnfImTFVtz5KF0DXGa6YpgY8Egp1GN6oH+j6HJPWvpdl/
TAZ/SR0+9rl1j67wabDkE3osT1HbL+G4reTLoCD1PVxAvTyUroeKBlgsisJK0XoRsiLbMbkQo/VQ
6LkdlmQ5C7HAnj/pQHKNg8LynV4paTDyyId62cPTr/u5WquNVnn+8o6l1OaObKW+V6RSd9aGJvf0
1N7mFQgA0qv8QxaHis3cPjhEYXIW6Ty/ezOgIeHT/BDUqn9VhdbwTMZVq7FjIgIXyLQTK2p3Rht+
yXWiCaxkPmC3BPk3RxCLpKzf5r6WHMJGT46ZPonrSJVajxYLYNCmNcllLhGL1hs5qwFES7zLpkG1
NLO9080RfKfarAc9X6eKoDhid1+OD1WkHgJSsJ3M8k+KQSqfAvKB8kJjnTKvhdY6b9J6O7KMKOKw
qRvUImNb2+SYHYPk2SrYEELY6lxZm47mUF2hRyd3WwAqKSbCBcDqwFXK7Jq95G5id2aGfu30VR96
pZJfVWN4mPNYYmFrU1C8dbnTtc7c5y1BfU4rKMaxBNh/xuQ0PZE0zuq5xBISV2ipXiFN+QUQet41
ZVeK2oUZTOZ2CMv7FvSsp0Qb4g2Fy5m8iRuydabZVqwyFnmmDR1CoMB3x5RPfKjabF1labMOK+UO
fK3h9o3w9t+zwlIkoVfQaSsGCcXtdiKPgt0vDZBK6LaVAHNvkeeO5XQm1/Jz1GQruZe/dBSaSJkc
wuq/7f/+a7v1O8FlP9tunaL25Smq89+2TfqUf2m+33V9/dZvuy5qIfWPRT2ApwkF9Tf60cBW7R+/
C0zj/jA0ZAwAdNg+owX7a98lyMofzFLIx2VOvlhrRbZLf268BFn7g5uZESbfxN4MieqHjdZPN17v
tl3L4ApBMpZdRKj0vVGXf9h2wV4v+y6fj9oILo9GvS3WEHahJyerQKC7+t2bdPq2n/t+n/dBhPV1
UKazlVx8bAgu0TO9P16t0sST6DceBULpbTFUU1eOitDBckAUhfwoSmnhFX5L8eqfsuyeRHfFrit5
+qRx8dUc+a/9Ji+EhGXGWuxgAU8tGY7vX0gxs+0bmqI4lgqE71mebT+PKlsitn1fNU8NzrO1QvvN
LkCkb5imvAUNlSjeXxrDnXbMDXpThZWvkW5f44UjDS5TpUtZ9TctUk8vYMKAC0ap3Z7mzgroe7Sd
H2S9nO08GopPrMGIBz9+kCpb8a8TZnQxKqOs9+dTalWYaWMlk87uEPFHa6ubbOVF02M7ajwsiZ24
UdOdmmyD1qtbRMcXEf22k1Vu447nwkYTHP212NGhArLelE+N6c6yix+OxjfnWzE2grZ6NhWHOOIp
4aTsmumUGjawIOiYW502j8HQ5jJjpE4fjm1T7slftMROBAo3ez7C5y3zDXvex3RyJmMdNTtpOlNl
Z6i2QLGncyu/1QW2tcVLLgFg33TGFsChlq/8De1DA0xqurL6lSWupWzdmWul9rJw1SE6N1bGsBo1
L9XBk+L4cEKLEMBVedmd6sCDqp1elDfGg/JghfZS2Z+sgQeUE8ARbe4S07biVeHjYrOFA1Xm+jlw
rYBNli3dFRfCnWXa4kJLYZvo+YI7NS8EEPQyOrOzWXHaF+Yalc/oYJXtmbA9VtSA1GxLFLKdZKTm
0HG25bP4zNhqK+MKpKzS2f5rw8OWFBr2APvgmU9Nu2o4qxiXilNltnGt2PraX6vrcB1XdngW3c0B
ONXNDG67sK3z4dbzz6xDt/ePEy2K62LfeulhvLckWz1DzA3evg9WwTNtE9OZdrWnbf1LCHwjRPDQ
GUsAljYYUuVEy1wCSQw+2E7OrYd0LRzmh+w5PzO1dVauFlq4x7NjPbwB3fIv0sPgWAdrG7riqsHN
4JSP09b0xlvKeofKwOUct8zc6bakLkVoSL8jc8q3+I2NT/wG+TgWt73paLvaDrxiT0+Zm28+xWcq
+Oiz+YFwYSfaVouZ2uk8yUm+JNviforX1iXu2rV11rvD1nrtj+nR4mlrC2SGHucnbtvaDRQYazZb
+OgkuflFfqFC/u5WI13mxKErrwAmFp3yTzPkfz0Gf6cj/90K/0PX8eE1e82/f/Z9/fo/kYAq4D9k
6NiFF4Hb177it0efKv2Bj4PRKK4tOo9L7/CfHcel+fjng06S/2Agz6MO6x2hO7iPfuE59y1s8V8L
PvIs/oO78XXIj67hB5URbDWN8Z1uFyQFC2slpo11mhM1ZJkIWivoSbodl25RUDVCdEDWmWlrJIDz
uTEzOtnqoJ+X0ChZqNayklcIXOO5hZgiZwyUjSzPHibSKrh5w2C6Y/5lPJhFMpMy4CfFnamAdLM7
krekEtRnIRiD0zHYMmEAKwv70q9NtYfRXSMQIpgimSZ+SOj3/Y2kB4RxBGkVKqUTNXUsvCVpp2a1
o/ahBLVGZDqSMDcS4gWDAQyDh5EYSAIkboWx8sH0Y3DPVZOHh1bshOEsHaI8XM2pKIPcTac4W5p9
ZnPSxEhXt4wEQyW3p7kmJKKcqqR4MlsR1bcZ6kpA5hftsdCVDIEVrjYSjUkUFI5QXscD+KVD2LUt
qRE+ZirMwUOnPTFxNsVr9tsabqKkVmYFxKkWCUSSxHVcZLe5Ylb94zQ2Y31DlswoOWU9ZgBNh9zP
lvEkEatkdeDQzhzm9cp0nFPSEi6s2bceR9w65ZaWaR+ejcDo9NQesEfENZsrYfI1iCe4u2Qn5ofB
1MP2XZJFhfMW9LUf0AD0atq6MpiYYmCQBEA3LusgoycJcIcS3TeMgmheFikgbf2bGDE7D11rnjqZ
CXhehuGNQASdjoKLGEweT4GS4ZS0e60dlfaQVlgfAawzEUpe5D7toTMTPQyGOWtbNdvEullHb1Wn
CvIVW4B8PUdGzcNAsJIbXyzbJ0x4MWjpFKS1lbdsykU/TvcVfqx4y5y8zs4MbD7sxnJDu4dQUisb
DCx6ucuHTAo2TShPvlPMLIRzZ6UXA9GNq1a1qouy66C96iEtKLsZdOmCPVi7beV+cCuTZGC5HKz7
VszKZ/j753JdGndiEAsTaAtFvSiUOnuRmcZWjqp0KhglrPT3wMjx0I2xmt6X4iheVQE4krwvrQcM
b8FZEDAjXmklTVan0qyCYWmXe0MkXCllP6NlKNL9FKU05NVJax8HbSwv0nBQH2W15jkkh0C9yMaJ
iJRIZ8UzB1NCy8AWMRvkaJ/kouAtdGAlL/Mt6ga8Yg10dHOkl8Td/EYLtXAB+NIhnMXrPm3h4Hey
ftDbmB+hyvVlYOaX/dcBfaqOb0Dz6/00FbJb5LQ6uDkSooyRJPCkpnR0rFGL4TLL1cLRT+JMd9M8
EXU6yqkSOglBwcmu0iK67BFFr7Iy66E1vd7ym+SYitIYu4pehtk910E8fFlgSZaTNYOPCavP0mqV
aYGgPwRxM/HxTiPhQEQjaDQowtnPV/kMC/M4j34zOwK5Vsa5xQZed8ky4dlbzEn4ljAS7pn06uVl
r/fWaRyj+tmUktZYwvWMkHTrVm75SVFxYwl4t4HGozyAW0x6371lYQpza7GXRBxj7VyuikmN5VMz
tGHrFLFE71cMRPl+kPoacJWk0C+Rh5Io4qSOE8ML1SLKn7ImTOpdog5FvBHKOZBcQkLBxONEC5TC
Hq0h7O8UvTJHGrx9IVMdBXF4qEoTfYE/1s3c2rVf6emrMeRyfFLLqiy9VinqWqQaqqf5in1xKzhW
Vcnpvs7J/MtXDdOswFb6HknBd0+4v9nDfBQRYURiW0a8tQxTCjbbhy0MuHZMOUbnEzTRkjmfG5T7
q7Ks25f/4DjskxDeIkMHbfe+oteQGsyG0vv2TG7BcxkO07NUh58xyJYN3vePxeVsGBzTcsAgQpLe
hw3gDH8t1RHiLCBmZQPQJKI/mOaXdHRGuyqT5mzyuSl+fmo/iGKXo2L009EVw2L7geWUDrll8gkt
YZeICVthVEi4EAkYUI05domtjdbsiclyKiqrAvFdKqldspW+/fnreL9pMpTlZbDtRRJMGib2pw9v
MfmWBunaxB4FeUBfPA4OPGqZGppTvf35kX68aNAVLhZHIEESijzKnO8VcSbrZlRIZJm0QW5da7Mv
eXMzfSbq//F80GvKDHhpNWCW+7i7zo0s7knxoE1pcT80ltyswiD3D1M7lr98FzCQhlmp8s6RyfSR
BDVPGnoUPfcptn2SoJGOhIP8mU/2b84HrNLCh8bSs1hZ379rqa6JdDJji/aWT/ETqCTstL7ZnuQk
bT8z5v3NR0Q/hWsRwTtEvo++HrD8eh9g2VsM2veC2NMUD5Lok+vg786IOhRdK9cA0+4PZ8Q2XREi
dbDsWYmL0IZs3yb7pM9n6qoCeNfqly87HRDcYp1cLJTKB4uCDvpzSZlkN6o3nSfX8K/w16buz4+y
vOjv1xB405gZdVQC6hKS+ZFnYiDZh4ukWnaoMUJqesZpesfNXQt9tyty8csvH45tAV2kr8HTqvnh
XjJaU4nKRjcYzQrR3UiHey+klryvO6s4KtOkftJc+XGJBP3BvAluJKsxcuT3V2EwM6SpGjbZhhXq
dtoGT6hLmWL30nHSSaiQ++yTI/54lXBEmmQ88FnmcCB9OGIUKGQAcES4n4U3GxWNf94HhmjJZ4jl
vz25ZdFQsMwgS17uiu+kupqaNz0eJMOm+ibzIhkGjwju7towEVcEUhzdGM2Atu7nH+HfnSAXP3fB
wiHANfb+qLWeBqwgnWGje+/XApmUrlwmldeUdL1/fqgfb2vYoqzu/IrEhA/y/aGYgeU+Ra9vS8hD
9pFgLHVm029+fpSPt8DyJMFzh+ma37gTPhQFeWuS2WVkXPNpHz4ndSKAAMlyt53S/jxDjeD9B8cz
6BqrsGKWBfj9WcV+kE5mjGjFMmBLhSpy4g432X3PstLZTHmyT97GH68TagP0QzQZeXBLHz0IUTcL
i3vLpFeUo83LdUpvOTSSa1Uehx3MCmQNk14Nn7kA/va4rCricp70zz+caDv2Uj11xH5VQ6Zep+Uk
OXlKWFVea+3LBIjgSijov/383f3xmpF1ACFwp3jA4Yr+cHmqkTUZQmNZy4CSUX+TisqzjGB09fPD
/HgXIDPAk4O/gfEAGqv3HyLzvB6msWwhMCEUCozNF9agYh1bo//JCf3tkfhIaLhwMHgH74/Ux2LN
MBOzUyFKDWoL5lq2Ojd0fQlr+cxtvLzs7x8HzDNg8HGRcCNQ8fzActCDupN0pJeFn67ldNYdoTFe
hkBhoKWUn7DxfvyomIIsmbcY3mBpfQTwxEZR+7OQo/McetERR5+JqVZYn7x/P+gcl3xemUWZM8Lq
hyr2/RsYhuWYhnT/7cmfB3/V6QP6kW6Su2mlC0VuERho8p7GvRHeIy+oCV0RCbW0FSE0Sm/i9tAW
wKyaEfOdi5+xkP72TVhKCmZMzHEW1d+7RZydpt8onLVR6pWj+8jaJt3/jJ78462oaRbgIZ72jKVY
e94fxcS5EpodU/WQlPJDAWbuFIgo1iWzKa8mo63uI1Sin1Aufzw1oEaQbPF0Ytrn/N4fdBAMvwN0
ajJsQEcUalO2aqw0/GR1W5bnd5cswzgOIip417k/PsIsjJTcWGFsdLue8vpFi6ZEsKM0oRMVyVlV
rWrCbIVjWMVEQGjAxj6LDvnhloEFh8CSWg1r7GIUfH+WxtxEWauXHJ/AoUMXzLQt1FpCtphPiJ7m
NvqMSLL8xA9nvCD1iF2hiMaT+2Ht6Sy/jEKWebsyQjW/Uf3Cn22eHYG6naV4sD55Pv7wMWK50dn4
ALzAlS4vqdrfX6FySZq0yijSltpBXlk+DkNwKL/8kFqOwopKEQ/WCXP4+6Ok9dCbgLA0O02SBqB1
Ia21RG0cqZAlByFl+aXytf6ztWG57t+/lawHDFGRYhPqQI34/qj53PpYcUgLS6xldCqN95Eu3eaW
cTTD5lrL+mcVhaJq9Ndhgejx588Qaak+3x8d2yGGZ2giCxTv4w3StnM7SFOqEWml1a6givM2DOLO
SWZtPOkVbTSjauOLqumGtYA/ZtM5GgKULz9/GR8+X+pHnP/Ly6CiIyDlo+Eylooc18CcObGRE+Da
wg2nF/6L7rmvR2FcvdA7VCyJ6ofFIE2CaS4jArGZdE5OVIVEGsyJ9Mlb+mExgNMJLpxPkjwWScem
92Gdi3IZdII81I5FwCbR2b5uPbVNZKYOc/t6QkarDbHXhBWQvqGb0vnp5+/lh1tzOT7koaXkoRxf
QhveX0+aHJRmOGOKQtskXPLkIAeyUPRR9gRUUO2v7Ug5Gs82aAo4sKFE/kAF02mRBfmotwwMGUMk
vPXEECdxl9m6MZifsde+1onfXa4cbgFRcregQ0cPoX5Y6Ub0UnUklb0jKqaAFU3qrXyw9boxhnVP
NHG762L8Bnjhan26rixekEv8mCmsdSsVqqNaW7hnwET1vf5UiyBaVmqPaG5lyIF03etFFi4CXqOE
7pIPhGfig+iMFcwv8XFK5Vp040QqLY9UCoKY7JbKuUCRJ6rxt0/xv2aCv2siq/e/Tw07Fr9lT/l/
a35bhDHfzwa/ft+32SBuBPjldKqoJpb+zrJ/+TYbxI0AZ5MVBNsU1QYe+L9mg4r0B7sPUJwylqKl
RcON+y83Ai0IE1sBbQ6uLtX4lWGh8fV5/91VKlMG8JrYNvJw5HL9mGmT9gO+Iw1iBIE92zg6IOQ4
BmXxXJTMqkM5ZVFAV63oN51v7mhO7gDAnJWxnarJHpCUTmS2+GCUkuEIOm4sZXwNmFdMWXBQ0Uaj
jC1M35Oip6aVH7EDTY4aFYHdq2rhxH371EeyU+FmTEiDn5vmkGtkYcPsdGS1esLBIMub+MqKz8mK
rTFEqfZUer7p6oVT7KwSXsNaM3eVeTpvGaUYBtGWThge4NB060p1MwVfmuu3jizZA76p1pti224M
IkMZYJDsjIDMFdVV2Z2s5IIE2ai49OM9RtKqcDR/tYxBE3oTazk5kj5qqdv0Kr2KV5jucMa9VTeK
eImcWLSzwOFXJeF5PB9SL/W0O8FfTYi7HxEIl1f0TpCbXAuSQ1ZZRQ5z9BpKl/kVEeDXVXoshFvG
DpjPZhuxH3oMpXBmO5XLsypei7XJwM1phHFNWO6iZUZpMK+26XgAI7XRu4tCwErrVZ2xx7mV5qkD
Zs+W1sS3tDJMdKe7n16ER+FxehG//i5+/X35NXxq3779Gj7JL+2b/PLP//Vv8RNT4bX60r+pLxpr
EspCmfVrgpvn+ZNnravkIBuxrVqkIZP7qnTAjnZpmT2mJH96Iq0/uXhAvI5mJWMjfZ8+qYrTo6JO
ruFeXo7iNmlJAV/bklNsw9kds9UQrK0abNM5iSSS5g3hCrueXpzXlTPO56gPISzxswxpza8dk8Xi
3Kw3BsOVmWmdnUGjt3PNCwUXaM7D6JgIYevUVvDt7yq+e/HvX43OiGbIsq3H3lHP7drl68ynQnVR
bBiP66zexCUDv3Pk/XY4uYq4DtDkGI4+egQKTyfOMyQ0FHNzu1Kvi8FWr6dT+OyjN25OWbQ38t2I
cXfvExS1CTtSjVGP6OllILwEzXmmH+Rt2nnBmm8vwttxvByVRy3fnXTRi4V7LtVAZZEnp4O48RUY
VGfJsTenwgOCTxwB7OQlmbvfJslqKpxI3dfIQJTxFHYbpV+LM8rTVSW4OSeMh8ew2+oMD54joMFx
ymCt+WeKf1YeCFodPcJw24N58ajRlrXALoSOdV63uzB0g4L725nk60Y4Nf2CU6SlX69i8cQkcHgL
r6Pj2cpbmfiM37wKEh9OoaczwdYimyas5eSqM89eFF6UDbJcpzlCrm0YR7qWcqiRIFwL533o8hPl
ydUCt5ncUeYp5e9S+ZBkb350h8HSTias8+hw1PYJN6HbMBdXRcwKGrt6QbM1AhCI/iNifJHli9Cp
hI0V7tM2dqTomXxYQt93NTaY9pBjmSqTg8Xe1WdyymuzWrc8iU9UsujD5FtU8tVlVr0l2ByDycnS
0TUoRy5nKoawhFdMeKfJAnOORD9uxE3+JUJETrnr4IEgMnWJFneQiPNn88s5MgZeGp9obI9b0soV
pj6OZDwm/uSExqs1CHdt7KXaJi23k7JfGL5paZvBdSjdqabGma5z0Uvy21y8FVO3BFZ6NJ/kmK5z
SE46ftV5N6R7RUZ/bLrs0u3c69KTOF2jAFBLrw8O3ZlxN7AeSnZxkV1YInAlG6Kp8PX/5OfdWXP2
9a/5u2//IrK8kiqf2/OyoJFn+u0/rXGa1+IManIzbFkY5/18NxHlHdgJg2dmdisw2KhzT5V6RDEt
Tc9c9uD0hPG5STMm00dtQvQm3wmii4Qu6rinKpCrIn4KRB2p+CzlOCiES6MWnCDYBqXAljDHobFt
YvyTmmEPTL7NaQfRJSy3tXaTuf7gDuYqoXMczx2J1L5+34isq5R05SXvak73jFhtIJcaBIH82bR9
jrwi43q2ZKwWED5ra100dtrZzLSt8j4ddC9d5V7SG6VNmrz1pB/i525wqqRxVOKAi6Me3BY8Hn0G
Z/mGitEwMMp687HEfaU6BGaP8n1Osl7L9iDoBWa6oxuZ3DuoFkx5dqdEPrXkxmeoLITqiTaVm+80
btqovVO10S3BYFmt5skGDrnC99KhfAu01ClhWsp0VOIOPRzssUS+8aXkmQf7Q5wyjRiF0VbRraD6
WdUdCBG40H6nO6I62fN8IRZM5IPeCSzFNjvJ6VRp2+S6K6Tlfkko1yZzpQjkBhW1OwxvQ3Aw0QoK
w1rXpcSOxBBwzUlQiDcJMaLYDLZX6hRdRFquuoJpuWM007EHr2hLDVnz1nk2XklI+AmDchNZxXpe
kRdjMD8og8we+tkTaOIK4yOOimMSSweyoM+NdLzNUv2LnKOKV8/D/D+oUs/L1/yqrV9f27On8n8s
Be5LUSIYCML2f77/I8riP+vfRQn27g9u3kbtdNG91tPla9OlfCs/KHgtlq/8v/3H316//pTrqXz9
x+8vaD/a5acFgPK+ryMXiDEzn39fga4LSs/frrrnL1HT1tFL+zff/VcdyvhyGYFD/GUr8mcNqv1B
r4J+s0Ibgbbs9zWo8gdjGZ2SlWYgYzyTjfA/a1Aia6H6U9TCpdd+pf5kN/l+U0/9yWqGGQuIEZER
yHnfbwGjshI0GkWiU/nWbFeZrjqpBc+QNB20k6kXy0ghDekOr+SpVnlX8TtMhXFGM1Z1i7bZa5m+
ySAsEhZ6Lgj6rujVI+rvvTkkt4QHHcVwvulHfeQxaOxSWgN93WykpOcWlp8nMdjVqnhZqOg4hcTK
HYiBXzKGX1mPG1WR3nRz8Xw22bBOU9xHRRw/G0miv5Z93yxSKVm6GXOrW2tahW+dfd6uN40Wx5uk
bMeQMYmY6t1tm1Sarcjp+ChOPinqSlY6Arq1ixBkRNI8BUlZnEMBprIo9ZdSjMZVGGuwc+om2wXW
0Hs5yIRzjPjhRo0bJAIlbeJlQofvTolT4ttq/XKckqtA1IoX6AoLTQJakyCL6rGNOw23jJITXAUm
h0Clyu/tJDfxm+XGXZWxDE6dZaIb5VGWmSmwa61GniKWiIqNrRKPme3HVbI2uvqqlFn2ekA7L1rq
u3XB17Cl3SVZE1xYWbltK/yAGcsqEwXHL5K11WduWkzboS/gjoW7SYs2RrJvhmRvxvhBldqpM5x3
7bYwFeR0Obv/wja1+RihUy8niq3YD2+noOcLimOo8rix6pY9SNk8a4Hh5XJ34qN/GMvZHcrAkcx7
1IDebFV2pObbGSsptZBgYGe0HDroZP3ltsU5qeh6Yks/SKGAvnfsTnk15Q9lrPMOK72BzU9COPfS
KLO2ijVKVEktm60k58mtssiJ0tw/ghfd1nNae2MuPo7kEdz4U3lFxr24Gf04PodgrwjFTvPjV7Xf
N2HscbN5RozkQ5DnBJmEdtWjIeICfqmTJj1R22ibpot2MVEmic9LzKpeAKrG3EnpJy+RgI0qUv6F
60BAED5KK15W4smiX+6zND1PfQOpnMy2p6m0wwg0f6uoE6ouUZ0do2qYRbbBuTrPuR0kYU4BP9zT
7zacryvRL7UF/l9bcAnaIFV6yZ/892vudZc//60Z5q/v/VMVrP1Bjxb/x6K7WZr6bOK/rboaPQFU
SEsrip4X1kuW1j85BASFL0159Faw3ECBLZzMP1fd5Z8ULA+EUfIKETrov7Lyfmj9gWrSF0oezwNm
Skz6P7T+JDnj9tBAjRhi6ySd2thDEd7HSvKcdSH+ayB6HmCc796o07e2wjtTzIeG39ejor1Sv6pC
gDN8OCp/EelTHGorqWwLuyUolpYBVI8pyna9Gh2nuqBg1JV1nKUnaG8Ghkt2VEkd3sSsshgiKLLE
PFa9X79W//8MvmdGBjZcYWxo0rE3AUP/tKD4X5fulXt5667+9293mLde8X1dUSBRa30rWLZf/vH7
3/7Iv6oMFIiiwsX7zczFnfRXpUFIo7Rc9JSlcDa/63Ypf1DoWCAr/+Uc+1elgSCK+gQBzNe7Qf2V
a/6bgOV9t+uH9+L74Qwhp0qdZrXkBJmv2bWmbQJ8+y5c0XkTtRHmiaEP11DRz7RUuIjV/pYyetUF
1MuaimdeCTENdbg4a+3Y9YltMBTsrOaYVE36aJoj3hhBJYiFmaQty4G8pvK4U2oswVFK9MEkUUuY
9aSei9hN3Tia31IteADdlHvTbA4HIfXZrEB9F9PscijZiGRI4y+6doI00BfqtpTS/8PdmS3HjWTZ
9lf6B5CGeXi8QCCCwaA4SRySL24iRWEeHYAD+PpeyMyqkigV1dnWD93XsjKtTCKJICY/fs7ea7dR
MFCWL6regZdNEWIEGTudqem7296kdElnA9n5mM2HBZ16WHqgDIkg3Tcz8LCabV/l2/tgAt6Rp+21
ndEVcUiKDKGWfWps63PaZ5d15d7qKXJuRycyp/MR+ebpZYMpdG2ye4h3N9h2LxjTfEgz84B+fo2r
Qo5gP3w8po4F6ztv18gxc2oOLzjY+mjGtdQ/YEj9iq4bXkaC9xRKyUU1rhfLqkMqsRl1VJM/grHQ
X2VafpbCvUzSWdIRBAli2VqBjrd39vDKWLilf8S5CysfXttF3bJ/MiY217I4WW1SRKIOPhaiPDYB
HngzWQ/V0Myvvey+on2SUeok2/RsOQ4GXvSCvKPa/9yK+SgKNP1YnhDSMwVFjhTESnhXuPi+jkvP
6LAdByqICiG417dX7op6aCzZO+d5CQok1dmrymSQR3PR4Zj1mn1Z9/Sz6Pn3B5tTGI7SZn+mz2eN
NLyPynj2yEmIxlRm50uWfkwTc6X+qas2dIAXg4QS4QhZ7iHL1rsq9WCbJZzlEU5JV8/N9YL6+GLo
lbpeN9fHpCntfK3l71KmAb4m7jivfJlqq9ujFwYTZ4rYdibvnAorpyDcuHDGcuFB2zho03wnh80i
XjDFjMyWvps5hg3W3dYszwKvuipy+YmJQswmiWbQiHH4Kzr1PUyEKLfIToIEGcrRisY6jac2C9Ok
PTb0LfvlCWtzWIwdrSI3khiIh9o49KgLpqo9dYkZ1frvE6VokGOF66tYEyQ64s8gEpAAG4eHA123
Xx68/lpP54PasDFoeC+LEdebi0zNurcz5wOOzlj4Ol1UzbjCQGiGpPjFOmy6egJaevc/uHJ8t8P8
37Gl5LX770ub/1c+f66/f9nz9X++2k3jN/DgvNwNoEWbuIZh3Z+vdiP4bQs0YQ69KT0txG7/LGds
dooIxeBGI2ndUuYpCP7xag9+Y7/HW59UuW3EwV/9YyP9VyXxnrv3TWFhoijQt5E7VNNNevx26t6N
XdbhGUmiLZ+HeRhMjNCbci1uyhboyDcn5SdlzJ9I9G/XESR2IJxtCjgYTozi+Y2/XUc6B/BdAnox
GvrGflyDIXvW2VgRri3H5oOv2eOwV36NXKupTPVM2xJEU5mYsI9ybD1nsPcQIUBwya9msSRlnKRy
DCANtvmNPSJk3aWDm2EKIKD8JO2haqKqbtVxGnUMj1kAeSOcmeo8FsSii9DG/TOzJzP7JUqE0QDE
MPPq3kl73iEG28qbwu0brKBM6KXV0URE7+vRqiQhagKJ4GePvWjpvGWjVoeOM2LPkHau8ARlbeuE
el+bQTQUwnwKLAKdo2Xx0nuJiIiBBin3GPHrCl6K42hba1UbrGpHTQwBDVDjdJn0ZfMgZ1GdGtXm
twlIpfwstxZ7isgBb0FXqo60TR1yqhZqY9ddTxNDztgYFmN6zb2ic+OBIeZT0gTOVSrSbcLEOvDo
yxGXztSXphsGpanQX611dw9Dfs7ONFlNU0hq8HLjFVDtSSExAVD6rdb9btqBeMgCgnh2dCZKXKW1
LiF36itLELAF9WTrmdx0f4b/YC7TbEFlHKrnqloytW/sheVy7MDlRFL3QXnNSWDcKC2prDN7cCTG
0NUYb3KAnBotyLEasHpkPg10z550GDXuOEa16v0Td20L/qVfgk8IctOW+4XXMir9Fu0hRC73KQX5
ZWKhMu3PWiU1MyrX3EpiUO9pv4cS3F0vapie8x7qNlONdeB1nY2zg81HTl1IPph5RywKTIdinfHk
dN2aHoZELXrUKLXcDa1iN0wrD4CFa7vTFSw7CEByqhi6iLRxyL0EblO77AgOFlPk14y07Tq2cd/Q
iFReeeH3qYLJ0fvuF2xTuREu5aJ/qhPseVu6VE/js53omBt6L2khltP4aKttqTKXlBR6i6XEjEtC
Qp5Y7OcuFLNrSUBBPVuTpPPoztsI0JxQICevjhUZ5uSL2uWSRtwm2rMP9zPdmZpGoDt3HYUdWG84
7noq8mFX+Iu0wpm6qQnHVOs+Wr3Dy8HqZ4ouwyIMDMsP0k7ivmo6xbJT87OvAlxkXVcMRdiCICzi
abU6ABhaJs1Qh2dahKNRyCrEqq6+BmPe0tf0S55mPsYnx5oVgznCIbyYNppthY22kGOt9CXQIq8q
B2NvBmr8RE/PQu+Zdbi1MJgWHzwHAwj+xtm/rIBHpnG6Ot0XbIQjTCRhjBAgu6BZ4t7Lhs8t+QPZ
FtMIUSn1VfmkloFdlTm2ot+JLPOS2F4T61VZRKR/yNvFk/u57WVzWFMjc84DbWXcQI9ZxSZxhvXe
ybrhpUy3gQcsSd36ALwdGXYzTz5lZJ+O2IzkyqTIdkv3aXWJboAF1ZsMX73l3suk/qktp/o2wceI
YQqB8LUTlI4Rr51v0gIuLK/a/Q8uv9/1d/+vtSLYsL+zUNdfMH19tyvj6/9cqI3fPB9JCZsp9HWk
l286qr8WavZZbLRYJ9GVBEQDoSr6q++wLdQ4J1jbiYe1UOf9q+/AX9moBbcfxEqHofhvLdTB24Yv
3QZvu+e9TbcGzurN0mkGIPeQouShEI3+nE25d23PzRwuFNLRqqPGkSwXR8Gc5G7yyuFsS9+6E117
0Vk64+FSY0QCc42vyatlosJTfmhPpEPMPQtK5th+jKrQZ1pPOzefp5dK75/Ank+7SVtuBHfowbOq
Mp7HII1WsymOpbuOESJW+GAJkMHeyJ662f+9VdTHdWOdllnc6W5q7ethSQ+i60+GX2kbzeyudY0R
nEf+KlgEO1gbYcOIi3CF6qFbpimW3eKdm0QiHixzWGKjMohd0qQfDsY8vNiafstHqT5MkMlVo3qo
dex2akha6CMX8ypZ/WxfGagWah68iE0ja69yp53QGhA4ajgNvaHtl2Ss49V31/2g+iRuG+tLY68M
vJA1hYWzISTS6VNetrdW0n4RhfZgg6jlTGfOVw1OnT9n6SdR9PYZL+GzoKHUpxneRW3Vrufr5Nd/
uj7+VmvwU1Pxv++nLn8UgP8ayfzXOjKH1+byc/Uq3/6o/4XF9zZ4+fcPddhIiu//QEv0H2ev/fqa
NBOm0W87L9v3//WQUz3jCsKWtmFttgr6nw+58xv6TI+2o+Xb+E42ifQ/HnLnNxP9JkYbE2mahxz/
n9U4Dzk6PCyeGAE2ggHNyr9RjaNRfDPW2fR1m8iXtxDKPl4t3xfI88h+vJrsHOc+ttYQuCl+blGV
/gdDX2FzBHDsfh/mMSnClRa+QwkEmI1OdzLTF2R/n+9zOELrzkbN+ZkMOeNO0o7I4YKstQNYv+/z
eF4VaxwGXiOJZ3+gznfMsvOPrVuCmTKnmQgeMqrwW8+ukP2lo8+12AVy0b9StaqSb0U7Ho8TWDuU
gFp5rzlyM/q5tAsi8IaeTc0B4cozB92JM16q90w5s4c+SQvEN2NggET3nY9KpRR68MGAyDTrXB1F
2Y4qFo6n+IPENM6MbMLZ39WBfu4v4OA/DAHxR4fKlP3Jn5SlhQy7SF9iwHLK7DL4qFeB8SFbgOcx
hOXHbnmll2oU+WW2gI6ELzxRc1AZVMgXRwhpQ6GbMZ++eBRJ0p/KqtGoPV1W8CgrFM5PfcWYic2U
ipu5e06ziFDDrzKtK3Eqbc77riu0QGdEngXZzlJl78fdJPHKrrbUxQVWn2xiMKTDre/0MoiE26cQ
Ztoge1Jka6AKGTwIhGnhQHocFGSYdCqTD1ou3Setr6ghRq+eXppC916IY12XaKqL7jQ41OHkJ2Te
GaGOfhBafpV2oN9EeudpFtoW5dWzt5v0AvSaXw2XaHuRbpn+NJeRlwruMiBwagLTZpgXbtGKJ7Mn
tiPM6sy8N3sNoVG+bWMQD/dnlevhyefk08VZi5qSyqjs7A5rGFUhz0V7l3tV8lynLoDEUTQ4Ibqq
Wh8qvzcSdBFtRTrHQoYnhyZEkxZSzTARAohzvU4ZYoimpQO+q90S1izLiSlOrjuayNuapvdiX7jG
KYd5kYRtn0FdbPMchUbmpsPHabU3XIA3IqZagvxY9kuTHwFTjM9lXqlLz12LZ7j2w+XsulDeqikx
LlYyQ81wdFzxcQj6ZGOhS3YuBNXWE3zsMrN2BlD3RzU5Sx1rFTEHkQ+ILhHNer14XMSdVSjvSSao
naMVBP4a2XWF+whQRvpRCzbe/Jgt/kuWT9qDzzaZzZA2aZ/5SMtNzaAJEurS+6g53MnRInIBilMr
ipbgZFTqc2RpQoc6VPZJsJsTBONO56HWKxCzfjJVWk2EBqw9nByN7s95b7oj02BGndWOPUHeXbIm
ziiRME190emiwrmhcr0umNY+ZHNpvgSi6l9rZXVGTB3OaVuKG0lg7mPlGOoR9kdxa5E6sBzYg9SI
WOa0VYdmKnw9NEkZuBUT0xroF4ZEwODMSBRmY3ErxF5+H0R5rQ+o1/xS3QSZHhD0PSAr9AYcDNbY
PrDpWF8o9JEJjoBAsIYZeotk0KK2hpqAu2Egj/J8wO9n7vyO/CHVFvbvxsCOYieznq0WMV6eE/Uw
3eOsaxo0iylpNGBpi+BGSstcdqKFbxL1gul3OM2e1R1IiqnDMrPFrc4rjKsiYJbOE/yTWOsKgapm
WYA+9PPQLRc8rQ7PtdfOr6umyht8PUtJZ1cb3B2tZ/eCsEgkccrstA45TaFeWCXArgN2pRWI2LU9
acHa9BGPADsOcqpJlNJgUT7IxkTTHDgZgpZhoUkZtgo0yQWO38WBGmGxD9XmDYWer/pQXVZJX7+A
7M45jUqNN4IUKFqDTuPcml5H03cuLD1iNAmuEAksa8E6rGa37WsZwWYy6ItzzycKIPJakWukuYFK
CWt9NczQb/NmiYKWlIBxSlztTHpzrygIcbrQhUzMe8YMpXdI0UHYZ7WV+B+1suiDsHLb0tlr8Hsu
ubEYEbsMl9ubLhMEcnuSi8QsPTG+gpw1S9SblZN/XNu1LM8hMmjanRtofHnKckVcvNaROE18+uCf
ksBJ0Ky2RqDFI0v2U6A89rXA6z2yXT0PBqWG+PZSd4v1tmmkRgCQBgA7wrY9P491XT648EbGs6YR
3knYBiCyOpPjy5Bm6mri6nUnksuTOpyCq1Qf6ynuNR4nMGhFUuzEmKa/SNfaVu3v2l60S7FhIthH
dAW09Y0f2a4VfVk/gwcy5EgdtSQ9smp7OyDNSWzmtUMYRVCflnzy/my5/a2K8b9WDv5f2+dZ79eE
Y5l8fjN/277jr56s/xvxutjhkPBQZ30zYjbN3xgTG8yRt2ErAXpcyn9UgfZvDKQZPCM836bIW1H5
V08WXBW9TpfvomtFa9MI/k4V6PxBYfj2fqH6ZP4NfAKBD2Nmj3rz2zaprTJByTIpVNhJfjVZhUkz
yUGFgOVaP9AwnSeCS4Xn7yrcqa+EBTUiKhCaGbtMl/mD63euwRTBQX5tZ0JGiz3m9Y68VQNNiDms
j4atZVbk9BuWEFGPKSOfP/aiYnbMJhrMuQ+ObSm629WqyWIMsoT4GOG3tJ3S1PBvRs3xoMLNppsA
pmqWMazNEvWnFSTGl87g4uTABu/zdBEXg1g57JTMBTO3tvX0o+eU3hIW4tU0wOaORUKwB93KdN+r
+oHKbK97zpUJ6Dp1oJiTgTMr/4PmpBcFQOygkjs1FXuBuNZBr2smc8ymLMaAeSZqBH/SOOPrsl2R
W1Nczo5+7HzqUs1zrOF6xiT17Jj3fcC0Erwk1D2fvO0AgbjoY8IRziSpd93gXQry5IHZn9oOmHUx
3xCu3IRaTkaVwXeOngq1pKVyLDkNPr5SsjVk0y3bf2Ane/DqU1+nurIWvoWKXKRa1PLa9EbrMfGa
/VJXxx7O77yvugHZjLYb/JUUArSHZeo8md0Mai/LJkZEOXmwDe57Z9c0NvZNggseNEslj0bXsOVF
CqC9KnOxsbBni/1h6iuqV5v1I5xxwiFytnoQOUaazVRPbE69MKAqvMv6vr/MMdlkKHkt+2JJec0P
4GRPZQFOxcTjc66KCdWx6abZLVaB9A5pWLKgH1XKDVvZ5WwAqKj3vaFgUtVVStRtJq2MXla7tLS9
jOzEbHY8CNeVceEN1Y3ujsteXyx9rxZN0iOfP6qpK30UFUJBzyI9MnAncVYYdVKGpSa82DHt+uuS
qurEnT+fDYkO1tsRwc536uk4ANeEvF9Cma5RVy1DbRshFt8unMyquCLKZ40T0b4kNnuLfBbjV9q/
Zhh0NgxtUQkmZwbR2ece7RT63MR6U/pDUUZJS3VMvd6I5suAAeoxVUP7YPbeWJ8BxEkIslJWcGOV
Of6BoZFcYHo3/Zc+sPr7eQ3KB70dUCeLyXGu56lDLLKyM31qUpiSxEk6z0vNoZFq9Qsp2rmsLxwr
J9aIBiplSaV3zpUQORVBa9TBi0XduMmYzeBuCarJiKrKowwiplI+y2Qd/ShdEsV4XPRmE6ddwpSv
dJnrRFkbqAu7GHIVz7NevErbYxBstnN/IZUt9IjxC7/6pG9A/rI1p/SiKe3qlYaUevGsXk8vjSpr
+udis0ZFqZL1odNVDlnc09rxkPp22e29vhH+mUeOps3MoBjsHf+K/jTLxXrk5uF35O2ErwGL5Zat
RkI09XtRz6A5ieC5KKsxz46FXrsSbplXsOetK4f9JAa+m3LsR95ARSYbCikNrXkKdoL211As2pml
UWhcrLmfuUwJYJ8jQOtJHQS3povLVQ50fSriiux4hhwlwLplAo9AbrbIuJIVAf1oTAbie8TMnEZp
9WQHjNubpkrBOSAtUEl6mRg81jtOVYeymgqTWQy33blttAxg7Qa5OfO8TN/kyFSZ4DTG/pAVcDIO
tgWkez8qN9lgW6PlQhVNjDZObb1tY2U71KJpKtVVZsDTiculIuyUN6zbxIHdk9LsrxncZ0MRf3Ga
az94YazDiFuObUVmySIsDCtDTSNflcY6RznuqSayub3I6AqkPxzbUQxGFJR1niJoCLxHMNjBepZO
C4rzXvlC7ruunIyjqdcrBb5IO4R2QY1hAAmqVp1by2oF55ouanVR0Tcr2aaj6EhG6Y/XJIJal0uz
ICVf4FwlcdllSXPmKkWgKVnx9Np6PKZz7BuiNWMoiMI4WDy37OAyvTRjSF+KjEzLddqLeRiy17XD
8Ye0VLbLlYdnj2J7MgkfXilXj/rEbYxnoPKYGCWtb8fWhFFr72xBQ0zWafAd1ezUnwN66ReiQzod
gj4fz6ukdC1U+xakT75xMvbLJEuE++QxnNq2YUsMR4xHUuoDuv2hrzoHtLo+4uwsVtoalTuzAx20
wn7qkVMlcZ5MBBnp+tIHyBqx4hC85p7GudUajD+Fe6GkU+Y7MjAF+oxR2NwAABWK3TrN9hwmJhpI
LECUv5HDu1VGAesOf1KBqNt1szdgnvGVicwx7f12Z9O5aEKaC/JpGb0JQX0rALIYWY541s9F4e2Y
SBl2LCATGow2s5TNo5UiD3OFO5ckoHQeFNRybb5U0ISeR7YaWdSNI1x5SwrnImOY+iq7BAHBhJUZ
E209iXFnJx2OS/NjB3eadmzqJkT8pfrHwrHACKdlWZ2NJSLqXW+VywXpg+rBtissz+ZAbK+Bs2on
c2U+O22jV2EiFDFZLdF251ORyFNJRl2Ji1PU5aFqqiw7EAOs3Syo7TIsGU3yu+PdJw6D47Syxy/V
TNjOJRmB8x3Lk2XtzKRMwfi5SfBiCw89krsOy9WyaENFVIAy73PeywIckOeQP1WOcPo5we5Hr7Wt
F6sZGnZnyhmIY9RV++LXvkRownTJOqB3InRD6cQsYp/y9WPazeD0KvJgHhdda70oo7GMKWowXDq0
vvXVEcr6Al/FG3Zah0XJZI6Ux4Pt4appFneyQ0TTilcfODC26jA5vibMktCmtpOJP8xxwGZ2a4P0
ug0G0iR8JNK0rIrGu22kPRthsBYAhoFHuKGnRi7f0LnTgDdf5yJZrslqpAcUKmyByUbwDTqDXlne
Wn3XVVFfllsEHeOwDkPNKribvKDPw24hTCAyK9Ug6yFykkHiatjnU2stDKhrwl6izi/Ufmk9HBMs
0IRLK6vpblKREQaUjHn6xDMbfFnlisPEWV1BRxDmhYryJJ0oQlw15fvWTOdbVD+oWDLL+IxaoOGB
XGvWLSZkA+N53RdLvLJcntP6oPaY69TQ6Fy2M36TJseW5lUTyGTJTM2OV73paIvK1Xz2M794Hvgv
00+xDdFRrOFrCdhm2/8Nje7/n9uqjST171vtMSvlG6HL9g3/3FUBS2fDoruOBX7rX0oXNDCeh/ef
/dFfpoh/7qocGvL+tnWiI4/S0vDoiP+1q3K83/BQoBPzTfrhhM78LcvuH3S2bzZVUIRNgr05PsZ9
9MDBGw3tarYmVpCc/J1RN08ANR5bQhwPmrE6F8O6BOcZOKYTjo/g4BsUwhj58Z56Xtm1Ybp6BNI3
Yjyv6yS/++YU/kQWgzTo2+7A9sHQl5p8sGDD5L0V93o0ZHJV2jqv+7YjR2KssNVJlsO66AXdPTqE
7x9wGxV+fyYQGHqGyy7KwGf/1mFPqmafSTqAO5pBDPB6vz/vLW24f/8ob5oeQAOA7dC+JWWbvg0C
ozebWBJZE7/t/V1mjfrFLFaLLMwu0+FxW+ZdjczzLhk785p09/TPx5O5NHahn5zRtzAejs20lMQC
h4nN9puyVf92Ay18q5vILCPHY3WLp6RqynNZA9a3EfBhYMPSgarRVfvARanIWLEeMKSN5qGydfey
9KR7NTA4+P39E2JsR/32vG+fiiUQJxGJeKhPGCN/+6lYbHCSiYTyc7a0/QYMOeuMRtKd0rDQtsGa
3uYzNWA3yhOqg81Fa6RnAFr1B5rl3IBGcKONlUhZZL3qV0irN8kLjLW2jwfpclPeW2AO31wwf/X8
lT4j4S5J4O+HAh6tTtbq55kuJwnFBQbLatsruhlNCMPIh4jQSua6s9ucSCYafoG4e/tY8HEc5GnU
EywCCP7fnC13pdRKZZ/GTk5IT5inJJW2ferHXqtrj6kTLFe/uD7bT3xzfej98BKCdEEv8+1zQSe1
zLO0y+IAzPB+nUd8rAQA6x/7flERHVeCE+iPf+24BGGay+FyocUSg45pzzW293e6mn/FwdtQHm8+
E7cyqBGTNhEDyDd38iwJ8DFLF2kmTMqbfmDu1uvmRD0m5rM6m2RESlrwi1P/9gWxSdF5aOHuoT/U
eWF+f6OihLHA/2R53HgiOfiWnA6rUza/ON8/OQqyehOJOumSSC62G+AbsGCNDibIClHEcyE5oTCW
3agcrer2/cv6wxlEebFNdmm8IuEgVv3NYTJeE0WeM/Z3l/JDAyL6WLsCn1UxDuKACRamsVa51+8f
1d16ut9dOA77Rz+QdqEF8vLNbzfYdeB0embvGhzg4kxLHe2rbWziqWah01UpAxUcI0kmDErrF+rN
uqlk1K/KVJHvY+XaaayNjMjwbH0stC5FYG8ppIEMt5xIOoyAwt5e2tveqz1Um/Y63+a5gwnVdKyr
HCfdDfwZ6cTtAMCC+k7ICxgTiNqxtTHHaCtdfEh90cyHkdfBgeQhs7nkNDrkKE3pHA+1BdBBYx4c
9jNhiGESyA36khrDPc0291LXKlXvp9RszrlPcgYpgD5lBDGfJK4C4rxCVOWVH6WflYj1DLTKu1qN
7XQszcklQ3eqk7OWiZx/sAzcbSjtpvJpcIDf4nZfyvs5IEEMLaSmTURvIL7CB4dGksmY8p5JTOz7
nbZ5gt2xO8o2EB9pnHb3pZ1TlVc94YnvX9Of3Um8jlDq8nQYvJy+v5NKma+moC8MSabSdk1WigMN
ZDd2u5F931pOl2np1/H7B/1h0djuI1TASH/4WZCevz+oEiIZUZ84u8rq3Xg1cbyjfWzR7dW/Yoz9
5PejJuBglsE/NLu/PxSyzILSKeBQPBUnY+n1vUjTImqt1j6nPlv2rquV0fu/388OikDKxfiCssl/
y4Uqk2QS81q4O6MJhg/FMl+J1Ct3Ng2cnQ7aLXIHkDzvH/Mn59SFtUwhSCWIiXf7+2/ePJg1Ui1Z
bH7RLMPSwQUHD+LXe4u+7dn7h/phFTN4e1uUINBoQRT/kTL0zaFkbleNMaIGlS7NAVat/qjXGU06
PVg/GCQT/OJ4W5H99r1DZBNxRRyPutp5c78QC9k1Y5HCDiG+aI9aIvjqM+t+ztI1+zQWlflo+zV2
Xr3pjZWmWLfe6sKb24POVt6LVqDqB5eub0N7rNev6ea16Q4G7IL1XcNB+v7p+cmV8Hk3BhSJLmfp
rSBcyKBV2tDQtUDjcTGOWRV1LQ1Jt5Xzf+NQ1KObHo+Bj/4WOjlhPA66OvF2RloRHOFr2THXiMAo
eSv/4iL87Bp4NKXZBW1M5be4Y9S50s9R6IHtcMTFuNJiXim/4FTIzEXuUeYnplO/Isz+5FziVMfz
jYJxg71t6+03txr9vGxONagxo1fUcZGSfdmbcoEnOZuH9y/bj3c1Owhrm2riMLP8t4DlFO58ucjJ
3RHMQbK3LYa4W+l22nmp7/DAlH+P8YjiCsulDWnNBSvJ/39zU4sUNF/gVu6ugVdHgsMyXASssL+4
Q372W1n43zkSb3cs/N+fwC4btDYgMXGH2RLDs5GNB6tKx0vLDZrILTr/F8fjR/7wsPJuQYhEX5NJ
3x+xcN9esrII0PCYtb4b3Emzdnk210NUG/YU7I1hDmqQ3xbtarmk7bmcO7IoRzW49PxxHk0hopv8
1hN+0McSn0e5Q96CeBBtaL1bNCLVI1U66JDlTBmhVyszlSSf7qnat3T6pS1fMtEshzSz1FdJf/8q
GYeSPHtvZOUmoEKN+0axtobSd5KEcNYuu5zXqn+ac52yRfPs6rphpAXS0JHl710+zy7C+QS9c673
42vabODdqU3KLFQWfg7RUH7R4WzoaqVr3p3YpOkvdk9rJ+LSV3dyHLu7gqv9tUiluBTmDF2GtE0B
B6QfUA1lnVZXUdF5tL19aeAZdPS5eXYacj/OA6+kAZlnYrl2tMwDSuDS7NrLAlpnuIB9u7S1nh5o
ro0eA5uCeAzYVpl3ssaiKXC2J/OrCe6A/X7iVp/ddugq5K6t+YnNwvSA6W1JoqJUBoyY0mKWFizL
/CwmYNWhpAuN0B2lkR1Oqh4e0smrCaFYLfZxc2NW5b4gUAY5erqsxSGbPYfSabYGCyBPzwtpxmD5
si5Su22LIEf30wk+CHJ/TuHYL65NjGfCn1ASOi9VL9Kvrjkpfq8iS0gwzlRyWy6laCOzU+1V72rt
PaXbMDBvyHBGZNMKdlFWHXiyrtKI9lKFZoHwaUwoSYltAIzKGZQgqBs285hrAaG9KAkPGY+j6w93
JT142q/0iRlpYvc/H8zaQiW7+sFtQNoRXKvZVScEgtgiKsNm+tIGgeS0ZkhBiEKqxYkrCDCV6lM1
4bKSfk3UGjlH27XlC6GhZSvIAmu8HP1mGKNA671PuV5rLYCxwvc/KL9qjppTp1/MxgyKQ95Y4rgO
yl3IEevqY2bVNQo49M43k7uanziQXkZIs5p7NdfrLfc1Uj6RtqSmN+gQD0Uz82nNikWOMYforlzk
dL+C3/+4E+Ahx67l+3QP0IG8UX9ks2OUaMTNXZfqzqHDEbJjCTY/jK6mwNzQ292cMztPqJ7WhH18
/1X9Yy+EYo78QtDOaNjZ2r4RE9Sm0RFe1Ji7FmNEjWpvhVZLIuyOSIY2qgan3Y82abrSRbrUyj64
CuzGuzK54MxXR3XRGpiF3v9QPy5VPM4u21qqFCox581SNWioGrXKcHcdYkS6MkZxreHQIBKOAKL3
D/VD34+1g7Jr++WBA3gkEHz/Vg+KxhptbwDlY7rqSArUslvypr5AOWGfFneWn1OHzKEppzNv9BkZ
zY7TRIvvCR5nsKzeuPCi8u16//4H+7FIwHbn/LH9RYuC9+77z0WIkZIGmUw7vYclpo+KxEHLbbV9
Q1o5aUFufa8NRC29f9QfuzwGNjhrQyGy9yYI5M0it+ZQUpxUMQ8VU3LZZrzwaQO2x3rEm8WMaNyv
FmuLqxXeNW4Z71iuI4Yd0rrkE+E81eP7n4e057drIA1jnBcbW5lBIEke358Ho59nzZqwZnUrYRA2
JipnX7hsCxEDgiBGWbFsVmlvHC9Rw7AdMVtun1BQUZ0nW6zItNAzBcVae8e5QEUIgizdIDQrRsS4
66kvo01i3B7ZMvOuqwMxnzM0BIvQGx228DaxnPti1PUz0y0UdlqjA39XwRc9M3NsuCGrZIkJKjdY
RoXJSzJSi+M+4ISuYUUtiyHx6JiW4GEas0tkpakMGVbCa6z8ghBJ2mbAaeqZl8xQ4ZM6Wm7ZM7tx
enXnI+lBF2oPSx21tkqOBtfh0YIYOUQoPBqJ07jyAew5ZPW+dEmD76paRt0/L5cZxWaYISiU6Ppw
ajU2CcKeeeVYrbxzV7UOewP/1dXIe9eKxOAayd7OF33dZbPbf5IerQQUdnNlnCnf1Nbd4OgfgFm5
9fXEO2Ug/RFja9SkennfjYkVpTPGzgOCcRpeaStlDS8PBi/GuQE444x6wMGw95/sncly5Eh7Zd+l
9/6bYwa2AQRijiCTc25gSSaJeYZjenqdKEkmk2S96H3vqqwGJiMA92+499wWlU09WH+z2q3Ejnux
KL/Z2MjhOV2ZQr6sXmLp+3ZBBgEwrsvkll2no45c3P0BjWV7nfvGHs+tk3kmsqZoBdhXzLj4s2lo
u92SDHkaOtbYaY967qpQJKbRBqpzJUqhlLQ031JN25AU3ie3dGw9pCpoH55lPFsu8wsWDnybMXmk
i+rYXdVpo7UBHBiph50h+68kiqZHLur4y+EhwuGfp9YnRe99d+xhh9zUpiAXGzE/FVoi+w/6SVT4
RdZFaKpr8tAP7jKlw8bup5FZXZkzKcDsmhEy2SNCIH5reO57zPAbY16K3bDUbr+dqtJ5rtvJaQKs
PHPYpGmd+bVjKDJ3+yjPt8QgAW5fKx7Tu1gRy1tijs4NDIirI4jB10MO1kAkbaUP/StVQy9RLHls
YesuLZdg5e3Twq5IyxfSscSdBjdZlHdibL6nhfi8fWMiwMczq+mKNLOcgGuEF0W3a5EknbO1w60j
cdHrZ5Lm+DkOCp59NZuJ2lj1oi8c5b29a4B3gyRcp1EFPIQzK/0+ki+JVvEAMiEXn/aUAUOqEFg4
Qbf2Vr6/k6TeY2ue9qL0XBS9EUH0gaMVxvtaLfaHGtSCD1RFgK70nGVCsJBbDwZoRkBw71rF3V0r
QYfGSzX/ngSDxMCYi/l9FShhYbjxpG3usohd2833yiZ230UtkE+pHkl0gAyVxMax6eWL6oe4BxBp
tMd5NbNvy+nFY9zLkSF9kY6foC866ePglB9564lnTFROeq8qxWM5GJOxSRnTPPGqozHBdFR85Jlr
v4+6p54tLct/JqLWLl3coOYV6BtmIHj9+qJ7TfxZDA66OiWVApSNfGZGo5egBeI9AyO3VGxn0VZo
LvVzcydc01iTbO7aM/KdKFpQ1EzOXHib+6Jpq5sxQgM9KrSU17LQbiiFIpS4qKXLXUXZ/3ssEwhK
Rd4uR9wUzV0PH2f6QYh2rLZqqIi60lmofvUzNMDthK9zPjkFZtxwpbN8iOZ2ep/LyjZRiFXuS65i
69i3rcZGnhxDlsrJGl805NUGKkMHim1bYPdk8d/rJqyE0mnZyyyGtediQT+GlUuvDnExyxTBioO4
Lx/L9FpWXTv53UAH6Btu4Wrbzo5XjMmaHT02TV2/akki7U3qmem61fWx/2sIwXnmYqu9jZySpPW2
lRp90i1xELddhpVbzLl8nQZBYonBWwm7Z2XACc7fTF5lpBsFV0oH9Kqem2VXp+yZA1IUWV/FpHbm
+OeGyg5cb5iX3ep58Y9BiqS9n2ol3vimu5a9ALgyPoKJMttCeDL6yailOY4VzXtX9Aibpo2zfJu5
GaOBoswgqni5sl/GCK+fHxPl9zfVVlkx73Tyt4Ht/mMrWTQEiNirc7ukZAs3EeYHwBEmDJXBvGeV
SnMQ8AiNCkVz59bzZ2zrUBt16ub3SGvXzy4RWA+SuuIWHRCXVgFfpjrPZluzY0KbKRGzicVBVTkG
k9MZKCuGe3WmaqW9k/zXdPukMu4KEL0kBCuL0sn0BUo9JsAly4N/nxD+fw3z/3Goi//vy3Z//f5K
/jtV4v4f/IeRzf2Xe58LM81iBkPqBWXtf7hV9X8xAWKjzmH276bU/1q231kU0PGZSt0R2P/onv9T
wuz+C6A1ZZhJxMV992X8v0iYmXH+zxIf1wvYJDD51LZcK/9rBhbnrrBtrKRpV7tPdQWLGknknnAG
kFSiP7QLmLklY3rfUV/5nXL+8Lq4D2kpnW0hyNvu3E9p5o8pC7l4pulvzP484tGkZzcva23BDTS9
E4l2EIVnosPtyrk6KpEbq68PKzWRORrNJu7nUwG6sEk0C4bpNrPINPVqzt/6IqqMvWJ98azyt13K
r3qK4BB0P73wLk5vHHGk/Er0MVTmNileE++7nk+j9zqs5HdHx3g6VpC/Nc691rj2GdSa1izAbC0M
V3Ye0sLWsL685pM/HfLnC34Fxi4gYMq0fBjw2OGw2bqcRCk7i7E6LDn6OBWyIT71sGMdUjKz9Wkt
LjojACASIFnFV5bLl9VeD5O3Xl0YMHNb7oX3PDEPYTNxy7qPu8+v4R3G/wRkFj5fcsSkdgFk19np
zrE/zYS65zUuoTIamwkEkpdeZuOqD8cWCPLg4uftrW8Ri+eqV7pfendq+cMCmFsT/XMX/3EtOqXI
j4unqE78Qs/2WjuHCx0ui7WHCd6flWDa6YAcmc1+lTG6ORgkF4fBBxEUX9EcH3sDVOyIonmZp7Mj
p1uCpIeF735MU9Kxwjn/Uzc5nn5Z+gtlSCVSEP27NG4el0rbe1BiDXEzMZz48VQOB/aY2WPMjyUy
lJrxaIwPHbIvxkeMG/xmeijA3oBqgGUTUj5jAkq85JCo+jzmGsWTgEQeEe9apL6jPUSVtU0cI0CA
9BDbI7zxXG1aa9n1RnW3nvF3Yik/5jquN469PMa1ezIQApIr4G4qdw3lANp1lmbYTPJXb/Ehr3n+
TrEHU53u0ly1H01+m9pA8EA9XpbsVZLtHo8wyB00WuNbQwN9GBoyyWHTyoyCr130lz4CVxIxQpaZ
X8LwXdaDh8vKGircj23mj319s5eLYaufzJmv5OAExGAF7lDvIrDfVv5RNl0wqino3fKUqn5jYjtJ
nrhfgxYwI1nMiypecJztY7LcC/ZalhwfemyAm9o99/RZrqFt7T71GcIk2hrirnkbdPUUpdWBO38z
rm6AherqLc/k/2wACz32TuNrTXEoTLGfjOmy1PILvMEH6oavrHtHhdoz4YmGFWl/dzDrV6dzjmMV
uGV16yznSRnM6WYvQRDNY2iPezePHqOx/Elii28FXbFvTprGU664yQCMrQDyHb378rr6mPzzZQwh
ZTqZ72gnZwEQ2E5a/KTZBzfhm+fykgBT/ek9+a3pEh8Q+PNtoXFMRCkkieyki2KrujjI4vIBlcZW
zu7jjGYzLK21wQ0JelOb5icniz9AzMBkbnPnJhaD+m51Dwmecn+JF+YOrojDOSluLEpR847dy8J7
1M2cDbLYS6ZiVfWxNtvUsiDUVPs2YnPQGk/p8KVh4KV7XAO7wpbbJJ+a214TXBSAzhVjuTXd5IUD
1lywoZORud4KZc2/OEenANDXWat4rVn5/Z3AXmNGXEHdnPTCaZ/qRJxTU5p0pZ65a5cXVZEEbeoj
ux+HiqFER1+bTzliCGdlc2UOYNndoms3Muqf8Awgil3Ay/fVjTTYHSgCv7Jn94jzT4V2DCEu6pxy
W2vCDteEV9NRU0Ytmf7O9f5Uw0FWdXRzxxqGDVHkQGJIxJFvXbE8sLY/Idm8alXvR+ZJiXgNmjH9
HhLxi0YR7Jxnf5O8lPkzJTZj8izZewvk5KlwMwC15RzgQnkYlSU+DJK372HWLlZDCzZXv6gBBE7W
hnZrBw5kHgax0Tma1u6atuQp4hLtN41ZnB0ravfRsMBLaBg1XIfWTC9pGSEO8dTWTdGHS0OMB92t
ayAnxosDrvmQRdI+uNSsT6KzVODATeH8lheCBqP3QVU9y1TgC1RTU2gx33/kAcnQ38Xp2SnT+RST
VBjEvYmKukDzXrlNuy1ijIYlB2zQQsrjVsygrWjrxSFkoV3p0hbhBkIlu9gQPsfalyUntdGyjiVQ
KvOnmBHntqNRhpvU1AdtbXB51H+bIX7SBCr6VmBL0X/1aW2cI3OIA71r1LbjxHqAnMJrg8q6unaG
OYRGAjwnEQwJsKUv2mFxqHLvSh7OW726Egyz0vuN7Q0ILORh+1kQ1X2YM2zBFV23P1Mw36+/WP9t
VlIGiUvo02SUx7wZ5h1uED5kKH4mAYbLnOeYPIBmY9hmh7rkOOATGVoTczISN98KfCKLNM7x3KiD
uThPab5UF9PJ8q+B6fGmEVN2jJhUQwmyXJ89RRMsWD42Zkvxr9JC201tbYd87pQFtv5ZZhkEoFjj
gbXbIhR1/2CZYtxa4KeAxIthazXlgG/n/n9D3YbDoytvVaX/MbRi3lkNHVufJPuydZ9ZfNws6U6+
UVvtWUkKBecVvZy3W+PF8LtsxppUL586fDxOiTk9udYE1Kl3l31J3bXr+ap90V6WmYwCiqX1Jx7S
u+WRHrSwu7e1qv6OdvyYIzeBZ1NyGujFBfbFi5H2B4C6l6TUHlfhhIZR7QdLPesdmCmTGyVav2Yn
/12TyZCKZtfxsadpsSPVd4d5AfpAGJlnljrs5u81k3VMe2vn5R3+UQRZ2oS2JfKnPjmuuBuZMahd
Ed2VJu2ltvIjpOBb7Cm/mG5tb+2rSlzrptlFBgT1Ed8XTmtoWdpW5LwamCiufPZUEE+QIL1jU1TO
Rx3BRV/HlXAPL+H5T+RIEyuEAm+K+4RAB6Zredl5TACkGR1gjrm7PNbnsKuIlR+SWhhAsswq3Q7t
KstgnbwCuE/fADLqRyiWDlsikdZpRp+tece2MSBgo239zAUFZCJJLma9k/tJPMgdtMvkEQkrNyOa
lyLsR2Qg2NPkzo4LL9RLBP3jOFhbo9c1v4cbwLCxXU9jYopfWuJlOzWt1l4luXYeuzr7TQfX3h2s
uHVgCplwRdboqY1qvMHGQndG4LRh+lU7jzdLd/JD21hynxVz+9aZKM1MOFnEGIx3vICoqn0jG2IM
1kW7dJ6ljvDPrJ9SS8h8IW2LIAPxx5oqdDxFmw1Xd0A0NMc19UxJV3nNGAWECvbaM6NoeTD41aH5
S+exVhQp2Rhbh0Jzmv1MiPq2FmPnr5E+cPIlRmBjtvAnbSqPXQrkGViysYScHwZ54Y2xnws7Po5e
+q73/Wyy2ZTWm1boqb+OWhL0jsoePHu+x2qXvaE4o50EWqQbvdij8g6mqFa+VBD+cRdRpjAE8TWI
Xqcqn8D0Z57xZmRl9F4aeHEMY5oqjFErpSISyj8rEw4iA/Ahczj1ajc5pbpAiMreGWW5h/nuW+cK
LZlrVUUz/l2LxtzPwEh9kQy/LXsgJ1E3ROAIZV702v0FQ25nMd4kcAbfjO2GbacHSopjG48VFg4S
6/gkxcaIxQVF19Xt5lczRyq/TFedGSaPEuaVE+V7HzBkYd+1CDgBefTbMKewQLTLNKI6Yw44ewk3
4OIWB6nqZ3cqX4xiDbOh4VIC9mXWz9yrR6N3yQkYCZJgs0kgSPYhlKYxvtdCplLNtpU1cG9cxzqO
Wb9VlQ/phKgRzkvAm9Gl0OtLoyUHjzWIgCRU5FOz9e6BDTn+gzK69SjAKAAlnqw6SY6ZS9JqTqAx
Jpgs9svYfFsnCBpq1PnwgUXmuvvpzTYOSYttk72kALkXs3nW9VbilFzN57VIcW7aDqmmE50fdhU9
rDOtC5qse1mL1fuV5zmiWCA+/lDYxxLttYLKFUYRGsS2w2/S5Dz4boyhFIlQs8Vtc4wdM9Qb79ei
/a5TxtCkozEh3oFF97lRtg7aOrOq+GSymSAPnWxOgoEgv/toXYZg1FVo1ezXW+S4MWNrE4PW1dPG
v6onWYkpWxUkhezCgnWer8EAmHirUtI2bH5hegDYDXJVQEfHmrmIk6tAUYdyT4gSSXd8hA91jUWP
gFyqhyaZMD4BodoVHqrotE92jegCqzfZ9TMGYsFf9fO2GEsWwwX6vpDbwbnko0V9pcfpnoBJ4012
HAlkkrN9hqlmh2YprWvBVGpb9kV7I0pk3GpakbLpid0TrRwvgYZTNsQtA9VWFuaecIHkKNKiepmF
8LbEDCQPhV5k/pAYzptRqGVny67bDSxiMJOus/d299I+2EwwXzL0lE+OpfS9tMYhVIyeU9/FBPSm
WyhAkrHNLkUlvKeqEJBNcBTqKAlY+slsag+aTMu3Cevjc1xU5Z8ZZNXnSH1xHFYljmCjtD5UrTa8
eKOjbiqvsqNI3OK3HecwRMYcJqlZdYxkLa/0YF1gzxwsPXrKuyz+pamUi2hk2onxK0rLZ2UsBuQ1
M8mDu3+bdbveRoHh4RlWWR75ul45z1bX6qFb5fM1txp5WqEOU3fwYNpOqT1FYB4Q/XXiUsGwPJSd
017xI1rExtgNR31WGANCDoxrZw59wl5Mk67Ntbrqbci5JzVrgdwiO/MJR0ryjgcP+aKRLP2b8qxB
D9Fv6q8MEOYDiF9zi+a53gorY7+NUmmO045Il6HTf82aAH9fUdQGOjZLPpqRi9ntIQm6afJaZKa5
be0qfvDwcf4otCTkMMQm6D3IJYpHC/TLDjzeSNysroWrcugMsXEup9yLuRO83EVrMrJKgVZYtb2x
zabqnPDUAn48aHPmY7xhZc3WK58ZSpiD/VyK7oF7Fhj6SHUQQc3JlAmLJ6GFyaMAB3C612bB+LYV
dybPqv3FwWpvjC6CnmOkPsPi8ntR6XAFKHNIo3LcVjToW2UR6xQJd5t7+TuwDuKCnSQEM7jNDM5s
JweobBEkDMePsiv/qOrZojXX37uyvDZ3nYsSMn52TWxD0kJlPFadom5AY9tU63gqENGWyc/KrORu
Rx2VfFNJdPBUsZ1MTW30/u4XIDOI3VIUDIVxnCuMkem08t8V0xnkVzjmDiFQNGAwmgO60Xv/+Og6
OWxNViB7wna9YBkf7fUlQ4ixFEwbmCe5Zh7UKnmWKSGDq1GT8ZCvB+nUe6vrNHQ+Gv7iQWsuevM9
6LcVh//EegQPW0kwBb4zLbctNnIEo4mJSYbTwqF0A8+DjRkaelvwDrGB6mX8nWlVmJXOdzOnxUtV
iks/g0xzWgTIXhmZe03vqbJ1+il4P4CK3QMf5V8BCA9nYiS2cT+EeTz/sXX7gUOOM56gHn7bvwtb
Atm8RwImkc24JLszC5As4ZBs701ZNrocCDkpaKvkj39nr9hCvLJd2aJEoSf1mpMCYHWSua2Fd4Uz
5Gpv27kxnsG8HANUX+3GivjuOlaX7tkowjjLPrBo3oj++BKJN5FOxJ0Zi3zxmUBDRKhqc8et46Kl
qHJyNkoVJglDlHZpjC3mwnaPCEX4pV73jzHAFI58l6MFG7bWPyMIOUcKzHWe168ddjqvcf+A42V1
UFXpTpM5zLm9p5hKsIzDIo+Is5MEy+EzzLxLHEkIzuWQ79uMjWgTIb/ujYZxi7d8RoU8I6u3r5zZ
0zau+pOJKgfNQU2ckQdZgUmvX0A5kMyBtnZM4GS8ZjyEdlu/rfX8g/3XCtd74wkjMtuyhruyIjp6
8IEYZvwBFiDPZmyfVS8qBmeadlOV7V3myZhved85u6lGN5wsp7qJtipVOreS9SPvqR6F411g4ZOQ
5TwR9VW/GtPqbAFqwdcTAEu9psDIO2YdyISGtQFYhbNg4vRkGHw2cYuFZ8AP0eXrzk7jx7KipDdG
/XWh12ax710NPebzqspVMpKBTtCjpyjHnKclfkGhUew87IwnW48o2Kvk0EMHdxHEbLtkftCK0nou
GS+mLr6ZuIToZxbwvGu8rKFeL9kOGQUYpbR2H0WSf7VT/KCv5pE/ySt34uWudiod9w/uZ+Zai85R
mHE3YgI/3K2B0PdTf24quSWH5oE8HcaLFqI2N093LM9QIFdDu11M9+RR8YAOX35zWZGTBYp+ZBR0
VjlRakRvZyyIlu5hJL30Rmlw0YjZse/vxTiZyE+m7DH3hHPso/hbGxPgqPb6ZVsp4XsaUJ25wLCL
EO1RGOBokNyTdVd09SPCw5zaoyYAsNZGFznbqh8bwk7OS+HFt1ro6b7X8PqnE1I9uVQkJRIYyMX1
UNjowdLGfkXgtpsW1Lu60zQPXDy7qpXeXmMhfBsslrUVZ7ADVVmzyyf8ppxXxt+xWf+5lfhGoqWF
kaHnfkFpA6mgfbGcOd/HxBbjwA8lK6gy04NBta+G/Ts1mUTHszRuiTrAywoc/XGEzFTIP4I53JNb
WxMbSrc9ah1UVDov84nlcb5zh3V8rqIefJE7q1tWGWKrAZokwF1erIQAtDRzP5TbUhim3WvLSIwx
Owcv+zBapqmIN4WHoKNd4NqiaT5ncs7JkuYfKj3JT0kT4fC9jbo1HzMBIKIDP+U6I4Z0waC03Uqb
OEOyXapNZsO2GsRSUKgwlMVgkHvRQWriMsVIEklObEB06ekLRa/ujx2Chk5kW8sattlKQ8zY9Q09
f39J+sTamDjV/b5VcNzx0nScucR3AYYw3dbX6faNct8NDEUam33Fe94OIPna2jpVda9A0iq4S6aX
MDGg7KqHvr9wXcL+Gxfuwaz5Ac8bzHXeoiaTJA40axbauiJnqUiEdWRpyUbCcmTYD+WXHjunvK3O
sx0bh1zl790Sy9Oo7O6Y59OhhNS2z2QJlitaSWooGxhzGrm/k+q1b1cWw27S1bm4f+xs6u9k2/Y4
psWw1ZZlO+oGn2X36WkRUZoiYilZWdN5cnnI08g5sqbpQmIUxgDCQnwstf5LYbd7ziL7OwGDBEf0
qJggT0klwlEl3EixNwHtU1yS1SC1YM7L/rN1rT9503qAPUfjuXGnZx6DB1XaadAY8TfVj37GO300
Jts6zZY4xWNW+jJmBOyhy9hibIkpOaKtLHL0ysAAEiWmQ9wYFfmANJB1aVxgyDzojnazY2AramHk
YJY7a42zXZvpkATgg2CozlncJmc9m45maU++gNNK286sjEknCXmZwVFlbcsyO+Y9yZ5GdknU0Sn3
Tv5c5RdWqTfaVKRpDtmgwGcstKShAwwAM5BfYWLe4ELXg5Lul5lhiJ/yYsrkNpraoxLMMxMYy0O3
CoobEILwrzYr1LfQK74Fru2SB7+WNe7pucz9Ou33hhwe5iF7soYyPiDuu2lde+wmAGCmvlxVztqo
lX8jO+WkT1PUiukQ+xn/ws1RUJ5zG0M9khjeM2MJCue37OQPpfbeEe5dc4wWZ3GfvDY7V0t6GyL1
tyIng1g8wvZSLNzAeqzptoj4hKIVRrSzvpHjhDeoqbm4r6UoHr2YQNeZY2uFNmEs+2ows2D1+p09
e8fJ6z0yDRgdaFMFc3p5HF15w8d7nuQLxGvKu8SHr7cjVAMPehFvy65/4mvdUCiVfjRSJPWR97Dk
9xcYg+Oo8caVXX4z6/UELDtAWHyOYwZi1cqt4URITRMkDNgvN7rUGQDDz40t742M3mozsIN0OonO
4MG+z+c18YYd397KBWpTnSFAMHj5VVavgD14pfDLE46rHOvATOUdl+FjPfK7zLOH/I5lVLxrV4H6
eBa70vI+QG5sFM/0ZIDiGNTfEV0ZtLeAJI/CvnpeGcZ2EuLmvLQRVCBcZQVdY6N477WPQsfpVdqf
UxL9jrnbbHDVa4U6QnteuotdiYs5qyP7YN+VYq+QEaVpdILgAiSvyjJKwNQvpURrwaztCZPWQAiH
7gZJ2zJ+s2mVC7k+eSx2n1vkIU+NQxYHimLt2agnsEC9FROWxsCqPtEsH82KGFUL5CC6Bvo7zDcT
wSTaIymUDhNqsw/0FvGxtopDXIsYY6z7Te43bRPLW/RMaxEUNSky2bhMm6zt0OOXmq8DSxqbzPVh
SVrHBirJoS2zwBvVDd00FZVc7kG2RU/vIx5z1R1FET92Gagil6xEOHbHLil3IpfDxvSGk667ydEz
xRTOIJbyJrktXX7Q4g7NSkEMDOM7ZxMzSCJFBd5QKedTyQzxJavbHxJ8pg1gSBcdNT9ATN6TwwmI
dHlgyFUV5g4/H0RAfdhnZhHU4/qrhEDp0qk8jqQGPCZDwgINUCrzDWILr7onzhBBwjIfbit5wAk4
Y5GuqMW+BqTK0vpV1dFewYG0UJdTl7MRLupQ7/Ud5JdfLomt+gCZIv/bD0lIWb8f3JyThaPrkGZZ
iCBmRwZFmDJua+OWLbcdeih1aohR0PWDCcUXuaxOfYIJFSTms533N4PjPE7aa6qLYB7owIyJqIRV
mB+IwPstWipyXFWuo121Y0T9Mb3MhIkNZ5HitwMEGab2MwwpP+9ezWIJkWYSTReHcXfIxoBwZstJ
dmb85dGGK9BHLdWAWBBUguSxih9c/Ny2UMByb4s2/t2+A1KGr8QMpdG8o8D7Ey3iQU53bYERxCOo
6oQJUF5uu+Fc5Lov0z9VQjQo7WbGMdwOIbF124GkUCyZm8L+KEuAMMmYkiTo4T1MjyhigsbBXtFa
afTcYK9ii8/kLjdJ77ZVIQ+rS6u9iRpb/iLLJn7q4r59QH/DD17b8dB3wtsh5dB93ehIvPAic1cp
nmihOIf8rp9AvZcjFgQ4lxCCqOPdU+5G5l1LwK+6JMulaVR/jIxq2sHtbbZ1WZmvYFpp3uaeoz5D
lkq4n4mZNmluZlZpEFN4g61mGRjcFvFPD5LkIHOO6MyU9ZuCpLlQr+Lz7DK3+TUXERRTSPxFrLmb
PM3ulmuT7NjZwSKf6f0D5sz8eaaoxwRdBIbWs8iz3lsv2jtl/ZR14sUhSIRNf/GBtwSYtmTrVXCI
1rp67KXpclm9sjCvd/WCVSKaIAaXtAlEAPs26JYNs+noqHtuGxA/9KVn9gPLuld9NA96kvzghKDF
aNAVdgVjQTp5Zf8aXPfoRcx1m9m6eRj+2UkaN5nytvRosvCL8y5F75zy4OBqxUzYCBCZbEaLNSCC
+3nTSt6WCeEjWwxTr4G6GcPjMmFkcWuSM6dhv3pE1xbmrbWc30S+w0QVx8wYzmQX7jILzT6shpyv
kgjlOM8eitqGRJnGT7PMjqUxvJvcrhsCkLjBzQSlWyFC5qPTxjOTJ/gwD6VMAlcwla4NEKYz+0bw
YiRVXe6gd6aE6tPKfzpNCR/KEE+U1qMkYcRr5HO/oRP9GRBW8nFytcWI1hytQZXGXywzxWkxkhQn
kqtpqEcXrhKy6WhnzPlv5YGSb+LmW0XJpyFryms7PeLzrXZGJfZRbA2bKcFiLgA1mcC91vjo2ax9
IovQ8To+ZZH3SmF4NTSRUSGkD7P0qDeXK8kZm39yVdKyPGcG12ltuLx9XcyM4H4ma2WArj6IpmXZ
VAhk93XLL4oR/L1ZnR3E9aNmzveFYrRpKi+QdVPsGouWJRp+L015y6Keu99NniT0aL9tkfSO0S9l
kHBX6L8rczmYg7oNJHfFzCpwe/zoppBhrHvPaY12oifQSRDphWUgMFW7A/dj7J2lWsKhnI3tmpHZ
kuDl3ADluM5UioBrH8ayP9hZ2fk0k39wELobaYvfmlqw+/TaT6bhGKuyf7beDJFBYiWzdkPDetVl
fBNTFNj98K6L/laNXSic5ZfjfXoqxBh9ZV3YAMbNt5DGUxoYQFKT5Q/0Prkc9yAJvi3WoVB8WuLL
MjnGvo4rXGiXggW12TNiKfUDFnYfCfivRT25zgHF/B5jyeNcPuk5YMHBvksBrJg1mdUhWQeMvUT5
IfbmE6D9fJtMxITMicXepUrvbJRi22rRLSN3lz0fU6sVCrMPd11jokxxK4cefXLr7DLYQQQ907l7
pJ9KUPlExNl/wcGekX48WSrdihWeVq1GYyOZ1g29wUImW8JkZm4+cqfdA1ffi2Y5oiv9G3fDESTE
L1ZrgZO5F2YcR9rVhX0Ye036y01tdzUh0SWAlnYJnKreAWHYESbnsgvqtCAb4HigX2bAjqyZR44N
JGXYPWVgPCtX/jUztUG0/tI25SeJn6fFG79V0f4VItpJFcXBPWnR11X3NbjZI9hNZlGq++VaVNuj
fUibCaVVfPaynjUU7iKVsdH7AQo8bk3nu8/dl27Orxj07hOvUr92xEEOw3BLplX6JdC2ZvRK3yMn
LVZrfaoTRpD1jMSlyYp3ityDbLs/hUrepz4y2EM4p3nSXpex/alY5G50BniMv8Wz5NXWGEDt1uV7
tXp4BjWnZKy7vnLtP4yPYQKkptpCtHjgLj7q7vLgEkhHgbG7qzKcQgtZ6k/I0xOk4SpfCUlxdtai
n7OqJJ9NOn6SJyRnT81ZlCiXklzUxKIvPymxKhz42BkmoFaFZDNb9A1R5PG565s7gox6vye4gdUG
jl5HMcGrF3Fw21H+G3Nnshw3smXbX3n25riGzt3hgzeJnj1FsdUEJlIU+r7H178FZlWZGMwkLWc1
SbvXUilEILw9Z++1VxKFDEN5PI3gsqx7l8ot2hRrV0p9ZWGTPPeTkIQanWEHlOm6IKlmblsEUeFt
Z6g9RHj+xj4Ot07ihWdROPH6Srpige0UjEfrLKfxsK6xSqzbGuaLz1xle8CJgLZnXwPgWvt29FvE
+vvkdhSnY5u6XbbXQf+jld3GcwnFowUz1bzoMI42qq9/5PV47nJPCHcltL2VWyLJkOIeTf+GJqmg
ytH026k3otWUhz+NOr4TqOLP4NHZhP2k4tkxzN8yBxYdWj+HgXtWVpZPdhSfR9g46EYES0PquW3s
p8Ks1oLOadzCgGYuoCaqWOEeZ41MYkg5RDl2do70GiFDdEJO2zU/F6BppGi0lK4JNt+UINZK4F9k
HhHx5perKbzqmgsdXo7tfaRiktalPIF+eBrM9aGq+huPkOYTs2RqCcu/Fa1EHNEhgpksRI16OJXO
+CjiCubDaOOgbs3vczkBhMjOrLG/xEN5i8dsrx3MRMQruVTEVkMmjX1LPLoROE9+8a020LqVmhBz
B4N31dHPysIbsPo7SnIrN9TfLHSNbTA+BDL9QdqSsyfO4HtjJC89gkNfvTocG+DEnQ4CdjXnfbvd
G8OeHOFJEIYV0XVN0otlWsTFjjieNaSmjr6e7m4i6gHDNnEJhuZea9LkKOMVZpSdMyE1nKgZtVlk
n+aiI2dgSM5DhSTMM7d3oV5bV2LpsCNGC5JvVSjD26gK/RugmDWDoTFP7QleIZbr+ZB1jvGaqDTZ
pmGff5+RP/52Qo8dxsaKk7ATZUMUXkaZGKaNLSyXVuvUPuD3HC5R0SLK98wJRUEXn4Gu806muXJ2
Xpg35xNHoPNMJOGzn4eQZQ3urY6PiciinbnLfLM+GMpD/U9P9BHM5E9fo2UR8U9V0Uuy26Kh14I7
aWUoe4scsDzvw7m+SPFTXSonM0+spr8HkYTTxKcKunWM/F6ViaA5bnfOKWkNAQ3N5Fcd1GvW3G0Y
GLsZzudIzGeYW1fATx8mr0fEJu+bCIWpFeXVcom6VpCeNkbO+gYho7ytYml8A0v+Ip2fBQcLwAsK
EotJzlJyXSUCkBywFAoQB+pIBoxIAg0rqIeHqG+vq0jd1KEX3Qyy3EBFQC9l5+NpjVB6M2L2Wam0
uyyk9RhF7Vlhv8QQ8aOeGwidGcw4Q0s/Pk72yYRQnR4VnrZHz7wYfI1l99ySwU7RcwnkdaH6A03x
VcXBTlmv5D08Ijk7xJ2xmZzqhxM/o/inhnzPvF1TD9YLRPSHEZEyDRiZ/9MYKEQAY668af7pqMX5
iuRUyEKufRrsnBbVaUIGB5WSyyBenGk0cacAwaAdPdTab5fbS8WqEmzmuNmC8uWHzpFjGddEea9r
Fj472rj2SZFl19Xix/Cibuukpv+YoG/cOQUHawiU45CGm3EuHsJ8T6jkWRFN3+KlmDRix90Ohtec
TI3mhjtCna3772mnz/2eLImgxRJDiM54Ys9xsIWhix4bVx2E1FBf+6bh3VMZDHfOrDn3l7jy9GDu
+nzpA6BbS0qyHXrCjKDne1sA05xZ6mghCLK1pqNUqzTF0SHCiyCZd/1oPYAzPWtatLm52EdTgFg5
1r+0zRJJecV4UhbG4QnH3UUsK0rzxnxmFGTSp9M+MTDEG1Hi4TEee85ZNv4nfMtIw/xfoU0HsEXn
auj+ourCc9W+Rg34YOpS9sElf3XdjelPtlymzoD6rRgf87nYFjkSV48tnVY5+EddkLZZcTDLrBcV
v9Ql0WiU+i4Gxfm/4/8IJKMrUJjfUvCn69IEu+CnacxCMnjbyCnDS5R0K9ZmjIU4n2DAFttAB7dT
GxRbz3PUa1aXmJCot20wI5/S/r+oI/OeDne47tx0WCIWMmzOaQMzEt/MX4bcf+Wx+JQA/y4T7B/R
h/8Ls4OWIK1/9ljsO6Kam9cJW0VOXN605DQv/8VfJgvD/g8nDrBqC8jJAuOi8G7/5bLgX4F0gSdI
CQywi0vh4n9sFq7+D75ICa8CWpAQuFv/h2nIv+L+w83CJEEcqtK/ygRbEsn+YL0IHqAUFxGwKWRW
Sgzm762zVKdbSBzBSA8x1GfS8JN7o+riS1UY4RkGOGfTRkKt/aBsL7TZNMtK2a8KEakvvMxH1Jm/
PokHN0PxSvAUO7yMP0EWrZ9x+WEtXsX4rTkTRT98LjPnzmT2vyeaBeTy2uEPbxLhFUY/SrydowT5
x0Pw1DYGR+uAOsU3lHnuoe3xfGG9tqIbRAnzF9Cx967rtw+KqEUDB7Q9vPDqyA3ey8aBz8orq/ou
3hmx4eypgIOvWmOhqNaZ55dfwNSOsH9/PZI0Vzw6jnKgfBz5/w38u6SGURyEMttlc3hQZkFAjEUW
jyknUpDl5GxYER6jBE9VYQcO0Y4kZ4LNSlaUYDgZopbeD4moN29j/V/N+n+cy+9m/Kdrw//GWc9U
+GTW16+vL6/v5jx//r8opku+LlPegzrKjwXi5r+nPHm9/IBAfUDxLehMjeXpv7MhAJy6RD9obb9l
fCyAmv8yVjnuf6A9kieoSfOy8bjb/8ZYZS2U0j+wcgsjBusWQ9eGZIdT62gwDSnZZ4YUpGYVU3EK
e3G+0mYVHoxRt1t7rrtLF5r6NzztHL7hKXFuKsThj5d1/dfT/k/eAW+J8rb5f//3yNr19hnAuy4r
I2wFYR/ReEYZIdTmgrWeOtc6FLNZXSrLqGFWut5fI/QfSZ7LdDz+urxXvu1Cs/L0ERxghFQielMb
HAvBUWCgYr9Fk0Tt6vOv9GZHe/cgzbLssmgvaE6AfUdLadL63uCZfKdi9AnCQW5xAOVRRfu07eUl
slGahPgAKI9X+UIYNieuNyegcqYXIab4AkKkuPWDnJqEI+uyWnuz1LfJxLnlMPS5sNbV0JIIFRQW
XZzW7xu5kqrH1G0ai0F9GpyIVQ/wwdMY2WJLGhaq5TG1nGYbVO3wS+VSbRHuLLE1ccL1MyTFFFD7
NApwyR5xISsrkOVZTcNs3tVGRlZ8NyClpdA1l+6piozmK87qh19HQxRBraYs/mna6nggOHYKaNkM
kEePL7IakWj2RnL6+U9ztH4qm3nIbPQElCQTpfxx8iX9psGODJLmVUC0hxG4w9nkj+56YqCiDnTq
rWWICU62UcQH8kesKzgxAb7DDIeGBdQ7cyxr3XokuuPGp0r5+ec7okbx8aAaywWGBWUEmO7RjKxt
cFdpycebG9pjZSOXJqph9ruqAlwXprFx+/kD7eM1gCfC8IBTxQvhfCGOSMZjNqL/pM2Bd6OP7qws
8aAOmHN2CIq0egkSMuLIwuyzB2Vj81g5Xt89kycORNSKI0FHZxAhl2eacWjXMlRkae0uRVyKcD89
nzQESiXJhLK8aUK9MsuSEuvnX+Fv3hmIMpPjgsM+DJnz/XGhm/MY/FLOwDGzu7mmtxi56Kk7jJ2l
rX99/rDj5YrXRXIrvjQWYEcwy98/zECKk4JhMuCuO/4F1ih3T474dJUbvnP++aPc9yeyZaxaGoou
llzXsR22g/fPCskRNGRn+NQncIxvs5SUP7KjtaRZBUbnUHnIAVdIjBBnTPTRqdzV+noMwM1QYSix
qJppYHJzlgYyPGztyV2jR3UtYxWKtcBoivir7ROxMV0IXVALAOEHmel1a3Q8SLHcxTy0HqK+vy5E
WVOddjCcIcywW2MNAtScOOj0lUG8Ym5ft670NXoYW34b5kk8w8eAdIKBvDwt8noxGwUNC1Urizle
B1GIe4VBgkkzxNa+//zd2X/37pQC0ENO1nKOPPqdEk8Dp5I1v1NY0M+27DIDbWCPIaivsRd3OTz4
x4DGuLWCwSL3uAfKcFvhpbmq9RT/ogIgcsLhnfoZSZ3/2AAmuJYUHK4VRT+u3/GQAPgIW31fFxEK
c1oHyc/Pv8TRQfivAcAIgLfkYWmVx+TpNq2TPkV4sC5wWmQ4u/L+jCC/YgNbAJZNDttyycn09q2o
2g32l3GVCvz6tax8/BA55mScBPIUXGZ3Bw7IgQ7LtrNBU0hB4vMPu7zQP/e8ZbBqnEbkXbN+CXOZ
OH8AA30P4RWcHwQeiYNLMIYNIRoVbz9/yrJzvn+KzRWJIzeHbfZVufzsfzylhDUT+FUR4AGlCwxV
bDy3qoj4uawsUKEmA7VKJwA9mXuy/oLC++G4tGweMM45dwEadon2ev/wpiZMOEzfejjh9FxxJ9mI
sKRJJcLgrgi6NOdI7pC8PuCqQb4ADwQQjOi++Bwf1zs+AbZoVmxuHvoYdaxIvMFAwjHGCGfkqE1c
nZNPBMxtyvGEm4As/mIm/OO56e8eKFliXZz+y43seGee8TlDsqHsAi2HNJ5CHoi9I/dhJHJlbFV2
+/mP/HEokVPGqkfInbS0fbzutQwb5HlohYa0osNh0fpuOM796wHLUzgGCiFN8Ab20a+ZjppAl4Fv
FdbaPTSDWW/grqkvjrd/+10kyNaF1M7IPRqwg5cDRtJ8F60hrAgjqTaGyaP+/RtTNox3jjSSeXH0
XTKfJbp3I4CCFaQSt4J5LNrgK/bc330X5SmXFRxypvlGA/tj8okAoj0R95ydykV+IVonPQxtN958
/mU+znH0/txHbMeW7LFvS/sfjzHtMRISxwxmGtJoCmd0diV/dE9eFCZYWU/3OnY7JOu588Xq8vYN
3i8vC+ANgCa1GP5xfLsuUTdXgIC4jFT85fjui9u2QuVAKzrfFjMBNgVy9fW8yOc696VJ9S2HIB9a
DnmMn7+FjwcN1M5IpuVybaQqc7SeitFuotDtUNKWXfkzqAoM+kh+Dtqdxi+KCm9D/f3X5rLCTZR3
DdOPg+D7hQ1pcz2abuZTVJj1PbNdo5KKkXGtuTm4LprlaFBIgk3zVBBAjMw1jf3zDAEaKJ6gC+/L
dlD+VcbfcjO6XTaiIORauctwJ6awtDrEyNMcIffTThOTktVPZLgYVoIjvelGZB3o3vuW2mTBe0xj
LfeNWTsHF45Q8MW0//heCc8kDts11XJJO67ZjDV+qcm3qUr3HKvzACaZEbTdYXZk9sWs/Lhucnwg
qBMy9ELCdo7WTW4L6eharY+2tTRfUW6050ZLKGhr69/YZNsvzjwfv5nQYPgsm7uDZuwcjRi4I5kz
DzxumujUxUZJFnfbxsTXNZb5X1mg/7gnHJULl7MJX4r7Onuw7VHQPBozWa98N2kWrgOpU6vSVEA8
vaY8xQbu7/w5J5EvddQ9aeP2TdcspGoHeWxiieTk84nycblAoAL5kPKow6s+vjc6vRf1LikKK9VP
5YMdDA1AVFhFiF2xU1Mb9Gc0S0SHozUQXxzRP77yZV2n9cDa/jd31mRyoW5D/l8B13ABrHCvb6Ka
LCRj/OqFHy++rmN5LrRphq7EMfDhluNjqW2MuFtncfdi5a6x8ZUdfDGE3rbyP1cCLhqCW6C7XELJ
c3m7Pv+x9saJgC5bgD2EoYUKzaDtsScQjhJRP40YhqQD2PtApwSoliFz1M0dCp8JpyLu100Qexp+
RhvKZj3yc3dkVOaExhH/gRB1GHv1jcUAgEEuiCrABWNEDz22kGA11/NQXAddlZQ7WKFl9C9nPd+L
Ky4lbnJQNVPyeCoqCZWv66t1DDfmEicMzSH41ue9I4ov3uHHH8qxTMr5XN7Jg7W9ox0fxxzEBpS3
iHuy9rBYIZFnwv/4fNR/uOAw2CEgAJJjK17uCEezfQqp4XQp/SFSK6unMQ3jeEXZyYi57iGL7mOR
ESSKePV726D85w5psBSEUNses6btKCA7oIdWtoxs9AMAM1AjhVEL0c0dMkGTFb33hqC/GqwPXn/g
CHnQ0j6akdd/sdV9OFjzXSg8UDSAqG4Rs7MspH+MOg3dcK7iuEaKF99agFt+NgN5ZO4UqVMXc88W
Ix5exTKLbn2coOfSLp0vSvkffzUmGNssuHtuL1wc33+ELksVYfcEfA9+n+4iHyMwAOHgix3hb57C
MZBvyM+2POjonBb0bRwPBVhuq+LOUtq2OOn9/qtEgrci1vtZ7HIUBJQFVx0sljga7WFbRBHy5Xad
qZF8tsAbaCG2Kqm/u8TcPamh6a9qb2xuShWNl3mcjHdEcDjDvi51Seitg/mTChgHIYh95nBoeg/W
Qp+W5u+qp9OP7i+VuySFxrSr4z774df9AOEAG/6E5piIlPVCz72jfo0deoIIe4lfIqczXlf+RUTm
x0OR5lhflgz0Zg1Va7yYk9r11tE4ofRFx5c+xU00tidiNMF1+TnpglnpzC8pGbXFykJevPSYdX6X
BjDnrCBTxRcz7MMO5wIb07TdOCQszTf7aEggUeXiY404aRBlPkAJ179xjqcHiJzebRc5yaa2m2Lc
6kijpMgooOTcMpCDdHNXfvVhlp/s/U+6nCEUW/ty/+Sw9n58hlam5zgXoM3tG5zqawBH9ME5i39F
U/6byUglbWk1Mg+4ZqqjjR0HSZ8FBoJ0sEKiO59dgT9T5oLKLAFKCo972Af5ulZuPm1LuyOfXXaY
YK/NLrBvP1/ljnnTS/nGtU0+BWu2RIl69GHGBnrqpGycNAPGK8zAdCwYLwOKCRlE3e9GiWaEAiJS
sN5mZJ/RvrCoeIFI9tiCzOie/gdQ2bY0ui/2/o/jg89GsAl3R5YLRdrV+58ks6rBqowEAeGI+2Fn
TZG/HWOv+43htUhPokqnwF0Ts9C7eaHZYrHy2m5LGIlxVg7oX78YI3+d8N4PEqLRWFeWYStstof3
n6jLEGIHATrC2Y4bOjg+iRGAUfEC7kZkoNGWG4T3zcl9DDkum8VT3OZtskoI3n3Kosm8a7vCfnBz
GX/PElKECA1I79Ju8UtooxseLLMZb6lT+be+gEOL7wo8iJ2G+F84UfOFRtcxbl2/MYLroknIBRqg
Fb9ZCFGzCsAeFzaF/x9JZBm/iaBJ4avbAnu09nz/HnDtyOJTgl5urFZj5ho9qD2sWA4O5xnNNxo/
ZM2eDhUmK85LdD10Fj9zpPFOfZojSKPtwuIkSBXsNbKr4fsckxq8JUZgtldDJVBeOKwqj+Cxg3mX
qzD/UQlWG+rSFgTazkypdtuyVv3OqibxUimdsoB5CGI2MeVEucvFhHMnKTTKuLbwSI5tRNYO5yPA
tujEyybxAyD2sNTlwvzepYPBOhVIs8dZCxp11dvDAN61B4KwR+fvxYe40sh5RrzuGh8x9YIN9jp9
1+T5ZOyxVpQ3nVPUd34HCAzmoEnhhesoBwoSBJPLZIzae4dNpNz0WGFfS3tof3goYc/h3YTDOjA7
L9zIbM5fzFFi2cmIAz5xgzqCkNIVEiR0XNUkFeZ6BKtQGK84Z6pxXUf5fE9HmyHs9IFhnzTCpvuR
5ClmfrtJvWjX9gVeMY4L6rkQ84jQ3dffBECuYQtJ24Yj43fdz9Zi/GADiWccHMjtf2YiR+0Xx/N8
keO/m/f45OFgySonElvGD1VZkB0Ky9mq12VHz263BH9x35dGsXhLKSujc0WV2SLqzi6KOoN+OI42
akvMEKTYTh12fZ1VwEzm3OH0YOJ3rS87NAzYzJIU1ZkxwQsCT9qO1Sr2Kixytd/wVU05a2trF8D1
N4Wj2VmyplOvxSwMquGFPWSUYhMcI6DNJfIrl+L7lXImRYsORqra914uJehBAySRqGocMhPdAbAE
sUWjrheRtVImaFXEhYnT7+zUsk+yUdfLy8vnbdGihtzEwpwV5tsIxRhhOQ3qJHjCOyNL1LgbM7+9
BaDR07HJ4vCxqMuWQN957n9kflp7iJRHzFudVD5iNG5M5z4OorvebnFMdL05GQhCS6BpOnG7Zl1l
CSQPdIV5t01VGSN3QswqkedaVDv6Uer6jFp3eYeBDzKShSmTOTnb5bcU9AOS8SmaXsfewwdaNhAV
VD70twmQ3WZNmLfA76yy/KmFzYOPf1SkhnkeIELilo0TCz3JUxqE3eNYeg6QNM5gJp2MuGViWy3p
umrWyW1nElhxlkyyxTIHUfK8H0r8q2nCWXQdxay9IM9dJN1tY9rNxhq78akQIYYAVfbTdTSSiw3a
pe7c07JMbTSWZpq1Z2YAhQgseOeQYe0t6RN9kiPuJMTsZCgNQFXMYO2c6VyDwuMK3HPArrl/b8C6
aMSoCX77bExBrhHHhLM7rJy+3tBGgI+ZjnRIMKjqidt3l1mbCITbXluBpXZhXA4TqWxT+GsMiGHZ
5ktgtiErdSpzbFq2Q8EQCJNfPnO3UjwVXcF1GvQl1nzJ2r1OEOm/BIutADQNsUPYjTmZrCy6MxcD
IcDbKSENZM0yEesterF8pNOZxz5IJhUizQ1bn8gSr8/Kg2lm0V3bwineiDyjxaN8J4Hv3hjEgTi6
rdJVr8eZnnIWIbucQhQNG7dNEGS6uoarD8nEobeMo+hXpE100rY9OATqkhhlHsYqQc9dOSK/UXM1
vcLhirCktq3z6LYTEhlA8GweQxPpeN2Mts62wHga3Hn13G+yDLojK6PKOwDgUZ9sFkfYfJ17dfhM
Fpw3nAvNpndoPbPBuNYO9HgizdV1FXNLBibcmcUG38NCuO5gnc2FHL6PtsFFFu9ooFejpENlTUAW
DW/fx131fTZjsQsr64JKlMDX0J+pGtNYlZmX2Yj/QAXP5DQ/Z0jA84COUYwpL2O6rwyJW9I1VlnS
3eaRwhib33o9Y4b+5GrOCeIsn1I3OeHWCK8weTWjeGcDShS9ufZoMxdCXvrSpG0JZ9PD1pIxlj2B
PwwZ/16F8ntcZQ8Nmzt68TNQj/H3Io4uh6k/EzJ9RquO9724mK2nortNgmzrOS8WiS2ZpU5c/oZm
inZpG26jzNmxsyrk+l6yiVxcDl0jAXA5Ne6elq8Bssh3fgTI9XHuUbkmQuuqM1Jk4KEVdjd+rjh7
U6IYD/QaAJyZ/FkHf4ApLHycjZldk5gMkLaq9pFqbrs+25kBE6PLigt/SFl2Q34lpb65Y3rSGu7M
N4RwXtcPnDdukWhTX4QH/8PMVX0wJ9AM0/xDhmJbNUAxbIzsXn2DbP0ObTHwon5aJa1945XBt1iq
E5HcecGFI7J60wEuX2XsdGeMsnZbDr+TKkCe5d36GdK1LGjvrDK4cEMATmSlzntnBhYxOh7dyeE7
mQ37oTcsCFnqpDadO7+Jf1p1vq5aUvvSvtzng70juRpYXZrvlOU8jtCtrJDaW0h3xizM7zYKTA0y
YF16gvo16C++pgTkae9bZFsOqPsw9hBs9UEMOmbeVlhK+RjXMhMYzYYHo3p0BmsdGPFL3Ka/Gp8G
F2HdF3Y8ni+4b41G1tPZlZ+OsPEM6yQOLOeHF/HDj/i7HGMYT60w3wT+dDbMXNFmuBK2+atgAG2r
dP4Ft32gRz+I6WoIxEPKfFotNuFZmoegE9XNgFIQ2DjHuIC5PmxNr/hFxMphQqpPSWAvqkoAKIMM
Wrb1E6akAq5Rcp1G9QFG4QqMqbmG8/LMxL8qPBAIBVCJbadY4qpivOlq3JU+pkvoAT26ewNQPbEy
NYekEQBYX+QXQ1ua5zW5cuA5Ku8hZOi4J+YgLpBRHLypOZhE4B5ws58nPU1m5Z1XAnF/C1ILZ7lx
KWM8IigIaaNG48HnHLMPm+QX1178nFn9GtvZ7eBZT6oOx3XT/Ox78o5WTYlN82QIRm5bonVBzuRF
4Z8nmRjvJSyJHzbqkF+ZneI+tYGiInbnDIJlESSjgWc60N+0VwJiwbbkcIbkgKU3bTNVN9BnK32C
jdYuFhfehDMGxF+zxotEtlHYpBHQYbudH+M5g+iKYTMiUcYv4cnXYY/E3kPPuJ0qimeps+wtjR0A
9MmVK1/14MPtceJi6NcQa819GwcAY+fSsDZuY0W4yBZKScasIHX2Ldi8ews510ve+UhP+9l8C0Fv
3wLRodlCUkYKA/GoKMHSLo4UeDeD7VQ9N4usOp3eItbNuSZunbIvQATDg8ECCZNEdiC7+bfKJqXd
lQOB7clbeDtuuhrsXpoQ6m42S8B7VXver3BJfW/dHsH6uGTBq7dY+CpNiIiHmQzQrm0N0IClM2H2
oi502r5Fy/vOjIe0fIucT8IWV2D0FkVf+ElRrZu3iHq3roirH9lcbjxgEjP7IA4zQzdb4jgGa5Un
DtjgrpI90p8B3/3ackeOIWK06peycUf+SObJG2JYydlA6SBbIu0LFstyKhKcy31pYUMbSrTVmfSs
35Pvkhkx2DUOkqBKiQMqDa26jTM4ImYbGTjdDnYCNzSk6NWfVWpGDjZZvXPjpKg9LisW2GRtckZT
W9pSAbyYGlIn6U4E6PRGJ37HeUUufUGYyoPbo1NdCZWC8tWGVW5l0ta4pq3+vJhIU0ad0AEME35X
8bXnxoTlZDfxhfIytnYZA/kHjqHmcF3EAeC+AS0tbgpVZYwdXTbXM01MiCCjNd+lMYKoDRd3/x7q
U/5MOpoNm1jk1k/bDzX/szNxDVMWJ4DTsbKTrJ8zjmVOijgoqpbGXph3Ot5x2OyD06LK9LTxOuCe
jNAKXQIFXPOcWkjrHSh5gAALpI5uEvxvZ0aVFg8qKftLU8Kz4JDU8pbpQxpLNXkAqtsUppci9DAW
kdxMa0oUBNquYSLaP1i8cWPiM2Vn9zqS4Fau6LQGquH58NX9MjiJsz56DMbc6TdGHKkeO6RESjfa
TvdsukFxbdaxw8R2UwBZdpzdD0kKBDNOl+4uWhuBAsNnNq7SIPceYwDO6Esm4NPrNC+Hk8YhWIcT
kgkvu5VkjTgUsqyNIPXgmxE0sL2oiNG3jWQXX/kSsCM+xEk6BzHXPazczMPZXOfDM/cMOO6eg5lt
V/ZJcWGpKqxWTmaEzyX/waNMHJWxB3t2talotVOKz0Dnx1WDkwP8hm6vLT/Nf846pdnXd4b9s5B+
cYEMqbPWENGppxkcvF8MDs7fAE7M3Awg13n7DLxAyn3JozLGsbOEKRPbkCm8gasYGXWdpYgSNlMH
1G2xcOaQ1jTbcu4FiNQS+eK145Z1uVHD3L1QnDFb4NyO/i6DIb/mr+2fUqvgKp8gR/oeao65G9gf
HYjGpmp/W1Xu31RF3Dy1NaSj7dQsa1NM0YBLUOmGckWlCHtGPLThoa5x5+8CcwpK2F0uJ1rpJ7Q1
CLek7DFNzVRuhsiFJYXlvY23xH1GD1YQpg++Rv4KxW3k300ldIEsldlVbeA0YfanHCgN/M7VKqdU
oFZlNi+u0jYbzkH6LTCmybPFum+5sq/RhzNfeo4BJ17ApYarxCJhp0lv/hqUGalNL8z6oSjdoqXm
lioCS2UH9Qdot7se8Qt5uFcZAHDJxtHCAZjJPQigsxjsGfgC3ItItHIDZKQw6G8I7yI1AXIxca3u
JSIXmVwhZC2k7+ScHBsTDiAwdoNgxcqPmeA16T0s5nU8vnj5VLkrD1QGJ9tk7O450RrN1nJ9TlnB
LEZ2FYy919OUB7eBKZu7Ahc9G1iQDe6WigVjAh4sG7ceqXdsYB6pdgdVEobUYGFHZcyBApXZWIpV
PSSgGAohQmsvCs88tVokRpuxUdawBlzpNUCfdXANmLxo1jZs0yVPMMEg1fSCu0ijix6frmu0MIjA
YWxTaGbVpgx7dWG6sRFgL67UExl5wAFQQps/J9Yze9eXtfkEomh+tae+fPYD3yUqaqzUBeF/oVqR
lOV/m8JI2/t0qtvvRMq21TptIoYYLjkYRjH4g2rPJXqpcDlm/GqlncVgCKsIDEJD9QmkoeieUxYu
kHBpMeGvGisdbZqga8iUaLt2j51+Cf5p5q7ZesCopy1l1LJe+QaGdoo7efyNcoBrnk5sXcQXV8Hc
7CsFET5p3OCqpeaN28cE9EfCZI/Bu6Dkj1+sYv8CBhgE16IuGQyyoSYKXTyCyhVPc0cuj4EDG4CC
lT4SMiZ+WSabDPtTZ3Nmdkp2cIMy9mjP8EHcWRY/4kRnzlaNmGWn1JgrOCFT8kL9UV5g/28vi0Yy
phLOxJJCYz38xPZYXfSBpsiEnPBND+Aa2b+U1rDF0DJSpotYaOlBHzXa7Hi2Cj+OcIs1eXw2ZsN4
weX4C23Eh44NDwG65bmEC9qK7uv7kqrVa7rIObdTrp7Rtk55UUlWhF/0sD/Ikl1mAMwOok0Qli32
oPePsQ0nrCn1lDjVgvJiIu6QnaBxH0DfmVD2UuushE185eSUtam151sjzW7tbqROwOn4tFr47lPT
cNVzOVR9XoQ/bnL/9dmkaaHPxiJ8XFUec6LXMo7DoO4pX9l5HUK39W9yLx63nz/pLfT8XQGb1yBQ
I3q2h28Cyt3714BCIrZrHEYsHwQbr6amVr81EP+1yEgv0w5B0mI54BWxbHdSOXoNHiZ4mi0PaiOK
aaCbqjXPm8CZtt2Y5Kdea1Lviik6FLXt333xcZd6+vHH5VqLktxBVk4T9v3HHemFk+zQA810w+wQ
xRVdUqWb3Vg39kkX4ekNU6JGYhYcTM89El4ZdaeRSU5EBmcx4fhyQ4mKHLPCMS+8Btc5KStuiGDf
w2s9WtUXnda/Gc2oyhk9Eg0jfYKjpjGnQhAcEzoc19DVKxwh/RyWVvvvn2JjZ3Po6mobAfPRYDad
OivjqIGs0vrROYXddoNFod99/vY/dsBp41NuW4wrdMUwrb1/+1w8dKGASsDVwZhZerbeoSeufwlI
SHRAQn2RjzmooBqPs18W8qIal9p7BlodKxQE2Z0c+wDurAX2wWyVB4QcKyhFv/A0BSS3b0ZPfHfl
BF+Tw+vm84//cVbx6bHiIuVAu0JT7/2njwosvbkJG2yIODvwexmUK1EHNgL4xOePOtYhLROYyx/G
TxPRk+ketYPLIbWGdsDlUc6F2hURBPwAEyqeB/lSdGb01SxeFt6jabEEP7k4i1CLanE0yjrT4DJv
ESInhd9fxmzO28J1qy26gvoEaY7YVd1s3gwKVAmlsmLjQEXY06POrv/1F0cegaNEAalBr380P01r
ykZFrRoOQde+GnHjY24Z8p2kxkbZPZdfSD8+/qZ4J5GXmBR7aJ4eq5NH3xRhPXF/0l2dX0m3yR8z
2avzwU3iL/alv3sUu8WybSw/7bHKxDNC6goDhWnK2AXZJbbZrhOfOjgIJK2/mGoflw0utLxGk8Rh
qfhy78cqt6TRcdiYsMFglgIy5m5CIva+eMqbuvJo3OBsY4SyBWhkc0frRpEMpNc5EcqZsfUFSFTh
P5CcSwPPBm6PkSpxrA5MGzG719bcRVhVBcIQIggMZIYqIY1nC3e/urRnauXwODN5ZU+evO3/P2fn
sdy2lq3hJ0IVcpiSACkqW5KlI09QtiUjh40MPH1/0J2YIIso3+5qn8Hp8iZ2XOEPdQyJ3vSzCRI9
7JrXqZPRV7y82c6sCLQvFbgAaw+UcjFJEg6bFC9C7ImsCTVtjGjvo1zJb32lNV8vD3V6oPnrYchq
RAxwA5YuxKLzK2W0p2xbojd/hWzjdJCUrDwIjX5kopXxyl11bryvaItrnXfuy3n+L3xO7Bd+2ZID
blt/NPZ9GyBGSTfUk53MfoiQ5ElWbqzTh9Xg2aC7TtAFMEhf3CBdo/SWUvNOpWCzyQKQYo9VW+BN
o1j7pE4oq7VB8zwq9kTdNE/Std7+KRDOBKgDrs+Y4xEYvovgUicDbwDDZluzybOPMFacG3yeHUrD
AhUfNxiTXgIGO1SIg+WJ/IFxvV7fIgcGG1jjGIZbXO6H0cuk0n4z0VsY6KxUuP0KfEYEcXvhS+SN
I3JGYazTIvCrNPxtRSE4gTrKEfMobOxPD7Q7kcAysIPEFzZFwlPHj2a4SyKfMjXdep0Sa1RWePb6
jc0YTixbbpuUUgQWfGjuQpw5dK9LeutZaScAXKDgTOQzxlyVb4h95wQVxJKxaVSZGiFgh+C1bR31
D5ZIFNTjUH+rMc3Dq7iN6z81Qpa/sFCIW+QOpmFw82RWnc2qzPyEuYn+taPZg3B1kmDnrauaAlSk
2kAbd+TCQFcjb300uM0+esfxXbxT/WgeA5JC2eWVb17DtqEoOxZxCVSYkh9eDjXgsNsJaZWYng2a
Z9QNZ6MPTNUaBK5TPf2vihJgqAXuXjG1LVLuq57qMvotdCskpD+75lCXtvOhW1XxFIxAwLwSyb33
IQbvjxbmlCs7GSXXcKNatfDhRaLXF/hkk5vRpvWNeE8p3mRF77+retFJNIJjeo6iMzH6tYAydJse
pEywqQaESzepVKcsRx4p93qagwkZEZAIXCDjWCEgQ5s/J9TDqPtRpLzl6+I/UdlRB2zGrJO8utWj
P1KbiQPAevRlkLAJX+JAm1D77e3gJurQn0zKinYqyr80XBpH6MhGoFn9S6mtaRs1Rvdy+bo5vf5N
BAXBg8pgfuEdL06jGNTIySJ0Dg1jqD1a+6pn9nDHLo/ydb0fX//EioRxgKQYCJW+41cmcLoMNAc9
3WwUlVtLZvJzZH6qTUZj8UA6jvEOqi/egBAmPjYR3nMAf0FYljhaJZV1E9sIXTSEWtuSRmq0UepA
voUCBzSickq3wW30mkS9xGi6EG7WUS65/Aln7kmyOK4sAh9b4ck8/oLSz0udU5Ztsyg37rU+Dtxc
FdV1oMm0YDS2zuXxTvgKkHLgWzEiO5Vhv+zq/7qYsfSW0f4nlFNcTMyujP/SXbb3r6Y/6Boh+5Kt
LNGZF5rx2ACwc2zuHXv5Qsc4RahtXm7dH4enz6fDYb/xtlf9xv3Wb1YCnNNNdzzU4jmle5bJVcdQ
Q/02FPRFnDUmgHJmuY6+Zv4Jf83eGHCLyvPX3OxednzKfr//83zzbeVDzuzr+UvAtsoOzH1O0vEw
RS8HAG4ZRnj19+EWa+nH7sq4SXdI6m6Lbe3ixeUWBxr9CPQ8Iuj4fnmXnAYmjA2/nFyMn3DCmaM0
g9+ajH6nTiFyM/idfeAslbuqmeyVbz1dtP8bQmODkJ0tie+l32pSJXBuGYUavNWAsQn6nX8lOhCM
yvyPdN6c6YZLqqEqUFa0R5zZ6b2mLyLIjadRj+lnJijzXZ67UzQkY9mazH6HwEFFYZFkTmY/6KMh
0FUezfYa5etgWyHf6AogKCmNSzn4kWZS78YwQXZxroatG6mleXf5Z5xbQqjxSN0j8U8Cv/wVpUTP
gIWk4K40Hs3G/oAs66tThfJKCnNuBWkHsEsoqhnkTcebFdJYXJioum1jKeoPwJSnQzlgDX35e06Y
rSyfwp6kDoEcDgySxUUC0AeVWwvrBt7Crt0jCIqR5hg6DVgeTWrxBHOUl6JJAoXsPpPfo1K2n7Os
DJ/DQFdv6fdMlBcMqwaplM7AFIO+Gh7Yfu/sgkI0/17SQDMC/h6yZ4jtOEvZgDqmfQYOaS4D1tSV
Z36nVZRiZfLnfHTxAkKSRWkHOg2rvaSytLJTKyNtJdr0Hap8Zm59C7Wu9lCZiL9X7E8sbJuhXtlc
Z5YceiLLQfZC5rKkKKLTKDmpRokTUwTj4AgLQ0MLDcOVJZ8LGouPm4s1DkxSKqrm8u2IlJQGnRZg
QpvrMXqVuGwO2wDbD3KyzMRxaFTLUPV8LchglWGfRWEnTrsbpxzleuVYnzlPKiRisEqOQ3S7TGgQ
+KpROQLLTLIcu7ZKEVnX4nFvq1XoXv7uM0NRHIRKSFxJUfMLRfzXI6MBMh2UUIm2am1ZO6Qf0V9s
5Bu6ff+O3IZ1gkyFQZUHdqbx9d79PRQgKIN4n7tKm0jWpw5gFjTp8kGi5vMt7vQAAbaw+pZUk3kA
Z06fUcqd+8vf+5V8LtZ5LvyRBHNXUQ9ZhHGlOYC4sck/hiYxayyKyunOQKUZ+LiPrqdkh3+wL9W8
IEjkvaT20TeOlv4x2LhrgDpR+ANxtLrAsYf9pR+qCe4nVmO92PudxgsGJmRAUdGitRyn6WybMuP7
MhG/DiPixZc/58yR1GwYFDZ9M942a/E1eNzDCVZwdtMLbXylz2E/07NENpPyt6fIvfMdAYRwZQ7P
7BlYyYoNGpsH7oQBmxYNkOOeRwfhDXAbrRLf1i1OicIO5ZVMl6T69FzSRKH1YKM9wqs6/5i/dg2t
5yTMwhhHNgG+ZmMondRvQvwDkIZJgZvJXUFHvdZlwG2AvpOXKMH5XA408S0PaweAgOaOTivdVm0e
EbzjuY4xijLFL5M5oxKxbwPV2c6oXk/EfVrvof0qyJH7hWZcB4pj/VSTQvlZmpP2q4Clk3lSM6r3
HSh3ZOFzw4Rq7NNxhExWZ+h6KIUMUm0Ysu8jqtCENWWBay58YukR9eoeDeDWSe/hs5r/SUlu3RRJ
aYCc9mWs2MQEXr+zhXIPPDxoXL1TsZOzGoF2tdliuTtg5QTAerRq1J51CU9bLBDMl7YxlLcOT9j/
NODiYubFluOTZNm5v1O5zlAnz4R03fQlLUk6BvG144Qj2ToN36dUDkx9A2Nfw5857KtuQ/1TMh6K
BBERL9AbNdl0RgDQBObONd05YJgiGMVdSE1JuCBxsJoZR7vmNNk9xh9SKPOr58KLDRVGw4018zOw
fU4GcmrLswt0z3RyWjaGGsTyRgb17SMJYkUPdmCgw1mPtZRtnLrHpsPEv2I3YqIqNmliCuwc0yB+
rfwsGF2a0tVPs8hQzai4umPPwn0v2phpzt/q5MOEx4VqVLcApmzJTSd0TDeZnzfltpUaNdpJqU5m
y+4qIfrqZTds7aGZmv1UBQALAbdPOFfTLcCLI/NHtyzt7jv6K4CtJPpkwu0H9CxTA2Xl2wwzxGs/
oy+McYhef1AjwLpJIL+YukljhnddG5mFB5q/vUsFxs37GmgWELhBBhQNJNX+DKm0sLZ82q1VymqJ
JRUWWm4+JLUBcBGpOI/ihYyCbi8VQBn0ctC9UU7sDypFA+4O6lipWyMFhmO05Si5YMkHw7Olfnov
h6Adto3c9ZEb0RYCPICWp7kJ8wgIrTqA1wRkYFPF6LGDepCbUWMT64jwQ4ysRsA2Kl1Mr5DN9Dc3
ChU2USS5hAPLPNXIkHbo00ZBkyGAqQ4l5tf9ILy2rAV20lDKbJDYdY1NmsAvcId7jI7SW1505tUE
K4tyTa2UGjs/BLzORsxoroWFdjN1kt64Qk7GH1Wl+N21oZZNu5USM7W89qs3lPtpWWIq54QQmfEU
oMhU4cu4FSFym/uxGyoTQqhSlPc2RtQK0seBEV9hUtgDbyklC83iKrLyw1Qiw+wFHN/Riyu7fw6s
ItCveKVQR4+qCP87MPVvHQ8W7qEJch4JjyRALGzbsEIEW4W7b2C22oPTJmhpReilQp6Igo8IY+aX
vkgIw61aMYpbve65KCu5ZbPEJmUez+70FhB35fu/dBzlX2trdtrkMFmfgrgDtltXJ72Xg0297ZWo
kN87m9brBl09HXnz1nfeATL6IHq6+NEAYPNd0gb1Kcx6Mm4ZNb0ZTZpj/2unE0ALo1Gu4zarNFTX
zeBjhEz/HVxE8Xr5cToTuRGqQ4+Cr0vd3FykBQZMWyObyOxA6dvblPAJ1xs5+bg8inY6DH83jCLK
gWRD0M+OXwjTxk18ahgGuR9vchu33KZ32gEpEFdz8524c+6VvfSUXA1X4Q5hoJ2zRzPZU7xih2Od
i8ja3XiFar8rr7yTZ9rmx79s/uV/vV1VabVVoPDLkg0qsO4nkmjeJ1iWzXOyw+pm065EA2c4X8cD
Lh7LgoZDjyMbbjabX0+bw/vW+/bt8myfvv3HIywCDuRqwQwOjCBZzUYVtwHCViLeXR7k3IrSytHM
WfiP92DxGUqj4cKm81qXtCA9S3RcKJqzxpA78ynkSsTZVKgcup2LT4lrYHIhmkDbREqrg9EY8g7D
3OyxLjGovPxBpw0Di+hl7mjLBioIy7Q1MXJw9ei5AJwtgBYFFXXtsjOLX70/YfrbDZBJEEeoX4RU
Bf2VEQfS2tZQT+IoOIBwNElvDLS6vk7RX3sRnCF9srrHTrarYvkJNmJW4vWm4LVAaj/7YUpB+NgD
NHmXQs28ljoo+HtHDwT2JmDL4UJM0doBObPQdActi4CK2YFHeXxAitBuK5x1UvBUtf59BGMCzIo5
vDGLHOljbMj0332blhqIsI4wzQyUFHOqqAfI1cpa9tMI5fE/3Yy0cTuOYf7z8rKdabOgfTkXFMlA
56rD4gaDnzxaSgeoXkmMOL+l5wE2s64V2GP5CE4aBG1kgN62favaiLFuPozBt1MvLyWjAaxdJz8F
dvGPXVdPM/ZbHXNCxqaEJ47P3D5VEw2fWNWAtGYJIYm95ITJwbRxptqEpYBSIlpR1iu78Ux5A2Um
g06gQZ3UhIJ9PO35NAUtXEloq0lCOz9pEu0OK8LuoxqrHlX9rPS3XabiJqFrY/k7r7ldURYs9Wcp
HMwGhJc2eFrv2NLBUJL2KTSpKOOogB7gNocgoXuX1+FMmcviV9JQRNXHZhMvLgQqZ6IdHDp86Yya
Qc5vera1rN0KK0+e6w6XbORIld9TMkU/QlLlHQwjzJ///VfMwjso+yOayYOzaLq1JfI7AfoxlAh6
R7oheAfu1HdT9JpqxF449KXjj6EpcMONymnocWAtxc96ypNfK79k3nfHSSzpEJkX+avCw7fUUumw
mvYTGn5bo2rQ4yybAuvnwbwJVB23R620DootZC/Jo/GxicPhO5AbmDlKIj1YOea+PRUQj/bteEUm
leywMDT3NLX1u4ZO/cpum6/R5W9FjxBsFhctGgqLMy4jBkbNjDMEIiDYtcLPkNyRtB0SAMHWH6t6
ZXLO3CkOkisUihwagyz78ebu2j62Mh/fbJO20D2A3fJKNONwtbIEp/UiMN5zyQ0VEsCZyyb3JIIM
i9Qo3UZRSsPHH2qkCZTAkMCtDhKWcTrHIcctvYFHlspdjns3Lfj3YJLNlWv0dIZteS43gzFEIoJu
y/EXT1aKLL9NXa5pHZSVlcL26rQZX43J0K4BaUbfL3/7GWgTFzagMoXaAySwpSin0+a0EjVaYXll
1/6O1JbuZJNg+xHbuEV7WeWYv02tzFUSx6Z6NKAs/MHEroLRZbZ0iS2t0O8QfOhxWPA15D8mkKLc
rMVMvgK4I35iBxugkT1av6relAevheW7Wj0/jQD4DmRQZoE1dGuWB1r4VaEhmY49VudIn2mNjgLP
tPJNxNQIRJjqdwSdApYDJp5NjD+5b1tY+aWzQbw0StnjpKS4NgZoLUyTb60UPs/cejw9VMxYVjYy
alvH6zrGlaMGIY3NOimAp2p+KHV3YxEMDS+Opf2JRql+qts+eK0oRwKAryT1zhmrYlgJHs7Mk0rx
dUbloWBEEHP8Q2pVruNhVClpD45xhT2ECQmr0W+ovK+hOc+8TSDzQM2igww46wSdpWrRCPkEecZ6
is2dPNjNdT6Z6bOB//mzgqhMu+H4B3teA2yAbKV+SDUjuKkVs7yysBA4gMfN7xOncXB2E8VBkuLp
SiHvSlaaBKd3MAUwatK0X2SChGU/uAlBJzTIX25HrZfftQHjcFRE8OKIEdKyaimEVNuVBxCr+ppK
8GnVj6Fn1IdNbED3ZxGWtBi/VdioA7Cxqm7kIkcZZ5eA94QDN6QYXwvcLB4aOYhu/Bi3iU1rCedX
F3f9d0fuatnrQFPjISHhtpJHWAC7U51Z5ibtRsAXs4+htvIInF7KwNssyq40ggzUuRZXlFV30xRy
U261xE5vqWJgPaVU4/9jSWwT1CLVYUQVlp03TEapknXwkuyg6J6TzIJ7y8P0MRC1PDa1GEiG/brZ
5ITjKwI9Z6RAbF5ikz4Xe4FLYpmFAnhPpR6rPZ8u0ZWBENBNbcZ4qcPD+gO0MPYGp/CHHXTk8SF1
AMNtYl8T36EwmPsoq/1vIpmqtfrwuZ9F313DhAqJN9oai4kPVBzOJbXABFJp8ELKoP88FxP1FSvB
ElYN1fiXXhmQfjKVS6zKlZc2kZPBQ57JOvgiK2HjBfUaNv7MhUL9HzlIdP0AJi/jfmkAW5mE8HSm
uJ2eM+ovHnVC45DY9NkuP1ZnhiKJpLuBUg7i6sumlTkqGtIsfr0tHEQoKiQbXDWKkruiN9fwDtZ8
IR+HOjPEzkQsar4QgBgf35Oh39a+CPUGc+tUHx+gCWaeQysxPoRKUN7DBm/RwAxLiFtS0YD5qEwf
AmntaG9JXFGfKbBMeBEACHF0k9vwUbOLAHiVxb90dUua2X/xhIWDFY9vk6oheO0Q6xjwcjLZure7
RjN3DdCUH+BZlTdUVuq3FHrmKw56v1WnlF+h3Mk/KrO+psOHj2onks6bnC5CvCTHsq32E4EtZF9X
wb6IrVre+VGjfaudWjaAc8lgiRrBp28aLYJ6BP8ImRUpBa29lcqOzlwnZWG3GUrH/1R6CJL7JHUG
ZTbAi1oscQ20booc28xN0CO5QV0tDeisWYnxicec/xr5lSrgNQXDr95k9jZxPzQDmNFuejPGARUE
JYOitSnkSCJcQJUDqF+vDX9SletkrwNpGSGWmumLFpjmWhZ/eu3SJUN3aJYxne+XRcEAtjv0LJ1i
KNPpH8iddVevnH6Hd5R6hW5JAKVxqFfutDMwEN5BmQbPrNo2tyaPN1XSD+1UV4Qh2Gc1OwP4160B
S/5ximWTuuxgmW4NkRMQntRd9fS2XHqZ7T7VMvVbJeNBBmhMPwRwtEjnZOHc5sinrkSgX1Dlxc6f
nRpoDM8YAELDxY8se1mNwhlrZ8SF4lLr63LXZqt/tn1ZkhsLHbd4jKm1pxEqzMtoF5EKQNORkCaR
BwNLosGYfZw4Bc6mcARUY92Z5miwlrG/bnEpIBCDqnenKV1sgZivJMlVDKQs0JO2iSlh5keDp4s2
cq4gpwVPVpzkH3BA8YazI0f7iCZytc2UJPFDNZr+77rJ23YXOOb4gIKLuOYlxIRd9fE1axr4LGuv
9nz6F3M0lyhnpb85bFiGc5rhZ1JLqwGPQCn1LNlJMG+OYxzaTetHFFjdPWhhG0gmjRmN0P2hIMa8
TTtz2E+Zite9UtA+uXw7ntnSdNeAn88aUSCDFyEmgMbA9k1Rb/VJal2B6N4HZSDFrbLA38Q02+hq
hWt43ZMr2QK6AbiCyg+obX15+/t1BBcFHZJtlUrZwbfi+hqeHtFMaa1FrqfhJGPZKpp9MqgFSh2L
jckLS1vFUGjW5+hIef4giQ8aF8pL5IfxD0lviSdx73Ye6LH2z6Bm8ZmgXG3cheqkfFSq8sesWhQI
R216MYQ1fiIe2XyLK3t6u7wSX2C4o+0BrgIgFIY9aGcT281L9VeBjiSgsepSlFtNwkZgPwWN6HG1
wGtjpytijO6UGEKJWypljqJBNfk9ggdDT5vTbkNKpUg5TtuCCv+IC3vUFg9ZV2orKcmX1OHyR9K9
p3/vmBRjlqSWnIPB6mmQnkc9+TlQrvozGhn4XCdT/TfLmBDltQZz/B2UcfzaTTKCR1C5CXZy0PP6
NlCg7W1TKxVAYpU+w6a5K2FA9C3CiQd0KInkna8UsoENsuf70C4J9BLUMAozSeeig2SXnqqnNJBs
CfQiRozFpK+Eq6eFdAtXHGq1s8QcHN8lqUy3mtzqE2A0mLPqhy5W6LtoQseg0Oqot6S2iyBg57UU
irZhS+3SgUYL/45m88q2OIkp5l8yq2liPUJsuSRxNTyiWgrvlWGyd5tm6EY16n2oStdBFCh7tRt2
YFUOePr2rpgy2mrp2s31dXsvVp3fYIIuMnSdfy7yP5/rs6it+TeodX/fByAGEUZWzXcz0G1/UwfY
0wMfIYjAOnwHdyx1e1nBIQXUw+MML3HrMJ8Ofe5bV3UQyneOTh/Sb+XwtuoNnIFzXyCqMwz7VGiY
nfiU9mioYVlsJqlnFnq143QHXiYqSPV1I3Z2jh5CITfIlRe2emNXVfN6eeJPLykVSCTSRSS9QPzl
ReAcxwhU1o5BYFM7/sskD53XFK21Q1tWPP37UEzszCsElAhC5vjko2STVE0Em67FP9tVUnPYlQ08
cCDsxUrZ6gstdbyUJGDAHznCGCGwmsdjNZY0BkLEvKX5hC6uwJyTHqvvpdQhXGw7UYMtnJx6O3JL
m448x4XAPWDOQ1mnV2bBMGkYN7Il5JiH2/whl2l7mIoUCnlfiDdVA+sf2SynHSj6YxZm0gPFb+Ux
cCy8V+KovNJFF+yGJGtTpBhy+aCZozjkuIncihGvzstT+8VTW3wvqvb0Fuh4QGZbkv2UsRwtlPyz
bWKN5qcc5mnuor4kPSY+eJIdb3Un7dOhxicypIgWXZEgI1sZ0B9GQmoIgg8CE6FvmVPlamjaINwo
uWGU7tDr8lWp2LAMRG+F2D6XqfGqNqX2+/InnDzRtI7wA+IN4/hREVk80YSE1RROCcI+cRfdK60/
PJSt1R+cSU3AWjoUSaZo7do5Oyi1Uw7AzC9ZChLjw9FEOsZK4Er75pE0LkdOEBExtP/M/6ZkmF70
xl51j5sf4+ViEecCeYNjhYzooq4RFegeUueDdKglxRX2B8pVWRHTb0CsONd+ohfbiT9IMCR0CMdZ
z6aXQwQuWqWCvIAv+O7y3J+ULZh7dgcFJUD/BEmLS0DTEaDsU/Q9jYixBK3+/QwaXTmUZ4IUFcH3
+bN5aU69pYwgwvxdR4VjQNj/GUnRLMabNrZNN6bfdT2GPZCFbKjHbhcWU4gObRf2oHdaMXwnoKhz
D72bNvSktgQgMwU2ts2UEwEQko2CqAjDkoLL5ak5BfdTxiHkNx3IECa/f7EvqTUkCZ1LMOJjZd/i
fR18H1WRbiFzhofGqQ3XTzL9vkBY7XHUAU2iIzPcmlVX75CaGt8v/5wz1zVlH8r+FCm/7I+O77V2
ivoeIbdsq0Rt/I57PcLggen/kAOHkOryWKeFWT6d15CVon9GF2CO9P8K1UakBDgbXCqB4w9eGJnX
cOt2VKt7NCvqnNpw9M62RNrJRkEiS/cr4585J6oJVF7nWpt9+BZTr6UJ8FDEZ7ZijLPn2BChp6NC
A/SbV7Gc4v5tpLn9gANM6yl1qe+nKK8QycrUl7o3xpWg8MwhIXcAgcEfHJNlhUWqOoyttTAnQQGV
E5iScWWgrr52SOZJXVwOxL2z9i8tY/y0FpG8pU+hGnYOvWJSXgyP7PpJHdXqP8UJaD4qUpNZO7mR
kHehdGChbihjklxrScr/TecxS3I5iCkoZ6nwLq/HmQng3cZ0x6ZHTAy/WI6wtWVwtCxHYFBcbBBf
vTETYRwuj3JmhzMG84sAAejgJVsYfs5o6REmPqON8tPURVjhpTFg7Nk3/fJQ5z4I0A6ZmY5vAOjg
4/1tFw4dYodrD58E54YMHFirDbnu+d+HsWFiOJQ2IFMu5w3/CVTbGvhIxQRO1q515wZlmjWvrTPz
RvGTQjmbZobKLvKqIixUG2vYYhsrQY4CnFx7Gr7RAojupKwchVPED3hCMnzeCgYC6LGIlCsDwZ+Q
/jlop570QEJtNauU/CHPkDFNCwVlwEmbXDsvrDtVw0sxKXIJ01rdeaCjKLmt3BEOV07zbQD4tVaB
ODMVINz5gXSxad0tnzOlBLMATytHC7Ty2w09K/lTnQLz14zQsO9Gn5jxEENdvi9jDOi9Js27J/4m
+psWG85HwEnO6o1tDSinaCov1qYCgLyGVTmz/SAqz4h0sBezqPjx9iuCiJohsMMtNYvq0Kpw8Sdt
7Wk/rYzTYKJGy/2tU7LnrzoeBS8XB4hoW2HTVSHt3w0I45ZT66o4BIKqjSLXQsrrPsbu/b5AKzd1
0TgP35HKfZsUSXNNathrd9x8sBZ3HOaS2ixMgKWyuTT4ybuiAs2KU3xXWP23Um9mCTqR/EHDedrp
/dheASLypDj7xByh8/TBKfc9ZaGVC+2USAf3gOx33iVgR0/SfLnxJTChMuXFHmYnzaQ/Ti+KPXJV
qUd7K36sqA4/5cHUoMqLNmncjSOY+P4jsdVvao9Gj111+p9KFmiMgI3xTFFMh6EJkUopLWvlPZxX
6njWoH2DIKLMz3854scridStY5Q5iyhJwGCburDv0FN1blJtwAcJbtleSnt7peFzZlCE9znp0Cbw
WNEXm3Qq8642WpSXan/i0kcG6w41nmYvhmLcCl/K3YIO4fbyjXlaDMaUlw2CvQ3HF8rrIkLuQjNR
9bYW26HK6veQTfRcAJL7zy57/R61R2TRUIBzfppmiMAs1RZV2eYGwlewk/301Qyb8FeNwss9KAJ1
xpxZ43ur5ubbyu88MzszOgXUDXgdgqT53/8VIQlgECI2SrHVO7DPXPTY+qWKPv1nq1WQ8Wap2a9S
j8dHRQqGtxEhupl6rme265eN4UVA9dWrosiy2KuIXq8rP04+UWTM0DeKB4SdL//eedoWO4jdDqKH
0BEHseXPtYpRlH3Oz41SrXJjGUJ0Cp1rJ4WZ9r3Pa+2H1USoSYcg0S6PfHolo8dhYqs+M4vxglxM
VAqFbCZFzj0FuSeEDML7oKHK0YKqXXnVzw2FlMvcCCMRhqx3vCaoe1MX1KjidNDcPYQUnU1px91m
RN925avOLD+PDBIrRKkzUmTRswgxOgwkmZ6FVSAPCni9sH9NmhpcS448ogSMEjZYcK2S11wxznwj
x2JmwBG4UENdTCeSXimChzLCLUolvKDuHDfX82Tj6F2wEo+dggMtQGCAUYDRAewkVDqeTzuPQfgg
3r3FCDW3tyWI7M+8gqg3e56icJsMGgm0Cj/R2Q2Wb/Sexd00XZWpiaK+JCGEuSGiw3YWRpGEvm1G
l9LM7DDYoopXqYdgmHLktoNWeE6gCt+V0E/9UZpxXm06oPUOLglE3yt3zJm1o1U887ZnrzX2y/Fn
lcIBRZH55TYZjPCViLS9mQmotwZmhE+gS2Q3m+L42+VjcPrkEy6B9SXpJ6cBK3s8qB1Q2cOvBQkX
UfheSTVyo8W9/O/hGcPQEQBSDAkMyaHjYQYFd/lacWBtR6MKhWE0v5nDBDsdsgrdSJq0B8Q1YRnq
pbguZUOwYWOshOciMIqSSBQRWm3GqPb3Sq9Sgr48C/OxOL6GdCBVFKqAvcx6BosTaqc66UspQ+3B
3+CHmYYQEpAmckcTXddNk5rh/vKAZ+JVaLTyrCBHTsSKLwocEg4cIy4H1VYNbblDGdp0XDwdDAfJ
HmVytnHYQzAIcZeVN3qgWbtWacWElp5IUxRGfSvY5HVq/QjlLHmI/LpFsLJNV0qxZ0I1ttkMBEfm
YdYRWMwL137QNRK2qlkhNA+VOXOnymArYhRHfhAthzHU2srG8lkX10Y69LuqxoIRkfngCaCreUNr
eg0EdyoGR7+MlWKViPRIfxdXTSblCvrDKsI9mPuU8Cdt63dShvF7aJTTZ5HQEN45lGh8LykhoXhd
0bbPFK6yYuf7Ng4KKa0U1CPQrXyTqkb7APJe665dT4q8HSawxAoNiN8rC34aYRJXUjdgn+HXBlTh
+AT0ApCbXMkSgikdbiNdndJkGo3hoIox8YD76tAaw2GnVGZ/LxyrMdxOLrUPJJHNleLa6V0935vg
yb4iBBp0xz+lRJKXGBwxyjoof0LyVW6cVvvdD6L5V9o/p51BQOWACIWdPl8+fwUjUmhFGbahDFT1
/lZRkpiuL32Ly1N7eoWR8gGohheNqyIx4fEoterHoWhIhpI6ZFN0ue0NhViLVE4nDWY6zQJ4h+w9
XvLjUdSuQBPCVJJtFBbVdgZM7lDCDK5r1fj41++hP2BqXA6zbTlR0fFIgrx5lp7HGjbJ8xtHN6jp
44TgXR7lzA0EoFqnjjhHQYS1i5u/wY5KU4QPH7dPnLuoHPrPAKCIW9XINvVszbcgbeINnFxck9up
26ZK27mor4ptkFd0PFHXuUmDCF34pLVW3vjT2QbUpRDJomGC4suyCURfQfH9NIV8qosPP0lVBDBr
7Sm2k+bHyjycHkw0MGb1Oxp9YJeXB1ND/YcrJJE2SBM2HL9JSTaxotbXgD9jr48H3Okl3rQtaFjV
9c2wfmmB6bwSOqv/rLJApw/yOaATBZ08cGPHSx/nJIY9jSKeuwifO3kaDqYaJGvZ7ry0x88d0aFD
Gg60f/ZTXuzlQGpH8EYIMeZqlXx3CAI2kU1/BullQCy6HFOhQDI/abr2QyO7dJHB6H5dnvfTFQYZ
DfmGThh9bRR+jj8VGjN8R54s+A5mtAtHkkWKGy0a/WJtVs88Y3wjGREvGbQLBj0eCwc/7twMD0M7
LLADMop0rtZHaaPcdIWRI9YbGsaftJisaDMHMXfjyPO89WUd8JSOMy1+XXJHO2Sq7dhaCfvO/Tqm
YY6av5D6y0XPR83vlTrLqLq0hF8diox7Fe7vSwPa8gVZ9+o6ljs52gYa7CU7jYI9Ot1Pdm5DIRlJ
JA6BhmjBys86vVXBAIOxp8FASMTJOJ4zjCfSUGqSDPuVNgXbpmcHEznuf32KwFgDawbJzp/zhjge
RRniRqa9lW/pS0m/yjQqbmilT7T7DXmlCHfyQQw1cyLnS5yS+fKD0L/Sy9wGkOL0WPJ1sRbsydr/
uYJLcwIcrDnLSKD4uJR6yn0Jq8IeMXcYCuUViCu0uyvbci8fnvlwHB1g4vVZ2YVNwwk+KXxHqTUN
Ptq329TOh+8iibTvGppkr5ZWywdw0OYmMOXqakCeHY3Lqfj3VdM1Exwed8dXtnm8apHfOUVukmMB
VpmLrU6+L+0Wg5gCI6fLX3qSFAEGIZNl2WZrTCKn46GoGGShVKPDoaoFwlXZJlcVLKquQyJlrVlT
RAWYdDqzJF8QE/kPIdISDGT3XPK2wBOE3By7sb5FdG9LNU0GgpKrvbM1ksGf5QC04MFsM0zsRtDd
P9OKCtnGLjT9IwoABe5DI+h/To023tBDbvcCOVR1mymmCnY+y3ligtIYIf/T/56A6DhTw2WcAuqc
AqV9AvpgNjBIhGw8YynR6hvIBwC1qIvivhUqY/US+mpjbPWgR3TCb3qU7qyqH7Nr3VLBaeZceFvY
2KixyYGEEXPTdwo85kZPIjc0C/W+lhw/Rgukq29a9JKQwM9D+zMLx+7KLIdUwuwonhDDB1cKWboz
q/tZ1ylG1bDHcNGpWi3c0smXfsZW1N84IY44EOEjjf0QBFhmt70l/ShQSfwfdeexZTdypetX0ao5
quFNr5YGAI4/6T0nWEkyC94EgIB7+vuBVVJXJqvJ1h3dq4G0qMyTOAAidmzzm6fYiXSG2O38LJ3O
+BpntfKpUVOrQtLHSmpf6rnjEXelcolDroK/ujk2KAaSkYjzsKrdhM3Qo/BJPoMkX64uyPiAdcmU
w6Im6W4yEeDZlbGdLL7QGzQg3bqB7I+HnBoqne59KvEb4AYhiz03mN6avipVzKyUGRbXVZ+YBAUN
nUTAeOWELZIsZtveSEvgNVVkCzrOKNfymiac0rMt09TmZSjrUkf0vFuQ6eqz6b4vhG6GDqICD/gw
lFUovR7DEtC3rePXYNFFCOmFkYOlzYgXddC2G3+cG/m4YG94jxo60+WsEX21LVglMUDAZqo3Hh6K
9XFpkC5CpbcqmQdI9GXxKKC5Hg4obw8+q8y2QnSVmU7hIoTL1VQ1CMtRPOpTaK90tTB3luJrtnQT
mwhde92PJ1d7MTQgJ37sWbgMAaGSj9IrFxVtwYGsjtZv7mJkNtZfgUfI6c5TpXjMTcsE0wcMihVC
1XemQa9qQa91oKpTEpYERJQxXKs9kotBlTjtSpZ3EeIo56RZLc9zRCTYT4kfR6PzgMJHVgdG4rmX
zdIOZ4OnyZ9z4tVUzhjMZbPAccQTVywjUPJiNSlgITor1i7H0KyusdagL0vI+3Hg+T7EcjBp2pqF
r627jyeTCQhgkQXJriYgxATMcZOtB0zwLNLUvFkma34YiwahEtwG/ZLOyk8y4O9hiavu0kovoxuk
reXN+8jXIfXkNQPtuhJFC+hsXhWyb8uDsEcXHMZih3qeDTvEfo3AcHENg7xM88YFmqUBUfHJ49MN
IWq4/fGD+YtzlBaoAf/xd73wD4kBQKaFKb2J7LrauFd1VUx3Xad6P3n832dF3D41AG2jlVgCMPP9
7dOI0Us1ycpAGRl9jMs2Mj1MkdV7K7a2TmU9giU6Z+6CKiSmr7MJLEPE6lVbDj/pXX2XqIKthjoO
FBzkuUbS/P6LaHrj9qMOiyky5uizhylEWNVLdxJ2NG/+3UfLVmC+gKsACTp9ofeXGk0xFuSfq3NB
4+wao4h+azrn37YuYLy3DpfooUJQYXW9v4rpzZbTMVHCObPPt6MZm/dp2sU/qf3/4rEBrVk13Bxa
XEwTP1zFnqhxG/ozbTTkeHW0yxZ7s1X11PlJBff9ggSktU7uQPL8BR6mNZiQOxhzB5bLpshTZ95G
DZDcH7+b72E3vBFsMRkOoi64wu3f35C0uqTLUvzbPTRIcEuq6NsEi5ov7kZGVdT4tZikQJgFXwJf
yebxSRj2WAeTNWar0LyQB2nIYvjJRvmLu2eXgAeko0Oc+jhB6RJRmO0wIjHSVvYGUqK7yTWUf35y
99/nRZw6ZEV0R2mSfrdodIaHqV6v5k9jiqXBlOR36MpAte8bsWWQa13SLPRutMnAhruyoMjpSp/g
PdFY145WZA88G9zT6Nd790bh2T6N9vHffxQ29awGMgc9EtL9928oWqaszXKGSV6M1Ymq9mThHmyZ
Hz+Kv3jg/PVvrVvyUoqk91fJddFhzknn1ik0LOU8OV6qRaH9ZLn9xfYBYoSrEv9Zm68fNqklc3sY
M61ZDW9a1HHA2lllKvZFZFY/e7ffdUBWjv76cgFOAHT8zgcgqmvOc0E14QzqdYJzzGO2ePODTK1k
r+Ppfi2llt/EUZxiYaHbT+aQW/dioFr+8aP9Vuq+r2v4JnS9wAWs7i0f32DSoPodpeDxbLTF0uMc
Lepzksv+M7VICuoLznznj2Ks3BOqYMajNoosOQ52OhdB6fbmXcSk5kHLawwAq1yqfqHX8jD3zpRs
CtQ6vyDICqZUp8l7Kry56bbLMqpf837EFpW8la561pTlb240tnpYxzUNxdRc7Icf3+f3L5dBC+BG
Jg3aSuP+sIT6zJ4aDbBhgNRsFnK0m+gWZ/qzBmPkJ5f6vn6Cl44WKsUT6CUUSN6vVosWMpSWnksZ
RqofW1VfXL/JavPSNRic7R3+B2z4aImfeYr8xZVhmjBYpctD/+AjANhuxYw8EOZCkz72j1WG+DXm
Gt3WcITxSU/yaWtGIn/88ZP9PkzRPsPRgfdIvFK/jQ7/1HFGDrtjBSGI6i4dwNFotKwnFL2siy5K
F1KJ/Gdk5O9l8lapWfQ/aWAw9eS1vn/AOTWPWpgwKfJcE3elu2CSrMHzNLYidqVxmGMjbvFpM5Tb
RPegDLp5U9w5XiWxJOuL5DodI6qdulFQ9dLAkd7lyHqHBmaiHWADlGQPTH7El7qr2tuE04UxoJWk
Lzg2ech+4sZ13UF/xuexYpCEHZYifUMqWbFp4jrPz1OU24qPHaSAuyWbFkqYq5RaaJuAaULKMPM3
xZm7ap/hB236ZLtoyIoWo9J0yefnVmmdZIU2RnI/xaQJfkWxLv/daAemgm2/Nk5Wd6iPyV5rYUqK
gSHeZEvXnWn0S+gKGCibMBXCH6+Q7xAHtCzcFa3KS0N/wFvD+59WSAzVylXTQdLTdoqLXIcYtmp0
tXu8ScSeijuGQuHol1Gdow7442t/d3RwbaI52QP9PubWH9YKfC8lhlGJfAqMsCMIBDh4umf8Xjn8
x5fpP+O3+vr3eNn947/495ca45o0TvoP//zHVfNW3fXt21t/8dr81/rRf/3q+w/+4yL9gn9o/Vv/
8bfefYi//8f1w9f+9d0/aBqk/Xwj39r59q2TRf/tAnzT9Tf/tz/829u3v3I/N29//wVzmapf/1qM
S88vf/zo8PXvvwDx+9MDX//+Hz+8fC353NMrsp7d316rr3/bSpSzX7/77Ntr1//9F2a59q+EB6ip
sAJdmmj6L38b3/74kfvrSlhbW9KE5YrOQLJ+wvgVHgZdKBKgb703Xl1Xy99/Zv5K3snhibIpH7QY
3P/zEbx7Wf/98v5WyfK6Tqu++/svH+YyjOINiySTpBndNpps3oe5TDw6QOA0tX/IZFZRl6PJdzlh
h6MG1jTJnccU0c/gR+SbZdaHz0K2MvFdtRsD+gD5QyR6cVlMRnmrzeqy6xyj3fzpof7xjf/8Dd/H
2G9fkOaCyZcj1WK7fji9xomv3rp2vyrXXTeaLo8ZbWns50ph/qQIfr9h/rgUM5F1hgg8wf6Q0fWD
g9uEtfQPszLXcPLaeBNTFP6kM/wtdf/vtGO9DOB/Dg4QAPhSacaHQ3JchM0guEweh3qUO80WmLUm
4/UkahV/v05s1VE2GDz2UX6P8Ih7uQjlIm+LU5sgnoIoRkWMzmlVLInFEcATVzRIptk851snus0d
0ZzyIWv2eOUYQdMl0S6RwoKF6v101vH+2P39Xlg2q1EanVPKvPfxbfWXbeeySx4dR0m+OrIyrscE
7ivIEwyOUvxvUqkdJ7PEDsScm91QLHAKc06V3kLIpEEci4kD0fHeMocMh5A4/b+IT/9j1HkXqX4Y
xf5fjE/ryvqPf27+7+LTPeCR9Ovr128R6r7+/BrX7yLU+uk/IpSt/so5wVhNg5jCcbEGvj8ilK39
itEtEEgSZQrSb42hP8KUpv0KIPJbfYpqF/QEFvIfUUpTf12nLKTUBoMmbILMfydIfdiXJHOkdisr
kiElOaX64RAl6YsnwbQYsiAbhh6ysRmnqQ//9HT+ItB8QwX9aV/CKIFBRjRBa4VxuKoSpv98VmP2
reE7n6P6GmXRfWpICHHosUJad8cWRHCCCymgIEXYIS3gSduAlc7pN/bTdDVbaHBtl8haecUN4isb
e6ntbjsDxkt8w8aMoEtUfTo3himh7Iq5wATMnT6bZdQfR8VQ8h3U0v5x6cwEi/EK585wEPqMeF+h
dS+L1bTXLfLVEGdtNIj8yJqNmyKV6CjIQrZ9wPgEk2xLUxjtkaJl1iEqelceMkcM15mBAbXfDs10
ieywZ29w3PGUHQxegVUqRd65rGKkd7Oqgq9XL1Fir1g6BiEqw4LfRmcUMcleXF/lKO8+pmQcGVAY
Wz4KvTDHAEU/MC6mUs1nWTgZeWjXmgcdy/MjljbOAnhGHxbsdy10J0pRDPjopkzPGOsnyPFaeT2b
wcDd+INmVvfl4i5KWFumfZkYEhioGK0EnDQZtZ8vBVJU1aobGE1m5AZmX7iAugQsJQwFc/0SEWH9
cx67Rh6U9uR+/fEy+bAYUZBaVWfWZiRgASwXP5xHeTn1ujO3SmAsnbfvEB/GbSiR2x9f5QP3iIRx
vQx1BVMhdxX7+tDQmqvIBTPRoWPKCORAm+m2GzSKxN7sThRRXZBGUXSimy0Dtm1G4p2lP/kOH07e
b18BcTgyDE4sOjEfQMhx1kSTVzZK4FhJd4HJlLFPu1TH6zZpNsgc6z/ZgOuTe7f/uGWCDP/NViRt
/XC93sTFFTSAgkf01KBUYPUh3FykBitH2/348X6TbftwrRUHwFwTtghMiQ9nMLIEUcp0HV/7vkoV
BmZp96zMg43NEnPonqZ/ZS2QjjOyctvqrutYVd/GukzzrVFkxnlaciYomJIOV2Lge++iZZWiMo0h
DQCJowqJg4BIw4bt4wYzDDHs05f61OhdfoO3o3OR2XX7uzzHH6nwu+zuX/n1x1T8f3nUDW9tL9u3
v5Gvd6Sv1dfXnuz3/4OkHJj0n171d4feHjXB13b+80H37RO/H3S6/iv9btoa6NkBP6X+++c5p5Gi
r1i5FaOy6t3Z7Lc/jjnT/RVOEWU+OSj4JXj6/zrmTOtXwMErhh5kN/JGMKj+eRy/e1v/Qy4ORefd
FoDyRVinXPjGMGPjux92fY2juKw8D7aBq3yKpp0mirsE4sG+qwtrb+grLawv1S0WU6GqR5c4Lah7
p2TclzmJsQVgYAU5TrlhlpcPkT7bW0A25kY6WYncz6j6UVUb2ylbRjQNYuOiMfR+31j26zrSuXYy
pznayLxDbqvRIyrsF2Qpvg7OrpTRa9th1YAlrDzhLL9ck96KoztERqDjb37SU0XZNGmnpX7sTt5R
N5z4eorrKTDwwtpR0R/6BuUXSNDXluJ9yuYq8ZtmOSPyela0KfcVvVd2CPU2m0hqynZQFONistcB
rSJadFIrVNpXBdZtUWALkqhdfjvZsToF0svc+zipxUYlXGwE083HaXCjvWFlphYaXTqMfot4rB7a
qVTvEcpCU66vlfvGNejzTS3+p6YeD095NzV+kTLg9kEsGntkaxE7cJ0YMXYhVUxoHE+5l/zG+jib
ftyAnTY2Uu0tdYMOfVT5pTlGp1RBC4GJjZYElFagfGI7Rjo/Hcsw7iy0y5Wkqp+ZYu8qp1Y2ST03
n2Bbx1tscdFcSDNT6YAWOvmdGQ8mY8x6wZ5buqV+nNUs9rAm6LDAXKJUOQM06/xoKMoZ8laabqKe
V4dxIJmJ00IGCaQG7Q4KALKqs3T0p2GeyAqSmdleLuY9GlZfjNl4q4sFWdDF3hRMFH4rmOb7eaJI
TAayTFyMy3LSmhsNrXOtL0M06LKg5hwPEsx86fRI4EpOIufnWUu604Ts36si1ZOG4PHS4A9NL8fY
LWul487m3RzX1YHM6osQkHYU5QV/1IPuRJ/rPL7CF2RXTeoeF4Hb1nO4gaLnrcazfS1pK7910GH8
tl7aY4tAUmDHiclQXJ3wQdRC4GsNLKThpGdusZNa6V2bZR+6ZAuoD23maO+ljjxTGJU7V1NEWFnt
ZxAa+4WM63XyFBN78qSNFx+1pnSbDmp1wPbbu7SXapqQJ9bnx1mX/DlDzTHJ0qvijJBDu1FzcdOJ
ogncsXHvZ9GVN9Ms7aAaLNwRhlHZA4YYLr3WKX3a4qvhgpMElZ3MCMzmjj8hdehABmAAHm8yunyb
gh7mQyti8IFWn55lA+sWGl50sLEUOOhR4T4PSm1cjEOtgJmQzRCoffMAa+DFAQ4Ay42eZNBnKPzI
ASdv0H5KICDgZGb23IxljbqMQCg/M9ywNPFrKa36YVhacalWcQwfD3UHrAWKoO711p8MKz2TSn6Z
C/y+MSPke0XZnIAqXp0hO3Vwg9rEMl5jX/dpa2LgoOIOUWs4hxfYHht9HN8uXTOdrU5R94W0qjM6
FPYLxqLoDesOKNfsDpXCo9IY+GgzdwkMD8KF0Q/J7VhYauigiXPAsoQxMNruCXed97Mf5XrQ9BeL
kaShAWf45MpRXJRTzB6+q9vS22Sm3TEYjH3bhGO3ZLqvKyMohUFXtxYagleRUM9SHe0d+q/TAbaU
c5saGow4iMDHhtjPGjTjjYXU4IXou8JPbeJsTHJW5ZtxZGwyuHvG5Reelu6EW+1AlhEh7OHgVsZF
1LPfuvEL8FMjYPy/nccMlWiEtiO8nocQb56z1dwkqBRhhtFuaLXmG5CukJvd3D5HrRUas/YmXLw+
uZ3jMLf4UlYjWhxJ0QAAAVCpdvZt2ZTpjYdFLZiOvDg2oM+3E/JqiFXHKww9H68Z6mR7RGqbe0tt
oV9NYZrbaZC0wFNk+QiBeqFKwOTRso7VQIlSaS+zphIqXOfUFwp+KTWJvm523mFi3uCDVE3vk3Iq
ItQW1f4grPI4YT9pVWQ8+gjTQ82rCFSaa86hPjgPU1Xx591U2TBk4R2s9ku17BKef3WB7Awi+nkR
rb6edmDMXzstG3eqbModm27ap8byNGD+x+lg0TmdhXyyvDIcjHrAdH2kK1VaHuVOi2R4LOPtXPfN
Jhv61bPRgjc/TsckqjArxatr9prS7xf9cp61fW/EyrU2d/N1JKh6cOa8ogi5c6PkhB4XX0zNQ6dL
r5WoeRmNCUcjSI4bWxfpsxXXBQG35CaJPoEDK1h3YFIDr3SPRtcPV7bS9ciOYEi61Juch30Jt9jY
zaOxXHiZNj0Osej3RbEc3DHLdxaKiSwPVYbgsuXRSFSsvlQ/l2fMV2xqNMGEN3EbbRfNnu4noqv9
hiMYqNM+oarws7J5HjqYL0rf3MH6cI/VTA2WaJybcTtFh7FNu10ty4gY3o6gjqqbCnUJYPU9LpHV
rqy7Yg/1SD3282Le99olyJAxlMtgh1YBGzQxMxWXENc8d9nLgkpPOKuR4/hZ3d8aPcoA0czaanvl
KenyJGQRanu0ZLxrmcMTo8MLAQdNHuaL2RzUqFdu1apJk4BbsHf2OEbo8bR0HuEXZnx68EnNynCx
5IVa8mpAOT0YWbqjrt4IE1wq8waUWZIrLy6/go0LQRtzbiTRl4Jn4Uu3f8F/k9/NpjEAuBtt7SWN
noUyjLcxXhkXUYbwoY0P7m7xkuncq03vq4MtPoG+R7S9XNpo45CIpZuMcBMuCMiUS4wm1EijzqtZ
TRivbAnrT6Pot3Ov7egTnJaGuix/jksOzOzZ64tL2yqu0I+H0VvvLHxn/DYxbm0AYZ2BveR8V2XW
TZx/9kqgNQg3xh5oshb9u/zCiyAqG4e8ls+65HAdunDo6ytTGnuxelTlLnZJYnI3tCaIi0Z/O0aT
ehSVDT10av0UirWdxU8m4o4gp+xbMST9Phm9Gidt47qegE8N9UYZMEvsabFs0mZnYGNX28XRTJ9n
YW2l6uGPXlav+VRcqZ2O/J9+xwT0uVGTo2XKy643r9paXPcsmGVMaWG2Xh12FMqbzknbDQ4xI/As
66CQtkLdmxGHGiKPpoUWXxZJvF/QCMNylXeEnHdQlNUnF3MiP0ndTwo2vBusZebA7TkecINyfcFe
m/xcdcotJ1ntDznW6tRd1iETtr4f82qHGsTLIhpguABTUe+OroWjpHvTrrRQKhEQvsm8kwWvMldn
uXGMVNw2LX/LFk38JVXaT0lCX1LXC07sNrdOlqyrnSfBgjrVHDAtj+DxJxflrLwlVHWtNbK4YAUb
ov2Kk+AFWim+NyWh1yfbfB2Mony1MdK2C4z1azmifSZh42+oQdyIMHXJmJQpmZ8Lrec9ZkP5zEIr
8fNtnop8vJSu/aWS6l1JGXOpqMUb2VlzrMHMPRutcVOqPd+q0MGYY76k3JmlduPC/tnG+hBdad14
KxLtFgTJDv+hXVfP60M0ttKaqt3MhfaqGtevM3jsOwyYpkOavUnck/XS3UaUyhdLQdbTFnYgzW7+
pJpJeeHSbvHbpvGuyiLP2SuluGVPXbtl8RX1z01tQpZB2Fo9DDOKs1AsUfge6AOELU3/sxF1OKRA
wNwwDDvVeCksfmE6dz0Wbapv5fP84KaN8xmFcjdI6jE/R0zhwzjmgBdIivKm3D5Eh5JgXgsZagzX
kVI1Cp98qvK9PE2D2rav1HmZN1Eek2LEyWGo9eZc13SLqJQkkl/5i4yiW8gh6UvUJmeHk75vBm+D
imt+ZyeFOJVIrGw5kdvAzPmOWg0klQa++WrUjb4v0ZnFW1tXDrWrEHpXtSo/iwf+z2wUJ5Ah9wow
Nmz3NLM86R6Wgimclo3mrOCV1pLHemzauylZuqshSm2fBlF5r8xajgKBKHs/LnkcFUjFA6elOKlY
fW9T2ra+NivexoAaI0Eqe5/cBvn9PtaxdCWm75YRNaWhzECbdu6AHiumJ7lXyyPo98IXpv6q0aP4
OrM/Bj+Ps9uqwFEgEyiOTE6vrsJLL4mLN5eCKceB2Ul1LGuJWkDsyPbQ4nvzMGn2Qne/qlmkXvtF
jwaxzbv5VDVxW/hVrnkPreQcRnzdRpq0d47Goidh7ZbzxnWX2XfKYQ4k3+pRYd5VB5A1nCvEnGk5
jpqzz53O3Et7RKgMHIOyx0EuCsZ+fhrnSQtjpzHhKKKFepV5zbyP8+klYSJehcJzM0SgBRZmeCVF
V22e62j3OfNuJlJuelBbF7nsvFBb8NCcu8X45I21vpV2Px61jGQgQKfY9MHaqkCQ49QHlxvogz2G
uHUPdFU6cezQNj0i/itPerc8OFquPo2DrgUW2KjHhXQbO0AQuOMiMSDKrHKnuVW5d+JKBnWSFreI
oqJWilibeoqE7EKtqlA6dSIabrBmwklm2pXAwWFdR+1vg9GPgfBy/aI1+l2qVbeT91RUCfbgfckM
pq5ftaSEiuhgAxcbkb7XlaLyl0p88arO3I1z7DV+NCMq2cRJs3PUyThn0E8Cu0PHLU2tFzjK1kM9
aC3kRLgqOH/HT3hTUdhYdnWO4nLaRQlSr6sA0AWGHfdZaw1+O5rWAQ2OktVavvQl6ytqpxC/9O5o
F/SU8RWjD9aq7klfd+SUe4+51uQ30lCnLdoXWtiY6bURd79VU09qZ5T4sDjWdEF1Pl2LQfM2zGCf
BwtOLhaSybkZcqyfdKCaiAuPJ0fl3M7GKBs2ZW5FKU3s7EGt5+WymLEuaxNy/U5pxh0nyJJ4WMAN
unm5StA/u7IWewwM7E06RNbWqzly1NFx9it0P3CcRENqCPa2hUa9onEv0QBcfoAvfgBsaN8YsTfv
hTOUuxqbtiqsxGI965i/3YA21m9J1KzPhtv2l5MqU0kSaIxXgphOJErMrwqSTbZRrrSaBm/FKCpv
SvtLIvaohV1DNPwSj16IEbsubpN6bfPvjb76PHOmH8tFJoFXN+Xecxgbeqi/k3aOIFU9lBluQCPh
QZTnw6NhctQqWBR/YUVisuC2yr50h/isyDQ0Uc6/zWAYPPPgs9NkOPmbGZkTEoCttXNxO7kvrJnA
msGJEOpyr/cV5QJuGI9JqXnP1dhTt4y6eMGxvjrMkZF9ak3pkkpFGmFnaHHxUZyy3s9SC/Ma1NMg
RfG1hnJNsxSBom6ViV7yoJW4226UpHZAMGI8kbyURgYxzY77Ezr8MYbvrqJqux7aL1aYk6ncTiS1
1HVDGz+bZozJU2kV8oVxEZo1iTrVt5Vd1dc597gratLGwGL6eJ4NALwbqxLaVUPqd0gNZhKQm0S5
2lIk2oU+NcaTnWbl5VToGOjAqFI8vyjMhFnlGI13cqrGJTS4ZLKphX2pIsb8qDSaeSg1Zbktu47K
VHOK5gBgtPbCKRHRfTIyeAJQVjvX5oIWdsSEKSxIiTnE3DoLxm61Kh2szDkhXpHual0y/xEicUMK
Uf2zVcD6UKdI2eaAj/fEpWZjCTRqZm1xKBZqSqbMQ2PZqfujinpg6tPREDkyVWOtBJTw3ufYW65L
mBQP+FHKY1mJ7qS3ES0bSiufY85zQgD7MYbGrt2GqZipqrViwS4zcrFhqg+D9GAoIBJOtK/KwKQR
cEwkWCADR4KLuMmmgyWH45RRMGXKqUqMezz9ApNZFgxgse0pR2SMDr7EYm9vknsFoqq7AJYjlfsy
8ZXbNpzdZdeaF02pQoEtOCEj/Ya7OOhW/2zaOPXN5iaTbhJKWxxcXGeyel0Gz2KELs64oPTgO0c2
itCImI+XManr7ew6XWhBRLbAG/opwGf47Seo5ngOpwVHzJhWeoh2JAqvQxao02Ne2DfNvIR6OW7T
2b031XKTimgIxmk/Fm85EuzBYI6+ndq31tLV91SGw06d3N+QT6tgVFLcDq7Vm740sE7RBrGc7MS2
j3gH2qvx5NZV4y9jnLwZ2jyfzTTfW7M1BvjswPTR5wE4YPFI9yL3GxqLOAnA0vfceWdNabXD5v1U
qbiilonFTMj6gkkLOd2QJohhuB4ZPHiCtfQ0ORNu8gT/bCifb7NO8u3UaXnLCbxxmnkKtIxGoAPQ
X7Ea+h06HcvE1LckUVflGvCsAsxF5GUzilaa6ds2eR5wgFejwekl07d09zYlNuC+C4dnahk11jra
NfiFypxCO7ZurWoIM1oo5QiPJ+2+6pNztbjaBWSQUDbeQwUcLFAyM7ltKQG3LNDXukVFfl2PtaZ1
XG6+rOOZ2sTFc0edWRUVPAkDjNCNos9bSDwx+QtED9tlbGtAZrHVO9OqNy6yAXpnnSYv/uS4e5GC
+xKDXzje/aKsvTH3pI0IKUosIksyWac5Le6QhVbiPkSNdSsULYbpkpJyKFfod+5kPb2qSX4RZ9xx
r0+UAvbGnKdPgEZ98obtVDgc7uVlFp1RtZn8Lo2OY9Hekqle5iZN4rqw0QOP3BeRWmO4zGtMj2/R
axGMRcHZNZF+mOc68Ws3CtORaZJuLmEhlF3FJNfPW83DHYVGSt0CguHUf8wApEd0HsNh6s4Io9xO
SxgX+kGj7qdGREPXAig91F6QMuHwrWmhxW0arEa0JwbnSKsGeljrEH5aQGFKle/7uD/aMO9oHEYW
2RK8GQXvIWtAma7ej051ttVyPxvXdB5J+0fUbGtOk2jEqXKsIIXxaOiB9ccCUdPO7hq/7xw7KMZq
2rdz488N4LdhQi+W5t/16BbbLu/Za5YT9IM3+PQgfBplhyE2Y7rtt4uh7oC0hbH9Oo4uhV4bcZh7
X5262BlZ3uMb+9a0EQ17c+kv1EpXb1qkNEMnaQitmKwFUwZpEQVrM6xNPd03kaxYy8h7UAe9Frjn
VmbC6q6VC7sk4BUT3K5hCIEBRQstNlkdEyFwGTZf2vZRc+Ng8Lwr1dMDkXpbR5hNMOCytRRhqwnf
AB6cnr3UDeuhTf3RjEK7OXqjFo7iqdHe3FR7JTkf/U4TIHg69zqvjOgQW9MJwjAbHnfe0zTA8orU
67IXF5lFy5Ug/7lSpysqkEM5jk/d1J7V+cnTu9uKub5Ph8nZjKis75FEfMrSbJdQptgNL6VJuqCI
2mMqew7cSXnARQiCATONKWhVeVJLCwv0JVzw69DVPrTK85xXByV19xDw41PL743yYGhTkHOGxPO2
HnZKezbpU5EEmUcXYmZUPNB38PPoQYx4JxNRnOUO0Bad/n6beruBvmjTA1+YYY/RZJlUJ4hK94KR
ip/IUyaeCEU+OYdPD8KPkpYhxi0mEA+TOaKPMgOmNq5t68GVXaDpL9b8Oe8eGLdQ7FEOch50xN16
mU4gIiqn2Xbuc6cqQd9ogUa/Q12Thb667BV6bhIwQUVMo558mpROC9y6OC2qdPwGZbr7Dj+zUIJq
3ehMa4JCd++HxDO31aTfmo6cL0TXUofoEWq1/Zs5OccyrzemLq9QwCq3XtrmR7Nh1kD+EiqJq53q
aLxvmu5SwCVssYxlVVe8ssQrKRrhAyZOvZzNqA0XA0xuJp19olKG6gAg1Nm9yRbT3tjKPDbcA/Xd
bMcnXZOfKstIY/pl0rkwyv5ehWOzd3trPtPOMosbo+jfOILofjhkMmYizzBOVD/L10jez+5VlPXT
DncSvNpzGh+EXyYaz1EcoxxSLt3NqD44Cl5L0EiL0WAvJ4Z9lYI8PgAXpYUr78yc7rBNWSNgujur
0s4Sxc99b85nB117cmvmdcNz08w+M1Fn29X1Wdevl5aTVt/laT6DCZ+8LbJd40abnPtk4ajxjJOa
qVdN8zi2Ax3u8j5X8H8Y+hAks+tXqnYc/w97Z7IcN5Jt21959uaQoW+mEUA07CWKlMQJjBSV7o4e
cPRffxdUWWUSM0uynN3BnaUZkwpGhMP9+Dlr7525h6lkwlat35um9iIu1LRFaxZheqAVjp9u1DS0
ANfm2jVn/5z3zbWCrQkIgZem/NDQyKXNIkaCpKP3JVab3GW8md+lFDPouJsOgVNpSU8J1+J9zRVp
Z+bMObSm0lqirLgW6WVme8OJWCXBPSRtT9FQd++tKPicKXg2kL6MfGkV3W7CoQuFX6/kU9h7QRNc
R215LlV9K+WhdRBcYlz2UvNrO88uCKYfwZEW1OXzjs/YOlX0Vo9WNPk7o4q6U+0TRO6zCANkMKtY
4BZ844tHbQjdI08UD32y4dY75gfFfo4wkW9DiqOpR/VaPIZDfyMomj8um+p1gO7ecXv7MGfRczm5
R+IvryY/VMfVrT4thXFDK+EBTPlkePPJasL3KxLAuDcHOlbRSHffu8C0+L1DWTdoZrXF4OwkCTL4
ufcPZQujinQAbKZ3af4qRLV5O11burcTz8VFE4v7PyQl9G7Nwu601vmLXFIqRI/zasypqwZTPWfh
c7C27wNP5bQceJzM5VoJ9yHkpmjQfj/ifEaXA2ztwF3+3Bb4s5azjcNR48p9B++ekqqtmEesxYXG
cOAYafm1CBnlSXoFFiehMO/XUJ6rlTF8jc53by6sNmStu3Bmdad1bIr8ygichS1mYoaARZC88Mfs
ghZbepjqcTmOberHUYHnhXCdY01EuPQ7/h+wUt8fprOqW2O/4oT1IMrQItvGvxlNk+rGb6KNj7wa
ZWohfkZAOzJrxWp9G7m17zlpFYmhttpHQ+sf22r61gy0KAYfWWuaO9Zh1SLbd4gDEoHe+CYvnFuV
TT1aRtZs14flue+a8kK0DvtNMw/Y83cg/NoJTr7VP6VybQ40LOx46lKJnrk8zIZ1z8N31ylaNfSx
0LYQGZi0a89slyjOXUqQ1Gcf60WenGXipta1l1NhZq9+59bnsJXdxYqgfDePg0sHb7EPylJG7OUm
DoC4kB46X07ndvb02fDRfEdVmQOGYfWtnMza2VlGFDh4TezMxO6ghmwREtB8HVTVJp1AUDOrT0ZJ
Tddl2dEaYQ5shwRcvzNUjH35Z8HI6A4TqyYOaUZ9CGe3SmgbQbC1hRFP4WBcO6vLvKIeAVOzGQeh
KLtfhu7jEqRfisE0Dm63RleUhngp9Yy+VQdWH+mKy4npX9dcgBXZBJcG4vczrkHZQ72OmGUPjXfu
BvrZ4GR0mBfzDtIrulmb4rb27eqoor5+7QMXsYPdmVd2K6KXZdLGJ0LX588K7/6jWw8LfU9B979s
nyyj8rnqrDeNL28XaX8wRntryvIHhPVa38+tM9H8ZGKROdR7c9vFuAu95o0Ty2isksDu2j1taIof
lUcgCpQMJbX4uqsztzi7RQg1YE/+B6FcOy6D5sGPqGcyO4QucNMx0XO4nkQVLR/7uVOnEFOxB9vQ
16VlqieGKLhAYNezs7r5uvT5DGsnO45KNedAIUZBMHc9VJAsaaDGndOUB5pQCXM4Jyn7qjzLfiGT
xpnUuZbZoU6xBqLrdV2nRXcL+vmcerpIQB/Y0fRq6/0kKRtIn9dx1HQXkXm1CPO5p3sgDetgaBn3
TrX1pnh6pLvONvlCjkPgkHevTT0ca0wET8SuO/8So/4jDuuXMPFP2PF/Jbb+FyLHKNR/RV+dv34r
0EP8RF9tv/FvIYQDZuxZJmgtD4EN6/Rv/IrW9zvcIfAXRNgAz4vU8T/8lR+8w7tucwCBJuZyEvIj
/S8xhI9OAk1FgJluAM0Fx/dP+KsNrvqBCYRkdmHCbAp2RBqbNpGf/6DVWboFMddQjwlulsyx4DCW
rJ2Z58+sr2UtiHdtfufz9TPwhUuZj+wC0BO/ZoskGusN8DX4nmRjbjQtX62emU9XB2uyyPoJx7tx
Mr3fSILeIJbfXw4RNuMP2DcEa29w/R7H3zp3Wp1UiDOP2mU/62wecDNr/H9Gc/7rpSJzEwLyakB3
P3+aKXHeJjpOnQjLAM4JIulxE10Y95k0WJMfltmfKN2PIpEN1/z5q/NxGMfEChE/6QBvP0YkBLVV
WrVOCHrNYYa74ag4+p5apjtMkiY/7gqbUa3tD921i/7+N6//d1/jBu5huE32F+/35zfL2Z36uJgg
nfXD8rIZ9LpjUNRd9euQcd8zfmcn+7evx6SMONvvBnFvlk3EVd+2S5Qfa5oybVvb9tqfnfHSnMLw
MsLI7Ncf79+/3Oa9bAckLjtvyNy2HKLJE26XNIERxJFRtDH9AJupdeidpigsTv/89bZ4xY0Cxn7R
3/6eH55EvTRIG6YFXiucSToUvnVnTkV0XdqivZ1s53eGnG8fC0JyMF1APrrtQKg533x9hUfj0c2h
uCruWHcY+2UHYEfJgLtSX3791t5ETuEG9ea13qjyIk7XrGI6nAxVpc+5jxuVKNB3mznxBoYQAyW5
TZpSPb8PU2O4aabZvUqbFNLj13/J371pFqyJANHmVhG92QumbAEaLPhDlggDmSUwJmImpbqkOT+9
/PqltvXx4+PJe7ZJw0NracOR40v58/cZelaDrkq2iSejZacUNydvteb7fqmLaK/76avgF8tEijY9
/Pql3+4MJDoBsEOihIhXoHvfbEONlUcMAEWZlI8qMW5cez98No7DEv8u5eAvL8ROx+HGe9kMzPDJ
+vk9CreHJ2BmneQTRjY1z9G+T4NWMkCCYS0jEZwJSnQSoxj156YnuvHXb/QvnzEOUi7bAUQ7RqWI
+n5+/VERA2LU9KrcYlSXjiS+Bl5mvsJnmHwYYb1O0u3PYq2C3+x9f/PGOSwR57CWQg7jbZ398LBC
xlXIeGWREFffnXgRejZMXi+WdjHhGXSFy70xHtsRFMUR3I5//b7/+vI2hQFaDI40DtG3YQcMQyMr
S7VM9OqtB1swxnBSVPdOQyZwYhc+fR1nofvp9314qikvfmdG/ddPHq9VcECOn4Cn6a2Pii4qZcq+
bRKy4TdyO3tVbu3sW19WR6sbawbRVXSYLLP7zdr++xcOTRNxL4rw6M0n36hBMChoAF4zi4ZTVEdJ
zrj3uJJTciOywX2Yl/EDGIX6zdm+raWfnmfL3STo5HdTkWEf+eZ5NpfUspiH1ElA8k1MUlhzMMNS
702s6eO5Yv03EMu/2a/+5t2GCJkj8oRpnfiw9j+tM/iKrB+7pU6qdhZXkwSk1L49npsygpTUtvVh
CnV4X0Xe78xL//rK1J8h1SEmlihyvG0J/rDCnWkKZm1OZeKUHu3C3Ki/CDN/bBZ3Q8Rd54wPwHUh
TO83catvj11siDZxMBsYjvEIiN880oxUjaLmSGDIx+Qym0IrMQkMvQwXBxI7Ms6/fpLepA6we2yH
rb25C0DfYFz55vVUbdhRm2kj5tq9PnNts+LAlj325WoyT+GcdlepEcBBNITFXWEsr64DKP2XnoFy
0qoi3xGb656bqdEfDWxiTsqOpt/sNn9Zejzjrm1yjCCcRb7zZj8HHySoFJN1mulS7o2R3qpLp+fk
u0V2Apwa9+xF/fE3nwz2S2+XPGHm4L7fay6qzOjNGgjIuusFXmnx1kUtMZAcu/XJcmqn+MPlQt3e
BIxK5qtyVoZ5KXqVOaCC2eofkWg4xbFZJzs7zsgWi3utgNc9+nVE88TmkNrqaUgH07zBQNe17lMS
ICPmqrqhG9jWnnORz5XUp9RtK+9ptJe6OtGBWnPsbpbO6GlN4ciQlEGRrhehRMB9GhzLnBggNljM
4s1QlDfO5ITPOMmU/iec56S4bpjLN3FaO8TmIrodi12G7umFFil5NIYUI05xGu6lMTripyuWuoKc
bNcPwpkHGph4bitaB3nuJrODI8Uu1TVwnSOZ55Y1xeGhipCEfxzCyf2WN/V82vIpPi9ihncI6RsT
ND1G4oELEl6jQdlvc5JmCuG0I6O6W6XDrMGQbWTGTVHi+6jXxrhCOZ2hkuhL/Yw80WkO0usmhr2U
FedWoIGhETxysydRGP+/0mUE1Ab0pDsM0J+WiSnQhegMchDGuQtu5nA2QE24CzGkDFOvOeYRgcNs
aDJo6Bg4Rg2lVODHao78v8ms7PzY2Yty9ujg9HPVEfqTuIHR00pFHoNrMAGye6PvIOcync3PoNDj
zVAH/nSYjD4dCUmccVVVQ4NiUClYgf1iNcMETRMa54L8oitrbelW8O+1exv71xs62/Ufjmf21dHu
CD46L77RD3vet6JhP8lVnAjutM9B2hEjEFimXOJBmhjbS2EaCYbtCD07z+vFwVqNJcPSUpUEHfaL
D4GXCv8mKOBN6Zb1m14N9+YswX+3w3x5sgOyx6QM7cPkz0F+odwMlkkaiz5w6DukS1DUiaNT4tsX
W4tkVmJqWoCzK7aYujYTPWqFshoRobQuARGUtcM5suhbH5C2pt+Ap6YbX2OetM+ivJuS0DFICsc/
cPzoNB35dqppKMTLyZabQ7CRlngijzUoJBO8xO16C+dBdrPq4DLw+uhUQvE1dH0qEE6m/cFZVV9/
wHbDKGKrt0X23pwcnWCwNpeXIIGqPJZ21oe3fc3Ql+FWrW/Ajx1x2VJu3YPPo/mVNYm8gLVmGt43
fdVdNSuNNtwS4SwODk3PMO6zcWDEVC6CwadUTnfsFgtyvRqy+jh4bnrnFljknaggMji5JkMnaLa6
pRAukQvvKo498lLmrOeAoXf6YBFH+sh5ttkASxMXcydKwafnlO6a3/s+SqOiIJXWb2yMh8hDr198
oTmjqFANdxdM0aJwysoQ/4LIZOZ7m7yqNqHJUbzf+A7j6NRmcyDnANyhUF3d83GYQ3S3NH4b3XHx
of2Nc73TXINCzfcwjlZ+Qf78cKU6C5Mom+Hg15nZDU4Q8zCmsRfW6blSM5ztTMmGY5/C5pI2r21D
/BSmlSEraAdisFJnruMqKoclKdG1gX+CbRiMp33xmvW2uSZiDe1ro3AhZxg0ydO40LEB1g/N256+
cJqB4kv6zA4yWE/G7CZcniQqln5vFhVK8aHMrO6TMJTPiB4XzvEw5tukJ2yDXt4OjYVSinC9Rl7k
5dT057qeeMwhj6LgsDAn13thF9N08JYGAUtRRt7NgO388pCPuTtSgkCqH7Oe5KAPrtd6Y+wWZp/t
cXLG1dQcSd1SPlfkRPlt6uz8bjZ3c6bHEteMZr3vcyNk1lJZ82EFIqkYAASIGmDx0dLkGABV9P6j
Nd01DK9NdNRZdlstTVXE6LKEczuY7vAYmF1gnoQ5TO+jSMiPabj4n8uq5IY1Vlp/N8JMT4T1YQLr
Ey9MvsOcY8igKQxVjI+j2yZ+gB37bpmZdsVjiQxvn46qWTl3pglp1aKqh1wgNU9UWmV3fpdtqe2t
XGg3l/RZk6YNy/u5Dhc20MW37oOqEl91NIILUiDSN/OZ9H/LF+rJM3L4ejnnPOfiUIHM5cd16Ed9
djH+ZGoiA850rQaOo1CJbyVy9G5fY54jjlBwwUM0K8nkj3BaFIckX+JAW6YjhozeSrZ3UyzHmaT3
Cx+2eaXFlPb3OJpmaodL/3SJqt6GOMjSAsKyn8V6XFL8bxkmBMbnTq/rH1XpzNC4me1bp2FFVq5J
PmbwUkm4knLpGArQQCrVgSXFtiTsNbteo27SAHep8c2SXv8eAc7SnJcxBcvC6JMj1WpM5F5ZBlAu
DdO+gP1zwe/h1IvYcdKwPWA1wIMxacfDbNV1OImGql42wsjCCQnjAeBK6TtVunPLEbMloSg6eD4W
+2WShb4ypY5ePOnl7UHOVRRuUsD2sDTdnMVzXQI35JFaX4RFZuS+bhjVAFCgRI6Zpfq3rd0uSN1q
f/SSwMyZnwt/aXpurhPipFLqC1nXr6Q/c3F1gjrAlTfQtP7L/HkQhbzQnqzMeDMh3Cgur3rxxgLj
YANC85pTUI+IrJbgpXZbjUy+ZWi4nwebaXUfFS7Ya172zIXWMDevVN96mtSxTl+7llo/imBuvxQL
48UdTHTY3S/BlEbHBokueUPCEq/GIEL/aAyhJR/Kbs1vmYAQc4HAd2V06xU29ahR5F8XBI3nzheD
n6R+ivBvrEX0cWFZu0hfyEcDTNmaL2ued3Hnj/nXNM3QkzTWIIk1D+HOLupx3upch9IncH3wjIkS
7nIJhqE4l+4MYD+t+ESbvTV/mZrFPjVhzmAvc+Hq9gVfeBk3S1UZyQg38iDmYDzYLptLMjHo+5b2
5oQOBrnOFNNci+5mxszytAajRROqMEMYIgMWYN9UwVLEVEzhBe6+vblfO1NgjFDwbemQqcs+sNbO
usY5SOtDMTRIsdbOiQQKhpAxmltYlcByhqyMeCaNvLk0LF0pNtkR4MqDh9uX88zuVfhd5Z5aGzeG
JOKBNnf2Oi7yYA+iWS5aUUSPU93sojR8oZp0nWtMZbcZtKRN5fQgiQqzZCyEmk+jNavHylWr2Imu
Fjmdw0Bnu7F35wcDjjDBZiL8WK3ZNqtq02W6kNTfrxOFKA0hX9ofK2MUH0GKdE2BX5Sf8Ceemlf4
eMSLbr86GOXOc3ldpT66qZEpvWK0as851a1o+ysNGnAF8+I1t3h5tBdZirjk0ARVwy6G1nA6r8iu
AqLtl/K0GqUPvYYwtt0VCPsZu3qjX110K66Fez9o6CwYU6sFsUmq2FLveqO86UZzlIeQidO6n3w9
DqdmapESI0PK5WkR2eQgIHYxtS+akCBMUU5YONKAm9Alebh5zLLqwktK3l6dsi5axx0ed7jNrmRa
PkdLyUSP6RsSBwVcd4mBiamPuehKKpswFSemJU4QI67ErXuapXMyJoe0wAKgFANwy9IvhjNYXxus
lqmLBFzkqrzOiaeBKfd+lG4p9nSVrI8mSO6y81c0ufsCq+p1t0K2Ajq5AkO9ORjKQ+BB9hgg6Yyt
O/Lo4iBqJzQ8Ln7R4Eky4h80V83uk1Pl7u0+D8dkXtJwoJ3aZO+ztmdPtMmSPWEg0s0nVOHNiPo7
4jWrxQ5fe+UGZJZD1H01pAvow7fGzhe4U4+beIP1CuNNpESxJVWr4NTIj9u1o7ERbEUw9fFU2ma6
6/AheXJImHsec5pBR71oBSQ2RNW1KtKoS+YmUM6uHp3iU0aHhejrvOMJVeEQ5HSqJvvcNU5P2Ym1
GhQGgDxSnsDHHr3vygAiI2zbiDFjiB0qVidkg1fR3FYUwlWXncPVCo4mg2Sc493c629BWsNs7zb9
Fo7uaoMqZJqosj0yp2PGGs2SLIsBmtKiRvk0cnbNsexQkQzuDA5KjFiBiBloetgxARXVxVyYo5vY
lHrQ/FSvu9HJ2ztZDsFHMZv6ImBECyo8pVz0fJO0pNr1DDMZeLQ7JiFqMCnOjN6N4TmIliZy8lRh
YD7uBmMYHnN6IsEuCJrBBp5Ay3qsLdjovc3HysIMNjwR1Kfxcf6zx9dsovt4gQOMNi8z1WrnNQz7
5eTi3T8kWaGqlxAYwz2Qa15+JW5q5klxh4GzogqcJs4nRn8YyHDSxW1tEeWm3aBwNyHbegyiHkgE
yFYAQEqBkH2u5uxQ2QPj+2bq67Ox+MV6GoPS+MpniqDCCypEkl3D3XdXFSPh2vW8fOAWO3CArwgC
SOrjKbMMe85ujTUaz51dRuQLt2K9bL0QleLQOsZ0MsYAs4Qim+sP+dj03F0nL5I7b9hi3Uqlp47B
vLve1l3uanZfc3oYM+oEfh04iD8J9MCi8Hg0/MLr9iOjInNXWzb8s4tkEidOTkwwiJa4WII2KX3l
nJZXA80DxMLM1h7yEgPBmE2W7Y/+7rDjHqPsnV0U3M5mHtvuFBUOTN869ZR0sqlIrEa3TsViIXKY
Kc/98KB7jpyOK90QB4VdqD3ieXnvlYhkYE6V+VCEJThmK2oMhhc9Qh6kGueIpTXIplFk8Z1DxQYJ
M2wSyQOAPB/6RnaHgagAKClccbzEcmb4DU85tJyZxE3ZLnCmgHRIma+nrPR1y3MFZACMUFkv/jDL
6dBCf96HeqyulNsv5XuzlGG6l5L4x11QLxGRllbY27ETKE49h7aIuGUe5X90B4K4wd6wsXD1ELhs
bDYWLBQFZQAmR+Pi0iiLpQawG1JzpwpDTkm99LBkzdg3N8j1huXcNPYkDgza+OiUhoNC12eHgHWt
DCAEakkUEZKc2j2WeOOiARC4J/GJpul96GX5dkGtPbUfstLVBxLBmu528ImQ+FaoTGAe4w3s1fHA
u2LOYztctoaS9Pcdk9E8OrdZIJZdh9pqwbSzBzLuM9dskwKbjPUoaspr+m4YCvgdoitMcFMLNVs4
LI+hiSDy4FnpdE7rCrGfMVPQka6k5qfVbgzSOCQ7ki8yziRTNcM3N9frFWE8K9sI6oLpSq2+JBtA
2sC6RV5rK1aUHfNVbVsljHQVDGBilmbwXYdsw7HG98M4N6GdDYmTj+371Jwx0aw5PfRtZXCC7zwH
0B26MpDAfBxkBuavdiBOFcQ/WsvciNpDQW08Yi4fBSpejW4x96nOS0ozgucOI0lQbWw4c/mHS+rb
dRPZq31A+sFXYnYuJgnuiP+WzxULnl7Qod47gibljmWgvwS0w8IkRFgEH66nEfOPqJ8wzYDffSKL
jQptdqXhP8xrOXhcvW286YZVkIXAjPo9UQJCIsFzO/JrB4wiYlzpeyRsIfLYq8if7a912eHHwVac
daB6NT4is7WpR/mdDt2wp4gTmGsOcxQxRmQfOK2Qgo99mnGj6BvxYFKBGXu3Gjso/V7jxerlYc8Q
bp1CeSSETuL/gbkwQQmtQTbyWpoGQOiSyiDJIZI1V4vOFohb81AkFqXnOXf4VeL8puGaXkIAazan
kwJm9rw5xjKhQwEQ2gRIID/aMjYQwD7Pth5usN7CI6uuHR+FC+00AZrLeclFmngGdIWreLRKxV09
teb5CpkVogW0vsHV6pLVg1d0k/6h2Hlfyt4PHzpDz+6+JOOLd+COTFzWsOnueUlvuQCmqx+dWnYz
iKJMX+WCg8eJeBHDPklukpwo2sOshHDW4JYKcV1OPrEQuM2CHoORU2w2CAhwD9nntEDYe9awC9iX
e32TaSER/sNcvgSW2owsqMy+GUsRvJh9i0Z61QNdizlEOaArH/uSoqDrclnTuJGJIz3vKiNEBBMA
317VGU8S85Fo7v6TOyJX2C39lD+gXzZf28Ca7ZumrWiRjVL1TmxiyOaf12ISx7pphX9AQZOBLAqi
C3HesAAyV/crI8Njw3Fj70fh4MmBZFcdB+1wh607CnvyFaz1zgdmPS/Zkr86aHQjTgbDemH7GNoP
1NDSP+l0CUIITQqImD5DznrnOiYTFNVUI7SGcIjnjty+Cm0Q5c2tGfCeDpmZeNqhY6ODlS8af2nj
iWSOkgtzhATziJmZW1+qFd3nzjVHxALRRBEFatjomIN8dbieasM9LSZOBM2gmiw2nYLswNXplgMe
LPQa6D2iGW9KO+Dqmq8jZggq6D+XTm6Me8PhND6M1mi+DISpZ0TRGozFPEiU+wxPjvASrSD4oO32
CAutrJhYsREXyUsfr86DaAfU2kEvkGubIugh8p3tmUWfNl5wMJX5gbXAbK9uihmHIye/LZx1po4h
CaWmN0Zm39EOjcohQyQaiF5zfW5RI+3iJ7Y6FHusB3GT55H4FhhCQqCaOoNLM6qMr6wNhukIQB+Z
OPfyOOwHd8X3xGgXo2Z+j6MG3a0xGghvYziV8zXu6wEc8WS1DvcpKLe0SNqxj/C96Aar4IrdwiqW
RdChBh/rL4bK3PXgp+P0odqksMA5q98hltriowI5z2erLzt6Dq1flqdc08fjFTT7EM4xzaNAim+d
o5FN/56GTRcl5er6lD20Md0D/r8e5ieil3SqozqvD7lFVi+gvubmzk5hddSndY1Y2UbxsffToeXi
gnbXYSIwjsWRRdffmjUXYssrIq6Gytq0hivO3m7a4EOwrFLTuQ3XTV1iCLTKNHjLG9kMklaU9NZH
ejkMz0ITowyJeaGMTUTRn7VLzExv+/LTEA2jt/cyf5T7nntIuxNoTUjsKTYBR0fXOEWJsYx0JHHu
ec3YsGgqBe6C7doGOgZe2B6nvGsf+HRwsXeMQl42jKqiXTCu/WVQUwLttF15RzYEbjLjtM7DvimL
sI4BJxGkc+NrIFsb+Nad0fhdyrzFDuoTlYVJabG2g3WYrYbOe0X5zI0mzMIZLnOFKMCA2wr2TEDH
4arP1XJrYM4XHZbC8vSBjX6sr7BNKcNjuPpRdJpHs9yCuvsQfa+nuv5gW037hX5uzg1oJZ8kFmPV
npaA5bKfmMyORwOfxY89fjvlyfMEwgDwHwtUcwi/5HRz3X1qmPq973RefZkVprjms+/nOAMhuU29
2ukxIUhJxWxyaVK/iKyi/6xT90otqbB3vod9FyIjvE8SulxEG/WBw9cQMnSPdq1dpu6hMDfFu8IK
+AM2G5JbSBFOzxKnG2+nqjQwNnXA+Dir0EBEsqKGnlemQXHTh91nQxCSRLyTDFKcj6ygisPAq3RM
cIUk1RVfjOG0ZbM9dUtncR0adVVd9xmOBLuaeJmv9tjITRJXhV/9vLU/usgP0KDR6x12qT0jas6E
nR/EIp1vge4wplpQU33yUV8ekV3RSoxSAxy4Ccol44D0U8ydJHJMLKGoWiGZps+wDePLPE30SVIF
5m3oqS2OZbviTclRx+6c0gKBaWdZClzHisJP6qqWeUI0fVMf8ThQF7kfwGtHYm3DU6kX70PEzShj
Hx18fSe5KVu0g7R4T4N7/eBFOpMJZHqtjgsOrfY11R83FvySxvTSxdUm/aCYT+gYjbc5/dEaKGM6
vspABw+MW8jPLBZGkccatwrn0ljmTL63SxwdboZ5HpfbkJDf6ENN7mJw5eL00z95eeSge7EyustM
KfUdATAlTKxrNf7vsKq/zK+Z0MJE+MS/hKTgvQUq3bJZfC6Nc+ykajrPPbIRExY/YZNzDgh5+n8R
Av+Iu/2vNO1PzO0v6dz/jdztFi3w361+L751+tvyE3a7/cKf2K39zrRxuoRNBLrFw2fzz/3T3dd+
R68IcjLiQd7APvs/1K0bvaPVTZQuTNOGIWxYj/4XdcuPLN+BkgwCvKyZxf8j18PtD/sJJiHxioig
INrQA2JU3obIY/XPltmRK9dh0Iu7qFFrG21x3SSLOzEaK+oq/0JrdzjZIY899Rj3wV1rMRkzp2l+
1fmE9LzDtY0ee/4xnYay2zW4mX/q2FCg5Yvoi5tHwV3IqP2ztib/D4jMZ2x206/fP/T/W3//nzTu
X66/5won0eXbT/b533/nzyUYvAOq9uBnMJIF/iIT4T9LMHq38d7YbloQeuxxm7/nn86bgcVCwycd
mo6AOtgqkJ8/12BgvgttqKuNB2dp/gPXze+w0o8wEwSkC03EEvRMAjXMt9SLKxrdGpxZJR5/Pi50
izhn2BBDFwX5SRYpRTcRdXDhpFMMNxhRD+rSJOwPikBkojhxrtA0FSlOoTuGGFyjZD+V687ALYAe
RhCpT6NH+wfxWDA9FXQtg4Ps05mIv8zEhGW2TK7kmS0Y5Dre2FO3ruausRuUjqaa/7AuiWJfuGei
44LFwBU4QJNlYxxPOkZTPWdrv1J+pNlw38Mn9cFiMERT2nzAlEMw7lBReTkZ5trFDrP7g14Z+yAg
o+eWlJ2WF5PvZV9x0sDehWn9PrNncdHM7swh6jfDI4yuVdKAatujxq0TmyvTKo5V1H+MKlUWB06y
uJ1beXJTPz9UBnHfScbo97Aiw3i2ESsv2Jkx8MQV0X6em6x/qsKxOdUTDVWvp6b9v8ewX74nUpgc
sf/9GLh/JuTh/92pbx3OvlsuxbVqh2/sjz+eDIT8/edk8Px3kLEIAhwbat39/uz9eTLwI5dICM4N
bqc/hlO4yDGYQ1L1ApsAXnrs5/8+GPx3PEMBJz5w4PdMi3/yYCK8+PlkIHMW9A2TZvLPeTrx7P2Z
u3MNUj9VNcoj1gUafwKFe5l/wFrzKmBaiNkyj0m2LiLZvLK4KX3o8/lyRVd/QL9/lAU/GbpFnrys
hAKwnCdvUv5uoL/mVuFAWmZ56ZbrRdqJg1mb9wPl59TBczUU/F5wSR/vAlzJjEeyhHdqzl6HzD5P
kftIsDO943TuE3vYfFzXx8hCuLf9x9b0i6nqMLCexUupcYrD/3zc+y5DvNEJXmAFv21MDg0vY+Ze
GBpJbgroFNd6zxu+gWV5UqZ9Yhpnxlmailh7dFTQNNBk0tG+2HxwTTtfr9dlpata5NcdTS1MyImL
jVT2RziPGWrRztkJr/3MLfopYhZUWekF80vyrLL0YhmDgyV5+bLPXxBtRccS5IXZZIX57vZnKfB3
2pLescArEgdY8RAZt3ii3HHry5MxrJ+mBW92xgw73atXmWLA6/KXrFiuxBXhkTvVm4+lHJs7t0WS
b7gG+lP4zJ0dDDF2xK/pjE4RjWfHnZqmETr4qRlu3Nr6VAIgBvn0NPrLo9Z8c1hUzoTxypdpDZjV
ZTgd2B3VQQEApVP/Rq9lwunfJ2VV3BnR+ul/2Duz3ciNNVu/y7mnQQaHIG+TOSgzNZfmG0IqlTjP
wfHp+4vydu+yu8/e7bsGzgEMw0ZZzlQmGfyHtb5FdmcQCpfvCDUnE9jhDvzUbY7ehp0bv08esPWa
fNc+iNWRoW9ddvMAp4CRQju1+1L6L8oxif8cxn0xemz+2blExmqGs/MqKUnkRJdoUZNv7Dr9iPp5
OfsGY/x4EMYuWByIKHWrl0UoX+ge7jjGNzS3Q0jCgH3q+rk4plGi7p3MVvjJbQFi3Z5PRbRcsYqu
MSd3zjZPvJmxIMWMHuULoxw3y4rILMd9FxoBw1nXHPoHnPQzkCtETZ2WxnAzpxiVCLqtnOiUdWwb
4tk5zBE71xQvKvJz9Cilul4kmHNXj7eLyXDpy7nYPbop2Vi7ybY0SeZo8WWxGHtbm3GClMt4q7VO
lpPfM/68lSbfftKq29K6ZsW5F23+b6IW/9I/2PiwMCggu8WLpeNR9Z//orv1KpxC8SDjg180LcsA
97Bk3gXWX5sLqvg30c/al/ZrHfr7q0H+hkHPq1rBX14N/ZZlGEkUH6RfKwbnwaFjA2DU1YvI8Nnk
1xNkFqXGmguyf/nlnL79vdr41b/0V1fI7y/OocpAi7iM/+I9q0pUHbUrGCPm+Qdqv3qL0T8Uy8wB
N3HW/PwiUFgHUXEJQOySVNT9v34LfxHW/nwHWPM40jlpdRbsnz9saFZO2bpWfMjH8coR5WWceMxC
IRY6YL+j/N983H8tu/Tr4dnTNZcwJXjCv/glwC33oDX5ciO8FGxUIQ4tT13O8JdbvpsUPuA+eHDy
ltgPd3piZgeQ70O03QXDOjys8J7p4V1VnRE2PwW1sS2Hc5uNTz44RUKeL8BpXZdBe1g/DQU3vS3U
ViK4sBD3EFht31ULCMl1kkewJe/ZhPk47mGwJdjVnR0ByT88cJrbfijecHahaLety6WtGfubvbNJ
RgUkzwJIrtuOZHpv7eChRDMGjtLuQCqtBkMm51PzHbMeFQbKn/7QDNZdwu53UwRdegBJShLbsj6J
luPTF085iKFkNZ+WFilF2vnXgkUky5fkVKXDvmap03hwSv9+tfRQl/z1V/r/nzrm/1lfffhR63Cs
/q//q/+NLbUOd/+/11LojZLhvUrff62deAb/UTsJ7zeMmw56QJu8Wf9ns/N76STM3wJXggenfabY
Qj/0nw2NLqocOh0sio5wJT/1n7WTaxNNAPJfVzz6D/5WT/PTx/nPnkbqsoyyzuPU5CijgNKOhl9O
TidyC64ut9lKGTXBtoHaVG/MCtqj4ccq39aMmZ+LJhkfunl+K5gEhuYKmGK/sgewdkDcQWUhWijP
Yw9Bd7f2JYpouzaoVsQYq4r8j3YMbqsYTOJ5ni1j2Xa9Nz/98pH/N8ciorg/HcoUmdpHSu+I14Qi
FPfFn38RBLC2ZEnIvnBCW3Sxxm0yMEZFmXJqp45WS+ZF+pmKLjhLFtM/SJzyvTBuJyZ0KSRMqhhE
Hs6mcdc22TIjjx+Zpae3XuSUdshQoTjPmJWzLaJAdW/GKLCRBgReCt568fM9TA7BrN/3i/iC/erc
XvRCoQ2aTNOgZ5vimAURI+WXaJjM01SOoH78ftKZP102iVuyYcsn6Hsz+qLeLKjhVh1mENeq+N74
STnuJoRuxZZiNYLjYdboVbtUjUTxzMK3MQl4mburJmCqMM/GPAmJrGcwO2JIkqGTk1kCjCBubhPI
kEUYNDnajl6OPugbEs8Rr/AlX85S+XceGadosNjIj7RnKYA0ZK4wllTpWf2FF8TGtEet310yOF38
k+uSMnywevav7JyK5tNPZXtq18A9Z51fhnkGaf5Y4IN4zTDpO6QWkD1JM9y2BCYlViXDwA7Wi7Yb
4lcXbcItwGHkF8UskDOUGJyv2cgOluYqTclWGKvhwbmWJlvIUjfHxgLBe0OIQnZTpqPtI+2q1s9I
oe7WeWn2V5t3Qc8vUUzEpA0jiiU7ET9iAR6WWIIu3anFyK7B/mTipp4rcdlO3kQCQVFzB0y8Y5iH
HQ4HmSFIcs1pfcjh7kz3Et4ggUI9Wv79jCjxxiwBNWwsyk+IXPYoyMsE3HXp94zOwiSq9RKhHEoE
9p3jPlVgTr4Ts7l4ITq7hDwBOBFWWFdaOGF19DOsDYIGZmluzS3fXkKfErDTvFmrhMWboVXbUJhG
6NqGgRPlMBfZ2J3bLiOJqZm5mpHdwaQ3Iab2e65Es9gU/aD3MeOUvE88QOWOcWDwuqAU58+cddXw
r7xm9m41cOOnDG27UOOBSggluZEvQmyRAk+QQKLC06qvZKn3+LzAlDDcKI5cf0AXJgjIB4OYzJwh
NuE4IbrD6ZkOE+V+V/rDLRLPHqnSyPI0yiz/ntH6Oj3Yos9esgIbBJiMeXpz0LzMDOsM6M2spxEY
uRVJCMfFQLaEGrVpvgz2Ld8HA/MRtM5quSgbgM8HZOHFV+Uu6qqUef3giTHM+yFC+cQZYm8KbuKz
GXXTR5nE3sktnQwRBbJ0Nvj+qyJvpb9Ygco8LKrlyybdArJn3ajvWNWb4Bige1m5v2Frn0STeea2
N6GY7qRErLIMzIQORt/6L8EwjKCzkzlIN8CFSgjgwYg9pkfWqekUiCWzCCk5tXgEMghbqLR3+WjZ
y3FBUWYhC2xnDilys78oL6zsOPJ5b/3Eq9P9YEhl7XoXePzW7DoAzQZndxUmxL1oUFnby80awE/c
dU7Rf2Bk6J/dKq7sjV2Y0UkvjvJDaUqDXDDbUfV2LOJYC5Ms8cCagpt58aYB1Nkar1yIE10gCmYJ
RysSdbWL5mKXBcKJ72rbIkwFZye4IjhVSNLTecrq3eh0zsJqkItmyw5ePeccrVg2BPKdTRIBxgzB
e0PEU8SuQHCSZbnrUxJhMBmB2Uu8KH9Ol4k5FI55epEZVqfLvLaI75MAG0VoDSnkX4uiqToH5kLl
j7Y6oqVtYaBvZlZrxIbZNllhnTf38P48K7Vu48hy4n1CaHW1YZpQ1nsvbzI0VcPoyL3KETLsA0ww
16BbgO0byDj4hOQk/csSRjS06K6Y3oXokgff7h2k4UXufQr21fPOZL87XqJ+n8pPL0VPAw9MeMAO
I4U1yIICuik6EawnJoEFZKjMK51tI6rljIgQbv3km/N7jizlKp1VM4QczIgCgFFAqUUltwGKwJFV
px6LdJI7xLcA88CZ5dPymCw2JPu876s7YlX9G5nk4k5Ec//V+TUS8LGau32e2y5L+mkg3CPqe1nA
r8lFwB1mc/urSHndruDgHnhgJfFNVkoeFfXkVgDAuLrYfUaxdek3qn9fkGvIXTUEZApgm0W83EHI
Qk2jpHpEl4maccZoy8U+Sne5YKdGV1xP6dDu/WVUb21iZuz5gDgCXUzydAb67ubf0VigRalGf8g2
bd1H2RY1oPOQRgv/dVGq0Wc4gfoGeaRt3YLDpbV0Y4MVX4tIg3ZXMLvYUNGMySbmEtvKaepVWAwp
sqLRddz8UnR1cDt1Sj3MJXZcxDVTdAszSdtOcKWxpW2R5fzuRvz/E///w4zvl1rtv+RsfSvq8T3/
a3XMj/w+8BfiNxerJP2kJ9nv4Cf9Y95v6bqZpRHxkAi08W1T8f0RtBX8xqrQ115ugAQQ3/mhPyaL
kqAtPQOk5iF3jzHf35ks8oN/rSsF/xuft+Dq2b/Le/xzXdn3C4GqBZE5UUeB96qPa+YsgTnCHx41
i7hhbg0mkUoQqaTtFp+ExTHMgWCMohP8Jcw65Bs/CccGaMDDqrHHiwYgRxMo5HrSTCiNR44pZp7g
r3MnwU52G3RRuIiHbT835QOlrXuYRnDUi8YuF6rJzqOTJy8TuoV7cElbJuXxJTnfxgWQ7Hknu7H6
LjTOGYzm+IT8Amijhj1HjTIum0xCgPYlMGhXTuWFMBGqLC3oMQdmdGc+jfwOefxWEDGJ6OT7lFW3
QX6bOE+N5k4DrQLRoFnUK48MOGXOJ2vl8pvD+X0zoR4bQGQJdc2IyP2Il1HcDxAL72SWeC/VT/Q1
aA2SWjQPG4W2d5cVqKMCTcvOTFDwSNrVqbF9pl1IlplqsbUYMv8iAgizaZvC20PzIptS87inyY1e
ELU41/herXAkFwKTIehvBEGs8M0Ne6MVc2T2OMjGAM2OJ2HceZoCbrfNdC7ZZwCohBE+aFo4Ipjo
ELGD8Xr3u5W7w1ZN1nxbSbhxo2aNE+thhRFjyk0Nh9y3Gwt4lEaTs/i/m/LgSTCxC2cNMB+Y6oZS
Q81x3PWnGvHStrHgnJdlwzMbpLfPr512OHeIuHkwXEDpgUamo0eaD6QfVpezwCHl2uRxTBqyzgKG
GE6v9x4zTWA3Y/cWtyhBpK20L2sYWYcoTefN5JNZs/E1yH2B6B5lTbWZltK+4BFsnIQGv9udXb+T
5OPhBUDTn3V3njGIq4nuIBwD9YWeEpR8wSDiptR8+cqr1dXM+8KticTTq1bzvM4aSV+Tq3nva079
PI6gHfO4OiAmgnmoefajmtWTRS4oSWt8cCNss2e7Xx9dk2ADnvnxGQ9ae2p4/O6Fa0zAaOsQ+T+e
4RZXsT+1uifreLKIWUwnkkHE3rMT5w0/BmumZAnQvjfmFf7SeWerdMW00woou3D8s9pvEYb6wP1V
m8EuMbL5tRIzElqdAlBX2npFypm1HQkJMPmRcJ3RrRxLW5Wb3jYd4mmUvEDIhLOhdeVNF2iFvdIJ
BBXirhAn6kLNSD4B3Q+eqFnI06DTCwwEvrsuTaPH8me4QUbMgRgFeQc6+UDpDATVWKzDdC4Cetbu
GEWpaWmBEh6SorGOltnZ+zjLXyepyHNQQIyBsJD2RfTCzC4e0KXOY+DqeQ8yAxk8QqVTolMbbJ3f
wPwazILOdOibtTokzsw/mXW8n1fvDWwh0lxT50FQYNFZiSzZkzVLdoXOjeBBzFP1Z5jEunr5ltk3
J1DO8BcXMQpenT9Rpul4MnUmBWZeck/ScTy7FokVkdDhFZMVPHgZeRZ0ThqNiTuh8nXchaeTL4ZJ
MKjWaRjVRC4GiX1UNTZ2vGCOu5AY22bvIpA8+6IR34xUiF1cOJdira9cnbshPP++J4jDSPth1+hs
DukYzWWi8zoMgjvYdyy7hiiPpCrT0NfpHgW3NOXrTBk5jRhMEBJv3JY8kE4ngxjGBA8fDfc2/pkb
ohNEzNiRH45OFZn7mbBePKPfcEuCMcRJdSZT1YUrPk2wZMkm6crA4Z5Qccl9xulbN6N5XDzzNray
j1RcOOT07RYp9sbgvMXGheeVhB3p2tDO5X5u2g/HEU69p129XJKBbXJbkttXGalxjzFmvbF9QMhT
Yx9zY9oxVEJ0OHbDxkSJtwV52ewwgER7fPHdEYAVvVE/PRtk7+1MswxTQISazexuCjJGuxiDJr0h
mCoADiIfz1Acq+MAYWwzqEpcBGv/zfHTm8ViQ1C7o9jhmC6vBxSat9OQxs9mREgHG4w3OAGQeWPX
v8VGa+87r9LJCC+VK4+tmBT0ZhGcJicAuuCfTFeob3LNWCjljMuZp0oF5T0Gg4BvA4PjEjN1NWNQ
pTGTkn08GafZDr7sLLt14QfsMPdErLfjdzOIm51hTdY1BpLm5Hhpu5UlVWvX+et3ZiJUjT33aeY1
iuKSKYpH3WfkJr5eEXku/XzPt780X53IXzEVwcIxSvFAwgILvgIAo5qnH6mDnjiQFqZiJyouVmG4
r6mXQmtsaJsNTy50Gs55bGKfsfdILsDAWQXX3T3VPMqPmS/bfbzmLQXzcDVjqD5JeA2dbd1xk+0t
WJZ5KNIcd8x6bfl5djMAxgg85Li7Woz2EaU39hYq7p41JSGF80hDvQdnYeFRqJOvYIzGR9cCO0uy
8nSQcK+v66l4QxZjH2IEsEevn+wj0UNf5L+xfk+CrsEYVPvf8iZywsp3zbAHL3w2/N44YPxgXm1K
nHeREbn3hFM413EwNLe+BukzyyMPhUnUvaty8zCVgXcaVhVdMaFh19oOzXFdivqMiXyBBU0/O089
A5guMx4xvdG619iklyXjaafWdCA3K3XWxyBO8bn7ftP/cHxs9ptgacW2o5oPJc8Juk0XpwXmo1NQ
IRstMDM+ZRh5bzHGpywPl+mzauw6Rw7kxOcMgcRVmeX+DvZBGE/jpSSQae+UbIMAZ5AIarZHU4Gh
QRG5dTKMLU3tfOaTwwfLI/tYmHZ5SXjKuEM3S09iwk7v+PCJxSs8b2faRnQzZ4t70VJkbYlT8S/G
wo/femOl1POPLDOYEy5n/NIbwiT2XmvuTRuYbePC06TvztMBM0d10QXZeSB6NmxXDm9yvRM0x8WV
20woJxcbH2njAEXHGW0XmCTzobjEUeOw1CarapjRyUfN3TJ6kngED/ZqOdHIxst3wzSOEeOStae9
nZfbRZ1TFSO0JQQNPbbM4tc5Jxfdnesr4KjXfozBqjeWs3KBttdcyIfB7Z4t1sajZBuhRZue2fWg
2vEYAMuOSoyGzIFCIx+Ng+hR+9b4bM3iojScY7GsWrFpgjIKvifgebZJxkXMPbJPtYAaYUxwSDAk
DPn00Rpvijy6lHvUmq98HmVbe+3KTRfgwEIR6UcdvT+f5Nxb9r7InMtsyB/HGBOAV9QPfuLbvBZV
V1yDuimaQ1rdBAvJG/XqHvoYhMWCDYOxGtxntZglvqnxs7PEtLUn5kWmUTGqLtrNQrBlLKnBN9hu
joaIvtdj8OR6p0XglKD03lQ2Sn7DJGcUXC9T5rPdamcqnzPZ6TY3DQdNInk+FkQANEwXN00QrWzE
0oMTWw9YqC+sjCn7Sj9xw0L3E1/beU5QqOdL6e0mmTwph9mPOWBErL8x9P0cu/grytvdZGYXSUXk
ejPCikipWJYc3jgpm3cRErZwbUq2fKbX7O2R4ndAWrwsiqwiszw5sdgnAymoDMPTXT/9ZOz3rHVz
1/8W8H3TEYxh49kIYsfnxMaf1VhWC9El3uNbuI5dZLWMYUmBYFgOwuax0vJuRi1PeGlO2bwdZ87U
xS3VHWt67B/xUQ1OfbII0MMtF0/PxI/ilR0ZOH8Yyn4Y18rA/WmllwZ3s0+x07BvXubhouvah8ZN
xc5SbMHK1IXCX2TXeMU7wnQq92LB2ZbBxhXBC84KhtelIb6KNXPfChxgM7klRNWeqPj1/kGRA8tk
gs1HWMzNdc6lSH8xJ6QSghfBG8j43G1l92Nk9LyPiZkJ65YrXTjO3m7luiM+Fx1XWgGz7rBRKM/6
4Lc7FYZxVY7K20rcuzfmmPuPyvdG3sxsXsvOjSiMVn/XGl4HLWdot50PwYfksP7ZItozlMGokzKs
fbIW9WFUrXE2XGbLcg3KK1J5vEcs7jjKPa85iFrWO9XcL/bM2yaIBPSNa3Vhn4lNKrA1Zep9xHVU
BP524itcTW+5JFV20wOc9hxxXUfpqUnbGllalZ5QmByWMXtdOuIAM+UK3MvjiSwBTicWBvg/452a
/OsUlc25d8jmgpthseF1vI07TRY3wbznvrta5PCWm6O3d+b1CvoIDz2orMcxK4ifXqfsOLT+LY8B
YiXX6KywXRIV3M7PTmTRW7TTD1gnLGW9GBuJik7jVFHsdwbCDvjLlP3dTGarfZWk/b1qC/C+Qnnc
zo3DfZK+FKPk+VH2wBYQ39+MpvJecOzGNOgB55vh9DuC2T+KNCXUBX/hHryn3AdevMfL8uAU5VNl
EqNbBN4XWVHfRI1KnRzsKk2Zbxmw9zxm4J3wMDrqkeKAZzNcimUhNQMhfeoEEbtg3mcTIJyZ1HpH
ugL04ap4hyrecJQtxjbPPIoInzRRM0WTzrrqUNHJI6MuwglvgVlFpyqvi61hjcRq+E28i92mfEb9
uAO3YYFLcHG9DHCXDJ/DNZNPwsKtTtbyKa99VtTBZSKwHA2BPR8bC7GfJAz2gI7ufly8ZLe67lXh
yx0HWLTFOOThkIB2BmfwNeLq43njFVdd7S27MRXflcDFa6qboTSjW/wad8JNzwz9XkXWQj6oqIBK
vAa+H0VUJpl1SCzzGcy8z8agojb3RbQDSVLRDtVPqPDxuiWJeWV7rJEoeosDZWdDjkW5nHqAIXyI
w0JTB1aDff+AWMoim4bbdMZ2FRT+camM7EUPPK9cCaNJtkymN+PKrixrFvlelas4dJ4zVnRE5NeK
rIxejHW0nyFRLRt0LcaZyJwpjNEDbLN4qFnGaJJHUgbHrlubRzFwj0Vlb2Ps9+YcfbCkyFw0RCHJ
4FzNQek+l0YxYUMO0pckUwwGUABQqqGgLvn7slx7rU2yhVl4D005fB/mvjzCeilPbQ0OJMf9uB0X
ymOgBHiBY0FGHRigSyN1nGM1KIlPqZZ3+M/Zt+a1eeTUSx+QzmR7ujzjOlgXnrxSSZSPkdNfK1tU
pIyYxvsU5QqdUlCFylHul1HS9+XrQkRORhgFxAFN/SrcjXDdtdq03KQMPrP2OR1n80KZa37kZhxv
uKEEeY1LiVOssdhNMMuOvrGJgEHbMELeeU3V3k9dnb0NvWfSfXXuhZsAJ8PFY9zXARFFPu1AKHr6
+q6p3J0N4IJnC7K62IzMg58h0FJ1WuylJTMYNc2a3AU6rWDqvDwMcOuciR3Snore+2DhIc/W0DP/
z+oU6wXbFKIIR150BZe4GW272A3tymN8rpySYF3YLuh7/Ab3Sizm/RTY3b4dJv+c57NvhuU49VQ2
MiWuapZDqNzcuvGTpt2N0gfWVEX9eC5S13sFIGFe4XxS4TK6xVYSd37KweZtO6Icj6JiJ1umebT3
HZE94j59b5nf3c1yeXcNJoA1YK9DGyTd0Y2I4ygCxtNTwnGVtwzO+QqdnRuYVH9odeJhy6b4qqRC
IVyVMV20ghSCfKlWsjNp8b11n5cjbzZ5QFepoAMnW+j71qc7SP9EoR9sDemuF6mBb8QlseKQkPJ5
RJ1vv1btQHAT5khQTYBNsEYRCW52xm0F6Q5S3FwmJ9w/6UVnOMH32qwbAig646MZQECpWgwHT5OO
dgoyyqO/KPcbBrMfmRFwWskR8VgV2/eryTAJbg9ROXMXk3PMiIGnPdmzJWkMrZxHmLRTewdHRz5z
uhTPweimD3ESyWvTnBPCynr7PhpizoBCR6BlyLqOq45Fq8hHY6NEcICadWpaqQPU8p9ZaqwxyVWb
oHVUZHARt2YhMny2dQTb7Lda+xc7dGC1DmlzdFwb20+S2xwdkZDXg6Yi6mg3CY3gNkZ7eI+wk+S3
QofAAaUhDw5Hc/wy/UyJczgSviXs0/PQ/ZkjR5AJmXI4MtW5sAma+/vCmn/pM/mf6Wv+V0pn/qUb
4DL98T1RP6pe/Uj/JD2GD/HHgoBRP3YPJGDoeyVDfw852u/ymeA3RyKAQfQlft8c/LIgkL8JiejG
RIDh406R/5TPoEpGaEP8qGf91Nw48u8sCLRE5xctIPoZADnQbHGm8Dq/byJ+1c8M5oQysWs9VPhl
tx08RC4r4caMxFAORGrYx25hXwMfHDbK0RPKmQA+u1ryrWkO3oMEW7HllBiu1pphLX7YEHPlh0GQ
MpSFDm0qwL3Sc28wsU3bnMVupsj8WLEepnn3nHsAVbrCF8e8QXaD4pVkl4L1464hwk9s2jRq2U2U
9VfiFs3WqTFhzmUR4b4c1kejrKm8coGwLcNL5jFw3lSxX+0RsTg3aPB1qlWJ9c5Mbg1Di2RNQA25
hczQ1qHaqqqSfWBVyYFgJHnvtIOz/ft3xv+TkjPzX0rODsPyXv1Zb6Z/4B8WGq0d++lSEQ7KZC3K
/+OOMTzrNxs3DLIyW7g6T+CfFhr/N3ZcQj8mTFMEaNL4o3/s1DDXSEtIpK44bBBgBv7fumV+SrH+
qTlzPbwzgg2djZcGLwHl7J9XauyzIWX9VLfMoy6pA1zfIWpmYtE6/JYBF2G2vo2r5TyuDLs0VgGY
TaiFWWozzWr8Brtipm2H8PbWJ356awqSKWlyK+NhyVf7c1pZX4ChqE6tGTX3EzPzfKMMRr/kS7fz
maVNhdzZHuP7Wrt3Ycus+d0wKKiaDizubTB37hPMQmw5TM8JI0dYPLkhRmL67yIHhRX2a2x+m8iL
pOaPspj0sEFdp0ma2tt+iiy1ZzbLbyQjNMCWKaNp68BbaXdiNuV75wzxXdtE9BHJYOc/YoBQ6Llq
DaWe5ryDhDMpd2N0ff/esaoqSMQtY2BPXu87B6Oq5LkVEZGIpTAIwdXgU7XpHF5sZ4nat1DBWfGr
6uPhaoRGyxTRR22ODalc7lBcpc6B6WN/Kk3fGLZlORo33cpoYd9LYAQbAYeajGc0Vyt+nABoYYWN
H3FMnBFv1ayYDqAZyOaaQErIT7E7y1cL6QVbeRk3xhZMR8Aknk4HSJ0cM7hp/AuSsnSkrYdl2ScH
FbgBKlU8sEd7cr/l2sFKrGM8HEDcDahoC2XdG8hzim0rfXnl8P7QIynpIotA6vcYd5FElmAm/tH0
ygizvmwhBiRGtCCFcShUASEzXkI1YAQf8KPwJDeeqz6s2YXWZcP+GNl7lu43V6VQfNDljw9TXkhE
1E6/7Bu6d8YKCTwOMbintMrX3TQhRNjUQ9BcQXygRyvUhEqL/aT15Rs2kw3IC3PFINjqCUiMi0gH
BDNo2cAZc1qYLZ23sBcGSBvWIJxussFZPu2+rn+Mq2d+zfi5biAhru0hqnR6gTIjUJDNVIDEz/NC
M24gavCVtUv6kXiTmnQsB2S+AjDO2zhHzZvEaAy7a3BjXF+Ls14wtyT4aXUnbbowaEn7qjPCCVs6
w/G1697gRfvexqNaFsyd0z26feXsWl+ijFKqCFBDRwT/rHEiHDTPJesUj+VN97EYUXEdrUEx7FZ0
oEd2AyTJ+qQFOLvFpf84SDECCDG9AeeXIFrTymx2jzFl6wMRqSx4KzgUtHXCa6uQ0XllAufJy/VQ
d9l4xxywzI7SMfExeFWB1wDHuP/RVKvlhZ2TWqACR6v2rmdDDGzRUcDfML5ClG/GQ/GJ/ZOo2C6Q
ZEB7hU5GM+fZPFhes9AK4wlywmblu9gsY918mWWV/MhFEb2kfb2+GzVffSgMz3utCHbiuzOd5rUg
d4yM+jgbjS0kPpPVVuaWSFVAXCOAj5L5wRd0W6AtxHiNFZ3hZrwSvefOmf0+5Q7DgSSjnyQGs8pv
qnU13uXguvZ2pgb6lH1McN1aR/1DupZSHW2Ov2SX9Kr9VrUlvh/bYHXhsRR2yRLUizfsGtAO2PdC
bZzpuJ/8iLFuqEou3E3XmiLeDzIp4x1KpGY4K6cJrNPA6nC+Hh2tNlWT9NMwInOLFM8afRpbjY5x
WOnCBQrZ8tCmG8XaeQ/wPBHIsLds0TIzPM845EomsjMbKNCZ6Avr/NoFBSt3XdLDkh9VLpcrLSVy
bqwyNj+MTAqTkSk2oENRrAznVpaeJKh6ap5vWsCw2UVrw568rN2OQFFche4t7K5FITnozZV+sEqj
LYpJh3rDMhJxQhRZmyejTefo1A2l6zGeST0L0RcTLO14kWWVGoi2LKJn+2UgonCdCCxmRagxco6c
TFSWhE8izrer4Rp+0NI9UY0qYnuLfMYvhTBk2lNnjkSbtz6hugz2Gk6JpXCe2Yf4t5hwMF4hLKy4
M1EJf8RubXyU3PdkBEZ8VwiLAKNvLVioDxOfDRGtMLqDfYZobt5T7Xnztl+S5NoF1nTqybh9oceJ
htBbA+ihlhlYB2CEOEqyxTfacEKM+D1W8frd7fPupm7z7K1pZ3lOEs9CUDn535Fvoj+bVMDKk0NH
dltoK/ITOdTwaLsxqczcbqUKAYYitQLLq+kKZuYDtuwjbb/KHf/ZHtkWnYlHk33IzI3lf6s6oMg+
fHCeEhw5A2prexN5ABT5ADDaAWpYa/b8gcleASdhdgloZ/gmvMpZLqa+cZ9YAwHfzOZheRRNwbU3
5nq+07cx1m57mjBLQcwRgj64I2W0Nn0+wBa6T3uy0ngGh4vHJtlbI7a8TU5rrwOc2+HJ9ABVkh/u
wDtx0QZmetsJe22Y7OwRQy1ajAUEYbtR0AiAobMKQZgdYFhh9srvw3ns7QwXtFropLV4E4PToLvj
QKHyZc407jPovm9e7JZfLPCiCt+X13SsdO3starr+ckVGUvIJjK9D9LkFHJWW/AEdWBRbljKBjzF
Z9V/l7URHMG89Cillxwp7KAjvR0C2rad2wflrqFav1sALNUzPHgzqMxzVTbRE6y3dkE9qtphsyoj
+MqB83yNZhx8WU5jcjqVzjXx3B7Kobzrb1xm7YTXLvUV42n1UiGlS7a2peqHtHdBk64My5lwOpY4
gvBv5IVvjLYb4ovsLllrwG1nAG6rnTQh6G0t0uMuIiSqA9YYMoUI/l4gEpO3bn56YPogMTYJ7Dkc
kSSTIlkpjuY8BvnGzoRAKzk4DxUGwWAvFi36Y68RmaGBVO/SmjP/QfURpuoUuLeNtawySBGeSvPF
rLzxJTArZROZ1BFqWPW2nW7I2GBp6gYW+qhh6I96MYuyHNzW9QCCcrwu0RVZWwyd8SNPFDMnlTO3
nqRkLx3acx/tE5KGsVQbJlzDBXJ5DLcWZeGeCUNh7Kqq8x6VXYHPXKmcXjqZFOAp7CR/AArY3Gbe
BJx2NBmnsADPi0sO9eSdwcn4WQ55/Ek1u3wUML2hieUrp5DSX53NNJh3KfmqiVeeUZJZTQMZzfMi
dZvKKHnE8QfULh4oxzaIbU2YZ0aeP0zZgAYHrrT3ir54PUMvd5Fu4eQMTg06YDJy6TatIwHSzIJN
gFJPbTky6gjYgF1o3NGnJayEZSLPjrOFBwEWNmT2ETXAgAUwiVrJ5iYbBfbXjLjUlXBfhCSZd1qr
uFyJULRtthxJL9nrIl3moSlG0wai10QHX2+eQJBSHqw03/E+bmbNJatn64UagenMUFMkIuX8D/LO
azlyA83Sr7IvAAW8uYVLpM+kJ28QJIuE9x5Pv1+WNNMqbU9P67JjIyR1dRQNMhPmN+d8x+qe4x6m
E3bMgSxopDGM4rveKqB9JYmQBlbYMfsT1FA2XMKErbulZBkFlsyYHtCVxM+VgpLaEYoybO2qlOPn
kpzbL7aAAGTKjNKJbE5tQGZcCck+U4v4OjQdGudomoyHor4BlnnG39S9JqHckgh3zbHKeWZZkc98
t1nH5C6CByOWgcusVAbhRSkJ8QxSQVlR5w9TuROmjLyekQj2bdbo6mM6pqQBTO3CD6gQkJ1HReYY
phJ6KAIjCXDOpLCiIYwzxrbw95vkf890dR6/2n7A8n18r7v/4w/lj/c+qcr/CA8WY59/4cEa5q/i
gzFeRBdc9mz9byZ4idnOH02x/hs7Fmzr4s1MxWRIYY7z+xRJQy+KvBN8Cc9nbJW3qME/ZKaa+JvE
ZAfrFqOPW0/Mj/svmSnDJ4JPcGGBI4FgS4/7N8gSyq0l/3WMxOhI1X4axAzRRA37a0u81FocKUOk
2nKH2VYZ5sXrCxICrCpvP5say/gMbSmIU2pAtKRIAomK81IxBbcgMTYeM6zNXYiniPNa3uhECD4x
af/QurXfrNLExvvG6bKi/j0p9PfaCJ+qVn1dZ+RbDesxU0u+ITg9iEs52Xqcg52Mb9qZlkalLw99
rFk7Y4nuDMH8oao3sKxaN9t5bQzSwkFE68SvObKcC3s8xy2dePjRzNb02ksQEqE7JffwJhegXKi4
6ZuNYy/daPf6Qmh8xC5mLOTBKyloeZ3kv6NdW30zAqgfQyY/s0ywgpBnzOHGUWetAzS4I+aCZN1H
swzfIjayu0zOrnGoAMgQOUqHrrXZpNqS7QYBqWuWwLwsBukNPx4JB+m8wf/wCTMt31k9Uc4FC49Z
CvdmPLdIbhTTL6viA/ilskl4UsPyihqfSXUI4o4RvbgqvcOH06BGHTvsYRF4y0ITeUnm+wQe0B6n
pHcBgfa7eUbk2PXmW9213DyNVv6oxHQmn6I1tAADbbuP0xWrp1jJ3KaMxxJpJGujYjlCNRcQGBOR
kCLUciShRVWZE+huCocp6SRWRW1zmirCUHsCIJxkWSbXkss75H4aikCrw9HHvkpO5GOudSkH2qJn
SdgHNuyrHK1un5RFJmUdIxf/uUmRreZRSZfcZnS+oLrVnvSheoCiaTqmNlO4xuNTXfe9n0nLUZsI
Q59YT5zkMGlsVJomPBEmkXm8MNgRliAhHRz6G2jLWBqf+4lNqyo3951Ebw089tirCIGqsqw8sYWF
m9Q03uD3tNsRpGb+Tp4dvgTpoDW9CiUfOV/TxKd1BIvfhfKHuEQ6S6GUd6+u/FoVXwedEUqGvFAq
4gKVhLLP0c/Z0S3zmqCZj3ZkKQka4SxE5eOKcim7OenkmXicTnvOkZj5PRGNPtzExutHsmOrem6d
VmbRWSgk/U41CUdKbFDZqz+iSUM4UE7PeqeqEIQQ38QwxmnH4W9a7fCK8/ChBp53rwkNMUcRaT9K
HPPEtHR3UeWd3JkBU2+sVWGts5gz5JkjTyQ/qfBOwr5H51CD7kSHZIHfbV8xbajoe00J74QRBumA
erftkWKOwxyMvbKlhjcDa1E2tVYSqcv59Sz27Uevi5krldXgVrcPISI2x9eFZvGT0XwTh+jTHJtH
BM6yPSMjcs1cZMTFMdkFDISNNFTYrg2OMx/zU23NsbNS7NtVZ+yzAW3FKNfrYY6jmu6FXp+UEstN
tQpFDUlLFNHJG/cEbETIdNjGyfRCevbMIzj3EzVDKt9N94qWvibJ5PVrvbp0WyAIlDZ3CT0Fz0+z
teXeKG/UDr9UpZmrYxVNjN1TgllsCv1JaxFtmKw0+xV8p4koDAAAmdHIxQvMjNQqk5mpd4vRaQ+k
T5huFk25C+QWJe3K3d+VpGWP8HeLvKLlUtNh0+Tw7eSsw8TKvg/vwl4uER2nQiI55bsKGvAOMfk2
VGrUUFAa3bAAXm+tomFPqN+taPlowynbCP2qm44WQjONAIk3Nf8mxqNlAZDDgcrpF4W9nTCSH0rj
Y4TqnI8Zl2gV6cQtN4pPdudzPlmosKc4KMFPMoYRP8hxVza5QcpBl6chARFcnS1290oYln1qCJoL
4powlJDjkXC8BWFifDFbRBKfoyeiajvO8vyDQRTwAIxNytRVW6p+g60kkM2/X6X8fznK19g9/c+V
y7HKf2CQ+aVsuX3H77N8hQrkFp5nwcjRGMv/tzkGUzknNoMvBQoDZcjNH/5f5hiT7GSe7xYtkKH+
LE3+u2rRfkOpeVummdwgfo7//0bVIiHf/kvZwnLBUDBck6soGwZ72l/LlhmceNvEhMSI+rgfJ6GY
PEan/TXNGmG0p1FqSA+qWRKzqqArMSQPIePoGAjRzhkDwDTAyyZ2fjskZoVgJu7lQFvC+a7Ulx2W
tNQXzPGH0tJV933a+GIXo5A1Iu5f3aw9iRJ35qqt93K9CPhnJmtDcZTerWOpukapHjVdsDZ5FnU7
sYPj0xbCN9ks81HSl3uMDz/QqgMYZA9P4i+YKtTcUjeMEk/CZlV3MbdrO1bl4XGtiuikamHnGpEy
iRcSLNAyStGYZGzHQpk7UDMJ/Wc1EvD4kK0M7XwiE/QAWCg7ZCDVD2sxvTE0he3TyxQ69ko/VvzM
sYCww7Qk4BY710xshcGRmR/h910X1MJ6tRxHuXmCeC60G1lewjvUGdHqjbPGgChm3mGTpZRsJaTl
oa2neueR8YJ5r+sf5SKWn81oUA+z3jG2BSrJX0Y0VJFSWjmvlrHroAykoWUtLfn4nmeLRttfiQhg
m9I452MBR9KYQ5358xyeu7ioP0xsD4w1bs+KWlcDlKPhGWNpPO7ayNIetYJhWSDgHxA82HnzgyVI
2rVTc7RqvaZJnyJPJleH7WvZqtB0uxDtIxVWBj4lFy30XcNAhrtGUN0BqYm2I1RCFZDraS2yLTVl
NF2POAVbmvqBR0zStuUbOmEekFFGf6e1t1pPF7Q9A0iN4qoVzn1W6wNIpnDc43fSYPEr6iMk8aAf
dN3po44FLVavxmtlWb9brEsVVQDX63K03KzX0jeZpQUAHJzMXSYfs3FeUOfUTXLoUisJ5rEFc806
FgCsyicuzAnrnkK3Ixw+wcjlaMsimpymI2eDFtfy+3buiLmuoKyBI5kr8znSMeGCosIVKTLC1srJ
F/BL+hqIn6hZjjqyT8ozFZaoQVY0+6iNJYQhW2FY9L1JQgB+zhb9kLpg5jI7Bh2NoCMSla/6HBkH
Ti9XaWXcz5mRehmKC0yl7HngvRG+Va6vKIFlN6k4G+J1WTa1qhAxoY4+LNrJ0SRI1WO4FhBbNZVR
j5hsKecPEwo+K7tOAFa3uMALLAnov5SbgK0M+35nNmrk6XTRu15GJ5dk1r0G03uDPYtJ3JDL6GXm
PtDm/EnqR0ftmZgx7oQkU6sI/gSa9KQQwAODQI/cWb/pa3M2YQYvgg95QbtenbsFt8IcHsIqJFF3
7CdfBMsUIbzSKkzwQv7IBCl5nKo82U5qStaQ9GgsmX4YG1ztUNu5IFoZgqSh9U6sJN9rSvhKa04f
a23ooJ3aR1x++Igb47oY8UtkjfmxIucRXh0gf0SeBXPGeb7GSJwuZbMs26jIKKIW0U90nXHgeDOY
KwWdiNCydK+FPmgEU3yCwMoVWJbaY2tKgJui2iAipME2y+X2rYUl4wKwC+wLhnGWA4boxJnoWVo6
VJ6jX3cVruEwOa0rlzriWI2NE92NGnu4bPPHZa0JN5IH5q7sZbL+XCKZBvd9wLUZHvRlwhLfFRqk
XewFSpE5uKWv6yisVygLpoOK/2uAK7zLUdIFgpTom1zUBZHhj14HdWQsJynBDa2Ekr5vMOPlZPA5
slETDSFXQ3VMJkwJjOwS5NSAzXM3JWfpvjcS1rdCOecKNx4lYrBqNLbSqMTwall65UQhhGvt5VdV
XMxtxcntzVOjXovuNh0q+hoXcN7WT7WQh9woY9h0JByMlukx4UEzJdOYyUQsM5szcrDmE8z9zbTm
uV1zbfgYfaQtOmA0YeuMDztebmV+XuG47Dv9HVQHSMI6JzIlRndsVMR4hCaG+NWoQiTxWEUIEWbE
LDo5EgoKLKvYiGONd5oNHA8/aBRjZtwA8FZ9QJ/XOTE9yF00CuoBxWboYR+lcR6n6IB5qXUj1sEs
BFVBuUvYo1V4lBJVc/vRSN70ZTXOzTxYvqgV2RFoXIilkLONy/DI8P9lWrZjzpFrehsoUunFZCYe
a12/VENTea3I14b5uO4zQc7PJNDgKmjDFjpRRfBRnpEHxQSrcM1Bl11iD3U4Y5yr/W0Z3/TCcxlG
wi4Wu+qSR5LmS+kSXkjZMu1EKT0kBq480JkpenVIGo1ztSjPxQgboAXqS3ANhjdWZQpUMDHPedwJ
govCIPKWeFS8BQ/FIQTD4ZcDCxsx7RrSa1hDdXj8Q53njqHdJ9DxEoJsHRxmQtAZVrvRZtgG0qqN
WAWW1MoZmANQUTj1lrg+6aZxUVjL70gb7bfDLKj3ad58d5mE4FeqDjVI+c9lHfCGS1CrhvRkmHO8
aaoMkwhn3l0j8KJtpH335YhCdEXifoiI5PKNTsYdpadgBclEvNBZpzua4mGbk9XgyUXUnFMG9Rch
Fzn2rpA+JBNpUFWGI9zAym6sVD0mhgUOc6leZQkSJn0j5+MgP7XCuuK2qHl+JSk+uU7VuCTiMBhI
4+DeUjfXhvnXPYL36InAvO+BxsmRp6knRmIKT0l9C3Zj5mM3xTDZBD/ejXN9+5FDHCDuSDZ6Xyge
WRv5B0FG6Jdnod01PeuvRu26Y6nFB6UgVjVmJOrQo77HBLrei+KY3mfZVO91qboNfct1y/KQcklK
p6OiDQWZ0oWG+FJ/zcGHbviQkBeVi8Qte5bNQ6jWNYuleVehsT3g9hZ4hunWVkfluIVplX92EzPx
Cl+ojT78sa4M0Iiln7fKtBslYlM7zSovxhgCG+xvgvi4NB4noozO2MzMM7OqR8mkezEItkKNgO6R
x/qdsIRsuqOxCiqRFVbLbeWeWAeojzWdeVJF2CFZY2mdDawleW0UVWCGwtWhbRADkHbGfue+7wXB
Y4SkITRmcL4nDLKo3L7NJpSvJYIqXa/yd/KP4sStWut9ba3qRZrE5Ajp1Jy2PcMST1Dy9X0alcxk
edcNbyjXtTt9JpUXCkn1VBSaelkGuJF6rHXAdIxHhj5aoPA034O0Zaoyx+IVXgoDjLqL44cBI8Tr
pMfjdzZHpQeMAaUkSlUcIpaQndaBRIEVeso3IpfxDlQjLXqDXCsUrMWL+esfhTE0OzyZ8TfUoK+0
GEKnnHQsGEOhQ0bP+oMYTfpdr2jsfrjzI+uoq8Udp4L8qkUVIycnATpY1BHWwopE8tiDJBFcgouM
h5TwLsJcJm6ChD9U9qKWmjt2luWX+NI0r9doGYAkpuk21ExcMD3BxUYXn+ZkaAPd5M4oEKjA/alf
/ZpErtPaNvJnptcaRwSfrOzX7ptrpCT7YRVjP2nwlVNYWuoOlcfzzHwAP3z21Wvcm6tc0Z/6BioO
5199mcz+IzXGaDtHlAupQXynIOsErwvM3igWh8eaqZ6P+/HVYKbpyZI1+CxemZeYj9GI3lsVt2Bt
d5o+MhCrjHATy129qacbKCU7FAMW32gRuweCbO7J53L0Kj7yvLN7BOZiNyDIFdimrN3JJFKAKWtv
bCLZsOw1jPXNXHaX0hQHZLTre2UKpyTvMB/1WGVq0oeobIvQVakpAUARhtzIkoffgfpaNrxOBWVR
tBtKkGRbMlprU6XeECXabasY0CTncYF1V5mCZgT7K/H1ewFXFJVPLvnCQqzZIBrmFcVNCeveEvwC
xf2xwixuL4nV+Ti7rCDRx9SFRJTY2ixxk4vZek7EAlHqkDmWjQfBpKSLV+kzmzGwhqN8xfFXMq9Y
Bm+eUUfruafMk9eI2uKLVBu4MbAigyvZEXb5LaX1roF6tA1pIhxhASoACCvcLpNkYl2MWrfIxnzX
E4qEciG0dgOYIj9LE8GtYpTP6wq2c5YxKhDwlgSaJOyEmfNbQTsZjAjiDxFB6baq4XvKxPaDiAuV
IJHZ1rIbGFMrR1dep+zQDAoi7DZlLcz13FE3YIBa+uldlKT0WBBmfuZO/Fz2TXtfphqxIb1MpbVg
RzAWNYCjNLt8EQ/0vG+4cvLywCKWoaHVF7uIzap5Qzm3xnwZOtO6EY4f8liWOKOtAMWKWykDEp0Z
+ic0srBNZ78BLdBzP7EUQT8wVsczo444c3DZk2kUYYQmP3zbstskYVLgBloNCCtifIm1VX4IjU5G
E4E+Lvok8yDJanhGyvBq6gRFIMve3QRqcat4PPJhUR014jWDpIM6SrdkIPVWqk2oEgeI997TSKHx
W+KngpmS321lC9biUj8yERxAtBKGZnW9b1px/JgLWf5mRcfEZBWArWky+U1YxcuMSXWvQykN0xg+
ixXe8Ywf/UVtDqjHg7lDYbHIYWBFfCQSyofREDw25Xyk5aPWpDzimKVRozRBxUjUE6fBn1vLn3S+
jtZ6kyvZ4reZ8pQjVOHym7Its7ZhLww9GIFeQ8SUsSlB5J4YxGmh6dvNBnDSjKAcXMqlH8W4Nwor
fygjAe8fZX5YhEE7dreIxZ4NRFn2nsTEM5nSzhUmM4e222Zus8i5LwhDvFnTAXS3ysFzz9/K8OEU
fPy7dMGCPIqJFqygD2B7s7aRpfKCg7ENsnUgtKPo2aOnXRjomtVz5xZaYpQr6k2DWnn1UDYu23Qm
ZSlJkx41b/pjjpVLp/pFp6eXSMMzOKGKJwOmf2lrSXCUQnlreG1uLmU6WC+lPljFeRi/JnpVW1C0
iXebcJgU5yZGcorrl0wfZ0cv3rK0roJVBmWST0xy2PSyk/9R9cWbgLyLb6ETlovhMYO7wBIkA0LE
Rl07ToN1Skz9WZnNjzCyEm8BIufmmr7vUUfbYzofJ2Y9wJAlXCMLLnzkE3Tc7bpVaq5KoSY6iyc6
gIdYnPepNPc+kbW4LWWzhqhS0EIg2WSfhG5E1aoF90bLGnoAUUZfW+xjUSThXOuvsM0wRvTjSVr7
V4NYdockynsSsjFmIHmgqwQrAhHZLkXcSVmVkCQ5mlc+nc7nXcDExNxkiDP40ea6XXXNy1gbBobU
98wPyF/vGIJRTsRSQAou625jgQvHTOyFK+J0YwtWGBx7GSfrBP2JirJW0CKaBuOavvHI6xydtOjY
VDyZVpa549hNF5m5FXc8WOzqzScTajoJ6zjcRIJ4t2z1BbuRi2ovFTOOkBi5hNy1NCp62jEmjiwV
czBQGNIdpaYxvSUlsnYWGth63bmop3OEaC+CBt2bpN7jLJ5I2zamHfebyDWm+ee4bj/eNmMWcbhJ
xO1Xt5SHRJGPRJkivNTiwRWY+aEiQdnQx5LpSUulBmah1Y48FnclqkOuE7AT2LDVesoCzEVny6ph
VHdm/VHLBC8qY52cIL3HgSCk34lBEzsodb1tVnwvlrYyo0B6TnohedfKwi2zxCdgF3P5NsYTrUbK
W5f0qrCTUO/s8PXjde2ETwnhPhuKagUGzP6hJPjWRtNTEE2JcznRVsJZgBl6qcIWbEj6+RyisyHP
Ct49TUd2pIy/daTKPWfu1TQHf8nC/og3TmD0EY1eSGY9hwFiWoGXZtThcSLkJay0TxT3Gy0V7pAU
xUHTJ3csyRg9ivldC9ZwL+fA3YroalYokKUCw2rfYhKInnAc/hDBbPtSXikuMbKtoxblYBdya7mN
zO2QDJ9sq4fX1sgLqlSkaWFRXOWy5Wi4S2gWxnn0LJs4JlROgYvLKuioDrk3Aey017rEalM8RK2O
wcvkUCbWMkStsi4b1I01zs+jRbJXPQBgmEvUW23EFsBoGjc28rMVJyR/E/d0c+9hd5jVsxKnO6OP
Ho1p3BDGMZJTHl3ymBWKipgVWrb1XUZYhMm9gUfZUF6Mr0xrA3Yi51UcgWgKhitUXwSrv3dob5hO
sR0RIxG91ZjemcROpsg91c4QN0W14JswFTaK7M78YYzec4Us5Zh3AWXtrm1ZeKXsSEd0VMzvMhqZ
mMVPQepxl2Q8Pk3hFR//GxDRC8Np1eVdRKEYDX4hCe4C7BTrJkrHtL8K/fjEWGKysVe19kx0ga3q
EVc1LFBbxlwNzTALN9lSnnvSqGbjeamq75b1KRMCJbfDuLhYOrlJFHb5Bam94CtS3sBgYdqyyoRn
JmRVi0u3qeqk8PUOTZS+SPQYVHhxS0IEiZRi0h+HHAyOlDVfs9w/RW3nz6n8vhQZ6rzQpF1SZcaE
iRHgVmW0xyDM4WneuOR+rc64mOeciEc8AB9xNRcInqkYQVx+jkaNn41AVhe/bU+xTYnJ8ipzWAIT
YSn3fqTnJhno5naaSWlb9eEKnokxidhEXnVzvpOmd58zakE5I1eE0eqDLUDkY8aJA22WGAwDucIU
GAqVrefNozCJb5lKMRXOifKQK/UTbRu02UE3OK701FTCfbWqb31ffhrl7EaS1Tg66kNElglKdAYy
Tm3IaGkUJIyigR4f+jPVc+q3U3HWlz535xs4hJF1Aju9vAp8I2x+RJdTK2/BOOxKbWRESmg5FmS8
4mWZLvakzhEYnEXyFICV1OoZKZGrELnrYhIITzgeYAvhhxqSeiYnGqw/kzQwA4u+rVcpSNGScUos
gzZE+kTIJI05Ini5Ztqg89sE5H1wI0zU8q2OvsiQQVIs17xl29iU4oYR0z0ZhalbW9Ytci7s8Xbf
qAWL1bhTLXwb6bgVmuwLjyOPE+kSztm2NYb3yCTQlFykp8SQK0dV4vNCCForxMEw93tJVgo8yqxI
8573keH2cM4gOwRk5M08vFPAWONQuEYRL34smpZnMcFyDFmVWbHzMDXm7I6ZhS1WBJ0JUkDWuv6U
xvl+qcUPuutpk4iHcR43AEUuGO8e52wBhDJGt/FxuJspsLv8a5ESVKjpLtbGlwEwjtS8J7L1DAD1
DaCK/lSQuQd2eDV2ksizqFLDbd+guVY7Vs/xMmSbDKij3WgqjgqjDCRz3cy9jspS/eh76SlLuzhg
x+TybpkwBigHqi+TOquOc/YbeebK7fKGXpXnRSq/0Epi3J1lzRUaCKgMuUgYj8rW4dR3J13ZdXr9
WfNoJHMuG3aYxjkA8MtbtZmQb4WWFujSdJ4Y9BGkQjWIEP66DALz+fzBnJSrWQsvGgFXdp0JlSeL
PYuKmnIIG+6PWOybY4jNAi/im1lVo2OOtz2sGVbEUeDaiIlx5wNcdPhMJrtZQW33jNf3c24R72Ud
Siw/DvkQ5BthlJcrAmYrg6cjEV4ZtASh+ULWPC922MZgeLSzasip3YXZlbwCdjOqZEtD9IDZ5VIM
6mVOuVFLcIrGTsTiOK1BWWjnvmKjX2oIOTqRZAsCDRY7mXqCZSk5bCHtgLMk1GraJF1HEkL55dCL
iWVzoSu6GnGenFxEuJAklrlxZ4CO0OFHimZn3ZHPPjLnnqpz3nQff3+1/G8K4Oovpjbt11ePAu4/
QfamgbH+V8vj8v2z+nV3zDf8vjs2fuO8MCx2vTiuWNAqqNd+l7zxN6IlYvViDfxzRfwPF5iqEMzC
ghisEXI4E1z5PyRv/JWsGmijyW0Rf2Ys/Y3lMSzzX3fHILRIFANujgbaIrpB/ovkzYgZABCTN1LG
Xpn7Ru6wv2ru4qx+7KTuGICZoGJARXoPi2s3eaVL0bMxzuvir9x6p8XeP0UkpRaVs1E2vTcijXpB
vLUbgLu6qT+9LAGrQ6/fTVEAy0UcXKra7vSEDcAuAkB1numv7QHyJ8QWD0KQXDyJS1DA6kGMYVcE
G9vFcdTuUIGPHBhCNn90Tcmb/XCyozfNHZzrwFFciQH0LDffxFvdizeJm9lgkK7K5MDjGPYJ8lf7
abDjg3iSr4iieTn0f768qw/6Rt7Urva6F9ycH4Kp5FkN2l3uyR+JH3pD8ERw9T3IXvv2G2g8jTOC
WeUQ+kriJYYt3o2v8nFwBvsaOp0nnQGhavbT7vr0ZNnH/e3/LA5i7m3nvakOlAi7PbQHhnK7DFyV
vadAsl/8h4fI/gBNeICB6BV3qMft7Kkhc+DmyzPsvbhhrMzHkSC6ITf7KfZL5gj8bMN+S+wH3is7
3fYusQn27Bqfli3YusON8KN9VdzsrneBSh8Q4ZwWK3WSR2hjd8A5kk2K1nGIJlb13Eeuzee6Ebd1
0O9vGzpGwooPNQ4LWXTQrsklcupNFxBqfu5X9mRQPgpPPrPDGbod/+jmeTIu7cvq567pJodoy3nw
RC6Krbn6W76D9qvU1NYuO3zqgOnSEOZ6ASEldE52rT/UiQWMPXzVZylz1C/Nb67DZtjkbv9JcdVm
9h6EimYr2vYNg5cmQIl1Fz5rapT1azzi1cs2BKF2GzrJZ8KJbR6fj6C5gPYaR+ihste+MXbMSWvZ
ItGJt5cy3r628zb+HpDfDDaUntSHwLIXt9B9Du3r8jaxv2ITwFaXMK8miFWYQxEPLVeaNo3oGodO
9MbxeYXfmJ+sa2oTcr8xn+tjfJCPyn17mDbDo25chA/royKHTLyZLSybGoc/iLvsFLvCGbk4odbH
afJEp8V4g2NN8wv+a5K6g7uMUtEGRjMdjC2V2ao5Uuyplruw8JCOCqYvWN1kJX2z1aRAQ6U2aX79
MLzjJ9EO/Zk5XVttp2UHSrqKA8UNd/El3aYHNB3Dd3jlR7ofECrsy+Ww4/gbR7wn15tbQIVUgqLz
hRqyfmBPrbACotX+1t/0I839hhmhiQDSETxll/kCJ9hN/srA/pP0Hs4BaeMyyYGD74TA5DAQ2T0t
yuQK4EleOOsa0kifpUtGs//qsmEO78XP1LeRCdowsAIV3KeDvgzh1icvDFeqH/uDf1kCgMlOlO2B
qfPuINBjOnxSzuGj4Gfu7QoWlcflOSbcicyjD46L2rV06heN+4bhjC9sCC/Rfv6hgwn6Ej4YCVME
0Hd2it/MgbYpo+eGInJ5AB8vBcux9FXHX7wbqsXut6t7Bo64/xBsdjbsxvfpj+yk7wCb6u9IUuzs
C2OKwDjMMV/J2xbsNpBfL9HRegc8ziw5vch3yiWxEHki2ntdl23vSFflKL+ahxpgflTZ02B/iltp
PZpnDw/PxnwJbeEIFs0BxfkhX7bK3QZm+Sn+Vk7mZXRY5N0ru1OzRc7js4YQ0QlnW9aO6pPa8oLa
063lDzKX27L3/h4HzHWsrWjfx0F12aWe4jx7tR3bp8X1NMS53iebSDdyuh/ygT/Zoqu+lO+vCjdz
pvSE/fq9N7iTH78zdLcp5Wyi1L3ZywNMcd50OMm+5Jyoh5+62FXP646XYCejU2yrAxAezzxXW5Ev
wTBv1zaJW6h6bIuvQSuk2/lJ200uB8Q/zwdCWMmVDKiJLAWwhJMd9ddsS2BS/61pNn/Mv1+Nzc+j
OPVPNHFMcTboX58Mgi+QItjs9LtDcyAxAU2wTWU6fqfyrnOBuTIQBS3kI/Qb+B9Sqbb88WBtRqR4
Go+qfgdxMzznxJDjytgMi48Jp7WZ+W5yzRdyF5jjzOkpHtXPiI1jrfmYZC7a5lU4YuFwQVLC5kJ5
u+GsdI0NWEH3XXl/TO10d+8E3wIcGlfe63vTfwSQSyvpIJ/Q3qHXbFuem8ZROmUoWi4Jb9HgN27j
Kpvbv70nXA1MGG88Yzl8Y0PDFz2U71nhdNamO3BQ5gtS0dN0YPmv04vY8dFq3hZAtT9ovY3e1SPm
COfQu1ou+yXQ3hskHGMUqIAteR7mHLIAx4sa1vSJs1HGAKJZLzqwxXRLsP9+AflvaBP/gzJrfpZT
/3PheI+Q6+O9/fHn0vHnt/whO1R+I5ACGz4AbpGdz01d+HvpKIm/qRoVoCiL8ANM1aCo/EN3aIqU
joZ6y8WydB3PxD8AAob6GypB/APwOExR5Rv/jluCn/MnrwT5DLqK6hAiATHHCAyUvxSOAvucNetE
wmdQDZ+lCmokgEhZIgB6Lix2G00DbXDASrvYVSLm/UEYid1+/lOl/U8SZyRe6f9zGIgsDZXUCgv/
Ee/Rn8kfJTFkHf5kDgM9PcOTeVatbWVaxCWPhHq8JevKTT016vxlaHRk3UNrJYuXwt5bAoQR4Vnl
vScqGje74qgxIkU9aznpRbLeuUQNlWna/3LMv+o1mc/KmEwkEhxMjluDq/DrMafpCq5Dr5ABxICb
RTgkmyQ0+lOli/We9p3tbBbGdx1iS08YUn0LIICNJcKcfTTqnd1iQITGiX23/f0ShFwTfVX/7O38
tR34/dA4NlFB6CpKvKm/Htog8tZJggSYcpKKvbHg3LUIi/PYa4x+B2YtXROFvabcuasgSUGyIuLL
JcB9/8uR3IKC/kGn+ONAdI0+hwYIgevNqvOnRKRsapoFZYbqsXmAnwQUq/xaWiG/YLmZ/LC5aQ3C
FbEGDuLQ+dcf0F/Pqdvno4FZIef45lUy0fv++Xe3YbJKJg5Lj5gjIivncY6wCw4MbLLRnMGx1Bp1
e9VQS/3rXyz9k7dfR3qJxBcZL6mcf7mouqENxcmkD/q/nJ3ZkpxGtEW/iAjm4bXmqp4HtYYXQm1J
kMxkJiTw9Xfh++JuKdRxr58ctuWiKMg8ec7eazdZxmHImhLaKZwPTyrGKMuotZZ4EGKDz3DwH82A
vWMepvohKtOk/eAuOOuHvf0JgshFkxIHPgB/d0X+/Pc2hEssg8W13b2LTg4FXWQVclc4Xp9tgFZF
1AYaJ+lFFu4M/zKcqu+gtB1vG3Z99v2DG/P7TwIp0XZ5ZzinsoS9e82ND+kchEeyR8g455jKQeaD
I0pvMmye0J7DKv0q/DChs9dVt8JP50+M1/vnMYA2SzAhQrRx7r5Kf7KuJ6DtdKto08FNTj///Up/
f27/XRdBqgREYyf+u18QtmCQCWATe2vOkWVAGQlQdk0c6mR2g+WxuvUH33+a5y47/f2Tf394PPYD
TG3cJz/0Uay//b3afklH2StxiBcYu47boT8FkgH2wljYkkWt3M/OUC2/wIJMJ7Su+dXkT+JQxpG+
+/u1uOtnvXl2uILYi/mp1oBEODhvr2UosgLsbUbjVghUTiUBOryqLcvatUaJw1QK8dXFZYWmk+BD
TkrGnvmMFlOcYKJylgfFjFFcNT1sxs8OqaptkwXWQcmFYQ85YHI8ePbsXFuBl80UpDirj6phBs3h
vKowns4TZ82/f6vf3wg/8tljeDsdh1UyercoFahYAuGU48GHyHEakUefnKYBJpkbjqA9R2Wv9GaO
2W7xz7Tq5GIHSfIHV/HWpMjKyEXQHVrxQexM/M3bW8uSnImQSeaBcQNQQaAULeWsXUAe1LjW6so/
/v1r/+HHZHP1cBagxsY5F7/7RG+QU+fMSHAmfzZfba9tD6UmDgYtNQaeXiA3wC44XfdLyzy7C+zL
HCz5BdB49IB/74dykRVDVoEVNLvFS9eG2T4akYQzqay2ea3qEzkEqInzoG595ugaBb1nRf/8/Xs4
70sWby0SQioj9l4yS+x3mxvQDp+MOFSAWsEsw3lt633YDuqLb2X9VesAOUyxBnN6zZDV4uvZqbqN
nsAlPMy+7A5Jjiq8SlGm+2x7+0Awru9LL75LS28kQCiMPtgP3PXOvn2NIK2x5q1rXxgG7vvXKNEk
xmlpMDbI1RpaIbFqzXAXgELFZpm7J5cX5jwEbo0p1Pyzwrmv3XY1ZmY91qmlmK3rGLn4M+Rgfeei
Z9lpy+M8OqXL/Bl5jI/WpZnuikl/ijKrPI8yvbFgveOdithibWscbycCVj6ogX5/iNfXCPNLzD7r
8oO8fYhd5t1xgfH9kA72fK1Ka9iP3tjeUcnNOLn84oNn+PfPS+y1jlu9OvRhvXf7RzB4+NpSzv7u
NDVfPG39oOigXd5L82pnQpcfbJ5/+Dw/poEbsA/E6+/39vvJDqgH5FhzAPHgf4rzoPxpLZBBgoA5
f2z64IMF950HaF0VkiD0goAAyZierv3uhkZo0WNg8/g2ZRswvI/A+vZtDaOr7KH5jNGtlbPv9IM1
7kEyMj8YhiagS9bazv3A/PjZ04j1tZ7CD/al3986rozmN4NmSjlerLe3AvhTYgFEmA7YlMpjiojj
JUtzTNVVONxOmrlXTSTYT63REUNXVfu/v/V/+niSg6jkePt5998tXm1fA6FSGDwWu5w+2VbnfINX
cbT8OtZ7rTTMH0v/IBuwu+QFgPC/f7rzlkz4v78LPw6/znrkonp5++2h5zZ0EQJzUFD/mCjB8XqW
uLa3FdOcYYfj+DkZm+heZ9FZ5CA4pR2Ndx6+V5wssVepzdBB1QqhOh/F0GSf/n59v92dgBOkg+Pd
dyh0+evt5aHIEeA98DaGlAIn6a/Ri1mbX1du338xgfdPbOr+MeetOjSVsp/+/um/lywBh9iIXwas
HUfV9/WuUH27eAktt0JI13q0MCt8MraXmNsClSrQY9mGzjabwk7vVakYdYuslSeH7Aqi5Qql/8+l
PxcU/eva80PU6e9PtVm6wCQuG591AocKdpcVJoYP6GaySvMVqdH1YDX++e+34Q8/QsQ7skIyA56T
YH2G/nPWqRc/nRIStg5Y5DwOetC0fuHQApVch9HRR/D7T5Q0zglzOf8MzW/3QUmxdhLe7jMB35VB
E3AFn9IVtOCbK5hyE7r5GIaYrj1aVaUGPIKF3BCPNaMmuOBEK+rzLAZkkCX/yXWOet/ce9oBZdkU
zPt5eNO6/eDd/Xf69Gb/47pC6njOROvPEryrpkU4u9pxh+gAgp8wwaXqUXokERNMQGDwN/eM1lrC
uLgxIAzasIYTMCoVbEehw/PU2KOz1aMbz6fEaRe0zwTJMOQYLTva4RFCdIhqkOEDpt/0iAKehntD
wqL56P7+tgoEWEHpfcQsLbEd+O/ur2zryukg6h+wERTpae2WVHBCe1oO+Uhm4CZtMmSduad0sU2T
eNpBI47g0Zd+UKLs0LM+QrpRd07Dn9x2duQhNZlnRCD/10fRZXdMOH3yJMLTeLdYR22oK1Fzwy2a
P7uyAq2iB/tz71bJjUuwKENoZ34lreM4h644/P3Df9s0KXAo0ELb+Rc+6a3vyX/eA1/mzOCFABNv
POuxJCbiPswT+7p0ODzYKHtu//55/5ZPbx8vl8MJtBGYm65PnPvbD6TBoEInB7yRR83w2lnedKw4
8+4gINrXqWf57T71sVyxp9JLzRJ7j5y6PbsVC1Fk6fq2XaJyF0DCuPLQ2x3rWfRAiyq6ITXZp1/y
iPQQMyvqqxmB6N+v3vF+e2ldtvo1rY86I+BLvL165JiFZQ/CPjQ84beeTJJnp/HUVZs52QtBCP2m
mizEVKmY9XWCJ23rgF8AY91FdI+8Yjz0ISlhH9Ss/2ZVv72pHsUIf0VEQHuhv/7K//kVJS2Ttlu8
5ZDKrFI7w743M11Ou08iRMLzGVecvY6inC7f+u4Ytvt6kOG1XrzoooOUXBrLspBmq6GQN8mMKR/x
M3ShK9MnRLWiThuD6w7s/v/nwhOKbYd92uXi3104T4IL5YqgUyeekFT0CXDAfTmgVGvQnH1FZE78
WepUDe1Db2ACXTiO+TbAwsvWrdobmEfCrt8K1Tj1xoqy6DSkBGLQBFgrbuUMwUMe+Zb90YX/vnpz
LnPDVS6w1n7Ru/3DdDoC9IEYXPS2z6gettj3oIzvnMrLHppVsFtnsfXNl8p6yNxcPcdtBerMnprb
ArDkzQfP5R8uZz2axkns+URH/nuo+c8DoL2RUwc1/yGMzHzIUohVgzuJSxsG6iZVYVfvVB5d4tYk
l9bS023lLPUNf3NGFJxdfXA1vy+9HituiNDC5g7B1X37OJKFhNxSTVQ4okWNnuIEt5EXPcImTdc2
hHtFOoU8aN3b16DNBlRUjIcHX437hYBhpGByuW99j7BuNVYflO1/WIE4AUEaigmAT1iE3l2dC8s9
knaPjh9Zkn/T0r7eJGEqcK9NMm+JyMaK+NmaLYSlLvq9A+lt3vRNJBkFUFXXVnsAvdc6N7Tr6SUj
T+7CXYwskQzWcsnry+I2Xrvrol53jFrJzTxUC+7ls+DU8tGt/sMPj5plrSZpjrAAvPsyMeJir8DU
e2iapNiIHE+lyuCCoHMiMkxCQbrxSIk4mzF7trgn92SuhycP2NgRrl/wwfro/uGXZ0l3KOJWvRdY
qbe/fMivlw+cDA55WC/nwm6a2wYPKyPpwMaRpz2HxHEPqBDERIKUZ01HSdn3MbLmQ96P9klr1Pub
lbnAyQQt9548FGlvSgltZhE1TqAKR/VzRDYb9t28QNrfH6CS6lfRTsXXqo7Clw+e5t/XfI6wLt8G
qF7swY9++50wVM1WKUPofbxgdzno5ZtQZvKQEH/8fYxghWdl3yF7EzODjTT5KTLzyg+xZh7N+aO2
S3fz/7gkDlgBK9zaGXvfoyjaQbsl85YD6CxkLQAdrgXP64a2MrRZkDHHsKqGLwm70i3rAnxCijjc
r064X/gqaJBRb/79mn5rm9CxBpZL59Gmj88P9PYujcrrJ4gd6aGdg/DzXNSC4MygvaGmH/eI9K1P
vorqD456f3jeaPnyrDEXY3JASfH2U4n5Q84Zc3bIYWgeaXy6J91UEeavejo6eV1fJVzEFyGL4qpT
dvgLFN13ZJlLgWQ7aI8k1cgbq0pQEsIwvQpcFd5aCW59SBZYBJokQapcj5jNsG+fcVilz+3oFs9s
NNcEn8nog7uIGp8r/u9WDg6NwpV9hcmaxwnl/TciJXvdEm0CwXuZAGxcwmWngbs9kzk+Y60aO4me
g4lEtmMR7sodxvXkPNVawa+dOXJCOSC7fbPUnuleUCln2Y4AlXnZT2q03dvZ9tBR2vY4yW+TU6GE
ZBxxXBpsT9uxcEFNl034HJT5/CX1nJDRS1O+tJPdbuAljtseuBJhZr2zBiEmFdV74a3a+JTXBGMa
9fFA7eabe+BI0KfmHDMa4mx/+hY0MYCzpRQOXc0yrS6eUpnZjy2wFNw2jNDjsLcWTB+TlYBADFoK
gtCvwAz5trklTcciTjjw0gduHQaoopDlT/gpHqyUcoLAX41ZBoyFKic9uRhJcMy5Wim+oDWUZyqE
8oFGjvxFqibhATNfjpwNfLg7xgPYf3unWvDHqv7Wz0fScysQA962ndaclsEkqLH7KCBnt5gQILSt
N1tXQ6r7LylG33BrM73ltGQZAJ8t1DbYBkPLZl/PMuGoEeLwVEE/nlW1YHvwYnxAS5oRkGKP0rtL
FAzWi9MyY4NPUeXhLs9ihE55TzDR0WjdOUevVNUjN4/lUJbrjUrLDEVdEBHgCwo6+lH3TQ139+/v
9W8NeB5IlnMUi5TrHA2Dd12urg9lk7Ok72sy5AkpLpuDteaKYuIWN95Sr0bXqUJgxiZ+8VuvPHN+
dD44rv/Wa+MD3LXZtg6+OTavKRn/rXBtXy5wbJYUO0+nz1WZZhfMh2TCxmS1AaaE3hQ+xcoSdFMz
eVVPRPbMUWIdGYok+0zPIX0goX7+/ea8Pz3971VR48RhyGzCfnd66npW/37J0r2ca/MTZjIOzCGS
9+OQVV8C8nwPf/+832oXVjhOamywYLlsPvXd+aMrx7wJ5YiAM5mS64JApAuQ/OorRt3V3NPzbmR+
szqhs7NaakESYj6uxyyHbOSwdALGFkW+vIRA9R/JySiegrojnA3Wx41dD6wRPaxk2OKGoY6tHPuj
pwm44/sFjsLQCV1qDZetgj3z7S+ZwOfr3KFK950zLBBd/EjG577qCZ6OYXjirwIHfUlJvFdHEkmX
p57nL9tEAzalgwkcczNlsTLHEvBuiz+SgTGZiKL9KlRhgCNE9RmjfOltnUbZ3zPY8UAiG1Gip49l
05I91OkX2fhXJH1m9RHrV5BfegUkaCvKNodkUsctAiZ3ACYMBKX5kofEnm17MCzNkeYdALoMBkxx
UibTat8WU1rtx2Fsl3MWV42+T9KU4POijoPLer5Odq4tnWAPSLEdz+Uy1q8dKc/doahcyPopJ4nX
CORQhfWz8MpdmEgKR/h3A7xz4YBjKpbURWAYy/ka+w1hSmXG70XTTv5ggaj0M00Y+ZrLBgpPN2R4
G9j6nPrSLE0zM0tnrLeLay+4rWKv40WwBaKMYlzMdygjtXvwpwKcZkvfD9lkuA6YULo02ZmxWIYR
krGtv69gj6IX7UHebzqy64H0TkuAiKwSsTk5naiaSwSjCOq5rAcPXtuCdNI26Q3uYADxdres99p9
TNuEgmhW+E42wAz9f1iA4vsgIG6VlAABuXBqrIR5Y+Eeakj5OIqL/sn3dGORgr5wlvCIJwo2AY3a
O8Bb3bT1glIhNUZsXezy0kbQJ6zkXhUZoJzcwdqyZyuCR5sC13xuLCPNfiH/6N5qNaAc0jzBwTVG
y63w+I6tCRt1qqYiwMXdRhhQ04E40r2ygEEf+LcogYOcxvBmKPyleorAN95S50f5ZYqz8Rg5Mmue
hOX29R7IiuqfySUZ1H0Utc14BDlh5H5uc+tHWXB2PWf4mPv9vCjwRmHaYBnKdDIekh7uBqZS6EsH
uuXVtMlHny6ZFgJHf9fNRAvOMM84z0MCZ89RibDRoyamv/dGUTkgl+fmUwLWpEKWxk3YkZFhwwWy
i+FYc9BH6i39WGMeK7ApjmNJwGJQloOkq5e16QHYX0wEITiYx4ZtdiS8R8y7oB7L5l45Gr11EQ8W
LocJWfOOpxHbiRmi7KYhtwg8P4Hij81QC9S9Q5xO167ylu7JWrBCg6FUtiH/PfIckhjMbAEACGLM
rPEA1YsUqrq4XuYoxWY84tDcaK+bquPillVOigFUAkNDv/5ZBl0lNraxc/9SdyPWO7qjcX8CUpRM
W4esH4+c4d4ZNkS7BP7eirsSdzkN2eWORw+dd218/OR+XmFFhAkZHcJYIqRSTtyR6pr2LOqcWjjk
meQbtA4FXstJib/FOX3ND6mYs5NJeyYhelUsxiJ5kg1j5HsWlHHeNdqZML0t6yjGMAV9rowr2b1i
pXYY1yNMew775k3nBFh0/IxS9uD4Ml2wYeVAk+fMN1hJe9VV28qtnGAr/Dl5qhXk8ktTz8GTVsL8
IGOpZXlrR0KWE6yC6uCaCg9mnfpM2Sy6j0TEyEV+JZmsCrbdWDVEwSkoGRsLzyWad1A3kqIyccyZ
RPRh2BuyP19KM8Q/TWR7L34pmx64V0A6PAyzLLjqq9XlOsBNgaE0NyTdwrcjHMYXXgIFK6qL17S1
jd4vXqteQsa98oh4wyz08wC+4D+0fKIQWqxYe6fKdHmf88To7eA3nX6Icr7oAbELFePklgQYFNE0
XfVJWf1TOLFV73XSBgVSh2DxH2zd4XXwUyq+yl8cUHz8MuENqvH8m1WDy8JAKlgnWqLVQQx1jiQk
NQirk1RZREpUNfCq08kmYS4bta0Rlcf6we4H/WlRcvWmAZAq0HEWqttr+gXupwS/7S/ubtBcEcY6
ExROkfRizVDdtmidlmtjlPrpeVLRbl6wX+69SGv7bFkLWKJF5DJ8zAIoZjtyh4x7nPBk98eJingE
vjllnwbZkYIYM7XzzmFGqDbYkGo4l6CNnkCK2A7kIQ0odxIWGPUaNVd5wLFmMAgkCwSuPtIUabGt
Vi4O0UD7gF6a3soxD+WGHpLGCSljYmG9oA12ZWn12Ulo28Vamw0xwuMm5gHOVeZfQKfVkL+pTrdB
Am9lr5ul08fZrX2QyZ3tPpfgRMRTaoFgPg/gOuWlzUnIPjXUplRsenjukqq7YvycPQBZccb9HBYI
0PM6/DKCtpkwvNnzcDO3anoi/DqHMlW73gK8jsiKrbOsnq5S+Syx2OJDa8t3mQDS9cJEO13KnNqv
aCWSqN5GmUE8B1r7MKoNe7RwP+fDkGK4JqnEu+I5UGR5BpV+NCMZhNswiky8QYVXgXKYJifaO5PX
xQ/MDqb2MDld8pNAEe5L7Pa0KOkPo+m2DKk82yJ3+L8Euu3O0xhA2BlHaCjxunptSG1gF9RUBMi4
Z0l6iKkFzbdkoPc9GyR1u9L0pA0T2Y1KX/OPvFOFhzchsQMOPdhdIFZQT6uXufOq4gpaTzmfZRxV
87Z0awP9jMn0ReiKWofYMih0abig/rCGCpX50PgaVJxt35aIC+NtVHsuxQ8l1tUctRzVxiIa8t1S
LQHuB0BrV21owRAaMii+110XM5tdKjkcOhBUNMgmGsyXtJzYCBsmIVQFgoYXOeXhI7Ij+HVhAMHw
ua5yY9/WjM3yK4IOw1e0a+REJSTZ4mgAV1jQi8gkflK3199z7RMCHwwen8Ypf/kaWXXU4exIJD5B
gk8IW1mMIqvDW6oVq9TPjzAkFr2vFmv6MUyR/T1yqgdSAzquqx8crErWQoNpAPR0DLsW6KDd2t5D
Oi/usF273Ej6mEA5N1Zhw3sMs9K6cRuLfnmUTKPFZyR2fSqxTI6HySczayPIQCd2aJxTMo5i+GvR
YFmngmycQ2cT7vJJ0H3d0N8sh5PxVZ7dAKlAcuDS1aq3JNQmguw6VC3Astgq2jZz9eMyNZ1FdG3v
/8QDNDkHaj7LfiBxO8LLnKVheqi9XD/4CYMoTOSKJ5WSguqoWXLKYaXSAj5js2QtHHOdXNhXweAg
U62b3YQSdjw1NtGVB1YNuJhytTQSwZwIdxuNtOROqcH5vU0Hz3/oe8+goTelddKBQZLfs5CvDkZD
e73qfLJ4gy72z1FDDjRXIS0GgrG2ToOMF/2dxqd904bKsgAzkwoL+XEBmpbV4ZAe7S7E2Fo6eLA3
gOPwBHgdyRpb6p8E0rM1Lce4EpoGhFJ5cEw7P6z3FmNRGEkFXdlHWC7uGQFautz0Zjb5nR+PgUTW
B/YAI7rr/KLp5JnL1FW2tfXtztqPFYDOfaQnBpS1SpoXX9g6OjXCCWveUeF9J6OCWFRloSHY6YmI
n1tjzVSWkBez/uQDl4t3ae9E7Y6XvY32bZJta0Dn3lyTwIGjs/qeOXX0ifzpxuzccAjtjetXPSy2
Bu80v0tGSnNokQ5WkuwV33ddU8hDl5asQzHMB4DY/RBmX2xGZXj0SH6500Pt9les4PRhgEFMtyau
k/LiGZ9ci4YRIYaUqTfFoVzA0QG0XwZzXfi8qNfeQpvjznS+qM6izkS6d5k03Od9T4WRd3DxwajJ
lrm2iHNznSeDn1/1IjcFcmj0TcdWDSEFhoIl1LczayqZF/UjjzyKFhiUlJ29X2EViUTvY3RpZwBd
LgfNHUEQYbQHkmWuXSflEMEe7Dg3GV7hlO6LF3/XcEGCfQrY80eRVnhsCoiR57RxoG1UBS10GDxl
8Nh7PZyV3EcwtufAksITaXJiShmvZMC2q4lkWV8brmSKwtWaURfLqy1K3D9G5NkFvWkCD64ruIVW
z5Zt6iHWWxuFU79ZiLGw9oIR8N7gjqfe0Vn/E3gKg6+psox3W1ihd0rdpX6F0MSpdDJdjFBKt0W+
hUcPh0BSv51J9B3aYwCHjYM+UcLZxrSt6PaWlWb1IbFGfEmk/QztIYalsfFVr3wSClJSg2vgXWta
8aqLJdpSPq9vA5zSOhj0tjBZ98K8sn8C0gGaIoDVBrGxmAycnzqewN9kHMVwpgmA76XjEyZXgCg6
6nYSJHrlKAON42S/TClFedUPPaQE+MUesMioDvc2KDpxsYrEmEMfVVBM/RgFSMjKBYU04mh1zfs8
3GemieODru3muwNNRRw74dvFFWuvfjAcJcK9Bnn3o2+MAyqAKAD7KRn9+kpgJz/R58YlNPROywDS
I+oPiIl9KyYq7w0o3emQtYWJnxON1m8Xk1OIxcXmqLCno6/aX+E0gxtXyknlUVhdRuRx7C/PcCq6
8cxEKb2uu1CG28J1wMLmyGDVwXF6zrMyE1UMjG+IRgh7CygjkfE87NK4wSgVdX0AkUPCEplc/oxH
Ppm7q6M4R2YCNf2HGCzxMvj1iFs+66Yn+nb5o+xbPHFWWGJQp0ICIByk3XKmlNf5bdb12EBlMFY/
FNEyJ3+O4HlC9aU+iOYcYJxP6NL0kFJb2DvXbYkgzoDyt9vA6R1I7ogaW5KxQh1d50vjxtdR03M5
LbkAyRZUAD0DGTET2Yawz1Z1CmXqnVeHCfQfPRcwcxg+BruJtt2jj6YLK+FI0DgAxT7tifxSblrf
UwWVq3veGq7zyApPCXUc5sh5iAaq5zoR9xasdnfXjhZWToISzGNPgNq88fxMzceWrSX6xJQHykqC
GhFjRgZsZe9lU+/ddeUcHKdiAOhuW+nKATZd8tVDB7pPkZOzCVC0LOfELQM66K6VwPBJc5l9yrOe
csCtMkJZmzq65KRmzDsb4ru/lbOy0z3ltdNe/FyKaCdRkLA8Mcg7xRF8ANrCdIG8yh79W7Lq2nZb
CJRJ27bwFnPwVZJf2XNuE0RB0PV2oNK5oDyyzWWe2sonbluK67UtlW0cI5x53wNMDR+TmQ5/5YQG
tUrnsuoHUaf0VUAEYXtcOi+8o8aS1t7PHXOVRuEi98AlneqQN9Xa9UVFCc5jFKOJtjCZAJQg9xO4
smUZg1+qaD1jvC6Afp67uUyqq6BLQN1BJxtoOIsUsI0i7v6Q5iY4SxNJ8jPSdPyWL/QXDj0Df2hO
TAL6u7xNqvY56Un2uPWqKIFrQh1Hrx39NbtkbL7KpGGzosaiaiD8miyhfMg415AMheWY+JPmPgYt
HJ4lednuGWRbBQlwJjpoQ3RjDn9sWZdMq+rbhuqD8/I5LodAwleqlf0ycZQloYUoCGc/EuEEqLAg
F5eohjL9XhQxy+BUc5xi5IDwfmfFKfTJnCBGQG+JO5x4qrCjVw5dsysrEJ5NxMkYveZWE6bbME0L
TNt9NxV3zoThY1cv8PRqh6b8trLnZXwgFUPk+yZopuZUEGF+jMoWP+cCN5YzotLVpfCbEuYDcxO1
lYszfREQMyWo0EmxDVYZyoEk52Hddk6+BhXRPNgNMfKXnYh8+XkJc0E8t8dX3kyqZ2loA8KajgPC
WgATaOTYmiCf6ltNgkKyRVejd8Ylc+lmikZD9kecx/05kpyG75rKLl8mwgq/e2OJnxvga56d3ALW
I0AzO+zPoxIuPkVl8i+MpvRWe+HIxyfx/Lw0sGfo71vBdOGgMzDAa4d030yth01aq/wikg7ErBhy
8iGbnlDVTZQRXbjJ7KK4wamTkoUgo+7ariXn9rQfO/8SsG981QxMQTHnxn+FcVURqlCkTXfjezRF
Dm4nshkYKif8jU2EF806upPTVZJM/vLQlQmq9KjBprJVNOS/mDoqyHFpE8N6bAF/+eopWX9x5pyB
ZMMr6t8Jq8A9nep5MGcna9ubMrfq+EVqt0DoEebY/puyI2GKSrbeJqOiFRiG2YhdGY1odVQjCJzd
pNrq5xiFILwnPy5+ca5vm2PXAfK9DaaZESxxtd7r2Ey2RNbuxLd5wv92w6W58dERkusRWV6mxGAF
1gMKQF8e6RyJPQPqlSY+Vca+cRY7nnf8KNThXmR5Dw29HofqOEt+ooUb3H1m6sI+FV3BbHAc4Rzl
XTCvfnXuJAdDM1DvLkPC8akZr8jxc2l3RSCZ9gOIfk1s9AxqzeIbzduhLWEkpD3qsA2Tb/jHlYjq
nwhtlnNcDc4rvUFkLFUaY0GzF2dncd4CM9Kq5su8lKXLqWkWYInzzv1ayCnMsZcqdGrToAh2H1KC
Czng4+2g1rKUWnHGZBZ0oSJALzfRQ+KJSR7goFjy0WNzCvcSeUhzkAtkYNZIUoV29CQAjNrD4lZr
qRvDrbPiOr/xGjMR/VXJDMeq4ISz4bc25yBl/9pFbdyhL9cL1dvEYf1JzfQzLrHup/rS5b19A9FU
PBkyElan61xw3GkJO9WL5R6lK+NyF5FrRxBmUFn0Djv40vA/S06RnGry+6yLsN52Kl7khjYGKblx
IvoL4+lQHcjlawxZLTKSt3Y0B8GmGuaRI43Tl/r7YJWEm8yxkcc2Ryledbb1rQ4B4SG4NNmRCrHR
dES67gZt6ozZHllqQcVgzcEhGYuqhTNVwb5zAj36a88iIvsnHZfg2CO3ju7spsSFo5d2zvlT0xx+
pofZ1fveIyiJxNAaciPfuCDtCQWj2qf4rMZLX1mB9VSknr1ctEuK40lUJbhgSEgFPvvYTmlBCBVb
10KNsjwExkACSVnRlquxoUT1umCk0sap2lNJwGM9WnPrkg5tJXXl3nV9bp+pKzXd1MWVd4aqyTmZ
2o0QsDsJNXhC61N96xXKmVtTeaa6TEHbffHLInpFDQzEMW90bh/hWjnPqSezhzHFj7G1pa04Msiy
IHwlLImnUpkXbCWhzjDp7A7x1ty3ub11oLrN4A9U+3mxQ/Ymk5GQuFNBCxA2I9wSKJ+C2Lrz6Zt9
TZY+/gwTa5XIp3SgdjUHQgKOHTXvS6rh17as81e7HbJv6Vio+RRbJkWDE9biBy2+4eybwYkO0k5n
Hs0Ert4GiuDwhF0oc8h+rEOxNfwytHxzN0Y7kdVy7YTaauv3gTy7hRN97kt7+UEatpZnSPLEYZPR
axcH3ucuPGaCDvnOGbU3nXpQ0dFVm6zdTxrDJr9xJndswQ6neXxsRmn/pMnqp1+ivmjDb8xu5/Sa
06Nfb5LCGZxD2ZRN/EgwtuVx0Ium8WfozglQVpEl4BCMj3C14En07hcySOWWYFX64BRzsC+LMKpA
oo/M/xgPl9/htiM3Cua82VWTHx0rYWLIUosniR5DxXLkZvAx8C454ruBpJUgScdlKJTOClQCP051
m0ehaQ8LM+lv44Sz4h6nkMiJGYXwfkUpOexC9pw9YYrCOvT02QyQkD5NYYnnY/2jc1UAZcPvGv1j
bvWAwMfUIL4WmY1kO8Y25/q5qaFk0AYok5ucxtVD2kA7ZkaG3mObMAb57Pe9mK9Tg6nuNFFr7dii
2BEMnTb/teaBfVGpM3R72yuqE5DxxL2IQTPe90TmerR2/cHdlQUQwl9TsBTl1iDPBCMRNOFyVQhA
rcuW/jgErsKW5iRahmXkxZKQwmm6mHez41q/2I05T3XWAMVToFa0n5qFp+d2weRX8BIn3UkIPwqv
G+khWZp6Gvag6kvgxXVV2x24V62eoabywpLJuyac5F0c71tNrtquECmJ3UMOXXEzyZJHOI29ejha
ghuwcdLR4IpFLR3t7br3LladgTYTdtiQ9MVwfhfMhecdi9pGd2qjmvwfys5kO24ky7a/UivnyIKh
xyBrgMZb9mKrCZZESoa+77++NlRZ9YJUlvhqEGtFKES6Oxwwu3bvOfvYAempLfstftb0eWrXWOPE
KfXogflbdY1apDe9eGj77DyMta76BXruZE9YmHuNbWyLEZaWRk52L0lj5w86L8U1/OpgZXIJyJiN
QyYa5WlqWLi8ulizKWCNjiKOXRqLGr1lFX8eio47GTNz9ugF6Ecln0yCbiQ4cbg1urxK+qJNd+PS
9dPeYCQye0skSpfNAK8dDxjBfLS4Zd0dI4Brg58bC43OzsrQuUxDMiD9NRbLCugdKiljIiTxASkX
xHytVktvbhQzjPvWTBJOGm1R3eJ2FMVOV9bR/jYLq7tvWPqeW5ENSYiDEISrSHr9MtZM2Ni5M6+P
S9w44oQeGI6jMY0wGXiAVKgrtR13R2eowS31deYI8rbW6pU2A9eqhjTI49RnI/QKLamnfVHkzr6L
mcz5at7m7r5Hx8xxqiI0HJxPND92hV29Rp05MU9laGn7ekTC2YS+uPVLDnmS2bUNLU+fHGhzTb0y
iVXol3kSZzaFHBBxa8/TPhhnqlV8dt1oWj84CTWz3ztLZXLiyCcHZL9AQhJVKfM2e4StQykjkcLM
YkhDpkrO1hbVxHVec8v7qDdZKBMLQHW7HYAuVbTbalhPQsaUqATWxXk0xsQpW/FtUYgx9+0qh/JD
2gjIJzsZ4wszcdsfc2aArB3HXMlPVG45bQvs+LuMlXjYlUXspIdipH9DZ40xKgxtopCvY1tFp1Tx
Oa29jYTV2Dk5M0BmCEl7wfiQPmG5RNrPVJKjwbk7n80voPMj6FFWj3xBN4r1IJKBaTqUX/rXPpC5
SA0szqykySwOjRhBODpnKqgFAJZnrnhBtNCpI+JFhl1jqV+TciQ/hL7jPH4mXftN6GXiWjY294eD
2BF6xHsdBMm8nNnE4IZVRE+JOCKo0KM5nFQlGfEPVvJNqhG48FXY3Y7Gh9jNFfxS6jD9tFhO5MXT
qp0IwyBrqWpzvxz7+KHmmaWAl/JFELoTEhnnArqK8u7hz0KU7c29U6mBoTAx220QMyQp1gcRR14s
uTUyLdlV2D9JeNaSY2zbLmOdUT/mXc4QpbRn+qYM7z6RkNgf9Zh4cTelpWkIpsP8+4fXZki1OkZW
rbvR1LrrwUSiBpZXwMfJXTXfWexYM+pwpt/pnkDvKQpai8ilfWFPOqxJVwXhkGiF1R3auoT4NBUO
rX1O2Ujkpi4zWHYospMzG5287aZiuk9tbSJzOUkdksIlPG2K+BoBM7GZQ8Q8wyokhR4tutDI67Hd
xWRGEnvE8IcBC0MaM2yjuaivZL7ET4lpbB7tBlb9rIzIwxeiKB4SzNkkQa39m46ciYT7rnxCBDvc
MOhoQ9VJZ4msZTTRnnS9TXQP0tK+5pTGpeZLspJbSpS1gT0VWU6gEi80ebgY0m/rDMB68Si2lfKZ
pjPO8M4wFduPzSp7K9YSfbpYdPWGIHRkL4xv0/Eulu247oWB7IoVOqq+mrOD47irJuUryhXU5aqM
jYFWtjFVNFlzhYY2oHkBXrNpXlILpsVnivvfdEPb1w4ZWtsAEZut8f3zYtDrpftuY+/MlX7HGut4
GXako8blD/U+F8Fkr+P31s1eRqtJfhC9ae9KuV5ahs24GWT89QTA95O78TdHyHY3mmABdRxGv+zh
799WTM9Eo3U47xCh1FdsZuqjG6f93gDO8qXakMgNd4NHh6ElG2eI9EfTmqDyI9r14aKPZBRNhf6J
XO6jGJc3xaPBNdJspDigRd6/qR4O66Bi0geVVMsT2RzDdlJo0mPMouhNHDqPJoqbz1wI25P3flUw
sfJZqNNwwzrGR4exZfcUTgbDrK6mqZ20HZVnZrRXaOmRk+B3ZoLG6fmL0uTJiXytJ35NeZ075XqQ
lq3uWkW4N2amduFK0sjyyVf1r94deA/WWgtjvfrxBhKIoTOmoGLHCns9ZSDOyeQqmstay4fxEyH8
by5Lqj3DQuaGx4A7A8XH+28gZsgcE2vMoq30xvehIwsM9+3ShT34+zdtoVZrwHKHiVHDOatUOuJ5
bTOdjtbwz0v17x/b3sCVDu1+Q4Vj+cFi06d9PRlqDIINouldxtGddlPiur7TrOnbn1/r923B0RBC
ChWZJubjj0szzUniekS87nS75mBuIw/1SBJiJliZHLE6pr3Pg8OJf6AY+OS1f9NiotB3tyuOMBLn
vv1hfehmJ2LqxD1PPFB8R2CLGjjA2HXP6XL4kKatxJ/cUJr28X7HS09HW8NyhetB/fiYiSFeHa0W
0CqHLYTdAXAUsyipRPUQJ5uiwBrG4yAtIgXJ+GsqAqVFtaeBxRGfI5F6LB2DiqRUhw3Rp5a9eaOS
ed/5QllpU2aUA9w1TAL0MKJWDKI858iXGJB9T8jIyJz+89cnPl5DkmIEMwnH3BA03DQf9Kx9NnMX
NTEHeKTO3znvAAItcS3es/yX50aa00vjNKgsi4U1DQhuiWIMPqPTbgZZtl/TIz2EbnAj1cthUPSv
s01S3p/f5b96k1vhAaWLf9B6v3+02OrnomDMvR+qyha7JU+G5UGtFPjXaj8TZoH5bei//flFf3ug
uTTcohqEWEg4Dr7296+KfEltDYg/+5p0sSOdn5rKzDDvqNGicGVgfqlb0XhoF4Yn3lRuB8bJ1uWB
YfRndr9f5uS/rrOWqgOyYn35xbnFbvH+vUhFSyqV8dM+Eiryugp14LnqOu2ShMvVvqgtrUjOK2e+
7IonIhJ7HHipfWw5O+EltplieC6ueB16MaGTFwheGWKgIWvFeawFrZsl7/gTte1YxpWsM6+Yr+Tr
ztKdrjlOhOo1XiVjlXitro4u3AQBh2etHW3jetaS9rJA5GCfMoN17pSKTIsuzJUGW9BN9He81Zjg
IyR05jTmDDrMbA6ga0VByxnrAvF992yCklle5Jqq6XXVljR0525Zz/VIgtZZN1pDv9J6hEyJmarW
heRWy31jiPHjEQHMwRg5rvVg4/GOgsktzOkGaVs8+7QvcUa0mmPtP7k9Pi4FFtutuhk2sPRTEn9c
ZZe8L+k3zvBiAUtHMAZc2Ln0PbGZSdWGaKU3eP/8xlQdIhRAeykIAnNn8t0oGfKzOjsTmp9GbcdP
SoGPyz/rsKbbYJg2FATy+Q8GMWyeKvA1uezXvI+Dvpc1xtSMp1VuTtVPFhA20g9LIvANvCgARjja
UH/YH/a9akkVglh6uUe5ZjebAExU11HVZD8LXamXUMcUgZSLeJj+dnC76dEdnMQ5DTQI5fUyYkjZ
EyJoql+lM3Denk3ERrf03+Irt0BW50tXjsY5Q5MkXiqlzOf7Jk6aPGwok+ewrrtWDU2HGUdgTirl
PvmY+XgZVfTbMbL8uuAVELCrVY0kWG6ufhra8yTzfZRNCgkF5mRm4nFI5LwcOpJb1wdbIP/2psYg
z9EAaCIObuaWe0PB0hZs49FnV0TOj74C8b+XwgZkJ+nKUdiV/aKEcNqKryTkib0qrMg65WJBhYtJ
KyJ/jnAIidEeogm1v95dI+FuCa+uqK32TMSKOOjgwYPm5FTQhYOujNFDx9B+D16cM5+5FNXrrKtj
uUOD1IKwjOvm3m01DClNoww/66ogbnF1p/yVXYOOT+HqQ/HMmEYDjx8n4n6ZkzTyKYf09qnOTHmU
HJ+KozGY451e1RbbWkS46FEnzvZNZ2Vlia+wyJMrNQz3DmG603FieqgHTKm7522zcr0GhWnsm+kE
tLMyYif3LCfXf4pcU2nFJv3yo0RF+QVSfWu/ZZmDHF2JCSRtvCGKshRn9yTBZHZbPJXgZrlYaEhm
ftlNM9BNB29piNwmbxBgRcPOsIuS+Wo701dk+MMpBunPoBBLk6jQ07IiI+JHrxqiC8AdwOHNueL4
V5xU7i0OrKuviqF8cWb6wJ5djBr9LKuOvrJBruSjunmspPtqts1QS5HeHOScLtoj5lkcx9rajydD
tMnRHpXVCdH1bfkJjOtYz4a0dg6kUXUFcVRO92NOR+aOhZCcI0niwKaMAI65A8K1fjo3bEDxbpZQ
tzyF8291oC9hl+d4qOV5gp3YnOix2xiyCIsBpKzHyfc+LdMaq/EEA06Q0Vf4WSsqphfjaq8+azZf
A0me5CUu41JqAeNLeaMliN/p65gEBSg6EU6hUpikQ+hWV3xRkTqbnijn5OyMmYF9oLHMH2uq0ejH
mUL+0FRFy3XBjwMqZll1rumRI4SRq3IzV3b7jdO/5W6dqYU7oOi+G9lqajvKKM46No5zn3jbOfcX
YjIJQYHHCPJoFK6vQeJHJRlHhGSmrZ6cLJGJLCz7EbmdUpT35E8uxxIZwRuakoYcRQcqMh6KzNjV
OryUY6nzDQIwydFc4pNx6kDhHLv6qVEtAG/rTL9INNNllx5LhMC92dUodfDHUnzDVjiNShM/0o4d
2kvZ1/OdKnIbpmVRiwsknUobLL3dlBc0LuFF2qttR3eTtsbuOR271AxQtnCTOu2qvZRCpaPWJRgI
PRpqXO4S2SKeMiHVOWgpY+fQymag7S2kupaZd5QRnpnHy2GZaW0hZEu1HpEXnQ4sPPgUvNyMeq6G
uSYIjVzJKuRuch47MrqLsk6WKYR6meh0opUS5HPdPBs0yWyvWk3zLhlni+BTR1bndXPPeyolgh7Y
GdoRr5mz6WlCDlCdHAdIbYkV4LmgJi39ZVHKNSjrVM7HMXXyZ3paJGnQfTGkvzKUKXxsWylMJzcO
eSpoCUy1BltGlMkLMU4V9NqiSV4wMWKhiVw5NRDV1/qRuNWY1CmCoVj5mCaCiUZhlnr8eudhSpKE
XGIrSp+qFswQvDOTYNUV5Q8E/LloQrIftvxu+PrRroxTEhnYltPltjeK1g2j3DJuyloy4iiNuLrr
IsvUgpaIBuQhK1ppf5vlEHEGeDOhf68Zr3VG3R6OxWrXR2H06zMxk5QhesedmkDzsp6I98mQmyBZ
IgawanAlaj2A7nicGOBXS71IqOG6tluIJhK+mF0zVPgDUi5qG0FurJrNK0GX1EhzlQD6QDRv307Z
zPJTxn30tSiY1fsDiCKWHxLkrpG7EdU2LOn6sEL2KrzZaLUv1G1l6lsjNIAjpLBNz+7iV/JXk0yR
OWaKSPtKUwgoVw2lJKJFJU2TWdP8mM5MS1nH5zm+M2WXvbXTKm5ztdrCWEsInCxYygB0fo6E+SSY
q4CJbqEEneAvKPgqSQIKOqZrTyIrcemP6PmqkFGnFagLox6Zi7l+autYG4PWKVGls0wxbTZgEsL3
WFxjvSH7Re4UF+ESeYVqkhyWnlLJQ8gt1J1S6wWHU6YA2j4fsflN+uxYu9ggY3OXViTK+nGnVT9w
vHUIYvKa6xw3aCKQ2+SWgyTRDrEwnZYW/gLuygFn2Kol89bDrppXhyEswVMANLZ4gtm0D6OlR8Z9
3Tn6jN56GMXNTHqpRTo6tx7Af6qIFJQTvS13jIjHMhFgBGkayTuNAM0SB/g471uqByDfPVYtz0XU
xhXpaX3a9bASNcLc78rtEAABXyf+RV8yJcqJ9VFGe5ewSvAzk3Bh4EmF5GB7xhuqzprasZs2bXQc
EyVPznFhiAcxEfx2pG2P/4t2ff+aodMq8V40kXrrqIUR2gNgnwAxUgy0nb0TOnjdPPVmkhlhXCJm
2wk7xu2xOICw0Ldmm8PDLRie5VLeZazKr2i/04SLqBvWfurwcCDfLZPdkszDI7kV0aspVnc+RHyl
YZwV9beMg+K6a0iH/WFLB5Ffy5NZ+ARkOwqWhaoYggZvccnilNELmwjkUlF7sHfhwzB70powdg7e
NDXz2ebIwzRYrONEJloLlqfn8MtpGKDXlZaD63kA1xsxu1Xmxt71Q2V9IVCvkDvLSFnHckvv+HnV
zR/sdZmg26fuejFWGXxOYEDlMdc4EvDgDXxrfSlRtVamRTolLElfdTA87KLVwDM5Jw5WP2fWkD4T
i5WC5q37Zb3FzFcDHexaIyfJaiY7us2KhTm75aYp0+3KeJtb2ZAgldSasSem0G65zzua+qtqo+3s
He4DV9ZfBLk8YN4RPj6M9ZKvVIym4RdEpJHuwHNGgtZSMw4v0n5Gd0brrPRWt5mbHXcKTxAhP/O5
yNZlvGCc03wDcIXzQMzqaF4rDJVh4CeLuFoR1LH0rKKeg7IUSXxBCuMASD1fo6/mKM0fDcsJkRxT
albnchm1G8xwDHgwP/eZdVZKneSDtG5m4p4TUJ9BVrBYX8DFqOsNcZrWIftBQl74JIzoiod+ddDN
jXPo9ixalwoz+EtRL6V5HmqK+VujkgqGnxiY58kp+ZKC7SiNjCR2RvJHVJRlO9LxzAuq5HUJ3Ew1
0OGklfOsyDkmsnVGAuGRP0nwUSyzGAfwkqwK5QYwoHBRUPeWns24xr2KI84RgdDEBoufsma9zkxr
rjxHjwZiAQerXw8U6FE3BHE14PsH/SCClAR1EaKXrJVgnHMKRaliVnmukZCYu3ysGsG2RcBp0GlG
fwlSWilOBQ3Nb6s6aLSBhyZ5jSy+ax93zdBfVAKZ7Lkp9Ny6BnlkjT87kxzQMEPGPx4JYzJulZTQ
8z0VVceqj8JtHrwF7UcRUtq4LyI2ysMcJ+QA8lsMPE4d0JubpIsdRhCjVqqhTdOiCFNFwd1mmGkv
LxJDuuldbk2xurNYvcbj5OQyvrcxY252yFqXYZKlanGdrOhJLgtosfkOd4icnsUoa47j3eLEJRpo
0D92HkfjniFeJe9y8NjYA5pRFwNDH6sDhG8VUYrEcCY8beIUju0SKaag6m9QqSDkV6Yb+KwtLa08
rW5l3yFjt+HdTb4+Mbu6kBP90icjNqpb1I943dcYaQDlZVI8q4skg/eT1t3vPSQqfXQsxEhbugtF
430HpZSJiTxADnukatUVEIivNQa+yWNmrAZ1Mn8G590aZ3/t2EAOYU4AR8QB2AFx64OJ3uXwnU/L
MuzTJRsfOz0hoi1T0rsp7ocd04poIFBueoYzM1xS737mG/9XL08DALgYrSM6lR8+7uBYdJhbphJq
MiFfGioFxEVnGO3DZMTdoys6+TPvK5RTVdJdKLry88/tkY+vv01s6I8g5uZC0J/duid/wRPRPl3a
FrPUnnZN5Xg4uOjCUI8dkT/1IRSPJlydatzUeGjqqS2b4M9v4GNbYuuCMJ+h2BF0pTXjwwWoqSZU
IO8LuDDU5EiuJbkhtfrk8tEvHGsYX0z24k8677+hE7ZXpRUELsxiXEmZ//5jS6x5WhvFoOaV7JGJ
TXIap7Inuj7pkkBNMTnI1HHIdwWukSP7vgMtUXzS//nt0kPBM3/BE0AYa7q7/f+/XHrHmTAL883s
Y8rQivRuoG5nIoPHyQeA2KznBnJUeRc3RvtWuFK9BqnSd7s/X/5fjeO/3v8UVUBNQBcwh7Vokn24
EnBZykoIZOLpYi5k5PYR5bfa1tP61prNNN4hW9Fsv6WdYm4euf6nRiWe7HJgTf1ln3Yiv8yNSVNu
stKtup9TX+eYgBPLlmdp2Nl6oAQgUWt0ewgwY73mYRTVpM5KNUaPZMQWC67SksSdNchifKUXuXpe
ZwdB7dzE1bSrDdWKDikwq+IB+4VRPaMTd7QrJx0wXphxNMgDPeAa8IUFnuqQ28Nk+JlFF2Q3VK6R
YyHHcejNilGqE4Zhs3pi8E7A4jBoxRvWUbX3phb5oF8DDrun/S447kBNyc9ZMUfmJ13y3waTtmCw
DEDG1GHjmLb+4ZKriGgXO5twloF1DmaUMbuoctbAbLTkMUUIcmHm1XwaqqLyKqrra2jy5j6rt9n5
QIRkpRJ+/OfbQPx2HzAIYwDnQL606bJBfnt/N/ZEsUoFDt3O7Rw4TxNOM+XUl6lQHnviPTUMryPO
SHSU5KLp7lqGg01ldNXSL+MZKWGFPs4EZbRHZG2Luke9IxrPGGl6vOGt7h4dbPPysEQ0jMKpVJoX
m5gH1J7zbD7Xg+lY1K5286R0bZ6e5hQFcA4ol+T6Ql2jg6FhLfCGRoMEO2sl4gw4GSheimihNpS0
/cI8iWp0g0M22mfsGlN5ovthGreTns71Ljegy35xeks2R8rOXmV8Qwb9DqM7ecG9kjoXGfxDgmB4
Rp60Zm1zhL7N3NIsH6LypRY28RhLbwycdAF4tLsqpX3iuVjhOCKPtJ580fcmmguh9enNQqFqnzj+
MPAGPL2m4TKn7XBtaW1JB7Fs2jsjrVU2VOQ5y9ECBGQ9DgJullRSHfEU+gzrQfJFPU5jpX/rFHOo
z91M+yWMY3htSGC1iNSzlfEKCukOXW6sVStZY8jLkqupb8k5TLrVuTdGYyE/p5brXceDVfoVEBEr
SKkN4l0RKXTVbLOYEs5zg4uHOMWngJiBYRhzQne8MsfUrQIwDXTM4UO2Id/CGgV4DJds15nO8K3O
pUFOB8iV0ywkotghTrvdMC+p5VPF8RHiIbZQME3wOhEIGJ3nRmTchh1Y+eR6TEHcnCq14DY3ERSN
vi3ranqFd4p6n7zcFTYztNUeNA+DMEW/kK27nV9FR1I2Y7x8j37VWW7qjJRIL1Hs7pkjGYUw0heU
cF2mxfO17NzGuhNDlZ8QMwmU446Vx9h2kmGP6KkSu0iQ6rovlVmYZ5yAfOgESFxyBdAgesbqDgOd
EF+jBckAjapoRfTDiHv8UPkyIRiboDaeuny2u9OitEiZFKucHonGHYjHU0cCRf/80H4slQAcUvea
W/jNFp6if9ASQDyv1ThZJXQt4HhydtvbtSXlhXJmPZbcaP/HOe72etQJG9SL70PYHzYsitFhGDVe
Ty8U/Qv84lc4PuhOUZx8j812+v7nj/fbEJfXA5XtuARHoFuAwfp+SbIVt86BxOCGs02MM3Y7X8fE
Erf4IF/SArIMUKsxPw8uYfZuMhnC611t3jNrd140S37LbLXkgGwZwbTaIGZhR6eOX0ZTEgUuSjmf
eqi6yOqxvIixReM3TYynP3+Gj2P37SPwCTTNYfQiHPXDqsr5LIqHDOqenMG+4DYQOxtfVGDZKz1X
qQFEU2kDXgzYEvZ/fmltm3v+dWdHj0MwA6lHTP5dWGwfprFVNaCLHCKLYEQsN8gXMwC53VTiIItU
c3CvSm3ET4TcGKlrZ0m0HsqUrs9z35hkcPVQwH2KRshOHWdsjHr6oB04ZOJtAL+1vlq5xb1mrTQm
cHpyiPHx97jxzjEHxMyyEcplndjErlr0n0bvz5/ut3ufIQDXFtUIS5DQP5YtSjlGsqzGGnfykgYW
/Z6fMoXnKkj3xSMllPSTOlXfxnHvLyekQSD2qNCoGKmZ39+NEtYg+CHZ7KdFpesdSeJmnIHAYIqg
go3AaKfkbNOOKPaabC1iiyms9AAHkD6Eap9kC0FhKgYT6Bwucx2rLR7LLjd6FAgJpgHOY/iQ7VjH
ZLQyrH5UimF+kFqTyCNSIpr1SRX7Oadi9YCbr+DMaqT9MUPD8UpIngynbXrM6ts9/rrU//4uB6n7
lZv6WtUkQ8m4//Cf/3H9p5BaftH//OB//K+ht9vr/c9f4/f/8/WDb/23d//B2IAx0+3wo13ufnRD
3v93ouv2N/9//+e//fj1W+6X+sc//vZaDWW//TaZVOVf48XElgrzvyeSXX7LNzHCf/2q49s//vbr
7/9XHJkw/m5SKCEaR2HGsXFTHUw/up6/ZPx9WydBdDkMdqFcc6L5ZxyZbv2dwlTfTlz0vyG3c9js
IELG//ibbv7dQZtjusJE4sEC+3+KI+Ol3t2t/H4YZDr2QzpzW8HifjhWqZMsFAAKZLFji08cpIiT
EQxQj+Hd3Zb16CfLt17Xb0T+bY1vnOEBpSumrw3xdcuAZK8TLDOnFwWDja77As0MjNGhVR/ZIA4b
MSAhZEyim2nTPIhWol1uV62HNPG81pdWgs+Kl57qe5bjnuzS8azUr1UcuEooloN8sOZbNd/bLQF4
QUEoeTyXR4zfEAg2uhdspwjm1WFt8j0pnxbx5TlOtIo/snNkwsnRKWjw0dxXWdGS9kdepEFLiaB2
NzWm3N74YVQ3VkF2SdN+QX4eZPXPldlZ5D7jdfJE0XwXTMp6dTkqOji1DN26PLSmfpmpxQ6MgjcX
z0723TZBt1XStwkTVchKtBIrEJGPXzJsF91Xs1etri8qk9Gcto/Hb7NePZqODOdo2plwozx6KKB+
Hsk02Ila7ooqPsuGAFBdAuUTR6UauYj9biL6oyLiqleo5Oz6MOFTFvPPeSr2iLhr+3ZJvho4Epkt
GtXLIM8xEAtkU56awV1srwqmbborOVjhro9esV8VCycj7ZCrP8T66qz3ivtNWIPft3ooioEk8++4
BL1eJiDR4vvBifHtHMxWhm2W7dWOSYj9rCbrcQGaM9RTqBiKN5g9ceEI8MU+IoQdeEQ3iwDWqi/X
bI8b/Hrewj+Nxte6eZfhfMT+uF/Gxq+tISQEhHF+fYUBzKMXLLSK5vZEKYsaR0Hg7zRh3HzDWOnT
12U/MXz1PI04KeNuT+XuA8AORrS/QG0gkH3RGxIP3vBQ+00q/dKeAqM/zo5B8+Irbc9AI0unNFlK
yfXEwcr3q8Pw4f42cygp0rfAvqDf93XZHa1ur1RqMG/Sgcm+sIrxbEvdKyODkNRkvzrXdc9U3Q5l
wuqt5SdpPY7jS73WuOcv8y7ig/IeeBK2V5TmVzEMPmIKvyhfsi1+c+ZO1Y9p8oqeIawxVY/6HDQ8
bYSb+bJBA4uMZo0zfBaabxoEO5FBYSQkoMeMwtyJd89MT8xBgmmw1F+LLCEcHeLuXC4B3Xf0Asuu
YZpiTTMGd83P7Rur5YOrF6P4UmfzdRF9sh3aW+Xy/7bDfy4waGrQkhBZoX5UOm2MYTemdMay+TPh
ANEVD9nEdxnh2pqCVbuRFMCuIoK1dS4MBK6LXeAFicN6nXdKNO2rPNoRZbGjW7kbpeVJYuA5jyCX
4ccYRYvv5Xy35h7W8v5HjGYv4WfgkQq39IwlD9RqN4FiaDfBwHgGDLCCG7YVWvXU9JAADRpptv4V
hpimz+CWHl2lCmGuMqGL/RGl+UwAyXphGW9MKdmslbPV0QyuaOIe0/gbWgmE3N6Y7ZXpPt/87U7n
O6blWdZ1F98VVETm/EnJ9qEz8PtF3aqev7SEBpuTdmVwUdf8QQW8ZVRg82p4pHOGPenrghO3VJ8Z
Ha/YZhdgdU3xyfeq/6uNg/IevcXWFv0thKRkpO+gtR9gWdihjoKf3LRsDmR3k8ccGb+vuld0/hrb
IaFP5DGb2p1hHUvlubGP6O2y6pqlQtUe1eSCp15ZjrN5luDEQOJswjXrUKsDi+kn6PD35eCvC8ch
iHREe3vnZAC+v3CCOyYRaFy91v0+9BDLVctHbwdd65Pr876g/+8X0i2SQ7k8wv34DckhH1QIJh5P
Ga5b9DOFZJywT5zDp61ROt4fHzIE4luLEuUs43vxq8T/y/0wOeqscMgf0KTgSLTu7Egck246yAIJ
ijUGJVBpRueeSPVnov7Yf/W9MI9ZFZoFaO7pMrexLwOb9LIlfXA6hqxZvpPMH5e8eFKxB0v2+RiY
hgdaKS+rL6mEXqU/xjy8U9K/KS19nhotXN4cE0Q86raaDzVei6upe4V2su/N5Qb7c+dA/7Ta0wxo
+7ZxhlCHiykXBnPCswFiuNZPAME+LjxCCTPyADISP4ipXsgWXWHjRfVXFMHHSp0v5rz3ONkzeWRW
2+YHTT4yQ2aNbY51KwMlVg4cudP1Z6HcyKw7tfHe6WyfuwKT5IxV54rTBrFfniy0AAYFtQrdq6bF
q3qvguFxas/sDzZSDB1Mll3vaPoCJyVJlMtgv4z4dKb6STEft23YbrO9uTzFhoVOEP8fziU3bv3R
+FLbi5/AbgWxNDEWmpc3QTiH0wQIKrxYuV/SxG/yt8UpTmoBA8U8LQNMQvenI95sLoGuhkpDv6r8
NmTAIuxrW9ylxfXYHwb1mPV30JJZqla++ieZjYHa/NoBiuqpH9ygcUykUUkwKLXfaReTCGDNA4tA
bIV2KXeY29LcXvUlsGIc+zytBkVb75wQBQRdNbN64tcFSopEpTHAFqML6lcEJ6t+7Nfi3iFgCc4x
+yfpkMaI7sE2DptkYItkSSsAvlw6HPwuW9tKn1Wmrxp4EzUX55VIZzRPdJTjdi9zzaebvreX1zRu
sD+Ooc5zUmms9+x9A1xLeZFDwUCLFtJmQTYKFsMK3dY4pmNEj+4xs9fTZJ20bl/qePVMryQCPrIe
iUGE7docbOtmY9M6q33YtlRUU6TDpwGykb1StgdVKf08t3zXujKTN1xBt3OGDAUh1TZ0IQVHzXaF
9owR39PQTdU0k/XZ2EvT8UfzPNIWyJDKMq8+mgj2JsfyGIrgtUSWGyHB7u5WDXeb/gCx6FLHxIL9
4CTqfSQfmNFhDtQ9LNd+hwbHyYNMo5sVEeai7x0FrCJqlOG2GV6nWaf6mnyCCz1DPY0LJQGqj8ne
TU536jguKlSxWvFzmCzqESt0Ku2uNNowr+E2EOau1T8r9WD1d3U7gv0OJp4tGOHe1hRBxYdc6RkG
CvdqGuREVVeVdozdG8q/yfmxImpyYuo617dXtkjx2DiYtwSso4NOxYUxI1gLl41auTeTp2G+p9lw
hB+CQCL+kqHoWkcJ0xeEoXYdYcK06/YwdK9KxfdlPJPN6sdwB5ZpOjH4/bKVlJuyjfE2xkbAovG4
i+vXskPkWB80as0luzYsFRXBi5rEDyBHwfWrvtXIkPpO7zh7X5J9Kp3H0WanbMkYkT+1mlLTXHw1
scFq+g62dYruhYJ0odVbmZwtCsufZptb9SbPeF7oWujLHbx9TvFPtnYpWWa78SkSFlYr7kth+P9J
3pns1q2kW/pVEndUBRQNBoNNcFA12L22+l7WhJAsm30X7Pn09dH2zbKU59iVs1soIHGAxMnU7shg
xPrX+lZrz1uMD9igxs1kPZXmsTG2lcM93y+T6ZOi6FcBkSdpXYlDGnUbm3F79FAb0TFkEEvD54M/
9NshAKAcOwBlwnUnskvPC7duPe0Axu1rfDVOAbtnKrBG25s8As2CsjUC1TOD5rIGEBi64yEhLZi5
J1Kzb3FzNiHcxvo51NMOF9cJv9ZqHB665F4U35jnsofGuu1mG8C7J8HE3il5aDxzO5eM0W+z8Q1E
LxaL7kD2jZe+MQx3j43iGOUUuQfV2oz0tdHcQJzGS8WeF3qSq21ip1QcDxuMOhDnW1y002qW41YV
tzwa4C2tmKXemcMpCE1MzSe9Oq2NFzEU399Ki/lRMCUaMvgRzBDA4Liad1pqtlUN9rIvw7DgoLht
8YYuWQWq1aeR+gZerqbtlAtpB6dwHQr8ZTyHiNnjgsq2IRQJy3t0ptscQz+ZkvWclsdEvYmW7AYO
5kCc8mCHCQDnENRLvfZe1XzsfZiAyOLOOX7p06C9T81DRzq11/u0P/Tm5wGOcNqe1eCCYE2fOPal
AVjJWqfDtYbt0h9Cc18FR7s9k+Mt2MY6YPRk8QnOGJSjn8FLMf1Dw9i6Mb42I8z+Ld7Dle8A7kiJ
vlunuHoJcO+H+nkuHqrldfIMWTl5Bm+76p36GWkREGCxTh7qstkoqP3s7nfNeKc9jAQTBwkuWt8E
P5YQsoQ5341YKaYNqBPMbeF6qmg65PzdDvVuBq2h+/JZxTAUrQ1GndMWzBzhAZszbLrF/ngnypPS
vejJ6XnPwsruBVQvW2AQZxu48ITKDfBbipS4Tucd/VSr2eRggrNzfqbaFbjKjllIwIEoik9kN6+M
gE4yyJV6E2DJmQihTB4L+OL6ZVznQ3opMOTTQiCYg9k8tblUAaSsZo6ulbtikDBidfMt7lHd7uoA
y14fbiL8+CymDjnzVh56cT/79rUFyw6bMDdLuk/pw6UJdEXX4mPNUj+U/W7ieBVVt2Nz1nUYxsjv
Z0F1JrLbhqdyS55ZDdHW95443F9IhU5S3wfjV8OYLhqZn+CWIRNoA8dOv5kxQKYWVGx0UpARLkt+
mM+GpK/X97fUH0FmJNttFud+TqpuZCFOu40TcJy/G2S7zoHHAmLaNpLzCpd15fYrjddy+fxq4nwE
Q1JQXORCuy3rcN8VyR2uRlaT5SGXHhlM4WcdVnkfbJlKbwEcGviHEaHXxBhyvh/mZVv631c0faxG
vl3JJ8TYwsO9APldbV0grhmPGFpmVkbP87wiBebnpJ0OUZ4cW9NepdW0SaN4O2Xs5EooJjx86d9J
bTYnIP6A3OXmeGFwLwPGWrXBN5zp2G6yQ1TAzfWuRv9YEQJRFPjFNHhg98vteR/aBviZnEvf2TM9
WanSoQxjPpOc+I0g+dqbdNX1pEfzaq9ldbCbDNA4tKBll4IHP4nHe1mZ5KwOYsp3DPk2UKbXrgkg
KSw3ZWBzaIfBziQyyGEZJGC7uVJpLsQU5CZ0K6VsO9P8vGovc5AFXa63OGwhBBUvVlJfdBqpFc7D
Ko8WozYbie6tYcns3eyIB/EkdMOdsgeOq1Cr6qt5irc48WB8gFNjIxr5HOgp83XzN+lFOxDq67qg
ck8/Y96jQxE+IL9jmTmbwOPpgEeStMcOuBSEk3zdGzsW49Y8BTOzGQ0G5Ea8s93PubrtWliFIY+/
4omr2aa6jAGrnUN/IDiSGi7U+WiTBc84C9l55lDvOCqXM2mFB23NOzx926y8n4t7DgVW1eyYp+3I
T7CG7XT1EjKEKPAZzcZTqNNjZwucB0+hespTtpRDj+B9LnHG4lzMLo1BXwyyOZnbeg9XBKl75djZ
sWfrBD/j5t9XnpEA+c93tfif6vF7rfrvJedfFef/tf9aXrzkX5uPf+q/oi69HAT/Xpe++NpGX3X2
Urw179Tp5f/1Q532PlE0BtDGpWNEMDoz+Tc/1Gn5SaIy47DisCw8hmqYD36q0478RLSYgQoNrQ4p
3MUC8FOddsxPniN9UpySqYskcfcf/6nKX/0QhX4MDMKv5c///g/48VclOKbmf/7Hh8EeLidUc/Li
y2DK5M99LOcQUGjHKaV9palqDkqNg+YLgptn6EAsG+97S4w+tTEgNeB89vQPJqBnmf+tAHLLlWWO
HfLjYB2VG/if8Z0Xj/UII2zttIbKdkQr0uV84Qd3tuz0iV+Z/brgyLL75Vv/i8/x3sDz/WPQ8+Qg
rit3qXb7MBEy6c+uJaAbTrKzJOjQtyCNQ2bbMmyDTZPRFUuldHQYDD89wWdq/iHK/GEk9fMNMFR0
mRlIZkDMIH6ViyabTmMNLXjVBFlypmmAOW9x3qCA1y3ohUBS3w22PDhCQjEOXpeCDQ+N2wwS2UlB
5KunJgnheOZkFzWXTCTrS8sf8QLr2t9XqtH0TNiCpq+GZFgEFvmeOaMB6d71PydEUO1zWwtG/LhZ
5p0zgPb+8VXn8x9T28u84he5cblkMI8sgTli2ygvHzwzFMOZvUft6aqjL+SG3lD/ohlNp9nNc+Xj
RC/nBcsLCBWDAFEJROuRDVhqBxJgjB89+lgeXjwd8FAyR0p2Ic2GA0eX0Okcg+NSwhX3+6tDfJ9B
vn/P1KsTfKbFluQdo9j3P88g7T4TbSFXLUmzCyHGr21azWjp0t6C3+xP83IIjq0/3lrw+w5ePnBE
D1vndcp7hADaNmgzojKeWUBU7wPtZdVFnPrdqQ3X8X6OYvUlbKqp3ZazjicGAXl9T385539wsscp
lt1OQlu9AjOzgyJo7/kZ652Rty65kQY9nDbs1xRj+zm1cfoxteT0DZCQcVOLPDt6MTRBrFrWRWU0
8JtLm5NdP6ZrodPmFFa7d6mmAlRSNxS3ntP7b2Uw38PVnB/I4RaPZVQUD4aH0aSDMb1iCFyfUtpK
BqSrp6sGQOein5TkwzBZHXlKuxfVVDXnhFuKS23V0ZoWQPko9ZJRFTNsOz+98fq5uQjaeEg39BNU
u1Rnw62URoL5xQhO6tHBZMyWIll5/TScex66GWbgk7CZ4wsqki+pn9iN2pnX/hL778zPABkihCOl
IHvy1A1XhWG10EJ881oQ3cFyXvTuHpMSIJFRJRwT4aO6fQwoyy+5t11GqlQ4oEmotHpUE/BslLn2
qvaadJua3bFOa5xe4x/rgMXH5YfCMLxaktEj/klujw/LDwHAeCwdwi2N6qGEuyMJNgBJPTmeqtLf
OsIKhDgECECIK5cDs6LzyfUeW8MyFnt8r5cEmeGKjbB7RugyLDJo8PGhX+5+y8ubzeR74k/mtw/6
MsgLOASLmOm6gBjwvL6/KbDyg4AokeBzqOoY2MknUz0B5dac4IhxBXl53H9d2Fr7LBRyS4t7s/Hx
dn3+/e35cUFZ3oftSLhKOLQAl3xYO0dplNHsMSsAYUUwE9fxJvHqeBN1eOAssl93diXaPzh2vsMl
fl0SBLNforfYjXEac+hcvp1fBF1TuKFldBjOCCdEtO/1A2EwT4dfulRyggBXUwxYcdmqpTDKFp9G
jso20pLwua+B/beUon+uuwYrsI8UVUmhTt163DC35Hj3+2+IXvkPi64gUb483shgmfgelv3Fr+8W
3q2CIKdd2M09PIHOu+TNv0a0HshVannB3o/oj9T1JFdV7DBA7t3TPrIA3+M3j9ZNEwuEK+uFWGF5
5cSZvkitiSSQtuK94SxcGDvQr4U0DrFRYsHtKfrJnOJRTqTQbUGjW1w0wa1Lav7EpW9t72X2vTbI
VG5mFUw4fUjvBGGlbvHyoiEOoaBYdigA6lEFcKFM/sva8tEPMIrZez+kbycivGfYSHnjhLw51333
SLk6yW8bQQyrcUjcPjCDFaB/tZvNOXqOfW+irlWpfVImetv4dPCmYaqJPHOA2RlD7cLQRH4joxjs
0xy+vBO7euvTBAhvIbI/OxySovWc8cfnRLhPY0nXCPoLlXCg04YzGOi2scawf9S00Fw5Tt1ct1hc
3uwwFjuWM2gBFdW/nKL7+ZhH3TivEnDImxBM/wb2PGw0x7oum2TYk/GrntyA0XxIyuLCabr4CkOh
dQyDggMjm7+TMaHja4SntxpLIFDkDqJj4+oZlpjb70kJh5dU9hCTds0QSRbEH5iQyiP2yljEfgW/
RVcoUEjFHIeptZMQbNp1tAfsi0oOQD+lJENqNLRmqQlAXorfqig4aUCYhbjHGViZc3ICDr+7mOKB
ilbQxWdJq06gHVDPGzhPlhnIU3gXD26YGCtL+3SK9vG5WnKMdW5RgI2P6QIuZ3lmz027T53Zf815
2pDNrhftLwO9sBlxEaIkgdiZAVmet0rfz1OGeli26lL1zB1oTMrOqV1IqTKunD0a2ZXZGM9gWMab
SRO1MJImGFZVj2JCgs/dUu6gueStfSLmakN9+VNIkvB6GFx1mblTjWabzvdBPYkHttHWCQWo8tQM
0xN6MpaZXdSuI5VOd+RSjHWYVdVNO43p6UiT+bpK3Ec6sBjjIDdcabearnrfgA4PjOSAAhvcZaXa
BxkGcSg+ytv0CgpJRc+mWEU9vk6ox8TTYnhlYTO2z/yGw23mtM8Bp+Sj347WVd/HzpmTN+WRx5z3
VKf4VUH9l9+DIpsc6+lGdtlX0jrGPi9p8Vj7o+w9xqOZdZxrv9nl0QgOOkGd1nX0tbRbxJkk92KK
IxFGqx7+aIFHOQ7n+rwD3DjtNAjm65Yb5noAVv5KhdW5UPa41bYuv7AXM+N1j4VvRxZCHWHDMVDE
Tbiele4eitq6TSqabnKrManwlhyaLYcLeY7LBNkPpN8GqPV0yPgBLgojsl8IvKtHgwaeAxQC616R
ab2sCCc+sVWNtrNMpjMgh5SbNKnhJXtkgWwFlY5266KheGHn1B7iaZsIBljY2YIno3XdXZok8Vft
aQlXkPaD87gBWhMvVN0sRFvkGqtfkdS+kEKmHF1bChrnNOFb8d09rtIJR0HYnsZ0RUBy1A5GsdFc
KW9+lLH7reSOR0Vo9jwafagUFuUkSXIF/Shf59QJkosX7r4DWPfSx/C6faYqZjVqECZ+6j14/uIH
6X3UKPZH8fDgWR29cuOiNHI4FzWWlrS9HMgIfZnSEkXHZmZYNUNKjV4BTqwLazQoh/Ydv2oDYJ0T
IUC2AhdR5JrcefAXLjCEF7cRY3KWhaoBSsnegf01HRk4v2kEdpN81YuWjJ6axtepCxF/q7I4N2Lo
W7TgqGTbktp6i90qXTd6zh9VgX1/0C4QpmDqbom4svBPlA83hnqhvGA4T9xaH7ihxUVKfnM7eD6/
TI/xxWXeWBXusR8Lex2mHmDnsCBAgftk1MHeGwg4kwbALDPVE2U/kzuQlWUdS9ambRncAcu9X1VV
g30hHg9msMStspRytMoRgb+Fi2lN23gsrJGidofTnVnk7WZ0OjLWrTTF29AhpuNcbuLqxyslQ+Ke
Y3oIqQVbbgMKacJjXi+iZ4evGxnTmwbrWseuW76Bt8govXLNi74MZL4uqdSmH8o15zM26kRoude2
TdMCjCM+jBKa9FQ+FN14BcCmwfTiljEpxllceKpSeCwWf4nD4tvlLqiBYRTjVeGVFgtxoCMH/Eao
q12jR1vuhj6uh42ZsUc5LUGccL22Od+uSavEEGN4GXOlzniO+w+8eFbfmGmU0Bk2FqG8st2ath6b
zQi+zl5U2S7WAVzeUKiqW5VR3r71FSkLN2/EBV2K+vD9raaUXzK9beP9ZA3iroJ7fnCKTFzgcdQH
oUNxAcUJ+I3gYczhjZaXqeVRRW8SnW9AJNxVuXz6eMR7ldvpdKP9iQA+5NPyHtM7LnErnNgCybIf
r1qHb8toPbe/IbYjLqK5NLIV20n7JalLLg0xTnSmwAmBi5dwoGTYnA4xTMLlD5kFfVMY7f0zx2nC
zSxl9rkKfN5HnxJn90xdffaBtNZrDUr7xqp8D1cKRWkKQHrCBUus4AQMKh+kgUabE2lPvHZjGR7z
1qbCS87PWS4QDH6kTHMi6mg6CbdTNGh6zyznsmSfyNRS+FBGaA8vT7PRnAQmfcN/8MOSr25MEwCv
2mre7NLzH6YZoOga+uIyvCJA/UJNi/ko/J7ypFKMxB+q0u6vEiSRb7MyknPbL9XOAaW+KiufCzQa
QXKB/9YBc/Iucvyrwp8NmAYezBPPHkiT01a482Miok0/wRc1i2tTz/ZLhm3h3Jn0yWAUYtvMTXHt
1yMDMGMeLnD993gD+lmsscUHdwtWZCQ062AGbAUWA05TR5ll08GHY3rp4Tq87jLLPp99s4UZi3qa
tVIfh0zE28H3l5Na4/sY/8OlyCXwXkUDxAXfIEa7uqHITLSTRZ1iTP+Hx66jtvYkUf3kTE5qyQp3
+UEIjxnZVI7nedCad1WEQZsgrivnldtqEe+Kuuo+z222bFVApjE9EDxBghTZH0A4NEtostNe1/KA
qgKT0vLIHa+Lcs4YwEbBxBNUxqdWzWPaa0txkmQ2liUX8DXfNlxKthOuCA5Ah7zTtDHGr4BXm42d
WeJES3M8iqTHCWBry2WmNkaH0p7Dczvlzl5n/fQQWPYje8xbLwpxV1jx2qgrfdpMREmyrr2xpYfa
L5kudpF+DUtk+9ZDZ4+44i+rkY3U5OTGNVEfdukq1vtpNq5pBsODEXGWNFxnYjRB6jGD675uLWe8
DNu+Oy1JIl02+TweUBHUs4wK6yqn6m9tDqm8TEJVbGH5CnBuJCiHSYfnDV3AFy7jHED9dXKPBv9Y
laZ9kI0qL2TRvYDMQaB2qthdG1Hlr+IkjjcU2sQHP2geoN24n7uRwtHGDvWbjnEfzLNquA5aTXOQ
OwDy1Mrek3jezQrDIBP99pqGWRMrR4kFJRLS25edZfPry7e4cO7p6T6f24hYVaa3/4N5bDkktLmv
nEZdcHgJt+VgYy1p1T2h/FU80YGR0sBSjJzYpNCv8JNuVOd8sVLxWPSs6TDUb3QAudxI7qII818a
v1iRef/9JPbTAf1OQf2nxv3Rgf3/ow4OKXNRrv9eCb99QWH+x/kLD47iH/9tp1+KL1//+6+a+M+/
8EMVN1zrk+/hTMSW7ZhURyz+6x+yOCVSn9gYShLHikyDKxcH2U9dXKhPOK98WI3kdF0wRAgxP3Vx
/pVpu+B2le95JojNf8u1vWiY/0cccIi4OSQMUHOFRTjQ+agXpmPatCO28c00C+tQ1jnGCTmbW9pd
xz+c7b9r0x9fy+eVBP4FAtAfu8Ml5yUxJoDmkmYeDl6zzXVDS2wa2WtZjni0vGlV9GGy1mQrNhUA
aKrESaHzThgd2Pv2W0y47kALpL9RNg0TWDU2ti7OKDZ0/qCz24sW8+HNkhB2mWYsnEyhPoi/lmq9
pufHw7nkPYQpdQFjr7IzpaJzyk3AVfTmqq7UvUt7yAa2mWlOBbujhdLQKHPlGLLnxATvvJbqNY3r
O48Go3XVYhb1anPFrk5uLAWlPJnpfgQNsxvjvt2HkXeE2onp2qiyrTPQvpwAt6NKtQgr/CcaI8vM
H1ro+zthAWKgkUvD3CFE/hap4EbW/rgPHONO1cHRCZhQ//vrwv99MuOy/6rbTn/lfqmaf+y64u2l
RV/9f2Aexmjjd6vATZm/FPHLr/f99//Hj7ve8j95dAhzZ3MTc8EvTuYfN71lfsI7IlBuFIEepAuu
u5/3vK34V2AcPbL5rBbK45L7ec/b8hPpccX6YTP1+b6I/BuzMKJD7y5uDxupS5qIoBsjO9NGiXwv
sikqFtqZjMm6Cjgzn3pz3JWbqrKFPLj4cuarHsF9clZeM4f5TRX3ZXaBAyOxrJWmZn5oNzPYN/EW
pWmdn7RZ4CeHVizYrroUeb71aR2kBylMogAAl2kwziHZ5b+M4DkhybMrri+9WUbibDLHmaLJJB8z
OLChBkqRZjRsn8OKsYmEyjwryzMn5XG8LqjeOfQczeHq92UpvBNriJob2sKmU569xbXsyJ6exF1q
Q4pqDYpv8soJdxOU4Uug8bUit4lyhXYOeTV/BTgD6Y026WIIzgIv1YO5RKdG896cZBZc1Mqcqn0E
i9vdTvFEYRR9FsBhlNfQmeebUfHZjnLCbhYg1vFQoPrjaEx8lK7Jbat2PXeyxUg20ra8SuDBdatC
FC5QMEMZJDPcITR2IdVC1Qb88BCeZ7g5znM55vjn45lBed0MZyQWSmuVgs/HK1ar+Llt5/aG0yWT
pCkmDrGmaFDuJk2P1DanusfekSNnZZSZEhi6ZNh3NJuaAPlxHZXDE5IPPhcZay/eZqEGVOR0Bp3Q
cDPtr/HUTg8pEmsY+BOSfdzgL2xC9zqjMvIM255H3KGlkhRgsQjfyJWlyd4IaDTMKB+icLlpXiDq
ZWu/DDEjcReQc7TnRwD7K6/GBuUQsz3aPInqNWMDfTrALMUya83BfVsEyQlds9m5Jfzu2ssBqLi9
yUrmmo8ZaJ/XUC4UmBgKF8bd7Avd04IyBLhjQMjSxL/0iD2O9LIO6ZLK65xTMxmT56zRXD0ei/O4
pqCi4mMNo/omi6qrqdyevbsuopxtVcAV4ycmorGCRDjCCCuz8jaHoGRutU/ujxk1Ts86lQyQQq7c
c2pnexjsc4TKGvX1bK8qx+zoP4EukRGG4YC3DonwbucaENbKtFuMiIVIW4I/nWS/a+XtzUjguFuJ
WJWPXVtj5E1j5DxS3LTeDrHA99LaMNiWqsviAnC7ZTJOVN28A5an7+iWjd+UFTst5rSkfxyiGNNr
W8nprmtcL1tFDCAxZdY1Fa1T3GJGawIdvnGwie41Hz7aWMFolXswpMRdxmGqvtVNmKlNHuiE/mBf
tsy1IdPXhZN42H/sAHhm4xKNJweffR7oiidanZT8FJZRitMcQANBF6wkb0FptdNZG6WDRVpWutci
ScN7XwkbOzOCHop8pF5oTuR8pZtGPcR0fNcrPcXRjanAYm1No04uYekH+LbpC37NI9i7iwZsQK7P
vJFv3OuHs9Cz5V0MTuZGdx42QdtrrBPgEAHz+d5uHmk9F+2ZV3fToS9t0gKiCPzzmPA3DqOmTjAn
5x2wULum63dNGZB5qQwO4LukBQWHR2youqNV4wtdeZ3RvFWDMXwtpcZxWNCUEl45VZ2TmRDmhKDV
sr69zoFj6TU+g+I55D3MK1Jwcj4zZork1yNhbXBlMk+/UJJnA8oSFZTOjhj5fTv2ube2rAKnadKX
NGzXvUjvhUthxabNu/wRVEcvqLNL1BcNTetKcVZNQAICs9iyn5HlLu8iXHGGqA1eHCYgWLusuvPa
nj44E4t/RhzGir4B3KP7HetT+eSiFTbHVvWMsGs5BmdFWI5qhzQFMrFyA9zEDYUZ9IG6adSsGqxk
iDjJQFkCxlB1L2l1hI6UTXmzc0SfXwDI6/1d5PTWIRgTfGwhm7+ruvIIm8o4C66DzKC4yJZFfVW3
dfjkkrwn2G37fnjgRftxPZl2EJw0EboYU0abar1e+higaksS7LPrIHvJzQGGpB5Y9zY1NzfxqYhO
kZ03YOtYXFoOlWchsw13FouQF5R05IwRE7q1nZi2t0JOMo6VXVIIz209f/GCUN0TCGy/zrmaCTMA
5F8zf0mfm6Tn5C1KtyRJmwneuzsYc7jRkJVvARypbqMtG3oV21zka6zq0y1kCCfZD46R0kM+eQUA
UjOnRRYSJUd7yy+ILslSkSVMqad74FfD0uiEZfCm+oTVKHMWn7OWLLaYK210p7rQpx3AW1z340yV
VTtQrr2vmtS8CWdMw1uVSw0cIrG7k2nwaPmmOKq/maHrYuMN2HpTRNmHj5nZhZfetAAbqski8qfx
Xqi1OZbzpd0MPrx0GQ48dAVUFohwwzH2EmC23YRAANBwarv1NOftNfsFq1rzzPWe6AWUnwW8X4kr
xkcHigaF40bhlXzsgJ/cGGbBtJtmYS5Xr6+8wyAK/CIVMmK9MQlK4aowKBRbDz4qx9ospPli0sPI
iM0eCnCSRe5e4arhITR3NQ69iXGGXEnkyysj5e2sNRCebkOpdvNArbEFnEAoY8dTzQTtKGNxz6Or
TI9O31k89+CBbuMolgbm/zSoiEk3Hc3UPJErwpF6ijYczzr+hxS3PM2Kqce2cm0D+rAPy56qEK6a
vK4GMhu5q771YVaSw6hLEGRy7ig4cIym+8LfCLItBnbrc2hH8VXVmbHcZqAxub/AsR3zEfLvWlUR
8lFA09Gtj2AQLIN1rbY2mwi9seaiOQ0AmUgoGX5FfHVi0Vx1wkxfZ2dMLmrqbJEXy9qmNtLmV9xU
SdFeiwLa6TFPRb+neVTVuJvdGki4mlCuPaqmIKAllh7XURikT0JCLd4YwqnPAJx1/gpaShuvc7yq
i4bj43guu5lESdzI+zKlCJbxgTVjr22Nuds1VACSjptobdvaDAUY9le80hotF8BPZ0/E/cui8vI1
QfSw2SwNp3cuZUlyVdPEuKR/GYhyQozJbVaQ+89GmArjllS01ZH9MpieDi575lUw99Yr4D/EOl8F
6qVJw/C5HTtRH1PHI5mDq5kDYqroWqZeVGPVUJEbYl6c4m4HRNhGyGEOew3WRIdMmZjjneR25/Zn
elbLrTSJimCGNhPYc7AQ8QD1jrkulZ6MVUND7A3EC3njAjJ8Hrzcw5nOKHTvdB3mzCpX1KjG4Jbd
q8xzUjYcZtEUu5w2ULa5VGm1zjk7VmVjlhlT92yO+2K6lHY6YNVJABO+eiDeeNjMwlDd7eyzP6LO
dxSmdxaGTR89sGFOoFSbQUHX9jRL/2jPRgncVDNj2cU4ZsVJPagAiFciBKRGYMHRjqZSpe7w/fv1
mSODyb6RE1OHdSvM2fpDPO79AZozho2kwA/jcAYSGJE+mB2CxDLcCsrbBlylwLSVxhsf/8yXX05d
P1WqX319H6ha318GPwVCCMcvci4fU3g+rT2N0dbphqoR8gx+nI23wmtZO9lyJhjHhVWduRVz7/Uk
2SIyHqzxwsb67t8/F/8th+CdKfS3p+f/is7QBdD293rY1Uvxkr87CBMd/E9TqOF5n6DEgNBHA2a3
/x0a8FP+UhIhi6YM/J8OHDzcdv88CvufXBACNg48tA7UqcXT8vMozN/zPeylvg0nzjFdIAj/xlH4
u/nlV5kHrxyn8OUfWP0kppP3J2GGDX5j+6O9rdso2tHfIm4tZmaHeXZr9JnRujDyvqXpe2K0EhSW
f+NXrnvumJgfpWEiX3WUuietyVYVyWsPUr9eHs2tsfHpU9i7EX8nRM5be+y1Tn75ov/i4v9eUvPh
3SNSYe2xIHot7//9uxeYEXw/8HmYGK66yqMgppd36RrJwynetIXzuUwIYE5w+OOVlxbREX5wzegC
IgQodgqTExJju96MF5IyXYV2R6akzdNjU1REwN3uuYGY7Fhu/bQksldoov5zQFnxhvhnMmws9Lx1
PU7jvpZRf0qdFijZuWVA7jfUwxdRSedEHh/K0mh2iWf0u7RTFrnxEtUqz8fD77+QD70cyJfffVWL
29jF6wU25f0XUmRFTlVAA2Zt4B9z4vv3bcaZsVTxuKuqYJeR7tx4Hd2eUd8/GGOaHlnp/7AovQ/s
Lu8CwJ2JE9r2UHLUx5/F0SY+Bjrytkrn411WxTBt2a+EpwE5Tg7tMn2qWXB5qOj+9fffwPKL/3pF
YNAF64dwiW2IN+At9qpfzF7khyKXQt1523E5bh0nV9cw5B32YLBu46Go//CNv1/lHTzby+spphrY
vi310dLG7DXpzUrPW83XfFompnPdYGPa/P5TvTfO/XgVnhIoYD7XGkyc958qs2ORx2Y+b61gzjZz
Fb3OI0IIIaIGIBtw2T9F0j/+gnwspDkLbxFpaK6kD47BsYJA64h02jKuDJ+qOrW2UVe/WFp8EcwT
CcLE5PfLP5a5iL/4/egL4fLBZGljiv/wSZ1EUdGk2MZnbPRXbEDAB8i7oCW7TGhEHi2aZhKHXPX8
LXLVbWHGl64qzniIv81l/mQhCePKYNr0+x/g45iA7wPDObBOz+YA+cO198tlxRgeCZoN8davG7UJ
xmWyHoTM77DP/mFRE39xSS04Vr59yDQ8Nj4syTCPSNMb8bhtnTDjlAtrIqTEmhQaYGS3SLdYKCGy
zOLFGQICOcDHuYW/u4UhNgOdzYb4D3fVX1wOSwvS8nYUeB3x4VfhqBHxWum4TZjG7ZokA05Mqysb
0/kFB/NT0oUIPXEW/WEK8WF3s1z4AkwmQi0DIhO24QehliegLosxGbZLCCxzZ3wEPrT7fOOPRbxl
fjCfcS4qT2muZBlPkK2Qw+r27fe//ve92vtVBesqBim8mQvj5+NP0mW1hLWCHGNng3xzquBz2sfY
e61uH3jt13To3LteCZpJG+GHNzqpcEcR9snhdVwbSp+kmafOuj4tDyMxQuSZMCTITA7zFE1F72xj
Lq89Q0eX1WzAErBnceIX87DFBVh8dvLaOUD/Mp/barb2gY1LtYu6juWzqHe1BxsCXz72VpS9rEF6
KIdiX9c0KFrAKjilF9YJ4vVrwW7liKsZsGErxpsWoEGWkX/1E6vcFZb1UA8SCx41GQTzyGNaLl1H
QMHh/eDtu8ybdt5Hfu4BjRHJxux1Bj4cYsB5ltb2BTQ3FnfX1Op0HNBrUg+32L7yWob8v/85/uKq
4JeQhDCggjFc/LhIGBiMEqfzh21YyDsntO/5Ul9Lr3qmZ4bw2xCunbk51J6EB2/84dn2rwuU7VIF
RpSGSMRCyXu/FM81w+sUaXILkMJ5g1YZ3FsiKA75bD442h9/jJvYEP9NbudfVx5eD0wVXDnmcCz+
718vjxE1Ijfrt5UXBg+dqAANxThEcg/+fNzTdUmpNbYwi9LhG7oUh8fMkAzGM+2dIq273+hL50LE
Z3/a5g0JUJLOKK+6LvHVkPxR+Jgnyj3ofQC6DByh9fhDpDwI2spSXNiYWfe///3+dTUhV+JYNr5s
HM6MGN9/pMyZJh/FirtJh/+bufNojhtbs+1/eXPcgDswgzfJTKQlk95pgqAkCsCBBw7sr+8FXdNF
Sk317Z50RUXUgEUiE8Bx37f32gVlnSa5bvwEdWg18u44cXjw+jEKlOlS4v/80h8XUpLpXOhgQMQo
ozGTWe8vXcaVQlzgqWAAgbPSGlFSDsx+aK73aJs5lsK4Sf5wyY8PkEsur+nP+Zxu6k95+l+Wjr4C
lqtqVwXeACAFlMpzDoe0ReX9hwt9vK0/L7RsDuhjG+xJPryZAMbQ480ORgqZQV6cxUxRuxQKcY1p
b0A5ArluPPMoqaz9IenqlxG5XBusLvs+Fm/nF3dZyJ4zqhDIBmmoyl1ekYTusVThDCcGNtOb+6oI
Qwz27YZAg0f6HNn/4MsvN/qnmIDN34cNS6vhQaZ2iC9HhM96WL6OtfNMTBtN6gFAlzK2ReHcf/4y
fVyo+dK8vxzp2Kssa9OHVTHRhkEvukQF1dCKAyEt7ZoUnurh86v8+v7gNOGsh6eQ/QBHtPevbDfS
UipcvwncpalFbgg21km1OLqpEH5+qd88Rq7l4JQAfcM69/Pnf3lXEcsNad0CGUpD+9TV7kNtiDeN
tIx1ogN5nZHi1/qU7Wcjw2zfPv3h8r+OTg9DN9YtTr8clcWHG9rahCTwhjWBYjvXpOWFPjZfXF19
gU2/NygVl1UUUgaCoxu7d7rmfxmkT2l8JsAtGcWujvxk3XmgXVL35fPP9pun8O6jfRhcqs2JMY74
aK7wj2bhX/u2+sqj2X9+md8c4LgFdJ45VTA9QSd8/7QdeJc0C+YmkPZ456p255XWY2Y1+Lo7/Oua
RAUYX3oDKDUTifOKRp73h6H062vNR+DoCOyTqoX58QiVSKUkMnReAq8uA9eu/M1QWX86OH1cRx2c
qFSNoaTCoEdnuvz8L6+aXrKJHNhDBKl0H6LJvVeZeiw4jDdjG3x+U3/3WjGAEJXR8If9/WHSl4ux
DLxqE1gzlJQ5cp+Tkv6B2cX2rhcKiaFn/ile93dfz1oKPyicHJvd4/uv5zeG4eB9awDsdPcRNrqV
gzRQ2e6xj60/bE9/N2wXWxo4cU69JnDM9xfDUDabIZkCEAYA4uUaOffCK/N1hOJyHVeLQ0UlhPYp
77mMCHepK/N/8t6yI+Pb4o1boh/ff4RuCDWdLlYToC2/9Ck+nJK6l1sV4qufureJx3JhGDLZjEm5
o6xFBlej/eHF/e3g4YTCaQHBGIvQhwdNH7KszbhoAjGWz5al307oZCdD3VdG9Ujl55q1C7iT+IHv
aIW9nqrev+p+vylH/TwG/fWYsLzTGAOZpCg9cFj88Bz6XOYd7e4m6NHrBrLXyJbUy10aYoJQoti2
dhugZ07JuAAINPoqJPPOIiwKe2CglAVKAQAVnSSMxLWW7l2yfWnCk937+Qf99eXkNEVGNydMPiRB
Lu8fFuE+bjwLEh6qwX5IOss7kh++c71pACukDX9YVX6dOllKKCFYeCV4R+0Pd6UdTKdTMjMCX7Q9
+YbJnbBK60ev/an69bPW/f7+M8i5GEFuwkTR92FOIYvKQNBnk+hSmwfCvp9nK7XXU9FejxEVryQE
NcMhvtgimTiOEQhm4evDnl7JptNTwpldq1zJeAQ8mLpflOP1ezXgWa2KnBwFwWbCiOObpuf52Fnu
0RYbG3R6C1sS4JKrj98iVRw/f1Z86mXs/PVrUVlEIkm9hT2zT37Bh8cVG6GKwpB9RogXJMEWU6Qr
Q3j5wSw9RfewcqqXMoGkv+qjkWBbfIHQinItvwqx5n5HcZw8RYUD4XNMkkPRivGa5jzBW3Pa2SdZ
ldOz58TWwaz6H0RWG2dJPOMJvW129gaDqRFNCJ6lPvb8verysd9qyVRej7Ug2Q8TgZsZe9Ms7VPl
lQ1wkvxh9vNXi+gBToqqPFhtaz41NIm+TKVfrauyzC7plI6HDH/1vhJmfa3o+cCF0/3bfrKr82Cb
GC7CukNLVeW2ddB8/AE0ts37UnehvyBsRlMCaqwQXfUSK4TYMlz0++PCfS+quicvc2qfY+zeDz8d
0Kmdmk0QToTDVeBLCTQr2UAElaVzI/IccU9CMvbViMggA4bbl6dQDrT6UEHOryQJaa8MJOO+HSzx
KsYa5QyEAepMmCfIGlJG9TJmvtzM9TDekNGJbtMK54MOXvYqC73pxqD1jv1FC1daa7rUyaU0CA9w
3dfY7IBIo5fU0Xt5YsY5UqgS4WVd1Ocmopq8Jd4Pvs8kx0tRaSXxmXqEeamKAbGEmmY6uylUi2tn
aO9zpRpabJFevcx9hv+kRim5MizNPxuJUV223Rgi70mKLx5ev5OIY7XNyCfe+BGeTW9BoPVE18sA
e3UqVxUV5Reqb4IMyQYUa+wKuc8WFGXhRV2wBIkeJ4xaezOp0+86WqvrafLAE6TAs2ZjiM8Znbrj
ZGM/hcI+0EOY5XrpTK1bHZuIpCkVxJVxGUMxA1JZpsTy9r5TrpCsa2TtxeJtVHjUF6NORFoySxpQ
FqLD/F0iJg9AFsbhnSKRzjpMDavetnR6ehXwo1MGp5VFYBQ8D4Eqpq5ApjEWwMXYkzqhBdO4Tna2
hyeSVKvkGCOp3+MOmW91zYQ4mOCRS1YwC6YjMPvoxnUos82i8i9SC+PWLJM7BD3GRS0ISFNVoz82
vlWcsFsJVO1TiPlHN/JAT4ruOBJ5vqkLx39EqAUqqfHcL0nn1Pu5sMd6bc9pvB7TKX9KugI8lFZM
l6GGBsQ0NeWt9Nw3j4NA0pHMbmBMaC3m0dEYZEZyK80RSdlPT0rfg0kOxXjbECWNK7/06ssG++UW
5+m66ieXO6KMM3FvoA3Z8F6GzkTkSzsckTO657JEAjFG5LI5xHfu2iRHS9TQw8biYgmySaahPpNw
2dwxTF46twHx41XQ06iC71RjugcfNdBR9xJtPwuFeUBo7n2SKjcYEdQ9j0TY3mIHnr+RXgHoNRpQ
AHDMv005QGJdrNSmyFLvPOWZA0gg7C+bbna/mtQtvvk4dvHX5oSPiRT08/JMgaY6QTa29jnEl89E
rabyZFR+PO5dhEubNm+Y2yeExZehjdlqk1i2cW9QArgFo6D2UNV8gAh6fQIiNF1pKdJNqx2vO6R3
cESwlCDdKbc9J/ct3usp0ExPQ7ngO2tAGLjtWO6OhKG+Ds7ow1Mh22utawCyMkfc/LRj2RUJnGbi
SGxUUX5dRGmIeCiPdURVszZfqXK2Lge12B/RZFLelKnwieY10gRIXWcB9hZ9S0Td8EB+S+Dgu7pL
BokHTfL+cgmcXGFfrRyZImJvmgYf8M+6jVIF7a6+60NK6Am6xyCkOvRCqqhBMJ1XvZhdI0+tFTvf
hxH3tqqH8mSRMrTLvcXvVeSEgdI0BzYGKTF5xkXCZzTGvjijgdg3KuyPNdhe5EbRVe8TvlZUoj7a
nBcAZmQeMW5Ftymmrr6l5z5/mZs2eXIme7oBnnpXDKX25syuzdyDwI9NsnG2Jj1fZxLXO9Et3TWC
1Rhcd2R00yVIaNSxVStRARLx615VUjbGfu4L75bdUnWcSUjYOpPHL7Oaug891IwkGHV/MDdFFy3q
1KKJbpLMHv2tq/xuwx0eBE0NAzs7xzAUcJ5VaauhnvBjd07kbuN0jOgG0t5FXVn386EiOXAbVkVx
U6UOMDx0mQuMvXnAKjasweQ5V8BFyjdpaCMBqb7GpdsedJUxhk8W8TE1pKgy3g5tXz5Ljr8usFHN
KYN4FNO2RYKzBP4q/6Rc/TsCYzfoerVV+KxXVl/X6ToNxWWLovMJm3u2I8oH9Epmet6aVWa45vTb
f3FTLX2FTJDco+hCY1tYIsVPPJgKGBbCI2ZxbX7R7L6oN3aqCDDmz+d7geDjMoTUOvhWdkN/tPwx
FxbcEeEWS8RHNzw4o0XYiwYqTETDSJSsIDzTBCZxJECHyCC8gqfeoeiSEhCRu0MwUlB/HXxTnXth
jQ9h6FfzdjS0+BxivXzT9eQr2kUXq5NovqP2p7LZgUd7GLEVw6THU3ddGSO7mrTy3Id5Bv2LqUo/
V5VMD77sTE4WCn6ebrqrtkqzE0tq9tLN2Kr6volh8LY5kxmaqDK6w1MEWNRo19aooZlpo1OGutMR
PZKJvvYvtBHvZB9h6eRYgW3NCSnJ7wyl0eauIJJoYixuJz0zd7qB/DumxPhllHOePKIRf5kSm2RB
FmnCqgGasbkAQ7NLWmyD7Bj94zTCAqBQvc/Hpl4CJ9t+18ziOsPAF65chNhLNm3NKme1FlOwbTUs
7W5BoYB74uFAHQieWf3cBfkdeTn4oMShhBcwE8+Z13tjTI4en/GS7Up7zUSarVzlPuZi2cc0mX+C
D0KwtOzxg0fJlqVbnkY1n/QujzYK+/69pP4LwLjduUQ2rrWshxAeZ9AZFRBBUBErGhNQBU33Cc0e
uRcUnzrNNViQzR8h79ReCFJ/MJmKwKvcINc6B3EXNDwvBMngo7t2ZKftsxaOwjhUXFCk8SN3KP2a
11Bb00J3t6nnRufar6kHe/4hFSRnerjQr5TtOYduaXNigB+fHCdPCP2JmIGacHrU9UydSpehQnpX
MGS4g42BXNiuHQsiMkt37Y4eNCjL2tWd7NdWi7eSOK+kGqeNHcl7BnO2TqP5nFY4yX29IoBhsq6V
M+iMfMO+8UISjDfYx8vDuAioVBIXV+kALMCcqzbfNuT8nifMzidBRfCmkXG5mx1DJ3JUXrG2deNy
Z9jBTuw3cP3g/HX8NkjA1q19JrobhEkUS7NcXGBurm8HK/IvPCP/FqKLOmUZLdeN0znexbj8QG8U
/H1bTzLUmJERkExlr+Kk9YJ2TJs9VXtQ2X09HuNhJKU9iroH/s6pZ3Qde8ppy7HcUK9R/jq5idgC
PR82JW/tEVgVOzIrjHe1naEkrUN5YXbCYcaqFp5tWAdJmJ9JLjXOms27KdljENJQ7OFPjtu4xXMZ
mr7Nrw/fLEcrglHEE9GjFkFrbAYPi2/xQSOi9QKC/nTbo+4+YBHQr6MurHe9qXPIKbuFrmfoA3RD
KqIj06cxXbizme/qxp4enAFnFOFYkiwvB1kHlq0WRKVZypVeFuISpk5qrWKE+hAWEVOuZloNwCdd
2JtJD/DTR7jmrvA2Mng6VLETHF2AxH4MKD+y2ihFfemLjdSs+c3BKzBscsdHvzpHAHJWWq2c6ymM
wTzbXlN+kW4W3fVaWh2UHMdyG4WDF21osvU3bUVnZi11TLm1Cgds5wj6a6yTpBAhJfbXJZb8+y6T
2kUGHo7lfl4keqWh0eWk646+ZtPZc0V8Ho+eTOPxFluzeEUf/UOTtbC39F4tHjrsVjPRXfzW3oD8
bWNOVbYbbOFd0DzVjhEABjR/hbxNMgelfW34L1Bni6e8JzGEom+yK5c134gLti9Zwk2dETE6K0ys
3qY32QnarIIHra2iK90pFFvsOdm3pUmQsSJodsy0+jzm/rrohb/Af8cVrUPYLZoHZ4Jiz6TmKcin
utpCjQf02ao0DIbEInQ6jlTgTFn1beL12uiRK7ahp7lbcpqBCNdqktBHwkm7Figmd5wRAKcuYhqF
KjZI55yYQyMs9ddyLJ2N03jGMZSqovQVe+sKZcaKA463beeiWpEru5Z15m7aQbCps8Z4iZ0cXvUU
/Hhm8nBKoNe1P52p3RmPc6V9dwsZPfaDlXztla5v5y7Kv3XItm9bHc/a2lbF7ZB10bEVZXwxaT1z
O5nt5AeA5xH2gCJ1KHzjDvBVgvcCoeikLR+pdWhN9rjpMD9DRl8EyyRqhetG6+uL3jN3g8WeTqlK
29dVWgckw3dHHb3FbhR+eCRDN9tFmqo2yPj1TeRVDNaGkpIJyugEe3dEeAq1l8RN/xJJyWxitgbm
WiAT2KNMHhf6akI8Y1GGivW1jtQ9IkoH4nBpDBgw8hhV/JDtGpp4l76OpqCxxNFwBgXfvGF7G1kd
d9Eq7QMcdqDz1gQsILH6JxvPx6GqtNqESUtwTFc0IqAnXJy03Ge9a0z4ufczGZRHTTdKjIAxG8Yw
86jPVKynK1Ii2N0VFgcBeR8RG3bAVh8BKPcwPcXTXdQmznGCBrpJPJ/4eBhp3QHsdg9yM0eqC8Jn
m+pMSX5WQuvU9RlZLVvqHZWBEqY+77mUQxouJJAQjFjVsUbJ1nAvmlSdu5HjIssOdBSr/xZRil+z
g37xSVc5T5lD+xTB3nVkYy6gMoKO2AFz3ofhBaCJZOMotKdzKP0A0tVhnhuWbFt7Hht5aJ34rQDx
tga/xCFuKM0NWe9OQEoY5hG798ngrg5218WkydTzfQ+7Z2XFcl4rVK+HCC++1KlOcVbBNwSbHvBS
TRlkmhmxxKyjnda2pT5vUaTgxUFcsyJio9rVsFYvsClEa9MuxTr0iCbOwul+aqxio7tpisPEcS+h
xRE8llQXVpEmQZrwKojYACQ06Yh9kvGyIEaZGTC7DVOPgKMk93nFFPvdcWc6+gMP4VVF8pEb9TiJ
FMozJvfROQ1dXl8SB13ZQd9EVb1JQg9UcT1aPluUeVo4CO5UrD1bG6+tTLZHw2QTNC8wOWZKMslt
oXmrxMqma29uxhs7qUeiEPpCu7VFWq/qSJpnjxP9W4L1dq0bxdNMEbJc2WkL+SGieOLj9w8mW0Xr
kGRhPKq+/Y3x5APYYdqfeFlO0EZAVFUUiyCbmCRF+grdnnMdZg5uHKO3nnrDuvdm014PeV6dBaK+
FW3cJ2IOko3rTykNXWM+FU2dBRVPc5+UJiQtn3AlByIEOyFrAC4RcZ5PLP+L2c4PWRtxlOTUzioK
lKqa5HeKE+m69pMHc9Q6xJgxoYyZ+t6Fcstsxytnc7imIW9eC7M3g0T6+mXs2t6NhZb6nMRGuTGq
Tu5pfufnSDMOGNm886LTwI80dBnrQ5Y8htNUsnyn4qxiZV5mVZSd9bpBL1lHW+wkz15kRJhB2DuE
SJwvnbHJGVyDs3eEtJ9d2BZ7o2vJY1j+OFsDhIVq/OoTgH5byhGdi8PRJZyN+YgwAsWLY1EtEyOp
D05Xt8SKmvkZW1N4qeLM/+qWDXwHXLM+6RmxRjUto2MAcrwuMAq1se4kD4oij0MZZwzNb2J2WaCA
81QwvzrLOve6zYY4iqJNpXfxq0tN5FQzJm5cnsEpGuriVOiwKDbEFbRvvjPhRFOxREgzKbUv5IQP
xK2Gs2BN/j5Kqd1VjZX+CKt8Ihcjql7a3EpvYaVidXN1KlpuTUV+GoSxU6HbUdEnWymlWEPMQszL
U0ZiYzW1x1A0m2ecGNO9UQB9GP20fwDgWd7wdOGsqy6J92HIxieSyOzdhoQNavHVqSglfgnOO+OK
rY9zQq1N3FANkLgTI5YUC/ImpjW3u1TFmKD5arqDrMeMuqOkN9vaHm5IR9L379XZTxfLRD/F112o
5Xd50wM8SQS7Gg+g2hTU0owQzSzMhdvEKMZwW/sG0pDUaMRrNCcUKpBMQOfJRx5Tx5ZBnkzF9GJ6
bvbVb1inZneoJI5u4d/XTiywT+UVXKzcfiwmK3rS2Nq45eQHXlrj5KQ4p228ui4rcmhZJmAg+/jC
XesRUwVlNHeM7pjjb6noYYbiSExNn63JXUr1kY2a2NZOvRutRiI49g5RwgLmeQ2BJ7G+NoCnrzo/
+6LIJl0yN1xkM9oPK6VtrMcVFe7cWs1zZweUtfcx8pj1mBTFRvMiir4eY65O1WPiEbziW903qHRg
LbKh3ZQxSV46UuCqBPsUhRCZ6jgRx5SvvnInIS4aQyt3seuXwUyYCpzvVB1iqtgbwSL7pocs0Urk
5taehXibRvxXohutTcdGj3AkNiaD35+SoqwuFoXHgXq9ttawUW6auS9B9fdAbbBIZeuY3ztaNT0U
bh2VPkqw7V2nY2ehfNVfVguqH5SbcU8Wsx/onYV5txdFzC434mDUehmOtVYnW0zVDi/T6N3UlLUu
fh64p7gYHqK4MC6AKvUbu4USrk8wN/GUEabSD94paQkGsb0sXlnmdvIUNasabfvOxDR2Z9gG+Wk2
+cAUqzNthQCaXDv8jXt76MbAtFT1IpvSfS1AAEEHU+0jdTXouUMyRXIjzbg85f3Yfg/pEpwKZGCH
nzQhHB7ZRT071TVONLkrpoiwX+I5oMLEj583XH7BNCxKXgvThgcsky7Zxy7igHwKfo1ZB4Yt7bXW
1qx3hv9QQO6ysuqqgFp3J/hUD/Rc3lie2LSYue7Si7cy8eos2+kh8pydW3PUz3SI/oMsie+cI3xD
RUx9Tfh/+My/0YwK5nlEA5aDRBHlwPuOnk2FKQRqjjyjlPbDlIw++X5WzCEA8lcGa3TbLjOO2ZXf
Y4uB1NI0OMm8tS8rDzPvbKLqYHPUHD6/l4tg433nSrhIrQzL8zkOGj9xqn9p8pM7V0ezG9WBScm7
RRtNP+om5IC5KmA0buwQ7nvdatmfOo5LR+zDdZFk45FYdHMAgT8ISVwx80arpF7CN7KjXxLtMDkj
xNUwdu8rab2ijH+YEAyBjZM9R4QFqU7DYKVqr7iGXpchSxCvlB7SS6Rz3plsvPLg1pO1mXH1vOSz
WaKP0ZcmFfiiXQr7a0Oz40eDumZFRdtlp1YxDeiR+S1s6nMIuhurpREU8eDv8pm+vEBQekGmd/5N
m3ANuJDQjo6fExwB5Yxjt+PcU46JD3o/9y9NasybJsy7HXBEa4MCPmM3k794WA9wdUrD+TYzdlYM
vfIEu2h6+/xB/tJadwVtddwoPmpcTEYfpTn+RLTtCM0uqLQl66KZdgRt+Gcq8ekuKx2qQbXjxved
pxFg0KffE8PR15YUhC59/kk+qlMAoxLtSzgXTHUDmdCHR9vzkwp7VxmoCT81OZUevQpruP55lX+L
/vPfczP9V4j7d5an34OE/g96nbilf3kcS/rrP6JYF4z///9/d6/FQv5hGXoH/lh+6e/gD8P8m1hC
gqlvMBk5KIj+Cf7gJ7bO2Zd/cKnByUcm8E/wh/U3hioGYVDjoDn477/cToA/PJQcQMh56n/Hhfwb
bqefwuD/nBfA2NgYp4SDrknYQIk+JrQqKQrToTCyct1pMaSPyc4HnUgaEAs1miAYzLHFrlf2V1ov
dkadHMj7rba6md5n0gy6YrgTCQlEAjr4RVOKR86cAkjHROye12ZB7NcYonurOTgZDNPMDgmeqQFt
xikx2K4WvmXmwN6JlGhM5Zz9R939QdMFhbWf7z2/eHJx9G6QqFJC6Yy73gFxCzGCRDITAkDO/yPa
lyrqDkX9pUPMszKUk280O7zP+384GP+tQfD7N/fdy/2/Gyf/FweBjWvoX8KfXwbBQ9qAwGIC/c+Q
Yhye/xwBNoAbdmgLu5ndA7Mmao5/oG/Mv2ETIj4IUQnv309N2D9GgDD/xk9QeDM2FqXw8mL+E31j
/81iAVsULRY6UGxu/47f7/3subhEWYVNnyFFqASKsQ8yLTDG7Pe7ZtjI1PSPkStpX0Zt82/N0f+4
iu3yfUiuZ8X4oPhxk8rLk4rUKi1MsAvrEuAH0QDT17/c9t/ord7vLpbLsM5Z7IZ9Sgy/Cp7ZTgPF
duJ+47hYoutYL8kKjDS4hm5ydLuifdAgGpzobFND/PzSxntR09+vvSgkWW6QUsE1e7/hylHOs7Ur
qcNETIhfs7r0iKdj+4AHAh4NVi2c1tW4k4BQwEVTqnpURmO8FGZeh5sYL0VC5dwitSjSXDMK8obi
9Rl5XUym8uef9ddnzsSLVZSLMItaPyMT/rIJsz0AJU6n9xsjttStuXAgDg77Pevy8+u8l1kut0To
tr1YdegKcpkP75ZsTQ8k80waZJaiT4ZaMYorIrnq4dKjsNp01Nr6WT7H0JE4tH1+8V++JNJvjLKu
sfzL9uCD9KtDT2PUlvQ2bkv3YIa8CMpaNdvPr/LLU2cThA6bx24wJoHYv3/qtTXJELYJgW6ubF96
x1siw6zqUSTz8+dXWv7SX1aqZeLAkmvjMVnOIpRZ3l9JTH6VY/MyNkkNj5KlKiQAqw/djTfi5MhS
QZbk51f8zR1E9KuTaeJiqYVD9P6KCfSjznTIMRST7e1jB5Tm6JTaH7IIfnlJmBCRh7rsIheY10cn
mUBI1tiSq1h6Fd5KJ0qxpCaEEowJAjS9frTKKfv7Zu6/9ND86ZofXsw8AY9hz1zThAnHWQ1NqpHW
36rccZ6UR7PIizBGfX43f70mUxLf1ce1pjOnfziQudHYKIApJtfUwmMvZ3VtWPN4TLWSvpSgAq0A
pidDGHx+3V/fG1y36F8X8TY7p48mEOr/GlA9ZW7qsc5ue9HEr9kcOiumX3A6vZOnf8Ac/DIkmAH5
B2MCol/T/GggL1MYC1ktxMZATHBl+Fg/EFPm0tnUntQOn387A9vf+4Gx6GtZwDgBYFIgKeGjmNso
62pyoRRtWgcq+45EHFkcK6mp+UmqJot3EV8y3EYc0YqdqTIagGijQf9nvuPvhdHUxuuIYEPogEMJ
5DjSpQMaPTXuRC5cM9fumoxaEPwQfEmybDJplwG1sNAJir4s+h3TGnK9yW3JD+3oKRjrHmGcSz2s
I8Iyb6a8umqAttqnqXeN4jjMsWU9efPogqXC0NnO1sFHHWIEgNVD1q0ims094I9RfV2q2xnghmko
L4bSqR0yETvfOErkCN+MBsH8Jkm06rmkISQODs4uRbZhTOCwQOlDDKAqy2Id6SVJopzCeNt7wF07
UiDY7oY55qelhNGll1L3ifxD6BCR0agJeT3UpGZSyTO9HpLMEFs0Kt3quZpSTdvKWYpqO6ra9i5s
VyNQFagd0hGj0eMrPNELNi/S20d6mmhaPAPufLxySTuKvjE72hjrSVIwCbUOgdBxa6uBLhGVNfQ/
DzQLcbSgQZ25haoAsVyq0DQDndMCOYddoR6nMS+inc8BGflPmVXlKkIz1pxmzg17c+w6jaRdN/SA
BNvhDTj1Qd/Bbsao77mK4ORy6mvnpA9D4zYId0fPuBtYLowbuxay3eXTlJu7GXAMln9UH2UUIO1U
w36c/dncxmOPkHuIR3K5NWAI5j1xeggLqOdY7YplIsKmqZSjBZYhScMOTQhR16YBh/rQU7SFK4+J
k1BPlPFy0w0Q+AJPFsYTlWYv3YRDKk5ty3OnoDZrVXsRysS/jyYwxqtIhh0Ij6qvH72wAXwWFyrx
16MV2ulZVNhMt5ypaJHZLIAriGYZ6UWqcu4awjkAwVlUXE/M62w28opu2aaAdb3QZwrx2hQtG6ba
8+B2pZVVec+1UvZbWMQgCvNpRgCiaxktNYpbxAyPcqwfe0UerWnSVNoSAFQMMH2phq2mtDc01HwS
SAswqAHUCK/ND9581LaE9fTggNowfEyJEOXI43QNuBgOXxVWdpNhkYRRcixnMSCB7FV1U3RGVARa
l9ER1hhEJBk2fmftXGrrTxCqaY2NqRZLUECm1a61JQiAcqXhnxPSjokQNJ3JXaP5mAhk7PocWhKK
1WGNisb47mtdk6M449y3AArRy3Ed9Y3a7KyDNsxYjIAtMRg6rZnKTU7zV654dum0p8Pi21uq1NCP
Jyr11HBtc+6u6O6oYePGGW0ufWLc3OfAxaNbFkGZbIHqxB11Zqs+T6EPacpIVP7SRYP+TLtXXnnQ
Y+xdh4EJdbps0+TQwDwcV75PEeuBkp9+ZOjqL2ropyhoKs28K9po9r+k5uRFWwppQiMv3jMaH6NU
nMfXVquHuHZ7AwvxuMr1tM37VRWKGmFHb+dqVehD82TYKFGuLbdrWkISjO6utyJBvalszAyovQrj
KV3rKYvy1psyMzpYZqYjhYNYJS8obmUpMRNQIRGeJW57O9BusRHFKZrYuGFrkmJFkaTNd5mmxnhP
7rYs9ozNIgsGmx7FG2kmCUAK9qZybXZhrMPW0kbYYMMwa2s4SW1x6/oa5esmt7PtiPBgXOOezncA
YPUvCSDwAuc7OLYDdtX0xgPSRE5IWKW3bKL1x3i2Few4ryIJ3SXhdYPTsya+ztBfytwY3xyQXD8K
dgHWTiArusJ9mlTXuZ7XX6VWVF9EaQ03Zlr57dqOau9B75R4RHtD7i9pwnpAMgJSZkNzvVtJwPP3
yi/n56UpXm8mjoj0ZJVo3WMZjvXOYPLsNy5tKN4lXRCFE1mR3OcElud7C+3bWcN8sEEbbc5rr5UD
8MuJ/sVCB/Zdkn58Ami10fQIhfHIUCUko7l304gZC/ValhIKPtvEycaDg1RN5I+DPjCtZq6aw53K
TZckWxIvGnJS++5t8JOWTA+/0R4j0A7XhQYAc2WaXRaRcGyZb6DusauYdWmpo4SOtvdIakbaFpWM
9lB52b4kYKY5tJ1yXofUI5fDjMfuuTUywm1yW5MK/NY0nju7mm+ylkAjCPeR65H95sQaUfYEbga5
HgLfNIg5KXncsnwDRyhfrVRO1EP8FkB7HVd88oxADXK6Z7PRd2DbrGhbapKmp5HVzf2gK58k7M7q
X5dH+43YenKWhRpoiFga33RlOAklebrS3eWARwO1JCjXXd4XFmIj2UbXup2z+EhaCc+T4PtvPODw
Bb3vQY/XWDxqcmjShgYucT7pNardutmoVk3evs8XGmXo2zUruEsLd6PmRPvaFOFQrQet9MkxjQey
1dPJKr5gaA79M0xnsmlrmzXkXp96WIy532OIGDoDKVfhVUGBOj7cu22RvMVoDuQa4367dGRF9c0p
fAJh0k5qPsHskftDepJkZHq6BPwyRGyeqIU7XUChC3cj4TUVi+90FXqDAFLj+rOzCKCIdAfOlT3B
r0naLSxI0ROXO/xMVCuSGaAPW+aVnA0Rbw0xVDksxSGkKU9CyfXYVFa8tpLS+A/2zmQ3ciTd0q/S
6D0LHIwT0OiF02fNsxQbQqGQOBppxpl8+v6ozLyVWX3romrRiwv0JpEZGRGS3J1m/3DOd97bxCyb
jWVmSH7covDGVdUcvJdlFaMY7gJIomMNHi8Wk/O0jJYx885aIFWXrq/fDaMiL5t9BpP3qbGHmTXw
xCjea9rpR2CXcbLHGN7cJ7m/pFt6F9VHQYGW8FCR0W5GSil/2roum1LMisLcY60Ay8cTos8eEcLz
rrHSEi0AJc/PjEPxPuByriByxRBphwCW2r6pVpwjmpiu23VLwLFppcjg8QQ2vrPHkmpCPyLXgmzb
oBBvZTAwfy/6JZ7Awto5nsx4BkQHkA3oJ9+gSVpFYZPDVHTN4xykuXmKq7JHVs/AYALeuijzGu1G
RZy1KnhXi65L733qUiIR44J1zWQ3MyG7fUZMeMM4fr+U7vAzD4aCkrXOko7AgNwLSU4I3ZwtADq7
SKRYbqJZ9mjFm6ZIUPEFwQiTuMcQ2ILEZO0plHXKKgU7hC+cZhGEzOmtTAVei1Ribz2O+D7u40RU
3RmLMASxcBTps2JWuWyCSSisK4xHb4hqINfQHL3EO/qOzAlSzzUFcGah8B6XeHhvbBD/O6wJ5CWJ
IfO/UO2D3CXiICX7jWP6i4Vk+OCVPV6BUUHvnlrVPA+OWTx3NrATTpOYz3O6SHbsYbuC55BJSn58
z1OR6OfmmbV+zx3v9+rnVKf1Q5UNbNcbtQTU40od/brjh169UB4S5wDzuz8mGHRmDGTbBWwvV3Lh
VXcVa6GWlTWpRkgJLf3SFgNKZLSe1Rn54OKRTmchgjHANT4baaGGjTMnAV5La4FAYcuB74hub8Up
Mt4wI69FyLsTDZMpnrQQTYaPMaffJCLwL2xJg7RJPcu5WgqStLbMt2CWLJPlztHg0wpvGsq4GO2X
2UJadgeFehjO7LCzYs97qCC+FgdludWVG8TLK0IFne8gJlMmmm1IQWdnuWDzgg/p5JPL8BLPsUFF
VEt5zdup2b+D2HEj2wcOiV5p/pEuVVNtq6GUD92Qmw+2PVdP3ECyixziRT+HbGIDmmRzfxvGE8tO
HRSNwWdtDq6DuGsJiWym5Dlc9Jowr8s6xIUVTB8DkU3XwpnWnoM3lpn5krX4HycjpQBOJrenVkwD
Ti1yu08qyDoaALeG36M8w2FhB4EY7UDv6k0PBQYU9pLz4g95TS587vHoxBSsdwsnJBTVfqjzfRhm
8cMsei6REuUGPnnBGjezevUFxLDPojqZ9E/h2cOAHddpbsY8piWY/BAznwbKn/O6h+rBsom59Im2
Njdlz8KPUCJk2eS4QtGMsJ+Pb0niqmUDL8O9ItUDKdWApvghB8vL4awyQZ+RENuMclEk8hw79pig
dCMQelB5+pM5v5qOpYzFDVFQZXrBESnfkBxL8vxwdD8AkPZIepvq/kfXeC7/mozOYWyJ2tyKuo6f
cXBOxQmctcQLgD5xtZ5YrOo7YVwqPXOGSgQF96Wke90KL9P1hsLWpR+knqZqKnKTB3ZKCJkfvSxr
uWJcXI0NZPJXr03bk1v6HPepauouasomIyqHZvEzb+i0Nqx64x5HD5aqXW5JrwUIUCtqGkOXB/JW
u9WgRyu7GfxMssiYcEtGlj9JM1p80z+IkjM3qttgIrakd/300MAzjjcVi+1HSyCL3bhj4L5Rt8DG
ttxc3dSxxdqmGXDJbhhbA8+wqQQu9KBMbisS4iq4L1Yb3/WqxEYyev34Biy3eixolkpO1rwiatzy
9DVjwZADpjGpPRplSyoqpKNq19Oi4utMWr3wKViQbAfYiX9k9pRhPjPCEe+E7HoSfPORzES3D+Sj
lSjxaPamAWCsC5yHFElNsGF9RAulA4pGuvM2XPOB+uw99QvUZCIsl3e5YFHaBDLgSCdJzZ/wpuIG
3vQASb88RNO8c1mf7uMB7q52CedUdj9Ve6CYXE28H4Z7mNosnxk/Ct7VGi09GorO9L68HL3GDcIb
gW8TbF+Ik6JH8xrTtPoILGZb7tef9DM1chJB0zwtD5Zb1+kZ84K5a5kgEd9Lf1GQOTznn1AuGDXK
ihJ4Iy17mSM/EYUX+S21/cYe5/LS6UT92velc5m0pk/Ag4ndHLWWZ7/bljQuh2bq3vBWZMbGh/s7
bWon7+51F2AqDZSZ5vvBtnJzW7guUevBjJVk73Uq/kl50FcRxT4ruhijzIw4OiGx2lzzKPFI+cG1
7xf+g+FWxlPvl/o9jsuFm93JkkecDXQzeVz3I7jh2HuYKKLSKJSZjq9kVYbOIRxC/h6KA6YWM03J
L7sVKfYyUz3Fvg3hrCMDtTsiCYTe3rXYf9b+qXX28B6X7kSTSnnZkF7Pz4FJJT4o3BKPBW+0jHLp
usciqYU+DwIgWWRCPb1olqTfpsQQXbCUQDltz2Y2HjlRlzHSQMhwuNnKuR89bAe7rCsHsZkrV98X
xUjIbimchTPFlTmF9LIky9bvBbr3WScUoEZB3F8VL2FIxj0fAgp1zmH2knWmNpJ9ZnLo3VbdCByj
b2HX2eR0KoPikXMZ3XnQ94yXFDOUy17OtQHZyu8XBOipBYdVVC4zhMYXzTEO4yx4r9hz2WSmyRkN
71iLl6GpkXR54Rj0aGPNFOa64+Y3EFddvWOItZQ7TR5iutVShieIxKG3hd499EgfpuEZCxyjGtEN
1ntPfWrQBc1LiumLz+YZZLyVHIcwQwllI7bfo0VAsIINGSceWZqdupDkH/E7XDpU0E3m6zipZJW0
VoNzchuf74HM0/Rd43mGc1wMMrzAh1Ebx6aeUrmp0QUWqKx6vgIIeJJUU0iC7hETLy9tP4cViVcN
psg9HWF7lZlWKjFLtcCt2l5yx4GtI06pU+lsRK3W47Jvsq4OdyIhqRocpJNsE96+YZ8LbZRbr+Wz
sjOhGahXolOsHKtWysk8GRN2z0m60NAdusg+8rXVHizAa97G01jcObRiO9jacpyeeIIXd++0zEzS
useZi92RgrECXR9uGldhS2tcb/osrNp5pdmYiSbDbPQhOs8926vKnWsv8V5dMfsvTW43H8DYwwJp
ZxpiF5pG95PpMYKxDgF7s2USQ6C7P9r9r9GfoJ1RqOs34iGsm6BT3+JW4OHcWrW/EQWf08MwDPUd
Ow7TvwoaoZ46hwCwTWtqtOB+Vbwy14iLrW+kHYW0bltEe1aLT077671vTDgsNo62QEUQWVXBJaO7
+FhixUgG2ti4xQ9BklU81bMLkIbo1P0QJOKnk5vxQxv0DZHHfmy6V2RY1SWB3Nb8A/66WUZWVzJt
MprBGY9FU5TZbZsxK0Rtlzbkl/qtbx+zTgP89jhmt93oqMrdLnGFUZCRZYXxx+aJ6AtPfVV12w9H
lFlUEVypOLeITMjS1fkxyCejyOunWbPL2WQLfjXVdCKNeuAh1bZzaUKPA1YtzUMEDm87TTkGh6nl
OBfjEHIqDGwY1iB45K6eq20qIKafl70okU2BMFEw2IjQhvrnZ9ld4zE534g+wbneWXHxnpax3e8H
HsIZ175bD9GkvOAFP/FE8JitQrjUdTLwhWv47JjmpXczL8RWHEvB5IMPUZq8hAbDnaifaxsbWFoz
cmszX/xi19BYqMkzphJ5o0Szreoyf8tWZWRkt6BVtxaO33xT20sRHDmah9dAVh4q49mtqL9NRk+b
RJIIuCmnqgcXHmv1Uuu6/hSxaT3keHTjndenI28m46uot1v9xIk5XNsDrjk6+bLChcQB/eWUbfHT
RgxJIVBORnKYJW3PDimi9Rq7KPmjvgfxHg1j1l+5OsDXSq679nZjsY5OjNrN+PtYWs58Xyt232UE
zLRL1kZyzOZCpdFsOAlYEXj94Te6n5FAfDcXFUD/dGX7h9gFBGO7yj4mDprZvVhzAOCyEwmQG0Rc
bmYRB09+jjV807QOAQLtd5iACf4gwFSzhgwwuidwIPf7OdjTVcWXpP4RSep+xxPka1JBzJhV7+I1
vwBigF2C7jOINZjWhAPBzpU3LXeNH3Hn4lLAaUEcAs7cNNkR0Ql33qnD6lav2Ql4PYlRwL8rX0xv
DVdQA9w+wm6IXLDsNX6h/Y5i6NZUhmEqNLf+d1hD6VjFB8tmhki5zBIjahpA/ZcAA7CqNmviQ4XH
ihopMx39c1BiiXcdnEJGQ99hEfUAP/hUrxkSjtt3vywgiMWGm6bpz9l34ERrjIS612lp3QjC9bC+
WmNr7lxSd6at1iGxFfaaYNFwThici+Ra+KJ3ukvB/fxiWlgHSLGw7JMz4qHl8GjER+kk8N+1jpnb
gguuXnIzCwDOm3Nwg83LJXxY2x/ElzjMkybf+JmSWYw32fWz4ADQrmPEYfnqq01Zi25ZBSTXExcG
Rp/WsY8stUtFRIYXXCSYnmEgK1zL1OVSfYbkOnI+YRy6NAzlx5FsCd6ggSeal4yBfOJ5gvKySfua
hQ4KYxeIRZhRaY+5wzE7UyKShdJ1GHHo21A743OqO5iQnn9e8wJ+5a6ZYkQw2B1waqJW3IFgd6w9
Udcu0VmMzDUlb2xlFzPzMzw4i5+9WYHmw0LHNiIl9hAGA8Rvuxvh2vOPCUAYrZ4T8vhSiiIIZ4rf
6oPBspb0EHNuHlNli0+7gt1OpDz+GCCZ1rAhRBqJup3VTkhSjGHdOylu6k0sFrLOjDklzsFJ+FhE
JAyBuUfgRKE602jnJ7Zs7s3odENLq+qQLwYegOxLrwnWfC9GNvaO2kG5SMi5N/lWUmwtZr+Ej5gy
SOSxYwb3pHH0lXehPETuqKuXxDp1beBej7Uyb631s02JtSZ76k5ZjGRLh8FzwlJ4ZDWk3MsR9TYr
I0h6xo1jSDvdoTGJK8JKZ57osqlt8DJGwMzIaYw4OKQpa8p92KPjj/oKt81Otfg192HNTIacgbrJ
D3HOTOPS45GljLS5Hq8K5qLGtmb6BpvRG6o3GXjgDVRYWNk2ptm8ox4xapJPBNWXT87MU6npC3b5
7MZrQ+0RXmSxv6wP7bL45e1o62zcBRLlUeQzDAZ6HSsGIHHJaGeP6ANKdw/kwIvypMnjKOANTjbr
g5IxJkV8FFXV0rP0GBl5Rfyp8CsMZy9Aj29I1qB14+OyWjv1gd70yqoz2yarwfKxWKm5aSNpD5jS
KlYgzXYI4+GiL5TXn7rUNtDSqRW/kwbYVhvTAYQS6iz9FEsj223GSvC3lDtvT+fpkcGRTo0VWSDr
603XNPMjz600kGN3XMqIY9Nyr6BfEh7siGuTtM2fA8uAJZqY2fjEmhSKzi6esGyCMpUxObG5BzSF
Zy7elJqd1D6MlTFzxs3xvUt4V3MIyV9YT/GcKAY/cWhdzSE0j1TDk7+nlKGLNktjMc6Uwb51qIbM
TB8xKwbdR2ZSju2VM6d8viXeReY7fNXipiYtuTlQ7DOkr5l6yosxNdl+QvkJCFuyyxqp8Exbtldj
21yA8hleuDM7m4WA5r6tMs9s92zzSxw9ddnfWJ7b99e0CbG+Jx+Ydqjm3PI2SeIPr0gCmCIvv6Vd
2d/RV+jYIQbiMScSCySQHyCH7p095T6hWZ5ZShuykdHdo1rKfrR1ljGW/Q7b0prcLSb8VKu9G2Ia
WXO5kLzMZKImQqm1nE2NfctWIN3L70gvQ1cAMDB00LsTdIibeaKF66L2Ow5MfkeDWd8xYc53ZNjk
LPINHm1rbkkLxZKPytl7axQmZTYHmdlFOHqBBZm57JoTX7l8CwfDvBh0y35WFWb+hSa5eJ3wUFsb
tZT9R+j2qvlFF4MYC0pe5oq3mtNKkg9vM0DWUd1JWe5KoK7ty1IKI9l65WSpiOymZj4zGyOmu/F6
FoixX5VAN0IUBRt/UpwQhInxAWmcLBi+tMTTT+HcMHh1iiohYxdOTUdPNTbvo/A5P4zU1wl0hNgT
hzFlL7Oh1wwMzF3x4kYlooJjQoiTxSQZ8ikGScRLAMOUeKjA6DLxWoz+NIU+2nzXzMvnJe3baose
rm4vAhb+zi5cUKdGmgtieZgzy5kOIg147GPUq8uWMAxzZmbvqfRcN+witx1FUMrs1kvLbWNonG9F
2TvGSY1ueBtQ7Mmdb7SWBzkqzWP3yFxm0LgGE0qs9zBElP6MtSRrTrWXKtIgaep5obRvK9r3OCDK
W+do3E2fZ2MdU5cJceYNwXjcNZJJWNNW+EWU35OEkpJcjs2yqo1lb2UjnkdGGt54HlePSDXIIgSz
wWXGngjbHteIR9MwdWmbRqUR1rXNjnDpT/yD3GA8bbBNqw3xKOuocLYc6pZU1OsxPSzLmZcLdxLe
u46OpmZpDoKIZcFGKa/9BWcpfCA1ec2+MZx5iKx0wqlTzsI9CXL+/B3ZGpjRRBVjR7eY9WJ2xeqA
5re1unlD/h+eaVlP7FDdqgnGC8NdQU/k5arlYPVY9HDrKvtqmTt742MWB0Sqcy+FFCo1cuNckkIo
dJ/YnI/k8NJH5ozf+2blJZkuJiBG1fXypEi5zY9p7Tnptrc0sR9RwudyOumi9D5qvw4/LN2Ny2ZE
szCGTN6M2ruid+g5Q9Eu6E2oTF8+ucz409ukmEr1FVS4NLFJ5vJ6LFkBnGBv2SVjQXYCu0746Q0j
prbbMUfBkW4ZzOuSDYKavnqeaV9rhuRL6586lJbTfWxPY3EqraETB25zgDkZDCK5UkAY+nc9iulI
ZOBUL63EoZQncjE1Dw4bxfRmwowf7lLha/VqcylWt+CqYBq7uBsklt6BKaCTefr/mcj/v1tkCQ31
n4RV/5eC+aquus/qM2n+KuNf/9Dv+Z3m36ADohU1EZGBubWRt/0mYiZ9l2URwmEXJjVt4JoM8HcZ
P3m6uG4QhAknFC6atz9EzNbfQNqHDOQsxPe2Zf5bImZ+/z+IwKxgjVTxESoKJLHePxKkDdewsX6W
WJsoE7NNWzdcGBT6AtlpOk00052afogu69DsDzNzXRzCJSq4quySI5E4ubdTM6DRQbIP21XYtS7b
lgnfLmcwBbaqnE16qYXUQek1/q/CCUYysRlclZeujdZjLF0pt9omqktAIvj0xWRzAhuhv5dz527x
lpNUi6ihhDeZjMONqESOamWOGeMJmBMwg1CgxZlemPpqvaSHoMe3WQ9Lu0QC3uqT5HOvyWTsJ2zN
GKIZ80HDnVkIXgk6mXRTt3775Aj8wpHgFTAiPxZ00kKxHY9KieQNGrWEqWa5Cst0YpjH3DGcu9oR
4tOj7DciSzQ1F5+R5aSB15nckukdvHVTRxcdOh1HdZzjjd3S6QvyvlxXXaJ4LAjdBfZ8zXFlg43U
2APh1TDoDxd4k0fB+uGxpBI5ZxTnrEnL0i8iv3DkdcE+rSFqK/DejLJzX1o6p24zM1kgg3Vi/6v6
GmtUF+ZK79BT7KzRVozS85lSAoIKvCWgCsMt4jO9Brjo4Qn4KZTwNJmxvRP1N/kbgswhVfV+wA+h
aIC+it4VV5M7FTfJIJyfjB6c/iCx4XWboO4ZQ9a9DJurOZHW2QapnvP29tYxlFCOEVVPd7UYiDav
lgnkIr5YwGXs9MkqN9DPVDVMj5D5Ju9zWlwiSsleNAiyZ495lLvrY9NBi95jCyuz0OBnKTuW4NIN
70E1lc98wBF+9YMXsxQziqHcGXEFB7CNXbi7XVM0zXUxVc3t0jXLhc16c90h10xNOap1cDJ8ZT1L
u7T4+LtWApuMvSwntmYtmMRAudGXJ++mF5NtabSj9SQ8Y3jPMGwu23bqxnxfahA5m2JgJhjNLvwN
itKQlSHSi+bNNCmU1mX9dJUUBvcvxH0qPNgX3X2RdPHVmM8mXyMUGW1mkEpmytz9J6Y8JfwJAFUh
Xe3C1pAcr+IWQIyvmM9O1DV8hmoRBQiz2LrZjZiiMakN4BhGu+5/DI6SVcjlXQfIH3KQnoLWlDxI
Y6emcSDtcDLRR9jMo06LqYar0GiTs8sJdPRtMsRAWXSV3NYF6qEzvCl1Isha6r0rrbyKwipxKoR5
oNA3iMCu5pjZd0ec8R2LMVPQd8fo1cE6STeSaWveEb+ybikdY7qUTk6HS+S9izYOs7R4RFu7Foq2
P/wua/+3LDj/mr/mv9sVZbnffNZ/brM5teXn/6i/8JtVf7ba/P7nfrunDMwxFki5EPTxehngOfvj
ouJ/AYJ1gc6a3Fe8Cyth+g+7jfgbwBq0qIgjsflyl/zHTeUKQrkQbqN/FyyCA+Lq/w3D2aos/7uK
H4+ZaZJCxD0ZoOW3sUf8VVPfMFmxly5B4gOu79jF70hnSnaCZrDp4N7d+Ul+CKaQqZ9irPGnK/0/
cce4f70kv784Xp8AmxtQZs/+R9+HaRuhtEeH7aCiU+gBBgzHajGJtER2f2q1WaKPGL3uLNNkuDN6
wcavzywkVmN7bgMHIGUtkQ4icuy5/LyVsDbyi0inX4cZbliaptq84NW1oUr6FquKIr4lqWj6GNE+
TUzW6HAlsptd0rjdS2Pa2UzaouzQvWU2FtGBAWvdOkO6R7xBKooBp3AXlLOCp9DMl4RNh3dyliQd
LQJzawJlKUV1M07PniP2noHdmkRNMFi5A0yBYkByloaaAQYoyvpr7iz3KnDHUPz20v7/p/J/Qv9f
LRn//Km8Jjg85Zn8+PxV/0P+++9/9vcKknA7Z/Ud8ZQRC0ER+ceDSQI8paFnhSZeE8rIVeH/RwW5
2uDwLPhItkjM4OH8j+cSW13AL2KswxDDyNf9dx5L/9vD//cH08dliuM0AFGBkIk7ZK1v/0Kfnz1A
4R052oZfD8HRnIliR+j4malrSolX+MDgc9qZ8Xnww2rVKzGZJ5z93vtiGPOhSptfbiIVErL+VjAa
JlPac+ujg65zdhsquvDNSQx7T+7oAXbcnTW3W5qeWx5a1stKwM3p0i+30gVqLQ2mhekYCntzaq/r
8stxEO2qEsJsaYbZQweG62ZJz2ZxaudCPhSoW1nocnPBS4oMlDEhVc59DXw9XUkkgTzUXn6TTN02
RHcKs7NeQQ3GcpXO2Rr6XLHbE+TssllA+VY9lXXzrOVyxeT9ChN7cligOWUVun+IyoTNzKyIKmeH
5YGpTl17N66b2ld+Mh/MqjihXiQgNT71TflE8i2yRGHDVBUfDuoi7PENMnaZ5DdtrRmEJz4nwgIy
qWE60alLuutL6UMlyKxfOjCOyqVizk354g8mM+zMeqQ4dvY9jCtQWuLBsYxqg+J/M8vG2JfT+NJo
J5qT5VEX6pOp1HBplKg+av8NCOXZlUAwndz+VdFI5hbNM8nTd1UWX9RVOCA6TOZNpUpmArIMrxPw
sAxKqnzfq2w7qs+4QQyuvmqz2SNPaj+lBZJNr9L6pdVX2Ow3VinTR8cTBMoLFhSsI4DLNHrrTnb1
C9Ux3P8x9+9Tu3xMm/sSrQAj2ZieHHnMQzYhPCjD9pHUi3eW/Sz48/1Ugz3KG75VaXXwnFAIR069
gAkLZgZLWXPdNnZ344tFbIe5w90hBwvPsqf4Vpnv2n1yTJvS26V5sXPqDkOGZiapfPhsmVlah2mk
AJ0sYTPg8kEzmACWjIpi2dQsM6Yx/TGvAHHHGJDGjP6tayRofYbgwgiMgD0OTEV+YKani72xHRMf
UyDFVtYMd2slf2YUZKNF/lKh0ApkSDTm5QYugNhY9nCYNUNYaH/HMWdA5E1+xAK3jRrJ+d4DxiME
+WftV8EWJYDCIQKPcZCoNyJ7iL03O2jffBiqhDmGCR2RnTQkcE0sv/27vG1fRq6ADUohpjP9Bcmu
Bz7m28aEMgMl9tETzszzUaLvHjMPJg3ivsQ1xJuBFob/JP9RGxCdHTZGuAQmMtuLDiWmzTvAuufW
rW/KNH6rGQ3CMj0HFcaYl76wtyj2dmEsT/hM7W3LXuLaTZe7thTzkRF5fJM3R8oTqs5+Oc3klplh
IzeNrD+ZzKJ44f3Y+a2KHMhQiW9GJk+u5Rpyk2Vv7pBxSCXMenlTSNw2CwFHHwVqZ4MWFNN89PxZ
Ad/0x1tHuv6hRvewlS1CLJZ7D2Xlob1AoZGmx2ryTCaN/pcAORwSNn1d5Ms71CP/OlVuGMX1NUgg
buySv9oDsCbGZE++5TkeLrPEdo5mbla7XErrvl++HSFsx6taFJdtMbLQdHnEYGxvi8Q50TEBjB/7
Dw10qhcoNlTjskTTjLVx6SM+tgL+DeofitIt8OcOUsonRqpzn6a3yKjEsQA5gfr6PUTFuMsgpyX2
YN4wGNgKy7ggOjnqQCSHTJ1dmt9xk1Qdn1nrYITTDyyasK7sBeekA+ZZQ3xH3g77MC+B2op2fFmT
4/JRSyatJoE6i3+eYv0KEvBgLga+oxw6JfaRXVgYR6/K4ZwaSQaZyT4E3oT9q2wZ4xbGZVAiZ3A1
VufQX36YBYxsB869lBeTmWTXjaxyImPkiJhnfrMyf8sa8TIpjSGaxfQRJjCvBNBI2sdALFfsceXW
LYm3hi1wJHPwNuvRnTktBz3m2UczJsVDr3n0PxJlwYylDb7yQc0sUOaYCgN9WY7amDap2b4Hmu2N
Hh4nNkiYXV6QoxPSqqe3uR+u8kxvcXWwmAAjt6RGeJX4Iy29qIyzEXRognIgggNsJMDQ2c6tquqj
HnD5xOMayC7H92xBTRWEy53ftuBLLBSq2vqyBqe7iHVlb2vf/minydl4yfOYzPkVItDpB5R4uUe+
/FIR4rSpp/jWGx4N0Ljnnn6W2Is5O8fKQxJb6u42GNMHIVNvb2ZhQvZRUq1Dcd5F1m/s5cNdJbgK
PU/fCNq1evpZul2/zRP5xg5MY9N4q4jFOghA6/sASzYMrxBlgr81zOw6s9QtQ82LjJA00HRzZHoQ
vqpQnLOcz3PIYGVb5APBDmr4UNlMTgxyicgw06fE76yD9ryPucVjHOKYfTDNSd+hnYaRa2EBhMsQ
JKei04LNpTKeyi5rwUdYxnepv81ZKu+a9ZMWilQ9W+y2rtq46G9d08CGB9L32ouL5n5Kc+M6gTGx
wn7Nu2QM0i8MZuVl581s8UvcWhcMZ9sDE3r/FRUCUiavX8Sl1bbLXqZz+qKIxDmFWi2RXhbnZ4gR
65J4yYaSokCqNE98WkkTshrCMXy/6l8SdI/vyNHFmfVvvNOW15/bdDKBuRbFfTDU3TapTLw4QKjl
sbVz8O1LbN8EhpGdyyFAZFgRylQ27pFwLLUPM/ObZVi3X2GAOtjsacBFgDgFQxzbfLt1z0LK9qaT
jX2xOPO7EcbdryKELDXlUj9iVeyx1PCex1ODF3Iet7rKxzszWdLdaMr4AzlYjBCLAMeTnjtkjp02
IfrYbXUFsE1dQEZqd8LV5g3zjPSc8FRzrjdNd+siB7wyWw+gdVnu3f7dDaaIZE8up0p2SNbq9IYl
cH8zAewudo32dLZ1m6a5G6fQwDzagTPubVghS4pnLPfEeL1Or4BxxW0ULllyNhKRAPnLwoZ9HVIl
pn5uvevLzHvtpmS6SQv9zoJt2DJPG3+Orm3Q6dgogZPZJcYC8h7IRq/y7r1cLWc8JPo+6ynpaMbc
t0Lbkgh7x24Z3BvLIWGMd+EDzYuq+jr2iwt4i3sn3nrcYWH7DorcPPSd/GDAGRmztx0L78KfGwYi
dnmquqF7Qj3DZG/cusH4I5flhTHj5II/f7KbMb8h393d+l0iKMlwhSj3+4VlTijNQ2yXUC0b87JO
sWUsqX1e7V6bsWEs1uZbn7EiTL66v1DlshNle49gI3IYW+2Cls9tyS3Bnms8jHn5C2ka6M3JL5/m
eHhu46Vn1eYkm25J5a6XTByJF9nXdXgBAZlAF2XXN6yGrmoZHANPPOmCzRq1lX6YxnFXDN5dmF6M
Ng/hErO2c5GetlVlEm+YMmYK1Z7crVutu8hsWG4X1KFjvNUZD3JmlHXUAvR8cg0zYl8RCXs+9SxL
WajssW5lh9jI7sekZWzkJdMeY99ZZvHzsqCD9lVnbPLZk2d/6glo6euQQOJe7jw7PojC3LGeena8
Rl/6YPY3KmVZvemr+ZWm4pVL+oIN77TFeXa0gy/tueGNT+7XaaqRCo383nejIpxhqrglMjh1DUTr
xus+Eg19sQ8fpyK5RGezl47X7sKpxRJisMzMVvI9NGt+clI6EIEX7csUwojLqAXLNtzS193a0wIi
lJZG1nr1D539zh83ro6zT5wEWF7C/Ep36+XSPVupNi6doLhiP0728rpPy5Mrl/l0G9SE0g9XZldc
4sI/O1h6o6UuEXCXxUO4WhfD7jxrugy/xodghefSgqSLXna2hs+yB3EzTtOPolmjOszlgtDv1YeL
vyrgY9R3YbVrmpR1psRaCZr6LAZqb+4uIgExV0vi+UCsZm0zcTHwVxg4rKfGsxA8eNdtyZcXy027
BBLHMt9m2O0Tlxku6zbnspk1U/vvfvnfGh78l8O6fw2us369jxppRZakXfu//9fvX3/d9fzlP3Y4
grv5rv9s5vvPti+7P8ZZ6+/8V//n76ibx1kBgfqoMV2vf1uCKOnPo7mQKRv7ov9qfHBRt0Tn/Kd/
6Pe5gfU3Rurgoci6ZmbEHPpPcwOTpoRfBrpiwcT5y+aJqQAuku+NFGnB9t/nBuvmyfeg+FmYBYQF
qOePF+D3GRqv3T8lSVgkqv1lpAdCymezxYjLQwbl0dqvI78/0VTKPM7l4hX/h7vz2JEbS/f8q1zM
ng2Sh3YxmyDDZaQ3UkobIqVU0Xseuv082bzY/Kge9M0MxY1ANXCBwWy6UZCqTvDYz/zNorFYN49Q
E+YrRbbhvgZVAwuMFLnM/AjjBzS+SxVke5t9sc3qPSyz7/0krnTZvRFHu2tzQiQG+2gUuMtegMul
ozDOtngYe0IX+ftB0Ns3hKOHzQRLpdSmCfUPegNKPdyFCbmhKIIvg937oUUMi9vBg6KJGJskIMgD
Oc9U4VCthtod3AF4rRO41L4cliAZMG6sPzW4vqCXPSZNeNUo0csYd78wdODtoid/W6AITV7Yg5CT
rQ3aHmEawgYJPiD4obkDEiH1LSKx16OdvuIiyLnLw0No1MLvcrnXqjxc9256HdCq86RVPeoqEu4F
FHlQ62O2G+bslixa3wdKdkAw79qZeLkoKd3EVEYlIVUxw+nHmKf0Jpr+mzpN7hJlyta9kAH2RO19
rgjlyuDBls20S3pIEUgRFFs3ydEaxcmgtGG51i3c55DEVre+dK2KtLnrNeSHKwibXoI1xmoU4ikM
x9u66rkMykfVRRZVVjtSdGK0Zh+PRAcVbkFqeN2ruNrH8nqhRI7wO4IcZia+bx474TlLA/5mbb+4
bQ5vIRBfJgiTUIRVRCgsbevmDdK++oacS9l1CFTcTIaRIeysrGl6xGugc+Tf4c+0wbbPnrfVEsuk
RaTvo7oirmrnfREFaLgSpuZALVGwFx5dJ79oAT2YBq6REelGDllxAkcDZGUPyGSn43pf0zaMM2cT
L+qZtOwAo6exH6btoarDw1AFwlMSIHsKmThhYPmqaWQhadF1MN9qD+bMhrj5F4BJtEgrvI/6lIAb
pdeVjG0AbvInSLXrZInZtBaSc4qfV5WnW6N2+HtatlV1QPLQOHcJvoAeROi3TJ2+uwNAXaduN5Ms
rpGM/aK06X1uyTuiTj9t++cgN8AOZj49MCoOBFs6PE18YLYxauGrOOFxHAznR53lW/j+FIUBw3qq
hqENOX4M+7+8Gmx1F2jd49jre1VY16Ic9xYaF6t+Ip9Jpcqza6CQz/75EhT2LSEiuZG0HjUURhf+
6jVcpnANhHIHmQguK1nwhBO5F/+Oc6Xr58BEYW7jVWaET1WRbsIK48wp+DpMi+in3v2oqXxXc/TT
0JUvU1HUVyI0UOgwfs4YgDVtdwj16KeN3KOnjOaz3tjZT2lhlNcE+9FGjNWcrlGaW6VTvdNDeI/T
VPuDGW8ToPdNUW3tdHxwlaWhObnXZTa+RHXyENZoRJfiqdbDh0pTHgkl6dRB2qkh9rtW8awnmCAH
qbah5r61VNjsWGV+XQjsMhKERsHbDD3Am0X9gLOWXwXdTQe1ckaIHlEv1A9oKUN26kmazB2Kre92
l+0T513PeHrVtnyC8HtFWgPqkRjYbxrZb5yCSyKVnWd2VrdDEL7wrNz46cAM2tuGnW+q8YtQw0MQ
lj4NdxIJ6KwrvdCf+QdwwNLGCx6Gyax/Y4sGJOH6LV4PeLDVtIQ1LpxawTfMkhtYd9ldnWjF3mrM
jVXK53puX/Qhv+vhbXn4jG7TUqu9TsXiBJF5cwsgGpHzKnpBSoCIGXhV6n4lDvAdvbzpaS36Th/v
wPGlvmt9cYuXyHkhbpw9YOebSosmXxnEQx+jfgUA/2bJ1vNR/0IPFxZr4LfO9LMk1oZMgeb7VIPK
a91k13ajvtbQkV8aReYY36rJ2LDpQcgDejkAxrjJqc6VElS94Oiu8KXzabq84M1zb5scNjknnBKd
5gg+cNZKb6G8SPktts1HI5ups+Q79HvudUN+hQEk/UBQSgpCOCJ5s5igGbcRNmz4E/TvbSkqUDm5
ACeePMix/56XoQX1kPy7aZyXZihQWAHPNWEt7Vlm/jZEsVghJfFQ1uoGMWe4dSZXLpjVr4Pkn1oj
xGS7KGNCT5f0pqAgNIorrJPvuQpgwSnDVwt506d+xA/GKH7AK76GWfkTMNJ9mGevXOf7JlD3We/O
8DHTVaJJdBjkTpdwwAPZ7AkcOc0x000Nf5NVk1zxdhCrWoCqa9FDvprGKzK3H4qFVIEVkefP9uAj
YnEz6c7PrB9hcIJDW7uN+FJYue1juY7fIsTDcTB4mWhma6H714As2AYGneSWx2RlLOBFJrbVX5d1
+H1E0AOZ5KvZyLcNgM8VjxtOH679E2jDoZTVXSxoLc+LekjVjxXVRcAPdlh8LTQMlKwwvo/F9CVX
lV+9hka5O3R7Y9IeO6zpVo1lQ7yyHwY7vTHK7j6H7EZReJFzs9G/7m8BynidiCXKBOMB7jfGO6m9
Kwe66Dzn7Tof3V1nUxWWQCkGah80zfR3O9HvWc4XLq7mOk2rXQpJiuo84j4gPB5Rt+5ZIDjtaPh5
4IEHDxnYX2OoPUE4LfGd6g+wKW95OlJkamAuoaG+bpKEjgD+ISAqN7EyPWC1NK6G1qk3RpneYwt1
lVfOQ1ymqP/PUgMbSZVwNuhSxkP4ox1Bovcu8Gsj/dnqzlXkBmDg0ca4IaIBOetqrKFrfx0M+O/d
3IJTH6Z1GWHdXsXlY1zlrxosTx73bNf3mFcj51OtQZ6sHa2/zZewq5PXegammpqE4opdOdcZqF3x
F0i+tdI4WEVF8z6vcs4WYkKG0fe+CHEVkLrUbuLqmwUgTs7kSxZiH2m/70z1Nu3cbdQNte92oF5s
beZ6aDdDPm2yybYR7+72JrwQT0vn77Hl/Jg0KNZ2KB0ooOrdZCdbDLK+lQHrZGk4blslrkFDwpKk
b61uRAcxjQe6UmhSuP2jAAsCWDDfigqVhWTC9qUqBCaWueEZSiVWrpQ4X5R5v0VrOYb3aL4JMWd+
Fw836BGpQO8pL2BkuAV7jsRJD0UZWsiL6eT7qS5+1j05EvILN+BDQGPn2Kg3XbyzRDFstA71Zgyc
npVYvdbNINlykcl1gCUAhkvoLoclyj+R2lBlCbNk08B6BafZctmaxjUgfrAVLbdGoqEp3mBtGYRf
h7GWm3mqxVaYHfpl+iLkA6VrE5lkfHiO6asyqnHHNWA7J1BnKHAUtv6mVVi7NLwFm3bqbrnnDr3o
r7nJJ67E+MZ2ijc7Y7liHItWyEYoHpqUwDrRYlKRhVe6jvQYYe5VmuB4gKzjnQV5dp2ZzkunT4+W
jL8N83Sj5zEQseTNljaWiDZoTki3/VqP6OGZHZoQkwv/3aorQoEgo5hYLKCV0P5VCWmtuRdjNDcn
6A0gtOpkJ436pq4CddX2w52iCzBHtXjoRi5mRO5vh2aEc0cp1RnBoEpFeYLuh6NGd8h1cUU7gCqS
FO+VbWgHexye5sp5aQ1n3SgOskuG60EipkBdYYkVbCKrSv3ZzMsNAqMcLcVeZzlPuMBb3BuKdISv
ZiMToaLO707DtwmrDGnYwSpyh+upUYMVl2kDt7H3Y2sK9kkWPA5QEgiSE6oKTfKWjhJ3Z4r4QnMG
HwDqrQVoA/A3AuoiWiqRYbFLUfPHTks+sPvI1AP9vatLbOEK4N0UbXOxRmqi84xpfgZQEVDlrZ8R
OqoW8ZRDq0+vKO2Q/KAPs6LM8awHzfWYiOc8sO7gzz62i//cEOYs6/CsOUt7RDN/tG5/06kJ2i0K
qvlJtpvM4WBgdhsC2Fj1XULEZZvrKSGgMkp532c2bIdc+aWXNSxhgmHEwKFZJ+5daHY5jOD+MBRY
/+gzG3JqMx+Mm+kDRei8NA12pkLhpHLhnIR/BVBftiZY7YxXBQIY5lhtaV7V+fA1xbJkm4X5d6mk
a7Nx92gZYfHkdPkWipS8SiPr1nCTbM3srbiLNqje31DspweDuUwVvZb2yK2jVnIPjr/boS3RA4hQ
Jb0OF7qNGpn7yOS6Rq9F7iZJFxB5o+xqijp13QXZcIXn0BX2AS9BjVCdoHZVx+5bLwlc26wjwHVb
37bNq0rShwIMr2xiqWSEKeqE+wutSsRHGnyc3KuRuv4G8ZXYV4fptcXGj9TYvI8QeZFTi0sD6AAP
CaqvosuvAYd9cTDkwAYGneVS2BRn0jdRcRqN0kYheWk5Nehq0CIjDOyh/IuigT1Hd1NJcpjOTXbf
w2DwYuRLPG2o44cmSn5oejQf0Iq4yk3YW33NlTgKZWuUYbNVExl4gUU6imrTLfSD+ygy3zqzESsA
aredgiBj3ZSbBT4OMw1MDMAcCJnp7NwaRLErWABb1WBbYMCpOuWrrsH8RGmWJnxE7Swx3YLoefpu
9QiV5fELx/Un0IM7etrkFw00C2dq3t0qrjxljp6s4ucksq+WwFalEfnGILYmg0V2YFroQx2o6U2a
ztp3/FxwxokqKFBQVdiICp3utMqudVd709Bm8AKNfyuHJ0LdJXrqlo4M8I2Z5gmq6Cn2S5CISCBc
iviJBpI89ivrGijAaxI95ASCXaYBW9fMVRsXz3O3UKMiir0okgga9RoCfG3cvzt4Wky0yHtCEIHW
XHdf9QuVjyYHajG7qE8fLXHnFgnsuoUpr9uNn09Yg1awKkqkeFSK3opjbuKgBXUYWQdXpWGn6c1r
EaJ1QoWAS1HiRGuhLciLbjx06itq8wGGHcamIMmdc8xOC9mtDKf+OvYg7zBJ+lLbFlEMxpXc3sEw
3YIlajaBLe50YHsoxmxhbVMqHR4KnDM9vYtvUffDwEK9ATh20xGCRVbxAnb2GVbZk5uWX7RB27UR
UjCm1kI1MtZRND1TRoAu4Lb3CHVrRCYQ50t9gEmifwvKTluhQdmQ7MrXJLml8/rS5FiAhVGb7nRr
em9mGiktqalBBBYMSxpPsTutpFypeCx5wWzhvFiNXtYMMYlxcdW7yQDAADM9iCMwDYL4CrL+Sgl+
Cv3rwIXYz/VDjKULrjfZ6wF3uhsa7zd9r12pI1gGtQ/uoqbP9kjEXBWM0+ST8BDe+tXa9XWlOrSR
862ytC5Uk8Iz9FJUHXFIiF/n/K2mCVW9AbnzkG4p4BT2m64iJqH768k25iHVgn3egUKQyE4G5eMo
JVrqMXhoMP5PeOspB3WQHeTmKd3UfU+sb6u3k208IxZKQZjibM5fWE1AQ3aL8AG0m0yU79iUhdRg
59smtjEnphEgm2qnWtpt1boeLrc76ObPwAuwmp3eTPwZ7Nq29+n4V5KNeyyutnmhLupE862Jnpcs
lXeNX/TVUHEGVJ3Xop7LnezS9zLgK5x+6m8nAK8rcICebkUI+NUorXQxOu+ZC2OncgNtg5SDj5cc
1To0FxTLwgCqlMpWo84nqLp7qEWCOC5i/a9mYSOO3YKt0btgi91WctObeFgjApccrE5o61GjDID2
ZYrzBXy1VppPf7+2/P8pXPQsKm311vx4ey/bj4XlBcf2z5qyYrr/MODXU2BEonaBAFMf/iedYfkj
C7glXAeApQ5tn/+sKmviH8ita2QS1JthQC4gsraUXfQ//wd/BHYeD1ITBVpzgXf+naqyzvAfYaJY
G6Bza2romZsoIWjuUU25SNwWLISheImpXePXF3Z+guDCek5NdHYwBaGypwS6guLQFM+x12Lfonjo
PjYd/AS9uYq6qf3LnHvJ25tmw69emXtvbkojXEcmAhIrdt/wrgUOr1tbWS+lWSQ3jQVIf/vftgH7
X00nm19gCav2PzayeH/D46v43cf4V1/jn52Mf/3j/xttDtsgioXm4tCEQJtO4ClxruXxv/9X9la8
/wdwZv7v0w49+R/6VxsE9XwE5hHJWQT0BUP8XwKOC+QZYg4S50jPG+A1/wWftNR/mGxG08JkRtM0
8RHW7P7DoXfB1oKNbKHSLv7Ohj0WmUadnE4M4wPWtF3tWJzcaFCnwUqVKlQ5onkC5ZIiFs6ZSdNT
t7LGzYf5OoFkPjUcLRdm2kbCkdPyueXSWegOm240+wmZP8a9BHd9B+6mofVPLVi3V+fHW47bB3Co
unzeQnviZDNbpnE0XtpiwlCbRE84qqr+MGjdjTll8l7FmM6f2jYDY1ZO3d6NsnDjUoHZnR//WIl9
GZ+bhc/lF4Ce5SL72GJKc1DYTpUTvUWVta9R3wWybWb/PKr/ZS/rqJG1fKWONDN+lbYKRvWPUbBj
BJCHrZCOvzWYjbbkkKJll6vxdEGU/MSEEvI7bBmyHW7L5c8/9MwajNsdUU2znxqgsTpXQfvTrF3C
4jLbaajqegipm+tuUGbQMkN54Ut/20wdLahOyxDuu8AEkh/yeXzDKSGKmlRN67nmYkysTANM4UCP
TyWHbRWZebOtGwmiUK2r5CaHuk9YWqLjAC20jp6QfBOS/M5IEbEso8QLe3hnfi6V8H7WjekdY0n7
J+Tu+NJe1E4tEyhKXafdSCPzN8r/w9wlLpAIzCHY/Cg4r60ob7xaduHaTRzlPh9hEoyqchPgSgYe
P8F/FkrLns1d4M+rZHecmxjoAN0gJQguybEvG/F4XrHgsPFyEhZk1IWB8OG3jbHTFVWAnL6ikaYO
tV1tQ6B81A97L27JAurYDvym1scL6vonbgSe8uXF5CLEi4GX+ePAJWyjYLJxlYYmLDd2N837uh+Q
t+7Hd7Vvn86fxz+WgG9DzF/nULoEg+LoM1tsQV0lHQ1AcYOJ2krj3lN0AHuoU1k+P9QfR38ZytDY
pFg669bxoUTjsa21FmRvWZXbInBAzvZ1fuF7CGk+LxuD6EDoVUu1IbvrvCAfZw/5JMNqosDw0TwN
VpPW1evEIEE1GzznkcD3UJSQF66AP1ZsGdOgnc9FoGLktPz5h62iYBia9E1i+n0ZDPdDkdU3vRFE
vps2oe8UWvt8fiKPDMsg3iwDmlxvrmvrkEWPznyeytGoLQaMc4j7GV05UIth7GuGg9PplH5r+3A8
SKvunnIO1S6nh7pGSC69cJmf/iFsHhtqw2KIteyuD19OESafRuDPOKAr846KWX0TZhSFBvRPVjlt
cvADCqCTFqFaCjL1vkmHAtYqj+r5Kflz2YFnIBZJ7YtgkzP7+YdYVVVFdZ6aflUDa7LQrdiWRrd2
sHoHoaNWqxTt1UtX7x9XhMWgNjuZQEm3oUEdDVoImo1AKnwdz1NEygNvzAAzq6ALPCtLUFdBpxoL
guU3OOFazQFBpabhbkQ0t56FbOOuH2octW2BcmPdHKhuCRx3ze7ChjkxO9hlWA7nm2Vy7KMrRdYG
jpuwRXyEDB8tQuOHUAT5Y1ZZ38ouprVQZ050Ycw/3kVYMAYP8e/JAX98dBDR5QwDR9WQwEjr+gDA
E68k04p9tM+DZ1RQfpbKovSAa8kmNMr8wl3z22vl0/W9DL/cNOwJYcETO1obvYwmjM+YXLW1mWan
fsFSyUB9zjD8NhNyE2cKMoRILvuBXuZ+lxjldlKRBSMRNtfm2OowJXJ0/AYe8rSslmSFnhYdpdw/
v3lPTpUNOYkDZFnkSZ9/K5bFFVXHGaMYSEWrfFAaajm0CbS+r/y0jPd16CyySr8IFdPD+bFP7GHX
wHqL2FM3He7mz2PbsRujPsUydV0rb9MAVTkiweaqamkr4JVMv5+H8Hk0K3Hhq/98eVihDyMfnZ6W
Tqbe1RabEhDl2hGEZ7Lok7VCAeT8N57a/jxyIJoMwk4Sm8/fWJfwYutZqj6owG5dNxXhxIhiTKhp
0RZXMVDZ+mxc2IGnFvXjoEef5w6W2yEzhiC1I/KtZlT2rgiKn7Nq3Fu0NuhgUpWHemIf5qj6uyEE
mx/LKJX0CoAYNOvPHyyl3SZpwHkvKyGQFKuba8wLi31aGFjJox5zYROdWkpM3/DmIYOhaHB02OjP
odOFboNv5IgUwZRMt0Fq/bAJWS+kLydeHD5tyQ7xk9M53kf5i6IYM3JN1CCLPO/8OMXItyh6GpUt
nWl3AkpbW6UNXqYv/FFZRKVcUBWFCmD3/KZafCCPIg1+CeUTC4c0GLrO0QKbhgpyIUJxHOW9ZiV6
mmPIgcP8KNJsbZeVc6fIvvLAixnruaDRBCoC4NTURnciBT1HJW28KsmU9xd+2DIFx1efZWms+yIV
hrPe59WPJmkgzSKQ5zfBYkQgrBqnegDxpqMcNQMsmvIB+2YkxGwzCDyU4RoaXVyBhSaG9fkfc+ro
WbYJdFIjmP5dnPoYIOiZtCJt7jV/gESxIdhG38iq4l0yKfZDlLvhXVDk7YVNcurocRdbmAarjjCN
ZeU+RCWoHEW23Wuaj1MTGQUCBzsrn26UzkXWRc3idWHCB5AN3jroyqTb85+sLQt/PP+osNKrtQkI
XfVo/p14JiVxOA1o/Vp7SMzVtaYq1sYYwOEqQUbBFVAGigLkaBBTGlg1wXjLX5tRtnBpdYsKqc8q
s/ZWa1SgMZD1Of8TT51X2wT1w1EiuTmeoDy1mjEKJVZvRYG4go2Ri9El46Y1O/eChdapyYCLDiOW
wbgjju5e3basNksF51VLzV+9m6leZmedh28o0E/U7y5suD/fMyqhJoEZnHnbxCXs89oP3P5Tatma
DysMABVdRFDvxYhDEVQCvdZuwIYhAa2FX85P6Z+3AeMukQEz6pK3Lb/rw54zAt2iBE+iak56/Bgu
avW9g5Df+VH+3NmMAoDYEJB8CQSP7hwdzVbTCEzNR/PUvnfgEnmukKkXZUa3D1KorXA6cgD+wbsz
Os6Fa/7PtVxGJ9YnsCOmOl5LxMPyoaTG67tK5BK1mot3iBO+ZABI/bBOlAvn+M/LAydkMMmILS/B
vX50jqEAmG4VQfuFfxmt6xphMnMuAH4g/e5D4wzXcxsbu/NTfGohqTwuyQQFuT/kd0SgN3myDKoW
xnATErX5LWpif/sEcjVoKkkjZ4NX82ibSjq5Dk196JWkCGs0ykH+1ZMEfuDM/vkP+vOwL0PZOnqF
Szxw/GIi6BEHAIVZK1xrfC2HM4aEYufL8u8XM3mYKUGZGrboxE32sqAfDkEb9jIyMnioPaI+myFL
f0R9EAKs6CiATXDr/o0vc6lZUKal3nzsizlbwdxhtgGeJmkTr61JQXUXpq6e8j/nhzoRd+jA4lku
i0RPiOO9qM81Ljkmnodo+aabISj7dQR4zB81B/rqkMMJgvt/nxZl5cOwwoOhmnQ0dxU1v3AqLv6U
4ytVqWo370rYuIMq/d6pHA81rHwjOnXyHKVAxDkEo8rzGL86BAp+lY8AtZvGvDApp84nstgU46m4
UD862sSIZUYgkFIN9pOe7JwEro4O844uuan1KNWHoDzPL8OpG4iHHZkt8hWu96NPV0IN3UWKZn4F
jwEbe0tft8LB/aqKnoIUe/bzw536QBAcSwOLmjmL/3k/O1NKVxPRQV9OcbwX6his8yyQXi6LB3Oh
2SHTE11Y3lMPGDE0xVBo07TtjiY1tjRA8YGxPCQ4oimlgvCuHvVblK2aB5oT/YpGgbq1ase5MPLJ
ybXs5XVRCdXE0RNWR0IaSAjqflKBainhHazzQSvAS5fRmsW8dKZOXUwLFUaD+mIQpx3VbIZuTIxB
YXYFolYYRkpAFGaBJ5PN3j6/kOLESpIwEBHAsaBas7iwf7yZRKDqoHNjzkyrjDdVV4MvWtRhmxiE
ex1hgQPGLpsK3Cs1Fyim6l43OrZoToUUqAmZjBzHebDCwVhFPIGoqaJeOCNrIeYx2Q3YOW1xTLZ8
3Ble1CCETw784YWuZnSIqy7dmB0iiIXqDNsALQFkw1x6BS3FImWahn2cRPYej77mgDUIiGsbsGko
NLk5PwsnJlxDlwRtOXwrbfqynycBuKieziNbKxry1LcqvX2gylGuozqcL5wc7eSE/+dYxwW5NMYo
I4x0khDohde5O0lvBhxKxdKq9/gtNr47t90G0SljE4DZ3vRtiIh9kgKyb+t6ldTomKFW3Hh90xeH
eookv7O3LkzJiT3PlOBOLpgUGtRHUxIsohVVRa40sE+vIN09o0qGURPNM+73Gdvr80twcjxH5dEn
NYOydTQe3nqQM5YAzpV98ABUpNu1GJRtGpmLjVEP6YV1OLnkVCbxkiWaIeL/vORKiJVFZyma3zZa
eJNMGTAtisrrHm70hTP2+/L9nPfQh4KluZRESb/MJbL68PorRjIoyVJmyZu8Q9U1gO0ZzUJ5HE2w
i16JL9d9Otr2vdupjyjT48qWpjEuFIp7G2fIY1Ya5P5a/5XIVrtpRhfab94awFKiKsvZJoikiquq
GpE4D8qIyljVoWGgNr4yIk/rkWKOqPzmI12aIKgG0xutoEeyRCnmwqvryv4CsxsPwjoKzKtAqRHo
0JTcgXczt8P9iBvblZthb06fScin2qZasqJiat+GxOQLViuL7rIMo8hVFurWm5mJEeFCUyC1PZhl
hhOiXRTmJrKRKUG8QQP9bCK8B4bWTlHQDbIUCYFS0puAX7ytUQz9qkTC+eoM3QDbTpe3uGlNrzm+
W/2Ka6zZVIjC67zpnf41J+vJNu5gNpILs2oFfNak+z5ADXnCckDbwIrjX8Ol0LitUKL7BpwCfL1c
5LIxLltTDwIXXWjjVHidJaC441DVvoemjLMV9fpA9QwDLx+vJfnYQioDUXx+75+6EsiNVHJBhLv+
bM0QQ9iyRhSZUmuzSwvrtc5kvBYSz3EH1uGqpzt9YcxT+9+gNk8+yAPOAJ/3ZIj8ppObjCnyedgD
qUbLpo2mdTum7YX9f3IoxMggbxrUGrWjh9tEfN/R+27RfOYqKSq13UKVLF/nmcU5P5MnSgzgMLmz
oHzSdOL7Pn+WvvgmyKpHwMdNbV+4nXlQ80jfQYq8RgpQIjcASQ80XL1xp1BbN2JyPWCs5hUASUyU
42xY15mY98NsdnDbpbs9/wtPrbVJUL6gDKiCHJvJY0kyIkQ/qn4Q5iUsgibDOtmyPMyEm1WC/911
n9gXgsMTFTl9gY2oXOTEFbRkPs/KIA19tPtW8wtw1Am+uEJZo1ODuVnRVz/zRSl9VSEc/mI6oYzg
9YzhC45x4xdMkoOnoQbnvIpTWd6jLKUVF37dotZ3VBaiT0+pkMiO2IrO8udfl0PuqystwAoKeWDA
p/3iHldqzdijGT06Bzlo2mtKNm+gNy/ARUDmTm4jIaBvUOaLXwtQsX9B+8mvwxjtawyCDfV2HlFd
IhNrvwGZch/g4WGIFBCo/KiV1n4Z8Wt7l2JqrAufc+Ih0+k/AjwDQ0IV/+iyB32JhW0+UmND6Hxj
x9P3tpKGNzoqCvStqf/9/aTrtJIMg34nGmpHNTWeIS2AU8zStir8BXusYZdgc2IFkXWfpjaM+4Jj
fX4TnzjRVE9p6IKvoyLgLn/+4UFrZqevC9RQaCrGIfXasvVmwCaIQhv1haEWlN4fu4OsErAB7ye3
yLJ7PowFJht53JgPBBKTgcoECYvw+GLsCAhXKHrg2yWiae4wk2nmzgFCVrFR6in5bmOle2FxT5SZ
fmd0JHWA6+Gkf/4xSTugbm5mBIqFW3PHwCvr82i+wqYImzJ1KOAQAYgGVwro2ky6C8P/iQvBycdQ
bZWZAAlhimWyPkzGYCem3kUUcAXUsPccqfGn2ZixEsdQHKKxKR7SzqG0ncI5dpxUPlVzRcsK04uV
iPBprboCP5PYIotp1enC5Xtq53N8f8NtgDMcb8UZLxroYdS+lLzWtpWa3BjNuNWxzbjKQlzrzu/B
U9k+iDiNo0ZKhjrA0bUBrVqozkRNZWyDyqdfhu1sNddbxP9bL40W2Dt1pJWNd6BCKQTungECVw8v
vG7LeT4K7gDqLIAx6i2gD46WRDehvMNe0f1wOeHxgC4xVkX67vzXnth4ggyFV820bRsYzOeFt+ys
19ps0NGJsrSHctInOFYwHrO+Gzdgvgo/VftmXxhxuJf1kF34yFPDazQMXEIRSKbHTWM6RVHWQ97y
556qXDCPs1+oJZI7QZ5ujD5bzLZ7VN0g71SRrdyf//hT236pLJGaCbp3QMo+f32UpbYaSyp1Mbh5
3Dwy6yDV3vUnR8s3Xe9Mu6UrQDlydFASHZH0sZMMIW5Sy2SwFqHVDOR2bD461VBdmJplmx2vP68M
zyrVbQKpows4dvsZwonQ/cmGKhXNunbfEJ7ske9iQwpIMxOmfRcuglOD0kUBAMn2pwR8dCmiPQQU
yorYdNNaNk16K2Qxb2IbIQi8S+3D1F1q6i3/xePPJMzlziM/0yhzf16CBDdD2KuMiEkPHHB4Hxsd
hoc/5KjYRHYklvaiRBowwqkdJZeFPDU+p27zli3EBgUzpgsTf+K6WYDaFKMXKDZVr8+/KENtWpZI
AAHJj5snxbbkFsuZFzyFrS0Gn82F++bEm0c67PLckRdTMj4qyqTYYAQiK4Qfaya888okR5LEkpaL
zfOF/b78t44nG7wuZRlk9QGHL5/+4Zo3OW9Z6GbCp33cHRAJpWcSdYk3YKyGgMBiMTQgRYcHONXq
HFPKCkrLhdv81BZbQPJItVrUoOyjNz4OzbYtUAv2Z2jZnPsSZfnZfingaEG8TLAtSsof57/75JAg
lRZcCgfquO6VaHE5jmjqA5qKuttCGzLCGNDubogOAaCWKVp1uC9e2EcnbxdulgUoCgIYsOrn2S4b
I25SLWAjpSLY1xm0YaiN1qEOpnnr1LB/cFxy1shfIjQcwELdzADpVmFXNFCtEHVRE6wzBmHXsApZ
oPOTcmqb89pz8fHyA0I3Pv+6Lpsdo4Vy5sMKBw3ior5mV8G4QgTUXCOl5l466ct/8HjzAVpDkAdN
RgoWRxcaWwEzqBSjJ1bB2WspdQEr0dJN4JTVNhDVr9hKx6sUede7Ki3bfZBzIVS9U9ygCzMgxB+u
iA6H/flpOHX8aDGg901jaOl8fZ4GsxokhuoxcExAiwjPAR9rs8nvbAwVz490ahcS3wEytcHFgAf/
PFLotnEcg9XzayW0r21si6nxzva2MzCDqeF8H0IRX8L8nBoUJA+9mgWbhZHG50ETIMpxiKmEDyV0
WE8jcrzYAGxcTdOBUZTPQJSez3/mqQkF94a2DhU+9v7RvhoxjkqKJjGII+zMG2qDfneLfVHaYvt2
fqgTmDMiFnptsGdoidD1/vx1sYhCE6lBQV1LFd+tED0NU3UPMgml51aSiy1343VEyrlFBEX38Ika
r4tiUjeOKbuDkSAPDCC+2lcEtlgyYNFQ9NSmpzK6cPWeCnQIKEHgu3DMeM4//9IkbMM0bTvEP5QJ
Z/I6fCukBtWmaWqokGl6JSHcrLQyQnxXpwJ1fqKWeTg+eoBlXQPheN7a4zo0sqqFDEtEYkJn6jdZ
x52L2kUP2a6ttlQXoTDmKNo64/RvnC6X3IotSGOFpuHnz44Gil1mkDFwhDBfozohBHPkUEgcun9n
KDQZkecW0APso31nlAL2Z81Ob4Oi8Ry1RwMw0qe1UyPadn46f/ce/5hPl+IuXwTv4fhmj5wMtsNI
XRHv6fZWg30JOB2/F1fRfkROUd+MkZtc1WP9k46aTgRjojwzu+M2m3VwhXKtloq6ddsW5nch4BBw
72pZoyJh7Kjgg7LhEPJcbEMrV9EpCPCcVmrjwlecuhrQLSffhA2gGr/LJx+CgQlDpRkjG2Ppu4+b
CKmmtSgwmK7tuvFk2OIROaINdX7qjs12QFLz3ECRE6iQQt9Q9c87QiiTTIt2YOpqGR9Sbq5VHoAZ
Ge0y9hsaqr7IjC8yt8JtWXbZoS//D3Nn0lw3jrXpv9LRe2ZwHhbdiztKsiTbsi2nvWE4K2USnEAS
HED++n4gqbqta5Vu5Be9+CIqyyFb95IEgYODc94BjcS37+GVCEVwCiI2ZW4g8k+iRk63Ky0jZkpr
IWXigF9+38bRN6ERZXj7Sq8/bZAQCGmEmTbfy6elsouNa+r6OyebwN4ONOnbQP8smzk+hKUcjoiX
jVu7xkHSM5aNGj+kM+vitUIHR3uKKWboCT0naQh+C9OIeJC/g8yB6DuGWXj7yHgzBfN8weyLUQfr
xCH0ESCWA+V7BGIT0H5JivBk5p1J/16/HTPnMGQHNnS64coaO25RcmbO5YxK9YAXqXCkBZMVp6OG
PGATTBNqdGRs+5ma62XlYf7aIvO3Xdhbz7yhV7IgMAY2GzJ7CPdj5sovi0A4CHgOtu2jzRuP71aH
ALUu0roJrAn9M+mcAWe9NvUAoZhWFNSARz3CXy+H2WSA9y4C5xadUzSlrfKyyBOOlNQAzgz0q5ei
zWa6bS6L/OTJVBYtzYwTzg7JDYIIzsvvogAVdFTJz00xE1pPwuEjRfDflzKD/MsgNnO10B9iQRUy
yTc2rP29q5CuObOYzET97TKmIvMIesEM5eVlojiNFFJESJ01y/AjpBC0BfFTbhSQwEs1lURJB30u
GzOeY4y8DbLrlJrFCNpSDZXxxELs48w9maT1t3ti3kQ01amEn4IH8BZVnTYbXEi3COAvyMHcaykZ
uH13cMO6/5dIFx+h2Wa9maHhXOa9yo/FjJXY23fy2kSmng8ZgzDD8jpd5Qt8r16aZVW08P3rrrjh
RI1xEf4sbCFlcC6dN4H6tyfn2A4DmtocNm4v30brBXhoa8hFOOH6XoU+VqO/Z9YcHEfY7fQdjGdY
F5TxXmRFdzP3eXIQWpX3eT/nZ5bVqw8PMwfAyGM74iSio9OE0YNUTMAV55YkDdejqrpu16lIHjC4
HKsz7/2VvZM2EI0PQyAwJ+mThy+GoBo6xCk5sdmbZkZTS+FjiX+G/EZ1sNhhv9qdueZrC/oRgI3V
EUv6lDhgLZNs0UP1draXZVd11cw7iKX9NhJQst+eTI/70unLheZEhGa1Ugo9CR7YQWSz5fSADKkC
721YR7SEld4Tv/rN1GRqF0pq1DgaJDvkg9xtNdbYd5epdegtu0OVYs72uJvhmTG07SUahfV17EOA
xBt0ORibyx1NedSDfLe5mPNgwXxhRo/Er+SxC+p822gvPuRW1L2voFIectG4YFWic0W2VxJjRGAN
+9p0SX87k60+oowjDgYAHmuxQ+I/2bl5Hh6R6uuNoBtl5jJfLvtxHc5Es9emLLk4VFTcakGGncwg
aEtJ3PsIX41xpI4o5agPWWgZTbAi5XRi2/+FJeJTzMZHB1tFtA9fzlg0qyPh+gjI5ypacNTWKPtJ
lMSDFpc/Kbzw4u0p9NrI/nq9kyXptfYa5MCpoR+NqE9NvYecVH4NGGe4VP5c3o49OvHI0Pa3b1/Y
nKROp66ppfEfSr2Aq14+aB4UtMlsABjgg8ufcdDEV8gxcSJYF5TpEGu/qZlNW9FF2WEuknOYrtc6
xcakxwftYzDRp7hkq++tuuTksFuLMcHAXIpvKWn4lawSfZk3MU4TysW0SvvpYfbxZ+5gU/xARay9
ipr+OsHH14hvR9t57qvbSZTNmTfz6h0ali1nJYr+DNPLESqcgjm/dC4lD1CE+IX/7emOg1IUqGNn
APBtFM+bdEGHFn0+9xAP9B4gV9vXyg37zYy43M3ctd6tnaEDPpFof3r7Fb7WgvFRrmD42GCAAZ7s
LY6yOgf1T9NcsVDj0dgG7mWNyRd6/oe5b1dkkbv4a5WV4cGzKAOHUVi9t9O8P7OrvjaZIHwmdP5t
guFpHAzKwRm0EZDzHY7tKOmVGMiW/mW8ptlVOIbhcZz8bysZ5EHgLlueicOvhfxfL3+SWNV50C9Z
AohOa+V/SalSQGyhfIZwkf3l7TF/BBuerhv4QY+xATOtUxKFmAq0QnIJMKvM3N3sLijjzzaEaz+Q
lyPslbssdtU1QoENeU6xHDO7yS/bmF1PN2lwx2nm79otPiUcJ6/Aaga7wNHRn+SFwHUbK7ilBYQZ
QxUCmS/CFP0oT23cuRyusXR0vmH/4OydBgm0Qhph+KCUR51MoHbcrLlO6Y4eEEuID2iwe9cBreir
YHS7w1i549510CZ7ezhOVFQM45ekmSo1RH9wH78BXxkLv3FGsJJsVuPHPIfsC3EvAgKcpVtEAbzr
qR2jK7deuptiWtsD0lrzu1Xge4nv0/peRsW0p70kN14XRbsRIaH7bg7d99nYNkcsqxuWebE8rCWQ
2mCKzjVWXps6kECQqSEvAnR8kixTi5odt0Zkdki59aXO+yN46/JIy6M/s7WYeHE6c2DXcA3AJ0YD
4mU8Qd9+iseJLtpSl+WBHo/YWLh337ZU8jcYFTS7Bb7uzdsv6NXnI0I4VADxwjwlZiBVUDv+SJcm
iKrx4E1BfT/P0Q8HuNiZI+JrVwJ2Yd6p/8oZ3qkjDlAWV+p7NFTBrF+lyeR+KCPvXE7w6pXoc9MJ
BWwGcOvlQEJ26eDpEpjnoWov3bpBKm1y0r0bzdaZ+f3qpfA1pDNBpZbY9vJSa0e5DiAd78yXwO8w
8D1EihRI5HF35qTwyvSAo0OPFTYE1DCjtP/r6bBeAqqcKW2QXmXDJaZu2TFwZL8Fogr3uqShulhn
W12vPF9Ab4kyD4sf2s7JUCa+yuKmTdxdOMfJHuf3CjRWoDdIUp8r7b5WDaS5QwfPeBY6tJlePqBC
ZCRJFzopU9I3xyUEVCnAjuxtjFNuLOH1ew0f/GBZPR4oedNt8thoFcRIrUNVUUcsQSgCJxlwRqRC
duzawQFLrPg6mjL7TrqFCzTakw+tO1CdwKXnSN8oOwrVfn97Tb2WGYCHoTVH+9NPfqvNOJiTPSEt
YB3JCwHnYtNaKrvuK0T9pxQPYRe7nU2kUGHtygWZb22X1z76n9u0LWo0G4thh52Td6OmBqngJJT3
b9+imZcnsSYkNHPGBdTFyfMku6OS5RiiLbByXPr2fmQsfHI7/edL/per/LYQ0eUuZluyOkaZW1d5
jgyej77ARZmjX/n2A72SYTBvaDgbJQtm7EmqU81U2wbO80AeUI/LonI6KuwCwAAhtCjwdcGKrinu
kgbPYfC49ZnF+co6oZpC3xnwg8EZnMxde1yY1wsiCLrvBY8rChSnh39Zc6+Obz/oq1ciLUczin4b
mlIvV4kzeGBIDIonl5n8hFjnfOzHnMK5581PY/r/zxTlv6PdCS/+PxulHvuHh8ZIfv2qSWfS4mdN
OsfBgxj6cUJNEVA9nZZ/K3xZkfsH3Fj4JYbAgyyE2SmfHVJj7w8Cl6lNxyhBQLbin5416VCyA8Pr
EAo4m4II+UcOqS/nOBGY6jM1VLOBAl90TtVTZDgsdPGK+abTYwcFb4x1ibAhLrsc6F2VecQ6jHnR
p8AuaI7TyxmHoe4+jae6PXM6PIGsmnsBIxvR3oQEA/7gNFkhthbKpBU35JWhW6AVaefDFVrUs/UF
5+02vIErrkiZ5qGgbnTMFhwmvmJjFSMfHAtAA0Ndyksrxn79mEzCiz8qqxHr5S+v98NTRPsfzVh/
kKIZ1P/6n78NWQzhNDQtO0PUgRn5crVM2o5SHXjVjeXaFS4YyQiLBlMlb/5KM08su9qhrHace0wr
N5MT5j1EGxq6X//5bUDr5c1xImDATtIEb+kkcjNVdVNniFr/1XsT9squVxflxquh/R9GSEUhrphN
1ibvCnuqhqts0DL+6+37OGmkGLEfo1/kcj6hpcy9nIxHWgwF+fqcXNWovuTOVSiHctiEw1gn9rtW
ZKv7eRDljJZIt1gQf5q8bC8Ll3OGTht7ObM/vHY75E20DKhF0248FZHTqCqmc+FFV23tRs3HMfPy
BblfY5GHcSACjP4hWzlImRo0XTC9CybfUjR4S3TqP0qFzuyZU70ZgP+3MSIlQoMVFDzkdoQGKPKc
JDyVt4hZp150OUL/lstOZl2fHYshg7W7URn2NHpjV9WiXIxDg7r4GQy9hfDu2+/pscz84jYowCJJ
AbSHkzv6mCcTZvCstQfcu16mS5I36feo95QwYhgqCTqU2S3R4r9hd/jF3EZjAYEb5Uk4xz6CsVGL
gFQ5zl3x0/Z1YG+bRRbFsp0tyqruFgsu3JT3robB9S4bIiv8kWsdq30PP5YK4jREXfmjxnDVPGNi
yfIHXS/+fxjbbIh3bz/p6RSgskTtm/6dqcRCCDh9UisoQIqKOT1Q3XHgT0U1SEZ56QWq5C5r5TRW
tV2zbjL/Vk2Vh9NwN3RVdAAWlDTW1u17o5j19m2dTAMKe4ZU5YL44GQEWYF94Ndkuw08scBgmQ71
UMCCsxB8aa8sZ80qqLFZeKtzVu/Gz3IrPmKm02TnVsbLbT7gBmAzPeJVOZkRwU4mAEZ3MwYaqOo6
1HCGGx2vFI9qpHH/9t3Zrm7QuFbDBwyj+Gt8Zob7PCtbhOubCqW5AeTxfJ1xEGmPNoFvwavQ1uu3
VVX4orw9UqZ28stMhZ3FoQQgEo1vcww6JaJFGAiA717QymqtMD6gwevmADNypW6MV+MnGD2TPrNI
f5s0UFVMQd1QJZg5iGe+fD0DBCYrmvPxMMrVjm9hbYvwS1pQLXnv52pG2t4ZZfaJ87TfXUR9k1Y3
XR/4GGu7NVnvmclyImVIMA0JpwaMBN4xoCZ8cjupW8wlTSJ1WCnCvY/liPfz6AgsUiB1YbOU6Xz6
GLZrj6JZ3jlgEovxY130KtzmcbR+g9WYhg+JVYQ3rrIra0+WTInMDUsP2ubcepgBcJxptl4mBuuf
7U3m5qluxFTn4JjCgjs5VzpY3syJVP2hTMd4+ljOuohSbHy1dwxWPbj36xKu+v3UrkL+nKdeovdd
xsHD29PopJ/9OIasfmY8WAawhafVVLBVttWxzmluoWukS8/5OM4c8bdFNnUZtssZNDm8152gva7E
UGTvsNbKYGPqVOtj3Vmp/7PCf2yW5yLU6VJkgMBZ2mR9nO8JVyexIE/8sXCTsD3kbjCNCExRINlm
VVeMnDHztt5h8bR4x6qDNbUt03zsUNkOIF5UhV9Fn31fpho7smxpP1WyKoP3FF2C8j0zu1ZnjiGP
9/JyNQK1hd7CwQDypHu6oUJ9xtZkiMdDq6L6y4AvRr7HJ2fqIf6qtryqHQenIbJVjHLwj8C7KFwc
zMhauGxfo8VDmqhOvXqLGvqMzIkK8kM0O6PeZ6mDILnfrQ0uEYWlLod0jX4g3CH0lUaa4W6O7A5J
e0F3eJMFU3glyNh8uZlabdFDdaNMAUzVWfcp8uYRPfvW5wpRI/kU7t7r8OPtCWWm7clIoBxN5dsU
51mUJsL/0kzPyF/6Ng7UQTvrIj7aoPOLTYULfPDB4+V1l2INxHVkW/WX/8KFgSNBXX1Uizw5iQ6x
zKBBotM2NHVJbzFQ3RHuaZYf7Lrpxisfjb+KBN0ZhjMFxJNk16xklGmZqsAjDSjETORfHjlqkDh3
USbFYhjNwk81fsZfE93XD2vdDMm3aImoSCOwj/BBzVYMXzvtAd7/48cnXaH6RtOI3SA+SaCkV2W+
BTH0UAkbC7lu1M64tQIHY6I2cLL5I1YY8Q77nOyfge4fIwjgHKKYSSUZ+5Mt0+l0O8dxOxwAc2At
3U1pnf5UrGlkT/GAlZshdpTcA4Hpz+1H5tB9Mtk44EHAAKIMoOJUSFPia9to3DkOUTAiEUw/R5vz
D7apfTsi72VbBY0s18V6KXOitDqqyULOh80yVe+kbTM4//wtUMwFzkmlkJT25C0UCu+BJp8VcUA2
wXUZJ+1DFdfJdedaVvsw9Tq8WmNN3eDt657mTbE5oUJ3cw1X9ndlybVt7LYP2AkDv8JVYdFN/LmH
r/95bjsLnyD6XdW2z1yKpdkYWsX+7cufHktZAtReaL6QTNI5ZCd5uQTgoYneXVt1KJehSkb857tp
P0Gzi3Z+QYsFnIuNGUDhtkAJuziw3kuwFO/kPKy4rxCH3k/4KtC1K7tebZxFnSXu/x6XzPDABvSh
RRhS4Ms7HPt4bK005w4Fra5dWYbx8ueqHesywdpA/WnNpSd2mIed42O8NjYc1UGu0U2FB3Vay8Wy
PRoRmoOc7c3d5zEbsMYrWEzpNnTqEMiu3+ivZTJ4agM9BwoPilPXoZO5H+06XGGGLw7wp+sAPvwP
FxWA+Mzm9UpWZ1SDzZ2R73I+Pdlo23xaV39Ou8Mg1vJfk5ejnBwsDfYri1tjni0Ct/gmePF33uIU
lxWl6WnrOfV6DiL1eyAlkMA9ddCK4nZOd1FMMae2bev+kCVhbjGX61j0m0q61mXjSoc+0BwY+xTk
e+b2KnNT1Pp88FJ3Z2az2SpehhUySiBhnEPNbDkNKwm6RyhyW7TnQrkCbi9Hb90XEzS+zZzUmLpH
Kp3+kt1cRxsLg5FvTUkedFiqqrlBsGAtjsz55stcO9F4LuSZl3Fyb5FhfXJOYtfhpPRyHueyHjvs
TkFnIUqF5sQUV9eWDQyhs41R5BzUX8ahaL5YMl7aXWANvbvJiqA5OnKuH3rR4Xx7Zrh+Cz4cmGgx
Q3Ckv/Q7LUfbIHtwmO4O8aw8Gux4yHxJE4VRKa1JhIVWHfvHsQrFX/Fc6Ru4ajUMltDm+N6g1BWT
wg0M30Rw7rZSR4ITXlMs+6HExg63m9o+jKObpOfu+7fdg40SrUHzpmH0cJx6OZQIHCLDbCGS4M8h
NO9dVFPN/jJCX8rhE6oluhu0bvXfg5c15Q8M3+P8A3Vs3X8LSgcnc7cGDvxc/P2PSvQn4AG2U/qd
FDuNIjWL8jflGR8HN8sLa3HAgkziRKNVNXLOttwuFu/dtIrDq3FUlsXuvpAX3ldyjaa7dR7TMMDu
Vq7FcNC+38hPb79m1+xdL2YeBdVHRBWbPWCj0xJNE+brRDMu3QdW0+Op53Gio/LpZUAXyw1E+sC/
kO6Sr9hPRoAJfjRo6FA9QNEiVEjjBvxVYbdUNIrShpqXTTq4AEgfDNetmGf/aoGN0Qeb1ELu5cJP
VGH/HYYxSI1Np2Jt1Wc2rd92BJrj1BjYMKnow+s52RGWFWSCyuxkj/hArA94g9nynTU0ab8v47kX
uMqlCC1ux2iVzRllPLA0L0cT1C7yasRbOm5Mvd96NKjGaY9gUhyXttMYqqEvsTJYyWxp/kDwIpPg
qa1knvR34U1+NF2WbAc4ni5r0bwPacYP3+bHmlHhKWpOuT/NzBNnzE2RDJEOqeOtZevMLi7sdsj0
eKSHgwnpBcC2er3XjZbFTy9qrepzZss1+FZ07Mfphipp+AmjUkwBuAG7W+KtU3MUw2t5ndJ02CLU
06z33sIV4J+Vlc+rUWuRpMm+LmRvs7jLga/FnrAvrGErQE7wK3Mt7a492NXYVcnRHouSjy9LDzUb
4GNpLp0GIBBiJNC7VMW7OsLnAmsszlUjzaSkMlMnrxvqU20em5oYglDY/yFvkikljllhIc2zoYLf
hPqunqJw1rsWosjyfazxQ/zqyGxxmis/pLhEEJ8aft5rO+xS75hOllXobQb9q4ZLWzU+7kY5AorV
tu4aNEfARFqlKjZBmTJyu3FKzL+1ZajC2z4Qufk7jndOcBHXdYI7dekPKyCtiMHW1XurDkP8cDHY
zFz7WHQDKs6XbeinaYHHODpagXk/gpPduxlDm6b/YDsT2fPt892CkqQlcFhXHVGDK/QYBBh/cu7G
/GbFHnm9TxdKLRFAsdyxgk3RBIrVmQKq5ZGZRtUs39laUWMMIOfi/JgGLkfTQzYWTjZeOXL0mHg5
VVGGXnuFzZjbaPQwsLmr15ETf48d2yPjEizImilWeBm2xc8kKwreU/u89uWc89JLVaMit0sbQMWo
mD/9JBcAAcEF6g81Tx+6XSLv3cytYCArr1rvp7bph9skTLOfIa0B9QV1w7n9IabG1teto/GY2HCU
HBHF6Jw1x1VPzEnOuxxLy1wU3grbFOzIJvrhd0FnfXQWYSqYAMTM2+ohb5SALBo7+IJVEC5srVim
eTeiBTHeh25VcMvV073mPvXbH5FMG0yF+6Ik5fjYurNVJsfBsh2FJ+O4yhaFRA20e9gO0jZx2h8y
CkebOM668DZJVpF4l+68mIppOcOHTq5sv0mG6saVSeptUhH0atnUdVVJ6MlOKMVmSqNZfZiCYgqb
vRD2gEBeBp9aX3eTNWAGSeVv7YpdlwDzP2Z94BEVcgjKSbDFPSAKPs9L3ePf1jtYCotBEoEwtRtK
jROru0rv+yotc8sFa4mkV8twLddt0U5zPSIeJ3nGA5wKydKCehlMd3bVZsT4JujK9b5F35uxxrK+
WO9BGZtf8zsmD5UawFZO+yF2xMoUrEDs8JcOjdPWoxk8lKF1W2ECL+7WNjVbiGgg4l0UaTYw2aIA
Zo04Bulk/ign3TCcCrva4ufTKvOAYfIhn8Mz69Zdk2JC58HDVzvZUGxsyx8jSpzcZ5CLhbVCiDEv
XfiQZQlrsmeuFn3hFX86VoqBebL6/vR9IvR5SL6g2p5cFL4W6V0zucYEoWTHm3FLiGP3wdZYiTCP
ssysC9TNiZ0ZjQQkWUQ5hJO7bevJ7HZzFlvxdiyoIX5MMAES96072uXR6SgaxxtschwsGHxPLsUn
IuCU3DmLt/IvUemtiNDkpLvyOu04A3Xb5/eEbhztmA2/bRPaaz2x4T89sMjxE5iQrnDm5GZcho7+
X+W347+iQWfjV9zCBfKrgTfTGIQX2mh7E3cSDNzemdux3fsZc+hv2TuddeP0fVM2B9qGcf9xUAmA
gbDVIQDx3BqRDFHjar0rhzGb8l1cFV59MWW0zW57yq70stK0HIp9X1nWjENtK9LsHh9llxtOi5pC
7fOS8NKAF/Xc02D8sKjfOI2b6S9ijSRGIitwG1nu3KU362gexnV51yXdwA+pzEzPZ8wis1XGU+ws
74YIlvIPaJZmGupm7ILLrFQBPEEsXurkbuh8xUdpvWjeKVV609eY5xSvvU0dDCDvt2lDyXgksKxD
SCkZZZVrb5yEuGbCNlhQQCNzNo5TUblRTJM4voqgZrCg/bmg67vNQ2FiXKsGl23OYy+yrF0Dhqei
ivq0sZFcBHo65q2nAJ8PQe/kHyqYF/Nf66rMfv2cK/lOasL1815eVkVKgtlYs1lH+bJ4fD9r33SI
nrffwsARuJOnLc0FhMHS7B3fpEtPiRfW8ma/mjCf4GPREJogXo/SrAl7dcxeXHTCbKrNrMz+2YC4
43VVmFqbofIjs/Sfdz1AJbj7bOnvpsL9d68OG3ETN6MQs1KcE6HtRFubUcf4OXhqEgH2f/zmAWdS
qNBSm/mQBYtpPDUxClO4vVU2ScxQzxlfhS8672nbhwVLNgjzXGV3i52uVf+lsNLOCrezXcrugClo
2RKdfTWzKrvYyoi2/lNeSn8csUKKHnPSLDvFGoy9qyLlZ/luGLqeAKEtX/KBiJYBe4g9BDS9tnaq
TE7hPG19ZVSbeUNeY5aeaPzQ0vsJVL2JQE9XiEogo2ijLxQd7H0tKrOBBsi4lXAkPd1mnAxDgDgD
iUQQdsOX0u2ttrrvwY8wDEkqLLv4nrupGfVujXrC5XbUVSprzuHAvnvndqzduCc2ToOZ5p50zLas
Gk1d5yC9puZXlql0eOl2mZinIKOuGMiWKe1ftPbkrc4Ht6tq/Imxf/J6533WBCVDIcUUADffTLPF
tzcbwMDkfgJjy+lxpJo8MtfPwW2l34UVqq66f04LHFGK4a9WLfH4ZbE8j8WIi81gCtUVR9KtXw8m
DIs8EuamW9/khJ5BSAxIAfkePVSELNn2xQjdpr/A273kdTznHsLt8WzaIk9jHrLOEzLiT3PfhdNd
H2Nw4WENWjcpvJ3KfCF63SOPE4yjZBGBJrA0qdUGkqqLkeqGgCF9H54GjEZeZGA3pnkpOs/c2vNX
RDXJrrzs20Fya4GnQLpvl1zVLBGMryRf40iBL5vhzXb9dIPnhpnPjZLm1aHhbVbRMyCkzeuQ2/Jq
jzzAE9Pj5UBD8JUlpQ/aJUEnm+InfCo8oXZk+JDpzQwxj1lU/YA77FyMpfuuqjIlYHXborTrveVZ
UXZL3o95cDRZffNnkqdx9xAlXG874pftD8ckUm3zp99WNn39rkBz27h+1n07XTgaC+ddUFcBVvG9
T+a5K2j1lF/BoXXwZWGRrmBc8o4yp9wIpZLxgyzXdfnaNdKrUXft8xVru6YvXdIwDJnIuW7yAZ6J
2pRJIEW5WSVKJzigiznOqy86W1z+qNe+7sIttr7VqAFOpjpKNt041XrfaZpMyQZAZ4XHRVkxoT7w
vQGlixwYffO3gI80oMyfu2vabRibMnKuEbiRRXsXA8qxETq0qykY3vsJYjfjscVZySHYIdfx0XEo
WA0XZaLM9QH9x7rYd5Y0P/mV0/oXCKGXtbWvXXes37dqEnZ8oTsUo9arOFqGxqMfv+Z4lq6qL0W6
7fzV75wDvcF0YY9sCllcaCVt7i3vGpAJYpPo1aH7U3t5Y/VoUzZmosxMbxPxgIhPd+lT1vwcslvh
JsBiyG2sikgchibG085JHEyQ42IpfijVBjlusSlqBM5+4DhUfypqlGdzgnOVBRi3wST8WrhlzJud
kaEMh82YrA5OBoNTzeEmsCL8sZGwbIPW3saRmAe0JFeHeROKtFcujXVHBDduMJp0tZa9ObZ5T5tc
odlnqq1bLAuP4D39SmNnfgyDsV6todrRijWHMg4gipDxdDYN+sZ8l4+s1vKubwJWbwE5atUf0lT7
6sCkTdjSmSgkk+vj8aRIisd9oeIz78bWM3u9t1AW8fA3Nidd18/M7g2DchqBtS9uKvWBwm9aiNvn
cAEIo2FHGNvWRH0Sv7R39FbSxcz7a1XDYBF3nBPTydmEpY/gw7Z0hDmv9NFkQvuiLJNjFnFtNmCs
1lmpxKuIyI4ogJsO39EZQoQGHln5mJOmAOm7zTNewg4lxywU203Ai+cxYs9Qk80TouowMaZu0xqw
SFFbbTMdytEv+vIiRKNviY8JqDK9RxOy6T56g9e5vOuRYSNqMGsCOy1d9lWn1YbM8bSNN2GhiZFL
ED6Oy9MxxlIqczqw0aFqdr2Kp3xLh2ggstlrwizbrnmy8ilPAuK6gPBqoqggb+WA9JQ4D1lCyaa3
PAPIaWAh8wv1U8gbcuhA0/F5c01bS/BCytiyKrFpspqKykZi2MYcbp8yHzGkJuZ5i21SBTfOTFAd
ntL1LK3NcVDSrTEHigUpS/r1nik1OFqbnS4excgGESvHJFp2h/Kx3FfCSvJ3c7uki/t9sRI9r0f0
/0c975ghcfLJ9rtBZrsGTYvsAUWAIf2UTEtXXqwit9J1OxXW5CGPzfyp/Y2fd/6yzShROD0mgXEZ
P1AmsD93Mu3093z2DA4qz3iNR7+eBAD3KUuX+zYt6xmZv9Vbj1k7eOtn3snaWUclk0CLq4XyY4c0
QCnX8l7jeWB/c9PaafbuBCnForiczLiuZM6o+naDoO8o70TdrWGxEZUn4gvq3pZgI1uXpdwPUvs/
nLTS7qXVDF3xVzEgmVzgcRMdG08nXXOFMs4UXq7DZE2fajpy6fspE2ZdqiYrGHTdkeD9TNepyJJd
qNBj3/lAVkLOLGg2BBeLJGINO1W3NqpObJN+Km7M0QzFanQum4YaGSNH8oiKsDp49Bud6jrIO7X+
9Xzies6ySQNM1vNUJHg6r1j4dzOZ/DHnVJklLQl8hIKlhbW2HAHQQdNsIialejqoZzyv3D3Nf/2U
Q7lPq0ovK+XGmeoR00MAvix/PB25y3Q1qeZznvu8JGCOm7S6s2uThVve0NnfKBu0f3XTIiI6LL55
74fVQwgNqYtorFsXck86TwRtN2aG7fJhek5HTGotis5EC1WufXE9UCIr3ks3zsd2U1u2rK+iaQ3L
cLdk2oQMarrmHGRxQODyid9qFn8pa5RTNtQyOEq2Xel0pKCjk5SAI1PesETErMX/c1eK0cl+Epcq
QtfaLk6yLzsttNhyKpurzyypMDdGHktvzxsVgBTBlx7PnlteYDvfZqWMkYcTtrfiqYaBLLK+oC+1
eoAUMKoHcomxQPcDVtQ9PkA201D1y1D8NRQWWlObIQLbU7JfhL0/bsfVNucpscwG9wQvvFm+43Bm
yl8aL4PwoQBCIopjquqJ3/MX2wRBO9Mmfst2sh1m+WPxKKKXL3ugUyAci01ptWY4mk7bBNKejIHc
qBMBP0wq7sNbTG/MTqAdF4Obw3MMY8XFlCdyNXlkOMLpnBLx2CBNio0ToBBSf+hoRfLCwqd9aLS9
mtupntL53vbMaQP3TBO+EmclFw0sl0WB+o+qfSw1nzdpU3Ri2GVp5kDpBJRBwtkdw/64BDbQRYqm
ceteN4E0k090tuR9I1A/8aJd5ZmCRhe2SnExOnvwJXTkTfCsw0CnTEz9DB6kCFwl1DxqLGl2Ej2f
JNmgtVvCXFieagC13VAxwduYQzSC1KyftEGqIdwmzoALbzxMk/11bQUVd4CWbXgbidZl2JD/y+bP
me+M0+fnPdVu2sfi6QzQc9mnUdouf6V+1jnj3gPMZQYNKUXGeqYvwmOTcpthSnNtEZktm1UuN3xU
tVu2QLNr9o67DOyank8xeBtZbs1g2KJ31LBBhLAam71OkO9WfABhvvndcxmAZqzJNChAlASH/rmW
Rx2WzGEYIhNEng+L2ZQqjhT1GNYrsBJ0SDSmlt2kmcDDtITLMeq8KSZNXhbUlbe9CmZTHcoUFbEL
4bYz7wUsf4hyL6XRGCXEEnklo7WPjBdUL0d3MOeYQ3nNq+sBcPAImRWaBL8WDe9dSM/8YOVNwBFA
RGKqh26L6Mbj/llOkXfNuMv2thqo9z2sospsci9Hr7d+7s5TsfWSeNbu18f2zD8iDXyWNf87dQ2n
9fR/TcP/9/FB3v6oH9Sbv3Qj/gViS/4cTn/rvyHxwABX/zPxYPNQifXhV9aB+f1n1kEc/UH3x2AX
wB2Tvhjr7idfceDvf2AybHD/YNgBA/Mvz6QDJ+ZDnPGgJlJKBplLA/aZdOAEf9CSNQq09MfQYov/
ia04V/i124bcDl8AMpsOIN9ln2qDja7IaJOjCT5Y+WWcxzvR9FdZtx5+GY4PT+27X4H6J02wp8sY
jjL8QHD6pyLk/4e581puHEn3/KvsC+AEvInY2AuAIEhKlC9VqW4QUhl47/H054fq2NMixBWje242
ZiZipnuqk5lI85m/meYKyZ55gsIvCFdFK+Jp8eYrMKqpT6mXvCPXgM2/RsOoBC03gN6IyJ12XBGL
1BEUnBvPrBHJh/MBj334FgkGMhA0TZxaLd0xESueDWlT026lP/td8jPQrNERqer9WD+oeojoXtC8
Yar11DbC8+cLshJlA7+yLLypAgNfbGqktRCXNODoNFIk8HxrjMBegNUrFdMuoRdsqGs8hlL1VEny
jkrbQ5nIBP3468AYHe+49a5FedxzfzV2qcH/Diu0P4Uxu/DR1q3YP7+RPfanSUybeK3xuZTZId5W
jQeeubP9aqLtV2/7OIxtGnUHylrf1LG1zbIKnDkej0GotguR1xup2tZhpzmi0L1QePg+5PnjHOS7
oqBaB1P0kq7LCtLx1y+F4rqQs6DqrFUThYXAg/p24wUyfotlNjV0NJBCVMC1JIVl7FRdom5Q5709
D+Lm82+56rH+NThCAXT5//LdPd1uYofhWYLuuJdSO8t1n3MkvHw+xPqYomQhLTLHWKGiEaeoy/zf
Yf9ABkbqggn3MhFF9qnZRRq1/kK/hEtfNd/B6DMOqLJFGw4SiblM9f04LWl8nIeNV1v1L0w6ymMD
kMkF9pdTzDFSLzFjjLOmNMCYO6COGNcXUDE6F9vJjbT8BOi2ItcfQCH+dfoTNKw60zQRai+hyHKd
wDF0axCogDqmadtSLRDgzgzT16iMBLvHp+clSDQV65rOvBa1pAwdcB/RLySJURK1jMJ0tEwZ9/Ok
DzuCtazc6prQfB9r/+hX1k1ZGdlRI3nzpKTfz/FcbkJVWsIJgsW+lDzAhrdgujoPPRlxMwTGbZ8U
2zGe/S9Ir0k2WOVrMGHKjp8BRKbu3Qmg+taXxuBJbcVFez4OqW+jrqP6xS3xm+FihIkZFWYAzlAb
FDbE8HpIhNSFFLBvKWaSDaBypxuBQ8VL+EqrI9mKVpC7gTq+qRnkEAnLYhPCtav3O0UeZFfpW+sa
53n38433x5XzHRzjz44AOQ7uEjqYzl4//RzggMy0z5oa9Aw4KDkOEzK4IXS4Gh6QBXbyIXpoQ4vA
czTHfIPfdeeh0KHuw0oRf6Fr+Nx1ynA7dHiuFuxsR50zw8PfHUNqelgO9mvHptfsoCY3QqEiEL6O
NX+zrAPi80oKvgcx6u5R3O14RLRNoFSAC0Xz9+fzPHfAFl4plk9sQHktQTcF4qjBn6i5QBrhSwoQ
/xjMzVPVpb8+H2iFYvprPXm6lcUwkbbm8lK+O2EDcnt10bW1V4ppssurGYSNOabCZHcit1YKVczt
m/QlZh/Ynw99bo4QsVTwomBRON6nQ4sKDbgS6yKvIY/9BdjlGOqj9OLP+SU7ofVzzxIi/IRngMm9
SsViNZI/N1qbin7pzblxp3VVaJep+hgQZlDSvIv88ufnMzuzqAs/F8bi4sCLx8/pzCSh9/MBxx1P
bCPVbWCcEQfbkaa3G7+UjmoiOW16iZN8ZjkZFFAaEomLAeUqyhDgp6VjNNReFijJxtLja3WgDi6r
Y37hw62hk8umWawHlmsRMU1Oyen8SC5MqwKz6slG+SuYKPoZVKEsjRYZ/YqNNoz7oWt/V2KTO02W
/Ph8dc9O9I+qw6IhgQPD6eh6ZfZGbbFvYKnRzNSOethuEXS7MMszmwY1EXUhiKDCyninw1hA91of
VVKvmGFmyXP+HNUpulkl8myp9FRKueV8PrE1OuqvdYU+gM6yRmFhLRYm0S3HqESoPLm1tK869C+5
bPZhZHH7TunDNI3hBpRcudeHQHZNuY5fzKZ0h1ZHME0f5n04kfte+FFn3uCF2kGmoCH1/yF61cFO
mXmwKJH44haOB+0Lc3otrR+U91PbmEcIRGJ3p1lyQ9/abC5EfWc/A5jOBWANp3Xty2n4SqzVgwWr
YYgfWgtnuGy6lvX8ZpKDtzid/pmDAyENexstfRg4JDUkSatjNOlCQL1cq1B9tQ5yVXyt4v7Cdz43
JViWPF6kWtTbV28YELMu9eehAsQSqlu17XNHFmo0kqTpWwCctbukG/IhA/kzqb9HXMvVB7A6xzqf
GLEofTf2hf62pD2wyfL+tdFKeXRrI6fCW5h0dIdmpxHKdXryQjvmJtXLnRVro4eQ42ufycdgqSzV
hjLuYiP69fluO3e2VQn5KJixSxK40huYIGCKed9VXiLEzwaw2UGpbrQ4vP/PhpFPz3bSdaGud33l
0dgVN7QHYFiNycYXh0s+lWfCRwiLf09otZ2KtLaimV6dF83zDxCNbtYLt9h9P7fZJTuas9fyn3cO
Pjz01T9///1bDosRX1kIQLGCVnSuXieA6u06kW4aUzuKZroXknQnRmrhGVrw8PmSLtfhKjADlgpG
21h4Kfz7dEmHMYoGsWSLZXKOgZpu9m9NNpbf/rNRVpdyAVFQDonMvMlEgZaO4BSkF5KOM483blwS
cF8ufpK31d4YLR8YZqWUCF2MR+y3X2hqPkhNfGeE/qNYZeC7LZACn8/r7LdDvYWVY1R0RVZ3Au4V
oA1LA0192Bke7rS4Nk8PVFbn/Whw+flR7Ih6I+3iPFX2vqQ+XfgBK1j4n3uP95x5gw8m8FzlOfE4
+aM8Zny/UvpeVCmeewnGUeizSkH2ZaySF7WMfrdymoNQlzIb7cXN5z/hjy7baguRK6MSA4cIHPia
MlJEbK+EjqdXaLXvzXX6C4bNQ5+Phl3TxbV7sEC0KdL7aqiVQwbfzUP52A0BJ7gjeeqGYkpy30x+
CO4sPwSNHjtF06fb0TIBYujjphqTZI+YpVPjEubUxXxjaX2wpWv02NRhcwVj7BkmH33+UbsaRyvx
WuxHNxXyNZ5BE8eRFNzk2kHYp1U+f+uiiJwuoDeeCw1Nar6YLszTRhek3I6AtthGmWDOoCSPQ5im
tE3Vu7I2UA8uwkNoaQM6WCjt4zN6RIqhvVZFFDbkOXK7Nnga+7QHaKscxnq8DsxI8ZKwqiDlmrGT
zXpPzyURNyq1BdXO58aNwyjdwiV41KNJ3k5CoO/9WbkNRwUYJIIWbpgM+Ys0W7ItFv5VldWD18xI
4zSmed2DCNtOIhAjvewo3oMesNWmlQ5JbQpLoeJ3phlvUQOAPZ/2WCpivtVYoJSLWrvqJPhECNX/
85cfojPKTMZiP8h/Pb1R/DiHsypOpdcOeezMwxzYYRDCrYzuAit+4E9dOIRn3mVkU1UTch06kGy2
0wEhmEEeDavSo4k+OWVqBk4Xiq4vJQdz7iNnaC/ZqnwoafEw4xYEhRAO/qJkvRpSrcN0Shq9IMgE
DlNpNDspfMWPBYZqSLZGrx1GOp7eJ5ZbWtp9lmW/yqK95qflx0AuVdsvw3QvWTGSatE43Wp0Kt9U
QVa2naQ3dmymdGk+P6ZrqsZyU5iL1xvkQySneKdPl2nCb22yLKw5mxJ9WKM8dKPQHuYsvDWVkiaH
CX3Dj+cYoVv5dy+Yj2o9XGL+nYkToEkTIcBA5cb6wN8eKsVoO6PgtcmcRdWX0FNzwtm4pAy6bLLV
nWQikcd9iPkOFYdV6qiADQRgNRZIymbf9VjbknBciLCXq/3DEFTU4eipi2X3aj2pVtCJrPvCSwb5
uRnqxgnzHIJLuKMuE9lL9KMHyr3RaM2FT3nuqYM4TMygadAYPzw6yLgB1RMLD7TBYWHZp6X/BELq
bgrzO62AtJjH/QUJwGVHf5itxiZe0glqRsshfBekJGZtzmIrMdsEGeTJnx+RDnaNCPC16g8XBju3
tDQSqAcv3Y4P1Y1uAk44wkb1Uk2/Q94wcdQucxJFvyoNWC+q8ahU+iMYsAuabOcWlu7FwshGuoh6
1ekkNWzGCkGVSm9B2kiNW8qA8lLgsHgkSq42ySlhWfL184P5JyNdLS1FSjzYgWZTIlu7GCc9EB+c
wRl1tpI90jXX8O8t7nHtTUnGAFGDSbfNMXsDlL6jvLTJk+RKmvSeHv3MshhW5VJUzbbBMM1OUCOw
SRtc0Vyh4Lqv4x+qWlILFBoXxfDGyXVFg1RcPxqJ9oao9ItRoslcztIXJek0m6b+zWwkQEIArNhm
Eb6WipzZVI0Dao3mFXUafIPVJNzEVhK6dVOBBjdqeZsllrDpo+rx8+WRl3P0YXkopZFEwlTGWXf1
UVJVL9FvQKG0yQimDEG15SUBKxvRrudCO2Dra2xLXzxMS3QQwj37Dnh8S3d6fhQRfW67sHGNIttr
cxG7+K+rLEalOnGkvugmSnpxEFnbYsGOf/7TzzxMiPOAvkH0RMWFYLkN350Z5IBAvNclr4SOtgPU
uNmmkYzoazMG12bJV+0q07xwds4kjRAFqbnzHuLqSWh4Omqajppcz1rh1YPabrsRH2g5pQJR8i5T
AilRz52zzAFK72/LNJIchFu4SuJcBN2rfEGd9W0c2me4u8BJxPk+hvdzGKu0wkjFEi4EC2depSVI
ULCqWmQd0Ss9/bXA0IPK6NTcE60FKxk/KbmPT22BZmUFDmP5y/xMYLpSWvY0YqoMP/pBuhTDMsrp
HpPAHdDBZNFoVa1v1DFevGvNIfeEKblKJ/FGFENIQbA6Q0xZJ+t6iAhhzeZSmvkxf0DpCykGlSIn
At7sldPpa/WIZU8fFV7alSi5SpZXhnOCL5gJCuWt9sNHdqk9at0R+N7nu/PDW7waepW6VE0khZmI
BrzcTjsArnuMmK6Hsr/whS8Msy6Jm72chmhFcQis/oj7F8XVxpOLS/WmDw/+MhsUhpDX4xMiyXS6
kAHs806B4OANo1rvfb0qrlJJvcTCPP+9QMYvLXMQ8vIq8JNns4M9HyOcPyZbuVUfQ1290aPwrbes
uy7IQpum1lUFX0fuTPfzD3Z+8EW3ANI5cefa1KzEJ5RkIGDwUjjknXLf+fHPCZKLPZWvVVvtAwDq
jlk/wQXbXxj7Q565rO+7sVcTjwUhQpeZsYOo22pW6tb60qkl6Zt0fLz6p0qNv42m8DQ25TUeFv/0
Kl2GR0OdviUVVroeq8+bGyMSb1bu9eZbOMlgXYKroboFPLpDJOvCYMtcTm6D1WCrmsgsAKFJBiP3
MqC2vSnbet9tANJStb7kbXFpqNW29UFhw7E0c68Rc/wgMyfg9pP6B1DNzudf8PxIqOjxLEjIfaxu
GkXtykrHnNHrgMi5pa4jkYaHOansPN2gU9P/m0Vc6rKcyMXub/UMZXQkIfAys8nCUyKSk8Cu+7Tc
Qn1AlHJU0gs79Oz83o232iHGkPSdnPHRIKTcGdJwbOpqX5kQgOV29y+WknsGNiER8Yc+SjxRHYbs
hEpBBBKgNNUbqymcOs1A1iWXmukfYtJlM9JXoHiNlxHqPac7vxFwiUUFjnlNSJPpOnBO8IWd1bpN
Ne/jFDyCoHz5fIIfX2U699QD9T8tdFTNVydArUVBbP3l42HxglGxgNFb+NZWwN6Cci+o2XUVVpEd
LOj/1nhM+0vGEmdejZMfsDoXnVqqg4gEp1dFwG5SfafSoUjN4eHziZ55NdgyZHCLGSzh9yr6SCt9
RpuKxW0kKTwQm1d2kHSXtiaAq483CkVCk7iMSBBhgmXzvosEG4RjgiIhhtVl4TskWf9BjTN9S0Tg
pE3uNoMY3k/liIaJMv2YypjmLSW/TSLjUQnG9DERqt9A/io7MuXeM8y4xqad+lpalY+JKOtbY653
k9xcVYVyjEf5fsrLwo4jfdz3Uthvh0gTbFxyBruDDQfxxoJRLZdfqE811xPWJB5qKuM2qHP1ygdG
uEBeOiAQiFrkWDCzz2mW4xlbQivwmj4zfxe9GOzqNNSuC4wg+1y46zslu0oYaQND13KsQTxInWLi
Oqug9JG0235h58y54A69lex68JdebjD7JJt/lm2i3lS++i2gvrUZ6fku3CLbyNreM1XhixKn6TUf
6TvW2eNjS3bsFFYw27JSzrsRVrE9T74BvaXIbVlLq/3QC91GENrCkav4qpvHHf7RqW1lAukKpP77
MFZNr8sN/1ZVMwksvpTaiQ7GQtXImnSpXWwUYZb54kvZdE+D4Au2ksu3hi/tE6mcSnp7sratm1IH
byAbLwi/Qd/VsG3IUKun4CdMxykRh02YzP596Gu9A3WzPtAsNx0YfWhd1yJYy6V4OIRJ8kuYleqg
y1N5I8Kyppjo21MX1K4VtxroVjm+NrWgwMBO3ddiiG+s3or7AVVJSVDo/WTpsI9UqXdzRXpUpuDV
zxAzi4fHSFKGA3YKGTJrdeG0ZvIjV9Pypp/rN9LsmWlbG4X6uW2pc+spShq7KHLvBrAFrgogjDcQ
FvAC9NmhrJLYcizh1W06Fvw0ZAonxQV4rG1oGys7FKtuqbzz7Qa/D71obA177grt21QiAQMlOe6u
AOeMtW0qPuJ3mHU5sVwMblaHB3Qsmi8SIBdkIyq4DkYme1IW6BsDe+6D2jUjVAuESZ0Ym7E4KL4V
ZpNuAyVOnMEchnsAxT7ZodLthcY/lvokfh2EQEN8J0juar9UBKgqsWE31mijR+Jf66agbnxVHb5r
2Kh6OQuPlDwoAGWLprpY7fpREo66WiU15eNay23Jn+BgIF5poNUGUbG57zCo94wZODj5WOJA7EKI
Uahy2JBleZXRqtgjbOHixIzSTlHo/PHi2RDbnZQNxauGas/ej7UH8ujkmd6mKNs9CMh91evta6iU
2FSjb+nb+dQMv7QwlFU7VYe+OlhyhXiWMAmxk8TdUzRJO4OCBUIvodP6o4vhooOrLxprYasfRll7
McJRuqpECdxdmRr2YBgz7r9y7QyBsO1gDtuz0pEhV01Xb6SOjM0uJj918tnqvRTWNVeKMAzXchC8
tuKgu37L+5opWqxs5DqYb9sSeJmH7ynwQtKeGyNDeKBUEDKwIU80AQTDWQYNX1D2NIN6dkqYBsgF
BJXsCUY3xE5Zj4boGnFR3gpC3h+NzOoPjcSZ2UoxiOxMF5pH/HukPe5VKlSsTI1+jIV/a4Rm48A1
1t2iVyOnx0biXujpGdtDwU02Ac++9uNh3w/NDfDvwfGr/KeG0LPmlGEUuGVlzbUjoA9f2X7q63up
0YLGgzA13Gi59pAseoctGbRFFeYqSUII2aWv4i88OmKi3iZdfAdU8X6Q1G3ol1/LOv5ZT6Vgw76+
0tL0xgxEpCSGgwopwjYiHQqyEYZOV0tfBWjVcKqBYHRmTCU5TQ8TMBtvboorU0/vZxGlY8Slcndu
hHRD/vFNlw1swXK93Sai9NXQeDGqhYmLuvwdjDpYrX0neWPY3lGz+5mZ7IuxmYZNPwR7KVQHhyfn
GVlYH4lt4zcDdU4KlK2t+iu/jL7k2K0Oyte+nUFi1t3XRs++hiI5eQ/92RPE8mGw2kfYakchyxM7
aYtrMzLcQVABPVUPfau+qQZ4oEEfXH+eaEpHu4CVkSbrXmh9jtiz1dWNLeiimxb51jS7Y64HB8PM
NVuyBhjs1KI2U0UhVa9xsso1x2+zX3HPAlrPYWE5VWl9yfMId2V9X6jhbz9GgTlrjkEaXoVa50Ks
/CWm+Zce+9NwkIYDdthLsZQoXgc0FiuPhiRc8fo7EknpFGkexXN0fl6gDaUc8/BrjwyBkhjI0wxx
5QxJficr887SuQvGIM0fBImTnszZs9JP9gAZTtKKW3rFjt63Gq0o4UfY+z23a3CjStlGjaQXQW3u
VZRk9twzdmea3zlT35N+cgwDutQo5W8WBb8gzK7Euja9wHrQfX0rSKP5mhXJsc30Yw090ol7tuNQ
C7spVQ+tr0k7hb8wKn5xFwdhuqlUDdaqCFFQ692IgARGXBtv1ElvHdWcPbVqHpJ8/DWgXXeo6N23
B8TgYYh7od5HzbcpHPvoXsvUvC7u/cIYQxeMpL4NomQ+UMH8/XkYdi6zXYDtUHjQAyTwWyUL/ugb
nTBRKYvlGicOLOkGcH7mizzc4kN6Cxr3OVCHXWdGl3LqDzU6yudsEYl+BFAZulankVmVowXGNiq8
pqkdKzR3aYv2ifBYpMMN3oZ3SinsfZGOKlo0fMpfUE4PU23ct5JxNTev6PBu2kuIgI/BLyhdne1G
UWhJL1Yh/6AWQhCYHe7oPr7AMiKsWY4psbb9fNU/BqVIqdA0s8DyofK+RkolUKItv08xSJJhpEey
LcCTG+eHHhqViGxGUV0qiH6cmAh6BoNc9PJIKdfao6oYVnq7VE8GTd+bUu8QbB8RX9l8PrEzqeDS
7YIJSgdSUdYV0DCOxIXlXnh90x3QDPGyUAANWW/hYl7Ics/t3CUxI/hBEl7S117jaqFjw4JkgIeY
GQGAv9WnVzl/XgQlHJhUNIUUPFQpLZfmpb7nhy7JkqT9PfQaHongAlogLauJnO9VENE/sNLl6S/3
AzTnGVorfVDj0KvmP0+1TwZenRnECgR8Z8LCU3zrSarR8czLbVflN/L4z5y1yM3+zJHqAdACEyjo
qu00zloyljllJyEn1VSke1IUpzC7C6K4Z24BTZMkvLlpj5o0Y05vAaRGJX2mve91Q2fr1lc5HWg5
KTuohG4iGBegKuc2DerV0HKApi+SjasDLuqdIWN4yTmYmgPSgoes6IVdbSZvc11SQmR5sQRUvgRV
eNCNSzjQM6eQQelcm4vIEp7qp5NNwhRLo6zg880ZHYF2SpDR0SOn7nC0/fwkfrxixMXfiKAVaSX6
zssWfpf3TiXyBGNdFR6qndpVqWWIrmdyT/NhiHaJBohrbubRNedWv9A2OpPZvxtZEleZfSnk3A0G
kzQac790D31kHT+f3JlrZqkB8RnRFwR7tPqKwYyR1xxx/rSpvcr1nancKKQTmq5cGOjM7gRcBLIG
l0YZn8Zlru9WMdOtGlt67hgzqb/J1UM9JT9h8LlVg810o1843ee2h0WGgQUIDzKmfKejzfg418ni
DUvLzKkRGaoLRDnHS6t35gMt+SEeGoaKGL65OnJ1lM4obXDkgCR8x8bTRQ/u/vMPdHYIWgIU62Fn
cVmezmRM81lEcYLOYTQd9SyrbLk1n/6zMZZN8u7bBPKI1KTFBRVnmkPb0W7xjfx8iDMfBLFsLkCU
F0E2/2mQvhsC1MtQUs7IvdYSn80i+tmjAhKK0794nfnnL3xAElUww6vl6kczG0WdcXIDcbssfusV
dNxBjf+r+fw9zmrJDDXoK62ktgdUR7DnpN8MpvlUUdH/fN3Of/6/x1mO1bt1E4ZJAYPHfKD43YsG
coaov1x4/8+OgRjrHz4VgsmrNesmvdYtf3mfDN/tfAxmkYH5F9MA12RRQDS4bFa12NKckOAumAau
Doe4za/7Xt19PsSZm4xSI6AOaIQac1ldlmJvgU60KPcWc/pb9bvjlIVvVZNdz9aldv7ZBTPozxHW
Ylqz7tNJtZ/qfP7cGxfZjXBmSv0/xqoQ04OOwaCHj49C7fIb3n14ySoSZFr03AOHdIM3DaR8s9+q
VeSIsXkBBXRuPkvwB6XOgMZhrB5THfdIzSpExmrF+7l5CPxLN8y5449rJNc+/N0zWvlSXeh4JfBx
pux6ySoLP6HEGF3AvpwbBgiKBf4FndmPnkYASMwAvQtPMWJbRUEPSyNHV+oLbSj5TNTKc2kQndM9
QdB2dSpnauGmj2CaRxH6tpioJmJyJRl2WVYbo9S2QgwCzTI2ba3tNco5SIt7Q/OS4Pqe69i4VrmT
/EDblRhittUKCT7Z8pKi3BAPH/JBfcyL2RWMZFcrnS0pN72mXXggzzzHJzNYvftN2IAEsJTcS1uF
6vJbq8peLBZHWa1dVa69z8/m2dEQfFYgVPJ91jlTYHViZJRs5gjPQHG+RSsAOj/SEsXvyLrUJDy3
CYg0/mew1dWMTzYvacRgIhodvAd22Bm2oX/9N1PCk2cJDEFRriIM7MLaxhxZwBEnKQ6MM4qhF4B7
L4ntdePC/Xl+Tn+PtjqhfU/NuUR2zkN2Zmsok6cJz6F8Idw8Pwg4DnlBx6FNf3rl+L2BXF0JjMUU
JlfI70ULKZS6ujCVc/c0Efv/jLLslXcXW9ojZ2LoMm25GEUb62puR9uk1Cup/+F0Vlu8BBzdTwoD
9UqxMbMfqfyiVfKFq+DszgappGA1J1L8XyUHvHV4DqIBRxyAL+vwW9ErD1vCDeUuR6isC0nX2bX7
e7Q1lwbsQtQ1A6MFauOOqAmhBWNPNPfD7h+DT5ea0vKaAhOhr7jeDHolloqoT2wGESe1YthmpnFh
7c7ut3dDrHZC0wWm2AsjOwE3U6rK2EltQuVf7TcIuwSfPG5g/E/3G/2cyKe7kZOnHrVQhLmBM4pI
VnyJBHn24/DAmTw9i/fzajqBOhmI6/KKtrTcRkN3JwmNYjm31ezp87vn40jU1iSy3wWXh5HfsrDv
jlAul5YYR4Q6qLttFaXaNw0dkqq7jUm8Px/q40vHUNDFgIorf5i6p0P1chlKHZQ3zxeMrVlNz8Af
vFAKb4Qk9DBWp12bx+2FQT9uDAalxqaLIkBdsDKngyaopekZOkd0LmZXxNqnSG+y5pJj+8ejyyga
75FOoXKhW56OYqHbPiNAycaIZxdKCQ3AzE3Er1EvU1XQL3yzs3MibaYiCiP4A3K9glSmBRXnqRWS
jQTRJBXoFw6j+/n3OjOMRDmNA0vtEFDialJ0IdMkjKeMQAtpr0K4ZuZ21eUXLqLlH3OKLqLeTu9M
1aANgSJbfsa7HSjOIHyjxMy8oBERTjJLsX0yYz2+hBI/Nx34ZIaFlQsk0HUVNMh7HNAsdCyyQn1E
sn0jDdod5JZ/HAAv8Hq8H5Y8HnzK6o6Q5iRVUkPJQJAmtWNqYCQjQbvwHp3ZbxquL/xHBSNNIHS6
ZmhK4hDWzpknW5OrITmdidY16niujAYLljRvn++ES8Ot5kRqPeDuKWZeNUxbWhK3GOPZSxfAWsTx
iublXwyH4gj6PRSrAYmczi4PC1Hu9Z7hytpBYcfDWcALc8VOI9OO6Q1+PtyZewnICzegDjOCfH8V
fuFAFQ61mGXeMGcolAWvGLS4wPscQ7uJpmnXTcZOCC4F/mcu3pNR5dNJdnqZzKj1ZR5oBHQWZ1Bu
I8qVaKdn+l8H+R+pS/1n0lEnKlTnhar+P1SX0rhq/t/qUnDm2tf/9RD9eH2vMLX8mf+rMCX/F5UM
iM2ILcBwhjzzt8KU8V/wKnWNhJ0E4L3AlPRf/AFQCXB5uGlon/6PwJSG9BSxHWT/hW9k0MX6P//7
xFimWf3v98pPf9hJ729NsmtqExqMK7QSSIRXEYKQzR0WpVayHQoeCJvop3URwa8PAozcwrHQ5NxU
YSrf1MB2XUHQww0AASA7iGG/JaB0LpzZDxA5aiXILWk0mVBewm97dY3PuD6pSW8aLp7N0lPYmMq+
1htrE0rlcJejyO71emRdFwsqqEIO/GsuG+J9HtXz07uvePfXGrxfGtCbHJ2TtaFtujyP1IcwJSf4
PD1a6LemTVi1aK+i5WDPZoak/dgX+3wKpCtZsn6GdTo6Y42xomNi5eiNY9FcmWFvuKD8xetZy6U7
DUCEM82K8k32Bc2raoSg5kgCgpSn2y5skcyNIGoeWyMYtw3QGsgX4kOltT98RKTdIu27azWJzSMA
z/CmaCbxQCrTOg2dadMu6qi+a2CcPRhhQaMoM7QrqyvRtQNKBccGGtBvZVR1L0s6/ypFwfMIPNFw
ii5dfNcaDyZC4URC1nmDov5A7g5vjyL5zg8Bc6SF00+wCjkcCwFQSaMqTmAED2qaXo1WoD6n6Ehu
IyUbXxNJDbdjeJOmIFcqUflhCMmLHos3Q1h+GXA13lZ0ZB05j474OaXfzJgrOS2l8B5gbmgbIPFR
6Za06xonL1uUqskdmro5zpU2b5TBH7dJqDVf8iFHg9LKm32TFPA4U0nZ46qGv8WoTojWy2UCwkG5
RWVW/QFqKXI1zAuAPcU/ssocSxITQbz1O2EAUBIDWSsUPwTtJk6/8jkAW5WJYWoXfSLjwao1nWOE
6F2+pkMVpQf0Ta4FKYz8XW1J+HjMBDLFDr8q0RH651ITv+kGn68MKsvOwkYHhZG9CVN9UJrwN31b
aMRh6/KshzbQM3EXIMICdKyo8Rxv9N0EqHcz6ukPy/Qp1UgYTVjFsC+nccLlQGuPuaq0XqdFpd1P
KhY02nAlxlb4RY7MBJedVsBABzZDP0OhLZQ31Be3zSiJewB02YYiJ6RARU6fDJA2NtzZ6zANy51Q
Tj9joGAupXAIEQPKTrIwiKjuh7+kuNwVU/4NUyIJcJrf7lBSRlw0iVvUsrVHZDM7W00x+RXwFoFs
mDnpYNwq4JBSWzDNai+2oujSaXzwu1oebLrlDjI34h3q49O47UzfAmWmq3eBH0y7ae6sL5Im80kr
TGvmUhQiu2r86OCjLntb6Ml4FykYezrmZJRXNEj1uzzN++scCNmykyHmuCXwaM3pZPRGN52ApYlj
NUN4tTjAb7DeGDY5gpewirvpNRLF5F6odE/Qlj04J6pgHJH9R+J7MBLdv9Ktvgxvi55WtBOBkKJU
hqK6PNs+Vi6jPcI+Me2wRIDzXiy0cd7hLjIV2FCO/Bx1KFMAYWZyi732qAXJt3wu9lqcPYlRqW1a
9HjpKXe+g1ciOrAzDLJZm0X+r2F5UNRBe5jiGclLbKe2coWnhC1UdemohfyKe4r0yoUH9k7DKcT2
M7BwPWwYxJ2TSfueqb7wS8Rw8N4yO/FJ6GHHKn4Gn8H3jeqnUCB7XMhJtRXQbLPTeurtWixDBMKH
2q7GUd4ZQ4MuhikCofOjcGOk7ewpQ5p1jjaG0c604vkr0K/OHkax+TJFuuWZVr+TpWbYyUNk/E5a
no+NKFFhLPK+egzzpqUT2mcYG9UlSsZzKQEEiYEy9oTaCV5XZb+JNGoHuVhQwarA+2gTG62W6wG/
En1MHnJ2GHca2/UuGzVctxNgW/bch1G+7TQh3mMj7CfPszXo5lOMN6HpgQmt29k2kZEvf80mZhsA
/mLJv4lUNd5aVkOhNG5j3aVMiGUVktzaERtNy8lA6+rPBmLhT//N3nk0x41lbfqvdMweCgAXdjET
8SGRjjZJpmi0QZAywIW98ObXzwN2qT5J1dXVPYuJmYiuRUWpKDKTyGvOec9rIre8MucILhpd+8mz
x4Ys3Tj1SGK2jOfZXLaSWIEREX3Tfx5zElcRXIhjKsoR834dYzEDtm2lfCW4sdIxTCd73KZ9a2w8
3CeOQrlUa2WfFqz2qdrVfjRd9JFYypVjZ5zXDIgoqAciQgJs/8H29GaaTrEdfxJT5JebZvYWzoky
uqozN/8I/IM0H7NsU2xKwuc/z679QFw7COCCVeoJy9LpxJKZTi5i2yv8ehPceMtEa7Ztq4zzOrs8
a5K/5Hu5fRwjGDz1wIGhx7TV2K73D4nXjAdA9eIhnov8wXS0E/t9PCY8/+ve6pnXLZHeXMe2G29l
qxnbmDN3M8I2PsiiL/gQS+rjqpf7qRlY4MNS3DvOMISiFlYZpLnrXfmpOKpR6DIQWL2dm6UWLzNE
g35TTBjdPshVbNgZc7yLqyHFRLnu4IkmldfokOssde0mlvOkOIemwOmr9Bqv3WKjxTk5CKVrYx/W
FfEQ1j1hP/xXvR+bpCDdI0OWVqnsTpTE+7lksvSQrhvnjoGk0ZOIojUEJNSlt41rtdyWTu1CAbfE
3nAwSd8S+ZPfa2W8NT2VfbSrwo4P9lxxDAxTdy5m92qyBrFjEerHWXqY5y5DsfVzI2K/DGOF+nTs
+/NM2NQpTpvlrhwqgfG30PeFky9XhaG0R6Tm+YYciT3B2x07OLIvjHEZMaDL6pd8wUR6jirxYnbV
uMGO2z9UEamKcZaU57ZJ65e41p1rVGrqNOMfd5Nqjb9zYgu+3jz5PFP2XUw+4W7m2pBwcgXRRlgr
uDhhQiiMUsGpJdNnZnTZPd4xcJr0sdnGSxNdLpnXPegmqTUbp9fJJVC5Jo4JwWJQr9N+hAzmtnVA
R6pe/HYinGysz3qZEvBl4Zxdr4EQbAaPeGuTq05Lq+Q0ZBSp8InbejfpMj/MYxJ/dIxygGNdms6d
aOp+DJZ8Lp5S/EIg2OeFfWEnJPAMpPfBX3Ur7n6n85rQQdsbcaEmzYXdkpIdila0XwhKikMinLa1
22Q7S0ujU7NY3m5UdrsxDFHeES2hrsktNb8kCHL18H0PmkvOYklKB5dACxbz3CULSVZSv0wjjJ29
eNYPZl4TeFIbE3SlIb+YpK9e3g+IWMr+KiV49mVZ43rzzo9ulFEXggpOZ6dFWSmPs6El1oaVVW0j
nTFykA6EnV4so+ita73KzXPTFdi6D9I8531rSRnwZCc/9FNPdA9RnXdf5DBwFDjOyDHjddMJA55W
fkwQyrZUIglW0gRgstcEOruw8BoWPN7kEzaAEVWdU5rT6f1ars0Wm7ahrf1vZRL7Vz408S9lq/t9
FQhcpc9ZqvNsjbHSIZk3jYHVv2sMcGHrLio3GPil066I4/nUtFjRw9wan8FxkGRion8iKgXaDIxW
jBJFp15EtbTXkW8MUCtrazq9/08qDRZkagv+7UA8F+yWUb1gHtIMYdXbntwAavELVBZkaRTcVAvJ
pJzPiV1k3xyRWUfoC3yb5UD394oYY5lxMqYTXh/qBTq+esb0mvXpuymKYqNz+JIzqBcy6/TTQOW/
V1PNi8vcqzddX/tG0BILpz0UQzFeNtWA9YilczDhms3/9aw+PvkpJgbvj58AN//Wsuu/tyr/VmP+
j7vpnxru/58cndeB75/33Nv8bw+v+fBKKNmPTff6Td+bbvcDimOATbBoAQ9mlQb9Zuvs6x9gpNHW
oWddAeQf227rA33najyEWH/l6Yjf225DfFgXOTo/fdXD0gz+0mb/s7YbC6FfekuCkinhiX2wTd2G
Nrb2nj+gla61TCS+OfYuHaJzz+DrIZu06tVsnOXQkbOV7/TI7ra9r9hRbbMeuQNRZ1eNUTSnLq6I
15RebgadtW6I1tQGhcWVPb9URjtfkiLCVob5Pd3GnhslGx23DHxRuikspVFSZefyU+SI8r51xILg
LKmMO4RBNJ++kV2qqkgObhwjfLHNyQmKCQMAF75ZWFSu+9Z0fhqaNhFBaLgHJ92SZN9s+5UzyShD
F0+J1IRLg5LNz2Xako6YJY5+nUQthgj1Umh3KdECd4VR2F+ULGsrJFjHVEHf1njq9Y20sAUezJrk
GquNEU4seXUQOW3MJuL3cMPcli4xfezbLqgL01GBgdT8panc5WoyjWxXQ174JDuAlA1BZ5g25ZZV
oeeYycZRY2y9ZoU9X0Q5cfG5V46faAciP1CtIFa6sMIU/X8wt576opX5AleH5BneklolTHwABfL1
uLvNTdHwq0/i2mDQmm6xj9AvEHrvy7G7oIpwwsXxvumx3Z1jsyCaoGO6TXu2zDHXnIm9LN4MxbWR
a+lNqYqTher2C3YJE+oiQs8WJpEVhx9ijxhTFy3XP8bctRHT/L56JTldRx0y+MmhK/EV0+fuecpq
RSFdaoe8yFTQKVLRunZswig1XwqLBOMQ7wSN41O7iezV12kYBlJAiJnGYA64oE6Nj5nR3LT0bddN
1AvYAr71aWiSTwgzlk1na9KlXo7bS5csrDgYcjy76xHhaU0NK6S6oHMoyQoou2tKh+vZ6W/i1Z/B
zQrL2RTe1PJQIBHgeo6nKoEC81201iJZiaHVqpo7M//IPtsdlmL2TBLz3laIJVhAnve0LIYAB0op
v9R8XpIq3iGCV4dOdNESFKWHzZQwEeiR2TVt46aj004TGzFZnj4MeKrsJ8/exMQxBWQO5ttClN+c
ERWLNpnDNiaw76tt4H4xtf1rUxLDSJbn82jOd3mFtYdOOFBQGsAxa7pZlWopFIv+kzMVioaQeJ3S
EG+10xQbK3HMODAxdXBboKCapphQW087pHk/H7EjxSA4Ue2u9NsmHJHXTZ1/10YZfz81ynNW+1+B
QmhzK7PYEiRzUnaXhRW1QVC1rFPN0OIFy0E8fpeOQe+m0FxrCODMa1tlGdOBLAf5qfJ1/bmxzGUX
m+NI/UZ60j5zzIyW3byriM7bKC9lDN0ZcmtO+njbWWBTeeE8zlzVRJlO4g1qjmMHg9GKZ9pEmwUU
NT2G6F6mNnVJTgjtlEO3ZBqnprfZTZlmsVZnQVRFhc+JhoNihz31xqjR6TXOPGwWTzMvYnzdt1lk
5UGqegtGt+nfu4AEAZFmxraZLR9QqiENjFSaHSleVYxQxNGigEbSfzSnFYrx1MwBpC/DdiIQW4QC
D+SzhRLRDpdaevGNPiJutWZAf01I0YYA8PcWsZfMhtyoO9Fpo/aq6/YJdU/0MM3zaJ1wU0DyYyB1
SjT5llkQYkZ9zsjOHadTnqfOAwxROw3FSEmSycRJw9hAIrYQ6/EQKz86d4O7HKysoyVuujbMLBe/
LF21YcqpsYPpLjfFDGAHKpYhfZjg7uLfkTpo82Dul3PpY1iTTrcDdclVNeVq3tQ5VTlfLnH9RG4U
KAfvo4XUkAuw1Ok0pymq85Ti46vdrzsMr4BXUgq5M/ypjL71Pq3IKYq9+qnBg5Ad7Cjnoazd1rjK
XbJT/mIQYvzxchPcsDpURxOXKHe9RX+83EyEH7NNpOBuSLDwjgnPqJ1+q3fZRSHNCycue+r2DNmW
R3foYpSqsh5jGQwWqvopKxkGOd7Snn6oEP4BnvtOT/sRzrXXGSQzd9vAkJ2b95d3JVLYYAmCpF2v
JWJDfsmTnY+PSzU6gSIDEEXvcjYWuuu+/CxYjEGdVy1qVe2cSecGCJ+SvEopLVdxul/5oWUXRaBD
fRVI1Clv+2+wv5cAQeLFunj++dt/dxz89e0bsJSZCuLxBWX154fqNMT5xZHF26e93vtQ2GG5XxPP
+OoRS0tCbXR2/IpA0XYihVnuydK0wJumQEz1FvfSPbEpxQGpzl8Y4/xhqMdjXUUEK+nYsV0CL376
sC3N8f0O7tPOzRXhywqvrqQQQWfTLMdQDgjsPbw/iv9r5e5PRfGfDbTWd/N7Ygq13W/vLnztXn/6
A0J82c13/ddmvv/a9nn3vSxc/+a/+sW/fX3/KedZff2f/+Nz1Zfd+tNiWZU/lrcrzf/Pa+J9/9p9
LV7zn8ZQ67d8r4g9RkpUPLhaUuBCRKfk/F4Rm2vQCSSelbnBOHj90vekE/cDIhH0TKuKA1HFOiL+
nnQiPmAJDHPWhlrCeBUfpu+/+2/b8Z+VxNg6s1B+WOBYysGxIr+O9wYbGyXFzwspG4sM4W+ZoaKb
5LZ8v+7Wi49i4qRL4ny69VLM0vibt16Tuttoq1XlHSK3Q5rOTWiulyr+3nEAuWY+RnYWH83M5fb1
uIcj2CEjqacEfcUYguB2/2YueOLPlqL0nMdPVUpqZbwiwaXdo7u0KEE0194wXL7LvOG5LEAf/Wh8
ZRKFuDajdHInb9jW85xszLH+ZlOowthwkqATzmbB7HJPzgGxJUjMLORiSdD2M97CXlsFfQL/J2jf
KxdjLWJKuEe7btTP8VrgCOmKMF+Lns6v9S7MY6uUJFig26Slzj7PHf6YM6HRO77sXJvDNN+plIDo
QOB7fojW6857r7nGiCMJZ84bVxk301qYeWuJZlGrDe9Fm4fTIsmIYAxrRSdG1V4CplLnlQSX7BPR
2J/qtRRs1qIwpTpUVIl6hNqZcFsHD3kt/obpFdWk8v2bKkZG3iNKj0EgTDrqvA0NvNiDbC1J5Vqc
jmuZmsUjngTy2mqbZWcVlv2RNPiPNu7xh3rU4+sy6YtjW3rma9WU5FnUc2eFkiv7Uz5iPlAai8k8
IxvaC3vKXxBNz19st26vpJU7R4TN83NVa+2bWdWv+jKX1lq9J13gitrW8TkjgY2xec/h6Prjwtxn
dDfp1MjjaGv+LXovriy7qi9IftcCiD/1mVhnuVFOqwUSyLVVZv68WFFx9DKjD4eUKY7Xjs4XCpue
WFQn+yIplKi/a+xT7hKnFNp1RyBld+gmswtGctgLoK9OS7e2nWQXC0nv9maYoqFhoog5KnRSklyn
uC4PZM6hfI68PEshEZjlfRJTiQSowhipjARSVwwEr5bYFleI5u9pOZHFD6vas3SB9pcEhKXxnpwx
v/E9/Fc1MW8KlT+ZHcFyhIc+UlS2oWjmBxBV64EJVXbpVklJW1VntEg9HrL9hoHCPD8pnDjq50HL
q2u7Ft6ha6iX7LJvnyZtlDtpSPcz0aqpCkHJlgenzSIufT7AOHbmJ51CeTeNRfeQ4h56VRR2dCYp
z9+nmlvilTnZ3qXZkCjWpzDLXbiR91nV5LdTK4tnMbNl877Sr1x9ScmS7+e0ujXnUWM9FELuCALT
nqoCyKYnUBzAjxaSvY+4OeEz1NI9o7rqAKJ3x8j2mx4N+mYeqzUh1ncDx+vzcDEMg+gU0V9IoPkg
SYrbPIqeM30KtcHVD9p4W1duH062lR2RKEh0CcVXwiYn/BpEuasHfVekGCcVOHKFotTIsgNS2Fil
NZ2NnOFGlG5atzG3ZRHv+pT0oEjGN2bafol00X3tkgbFn/QNppCWlWFMfmkZSaJ9zFrHS+RVE2t5
3t4oK5P2vI3Hdknnbcs4HaM9x45M2LHtqPpHyKGXC/39Z4Gv4heGus6zXZXOKWoT66KuiUVputOy
aEzK4o48emAuSvUlP9S1VRzU0jDAW73l7lJpf+46Bg/p5DsbE/+QMhn8bW4ZTMHiZHhsk0jclNo9
OUSzs4mIsAsxehyv+3qqiGZL0yvfy5KX1O+iW7JBhutIFvF1z/AbkhGedLuk0Zybom+7ettqYofD
89U0kroeuZde31TBNJVv5sxMUKedGNoSeyXVb0ySD5lNNQ8oxo2w9fU7e5mQ2JduONIwboRdZ5s2
naadltXZRVW/1FOykcIeghiF4CXm796pySO57RM13PppQZgbPfojc5EeyBqha4CHFOi1ka55ibDm
dzSAWVDpkzsFketCuDGqSm5xAwmXZvmcI7OaVAsSrItxOCrCI8FaEvFtcHGMzHvGwf0w361nJoQg
53qx3AHXSeOSz4vBuMOsTZaSUNe6Zk6HMuXsMKHD0MC49XKtPJSTPn0xCfndjS2DTz+ejYupkw+t
hTmvy9zxLByG9xUJJRtFARmiph5x2mziAx7r8Zb1qzaGRL0XlJ3+kDdadT+0gDtyqp91zcsvSRJ1
t6A+XzindlNNoDyeFgIrE7J23N4vyKxO6uWhM/xH/FLcXVkmO6qDDCea/CkmazyoLDpE6uQZ5vnc
nBBxsR6nqdvkDE2bJrqy8dz8BN+MdByU2IGIcn3nLOMem80yrKZuH5E1uU0Kn2bUQCVnZh+tfIj3
dTlI4mbqaedZmbdruSvPbhd/jKy64WMmqrHK3IdhXJ6XYcwehjatGReMwxWuIcXBGtpkU019suvx
IAmpQTAdtHDNwJoEC57qJp76m9an2TZq07v0U4VLKPbBR5iy82UCufZA8EuzYQABJoCfIY5iK9sA
jHgrZ9A3mI90w4OOikK78/QeUKSby41Io9ssMm6yFQao+paQXwuCuecOzaXpRBNzLA6mZuGk6jJQ
wGnZpb31vGA+Sla4Vtf3yYrUcwG1pp1aF2JIrCEJRAKgGJizoZItAzfdfdTyOKPH9QYzJJTe69aY
6PJ29qvb0jB3JuBIlpePHN12YDkmc+ehM7aT1PAub5IUo1kTEGmwnozOtPdjmxwm37823fqObHIM
z4f5WlQWFLo44QZ0rpEB7XDVDkucNUD8A5qdI/rhJsCyvNyAwuzSEWMj+cS1+grChNPKxEDAz+hx
WRbexKx0rhtqLQjJenfTLhHgZZQwcJ+PZSK3E24u7dB87lWcXMeDPz1oY3KiFL2X2C7tEnqkg5ZV
emi2GdlSgtvOCXOsOQLWPCeXF2Wf6yoxHrA/oi1Z67Qk7QOyXO2P9qiSEFLOHMaEzT6MJiwac/S/
2n5fXvdGyyEzWZ8npkS7anKbO63pBy6RqFN4uqRXqDt1Bum9NYxmQuz0LNNtn1N4b1WPA0MXVFUi
l+umic0+7Lypym4sqDr2ddYzTkkDYU+pe9T8bhwDqCSzdrTmJB2eCACW/ud5bgmyDv7TLv0r7RK5
P/+sX7qBsde8xv1P/dL793xvmEz6G6YDWL3CICUBkl7qezIk04VVAAenFPSeGQJd0feGyf5AK0zM
ESpcAAVvdS743jDpH1xs+xCH/x81TD+3S2j4nVXojrcHr0/b9Atzz80JPYJ80+6acqmDtrbtB6YK
3U5EZfYX1Oo/tPiMSnTcQ9a8N1rEXynPlSOUnUq/2a0JaHXR4V2b7TkXzxYD387V/t7f/0RS/JF5
98eX45EbpmU62DZjPP9rI6h0b8bvrNk5vThbkbcVNFaBNFJSPOb8eknzePfDJ/8PsKE/AFbrh8wn
TI4T3Jk/iKaHhsDkuecVEyD+zdjW22mot1Fe/pWu9Y8O97ySiXzAQSWPv/2vIJQN3SstvbnZ1XHU
HtbyDB8ZkHmIYPF8URlJdmm7bXeG+6K4YQcyjMYHftKnwVLPxezsy4rbIHBHf2Gg3dzqVqS2jhkd
Syqee7sv6r9Q+/7RVGFVLes+BtGsMZ4Q6/lHMC810X3kfpzvUq27hhN5NRftyY39GbHkRAiFPoQD
pupBMZBnDo1p3P7zz+aPwNf6BnCFZbOtaqZfPUqnmFa5yj3cFAxIEZuSM/Wy4s7a+VMXSlcrA4Ti
R9/QNh5RQeTXXWHAcjHF9quuj5dVPJEfrC+f8aL4K+//9Vf/AbFgB4JWePBLgVlxWf6VPCu9hPEC
maW7yMywRqLirnAZEozaur7UN+T/ouIQqolIDLTxS0LJJv4C1XS8XwngHEQwZTlTyIQkG/JXGXu6
YLwtpS93xdjH37QUAhgp8XYCd3e1SIOiUAXJShYrZV68aFFzjsaFUGs4KiWMyXHYDmrhuZkelLOV
fKavNDRssK2dcIdzv3LU+pWt5rFDQl9V5woi27wy2qZoZw7CO1u4WGrb2Bkt7m58KEaUJKlrbtM5
JREEd+ulv6IT55KMrEF/c1TnEvwucuPNK3OGXxFM28CYNf+FsO/uqeWfJ1hq+tsMOquoD5rFDUvh
LrQDcz2d0lIWJnBDNO9alYKX901BO+S0K9aglxjhFeWNO5L2HCQknpCbIvoE06w+qjdu22SvLWZZ
j01GdgfHUCa2kN6Wfdnl8w70WdujDK2mJ8AaI93PkT47F7Yz+PvJSrMjAehiDFbl6A2GYNV2ILP8
a8GLnQUeig4R0l5+ldTkmapM776ZM5PJIDO86CZvu4pRQ9tcYQ6nW4FFPJAd5HPNfpbDQuIBzW1+
JRq3+0ZG9HxwtMp/Kn0oeBBkteK5dJ3oBtO48dpwiXcYjNw85p3MCJ5V1hCSrQ6E0EHxyDYNIpmL
JOlQlA1WNR/KPKISbGGCwGEuegy2cgzAdXB5IsQSyrN+346eRYparIYNumHnyl9aHBTT3GzflEy0
27i31XxMCKQh3DsGaN+CqunWtpmcZdmQS0bsHM9yhRQs6CsXRa03RwSPil/S9jIqNFqTej7WjW1k
R8V1EkayS+wNBZO7Y0yXbYZa0XLhCFV4t6aUc3wwsamKwkFk9LM4+i0boBWjCWDCfrRiO9XDSLTT
q2nVlHfQVbHvyxrDd7bD0s3x9dLGWhrqaQqzNcvSuyizlA86VWjnuPKmjJZinYjXTO62fTaA2duL
B08RFq6Dowq2fxW+uq59N2mk6By9uB9hYMv8W+PO1levi8aYd8sALotceVh02NW17XWksq659cOg
yDbwTtEMPCDy+CMq8Wsixd0vi18+KOLHP7plkV1qud8fpMBbCMqcypmSNtZtpKYigN1KtuZS0/MN
ApJVHzl3sz8kR8YU5tbO/Di0cAY8QJWdNliWpZeJaw5B3lv23hNDQ1Yq1JzUTOmpFr/62NZx9UqQ
zJMG3Wljijk/5AqHmgKPz5Ay943MT2aqk5zC3JnhTRmVB/mg02Bpe4wVUm9UAQRQnvVs3VXDdEHE
iXs5WrVx0JKkD3PZNMe0ciwgKQwboNLe4LkltprZ30IduzLMSl0UPqzftJiOqd4Y2yXplsNieA9o
y6nEGaMFg0btXebarV6JLrCNONlObWcQougWx64i9pZkx3InwDGRufv9s+kQLFHW5skc028Q68yj
IWOCqSDcnzXdUMd08eXllGZvdbyM13oplm9TasiPBefmc+MWyRGHzCIcuvIOmzcHVLDgJC8av6Bl
pqdpeSahcju43EXqoM7riemMB42Na7HFiGhbgKHnRoUKnZ0MxyJ/smxdQKqTtybsibBVle8HtpN4
MtCzgqoNcl7YKON+lKQFB7An/TMtlxXCcYc9YIBD23Gcs6qK5oZuPbnPiGlwLfliZaZFaVSVl46d
uSXmC4v9VANO3EREelxKpxi2CD3qiyHp+rCSpExoY+UexTxeQX6YdmWVy5uykHejhDcROAsVJIPj
pmFHq/FmyOf+W6J5RC11st3r5kjuRTqpp77BzTQw4yXdO8qAChHnx6Ib442N2eEuVu0XWLzuhiDG
+tYgoKEMrUrX9nRi/bcOsNcPcj8FElvmJodiTFkRKDBXuFqPE4Syre5Ny5U1Of5dWfjzheF0Nf56
Vnrhpq54TDgs9jilY2nZKPPK6AhgcOvyc4Yi63Y0EP4xfFvotpZ7H5+3g6fRDvYVJGVTTIvYLL4l
r+qSSiV2hfWpWNT8nEMnv8jLyX9zmm76hHphIZTYhokrtUpcdZDNuTwl94oHZZ3kamGf6oqqME1l
d8ZlYdkZfTSC0OTIHlyRbgfQNWiY8XwcIaVtpKlj+WBG1XCIGZfuuqmttka6iCASyUuTxMRYtf0C
3tDM7Q1XMq2n9CsSQRr4tkXebj1pQnWbIn5+kix7KQtSW0T9NpTLxVAtr5lyMUWM0hyPzw7MzYve
Wo6nrVeU934rlr2ei5PozU2eJM1rgefiHltQfYN2vz0S47s1BtmclsS5Vcn4ULaTeVkr83Ms4EoO
Jgq2pFw9aKMMG2PD2LQYo8IGZohsp3kG86B+m/OxuW2iycfQDwgVY1ELEFgac7Qvs37cOpJ7O3fG
csPj/FTMSXICkUespjrtq+mm9zHmlLEP2V15Sb5VBncbgSryq1Mr49g1MtlJP/HvetQ24DLehKcm
I236986CGYuVaKArDqrccvpdOmM0BmvwDfC3f03MBCbDbLfTzZIpf5fgoAsyYTbWM9WGc7Owu5LN
YLJlDlOf5h+l1tVg795wVpAoCG9qxXnIvb5GddKfos7pFcFhVoMIyvFvmxi9Xc+bfiDMZvjkN5oE
cWkygl+BBuUlQgjjapwT/2XJFsfC/dJC8tFB3H1kJ8gjYwa45KB79dfM9lhCfmJ3z8uMLMbQxmkv
VRS7GHDguheoPjMIVhMWTEo5CGg8xtLBokTYUFNLSEFNJxXaAlgpnmvgZuqjG8Uevi42am7MWzux
q5MG9xMAsGiqx8jRJj1U9mTWhwVL8DqYaynPlUyXIYDID5mrVU76KIoSg3QY3+23tu/R0IzahPZG
ZJ6sgsZu1TmvF2o9xFAoXMo+tJecU0hpxlUhautG1ktlXWQidqOLqkhJgXeKxr4mMz394uReHm/J
4xTH1unEFWbF3kHFVnfvzwU2GZL7+SnlDNi0Vlc+TH21FYU1XarEsprA0buSI0uPXuYMH62iiMZL
pl/jYYRzcC2ZGL2BhlFhBnZb+p9mNXrf8qKe9qzy5W504+hQYnJshKqtxR6iG1xO9r2xw1509oMm
y1343uUigcnzJd56czafUjN2hnvpe3MS9lIvuAIdcq/dTvBjW8JRp971FeOAgshCqhy16U0OmapL
iUvHYZzoFVVOz8aI5kuvezvxw6jrdBE0aUJRm+ANVXzMyfr87NJafQVVmh/IPkcB1+Wqwd1xjdm2
pzhTeAPr+psEYE0ZdejVQx2XOWRpyILgwH4/2xvODW7hufL5LKO5uq9zFsR+Btu96eoJiLIuphx4
biy3ppG0z1pi+s8tPzvZGrpThE6XD3cGPcKFrJLuvpSLts/nvLtyR2gzLQQXSUG91MCi+jA9qhkl
AkVVjz0rFKXJBkH2q+poCeLwqDsXsWyKaBqcx1zaFGLE6Vyb78ILuIPO1nuXY/DRpjty7hFpDFUy
R4H7Lt7ghF+VHPJd1iEUo+qz3uZJ/ggpLT3O7yIQf/IRhBDU0z1m7yqRd8GIu2pHanOVkViromRc
tSXFqjIBhMT0JUZ2sKRdlAWTNNGjoH+6GZpVpCJy376M36UrtOL1w7LqWdJ3aYuxqlxMPxsP2dwf
an2mC1m1MNOqinFXfUwnlUQMs4pmnFU/Y3plEg6xXxFXjLpGrTqbRFuagOIhuc5WFU606nHisql3
0arR8Ve1jvl34c6q4fE81DxLgq7nPwDhvwQQ/gBErGyN31gYN68FLIz/avq3n6HB35kUjv/Bc2yL
9p/YLFCx1YjkN2DQ1T8AyYH64fa1OhiuX/oODJofiHeHXOFgawWquBoAfgcGzQ+W4QGteDjTEpAm
/i1ysbkSmX6EJYCV4GyQZwOABi7xqxeH5qXdjP6Slnk0ijtbhzmHbWl8GFECJ8eCo4clKItz72nx
hTHX/bK3SfjYKG3JzrJVw4UuyXWNG31bo/VM1xGRccuGUH1oUMVcNBV2Bw4t/j21YfkweK1X7UwH
nOPfX5h/Slr/kZ/zv26Hr03XN1//dv2q2r/t+vLLawd75p218zuL5++8nd//+P8GqWclz/05qee/
yriX+c+cnvU7foOoHfMDAgkbOwqq0hWI/m9OjyM+YAaMVwmENwI4IOT990qECYRJlP5uCg1GzXL7
fSV6sNwx2QFRZjHiTWf9O5wegyX900qEQY+3lsWaMICP+edn7HApBpgBCIvCCnVdaOvyKfbRSOFI
/bnyuzdPend9DXsyMTN10Q493BwLOvsPT+wfgLt/QDDZrOt+ZLSFkQZigF98IJggshtBN8KeTJjL
3hsuvLL42qbpedLaS5lqDK1SF91vWV0x9xn3f/H6v+LZ6+u7PGV2ODghF+fPT8GnLzTantausDxN
hkB4YsMIv75VhZ0wTNaXjiBADcsPIF1XV6H0ag1BbZuNuzEvGT8XwOFBXMe+gtWTJqFT92hYkZse
8lypKvzPtvuVS7fCpH++7c7J178Fr8lr8dr+SMBbv+m3necyHMJjDX8CH/vYn+4AT/8AFRLtCRnL
WKrAm/t955nuB1NgyI4d4Pu9sX7ptzvA1D/wY9h8GBK6sCld8e/sPPb9Txtv9WKCicMdsBpPoKD9
ecnZzdjOwrDV3k+GamOLkR6xcf43aWfW5LaN/e0v9LKK+3IrUWKru93tttvrDcpxYu47we3T/x96
5qJFacRy3twkU04GAggcHJzzW6rjm0W5crLWG/s/o7g6dw31Z9yozkcJLSlNY8QbPBRi33dA0wWc
UGTezQEdvanwuwJO8u0xr87MREzIZCENvAXPx5zLCAKFaVdBburlYWogpyoLuvr2KBf8nGVqhomk
OvJcSFKs7aEkj8tWihYfNi2vKbPFhWn7agTAplS9Lgf0XarVzuzi8JF8GC7DDDTn3gD5DN0AsPup
VuF47GSGvSjtZbBqRSmNjwmvHBnoFXWcXTS1yiPWsor+XmpWqAP8mabkgQKSC4fWNZ8rLc/u2hYe
xe3JLaF/tTsQ+6Eziboyt4NtrpDQQzl7UnoUnDG8Nt8ruh5OO7OIdEqPkf5JUiffTUPFmwFK4jFp
1P4Oq9PkOGmFLKChO8PGal9EaPS8SKTomcK5opWxMLLe9pjALUexC/Q/QCXZvjc1ffwWjz2UTrWc
cCD3Mh6uBghmpV/kEwvDx/nF3Gh0XW4sHQUHkxQNlS9YXqsobdFS6vsCzypHZMOX2G7zd3BGpo3L
aJnJ29yMi3iRZ0TCDqs4GlurmSpI6KvhEGa87bGncJFauVdthCgy6A4bq3pxOgk+SMhoBBsGwgbz
fFFNq9NhsxRRYIJffMhHntKdocORccvikzqOyt9a2PTJn55PRgVwZphc+PgRrDVvp8qoJ/ZNGIQo
24UYgozZvUzbfKNHfLGONN6wUTNYTj4bGOTzyYW609dap9VBjHrOPbXB9JC5nJ4uq90/ndHvoeAQ
OmRG6ASvopyovNQc26EOlK5NXiNhPrSK02wo5S+762xfMAjfCag1CkELvP98PkmBNL6RVFUQCw83
5G5M7/Ru7J+pQTfvMmk5fxq6HQAKi1QsbMblNbIKATGXl2dPI8qQ7oD/Svw4mwkMGaU/5EjhWiPg
z9tB5+J4MSAe15AFlmcOWdj5BPHBGObCdonbrh3ScUgEHT26P/9mFA+1BqAKKkf5fBQH4GduG04V
aDCKkLCV7UHTRP5vRmE+6MbzxMPcYDVK3LGimVmhGFCLw5QMf42asyUndpE8w58hU6DDjGwwaZ+3
+kQC6HDNrmQuJnUTrHYKGnMYBzWz9jnHp/oRnZj0rtZn0OeZjI+1jupAOaj2Rhy59uXQLoatykZB
xXj58zdUVR3BO0sXfDmg4dW+xSP9CEJebGzIC9LQMl0HJ1QDsUBTB9NyPkxcp7YLcJuURSxpbgdK
Oon6g54PH6e8f41qjHxjw9gZGLSHcX0SlfZ9DKl9hQ2YjVIDqO2Fzcavujp3Ahnrz5saMvH5jwLP
mApL06tgMuSrInTlaNbTVhp1bRBQBARpdi1X4RIb3iwweIHYVhsGoSKOC5TSF/R5wCfePhpXIiZP
MfKGpQqBOhWQpbejtK2blkk9VoFoCvVOplX8mhLV7sfWSTaC8/J/tQpmy0WOhiVLBhZqdfNMfAxa
8hLnlBIJDVHA3XBVq/ArPaEcOqZLDxqFp0adqo1JXh4aV1U14idvTnIbkBHnsxR2KGhClVVAka3/
lkiLZhpd4KCSbQUgO7YepDOU/7Ts4HcQTrL7zEQgwhZWvLFzlo92tgZUeQx0y4kP9lIkWv0QhTJR
2VF4DfSw/qWq4Pyrqc+wdhPGLpV96t/+uheX/fJkWJhtaGzCe19f9q1wwzankxAkZg5IpinqEMM7
tu8Tuk0UKfNSTIe8N6dPt8e92LuMuxgbqDbyshQZVtPsLHtokgFPpYHX0jvU5pAj8UJr43b8bVS1
Wk2eF9DMeM+AQbNXEXeEoeSMNO6BSCjdJ9zdJ3S/MnmHKJryMFV1v3e7Cf2ZPIpQM3WyJ+xJjAPW
FO7elvn8jYWbTqabW9U+swYbkPqQQBGmMv7qSPNrbkJExu81fuTt0ge23vKR0ro+efAU/LEJkWRS
ZIc20bi4X1ryxYBxe0jDBoB/1qsPBTXcB9r3nY+rZgznzYj2tB7ioOuISWkoRZBnY/pU5bPtTzNx
7Y8/A9LHCALyeuSvdfKqeG026A68wAjoj5+rpOh10n+7PcgFEgtvQUZxSLegH2q8kM4P16ArELZT
1JFxG/gJ4vt5xO54H8exskenI/bTvngfGcpHSLmHRIM4PAg7iOA16UaKxWNRwWel4TUihbS7/dMu
Is7yy3g2QyGDiMmz7fyXSRH3pVsjzwvUWJ5mrWn8ucJVUMdTE6BMyAnQiQJ4xbkbB+8irK5GXq2J
VSO0Igcke3PQzgClrGFXpJPj5zHNqtuTvHLWKC0vGDgLLUZwn+eTDPtZH1Q5oH8NUeaA8FC0r+1o
yxL86ige+juE0cW4YLWUqVEZIlGWE91idWjkfFdjFp//fCo6tWk8oX4nvauwoSpWHatgmoJGc2t/
ljqWmMOgbXyba7uCugR1UIqcPBZW38Y2GpqOVcK3Ibk44lSUfsXwB//DdijfJclg3w9hh5Ngo6A5
9ecTpNq3dAk4l+h+nn+rPkXcB2BBjt6sGX+m7Vv4SjNYd7dHuXLJLB0DSosUlJDwXOVMM0098Mkx
+r15bT8AFxqeiIoghcLY3DehGf24Pd6VBeWDUXxhQGupHpzPSofoVOt2kgdK3yqBZSAF0PRgGBKs
w3ZgHqWv92AP8mJqNtZzSdxXF4BJuk3o0RZ3vaXQ/TZ78WgUL+JYWTCD6vMtIPX7Wc6Nb6RN8tHm
ox5Cp2j8sI3rXVlV2gYC+sqhOBt+dfQkm6hSZJsFMOTgbZSwi0a72TIovPI5UZbhNmWKVNXWxkop
3doKhRNG8UzrbiTzvEsoNKEWocujZTTdRkC5XFSCJQGFZin5EjrJ54s6KyNZNXKcQcmf+UVSfh2I
Ct9cZLP3nsTjFa1O81mJnBKqSu+e/nQzoRfP2VyUdijpuKvNOxih2pe2WgVJnT4ToyHUS0d5rmWz
SIMi3MQmw+sW7uDtcY3LZdYoyZMq0ePghfWbiPwm39aMegjjENfwGrRp+y7F8K/cl4npKA9jVhv/
AFWlu+42St2+wBpq3/EMQAZsAApaHpCM8r6M2ezupTMSNuypsb81rdY7PjUu5Qcadxi9aAipNaCm
XBy0URGhCurMU/dBxfQOFikwCuibodDC/YgMhHbU3aT9XFidPCEOUn6XIY62oGEqmMmQ/Nxn3jm+
Xiu2+81Alw1ZjXJAksXNm39uL83lNtdcXrSQkXnvgYJaNsyblRkQbUxEn1QB7rrqt5Ybe9fFTfnt
9iiXuaqG8hKPKYNEDpWm1Q2DbJsBbgibPoUChwjHR23wXJrfxSvAePArrbsFu78sMELSWp4kjAej
g3h5PrFajVsQLDEGLJYpT3Y+iPsJZJbP+QhxfIaYI1JAEGi5CKovjZ48tw7I6D+d9/IjuL5JUpY3
ymrD52C/Ur0VedB7S3aeecBVZT27J20M0Z3IHWSFoZfNf98e9trkuQDZ6IhF8xpZd+Fwz4zC2UKx
vosdUPRVqT5x9Su+6TSJPw5d9xRHiftddE67c0rI4UmdzMHtH3EZagDw8yajr7jIRayzCk+JGrR1
UZpXCgPEkOFAGYu77gCQJIGEGqVgWJo2eQBFPAAjTp2N8a8vwpsfsNoBZUsmUws9D6Qxli91Nycv
o2nBvugHhHMtq3oIbdWBLmqggIxTLDRv3d64xC6P1/kirI6X6CbVwX8SQfpY/gi7wv1gmZjd3l7p
a4PQbaXZSXWPv6+CetdS3u51RPZ7FAfet72p7jTkpzYyj+uj0NH8/UUXFfKzSBGF6SAxFc+plpuq
D1lTxwh+cjdOzGVRCAcAaFaWji0A4hXrUGH0SCSZbk0alSCzlJtD9BEBnM6niwCf3opBMMmxf19g
ZP2uQKuL1G5M/3HNzDjMI8Ri9FzTO6T4Uh9FnuSPk4LzH7daA2lHZeJpLZ/TLcH3ANZ+UQTs8Nvf
02IlzzMfRvndQIY6RClh9T2jaDBqiSxkUJhV9skw6uJxrtP4kJjRxiv78l5kJGQ8gBLQ/CJCn39T
ARo0lWaWBxMC5Xu3wSkhcrzoUMXN984ptt4AW8Ot3vSKzq3G5cJwaibQhTZs325CcQJTkJw8gXjn
7YW8Oh4dHnOBRFBaXbb0m8ut7UJkvHv8GdRehJ9yo9QCpY1sP6qdjqp0KTZqUdfHw42PXi8F3DWN
bRC5jQAo4+H1ozxmQ+gcUsRG9p7bToEuhi3ZpSvj4epLD9kgq6KJtoouBUqc0TDRWkIPeUZvUkYH
1yp/zNqMXNucl8fby/m7yr3amDxHPbhhuoGW4aKw+HY9FaDYqSiVNOCu63d2kv7qKncfdt2xDItn
RY0htYH81eL0MVHq+1i4PrB6BPTSo1KGjyW9Pj+VyRFfNOC01dHAG5VUzI8yNdr49JcZB8qNXLi8
HpA+oDd1/lN7GE9FX9FBNDMHMWnKD4bxTKe+gtTUeX7eoNFwe3WWs79eHA0XYu5dpCSddeCCRq9F
HZ72gaE2A95/ylKhilOEGJN3oV3Y96EzY/xEm3EjZC67+GJgl+abTYaBLNNql/dhiSJLOabBNEDX
UiqY8C3YzY2b7DdPcTUMkBoyqeUwOfzD+YoqSHAMpYjSoEsLd5/R0Do6RdQ+I2Xn3A3NHN/rwpl/
QE8y0LKX6hP4UO9kZU0KRaJ3n+KssTZmfiVQgu0heC0FSaqNq/3Yek0h8jlJMdi11NOi3uybaqyh
C+duNTmvDkUkAf8BAZe3xPns66x3Ke4y+7Qz46BQEx6+YQc5JfW+3N5HVz4n8Yp2KsnrUvpZdvab
oJXrNR4ZrZvwVhE5MKq6OcLwSjaWbvm9q68JQosOBI96iH3rakWrTuaUV2US5D07x+0176NMepRf
hIAXh/j36+1ZXVk/DD4YkNPIBlo7a9BX73kPGgkmxRq6BuDzUbpopntXFv8FM/1PMvHVoZgZfQ9g
l/QezxdQKmUOrLdLgijv0QUpowb+iaGfbJmYG/fn7x22WkbPxn0V5A1+0vhonI+Vt1opZe+hvWZq
wysSbeYew1SMrCu4WA2sn7tGbdQ7HPKQVa5t892s2AW8nGR4MNxIvESo0h8mKmJ/G+i8Q+sbLWTH
0CgvoMmgDg71w07pHxjQKx/sNLP3iL73z+msC8hOaAS2MGv+FBbhUngHysqTmW77BTVaqsiQtNCn
gpFmh2/3FSIOlkw3wuVlgMZeBdAqIBDgbzjenK+clgtodX0VByUaMcfSqqDwWa5cKJdlYCP8eITf
rh7/dBdyKXA7L7OiMeasEhBjiro+z6I4oNqSHpGUtQ51CV7HgfZ6e6Qrrw9ePaRx/+nvu+ukfFSS
CP0kIwqQtFGCQbrmUTM6/V6WtXEYIjQ56rLunvEW6Pxh8PS9jaCGf/tHXIYS+jMAwmjCGNxta+gJ
GugtsEEkVRsgRwjtZAg3jVa58SUvXHM40gt3HxizxvVA3n7+KaVUwEt4XhRkYONIAULU/5sEFqcy
i5FmrTDuMhAij1VeFqdINCFCJcX3UFTW4wzNEd3dqXkwprkObk//EvXED+MzU3qwKDvzP85/mEbv
BfdCEP6yUcRJiWFl1mPY3sFL0HdTUYxPhY6YVZ70uY9gjQOtEp7L3MTzQbQgpG7/nMu4xK8B9MHl
SWznbXP+ayx7hDaJ2i92dbb1TUyTeux5DPnRmFobVnKXuQhfnflSjyZfuzjCVsv1bCAqHahsbyqm
LSrBks7VFGLhbGMrs+vCsdhRANkqtV3b97xddOyIF9UDapvns9Rltxie1mmgJ55ygPIA3ZB1oe7S
D3fdXD2ak/JOWCLfTdWkBy6EqI9/vM68aVy0DblFSY2X7/DmAnUwU5CRjj6OKGrYQ/To7oxyklC7
NGvjgF0JYrg2oq+4iIVQPltdNUacRNgmLbearrf3SmS79wCgux2/LT20Vl/vZFf+MRYFjCcnGgQq
OgRkm6t95NjwsZOUQSfdUPaNojU+TcrNfO/KdtWR1XGp4RgqgIj13IraRWbETAIuvqd5TNxnCFrq
yYvccF9paQfNuOoGeIIaiTyS5Ce7NSYIUmYLOTGsaXy6yiOtgwet0qrPf/6JHQBu1JVo/RHZzj9x
ZISZDXU0CXCAeEpds35EPa5CFQLe2e2RroRQZBB+t6BBh6rO8udvNpMJLbeyszwJjHoR6LZzxIMc
UyIadHucy3wMFB0dFozffoNcV5uWZEyZtQopTBfRO3Sn7BCGX/sPWhzPxK1sY7Rr+3bp9Glg9rgZ
1r2VrtHVyAJLBIFNFce5NcmZ8QMHi5/XiC3BpO5lZm7cE9c2FEAFnihAUS3sfM+XMsk8rx5Gj5Sz
KONjVdloI3tktwbWyIfbq/m7L32el1F25Ool5+Rqwlb+fCzVi7VoUAUbRNE+Rh2aZ033RAL6KCz9
0EfIh1oY1qbURoW2M3rng1ovRuDtE4LkfhFSdR+aJ1OMn5zqv1q2/zM9vXYrodNDcYurxwP7ujpY
jpMqE8leEmSUPvdpbDqw9ipt52jx4Nt5ah2HpKmeZtw5T0wxPEgx94GjSBs4TbhVQ7jyrmOpeEaB
diJZphFwvlR1S06UNpylpJ+qQwyj4WHMmx+ZREE6bIcPQ4K0HGhwGgPAVvep3Y338Cuag1F37TFC
bG9jnywDXnw7S13gpIuitLk63AW4DxjoBJ6kcswTcA9vV1RqvRcY86CyZ9A9jjz7S6lHPQ5icM5v
751rJx7LRpoi7JwFVXS+Hr2DEKaKNmfgDWgeGRrOHiVAro3c5OokF2YICOjFu9Y4H0WUaLP0KPAH
BF88cql4IuE4aT7VaBRCOPb7yUVeLhnM/KktseG7Pcnfs7hYZJ6ZdFZthw7JahOOkCUVzAZ4ZWYa
j5foRWKtI2v7NGgpaoLuoTZgEfCBbek942uVYemSPFMTfG2GKpg1caxUx+9abQe77C6N03vdze47
M31owaSYRfKzS6tHJ+yxL0LOHN81tRp+WVP1iADNHrXqg2WFaHKgZa6GT1qBvxCoRlAz3s7OkmD0
Uuj7+vtxTL/kdflzyVqxo8AXDTNEz0VI03xnuJyPqTuligjUYdzVAHKGYnkhuae0ro6DYd0ldo9F
qnjApvweoat3QyePMtdPuaK9r+z8pE7hTyUdHiKM5BQZPet4EO0YjCCImxyys4Ndfu0U467HMUGM
xUloEumGoT5hGfPx9je5Gh8dNvxSPkT3drXvHUOG9TBwEKOCfmhsjCiLdlHMz/C819tDXd3j2C8y
Gik7LYPz3YfgwCy9dLk/Fc0NIg9Jw1BmWyD/66OYjEOJgUxilQrWqZeAQlOToAi9+n5gJ+1sRS//
xQ2NxjUZ58IkAAp3Ppd6xCcErYEkMKU2+6FQE1+B43y6vWJXPg4HEVFOJMPIKX93mN/kAdWIDmdB
EzcAJ2WCNKqwaEwRM02rrY7slUyAkejQ09JB+mqNr7P6xowSaMvBhCT+Y6+kJkYUpXsyyjTxk7Qq
N94KV74S+R3UUV7EPIyNZeZvZpZT6uukzswyqvAPcpDJ02SLLWzz9VGIk1Srl87sKt5RRJC5ShYZ
5Cg37TDrsg8hyhkbec3VURANU/+T+K/3gkOWOmTL2hX2VD9gLNX7vPfyjarP1b1A3RGuFwgcyGDn
K8aNPetGJJNAJlp4NLt88oewQPrHqcLD7W33u1i1itPA3ByYniwbSL/1uvVqPCgdlA5kLkI4RXWc
o0zhxNguNsiBPkslL7Ej1J0UgTk7Qkhjpkg83Ddm7ia7JhIzxi2qWeM/Y5Sxz82afmkivX7F3/5v
S8zzQRk76/MY23V2SB0FsF4xedk7bQLgsKsrpzfvkYHSrR3/RvcxVAep7CJtQPFrnBar9cLBj29v
8rL76YBGPaaxB/VMDU2vuOfE19qL0BvPPPR93n+1mzhBy6PJhy6orV46aPzl9YC4d28HWQm+eC+a
Uv+m8m7HSrM0c8jLvU4707B+AkixkO/O6SgUTpk/N/V01AuUq/btKJHlKFE7fT+4wDEAHurZ96rz
MJoonGm8s1GwaXeY+vZoBLu5/TWrVPVDZ6OjtnOR+v2yyHf9BWO6K/YR+sAeNmZe+pUjc+K/xLzC
QuwXx8jMwrQWZUR0O/Te/makifGh4RlkgYIaUpTqehvlaTwZU0S3Hbt8aUB/3kkc/BK/naX2yJrJ
+b6pkvBTnWKXOlHufZ/bEWZKU1TSi5/1d/WgyaNqTfmdFzuxug9jfUSbotKoZjp2PX9BAAsHD1co
Ue7f3m5X3gVL84paCU17SjqrnY3PoahL1YqD3KI0XHnuP9Jow53bJO/VppL3ZeuaG4nQtSNL4u0Q
ekA40qY7P0wN8he8K6mpO12u+CO2w4cotqONmua1oMopgqZP0Y8LaRXk0LxmPekeBwNvPXIZ3eqD
GSWUo66J6d08aPXx9kpeixGUUFHqXIRBrXVnFR1CdWgtpmV0VMOg8LY7s6QgM+Tup9sjXftmWCfA
NqYIvchnni9g0eczxaoxDmI76Y5ob7mYUeK16+TTgPm0rv6FtJnYiEvX1hMyDLAaasCkr8uPenNp
ZFLHcbQC7VwMo37P/uxPBu7hQZmMOBV46sYmubKaFIkxTgOoBL3VXWWrGFM5WmG3vMIrDDu91Cr9
qor/xk1N35jYtdcZQ9HkoTIN2GHdM3b1ucFpmge/7Tb5q8i4TFS30fwaKM0+NrH+1IABHDBdiHBy
Cu2HRq9ajDBJPsNe3WKjXPm4Z79mWZg364z7be2ogl7GiIQyEkPd3spNZMsw9tzXqZKfEMvaKg5c
XWwD7M7S5CVxW43ZdcRJp+H8433iHUwEIn1ZTdYR2UljI95c2UaIjJK4wbTBUGSR7307PcJ+6HK7
kfLOKQJhwL3RiUuQjarN9qC21Ohvn5UrZBEaNW8GXF2ng5vIEU37JHBmcHphMgI9Ck2qhI2ofato
8X7C/+FUJgUWtdVg7Duslw/Q5jaSruVQrq51CuYALigpUV9zV4d2sGCjphoPnYXc4fdNV1GULr7r
2ageEs/B+aQ160BtUuVOr+TWcbrQpKUWblKpt6i8UoSAxXG+7sCexgK5TmKGiqAe6k5Idrr4bdWP
6F39M+PhY07x0U6bz2JITuBRHkngkETyfKWrvo1a+dVBgDaz82dHRf8ok6+69KaNQ3/lZjChD9Jc
W6qQ4IHOf2QPNSpEd4yYbSPphYiud0hluaXoemUUtCpYB0qci9HjailSIO8qhib0SCZk3iXCs1im
ptrGXK5svIVnTHh2F6Yx5+p8MkiywVmPeTY3ChDqofZyfIO79C6fR3GiH+w8ekpSfUAEURzUJrIO
ut3g/9vGv26fgMsTtzQqefQ5xEY6I6vDPQisPRxRU/SL9PIxtdryrlYMPVg06H7UteHc/f+Nt/ye
NwFMlTqiMmA8js6UTL6ZgOQa5zQ81BFiVZXe1BtM99/E8fOThZMQ1SxKK9Sz8Bc6H1D32DQ0VEws
ZpLoQ2VEs4VGQQoJWrgdHpUzQFu0/yv8pcFpxNSyW6t8jUVrdDujxPbmWGtOgf8BIh49CVlhPHRR
607+DKay9Ss0b91D1GOotp+n1sn3rWHl6q5H9v+DqDguu6yNx2TvZWWiP7rI3tcUWDH+2EWyUVu/
laPxQ3pW2e3avGiinQoW+W+vSIcfEJzzrwjRdiS84CnQWjMTTG67uZ1PTWTq9TFpZ0ruBTZ32R5R
SHQrNUWZj9OYqR/gWqo4GWZ156J2ItL8TuBng6seS/XYxx32JKGt5LxSFGveaZlpVb49etjdWYiE
Zr5rGRWUtXy0U3+kOvUypo6MD+jdf0ktpa0OqhBjtneEon6dRG++jG6MrQ/SZmP2QMtsdH1a+YPT
t9oxM2wVLTFvtkED9fn4jl+fPPZN3phYchap2OPvbGyhba9gB0lZF8ypTUnT5bytvr2SJeDyHA8F
A/2UGtJQdorZeHjylEayN7EiOKTlhOSva2Ja3KbYeJuLCylmSc9uLdA8Q7g49DFmqhF92EKj/S5w
r7YmYAv6Yg5k16X6cv7zcBvSu7h2vWPrYOlXh+oedCNGyoXll5Gj7cmDP8BvNGmYDUhb06+zKskM
TPALH+wJxLJoHyqn+MjOPPzxMYXUTDcJeY3lublEyTfH1KnQ5BHcRUcM4h+H2XCmXaOoL0Vcml80
heN7e7iL649clSKXppIf4/u1zllDjEcinEXiwAyRhWRHufsZT4R3rkkhcExCsBOiPcSp9m2s8AK9
PfiyzGefYRmcKdJnoW99gZqbx9yQfdTGAZz+aJcb4XuUKj9raZrvKln9ssz+/b8YkLYvqTLqTHRk
zxc3Vma3Hqqei6yvRJClRffRnqCueBN1VrO2bBQluz8uuADqpznILc8ik6Gv4mChwI2LemapSpsM
Zsi8fYH5xMZaXlwnyyjkMNwlBgC0dSHRSzFvR04vDuoQ0d3QUinbKhkuJe0kD4PA7vL2Ui5Ltfp2
FHdoUtAA5dpek16LkZZlFtXLO855qktYvxSV3HfCRjaZxq+DsmdlLW2Lra7NRZqwTPTNwKvQUvdh
g8wjD54kj9VdPof9UfTtFvL3ynJyM5N2g90H/LXG2I222fZ6PAFYKAsZIM7mHLsZazxbncZ3KXqe
G8t5mZYsLg+Mx2FccAlrGBiquYqe4HoUiErX72yZGR+qcDTukdMUQevG1ambZBZgBCsetNApEfDG
1C5B1Pf19oe9sr4IlJvkvTA26Guv0rAKzXQlKsKIhHj6WVhG+BRbmnq6PchiXbjePmejrA4FokVW
o7gwhkXU4KtnesleV9p/qNLAztFRkqQPc/IwHUpCGhKU+PypnNBgpqOJD2Cyjzq3OdBLM/0hVQ/C
XihUU3SYYjoOMTf6qKovQ5u873KaJgAekTN1mh3whweKKvah7bp24wte2zFAD5ZeIkgPzuB5bKll
1QsHC6CgbRVzN/CEOaS2+glYWu/rprVFyrt8HrNh0FexYa1R3tDW/fDRwVVt7pwwiPr6byfOcBKc
TON9CuXcz4X1wTKm9ABmLHokAHdUjvA1R+JMeehRItwIPlcCOfco0HWQEIQ4a9XkLQy3K2H6h4GH
Dv5BMYYQlaAWZXp9oPyR2ebRzdCpvb2HrmyhpQOA5sACXoNdc77gvBjDXOvYqHHbvRRhor96ocw/
amAEXrXIrPc4UXJEMgyHt3bvlfkyNCUXzikdImu1eyn+zNoUx5haOuVDqGFTngqB1cCQ0cd2KCF2
KX7V2fh1dCRxSrxkDhrgdv2TesbftUXSNdRoxef9LztKaedmpHtK/4Oux12IlJ3fNvIdFIoEwaf6
h2OV7UHiHnkIK2V/ew2vHHabBx03E1NZ+p/nayhlaVuTxxqOhd4dPQctcU9DqOFfjMLjcVHGBJm5
LtNT5Ixj2AVhMPCM9NnROvzCyd04gFc/Cpg3WkIQKDgWq7mkaUoDEfUjwDDzHjkC1Y/STDvlNlPr
5uUlQQVtYytcXUB4G4vKBPiXdWctRa3T6x0jDFrT+1l3mnawwjjf2OmXVQISaU45+BeKwkuv8Hxq
ZSPMxAVygNJDUj2b9aKWrM3qIcSq84iOcuZTTUkPwP+UT0pVo1feZOoB7Gb8EXDasB/60aTibVrP
/YyXJ91ALERxV5gfkqrIMGjAE3CnZJsidVdXBzQDggVUsSm/nv9ulNpj0Skqn0R6w87WkTiy++jX
v9hd1F2XOvkSeVeHsUpL0bg1g6h22wVGklsHuymqjRB3bSpkyTAuKNlQiluNYjhdOtDT4kPPCFQU
k9Ps5ZIV3J7L5cOJL71AZRaxHyiT6ww1l6lnCuz1QGeryed6mM1TptJdsucYCR5qND74MKgTA6jm
uRpf0HFxQAgApUxBwt8NI1LGqLKDZimK+m7jxy1X2Crno2ivMoruIK29zvn0kEZ9CPv8yF0iseLV
DBSTs3mv5nONdQ0OfS2qmgvJwERNM4NqKO0jfqTt1ioti33xQ6C/LBJNi+LucjW8eSTNcxkXMu2U
45SX3nMYj491qLiLX4N5tBIjfy4qbIYjT/yiKZX/EmZIAjD340tlldrL7VW5sjGQ8yOzp2OyCE4u
ecGb3xJ67dCgwasccSmofQS2tF0koNb86SgLfpJsGwjVIvq4uuzaUoNhMaP8ZGf6uFO7pDlFWbol
qHEZQhmF9VwiKOdpzSw0sdtJsfcVRwB/Og4Z03QXo8y31/H8vNPBl+zVQh83ThYlvovPybC0LrhT
6SugZ3O+hG08GY01duKY4fCuxdpjZeTVT3pBrnpQzXQIKnDJHqZDZWPsZd5mHyzhYGvY5Nao7QZ1
5hKuHPUDQLvpBZyYwiWsPtuJ530MezP9jma+ax4QDOfVYMx6/hpFhv6zNuxp3leOxDx17mP1u8y0
fPRr050Uqkhdbp7GZkQS16Nhm+2FSLEVzIw5eU2aKROwGmMPi5g8EuHOMcAM+q2WeKMfW2UofNHj
Zrx3Fb1JwL5k4bt+6jCRzaX4Ng4KMrKjV/2IQzlluzSByLjTwcq+9LIyP2nDmP8qMMD8K6nCOkbe
UrUG2pJWz3b2Yt4FuOWkZuc9xQgc2X5bqAwlKHOP7HJ7JANzhgrIig3hfe7T6Gfi1pyAMm3jH8rg
afkO+QH0gPVSfraxYj4ZkD8+a+VcoSBvsAeCJNIL1Ng7CUIIXOvP0dTksx0XOJ/ByGnuJvDVL7lG
nxfUka48ao0Zi4MBeOcukgY9al1Rs+8YmQxfispsX36b1mJ61L64dI/2kZU/pjJXEFRDV70AMFRR
cCkG8Wr3tfVAdHFeM2qjL3WSiENOuaj1m8KbcBRTB+8O5+YYV2nk0BQfm4hK/atyUrx0zcGL4z1v
IqtBTjPlqYBem9LuckV4wxGed/hdK+a+9qWmyaekj9IpaKxKMff/L8MjYMTGBhxJ7ERwsSvTe1FS
nKZ6tbA+ZaiU5DvUN8X7sfa6DyH4K6zO3RT0tJYr+Afx4A4/uZmt4OyS559vn/7ldJ/HO2pUkMdp
hyEOc0EfCBvPGUWaiGOIl81eRAg0yFLTA6e1P/35SCB3FgYqGhi87M+PIplFjW1tTnUcsZGHqo1+
dTKtn1SvjTdSz2tzAiCm44cLfINs+nykMgnxMB4jRuJpcKzDvHmYK2HtW6l8vT2nSyQ88FqUyVC8
IXbSnV0NlbqV6yps0GMVtsg0GXP+qjh0+okNxh0XyYRZU0unH4CxH4U9PElcsLai3DLI6hvyI/gB
KjkwrZ5VkBsqAyjdILxjHmJwlY12vrNGbzyWZvFJn+QDRGlsNXC43Vui/VEkLsUN6ZUPjdL9E3rf
E2V46DrxLXbtBzsy7F+yQla+TYxq45a/8l0oJMEt5CWrEpJXizXWzmyqJXutU9o+wBTk76zN5QF+
9H8l5v8n/vbKbWPS1wWmBTOE1tvqxexibJUWRiaOwrJLv88t2n3ScXwK2SpKEJmB5QxIkD/fdzR/
FrWqRU8LvNr5vgtFjL2KXErTTqh+7TttwpQmGe74d+1/sZSwnKgfcXCRfF4dJkfrTC8qGMpLI3Un
4zTaARiq0ZPEJvtf7HGyUva3C8cG8un5tDwLux+0PLxj3wzAZEqROwdPsdpDO+uYhgOzOA1cvgfF
0nq/dqvihCHJ1lW+rN16jyOhwxsP7VtMI1dri+MW1tiO6R3nRMuOFA1pkEeje8SFyPDRxG1e65HX
SWYVW1/16si0VZB7IqCwd8+nb+EllCgZZXOM4fpDgY/Hzoxq917pkVZN4yH8NJVJc8ArUt/4yJf5
H0A6B+qJRR+Pft5qZDdETqUJ4eBicJ0gr19p9De8LbWpa6dSI/nm4zrspjVKeKhp08SYZR0LRcR+
m9jiB2yvx//j7Lx25Ta2df1CmwBzuCXZnD2zNGVJlm4IL9mLORUzn/58JeAAas7ezS3fGAZkq5rF
4qgR/gC6zjkYiF99HqoQEDM0Vd4JVJskQV1Z6F5kZnb3wtSw4eRmR2AjuSvvTgrYe4tLBovfvbCp
BWLCI+FglRopp0kYfWRoS/mstrl4rum8HjQHrkVfXeqWg8yhN/eOhY7DzwLKyIuUOu1evRXRm6Qd
MMhspooog3v3NBg4AfRG+lqL+WjOfy3UEU2pEzgrurVHGWT4MqVqxfKx4cz3Trp4H/TcUfxRR5aF
eRdkMDVbvt6OCde+iV8W3UtMza0Wg3Rj0Z6p5I/ejvNHw6myCB5ehZchTlqNIcxQcew/bi989Wnp
hILLhBpEVX75MQ42Vl/gkni5zM8QDRFN6BpleVYHLOPXIW0+IcH14/aaVzrKtGB0oLpylkQlsfsO
R9vKY6Sc+EK09K+mpH6hPE//nkxbCUZjnSKEUjYcf2pTj5w8qR8Emr1+ovRYyA4WMRpvXTCNysrw
xPlqKaL70FuD/aJvCBRUHJEIsq597kwP/A/z4YjxPR6gNNeAZaKtihxczf9qjD9EXSVvt5/u6vFF
Thy9W04v0OfLHTXzpUmbmR21aqXofRW81ePYeyTyOCX8yEp0VAu8Gh9VJzF8zYvFkdzKlfhDd5fL
xaThShtqF9kxsXWotrhehkYMz6qalc/Z4o7PwjGrYDPq5lm1purJHRzP75Gu97u0mz8o1HFhrRVq
aBcOhoXj4p5npMX8dZziU1nBoi4wYg0mFUTlsLnzo65sqo9RIsZciTijsoWO5FbZz1mpYVY2DOpn
y50Wv297J/QQ+TupSZ+Gqg4aZeG3BPama49IDKKaphmMlpdsY8J9Gg2GKCYKXwxQzXTo7txqq59N
VP//1LSkuL/9tq6EUJQPkfsF9kDja59Eq2PZKargTFlDNT237uSd1Cw1DkLalc9bSr0zoULxmnnm
7kyklZXFutuRUFqKc0qqBbHTVsvDRPS0itaiDPVqwM2TyyS6/Xw/c/Nd9Ja4FXQ/id4UJnIDful5
NJk2zZPFbQsmt7pvU6ObHiGq62Pg2osao8LZrt9LK9fu24QPQk8LdNnKxTnBBFvWANyH+a3OxPhp
wP7YDJB8Up9cNW1qVKb7HgnmTMvu082Zf5vRJFkWkslEXCIL3w8qirVwlVKRe4bv7FlJ8P1zdHz1
RNo14aabY2hbBnJzFBSR4o1HIMJrX5EBopf7Tnb59ljUBKzHsoqGJK0CYrvqsekPbV+eLS0+CMHX
jiCALVpFBCDAvMblG8p610EGjwfVsimJMhcNvURN1IMj+J6yxn6SvMsECAts5+eQ6peDsGRVVmER
TYYn5jmLtD5zcYScewT4FlK1ErvEfPrUC5F87D1re5jjMivPmVJmjD/AdlIDNetQ+MPiZZ9uH9Kf
yNf9IaVhBraKjhKNJXlL/fLbGs9R8tgpvWge7LBTvO9LDtJQHatTnVjnFifzqSlfvJgeSWK+VbP6
n2Lantu1ekhEizfSfJrbLLBUTLZojLeDERTOcla05qQjZax40OoTDsxoYGE3esLXkZY52N8rFylN
PwkbgKxJP25XQGSlPRZQHNyIAgmk6wg+pWpH6choPWneMISOBIYe7Js8Gvt9Y74OXoFaWXqYXe5b
uarFuG22G63O2P8RZ7n16gGbwLB8XQoetxs8n+pd/Afiuv4niOtZ+P3o/aUIWlJ+N2Xr6wrZ/EcM
tlGE5rI853TnKz+1svybrmgIXK4opX4tCwujXdGgoRqscaz/WcS5dsTmvXJxsoOMTlBVBOq0rwuW
EQ37tF7daPD+Kstqe0T6trqvWxBl7oRSs1AxaEs7UZyMBObD7a28MqOV2kwWcB0QtRCKd7cmxt+x
08IniXLmwb6Td49a3N8pufgDt2dG31odKWP5qfa0t9RW/mtCldGz/kiK9+opchgdUR/9vL4vX6iG
HHJSAEaLtsR70eZU9u837ss6S05e3A2+E/9z+8GvRR/Q9pRDMgsEznS54jyWaD1RF0etNqNBVLkO
TuOEoNur/ETO7E8qEQ4PBujFMJn3X3imouQycr0Nyfod0q4b4a4KMQWAeKgXVYYNPMPwloHK/VLU
4gzieAw8LbU+u/ECeTVzzDtbS7q7DdvUKM/q+cwoO31aUWx8RIzQiLD9zM+LnZYvqLr//sBSiqpL
TJAEmeAtdLlL/WYodd8abtRNevHIiE+PVH3G7zXRxZ235cpzoijLQUi5+mrIkWE8wzAD4XK5KP3w
DWWWzY3ozOR0MDsct5vOOsgQrn12NCphSzGupMrTL1fB1roVRjy7UalhTwhryaYtOnsRfrT5Z8vK
+qdsy7zHqp7cT6LEZP32ybjW8aMJIgVmUCaQ5OHL9WMxdV6psH6B6+jJIh0jlyyy+wZkRDDEqffJ
KbOZLGDefNUp6J7bo37wI67utIR9geTjdtwPP5U2A3o10f1wU1PzsXk3zwOSG+HtR729iqfuPjUL
vOJC59yNFEP0T2NfoxjgKcO/eRbwchoAM2D7WBNe3KV0bVYaLD1HVRuxGhg1J0xcRFz+xbOAZUHv
iJQWKNvlKqVV4DA8TpzNDEtyI7E/YQB8BAC/djQB4cEXhOckNdAvF8EKdkAymGi4pLX+iut49rJ5
JGLK6uZno3TQDFl6hB+6Rj95oM0OnvFancqsi1+APxPc0j3LP3aMojFRW+bTSB10pnKxwfMuRswN
Otf9Pthe/qdpFNiJY6qk4rqrWkrBODfpzAcqzsLzse5pE1x26vi/40TPzfeUZnJDgEYOs47aQnlU
W3mOpGs01PaEB9PXzrFiDIrOaV83fOKSwBj5p68UnZykOF71RvhM3gyv7L/ffqnXyhRybebG5GAg
+3d3IKiMtJ26khymgR4OxN0ie+BWgKI5n3Nq6tNgjFawqM766fbK1+49SRJmokgMgmFx+aYLXe9s
BurcQluSfhDYQYSdXfypCfHJHd231MH08faKNn/j/kL6dcXdATZLF4CLyj2ElnLIGOVH6ejbGeZX
sM2bcvBNXku+8d4AA4asL7y2PWGvE2M2FiO3bDkr9Z/4ii+d36Lrfep6tCpSMo+nrUd9tl6VL6k9
eA8z6pThYrhFMLrj36Drf9sgEHI517pk94GUAE98uePCU9xRYQgSJai+nevanB7+D1XHlfd6scru
C96mVCSJDKwrogR3qImbEaqANlPFvv9QJGv2qqj/op5Cg80FwURTi7LbuHwyzu6seDLMGs02Uwhs
a2DL5sbt8/NewIsNREcHmxV5cbKJl8vY+BJqDVBFmkv69NEavZR8perCJdXSU59o7heBwXC09rEI
e3M1HhqjNv9i/ji9alZcPqSFogTbCOzi9g+7EjSlmTGoUKpnlabi5e9CLdYcpgaFmnSzhU+Q7KXn
JJXSqFpBVVQMzzBRjSbL+OqqYvp8e/X3IjIekk5yT5BIgJGv7ralohDZGGbEESXjJAIvT+bnNLam
NsjgbyDRh79hWLh98qZ1UjtFkvpTP1MU53EbOgunRzDDvltToIQKU+MTZkxlGuVNVspvga/LL9zS
PPjZVyIfZFpqY0kKBRi5iz/OomOPPsuOk6fPz+s4Vg+d0o1fvDJFXmRCL8Wh8RWpfWwfcG+uJAWM
I5gVQ1UHMrKfrRaqRuNsRBSB3tH4t5YvY5BPm3vAvr+yyk8IJF+6I5VvrctD4eVlPtmb60Tailer
77mt0fuW2VYHUfX99w7dFKCl5OkR5fbtZLV0hNH0kxPFvVeGqlKkb2ku8sAyF+duoezxKy8u3m6f
uSuLymEL6CKgMBIUc/lwHMe2LTSsS8xY7zt/c731Q+NpX2NbF09Nu9U/hLPYB8nBlZBO2xASpmxY
oCu2H/PgaZTRf0qdCPHs5IGGa/+2WvQW3EQz0FalX9ppbfwiPDAny2J7L8iHtFFjM8TsXabXptP+
fsFAm4xPn16mhLruMUHp6MaJ2xt2VHpxeTaKbrzD4bY73d7u9zcnq8BzRY8PXBc0u8vtbkszzfAu
syMc78qzIJ8IURIJUdRbKFKaIxHZo+V2R7c3vH7gVNkRLCA76NVWnLwJBK/qjHGoZ9PvZ+l8/hR7
TNQMhCh/vvdfelFZqQhlU1Y7WoxW3C0DM9iyVeaD4/M+4LCKTNCJ0Zg97qdMorcNLB16O7JjvQiN
uF8+TkZiAMFTWE+19ScHxEGwZcsRuVDu12XiQ6MRLDa3Pk1hBt6Xr69MWq8q19bGM7tQgrXskcMz
y+4+K5zpaBTxfikeDzgHGwpxaN/ZbEvkcUggrShrZv0eRl58ry5Flx8EnStPJAWAsMlgek9Ot0tl
6BlUCaQrKypTJXksslw/T8CIoqZzmoNofWUpWLUMaiSSERbW7nI1xxSxiTqF150pDdJ5WxfgPOKF
bbMdtYKuLiWF7aRXGfCs3XtK+zTrxeyZUW1lTaTMSOAmsz7fafAIDw7jlQCKJ5it4nohAQF7ODaD
NDGkm2lGuGDDsy1ixB/TxHpRt6z4qglNvaNltx28tSuTCbaRr8CEUQ0Jak+ZVzWKJtypDXRsKYK7
GWm7pXXDuHTMh6ksBDqYk/k2J/qP3DOyT4UBjBAvmCxaNs+7SwtLe9jQEgnt0hyixC3KqO2F6g+I
GT058fzldtS7skc/m2Tky7jHIXR2+dlQkcQUgRuzBuzpCXbEhigwQaKdRRWn59uLXYl51J2Mn9kb
iZOWZ+OXGMSMznORfzIjXNGNR1IP605ZlQmdQwxQVqWafxv1T5oFvIdqF2lOEJaX681lO/MJg8iN
N2CbQoPlXLlVdvBUV070T7YShs5SlmL/8Tj5lHdtmbGKvZpvtleup6TcBuT+Cee3N1D+4F2Qo5CF
oM7wCAj4HqaKI3lZG7lDV3AV2mvs9QmiBNlRqn0F7I94FlEcEW6G2Yy0L/etq5zFQrJVjzArVh4U
z43f+iJpmUqhY1L4mak0J7drl3vcx5Z/qkasUb2Yy71AH+KVEY316NmMQ62sazZEd8oSfQqtwHsl
S/3RSbc+ABRpf7DKdI1+d4MYDtPOlD1fPj5nF8gGo2sGu3X1qLBospdt/MN1RfJvFpFSLoiBGjIj
vNwerduqERFlPcLPewIi1/Tf7aSr/7j9KO8/FmySKfPQlqJJxNz9chWzSoocMQJayyjs+cxh0mAb
BsoEYBSoRGeH/L/3d/flgvrlgsoMyTtfbAexC2V4WEvR0LtMq3/mpsge0qcUrp82TgHlmYPUy0gl
li1phCzU/K3C6Qo2uOO99X3TnZyMHic1ZH3Xtwjs3d6X958bPxMcumwfM1DZD/yMbOsA7TlOtGZF
F3QjiWA7q6MPFsA4eNFXKJGshXYATVziFVfJ5ZbgW+SB4cJ+O0uQQoR6JkKtabRA6fIliuuWTjny
3fdq2/QhSk1rOBWmEth1Vx/EmPcfPj8EcwPZyaWg21P7TI8KDcaHE+FINp3nGG15Y/WOmkdXmtYs
A5OAcQCEmXcYpaTeyj5mfM3UIYHuD1npnMTp6HduR3Vltai/rEg2lriQPbagoVGI1LSD93vtUaWr
ppw3gqPb47KaPKXsYeYfpYlj4rmaNoGhjuZvR1ISfQkyBr5AabEfMaqtqzXSkCnKhtkJ43Vez3nt
1KfbZ/XaJ8VQmhROrgSD6vL8qKNYYNHoktLmAAJ0teWsbc4/c+pQdOsajKe5qB50coCD1OfaRyJl
zmWLV2r3yB/2y02LpOwQl53JJm6t8zj0Vnzq4xKrcK0+WupanCI6kXoDMUWcxLhcCk8FQ2lX3tc8
LnU45Uy0NC3LcVUeuNQt8/cLmZ8lGiMiELSSgHO5nobSda8ssxPZ+trc62NW+uWUugepw9WnIr7L
r14G4N1TTdoqgfsLnYXacQOmJi1leFafs2r+bCxd+eH2QflJEbu82XkqOYijVUP6uP/AM/p+KfhA
vjxATaem7pYg9kYdDPIaR3piJPebMTFCohMBeDVbHnS8ISF9tOW5WtDjJVEcQk0dzHs1N1CNqKYy
HJTsb5iI+jOTPA3Ir9WctUFrH4Zi+raV0Cs8DWzCFFfja107xgnSQ+KjBZKEGlLs4aCBQ0nyuAbp
v6V3tx/42v7SRSM5k1QfdT+XNrrRaNeNjooiSj0qyyKOaDuwHpwAxo+GdoQplS9sv8GENemtyRwA
qf/LY1MwAFTj1LWjdWhqdPZHL3DYxzDFUyNIEqP1e+gxZzR37fNM/hXBPMEYYBbpa2bO7rkbJ8NX
km2NrA1DnXI052BVYZJMfaX5aOlPzyOmP08J9yNzE7d/8GJ3Obv2NIfjJsGec7LeO5snAiBgauN7
qAmfWxHjj4yzh9GjWms3rs8qrt0s2G7l1p2+Gvljs6At8D+tJoYkE8KJigoCZats/UOZc+9tDBm/
3n4518LWr3u1O/yt1qWcMQZEvad3vhgq44s1WNprF+dG0KFIf4e8nBV4gKaC2ytfCf7guRCS8yh5
aSLIY/NL3FqSxjN7JyMsT1b3NC5oq2tl359vr3IlOoKO40pHz1TGyF1qBUp2KWzYzdFUDtg+llZ7
zozmabGW/iCMvC+vsOP6ZaXdqasqA6nzMiGMJIkVGHo9Y4kBSFvZgBw5Cpa5QlXEv9lEuBPkwDJJ
3TubKPA5hq7PuXWsermrvVZhZpAf4ZmvbSLdeMZjcgBk7RuFaZcmrdnSKCzEiEKNqtTopc36w6BY
R5i5q0sRLSSABizv3ug4VUSWWFrpkGwWXdh5+ifYvvm5b0Ap3D4ZV8YflDy/LCUP6C8HsKnKEcyu
bUeKbTnPnpO2UR83xZMJBytavLj9rjTlf3N3GXx76tKHzCXXG2vh+F2pisextn+UAP4PcqL/5Wcx
/0An7gp1Z5hqLxuqiu/CqFX1ztEwzQxXt9H1U9aotu/C/UKWIpvX17baTOHHVtc/urPZ9mGHA8bZ
XhugZ+gcdX8Wg7ocNU+vlIx03+WQE3gwXlJ70SAErnj5E6/ITG2kJ9KobZbHzXO+a972miqgqlSN
AsaE+ZbmH4xxOU96+jxLxPNYZB/WVrm3tfpLYw3BaqgvvaME84YA7e3X+z68kO3RuOPigQ2DONjl
2+0ZPw56Y20RgvrxPSpvY6CiA3hwiN7fbXIVKnTpM0yRKEdZv5whN1atETGyLbL6tKMaKJ/jIn7R
pt4OHBWq5+8+E7cRLWtASPBa3nVw2jHOLIhKejTqRhdBJiwhsfbK59ur/Ey7d/enLD9guJMR0XnY
PRRNImfrS9rjrqLEIAPGeX30rGQ6DdmA8hd+VFGl9+05wfnEb7dmPmNv14XkxeVpXYz5pGAZcCqq
NT8rZWm+eGO+PdmzDfad6/WU25v29X+gY2ig4C3s2ltMr9XamU/gWkwfxtQRsvEKNI4jS7dfukNI
auPuMKxbtyZOYdqR1Nj7sbZ946OvM4W5aqLtHi9DoBiTfqfo1fYh9WpAl15G86OqrDOD/UPe/fuz
yc+hSSWZ7TC99j4c+O8ua557dpRKbEsvKlSM9MS8s2Kz8vNyQ/DXVbKgkvqEamn/I6Z6gnheFj6Z
/eTPQh0jAY314HjJ9/ruvdNMAUpO3cmFeXmYPQVUT0myEPVp/ERKVH+yi6T7NEyIGbeq+o+dOe25
gvIbGRsKlbdP3bU9oUpjvIdOF0yd3UWtz1OR23lsR5SKa6hly4ZZUXbkD/3+e4WvhhIo/SKyUVQZ
Lx9x1OK5p/nNoK3BndeKx/mpXsvPJjyNUz54v49kYjlc4sBjOtRne4iCpGqMmXDsaExj5xQvRhZ2
Okrat7fuyiCPZfCsMOlFU3nuRb+qPjU0ZWbAVBfF6COjVAa03L9ueueFK//+fV6R3BDCejCSBt1p
99lVrDAdly+3f8j73cViHplJpJBgqCHserm7Qu81OylnPVrW8hvFqh5YCgToxCtdIGn1cHBe3+cK
LAdnjPdJ2x+FtcvlOmvCGdmu9cjcFGX0aSCN/lRW6aNuN+ZvD4Iu19ofT+5UVB8LGoGxujzZ9vS3
oyOn+S/2z6WLQFZMMrkXFymbuLCEDTJzXeGouqOnnoy1bU6OGKhJnfWoM3JtAy3I13ITAe6bMqX9
5fbCkneVgGEtWpx28Bv06l5JI+tTb2nL6fajXVuKBp5Kg4SeNtOHy6VqtUJRAm0v4Am1ehozIGTq
4GK95sTFwVLXTqEtH4sgAlVyP/5E1xcCOa4QlJqm+Wo0bfuAzG97SoABPsZt3R0cQ3mqL8MmdzFN
ERgqkpy5x/gRrtcizRoebVNpCc609U4Z1q9UfEN1itWuChVYieFSekdfwPugydI6MwKYuOQfex9K
AOeZ3ielFmF0L+4aHEz8GoObgw29vgrfMzJHqO/t2z7boKyd5mYabr6aGQwjHSa0D478za6dEGag
lILIDkFu252QdhQt8qW8NukKAMtr3bDubDGRMTtx8EDXTgigHG5eCicQK7uPGSltDWZZp0Vq3pd+
nix2KNJRDxMqf3+ARHxQGl7JP4AHa9iqIeNlITkln/2XD02i9LZZQea61Ibsg+IiGGSqieUXeDKc
Kg5Q6hvoiYe2F+tntVO3e1PvukDUTh/Ec1sfnNj3z8/PofZBRkaKuu1HJ3FPmcpQW43oJNmntXFH
UHwFpm7QRk/Qrf763W//crndtVCrjTYRgvA97F0oUGqXRTP3ZQTL+I/bK70/qeT7fPhSMYa8bB/Q
epQUqqpmJan3ced18Xwqtbo7sJ55f1IZJXLz0G+lgoSZdvk23b5GYrfxNsTm+vqelDyJauCf97Te
jkbMPxHyl8EFJBr2BejHAgtiBHW5lld3VUK1qUbj2MdGMKtL/H2rdcsIuxnlH39S+rgI5zLeyMpw
VX/MAZq2USKadHzgP5mTU9PrqXKnxEU7IUyoiI/r4hrfJjM3umBrnC1M8ex76dJ5rDFQ2cACD/Yg
UKmtM7d/05Xxh5VP7We8wnLNj9tx+5pvsZj9QYxQItNJ0ZlQ5HNZvqbuTB1QaXmnof+rsC2FAPq6
OM1ntZw1+G7GbH63+pEYvMh5S/i7r9+mngeKQt9AMtd3IQRXJ2am9qRGS18Nd2LJVGrUNP12e5Ur
slnEXNnPZGJBU2SvfpCSnEJFQ0M+XhTmvtmcvtT1JhDQQxUhf7LaVcnhOdRWHmJl1kExdafhg5eP
Bj3X2FifMsWaH4sxHl6HrYhhBoKzOipMZQy7PDicG1pecrCC3dMefLFBeipFqw10lBe05e02DZh/
uGgOz+62hEtjKptvKbqr3nVTiV1nHHtAevvStmb6ILM5hB640EdaIvFfVi+ySppjDeV9a8dGdXa8
gRwhHzoDbEPWn6zeQSbU6NrsLwbFk3eXZBYLpIjIbn5v4BwJJcuFmNmAvap9ipla84EgtF1g9k18
Nga6gDCfdf0Fms/2lDm986aaCw5kajfUfRg7OIb5qJWldYDa5HjSdMRKAi22vMXPG3WC3TXp/dOa
t2WQw1eFKVwV9V+9VWPu2quK9i0jQXnOGhxXzmu10r1BYV4/uWi/N0BGQKoHcY4esd+nwlzC0rXG
6cnwqp6Ky0jRS0kZR9IJpi1/+0C9TyBA4pCAgVoA0WTuoY2zWmT6UhdrZCx2/Sg5raExp9WLGBQA
LZWXQgbv61e7WI6EZ9/HS1YGn0EHkcLhHdMCt1TGwB6jeWGp01kHlhoabj0dnMUrq1A1GrircPM5
qFZcxjCSTFOZc5okw5jPSMluWB+Yi/3bAFFMK+S3L9mXJH67qKxZnYMw37BFSTNkjzYYsSCzK/df
PMuvq+xSh6KDKm4IsUEu6saw6tYm8gz4XLdPxPsbhmcB9EGuwIahIHG5Y7NbzArKV+xYUXd+IzLD
N4t6CxIi3EHx+NNycBcoANKBFSRmGtRtu751Vwpj6lYdXIc50lxIl6r8KqiqxEOp6BsRQSm7p35R
k/pRKQSs6dSY8ZlJ1LVR/NxQXPs0bObwV9um05Pnmml8Z8Zr99mj750GolXgvrWQAtHy6jzF98Q2
YtrX1PrLEMOZDadOy4+6yFe+KE6b7CRI4wXwbpf7VxQYRK10R6PVLdyHdR4Sxji9JNaqeh3Ubq+c
lGqlI5+mzm/fQRJVx8JgrEhi9kSssp5zHHFyXl1iqmGZQ4+nhaz+m1UkYlCC3VxKxcsHTMD1Otnq
rhGFEH1Wq5pDxYiPyov3eaIkBlCv/X9kyuUqQhUVJEYTCsBqpF82axruwCmWdw0CQEHlITx3+9hf
4VjS4WNQI7sY4AX3iem82aUYmcVGFcjnx3LQpybQsu1rYsQIb/Nx+0tLNuytmvUFtpT3ARf59s4B
K+kb7lS/iXrr79UmmbACw7tBmVTk37IGTNOsd2dTdGTgbf63OajpZ+hD9UEIer9fMvoQTemAAFvY
T5LtvnVGtTOXSJjaHM2iLp7SNbM/xdaiY+w72geJ9RXQipxswTlEmBLlB3MXJ0huphhllwXNJw8E
d54lD1naxw+Lrn62FyOPECmBQILm4Zmaowq0xhyfs9b4fPu9XfsdDGxk0i0n9XQ1Lw9Kt8a5rS7D
DGC1bv8EtlVCDmL696FpE/FfRaEpA0hgruqT0c3rx1pzhIMfnPNXbc7VkVTF++BJbSe13kgDJRdy
lzIvZWZxNH6qeTNTNIQzPlkIzYXVWuq/fRsAF6Klwa0tEeXW7s5x8hTTqJKlpmlOvk+rMoY98J2D
euPa9tK9ph9EbiC55bvtxQfLsye7nCMa3H8gqhMH5cS0dt0QjFnKp22wHhZnNgNFn+6tIf8P7YYj
INyVEpZSkaKKsorcGlD05SvWV8uZyjXlWBdoKFmcJDwW9eS1NI3Op7fXMATwjGipxyoY5rV/iHO8
HJosGYIqm8yDSCEP9uWlxa+hY8V0h+kLZfXlrylaWh+TYk1RldnGW9u3WziPTXLAJrxyktB4R01N
zjzp1u+uEa1zoUf0rKJ0eocQf9J/GjZ7zH1VMfqDJ3o3dZGURdlsk5KklK77Xs48Qwknn+6gs1Ud
XqNelX0tW2P9r61nKRlzIrbGt5FQHklZ2xG1fPxn9KoazRPc55xarmsKE+BeslX+mBjzF1FPmvKA
m2AuUEooazJYmCwfG1dt3hwUfv4upwZ7pxpD3HxSOTI4f9lHxdL+KpaPRQ+O8CTHHYBzL9+U2taK
iW4YJjaAzU5Une63BWnmH2NtYMM3pO7HMrbK765SJPdmMzvPZqu0PjLODI8yZK5bcxKPonL01c8L
1eOhNOcM/BaEdAqn/HYg2x8r+WNpg9KhAW4kAQOXP1a0rWLHy9hFs1k7QbptDlnLvB1kd/trglU4
S4iY0LRGPmo/tI8dIQUC8i4CNAZLdKTGKdO28eNs/V4DJLn9TO/4bHI5+rsQy8DgSxTc5UORjLlD
KlFNyBf/sBJ7iLaO1ETTlPbBEEt5djerB1PZGR/NJTXPqoqpqVflyrm3uv/kYuY21ZP+5DXwPPql
ch6rRb33RmU9inNXtl9nqiwxveh4M/+//KUlKOV0IhuNmtROX5y1y56MMvU+6oMt7jWlYTg0GLHA
iEI0b9Ax17fcaWTTfwWikpt5qwdb3xgfN888UkW/9tMIwPTLqC5ow+wCTr1ih261VRctuLTD4jPS
qGiSI1uHKx8L6Q+rwCugv7RvYDidiiNM3OJDvYryBXX2/hmbqSkYs9p6buPafkaGtjil6Ooe1KDv
8KCcEpwEcFECbw4YfM+8iisd8T2sTqLSqr5UduP5iaGiwyIKdfy04BD2EvfwX80+/tYWNuLMxTIf
vP99uEVHkp696tJIh1JEh+Xy9ePhbOmzY0zRtOFCngm7f+gErSuUNI7Uxa8uJQdVUrFIAq8vl0IC
VckGF5m1rXD/6YvVuF+b7KtdtUc8iHf7Kh/KphiguKIiQBr2ciWkwpuqdaop6mJ8SNUUVx6nKIxP
9iqSU1eg1LKgmhfGcyn+KNR6O5nGb3MJ+A0UxTIz80jljf3VYifstjZ5Y7S5gC6MrBq4LIaj4Hll
T2Xp7Zp0X1V8knd7mlubB28yHmG61gU4yj4OqJDGx4riP7wd064tBSfLYl/ppzNhvdzUtAeN5zT2
CPSkJJKZSfnQNGv3sMxHWnj7L1JuHZBQvgua5ZCkd2dys4xlThPm7amj1kGiMGYZXas4C1yzfWMz
+jfMe4cIkNCRSeY73zC5NHpSdJq5Khib7R4SvzZDzK0YoyRbRzzDDM232hFOvZcIX0u3mkZtWnef
+lQW3+p2Z48Az0ZNtI9r6rXnWKe45XOzIsOoCuwNze2PLq7zg6Ln2ruQBuwSaCOhNvLPf51tMMKI
U/CkkTqDSLBRqL8TSTudwApbB699H4RBTHAF8B7oWUm1sV3VSyq/jnjLd5E3tGqwmiRE4xwfXZg/
lT9+TS5ZxqIvRt9Uwt3g5V4+EQ1P8BFJI7voS5GeGuG132OA5Ru87Vx7YL7e1UFRWF7yrV51ofn0
svMMTU1jjpHBtY0w7Yq1QiXPKE5qmep385xog291I0ySdoLC7ldNOUFUo8e+AA/FdcVXKqdW4N72
2dfBiqmKcoT+PzQ5jWba64MF1ioXWR+Udu3+zd+h/mOZ4/C5NY0kCfOpn2rGqnDgfE4TgaZX1C+j
NQykFbmVAjY1FyU/6ZWwqsiLLcQ73FobP1qThrWuri6T5ita1jx2yiaivq6soOMtPFVjj2Egs4Ik
DzJoda1f8Tm8DuaEqcftj3qfFrHtCKbKu18yO9+Hfy83ZzO32qhspiVUjaK9mz0fH6ZWy5yDtWQs
2r1i0i/a9xTrAKns3StGI2QFml21ERBXEVaeHofI+BZAaxhRt44Sh2h+Ht3uP/W/LleFombjvSo7
ROR9uyRibKF4Au3OeMJeAR6amWURVraQxuPT5r1aXemNDAXnHKxvzB+jcCjUH5aT4iW9rfBSMnuN
vyPCs82n1c7Wl24sGuvObIY+jUwdhdtYxHbBYKrc2tOCZv56b3sie1sh6k6+ksLiPmXdEOt+jbfD
KfZStNIM6vMlUHJjwUeI4k8PGdPCsXeqIYEVTcY4Rs6cZAVCEZqK+jznv/AxB1u20+xmxnovimX9
oZrVxGzJbu5NaWu5qlhhsYw5/qHwUeMkv01ew71gwTK5fXJ+zk8vNtYjMeMrQYCPK5YM8vKLrbtB
rZS2L+h38DpzJWduWo3j9iHb2qKCVNIUvq4Ko+YbKtLhPAytMdAxG5TvW4ks1b26Tc0/xrhl4Nto
lfpjVaHTtKa54/hxN41vI9DhV1WbupPXb/1wMrX4/7F3JstxW9m6fhWH56iDvok4rgGQmWAjSpRk
SyVPEFSHvu/x9OfbLNc9TCQicek7vYOKKJkSN3a/9lp/Yyo+ileMUz5o6QibW9g3jMVc5o/Xu3fx
9uYYYrEIKxgNACATcN69KOq1Lu2b+NThhw05adD75aBrUv0YzI5k4RUZO5WXShH3RAZrrjkMU+Vk
XjVBHjuWtq6QqQ7Kf4eM/3Umqd7+87/587eymgHeRt3qj/98N/xour758cvDU9X+cuqL709dXBb/
LX7J//lH57/inw/xt6Zsy5/d+m+d/SNa+utLDk/d09kfjgVAw/l9/6OZP/zgTdo9NxD+KMXf/L/9
4S8/nn/L73P147dfv5U9Qkz8tpCP//WvH91+/+1XUUH+r5e//q+fvX3K+Wfe05w/Fb/cttlT8b1d
/7sfT23326+S5fyDZy/SlQTWZPJ53P/6y/jj+Ue28g8qPiTfORKYY06kX38pkLSNfvtV4V+R2yVy
5KTgFhKXFFTZv34E4ZHFALuWdzUuDb/+5wsf/70p/j1LDMhff/6FpMsjLjVd+9uvF3kHAZIBO4XQ
lvgK3qTni6uYhrEoqgg9lTjt/IRXwDs1j9xpgeejtFN46jQl/oKMzHd7VMNHS57wsVjag1wrGJqk
Q8AJUTrILc+lGzZzorlVbKtH4U//2OrD5ClDctubw5cMO95vFJuUW3MC5/hi4Le6sa53PmN9qDCR
tkVO8sKgLUJGPG40CuWLxsIM0z+saq5ctR7RwTenqH87z7Mf1XOnempUETsl1aR5ZVgON9T24nel
SiY5UybzTS1N2p0sk7iq7GICSZ0N/cfGTqsP01J9lrM9eYhnAtrZ6QVrS0AWWAeaqFassg6qncZ1
CHj11KJyHx0VvfkddZnpS6nXiM44sNc9c6rKp3LWiw9VPf6BE6b8UITYisR5kWuerhXJ4yDn1aek
XrLZVVsnALRu9rIbOvn4I0Ie+7aIui+g2LTbXI6GJ6CeKiHAnBfvO7svPUmeKbKii3Xb8M63XCci
pnPLDvyvnhXVaY7iz7KZBeEBPE3AVTIbEeJgMdnG54n8/6fKi1NF7PMrp0r/lTrAv48ncQaJv/2f
s0T/h/AsFxESZBbwZi/OEv0fYLNUql428jVgjQgu/jpLVO0fZJvIKpCg57+Tn395lhBHg5TgUSh0
V7TXHCXr8JwXAORlNIgAcdGMsbqFy7rrUrwuB7/FOPvUaEp4iCN12XkErN8bohXhviYkY1H3WgOF
K6m0qtHMBl+qIFBNJD2hOkbJIZa0PXXavaYY7ZdPGyDaI6XmfPD5om9Gh+xTYAe6h3COvJP6EJHf
yyOATqH7I5SbqCKQf1m1ZNtjpmeq2vtlKcHJQ0/iTT6MLS6PXVT5g+NUmMLLLbVmpf0yOo22U0na
mDrSr8iII8IrNIhWUweWIhASlj1vSNUkvY15thVo5eunjgNa4D9Jh7CGV/FvW0WtEghNH6WSpPsl
qeO7MFclaGevp0owoGRxWYeUTIRLx/nUKWNuI+6Om247DTZxmoBfR85eqWlj2Ci8sRjR/3CMCypn
ofVVaFtB56ty4FAK6ayPpGD24HpbrQhxd5a94Cutddp6a4zjrNI7v7I7/X4upwBDhXaP3LvOdLAE
mReI55wPIOjWpm/Yz9uC1NX5oVo0t7Wid25FPvIWzI91h1Go5aHn4BzwQd5Tqdzqn42XHfY/z2HI
6jEmJxIvjaLr/L4ngIXTVh1HHjrHF4foRoRwuZkpWpGjILnIx1I3Ol8R1iKjdZerlV8ESukhX4iR
2BSbHhoPzStTIrztOGrREGPO2NFrNZoABoPcVlPl10pu3S1qb93mpdm8rS2juH19ryxSetwHOhS9
NXaoK4ZIX/KYIjg5LCzsm9wr8XY+SYv6avtWevWyqVWgqNV4enZ5RlNdq92UemrcT2G+16HLxXDe
yuokGgapr3CBK/2cDU5qRFeAbIXpzd8YNoGvoU8CKLo6ieI8mfM6DOnLEs43RqSO6JoaMYSgPD5c
b2qzQ//b1PokGoKoC7ArLv1gtuxb6Pok6mL1x/VGthY3oqf/6c/6UjR7kHcwqkq/SoA8AQy1kKuQ
FKrRQ+deb0pM8/lVJZjrQjiCJylPmlW0ilhWMAeyXfpJazR+2MGRimWsH2I7/8ZpmO3M1Obw4WYv
nifIYawVuKJQWhKIAqWfWbF0kgT8L5Ws9NWTJGr41HkJoJD+Wwvw1YNkFXAuC5/swKd+GtJj5ejj
6frIXUwSyVGCNxKY5DEp3ognzItMadklKg61cuZ3NjaXJhTy7xr2IBDgGvzZrrd1MWzPbT3XXIWO
yBqzz20VlESKmV8N5vQUhITsPELicqeZiyQ1tzlCSNAehCfIJYWkpKKdR0WX+bKdRm8l04khVLW4
GaS4Li5N0b9TzGh6wKW7fiOcnt6lZEw+932xJJ4i2SXY0Gh5sHopIuCYkntugPZjAetlB4J/sWrF
dzLogimB9NmaVxwgHmHEXZz5fdg7fzZdYLxVzLL2pVC3DjLSkjv1tI3xJycFeEAoHgis/flc68j6
FW1oZb6qSJ9mGQnijATRa1ctTAmoQgifQbtCKWYVNaYLQPRUrjM/DbLmZOX1cESntN8ZukvCryBk
AEBHRUWQttZM/QwBB1nqpdTHLTF6qrJImw+mpBUkEXWbhFmbVINXwUr0iiWf/qVpkePXyIL9zkmu
upHaVh9tJVTfjHNtvck1BsKtpWFMSZy1y5GsRHkaq1Ip0cIeqvev3QcgVoBvCFiFsMwWe/LFnlOh
kSCkqVP+yPAAz3twKg3i2zs7+yJ2QjlLFIfB0QI64mV23ooUOnJvk4v1SZAHX+YKDY5ynMPTPJjx
fTM0zZtgnH9YqEl8vN69Syy6aBnzG3Y6ZUYwtuctaxVFA9vsEt+KomRCpjPRPhrLbDyVVTPH3thb
FuYTpja9nxM5LQ91NdcogKPxtbypbFSP3KBrnT9Tyv9/hpE5T15qIOi854xxuf14WxDfgZcnU3uh
1QxAURknMsg+CD8NukLypxEVOFt3+ezNi7aXEN6aD0o4shAX4rWxxsVlIiPVyEviA7LXPFTKkeUX
Tw/P7OLAN9NK/7NPU9OvZrP44/qMXG58MC6OCMWI1QEmaecTEmHBO7dRn/hTYJbHLupMD0vK1L/e
ykVKWMYvBdgfTEHQdkL297wZxCLNMW6yxK+TpincTEaU1RzyCVWuSb+zSIXdzbMS/bGQx/FKPGdu
x3oI9MNQdNMtclDOa69p8T3iTWeIs4Ja9/n3xKhHKmVlxn6byymLH7nRJu73ltHG4IJgQd2YXAXX
9RqQ1SzztPTolfh9JE1HgFLVUUnAY10f3L1WVlOoxMFMqYZWxtnKjyn3uasW6a6i+mU48AwxIldC
lZcDfHU0BaT37H7WI38e8nd2IWsfozhsMCmKqAO5yPX3rVfVsw7HXjLj37NSpgpcqmV0skFb3sYI
7xX8X0f9rrKpflaTFe/5yG6NBKwE8kocoGBCVqdLV8aSgnFq5CdoANzki7086pmWHK+P99ZAmKiR
CrFI8WRftZLWixImWHT4cZqPd4ZTY1Tg9NGRyH3YmVqxLc6CV5YpxTcFoAKJVlbS+TKNxqyF5dBF
PtmVn1NivWtjHbOwzvqjqoJTYqtfr3ftErpJdoCUClLm5OqhHIoRfnH/RLYyLM1URL7U1amf4wEX
unEQdoeaJ/w7RVlGX2rM7n5K0AlajLAA0qBFj0yl8fn6p1yOsqDEUn6AigGiwBZH9IsvQRFTRkYu
jogIs+V3k0r2IRLaJhosiZ3D4PK0P29qdTiVi9ZFyUBTKmH1Cb+H9MZAMs+fYid8Y/aIIV3v2l57
4jp42TW9HeQ6oD2S2OnJLCvte5ymk0cxBqUlkH6n6+2J4O18FTGrIrYzbQom4IfO20uIdTpHLiNf
iwLlpk5lPXNji/oZvoyD8iBRSfZGC8n1IOjsL1kSKD+vf8DWsmKIQflz1yBGujYvibRUqluFdRzW
av2+Afv6yaLe5fVBoN2PzPKxtvLMz2Y9vXPCOjj2duSkbjW8Nv3AcQxpBPnn5/zUmrQbTaXlhFkT
+dOokMdj23n90DduaILLud7nrfVL/guAmEiUknA7H/RgGholLMPIR8cg9RYkId10nm0vU6s9vaOt
9QSzArIZrs3UxFanRFcmKExmVujXchTdadE0HsFNBMdkjiV3jrJkZz1dHrOkXEUVkGqfIBet2kuH
RnLqWAv9dInK+6IZlJ+yVeyxEy7PPlohZiDLrNK1NYq8npKqazFH8+UyGD5XsHsETFg5qdYQeRPv
sgP+U3sp382usUIJDgxgk2voWUiukVCzCH3q0tXHpezH95GijTsHwEY4hFgSlBGgu0Lm5Xm/vDgB
JMmepkxKQn/J9Px9uqTzt1DR2zvKkcFbdaytOwxUo6NeqBX5saTwhsKaHkH2565VFot7faleCnKw
K0CXAB0XaWgyc+drNaoXDpAkZ6g1p3yXEsF9KqJF4gZtawwlUu2DbBdG4xqzVv8oE0U7yvms3+BJ
lzxUahjeakUa7d19W1NhAgPmhoXyR771/KNyWRmlWKpDH7yJ9gOU7+Dl5gD4eKfz4rGzPh05ktD0
JBgkObBqZx61uTW7KPR71sPXUq1wBG8ApTn5YtxXPfiQ2WmiWyeEhVXlVfV+meZpL1K8wF0KqDOP
fSHyguoE+Zbz3rIWnD6wJPTQ5mT5VzE2ugcusT90UdYiJdvZpICd9NDBan6LN1vh5rFT/uv6UGyM
OCmHZ/A7+XR4CuffMFgcWcBJpFOO7dd7+P/G0XbSZmfxi9+yGm8KeAJ6ydEhnP/OWxHbLjKLUcIf
tfskdVP7EEf5qaiNifPL2XlwbjXG9gI2ywvEhvxy3pgGeWhJh046TUkK5I/H3pF4wkDgubDvOfX3
nDG2hlCAwhAK1GHYaKurFmAdNNysp3OaA8dDSUdPiq10RxR/sxUqp7D5BYN0bTjcF4ghmH0jnay+
zFC4SogFg2kvXbNxAIPu5vkLCIz9sdarocgRLU1NK0NjJI/hbOeAicTex1YY4c16vAc3E+90Tcz+
enW8bHS1D0Lkw3tY5tIpgaX50FVjd193s+MPbal/tUAs3rS2PfhBFezJXG0MqjBcJ9KGgwVPfpUC
SwuJfE4cSicnjHRfHjj1l6Fa/Ot7bCMsYDEKBiuaWmx38fMXJ38ssOgG2rsnJTczb2qW0DNKR3Wx
Dd4Damx0iHuMDC68TtQF1q+hIWiUbIwa5wTtzv7DHuvlvkF0dSekekYBrmaMsBI6Ack2nobrko7a
lXKzIMR1MhsoMuDpovyoBAnSLvEkf9OUsTgtiRx/NxM7W7wJsts3aH0K3uFy6ltmOhwwVQ0f216T
QhcNYgCqIBolrx2W6iEqDPuAO9C4o4/07Hi+/mqThyK6ts8vuVUMI/OoCawgxoY6zaq3eja2gb8o
WmPHrp0Dp7tJpD5C58yS5w9xtuiD68hR/C2VyvSDmhrBYzRbaux22EXi+cSUV66JSFfhzWPYh4+v
XjQidBbZKNL91DLOF02dOr0pKT0+hkOhHJ3KiZF/lbKj1YAB/X9qal12lEfwk00njBnbeHrHNdHe
quo0PtTTEuzMwcZWeNmrdRFjHsYgsErMBiPcqX5He0O+saidvKmjfvw7veJ+hbABXgGR3fMB7Ms0
TByqw6debpr+oFVJ1Hsp7n8fAjs3j9eHcGPfCSkLZorjWWhinjeGaa0x4GSNPL7RLZ4U2cvRGZGV
+DutQLYHwISQwFpHO6P5OWlYE2Tue9cpWsmtomJP5WgrLqEz/9vMaumltrHIU1bj7TbU9Se8Lil7
B5L+Rqnkn0kXKk9aYPTkBGLDk3scBV3TBNf6N7pKDAhvXJzL67hktDIl0GUMNqUml1wZOQ0XWXTD
+xutIKgNVh95edxZz6dtWZxUidOKla/gq8mfIkY1D3ein83FQWwgvLefdSzOW7HnBDeZvMDxUXZ+
RlMdIuONQfz1rmzuLB7aogLCQ21N4ulJ4vDeZLnHda+/jSIp+4Sck+G3VbCXcttranVflw0GCyCu
MT9Nu/weQXvH7/Rx8ZKpyg+v7xU4BXF5PrPtV02p5hD927d2kEMkUbqkvZvmIj44Y2f9jS1MdYI4
AGQEz7RVgaSl6EZuky1cwpYigiubI1GHurOFNwIs9AOwc4VuRb1qzQ8Jiha9jCFhmsbBuKvnOL7L
QKvdQNjX3Fi1m/uhiKrP10dxs1FKn8CaID8B2T1fgAN6BcWQ4qWRDGN1FBUwfK718b7suuUdaeOO
UoMW7xz1G2E4rAV84dhWSM6tY/6qcazBnln1VZKab/Nx1E6qLVVHI+utByvS9jyON3aZML0mlCO7
L0Doq06mxlLJHXsZ3bTi0MddeTDKcc/zZmMoyYNjgAh6EHDBWqwblzF5lgdagWUwHMdQtg8Fb4qD
UkG4adKu/qN2+r0Leit3QL2GzDMamoKpt1qbCfy8ZmCkTwQMSU5pUm3fq2FclCezL+wvfcYZqVda
8Ri2eI5VsaiojUhA3BdpqN4Cut8jp2wcAYDJoEKCyiR2Xh+cwgJjxvoAUe8yiJEt6BtPloP6hFzv
35lXZBJBk4P6g/q5ulp1QJpNitfDqQID/X5AzdnVw8HeCWm3Vo+BECpBreD4rOkZplSOcktSGv4C
a7SXk/wQ9+2r/WDpAdcMAFQ0r4BQruYx7Jc2CRJaqcDNnxKrf1oQzvWv7/atrkDQ13nSUNWn4nW+
EVKcrKosBxoft8mCOifKpg3GF6+/OrnPAI6BRBFvaLFRXjxqbGdR4yzD+EJzGhxIVcwCRjvqd6Zl
a52BRoFJJ5xgqFuft4JmbNaYUYv2fzvbN6MUKneBFOXvYec2h+vDttUUb0DAQaJ6xxY/b2pBNQbV
IBTkG6swD2ZoxkeJV8ipiGR9Z4a2moIzIewBAXywEM6bSiNlsJYJHX4QC9Vhybr8plKs/AB3czeY
Ezfk6tFDGYlojqonTMF1olhREjgbwDxOSmPcxqkEy6iUjiSp/2VJHYbXofVH4aA8XhcyZ0ar/jl2
9dfXjyxPGcRtwTeIivN5d4MxDtKUWiCnV19gRGeT1Uv14tjUzrgziSI0vegt0TGpC0Fmfqa3vViV
xmR3aS7jK9lWqnQfloZ6qEI18spAUR6MWIXKPBb1EX7L8N6u2z0Jkq2tx/2KDwHPb6GOdd7T0OlS
iGrIkme457oWzgfewFm5E0NcllaEqghnr7hWdRjnqwC9xHl5jocaWwAMKuBzxUHhQkKyvkuIyNwb
i4IjBxovx6ZMyj/6UR9OcdG3j3qyqK93QwWyQipARNDCc1uMyIsBX2pFnRB9M0+dLef3uhlnd6gb
fr6+gC7Ic6AyUBBCcAyzUNIN68LgWE2In4NrP+lm2c/Hpe6VGiJkDvxSHvrpBE90/h5oKdFUjYze
RDYBxcPZWSrLtbQoa6Cxxsp06MYyn/yhk53BH4y2+ImaR4qX1GRxqzZBNdzLfVbDsYTIOHycGjSK
rJay3XFQxhL7J0MZChzq5XTnmBOH5ctlC7OGkoC44gXVEyjQ+SiGszNWdj0MPvpw5UPLa8ErCjvW
Wa2LfFMNhBVyoko/rg/r+hh6bpUkER7b4F0o1Z23WhlhmqsKZAizqdtjkmYwZ7pBdoumbY/XmxK/
atVBTiGhQCQMmLk0zpuCcREYNncdWJAckx9djR6XRbc89Hmkx6gScqgIhj11i53u0BbWQ0tWlJjJ
IgTluOVWFD9/sUCdSIoMtVgG8AH6/JO87PdFxjksb8L6JjXt8GZa2unpem/XA/vcJplnQfik4bUS
R2TNRaMOTKeeNephCSfkeKLS9oDXzTvX8DrKJgOHPqXg36OOgc7T6igw7EQKtcKs/YBrFO1eYYpW
yux/EI+uZBbOznCuD1jRHql8lqrQ4yahfz6cKtqU+TD0tT8VWoucs7rcDmFST24fp9NRicbEpYRu
3k7c2/eU2LGGuz626yP2+QNIsqAfS42QZNL5B9S4bNuBmdX+3LUWRF8uODeXpzzeOWQv1w23B4UJ
eL8CNrfWxbd7ZHg4eSvfseOw8KpCHb5N5iAoB2UR39pKrx1ycKT+9e5dLh2aJe8u2FBc22uWDeba
vB4pyfjpkP2JcVPiNVX9O0THPY7SxjiSLoJwRYpMSMKtJlKr7FGqlbn0IVcat3ltlu4cSvPNq7tj
AIgW1iM8yaAAnM/WEo6yWQ1N6aOoMn4etUC6JfYuDnIhpXtvksseQStDpJT+QKMA3bZqS0mxAZ+T
wo8kfFx0q1VcwJDZ4XqPLjccmD3hlUB0TYZ9XbSTy1mOSSLkfh32MM+VDmVhU/NHXQm9Vgr2hFe3
OsXLh4wf7z5i+dVyn5KmSgteer5UDo4HaCg8Zemuz/pGp3i4Cs00jZ3FKX0xdMmSR0bp92aKxMyi
eUmq37Rdnrgjim07Q7jRJyYZojH2tCICXoW/MKcRkzDU0m8meXmvdeV8Gh35tbBa8cDSBNqVSJAF
sbbb1QO015RaKX3scPU3I7zZT1op7ynrX+5XWiEjILTTCU7k1c2dzQUySJ0O1WCRgxMMKNL0SIn7
U67tajMwCS/vUNEhiowA0HgJoUYghvXFTZbIRp2mklz6A4orrgz+jzp9v6f8tTU5rG4ALCpAFnMd
ikgkso1syqBpjKPiqdXSQTiQ9gpvWwsODxfAtoTJDiCl8744EwTeonIKf0xr+1/R3CrHfnbMY+oM
qddYdbATYG316pmXxq1Bfn6NRc16JU9rdSn8Hge0k21JkZdj5PXquwmXS7IHxKrCd/Y5jH0xQ1Nf
4UgzZoVfgi06Fm0Gbt8srZ1WNpYcBSEIE2AHuIyd1ZLTkOVvFBzi/GgcULnWi/y4MGwATrtXS26x
5ng4CsUt0I9kE1ZnapV1cS4l3BJkaDvXTmxAytpnarVfmyj7mWfDfdQXH8vZua/iZqcsvDFn4uoA
sUvjgpB5vkbGJshGkgul7/Th7CXKUIE4Lfa6uDWaZMJgI/M4RkBpdcCqHIttoJe0UrYAgjsOWBwX
3sd2s3fsXYZOJP/xeOK99GyzsGoJG3tTggxR+sDQo1NQ94Zrt1rvB1mbvNWWUPVK8B03wD7DD3Wm
79kMbg0nNX2qHZA0oWiLn79YnFB6raru49K3Smf2Gkk1ThRDX6vHKxYMCTShkUuN6gKOS6CRy8YA
SynqjPYxWSRA3jFGa7xkUi13i1QedrbDZaAm/KhRbsRViGN+nVFPlbyQkP0s/Kyd63veh7z+wlJ/
aBSU0l20MFUXgEG9Z952USUTPUUBm5ibZcPjabU8jSlsCymIOMIm/OKDPpb+CJHTvbMbVf+Gdn3s
9n2kPXZx0dypRIqfelA+rw5SSeg8w0EIFqk/imP2xZzGej4qvezkvtI50l0yJdmDLpPzbo0O/mii
Dg8gAl6LMaDjYPTE7YBcG8f36kyA8N41I3pxfgNy7AZjGQfvyLDbiRw3lqtBjC/ISXD1uY9WXeO0
to1czX0ZY7T3S1QhhkNm4Xg9mlu/S0VfmETkZYSoM8CA81awkSv6IhtzP6g7BDaWSn0HXxUBs7aL
Dri+jW5SR5Jb1n14uN7yxrkjZNME9FrjXbzGinZ5ryZaU+d+XqGTK/NQclMNqfZFlfdECy+wfs+9
5OHE7odvQjB03kv+K+Chscp9yTS/KVXxxpC6hy52DknWPKrdcGOOuUNEYd/Wc31IEeGqtfCmqcrP
1/u8MaekpYmZSUSSEFynv9WiDouOS8vv+4YTEGEQt0vTZWflbIwsHGBe++IlBfx5dc6mBjrSKMxm
vjSazQ02Ee1NMQ6fJeTUd+ZwI4phQHl1CJwzSfDVuHZzJhVpAYh5KpTYba3ePoBicecYdfDi1SVx
ZlEQ6VisBBjEMasgXQsmpe8qC4XLpkK2vS6aL/owLjvWxBvHqXhEQVzh0hV+COdrJbfCMdaUNPUN
J53+jCa1PeKM3LjllDh3WT0od8kQKntc0AtLUdE5eoaiGXoIBIarkyxanKSI4G34QFLLEZuSNPNz
GDs3VmYi+ZOE4zHIZ/X9ouQKurALJWe8mk9jq1OrNezMC6tFwy2vtnaikIvaG1/GbUbNV7y8Ranj
fEBmCfFfkK6pX2rl4CZSYLlpVOAVoDtvbD15GwRxfFLl8J0V5W+SYnyb17bqJsb0/dWbB8wHeUIC
TALnNeYqaQod/xH4aZLZKXd969Ro3vfDzoG4sUXFO9OktMca4Do97y2pxqk3Cinx9XpsQUSbzV3Q
Gd+ud2Vjh0JoFFMtlBJBq5030haZXemzmfgBaLvDFEWL57RwpHqn32lpY4dS0mEhU6Vk86xB19oE
/HZJ5sQ3pyX1wpgjrrVCZo/gf/m8hOnee/AiN89ygS6Fqasw74KldtG3MUU2EdabvSB1b2gTOk55
KMUfcXgw/MqZsoM0xc2hzWzHneY5um/mMvEWM853Vu7WVKKaI/jEhqhprXayCJYmJcgTX5GH5riU
ueRJgCtfKSQh+iu07EG/UngHq3M+l7YVhVlUygnM2zI89Tlmig6ImgNCUPLO0XTZoecELpkD4cfN
njxvSp4jfbSCPPfhYEm3ejB9bUddvt1Zm+L5dP7MphULlj0XM8XtdYeKOtCcvohyvypQ+PDGuYrr
9zqx3HyEZxa0XjGiOXVMo8kO3XGo2trlSlXfCUQ9GNlgXL6S/s0GrwU5rpIToiB2iPSpeS+3aTtx
eJTVV6O0wu8pitqwcKU86O4Xs+3ng0O4ano5cPvvqLXGv495MyH7m8/HQVabd2kyNti+K1qL6U7W
FLk/WvMSwo9CJv1G4gT8JHftWPqtMTfoZZl4awaK9metAThBkUDLj5VZy08xUr4/pFmX54PVjWiM
2Y0jf41qaVaOXdYHN7pkLPVRrcp8cYfUAr2pojbq6jhLxzsHzkYczXjz9OIoEFDcdaJ1lusk6VQN
hnhSLZ+HxjG/1ImBh7eCD1iVR8qDkuv2CYiiemcVGA8pdvragiyRLN9A3hDoHrmV9RuCJ2imIp/N
lWMu4WlSB+HigeJ4p1t7z5WtRSwWFgUtGsSp4HwR9yOWcq2D6oFaI6RWzlij8dB4/WPPIVFP3Rxx
A0hga/MVp9KMonaazI/SQLsx8nF4m0Gt29n7W30hnoRWKxSZKNKf90UPU4Z0GSFxVeXv2FuFfhDk
0k7F4fKyQDjmRSOrAYvUOY7SmUbSOKHMmdipX8Vm5FE73yM5bTbFQ1KoBPNEX19+Rbj0pdUMmT+E
cgtBDPfUAMCq209zt9Ory4uJXoHWec7pUqRYHZsLaJ0ZsTomCE/Ju7bqVPi0ZS57GSaTkZsV0x7p
5TKwo0XudBI64km1Dh+ToImdJqFFo261B4usv2fMo3Vo8G33hDjLaUi01+eqaJT8q+A9AXdZh3Vp
mpDLdKLMN4d4vBtKLaYeG1dcwvNewWZjMUIwYcHznhNWw6u0mD2Nw1IUTurPcT4+ZLlqPqW1Jb0+
C0sVWhTBhP0VpLHVJWS1OfjARqMZQx3fqm3ZfumKMN+5hTYmix1FFMHbAurkGo7U5jnxP1QSPymz
0IuqWrlFUFGZPGjVysM4xOZhaCx7B7K32SoO5gImArB/HfvDiuzNuZ5TP4Sddqp13BeVbkremkEq
n8pQTz6Zi2P41y/crXmjjxSAhGM8FMPzQwQxYlUkplK/q5ThJna6wK2t+LUCZZzwCmUokqbAQrjU
V6cIQ6krbdml/rjU4ZupCrLcLY2h3DkRxbZdBQ9nzYjOvkjIzF1k6hPie77R2cmtSZxruVOXf0NX
Jj1hQmj6WYKJuTfnkX2ndcGeXfLGDKLiTxkYYB7v3zX2q8VTLIjqIPGXQu/eDoh8eZMeYmU54B07
tHpzK+V5+On6DG48kagikjslI4SaGAH9ea/jds6Tqq7RsjCGuD5y0Thv46qxTlHQaj9H226+DY1s
3RNWDYgcJ9NNJEmqb8JyfJDzNNhZURvHOEVAwDG4BRKdrpH/OWenOklV4kNtHz04l9mxmBX5UEda
tLNPNxYvmoRC2YTFC0R3dRrkdjCr2cSjjKiicxNE1Y9F0u/FSFsdskR+SicgFQDC8/HVY7mRA5iX
fpBGMLqXpToVcmJjvDG+VhSIfUJpiZ0i9IBF/uS8KauUA6U2aCqqnT9D0y7u5DjaI3xtrVKAERCK
uQPBaq02Yz9FkF5sNfE1O4iBjdfTsSrm8I0ezZIXhaZ5C+Rz72W2NVXCIImgiH5RDDrvWRLkZY+x
d4K4QDC6iq2OH6ahrP+4vhc27nXKgVyyz0lSZ/3oQtos0NWcB6dlxOO7FEukxyIJ0DfpC6y1u0Az
dk6crW7hLY8EBvEeeczVCkzmuuqGsCFxopS2b0h6e5JmeU+ZcCtK5yWJuBlDBxp3nX3IJDkf9HRI
fCcbxjs5GqfbMVcwv6n69DEMoWwTyGS3IMrjp7ZdjFMY5ctfct5nat4vhaA39gFDi8YaClmkQdZC
a22CLa+9hJwz9qJ/ciQcDWoZ4YomGPboFBvDymYzKNjQaWFieL5a+rEfJzufY78o5eLJiXVWZ+sU
h+urZasVojGKZxqcd/y7zltJ1BEM95wiFiMpf9Y5wEwNO5nXH4egdYRwM2sfmTrxES/uJDLL5DmK
KPanNJQ80nqDVyjm7OYqAvPX+7M1QaDBQaILFP4FnyZfxgKrACvylUj6UodTcIhH9VHCQ9P7Gw2x
7GlCGG5cZLQdrRpmC2Ga0jJDr5xb+Yg1QOQqwat5IZyIUHeeU2/Uwy/0WHADUxFWUNHA0WvyfzhK
n3QptI/XO7QROCA+RboVBzshxC6OzJeT1BhDrgL586kDIhsBeyKITxY2Ru2ROZ2O42xasxcAgFnc
MYPkwWNcMnY4RBeHF28fMh+isiM4seu3qYCQdmHL/kJEs3wXD0nrDYB3XSJF64BrebCTqb9Y/qI9
wPYitSo4WKsjGX/mBsmrIvEHy8LyQx5719a7cGf9b7RCPYCmwDmJLPNq/esmqro8uGNfccZvtdQP
B1lpAvf6/D0z/M4iP8JUcn68C8gzgj4SlaYXEyhPDSnkuI59iVxCRQ2gBRMiIXeXRa32wY6d9K05
4iWr6o3kW4nSx27eqPmDpSIzGLb4wnuOMuB/1Iatm9WovjbaOB0nwIT4XUnSoYkjw4vqfpE8S6vn
Rwnbzk/XO3GxfUUfcBqhRMN7jbrUeR9ylCUbtWOkdGwW2kNdF4jgl7aZxe5EQHu43pp6UXzDLJ6Q
iUXPe0rEa+fN6bGeJqE0osyiqmg8hHOdHO2AFOmdTO4kuGstAbrNmglqQTDV35tlDt865ViiXCOc
fe1Ase8gbRffI1OT/HJWp9xtQ6N8iAtreBulenjs+yB+KJfRAtXaF+6AeKBXaIt+23WJ7ReD3Nzk
o67d1oH0BKp6j09/ufboItIO0CmhXnHKn3cxVuRCARmBmFOZGW/ntE3cVK/inX30zDo6X3worRF3
CL8FxnOd7jHxvlGypI/8QI0dt1/Uk1ypH6K6A/jufGp79V63gkeU+DJXz/UTr+JbR8dJOSgaLyrm
x6kYfg8GKhujPMpuMzanOus1d0aup9SmndTH5ZiIjJTgphBgAjxc7RTY346kU2w86cUwD25R6jlG
oX0v7ayvy9OMdsQDAAAJ7M51yBKmSGYgYGDj1LtoH7GYLL6WpP1zavVZ/mEhi7vT4FbHBK2D4iZo
MP53Ptnp/7B3Jt1RI+u6/it71XiLo75Z6+w9kJSZ7rHBQMFEyxijXgpJEep+/X1ENRunueThju7g
DKpWUSatlBTxxde8zeDNveJo2CfBqJ0HBXWXNWfVryZ84OY2tMPGrdumx0dLyglyWIkMO6A49NM5
/kp5vCnt/b/cC1gREvStG3DMCXetVq6i5l4KuWTXqd5NoajL/ET59DLgkGSBJ97KRjLuY2Ji5pvt
WE4wQ2QnutjtsnD026cGgMqJ2/nBWtiyOQB6iJzRrjyqOKSVyjYbfHffpOlyOXUVJbjlUXuMzvSu
W9xT+/7H1+Os2fCHIMCPTrbcdmTdkWXta9g9nyaF0CbOfUsoEd7cTa3hnIjcP1h6GxEPQCrnNhz0
oz21lo000PVy974pzcskc4odPaN5//OI/cPXRSoEThTyGtLhzxc45P0A+bLtrizQQxmYlLPBWmY0
gtxThPofPUDOIgLnhnQDrvT8UtbiIz1orVBc6P5erGtnvR5n5h3rldMX4sQyfPn0NvlAZICYrBNE
j8WtZO60rZXk1r43FzfM+p4XNWnWiRTv5dPbxnCMVGmGcth9Ow6/yxBa3AdnLmPu/S74vLqlEeEy
Hux7KCcn+ng/uh8AEDbZMUUhKPnnD0/ipEtEwMitD7QKoLyj4jqtkl8ORNwP4Fdm0rwmjrfnV1ms
VJ/S1DIZQxdFmJfKeKcNhrr/1TUHDIjxDKg1mqHwQJ9fJUCCMmuTCVO6BflDtGjyfSEc/e1gOsmJ
S/3gsXF2biRb8Af43x6tudVGDLn1Z5O8uzsfRtu5VLV3Sgjwhxfh5QDyx9WIucbz+5m7REeimIu4
VbPQ7ff8i3zSTk2ZXrbktqyDFU3qscEqjruqzVih8VrXBn6aTX/fZ7JCaAXr1uwOJ66xuDWSaRjC
Uhf4MXtJI/RQwK1Oz9t1WBGaWpH93K2ug8vdz1/ny9snC/oGDwTQufEPnt++ntZyyuFW7O3ULZ8q
QJfM//XuxKT4ZfSgba7Tyd7or4z9jzLLoF7qoXIanYfMfM33F2Tm0+pqzDoROXXVn9jZP7wcdE4m
02hbAQs8uqkCk2hwK/qeDbOeN8I297mLNlM6bi5V+L6diMMvHuLGwSEB2Ebvm9jIFmm+iyRjktu9
3djO3h5dHI5wXNvpK37JP39VL+6KqwAT5VSmNINteBRFsOtEgE7hzTks+Rd7lF7UD4uNfIB81DSn
PlF7/uieaFJQCrjW1nY52nyzyIuh63VnPwu7ilChF7s0sKoTkf5H9wTujKQT6DQNiu1bfPfkOpiK
udBsex9kbnqYA6YA9rhO54PwgI3a2SkZzhfi89+It7ikshe/iUocrcRcMbZR6KXuiy5hkijWUSb4
hwxVj7+tDRzAtoXIaE2b6LsPa2U6Yden03vMOJwiRnquFZE1mqaK/GySxq5qDc3i4OhaibGoBJRd
TWI5NeTaQvezeoLRAYULWHa6wQznjxa0KsikCqOz931azR8aQBe7pdHc2BJQ2dBN8q9mYAMnSuiX
MevbVVEZpgOykUmPDhQ1+6vupdQn6ZpVN+0yBpcBYh+XfuXjgNZhHxGWbjvFTiq0hmfg+nsage2N
3RbJ59Fy1dnPN8APliSNDfBoEKc3MeejbZai84AZPET9oMnsmwUVoVCvluFXj1HuGsFQRE7oq242
Kc+XJO0yib2MRB1D2suVPQmXLpZn/vr2AmLBeWBsStwvLPR6y8wR/yjt/YIJR+SMKGArmxX28yf2
o3WDigIgRUp7yFFHT8xs9NKzJt/aY+zQJlHtV3NsBBClwh4z6TNKIvucjt4vj3631jcEMyYXmx3h
McF8Lr3FqCzyN41BYggYAcKuDPoTj/AHN+ebzLCJ8ERDAu/zFzU1ttI7pZt7e1P2Dgyus0NszcAY
m/M8zAmK+Aq68v3Pn+kWZo/2IuoHrBBQSWTUx8J/7lLZ6G0uJAzGnIZqmav7Ypq9nSEWn5ZWonDP
TPS7xF++/vzC28t6eeFtWAL7Y1PlfH6/neGhW07sIStWw06Otbop0aY/X5RrnNhp3xoUx9dCG2Cr
YIg5qFc8v1bZq1wotRj7JtfhWfeZqCIU2AbuehZaGSe03B4zrHdjENv+jiG12rmFV9gRDstyh6Rc
f8GR4UWFpOkzFLZx2Vtdf1GlGd4vnkTuV2NqFqg2v+zYJWG2mDWe9YYYTnSmfxA0GLyC0iVwMME/
pp0FKHTpvB9jHzi9e6bNZRElDE5ObLQfXgUZEZMrbGSSo+c11LZOF0Uae83tX/dD4t3KpDBOrLzt
lxy9FI7ILfxzBc6CowSgHWhozroy9rm2EnXz8XMgahPJsfF8GajVf77cfnhL5IQeU0G6Acfg8Ca3
MpUMwthLjFBCXVreebliUPXzq3yziTu+KVrsnMjEQvr5RzfV4A3UV7PQ93rjNE4EQ7r/iLEYbUG6
If5nrayz921mFnk0W2i50U+cp2FfjTQqw7RQOtRI3xi+dtaciLBH9vPJ8ob1YUr6sQxnfDLtHZSI
Po+03naqqAdnnR8Q8+PwqvDEFQhuB+6DU4sgiG1rQdeMf0G+bS0Dt21hJTgA54XdfKqnxP8SMNl7
MqiB70fbn97NUsNx2Vks+yPWDeUcwvJ2PtjpAIUAGow0Qh3WHuhW0wfCVtmpPkc1Urdv/HLU/QhL
E8Yj8Dvbt1U+lR/TvpvTyLJrc4xGvV37yBD+3GykmUqGfPHF2f3Tbz0v84cG99WkKtzQTQEJh3rr
N59PvJoXyw0sKQGWphOHLezq5zEg8CuxAn7S95Rm3s6cKxFiVywwiJpPqTi9ZERQSdIrBbW/qQ1j
v/H8Wrqj+nJYu3WfUQx1EXXfek7Z3nD21nXen899MWqoBWaFiiuVuu8xHxGfzXaqL1XeJCpaqoku
qV027eMvP4VN5IkBDFJHLNSj9TnPnShaqEvgNTszCiBFxgwQjdAU3akG/MsAz1m9GYFsht9blH/+
EIh9adA72brvE2PaoZZr7zXdn8AMjqce+Muzk0ttBTwn2QZIPkqDlS416bfOgvRmQt1pdIm4M1Yb
P17bTrXbsXSw4UkXCx2rnz/Ol1GFzoTO3JqBJL24YzyDI50qS+x52S9TsF6UbfI1cCb9RGbAqnm5
djm0tpx1o2YAoHj+KMWKd/NsBMM+aacyOOsCuWi72jbWcmcly/zJdjrww3qbWm3oysB9P+Z+ofMc
Jhf0bTckSZy1c2XEo1MXZojwrWaHubS6PDSMych2cyAcc8fhP9u7zJm7+zlY2yyaknwuwCijy3CG
dSA9q64O5m6fVgN8dAcd4l1TJYt1tk6ZKKN5oN0aEvBRRMEzoEijPKHxdSPqGiOUZa28IqodM/29
W0Zfi4Q/Zn4cNMK/AoaW2mdu2oEm9fo2CEU5mfe6Ul0ajlOtkYUkRTruRrevy12S1vmdC4q4ZuKS
+jL6JuweJ0pPt5vuJxzCKSO2OaeRVLFlLC5GyIlZ/54vMnkLVr+6G/3U/dIlSnsLKg1L904Txluv
M4wPylK+Fs69XynsnFpq7G5oHRdgsDld25Vhghh25uB1o/o2CYPSK5xoWVpv3g94MCNm7Glre1Wj
FMRcdW0hs4y5plKmbj4FWSf8IL+h/qoxah4NeUvveoDzsWb6u270qzwqhTWWyF6sdR2uuVMnYW4h
tXHoXJHVsLjMpIiZBxpv7KnPrd1UmYM4q7NevbeczHpgGCoR6NhQ33nvjjeupmVV6KfsmndJLobL
PFvNddfZwZRtxLDWOshWNE3k66UbF/5c+6HtpPbXoE9cBwEcZwFbZmephUvYYrweJ0JsWOaT/h4v
Frvfk4OkwY6l0t9VrTa2aOob2CcZqynpi7hZIENvKbSzoWMCGSLqqCVE+XX5WA5lx0PzNfZpprQF
Ny0xUI+NgWAP5znjpCCx1KOfOPZnTbkScYzayy9WPv15TLuFN9P7JG3TWg5XdEhWay+G0bofx6BS
5GB6Jtn16RRErjmbLkZbKvvaWK19ZTpTfsvsECUHrfLz24p09I2fdhV5YeA1Yyw7n669XhjisV8n
fIyUV03cmjbgIk+wm5AWV9Z40Wal87kEFsBwi+Yfd1YHq71Li3T5KvrSeWtOo+shrW4aTKGku0zx
5JHpR5im0nXEAicjSLW+Ws/A2Qx1lMhUvx1dDZ66y8ies2NKcbCH0n5e+/4M8qXIxVezdZJPqP10
HxsfhmE4UBXdDTS8rcgMKCUB9Bv99eC+9sb0qstFcj+JTvtKwTSUUTeqoYkQXvWeJogDH4tCmcah
Dyp72ZujVdeXlWvzsKe86B9hJzkNRnWZn+1NlZV52PtjcdOAsC0iz178B9F141NOh+WOh5NAF2AN
zZGO9ulTG2TKiyCZa0044Z75gPa8ul+WSReHFsFk/q8XjDK2asNqI4WScxKuoizuaR/mVaQz3zLC
BmL95yGg17HDctt0YrUkLJCycpLf+VgOrktNblimU5FFudN5O4B/Lim5o3lvpLagGucUpR9axiBv
K0sg0IWzpseqHLJNvD0PeAVD42UitICjXgaTmXTnCXLk454dFbx2U9vHJWxemI3bRtun4eCaDBVz
xO+8kNbYdE8qtPYhb3AqyJ8M69Jv3eWNVRd6NBUWxNxJX+yLbg0M1qyR+dPFYE4CZislkIwQVk3r
kBucMIvz3OFSc9z8LnHl3MRlUzkYqoy6/TbJkvrOzbrB5RW2Bl5erjTOHJr+t23gwvzxGJSQXiFd
0+0GG68BLZANADiVX62IoN53tmmse9cTTnfRYDfXgdTR4IX0E6E0yscyu9rsW1gb9uTO+5bdNu7X
WbbNYVSFaGhmNX5zVop+BDaS12A+53b4vaKLP0QZU8WDn6Q2AVc06LnXw+Rc+aqHkl2ZnXGjg3Jy
o6ku1LXRDWh61RgfHrCyJIo2OOrlF3gipxKjkWwyDo47EjM7mCL3fVlUj5mpTenByf053cuxaPJD
hXgVdRB5rXXInSkgRxUZoalIc/GJC8y0LTPSE+ingfEWB4ySiXSvkQn0ZGINyFVtKSP02M0Pa41f
6KFXo6efYfBqZqHDWyx5MTkcmzmoZye0VOK3IdxG+Xvt5zpSBYUOOabx7PV3LKpxOVtrad75Zlmd
W4qBf5hPXTuHlgUDf1d4aT6cJQRjPTZT5WkoqrXe2xQFcDcMOLOuezadd+F5QtPRCLerKjSLpnqq
ctUj1IVK0Ecm3v1li35rAtbK6GljCo88fFnFcpsEqzZiB9PUxPA+cebQKwqo04VmN100oEl9Xs2J
E7ZUAwfVeXq0pvIK2tFwO/L2OYvI5YrQxPBr2DtCjDwCFB/w/Uo3j0qGwurWzue0CEF7pR8HR6tV
5PQjAHhGUsWFrhzxpaXFRgHnKKcIC1snwyYP1kRcFQ1ZcLIsnRGmwm3zeFk87UrVyHvSVHGyj5Yt
3et16ab8QKC05lhoJudZZhRa6AUFJomqtjviZVfMt44qho91m1RtZLVevhBLnRKy1GSIJF7BaZRh
O03OGLNhqmCX1qN8WBk/HJCUXvyLKcvLs67n6IgLjyT1oXRKd93l5ZQa51mjZZ88fbRFLKbRUBGD
qfysdQu1k3Pe7odcwL2yrbIzomYR9RXPsqAOy9uhjfJVS0VkolV3s1bQTT/by0yDVZXSvRe9Yz1l
gQvD1R2qSd9V0kcTvuFmVVgYHNeh7veEB9m6w+uy77sn2XHQHRATBLFlDclCcUfYHZ7SSfmcSjp9
2SbRlw+GNddP42qYZAddv9j35ahNj7L/klV7o6jXLxgx+x/nam3I6ATd3zmRoDNMYAR+qI2e28W8
N4fxJ8aQd53y5aNU1fihRdO6Cjs4u+/z2Ru/UJ+Q3gnXEFO4mAPpnY1KYPV2S0/uMrVo2WGsMiQg
A9yvxhBEP3yM3pFqihDBmLNonVc4NnqQj/d9b3ofhO/I30s/H9QNFP/mEeZv6Ub+YHh9WCdaf+PN
Q/7VkY35u2nZoo9SO0m+Etg4mgfTpu2Ci2qdhvye5o2yG+Ndqdfe27FbdIAwtYYiO5P/qovnnBQs
ZjdWwTlZlDvvytaYz92V5QSKdls9JTQB1EYyGKN+Kr073LPKKpwzkcGeRCTrTm8rK40nTTYfRVI6
TyV8PJLoYgzeaY6ZWbD4nfppSALtddMvzXUxGfMuH41y2TVGX2/mBbl6qOu2e1w6CSWrThKx3k8w
0lgS+Zy9baeApN1LS8PDsBCiYDgmCApyD+UCIbhpy3c8sHK8GFFGeZ+1Wl5BaGg1cbN2vaHFo06D
MvaI9yKkb8WBVJS54x2EYdC3RFchdeIqlWZOoTLUxWt9cpf23ZATNKKht+w1LmcdqCORQN4hJN6L
qAm8RYY1S/Wm6Xv9Dkq6i7OEPhHeyLyaJRR0QuvQyPBIDX1VBEtYBgj/hQzhnPTMDLB1w+5t7vOQ
ga5Qu1L66XsMY4MvLTMmUHPenK2hBPv2tuxcXHCkq2ufahxIVjLpKnszmZyiYZ7TiZp7O1lDMwMl
E85t2rahlvA62Y5N2lw40pgzfCJG66ZGINc8DK7Kv86yUVTWZpnEQTHXHhSveas9CsuQES4RQkU9
mpraxYT/VI4og5/dF1412sS/RZvf4+C7jGeBv8plV1MFYoeoux0DaTxGOWYCU3PoYLpK7N1kzZuz
Djz/ldlLucSlVdAuXqug3Ce52Q4IyVnO181lmVR0anznvFXt/AWgpScuattK+3DQvITWjJnWUQnN
4HfLatlJpfQ4SNpezcNrE8/e+iztVRVE/eTkZWzM6/y+saR6SIAgplGpxmyIzEmKhzzI+zQCoeg9
NsWK7alqmtUN/Yr3F+XYWDuhrcn+g9QZjgGVqv2HqlXI7cElpd9U1056hex6p+106RrFzhpEhrEb
J7MVzsDC07hyCz2NtTUdeTxrvunzpeVaH0azhrFgemOR40uClMfB9SrkKCZX0XVNi9aabtCNaKbb
cfDcd5qHdExkTJKoreu5dzZKSw2hnvh0rdCORbAOfsgCXpQ+WOSkY6efdUNlmR8rzELUjTYMwo+Q
KWqusyXt2vOgXLKbmjzBDVXZ2E1IHSo/Irsjb3sDC/JwXluniAKNZDRiZ0NXWx1TJVFDmdGSsDBI
Dv1uKcjai6p8i+JSZYVqbAJMMQc1TKGL0HLDDCIYpoPkdfuHPMDpIvLTbMwuzcYKlksyI5wUPGH4
51UndNBoDZqqUVV4/dvKKNXXpiQixlO5dG8mJkR3tSrJ+YuU8vCySIaK2AGrAIsu0crsShNaP4f+
0osRf8i6RBU7n9lxcza1fYj6jv0AFXzI4tJ1xO084zFyppEGHMqSCeKuHfXk01LypOOe1K6MfNnp
d0J1JI3WpLfFblSj1m+PxlN39J/bIJalkkPor0FnhUVj8eCkZaaCfFJvFTnMzEKix8MYHPCbY1yW
OYHnIht72ZKBpOKDp+kyPy8h7nz0dVQG4nVN+zWugwZD7mpa0Dkkg5IHqeh+IhycYK4pF29+qtEq
uBhGh+J1XPHMCuGGIb6ji65OCFd+PYZQ29PrAc7mrZ8J987UfEK20aW1vlv8LjHD0SV7po1alB6N
kjwLuJYqRRRkfkBHYJ30R3/skVczxSy/dAVzpzMYYsm+ndcgid1maB7VYPV6/E8rG1uBfdi0L7eC
uC1NksdOm3Un+qdwKdm7mkE87XmPlF1O1r0n6DylDqJqEUqy2GshpxBkIU3o1Oa9WdVbvnNwSr/y
ZdMNwU4woUj/o6oFCeZ5p8jFT3r0zYqGVMoQl8jBWeC2/gBIzDmlbfWy+cVsEa4xrT0oSi+Gfgqk
yWQUYtnn7cjZrOzgdTZl1ZdfbbHR72KU7oOuppl6PBcz8nFpraWZ9/1oX6On6ZJfDHSMf7mT53kA
6tA7dmHl0yJ9/uCKRWmjMPRpr8MpBQEM9anRl1NS+y9nHhgWY6wIh455KVvo+VU4RYYsRQweRyhV
XNdFVt/2dVBdGIlj7bvWt06INPxg6L0h/gHEbgIKiKwddUbXvLNWx0mn/WTj9OcQmep+5Ly25vca
Aiih33R21CHkHDor5Uhd3BUudUH/qy6IDuQha+PvWdv0Cojf8xvv5UiOkpoSAaJiOpsEvk0NSge/
/BK5Coo5YJW5Y+NYXKE0Idak1iT3EDXhVffeQMKDg8zPV+SLPYZiJkMrsPj6hmI4Bq/S6avyNh3R
Gk+m8bqosJGhv+wcKBCq6OeXerHF0GQEUcps6JtsyvGl5CxFuo5Vve+kN0R91uS3w5xPJ7bY1vR/
PrSCUQNYCiU8esyIJDx/OXx5ux54L7ycirnOSPLqFo9zMtJB1D7COAPffQpU/uIhou2l+xtbDtYQ
LeGj/VYp/B6l7vCqmqKMjLrQYg88XIRO/y9T8+AasC5IrtgCpGhHe8BcB2dNHLnsbdxqwpzi67Ai
0X1iVbx4Vd+uAtUDggYD7WOPpqqom0nZHTMIoa07KoI1XI32l3W9tqvwz2auTuw9xjGltTd5hmwW
RimzGzr05fa5xONxHbQ/tZ//6xkfbvj3f/Pnx1YsPe688uiP/349PvVS9U//uH4Qwz/2qvnyIPO2
+e/tl/z9oee/4t/X+SMufe1Xefy3nn2IK/35TeIH+fDsDzt8euVyp5765c0TrCD57QLpU7v9zf/p
D//x9O233C/i6V+/PcJ/lNtvS/nyv/35o/Mv//pt44b+1/e//s+f3TzUfCxu67zJHx+OP/H0MMh/
/aa5xiua8xtKDrIgMWeDFUxPf/0IlSlE8zb1rk2/i3jXtJTq//rNcF4xFkacA0wOEDi0IX/7x9Cq
P3+0AUDgkjMy3HQpg9/++m63f+zXP94Pj+LPP39PZ/w2a/5+W0P0QkWaBgUjMYiGx6qkHGZFJnOj
i025DRsKH7Z2ZZtamGiQiqNaWQygPYE8amijcBiEaO0MsWMkbtyVtSfCSer+U9kUF/a4aB2dcXFr
NLN5UIPr4l5He5pGtIYBAZI8swid2aOnYgY0Y9nJDBpcbemiDFTOVe9P6qrwx+WDwL/d3GX2WL93
lWG+a7paHXBTWy+CLp8vk1m0XdiLnhF3hzMxDKX1RhiyU/tvb/KXVvf/daU+W93/wz3w/+PqJuie
Xt3NP948CfW5yh+frXM++9c6918BuGehssKJPtBD/l7nnvmKDQBfl8n6JoS8bYG/1nnwamODgjlD
NAMcyZa4/bXOvVcA38wNxmJvoFaoLL+wztk1R+cXGg7sJyQJyHIA2h8DtIRWmcViVdOOeazvXRb0
nJd9KxHl2pdlVdybzOimHTI4dJDXZCjG/QBmpwvV0FWXg6G3ZmxpZdpeDE618BcDfTwog753lKss
f1iVyfBrrVrrC2M1TMhKkBZ1KISt3jUFR0HkTcBjQlOmWkEbKO+bc2bCrRtXbIh3eWO0zDJQbaJ+
lZZcwrzx7RJBv6LDiMFb6KFCxPTL66aqhzTsxylgSykvKSKgGkt6GNrC00BalNZNaUrnveEWUkS4
NyJLb9QzasP9Onhil7Te+BQox6MHqzXzfU8lXZ+Vvr81VG3XHm+6rEZqMhkH0UVakKHKFATJl00b
T4Ww8kw7HmkcvAXNXLnXjTGIICop9K6nYAzUBQaq5hIuYvDpCfVzXXNgrCZUoYlIgwwZQg2RQYOp
30vDz+sborGc4gGB3bd1QZf5zNArtXV8RmDFjE9vRwcJ93jCgvjBmNE6DD2XT0egj+dhh9Yj+lWW
m2hmNOl5M8XtLFX2KZON/prGjy7CfPVbBg2ktuMNpaQ9HYZ86j8MtTMyag1grYw7LYcQcdYJUd7T
jSrtaMyD+srKs3EOGW/X14k36g+T5xevMevwPqOHbg9hQpFHuMStew6NFMAXFLKleF3ZgXwvuqD0
I0v4eh42M/zTOEs06/PqzekSDnOxvktBAUzMtpKZebQL+mzfQTNgNKGtWh4t7QAipheoX2Pq2zne
XeHRxguxJx2dw6q1nXVh21lm0hiYkjFqYbniyuUYwxvEJrxuj65ici2cUZoxXVHvaYO2VDd0a803
csSs/qqwR9M9E8oyy3i1Vx/L7Tkp69iv5wqF9wQ+7GWLftB03mh0mqPRXMyJLk4yyHiQs0ijSqZI
6BQGuqWRMXaBvUcoNdNiVTtVGYvSqpKD1vn2te3WhYxSOQDv6XEEtA6zwVx1X+YLSNCsHdSbwcg8
egWJNz0a9TSPoashrREy+8jGq0YyxAThjjJoRjdhjgKGKSL0zN53Iq0c13NlDwMSQu6koybkWqMR
S6NB2IEBTxfEfl+2b1FFSxisNVoaRAg8GhBkK9COH5WjJT5jX2T7OZ1K7YMcEJYOB2fW3vf5OE1x
XnvOe3+a9A8BOIMkpK5vPN745v1CU77fGTmjXcufu8eg7VD2swudA68p8oV5Uz9+9ppyvNXmeUaZ
fVws5t7wIr7S70VPfykBeiH0tI2fZP20JGB8D7O7LnO05mVihGPgo5+XY6hDEO3rqKpmp4zKLB0e
JYgqGU3V6l+JFJxO2BYd28bL8vk+U6VzY4P8oA/fBJ0Rg3qr9x6qPvSq08Vj+teK9LyuuNvYkBLC
sEJ4sY5bUWpdTK4t2th0+gBIqyHph9QEasya7B6/H5ibTDgDvMSWHQ1z75oBniEizXOYOwYzE4yo
GfN5BsZVT9almTpIn9S6/libiXpoeptZijPhqwjZurLtcHFXZRxmCJLv7KJo6Ezic/PWYREKKMtZ
zpQuddQH3aWfHqYScR1QbcuMVBWyCSLOR5ZuONkZuBXfnuiR5rwCA5R2mn5Ok8y+1mXpTKGuTEsj
dpZBHaWzq3eh32pIBtoj5mF7X1llcQLr9/LUsUA7o8GBxTvKV8eyKS6kv3V1JMqhqzB2iZkEIX3+
U0Ya38gk32dxyL5s9FJKFw9ImXss+WH2eqaGuQdBhRaWZILZa26kSzaDUmtxnRV6D7yhSD5NZeZc
GiuAgNiGXflHvvSsGPg+mzyu11zuEmoNXE1Ut+mPHBVR2WB1U+da3c5ta+OCTv/40RHF8K7LG5vE
4u805AeJ6wZJf37HqN0CuIZaBDUL9PrzcrRpksAYqlzARlB5HY327Ay70ph4y4EUvnHVdxXwxqw2
QYnShdJVNBRt/qd48/9miN/VP5u6/9+vZiuvntU/h/6pefjyrPzZPvBXWmi8QlYEq2sQjmR4wMf/
TgupjJjB0CAhG/OAW26E0b/SQvMV6l82KhDbSyb/ozL6Ky00XoFrxs91c//htAIG9wtp4fGCpekF
24FO29b/gqe1/fw7Ls6CJ1YjvK6IrUIrosHu3J1mjMOZM0sv/u6p/GDBvpAa2K7F1zX/EKjijp9f
ywAkZszo7MedE2jXFV30MElsNw6G5ZNZbtOYssp2Gy0PL29xW9H9xdeTga6/cByCtioivD0Pk1qZ
HDCu2EC0Ay1cTR2mut3XY1tw5vYBY1fG6Y1fDiH+VljDVIxi3UxwcgTtSv4orbuf39pxa4g7o5lB
qxLSzGaTeEQf8XAfDcqEy6+aUe0lFUBkzEO74/ToQguqU1ipwA1X8oITAec4vP5xZbqW2xKjHt5+
/t37I3mHZIF6B3LMTbpDv4TRgW4vJ7o236Tuvg82XAYeLNLs1CP81zENgZmrkasgyOPJKcY+7h1d
7EqVqVgPICZxxFt9bBZ+UuGOkyaP4ODTjwtKot1ULF5klJr7FrzfhcdZfwDnyEzaoVD4mk1+fgeI
UjahAU5PcY61KXAMpYrL2TeKT0U/ezF0PwY3gAGtSwtg3LmanPnDtxf4v1Hs+yhGafmTKKYevjxx
VIin7+vbreH4n0CGLSfoXZhY+jctl+eBbCPZ0xZlfQCg+08gc1+xXGgr0qmBWAJI+j+BzHnlowKw
8UPpcRpEs18JZHyxZ8chnV/YQPAWkZqme3lMKXCp3ILFGlU818aHpDfXsMUHKJ5mShxQUSc2xA+6
RoCo6TezKzCZecGIpvYCdECZGfdEMMA3ji93xIXpU4oP78U6DWg1gC7GBdFJvewLhomiORO9ZZzr
5Sr10DVyPQtzT5kfe7MCodAk2huU0IAwFMZi35kNmVrcWNQRUcEtH+Ab9AdGsjqFSefDdOqAeC4M
9KvKNO8zuAwimvGeyYMRPuJc6+fLss5D5DqJVPHiUBCl7pKl0IoXIHWYoZd3U5b5gGaCsTgRD7+p
QD+LF7wNl8Y/LQc8ulAXeh6WtASdfIpeHk9QdZ+avhbv3InzcedqkDfMjkMndOfRw++s0T7xX3a6
N+0KeI9GqUOlX2SgjdeCR+DNOhVv6TIBDoY2fVeImhk2LpNDhEoOKgFrsxqhywgRrGExKoDEIIZ3
RusaX4ZxLIq9IvYCXCgWxsuF04Wycc9mXYKL9tzCv9RzkMHTYv0f9s5zN470Wte3MjdQROXwt0I3
c5BIitKfAqkRK+dcV3+erzX0NJsa0cTBAfbxtrEB29sjVXf1F9Z61xuk8wp51Wa1Vv4ma1JzSIKF
Et1oUZw9QDJz1xAPwHcuxZ3H7MGbElg1paKK+hAv9tdval3bvEaN1UFWXm13HHPFNaDWFITCknxO
jlVan2MWK20VAMNeGQxukSjoY1xq1URRz0plnj/3k2xsGdJDA+/gkMuZfI+GJtoW3ZwHe6fCL27x
N97qbDS0VcTX0Pk6VDQHd10eWVOdqXnvU4HCY1jt8HicnYekDWHT6fg1k88JjWWWY79M1n5TCLfS
PGvHd4Z2b24+8TkonaBNWmKWdbDE+tygOzSi3l/7XgtoYTV4mt17Rcub0eDu6wq/f3RxFHGHfjJp
2jR2nqW9j42g6Inb2behlTMx0zuv67X52GGSGQjptkt+UHiKvZDqGRWOaEoeVu+9/bfHnIYfBVIw
Uho0UqY4Tvfve3jupaVWCPahITfnapXXJ8gZ1MmLBZYSxlNxI2shKoWygNmSquvpQstyNmRteWWp
/VYb7bXcpPztsTuNZXgxDW3znvGBWLOv1zTCU/yrMKSgp6a4ff0h5x56TxvKnb9OpurnTnKxKuVp
DzZxOthX/dqrP1/Lh67vq/pH+blvf/zomcIcDlX+Q6BqYOK93fqmEzl+TPpk//re/fN/3d+WcsS4
jUZcjEwoGP91e1s6ODOQNfcYUxAuY3b0X22IKh8xnMGNRUW9w04Qq/+lDbGPcFmyWNYg3qQfITP+
QBsiDo39FSOccnXKCsWGNse/8en2l/Vqt5pEcjlCmRG8yU0qIrISjM1PqiXRQzdSnQq37FH6ATO/
vzLnNnpPNS2e8PYTgFKAImA+c5gkpaZNVsF2tYIIBuGmbTTN0+NSCaDEfVRrLuIgxPkpGi7e30Hj
bjStFBawCoMCxqEv16vhx2Da71wsb98o75RELoafSFQxFHz9RmM7B7AfdD2Qxky+aknM7GAwVPja
pcAi+kYt8v4Ycznp0iRs5AsUdTXZ7C2+X1wVh8eAkHuJHhYNHe70sEZefwQUIrB+UxUtpog2rs3O
vMiX0PHpAQsAPgQTmhxKx79/6E8X6de/JGIzLlPMvxis8BEOHqsWYZPLrRHIZZ1GbhUnsXwi6TkS
gjVWaydwZqWNTvpWmYBenQYkM5QNcFynzqqrqJf0u3qVp8UdEU+cl7UJOUoezeYxS3oHgVIVRWC+
wIJnjbLC2KxTjLq5CEtsIxxtnTM3icPVRO1U0svwSZV+29qxfivbIvg6MWbVclsrTfQ/07hjYmjj
pDBtkP+Fd7GWpA/8WOknK9f0JztrsnGzcCP0x0Wq4MlhNo75KVqc5BtAumHe9DC/ijsdGqTmOgbm
fcf2IJlfI2MJ9UstR1lyl+lLvsWeYR2J6M4U1VN2IKLcF+MXErqBFpVZd+pLHNnUz5FpAT4uAodc
d5AkQCftKxAkUGW1gy1LgWBC7lS+Q3STCVcUAGe1AzvDHfCJCwo8/2YHiOrKaF2g2wEmJRUPyNRK
kQK6Q9obVLp2ngOrsii0TbmDW5k/AL2K/JuCeayAZItqamK/F0ht2YLR0/QLABcksNgktsVNrA/L
Orl5OBiXtsB9I8jbgIzFupLtIpBha0JN6hHXaH8vdtAxFxcwMuWT7qM1SbfyDmYGggVyNtko4Al5
/UOC3fJ53YHT45wij1IFZt1gQxujlxJQNq9zvC6Bt6sd0J2nlT4g/DGosnWBhYd9WHgrfkzHrTSN
VhDSkdzkvRWfO53pPLTRGP9AnYa8SpNkIQCzVw2dyNhs6y7vt5Yu2WdFtljjWSo5+teGEd612mgV
Ix2I3aeQHi1G08xWLubZsREFrYpzM2J61PpQpSEDYlYAjTSrEkBt1eqCkAEC4pJS1ldvBCe+nJV4
aDy9IDvLd8ARE9dQpfi+zsb4ps6zXAoSvXaGY0JXzMTLuzwKyJ+c0/ti5KWVbkSWt3mKQAKco8ZL
pTyd9TRcz4mtSgu/VgvnU2I5zeDFMDFTr+qydQtMi9WSuthG4w9hCcizDtK6+l1cmdWxPuXRE5N0
EwcCJ0+FIrG2Ta8fe91tnCr9XlsVNp0M5WWCVJjuVJ5amJJ2lcJoCr2FKLk+yABfLtFv97OXYDz4
ialU9dVmLvcdC7oEWmsjhTck/thXcZZa6I2NOrprBos1DiG9+2EhrL52cEGQPYb96c2SKH0UpKGc
A3MkRdptbEMy7nUMmb+16lw+M0RDJeA0+fitoyJ+UhB9M9RHyEQ5jx8vaYB6VpAiD7oSXo15u8go
C+A3epitDIOX5tWsuJzlOQHl8jwx36wy9olipc61Cb2z99WxpLEtQg0eUDkgHWT6UkFJT0r1Uu5T
LXNNm/7Az4al5z83UF/8WKW6c+FpKZghyVWt++oE7CiGe+vXRjIlvP7yvnw0ogrFuRr3VbopiwHO
jKNJeK5UI0gam5U4RT+xtZg4vqFdFFquzmGMIK15dKXVWEJ7WlaMtm/aNTF+w6iRniFNMpoa5ks5
RKJ6bnO3Z+8gxFGaGDmMgp0LsHSicriM9vw4D60EKbSyajmQoTcUXm9p0kp3qkdR0KStNvmkZMvx
qR5S93s1ijHBCbbLRzvSi+uV1Yv8DA8fzdXaar0yF6lUPFxrwu8I/1NhozMOX/NIkm8bicEKOwLX
Knc2LPxAW1lFk9alZNb5sFlam/kL3oS+07aZ409dadwSCNRbx2Wlpa1fmvZYnU5Dz8qcs9a8G0AK
UreWSxttotll73lzHJb9BErQ7gigwdQBjA/N5OyKEwgFoxFIzWDc5N1NBRfyNF3z+pNu8a5+f4f+
6mlCz07nTkFGVfj6Bl0rBLlmlxpBglT1GmnB6k+TZG9GLdcZpfQ/fv+4nfB8/8Y2BTuIoSfmMajT
yR96/by2LdeWI0QPxjUabmI7KWM3NgYLfWTrrINrwKluvSlO4SekGKuXd6iHpNBn+tfDg3bguPuN
btYLgtSOUddQdmi4Ii3C5Wksl+lCc+CK+xhOdosHVSDpf5TcfO9ln78dQuEujAKdGx0mHVG2B82Z
YtoDNDNsqfNhktD9dJajPOnx2HERrZljnlErzepJkxb0RgyAuxZZmpBGwOkxh58F4Id6ov906g4o
095Se9MPnT4WjwfEtN2feOmIzCOsYVRgDBKS/oIt/2KmWZB5GNVggEEgO5ywvZ5IsRnNYFtG/20B
gABx/d0TWUc7Ui37xhCed/aHmGk41bDu9/cFoL6skBsF+wevFPy4Xu8LtYeY7tRKulkVGdtz3CST
RzvRmQBPnBJUnlVZC0zCUT5VipyhXurKZvRJhh4XN5cRUHlY1BAtVhRdjShAUvTZHdAhMAOJrXOI
pVqBxkCIiGaNOfpg5tKxleR4NE/DuNyVjrOGblg3g+otuBZ8qXty+wKyqk/jMC4+LXmq1R6kW4zs
zcjOMUEgtlwHYtQpVXO0wFwq5MhEwWqh5HaTyNDuC2LOBLKpa+d5qFYPTQ4cCeXU5AOqWnhl51WJ
BCTD+pGUxcFJt43RKdfdJBfOcawV871pS4gaUcyvDUJ5eSi8opl0lKQdpRJSHfuyQiI3Q9JR5h+R
4kC6w5ZhvlPg9h3PSpYXnrwq2Qn/FbyPg175Qgah+oT4FEM35nTJ46Ca7eQ2ahZhEBoZahL0gzqn
gbIO8j0keP1L1iVFcoym3nmykqY506fJsALcjqXak1HT6UhA0jz1h9WWbhUDCwUPh+DsgSZch1CC
RwD12hDz43SanT7UVsdlt8T02S6qkU5FAB2Gi2v1sGM9uBHSN0RiowIZB53/JkK/ELRaaz1Wkmrj
FSkl/QNiovi7mKjZbmXW4ZWKx23iEo7Saj7Znv03NKOaBiNBxfyrBuNbz3EjSx8k/Em8jlt49BMl
SynWqt6YmcVIybdWl+rMlQqj01GNO9qPsRlgReLDOFc4NrTppuuM5GFUQy0PzAgSkqQjnnXnUJ3w
6MfeASGx5EyhN4axyJsdRv3G7NBiEk4dT6f6opPJyANwGXrnFnvT0e9MN5mOs1OZlR6auKRVh0YO
tdUGlnEZJPyIFLe4QvZc1e886m2zjbEgVG1mDFxiwJGvN2o+JHnUUqtt0IxfS9aawmmbSM8zWilA
Pi/upWQ8r/mP10oqTz+R0P+e9HvDq13YyT9Pry6qsu9+tO1j/wr+EnbjL+Mr9Qgtghiqk81ESLnG
zfFCQ1aPVA0gZofy6tDF/wbAFPMIHgc4K/UX7HvhvvWCf5lHTJs4lfl/MheFrfUR/OuNRSU3EK7H
CGs0hC8qNM3XK2i0p47SgENrMLXuLkVv/zXO5u2g5zLyOX1STidp0m6Kxqx+oGQ0r7EDm09Lpvan
tLvDVzPKVGRl2XCm4jh1siRq/slUaKDc3QX637W2t9agY/yuqnCr8jFpqXF/cucFQX73J14Wmn0k
su/QN1Ct/1UfvCw0+wgLUoYmDETVg6pCPaKSQJEmwxqChy7M+V5WGuxhFQYIVHguB6py/SMr7c3k
0mRuICoexqXkL7HmX680hP+pjCO/gvlNr3yJTa7SuddnuBJpSwpGhslW4BiEAbd5c092pvy51fXw
pEtM+8xwGkTT8vpAoDeK4CazB09WuvA7NnWI8iktpgKrHcx8JkOLNx0Ke3rNdQjWUu6/62pGpzRE
1CxTOztfs7y0L7AaNX9ISZTmNG92czLPKjKrObPNiwmjjs0CHR5WaRFvRC3XuFM1hV+tTlk/7/2G
vwArDykc4rUwr3DYyoQbvbEPbvNo5ZZW8eIZm5B7XKv8vBzrwIDS5c+AwifdCtGxwANk+98tdagg
UTkef0M+uEbF0ld/fEq+V6+2lfhTL9vKOFJRAtIAc1YLUJum9WVbWUccnSIkylJfmAkvPCqKda4O
8mAQoBlUPnsHuHUEsUpsUbaqYEFZH9lWO4Lhfq1OpwxLn0UEhx8qzhuv72SMsPvuCiy4TCnARG/y
9Q4fJtTdJLcQukeLigzmdFGtz7Y8YAeRlUGtpTED/FUmkMRMKL3bxo17mzlwKtnnZh4/LejZT+O4
oUArmzNlwG4wkUbnKoJTcdrkSx/svfdfbINDzJ4tQBocFA5xQEDcFNtkj0801bqShEpSwCoMSS9e
hs4vwuTaoGP1CNLBsSBVpp93yr9NmqRCY17ITBP5BLSBQx9NHIiwiwAsD8JaznzNyZ9Vq/zmyMVH
8zQOH3QwGRiceU3gKEUB7cm3NsU+wC6c29+/QMqIVz2beAbfhsNfrC5u9NcvsB800IuelgcZuu22
UwdjvG/rd36mXeu3v9x4DNW2wvSItUte1MFXgc2GVWRdkEhkD46PEOGsKpwvYWJsnaF9GNvhru2U
wMpwJ01X5aaw5+vff89DjGj3ASAhUu0iN+beev09zWpUnDrFL8TJqvMcz5MLxrqNm43YmTHCe09F
/QZb2T2P2oiCC7GneiiNxUhCwxRfWPQNzeIhH3mK4bDjDGqvbphbV6UD9aA19Bt8b56Z1rxzPaBU
e/vDOsQyMVHTMMcUvf2rnaGVs6SvYI9B4tSn1PmXubSqgW6mz9FQrzeYCdxgjlNui7HWGO/kT1j7
PRMKfl6rferGRd352UIwUCWv8QZPJ/160O3LJsHOwCrObcm8XNPsWe70yzKxMQpYmOgsk4SjxYCR
hpIZ4WmBpPs6UyDuU0r8OeaoJFpZSCVC7WbVMs0t1+SzoTTfstC87Wz9pmqNG1vmyboFcUabmB8Z
6ZNFs+k2awvnhKeBmpeu+Bi2Y0ItL63biSAOt56VG32InkLALnju8ld7SR13FP+TkanGZzmc+8BU
8TDMY7s9NrtZRcTGo/KurAHZ0FSA1K03elvZPpmrnVuPxXmSqjdpR8O6+2Zqql8sY7Oc6Y048xKJ
4E5pInnKarKLJOsecPbkW+HVAmtzLbxpnmxfwiiWAsW8bLSJ6YphfpWsrvzS02P6eHo5XoUNNQ0l
jjRGNmp8o87ZqpAzXUR0T2ZuXc6jfWmkfXWcddBB82xwNoth35oCguAMXy/sWh89K47JKdCiBDtk
rO64eS4Vo9RcdXFKPFGxql8t7abOiqds0e7VRFV9x+oewiLOg4LpHd585XInftfQKs/Bjm03n/P4
anDCAGsLxRtqu4MoUsj+WOtSoMet5urd6qCn4SXvXuOsg02nNqajMUqTO4ugD/wreQkLrhObUimd
7RLLjmcn1iUBz87WaJdlS5SOjUFw8qSXuM9pWV9vKARtN8KzLegkvEanTluPq8q4qXLTQOPCUqCp
MM4mXkMMq3bTYqAYpKuzXIQRvJ5G0jLfACPxGEAgCCq54pomf7an+kGNrZPdZ4cZVG7l0jopixU5
zowf76g+I0y6xfG/3qBwrLCB40uOTfxsLhGys2hSiV1bcB5U0GQNydgzXlqa42zMbwoTDoBdzWqQ
aHzujNnBxgm7B6xAZN9IzQywwpndHAtLX8HewnXiJNpoablsy44taJX9w2qwACQjeZYivSSbrH3o
ZysLZhsvj0li9mjhsIHT9cz16iQ1/GDlxlEwM0P1ApKRNvzpsDwXm0YGSIZ6zD8EHqYhRTNu8PkD
wB1Rs4wkfqIMC/mrB3hAS5E9GyObLF+LJ+wlL+NJuVDD6aqRndsCcqvLgCq7aJDTBVhnOtskVDt3
mPSbNUQQ03SzTV6GeVmWWMKWeWJBWXMulUW7wfu3c1UzetIcXsxSKTwjbB8MtToHqHmQJN7UYiVf
QJPg5k78YAozAtwOY+k2TczlIrbixdUzhEHGKLaotX4fyRL2Ztu+ldcVk+9CuqV9njFTs2+1CAFz
lz+VEVsW1+jbLlakQBy+fW9lftO1D2mh3rRJzabFzAWfNxa+HGIVSLpfwFAMXyZ1MjCVwttQ0zky
VqudT+ukn0/norZ9MbrDLE3uXcXS40v8edbQw0s5dS2SPl2j40PKZFdeyMy7CV202aJ1/mT0jCON
Ah8q1G3RRmoYMbZjVXwv1vgk0+3Ec2p2fJe2D60Vk0swPLRF+wD/VWS/kbVumS2HssU6sWM+d2XH
z3mCFfFun0q1dVvk8rpl8oUyCUcSr63a6hgrVnYFRlg+LhiqZ4/S7bxkLC7JOXWyvN7Y5Ih+Iq4g
vx+tEOcTOUyXbe6EP2SAQl+dNSmQdP5UKKs3eVZoLldm+MikBZqoKPtCRxyNzaycaxbGVbhzGcpW
66YGJrk1XSk9vyUjkvna1jgEGVVmATwE7UQXTIOpZWmHTd8tLj+KdBwl6IzzVnpc5ii+1uxCJWmr
qo4HlQM/M6oHE1EK24YW8VzH9HujRKv6SVkTRGKjtLRno7Vw0mqZVLh9LMn4pMQGf1IZpONC5yNj
FLpsI+w/gnYZOekL7aaNVc7FeRg9BFOZCVqZdl/aPI6vMqnMA6M1HvG9yHxdKTp/cjqE0LEmP8wg
N2c4TNdY18n1V0Wy561dhsuFlDM3wmA0fuoiKfuUyNKj0uDNg+RT/H6pTHYI/mBSoE6KGoxTo/8J
hQAbXkUbvSxis4w5pjIEjuXBjBubD8vC3ljNKD9Maf40z1zP4nAi4WM+1biw4fYxxxvbh921SN16
s0wtbDpGg14ni3sxC9szLK7wqbKNS8KxEsSpbIOaA0MDlfXVwmjPdKWXvK6brhhQJ9+qkhN8d0Zk
iXkpd3X5WSrTpyivQ9AbRsS9IN9wxIs7Jb/Nx4o5tGnho8Z5PCOs9RjhPw+1el1rw0VbWd/1OP9a
WtlZhp0cY3+qhG7Gx7AqC2eTjrKK1R4bTuWI2wwJestKzvFBwKjRZVC7nM2NnJ0vs0WjEtqtX8mA
82y6EzUbP6fdWGzUXB78fjbma9JxGYxOHWBTzbFORflgl+JrAlLzUPZjnjXrtyFxMBmInxK80t2s
TZ6FI4enNGLTigJjVy7g8PawmNlTk/I2MbSDtskc1ft9YXrYyFMXE2gKxiHjCwRsIuq4vQ5GK2j1
ynmNg9zmrDIt6XbiSRya6fOUtCqaQiLn4Lsl7zx3B5y8KslNDAx0dDwyVHfawIMCkWFHN2D4jEOH
NV7FieX3fXyq6eNNmGGAWiswiCOSFVy5zX3qkQuzl+4Vq3lISdC1shIQX+c+X3WNko3AArltsLVq
NqAynyNgejeicfPirjsJe/k7fHMJty7pCyDSZ6Nu4SLZ9aaZjdNYiu6UbvgzVfNjJbKgorCsxzx8
rlskqHGRnGIgTZmWj/OlIfXZabGwl8uQg5uB18kkaveJOYYr1pyRwiIqOXVSTXhp55yQXZ9dLTas
KLfFVsuD1k/VCMfTS6Zu9SZ7KdyizmZPqlctGCT1neDKNw3qjiiNto4eG7HfYfxdVVsQyRJb8k2V
IgTTF4o0xTxZreg5rTk9uViff7+gdrl9Bz8sSZkICwEgWFKHFG110Mq+CXPJL8Wb4sfRCe6ktNVi
h5iLbv062BZDXW6VIte3Y2hfinJSXTnQC9j4Xk/MKUbP3LmiZpInSiDxK7cUA4uWPZEum/kFZwi2
sQC3o99hfHZSqflzU7cPWk2lM6z0Nal2M9uc806HFjVJaqogrn01TvJg7FEM6JSOotyUViqHgiK8
k9mdWCpnAbydxY2ZllO10bTsarqxRba+qvat3bFFJO6nLGulY2Xi14bvcFmv/JM0Ug9zqnS3laNi
U9lNgoUfCb10yDX+82ak54omLoZpkaVgnmPsoJyuhS411RysuMDiE8et4DiLJAo7WMF8aYTKGcxg
5UZLmgeMRfuA4jk8jcjn+7b7+T6EWN9WBf/3W1Lwvzcq3/6ohOlJd/hXiU/zL6eX/xmmLTQke+v8
zWz882NS9n+cJX3f/fFY/vnH5Y8x6V6Db/z5F/ANOaIgdOMeQRcIOvpqeAJeqojsAhHyhvj2X+xh
BQMLBYUj6DV0CBT1YAgvmDaTcoGDY2GpCNhM/tCkXH0DRvB0sHORW8HwGRbJ6zM/rZMFdl8k+2Q4
pRdmpWeftFKTF7ZVpF6neJRuY7uKT40qUaJAM6oRGmwXEnFCiHHJOF3qSS0OJ+V7hZXFRmZIfJ/A
36yQRxvLpUpGNutbXRvONqOQzsgu+WZH4/xEZIuJ1DDGNBK/o/YHRjZ/8Tj+ER17o0DAZY1ZrMji
0oW2+TCf1TGRxJXTvPoRftePWHYqz7NiSucpWixIqxKiEkwclBOJZM3PDoiWImioycPajCc6MUr9
z4vuQxvqfwPZHpuU9zfQ+fA9eXy1bcSfetk28hFEeyaL2F0JdrvAlF4wa+UIxyHALJT6FAvsoL+3
jX4EwAQTShbByYz22Wwv20Y7suBKYVUE0UgVHKOPYNZvRkGc2fwdQoDMLoXmwtbdL5XaxejDGv9M
P1m0DfYPiRN0swRawFZxqCW+4wDffIb625/nSjsZ7qJ1+TZbqjMMc0tMtw0d/8reWm7KtcGrwij0
9RHn2vi8n6byfDXlFHJn1TR4nIbxcKXO7blWOPp1JqnOI+4UyXW0QM+UkkTxInizzUW3kN7Q2LR3
bkciz4rn2SJvCggtZdAbzXhPlCY4mzzQXOVhcTz3f3mHfWh5/3uXwf+/lkccyO8v7fuk/M6Ic3c7
9PGPP37q3JPyx+trQvxVL+tdYeViwsDKBakltZDx+9/rnVMe3JZ5OTcBwPHf6107QkvGxA3yhEqm
8d5y59phmoL0igk8yRuIRz+gMXkzomGiQWeAC5nOsseT8wAzx3O6taW1wwt4LOkMp6JklZnOiCd5
7WByxJWQqXDpNe0+BeSLXXXq7Ouxz7s7uW9cGSIk1XSlhhvdaJsUUNFIwT8gkZbzXJ1zCfUxGRBq
dGubGMxDix8+L31VLMEADfY47dR3IoZVca/tV6ZiiKvS78hQvPBDk3l1+xs4cSQ88NMy82lxOj9i
rHut1/hFpqkWe8bS4dDTdaA2Dlkn8lLlF1rb6TeDXWdbYCGMlLV+JBZGuU5zfTqFv46DTIw/uBkZ
+HV0y3Fftt3x3lL6NyZMfGaGdahmmVpA8pIP7mrc22WDSIEMDBNrpH5a5yCaivtpLUfI2rix9mE3
/byy/vkO/cWLolvAkZICXmPCJAqIvaaQH8nRsPJJfbSu6l2WLvc1XjOuMuCjUlk6ftGtuUlJ//MY
eCSbeiidd+KJdlOsg99KxwhCxUMYH0lMAl5/BKupJ+hpfIS6RGVkanHiLrpSPsyKNni5EVsXckcv
HuN8s1WkVAqyRcXnZ+lpYhHunsVgGq5WZ9/rYpLcFMXAOy/pF/4MDEjZm1RyNhKlwxHLCnetGEqL
l6TdJ+PFQGvegiww0XFHDJqbFsfn9Iruy1vl+RTW/Xmu/clcFcMmjLhDw1/UrRQV25z/ug62r1kl
07yvi51imvOlni0XHesmccgS0t8ZIR4WgCwq5paM7mFiUAcefvQmTsuyoMX3OwkDqXVuETyQVYJO
GGnISOrgye8X8S7x+vWvaTKGpnyCriycbQ6afdsYdWdAO+LjFLhsJjs/k0mV31bYIwV5kYUXdI1P
Q5+SfMJwLLCzFbemCeOzDvjMtbEG3Pbh+NFkXZAP7Dsxg6G0Jqtb0J/2lznYcwtww6dy2nn0Vj1W
varu22PO2MpfJIa5u9fwobvyf0UpKNx1/pl9BtLRYxj+xz0+8Un5x0mX01G9viXFX/ByS+pHrFFR
2sGxx95VXIUvt6QO3QzaIlCDglmguPBepJjQji1+UZTOzJdhyQty+UtVCFkZzSQMRzowcY9+6Jo8
3EoMWk1EBtAlYAmJ/uz1GlrWtq3nznT8TifaQMdAwSs7E1H9dsg/mm4qngWOg/kDvFY6xIMbWe7w
/R+7FCZ/aQyMAaI0MAGAAyfu7vd+kF/cOjtj2f0Nu3vULjTW1hHAmge1LvI8PPwSvhYhbB6282ej
fV8W8+TjtpBtCpw03XkcT8wslMiSrR8WawbkkK8ZKlXfCu15jD5Bn04RmjOwg5hL0gj2fFqm4ryk
FUH8nh5VfPXDz0urLaQ5NNxvFB9IbgqDrBbHHxaAl7VrZE+bUH5Z0yrAxHDxJe6Yd2gFungLr54K
u4YVJgy+LRqCHSN9757MKenzYSkcv04xlrOb6iZqxudcdfIbRLcXUxgLrvFUXcQJo51ZUwJ9MZ2L
kT4AURlznjr1k8S+iWH+EpWmeVpH1FnUXNTj/Sxl0yZRlIUhNJFpywo5xijQCAFqfVsMEyC5rj5P
rXkzj90c9DqToYU5ObR0O0Y9SIKngalAWABWk2GzeG2LbUIR1cLHLf/StZKnzWPyTo31i/abspG8
ZpYoxmL86/V+aKc5mpKsx0nLHma/tQrD05bsTxS7iYuCEIOxLnooehSPEOHO5dA5zXG4xfcyMre/
X8NvAjNtfM3gyOB4IPyuUR+8/ihLlVk69AIH150E9vXEDGWpZzHuQXZESgs55LnsBInqZ7GCeKzr
e2/RUc4YzZeJUMB3Spo3J8Xrj2MdVHKOTjZTNhJ/4AiOOB6NkT9qAH/acN9OUAl//+1FfXSwNCkc
ORItaIs0wAf1E6lKhH9gBeg3YLGuM/VjQErS+M4O+AWKj3UBsg/8iIX44tCkqtDrJcdN3/GlHHuL
ce6/aUyJPCsZLgoJG6ooXf1ltrXTOsZJL1SM08VCeLS6pkXKcUcCBvR5q9uac/Gp1kRMRT4el6X1
J1aeTKOciyFXwot1kiNP0oZNWKpjQFb2VtIlkzC+TnKdkbFSMnpN7Ny1hnJFFoJ+Bt7e+PQutdtE
MUO7hNxrJHD4BhY9k2Hfxp/phEyHgjinqvULydqWdlwEEDtb0vHCR0lO/8zK6WtE4sG5zdhMcqIV
KwsZKyaHIyVL7sZEWN2bDW4qFVA+z4mDrISk4Izlu0YW2i9+ThoxzDsUdGa87tdrOZ7zZjKznKyJ
nPwOhLdVGqH2K43quDekW9JBqjNFjk1wiZh0q8in/pv93LC9kT/2TvlIy/pmbXHg4R5I9athw/L6
w1hOjZQvDG3fQqjtMnA1SaGpGNV8dya3ZvoFnaJ/r97+5UNtOhJ8EWUVIdHrh8pwZTkkeGgZ0WT2
Dv48Y+/qbXOxJq3l2igxWG1ff7+Lfnmc4QiNy4JOFCxN0eunlhNQ1UiGh98Zw0kHNBXgrpZt0bq7
1Sg5ntQN36xqlaD6WN8WOUvOitE4ZkYQv7Ofd54OhxsaSJJKCKwAYv7BaRb2xlrVQwR7rZ10bylI
wAtlyBQxem1PbmDfrEAMXhPN7WnYpjN0g94OVEu6rKlKTm0TKtAAVZiJ7Tst6o49d/jRWJfC3YJG
CO+L1y8pQ86B6Iezxim+alaTX+XL5ZKhDZrMDficwuaRyWbUtRNsIlaTQTWBKZwWRjIEaWEIsxju
KIUoG8Q3rVvVzteu0AwE1HHBKO1TorZEAXaps8X8jL9NNWXPKk1Pswc3HNOLxp7sAHbf1zlZfPKB
MUvKHk0ZZ1NpYXUwtc6m9BjGU4hyPCo9EtVTt5cgZ09m/Mg8THbjddl0lbKeW9FVY5XM4wqkOCQO
nklyM/ikxaZezouOojn1zaWxfIgUSIubHHhNf8fy4lc3hYXZhThVKfMOU6UB9upyCC3bn1Jn9LVB
Au3DL6tP7qBNtT+P8A81Jf/pAB6KxL19/2a4c5kMP/ZB6d0//lf7gZPREScdFSU8ZeAwQYn+q/0Q
/xNmL7S0MJGBaPZUjxL9B5vUYHXTY2JAJKjZf/UfkuIcCZI1/YqMJxFl0seo1OLg29t93O98MsTX
ABHAVzs5zn4Xuxq5xUBZqu9kqS4yd4zlluxlTTvFzIElHq5Wc9kTi6q6BfFCpTuMZDKWLemsbGb6
/YU45gYsaY3OyY2LyPAbi+nPJcMFB8pIfRfLzYQfhF13F3Unx0/rWmT/7yRZ9W9si8Sa/582VhRO
Mv/cCt99/m0XzJ/9uwvGHQoQFmdAqoBXI0UD1yGDZAhijDR89FVjvwtmksjchKGFzXIU7mMvXbCF
IGsnr9kV6gYd3gfA4jfVprghMdARmgGBVx+UJ/RW6hThdAK9edyoybJd7PCdUpNvsb/MIXC/foSo
D/Z6LS5pxYHZGPpzTGRTjTNMDdQ3Op/33v/1z32zb0n85uzdPQYMXaatwnLooMzo8f+JelkO/TCf
NpVenFcVoXuGc8/tefL7R73BOMVX4hBBBwlDWucoef2VHAMLJXldQt8ex7NY6aGWCsIY1tchtNSS
qFhtPKvw6tfj7DQplst+0Y+XSDsWb9eZlq2MUejvP9ObKkt8JCHUA8vg4nNEHbr3lhVM6fNqnbF7
iCUK8vw4niJskoezSPywBA9E+Xz5f/fIg+pBV6MFhyLoyIUcfSkXHos9/FySkz6kkEoj15idd7rU
Xy3X/W8p1tret+xt+Khtw7esEWGnmGTEevZOUfQryQGhXxzMGHSRU3G4kFJrGSucCflxw+p6lctv
5DMcSzwLMduFWegXozmcdT1xgX11Lev6e8/nrHizXzANBhhD8kDN+H/YO7PkNpKlS2/l30CW5Tw8
NmaAoCiSIjW8pFFTzvOcO+p19Mb6C1bVFZDMAqzq2jXrv7sfZKUSBTky0sPDw/34OZMtWepGowJR
QXCu/ZLr5d1YJ6uhindR6hxtNzjA63AIDeehc+JdkdhPflVfSWPEEN7br6ALzm0qdAz8iq94ssyO
O9ie1iYAzRNvY47hZ7VMjjkYKwhOn8DHrbLAg2O9W2se4gQKoF4bHVGb2Z9GAQ4LSNVj9jhk4+EK
x9hpbiJArq0c7dq8Q0oze3/ZE8V+OzlJX0MM+9BWxcWGbTnZ+0WZpybS6byywbytKzI+ieEXtaGU
5DyiBnlDWe42lauvl83ORTYuz4IHnUoFlBjny5S4FhuuS/HGtPuK8On7PGvXpek/XDbzmoZPH4+G
BaUQxoc4FiYeoXm24pY15cNI/pBF+ftUR/AuAXaW1xkKdRCktMiJe95GjqSjCDFh5q+BIR3B8B+7
NL7P03E7jsZCCsZVb3n3ZtStkxr1RgkWTQ0ovTwARA0BGGfxzsmLO1CNK2iiEONIIOzUDjLSGRhH
cX17+dkYSJ55d1yMKeiK+TRows4XcfRtO5Jqy1mlivPBt5L3at/eeIZza1buKkZ9iJG3aKFqaI8H
9b43c29RRy8Uo9YwLR1CTV9IWfC576HG0l2YkpBJ6O8K3I85lmU+tBvdNZbgfCHNgVbFKlFZRsc8
LjUipLkbx/BhKPHLEknJSGKSCPp4ZdgyzbbrKVn0GniUytumibEAxLkWKymDFHVVIivyLErVfbUq
6PgLY1eyoh5/7jvdO6Mo7tzkC7jQd75W7dGaPcLWvWl6/2HoANFTi1jBrNswSMQsqpccHatdu5Wx
dIrwM/A3eC1RY02y9+zyYzN4S4sRFg9V99qMPxdDfZNY9vdOkzZV1W+LABY2PzyMvXoAx0/mOK5k
Td2lQ7Mx5PIF/MwhCNP3beAlS8kv7yjG3tresG1Nf2t0qH8Ad7A89xFhzxcp566Xl/07tWPb6vZz
ogQPwGHvgiI2VvkYfWiHPFuUafw+dPQdtEVryfPXjVff2ba0b6Lguw0ElMNom3nBOs5bpkzVj0HI
GzXt51CcCwbCEoOzrq2l2VBq3hrabVTai5bgIQJJZv70WVsRd8Va50O+0dK1Xnyhog8kMOWPNON7
7+kIZrvJgmNvZ5n5A+rWx9KNV8loPUpddxMH0qZMpaP4tzLq+t5Y3TmRf7B8d13V8RHN2kPSCWlS
Y9jCdfEBTbR16/kHQWosRgcSaXxyNePWNHA8adxrdAtrr4H6ATi1029TxH3RlN0VknMvoo4UyFtP
0W7t2N8yvACbk7FDH32hNwgXpxSItdxJl1Ravw6ogyKAJX4tYMXj2KyafRg7j4ZhPlWww/c12q4t
vB2LTkmOYSFvcyhx0XuDTbHaV7Cbya5Om9I/SHW3SaPwYBreuoNCTcvAI1fDKnfrfdyid9pBOVaz
sIBeA695cPWQgnd5h8bHOtOHlTbEK69IVmnHZzyc0OrqJZCeb1XKpQRxZ6CV5b6p9IN41X7M/5sk
Vrb0LLX1vtO7NUj1ney1y7gQ4kTInnr9pvUte1GBG03bZl933gPJ8SEaxhVMK68+APLlMOjezwGm
tEJlVMgfV5bqPZq+v9ZjThcOVlP9YCsNg07hwWBCxGNZS/FqxP29DD5XgHf1pAOgru9a1NPRKntK
1P5KhJoL8g4gJAMsEtyh0+N4LBE1t2vVQZSlvLNgj/FS+AoM9cqx/wbjIHJKgQrhNgqsBPTGeRwM
XT3OCwgTGBeIfvrs4tL0ABxn72NjWFWKfgiGZNcIKMeQNetCSt+jTfRJnKmy4X70YTUBpp48QI72
EUnKI1SPy7AfVpfD9dvS/Ou3RBySFj+J9rRxAteLnyauTdlYGQz6M3K8GJzxW2fou1DVDj3/lRzl
wMjE1xG+PsYnthbAjYWXXauTv63wia/iWKKDyKkB+eb5gqlG3MVaTKdr6PyHoLY/6On4tYmGbU11
2LSou2j1TdoVL4FVLwuLYMH02eXlmPWNk68wSbr7NpGSiv7FytD6d1bhMaqRwUYMFOWynTnnAHSq
I/RIJQMfmWQAbVwEklproqsXf85l/Ra8PyMrxq4endc9krbu2rIGmjThstD8T0N5pzvSRiMKOW65
l+R2UzrOMSuDQ9Kwbf3mSpNkLm3m/KaLR0XF4TeTtTC9oUTgTDTyMnhuhnbtI+xcSdI6jFCliNuN
mJRqJOdJ8ih+Iia+uLxGM/c/yutoN3B6yFSZJ0skhZbmF73srBLlS1/5a9tVvwXkQXF67fo3c9Wi
/wzGBjp80rJpSV/KoaKLYtSm1HCPbOLaDNVVSH07V4etlutE5N+h3X8J61FfycYnGaAARNIxp6jI
FPRkcWMTfbU6wCQTm+uIg6MxaFuWqHeR6JaK6i+sgiEXfihunWJUrNFsSkhdtBMeAVvkUi9o4Wjd
etBbuMrVnTHEO9OMj9CWH5Dr2le194mSKyNC8rZJ2nXRtevQTFY9n0n6dm2RBZWedwvm65gE0jNl
28c+8tdhUd0pQwjPpnMMIg4/3zjUJRgnz4AjPDhUCTOfZXiP5tvCosRemCH19vQLYznPclwcS760
+HzdwwBLJ6bOtV3NaQMieUGdeI3Y00Hq/U8iG2uwx/TJjVH46zyu923q3fZhiPhdfacP7rolCxxG
/aAw02ZzzRa7BGYtzsPyTiZiOrG+E8lS1zXLJvI+ebpEcV0M8IUH2O9/tna007gr603/UDjj+yZF
si1CIdDMSRGDaq+QB4tMy+KwrduW0y3eub609mXpwY68raF4W0476J56aEDqm9Hr34n4PZT6wVW/
BIX7MOYxMBnppnJQTnOhKxOpiNvaRy309nF/a/rpF6Xxti4Dz0XmPssVKbhpHylDLIfWYI6Un431
ssrxAie498g+C7JeK2NIo3aOg4UKS+kfOniAxRq2dXEnJ96DQ+9JUZ2t+BxUJRtxosq9Aam9dis5
/Oqkx64IfvasXxY2N4n9oWwHbnrGEgjQppaZfOHAVyOagG50H2XxCqTjw2g567Imf4rjVScPW5HI
6KHzbOuU4U1Xu62knlEK68nlPuI69Z2VDu/aoL3RIw78kHeKr3no78pRcjRMZnWSu9EKH8KSpLv6
ghDVsuiS96JmZLukVUa3VXLt0CXtPh+YO+IUqvVx5QfR/TgESy/rblIup5kR3adcWEOH4UCpZNn4
sI9KwmHM/UdRCxE+YvYM9hGm2o7whA+KI5bh8/1gMTZWjVtdTvDXbu3o9d4kutYu/gkAWC3Hbekb
S/FuSqmBq9dkjlp6tDIWSOLaGcQ7FOZ2iijodh/Y0k+Xg93bw0/gVkSDnAF9usRvetKKHDY8Oz1p
T3oU9wFVb25GskrhBmmo74LIe7SscRvow7ZySQM158q19E3A5StQtITUEkEgwbZ+fv5mciGXstbT
YYNpok1rxl90lBLj3ZD8AcW/EABF9D4LgKIYw7gbctRAaQiD58aYAJdSBP3slW6EB4mBbXrINepv
lf9gyeNKG0njoZ69lwx/XRCHw0J5Lvz+C0qLD/lQNAsqsAc3l46t3224yCykvvtq6sHS7j3AkBlX
TmKDAp6USWcydThjj2EUHNoRLczaFmmOWFwuafQyt02AeuXApQB4gq12285slqLYNcKXCgVmvzVz
hqg7GN0RT9m5bnPD9Oohs7Rb5vwPhkb9yAoeuH88VGydpOzeUdDflkPnQovSLSj/k/wP+m0We+kq
8M0FDCsjkFXvY2iP/sI0x3epMkBpIG6gMTFKU2smmVOi4Jgc9RJOodr/lGrBvRRl7+sySRd2765L
g0tFTrxEkJcYi6/SixtU96FU3EeZMda0k9bE4denr9ETjFPpUeKwhXrYf2hUT10McrzT9fqrVPo/
ht5kQNzWdmaav7fNZt+yfSVKEcywPkRhROOydR8z01gqGm/AK6RjEnkfa40bITfHtE0RKS3aNZHg
4AXJlgnMgwshcW1wqTM4rnwua2rKHThrN+Bz+mXleQ9FLTP6udEizrraPoKwf4RD8UDJ7F5x6408
xsdC1g6wDt/a3KdjyVmLfVExk6ylOryIwwo3Owxc9jWTLco9ozHaTZ37hxzR86j0HkSYhTziSemY
Bq+bZVvS3NRzafX6jzvhjs5khNRVsLTg9DOKeFerHIqjoIfgB00VLYH2P6q5IY5g+Bk057tlguBv
bGOv+GAfar/QdmBg7AXMDzQJfzYxCstVzsvVXahypAjShv6dZg8rozaYcEtfosh+DMoGsnOBUYp2
Vp0dxcU7JCiPXKRyuf7ql7ENJYRULiJpHA5APO4ZYH+GGPChUu2HguC8dpqEgAWC2qvcJ3HF9kO0
d3qGRaWy2aBXuVJ7MBtmxMystzZjTsrMWDYd4M6cu3UmrRFS28vck6HL+GIySyHy7VhxwJgTM6E+
cG8yRTtQ8j/ElvkBuU7EOMf+XWT1sNVaFlCRQos528PPTtrCEQKDdkOL5Eac9GXqXcmdZyIHXT5y
Znr8ZE/TWn1NeSsZKgQSbacjO2IxOXhNsQX19BhRnbgcmd+aE9Q+5Px0CFEFmmKX5MCE6xIaA3A1
zY3IT3xuzXaavghPz/vuirmZg4CBNRCRUOSYVEBfcT4npdoBlCUwx85aZQT9mAt2GVjtIhplZm3r
JTyXX+TBf+zs6Bj4yS6ommXv/CGD9B/oRP87A4r/JzYJRSL+103CZVO+fHs5p/oSn/izNWij/Q7B
Lsy71I5h+uIG+ydAlk4zg73MkHDg/YGC/ZPqCwY9QUdH15B5CHrHnLt/tgaRTKRlwUQVfEUUSNAK
+jutQXGpOD1zAY/SgITxEegOM3lTts8BXnhIVFC2YWBY+s6Ynf8uKrs6v2nzUmbEFaljxIjTDdLX
5jId5c8jkwc3YBotsHFj4Y6I3Rarwc4UsHpVq90HkonWrZJDOavDNe4v9bwqHz2lLTfojDk+dGCZ
tVN8h24HnOaAUWHf3zMw4RrrzM5IsZJg3YZMm93WfnATQQQBZUswfrb1AkYxw+kqay1X5JW2T3jN
FDCMDHwQbLq2QXkk5I7qk0Rzb+prt7kysT3Nh3hZIiFjMYS8C2t2nqKg1ghxfp2qK6mJDzQEu2XX
ms9ykEPO33b5f67z3v4o66b88V/oBVX/hQj395c6yNL/DqO9Qtv9r7fX48vXl1P0hyr++p97S/uN
CRSLvgwYxz8Q5n/uLX4kQOf0iHlN7DqqOn/uLXrrqHbSqzcBefyOC/5zb/EjlHfZW2iRMnr792j0
xLDk2d6C+tJBtwW9GINKGgya586C2plpja6tourlSNshsnZakToLu+l+quPIAPoHGh0VGKruW+Up
e2Qp0XYZc0gKEnuVjeUR0kb1FpwKFQBNvzXqz68r+R8I6f+NpwPF3N4F9xKD4+umqtkuTXXuaHzw
T0dTgRIZ1EMZT4OEg5G7X0Fc+00GKgShD5Cw1wmIU0cD1SEO7lengpzxVxBnmhwnhImXvyG41f/W
lMPcyLiAkFBPZqYdtxZB/iQ/oFIzRGGqQINauNZysGAd6l+83qt3qQN9TWUAZKcuVAYfQcmJdNl8
VA0hDgH8P6Rtxe1b/wSZTLgBjwSVC3NPZVy9Vzp5UTeZtLKt7BFSbHmrhd09ggrLOgyH5d93xv8X
xm8MhWvtBYd8pTJYvACr/1//M/6RDKc++frZXz5Jo0IMUFMXZwDxBPpmqoxqg02EQ/bVW8UW+BX8
BGyGuZrfR3JEXPwV/F49UYxqQx1LYvJ3Eou3/WyR7gB3omEP8I1JjHOfrMomsKSmU1eD7OurNhwQ
8qylgN89EQW3sqduIdv/4YTuBzNI4gWlT2ldQsRhNSh/1mrwwT3ape1s9MGB30i1Vqmj7dMhVJDU
rZ9rOfeWUZLdOtzzLQmOFtQq0mXbus0qHMGAl4rUbq3eKhZp2JfrAZb2G3mMDszEfP//nlsODz+m
vLecshyIl3xXBNPbF3z3R3rqtn988E/HJWIKZToLFgiyW3Kp02CqiFEQ1PnokL264L8c1/6N1pxt
gLAGYi4+9stx+RFDw6SvymuC/bfE+2aQ3AwdOsDumK0FGSN4Pk5jaZ1lfojemAaqGI3MUjFbtMiK
ZyNgWjp/rmHuWrhZ+qFBioXBIk9fRnEQL3Mu3Nynw48cMx1zt/61ptxrw+E0USeZoGFI5s+tABzh
dHSni+l7pFAAogqOqGBdtenOKOUb5ti+gkiW1jAIfJFqxlv9eHyf5yWdQ6tZ6HH2PIzysLdo/scG
FKu5/aQopbzoAOlQ1LtlciIGVx1TX2ooIZJ6vB9Ht1pZnQXHWdQWjCZp4WblRchgOLYY/YR0bglF
11aFnc20I8Yv8nGAh1a+obYRr/7+7vq/HgHNFvjrI+F/kJ6UL/E5NYfYNb9vKIa5fhMD82SybB2a
Yv/aT4Tf3xy6da/6jH8w3fxxDkh8BnVM5sBo5FnMCIlu4x8HgaTDzMFcIX9OYgIWieHqv3HFPM+C
BeoHFRCGsGWdEWMGPsnfTzeUl2RW7fideoTXFvY6hKL7Zfcpg2kmWp8sy/vfN8MpOvQcIfbWEmfb
qSUEa/XIggryGNnKIpDXYOhg9hrBFrwrixsJNZLL9s4vg2/tTUJFr8D1iMKdeqytO3g+9m28cvs/
RAr+siw+Z4TZIkZK6AGQgE7O0VzXQ0MqBuVI63gVxl/U5FuJzJ8Pfd/lpxGr8yvA/P404rQ2gJZC
gTQdpoG0K+iH1lOPaWXvC7hBbdtfRvnv2/kvH2fGCmU+wWVHD1noCpy/o7gFDJklmX70EED7UA8u
RKUy/HJRXGm7yw8kHGvyQJgCxQJ2jy7GFFFnMUuTenGpH4tOtZeWFYOLg9f0inTzzPuBIJ0sXtHg
rHit1Jw6XZupOU1kTT+CQghWWmt8aLzOX4+5ncMHXF0jBxAJ2punopYMZpO5SZ0M73wBW9uTkEy3
9SOEO5ApShAuP2WI4yBfzVgh/GQMJMSLwCgRrra7Vj5EkVe+NGXSR6sqcyoDhgrD7WAxQK172VIC
f2nCLvc2ilEL/kWEyT5kfT0Cb5bDn35RdsEKWb72M/KIavO+HTpnF+ZRZCBMyA+vOOEEYfDqhQLg
LIiGLNLUKX96U3Wy7o2NftTQlF/XSvFOjwJv5UsCJzZay96V7hK9+QLyaTzElQT5c2lrVxDIIiWf
LjIZNfGUGxpsXK8v4eRCheBQYdaISh5VTVKolcsL3alvQxth1WoIN0wdrY28RtRR3oOAuLbl5xaB
wgFbBD4loXMsAt2JeT2zZLfWRuOoM0W81LwcUiLloSqrca3XdJKDEAoUWy5ozob7SCq1O8PqzSul
rplvQVWSziMngYC+qpNvUVPoIylvjCOse8Uns0ndHf27z8jQRztGnUAZxHJ0i2Bps5WKOl8rbqDs
EGmX9n9zH3OmcYSJuUryQgZ6zlcj15xK6+xMujGjwdwOjtU/jgaI9MtW3r5zzBgg/ZmckdnMr5zp
J4tOpb/SKrWRbkpvZbnjobfy7w4tlgXsnLCB+8yjKbB/FGVw6z1etv0mUgnTwKohGqLGb01l6PtM
ibrSG6UbWzmUCpVM8wq45E2QOjegTw6RYfRKOVI76UZV75Ph0JbLxtnLxpVQKELPWcBFy0IIjzCP
RV2NwHv+orLYUhqncpybGhrmpRIYj7pUbuApDakyuNEOVTV/fXnlZh7szOTENyCZKZMqspwb6y4u
Pivqkx09VdrTZSNvQu7kuSbllS7yPdrFpnPjyV86BEaVfRffXzYx8xwkb3D+MRPA4k1b39Qpq0jS
A/8oSeMy9OylA7C99+5bINGXLc342pmlyUvqKgpF6uj7R1D8m8yw6XP3Hy+bmPEDkYlSPyXvA+0t
HvZkJxUwS/dJEfrHLm/8bTsWe2Az1Tr1zJvIzYfbyoc59rLJuafisAc2ICpx4CvPTbbx0NRFXmPS
K7fF0H0uTev9v2di4mo0FIYiKzBR0mCAXhb959y4llK+SWGpIUKvJ8ZfBAbMnhiBWLUpc7fxj2xU
12sPNnVjjnPa6RtYnOzisba1K4FvzvVAm0FrSRXzbTOzQVpRjTVMeuotVRnhdVJ3H4A6+Afr98vO
1MWV3AmBhnX+0YzKrd4pLeiOpL9i5M1lQ6wfeSVTdcxdAl499wMuwWVgtBhR7swU6POiGeI7ik9b
m1sqOoaXH2n2bZ1Ymzh6EkXWGGSDf0yomKpNcuBi/T2BlD5ztJVLpaqsYPTtrCtB7/XknQTas6ec
5IDKYLZS5GK39B/kot5WTgO8G2jDwlfVT20BdNszmNkGO4MecxLd+PEPz98llbsMpC9deZsE37pW
h6SmvvW6Fh0qUIAQxzjRttKMbZ/Vq9QGdQLvejn8g0h3+obEGzwJDrVsFTZ89P4x75DBIqdgCVc9
9ChG8nL57cyFoVNLk/ylg1e/McANH/3mvpTzd8Xof/fKj17gqwvoo36vX//lxWZCykPmKlyPBioA
TgaK0Uw7f7DWaaTOGjX/yOQ86J5dlf10qi/KWC7GofmstfYHjwtpX3ySwhXAWDe+D/N04ZfA70aI
V1IGfO5NyuoalDC2tfGMa8QQM8fY2RecrLwbNgwf2w6RP4udjUyC+a7pZRq043DtWJ4Lx2JGUYjH
Ir80PQECuTeVvFF8xHRQGW8YTF00up5cSQznIteplcmKD0y2QLzQsw2Cl6qB0Uf6wgzmIVGTK/t8
9nFo+cLyBysv9cnzVxvGlRFxOfaPjEf5eYYY63jFwty7YQz3DwvUTM4tBHI4dmXLo9RSvIiccmGX
9/8kj7F4FxRPwZHSlpyEqyarIcQKRv/oKvfeoO1A98Hbkl+5ds8+CtVd2OuY2YPf6/xRsiBPtRwQ
5VG4vtQ+5+OXLr9yN5m1Aa6CmoiQqJ5yMKhmJptBaPpM5ty6o7aMqm1oFFcOxrcXIHY0xGb/sjJZ
L00becLCD469mso0KHR1VZmevx9deJpQ/7k1tfxTHnRA1ozPRlUna08r+yvfYi6KnX6JiZP3hqe5
sDD6x7EHU1bEOrMQfaAtggGklQ0yHA2da0WaWZtg0aENodRAG+f8FbrBICNMwSvcJ0MLeQpE8VBX
6erd8HA5RM/u4BND6rkhozebsrVESGqbhaS9GNSFOKRGauv/nqFJCh+KW0vb2/4xcx5rhFZ6xB4N
7WDn18TMZj2T3gEcdqL5Nh0X5WxjDp5CyjGVnrzQWpfDkxRcSwBml82G00W0pGEQmPhEoxZaV0ph
AG32TwumoSh859jxSoey9fKyTaghfz/UIGwDgS2qANSSz19Q36SSVVZBcGzRQQaCvLKTbdHdpl8j
n/JHukPVPlyMkHilG0SHFtKV1zazmgAooNNDlQ1w35ToLuriMLB68aDOU609+dy/roWSuXv/mY2J
a6gleJ7ewIapS1uyYOtgDsE639TMTgxFtZXi7zAorC8vrM66TTI4iAKJxQolFqoOk9ACh25HouoF
DHt392FhrOBe9//+mUI1Ac9GFB5upOmZ4tJIlZjvC45uY2y4GqN7tS7d4oqLzD7JiZVJrGhMKax7
LQ2OPkxmDe1WCLj+gQnR3WM4j1+cXedOmAFKY+anDo6jfduk5cZrzSsWZjYUF1Wq6zTZYDg3Jz7g
tH7s1WkVHEv5OVBvuz578AXyJr5SWJzzZ0IDsz9itIgdfP4kgeZWflwY+LP5Q08epO6pjq+leTOX
Epotv2xMtmxW0f2AAjk46v7YHLxIKwD36jkDxPkhya2PIZob97Jd3HchApyX3fra803WsR7lQkIU
PTjCNe20z6HxuXZ+XjYxmU58DUlnzzfxhtEOlB5Oz+DIeI1ibo2dOSzGduEymKeBpygWlrLVG5qb
QhHt2uLOOcrp4ooFOL29qFrX+J0WHKOGaYGUoZyPQSIvnOjb5aectUP6bEHxzCO/yric2NHzxo5k
3yCJ+mT2aM8xGP1Blh/+gRHBTwlUhN66QNadPkzWI/ioi0NRs3Z6tA2WioUaxBWXmH2SEyOTFTNT
RfK10eJAHMBmG1XwYJYqlKOo8i2DXrf/wU6mcU/uwtmrwnp2/kz0pqWkUAmslh8jqJmvzPoQFwxY
qNdcYSZJokPgMK5JO16Q9Zxb6nW9aEqLc6NELZqMWg27pRk0K70vF8nVycu5MHtqbRI5lMF1iybE
2liurI8C/V/G9wogQn3hVzdNKEQun7qM8GutxTj6MOhXVnY2rtBFkwX6ArGFSVxJe9TCFIsYCYdo
xtytZS6boUMWVm71FTOh7iIuIFIoh6jbZm5eXXHW2dByYn4SWpxCVWpFLLfEXBDYooUrPV0tw77m
M9NzWWfS7jXCAOmbvNQx8W1JbkoRoOuFJN0VLRNx/W2YfAoEUWf5kYGRbE9WtKKfduVSM1O7QsEC
ZIsjoKlvCa9lk6KY3wTH5yGrFj5jR3HrL7Poxuq1jWb9g3vamTmxcU9CTAZJQxKD0jrKfbwwrPu4
/DGGz5cjzNxLO32kSaLK6GVvqT028vaQZS9Bcz8YV1ZtbhuemphUNWwJQemiFSagL79NVabmd/bw
o1KuuP9snqgLHjkqPIDz9cl6ua7SMqqD/1c+9CFBsMi8Bw/hqrCRvjd+fpRT1B7Tdl9H0RUOpnnT
6DDjFSILmprOmYFXMnGkJ7mn7c0Rtl6ng8A3UHJ7a8kxTK5uUW6p7yG2WFbd1kwS78o6z5673Gvo
BNo0BQE0n/tLKKEpKSsyz6/eZ+aQbaIGFtdW+54E5a3GC9BgzxBlQy2X17G0bbt9kMpXWkyzDnXy
JSaVGLkuYS3X++BYKLcOA1tydX+1WTa7D3W0EYBDijGfSQywjQplrzojgSqVaMnMgrk3TC9dN/Fo
7KO80RcI097IRq5/u7xbZl1ZJyvUqfyTsU/OY7ODC6aNMVznsXxQWn0bKsq4tFOzXVmegfRw0Q/7
yzbnX6vQlWd+CpTma1nzJAw0sOeEcVMQ1g3ptimeonanakzd1RsFPWzqkY397Eb6OlBiRmTldfv5
8heYO9jQFqdoCscP8zATt+rgqm3MVtxSQvfWQtuD9tSVrTvrNCcmJk5jIxZrlh1XFDl7HvMCxYdb
zSyu5DmzXvPLyLTsVfo+Mwc+RqQkR42UwdLHHgBeUgX3bfAtjq/4ylxahXMKQhFDY0J34qSj6+rl
4OQ8U3IYhwGy7APVZj+5curOuiS09qiFgC+ip3e+6VuFMVXXxCV7e1gA41paxpfYSFdKcH3fzT6S
QDObdL6oG04SDCUOyyHusRX2NpqAaA1mP6FbWBvdtVA26xBQcsJUDMQEnMn5UznIAtZ5RSjP4mrR
u9/9YaM2G9u4GWN3uXfsfEmzLahhnjGXEFYvzLTddMP3y45/7UuIn59svBSpqSpQ2Hhh+OKXwbIO
DmPw9bKNWad85SCFt44b9MRGYue+DIQjOKIXsDDsHfI4S7947/kbC3na8Yq1+ScSjKe/W5s4i+dG
o1GU3NMNhkFLiLsrBa7p+8uPNBsvTh5pmlKkegylMe+uVoul6X7x8n+0k08sTCKSpQFvyioWDUKN
2nzwEnftozOOxujSeS5H70p0miCOf7/QUtz617JNwlPTW2HZu5D9t6G7VPu7KCpQb7rLgr1oBTXB
Ie+zaGHID6GRwKLVrPysXnh4ZHQN8nNlbadBJTKVLgwSntwXzIvWvetGi8tvb9ZF0HIAZgPAirrU
udOj7uv4VjwQJYPmZ9VY4340jU9pr2VXcqbZYHJiaOL5RVcYfWyyqH30oiTRMkYZ0U/QRUQt8fIj
XbM08XpY+3QwclhKR4hP1OxA6waYwyrNXi4bmn07J4808Xzmi5tcqzsCxugJgq4fUcBA5GUb197P
xPcHqLayssHGaD0lvgYRy1clStb/npGJw4MRhsZHxs1sXkrk/gRxcDWJm38rQkoMsULuc5P3L4d6
leg9jpYo8bZLRybmfw5yf6yDK442v2K/DE1ev+alPpxprJhVmDeJ9sMe7DXabFfey+w5bAsCSnQj
UGnSzvdNXndWNqgk371nWKC4NGsB8htxNMVYl3Gg3Nieco18a/7Jftmc7NUMUYNWNrDZtC+yMqzx
uLzPr0S/2RMKlCMQZzEwNA0Iuez53OxHbhXZzyjWFma704MfrbxEw6xP5f3f9zzY+V+h74L/deIV
UAA1odM71Pr9VN4WmaRDzxN22wqmmyumXpsw01ICDUQxTkrXFYD++SurmghpMDCRQJLGXQXPvs2h
FcXrys+2Wb516o24RHZRtY6g4LHGe8NqHusGZg25XkaSHC1GeEMuP//crjBQfQZoxmQWoOjz76Ta
7ehksB4eg6Bfkcop6c8U7e2+WV+2MxeqIL0GVkTzFDzjZFN04ZDXvR1DCwvRhveTJtjlf3/Oa07/
/UkoDH2XypOUhMcsBdljLjQlgjHwYz40y5IDEhHBy/Zmb+Bgu4FnonQg2HLPF86PDL0Ya/FATlds
yiLSN2MEM0rYM8zu5WrELI3jLQszcha51yefBgeM7uUvMbcfBb4NaBhlR3Mq06bB9ZAZJg+teM+q
Jy9phUnm82Ubcy8Oel2h5QrhDyx0588ZpWNTj2oWHpEEeqq47S+Ah+X/IJgRkuE9EBwHYIvPjRRB
MQzZkIbHokpRRJL9dimDBlq1ef4N5ioOawcOgcsPNucxtGRNGGipqDvThht14XKQsyE8DvKtVz21
RryMss+KmyyT5HZwsiuPKI6w6ea3BHKbMUqo6qZTG0Hs0KPw4UW2Q+s51xZq8zlUd30Kq4z7Xsnf
c/+84h2zFiFIREUTCClXtfNFzTQ5iKXYDI9ttSbngZuAe8tQLzPdo2RqwczTfyoMe3N5WScz7iJ5
RfKEyQcmDuhl0tQ6N1sZeZL7vUej4pu10eNVkdwo8bL56v6gQtMrS6c/FsNW75ZMIrTRYTTRCgHe
4l0tx7/1XL4IdzokTsBggaU+/yIdYMI49wr/6AzHRl4p6RUHmikNY+CVfZqHFRDncwMDSgtwN4OT
jDquHHWwGndS6b5HbgQk9VPX/xiQqe/KYqlJ7ruhMa941FsHxjydSaGxAwPFdCShyC3Eg8bKP3LW
LLyoXHR05FulXNbrWv9MX/GKvbcZByNg5BHEbyjwUSc4f1yoitIybRL/WFgV3BZfKigu2u5bbG78
JLxyLM3ZEtPrCAjC4wDWYGIrlxIfYXAaUW2+VpPH8YNkjUChFxCxX/bXtzEUnWlkQshbWEYQyueW
nMa3/CgjAZD0n1FIEhUflCi44ipvt6JO310wqsA+IWL1uZFEYc55TCgF1QHtkeSp6OGRfxnMFyn9
oX50uis34hnPwBwcFwJrLfrK5+ZK6HCNaqBnkXUxXRFppbkfdXejRns7c0iovl9ewrmNcGZPPbcn
gUgJ0oprvmLGm9xVlm1u7GPf2tpK+6yBG/b6n2P9RdrHQb24VtGYqVeKxf31tJPFLX277+yBsonk
SzvL7mGGdjeulR+goQzRKnUaY13l9s7t6o0qZ6scni/uAFd2x0xCwNcQDSJmlVD9eDNcJrvwLorK
iun0e7VWl7r8ZQifhzjYVnG11LTPQ+MtWu3a2TnjwGx/B7Q29VLyykki4iay4jlZTJiDMN2GUpEW
Dn3uay48U5QARg/YUQwkUF+c+jDl2gDyUNDu4/Bd3vry6n+Tdl69chvLFv5FBJjDK8mZnWdrK1sv
hJKZc+avvx91cK2Z3sQQlg8ODMMCVNPN6urqqlVrVdHspXrkRboCTZ77wbgzbxbU4CS3bHdoZjfC
AST/FN+RraMT9+vOOauMrQGiRgCBqpX1XZlaN0veNw1MAW+S5PuOL6+R5fKe5huemVqP8pkp2+p1
WxoxVY9fk/lnaZzivHTN8C2siroJU92xLD/t2FzPxxWbYpVFXyylopnCeU1btz2htBeXD0lwM33r
mrcRtOn8X3eooN3sGN5aLC0kqi4UPXlkC1dkGDRs98TRibJHffgp11/Tny26liF8+Hb3XrdDxOn3
HvtrRBVXizIaSdc6Iclj4HKHg1Jp+nnifQwJw1rYhVeagdzFU4udMLiBVQMHeWZJyF3ttF3UcK2j
5UvvMcUotZ8QUjrw5NIcZma9Usq8WX6IquiNquY3kfM2mKd/DfDhN6w4JSZROKe/wsaZP01tsCTy
utpBkhQUp0fIAS0AIqaWlN7O59wKBbxJyMCAV+DFws7OQbtEuTLHjNKWnq51t1n1HEKqaN3Wup66
sPorOtO1VuCjtAk/ANpRWfoYJcuhUYMP13/MxpXHun//FmHvTXVItL6kL1dQMqwgOQqcr6nVuKhi
uUufu0mE0PbeXbC3Aeufn222w1jW+pwnBivpB6dCka2wjvb48w+WhqbTyszNA1Dc5rYyDYZIHI7r
otw29o3WOz4Kqb6tNz8T2190zUt6+fa60Y1slqcR7R0mv0g1xY5vCaO+KUcKtZeMMYmh0iUv17R+
5xbbOpvnVoTLRC0hW61Hii+qlN10kXrb1y/aSOFhDwewaUghcDOZTPdcFtKufDKGPugl3INC2gE4
H4KDhvW3zgGEjTK0d7K8zd0jWYYgjxkg6j2XjtEthj3Wpc4U1QxCZnmBTN+//n02F7ROHpIeG0x8
CK6X9i1ISokYntfw4BlPilyikHG/W13cyjPUtRv2/4aEnetnqVim1ZASGY9WDvEtOujJNNzRJfCV
djDdeJmOspN8p+zw139bpOAek2aETbfew+Zymyww6r6pysRVwnnHDTc/F6o+lKToA8MMc/m57IpZ
wcBgcoZ8ymNYR8uXw/WVbKTIzFYwibg+nlaFh0sLWtaMGaMiTD6ohU+TNCBTNpXPWRcfK9rN1r/T
k/j1Kl5nOVA3BkOPOcE9tKxO+c9MDiTdYTaBxN52/76Twuz/mQnBMWZJGxLGOOPHuXubDJPfwlaj
znuj6Jt+fmZF+DSaUcgq5OnMVf5dsgTLemGcY6m+Xv88698i5gjnaxESk4pkF8YB1jKpsNpm9aGe
HtLpNCW9VyU7rrC3IsEVcqegIQys/LFHMtFO5vsy+jnVn9SkeXt9UZuG4FFZCbRRp/31jDq7nfpU
GhQI1Ukt5dnX64/KDE+67E9hs5MIrM70avfODAl5ADCuxgjX52arVOTmyvoCdIwvQYFc0fUlbX4n
5lOBQcFB9Kp71+SV4hQp3wleAG9G64Uu4fsuoa2ml9Hf121tHtkzW8IRUgCOTksCLsTS2+UZAS75
Jp/t585SfjYQayPWNH8z5aW8uW5286vBeoMUDAkrIweXkUJp1VyPkKB9tOSuPFghsyJlEbwroCR3
6yiZ/iT0OZQjYJtcMT/CKluomfTawFxmUWs1ypTLnhnDHZ/f8hAq18iYwQOg8i+Xi1qaoLKqKvsf
1I8z3Gkv+1F8z4hwsOLUzgd7Rdmkyn1nIBSMFlS5xw+ydVWsgxNU+ijhkBhdriSoarD5DrWO1tLq
d8pQwwgrJeXOA3Sjd6MD6v1tRvgsSdjr3VxM3LqOU94WcFmDtcu+ZE2SH7PMQWS4g2IcVYH+MDm9
eQjUVPaHQIr8Ar7fw7BAijVmpgbPbeyQ/C6oRZjm7ujKmseIJ//8ZwrOOoWq+T8QUKN6pTmCGugO
UwhRBaIxtn7fBw+ak3q89rrdGtf2117Z+iENZkRM2CEF3XrHielotQcGre35WHy4fhC3Yg2Vun8M
CGvTDIhs4oUqEwnPAxBD+9DoxcEyhpzyTgQHfrxz8jdTrTU/tRWC9lrpvfStcaZlF85kw0ZVOYeq
l0o/H2VkAooxPaRqAw9xjz51YfOoQ5Sv+qsxyr0q8+a2EgnI+FBbICpc/oYsGc0+ClRuJ+ULs5NO
0rhR+u36zm5F1pUaUoWaFGJaQzhDRQgTiBqkNAEtX1bva631JV7+aGCWX8N2pz3+q/r4ykfPrAm7
qjilKRcasSdW5SPMpPI8kynPLzSBDkNXHaXmS67NJGX9wVbbu+tL3QwXBlwuVGPhNrCFpcKoW0WF
TkwqhpvG9qY/Cd98q3/+fmFxwQA1O5ozJC5BDoM28oLxXnK8hs1X+3dmQvAIaVqk2Rq5IfQa4QI1
PqrKQzv3twkykdpHY3J3k9fNk3dmcf3zs8SlM8ZE0hYWlejfs0myXSdCxSaFPmqOfibK8fon2vT4
M2vC3ZTLkmqPC96YAF5e0KxbL40+bP6gMMOdDrOpQlWGo3W5qECxBzn5Nb2Qfq2Tb2jE/MlECLcG
RWE4+pmQgE/j0gYXQ9o3MyFriXxacO8L26/b99Me68TmkeKlBCB8LQOTOFza6YFRZJFMoStDwgfC
Si/J3y8mgN3OdDOUgWxthE4hokQR9zdzbu8Vh7c+GYU8urcQH9P/Ez6ZYtZ6XI685g317wykE02U
HtPX/WIjSvG386lW8VVaqcIiNS2P5aLESAMFpaa1btXfZInmU7RA/rh0x2InVmwctJXH2eE5D18z
tZfLXQU2AnGyQlcaCJyXBMmzjixiokIjODsfDSO+7+X7ztpr267HVzjeIF2ZygdQr0JVJ0SoRjKb
ujfr5BFx95xymfS+jdOnTqoDv5Ct7N8/FQhWQNqBaMJbIjKSl3o6ZfqU/sJlZLQoK+VptHfqsBvh
48KGKuxjUjAEECTJY0eDctaD+9RCyGd6GvuPTWz7f+Ala58CtjSaIWKXMhjJ4bRwSB7RxFn7+Hnn
1oYeHdVAzo7oWn6V6hBNgcn8ed3uxhEAT/vbrvDZOt3OFluqkkep8/TwSba/tnuEIlsmWBbq0CuF
0quXSMkbS3ayMXl0RvspDFB/Kl6GaQcKvf5O0f0gCGXggKYKE3PCOlpz6GUnxIilgtL5WVp7E+Rb
/s1wAQOvSDbDVy0c40lpDQYkreRxzRKhaIiPJgjMInh7/XtsOd25GeGWbLUi4OEG+iHOoK/Jjqp9
p97GTe7ryefrlrbi0rkl4Xak7FZrzcyCrPkoDU3hZrL8eTJqmn0KaraHTPv3I4069HC/t1AITCha
jhWKBcmj5nw1rCcTeYw6chm0+W8LW+Pj2bXvWHPXki0mj0gR6CPMSVL5uBZ70o9p3bhZ1ezE203/
/r0ssVWSDJrRWYGGfy90aa2g9dqV47HP/76+rq3rkv2jkcjgEuU4EYi3pIaTFlIAMqYAoWXlfyHY
cCePzSkpu+/1cBzkn81PI6IkuJTyHrHLpruAbACDCh0aoIPLXW2CoQmQpQKphsyT1VaFbyoFY/hJ
5lYWw2oLHE7fry94z6RQD4JoK1jGHJOjojxnPbkIGlxKApNH294hQHuIwvIPYv6K3/j/VQphBL7O
ohpQ53pMTXSbIzM8NrlWuuWoSG4TZbf5OKQ7Jjfdh2xufajDZSP2FasFwthmBRGr2aGnzZ5QnmzN
nUbCphFmsNfhKGZ8RaGnSWoRypZpw+j9VzCbUf9ht225+bV4dq7zTxAmmcLpziqkuQaZF188ql46
M1wmfwvQ3paANaq3arCTAWyfhjN7wjFPpTIqihp7VZy8hDVCdNW9vTwp8XFQ24McqG6u3aUI0O69
rzf38rdhcazOkWoZIgeNgrVyV+jMKJr2geb/m+vOv20FaOF6ZXLehO20uzxo48kEe0M93Crvm6yB
eurmupGtWxOqRnmdVOLqFAfnoe+z4i7HSGIoj2mTPQx68PW6ia11rIA6iq3QnsCgfRk3TDUaqbpg
IgUjPxdfdTR194BDmzYgUGKmgF/8qlldGHnZG3FMxtvdS0z65XPjJlTfr69kKwMAb/yPFeVyJXY4
wFVjhsT55qXQFlTPYZbL7w3J2LlQfo0KisnMuSUh1ppTFsA23nFRRiFyyJmRuxNAstuuj6ZDE1eN
H2qd9SJLMCrWem6+SdTspR3Hv+C6j1wpRNOxVMLYrXS79KM5rtG56xd3ipBFzRr7k22GjNmXTNa3
Wujc1UnMfF+MYLk1df1jB3Qf6k4eQkPY7rGsbH+qVfYYMmvgeMLTMqg0qGioPz8uKDtaWXcgc4+t
vcvqF3ro1Q4yXsv7ddUfE4nOtGDhPRYCczayI3Dne0ebPURe1zkQ8zCryQc1e6fqK+oZlFfzEpnJ
RyWpvcF8oxXf+iRCurq8a1G6lO9ye5WPPcrqh1BSPaM4dNlJgufMxamP1z1sq1yLOilwIQCLgCHE
V0CewDAhR2TjZvWQjPlLPIDuXco7I0p8eV4ekRx+6nIw4kUdOe4QQaNc9jd12yJVGPuqpd3PsYpM
5SzvRNvNz3b2w4RTnGpmUrUGkG2zn7wpqVykkvXg9vry94ysf36euE2Jo2UamO02Q9/xYz39LOyd
6slmwGMyGbT2SlckDkzW9VzjLw254fQ2QWtZlnfC3WaQODMgrCFq63aWYgyMmQ/1Ke6lqu/S8OP1
ndp6JaBi+88y1l9xtlNlMpRFm/DYnuy7Yrgfp3s4HbJT0u045Nadfm5HeCM0iu3gTAQi1ThZkj+B
voYQtJEc+gY/8MDrq9oqXIMHhhgA2BEHQPw6/WIje1DjZaRCmrp4o8X8LKpOpfS2bf2kUR545A/S
3oNhzRReBYszs8I3KwNJKZeRggkCyDY0ljoJrVstKFBHlttqjmdOitsr9R62fvMrntkVvmI8xnaW
rkUMLXiWQT6xMIWBOAONajLq63u7aYsJ63WIhw61WDCZWyZNZoMvOVj3WZcGbqowlZ8Nt20QU/Dd
o/9dt+zVlp6ZE26wxDLiQW9wUCf8Sl8JooEPZb6TOG9mgAxCQG0IthOtByEDdJpcN8qJ2QQ1mExP
QRN3sT1l+RowcZ3D4hJ2N+i+f4Q0t2iSD3+yn//YFu+xYqlz9NuxPWZvgrm97fTWAwnkVvZPBxmd
68a2d/O3MSHziAapKSuLmQ9kWiOeJVl50wObfSnSJf8DXC4aHXAprRNPdFqFR5euRGVTjhSiHiqj
9lSkoW152umlbDrjmQ3hNll62AXzUSHQy+hVd7Y351/NJvERbnNp9/3B5p0ZWzf3LFZyHOYSIu3k
MbeqT4oUHwLD+oFClH/dzHbwYvoZThVYBmRRb8ns67CLGkbSKq1xZyN7rgLjocrvh7K8k9LlVBX3
lePl33bMrt/+1UmzV8K3lUIUOMPl8qZeLqx8wWyN1lGZWF5efYBjqxveTxW6xaiDa7QAbxY0ra9b
3rxK6RJQYOZdyTjZpWGEHE30ycjkVCW3PCueprsxkNub/2ZFWF6gMOfcqKsV+Go9yapmP0gJX9et
bB4wkCArTSraBWInEdRnn00NF48FZ+2qOg3Z9LLTi1+j+asPdWZD8EO9Zrohn3ikaEmkrrV5w1sy
mUtujryJmaT/uCThcumos5lmy5K04N4evyp+mu6NvG6vCCItOs1Ud1dNtfOTlfaTEWkzJmTkTLS/
DYjKuvdJkf+BC6yFePB09LQtW3C02dSteBy5S7JuAapwN0f64d9//nMLgpOpYaKlqtryWrC+ly2I
h+C5rnezm60DA2IUFNWqyEp0vdwuKZ6kTBq57pv2nknkKfTtJPVp7fo6r7HZm7InJb+V5OZYhG/z
4lQEzY5PbMVdRtxoDkFDClGOEHfndBlQeeGD6Tg4DPbwj/X6oTcNv4hNfzHSD3+wr2f2RJfPnM5B
b517K7fvmF33tL56ksp5592wNUrD6J6mM6UM5xA9r8udrUOU6/KJh0M/VH5jPTnj7Fb1PUU1mAAH
iBQj2815v2mFL03Qk7/v97QH1pWIh/v8Fwg+GidyNRQzv8AuPvaNcVxyx7OTPU7eTQ86W6fgp2Ua
p5PVYcU0jhDH2fLOvby3CuHu16qlAWaw7mNzYvqfO3KUih0f3F4DmDRoMwyKHIIPDuogGWnHE9cO
tG9RaNpeVCmL/yeO99uI4HgJrAxFsA7mUhCKa/XeNr53QbHjdtu79duIEGFToy20cVlz3Li6DULb
rybldhdxvmnlF0oMekb4ENYn2ln6Yg91UtoyuV9p1rB+9FDotQPklosk5cfru7YZHhiqX4U7gK+L
EuqVUlZzmGAqUsyD9RktXncqb40xPOh/tHcArnDmVZ5PpPTNotKgrLWsPWrZK8IvK+y8zXeK3lv3
04rq+n8jwqHU9M7g8iLzc9TYdJVlRG1unK2jpucF3GDaHiJ3c/+MVaaQ8s06IXD5qWLLbpADk3Ft
U0LcNesSjwma6CgpaYPoq07LJB7znbfB1uCyxqT0P1aFa0WP8mrpULZ8XNrmXm0Xz1Tkm1mB2qos
Dsvg3Fnz4Ktf9cE5TrHzg+mQk2WEj2byZkmTe016WdFKK6PMdWfa9FtmYOk3gD9VxPo1UIBaXRyb
tJvqW2rdNHro2XRM/5sVYfFG1razUTvcaDJvPTqlzgdz3quSb/oROINf2pSMwQpGxrCQczLd9LFU
kTMvvwYy1GvO7C3DjsNu79n/G0K07NKBgpLJpFmSkl+18nTQ72WrcxEZ/JPo+M96gKVcmuERKSft
wHoqZ/LV0Lk19dTPdimGV3d/dSeemRFuK71NpBX4AjtCoB5pyL5hbN5JYq/vntaBQWY+/uD6glYS
vgfYChhlFa6vPEgTWUo575F8mt4qOWv6A3c7tyBcXtU4RvUiE7ai8V20/JyHpz7eq11vOQHTI6tg
HuM4tHsvv45aVqkN2TXJaJHcRqV+y5x1YkQ7PrD1ccBmMn9M4r6SO1xakSSrDfs0SR9jtG/hoT6k
IADoZihoT0v14ibJzsfZCo7GqmK5zuJayCZfGtSY9tWWoEuZ/+ljt+jn4Ee4xJZn14PtVQ7SAmqg
/ElEBteFHsk6jgNX+aXRYMocexjz9FHXP1fFkcv0RvpoRF7cVDfXA9Hmfp5ZEjzDGItmKsImfQyG
8bjOoEbBsbEH6CuIeU49hreytueN2zZ5fjGJxoC+SIIz1KNaasuYPvY1mGkas+VN1WnZ3eKkaFKl
k3zg8X6I08TcqaJv1jqgrfnHshAR5zKYqgJ60ce5mRnxVUIQxfNT3ytIC3qgwyJXRcmpSb6B7N65
77aOB8nJWsOEGIqh58tPWmSMxqqlkaJykH6ainm+0+f0czyb4U4w3lwkc3ergjaSxGAhLy3NdWSX
WUymqo3VoQxIuSNvSMuj8a3VzIeh+piPjt/aP6470tY5ObMqUkioc2APuU7qWipPUfdQVBJI43dT
eA9Qc2crt+61c1PCPZCPKmSYaxchBzLSAmmrm6c2DmkKfri+pl9ip+JVcG5JuAok1iSnKzqrKd0i
zg51DMBoyn8CcEsDKlTWcEzlzNVn+pDB+LnPb5Lpvhy/LuVwGveO6noUX/0YcDTQHsCvAuzh8rv2
VphbUUnp1mwqH32rKa+O19e75aMojfxjQdjYmNYYZDJYgHPU71PrwMbuPgy2/ZM5QNqE5Jqvhpjk
wCKnjCdy6Mi4yZhIL2WGicg5g8Afl8EttUl1u75/kLK9ke1NJz0zLRxCu1HiMlh4KTTZUSF+h5Pr
5A3k8Z03mrvUPOsHef3Bfi9UuKtsKzdI5cmrI+cD+FXPDONj16ZoF6ryTavfjBOElo783CXSzn2/
6SoMW9I51ZBFewUQDhJLDY0V2hV+tYO/w3DnYGyewLO/XwgxVYwqTdqAiEP/pmqaZ6u4MaLyADv0
zkK2Da1SlqA96bwLF2Eyp86UzVTcdbU8TNmCYJ1ysxRHCTz+dd/fdA0yMBijVrY4Ee9h6AmZ5Yq+
63LZWxu5qG8f4tY+1JrhN3sjIJsn7cya4IiR1qY0KNlAyXkKbJAfcOmbX66v6BUfA30QC6IteP24
4MGXCBlZMch2M0ZLeVI7G/7qfp2Iugvi+DZVn/Jw8YYOxTabDqEJQYv0rPfTQ5trDz3UtNd/iXjh
rw0ZJh75H4gaav5C5ErbqIt0s14VAG/VigJQAAWfk9r3VTOtTBH9W5X+xnWbr7psq1FahjC1ULxc
deMuw2WydMrSqn19akr7dggBIr/U+ScreHYUr9WZ9Uu623h+F6rpzvUkfttfhm2me1COBhItPqft
uYxVTSnqk6IXf3dWeEiMESKGJNvZ1S07jEoBUPpfK2P16LMKy5gG6QCZR3VKU5Sf9Ay8mvkxyAxz
x454Mtb1EKh1G4QSQFgRl59kcjLVWlmfoEs+5Eiv2lDwGmMM29h7zXhz/bOJkeuXMZCiJhJ5cImJ
81dh3AdSLKE63oEkeiGrL25Cu3P861a2lgTcyqH8AJ8ETbbLrSs7mPotJ25OlQZ5gIpegXJTJ+HT
0H4Y5XnHHzbOIR64qhsxg4yElyipzpIlZ3SSAo2wu751Jce17+e+cNPu2bjJD2b1JVgeixjVEutL
wrzgv10rI6cyh0DhbcltsO74mZvI8ljOsJ9Up2ytKIdfZC30tPkOJnjfibWdeP36810aE+Jan5ZU
36q0OhWd4caN4Y67M5ev3Z6aOeIya8uL+Tlx8FFqQP5Zg52eZs85lvfKg35X/zRuaWN7qRe65eAq
0X1t7Sxs9Yjzu5ynClbXMj1cL4xFqpe7mNrmqDUqVhU5O0yIW6QZj802WLuzL9c/2PYCf5sS7rxe
MqmZWUZ6qvw2iX3beptme2O8ezYEp5CaRGpoT2WnYizM1h2qOHtiTsD2TYQHPl5fz+vDdrl1gk/k
djbmleykpzysQXjf1RkOaD/IWumhJ/bfbAkHu4GHuKCemZ5kJDKOxvSx+xaWtpflewqAr0jYRIcQ
oq8xLWaV5Fgyk9ty8SaaiA7k+e6sRe+iqPEr6R0NpDF7HsPgl3L98Q9Wyq1qw3ZEA0mcW3I6RKp1
h11VRkZikdVN2vEozxHwkcDvyg/Xra0Jnej+PNTUtea9ll6EVAKq/MWc5DQ7ZfUTkp99dUPprTNu
pfQpaF90+cd1c5u7e25PSDCtTC3n3MBe6kqufCj857ffK3c55Me9gd+NPIFy0u+liU04dYE4tkmz
jBsHKc+HPPp76oCpzJAKHcOmcrW2cx3knqpp+PeRea1koWe7fkDeQ0JMaWZbW7Q8OzWT5MduqJ9s
RB6a4jskBDv7uXXez00J5yJKa0tvSkxNy6cl8RYlAN83HIPyIcZ90/lGs/xwGV1JraCSqL04OJrt
5LY8bq//EnV9Q77ypLNFC+cmCvSlN8ySyHNXn8bD4NNy6Pzx0L8tnqNn9a/waXzTHZbMhY4hrVyv
mDz6R9d/xKY3n/0GwZttPa1DDRHskx5+5v5YPlvBSZq8/n3+XS52YDx7tgRPDjKys9GuspMV3hRR
hea6q0tHaBPyH6Z1NAZ5Z22vahZrYNKoMaEVCrUUAIxLryJ/oyBp9dlpkY7LETbISfqWw7+eL7fK
8lbqf2j3w/IUmx/zPveX5jD3R3N3yEF8+q4/AkkFRug16K7JeS5/RCs38ZyY7HAOFku7mR7yzzmD
DYFb/1gmN9zrDLyqKfyyt85vMngAcYAm3JmNJKW51WX5iTEpTUGrwZlCt0iUuPPCZFB6fzStunOt
oS//zpMQSD9TY1kBx59Vf7zuXFvXnU5WuUpwqMorqq02maZOrnFwQ2+Pcn6rcqbn7CEvn6ddbb+t
Y31uSzhMtZyYocXxOxnVC6TKmfRGcnbexa/fbnzJtU4LHaWzyiFefkkQ1FXft0RiJx39JPfqMvQj
23bn1m+mv+xkD4G5Zc8gJtKIRGkUN760ZwIAWoqhzk7B8hRaJzn+aZp34fAwm19G5/b6p9q8Zhg3
hiD9l8qj+DCNo9guZ1nCWPsR6iaaiYMCXcgwuVqhuLLkFqFJW8E4qMv3eU/sY2ulwGkogtFdoGUi
+GypNUUcDWl+ktCAz/PoaSWBsEJ37FNPsg/zHgpjy976WGTOlLQBIprLnW1CTYsnZcpPTSwz/fGg
NJIXBG9D3acg51Fw29Oy2Ap9FkUozsFasBTpLnXGquo+13Mu8cpM3C54+TlH/PvHsH3PIMhO4Nta
HiN+tG4pFkHOKjgqWk+LLYdOTtwL4GdmzCFkaLLwjJhKR/GujIKdp+qvCoJwlQEg1JDPJtQhSipU
GKwsVJSmlYrTssQvZsAdVmqnuf6gQQqgvR/of2V28DQCkjK0gzwXnvoYDm/CXH6qlsFrER1e4u8S
c+2fdtx6Y+PRqID3iglp3tAiHt0JKxTSg6w82UVyFw/GQ9PV3zSn+mEUtzbaQCMOZwTaUW/RYGA4
pOEhGrlhRPqq6OUxaExPbpY3UnLT7VVgX42K4PDMiWg08/l1EN0LmYiGEJhmTlJ5ssyfUzA/LyrY
WQmNczBy0tsCZFnzYi6p3w8RylC3OjrhEkPl0oDqO+gRKAGub9ZqT/yINGUAVDDaQ5ATfk+SN3og
jWF+CuzAM/S+8nSreIrHRPWr8N11WxtXg35uSwjXzVDIZrDoay7gSz0AZcOr2fg283PEPK/b2lvX
elzOnv15GGd2a1tcDVp00CqGh95Jcncs9mbYtq5e3J/GqE3ewQUsJDgJNSNorgljzajeFKleuTIM
vrGT+nMqez28TFGmHZcg8q08fX99kRv3H7bBZK167xZ8zJeLBFY3J/kQ56ewb7wytu7SufngJHtU
f6+AeqvTQmoPDwCSAirx5dKOkg70nYM2P2lx8tS000GOx8c+fNdb37IQNlLTXUzdH4P4NmzHr7r+
IXP2BtDW8CX66QpXtRgVNB1qVpc/AalbbVmCgvBm6pmn2mXtQ8X/8/p+bl2IOmgth84hAptwwV9a
6bIpjYyGhcbF33YW3uVRfjAm8wdcXPeGUwCXtjwjLB6N0XiyZb9FA/P6L9hyWy5ELkXQuasG5OUP
UGEL1+uszk8lTE+oEd5lAy8jc5USnnfi95bz4LNI0CHoSaImXBhqofGxxi4/Ra2MOEzvSIesddSD
Esx72qWbpn7dErQwKB8JV2+rIdYbR/1qqoAgTCMjbNvHmKLBzqnfNrR+QWZWgSkKa+IlW3exNfL9
NN0Nuw/xaPndnhzqlhG0a+hCMhoL7ly49zQJ7FbpkEhI6mgfBkv9MTYlFMudOe94w/pzRad3KJpS
5gbfh072pTcEeVnJVUAGAZEzxaKXMt6TJdm4Ko31VGsqRwvAneDwxjDYzlSXxalZhjK4z6euU7yA
rtxNJc1dcBdJGm9lKUBOxpeQvrjhopL3KLo3NpRKNO0KGAhXSWDhR9RaMjdRNxSnJH0LPuhY9jCW
RrfXT9avsSJhM9GVQcRCAaADpkQI1Dmk9TbothKGdf+Tcxjcn4NreW9OHz4dZjd1P/Zu4u6RCG3V
vs+NitUVSKFzPckxmraND1VvHd1OqGUisHxokrvO8aYBkdNDoN9WKfQ095K0RxG2kRcaMK3xCoVp
jaFxYXOHMoP1VkuLU9rI5tGKo+DQVPrk5qN5oGBeHRuzsY6LVu0V3rduDUNX0ArRqNhCXyQcxjye
SjXiHyduruprLXfjnYnmO8ObJdK8nb16lJLcVHM8uUZem97oqKMXK0n+UpiK5GVa0R6vO8HWZqzy
RXgZkY8fdnmgJinRsspyylMtpfZDU0IG3ZIX3atVLd+HtRMempFRFRh85LfXLW/5uMmwAg1WC7J0
Ef8iR/OQ53ZRnSRjOQYVwgWJN9fyzXUr6/Ug+jhvKnCbbDivRyE0yU60QGRblqc+ONT1V3W4/TQa
f++WQ7fMQGRi8cjnzBOcLrdRLvOpLeWGbaxSvmKGbqQxyXfjoj2Xw2L4FCH2EKMbgYoeElnO+rwh
VAinF2H0KS/Ssjp1o3avFM8KSVaXWU+lpvhGdjvcyM4e5H3r8J7bFIHVRaV1VTfQt+3Gd3b4FMtf
BvttnzFbTlUu0571BM4Y9c0S635evG9CcFx7dfaNG2BtnSErwGuG593qVmdprKMEzBAuQ8W7avGk
6Uu7x5yylfKYFKhkclgG+19NmMqZPKZFPdKcTm8B8smOP1Y8Gg/D8HHMIA3u3TB7n6WH8fm6q25k
OkzKkwtQtSL2i0S3w2wCeNF4PfYZvB+53n3V0l7zUiuW3byyK/+6uS3/gaMYURzOHlBTYSMBmJZ9
juwXiVW/1K4ZyxWi5WX0ogD0G4Bb16mp3jVDUjNiK8k7udZG3CFpJa9DQ10m3xK8t6SwbSWxRBPS
aV2jjbz0KUmzY6PdrpMahOKdzd1wG2uVMiK540pllOfSbbRgTpF+aehD9p+UvnOTPQnjjQVRXUUq
mfEum0kuITNJMjNXh4XjmGh6cxvOVeSWxjS/abUsPTmlGvq5pIY3dh1aOy2ujUAKgBE6D3pZ6z+E
+2zUprG1m6U6OQr8GoPTPQ79DD38H7RyiTWIGsGOh3CIJmTicBz2yjintP2ZKGfgxQ21w3WX3Dp6
wCQMIGcEUbrTwm00FGleArisT2Eh3dsEmWHpIIjybSbIwqF8G1ktsoLW4I+17QZdduzyZme6cctR
EMDTlXWJXNHCT2BIL3T6GLAGfKy00d63/c/ri9wzIGzj0NoLI21ZfWqLh0n+NJV7M6BbDSyGFVaI
D/tIkiM8To1KijQw5PWpyI4rzeqdE/i6X7a36tGAFLV27b3+ycb1Z5FKkU4xu4bKimCxiOA6iOew
PuXBcIIJ88nKHwL9UGr+VB7//fYxHreSruAovDouD3K+VLJdlW19Kq1GOZTwdXtMze30aLbWQ24C
WNaC1ROO0ksjppyqZVvp9UmvGq9fVF+G/8JsE1cLxhdexDuPtPWvE5IUnvCMlsDKaxOJheDUjAn4
1aFsTm1G8yuc7i0IkjQitBvtLGwrVrB3PJzWMvOrNgxFZZlXTdqc0sSuD7pTP49pD592vOPkWxvI
/SmvqB3eUOIw95LN/dT2ekNylx1HKTop1Q2kubT5q7fyXjNz40QxisoTZpXcQStAOFFm1URAw7P2
ZAblx8WZPOjBd5oeWybIsla8//pYMoTrKs3HeaRHCHaMmTW3sILkwKT1Xqtjww8Y2iaK/49gUkQh
OQHxL1MAVqmN/TBYiSst051p5v6wR/21YekXXyyPEM4Sz51LB5fot2ZaVXanHCSgHv/oyo8INLu1
9K+jKVg07ncUN1bmTBEqpkp5VehDVZ5MeIyeJ1RgvoQ15c3rMeF1KoMV2pvgcSjKveLsl2M1GaHP
L09FNDzqY1H46hAovhZ2zl2QdCE00zZ8dFMrHexudg7Xrb/eS0ItOSk4UQLGK/6Aqekq5qmU8tSO
VUHtNjFe9MDK/KCcqJFN1t7Ey0Z8X2M75VWQHlQ0xURxUjvFifSqOmljiL7EInUKBBSJ7WaKZD1O
bZE8L3AcuXaTB4FntoH52RwqZXCL0dhDcr4+6HxcIj6/CEfiM1w6UmzmY2QGvOJiZf5omOajJv+F
ImUP3xaUbDvRa+MBjTVU6tHZo4tBmnxpbcVKj41Kap4SoHO/bav6LyKMMbr6kKkvU1lS25aQ2XD8
Qor1zzbtL/VxtMf/I+28duRGlm79RATozS3JMm2qjVot0zeEzAy993z6/2PPwZ4qNlGE5gADCAMB
ispkZmSYFWvJgdPHYPY7pRNKJx8mY4tuZO0UzOx2wFpx4ZSfL39abXWpEZZi8YAK4Og/N9FzFTpV
vxHrrW03c1tgwQBxk80utjuqfC3qUo9Yr6714+jn3kHzQmmXxJHmCl74IkSlvGFzdWXUQ7nCFhu/
TPq6UcwiNSKcaKpgLzKtCz9MemuUUYG6cv3j+mX6GEbPxVc69sRfBOrK4gtLaQOFv4yxOh+ZC9cc
Cxq8aXRGVMza2NpR8d54fNecB+E69DtkXjjexYdjuKAnBsDp1vGLLL4V0i4wbhXfbiAG+x3pWz7+
4wvMAs/MLb5g39aW2HqY66PmyaiE46B/B1UU2tf3ce2goK2kzp3dmcVlftDO0mQ18ovSyMh3+OtD
n/j7ehhPQ0d+ICcPTGH/F3O896RX+PkPNbUWQay2GDn9ZiwdwgAs+WS1f02K+VMcfwXwt1xf3aoL
nHXS5ooLvY+lBBzSAmKFKE7xUN3H8d+tKzOj5sa/6tY2JUd6fb1ubu2b0dSd2yw0dQFYX25mHLdC
3dVqAdYTdv8adLzq2xbMoNfNrF00RtZF5uMZSKP5eGkm8L3SMtqR1CNRnawWC3fU/O/DpL4I6pas
+AoqCJp42OP0uYSE654v4tkBkWrDC4RYxhh1WNnIjkGf7wfZmUQ7VJxJI8Ur9vL4xbBexFi1e43g
rX8UjdO4RRa4dlRn/d930AMg7MWys2bIkecyywf0J2T9oQ7v6uqz4R81cX99f1efj3NLi6gn1hIP
5SyjpPJr64bT7nI7+aUxxBnYN2gceK0d1u60NQe70hBlqxEfoNZJXgZJ6eVWh80UF4QP5cMkwu5F
0TcU0hsE0G5ET7MTS6IXOrxGRfI6FVtViQ+qsZwjCaw5eQwNPKofC3cDs1imJ9FUPnQA/EgustCt
ylNTfU+RJcijUyJ90uQfYjGBxriL88htU+FpbLfyjpVvTGDESYPZlOr68t2Sw6SkR8TOp6PuSvvU
kZnzlBR3IxBcuag4cZAEOm/kjMG43GkjN6Yk8ITyoZWNB6S+7FC+S4L08/VztHJPL6ws3AEsXJMc
pj501Ulyq+sOioc2tZddk20c2NXlUIZgw2hpE/BcLqf385AxsbJ6MLt2J5qIOhTyTaMMv6+vZ9UM
tPY6hMoM1y7TDqFFid6bWE8iKJZbURx14jJpDgG1hQ0Xt/LYznnA/0zN5+TM6whioXV+zJxF0HEA
4pMW+U4QCS9hI+Q29Ad2XGYOQ7kbb/z6CulOGuhWzEQnl2bDzvAqRYuqB4sgNTmGv7ytHHT1TIA3
pIMCgxnAh0sLmpcTdpfBnPBGNhMWO3hMb9XI2sX5RhC8Zok+7kwPQJhEffrSUlvCFDFGVfXgg6wI
E91V4lu0YfZl89f1Y7HmtyRm+hDfIKnijV1ERlYtycLgQ8su5VILd+xY7aVinH5mmtwcqll5spDU
uw7W2/2EbFET5tLGfV5zGzN88x3gADxo3ouz4xLpU1tJPb/AiBNXT2M7Hz77wj4U1H3Z/ofLdm5r
cTR1IfXatOm4bIdO/8t8NLqf1/dz7cPN5FzzPCGV6OXzLsB86HnxVD1k8aufHNT8DWymJ71etzI7
n8taEp28+ZFRGTQDT7VYhp9oRV8rUvUwNQcI0pE9v/7vrwToEhBexGbQj0afYvGg6FYt6E1MkKII
QfoYsM7vqZDfihH/V5ohcgtNItplXm7xEq7dYYojBOp0T0EALLyu39XCoPcMgiXtrrC+a8GzWT9d
X9uadzo3sbhaVZe0WaCJxAcJXY/MAHNONzYbP6lWsxPFp0TcyeXhus21Iz6X4sjl4FzEBV8e8bam
4s7flQ/coE7r3E59g7Ft6lpHrfyNaszqjYZ8jiCWdAc4yOI+iZ0fMuWsVw9VIf+A+1nad4bpO5WK
DggTTdJeUuLGyVM/Q70UwBtax9ZGgre23pmTaW6TkMIu5/mstPOHyKcy2NS3RWjdk8C8oGh7kHzp
sdnid1g7MwZxuw6+G5P6IrSMaJZUXRg2D4GU7HhtUqZhvC2CwrV7fW5k4fr9OgM4KwfNQxNmNtRM
k/Uk9NDu/ge/j7gUrU+uNgiVhRmoB6zAawsCdmsQT3BVwg5v3NaRpbpBrkQbnndtUdBSgOYBBTMz
aV0eS6/JmPoYKLNzDEq7irrGbqSqdxOtPHp602yYW/lQdD3nvtw73mVZ1UcIjF524tUPVdNw9nSz
dGgFxSDoAmHD1FoWQJPeYgZ65kEi2bpcmqR4sRVUbfNgBEXB4MXfGWw7duirijsOk/XQMNm0NydB
PcIvBEmZnGaPfWBk+yANTHCwRbfxZVcWT6MBbUHwPmz1Urq6DM2xNoao5pUDduabkJ22rq4crjua
tctPg4bp77myQiayfM7loWyDKmgf9INV3nrmLizvGqOmsXaT5/leNkJu/s11oyvHCJtQTZGnk3kt
eWtqw4gYFE7ah9CeTHrMD0n+Y+N7ruwedUW0HwgrsbGMETIvHXAzcDDNIWWrfSokxY7aLd74tYWc
W1nchzrxS6WaKlg8Jiguv7SNm0tPPZ3y6/u1thjixxlaSlbOV7o8m/IQeUmThf2Dnv/ug9tAcpTm
13UTKyuhbEybbj5tZEoLn1hJXi7SW+gf0ukUha8FsGovlndW1u6uG/qg/kDuSTkc9A2l+TkhW0Td
9SgOfSAgPtBGwO/HoLivyq8UxsfAVfqU6UiGbihTK9YxT6VPlXGnWt8732nlT1n7E/aDSX/MM0R+
+aCVSp3iKcke9e5VD3Un7EGJNfFRj8rn6796bXuA/dFGsiygmUtQHGy2hjV5Uv9ghBFcd27JtE6t
vYZ6uHFu1w1xaBESmyu5i0BqHJMi0Y22f6iL9ODJd12pfPLD/Gn0k3jD1HxqFjEhsATqtxril4a0
9K7DJA5DHCv9w3jwo5te1w5UUSOolqrNee+P4SF0rNxDhB1VGprLcAadh2EQIzgI0DGzfd6L5i5y
w+BXKf1dCH9f/1Tqh2VBIAG/2PypZqLCxWVROgPoZSiThyO6OeDDhy3ygY/XEZ5D8FUmpU3KqMvD
UE2l7tfpXI1OKtmliGb3apgwE9Fv9Bc/Rp4YgrzMMugccDMXS4nqSSf4i6iPJHpji0EN/Ng8iKHO
LGY60ys/9I9dnGzEgysbSFVophOjlTL3zi69jTcYST2NJK2SWp6SSn9DTHzDCaxUaoFzkD4yY8Qu
gqi4tDGItanHISFnO0yTm0yS4eRG+qg3QeJaJcySnRpWblzRqZIDs3aHKXUgQNkaCFxb6jugljEY
nsAl9WFbJIWZi5RS8ljaxUK2U72N9G7lE9LtprxFTXWWCFpsJo0TrwtqSlxFUSBCA0laG3cUuirv
VKhS4/qm+rcng+kUtyYBPl5vQnkaY/PCKG4smWqETtOo8xnVQ+gnR41XUA9O/gxei/17RX25fuk+
ui2wd3C2oINEu5OCyuX3lFUQ0YzKdg8j4MabQslUVzZRdQmaZrwxlFz8Y9+FPdg/ZowjocuSG05u
g1xKO+izxrw5ghn7Wnhyaws17Bjq2N2qsbq/vsCPHuzS4OLVquIx9Qu57B4yyzjKzGwFpWuArpo4
obEnH5gmO1y3uNhSHnswcCS0JNRQWHzIUiTVV/rBrPNTGUmGDQwwu9H6xHRUKZruErhfN+7kwqu9
26MSzHwMat68zfNdOauqBFJvap6YFyeDCT+V5mlIgb803q6vagnmejcDaS2zm3PJF6zfpRlDrc2E
xiFmImZTDG7OreS1UKtHReFMRq/8asYk/tT1PuQj42jceZIKjWfW94j/eOmGh11ckvnXABYCVQmN
LlHPsjRsFfQrQ7jRT4I61ntpCl8zI/qsa5CvoPOq3ghe1f/5PvPcggqgI8Y+LysWWVpDDKko9Unh
BDN8LAS3TR/0hDlTsHGEllj+9+XxAlIl1ph1JLu53Gw1T6Ekn+TmJARSbOxHzfLA3rYMsFpxKBDk
h3pcArSsqq9BHnfmTpCKrIVaTfB/eVqsfWvrTniO27GCYbydKs/WzSlTbChB8mpXVQmjyn6WiYHN
hHGxUXdZNqPef73OBUDyFJJFKh6Xv54JQJ6n0qxPlZQUvR37UXn0jSmFpNaYVQS7XqA/4Wf7uoUb
MhYG8QeQx0a2g7YU9kIZZftMFNrbKLTqL6pXTG5XeNXG51wmUO+/cu6jgFanj/GhAhXHUzAGmVGf
DHg9IL6Iquda8AGHwUPm+GZS7oW6TRxNDyzaPLpg+ybkZNdv1futOYvl+BFzkkw9432KltTqcqvy
0SsMn2LYafJiU3JT2dN8Vx6meUDYMwbyrDysv3C/vXYfADZs9xXY0MbOxsH/2XeeAsCsb0oiM6kr
H8101JxK06JbSFkyn36JORbkoEOW2WYQ6NnPcBy6xsmSzCNP6Hzls4bWNhQcKJNNu2RovRq+sEH8
fH2ZH12UBG4IkR9kkWdE6KLYUYXTqMf9CMGuLOW7rKolxpJJHTrN2ixzz4H2ckd5V4iP8cB0PxY7
2pZzkiqK2BI6w/X8RFacpkY6TbA8aJJ9z3sdjBwIpRCMx0ppuQjy9D1RmFK5vujZ0PKH4C0gcNHm
2twSYOvnKOIJGucrNwZrB6HWZ09P4mPWh5R6IjvUo/rPHtf3w0RBmllXCKF4yxdew6hVrYrVqTnp
EwKXCM7mbjOp6Nm1ur/jnPUHoHDNzfVlLgKlf4yCcyQ50GGCWNYhws43GZ6SmlPWhdUzbcMQWqMs
dw2oV3dEg/WhlQL1EIzoiXiT/oeq4v+YB9rPPZ7nU5fICBEKpbRt+dx6oVeOqqX998wrJTuw1N9x
Wqc3uirUTtxVskNtdgttsmzIzuZppxCr8SLOaPRF2qeJtLtNT+hOuliHL4leFyS3iNyW5qAfwjIL
d8oQjruhzVvHJ3rf100pOIQ5nxSAP05TyqWbZ73/1eiare7cIvR5/21k6qBQgezJ1GcvfYvYDoxm
SX1x8n0qD2bDFEenGg7ZiWSXFO6eTRppT0ViKc71I7Fy3ek9zrkcJCwEAosrSC+p6GgNVqcuyuLB
rvyaYU9L0Fvx4Klc/I0T+DHgYh5IQcqUiIvm1jJgnow26CPmSKDvlsvnRGXmS9VrhBW1gumOuNDC
r9fXN0dUi5vNmAWecVYroUm4iClDPwqiKbSqkyBH016YDx61761u2eqy5uIRtRbqtsvhZ5o2PTA0
vz61g6enTiN1ShU7lK0K4Sn0kolIT/BQetjIIlfM0nLXsckkB2wyi3BSDycwgPPi5PEN1WxXAPyd
CvD4+M1GirVyPgmjEDWmdCvPJdPL82kUklWRTdansqncJtEcQ292+ghoAbxWYeSHOttiA1iJYglK
qDDQhGFIjeLJpc2ir7K4a9vuhGeyvvpa8nXQk3xXJKnmBlo87qxBSZyOsNWOIyF3qIfRGA1VrbCH
ztuiXlw5SLPsOH6LP2as0OWvGaK88OoMvn7GedVPweBP+6Srt6rxKx6a0iDcnBIcjyrz35dWYNMX
yzCUu1Ospo+t5e1jQ3RHAXai6SavoBQzlM+9GmxE6CvniKoRk8ogPNntpWMepCnLjL7qTpXfQvsN
IEdq0jexDo6lerx+H1fCZUYjZt4ytIJ5a5cciGlOFl57WncSpSZ8UTyh1Y8IdHeWEzVe9KhHbfYp
9szCsgMFP+2KRQ1utKnK9Lfiq/G+F3MUtnjGHv0iHJ4ofn8v41o6EuPWN1UsSE+dEmgbXnJtg2Y9
k7mUSniwbL364MPaofD7U8NUTK9ZHaiT7ocylIVTVMnh+hat3DUqnUwlMI5AG3npIwu9V9Iqm9+p
oeqcsZoMO0mS340vvwVd49YFoEy12Yr71qxCEcU4KgVqjYz/8uRFrd4abRH2p0rXXur0fip/dckh
9ohDmp0mBhtTYSsHHZ81l9zeJ/6WSaHZR4UwNHl/qjv9OPgG1KJfMnhZi3hnKdkh++0hwHR9X5ft
p/mRnWUe5/eOJixlv8slmiMTP3CE9ycDlVC7SEfzpkv0bu/zchwaVexggg7zox+OsZtq5jfizGYn
Ueu0Uys4aKO5NQe+cqzmRxA3N//3AT0v+YbnR2ndn3rqOHfwozaHkcr0AT1VGc3maWuCZ80ehK6A
Orh/vInzGTgrP0ztIAktz/xJUic3ByVvc/N++Er+jVi0+fM7A7qRaIaS3Aw8WxyoFN0ufYqq4dT6
0feSEo41/V1o46uvlxsw6XciqsUjT+0NTCpNKDL+JQFjxCMUiVbYnkZdHj/Dp/na1tF3JNYLV0Rg
8M6XE8sNKsX4zJxK7iR9XT36whTvDDEMA9sKtSi1xyL7S2/1sWRmwSpeaha296jg2kGEEHyUx8MB
9hR531N12Ljxy34NJ5M3jibdPFlAFrKMH+pcQPinjvtTpBoRjANCm9yQOpgvvq/s466Ljn7aVM9J
aPrHwICgWZJBnfd6RqYbpsa+CJQBuktdcRu6JgdUU619a2nNMUdSzC5iqdmrgu7ZYmJ+CtJIcAOr
Jc9hks1J8UJuXCS3YdeBPu2aLR6Mla+DRBe9FtRU5tGnJYZ3YJ4LndWmP5VxW7gAi8KXqKv9zyE9
t13fd1VqB+gFMFo8Os2k9PvMGIedPKLm2bX9tEPno7WHumtuodBGiRAH5VQ0uA6W5uuHbNQ8OxNR
BMiVUtxFba5uHOSPLz+/fybunkk28FlzCH12aypRjltP0/qTNxUe46tCAUuTsUUW+PFuYoUAkkcf
t2i9O68zKyYz5WKc4QvURmjcLJame1/O+31iiJ1rDO2WCMZHf085HoDLXCMknFnOB0l6rdQoEg0n
Pe1kJzaN/h4Cq8lWA6XbGXEeuKiq5g99om3RMK5Zhm2KKgowcvBli0gq7uBI9gq8UD0U3iGU/ddo
grK17zQYoEV5vG8a5VDUw1Y9++OTQ8MFEQ6DOTJDZuD78jvqaasLZl9Np645EIG5MAQNz5peI1hz
GAun3mJBm1OnS68024Of5L0QqZnz3599UYOmEvpx4XTqi/4gh6GtSKip+s+lpDpTtkXvsbo6OiCo
GBOi8MpdWhvbecO1djrB7oBuilWC47AEhZuuWbY0Gg8CAEp3LOeqk65PG3dk5fRSSGcQac6uKSMu
1jpQmwGMyN728n4cbtCY76q3PxQbmb0kRsiyGPWGYGoJ42sKJcmzEcbMSmreasSZwuSt1/8KOmMj
Ulj5chiyoCCDIB9cwyJQYHDNkHqxnk6M+wTVoxg9aO2rGI8ODGEbMckc0C8OCU06FsPuz/jc+e/P
DkkweIIuJtZ48ityFwW88S4M3Ch2aooQqtN8bZrErmSAkZq7YXq+Z0vT9G6BhHNq5jnBS9Oel3eN
7E/TiU5r51Cma3qHN8jcc1q0O2sISlvQQopzWpC6owFBUlB2W1oPyy7l+0dlFBKsK3tAbL0IExK1
rYba4Fdksqt89T5T+XB1W3ZN2wGhfH3Ja9/13NYiX/brNjBLFVtIbrlqYk9UdaRbLQkc3piNL7vi
5UiTKRNR2+Q+LCkeJ2mQhyFXxRN1l3saAGZPXKfxpwLpX/NNLqqNiPpjJYe6Cr5thngTVC/BVdTe
hzwuR+kUasmNQNbwOc2RySoyYQus+XEbsWSSxtGLnCGvi4OjF0FR170nnWqobOVns/zd6bdQ6tgM
om/s4tqicNbUDInqaOUsIla5UirDSkL5lJk9SkaVGdiaKSj7tmiE79cPx8dnXmGM+f0ppM0gLXkx
mlKqDF8blVPUZcWObk/rDJO5taCPjhKcGbV1Ar750i+nQgYjy1KxF+VT26kvMtobYmXZoTY5VbKl
OTh/hsv7jSlcCnNaZFnAgS/vN5mFro+hIZ9gUXtSRFcS71Ge2/ujeIBo4VBRtWHa/c9KUu/UjeDj
yWnmsWB4fy6NTrKV1d1goBITvTSiqyhvUXgbvV7/VIuVLYwQR1waATipB4WAMCSaOtQSFVisZH0X
DX9Jfn8UlMhOhq0h0w8EPDMnpQ4oiVeUKq20LJRGXhbQLPMQth0+99qToFSuVVU24IO9MkU2UfRg
B5VR7LRcMZygcdKs3BVmBtZ2k/F+cYj+WT8vIPEoAekHVJEnRFLc1PyWMA3tZgpP+btmU0MY125c
wMWt+GBq/iln71MxQoHL9CfyQmJwqMXKrjezn4U7+ccE5Du8uBSHeeQvTYxWEfT6gJYk/VqAKEwb
pHZJhJKEjOFvTd+tGkM8hU401LSov10as8y2E5oCY1UdfBn020at9oLfHoT4xizarRrmwn39szSo
t5mrJQqEEuTSGlyDXQPkNUa9+tkzYqfKbpNpq4S/+oksZGGYbmBZ1iLygyWsjjUjjO/TRnjTImN8
Eo10q16zduRYjkQpe4YvLvlhgiAstRhitntxyuwoPSFO0NidHyDG1v7ZQ/a+abxj+CwK2+RC8yc8
O3I1IMAiitBBVEEtONlb/vW691g7Auf//uJN6bW0EKK+jO8NyRUn5ZAlgWsm422BgHCfRPvr1taO
AJ1FahMwz7GqxdexyqTTshZfNTCrluaTrUQWJMhbPDDLFvn/27V/7SyOWiaOvhBLyFglyX2c13Yg
No5Rfy390Ja8dC+ZlT0Uf9XxlmNcPRjEyqjSU1ajO375tbokSYsmwBdl3W3d18SIX4P0dzJtweLX
Trnxr51lN6DqhLzRfBxRlj5W4WMd7P7Dd6K4TwLOkP8HMmQzphhXh6iZltKpiKudldwG1hYCfvXo
nRlZHO0OAEgol1zVOHO9+HdgJS9SrNPHF277Rtwqi60evTNri4PupQB6Wmi+76txn8HtFWg1AA9H
+l7UBz2X78fJfEzEF33GUAC2alSnrsubglH/QHZD/y2tntP2xjCdWaYr+STmdisajT2U2qfre7/2
noOemfuehF7gPS/PUJhJnl5DdHCfJfQe32Rd2GnNb6E3bEG4oTTkx8/XDa7uzJnBxc6YPYVevY3x
ZhUKLVbhRmBdsnFjumD1a59ZWVwNIzBBhYhYadq/Mj/bCfFRtD5rkQvSxr2+oNXbARifZIMqH2yS
lzuoBGMoDCPumTbxLys+dvXw67qF9S3718L8C868cuQNUmOW6LX2BT24Ko1cxSvo2UDPd93QqkMh
aJ35zmZuk/mHnBkK0toMaxmVXyt689B6jvvb3kOabuN2vOOhz8LjfxzmmZ35d5zZEfOw9zWBZwZ1
8aHrnay7G8I7sy8PRdXtxsTxkp+B/Nq2mTMOdxa9eSPyn5uiPgLoQdW+3tjg1dNy9nsWl6AqqUk1
Ohs8uEYQHXvNeMmBj5Vle/CbcCsPWf2cJKgUbYBUEdZerh6QhacLXc6VsxK7KG+rbrI3BcLma/Rh
i0FNUWMAvfVh+DdTCqufhim+14z+Wxmoz0pY73NUU3O3LfV9ZKAJcv3wLJvG71+VcVXGXqiPg9Za
3OwpnudUOkz6puL0wrFLb73ym2C0jlbe6XnuqmrrmDVRi6Mb368bXzu5hGHziA8wxw+5T95bYyok
GbYR/5i6GytvEMpsnUxs/0OW9a+lDwnQjJMRKpGvJ03lbZAJe7N67i3ticzF/v9Z04fOJ+K+Dd0k
LFnMEyjW+Jj4IB3T1hHD+E9nxecU63xVizNpxXEaBkKCoDiaQ73wVplPQ/bjP6wH/A9YBtoslJMv
zz0ynUGeptyypj+oanAHZiNGZCmZtgBe7/D65eGHRed/lhYuWUMIxxfljvs8AigOB8vOjR18gEIF
E2Ct//b78ZQM1cFK06cxkp3UyJ6NJH8Cr7KTJvFY/wDS+BpH9Cd9CYF14xD334N+Oo5ibdmJOkCI
3Uw2GkOkgDCIXt+n9YtEH4KKCCVQij2XGwUkMUnbkJ+f9dNrpCl2Gx6q8ZdkBoB1nFqI71pNfdBS
8y7wmZuQlA3/vHqZmF2jWztTwS7RloCwil5WDS4ThIoHKTL1mw6o7RdlYmK3EootSZY1hzh3Iyhp
QafIBNLleqlpDxFoBQ5fUteuKrb6vslQu+iLUj5u7O2i8vqPk6KEhjoSdRmYES5tdfqoKJGArdx7
6oTiMBlm7uRJ8YJixa1ojq+mX+10r9sr6Vbtbi1QYHr8f6YXp7IJmqEYSym+TyQrdwytM6D9lrf0
sVc3E91VBh5nnOEyoJOnICLWQ2FdK8r5JrfNaVu7fu2EUDEASzZPV33gC508kXiEjv59lTU3k5Hd
BHF1jFFIgt/E2EDIrG3bPCVL34ruA9Mml18sj5UaUieBRF6OXwyEsmGp3GJyWtu0cxuLEyg3QqYH
/bwev3bCAaxJ5m7GpKubNodWwItgxVlOvJplKqdaYuGVmmGf+G8F4vBB2O6jaOvlWN2yM0sLBzJa
fArNM7Gk/G0Caha7v69fo9X9OjOwCJiKUvVimJu4seKBcpwdh6KzGcJs7dcinmgDI/KY3+K9EE7w
Cd+Y1Wns9rL4p4Qz89s3cxRRvWdal+GNywOm9Yh9oq/AO1s9Iw5oV+Prptz76hc5s7HIRzzfjMcE
6qn7THjt6tDBGWy8Gqu7ZegaWhTgGKC3vFwFeLikMtM4uS/jfFfVzaFRnsu42fn6VpawRPPOPpRc
B0QBVVDmS5biRaou+2VmtbiYOuxtOSCgQ3mudyWtsyS7lf34rvM90QmSSnBVr/mmjN6pTaLqTuvi
0M1FId0Z4DIrU9D//GBe/LTFwTSEYYgQaCa77CqnH26bRLd7cyOFXd8A+rzSXPVjznrhkgS/S9uh
FaJ7UfJdP1ePkf/KsEYJIDP3vlSjrQ+3gtHZql84oU594S7qRTuQt0i2Vq7hO8MVmDFYCwgVLr95
aEidaORUGaDU2zfCzoplR9kSPd0ysngxx4wZvlkV/h61Ctqk4y4EwQUIY+NlXjm/iAojMMT8A8+y
uvhySTCExAgpbj4y3BZ0TTC4sLXvlHRr19YsWfIM91HRMQZXe7lrXqrVFcQ3nBHD2JVC4AZtsZeM
O63fiuTm37yIQ0E/Q3HCkKzJshaexdcMBUQJ+TQV8dCVG/XWyLoc7tL6O8Ww3OnCwt/9sWe+MLlw
A1ahQyYpUY0YZ6Yib/yUqJHrR3+Iun53AbO4DmhZODmVZRgVV5KfTdLI1+ohNeu6oD2W3TFoHyH5
3gIBrR1AckocDRkzRYn5e55VC7yxhz8+wj+r42tzTLTPWz2tFecMBpAAlF4x1KjLgRApgwJHa/zk
PmH2x4boSXMGq9rKj1eWcWFlccDFBHERKQsTYqb9wDxNjNtkLGIjPV21wldhdgy6JVhjLzdLK6tS
kqYogWOJsuL0qaxOZlM+XT9k87ldnOsZ7vI/I4ulyEmASLaf8tbkRr+b+vhF7CuQ4VFjAgLPk10j
tKYbTdFGBrm+uBlCSuwOw/Iigo6Ctp06iyq7KA3Ak8t6lzd97xrtnydArO9fOwsPkQgWk4Mdm5gV
0dHKvgRGb1v54BjdhtNbcRAYYmoB1zePwi9ua18BiQiZM7yH4vvopQ1OQn2QE/nYCZJkj3Fwc/3D
rW4gLPlzP59KybLRrlhtFRhVltw3qbwnMUZ/7+86MTaOx1p9jyE2YPQz2JWIfeH3kiKY5KRmWf2A
xF8swSubJCDbxBNzmvbYeg+9+bOPjG9+Awxkug1AAsdRYsefUeIR6uLVzLZWvuL0L37SYqc1K9A8
6ifJ/VDtOlKiODvO71jXbqFqVj/pv2tf0tpLeWeOY1cn9x0TdAg6SXVPuStHwXmfQjp//XuulQqQ
IgdPDNR3jscX1z2Qa0BKcGrc56PQfGnTJLopeylwOuadUIxMs2ezMBGVVvxuN0Wo9JiS/EPt1ei5
7DLr2/Vfs3q6dGZUiKdn+vvFtdFTKcmjidPFTMlnQSx5gBihyGLfvW5nOTk7vz4kg2A53tUXgDpc
OjmTkd/JEthjb0qYQEGzGsejZQzHF8+V7O3FqGaEqj10quJ4IiLtf6c0geOXOHkego3Dvrbos9+y
HOxTJhgqICdP7qOarA5YAvqhuzzdCDnXTtW5lUWkB68NUvAZ31mMv0Iaqap2h1iC9n2ra76GtTjf
2iXQLx/SgNp8SSPTRkyyqQ5/FbUzyraS2OML/OGt5/7tbbj1tbt5vriFW2d6JK0VE3chFsoupQuQ
oqhUpq80ODeSpNX7AtxhBgXgdmFruTw5TaRbPgKg3M7y2ahdeqY4pIkZ/ehGrt1AeBGMXSw5Ufey
cWRX6k4kDP8aXkTRhdLznoY9+zp4e6G77dsdWjX5sGfwYG4IipT50HveuCmrh/PM6mJni7ZK/MBs
cQ+RjnhsbcPFuJ0PrVqB/QaCb9ChcFZcbipkMWPdTZwZxiZcvzZtq38V+ufrO7h6A2h0AwUCDA4A
59JIV1dCxRRcct9Kb4FSHZjxIx9hys8eEmHrmMy/eBngMHPEENAst0hX79IYXCfM8qlZem+q7a6R
JeiDhiNjZ43+Yok3Xt/t/HKnlW/R1hDa2lYiOEouh6jMDF68NBwSv/tGyAwQ8Nfep/XWI3CwZWRt
K2cLBqCBGVCyMKJVUqrXhpXeV4b+u+3Fz3XR7YdU/lyA3xrCrZB0fu0vNhNHDXoL5UH6UbAfLt6o
caDSLET+cGdAExDuBAgYA+LfWrrzFfXg11viqWv2WBqPDAPelNoWz5CZNkk09EN/J7dW/iszwsrB
5aHXTm9v32Xaj3m845gz4OtcP6JLQC2wsHmKizXOcFAGbxYrFUvdGyqx7++aVo+eUi2IPw2x/jVU
J+uYxfGjqJS/20aU75Us6u4DZvVumLiSN07vh8/Lr8C3KSA3uS7k1JdnqM/qsW2EYLhLW4V67FuW
zYTb5cEq7kQa/dfX/MF3z3OpcByRSkMEDOL20ljVaXHhxwYfd3hQumgXq9oJQMwxzPSNzObjq8+7
L4FVAKZG0vmhTpdkfhCPBqaab+ptfxIcwwlf/df4pD5FD8Jt9Zr/rH+On/54fRilYkuNhQrxh+cd
MZq0MszhbgTvN/a5Y5nxTkakKN3kaFzZSpIARrZ4m7j8yzx3nOCtyNNmvBtihhzL26QJ4Bo+ZfGX
60uaP8niPs5KYzMfFPNSwP4uP5mR5jqC0e14J0df/fJbtIW9WLsGjCsDv8R1wsm79J4WrbVUic3x
Dm6HvWB8iaTMmYVFozy7N5PMDTKi/MJwJvlbr5uHP18d6ppzAEqFh6T+cnWK2E5JHlrDHcm+7DQM
bzlpUm7Jqa58q/e5b1ofc01iGeo2gxRWcQM4oRa1nd6I6J6Ip7xmkIDx0Y37vOLPZpJHxgWgiVGo
716uSJanbCoRfr7L9aJzm04vIXrpKzfL5fRniFDifc7nOBJEibvre/nhNQJFT1GcxGIWgAIjdGk5
mIxwHFNtuCsSZpOlZj6Opb6RbK8amTl8IEvjdV8W/kRFyKVEDsY7MfbsutQcjMjyj+srWf1e/0fa
l/XGjTPR/iIB2pdXqVu9yO627Nhx8iI4jqN9pxbq199Df/fOdNNCE5k7CAIMBtMlksUiWVXnHHB6
47WNwwhor+uRUIXI0JVMaTAUH3lOXAWPE2fybMGErYReJMU+RVxYFwKfSYLgod4NrUyDwny3JN9A
VQxs+bqTevYoaiNhjsxtY2wt9swCTTnaSNi8XqTFDE0iUUrSJUBhYVc28bdxKY9U+5PJqqeqngIk
pjkLLmFrawXCJXQHIQTjwspN4zxVUotPQQg2MzfSw8oGnx3aHG8v1tosItwCD4AiGdRIuS3soOco
gYw9DRo0yOTStum1j4I2p6GxgqkQkfWthENWVmQIUBvZYJ5foZb1rss7QFWrdOg+7LIADh99efbf
HyQmuGbAIY7ojlVjV86L5ernwqwz3aBBmvT6pgE2L+w0QwPBIaJ9rRBVwES2FjXA9AxcLgMDAFVx
bU8j+uRElrYESlXu5SbQEul97NzOyv2+XfzeSAW3nxV/xF2AZeUgOYpRcmGqzwbHyqGYHCxArSfK
sq1ytFBpL2a/K9XtrG9QnRKYXNnVMAmKT8CcAULmydbIkPVSmcFk0iY+ccotZLOr9kNrBXO54pBA
cygAjAMkikON22p0sZDEAi9LEPVK40Y003+CoyvxGzOxd1KhF2d5iUQc6SsLyMogaFtGaw5S09wx
TU0j7StLXYJ0Bun74EdFkCuG60A+pZ4Tt6z2t3fd2mRe2uMcpsEbXDcqOAy0YUpITm3JLhMdZWsT
eWlDvXZK0L/aXVTrSzAaB6sIJzJtHXVnFvcNEVE5rIQqdEGw+g46wAHu40JVZRhWVdOSBuij2kk9
uorLcdtN0emvZw1PKERD1vYGa9yskbklFdUbGtBZAYow6sKZIaHHgDSi2ubKAtlgkAfRLPp0ceHm
vLDM8y6tygpnWOPlJH+W9FIGuR3wekYsuNWvTd6lKW4v1xZVtUGBqcJ4VMDPjZMlWgQBccUX0K+H
MhxoPFmDImcDxA+yTLKZBuZQg1z2rL8PI/ohLLcR5QtXIjxCOwoGCBQQEdE5rysxApDWIPRGjeZK
6DBVl4/bXvAVAoAnIy5nUO/FocX6H68dWyKJqsy6gsHETVinD1G8t8m3Rj50EzS028RNrWMu4g1Z
WyWAohD74HcIuNw5CZ9coG2q4kgxJOpK6bLXtDx143gIbw9v1RAQ8uhGgwd+2UuZlmkxuBc+3QF8
LJusw0teyAS3PomQqv58vMIOt2Vtc+qoKWGdoLIC5p0/efQ2+em58obDKJ2oqEtmJcAyVPNnKYmd
ypw5EiMhZ4HqI0CHwyaW0axaulJu7TL12FF6TDRpe3saVzYwDDK2KJkJntucQbCPAmwPDplAnw00
49b1c5qgYSJCj4UPGsv329Z4zhV2lWGE6iD7wkUUq8eZc9Q4sSBIuwRtq09HzZpyd0bV0LPyado3
gEy5VIfiR9oldpCns7bX5BRc41ZhdoCTOiTIy0XEBLeyFVF6xyUIbc9Q8+FRWaqySFQlBJetIZFx
R3VAhdw2nXt76Cv+CivwIBBfsMIxtxuRPq7iuB2WYDrKIf0twhev3HSg4o4kJCNQxHOCRbaLqxyR
7ViXa1CKKZG16yLgih7t4r2w8sMUQQYmj0l+0Ob62+1BrcRLEMXhBgLRaYb153a7NCCUmBbF1Jmz
Cz6szUgfywpHQb9shuXXbWNrb/hLa3wZa+oGkB5XI3z1aL22L6DYrHx7Q1/twasPqsja6owip4M/
CDKIpNczGs0tfLjHjHYWCSAbtweCcN9G5jc6vBfF2YiegWq613pwEm/aJgDZiDpld22JS1/slcZj
KSfyPtVygR+tbVikLiHhi4cW0lzMmy8WOlnMBYha+JGmPerqfTZlrr6cslI0fDa866cciD8BuMD5
JKML1lCv7cR2p6EBFpHInJ5158lCzb4t7uvuj6GQlyzVPds5R+ZRiv7+DQnDKNcxWkYQvvPkN3G5
DLlltFjl/lcLaq0Y11t79Ezjo/uZGOCGEWHlvi40mjhwgcEpCcrDLwgTKptzkbcdLplydUKMRAF2
wAo2d4MKuMV0yBqFya1QwUPha0BgZlkHCbsIoCp9PcGTs0yVRRAKzeK7pO2I87SkgnD79TRh7Smf
hBJ4s36BTnZDAXxZAhN1taU03dBJc3XnxaEL2i9rP/rrPl+w8rFSK8CNSHKBWeV6SANY7CVDRziQ
C1Xd1zoqv3jBJD+VJhUkaL6W8z9NgaYSyWQZyUnupkboos84Spagea/aaldKw2bQ+7uOzC5pk800
4kkZVwBYJcHcn8CzG5bLnakXXj3EI8r9k6cXimBF1xwJDmtjv6AJD/9cDz9HMklJSpylSvkDmBOX
+gNqouq+j+8IEo1/fR/GuxZbFF3orO2FT5kucWubmSkvQQRaHukPAIqDqKnw68l4bYIbEMovXZTr
CiZ5+j4uv7S/fw8BDARUDkqQTEqMlz4lYCSoWvZWRge6Dy0/bL1keJGEctVr+wCVTgRNpCwBkedi
GRkAyc7jFG9ydDebuwF9JoemO8272Axvn1FfD0SM6MKSdu0Ci20hlrawpCYgCVMG33FSCA5oAY2T
TeQIHE40Lu4s0JE9VOgIa5l0/FCJF2ueQbeNtLs9qLVIxUgAwUgFvkOUAK8H1VGjNIjN3KDKNlHR
bBqU/2YaCUbztRCOPY2uAdSIcOiyguq1nRm8s7jDILsgIWSYqTtpg5sltHLBPbOZkt+V0z0pc3Oe
8ninSW6fOoKzdeV6ev0FnMNj71YRrjM4CkjmS0l/x6KmEztHmvt4xRQyeSnSxk+jjQoZM+LNsqjl
dHWuGRM0TiJwPvIv0Gjo9Qk8PAihkHBGr0Ft3EnkbxH1bJ5B84VrBLJwKINez7MhjUVDRmQ8zOmt
Wh6BeRIm0NciB2NpwcMWxw4QJtcmJrkiBOcEbimbcd893/bHr1cgfP/Fj3NuX+oq+Pxt/DiRjnn9
2CT3iwm85va2ldWtjJY0pNhwB0JC4HoIaoxyZZNGuNt2+6j2DCmYajfrvGHybxtaOzbwfsWaM7wu
WnKvDcnUihTSwBDqOlANWM5FlH+AQ+BFU/dRNH5T8bp3rVqQP1xzNKQ5sK0Rr1i96NpqJhVjPsm5
HDR572WMEPlcoT/+Pwztwgg3h4acoY/GyORgHp2XJobO8zz6oCbwGlv1bIhddZblQ15OELDW4iLe
caxyiZ5TjO56bCkFs1M9tYj33TfTejDbwdX0M2Y2y/Be6L7fHuTaTDIeQzxqUfQAZcC1NbVoKJwV
1hwyv0KHIJDm/g5MmofbZta8/tIMN6jKSUjbJo0cpNXWGL0yC7IK+eyX21bWnBGNAp8oCpyVfAyO
nZzJv3RyEO8L5QTFQZP64zaSNtUuFrGdrU4ce64ybWwwR3Ejoq1utpOK48tQkTtO4q2SfXdwvNwe
0eq8oS8cuuaMiIjvLHGGqu0BjZADO91ToLRG7Wyh0jbmgqzr2mhAVwMSHqSLQAnNnV5dBNbRrh9x
mUGQ0JPKVTBhSvbr70dzaYVztq7SSogHTnIwhUP/oVivEt2pf43bwQGBmzXe9ciEggKa27Yp2jfH
opblgKpHSndE9qJhlw6CCVsLsHAw1GWA2UMRlE3oxUtWwuo3lGoykKOnCmPQh96bY88Z6VZcmWSf
zD1nwbiD9iL8DbZAvthazSoSXLM0BsuCKzOZ88zNqm5+ur06n9/81Qy8DUc3a5vgZg7fLncZjcag
LYPWep0qP6qDqrmz1R+S8tK1myg70g/9AeqkZRWkoPoo6J39lErHZF8DmJS7kaf/0oZNXwhOmZVM
poKx//tp3HTLtO+dGSjSoH4bD8XmcdlR/4d8Z/y4PQVrd6grO2w/XixrljtVZCewQ8BUAAbIOHM1
aEo420o7QE7N+THloa7tk2dhPPm8uNyafe4kzbH0GpRVxqCrD6l80KKdUSH17Kpg9ev3ZfZdTz3l
VUqg7RT5Ueml32rpofFBVdNJhes8LiayrfFdvl/0rep8EHXXmXdgsYzxP9eu6ifP2WMTuxVp9710
rGyAtxc3qgQB65PS4tYw2PF2MYPgXh07bXTGoAfuPT122bMNrVx1eiaK6eaotFiWmyHfNCT+MnkJ
/ajv+7L2Y+kxzXY5Osiz+mDPr0aTHPTAiF+V9qGqNoZeuaTRgYiD+FvuGYNb2c+Z9KefoDYDVolM
cPZ/ViBvDYMdNRfDMJPZclrIlgd69YDi4NxsFs10zXjPyGcWd/Tq5+S9dLuDFW0WxMuhcvOzUXsm
VqGF3JZXJvsURKVeHn+n9mZ0DmRMNnn2UsteawbknIbzIT6qWx0Mb86wxaS5WJbuqJRPtV8/SLOn
0jO0MpywzJ5z6TTLu8adnuaXVoHS1nk8mdAxV90ZsD80u0Znp9yA7cZJBBOxkrfEzkNnE6NjRLKH
f+Y21Jb6GSmHAIxZaPmjZb81u3Y5lG0de/ZcqUFWF6Uba+a5oOX0reyHDKzTVAQ0/6R9uV4RFeoX
QJWiKsjgHdz+UIqxHcYpnYIF7oIeTE8xxm8j8t3IrHpLRwL7o7V0t0MjRd0q28Ixt5p8cOjPHKSx
2aRtZ8OlyLEQVypS8GbnW3CM7Vmyt0hyt4Xa+CB5ZDeY3d5mmX3gZO0yIL25l03B9VU4Fm6TqEOt
to0DES88AqBPY70aewnboj5rQZxv59hGD+52nvfOsElLUG0lyBajNFkfcuWcnTXL1aV9uk3HXZ17
kboZ69+1D51XA5IKYT24OC5c469vcJh+dJ/hsoNiCw6j6w2RNPU4aWY5BT/1w4P28Ndx9/rXuQlJ
tQSPygK/HhGI2MidX4LF3kbfeu2xaoaknJxx2RJa/hi0u76J8WhKRLnbT+D7Fw8DugaauXjQ4P59
PUQ76zK5HLIJHSX0LMnSA/jA3HpKHurcOFYpJHvVDs3LCGNgm48oJLtaL4qKXa06j4O9PCUjfUf+
7j7p7MqFoMb92EZ7VG0eo7jEonqpom1iYBcl35mVfbVMW6L5mh1Yw+NUoR3aMr1YEuzfrxdITCw6
wYBhhFz1lyaSRtbGsrCrKehAC++02aaGiFzUbyPUPG6vIc+NjvLYtSnOQ5pO0dsu7ibcHczHLq4A
2kXPSm2GYAV51ox0U1QS+r6tjazR+3EqXse82VSPJPkoegL2/mI/2rI7aG9Td9RK3VONeaeWe8FX
fr1L4StZhwEuOSiM8podUTzadZ8sUxAXKRTupNGvKqXflLFpbiqJZHe1FJ3QM46Yn+vbQYKmPdHH
bCP11HHbolK8pZd0bLxh8Fs0lPg6aCjukrgC+QT0ziCHDZZ9WpbIsywmnozE9HtVJ4+3h/HZGPbF
V3GXRjc94/+2ufMJwAfQYjj9FNQgfbRUkD5C1MOVauOgL9B+MA62vZvpmy55TnLfOplvO26lTL6t
0EODm8yUv6ntIjj8mVHuo5gEsQEQN2PU/aLqifZYNrVTMNnRY+XsSB0qse4PfblHW2o7BslCBDfD
leWESeBAWWkSV1buGTa3wBs7uQyTeect2RH0kf9lUBoLT2how9tCu44KDbEmiRTofq9wAUiSHVFP
llp4/bgrUHMejjUV9GWzffJlFi8MsiFfXD0AkayMuobBad5qqWsDQmDsqLEdRTt25WyHQg5yyoym
AVU5vhe7c6R5KmZMnmLtszrb4451b5xi+dS/dy9jEfmxIggSLI5/Hdu/FrkXYFTYUbnEsJhm+96r
39FvfgCx8+3NsWoEVxZGgYyKPS88NEBaxzZrZQpsaByU9KcTSX5aPmrJeBjKn1CCuW1u1esvzHEO
UuklZO8SjKk4TPey6dnn/iBlbnXsBY6xEstBTfnvuDjHoKpO25zC0Jg9q3WJ2+hvS7oDSZdgT628
tuAXF4a419bQF2Zp2YiR2mu5Gz6iH6Wn/dGB73T74+25W3fBC1NszBfOXqgLAYYcprKHDsTOrrQd
fJCm+90RB4gl2MqiCeROqAV518aaYYx65SNg/NMZLBKCAbHV/uLhFwPibjKZhtqC1bG5OycPI3HJ
r/H7sEmOsj8c0NA2fBfYYzvmlj3uIMgTo+tr3CUC4gMc0D6XO20n3yWudDDQUSyieviaJ7ryDL5u
V7WzU+sWnVBj2I/DqZ/hi6ImgbWz7dL9+OaFdByIk8rYv5D5baFaua8St1o2S6BWHvwicZNA2tm+
7G6scZv8FOyy1SHC51DLQSM4QMDXHinNaVVJEcIv0AjHokeknxW3EgEJVzINmMkLM5wvOllZppKE
zRwHi7apP0i9mZFpGP1x8p0k9ijo9bNkC34rT3AFEg2Q81BLUpUsY0emnm/tbJcYO3sR6lOtbjVk
lFENA9EUQNDXs9iUUEoio4rnQnXQd9mdFtSFa3rZuSOuCcXgQ7GVR1cK9U5w4V2PKAwzBhFgXK55
zBgBu0oO/hC4KLIho7rsh1fHqLdWFdj5BNZXoI6aH+BM8yY9EsSXz55zfjMyAhsmCgrv4d+oxUL6
hkQGjrc2CfVi15vfrWLc6dXdIp8NDaSz8a9Od/UMbFjgsk/TjR4HQ7+bum+UfZzzQ3b8WN//PUms
xfpt0NWInkPWG8pFiSitR1DEFgCepI/N9EdaftLpRRCJ1vzqXxtfmsQyNU0I+m7mILszzD249fwi
SE6mO+9BNxWaT+500ARH76pJdtkE+5eM9Ch3IspSZcWNgmHR+a1XT3O9063w9rDWLhNowv/HBPuE
iwPK0ka1HYDACqJnSN3sieuc5mMiuoqt3SEurXBBB+JPKR4f+YyQ92Q5uWtm0m4p0PBi7jr50JO9
kAyMFy9kzzVsD2gKwteRUeHxE2ozlRVYJeYAZBlbKMVtUV6wTu29cXS8bj8e56P1kP5afHMXn7XD
7Uldiw6XtrnoYJWVbSxLBUzZbkT1BOi8o/l828RX4D0bH1O7AiBPBbEOZ6NEAkjRe9joNui33tuH
dEf2+c7ymp3+KPmlbwtKAszZ+M1/aZC7B0LySp9JA4OTN7si5qPVGbsYDefpvVZOVkZKzFg5AeLe
npX5VyKNJ6ygYE/x2uD/c4wLU5zHz11Eo3nEOKQnv31svvXb+A0cS4fRtQ/LPj22m/xoHtrDvCv2
6mt2sn5EJxr0D4Kr4ereRlsNaFVAbwq03vXGU7NIJ2qOERtg9z4VkuFCa/6/3NaAr0HDFzRFEBu5
U9hGP2KjsTVz/PSZPOlHewvC6X161536wzD6Ap9kP/fFRS7McUevlpl5XVcNUI5/+r3zRLDzNB8K
eEGznx6m1+RUvD0h/ys48Fd958IqF/zzailS02GOCbr+aYt2Sa9sv+WDIIknMPP5qriIlKU8V0Nt
wsxo76XuaVzOi36iosz8WpoJbRn/LNnn+X9hBkTvwPdYNcy0+7Lc2LvmYLauW22gtrFRjv2T7i4g
UHwwtq2nheNROdr/f/PJ321oXINabWgxn+arDCXFRHHzbgaNreA6sboDPilcAYBAwwmb8IuRAi0q
O3VP5qBddmgiRR2bigCpqzHrwgTn/6UFAt4ICf5gdjJ0p54UTKXA51mc/erzjIj2f6PgfL5OmzGj
NkZRhlPrVj8M1S0qqLY/omvuw5SBGkXHvMCoyurVt4xyLm9aED0vCMaF7Hnsar+WO/pm77o9WPB8
615+x4XXfM/2R+0HnhNS44ooGlbawXD6/DOx6DK/XjudDHPu9B0+gJ571zz2nvlbb9x+QjLHBfL9
bWj+S7y8sMilVmjfjXLaYJ5BCWFLuzTd9kRwwq2HL7iiYlnYZLzmahlLpt4ZCF82EB3mSxk/tQ/g
GnaFNfzVSzx28T+WuPWTo3bqox5bLH+ZjmDD9dVDs4/2UKvcCbMdq6PC5csCPpaRGHMHTdQviWwO
AwKKujlro7vUrvY6nZbvTuyad9Zx+m0OXvReQ8nOrUQybqvvQNDm/GOd2+RxlFS6ZMFTs9KDiEv9
x0HK7xB/5KqLLKP91P7uK2ExZ/WhcmmV2/dp16jtiJYf9KmjsunEd7K2geZ0dp412bOLzrVpWDmH
uPiemL+cBLqyuR9Nh5S853H1Pa6es3k8EartqQhExFb2y869mA8uXLQg36r1hq1G911XJfAkbSEa
rb5XaRgXXv7fXqqXU8G5Wp2Ck3tRRrhatNXajYJTufUOKMPjuESlx632dw3kGb85h/8SGP8dKZ9L
USIder4RRpq1h+Khg96c1H03Oz8ev3XK77b4OSq4ctkhEfYarN+NL0xzsWKQHAClMiy/HEb3Zth7
YHP3mu20sd12Mx87VxVEjtVz5sIgOyQujjLiGHIaTfIcxHatbFppBioxkjRB6mb1BnJhhbuBp6pS
UDWbMKxs36mugreFkx914Ut3Led24TJ8odCgdZ7HAwu1YI44qOOPUj4Piu5mkas1JivL19JZo6Pg
VGOuf2Nr8AQFuPPoMi0wPPAm5Z5zinx7T4nbfr/tmGvXDmCyIY+CoooJYMn1WpVRl2QFWeagpqln
zruxwa1RRAOzagRwFYD3wHAFS9dGZkmpq6zX8HJXj06jeC0JVUMEjhEZ4aJcUoNOxYhUPHG1l3iw
Xdk8kOrx9mytebZxMRAuXmWNPsa9Cht29BRlvyQIvd02sBYQLw1wyzF1E3ASCgygv8qm3gDtnWZr
tgcAReYaYDVB/mx1PMhdAeCIIjhAi9cLkzW9Mig1zDUHyRNRQ6wuyMWPcwsyJ0aW1wN+PN+jJPgq
CV4gn4htfocwsND/+3huMVg2cp5b/L56X7rhfJ4hT+S2YfamhPE34v3Bv/i3V2c1lF6a5JfHtqHm
aSl4QabP4AFCY150JFbrDaWxsXswRPUfoDur6FPTdmgRlMGu2g0ujX8IvoNNHTd0wFDYwJHkc4D1
vl63Lop1klk6NlQBFXVvNLTmzbbT5JiptIi3emGY1E0nGU1lSiGXT1HS6GCvyBRlPuQQJt2PwCkX
G0lv5Ry0bKV9NIxqviOGM8RoE2tEffxr38swpVgtxJovGCg7swuJTMyte8CEq6GU3uu2LXZq7FCv
iowksBZNBAZZNcqiDVSlAHLiC56zOsspGN/xohqf1enN6Q9to+Pd87vRn26vx4qnMxw57uMsyw9B
uevlGKHNUkwFLOWzpm/0NjH3mdrVHh4GjsDrVwYF7i6wpoPwFm9ffuVjrZEGXUZXLbRf5DYHnnO5
gyhXJN1Ts/x2e1grRxCaXdFMglQJgzFw3k6dTo96PULj/Sh/R+YVrVbOiUHytPokZ8sGRBqC/OvK
mQ6IFSQHGesEZAW4m8OIShHg7YoMJIMT++WSOxsb4naHARRwPfRNdrcHuGqOTSQSyoDN8m/7pLKr
eqrQPeyAMlNDkUQi+i6X7Y/Y6kTH08rCAZfEsCwaIOxfWFdTu4Sm2lQogV5HIA/uvGRevBxIdlNf
vnVEVHJaWzsFRHpoGJGBXOT5ZNomsUyChnZwKS1+Svek75xNmklbO7aOvVW9tqby8fezyQheMJPo
KwdBKLcLrFiWo9KWg/yPVmp/StJCbuJdUY0//8EOlgxNJwqw8Hyul6SdBUXbQQmq/LnScw9AdaK4
fd8KDseVXY3QgZcviIEV1g15PR5FbY0qJyOIFuvk1XIaf1qMDehPBU64VoAHehjwWnA2aHiVMi+9
uC7Xfd6baEhSAlVqltAwSrIp8QrzlVmZt7YzWls6k/7DdjIJNLljfBgNW8T6uOKdTCKYkWFBX+oL
ucKg5nOcolYY2GhPJfnoF3bj23F8Txx1m+S/b6/g2ov/yhwXWRQ9qXXIVyiBlcleg6JkY7Ubff6F
EOoU+c7EAWTqsTdXpp9AiPTvL1mwDmkBtDiit1HnHkQzVaK2Ah9rUCu1a0U48pZoNzk22qXvm2ZX
yPrvQmoEINiVDYnzGlw3DHcDQR7OqK1rfY/ZV4KySr5BUbf6Xo3aQZK/1Ubha2Yj6DpdW1ADfY0g
sIBBg9//tlIlkTOiYRfETpsqQ3N51Nylbe6XfQxBVSMSJKTWhoeLK1C+TGRI5lls1XxR5dos1SBO
vEVGJRTtgHF7P8Zgju7uMjSw3Hah1fFBRgWwMBCxowp7vWkIpYNZo+Yc1MvgMuJj584o0n2JruxS
FZFzrZwTQOT8Y4xPdpvLNNut1avBMAL7MyotAE141JZpmjyQUaSnyMUdG4Q+wF8joQh0KUONc56y
aKQA9WqlhZ1OvCQ7W8gOTfPL7fnj1uvTCFhNcBIBL8gW7Hr+ULnVrEjvtNCe3iwnXKbejdO7PDqA
VGqs5c1ta9xq/V9ruEQgwICY6BMjfxHi5L5rR0udtTBfUsmdsnSrDkW/1VNr06CAvpBRkILgVux/
BoGfxh9IKaKd/Xp4zjx3kEpWtBBtddkQdmjUr4pjDCrB2wPjHlD/1w4iJ5KX7PnMpvliYBoU7ooa
YT3sMm3wWGnL1WJl2N22sj6af61wzt6kk5Glo6qFCaqnRr9jZJJz3LrQfr5taM31gNHE2wL6RMaX
aSv6ss0yR9NCXZK9Es3laW244M64bWV9OP9a4W55Mfo4cchhOLph+FN+AoTENZXOFWJ7RcPhnFxK
ALqsdRiC9wG08Zi0L7YlCLRrHgCGT7ZTwW+AQV17wEKX1CAaNlKPFmLkddPxnOuFiKtvbbviaEbC
GgU7YB45f66dYWLdc3o4OE92fDbkenx0QM7fqONTLGngIVLn+XB7mdY2LVD0uGch/Y8ThBuZ1jZD
NgJ9F1Zdt7W7j0h6XFDMAHJsAwki/7axNZ+4NMY+5mIj2dHcF1kjwSfU+yb9oTeHpPMiQ0DGsTYk
G9J+FtrBEVx5SSFpBHmSWad6CAKcF2PeLkCUqHcg/tgTVcRXtWaLYevwRLeYRhq3ZFrRphC5mvQw
+ZaOP02cgLH2uyTjNmsEc7fignA9RtiNojYeu2wbXMydqsdUt+fMDONo6Q5o8gW6pIAS+O0VWhkP
i3J4faG1CKGO27VdZyvdALLqMK4GFTw3RjgqnYcaMMjTkAsz0vj1tsEVlwAkGmK4IKgEGokHIxmL
npt5Vlphg923kSD/51mtEQBzDkwYFdEZrFpDpRlVIbDQqfwRRfKpr+se1igxktJDng+yT7NRzIM3
q4v9CwSWiSY4PVZ2NXCeoKrAochaELm4PgypRvUFp5TU3mugxFgA6qsOWWWf6gjNc3EncJSVeAh9
JtC14yUKtCwPMG5LoKPK3tDCCDxBZv1WJrO3zKKk4upMXljhzsRKI0vb1ogbaMfTRrRT4oI91Si1
/YfT6mo43PRl8pwbGagjQkVf0Eis1G/mhBSgFbVCYNya81tYKmSREONRwLveYq02JfWQxeDsJfNO
X0KJpg9tPAImUEBh4ORoAPDVbgtdnM4eA2qctWkjxV6S7JcSbH9tqwnuv2xsFxlAdvFQLYhGgJcJ
LX7gfr7+oEotOzlqIi1cHLzRoj+0UL30BMqYJQqbvoSuyxTv/34/4kGBVwVSeEChcOs6t7Wam2Vj
hAXobywISY75U0k/EpQsbxtacVNA9xkFOa4a6OfixtZX1JIJ9CpCKp1sdI2CA9IUvMZWfPTKBBcy
s4U2KEgQM0yWJd3ZlXnI5XwE5rkwXESbWjCilQgNtR0bFG2WgQwhz80Yj1OSqTYon9U6jQOHNqWr
VVEtiNBr8/bJLM06nJhgxLVP2BS6XmTMjTAmGW7zYA7oUnAIi57PK3tBQw0ETof9gHDJmelNXOIp
lCDCRN9mFsCX6NheIKsz6M8yZKFv+8KKn8MY7td4NePmwzsdSPQGMAR3RojX7K6OiTeBxL37VdHn
vkh8GdI6+ct/sAhqBDQIgJwQvQ/Xswjl93jUa1iksfqsJUl+HErtue+IheZwKEhbRZocRipJmwVM
r5vbxldOBA3iyqAzwDlr6jLnlxXN4yjNaiM0dd+I3rSN5MnDfhqOmQhLtbYDABpDTh5LCcl3bpgt
rkmRLBHsZklzS/XnPCRuEfVe7oS3h7TqLmhpAk4MD0AQPl7Pp+lMM1KckRECWLUl8gfR3qzukYCc
ZhLVatdMIWagCqNpFgQMuMDh9CDWQogyQ/Ro3S+xO3umI1ggPlvHAi8Tb/3HBrdCxLayQskrM7RH
6mdT+xyboAroPuqq9BqSQGB83vVx9JClopC/tmKooCIFzlK6eEZfT+RQzVNcO4sZliY0SRbN2qhT
5BnEOdtK+uf2ovGVrs9hXhrj3IPEabdUGTVDU43qdIdKiixvIcDc3Fmj4rwry2SCMjI1H5x8PI4A
Rd1L/ZD/pKNk+4liIykTwcdjr89V5/vtb1udB90Aj6eDv3G9vp6HLJkU5GMKM4za+p2Sn2oMgoC4
/FlGQq1e9lPcKYsEDGhuwZLHyLA5382itv3fMQGBOBfsmZKyiSprT4jkLYqbVK071P0HmUtfVd5u
j3LtyICMKTLcqCqBqpAbpZ5W1ASpkxkCu74rJsFRsTaHl7/OXeaNyJAUs8Cvg3MCvCm5Vyy74vn2
CNhO4CcP+U5ZwU4EjazJvb6JvfTUBotuaNenGADuWT3+l9c3pgabHc9TRMsvGAyjIEUl11YYlUGN
sUCv/fYg1iYKbEkgH2NMpjhUr50tpXNsKW1rhV3CuIxovIfAhpBgZm2qcNLY8GcDkD+L/feLFxw1
ozrv6WwiUbVLAOx6Eqsus+jAr8alCc6VKYQM7HmECVmKd5aNLiQn3UY2OCuyrdrGXjfLh7SbPHCI
/n26BzRN7BkM4TFsIu6+MBUREhcsbtXRtsucjdJbLsR81WEUxOa1w/PCEJ+mdYpRysdBRcwC5rka
wRlxJylIyEmdK5eK62iCJOPqqkEgAqlhhAcollyv2qB11FYaxwybxnDRvevHdoTmYBHrs8AMX8dW
yKJN2QIzSWfZ57JXpj0Eut6h0y24a62FHLA+ogkfzypQanEhR4J2YYvksxUSK3ZLknlTJ+L2WdtO
gB+jPxgZGEjJcHGHLkBMdkuMmCA1njr1UDEKSzVziVD3Z8US3A1bFuTuWBy+fZU2c4JanWSGlvwy
4b69dAGoaaCvKbjar9w5ruxwThCReRnKDCMqQA9jPwLG5w5WubHUkFqDIF+w4gn/2kKbMXcDcKYh
mirmcDLRXBVQKzvzbH3/1xGPkX7gtYI8ASqB3IAWmoyOnOFoQKDQN7VWNaC2XDpP6Wjvdqol6hlf
8TrwqoEWFoy8uNrwKXSHKHZkq0i8tOQdPVxepTzdHtDqrF0Y4AaUxSDSinQYSJUfeXHqNQBM48Nt
G6ve5qDqjXQV7u18W3FekrhvaGWFBjkoxh80ZaRN2KN94bYZ9qlcEMdc/WuGC+L6qClSN2AohZlG
W6MDHyH4Nv4PaVe2Iymubb8ICcz8CsScU1BVWVn1grImBjOY0cDX3+U899yOcKBA1feoT3dLJfUO
m217D2uvNXhlpaV+207vfdWbh9qq3E9JzlauO7lrK2JCA1kzFFyACMGsleR+0D9OIsxxOWcTcAky
TPtyAKP3F2ScHoj49knyiRTvvRkORr9yyGSE/Y1p6WoitVLPqQ3TOmxqendsmnmnJTSwcUv9LMGW
HEfjJtaNfenmz22Ur4QBy2snAFJoBIQxQEte3/WcQhiqHigAuiAk6sf4CN2oI4ogoKl5wGzpiVjJ
KWMMXG1OFVb07f53XzojeGQEVzOmYUCGeW29zg06VHhtzmRoQe6aE+qnqroW7i68n2gFuoDCwIVR
qRBX3UUUMs9VXhV145wRGXpj8w1cT1tuhBl4eXi65f2f+4tayjHQWADRG2JEMUAhHUwTA1LKGKkO
eEOCcfxEnaCqQOC4Z2q0h9Bs0FlNMDuflWH8wmqvcRMwa601Vpaub6RzULyE3I3Y2+s1s7aHt3aF
e36Mu22k7ofGd5QgX4PjLJkBnRUa8igpAB8jxcIU4DE7nlCiV7i14e6wB1Zm08cbZlmHmKzcEkuX
EeZvkNTDogVc7/Wa7L6G1Cs3rHM+MpDAlOhH5q1uHgrCrC2BRtfK6Vy6YFFDsNGaAsIPbcNre9Ok
xApNdSSmLoZ7VJPpHmr6YE3L1mS5Flcm2EtRvwYsTdZVcMD1aLoDVjYNHSBNNigCeKV5dfyQpNbK
OyiPFX3cOeaFMenImx1Ee1tEtGfIFYJegU+5tWdmBdY6BTJMAdgZB2+ojTbQ47TaaGOxMUmGcZKO
fK6iSgWLQTVtuZ4Qn0e29gJ8aL0Z81o/Iisq98qUYVA+XePYWLopxNagswlSD0uWCEnQsFUbsJWf
62r6AgnwA3Zr5R1YNoHACoqeCBTkRhBN6nJykCuf09z6zbT6+6ROazNdS+dFoCAE46+QzZHOC4lp
O3adib03uZ9H2s7p+9PoRH6sNSDlSf5uluDjU6OmLZIUNNCQ7kkenNMiBbGXdZ4Lrj2auuC4m1y+
M6Cs+CMfx+F8/+pb8mOkrUCfwocBXpGW5/ZTaw0ugtMENEPmBIReW3ktyBHdcnvf0tLHwnkB0T8W
hpBOcuJCAXCVVyIMHux0O7k4lpZVrzGFLK4HQb0OVlmkDvLLwVpMSVhMhFgl31FSgf8QNH0MWVi+
NkmzuKALU+IRu3ikHDNNtdFCGxKA4iFIIeLoOYW1Nn2xdKUhGAUhuEkstDykUIcIuEUMOa2zGzHi
KVbXeok9DyDWitZSojVT0hfiPB/QVRVBfWXteGE5Xp9iKi0f55U4eKl0Ca0wwPzRwwIQWx4piTAv
SC0jQ/JVvmTDH8XuAivf5eM2tSn4BunGTV/iNZqMRddA/R79dsStupy9Thp46NwMRk1WHYveeGmc
6sVIQPdpteG/8HVEE4IKQCCFJddI6ohPQ45ajWrkT3qClqD6l9PVHxcFsmNBNCCEXeWObZfHVuMW
o30e6u7A3WabRfErS9QHSEf8uL+apSvwwpQcbefcofXswBQ12qNp/U71r6SvtwJ/vaqhs/SRhBgI
/hK0ZzKXNuKEAUUaxz7zahOD5rgAt/EmXwPkr1mRPH3WVMykI/A8a8Rjc8jGAPVrVm3v79uSFQA7
oSCLXBk1TvHnFxcE1qgxrcCNR/riIU2PJNa9aax9Bdisv7aEphRuPCTJIuuTLMXO7CiayIcY1Bh8
JF1vkI/ZOF1ReI5bryX/C/6ACBL1QVTx4IFytSlyY33Sm8Q9j226K2cXEQi+pj8plT/S/nehR/lK
BLRw1ZoYRIe36yiBQ2zweidLoPnqfqzcs2nlv+u0ADvTqKwpgyyktICnIh7EisDq50hO0RaNWXDe
ueem90kOjl14Bigr59pj3yu2uf/FFu5aE/8TrIVgKULscr2iQkNU4aS9e9aymXlqRmKvtdLPzDB3
9w0tfSwU0gzkFaJdLr8fkZvUc6I37jnTfrfl0W2UrQVjeUV8W/9639biokD3KYyBY0qWTUZIzjCq
MbnnuA8Bciu1R7pGgL5wpkSe9n8mxHIvzhTNkhSaEAP2zTV8NEq2MViQ1bgMUp6sHKqlnUMyJPIX
1FURYl+bImNa1LzGagb7x5Dpx+pLgwnlWcw3rTXUllwPOBX0lzW0kW4m3POmstwB3azzkEJh0k/q
zVN2dDoQL6OjdP8bLdUPwOr/jy0pJ5uo08RTo2IHc784zj+A4HTD9JAO3kYBM9caxdDSB/vHHPjx
r3eRx1NVKaDOP9tgN2lPpH4Yv1rqr/uLWt4/wZ4LEAr61eTaCMYZlNaZDPfM+fc2fdWML4Ub8Lb3
3PiZGDQY14QLFn0D/GL/NShdSIPJTScmswtEWOw5FljFtDc6v1Tqw1C3K5ff0qmyoNglrj88JB+j
/BcuXw2qNqFN5qITf27556F64XXn39/Apa+E0FwcWjBzooNwvYGzNU5tAerNM7jTfK08m9UYRMaf
Vf32pbXYGGVBNAuezJv2UonJqU5r4ehR0tEAYFIWuo1aPJak3P2LFWHoAKkG2mXol12vCNqNTTkb
EfxOf8Ugl1elIWoryb/ovIgLAj0E5N9oMEqPBjO6irtqE52bKKCm37teYX++vxKZMkuEerDhArQg
lOJu34qiMzA7qUYYVTazLXa3PTha1/qNUWY+mJ/LBy3PvhLiNBvU0mafgzr2WFZ2uesLTXnOJm0I
jDmZd0Wiqxt9oMBm6er0SBLQx3SYyd7c/8EiupVqwx9ADhSzoFoOFOP11tdgahw7243O3aw+Rk38
UioPZfQpH4adidbU5H67b2/pMArgyH/tSTdalCVxNYA/+QyIvQuOabSp2/g9XhNFWcpaLtclx6aq
gv3SzCg6Jyb55UYaFIayImhQOQG0Bez4GlKXaJu11GuMtbrA0sEBAE0091B9vTk4zpzTiWJ265zy
d/CreUr3w2FrtY6lWwDkzjCDnAJVFSkoscHurKddFp2LyQYttsLpTqP6t642QCiqWGvkYgvfDWNP
YpoFgiaQ/xA/5+Ji0zhxoy7BpWOaIUn/1P0gTqkF4bIyW3HJhQcC2ZjAaMAdMV8uvUIum4EKZrly
phA9NCrQTxaTrw0P0yCGkX2DRv5crb3qC98MNU+wH7oiD8TTfr2+qHTyKWe2OAcT0GFeosTemlMu
2cC0vNAmQ9kay7u2UTfKmCmToZwzTnYDhkuikmxdurJ9t1YEVBBFY6FaDnkoaftircaAO4NjEJyv
ODE8HSKjxPjrAYZrKzd3aaS5QPJEZ6vkfmRUQbKmT3br4MIC2r4mRtUhNiN5XKQKWCIvo3MOakP9
LeJJoHSPxfBy/0Ja3q5/zAjHv3DsnqtFpKcVzlGpNKfUNeajFpX7qnTXqIVvj9D1gqSrNh1bI+0h
wHe2wdbTBklg7tzd+JczmXiA0GlCGxb1Gt0GWFvatiJtEYAMxBUjWkXk+Kq6tYGoykDdSPWVaGch
PhXz1rClCagTikPXm9foY1dojMELum3RP6vT4JvGw8QLX8m3Fn3JyeeYK9vcrVbQIQvvrLBsCQZ5
UyA8pc+GzIW1zMRmVu0PLfvS6F5pQ32h2DJrR/RwTrZtDYRd6jxHL2WzVZUN1DPc8VlN6JsROZ+b
Ym1a7fbawi/CZqg68JEYxJNuECgCmXqKGj+Gur6XIGJPLX+ojnh8xi+kT/w4uO+34j93/XADGIMC
AqbHMC+Ck3699SguNh0i7AiUR7gUm0FJgqxixkqsuXA6RJgu1DyQzEO68toKV9QYZP0ttnnCdUU3
CAm9em2qcGHnMIaCtwWxnYm4TNq5yk4pVxRc+HM9bt3Wz4dXDDKLQJBNwTT9LOxf9/duITqAugPq
2wDrgq0fsN3rZUFFyejKrlHOdtWOzaZWNPAUKBiVAX/K3I0/rKHJiId5j+KzgsZU79eA73aYFu/c
vwcyCAd2bTzhkDcHAvv6p5jtUCtOaSpnrTDRnK/r99EY1gYOZQoxcSuAgQQPAlJj9E1vMrtpGN2p
0rFgJ/cIKQ6GDcUkREL65Phut81LUME9Ojp9xsjCtlcwr/X34EH8BIHkBawLrPtyamSWthWjsauc
OTlmzVcorjmtD/2O+592yWEvrUjbyZqJmpFrK2eFvbXOiw51VTav2LiNmbESUQlCgIKOlXwoeqVr
tCamcYjSSZrvdjb/klXB9Kn6+5FHFGcEZYsgf0ARXnLTGXQFfNaKOMziHcDDAWWP7pz5Pf3295t2
aUd6M+zW6tvOyuMwyQB8m+pjLWb32MprsfD+Xa1GurLTuW5j08K2ZdmM5sixGvaRaXllAiqatU+0
6PA2cXG4DYCeLVXyg3qsWa85bRzO1bdc34B4M9Ocva5oL6ZxSFgeZM2LmdfeeG5JfejHeg1/90FP
JV3QGLT55xdIH8+C4COL2y4OX1PLAxJB9yweFOf+lNpeQn2WonTkN5H/4Bf1yuu4tNN4lUV9AMTq
N6wBNcmFQN0Qh0Jvb9pk7f9KHI7TyklYOm3gv0eqg7IoUl8pcZ/B/QBCBj0O8+aZsY3T7xK+4psL
YSBIu/8xIb1zXDFJFc1GHIoioqI3nqU/2XmyWx37XXqFwCAD1LEt4EpyLOOCcNpO0iYJu5cpPbbp
77E5daz20/i9b54jNV0DB4lAXHaQC4NynlPOkINu1C4JS8vyhvl3rWTQEMQCI0GG8FBpiUdAxZ5n
rXf/uC/dX2I+10IpHgX0j6juIuQVfVcoy8MwbdiWOibCpK8cbeTJQE/v0enX6MmWPuGlPclLqq7A
u2m3Sej2YFyZzjONPMFUuzbI8TFtKe8oQiJUkfCq41+kpKQG1cTYljwJCd2b01fWnhLrJ3cqr7Ef
ADlDKFzFjwSilGWozd/H8lOrbOti2KX1vzgXlz9EWrGdJioGWEgSNsMpj7+35DUZV9xn6egJqXcL
tSY8qLK6aO5m45wQPQkZ/KSLiK+CiLIb1rpVS76CnpgDugzMj2Bc+Do8GXuiZ64Vp9DgCrTq+8jq
V63YZ2Fnd+/U+XzfMZcc5dKYdNadxGgo75wE4TtYJkfjRLWXpPFI223+f4bk16HQgDxq7SRMUxqw
6beWl77RaiickBVL8v5hAg3vt5gyQMEH2lPy09rhNOtRxs91uXEzddtqAavB3qQHybxxo5Un9iYh
k81Jb2yvgTA0nSiHsoSB+M4nZaAlP2b7Z2yFxNICZ/o1pVszXUHCyA8OMEO6Cs4YDOegagmxgGsv
IcxMTTPS1fPc1NtcgWCl4fCwGZXCB1HRoUvVP/c/4JJBZFuoEYluLUarrg0WWtMMFi00IGchuVZa
+1x9tTu8dmbqD+ma7N+SNSRbKLKhX4WRDukjEl7ZNdeZdh5pWvpma/+ISnUbNc5bP0znNDbWkgL5
LRJymmKQlSAfANRGBgw4BatahhGI86xS3x7Mh1KfX1WlOqKu7cd5/6LX0aarnZVaiPhMl/enZFYG
D0wpOLEnCrMILP64CFJctX29/+HWTEhXdAbOC6SZCeq/lByLvNui4bly5OSbUcAfAERHgR3HCFwA
0tdqWJyw3k7j0I2L7Wy7OzwX+7T5en8ht5/o2orwmYtH1LDcdIhyxObqmEN5s/JL3fUL7VOeU8gA
o1PnPqIR+em+0bWlidvmwihoGyMydDCq95hpjYEErTZura2cZrFB126ApQEDChJEYCbRyri2MlFj
ZqMJK0bZenpT+3bLfUyT5tkaLGvNkuQNkTuVCp3KOITIKaoLo7qBPgtda6sv7hokhizBjYTitbQe
bpb92DJYMSGjVLrgdamD1ff4pqYAt0OhUqB7cGxR+Zes1ApTHWNELMxHG7D6WPFaG8PH+Uu7LWny
MfNMMT0XgDPifN8rbs8ULMOJEbaiGgZ6vuvvVeYlREx6F98rIQWCmwy0r5lhb+9bWdhFVCkQNSLW
APuEXL22SiNuI7xmoUvKAzgUvE6LD9R6vm9lwSOurIg/v/DwWEkIBQdZEmqOs0nKL8w6Jh3bKvXK
KP9Ngig+F/J3JIgoPaHsJJZ7YWjUWaYbBQIbPXqnPaReEicwyzMb/9TNU9F+71XNm8wDHzGWAbXM
4m+JUT7soyAMFAs2FWNu1/YBpgcQNi5TvJJakED6tBy/TJ+A0F+Lvpe+m5gAEC8zOK1M6YyRuHBa
N0EmkUXzrhwgbTAoe9t4+fvvhkFEoZYK7A9yz+vljMAOOnkypqFmpmB2sX0SPbcq8M9rGgZLDoKu
AJIXsAlgrlm6AjurbOzemdLQdHYQITzgzkhUSIaP0Urpc+lUgU8UVXTQnaEHLq8ormNaQi8hjPTk
O+R5qaepMQ3ub9tNwIYSvQrwHFwRuwcvlL4OSAqgFl4yGhb9l2I69za49rXukBtbh1ZbwD/8uc48
pDBrQ0E3cxTCMtJPdA8hgClO9PUXI/2kOrGuZ6FiT54JKcXZ2akWhtKfR2Xe13a6s5nfpyfDbrdq
VwdN/tZka/olt5sMAKHQiQBoB0AumS2qSaOIKWlEw+pchmvENTclGCwRg++oTqAX/+GW10ssDc6U
zI7zMC4wy3BwIY4dhWPfP6QD3bvqhgJ/lz7ZlO2cZAf1m2c32VeMnHHjrDjT7SHExCe6wci68ZGN
Dz3Di9umMVKQ6wxTEU75T539Ak6y5is32pIJeBJgfkCZmuifXi82JVAocIFBD5u3un/WHv8anYbd
BP/PPwakGzNJcrMCP3ERRqbpKfWJedqEgPsxQ6H+/qlYXAqYdTERh4cUqrPXS5myqCt6Xhch78cD
j/ZWVT7lhnK4b+X2JnHEViGcB+4E4Gbp2Wzmrml7QyvCZLKOBvobJP8BVZGXYvp139BCaABLOGOi
MoEkWi642ClT4yki+DR566dgJu3fuhJEK/RY9a2vQQDJMhBERmuouKUDcGVYyt7n2HImJYNhi4UJ
r72h+pIaRzYau7xgPh2UgOEf1IfCvY6Hp5/+IHS1UC50w/tbIKfBwndAnYbmN6gJBJvx9RcFKRVA
3LNVhPXQe3EWezH/XPGDhavHsAUJ9YoHLdr7iP8BTgakV1o4mLUdG0URnDdt+mKwDjzmOSsblFpH
68B1LfNnrcy3WWUM+/srFdfmdfAsxjlxoaO9hBBDhpPn1aCMYNIBbaDRH60cmYAdOGqQOsbXURlX
jC1d4uACc/EQipIXyJ2u97XOzQaC6nOJk1IgWAHs5NnIWBr0LAoyhTO/6NJuaxZGF2ASTtlVjp0/
QDmnOWhVkezjbqKBM5b5yrDP0vajOYtzhRsDVEzSVcEx+FhONcOV7pYPRmR+Kaz8oOfRYWLRU10+
Nxngi/f3fdHXwVsLaJFocKEjfb0VJnTFxz61ytDWnsa3hO8GHdf7WO/Q+K3j3VAnXjW8WPaRaK0n
QDL0NT+yNUbChQcNbTwMHwkGP2CqJEevauBy4qisoG6PgbZZr52NBnGrledk6eqCrjv0N9AExpsi
RQ2dZhQEuVMVOju0g15zO1BXvuDSFXxpQTpAujk1ZFZhIUEIkpJfyXw2Vkx8OKd0VFA4wtwPBj2A
FjeFF108ii3vCEd5pwxn1fXQnTGUt2hD+E9j50CzpGSBEe1Jonq83DTWMc/fwZHGTxHobYs/U/VW
PoGeYR43vNtxZFwm2fYquiz33WphH7DFGg4YSlwAWkn70Ck9SHs1TOda2bSbOiEDAM7RpFmrs97M
KuOGRDca86xoGjlC+PJ6M+bC7LXSGEqk9kbh2cwB77rqAxG+6c2j+oOlrwzdcWb6NAqUVfDCgkNd
WRd/fvEp3HKeeZmgLq6Cr8p5mvmToh1p+v4vNlNkOy5qouhJS1U7KAzSCQBHXAuRgkSHeh20CLJk
LeOR5Smdj70UeTgyBDGYLB0PtYScu5LgKojnfcug3hY/D6j9t643A27Fs8eG7bKZI4OtfNcJy3QL
DCJo0HyISXqpc8y+pOlzPG670ddY70GjYVc6D1rUHBW+0qpbuC+QGaE6DLobRIgyt2jacXBPEbsM
8wo0UKaDmcie0TVQ0NLnBRYMhESu0OuRQQbMHedxsIwyrPl7PKq7FIzN1ewlzp/7H/i2KIaeuKD5
xJQTuNDkuWhVy6lDu7wKa/uTC8Br2v5xIupPAKK5P3h+5pG1cj4Xntsri9Ktn41dniVofYQO+OTq
Mqihm8zoH1IXwaCkK8YWDylonYDuBvAaQEjJgbUEEgWzwatwmvysghoze63sF7dtg6bp/Di1Xml/
aAYDNQvjXKcrtZGlZBERhSBFwvsC8Lx8R+RA3KEMg1iuYl7JR09Nk8fIGba1rbxwNn0vq9gz+uFz
MbYQdm/nlWdnyVlxqlAFB50ZQhzpwk6mNBoSwCTDUo2UbdvV5depVdSVUsKCFcFIC5A28iU8ptLp
da0kz/KasnCsW3vDnXk8FFmjrYROC66KqgiCJ2T2YohN2stWsWrXHgwW9sZbHj9BW3kXqdpeS7Wt
y2zf5kBCDH8JmsS9BJgcUI0AmOLJk5nmmrqyGign1WFBO8e3tEr3h8FYox1dOBIwAO8AUw6KdR8K
SBd3eT4nZawobR2CIOWzmm/SeNjbMfdT6/cq0mDhebyyJb0bzMicukJ1IDQntB9n45S009F0+Yrn
334sOD3UqAWCCIUCGdRoloWatnXZhKqx7ftR3xukNrbNmB2zjD2RtPnedSrZ2k6yNrp5G8nCMkhv
RagFXL8MwclxECbIkzXhVByrDCmS+4RKkJLRQHdDNVqb+LndT2EOCAQxcIvauzgbF9+uGQiQZ7bV
hIUVtMNJqZ4Amlm5xRY2E78Y4DUUJNDNkseuG9jW3LzsQo3XJwDgnp32O01PIJDcosX3vUo3+mp4
c3umXeHxqNcBlY9gT7o5eMMJpBCyDlvGzO3EM+IrPQCa95+fhd3DFL4uhg9RZUGp4nr3Bqspcy23
+rCxfyrmuTQrr8je7ttY2j2M3kAARPAv482+tuFyWqc2M/sw07VATRUEqjQ5Dm3uH6GQ8oeyGGCj
NcmhhWo1cOmuIdhcUEDA/6+tQm/IaintutAs9Oeqc4FW1A/uEHto/tSJ+TCnqUdp9tbTJLCiNBiy
pyxvVy7mhTqG+BVCBFW0epHdXP+KAiLRWdRXXQhlhMAaN3govT7ftNM3Q3/SFNWrqsGvMRNwf8tl
zTbEc9d2xTe5OBUKdWrOx7oL+z/cCRzDo0rIQNozB+ZT8gqlm2Qzojule27p22tpysKre2VdVigq
4tnEowvraqq+N8MvzndxbHij1m5wi0/tHmRa4MAJDDy69xd+e5OLPpIGNkSADIWg7vW6R5Q37Wxo
YLn8ZZoHwg+UoaPZe3Pbbu6b+qhAXidj17bItS2QgVKKDAAeJjiZdix67ozXkoPGACIYYIaeasVj
P77p/LlsY1Q0Hgr3J5qQDd+MK262tmophTYm9PXbeOhCkgwH0wUbBGTkzfeCOA+Tka4YW8gVxLpR
Cse1hP2Uk1CIMNggOSy6kFk5+eXoXD2iXuRO0PhVmz/93PPGT6eomzcU5A6950SZqkEOrymrrTHw
fjNHWcFe6g4tqrgwjR9tmbHcS8fc/lQVJWEgZqDc3MwWSc9G1pA2AEU9VXaamrNil1Rmrx7G1sr0
k6OUyXOq83KNMV7W8v04QCjFoBYIJRUUZdTrj9v2Lh2JOeHjeuqm2o377Fnf2/voqG6g4QgZCI/3
O+v0qfphxVASDuyV2vTi/XX5AyRPTht9bMxy7sLujWVbw4vPZFPQ0zj+nNV9VveefWjqgGorAett
3oOPqxPAUjCbgGEB2akZz2ifYN192uc+s6LI60lZ7Ec7Gr7aRRSHK6dIbOTNKbowKPsuLavGBc1Q
mI01lH7qPQEOxyYHaldBh6pjMb4WxuxDTvy+4YX3FS0ODB3g76iwyuRNOKeQ3tJIF6YF0X0aU+6Z
wxxv71tZeF9RoMBFhNoeQmb5fVXMrulUO+/Dujh16beI/Cb6SqS3UMZDgnFhQ3pj7Ci21RhaRqFl
vqlDWOfHodnwTVU/cFAWtCcAYdovltefSPvY1O8xANj3F7l431/+Aum1KQmf457THlH6MYn7x6bV
A9r8TihmojfdydG7U8P7zx1d42pY+oio/8Bdxcw8eJKuTylLWuIqTd2Hyuyon6oM4QsmA6Iv99e3
aAUlBVTi0SRCvfTaCjhq4pqRpg9Ns1IPOWnqg4lJ4hV44kKqjKoeAlgQQACRifbKtZmoGbKIUb0P
Mbu3Nd6dneVXPiTaX3W/eyqNFf8n4mDJB+/SnLR3iT50PUtJH/IUI7dmOlKwxo79d4NbSTCzrH9g
jTI/Y5QQI/u6Vp50K0IdSHN6H4Q96Wae4y5ATUN9wvh2hg524RzysRy2ajLzbatgDtcgUf1aUzd/
qtQZ9OpxujZCdBtgAegv8OroHgAZcMPFPyH1MdrUGcJCYckvvc4Tv+SN9lLxWHuYWxZhDlvPwWwA
rQYQ8LC5O2pgk/1530Nujjl+BdKsj1FpMO3J2Vav20M7ZTkHfFw/pOAlaZL40HVrbEk3jijMwA1R
o4OoHv5x7SFKMgGoRXqOk27mb7HTWSN4XThmHe4v5+YR+LCD8jL4nkVxSrqTdaWkMZ8aHtboQge5
XvwpBzACGvkElaq0Cu5bW9w8kNr915pY9UWsSjLHLGMETKHllpHvWrmymXOwvDcolPztdfyxMLSZ
xJQxRmalDSxp3YxR3fIQLQevJtExL4bATueVx3v5O/1jRnpEa4B+Mh28WWHimJ8x2h4dyeAmK/f+
4raBAABEwkSE+9KtlKo9Z2kyYNuyZldCwtKqmyN3tM39r7PoC/+YkUFavWtQZ8BYadiR391w5BAS
HrJPNRlX7KwsRxY2tOnMTMXEp3EwqWyjm5G1vWd1ZOXaE7fa1a2HOhLOEMqRQPdg+FC6ZJlLSUqj
kYdqViffKjsCo2nSRIPHVWvYGMCIB1FKpgDSYmtVhIUVgi4L3T1QUQC+JGf0OYOKgV3kY9grre/k
SAStZqNhavr+B1taIQhUcVNA3QLMauJnXBynREuxa1o1opi1YUZIWihU56PmNwmW1juAiRdrkzsL
PiKo8zHJCbgGgmZpUwlrwSFI5hGoEb3w6qaH3Kea/U6TCrMZYzft769wzZz0cjmNrg+ZxceQc751
7bn1OvAHeCwqxsCMnJV3eeEwY8AdDoPqCGZ2b+BTHWlKPVHHsMyLvaEOOzS3/hY+Cqe8NCEdZaMn
HHxxZAyt/KvR8qBVHqnxHkVr8jiLHvjPUj4e0wvXKJseqGyijyHNv0KUZKPRGjok08rFJG0YSi0E
czKIyFBSAoxfbgAmyAqpbdTkVDKbblUzAitG0s3BfSdYtoKGCVigRb9cOMnFWlTaRr1NG3JCU3Tc
kdT6Y5VpsfIQynWU/6wFlTFhAew0smePNJv7Dt/nVEFvinlNl80vpdpML0bL2k1SaXQbFeYmZk4D
/2vpg1Ll3MvGbN4kI9ibEzC9H5k6Wx4km0f//hbIkf///jqhkiJEOoDvvN4DJx0xPUA4OSXJjIkd
4pHE3VHLPXCtDIr8FJngiU77U9ucVWdX1rYXz69NsXMI6k72yjkRh/ziZv34McBqCe4bSJij2Hf9
YxRFzQoFnXfoQ/h9++4WmddUu2iaPIuumFr69hYwA6ioYRL4pqqWoL7UVkTRTq1i9nsKX/NzOrIV
P/7Q9pJXhDl54AzhY2h9SDdpXjasGPoYLlbkZF/NxNjzKBn25ojtTZ1SDWejy4LKib9WEb6zmXB1
x/X+YET0M2js+kPvIOhsJog3aV1dbyFwBwEIPui+gf+ylzURBu7LRgmcLieo8YLtto20fOM4lRK4
+mztBxOSB2VZa0HHlVdTp8UhGbQI26q+tf1obAHETTb33Up6QD4+JDBeGiYjAEu9IWmt7YoOfDbI
qQb3zL531OhkMEZ/Gkn7jReDs4eGqBOMeaP/+ReGkYlDzBEYhxuZvoS6etXFLjnNirVtIvZUJuWW
tc2zrU57PZ6OVb7GWb/kSaCPA50qgL4QMZAiXSXtmzExcv2UoIwLLa/j2E5r3SU5Pf7YUMycYTAF
MC70EORwEMRxKPTrkDUud1O7rXfJa/vNnb008vgv6wddEwaUa0c3BqVVobOj9SSCwUwfvbjYaD8U
6uXv1ieaevp7/BLrQR95a4SQy2ZRS9GgGI/lytG1waitNdAfPvHoZUiC/Jk+Wg+DsVV7T3sCdcdr
/9J0K8+AjOf6z1qB/8CtY4PqV6b4bUtjHFVM4Z3avvfj+TFLg4pvTPWrk6HEnXmV6+nVa6YqXp79
WUXNLV7B4NKEzjng4kCUSXXCsYogyc0jclIUBxRUmYE5fVCjzr7hxMWhqEAMPqjWvJkdrf3ZxEq9
rWO7OlaxAfC8W38qFS32LK0DyCItm4e2GT/dP1TSm/+f/cE8FEhOUM7DPXZ9LaeugpaMglqpxpw5
rIq23xC9M3eVztfqQEsXhxi9+o8pFLyuTQGpUgJOG+unWd9YaQKI5sElqB/m1QFBwQNZSxzliom0
NtA/XhvkdLIaQrG23mDHqR4ep0LdcqV+AlnSNmsqn5GTpudbxZp8gDn9pny/v7mLK0aTSuTjkCuU
1b1RHB/Qfk31k9ECcN7V7RtT1YDY83dmUaQwc7wrU7oS4C/5HNp12Gh0eNGIl0ENlhqNSpw56inV
j3R0dpEZ+8ZEntz5V/c1hr6HHujjY2yzE9AzwYwfUtt8N6H3tX78FtwL5x2PMGIQSFnLrDJR7EZl
MufayS6KbWp+jlrlVIPIJd3kw9MEeBlh6lFlz7G1bwCqLaOX2PmuRvHK07EQfCDqRI8W3wBkaTdJ
jx23uW5w7RRVT/jSuH6izTRHwDH9pm66dudICYjwO1hzMBeF9rYLws5rv4NAXM1ZRLSTEzeeqY3b
opx2DqNfuWV66DnpEQtSqPDlpPdG82TbcVAW8Xls2pe07DbKtFYYWnpiRA0A4goIhtGukDKwYbKS
olJs7dSo9etMviQGBsbz4pM7gC1/At3riIKHG4+HTv9KyjX0+dLui+oXrkHUi+AJ1/vRU8vq3RHx
2KAo22I6ai3dlDz3MK+ureGiRRgpBWWoFf3XFgqy17b0pkoc8NBoJ609Tq//Q9p3LcmNa1t+ESPo
SbySyTRFlpVKUuuFIVOi9wRovn4W6tyZU0RyEqG+/dDREdWRmwA2NrZda6y9yfTIVzuyx7tMWkTe
cQ84RBGmxPAv3se/FZbj6N2yLfTQNECHwhafAFw2/f2c958bVPkmO7m3x8Vf0IjWY0Ahfl7AkHLb
xOx9AkAK+XihitYUsT2W2DQvTEpwwZDvOyi1jRSZU8rqFGI2+F2lUe1CWhHJMbgpgu3WzTnDcEuG
oI3FJy1BD7b12egH3+6bwDHSuwbYDiw+sLG4qF3txXPY0fXYtu2fdNFOBBaonDIgP/xuQAg2r9VF
a1N0EKsXkPlKrt+10eVOlANUSrRFIAwQrH5ptmCNLAY9HHs6IeoKuuQ1G4PBuKjxIUuct9sHsCMO
viiAnJDXxRSVOM9v2Lmi9TOCrDZhxJ8W4Bn11rm3Gj9joCkd+wUP+CQrQO44U7CmADVGmtfCqYue
qUbSGqZO04GGQILa/lnFaE0nB2Ll9xRt8s6XfP1Vdr/NJNB40qUYZR2Q/58v4PyPmI0B062wzwBE
IcqkLHo4Z1OOgYfmkrdxRFWQILs/K+1PquSfksm6OMrwhpwZ3vnaZzM73d7+6/vO98FFQIImOkCz
CLZlTss64Yg1of1aWU6QmmCAro4U7TCUWOeueEYrw22JO8Z0K1IwMXXfJBWrEABZCqWHrDC6o7Ou
xos+5lPgLmAdM3Oz/j2YGILsS6P0xypzPYW2Mq50Lmhr67YfIrwzTe7aGYy6HhIlV45zmXZPC1nL
o9kz9fn2oncMAGQBFQOdirj+OPGtqbOVfGANurnDPjWPuYmOatvMvoBGsGaWrwyPGeDJDa+Z56CN
G4CwP5SKt34Zbd+OH6v56M6/0GWxaGjyRNq28EDfIjuW61d3+4XCbiRJWqCaquth0sS/zTTzwCQE
pMZgmb04nu/a8hPm2o6Z+jV2L1UVwf1LtIcMcRaV5cTFqhOs5fZThOd27QHBuGIzQ4q+x08gqNVU
nxmXiZ3Lzq/aQ59LMoQiet9/JKKhHkNvcHGAmLc9HuAvEYDOunqoGsPkTdOjPXnrFPWt6+WWdtHd
313enjV0KqAGWo/HXvu8AKRlTMEB2R2XJKSF7yaSr3pn5RQVFJ+D5C/PwgBKY/tVnd52jdIifAa9
U/lZX7IhqBM2H9Rlve9jQ3lcrTzjILzOS84GTPuTWg2SUXvWYgeoaqb9j0PH6UBi2/W7Ji0PGXHZ
OSXDD/xPIUHY/AQKim/a6BR3o1PWz02hVw8Uxe7DjJ4231yr5cLooP0Lo8PJqrgrib5sMVHKn3yb
MeU9BTIxD/nB5bnRCDirzEbxG9d+MkgCUMpG1YgHtAn37584+JV88p5TlV6Vgk23GnUDWFGhzcxD
16P+antum4EJ11MW2wM1hqxqIHYzcQVDOw/apHGWqKe/24cP+VTbUZwYYMtGWNkUPL9M7T/NzG0O
NCvTX4CiWyLDZEvuZUNRn1EHBx7XakRJofXo2MgWtHMn5MfUjhqaurvyjTRgmqzLLo2ULpbhVexY
Ajz9yNpwjjxMjQkvUzEnZd5pzAiBtXjqTJ15aUf1AwU/g69nsawyf+2CobQM7QYfNCAD4GVvtbye
mZbTkZmhMn7TzcxrZOBHO28cDAbgGdHFjdk7IpgTwK/0ZlJOZhgDPiJvukOHMo1hP4N8kGOXnMvC
G77etvf8J4WbC+heoK47mPbApK+wpqZqmNOOuRmuKOGfK0PN70vaA90wdTVfpXketNRuj7eF7tlN
POUodcCVQouRCAtjw4iNZplZYb823wBueOmM9HOckfNK6WPHwiQBqfea3ZnxKDFVO14c4lS00SJG
RMJDTBPNpCadxVwzJL1OLiMAwwPQvwNRG1S9x6xAb7uH6Ye3vk56iS3hNlDYaf6scj4U+KUIlbfa
Ezs2dYGvaIUlI17RVNDVL/0ieb53VJSP8ABxCg4xptMFLwmdTEhEoY4RFj0w0RLg0nhE6WSjXXub
iO5KlFw45wZgdrZLmSsFDd2LZYXqyMLJNHwn/THHlzRJg3aJkaqVUinxzRE3DzEl8mqILdFBLKyL
gT2bjq1rhXNySF54kQV2R/XAOT8uKGT6/fc/lSx9unM14AFhDNM1MGQEQ7NdJV6FgbZNZYcke62r
o1qcMuBZLEnl18UsqTHsyULqEiDamNwghkh7rc9dQlFEskOH6qfMRkmu0zBgpZyMuvJI+u3v79+7
fweOKCSjwSWxXRrVhk4ZTc0JR+UesM3WGNTZqWnA1KoXz4y6ETEPVSPjfrxWG+CoYkcxAcOnqd5T
uB+elr5zs9RaYies4ilIao35zEK8QGyQGM7TwTaq3Cf9LKPZvL4T73jeuBVQHQxxCRcPEB5rg3jV
DfW+WI6tlp/7IpcR0u5UCLdShFz7ogAtpTFrN6Rd+s1ICm/VgFCi5IfYbY7GEB9Aqfo0fTXQ5E7S
cIgVj6W/WZ4FrQzI9VqX8CWw6fAcVA3TEPwYPmyzo3S5otLEDdtODarsHinvdqGeTlKUISVZiesX
eCtLKPbFZOiYjbcirNP8CexZCMPtwCgf23KVGZ2dR4PLQnoVDhFGPW1hXeU8mZ3V926o8S1VWPYj
A2sh0Pva4kCTvvDRQarfJZWN/gY0fNzbXTF9vX1x9lTpHfAA8lFpFbMjc9EsMZsGN1RS4AWq4zh5
Rmuap9tSdleKHgo0tEFd0XAo6NIwJaa61tQNk/zT3LZeWlleaTxWgFqd1eqUxx0sn3vIs1+3Be+d
JpI+SKYh3wAqL65ZHzRHd9hM2wQ73HRVd1mneX62EvXeSWf13rAn9fL34gDd4uI1BNYYHpStuEIB
/SIrVvf9RVSUx6n/nqUIXjRZEmXv2D4KEiwAmY1m6brFDRmwGxAyY/TKu70UmQThxECSuNCpggTV
DHXyZUklKrFnOjkbGfKPeImuINJn9NKbyqi6IRBmvPg3e6aPxnoCvJMly6pd+6B8Lh54RxilwtMu
1lLqqrCqmSpuSJp/4tqDJ02TQ7kEfj17k/V3M7wINuCEYRwT/qepotAsmI/M7bFppe2GVYHhdLOJ
ex8Ep5bESF17XiBLQvEewBKo7mLEaatnbLTp3PeDE9bKazOr/uI2frlIliITIihzW4CpUs1GJ8z1
1BuY6rXa/f9aiKjIBq3dGBB9YV0mvt4+YETtAODZ27q8sxK4WogAObA65i0F745oCN31JVXDJUvO
gFIMs67wO7M/3Bazo9KIomBqkMBVgZHKr9QHY9Pr02RlmMcP7Sw7kKR5bJOoMAGWZH5dS0A+D7Ok
G3PHuhnwWYEugTeRZ3K3Apd6rVZYbDVsnZNtfXb8xug9IsvQ7O0eeFAw3QivEf34/Cs+LKtWk5ku
1aqG8J3Z2c3KQ6HUzjGdZbWePUFoe3F5MAPIjKtnPlFUddSxf+h2/97bnV+n5In1k8Ty7IpBSRXd
LzC8V3lXFDxtwEhDjIEx1dS5T/NP1Hr9e1XAu/Oez4IuiN592hZqa5JBDatu9Jb+WDMWsPaN1V/B
DierTvNHbBtKgHSdU/MClIIzm/EFfzwgBEUu6qBqmDyM8f3YNYfOtpGsu6OSUHPnTcD0DKqD3Owg
nyJoAsgOVzV3RjVU7J9m/Ac40bd3Tfb7wms9aHphphN+f10e3ObHv/t9+Fk8IQS3/d1L+bBRxqzl
pd0x0JO63QCjCdSJgvTn24vYUy/kt0CNB6xy1DcE29xZVdq3uaaGRfNWGp0PjDEws0n8mt0j/yBE
sM2xpSlo59GxEpYBOpg9Qo8TK/1hqN8xHyBxBfbMzMcVCTZaH5KkYKOqhiMbTob+o56pV9jFwZLR
u+4ZUJhocCLxOXyACG8V2VjQK8pwdCGw6hsvHr7M6wvmZw37WMlyF7uqBiuDVwHJXUA4bEXFY4LA
dSCw1RyVaQWSvKyZYW/XLHREg8uET+qKbd+mNWkrQnw1xEThD300X1SQKRi5VybF8bbG7UqChcbb
g+Yk2IDtWlLFWp0Uhc/QNo6V6VkdwlHgG8kmUPdOh1tnlOOBwY/C1FaMW7ApreD5hBYlHn0YtUBB
jlhjDniFUhSrJb703j1CNRy9n4itAd0rWLU2K9LGQAohdGJw4aFSjf8naGR0FzudNu8NvXht4Bqi
v0B4tKscbUSWk/EKf3dfJ3OYFdbi5bV7HK07m1BvzBJPw4jU2CTRrJaHWEZ9vrevwKIFOA3AweEz
CgYj1hOS9Vqhhcs4eib90rhPpICo5dTbh6Z8vq0sMmmCsqx2a2N0qEKHaZV6vdkGQ6JOIC/13OS4
KkvQjUYj8Vb3jBVSMqBS4JkZtLJtFUeti7LXQFAUtvHJBLScO7GTTt7yvvSZOf/8+/Whmx0BNfQB
PUTCxVa7vGAY7FBDYKCgXZmEFDkYN1kOeeehB9OzslJiHneXB5pHgBRi9AFx5nZ5dp4Y2txAUXU0
ButAhGA1GD6qM7LOcDJlXRN71wItu7CQeIjhzQrn59r5ilLhoIUt+CDsOz2+t3IJGNdOmRjuxAcZ
wk2v1qwhVoE6FWgLPPR74fqZ/uh+njTtsJggQ6rPqIex7Ncow7zY20vu+8GfsTBWKr7QeFGpPmDK
jafxVoAHNMmvyVZ8kJXA3ZSYzb2dBBIFOE3hsvPAcHtuWsoMuiSQZQNAPS6sL3XX+uNQSbR/X4yF
5CDAkjn04VYMniDgoWgURb/m2aCY1iu8qZRhiu49AVAGVCrR1YyEIN/XD54N8pCdgjqMFk5J54P+
MVEWr3ef1lkSE+48mybOBaypSMYbiHS3cmq7HRSTxwJzWazejHLdWW8GGVHCzmq4meDJImSMTDFr
s5raMjf1rIYureYgMcwhMFbNY8l8SNxWkVjEnQNCbIPkIsCwOKmloO3N1FhGOsGXMvNPuXO/Di9S
lqh9ERwqA0YQZQbh0sYImGhM8UIDkISA9tq+r5eBgfRnkJyPTJCwltkdirbDYkO7/QO83jZ9XiyJ
k74rApUYjpLKB3qFBxPzUJqe8bUsa+25yx3eL6+WcTbt6hnQrThKKi6IqGeVkilZOqVaaGgxiB4X
Yl5QNf16+6nYVTOE6agYwAwAZmqrzBPmW6xCa7WwNKfx0MZW4SumFZ/HNR1+ZwSttbfl7dlV7m0C
shogQtfzB+tAJquhtRaqa0cv4LlbD6bV5T5SPSpyRUoaOFllgbu1g6KzHGMVmt4Cu2ySdUDtrZzn
m1VkxkAZI6r8SDL4PEoOl6PJvUS/H0j8hdUHW6EvkiVz50WITRE6uGjrQNDlAuF8u8c6hg8XwH9q
4XrsMbV8NxrntPROxWe4jKNEM3ceD2DR844ynu2DTd/KwvQaYc4EWej88qz2HC9wMMDu67Tt0TRf
b69sx4/iHQXoXgTUPgYvhYW1GCOe1QFn2VRhVYeKi5Zc+/tK24NrfKGuxEbtS0NxC9ZdR28g//sH
+66hZN2lPZbW4wWuAoA/Dr75u+sPmgxEb0818Ej9P0mChR/HHMa/giQGsmLnZ1t9n6zJt2vJWe1Z
kQ9iRKe3nEgGTFo4TYP7FVhNvpr+AM337SPinyrq3kcZgtVNZmDPglIR+uC5p6Y9USd4GFef/p5K
yWr2NA8uJ8D4ANaJSyUcz0rcjhXNDFfCaPWDO6x1YDpZf4GLSv26apNHUGzJXsmr5aFHEt4memfR
S4MysqDuAzBBnRw9EKG+rp4eJ5cpYd9GepwJuTCz9bL191SkX27v6dW5Ic3EzTJ8DLTMoUl/q4hq
n5msZ7oSKlXzqHSXXK1eiDXIPNArs8HFoBeWd47wgFMMGQCHoxAzVsKy6g4a+Wz/Bq9OhzkpjN4l
R5p1l7mWJFN3VoanAIVcDCxhrEaM1+tixVCDqaZRgRYkTpPHVo9MEpWUCRGenAXGn3WFnkaZekmz
ABwChvvtr09osw5h62IQ/hqVBRGpPYA/7s+EGywjXrh6nnmg/GGvBNVTOoKgblrSyL6rj/1fvxn4
dTSV4DYh5cyn9bY6xrISP+/gJKb6ATl9z/pKnH/K+ZjMd2PzJwEDuMv+Xq153p5zOqHQjATUVmRn
my2o6dYUfMXofiY9EIcdf2YSM3FlW/nCkFficyX4cFWwrVOSohQ02mkEH9tX1AI9H4OnVXcL+3Nb
B67s0VaQGEaptWsrAwjhIgCvIPj9WmVRbJ8weOirsg6va41GJoiDACHxhDVdPbqxYgDJ0qqiDNem
QwWvTLzsr18L/PBHIcLxsMFEgmSFECUFThWBBGU4VtVfX05IwTQsd2vda2TceLFyxnKzilb3BwDc
/Lq8q1PJyVx3VfClfBAiLGVkaYF0oVFFToKGqWoKWOUc+rb4trjsnuSAsZ7i3tOpGaQLuhCNHiOG
bRehT9Gf+xbDSLL0xd4B2jz+NTk4D8b9tqqfpmMzszrLIpJGreWgTHXqZCPtEhkiK5G5LmaeamkW
zeR7rxKf3+GOyvLUMinCe28WKWmGHivp7VdraD0wcFG9925fLZkQwYJP9bC0GRcCjqUMZDPaMh6s
LJHEce8obBvfhVPAoFUCPT64XMgNbk9l0LOsAS95FQ2s9Ao3PS9x4hUmYI19lxb3Km2DBmAUQAaI
tOYr4FyNsj+yoUK/duEX5RuU56wO5kXPWm/tp8PtTbg2ZIjPUXbGFyJ/bojnSdR0atHH1UStOaB1
2FGKI9Xsys9A7xksBs1Ot+VdvzdbecLJgpUl0QonbSLwoh7MdQDcx/9SgnCsRUnTdZyKJpqLxLft
t0wWL1x7a9slCM8yU+MltSwsAfVMRnuvzyFHedPs576xD0iLBvYseUhluya80gAJRUjZlk1kNNZB
s+6Zo0p2becybPSA//1DWEKmpm9onDcR1U7zSsLVurMKGdT1rhAH4SMQf5F7coSjWawsTcq5bYD4
iEgEhdtvrIUNiev+7e+1jL//CNFx4VBV366myNQGA65dE1UpYD4xM5+ZD5gOkzVD7VwelIPg3CAT
BNIxcW5ZG9DHrWB0OKrAN+b47rdpwKylDEx+TwqcDMAccPY+Vwzxh7EkNINXExVKULXqM6CZ/wAN
DT3rsmaUHTXDyWBsDug/qGGIg7L1hEFkZtdNRNa6CWM71Y8kG77cPpsdJeDlTg05BDhHaHzZng1I
VtzWrMwmytVkuMzgXP+pzFPujUjfyUz83tZ9lCUo3OQWOlLDkJWtr2rXXyzrnxlvslnLICmv2+IQ
NCJjy9Mw8AqvsDhHtiBzwmzcUEc5lvAI/LWgp7bvfcMoD0wFZWqXPJapfRnGp9sbumOPNqKFDUVS
qeLIELhVqIp70H39UMIVTZtgLH+TvPccpYxotsiqXbubC1xmDKrDWQT9w/YgtSIetKJvmmjwZve5
VL00PTvscntxu9ryXyFilAqACGCJMNxkFRjBcftKc5AI1w6TVbb2VB+pEqT1MRqM/L6wiegTBZcJ
XaCVY2reGU0zH5aym73bq7n25nkKDeAhfDQENLD87x+srO72VmHGSQvvCXVBpQpnhz4gE/Yrw1ir
R0xdEn3v7h6GQaCP4IQDQtBWntFQswbkfxO5WVMHxbI2gVL27rFRUxlo2d4GAt+QF2E4rpdoC4eC
WnZvFG1Euvg06APGXmOLokfm9g7urQhtRTAeaEHFjISodFSr8AVNGw3u02KD8ROR0FCx4LaUncUg
ecBbv9AnBfsunNOYlS5IfsY2MtUTcJwh4V/4XUiMwCUEIjwgXcSnMB1zpUx71kVF1j65TRk26fpm
6umbVRt//bQD7gJDNIgMAHqC6u1WCWhZFbVGsirK8x9K8xVRgek8396v61PZihB8XM7rRlmTVxGK
fTPLPAxZaPXrbRnXZg4yMO+ARC0aTaEC22WsKWgqehsyStZdYhsA6a/ddO8mL0Z5UoFPo0o0jW/L
1m/fyhO2DajCKJvpkEeQr1DvF7+oXyf3osooG/f2Dt4QWPGQU0cqhv/9o00o8A8y+FXUgsmmTuyw
zO5NgDPc3r1rKXCHAHyHfBiQYCBoK8XNm8RW6rmK5tkM5uWFmfVBmky6PiIIcQ0Usw14RfAitkK6
DsazsxHcT93qN7PjmRNmDdifLJ19DFs2p6EpJeu6foS2IgW7PS766FCGSD+3FF+bvjjo0oNCTLK0
/e7+AWkUqVKke9COsF0aGosye1Z1yJnMoMKEFAHSgLSHdmc16DzgiKbvMBUibPnS4hEqbKeK9Lb0
nVhDVFYhaaB+kh7VtYWDlf4gSbCjy1qp7WhBEqFfs/meTDKuvmsB6MgCmwCcA9Tj0Iq53TDdVTQk
lJY47KpzXQzHJZO1511vFh9H4s2f8L3Q/Ck8bsC1N7R2aEio0D4olC9JtWK4u77j6Oy3L881mg3v
xULzErBbMJCE8G+7mGXVWgA6djHaKH7X44GoX1DwAGZ/7OmLp6z6mSl3GHZW3OVni0xCO0ZJfzHG
LLBkAzTXeoh8FuCd0bbFW9PFSb02J3Q12Aq4s8WdotZhZbBOKBP0RK3OklXzDdxaQADLcZwsFIjR
akkEm5H2OXpfizFGLWQ8te7bmOaBMTbnWdHv5qp8smsVmfzBY+VPgBa/NnoumTzbWSw2ndcoCJpU
r5ANJ0CtDYhylLA12EE3oix5rRNZrunaziNAxIA43CO8+agCbs92boAfPI3IsHZmfCT27ME6Jgs5
Lul3avy4vaU7C4KiohDC+wdshIxbWa7Vd0bLkiwCZuPP0vlea89FbX25LWTn5sGA4KnEG4lRThHk
sBuqseisIomyuaOHFWBnwDwxZX0qO9sGPF+8x6hiQjVEW6+XtFsXJKfRbXcPVJYHY3jIzWetYiBd
/Xl7Qdx72Oohol5UuEGppmHq0RC8C70C1n8aK0jUuexQpcMFyenYGI5gCPbL9k9nS5L716cEeRiq
56eEGyYSotAULvOakgwcl8vZTNfIapWQAEjj9rLEHeTZaaQnMLXNwbnwn1tlyMx5dbKCIsmZVSzs
BqVDCamqj2qjwHcGbqifYzf+8kph9A6JF0wYoO8H/xYpW6s8KU1EoXk01HeK9spLSuOf2+sS9Q8i
MAvL2Us5QuNVYXGIM6fWi6yIUgfjOc2cfEqsSjamfb15FoINYA1B0XUUMPkZfvCassnNQTs4FlGM
FjYXvRWxowcLm341QCzMQZF6e02iSvA1oaEI8GFolnKwLEEcWEdVCzhukTMgRQsk+RyzLf/cliF6
T+8yQBpIkFPi7IGCPjjUzfKezEUE5nB/adGS0/yw5ydgGXgz/Vz1Huu//71ETPbiLYHbieBNyGSu
lZ5VrVuUQNHXfvU0W59AnTs9ujDsh27o80sa28tp7qbhVHSDDJFLvNZ8vXhVgOiE9AUQQ4T1qjNA
ans1LyOTAL8iH91zS61vozsd6DSfjPVO6vTs7TB6BG2+xxj0dYQHbe5HMwNhShm5KwhbMPFr+PE0
Hk21c7xSKXLfKo0mqHo1BsMUGyT3/cqLwIIRh6M3GWYMuTyxe1ahCnVnq6yjlbpwVrOuP1layXwT
dDEHZ5jakzq2XVDoLT1rLWC+vWTOyaWeZ2p4tV0vAdio2UszxmWYVX3zUoJATZJM2rm8mM8HKRpc
XN4TJthallggvjG0MgLTTRGUitl/Ly2ll+QlrnCb3reCE0oCwAS9lOIkEmDEalfrXLAWvzbtn/wR
/Y7Nyf4MIMb4vtD9FpwBb4Zyvq3uOzaDt9Wj6RHuDK6YcImJAeq8VcPxt9qfnr2lD7pyV33KX29L
2VHrjRTBLTWp01So95RRUYcJnKMCjOrOZ+BhdVbpqTKYH1t4G/+zkf9dk3CFLWN0kjY3ymisrNmf
9D4Bdo2lBnFprEEyjMnh9up2DCF6RQD/gasL0BfRuWBJUXD8nzJaGqA14r2/q0zJ87t3TFgWkJ44
bgp+bWtrrbKgA25QGTW0BXmqmpN7BEXpXa2VzlOjl6vX9jJPc+/Q0KQCYwi3mmPfb2Uig5SNRQV9
pPHTEoBR1tPWX2n3J3+7vX07Fgj4+sj7IGIxkb8S5Cxu2qlOjzB8YAqGSsE49gIyv+G+jesuWCbF
uiDdmj4sjfITXbOy0tiudI4Ey2NmIIwIyqIUmE4HLE4VdXNxTMsJePTdP06H/uw+YEr/aR3S73Uh
0Zg9DYVzjfwjQaoMIyDbrZ3MqUMfq43MQ1x4vPY5p89x/8kNbu/snmLihUYtBs48YDb53z84BHVm
jc4EBruoHO8GgNEYyX0rK/nvaSZGJ98LuZg4FHHeJsOi06JyGZnnnNG8AMoCp/cmGT3l+6jKR4+X
32rQRqMVjMcl6J7eLgZkPuZEqraOlvYpAwlgnag+ILjz4dlQPbUG3l5zrCh6Cr738egp7WNDDrFC
gt5OvAl8lmlsoMl6dDAYnT0O0zctPYPj9a5dZZHx3q5//FC+Yx92nbb4fJYPdWQARBcFa3CjH9ei
kpzttQohmAHuE6e3RP5PHMZXabdMS4E+MZ29Fi8GYu5VK8+AJpc9S9fLQXKeg1iixxVoJ6IZGDuK
bsZWraO5ajwNmE2K9rOjuaeujc8xQawJ/URj+qoVn1xVQZxfoDt19Ri1jqny+7ZC77gL4E1Bgyse
SWSIr4LFesIw2GLH6Mfpj7QO4oeSnMb1d1bdwUE4puN0rlYdmNmgmJt/t1b23Bm9v9h/pux4+0uu
WhhwbTdfIlit1e5aRQd5UmQ7B3MJ0PH0SAN2ZMfykj65d+xivDTMK5g3lMe2eVgLD/MXt7/hqsAm
foPwrLYG+kGATY0U8+HbFKR+EXj02/ggu3rvTTLbq7ddq2Ajs35UlGoksJEBDbQji8aLGWifybG5
w1t3Vzxnd2vIwvHsBE9Ajz0qJ6AGn3C3Tsnjn3P1qfcwFnVmp+ZQB0AbPjoSc3r9UuH7EO/gLvD4
zRbsXDf3eQcg1DrqiqI/FsaK++86va+VlJ5UKzeCIbXjoK5H2RHs3EJI5jkSHTGDI4Zcxlrmtp7n
dVSsije2p476fekN4+X2Se+JAXoTmur53BcSnluTUilwC9S5qyPVKktEPmCNMJv7HqRZmSwds7eX
NqIP0GIhYAWZ4FYUgS13SQvrNfcA67PQLEpZZMQhkNTQj9P9YxUyA8M/XtQu7j1xrFzMKojTEKtb
LmihSuuoBD+b2h2V6c3BwvLvMYbYYw0D5SVQYpPI0s6TZOT7amaB36APssWMDYYh4xFdsXXUr79I
eho0JLCTf8puBJuQ1zXPdP7VsGNCJRGFVK5gPWLwtBV5A7nEtY/ORA7V8NSkF+2OQI9Alr1S4D8u
3xtwg9zWpD1rDkIclCR5JQ9p4u3x5nqz1mzpcVWUPvfTos5RiEfOSBsaWY1tT5NQnuUwKHCtwOa+
FZWay4SBSbOOMgswvyRNlRMFSo7nxNN6bMiYB7ntUMAR1p3kury7jKJKfRBNhJziVHVriT72Okps
yzcK85XY38fpqJH8yMzxoo2gVTSDFTibn8hyQHw5zXeZ/nXuy/vY7k/L+IRE/Vl/sjtEmbcP4Gok
l6vcx28Tjt4xM8MB7giOntzpzmHQzkmKMRWO5XVMlicSzIhZ8HwRyWvxXjS73hQ+2QYYChC6CIIn
e+xIV2NTqhckUi6PwECPv9iN/9Z7mo/Mijf6ZaB7rff1H7Cd+MUBYyZ+62fH5Mj/uzjAnwpiiRvD
leDqo5A7QjadN0VbgmUb+9EmSjHBgNYnmjV+szyu1bEp61PqdTnx+lUGE3d9AzApyA8BnapI+YnV
cnC5zDoFeluUl6vlOX0SxkRNPCXtzrdP+tpofxSElP1W//PeGHSzGNHWx9wwLpyvCeC8etP1e1Wy
iebVJnJJvE2ZA9xiAG4rCRRFE7IoaNQgNP2J7BL1WVmlkkd2R3G3UgT9GahN09Fm6OxyCJzA0dfb
N9J1PiI6f2lWL7VAi0ZBbqAEoFUYvNYyJbm53aND1ptju2Oy6/0LP3jWljmtysx31CGvSNT22r2q
v94+tGujhUVi9hj2ykAGQXxps84d6lidmmh6dsa7zm8tb039+FuRSuzAddy0FcTP9MNaXL2rcwf9
+NFIMBZ/UNoTs4/WZ7WXXPtdOe/3nWe4saKtnKUwzC6nKvZstHCbvmr5JzJQP+vvXADh3t68XY3/
IIuf34c1pfHYuW0CWSPQgYxg0VI/6QJpMuTaZmDrPojhn/FBTE57xYzdGc1djp/YHkan0f+UBNMh
GYNZP95ek2z/hGjOTdy+qhatiezsj5vmSEy+lMj/KbYU6Ea2LOFpXmhR1W2po62LNpjmqu9zZ+49
XZ89Hd3OrD7Gi/a4GIlkMki2QP5ZH3ZzmMCXVdpYYL+a92VsnkHEfrCmM3IUnmNIOr/31wij6zg8
xy7C1w7anKB/2oKw+U+c/bb00bMqD8qoVZnvPM3aJFHJ/dX9V6BwfPWKto+lw6Zq1s889ga384dL
bD7aL7fVZN86Al71/65MOD2bwbVKAVwX5VlEv1iK+3kZgyn/vvTstE5nAr+dFPSCOB0jUhIdfR9D
2b6i/Eb8V7hwhsDnLTXE4G2E1vXay9qh8BSrQCa/R9ull9jLN0dbUKxAD6YT5AUBmKXRZV9j284P
dpXXd+6oAOJTAZK3ZFv403P1ZTaQFxElIYtgCne1SghT4gnddtVDFna+4njKa/FEP+mVtz79G1l8
ZptTSqEhQTB1llENJFvwPKTuKTO/GY1nxLNvfxomf1T/0V34OO3pX8kkSOMhO8XHI7e3h5R4RQYL
tmg8LqoVxOQb6z7p4IA2XpTpNVnf5k7yQvFViDsKlDc0VyN1iPEx4RluNW2IWQUju7b1U0rI/agt
we1V7d1S1L/Q28FzzlfYEZNaAsCwdqHLznmEGZiqMKWTP6lPVVx66fi9M/+uBMuBA8Dti8iWN1oj
tyfcHkJz1xlGB+Snyegb429teI1XyRXlr8+HjbuSIVySlqbzVDfK/AKuOIATFD5ws30Wf7m9d4LB
+Y8UQEajK4b3aYhEtbXSFmXcp8tLPK7qpxSZkwPSy/m5a7UqUPpMf7DjZZI4RoLX8j9CUfQFuBsw
BC3h4e3ISCkSp/NL2ps2x+VXKvDFpt2yHNfM7H8BAsj8iv7d9jilSjxcbi9ZzEO9i0cDGCQDvgoR
n3DJO2VdlUrBzk55++CuZ8WILPQ+N+zCMGY66fkLtc5k+jvP5n+kIgkKSC04NmIS3bb6es2nfHkx
6YuplAFNDwr9Ptl3U/r59gL594uaAxGgYQM2CLiahO3NCnRApSSdXxyClIsb98e4KWwPRS3VN2JT
FiLunSYidAyroYUckJvCm+VUxTLV6BN7WRJjeCHDNGeelfc2O5J0WUvUvF3wAy7JAiSe2G6S9V9s
LJxsntPC+L9tCRbGLNdCq5m+vqxtj7bF7OBW5DyP1VupzP8YBpPR215dGfDAoAADaANA4iDLJWwv
8g9dxbr/Q9qV7daNK9svEqB5eNWwZ9ux5SHOi2DHjkRK1Cxq+Pq7lD6nszets4XuiwaSAEa7VByK
xeKqtXj3kCDXGQ3IZOABuObvUvIzX1N++zKVsy28cuP6YKBQKJa3FG2qs0ayuweT9Ju8VEH0CBwm
j/equjKKX3cFTM2cwAjRaCgH9vPyaCjSnluNVnO8ZnWB2d9guW71aNh00UdmlW7clW6XkMfOlFZy
HiF82+BcVhFOcRzNQ4pn9UvDFoPSctrbUEsvY28g73ZyIAlgQdCPfuWRsV3VVVkYVDAqAAGKowK9
MqZ2aTDDRX0qciI/1EBnQkcqSsp7daC4xvOVM37ZEh60gH4D7kR0zU5IXacFlR9U8lKqQNptaYyS
hbQGgFsYQjTiQMcDIiJz6UoYwlghw5BMjvyQ1tZtqbYBsqQTWlorq3ZbSk/lQN8LtvLIu+TcuVH1
chiVODFIBwzCQ9wQr0n2cvyB/T9q7/8wmoESBvAqnLfwD0BC4aylSBS7aoRvyYcMiU+VPptq5Y3a
yqnwJYr9bp2cqUpm0gGcTJfelG3c9EraKA9lkryqo45mJp/pyq2e8BPgDF1iBtf9EouqWPeokc+4
RVSR5zxCcCzmSixrg64/YDduJui7oTNwa2eOl6uZS6HKMtigH+/KsJJTiGP9XDH/dfpQkQDuCqM6
Q9jUeU2dXaR4HUmFYU72Q9t0EPC5zYt0m9d4N2dBIYcO+VUOr3S6z7eVtqMkDUzzh4Q2h5VRmKPK
xVmFShrKF7+Jb+Y6vrAXnTHX8igzo4dMqpMZISMde+SSGAtlDTf3NW4DPQ/cH56WcVShKeTSYWKP
mZKZahIyWXe1kyPdVQ2OpdKL0qeVsZ2/WvAKT/PILwC0QHuciBHocTVh1tiRUGsy4xDH1fe+J8pt
Oubqxsgl9uJkKrhjZIh6NZk87SvFvGvSvjmkeXvUTEldSbi+jLKBAUZ7MApE6I9CSe3SdaPUiFUq
+B5u3zX8sc/7ILW0zYrXX7YQrEBvZX7XmqElotcp+nqU5LfXsc9+WXfcfx929Bfx+tcCKrmlZ7tZ
YPkOdYdvq8SNX8+v39YR1oHPQuuCCO8vVSWC5jwn4WCnbjc9WixMuvvWJkBj/SrKOlDxGDyuaQQJ
15sZXY02S6Bo0HqL9y5x/coqZHYBpCVhWsWBMYKZz8j9lXGdo/fFahJszN9wtlPhFd5Aknn2viO1
Uj3qOwEpXP6rdMsna6W+sjyOZx4Ja0UiWa5yuSVhF/R9QCXP9Ds/9pTOt6i/BvlYGz5hT+qGhLbo
DsakgbqR9kESZyW7EDke/jNDoFAE8ADP8L9fxs9GT4sc1sU91gVKvPv0GN87AT8AEMAD2a9v+p30
CM6ANVDFl1gzT5mGpA3PNhBE/q35fmaUFK1lpir8ojiJPTBG+YmV4Txu7YeGpD+YulYW+xLNBYPC
rGVZgvpVjDUS57HLnPhA1ffa/G6WfGV9LIUS5Gkz7xA2Olj8LxdjQ+osVY2BhETR8RhnQmkkQ8bo
9ba8RtG2ZkpY91aSqSA2gqkxC0cJghhO5OK2sbZAFrcXrg5oyUCF70v+abI4HSY1wvaSP+NC2ZpJ
e98w7YYMhywr99pbr1Z7KZNuU2uNxVcEUf61OM9sCzlUFmk1up8cEuqWN2Uesf1yA5aqOnqvpJtK
da10H3OI+7q41lyPKgsLBqzYIPTFXXRumRXmMa4NYioc20K2in1ajQ+OPjhuhnYGrWvpyhgvzCSg
eTOlLy5qwKQKxrKixaMZwUzWEO72cFt8kACi3XJbW/FqYd/Nr/IQE7VA64fT6HJ15r2d4UMwl8qd
0YWVHhAN5dqA/UMOlXne5uog0PHIWdBgIORumQGO5xy0iCEy8p3kPKXZLbWVlSrTl6x+NoL+eoQR
iAoAJn/pDF796qSrMxqCgXuiJ9LWvqQ8UGUL1Ut3KFtfk1aSYLEy+5dfZyaFMJJqiYp7Okj4i18A
4CeF+z337ddP9UOxPNNVHdfcNWttZmIt+j9GUThAwwH6s8SGKCWfkCImjIaT5rFfxS37oQf9dtqb
XpnuGffsFRjF8rj+sSesxoYaFfDTsMe7g/NSZveJDJYkT68Azt6uYcDWjAmTmNej1FKtBJtp4kDT
FLe/2PaswbekkDn7frBxtViTTfp6tfi9cv54KEwjN2raZRQexlEP6MBjJbtD6pda72XaEKTRZ9xv
atRqjH7ldFidS+FAz8xMk4cRa1b5WXR0zxV7Jz1V8RjS9sShrsYhp2nzxHPobdesMQ3MYykkStgw
f9yeo8PZqaujrVhm4PsPR13Kg6zkE/KkKg+uR86lDAkXNgRPY9aixyvlpZmalWPBaU7D/IQY4arW
Niv2RHWbJKglt5+Oa69Ci2vozKAQ1RigCGDHx3Sa3rSjiQthXBctJePLx3XPRCDKXzvxzJBwHFUR
NBxVBYbI8/irDK2j/cneQA3VB9mdwtyfmasdXk9q4U6Dlz8onvJ0/QOWl8/ZB4hbU9YHOrZYPsXo
xg+Q3NVu+o286f3qsd1ae3/F3LwPviyYM3Pi5gQ+c+IDzA0+FJ9/qJ/f9Lsy0BJv2J6cbz79NFYs
rs2ksDHLpDUY+IdpWEc3XAc0PuxRalBmDE3yUDxSugb8XDrmoUU5E7BCaQPvWpdrVVJ4gQ4QzGhf
3g6AFOW/sh91sbk+jsvD+MeIsOkrLaZjXDQ0jCoVotmT+Z6oteKRcVgTwlpKmGboiDVXDQH2F6uU
eUrzBjJtNGwNiqaMw7iJ9tqpa54M8xDTn1W9Gx+hvweyedm77uT/2Bx/TAteWo0KYgeImYb2cBdl
n4151FqvgRBzFbujfGxUv65+mo/dG+08vXmO9cSNfmYgvm+qe8N50e0NBZDp+kctT++fbxIiHmN9
Bf5gDEdMpcg3qrTbMIhu+eDrDKWpD65bWx0CIe1BjZiRwipwmDXJpv5NDZBxN3PeY4N/a1u8iQ8H
M/PK8jD8Sqiy7+3doGxoCuFVoIqJp044aO81bd9la3if5Z31ZyTmn5/FfpASgpllnh2ZHdWD6Q1s
z13nKf4mr7FKzEHha9D425LIt2bg3c8wi3kQjFpxx7EmfqPna0z1/yMU/jEjBP1CdxK77OGQ4zyp
VpCeeO2mmst8+4Ueks/rMyvqMv8V+cFhO9fhgTEQmYCkpJPauOU4YlggO7dga94W/HGWsBrVTeU8
ZXtaP/WNdyw/7OY4dptM2uOFXnm9/h3LK+zPd4hnq+mkQyfrCCW5uSsmzwBsfqtPN5k5YrffMfMW
EIC2bFzV8AcodAxFMz+HgOD3lDb3UrTrpDeTufrDymctlLbQLPL38Ij3CsqnUssAmgg5T14le5M3
uzGBCvsdLmtNVtzrXeVBzeNQl7vU+anSV8Zdojyg4D9qNMg7Hf0cu3Lc5JWfGWSfqTcxK/ypto5a
72b2CCHNtWeV5VB59s3CYd6jSzjN8a4R6k/FjyxM76sbth2C/lF/Se7TUFp7B1w8Bc7sCWd3NisG
QeqchlUUT5uxgVynXkFyD009q3KoS7sd0R+KPg7OAWgfXO72jEF2Q7GwOXINkO8CZIcs3sv8QXP8
Ut61yYTC+aM2bczWm2zuRuxxhHDM6OrMa5DsW63L4pWlu5gWnn+TEItL9KVKZVthvCGs20yvuoTP
osQvpGmjtT/TzHZL/gNvGJvri3Nxos8NC1G519RJr1rsmSQ+FnmogZdZI3dWBSWAu4Js8DoZoRHX
L60ThL6v2166b5+bFqJu2VeaRSeYLmUJ4rNoqo5PrFTc5LutrnWhLcXdM1u/x/8swptl7dAW/4V1
obi6TNxhbcssnabnFoSQq+tUafDYREOmjrtsVPesanZToXqylawgyxavaACbg+IaBAUQwBNsxcQc
S1WGN00e4FQMpDfLK7elN9zwm3ElS1hemmfGhFAwTVZbV7yHMRnyuV7f+dwqj2UQgZE17XbS9H00
13SRF2sJ5x4K8UAy8XjdaIiZKmfuWHpGu6tVr3507iBUUcTERSXD7jy0LVjSM8hSr6/MpWh0bl1M
7Ycms9QG0S+q7GIboybkO4OOc6tHen/d1OJRfW5r/pazlZmUeZ0X4FoJ4+JoTh6TbxS5Bp/wjd25
0nDiPfHi+q7Y2GupyGIYPJtXIQwqgzVM6QjDibUbtF8VShiON7ggfNkS68N6vO7n0iF47qYQ4FLJ
MeoSN9+Q5Le1nAcUICv0L0YclaJ4QjbsX7e37N3MEoeX+vkR+HJYOUhqpLgdEeT3xqwXjGYIr+y3
rPXtUKtXa7HzjhPzOoCB/jYnrNdYS8ERZ8M9B+3lZRDfKA+WB/kx5BPQK0cVeu1uthjQUEHEEyH4
TVFLv/SvrvOO1ZENg4nkuFpPJncyUES4PopLDyDKzID3XzPC8aCSHGhAgnOZZneJhq7ojVXdoZkd
G9TVZ9XdT7DmAAVv5m4xJq6mepa5VhZajKxn3yCcE0PpoHuB4ht6aIZvtaOiuPJnkXtl81J/aN9K
30xvM+XRLg+NlOPpfa3GKLbj/s5v/wwCesUuxzpOOJGyTsHhLOOR9RA/8dw17KcuBVpoW0GSJN21
6UPan+z74iUtt450IBnaAEfqcZVumQVGPPUbqV57+4Gycfv/miMIq19+Xo7OPxRf8HlM3mbo+ulu
k3bbte9TusmhsmBvpuheSk+tzPcyhGroxF27WmNAXdzff0/SF6rJKRp03qsmymdbJ/EZ9FruwzVx
jsVzDyIt0B3HipyV1i89zVS1q+RYJaFzTClePNQx0MkHs055+4PWnduVil/bgcFfV4Z4jhbi9j43
LGyDqU9B+tqPJIzS5y75xR5vAYo/yK0bjx8Sdbv3++sGl5Y86G3A0YPniJlG7dLRsh0TKKo3iBsG
RYvWncyemhgdSnQt714KI+eGBMdINrWyZld4axx6tyS9Z9jP111ZWhjnFoTdG/HKsNoGrqRG6anQ
7J76U5rd9fS9yjcGX5MeXjQHVDQI21CxgtbA5cgxheiSMc9Uq1ReVeZ+lGYua0YQBBnUAyGq4mu0
3lz3UezV/h0h5j54GAarDV6rLq1SRbJKaGjCqt/+lEKwxxqR/40Rl+8qP/3QAk/l3u6fosBFs2Iz
VDqUkzxVMNuhNu/Wd/EP7UHeTD/kF+nfpLdnHooMSApheW/2eByjWeSZ/KhZfhvfm85KmrCYbUKz
EJXiGWyCS9/lSAL5ovNRm8vVaSfjBiINPlFJ8YTu75Nq5vV9Paajy6rKOYGmpv2mpwbdX5/NeYmI
m/38E+bNeZaROY2tSayjNLQUX69bN+n2PB/d3D5K+kpyvbT9gGD8DXtBR5tYkezkFixIFcpBsV3Z
B1bWhovSl+Rfd2ixQGPhtoCliW5n9EZdemQ1vMBBjruJNYY8PvTVM/adNv2qPnNANkHb1qUu+ZiM
DX2PZL93dlEZgAfq/fpnLDl7/hXCJilGpZOaBve9OJbNrVmUQKXKEBm5bmUxoQYOFVCtmTYQXfKX
zk6dyaOGInnPkgBs3BB/UQNwCErFNzRS4dz2KvtGPvH2Y1it7v3e5+LSObctLJ12GnqrdpAGmsMd
lDgOUSsduoLt2fCkygcuz6+S1BuaV7X8SXjmjcom5adRwjvznjfvo+FzujOUfVNssP79OHqTSrpP
FbrTCYPYhrSnQxoQvv1XY4bLANC7wHyLY2aaaIxqR2TLPQN/0Hsh30yTsZNcHRSX03OS7gnqoXW5
sVYOh3kuvo4XmrR1tKgqQNZdzlU7OZBWR44UNokOiE3mgMxCS6rtKEEq+rqPi6sPtIv/NTUf8We7
2sz6KeP9hOcadBAESVtOO/SXPF43Mi/ha/4I1wBuR8BstjKuraWySw9JPXpmnLpJHIVR/Bb1dmDF
azCoxawItOJ/ezZ7fuYZryIAlxgmz1bifQxVACOnnqXhutoRP9YKPwE60pxOQ+PKdPSve7w0g6Ay
mnFKwEODVOjSOLrpct6DjS/UQVMWqIWRb6Q0kfyUmvm/iMsz1auMjAiknCKHsQS5L7TSO3Opirkt
3t8J98FVFcjcDOJ8JQNb9AsMkDPPBuRRxJCJCmtljjRJQy1KoL6VAGJL+ob4XT6tXR7XTAlxUc9H
AFoYS8OqzcxtiutwkKYx2cjMXivmLAaomX70P26ZwlVG7lIpUqmZhXJZZ1rQ2nWbubHTWN2mJnyq
bqJJ6dl4kAzUsjy51yA/15M+AovQpBhBiqdCEpSmSrSdRqNU2bPJirtj66iD6quE4t+xlmuV1/WW
xO6tuCD1L0VOKtQRTXXYjpFBC9fIa3M82r0KyuvYHJpqV8sl9Gc4l5vWBUFGYXvYRmjaWjscFqLA
LNQxQ5dQFQCR+OVydUaWkUrVUmRMVfA+uZX/2XjE/YludZeCB+D65lg6eJEV4koG8Dng2qLYRTWl
aEq02yys7Q/FrA8WzqRIjxIgKuRQKj6bEmRNEkrP2XTqxvymJ4GePuZ9tOm1z0EKI+MDChwf179q
IUXWUIpBWx2QrmA8E4Ju7vRZO5QxC/WkdlVJdnM535gZeM/KDQgV3LJ/vW5wKULB4u9+ifndVRRo
RuJYNqNEWNhuWsXNIYTquZ/a2/TUhdAu/xfGwHs7K/+B2RKArsspph2zCtA4gYpnz0O27SqXP2cH
j93RQ7UCBlrYucBw/DE1r7azyFsksKXy2a8Mx3NiW59JmbwZClsLfYsL6dzS/CVnlow+iiBGBkvj
oU93aJrGS0Q0PkGoAsRfu0K6yQNIvuvoykSL8bMtv6CrGb3NtHxaGd2lxYNo6ICJd2Z5FU9sZkNP
r2QVC4f6ZlCDdPAyeQgckE49qd/rh6oK8vs4nzXamTy6GXnIVTcZtkbxcP1DFpL0GT7z93cI505t
VROtpIKFjLUuiE2UCuqZM7QkXqOEWgoZ55aE9WSWudmjq5eF+YbcF2uP8L+7sISU4cIRYQ1ZMRnH
PMKAktGzCp/WW5o+UlBLHfPP6r1IXP45AZLgyS/jLn+yb3tM/FrOvPRyOnccoLMQ9HmzsuHl8moz
PYF6TYvlFX2r96Z9W3be4MuN63Ru/VpzT+l/ts+Qbcxrt9EgWPat4q6ytWpcNvNVzPritgKgD5KR
M6OOI8wtyyeeqRW+pjsMEFifolcuHZmNh6ix3LXSEZiAxHjVzbuhazeMNyBvJQcj+YdkTfPtWsMK
A2E3QJQgLhTiZDulg6RonIXPiv4GRSTXtiGmw4PMAD2sr/JdpIS69Jrqb722dlAtzgjU35FVQVBl
bsa8nJGhiqratges7we0fAZ7fT+9V1uyZXvrngdPoILz5HfHl8GA1hy7lbi2tOT/GP9S8JQTXuel
PrEQ7MBAKjRHJq9C6+dJFNf9fBcFGy8wzBAFu3TQyMYG9Ncyltx0MEsv0zcNHjugdeoZz/WTA1Fp
K6jXFK5+V0SuWRXKQwaaFEE6PHvmc78Pcp+AQW/T3uleNLqD2/npN+mgBa/79s44DY/b/IHfDrfJ
zvhV+HgBfiDv18PY73rGtQ8SruYJmvsbu8AHGa56aN7KzXviNR79uKnQccD9LjBCZwextM9qd18c
HXxjfZQefja+FcRb58n2gRXYt7v4JnNfkc9tFfx/k2ttu0fqZt71jxWJAH/viPM5ExZlW1RtrHJ8
LAgw0WfG7onpZWHrSb76EigPRtDtolv5pdu33u666a/HDpDMSP5nZDYePcUat9pUFtX1sQ4zCQIf
IJp0kg2ejDuEJ1TZIhR9r9ubPbmcFrQ8YXUCUTyDxcTnlVJLc17VZRvaT3CU738Colk/M3+t/rpQ
75rpRGddGxC9QshdCDJGr9sMHXIwRPYJAAbdg6Oe+l53raH0pXRfdWgTXsGGz1tLdM4CMddcrQQV
tSycaI3D46ooijbUqXFUKDp2neSj5tqGq+Wv6+P4NZJAz02GAJUCa+jqEpZ3NDCd2IBWhXEjn0Ar
gZvUmqTk10zg0oSwKG3a56U5Vm1o9cMma0q88e2qyie2AozMypmw4o7YD5SPqdkZBLaGVn+Is3Sj
RWso6DUTwoKQS5MWSje7M0JMMDZcGr9cn5OvewmTj6s62HLx5xdplqSJioobGeakHKFgguasJrH9
iRS+kRUBrfpfjlyv9Puu2RSOdOBtdDmKWBuyiHqaWe1HO3Zz9g3xxO04sDb67rqTS8MIsgQQGcwC
1yDguTxeqEatXM8xjMY0msFoUTBCmfL360YWao3zUP6xIhwnfVzrWaVgeVdu8wRaMD89vUSdOx08
g/jDSkP48hj+MTb//OwOQNq8mAwnb8PRG0eXvDk/2hG0dc/XffqafF26JGwn5tRgz49gZdgkj8nz
2gm8tFv/jBg4NC6dUHrMQtwi9hiNHkhTaDgcCV6ITo1OXzmulsLcuSlhJ/VpCcDZNMfw5mcJEh6w
0z5J/5QWFWfiPF4WcI+QQ0GYE4KpoldJQwisTIPks3JLFG1Ta/S97Wz3+sws+/PH0rzkz+bfcRI6
FGrbhkXu5G6kQrZYyY/AHT1LVbGSAS6uAjSZI/kF9Bvdv5e2jLYdUmqMWGtV7OcJ0HjK+4Sk7LpH
y/sHmTU40YHI/qID0ANDXyoTzCT1TdwAlK3WgeTk+9IGw3YSqFZ8Cy5rr4i17yBaDoZ4eL3+BYt+
zuk1mq1BYSMqMpKYgaQjl9swS18LB25mpzhZgxevGRE2rtlBV50lCrx0pE3SJ8dM6r8xiazE2IWr
JLSakE+Dh2Bml1WEaBTFjtRZeoQFwj4jVJZkG4ygmQfGR1ZDYDVlbjZ9qj24mjXIig0B5SzoCrxH
FPTOSAtPxRW0Io/llOyuj/JC4nj5ZcIIAK1Ska62cOTgEulLtR891AC6/4qmgN1au14BKti3nqxb
g2/MDzu0o8Y19HDtXvM1+OAz8KaOO64KHnyxoaFr9dyOBo7mvtTxEvXboCrHjB1G5hrm6qPbfKRd
ZllzpRq3aYCi5wdNwWdJkoyx0ctuRiNPxB3Zvk7fCicwfsTVG+64LpCeEvsEm9DK3v169AGGBE4d
UL4g73JEkmG7HEASYqGFMbF+GOaxTt+vz+ZCzgoDMz+Bjuc8tCnPnp8ForrTpyLTKQ/bpuem65Sp
rNzwFC/9J9bZDtni3867Itmd5uvMniBFn1bWTpWA0/Kvf8vXrYUGerz1zXcCdIeKL+ByOsWpHSVD
iCK1QnywcMg7Oppy6UPHb41v4msAhjEVeiXzpWBmnbn0u5OYEoPLcgilLNvrbGy8UkHMGOiAu2O+
ljovuqZBDQgcJhreMsXdPExFZzflEALmIh/ABG/eDiC83auWTFcyi0VTQK/ZiBoQORIB/BEx5TTX
ORwbQV2F3tRspxqFBkpqNBten7DFMZxlX3DZmS8f86ecrx2b8CqJ1CGkBWncWN0lKXhHx3EIOmOc
guvGFmCkM68UqpSAgszdEMIY4uW9RzZdjqE8SM43JzYb7hZGDGYrEAo5kxdbY5l+wz7OvDSO643F
Wqs+kMrK3suO485nFVE2QHBY4Y9tzzL2fP0Dv25VfN/MwIo24FmtTUhR6q4DRzVaAsMI4OEjs/R8
7uxSV4bh65j/1niSsXjtmQ5HOMytKbakSpPGsEJD1xFd+OPBlKRk3xYNeZT1vlpB7C14hdkFJw4w
OGijFm5J10fo69KcuTP//C5hhFAgUiMz1sfQvNfe0735cv3XLzxNXP5+IZaB0iWGtBx+vwpNgR/p
MQn3TuOiCax8Ytn894q9r0fQpT1hLgxGtQ48tSNwm5AqOWbNVnmh5o+h3g7Aitr6wyAFSuvK+5Im
Hh7p3H64r5OPSl/r4V9A/l9+iRDNptI04nLQ0F0bB1p3NN/M8kZFOa56o5sq9+TcAO2r0929rYzA
nOFfnouXdoUI4Ki6NOHtZgw753tZ+XW6a6YNizZ4q36Jf2bb6+aW1j46F2f8qjIXIITrjMYhS8Oa
fApJquL1vSAjsNXRnUOqyOVqsUZBvLieNBy6yL5mjm+R4oI07UzxX0xhp6m+ST5TcOs/RvvXSdl1
3AbrOLE31z1c2m0meGRAdQ4IBS4hlxF1dJSGaL084VpgNhsq03IzWu1aoWr+LeKsnVsRxrHKnCQa
ej6Fdl14tRJti3Lb3aDn342OtkNXUtmlXQINH1By4uqO813YlVmb5RQSaFPo2DG7lXFPcLPWqvaK
1GjbRi9CTmmx/xfjeGZT2JlcqfseQRo2ZU4BEiqHLasKe/dvrOAJHgUxIFm/9Kgh126tluD1V9Xb
G+iMf++BVVoxsrToZ3JBZ5YsNJHwXi6JIYX0fCfjiVlth/gmVqyNGmkPmWXn/kgMfWXglkI0IjTw
VrjBGeivvbSG8qVURCWTwwlHnNvbXfsTw5zfGnlXrZxkC6knCM1QSZzpDMGgaAsLI+b6pDeRPYWA
PWr7YcghEZI2hQf9h9HLUzl+5i3eHa0eOjRVDYFmq3fMlWxpcXTxdq4he8FfYrY0N6YoVo/axYS6
6YGmELknWjf6KSonXjLZH/9ixdhA4c5ZAqwJkzmlKhusCLRqFh+azcQU2bXrUvL+uRX0EVhAKcy8
pqLIqsEktTL6RA4Lq7/P07RyO6d7+P/ZEGOI00kWybD2UyYpLuFt7HFn7S1z4akcGDZkOQYiIirc
Ir+ulVq5rbEBVlDBP6Dbtjla9ujso2FsHzoZhbnUbqCVFYPaP9Nr4Evj0XSVKB6DCkDvwCCSs+mb
HlIR1Tj5nWSSx7jUMy/JRrLSybW0dcABgzcNtCNCh1g4C/GUXuUOU2XgP6PIT3E8hbwF4VNHszS8
PvjLpiB9CEATiE5F3lyJqnncpI4cNlI3emqW8KeisXXXGIEEuW5q6UTCqyXICWdRZchvXAaEwTAI
yRoNa0nu4tuJ0inQ1Vb+N6vpzIoQCtqaQVwEERsU1J2+Sbqy2JtZp6/kD4vDBnlocP7iSo1K0aUv
tpoNPDVjJQSzBRg4ObCD5aTSW5SkzJUtuNBsg5X7x5ZIsF3qAOFQyZZDhooCXoDsOucnBWIX/S7W
Jrk78ZFoEBxvJl77mlOxcacRR25cyNM3eLLPjA4lskw3XZkYTey2tYHW50KnaFS4PsPLo2KBelW2
ULUT76bQWOikVolkNMil5UFpLeP7KPfNfdQVzsqTyzzAYuIBLVIA+XB/AUJa2CKAxFll66QK0I3q
0zAZ73WlPiRGGCtoAEH2PGNL2pWUask9kE3NZwxk4CBEdTnpdaJP1dDAZl+XCejlIXVVSkmyAXgi
XjG1lOmADBz6aph70Flql6ZGpANcKUolTCjY7I+t6Q9RAO3Zul/JCZY25bmh+ednF+8oilKV2sW8
kPNvLCFeFrOVwtPCwYjjCcAN1LtAJyuSG/f6fNWeV0XcxIe8bbYU7B6u0TMAW56uL8ClPBsvtLN0
O/aChdVx6c7I68QZONyRwXXuqTH3zTbRN2Soh1tbryWvJUV/amsdL/uGfWN29vjCJK1cGdWFzg+U
S/AGgFwVa0URC8hlht5pyPQqgEmYblxkN4OO3nz1ubYhgqAqXnXQWxD8xKrfl7jhj+Ztk3VBl/E7
VhR7KY+Hla25sF8uPsi+HJiyLhypV+f9knimTjZqVhwjjEI39m4Kyc9qPOlrIOCFtQWbIISzEA5w
xxL2iz2UEBYjDWzGzNfpNzlf6xVf9uqPBWGbDLhyOW0NC3qdRJsML3rOEHY9eap5jWIGuS+H6FQ5
/co9ZKmAdOGZsMwmlHXLrG6VcMw/zPRFuoXIg1tM4yOV9W1BiVu0fjkSz9GqAB21t2nhEmeFgHXh
lQSDC91qFZhnYLREkvR8ypFTS4gRQGVpwKmUUu+lluHlvQKwZs5QfIwO1Gw3kTKYbk61kzasCQ3P
y0YIwxffICwrq8GJ4ow4B+s+7d5kScbNL+e8exk4MqUJZN+nPuWqP7F8TTh7MaycuS8cwWZv5wqZ
3bfQjSDZP5G9err1PmVrxeTloPLHkngAV3VFY0CWESPDDDLy0Hm/RfGaPleP/Z3+vsabsnDKYEjB
ioXnJw3JkrBr6oiQhNNaCc32pGuh1Gz0caUSt3C6XJgQtg3napaNfYXoZP6ER2AZVNlb3Ns4zvbX
A/LyJP1xRtgoLeuN3jSxUdjkASG0M2zmFmZxlw0rCdlSfn/hk5AQIOccIbyEUNChPlul+5ptzEb3
NP1TxTullPS+ongS1b5BiHYz2NuSY/KIX+vjZuTmi860T4PIH9fdX4xPZ3M5D8/Z6argbqYwAwNt
K68J8eWodHUo2JMfjXSXK3daEl63t3QRxrszSqwmeJnRcygYzDtKKGoUyBu4W2OtamBJeDM/mOra
QCqVD80aDHY5Cp1ZnNfamYusmORxmMe9SaKgrKCYNDnbEoKoY7zVpbciPfWdui0LuXAb/my0K6F4
8Yw5My8EoI5VI4RNuxly6UBw1Vao28QVDVbGdXFTQvoC1QzQZ4JR8tJLqxhAmJfDjGl76tNex+6f
QNF1Ul1Ua0Cu4a1dYxa36JlBYTlDjIjgpQwbR4d+yJjVbmergaS8sjLx2+n7dffWvBNWTdy1JZkc
zGFZlD+aLss9myqKy7Is9a5bWtwQZ24Jq6W3RqsfB1iajDZgxn1qB7W2a8yTM3plOXkoRq1YXIxA
ZxaFBeKwntHegkWL51s72o38e8PQNMc31z0TNwIAc+gtPJMMElzTpkpXKYugg9R9RwOnp9SA/FhK
eVRRDpp1UlTS+LpTuDl5sJuHZIxq//onzK6cHcZfvkB0Na5Iiz7n4oSLL6T70tRI3NTEs4XFjtAO
9ydpe92gsG7+YxAgRZQpQFspopF1uQWSLILLeoYyduQlbBfZayoiwgT+NgI2JuAtwXkNwLVwWA1T
ntsDp8VpMD604RgVMWix3NhY8UU85f+yMzuC7mJUYUXEjszjBMQn0M5y4sy31e//R9qX9catK93+
oSNA8/BKST1ZjofEjp0XIcl2RImaqFn69XfJG99JN63bRHL2BGwE6BLJYpGsWrWW5+da5WsW0XxP
3+s/hupzR1PJtVx8KLxbhT2gnYEqR/OEcItRZ7NuUPioouRZUU5ZBCrc7Itq7wrg5439rE2E/xOn
O873fPYnM2ilVE+rX4peY1rAYSIrs+bFhPuGuph1bCgO9B5Pd5x4ZP3X2HnkpSI7HfiQU/09feFf
r3vOlquaDkBEwHjjJS2eU0Y/GaPmQK4tx4Wxy+9S0JnldeUX6V43butE1uG2ZQ+3EEhHo8UNziQ4
UTG21qAkRh25U/dUNU9mld6W+UuJd7yjQNqn7R6uD3Bra+BYgiYdUsHI6guzqtVWXXkV5ZHeuMOn
UZ/7Yz46p7yZtcN1S+8iE+ICIpm/SsgiIwL85uXZpEGbyW6clEfruiWH7pgckkNzHKFTnrQk3gM3
dXRPyU13ZAc8ew8NvU3ySA3A2xZRWeu6eAN5d+jzrxFmWmsWVrp5xiOjeq2UzI/dlyy+zWJn39rK
rubWCfIrUAB8uj4Lmxvp3K5wQremu8SgxeDRNE07swiGwvVBgRNPT1hjjfkuVwIveUnynfY4oP+2
umsgtNbLttPGbkIDFMrb7/pnmiiLMdhZXNYjPoN5Y5A5t1kzEW3qiWElvllJ8sTv6Xdh6TVU7wED
gcK0AZ2My6X3EqczFbvm0Y2z7txnECIHQLTuqoOF///2QyMr+jQJ6e7fv5n/Blylj76oMCaJb/lq
oPlTOEPcWCWGpCCydSIaSJFCAg4wnPUIvvw6Ng8Aw0yYC7NfCCRXIQSTvi7WdN86y1HNFLQk3AIN
dBzZHM5Wfui4I5mgjdUwkD1bGcDRxvShJsPMvCzcsWijfoQID8QfSTMfqXaX4XV83f82Agz2OeIL
uhEAEhEbnlOTqsuIpqNodD91YKcw8ttW7fxyOTUTyAP/7Fm1bjJYQykU55SFlJqwyTJn1GsIy7VR
mxN9v+B5TQqZ3sTHnQwfBt+9C+FKBy7mCLdCq60oa3HfjPLkm54PATu46L/N+yDXHZLyYKjrT7GM
rlm4IEIqAUaB+QTA1EIe2RLOw1RhpWd1I41Qp2ThMuhlpKDxN3SGht2WhV75Lfp0/d5ooW6zpJJU
5Qd/AQP/Kk2urSi5Ncl76bE0j+2lmhYazTnUrkZU+nxmFnHoQfXqlIyQ2mVzX0iubWtkutjEaLld
FZfXqiyaqt57gc5eUBnSZG5eGjSqdNXnsfY6teBl/UP3XG0ATr+ixuCk4nkbm20/6Q5sUBqWVohO
GcfbxTsz/5bIcp8bc3hhav3zs+EYzHUXt7ZpBFf5nBqc2PO9NTwq3LzXysfrw5LZEtar0vuiNyyT
RuVAkvqz/pL8Ew+QcpXM3tZWWMVXgMRaWyGhm3c5pqFXZ9cqNfhF9rXpbUggf3L4Pr9JWJDfFN1y
mOq36yMTcTjrRrgwKZxnaKhSjMJavaKeHgGouslxXKWTFdhz57sJ9KvTDkJ604M6JQQM+Iv5VjC2
v/4Vm/N7Nm7hfBnarnEsBeOunKBqd+xQ3DoKWuGuW1l/5cMGWDNdYPpA+5GYtB/abKlnHR7TUvQG
I1OUOg8LW2SLqEvMCIOZWVeWKBHDMds9ID77dKmIZyh7LX1Ig1v0u5TVY7MQaev5hwfMupJnwxPi
aKUXo+LFsEv1N+ou4TKZ/pgCfN1JotfHA/fdkgM5UACbUGIVRugt6KEolzSNmGsmYVqbwBdrE9LQ
S/VZy7TUL1j5imLMz6pDYzpoM2p/puUXA0h0ydm/NWbAIJD4N3E6oUx6uWFYQ6dy5hgz0+uTlYau
O6AbfCGKxM5W7IRKFpotUO3BtUuY297jqd1WLo0sVrf7vtK/OqPJJQH6w9mOaT03IkS0rKi0zJgt
DKZhb/boVz9rk/mJhu7rFDSDdZ/51zfE5uyB+Gmt50LBUrzR9y0z0knHqDz1ns2vnlODP9Hv9M/X
zXx88mJguo7bGchMcEtShcPWtRLbzdCkH1UDxKT2Wmf7WQY+IjQXAkkDmm5fuQeRgWQjbk2nDkSx
B2AxnvWilyZmWpZWM8FL1QOddmnlOz+a2EeCcKxk5P5b/nFuS/CPsacxSwvYQjHVHwv8W0uCl8yC
4BxJPOnzNMMCqBbBVdyQvP+zFOf7SQBUuWOYwJmj/1rATbi47Ol5u6QROloDWYJ+K/ae//gaNM9O
63yYM6Bg4AIqb/zJ/maBjq9sv0kcbd3uYoQ/tyKcn65m0dIe1iGgKPQ1DYfDT3eXhzY5XDckG826
WGejUfXGUlQFi0GTJ/Cn77nKiWvIil7bS/57QYQwm8deXs7mnEYLs0jaPxTm/7jigtfGpl25WYXp
QjeXX9KHVssle1A2BMFrjaYDlnLGEHpwes+QT+xSCUBjK4bpuMrjCMCZjmv15VIomkYBrcVScOg8
cVBylpkbeu03XofX13wznKzZM3UlmwJW7dLQYA0t1JNLbHHXPFpZ+uwZd63xiLMJr/u1AWWWONnm
MaufWVy/6MzLFt3kVp3AIr1XkFUxc1J/zm/mwHKI5oPydqgk58GmW58ZFOZyVNGoaiNlFWnOU8KK
kENk0JYZEbkl3uMMcggAyaEhewWDXQ6LNWXb8FZNI/3BBvLtRs2J+ZSE9r4P2U3xzXowdzkZv2Tf
nVOWkCPPdrbEZ0So07+foJvg4F/zGehWuvyElivFpLd2GuXzbnxYfhaBzW+8+LTUD1ZuRrPx3CKL
daf8TGhNnD9UevtgXZiAlubJOAM9FqntdwOo7LRTfZXfuuNbMf/NwYS0Od6a6C70AAm/HKlHK2qV
sblucdsjqwpKAOYTWel6a5vj9oUcqwoJbqAELq1Y8Ur3BKXWCJCPg+dlpxktwte339Y+B+YVrV9A
Ya1Z+ksTwPP0gMG4CO3gTTSrXfJiz8/TJEmnrh4uHiAWKKJWUXgLVA/CATK6Rqp3SQwraEkvCa6X
u87s/Q4AcJAiLPPgG1TGa7H56js3KgyNGdjmpg2jxfwNdZsxVkmzt77a2pudzDu7p8d4eL4+m1vj
hOwrCGpRZ0RWXjiOO3Cn2XHmpRFuXQqSuUm4RO49L3Z/NTjQYSI9jYvfmqe+XDdmxW5VtTSLnGnC
U2iPop8zp8RGPl6hD3QySJZCpUuWHxXr9O+bzMbdD5myd/kTIVxXbcttSJmmkYFTJzVbCOsWoAe3
QP+W+Dz5NH9VtDvQ3Jz0+AHat/oPiO7wXfOW2V8cw5I4r9iB+u/XvNevQINqQ6n+chYU18tb9ICl
0RxOn83n8sH9sez6x+RhfLSPqKIdMDHo3h8eGvDt/0CB4vpy6+t6in4NyDjKTv/aF46S1EW1XDFg
P69IfGsF1s/pHtBjMj50wP190/bLjRcqYTGSIf6U+GB/OuYH++n6V2w63dlHCMeL3oKHWeXwc318
4jYajQyXNIvfFAfd2VHUEHKQVV43uXVoryRGCE2gmsMj4HLe6yRjoI+HjHy+GCcbWuhOfzuUAafe
Lrkvflw3ti7ix0n+bUy4Tnnp6NGEwdh8Sg/Z517H1pKFwc23lA04MHBh61SK15BU63ulgkJiNKzg
xgJ8RXb3K4mhD20ap5rx+/VaanjsNolfU6Bwrw9xe1uhgAi8KKrQ+M/lhFZ10sQtVMqi2Ud8ZA9V
FpSfs5elI+N+vG+SXXqn+t5r9Vl5VV5HL5CYX98gH6YYXDwAeYKcCknpS/OO3mtLgi62yH6YjikL
4mfGCH+J72PCy5d/JNY2dw327lpcAP2P2B9J25opE4gBoqabDur4MN66P9Oe6JVLlPGpa3wreJI1
iW9uEjgqZCNQtwQxgDBCpJ3rEhy+Uf/dOfRPzAeIKfXRRCCZys2dcWZHeO2h86msh2zMIst69hZU
69yg9CLT/K4ch2aSxJ/NI259g//fqNaZPrvK2jqcNi1hrQt+IS31JQ76aPmEgqU0hbp6wAcPcVYM
Krxj9ZJLS8XSeTFTMH8VVAAmuuPoMfA5PaRuaB+H58nY54xUz61zq6NMGssS4FvXFCCp/2teCPQl
lOvimmGgu+mHAZa0RBJjtt3j9+8LgZw5XrxYKX5fvzVn4q0CH+Wt43zBiwcdlYRLzP1/Fu63PSFm
Z5OLpnbAIqKyNd6yzNmXdXHs3Pu4soFsRlfLp8QAGZfssSVZRbGkN2iTqtsFzBo7Fp3s8PrG3j4O
f6+SSHtVlWkWtxyzOOzmMP7e7Uy02xzbZ+XFC9x9cqI5yVUy/4xfnW+mRtTbeQfaPZ3vr3+HbJTC
rtCHoV6GFp+RoE9TVb4Nw13DZTmR9fb4YUPg2oySk4bspTiVSkYRMtettwTJ6dU5zL51031N/fim
eUg/8zCTDGozsJzZEwKLalaqC1bJLGLVvjAflpUtrX00xltrvqvQ6X59CrfPwzNzwhxaSjOgvgZz
gL2TbAArnLlf6oBHDvOt+r6RYrLXJ8C1+Vz//CyU1b0H8HWC+Rz9IpwfcJE4tdE/aOYnU9ge/xB5
/u/F8Wx46+qeWasMe8AZ8W6tjnTfhETS8Mvyf12fxc2odWZlddQzK0bvJLPbTFlUHNz7OTBvpPBN
mYX1z88sgAylLKkBC/336QZ38dvppgjrMAP4iO2gFxOAnPkRwsDXx/WuC3FtsYRwDDg4nsUU3mHu
tQEd9ibof9sAUDXgEtjJC9sa/dFzQIOvyl49GK/U5/vqoN4gFXGwAnQX+/PuD6GkH5ZUCOHLyO0y
d7GksVnAjuUAdFn0MqDA1rbHnQWoiPd7kljgbmsK5BNVoL0Ougka18gwSDb65uQCVeXpKCGsSjHC
QJDiQX0i9fC02w0Qj96bp/HE98M/+T6Pps/JTRl5yOS0fnNoo3rf/ape2n3xBTSRYX/sg/pT8rPe
S1M7634XV/z8o4QDy4j1NMknfJRy1+z0sA5aHw2yIXiR/do3d9f9a7N6emZNJICZ9bRuc7ykcZCY
fgoqb05+lqTwS5AXoFVOcmcztmLPuTkhti46ypd2gcH14A4dD9PLP9qOwqHp3fjduFNDqC59bcLi
ZO21Q3xX49jKbnHd0Qla+Pbdk0umg7IvANu5Pg3v1DNXJl0sJKGrtjdiFd8VqLfKnXIEHv5o9D4o
LBoIbn9JIUYwPxuH8jsefSf7BvgY54GGUA18s2vS4hn6Jflp+Oq9GmUk/kQljiq20bzvuPNpE0J2
uxSWUjGskgG00jNf/3H814Vo/ulNSroucUCRpsdN6pybGYypJ4+kxNjvXqD5SLLwu+wtuHV9OB+W
ELUtKwEMY91/ufnW5/dG/auQpSo/wt2QuDu3IcTtXlEzExRHcHBETXqnkIGAM34375JgAmE9sjf7
51/XvWnzjXluUwjaUO5VLK+FzcSdd3Vf+2kJqFmc77tkPtTxclL69pCO3cPE+jvXo58GMNbXOZi9
lnlvaDxMNPdp6e8UWTVDOhtCxJvmPvPaGV/mfWYAwM2hceghCpdD1l7xh1AJ5pfyVEt2/eYd/Hw+
hJDWjyOn44J1Vvfp43IAJOPBDIodDzrJXXHrcXFmSKymg+EjttUewxtDK1puTOLts3Ak9OH6Am/6
LUiRUE9fKQvFcnDLWnVWioRFLG2CRoNCXeVnskad99PnQ0z6beV9Vs9uHCZkeKxKoSzSmmOa/dIm
enDcg4dX0zQP91NaE2p7EMaq/azs/cEYD1Tzi3j2O0Dc8qX4MioOKftub8TVDjyOKPKZB8aVMMma
sHOMu5WmNOb5Z4+By6WVcU2sG0v4fCDv0PONfDoqTmIeoNZGoHqLjkYm2hXqriEmxD/15KkcJaux
5V6QK0NOB9lBYOvFEkHRTRBPYQ6gcB0/VG5+1za7lIWeutfZEzjU2iFBw74s/7DhBLg6OJDHBP8U
APeCU7foNcELr02jBOC3ZgCfso3bcyUTKZOYEfNVc2Kyti86JD67E9rdglmjfqfmki26ZQUQxpWW
DqwggExe3m6xkNBnNJF4a+E/Ya++SUu1G+4AhORvC+sXnHkzV7yqM1sUUvOlvBkr61S4065p5uel
V3fXt+caxATPc7EvIW6AUifQieunnJmKm4Uvs46qsJ6HbEgDd9aMMJ/ARZGFk93m+4G6EkTRGtE/
mrQMHQQgQCY6QtIrHYcMj1fM3ziF0P0mDRsh0WqT3CsPwDv41we4uVqQIPk/a8ItSnPaydEqYBHM
Mejs7yz+EctuRLIBCa9SYDndtlf0NOqcZdrHIPsIlAJcs1YxvfUWRVenacqS/Js20cm59jqgBd4S
nFCjTasoOUp9Gsj56e2ud/Z8gWy75E21cUigLvbbjOCJbW3WelKhdsob/bEcQUuQxL7SKYdp0UJe
K+mK7VEmmV7w5gYwkcDw9PfGe2HRch16s1ZrAQyRjT8na9l7Og1Gllc+QxvLdQfZ3AHIcAOthOgL
AYbLHQDOFn3kHYaYakfuG0DLGj5o7fkurvf/myVhVIppz0Zboi6DFioteWoSohtRFs7dTSmxtOkd
Z2MSPBJtCV3Va6ifrs1aZdimJ7f0Y/Y0xn8TC88MCZdtELc1pstWQ5m6z6oThCzCgkvQUFvYCBfq
Qf9dIsHZRz54CluwRNTs95Cv31Xf6bC33UgzvuXFvnRQTrMpSdrZbxvJVK6//SFa2SDnAMPpO7mj
4B5mptgWRxHCWN6W5GGS9ZjIfl9wCseI225AO2GUpL8s9Zv0LNn6fXAZgIrWgfCFbq+uchbgB7d1
vLkrcFrVoIKlxnKadE/Wp7i1X8+NCFflziryyqqz9z0EvBdDB1Bm3rv9r+sbaCuWoyVwBRciAfGh
HGbO3ZjaGkujxrtl7K3RZcqjW/sGCUSQU6FeblumMI7ZcltIHGOykLuym3mvJgpBdCBacVKgk3N9
NFsvVdyGflsTbkWUOX3sMiBwMjqODLRQIHiYaYI2mrzzoHevD2Ghsu5LlbUPiwNlHOzr8VPflxbI
Z4s2GMvxyWVLLgmImx7z+7NEZgJ3aSqHjiv2KU0UfzRVc8caVaZju7mWSFiBugWALiSVLv2yafnc
DTYHYNOYfIRC+WJunV1oz/uvBWFnDX05dV0PC8Asf64goKBMMUn1kdgQWTVNUuvmqftDhYg1+wCu
OANVf+OdwlAwqnVUW0vzOLls8MIM7KZt6/u+V32tW3uFaHK47kQb03hhT4j0jltMnHPYgx8RaOmg
Hel25n9xHl9YEcI8pTkeKBqs1N6tOd3m/a88ve1tyYt0cyyIsmipBMUk4GKXLgHyCoOpYB+NwJx9
yKG1iwayP2Sw/Hd9wEtmOTpo7tCfemHj+txvJQQ9UHX998eEye8BfLOZiXOpzfpsVybpsVVoct92
VThnKWjnWFntKqf6xQbGoszmwJ0Zyde5MZZjO/WyVu13YIlwVuF7nFVnw1mp3i4H9x87sVKzyHEa
J15+U9r8pCbfaxZ/TVO286hN7BoJeAOtmwvJoPaFjAtx813F9L3D2E1ujq9qZv+4PkkbIRXv8lWn
Gnh3UFEKi2okXlfkBuZIUYJ0Ca0bPnxB5orKUnEyO0IwzWJeg40RlytaVydoeh3UZSCcWket0m6a
rNpfH9bGiXc+LPHFruZ2YY09EEfQ+QXMboiDOD7xVvJ4kVkRFrR1oH83UyxoQdT4/oU5z7EhCSDb
JkwoJqIxbsW7XmyI/2iZ1cVTg3nTwTA0TqcxyI0XY3j4m+n6bWVdvbNbCKcOZUMOK6lDJqhgRh4L
pVFq4+DCmuBNufJj4S0rGmlNM+sXoM+46/YkmyzHn9kkg3etDvthk51ZERwaOBm3NHVlvYScHHf0
TdDExst9q2bEgiBuJ+Nt3Hbs36MSHNtw2gz5gBRFeau7yez6ieXf6vxetVuguGWcwlcHBw484VQu
tAaUpyuEKjN0UP1BqjvPifrSV3cMpNXSdNRmxLfQPr82SKI1U5hLJIscpIYwtrH2cU62r2P2dN3x
zHWLfFgu9NjhBgx9HqA1Lj1vMN2pAtcSsrhdkoZZ4fAgcWnlz5wpZB7K7EtfqhYxe5aHPONsB3n0
l8loR+KBq5todQsNehuLa3b8F1hGEgLRDsNf0qHwsXc8Hzrc36287Umnlc+UzixwiiwGD6jmkpYa
SYL2ThBpeUs6P3t9HfuDltC7ZUy0oKrQdVrz3CUlH5oQSRGwy072FGkUlBGmWjqhlowKKc3GBlWD
YeyuT8729P+eG2H6qcvZUmdJFtVgMqrpECiJ5Om2GV3QOAZwEzrxPlDnIeq4PdKyyGZbD1oSGfMh
VwdiyW5dW2lNnC+/7awjPYsvdp87WaXCjn0qvBD0U4rlxybuyqf0p3I0KsnEbUaaM3NC0KyWDJUI
B05F70kv4dGSTZngsKCp7vRYw29XQIyad81peb2+6jIDwqrbQ9fY1Yy5SrIYRDlPzej4CQRKsuf/
zY4QuMrcMOqOw06cn7pm7wIR3N6qumSDS0bjCRGrr3pVKwxMV/zUf3Lv0y+TpG9mMyT+Xmvhxvgf
R4GQAQfSE2VYLSWtij7ZA/0xdqEnm7DNSH9mSbhOArtg6EsBS1q+QxtpDxqjhKDdUpV1U2/v+//u
FpHmWU+MGaVzGILukTOlZKC32Dzk+vJvjgalDOud3QrqMJdb0mzHHqu/Ln/z6AFgpdg9dqVLnDdb
RlmxOZ71uY6/kOcQ7zCtkpRVOZUAfqh7XH+JMRWEy3Bkm+NxwEC75vwha77GhLMQk4PNQEktnkXu
GBho/CtbhxQOJWj+47bkurTpc0h+ImsNbmk8MC5teRz6dVWFpFBbhFkaTsMOCLyqQGNtWMswTpux
7MzWusHOxoV0/JgpPWxBcRbINCo5AWQ/L4QzfRmK2BwBYe57ZIVaZjpBn8SSILDpAGdjEEIaFEeK
xlExhnL61FlvVnWqUyq5i2+uPwhHoKGC5yng5ZfzlKDEgFcrEkPIuNMFLYe5RpqckkqNxlyy/pvn
mQ7RI9sEMBgaQMKiJHWv9AuuLZGOYkk4D8snZ+TqPmlLLUjmPvXRnHZrurMZzP1Uk8nVakn03prS
tWSLhmHAfcB+ezlcKPGupAUVpnT5J0u+TH/RIwq9qt+/L5wOtkvrkjWAW/OkC0pmE6f8wQ2JX2z1
fkEBBKtlILGPvmRh0QwOrhZqoCJYjze5yrmPbHXUdfdTD0lZnUNtJwVhMBAsWFBWPGS9uxutjkzW
vZPK9Fi2ZhQ3RbRevcvPqcKMQv3MjieKb9EgnRMgJ8T9Ks/vhlb2FN40tJKsALIPwmKRl6qtvFh3
QSAfDYv+tsSlFxqp0gcp9l14PcaviyRerkFUbuigjoEig1jXTatuorXTo+GsYk9D3Uf1fFeqR7ro
ftu+VGhlXArJNtwKjZhBEP9ChwsRUphFa+rZ1LQTXpIs2RWHBvKENPPnRIeqckJiGf3B1vXi3Jzg
prToKr3RNOTXUueoecWXvC4AMtA4adT0+Bez+XtoIiIDEjFgBBgwNLd6Rrs+oWNDSm8h06OhPxh0
CVRZ/8EWoBbkI3gcofoFahrRJ8uOp9mSoj2znHaWxm4qsCXljy4E+1wPEn5ZQG/s9I6no+RysHUq
OGh3tcA0bK0sAZfRpdR0e7BNJDYoT5NfyMdD2HmstL+IYedWhCuImnkLTjeMzhqyQ23giZPtlq7e
XV+2LRc5tyJc24rcm9U+hxVHn7/pLcEl7gRaMj81ZTCXrY2NbhwQX+H+gTSfcJa2cA5qqngux0gX
HMA4+QONyqqf0ukvagDgt8KzDf2duNiIun4Td4shXt8I9uKCU3NhNMhbLhP62fSC31ZEJIA+QyzM
MJGwUYw3E29y0MJI/GwzJQrkCYhLgHdxwSF06WhdieZHo0NlyuKhB7R/t6ueVOUTTwg057zurZ+O
8z/ohrfmlywp/Xzxi+qot/fXXWTr7uCiJxK9pmiZBUr38iuMRek7h9doAmbHdEx2tDry9NNgzzuD
ytpzt9xxFcKAMJQBfIq4dIrTNF3dANExxMV+aP3XIk/8FNqJ14e0FYfPzIhrRzW3qB11xVU89YzY
I3H/UV/j7I7Jmny2zphzQ8ImngbD4kOP04z9al5hik3kcVFCOw5k7QVb2wtlZkQlW0Vl4L2R5Owm
7IJVHlchxPq75jMI5P4c9uKd/7pQQ2mAMchjC79eAOOyqBF0LFiDeo312sSH62uzNRCQ91lIu+Oy
iqbfS3crlAIsa2uHdjk1jza3HmnVHSzl7S+soNKAljnLMsG3eWllpvjVDgRAUdFloE4l5vjZmQeJ
m23WWFDzBdoKNMmgMhXO+35kajvlANdMTchRtDB4H1jeFwbO5KKEqs588Iq9TfdgOSGlcVJUZ3d9
mFv7yXNtG/8YQCCInBNMbTJ9mDGZTpP1aBL3djWwWQEryoYkSkL/OP2DtCu60d97+NHVJszq0itx
UXt4ynQT94cORI98PKyJE6uWXDc+DgyWcHDBKV0dUlqrF525+9J7TsIbtF3hAZiCYQY0M2rahFC1
QOpsf30SP3rkpS3BI5dW69s6g63i2c7JgmXUJRa2R4Pr9dp+Do5UIdAXrlKXrYXnGRuB9sw0IzuU
VdGSwU494jrM/R/tCdt5AVG61Q49cCEKOly8X0b5CztMyniyPXFIjoOMCs9BR3D/ruFJNZgzXudK
/R3Y1fuyzT8pSS7jT9rA2LwLY+OzAc9EnW49ws68IS7dwi0TjEfLS6In1HcKldh4m/AkwzW+I7aX
HfIWrSXt974+drUTXneRrQVE19p/P0AYqVLoo70seBBm3pNm3TLl1ghHGVRv48KLYeJVhPoveooh
iXA5TLVsTaXFozrK07BraoISKB2zIOEFIgtagEzqD1ZJTB5aMuzt1lKemRbvvFBxgtT02ktWohcv
3wO8ocmSLRvvXZS1ddzaVtJe6KMIuwCKeYVaTx0msVdCqzm4rzX64FHpADFIQOef0xxwa/DB221g
RXsGsjHIeRT61+truYHqv/wOYXfYeT3ypsV3sOe31rdPTWBFP+JXuqufvRPfKSf7vvjsfEkCid01
Ol4+SC/tCu99zmdttko4EcS/y7A0/RXnUa8Sp/pJ7UL0nJWyPOdGrgY2kQ8C6cVKCqsKNlWvqMYY
IglRUnbowjf9FjrNEwtXLJwdn/qBE6OP6CJ5CG/0J1zaXf3tbMfaTQfxCw1zXBGlIneDvaeBec+f
gMbEba975C6xE0IZGb/OPyTzvPrRh3kGlSTyYTYYWsS+lzplYOJQEG1NxSJq89PraUjptNe9adfT
6jbryvscgkDagIHn36xyll0L13j04QugaYnL/YrtFalGmnqIeUZV5I/m8ZPaoP3La3/gjvWVt8pt
O5ivkhFvehaSsYAhQiQU2qeXs90vBV88toAeQK0CIN1PqTJCrKF2H60nN/Nb9WszHS1wuhKmSmZ7
KzLCt+yVBwHngMiG0zgcRe1eRwnzDr5c3hllmEuKHJuzeWZC8CUH95g4djREfxq4BSNlA/4pmyhp
73MZWPDjqw9+e2ZLuAsU9mIks2Miud27PzvPJBCleLy+WutifHAOSF4ZQJxgvcRc/Vw2A5JdcA7I
hBKjU0IUn6oBvGraW6rcukpPKtnJshXdDayQDQk3kCOJGVvDXmaVLjZuUxa2v/0NHE+a3kvi2+Yy
nRlZ//xsy2dNVYNZ38GDufCqMPPsJBw8lSztKiLtdJQ0vKASm5veh06Rd14MJN2Ec7nJXJwfhZVF
k/5cqpS47NmZvlUAIV5fs62xgaAZTywIzaxsDpdjS0EcV+sNNtiEkQTATQ7RHFtDYC5D6usj+wds
D5rE5mbsXgvT4EFb7x4f7sAxHebCw5k82jf86zTf29D1adLEN0rPn/KTyx8KR7LXtibUBAYQpPpw
E3jn5UBZmQ2D4WI7U9AxKX6cIQWt3EPQTnJAbE7omR3BWRZmT1Zuw84wNT/U6nPL6N77CvLK3azE
Hrm+eubGjgPJLtCWazoYF5DLQfGlrpjSpSxyvmqgV5Dxhq9OJm7o858XnMOodX0qx4JFfPk2JjGp
wYBfK5975aR31J+nt+uj2drM5+aEJapxewL4tUQ72WiRanxwQdUmJfncClLnRoT1ab2O8rxZgYGD
B56q+3jMA216sKbAc0OWAPIlBdKvadVr0yjs5VLppqmB4m6UVPuyOWTJM0h1yYAcs9J8hYiiZr1k
i/lwfTI3/f3MNYSTswa15VR0OUPiA3xc2iM6coim3S3I5Vw3tHkjQuLGcUxIm+KpLmSV+1ZncbdA
HSpV940N3rEuJ8noQXykp3ezku5Tyw6nEaLi7Dio8U4rlrD6bIEqbFGrGzXuJTtwy41ACQmBp7XB
CrXcy00xaXlnKVbDolm9dcwnPBGl7QNbk/ueUkQpDYqe4pAhUGWmU26xCDkJog2/VqbrpLWJrslm
d8tdUUpDAgxqNnhbCDtc1UtP4YvNogoUjvSYDNpNVyY3+dr3XZ6MhX0ZGgkgeCuooD6A3AQSuKC7
Fl4Rg2PMamuYLGqMiWR4k0oBaBsY/JX+dr0qAISGcCwElqbx4jHlKAq6yR267f1MuV27RMdgLL4t
N1qN7ioDpQm8SNWwHXe9/cflcdjHveFdHWBt+rt0EU6VqS7WRyHr3XJHa+Wp9OI/T2xeGhF2oEmh
mwZ+PLwK43JnNIw0zuTL+V+33P1sLO+H7dntJGm517kGHkJ5qx+T6QG5yYPcDzetAGS5EpKjo0W8
29W1N7or4ifKFjRqlBoAuLzUviteL6N32jp0kEpCsyxIktdGu8u1qb0ehU8XN59ayf0x9/aQgYXW
HmiHCaLQvm8TFQIB9O56FNvc0WBaB40n3NFSBatJaqFEpa7Xg+Y4K84NR/NHj+XifzW8VbwBdJQq
GIP0y+EZWK6mXIcH0P0hM5wDOLSsDI+b1NgV1Qw9Atl1a3PpziwK+1lF2yytLNyROZuPBt/3MyRb
LMn1anPVHDww0GwO0Q2RpcNquBF3A/yD2S/onWl3VnzUxmde4/BpJHWdzQC1VpYMZKhdhMXLKexo
DmVw10NKxxm7+6TQlbuq4H143SM2R+QCOo9nJ5xRTAlDVt4BSgt3qx5ZxrX+AXndT30LDp3rdjaX
58yO4BBq67B0dtFEr4evKpGchZtujSaSlYYUx5QIoxuspK84dZHX1tFlqS9+N0F2XLmvCsl1w9g6
qMD1C6lwCD+sjDiXi6Ji1y7QaUdIb0f3tVOYFczx5PnAztBTvDarZkuCtEGyRBnPdB/EGpSYZm/f
1IMSIvduB2pemAc+aU9U0SCCVOr5rvay/KjNBnrl43oJ2iZrv6bdZO3AU6ESN0WGtFryx6FoRvL/
SPuy3ciRZNkvIsB9eQ2uuSuVVEmqF0KqkrjvO7/+GjVzTmdG8iYxc6BGo6obkDM2Dw93czMlbpGK
Cfji1EX4Dn9oOQiWFKEzJH2o5zIgd2wujybQP7Hd5Wmw8/GbiRABHAXFozWx99lj0FHfrB2FZzco
8hAX3U4ISJ5LNZemeD8w8WVsxAtSGfI5iYXEKAs/eA+YSlpZ7cV7FQhnwDTwuIJ0EXXlVL5cyKEw
IC4ZSQWVVCLq2ivnKq/xF/sn/cspRlTpQNA93sHLI/1fq3RRMky5mBUiWC2MXKu3g/LuV1+M4G96
6eWxpaWTD5J3DS2VKKKAUOF2TmMJ/d51jjkVSwAOKzZ2K69cm8SlcB1l4x8qABBD0PEjclwV1zJj
jIYo3hma11irnljAk7TBLjUnzXrCJiVpQ/fx2BZqbrjXruxSixfitzKdhrgryJmC9Gz8MnFheSok
j92lg5+d/cyP0PbSj0avSszG47m3zOcEYxjTYgPIQLCyrovv9KsvonntVKDgSgbtYdBQIsVe+fQ5
i//TfbCkzQ21XrG25KpQf4PuJmrAeKNTw2fqmmvaAMb8CC171SZJ0fybQkh9rbt+2RAQP0gCoBRB
16zCQBxjDV53D6kdFtUHrmmI8rGm/bx4KIBZBN0H5K8gB3m7VeuxBvtnBT+kkE8QyunbxF7ZL4uH
4coCdXGMbdV2GYBZqO4J0KA5Nw5YTBzB/BuQ0WAMFfxB/0eLlI9PJCWOur4DibLypzKR5EvE9p3J
GocLHECnkboc1YPU5USAPoCSkC5bU/5ZupRnJOj/zOo8J1fBbuK30jjMswryCgN0qpvYDt1gbYf8
pJXvfPeVmfnOvjIzMmXqRTXMDPCiRILyIrSv7JD4v5HiJ1a9R8NWaLwiD2iiDGCUG//UmS9fk7kG
9VsaL5JuKEgjoEHbBjXeTuhAWMJ7uFXLSY/AmlOBTbwof42imdYyXmb5yilcikYQAiNJBiZ4vDqp
2AppwlDk0ihBGzIUMTQ2/IsGy2Mar6XJFu1IiBOA7UZ7PH07jhVgBACYwE59HoqtqG5Ar/p4uy6Y
mGmFMWvynA6gs4xKPSVJmffQxzSl12QXrDHuLpxwDhG8BEVbNMXjNrrdJCh5tUWYD8mc9xCBGnDK
DhqROu/950tyY4daklrslEzWumSfFt/AWIMOYRWNvuASASdBTzwGgk5gWjDXD+NYZeQx2ReJAg31
w9y2WrNfqwjrxSWRtRncjGq3TDe5B77GsEkrJ/ues6X60EcmgDj/xapfmaD8rq8m6lBFMAHkSp1t
YQIc+I9NLFXtZ4wXYDH8TB9FN1kgx9swSQsMjmdLO8+KLFzXpNFH5+/LWv5nKSq4sUV5eaTROyGo
YSuKXpR+K/RgBQdIVBNywgZGJhugrq5ys0+eheTPWgpDWNwYVyOlPH7otxlTziNlAqL9URMy7vxj
t2dfJgspWj3ZfXJOYwy7xgyt1mgvkZ44pZG/tDY0j3ejJTqViUJCOBO3XsA0t+qpF4K1m+mhHGQm
V4WQztPzizNYcyDThoc1RZdJpXvGa/7Egubll0YC8/EeWNzJVxNDHX6I7kxRgfhsn/SeXUlmz/K2
OlmPjSx6mCsj1MkfWuhXywWMSIWL8DplntnhldNHbWVD/6CpqPvuZhbnD7m674ZQzUVpHg1ntKQ8
tlvOUjeyLuD9kOuBHm04Jz4W1mQoO9kode74u95WmwCMfLZggDrdYA3RAoWb3l6g/cVbyZmDNm3g
jETGzAskNkJrnRNzXlv6q+dS45x6xv1IZxELzRtLfgayQke8csbJeDz7S6gVQPlw6SLNKIECmDp6
gce2SsJATKFAQ79AptTyYnQeN7/qxPRLUiREkdNTqqzcW0tn7tosdeZ4makTKcSwlEixmgHNLvHA
7zm5/ZC7YE2xdCHAwBihpj1n72dC99uVl7GNfUHCGGNe3kS1jSwbl/lW4miSVSsrIevSfsbbFEk9
RBgQi6B8sxh6nlTMfal1VekRm+2Q2zbr/ByyA3is//OM1Nyv8L/GqNVLEyg3eB1g20IwHiWlPvjt
u6x0RliVhOViqxfXxMQWF06DbhW6brEjVconqD5yfkWGpquoBrRvLEqQLsvoV8oqkSMRekOcxxt0
2R4SshLEKgDop06tFoGKTOvQruRzm9+bKEK8NhRrr+F5t9GHDCkMFFNQp0UiifJBbDj4fD13JBXc
L7YorA5pGz688OVbIG76duPzAUnQ+qvEX6XopNXr4zEu+dlr89QYxywcp8QroKHgyYDt5sheedPF
L6vnx3bm1+X9MFEBn9POyPZQh64A95EPZC1av4R3kZV2QtQ4VXrh1Y+Se0qi1OyaNZqJ5aH9Y5I6
ej7QwgCAADWFfonaAMXal9gA45fK5crYlo4dShH/OzZqX/pCykxciiUco8puZM0oxu7cqEWgC3JJ
GGgMPJ7LJb98bY/aMlPIeGgKm/clmIxC8blV/z42sDZz1KZg+1bjvNlA4UptoBf5RZRWnPDafpj9
5tWNWEZo0ehK7LushTxZAjrYFrcc+wTiPSFOoKv0LQDj9XhYi+vEocUER5mFWii1TiOymwwvAIRc
PA2IYnw97p1YIE3x8djO4vQhQYh0MF5GdyyGXsnG3jRD2KJa+Ry9LtY9zjsMwxpl5+I+EPCemEnc
5p7k2zmUykRSs2aGqw0vcusw0uW/GAfoJVhRheYCZLdvf38YtDlSYsAb9aCaSiUgV4ArZbs12oGl
Ajc6o/6xM++Vq73gsWPMyD1qGwwHU56VxmCaRPP+N9Jwdq/wgM2Uop5U6ju6qxqS1U9SDFQ3P+xT
LKaP7tjH417y+zycMbLK/Iy6psYtMEM5xv1cIUOuUNognT/FRF0TAlq2gugTAmag4aN1gBhoCjPS
hFEDGVwXnw2ehGL/JMYrsefiZgS13P+YoZxF6st9A1olFI7AmAiB43hAP1Cyhlucp+TKvePxr2EU
8Os/bfH48+0SihXPYTM23EWsUhJc+shmG5H4ImhCwtLg0nblKFOjou3RmVNvEKO4kWruMsibWgGz
sJeRiV3pbVkzQoVTAHaE3hhiUHyvma2ox0CUeOzL481GP3bvhsLfTh3PQNuhr2CFPdcf0PWyn72/
lfMnOpbwGys3FbXnZlvooUPyCZheyAPSHfhprwkg52O5S15V0l7zPO7ZyyX2M8CT3gCmRFqpJC7b
A65ibi/XBDpJK0aCCjgQ7HWKPUq7IecIw2dAainOyixS79R/j+wfS9Qs9hqbVz2u4Yufm3KyKTWE
hdkhMsTyvU5OCN36nl/Zg9QV9i+TCNpmsDD+QhfSRVTqhlwYuUuRTf2GrQrUyaosszSAbc2mZadn
KaqSkaSiODj+IAqblTHP+486dCii8NBLQC8jOonm/XvlN9HOEDVzCfyS/or+ljUZXOnYv6WQIGiO
2bAy2oXDcGOM8iNMlzRyDmuXOix2KVuZSRPr49iYK4Nas0PFHqmm5IWQw07fyYYU+Ke2VMFtNG1L
aMM1nB63UMOCGAKRk+xU9NpGjeMtG8R27PMGN3b24+9ZXOSrOabuArTZg9eolzBsf3J9ccvl0yGM
S33khF2YABWfsSYT1SuzsHhurqxS7hSKfxm02mG1T1qrkX3L80Ijznir6cYVUyvzTcNbBiaPNKXH
JmrAA9OL05tSHydRWUsk0Xm2f52Wf4b0kwy42qwdhNoAR8GQ2PQ7Vd66Ktm2nEomLjfDnCdlwjgB
rgxWnqycEQk6E3Q5XtPkWlnNH1989RFSnXe532FzMUj1h720RS7zKEbyTmo6QyrbTZKAGF9Ym+Ml
H4/DM9O4gUgNFYV5Ea7s+mUsMkrIwFW8Dw0KYqQjk77t7OxcoJGBdO+PNy2dWfn3ZP9jjzqsZQQO
UmRWsaiB6hQQsi1CwczTTh8KtDqJSB6hnJSCSW4AM3SthdaK/cVNBSIMZe73A0iS8saaFktN2anc
JWuBGxijQz9GgJx1xwlFlU7rbWlELmuUd/UEiB/K9xGUaUNHZibSCivIo8U1v/oW6uVZDVwzgA+Q
uwiJ1bPoaQD9maGMJkq9E/Km8X9z5YH3DbML1DwSJLdLDW7dMkGfPHcZh3dwbveTxUGxaU3o/qfl
6c73X5mhRoWe3jrrlZy/ZAm0DoAZA1tjUQErL7IRlIzaAq2fetTXGqnryNNTCRivuil6U1BzzajV
Kd7y9eDZQcsMZseP76EylDsFmiVbCDmJ5sQD+qHE+WSg96c7+mkRbR5vEur18rNHQWmInBgL+SWO
rkf3voZoXvT5S+yVp6bKL36rrjXKL+1D1KFBED0XXiAUfLsYoRq1Hfo/MEvyODqh4CsbtebQku9B
//LxcBYdHJ4xiHIge4kKKnVT5P0oIk9e8BclFn7HkWzJid3zR14AgyK0VkLeSNiPoAz1JK5NaUBO
Ncs18/FHUC9cPNOAowE1Cp63+AfH73a8ylBMXqjUtYu+WrzUEh0pQcMTvgvZN3z++bGxu5gfEgvo
tEUEhLe6BGDBrTEmZEaRY7ra7eLiwpT8ORygaV00LSnYacNMBfY927MrFzLdDDiPEU5lZgKYU6ro
ib0164MtekqFoXbrabTUprOLZF/FZxw0pp6sZnyrUGZjXb8xO66z+3ozQdZLaozHg6d1rH4+A+VP
8IvgacUB0Xj7GXENeutR1Wp3Cl+mUybogD8lna20xEPTuDnaPmMqGcBt+dxPtQtlK+XM9lwUZiBt
mxFarKTcB5wdCgR1cC8HG7fRDjsuIS1zqi9ruQ+65P6v7+UF8AmiCwUxI+WXAqUU6rj0arfYKJ/p
V2h2egn1v8nxjGbHPlWmgPuodiqrsXqn3UOC69LvGmM6scfRiVb2KXfnlGd5jquvodwXk4sxo4aY
Pd5uTeSo9db0CaMjXsfF6JE/X6MRkW/fWHkmLJwPHny9YAABARWUXOf/f3UPp+1U+lrGNi4XGoOc
6y3/Ostpczk8Jnzn4y1y7xEgMgGVY6Q2QEOLTUttkbIee69psFOjrnCUrHKz+F2rCjsOGuhA+fs8
5oyJg5iB3H83zFervvbJGjj1PvSYP0KcwWPImOOHOqWR1/AdU8i1G0O7I5crIFSjs3+WciMSeX1s
jJzxSal1plf2c5cf97YyCwtuArkwkJQAKwDqVZWacy/MQlbNwsYVo1cPYrl9/hX5/EZIM9IqLFGK
UxEHm+FXXW364lAkvlMFjV4LhuS/hRyYRHlxJSKgYXzzWRA4ZL1F5EXQ2aZQ1wLT81JbpkLjCjXY
zoR9XumMbw+IRoeI5JpkDO13ONhy9FSyAwEliBkL/EpyYZ73mwsc34B+KeT9QfCHf1HfIPdZlXm4
n1w/L1G90ICUVHt+DUNxHwnOZiR0Zc3aSIJyJ5RQBSOYhbvWRQt47etpbMbqr1A4KqWV9K6XG+j7
bNu/K2s+O5Pbwc0iTDOWHfSFcI7UmncaAKJsFEgXdXJQ1huP46CLAyhSpZ02EkQEqFsOgzOtvmbu
zxzADyB/UPEcR04NuLDbE86AH5lXSl69GIxjbT5DEx3LhNN1ebfiSu4vAMoSdbASXmokroKl0S72
1SYzBvKVEdWYUNQVdWge6BYHmbnG6VCo7czQVg0ZgnOcGRrBNrXYnW9NT2vthj8tyjczT33VHBFd
ebhcElpJgh+4tPqoD0b0V91mmwzajpB7IMKOcxIrMXL9CzAr4DcMdISgtixbjM1bis2TEaKPsVXY
yUpDyJ2/pz6LepBMicDWc5fdpddBEKwrZkYKALvWFLnoDn3Icd0uP7XxOLDE5Xn0Yyf/BRV3DDoz
XJ/8ef2oiEfqvUdYsrLbf1jR7+YcmX4ki4F3BMbnds41lulTKZPUy2T1mHPBkZzJCXVuGx1HIzVQ
itVn1UFji3m1H5+0eTyU6VmQATEIMD9gVqRMZ3zZ8EPYaZcgd1X+UEIvMKrew+KQoEL62NTCEiLF
iwZPHnfnnPa6HWUvdHJQRWhPDEeSlzoA5z4asgrELcjHGOyaZOD85dTIrs3RShoTF0zYyiVzUVAA
LaPPtP6Pp26uXkNHA8RjAh5q1NRJ5SBwFeB+rtAURJBqohYWmAF0BBA65681zd0v1IyqBo3rrMaE
TDl1AETGryMkQGANMGJPAFHXO/8q1rtxTTR30dCPEB5OOXbG/P+vHEAijl2eNULo8moJSIWZugXy
Z6VThiu36P1+wJwBJQ5iGlaDu6UusBa5T0lhwshVLokMGIqYmLnXkJLRk5yELG+C6efxDrx/9KL3
QZ6JfTiAmKW7JUOmLy+i2I/cBprn7eFT3I76N0OiU6qjJdKOoV/5zhqNXeAnMNcKNjRcG84F5sHQ
iL4Y0PHC0dxOrSo2bDMISeTKL6U+GRDsdGpLb19XRnn3aKXMUFdYz5VRFQVp5KbAxUpAx45mSQL9
cyL8pjJ9WyTBsTUqAGQTIIjeXwrdN9buEX7ej7fH73as1OlIELAodYiPKN58hyEQDNI70sJ1TxCE
FY3BfJqgEQx+dVLYKoFzRZfViSXZypIv7ebrKaeuMzlKOV9mMeUKGbmToOgipFuLXVxdHk/6XZCK
OZ+1U5AtVxCN0c6gFkdZzuImciUkBtUsgOSzyPJE4c79BurDj439vA3pyb22Ro2qbNsQ5Cp15NYf
sZnonaURbCddNXmd1xULYAjSWoXJkcGYjM9nAM9tGRD30M73EJoEHKwh9btM2g1LKhsal3arf1ck
chgj0iFVbwxGYzAbdWUtaLDiz/5XZp4/Fh18uOuozw6iqKtiXozczhKMbreZiO8opD1PEKnmAdQe
dXbbGMWmtCPLPz+3Vm/JJN+wlpDg7v1IjWw7DOQSGszTmj7y4vrhdoJ3UEQAbamjOfQNbotw/rRW
AxTIadrJaErOkRFnRAJJ2efHS7h0PNC7IrMgvkUvlkjZ49VYS5mujNGJJ2+yKdFzbyMzyp5ZS/Td
B/DYmdeWKG9QtSUedQMssSMRLL+0ytbylF1S2qLBILfwxuab/9vYqKMfVFohMFmBsbVQ1Ame2uHY
hQNpVvBjdNkf2wm9KPPlCxpmVCVpDd0wjTMO9AqRyytG1e7SxPURjE4b9KgQATD8VkQ8Ou06xunt
+MKBC+SrXvPp9+uIb4Cmysy4gziKhjiyUx9IHBPGrjw6lXLywp1XHnju8/GMLg4VIjQ/jSpAa2hU
7DTwA17ebBy7g6WdhPfSTL+Lp8jgN7Gp2ABCmZAjyUm5kopeMXuXgOjRwuZDEyF2m31ri+f8XBut
pZnTtrVYq9gqBjzPiV8Z7L3LRoCIUzjn6ZDfpbHuSeL3ScwPsRswlncQj3XsjB5SDNwKSoNWR573
DyIPnD5ZBmnsXcs0G+LdW/hs4k77+vymkJIg0IcYigVuYfJsP+33r/bX09eX99af4hNTkG6N+3ph
qMgtQwQA+WsQNv30bF7FWilk7EGgVWau9zuzmA/OhKK2sbJ17sMs1HfRiAt4jwB6AjrsHguu9Lpq
yNxxK/5qfwcn/zfwFbbkMM/j38bsL94rHOshZkleGNHaGZ29y+1NBeszPxMaxkBoTCfQq15o0jIQ
Mrcwhj2qAjvfBkAayi646ZPDGuDyJ3f7yBzlVrkRckqxJMPcJnXS8wA1a53daMdqJ2+ghukIRvki
HWsLMhV2Y4eX7EVzPZN12lclIuqReU9eVhdgbQooB8xqYcQU2vxNAMAXlqyXdmABkG7wRm55xzWR
08X1vppxyvsWRRdWYa5kLsM0ZFLPQnKQxpPY6lr1IvQ6yKsfb7D7aPN2halLvWA6ZQAPauay3pHv
EkMod6H4H1Iiz0cVHd7o+pdQXEQ2lFrXUPZHQanYwK3B2cO9FmtproVBgDQBYRskTfEIFqhBdJkG
OkmeC1xJ+Ts0T0xmh94a5GjhsCPqRzUT/AyIE2nK1kFKtUGU88g9CYZoPvOkXnlQ3acl8ba4tkDd
EkhLZoxXwALnP6PviajRE5cc2NHOpb8qb+Wu6O/EvfShQaQJNdzH+2AhdXJt/e6yQEUq5fkR1sXf
fqn3v+IvyZp2yWdv+AciOGNkipuw2BQvApHX5KwXrmHMKg86LmwSQMioTLmYZUIrVCWePCnp8dhx
qrO8BlGbD861b0GIgVw8jIAiU4L4CHWO66kPazn3c9cfGRJLRxUZ0ZUppM8ubYI6u1nrKY2fwkS2
77+ZPxjOr/IX/5Fug0uIt5K0jT0yfSfH9Kl32ZV85F2i/1/G0e+HmcQY6QxDV/VVro4RjLvCrngN
9OAi7xOTecJhCMjazUCfONrafFqurr44H8pimK2BHsAYmn0SIK3R/Xo8oXRUPxtB7MtBAwv5pjuI
JBikprIV2RyuV5Wt8iVO9WFCi9QaifXdy542NO/Pq9GUfZOmRTnlrkC8Ufd3+Uuy47bFUXXWrrhV
U9TEyRNbqDyImVxm5x2KTXLybX8fPEdkjfxwaYWuJ2+e3OsxaTHcrgxDioQXu/e3RP9JbD9eoMVN
h9KOiCowAiCIutwa4WRGiD2Oy91+K4Iqk3Sfxav2AkrdF+VJiki6UjS5ew1hoZDshOAdEpFI3InU
QlW4aYo5JHGFE5+Q/rk+qydEmjvhOzytOaWF3Xdji1qpBvT2fsAkpRvvwm1DPKe02tc1gsX5l1Be
6cYItUqBrA7g+YeRYJM8CQ574vdrW25xHEAHQgoTb0kUvW7XKAQAnY+LsnSnP/2HcAw+hYrwr97H
463w05RJjQRXPIq60MNDTzBdEOelOAFMPS/d5C3Qh92zbVnDjiBSPHrkVT87EWmdxyYX5g4WVY6F
t5vrudStD4bDuPXZunTTZ78k/Kmxse1WiMsXTtGsgoGXDDbb3Ad3O3l+xsRlzjCVy3KHKNEIC2C6
769cHEtGUJ4DehroDRb6kLdGQFmScl0R1G7IbSKgw0BpqAJI8Hi27u8/PJfm7D2KgXgx0Wh+KdGq
sigzYEOUAgXHBFoeeZsk5v/NCjUUtmXQMw8+atQbLwyfk3wYV8ZxBwDBNGEgGnwASh94EFEXuZSr
YVR7MNFy20n8YBnNknldlpGOeipGMlqN3uW65m8ZARxamyxb2RKLEylChQB7D88iuubCxXIsCX5a
u0MHQXNIb6Z6W43c2jCXzQBTD2gxaqk0zkUKWm8cfcBrKnTeSqD01vNJzzodWiyASPJvbPy7m36j
awYKl9wa0w0dkM1zDJTN7NjRgg0g4e2OnJgU0D4P+IxirByJffXkyBz5X1CEXhnm/da/NUSFTBwg
bIC/K7UL1j09RR9fV6C7w368Ke+qovRw5q+4ugsZicvlIAcIQiKgC7Hqw/Dpf2Wg8N5kDlBKqAmG
RmE7Sk8GqzLOPNkGpCWSMWfffSTaLy3++viblpYX2lKgYpmp/e8K1cGUS2kKJj63VsLgmdNYzZim
oF5xkXclk5+RA9GPSwRsgxrtlZVpnAJVZRoUE9Qtt0ufDYvVM4vbKcg8AYOaOPIONV/e0LXNymX9
AwC7vRGwtle2Kd/Zlh0LOCxsg8Pj9YBitF4Y1UbedqfaQkbYyjcfuZUav1hwqSTm5e/jCf5pZnhk
nr9d9KQrBK71/dYFBNNS7eIkIUXE2sXGSwhy7JZkD46i9xaKGM/8fjhm27Wq9x1GgJ59+hj16dCz
AmbAV/W8+VReh3rrKW9NYCmvkahzAR55tRWXpObsjJnstIGqmcFmf0cB1Kz5HmSispJDFIwx8joC
D4EuM0aq4b9Oz61v58OXBG2SHmT4uaOx1uMJXAhVkRoAZBuXEhiMUfe8nUCpj+QgbIEd8Qs9LPa1
b8rMjnHq1+yg7dcu86XzgJsPdFBId82+59ZY0XJsVTJs67LtRyfGhOtD4/F4lnwawhIULoC7QWse
FTuGUSgqQxS3LnpCk+3Q5NkGTIGVzraaRgCBL1fsLQSrgH4BfwP0F3ptOBpyV48x2tuTtMXzRSKH
6CIdnAsgbd+Ph/VTa6D3+bUZepMpiZIxEcyMNtprt9JF+sPtLOvAGfJT5Xh7W/pNbEKeO/K80czo
w2Q25zNLgt/nFniPS6GP5Htl6MJ8th5907zaVw6XrepJ0lp8kzySWN1FCqBlz2xgaahioJqITOI5
fUFVq3AnyWrfIF8AeiMgshWjdEawzNVm8yJEO+674TY1/6kZvESqvTcawVr+667SOZ/R6+mj7oYq
rZusqZPW5eNd3R2EQgetwrdvZbpm6D3pd/gb5DRIZEZmZev8s3FOuJWj9oNmeDRf1N7kh45leC9v
3T61x9gGMD1nP4HX8itdcxjtXEtbLT2n/aksJiL0u6TYhOxnISd6ohDUS9JUF5i3SdXjg1IZmmyM
2nMHvHtsingwi9uet9IejK/fxabqwUBAOMau4lMem4OqQ7Wea49BcRy8p6gGJXQN1UEQfPQkgdLM
V5za7V4tzEm2hE34J/LDneoD00z8YZWK5z6DwiugFcY/KKrNRfbbfVNrdQe6+bZ2336fPgGaYUiz
gZ7lE0M+oVKM0vNcfkZ2nwEViQ+Kqvkn1/Fn/EcGoKLjcWtuWbL9SJwXwQQnIq72C0QcALoakbL+
10/vZDrOwONjuHTaIU2Cjl8RYSlYCSlv2VZVmg7KiLBQ2SQs+yeU24P4Gn0ojCNrVlY1rtr+iqJq
bevcnzSUBfi5oxkcGngP3c6YkIeJh6xd4/ZSN5F6Kn+LkfbGRv5BCyd25VwvXQkgIQWrPEpHSOfS
JWAhqsKslWfcrpDs0tGtpdooWNFQkJmW3yLhlHakLtdyk0uRxI1Z6niUQslW/AwX1k7gmimexJIk
l3jrv8hGD9yaYHI6T5gNa3BIszGbGpw0pRP8p8UQeAqUc+YE84yvuZMH6ZWwEBlwX7o8uw2Jplp8
5BvNy3gByd0gAKBg4oF4EouV6HX2lZRvQDWNh/gN8EMQe6VWOB2jVKxYxDGMdMh5n9T8GmboDjX5
M7IrE9T8MkGJnNTgNW7J2QWWEiwlHR/YnW/FzLbQ8wLhb//Z2X7/6/GpWcgaYE6vLFPJCbmIeC0N
MDg8YqxqAzpqnOSvjvz5A3wDlpPTK1xSvqHhZw2HcVcfpYdNxRy86GdTGwQAxx7EbYc+TvgUfxvA
pwAPz7+hNwuUlNa4xud5Bxik7VKP5F7xKl9lMN21WQGqEeiyzgEyGO8loOCFFA8Sj+RWdo4NDcAX
fqVweldnoMzTbwIt9fwuB50wUpDFnjkqR+15eFWOymGw20/tKTispe3+P6uMFC7g1mgUoVHIlc93
sj/g5HgDSX/Fz8UlsCZH0/M/AQYfkBSaEe+Ce6lN1iep4R1V8/E+W0hUzvvsny+glpoVgChIRSx1
IZhKons2BMdSJwbzZ0Q8nngntjTZ/u+K1aXrDE0qqJ3O3XZgZbt1zirDeplQIwzi/gwbGf2sUL7/
zZqiYIX+Bu3d7BM37lU8Li9i4rY1ELG83sQr6z37h3v/8c9HULFYX0sJG8iYfDVpezPg4Kv7UMj1
Ti5eH4930VPN6sx4K6jgqKYsaf6g8Xkhob1i+uLzA1s1+mMD8yrdDeXKAOUKNaFoQdrENu6wZ94k
R8JDaDe9yCsTtnjL/ahM/3sclDvkpipThJ5r3Phb+MO8xV/ai7oXL+Upy1cGtLwvr0ZE+b9pzIop
FGBqagn/GxKC6SEJ9BJw4R27Hw4aeO/eH88hN/9KehLBNIQyGNTDkamlvI/CgqwG/JuNW4Di9x24
pfd0K0lg3Bx+QXCn3ilu+upnUMlbyXgs3jJXhmmpOLFmGYQVGjpB8Aiv9rKtvWk7CArhSfCdWuHT
mmL4ktuZU1i4NBEXYVNS6xhl6ELNeLz4mvKAR3UgV7YUvVTiS1VOTjOYOSpLkNFIAFodycA6oqhX
mUCg2dvm2yr19CzOnDyz8jVqoqWpuPkyatnbvhI4b8SjQ4wcvtxJ6D7pngL+PYuhDHT0GKt8bw7T
Nok+Hy/+nUPi0DcHEPJM04FYlW5ErtSgb1qEU2f0o2kA+ss6LsHndnwqvcrkeg8d/Wu48ft8LTCV
M+EwVkAFcxfN1RH6tYjCeVGfA+bkj2dPY4xBPGUNEDvVdnwNwIMn7/PWEkD8rBnRaLPt1+NR32fB
8AmABaDzbWYPA9jr1g/nhRoEodbU51ZB2zFhwCXJ/k74xgxy1uIkRpcVvLWO4bhJyo0SGGX6xDPf
0ziidas8aVCV+eszYN3VW2ZlQe482vxl6ECaKWBwCdFV6Ulq2gp9o/VZqAOjE/cl893Ubj++NbLm
CLguH8/E3V0wm5NBuo0IHmHAz4m5epc3ecqAHaSvz7IfQwphp4ERRq7XcGfztXbjYSgrPDXdkpom
ozzU5z79VpqONA0Y4LvSqFlkkNjnOLYi3sm8VC9bJ5teoAKw4laXF/xqnPMXXo2TbQNJ8tH+fG5L
PQoyW2EaMyozSFKNm3rKDS7UxbggE0qU8fv7UO7F+HfTvIBSxvQCw8u3olITLXpC7xnnZ85/sQhI
xmJDsmDOpeOvnM/YUI4mKGAAgtD6zuDVetJt/nMjSHah6QtgeQg/Uy/pVlXDqlG8+typzGddh5UT
K1Nio6a+Ru1wn+XEckNQBM/1+XABQn072bXQBiBW45pzxza/5dAz/eEwhUApizbv1zrYJObOI8HJ
UqMWnrv2WRi2UuuET+Uu8tA9lTb7KbkEvAUKpOB3qEdmj37Y1Dt15Sbv7FwhPXg/Sr0s1xAbi/tk
Ds1mACi0FWgKlXyA4vKkKc05ZrgdOJ9Mpu/IGIzPIZpbxFzUU/WJqb9nAdWgRmiqfOIdTurwqQ+B
LIZIUJxY/FuL90lTGInIGtA5XtnL9yECpleDtqCCJh9UYn4SWFd7WRzHqEylvjmXvQHxkhg30h5d
5J7ZVaS8KH8B4RyNx5tn4Zq4MUn5y4aLfEmuYBK6semhBd6IGZ6F8dzhoZJ9/D/SrrRHUlzZ/iIk
wKxfgVyqKmuht+ruL6hXNrPZgIFf/45r7sxkOlGi6TdXGl2pRhl4C4cjTpwjNvsF5WZUHYZEA6M+
jVKrpda6cjhIZJzSIR5+9z2a453Af1cl7+YXMbEAceoxtzca0lYcIdgTIKaCdhLZhqm8ByYClGpt
iylGNmeJqlagXyQ1SyheulvytTLKUAYnvTty6Gg9RpeBEhXrjc8yY16mGJirqDUhaOWnYdMdh3SD
U291TGeG5N/PNooxmilre32Kx/7g0jboi/th3mI9uorxEUCcj0aJqTzOccdyjEaUr2nxvU0+3d56
13k0xYCy9+bEcPIihQHbCAz3OA5hNu/RFoGyJ7hxl6fx07gR718vEHgMpAfTTVTGMbjLebPMgZZu
kk1x0+TNIbPb8qEX+hx5y9wAmW5u8fxf3/kob6CBBgk79P5CXffS3pLYBSAZbIrT3D32z9RKgyTh
u2oeoqXEhk+LrS7w60UDgAHYDBNmkb5Te7BHCzRVKMZNMfV8pE1ztHyXtbtl5fplASaEt4cFZNfh
tNSLYKZgi/RyGxM5du4do5W3B47BDIXeltHAqvY4aVp5pAxvCz7Xv0dvmHf55I5BCgGOHVic0gAt
JuMeEL1055UTPZCUbSWZ5fRenkd8JeRGiczkeWjOv5z+fLRzvwNpbey3IvD9PNSBOjSEF3liX/hb
LABrU39uTVls7vvcNmfEvWPXRCm3jxavN4CjawMyTbSeorFdqgoo+xcKo9YgrHKOCcBeycfcxjZ6
dMgn3Xh3+2ya14EdvDMOioVufsQuqmpqSZPctqphjrO22Wf0q872UHAPij6cntmLm6K9wXvNPBFB
ZQjH9mtevKvSQ+E/gOmgRe/x+MP+Uudu4ElOjmkjlL52f+DheKum28iEo4xwua4CKuH+3Ik57sr0
lNuAgvjdHHRZvcXavrakQMN7eFgiJYsjfGnIaQbXFFo/x4vXP6UWO5pV9vH2TK+aQP8kphn1BBi6
NOFqoEO1BMaSGRmeLLUB7uFO3xTbloG4ehQkFhaXkmyEVaFhc+MYHXPsOW4SSIkk8AuH1DX6iNlN
H2aDN7/aOR+PtZaxsJpnvoP4anXfM8bDqi/M6Pag1xYQ7zNo2OPFjoOpPBsoFU3LCmOObe4+29g4
dKieQW90uG1mxd1LQV7DARsXKtsqpItSF3vD0ec4F9m7GqwY5VLvGPs2b7GNrZ1LB2pKuFxkEV2N
8xebO2ZHyiXmY/GLlX5U418B6kSRufgfup5vlWeuwza86c8MKieg782UeCKFwaE/CKMIjfaHVX+g
OoDbgen9IOPu9lSuxKawiOoTOFWAuofTv9ynCwgeqwpApbgq7o2BRKZxnzgUjGZ9kOJZnVo/58Ha
z0v67OrFHa/TjafU2jlBMyIoFWXmCHHypX1RGB0Bl+USA0O5hIyk7QEUv1tiBNcJe1xsLvBmcHy+
ixeVchxnlmlVl7tIXrjl0WijcY5YHph9lFROULwn7gFNy2DhOrSaf2iHLiKL+QBmH47SbF5+Fc6x
qLp71pP3G/N/HTjjw9CXAypP8KHjJF+OvzJ5z2obHzZpzw5gLCYJM21nds/GR9Luc/ur2Mrxrh1S
TAQARYBmo/NJeVeaFkrlpUUWnJ50pyVkD0zFXU23XiBrh1R25IJEk4A/Xy16mdBlnai+LPE0jRTN
5QXYK7yOBU4GAiWR/bw9jysRGYJvcDkhQ4WNrIrr9Vlb+lOf6rHR9PqhycuPHtXsUE9Jf6rqojpU
zHB3ozVtNa6snFgYBoMoJJORjVVjEcCdPWvmGQy/N+/ZB3EwRbjU9/1vY/hye4gr63ZhSYlDKr0i
RltgiH5V33U2KD9ALZnN7sttM2sDQrFDEqHJfkrVIVgVXfy+bubYe6Qhzkj36V1jhyQLGz24bWlt
zc4tKbfFXIP4JmlgiZV73/kFGGHI9LhE/7bufeDj/ra1tXEBNYRND+D5NbNamrW6KHw2x65Od26W
AohlRMSLZg+K1vq7ukWBNPlw2+baCPEokVBMUOJcdU1BNh6UvJWJEaIjwYpntHSDOa4GQeV+LDbA
elu2lIQZTT0voT7uXj3Unxrg+EFTYT40G1bWHClaBYClNnVQKYAj6NJfWX3jVl5nzfHsA4A4NM+N
qCN7KvZJ4dyV9FRoOwYEinixc3Gol/6ThoxD8tN3nnQbVPchi2fv57D8uD3RK87m4qvk388ezpNm
CE3LEQZNKTqevfHOLECMA36wEsTBt02tzvPZBCjHMPFwCKHlOcepadGA16j6mCmEI/ESwc4tBJZ4
SxF3JQxByRXi9WiPh5NR4525TsuCLjk8dq/HSXpoE33nZ3cj/Q7d8NujW3MykmgRYha4GdAbezmR
ibGUIyPNEgNcNxxF4s17zcJTsCBLd3fb1EpZAfBZjEkqr0r3qezYZnbgN5d2iUv6npmfqvIXdX/0
z14R5ctTzz5R7bVuH/oqAqYSTHbF4bb9taEi8ABSEf2xwGUo96DuaVxkdMasWlN5qGr+A2qp6W7h
UC+4bWnN9bxph+GK8HAfKrvTBHWfPxu4ccUUVu/I+2Z+Jg+LmYPgYJ9mWxt0dVxSqex/1pQNyqal
TbXGWWK7Q+1xBEjYy3fdkG68Wa9hdzIbgYsdLRV4UaKD43Kr9DMC9NTSltgaI6i760i3t7Hvf6lZ
G1QcQK92V9jHUWOhKH4yHiXIjpQvCQmK8r7jd51ZBOD+p21oLk/29CFvvaAU7qNTbzxK1g4ssq9A
pKF1FR0gyjonU2dNnp0sMRDbekAYeRlAPR+OJTNCP8vHiIMMO2y8/g+yROgxQMYGeVGopqhp327m
LXfBnRe7n6F2YJk88lJAxO+qboqq19tbbGXREWWh5I1YElh0tXewRKfTjMefHmcgEtwZWWUEbd/k
OzbQ9njb1Fs2QnlzoswFdW48ipB0c+SEnznbovCFcFxhxJ6bfnCoXkVNgsiZToYZLjODmCC4xqOJ
aWjkXxwwVNqLsR+YXh1TOLJ3LJ9qiGDnLFgGp3zwEP3u3XEUe5LnacCoPzwWplVHHjUYBBwab1ez
AVJSi5MYn8k4DTtkm8kOWIjqhc569m7KUg+Ks2MTUfR7bXiplZsF3BbyQYuUEwpvyi5vh74rsqEm
cTOcqp49VvOLx1Ey8LyNbbrmDs8tqf6oyvKmW0ZK4srdA78AAOmCSIjtsro5GvmTS8EMBqW4Mgsa
K90XX+fkYajnwJ20L7cX2ML6KesrWWjxJtSh7I160OX6Dqj9Md/Hh+hGHXELCfYtQNw1bgvH4tyE
3M5nW6jXqmXy65LEpf3gNE8uQ4MBYgkxmAd3Ok38yQUSEElVOp96Zw5NsBMVOwLUT/HuT8aK5xBu
dFx6ak+VUfKS905HYlvXTkQbQ2iNbz3x5BP6ej7/taFsoYINutH3LYnnsCYRdQ5V2NDQPbD7ku26
JKKf/19jUjeSOaK9ilYYU47Uuw1kFiDYty1c42uADUJLCo4E6HrQiqYMiUysXbxas2I+3U3Ob269
9oE1/xog/fKjM3fa/ra9a+8Gc2gZQ/lFeh1duUB5by4sA0FfjJ25z+vnqTrqlG8Yud72UHTVoW7l
wEWi8KqEPpC3404JFs9YZGhdn+serNyoKm0cczkzl5sB1ANwnrKWhH85Sr5F45WbNppjx/3e6UAj
v5y0UMtjZn/+aBRb+MiVeUNbJXpA0IGNbKerhAK0HFNe5qkdO1116gAd06KajP8ZVQu1OhfJIymE
jVtO3W9scnVBXI4hJS3bQ6SaQTejBwssZIFO9ZTlO8davH1XCuMoWhdUb4ObPbmkbw6dmTZHYZfF
xlrKgamzjK47JJRw6eNKVK4othRgJhpbO+Y7z/2s6UFn/RCAm2mH2xtTbrxLO+ivw85wkEMDld4V
i1S/OKAk50a8ZJGtk6D54Ux7e95qcbheRwsIcby5pP4AemuU4WSS/miuHAMvyI4eQKcGCUlG/B3y
aex4e0QrDzxpS55rgjogoDYY8plr9nGF6ja3jdhYXnPuv5Kp2JkorZd6JPhudPNwcHmAlsXeWwC7
OuSOeSytoGnucg0ArQ/Mikrgb8aft7/rit0ChS+08WIjy5lGGK34gM4B7XuO2lUsQKLVgwl0EC9t
95l3y/exN8IOOUs6gqw21UNSPBdNjsLfM+teG1186IAUcWrzJ1m8jYfn9XEGHsrCRMEbItOvOg1j
FIKB6NCMDe3erZpAzA3krUKPZftm+TRpQTtvePeVOEGahDW56eQ1erlAk0hro8Bf4urdPFYA6ydR
0dAiSPUy1HrEDXrhBeNT5wdOSZ4zsdPtIkxG9y5lw8Yxe0sGXe5/0BqBH1g2fYGbWN3/XteUo5gz
KxYs8XemW1b7LjGm4zh3PG6sVg/aRkuAFrPGIPEa56gBsY0+VDH+3tge0jtffQmOuyH12gBcVR6T
JeOVk2q5FbvGFNjZztW+9OjA5l4RGGAQpk99qD90ECJ2d7ctX+8ATMGZYSVa0vvSJdzCFJR+C07J
uUHHS4WXbFj591r5wrONd9dKxh68zKh6mLaU7NbVVHbiaQZAUMyJs1OTfRhmAQLwgxYXSEFqIqj7
OrBFwH2y19sNyMWKb4BpuDsIPsiOZhUNXZIq0dJxcGLi5kFekcC3vooEIBY4Bz2DijEFzeSetTvC
g/QH3ETDdi2UUpP2OFuPeXGXpnTne9PGd117e/lZcPZgToHgm4rPML28rwtLOLFmm0fC79oUlNiL
EdWNvU/+OwjWsIkBOQq04lvYaiqv7ZgZliD27MYDWmC7EwNPqswmFvO+KN7PwP8+M/HYWHdZMT+4
xlYweX3j2AQwGx2ZE6z/VXp2EDVKJP7oxj3ZCdBcOsn7EQp0w3s6/qTdO/fTBLrseioOi+wDewVy
a5422uflbaMctYtPUAIlHX3YbMqFGzttaGh7s/wE7CmSp49e/1CAI/z2+bq++y4HrBxs4hlLrWmL
G+P564SihWST287AknjN1oP9GtSLpUWBCHEgokwkbpXgTNT9kvWV5cZThqbK9lOG0pvzYCzAcltN
f4fsRAHghRvR5LEcXm6Pc3Vhz2wrswptnwLstMSNffeQty9N8i6FCvyG83g7ocraAdlBcExAmojO
bjnbZ7c7IAx2zSkp3lmajh3S0cTKo9RNRvAg1LzoIr8wUEjuOwJMR96Dr/ex48b0mrdp2wUFOqGT
46Tz/FsHwZpXzfehKoMiS/1UVBPYHMZmhlaRj/84jWqdoi9jzLM6OfZloXthu9DFg1gGsLzRmAr3
F1qT8zYEW29ThflksI+eLarPVjZr35pFZgNwChb3UJAKt7stFte5B2GINuwtq0Wa0MiBCQy12pI/
CsH5UJQ9/dYvHNpEYPwAWSlJIJNEGYBITlZOr0IfEhHVuTOiTZMYVVgXBN06Td+5dVg6VfO5cKcB
LzK70V4q0HmBIwwFUjucoSPovUwMsfsvUJQTbAIxIYMBBPj8nVWC18FUJXb9tMDXvQ58oCCRR9vG
qTQo7cKWJVUE5jEBesHBoxMosnrttOgkhXgUMmw8cjA3ZSTsRXx3nIxXIa9GFF8G02z8g7bYVvqt
8lt4HH2wm26fNxb4NeeqGcnHmVv0NCdAqG3k+pWTB/QPqoO42P8WnlReD+5kzXXWQN+SUJRLc82J
h7weA2/YuLuVG/QvO5L73IPwDUD+ih1wziTLArHYU1Ml/kMx+15IqsmOurLKwXAi2IH53LtrzC7S
DPYfWcX+Zx0qB3jDyIqocubLuSqTtHOL03jyv6Pae/tUK77y7dchEYEnMqI1mTC7PG9FZpYJqZbi
ROm8Y25/l9t9KFDcqtoPJj80zn9DEF7ZU7ylP6Ve52qw52KPWlqJzr8m2GwTUi7cKytKzNO03Kg1
w0CzujNhhfzHhfvPTt/fj357LMoNzyh/7cxn/WUNLxEL2XPQFqslcsmJNENeozgxa9HDpkqnkEzG
Et1eKTWn8ZcZsKXgxQhYH2Cll0vVNk3Vo+23OHV2s7f0owbooBkyTxwW5KRnSiN0oUe82EpuKI7/
yq78+5lLbtuMaMTBkjnVkz8e+orv/fZlaLcGuDqNZ+NTjplNS8NsOikGPAXze7HxblxzFmg8+Gf2
5EE4G4Xm4/Ic5eyZHHlK7Zue6sD/bXHqrFoBAFKqRkEOR1eOk2jtoptsDYfVbw/C5IFTWQhz/ls8
+deKnFlRD5FvZ+ixStHNaXxykjbsTbhpqu+a+RcnH29vu9Wj5Huo1yB5AgyrdI7n86ZzuFkwC5+Q
hLYDYoNgkJS5HpksLQ7QJAd5fFtuKSesTSMIMKXDBXUCXq6XRtM6MbDN8vJkWL966IMjd45uivj2
yFaNgPsPaTu0PV/1EiYYbtV6dXmaLONptPWntLefJtAa3DazNoHQ6oMMHYDTeIgqizVW1TibZVee
3Hlfsm+udarTCOSRUbnV87U+oH8tKV5PjGgI0UxISmPf3YEqD6/J20NZNQAon9QVQoSvXkWpINPQ
9jDQ6dXOmw76jK6bdGNzr7kblKP+MaIcIYeCokUfmvLUolOm3DXpvVsflq2k4OpQcKUi+ygfq7qy
KgSA5aXUBRaf7fQO0WEdZrjNb8/X2lAQpMvGK7z+gGa93Mbl0iRgmLbLE8t2Flotk9DHM9zc3bai
vnrf3MG5GeWI6giwuEtyetIZGsyRZBIhW4wvxtyg5rkkTgKx84pGyFBluykZ0GPWu2i5t7Qh0Huo
MTZzGxJ3rg94o2q7njkg3sinNBrJMob2NEJrbibLh9tfvbYAZx+tvlKZ0bZAamJuxHgyugNZdoaz
cS+vxTYSkm5jr+I5fFUAHosiHVmPIq7zMAwfOyt/NvkY4HEKucxfgrCNhVgdEnCKPp4uyFGqHR+d
njbNYIjiVPl9EY29rT8QBuIZnxX24fbsrd2VUmbub1PKkjNmFVNRDMWJ79zdFv/d+jgAiwOCxgOj
l3LhL1QMBpPzRtErj3pAmLVL6IsN97t6OFCi+duKct0zMqcLtWCFm6illu29PdPQH76BnOX97cla
HQ+2ATovcKngHrs8hhxg/XYGrcapz7/ZbryksaB/MhiAt2RtBg0KKizFoUM30x4hILp/Z2EF7oL2
Zj/eDJ/XniJSVfBvO4rbsnxeauaCWKwayM5u0WOooWtNm0MOlh0IsYW+AWrMbGMCV0NPoMSBaXaB
E7lqMJpRooHUIIKn2W7DjD4jp3wAZdc0Cuhf5GGW/DBTN/Q4Ol9vL93qPse7BPhFgAaQwL1curYx
i4kIBAK0KMIu+e03W90Tq5vjzIL8+1l8gyyWxTKOx92UfBTTPZLDgRg+3R7FqiOSBVw0Y9oOUfkk
s9xxhFPgCefVBz0PEzT6Gjuf7wsIqG2hhtbCjbdi8f9sKTPGxVgCaAFbZQu8cAO+QesZkCzXYnvT
3gIOrS6PTGsCj4mKh5qPypwlR+MJQigv1XUwl9YvTUM3snmqkufb9Yafll10iNZQyrhcIXeSfYKs
KE+oE/oeD5DL4/n9fvK+aeaubz5Z70F0p9NX9JcXkP7jJADD1jRFrSiD0qz3t9dybX4lKyigZ7IZ
Rn0wD1q/zBOtytOo17u6ik3AOmbw5XkV0FP+RgCxtjnRQg81KNndjmTR5dCbBCneXEfsSO8avQo6
/7GCSsntAa25FHmwpZI2uHvV1+ts+G0yQcPjNPTafVFUoIehu5bpQTkaDMMCYX/VB42tbXWKr20e
gDiA4gDkFV01SqDXO2VvdDrSN7qo39dYMzGVd7fHtrpYZyYUd1kOljNoYBY9IbnnuNZ7w34sCNvX
3RBOLtlYrC1jysmrZHutZtsyHbUvBRQbwbTD8n1qTafR8jaMrbmU88lT3JY2TAZUt2GsbOdnmy6R
k1sBFdXOTZ44rXfU3AwzVzcjQR8EQinJEqXEHJXsMjVbXp4qjjxHUCO7N4QcPK4QfM9MYCGdmoFk
3Ktq0J0OBrrAC4ND/XVuzO9W1btdkGcdIKgIQ4cfFXP5SzWXebGzxZzvZeoVEkdM/Ep9BkiIyxP9
Qza5eRI4Q5m8DNTwEhxuJB0ftZJOG6Hi+th8vGpQNgKdohLyGN5UlgOU34D3Q37ICNL+CHaWjZO2
agS9VkB04h90SV6e5iRF7XdGOu+kJWVgLgf0MAa69e32ll89VSgAvYmEw3equ1CjNV4cJR6BAlpD
OehZd80EMP5tK3I+1JQX/D1my0NfDNQGL4dSeMvAPGgrndAwMQg0qQBEd78J41kdC3DFrgvwrY4L
4NJKNvGauy7cH9gK/XD4cHsMq8she21QogEvqAoLKTzw13MPv277H8viyc1Y0GefbttYHcGZDcWB
6xZ0qOscL2YOAc+7pKm1oMs9Ht22ovJt/XVF4i0rwU4o8qupwaXXEoAY5Zt52c80+Ow9zsGYArh6
RI6elu/so14VoT4c7I+3La/5PMDSUGbEgwesdcoKTTOYDBzq4ILKq3nH0wE8E24NbfZxaR40oZ9M
u96SoF9bt3Ob8u9nEZsx6HXBewt7rxZ7iB08ggpkx9m0ManrQ4PQm420OCoNqkvIOWdCuOUps0gE
HeWoK6zI1OsXf9CDim3UMlSkwtsSAqlm4zrEZr+CQkHHfrTadMReh6Ts+JRBiOie1WAzuR+cQ//5
6H+4vXJrs4hMMirFsusMQsqXs+hONWrdPZIGXfNCHRMpUVBTFM3utpW1SYRKKLBxgJUjXlKstDmp
7WrUsFb2HKH3eubgnvMfRr06tU39B/5VdoyBSBjIAxRLLoeEihyekguB1n0Brr/u0ENufNhqQFgd
0ZkRJWrRHCdBtsVEuNRMYTEC+JnvFzKFSeJFZIhvT9/qIlmAhwGgLQ+2sgebuS7GLsMeHHUWNCKW
Jb1xC52wZUSO+Ow8FY1fCr2GkRLlu2JJDuhfB1gs3zhPW2aUV7hPKMqYGo5tPwRTdii1xy0pzy0L
yqU0VsvMUyZTSgAUtSMY7SHpm7sbcELp0tSrDxJNf6+JmriaU3tKSYfp8mwejqDUY8sf1MhkgIWk
FaoI8D6XC2KLxG4SVx6awglc/3tRlFEN4rQ/2FsOFA5kV6JkW720YtRd7xMN47D13zV7TPMBNAV/
dCTPjChL0uZ0SDzqlaecg5XEBjodrONb5ZC1YARtK3+PxFKqBWWbiy6Tntoz7rtvNHkw6G4LerFq
wwXXkSTSlzJSl7NVAIbg8SpB8Ju9kuF3TQ4iO3XWxspvWVE8mDF7eYbeUzhl47GO0KmOcPplHDe8
yroV9MZJ5nXZaXs5FjbiBWsWBT1xuz6a2X3Z+xBQPfjNt9s7TC7u1UmBxPbfdpR9nHo5pCta9NwB
4+Cbfqi3HE+UOfAgpZeT73TUw82Aa2tsSozdDKh092WFXPjXwv84PLngIQH7ye2BqRC3t8saCX0E
BYC5SWDt5QwCgoPrEnNxqpeXxTOPEwE5ML+jfUh6vFf0gFu/2uVDtwB6Rqzdbetrbg6Ny7i3gdCW
lHeXxq2lxivdnwBHgDAy6GPZo5t/um1iNeEne4ZNpFxA+qF2UTqlbnC/QNWvtZIsNHV6sPL5yR3B
IUPfkfl5AM9oDUynzf9jN5ScWhOlJeQD5P9BQHs5Oki7EHTJwPktzRcNeNUusOl9r4cob/++PciV
rQLJSwN5OZhC25WyPRcQX8zT1KElFMhrpP6sodvT8lhvZeTW7WAkHqRoLVdVgO0WrS06g9GTZ2kf
J4t/G4V7V8/pfYPn6MbOXNkbGNO/tuS3nN3lqd50EL3t6cnt7+18h1Fl44aPWgmALkwoC2R2pT03
LoYzdrgAqxzseyYpXhgtY9DpHH2I1dxep5ULFwB20J1bsu4IrMrlmCpCOt5Y2It69roAMuttlTVX
/NSFAWVE1KOcTD3ixkVDwLjrzPmQVnfeS9pke4fxw3/l2/5rj0uqB+jfoF6gkhW3rLcNCjmrk0id
X5ppv0A2fCO8X910UnUADXeg01KjlMlfXG2aMaZ+COufbf+Q+se03QjpVlcGMD0wP0GQC/ihy5WZ
uJ5AUAMOvkbDy+jZ+2z678EWrqh/LcgvONvPi576SZdTnJ3MCVC7QQfHn5yYMwvyRJ1ZQG6eVPMC
C44Zd4DvUPYTxdQ/MIKqEAhnLJSgsI0vjdiFazQpxX1RuQ/t98G/SzbuhLWVODegjMIR7WyVNQyQ
JkAHqyg3zuDaEUFdC106qDzp4DG8HIDO9NFCmRgD0Mc2sOwUjZT+kZpu4ILO1RKxMevvbTM73j76
a7v43KxyMqe5p6Jua3rKkked/9Is5L/RlplulZnW7ju8G/8dn3KnTkhBFY6J8RXUy09JbWph3wsa
gcnrhdrPdDae59z/WgvLQTE92aIvlz+vREoX5pUwOTXGwTJbmGfJ80I/oGkDMhQD6IJmuwl5spFr
WJ9VFBSQsUHZ5o2D62zL5yPPaEtgDSI4GUC2JnTe6X1tb9F2rtoxibTwpi+t7Hq8lI3M8rF6wFgs
w73d3Nf0HlIgt/eI3NpXcwcyLkB43hI1ytJprlWwdME1DhOJiDGSzVL1lglleWjmcjCPwYRlDbh/
SvcVCO9nr95qO12fsH+GopJUlq6PDmkPV2tZS+gL9FSWbu//kTNCkx8iHrxjkY5WznILEGHHRnrq
vY9e6kVwR6LtNhzGqkOSGUHgZtGC/Sbfc7bHjFljidZjyoim1VHVoRiiFfZ/5L96u0hxuyEKdnFC
kaq7HMrc12ZjtLDCDSfC4oPuvjPAqz1GprGxzdYGhKsINRzw6ko19ktTAFvXbtUb9OS3DfRvXKqH
yH/PG9O2ttMktQXsQAPlCpakLaY9AsoNP5QDhU2SL5KFgfr6VtV7bafh9YJjiVoHANzKzd2OvdfY
lGBHA+9zKEXgkTB3N96Zq4NBavitGiHD7Mspo0bD+tQ0cTIRhoyfQEbm8Q1XthaMgrvubxMqd8JM
qJP1JlalgpguK47z+OikB0N3ITm0lctc2wFEIi/QT4f+El0dDsnLbrHH6sS7dI+Hl0w733ZlqxaQ
J8Xam8CFecqzkpoa3swZYhGilYEGesH6D8B16Af914Ly9K/acbLJ2/OYf+NldV8Pv3X6MXXpxsW9
eqGeG1IeV1nq5uBIwFAAdkzSe3Scktj+iDzzPO4tcJuJP4iwzu0pG7oYiC+YDOPk1EkcBwNNwcbL
Z+3QgJMS/QagRMMJVZbHK4d5KB08rsyEHDTmBCWHyEj/NWm2CHVWLYGWA2h/nE80UV6enK5qmDsY
cNFE/9R0Lz6yCjlBDazaEopZO6IWoBV4XRFgyVTIWub3CdhTprf3Is/JHTZDuXmtrW3rcyPKwYEX
KNuih1NLHRtZg3sQGvzB6oNj2ZB1Vbx4XDnMs9umsIZkHEZYEBVHbxAAIvYv3d54i6zO1ZkR5d4k
qaE5ZoW5svIq8off8oCCaSS67QO2rCghr7DGtOQ5rLQ1ugTp6Lnh5HXQSwOtycZlI+ddjZxARQfv
6aMrEUmXy1nrZqsGAyf88/jZ+U3f10sZHDXoc7DXrWLTmpsG9TYoSgB/wptUWR+qQ5KhXorq5DNQ
LC81Ez95Cj6dLNO1eK7rb6MzbNFIr54h7Glo8gC3jiaoy9EZqYB2OS0rXKUJSp9TyEoekHqMHPHr
9pKtWbIdZOoNoEwRTylLlmuZ1jU1rU6GfeJtHbVZDHLgQGMbzXFrWwPQLkkbAGkNaKJfjmgSrB39
tK5Owy7pwu9si+Fl6/eVGWvrUfNYhXHo7sPQnAC7TseX21O1tuXOh6CcIfRpTXULWVqZy5nEQ/mt
EQ/A6IYD+YXSALon72/bW3M9IAoAYBLqRNCPV+47AyWhGqyOFc7sDIIeKxj+ANuHaFCmSoGMQSSi
XAomZ3xKIcx3KrsEXX7drnY+518YaIvdJqzKLaG61YsVwB8JwQHSHx7vchNUCyLPtmpgL+EvvMri
BiWCVEdna+FowUS/p/Vvke+NZNlYurVdfm5YmUo2JqZRcRjmGUPHH2Sw83GfVDHdAgavbUPwEcrk
tmR8Vel9+ty269nHNteGg9vcJ8PhT0qekvLwHxPKTq/0dpk4+qlOb5OVh/NwP6a/b2+9rWEoWx2c
PUU6gfj7BOkVUexo/uhOh/+fCcXxODRLfAZ6XDlT6JPATFnNxgFaH4VExyBTLjm1LrcbsQsQdrG+
OpkkXfZ4hkEuj7i/7dlId7cHs+Ya8E5EugA3BUqfSpRQpHVr1CMseVMPTojOGPGQs4Eo9tmkQ1Yl
7R+HxOmOS9cbX5fR3Crsr470X/sqHKilUEyxIbV+cvSvWK+k/Phn6+WBTBDHF05DPbt9qlFZx8QR
8trQa6C2vITWVmvA6jk9M6KcU80TuIJdrzrlqTik6RSJMc4986UVfxAPAZv1z2iUEJ8mvu7MlQ1P
BMJQdKAh8+LyjZB7LXAAzyvw36ATQTCs2ihBVNTZSXUimQ5e60fusaDWtWC3EXWtJeBwR8hyqI5n
8VVKrIZEC9fI21g0M4D6Z/be+zBmj5s30tqIzi0pl7jdO7z2Rgs3IFQfsvpj0v226LjveRK049Yr
TK61GuG5UhrQBvAcPK/K6RVAfEOlCcbK3w0I6tBq8UCiF28I5ySgX51Nlc+1M3RuTxncWOVjbhTY
EmQZTu7oTBDgakKvdgKnz3Yz2geAKJ4Owv8FXrN9Jsz7frA/++YUdqWz4blWJxoZDskACblcVfdK
T0awtUGZ6TTo9yIj+4EnoVs/9Pb7RFh3t33Xii08DGS/kqS4vwJdQpBi9tC5mp+01neeu1l3ApJC
80ETaMhyedVAc62hGw5TFcOQ2S8iIfEyDACtjMrtY1dun0O9Ij+huSVMPoFMBFzhkx905vPcdjuf
5C9G8Ui1EeSDXyeBjLLxajTDrs9+k3qLamfF7eBjZKJXd0ETroKvHOFrgz22+cn0+329tzmoP0C+
1DUbT711OzKbhCsCV7gS/9S2nem1OeTo1yi6PbpueGBZ+bRDP5Y4os2t2/AMcssqRwiiabr8HwJ8
dCtdXoAaSFilfBMmeUCn+lImdTRM9n8UJvhrKc+sKE4byqK5SwpYIeh8rtk+y/e1Qzd26crpRL4P
mUWgl9D1qBZxQG3GM4uJ/ARG94NrvlStdpfkf7I+Z0bkUTl7irdVjee9N6KIgt7Q4kNCfoEPkmxc
C6ubQE4aXvtIx6jZ5RL0jK3hYiSjSe5LffdrmUFpVW4kF99eB1drf2ZGcZ/5bM/mkkz5KS2zsDTu
S+c5t7RDa8+h6K33ILQLzDQ26o+zfudzJ/T5FCUdjyzzqcdjmu386eQW38A44npHRo44yyet5HeN
ALWs8WzfAT27G1ptl/BHbytyW/NJAJKihY8AKOKp3Y+jKbomM0h+Ahkb0x66u/LL+Kv9AxQZTv3/
kfadvZHjwLa/SIBy+EqljnYHh7G/CLZnrJyzfv098r67283WbWL3YYEZYBboEslikaw6dc7fVuiU
ZQq56K6RYQVXUNztzBhUa20jMzIVi2NBngLoTrTC8HSad0gFVJlnK5lkeijwTJPpH7wG7EFP/z6Q
47gAiho5YsAvZse78F5h0Li2aVECVACnPiS6/7tqQtGavJRzFX9EBrvAMXLf5tK2vLRJ7Zgp4Pqk
bjE4HBmmmn4MwiZsGWfF0oZBNz1aqJC3VNDqcz0upRnAFZOE0Q7FH9B/7WvtM9dc37k/EnkpWKJf
CScA8nBIlFJDEaKkEP0UZkpbdrsdtwLXQmZ5a9AFmWBbBwcc0YhAcjMhqRM4sf32/FqZ0ua5s5WV
f6jMWiT9WnNBdkMqM17H1ktGMjNyk3X3h/GtGDG9ty8/lUqxdmMbeKEWRLsww12o/gwk976BJZCY
dGmBetBwQ1cnoofJkNTYRT3OUQfwafJPiVjaA7jJ9GhTKTM5taaBk4/V4E5T2P4cKRfmf7rGL1zZ
62M/k1sMUAS/M+jQ2onU74BfQnnisfvwfjUfwwNk5YMjUn73R77sBSAkBnRsgQ0SekUdHyU5OF5K
qPwmSVZYgSYojG1DEy7+NUCg83UcZWhEMagzU/WyEgd2BXIxzlGid68PbU2NVkVLYnAbhQR6KwQF
wWy0miE5yf0KNUgV0l/o8PRB8DQyix5LUQpZhb8/iNpkRgqZTd9HR7MGdfsKfQ+QqBpEzZQ95J4G
xmG+PPyZugI7DbSzKhWqlCBIeRA/w73q0Sy82JrEgMTerwA05e1e2mefg5gTqXPELnKGvXDiR8cX
DjkyNlBbvL/iiyO/+BZq35cR1NRy8EftoECuTV89B+6nfJWrpIhZ1eulXhd0PSqA7CCrO18Dr0NZ
AvEHQ+nRZe/xxwxMkk3QkFjYc+XGGzXH80PiNZZmQHvaHmZaP6hM9B0jE7t49b78CNr3ihDVAAEt
5XjB99sOUcuc6r1Pwpz4T823MVjCe0RGNDw81U+s3r+lA+PSOOVnAfAvciqh+X/0U2tQ31GyMpka
VnN0uomPyJ7P1LmYZPqyaITVWA4TRlitE1x8RXFTZ5s+/eSlXdd9ANrxH04o9KEAawr+ZLB/zEHl
IlwpU5EZkMvE5mk2ZYjKJFCfYY68DwuZsJRBhQijBFUjJG3xLJCuLflR4XGA4EW7LO7MLDiVgmbO
1TwPVG9GhyYORGk8Ek/3t8hSgw+o6EE2MzO1I7FJ+W0qxZGWBmh3HQrDKafEnBLHq373FRF2cWTs
jekZzHabiHFVpjkD/wqTuMkA+Ix7Gqoh18MV+KCQkl6Mdob4FYkDCom5rSgh6fNtFvhWFcjAco2k
gRxtMk1EDesV3liMTMTS/QNe9PdHUMFq8LIwqhUQCPDaKxB3Zg+aArR8rqN/yXb6M1q4EGBqQIoK
WOPr0UpDqujQ04wxWktvnOmjSYjfmeGXjr3IeB8snXMoKaAVBLg4Q6XrPsKgphwEBPDUCZU/EJbr
oYwVaYzQOn8wvQ819JqjyQ5JDPShXQ+ojvspxZkCt1FsyGsGpS195MGuBaUgqxi8FMUvTVFxBQA4
1GkLmOrN/EXYJecCqFHyH7bBpRFq98l5MMVxDyOaaL23PSSOSWdGExHBAQw42vG+ucXZg8YVD+ol
EerRlDUtyvVI92HN0/j1KM/lZwJV1EEAQwcYf2uGmy9FZs0ASARFe2x1+jWkgdh+xgghaPZSaGal
tzeS5NurPNbhv7RU0DaBljGqqojPlFdAydg3Yh58I41UrRQBAifpdmpcaJELwRaiBH6ZkVB9EI0X
6AtVvZPw6qruzGB68gUWZmlpG+jgJAXYGH9BrObaQ4e85yuwX4HzTCrita41kR36tcDYbEvnETYZ
ELRgckbXBRVBsnySxmKQo93UeW6QcHYWAq4f1BYE5kmTbeqyO0ZawTjolxYUzT4iGB9wr8Af12MD
FQ6aP1AE2QWdboLtQYPMLPOoXZrASyPU0ScIuSz0wNDvpupYTC9yMDE2nbjkLpcWqCXyJiRslByT
FxiPudpaHhr1lTTf8CCVyLSJpP78rE5bbhOkj1G853BjjRUSlfGsnd6jxU0meOXbfRICxqk9RL3t
J5MjS24tkEyoVo3oaCGrX5711dSSx2PFoXl6XvJ4N+bQfNchuPEeJiYorRkztLzOEGgHnyig7OLs
fRe3D5BEKHFu4JAEEwDwSiHhkFJMBOd+NFpcaIDlUTXBLQANDddWoBEhdrEHK0GlA2gemuDfvm9h
cRwXFqiF5mphGoYGU5YLAKr2qqmDhDtjwZOWrWjAwCEPO6tCXo+j9eUkbWvsCm3QrA6lnzmHNYzu
/bEsxW4IBPxthRpLGnplAPIBcB1Ne9FTLKP/g6JfVyW4jIK81/93Gt0/NwcoxEPtC4gYZPEpb8v7
cZBTA1whYfaAfF46xPsWLJtA6vn/xdkAq0L6WkRHoUINLKy8OKu94S8qyhE3BqN/FgUWs+v8vfTF
Ac0Gf1uhxoOhTpDCm+BsbWEnLfQSIR7D+ZupZr33l0LznGKEvgT6lIH5vXYHTY2rRvOwUIkaIpzk
ZqmYSvILrRqFHNtCZyNDet81FiPDhcXZdS62a5hpPheE2Eh13lmeKDqjUfpE7/xV3gSvlccqtSy6
ogJk2Symge4nesXyOC3jCSOMs8pA93KlrAa1XmcZdBvKxA+tHv4EgamI9ViZf/hmES8MU4sYgAlz
CDOc8+rcYt7uRfkPGq3+iz9C41YGhG7mKRSp2QRozps8sOV6huQCERoji1KrjJvY4pKBOQw1XEQ/
lW6B8T2QRocNYgYKoKSVovXwanQg8pZz14hbxqWZ1qCYNzNEOFCumQkx5v7m6yHJmdfVDYc4qBch
CYRpBb5KAy+tDhVxiL3mZrDnNymx2yRxNdXWytN9B13YfLN6OXR8URCD3jT12At8iROUJImRm0L6
HYz4v8oANNt5r5menzMuKYvGkGxFBxaS1rxOHV5aWw1JzIHypefHDLpmSWfmTSpBbT6MbVxIWcRN
i/Z0wJNn0g9Uy+ndEOtKr/QNKBAGCQ2unbBJx9rkoXEthsHX/Ylc2ABAWkNGABo+ODfpjHJa6mLB
Y/OhXI7uAT8ZkFZCc7wlF17EcBqWKSqo1GMeBRyoc3aChwxA2BJhiEgFcY77I1pKzMIzEUtmSl0w
z1J7uvfDYkR5Ab216gkqFWZuxU/xmifeY74rzM5RNpyZr7n1fbML++/KKhWkcS2IuJSfb1JmYGrk
j+bG1n0L856iYhWUo1A0mWnuUGGkLHAJ1F5aDX2aVd+BfoaHolLQv923sXDU4EhDd7Bs4J1l0K/h
ANoyWqGgc1IugwEyvNqW92N7yiHoIdh5mL7NamLc932jS44BZIgMygd0zKPufB1Mxj6J8lzScQ9F
X1ZcvSfI43Os9Vk4YlDcQgcasjRomKDBuKlaaVGDB9Su8WszNkSH90/KJtBMnntmst8uOQMQvwgW
YD6CmAT1fEzHVoW8Aozl2UtqKE74LkUe6aPUBKDvP0weuoCAmJ95WG9Y3oqi4kEvgnFFuUR8j+Nd
gLBSs6hGlqL34qguTFGPNW6CLIJcYAOHAAXwzXvfn0b9sUKepCxYB/OSs6PxBMEWWS0UL6gA33ZF
m6Q9hmX4pw46vmkuM07lpTwljq6Z7VNH+gcN8dduF8V9oPUSzhB0ERPfKHHnHYGnGc0YKjZhPblh
+ltB8tvg/0NP7My1iKe8rKO5l3Z4iVPj3o/QPFxAYP6tK0086e97xdIRAmUaBHQ4H+Q+5i13cYFD
7T6IkFEDL9aYPCXtAHmufBNGhh2yyuBLm/fSEhVtuyAcW6hRgdmtqSAHE6rQQPYG0dSVhGcEQJYp
KgBCvCsa8hw8JGXwXaTfXfWuywxQ0/K8IZBj6yI5r1Ibt1JTI8k1jIaXIzPnUhMA2Sz3nbBlHBfL
YwFobH4Ro+OX9u+ySKaqwFj6we7y1awRwkhMLw/lHwvUUHSp8GsZnrbTR/MTmCFv+1+6W4BI+scE
dbH1phaywjN9kie+BQWpuo+Jdeix5omKOaBSyQJwGYI7oFjLjgLJu9X9nbIU1EBQN5OUQ8j4pmyg
FmNgjCHYPqAqUbUFFJ32sbfu9ePv+3aWAtqlHWo5KimG6nAGOx2EBMCvykWp++8tgBQbCRYD2VGE
tes9r3uKkWsDmLMqwQIeZpRe7v/+D0iTvoBcGqAucEbRc6IXz7QK0D2Xalu089xEgc5fadO5D7+n
bB2h/J5Odt8VZvEKJTJ1gjDf+5gaJNpE/rqwwC/MsQhAlnwExNNoG8V9D2AyauDjyDVVreO7NB2M
tNyfwT8ywbhLy4dqFgpoIBnBWUuFub6UBq3TDJx9kNwt0HYgK4z9ulRwxs3rHxPUMDxfTI2cg+hT
k0YrX9yPUW+qgwWk/qMXAX0ueTwRAHocyqem0kl5jnMLMmRuLsSWFJyUcFsVLFzL0q1pxrTArYAC
wGPr2qdGqejirsU3+Vq+F9VzMP4WonIrZtJDJclrCLawYOrzKG+cDPCW+d0z95pRE53wk9iB0BF8
EflBEEqn0H63c0Y63arp832HXsKfQUpt7gMEbg/eQ90ACohD5YUI9ix9r26yHb/S95LVOMq2W4mW
cozN1FbP4b55nD5BU2jJBKJgFgdYT2PKVupoLk/Y0siLnvbPR9H194FLIase46M8EZtIjla4dpud
Ia9CXnfjsbYakFDK7X4YZVMPw2NWDwe90V+B9HXuz88SFOByfugqCCojjVfLOEK4x3TFreKHdOM5
wqu3Au/kLnLbNUsqeV5cevGx6mjIRFc72JKpICl7cSEO85nVops16Ik4vHYFaMMZ2YMlr740Q51b
KTxd5AJM8dCdxdIMcxuHcLxCfGoYlpaq0jKKG6CWRt4O96Q5dl1exCq5kyINNcy2lM+GUv02/GYr
J0pDpvBJh1RqbGeANXiVZgmVyjjblgIjnvZ4iOBFJ+BUuDZet1wqluD43cWS602aWTaBM+QsVPrS
jgU0G1AGACGRoqRm05dGSSkjYPoQKogalRzQmFAhNdAiUXTyV1BzjFLVokHUa0Hc/aOESgUlZKaa
ZlAxp8FaXyuhk5rVMWOlERbn7sIINXeC2PsgapaBGkStpgMNYWm8izpjhy3tdbQa/j0SyjumoAMA
W1XCnUMYS/9DzUBvpcufpuJoW9RaXMw/PdqJlZJ4K7lRAYSabDU7/k99zA7TVvglOdFaNvFaPIAN
wRWG5ybc6CzoiTQvyL1voU42g6/w2DHwLUZg+dvgd2AqvxQHqClUwhPb20g7wcHBljn9Lmi2gwtM
UXyQt+nbYOeP3lf62DzETkyGZwNgA+t+kFu81VxO1BwsLnZoF0y8F/jwJoQ3G6ywiAe2D1Y7ewzN
FEnvTfFmNESHQ5vjOlwP3EP/u7FDyMmuNMajgOXY1HmkiaMYTrNjp0hRJS+hFa0DRlPRUoT9Z7Q4
Z69Hy/FFE0CFCm5ttXvVqfaM6bzv0ajBXf9+qCQ5r3BYat62ffP+Ut2fHvQLXP92Jnt9rswrhVvl
V25NJm+x+lnv73oodl+bMLjYwwUPn6+qWz7d9OpK0A/3R8Gaofn/X/gbp05tn8xwZK7bYI+SWmCp
RrDm6SaqeAEqOPM8JaSTwAsK9YTfMdh7kN+4P5alwjcI1/83gCFWXQ9GwLHndzpMWV7+IJrfANq+
RVb8INpP/rZ/DkvyBxyNohMfxO2I17Qb/+qekxWra5c1p1SAiXhPlmNAQnaTvs8H3NIC1uV89tv/
O4Th8nA90Eng/apscRzIwFtLJLaEl8ZFBfMRksvaY+ben1eWG1KBoIeamlQlOLiznTO8tox6xmL1
5mLV6OSDBIHRyp8H0/weHzhzOMdugkzUSESzOONxF66q4qHP9yPrqrCYm7+0TIUHMajyUSgxsJwU
loE/dlFH/JX4Vq/Lde8aD2hl6yEYx/DTeb7urN4PlPxiz8ldgNZQD246gRtZJ3no1ArprGz8lvRz
0DKchWWNCiKlNnAcCJ/DXWWha/NXt4rXvimYgf3/5SQ02mEIOHkIxTmQcFYZFE4sJXapMs6LxbFA
PQQ9QCj0oY3i2u8TrTUKJN4wFhzdwQZoMskOBjN9Hbcs2rRlt7ywRTlHFWSB6keYN54DEmUQiTGJ
ZBg0tzMAl6lGiKT8EnISJOkxbDUAoRNX1RVXV9OONDELAL4YUy6+hjpt9EEMmlHHUaCFXWROg3aS
C4mJtp5/5cYzL6xQvqLJY+/xs2d6+8SaHG3FO9JO3+G6ETqdw2poXzwZLqxRZ48+SoOKbDFO/5Ck
6PlYa71VaP/lUnthhDp+8j4WjIGf93gm2GP5PKYcw/NZS0OdOq2sNGVqwIKRvaf9NudZiIvlZ9vF
GKgDBV1IgdK3sMBJL1Er2160HqPWSWMbWJKw3whBZ+WQfNCRMby/q1kbjjpo8kSN+Hp2iPQ73KRu
YQtb7llG5md9387/sdt+MI4zvJaOiVU4VIPht0CjijH4f7NWUUUzbOM2NIshzQRL5/NRwYMuHnsC
8ef+GAk6BIXLSZsgNZNLxaoVhSx0vSxV0Q3bhDgOjUxiUanNA77dIf98J7VDgg5VXmQpEIE8Rx5w
H68KYvviYegZM7J4NQaPyaxYgnYhuuSkCpOoSnM/URV7JjpsIO7teH1pddwfxtQvbvoLS1Sg47tQ
0v3RB1q7TsxIRduMAWH5p+HUoJPxWYZAhYqIBrEtSTjfN704RohsKzKe6iBLpfxaqY2Ey6QUko1i
SsJIEkinG7bqSRusM+u+vrhyF8YoV5YmPu/aAV0rQTi9j70vrbVsmMtrAW+WHVqlRuibOfpYsRLC
i3sIernQtkUZGx3414cW1E8rJUgBE268TwPZ0bB/HMWd3zuV/xgBTQRQyv1pXRzphcH5gy7uF4ki
cF7QweBY9y7YjoFXehjAhhMIqCIpihVMm/sG5xh6syl0tFkA7IM+K3odpxLKH4D2YPN+R1K2GYX6
RRXQD3TfyuJxAV1VSQbH8UzKdz2sPISwnj7U0c7RoKk3uNC8imTis3gMFyuxAGvMC4ZOe4h8X9vp
gRcctRyjycBoMKFzUfzKQ3fkEiJUBzSmkrwElJaFSf1heaMnEdIz8A80vqIERw0vbIO8g2DK3ME3
7MaVugncfu+/9yetJ+0xPaprnMKfIkembbHKjqOTI/3bnsuWVM9Ivbus19RiSL78IGoemj7SY3/+
oNHUHMOObc3M3WobOfGz7MSP0lt0nJhH3Rw/780CdZgGySj1ngejPMYfHT49q7I5dzKF3Vd6YD1s
ljzqcoRU/NHAdKNV3M+UZ84fNJeRzL7vsz8CgffGQ23+qZaVMOxhAsWmBwMqzQ9Gbe6Qad2Kh+pU
rgqzXSEIOcLGe/PX1aZd86/3P2HZny8ciw4HKZRj1RafkKwVS3bjTUMq4uHVy3oCLIXzi+mkH3Je
JXppbMAQaHyq5lgUG/BgQzDs5f6AlqLNpRnqvAKwcILaGcIbEuU8kUwW3FRiuAV9F+n8qdLVDOOQ
HstVaw8ownhm8SZviPaQP8hr3542gyudFbN3Rit0k4zIdvYZOdPDaA0Pwa5/xd8bkcSfwSozFcbN
YKnHCyDDvyMF3eYSTVGAHCa+b8xeKgD/9rJZBCRMILlkhg+ZxWufnrFV8Uy5P/GL99BLw1SIGmpf
TcGjhRBl9iZPIlPbykS30rVIdMbGWTrDLk1RwWfKujJNi9mXbGVdHZAWsOeMJ2NALFeioo0vNxK0
lmBlP/w+xOuB1KSzO/jUH8hsrI3HlJHrYI2KCjid0IxlGMBeY6m24bTWPC6WKgRrG1IhR+YLPTQ6
GJkEwj1Mmxg27s/bD6D1TlSjwUoKeH8wDHQjo30TWekCdOlmvhFt1VJeikd+3XZmt88ehpcc4bv9
/QEJmPtfsDhGNHXOZVnAliTKPYwp5CNtwhltVEf0xBrDey09ay0j3bAYCECfgvZCtMWCSeX6JjCi
0cn30gbAc4WUWWtCni0yrMk3mYrSy4ctGgTQQo8bByCV16ZyMElmqYQuAemsgf1ed3p0vujhyyAI
TqeLJkqwpEXvhdbK4BlC89xeST9SMJDcn9fFIisa9tC9iQY6SLXOj4WLu2PEp+oQeRiy0Jh98dtX
nbKwO6hK/Ar59wpUSuo0ECNK7VTZTdKGhYtcolGQQe09SzSg1w1Znmv7CO6JrgwzOr2QzTb+kseB
yOCKzPpV/51GTg8p0n4tDJvB+M0Y+uJqg3tsbhwE1pRmfOb1QJGLAChyUe8I4uqQv4WgTEAvEiev
8pZ3mtRFEXpu7se10WzkI9+UZBoLMqujsLS05lP5ZosBcQBdMDBEg2LjeiIyKKgpRTL3osWZTpKK
O7e5cQ4b6OkZaKm0oyQKSA/0Nyi24jfGVMxH6D3j1BEbN0VVcQU6LiBEZgWV8CRLb52/Q/fJeork
h7oFY1rq2/l38B9UBGRgfVHBBd5cAcnm9bCR5fDzpkVfDqRfGn0f6ru+eBxYbI1Lkzs3sOgzFy52
HOXlWR5WaqMaOF2qbuuH2UYsWoysfCoDEa+l5mOqhF8giPu6P69LHnZplkoeePWE/qIJZkW3QWOC
X6Q252XE08p9M7aMrbx0tgG0D082QFcLNP31TI6qxBXNhJmMi2+ICebot2UqRy2dZ+A9AtXqvGdF
+mlby0kQcEh4wTN8M5fecOuT88yKI3tswQ6UC4ywv5ixByE7au3I/6JTgAqTvFjmf7XmFAoqo/WH
X4L8v6xJVh2NVZtwThGgyoSuad5ABSFclSISt81k64X+UQQ8o3i2OMXopAHxClQPgBS5nuKW4xOZ
C7CeklwRTniOJXTkaqz+u8VrF9h8FCSCQIyI9/W1mX6MCjHWOewJ8LpI67aJCR9r6IvsrC6yQboi
F2aYmaj93HfXxeGBb2Vm0wVO/adWfXEWeNOkpEETQQWv02e9BWVQrd5juOni6MA4oUBSCH4ExP31
6EShEROpaIFOD8N8q2e8ZMZSHdiGx0frZhIbB/lPaTsW+Kdcf5P6Ut22yLYzclFLJB9AXwFpO0P3
gJOn7oJN1UUGh4zjrhsPfmxVYU+gmkgkZaVpdj7ZCiftIRRVTrXlZ8GbKK88ec8hCZHPWtaNv/r3
k3/5OZSnQxtbqdBwA6ipFq1akL5Mw3PGsXxrKRCCBxMt7GBrQM88FeghJZz1fYlTJq01WzPex6Ha
5hqag1WQONb+gyaWpMxZLMqUYwFljiTH3MKEnWyAooqKg+j3rgMxjcKT4KsHYHVsP/7gtIFxoM+7
7+IQm60gW4Tfn+lXZ+bEa8cCV2lpxL4RnSDT/sp5zQM6pFg5Keoe+pcNHb1fIO4HEwDdp+5JQufL
Axed8Igwu2Cb9hsddDBV93TfGxbtgPvHQG4ZsiS0fCcneU0GGGJ8aqLEGvzA0cOt7JVrLWSgmRYn
7cIQtRuHwc8ED9LoJ7759LLnqXq+PxDG79PqnQBTquo05vHJ0OJPA9yuhsoqeNJ32L8W5Z8xyNTC
g7AvB8IyjU9AGuwr8CDgP2ELdTc8WtcDlMXMUsa7/P7A6DTLjVXqTuGVSsJJHEamvg/O+Mc7yGsg
B3fe6/R239LC7oEP/O0LNEmzr3KdipM3Pg167fCJjrbKsHUGg2d1/lHB4f+NCEC6mY0XfQHUPCI7
CsRlV8WnKDHRQhGBWolUKZF3mctO/C2P6h9j1PR1gZIhsQFjhf6YfvQPnE/qEmI4VkagNW8O+wwZ
Tqv9d1H2ZohUJPJDeRR7roxPrVzsxgn5OGAUwajFovCgLko/dgTVwGUMrBkzkPg6FnlloQaFp+nH
xBMPE95xXqHgLFc3Y3Ns0reQ2Q++tM9EUFigjRJ3JRxr1wbDCER3UNY0jlJ/FvTNCGXN+164aGB+
n8gGiEluyE9EvqtVsEEax9rYyfrj5LOe+EtThssHagoIrmAdoCJRCxbDpNI875g3oukJjzMJfVin
DsBKwN7JJc947NMXgJ81wtNbBDT2r76F6ykTCqiJi2XAHSGMnY5ETWSrDV+q/qXoxnUKqEZpte3Z
yFEjeuFDkssp8QxHKQszyhlR8nYzANaPwhCYCXCGgZ3y+lPyvIvzshi4I/q4Taka7BS6e0bE4ECg
E4kYMSRK0bqJagcatfEWujaTcKVWelnkn7af4yn6paibyVWAclyHX7Jn1gWzpnAbUVQot2FAeNFi
VHTmEviCTA6UJDypDVLgiCXl5GaH5DsIBcfPnJCVClsIymDfxtVmRnBDsZK+A2gcPwx4w4anXFLM
Okhd2Xg1vpTAUgSzFZLNpAX7CQ129/fGklmQmgEyjjwGWkjptoFIk3IQr3ThqcZz0FJ1VJFSo9Ns
T6r6U5SW2VozeuRRij5Yx2EpPBt45Dv3P+LWh/Am02V02+H9N4tHXC8u16WQHqun8FSEo25C+xvb
p8m5daF4LNZk6l0LP4LkxnzNEoHJMW6Y7rVu7DuBj7KTdvZr4gyb6FTv7o/m1nOuTVCjkVrFS7Ju
NiEQnbOblmhIymX6cZqSbeKv0Jxv/3uLCJ3gmkTyZSbkup6/zg9TPeST7FSBW8wnk0EyaecbVt6a
nSwTlVUAXBrhpT0q3klKJkixAnsyMur8RILCFhV7ijczYDJ5Ek/3h0dnHH8W7cIeTVrgJcUUxiHs
cYKpNx9qRZR2G6CtvylWaW52QB2E66bMEX9kMzg2wB+zBP3oPPL8DVAkF3FG4YKOjpfZhy9emGmd
8F2sedlJLRui7KrxoeM+PH8vtE9pvm2Lr7r4NFKifw/Cscl1O8sFsw4TIg3hNs5zkvjpZqp4xs5Z
OAnmz8LSIz6iGY9uk2hBuhGirw2flVqcv1P1XfomfEhmoBH+0z/XKalcZd+va0eEijAjeCz4AYyj
fwGsQUjd0GpgUZMAkqhG+UloDaQurBbB3x0KXBnQaprsNcbGun1ZYKx4usxvb2BNfp7nF0uQtSgO
VhKXnQI5e4pPoo5rUPrsF7HL8LeFIDF38YPgB08/DG2+UFwYquuqGSMxyU998yHLPTG8bW9hX6X2
2zcAO98hMGf6U60gy5EDbrItGS+bH7aAq/cg2qvBhgydRawqEg3UB4ytxIdqzcun0i52+UOylo/q
UdxEa3+jr6ej8R6c+ifFBa7HqkxjzVIcoRMdOk6CK/uUsys65MdTJD5PGThRuvocliHICi1Qm+Ov
AxT0gG56NEa0KXYsweCfd+i9sc9ecDH5VeFnAyK4fBLNbA1wJrBczTZbNSu0PWyHVej6a9VBnx9Y
ysWjdIid3BFXopu4LBHp26NxngXkI8G7BXY3nu7i6kseFNg+ZkEV9nLxIYsbPJqIxK8VzpXyU6M4
PSjeGL4nYnj08NG6jyb3mcMKnTLXwy/VohjKsFROChG/wW8KjdK9v4Mg0MEj+SMLf3O70rho4B6J
Cw5uOTI0JK/N8aOu1q3IqadfyaP/LmdmGxH1sdjjqTZFFs+4xt1sLGDEcE8EaSsAK3PT07W1GLXi
2E9i4yQadtutE7C/y+ZIOElhTeOiJdATzIqlGB29g+qurKs2T4xTt+q23Wt2Lvfim4c+GX0VP0Zu
bQe77I9cM8yyrFL7Jh4TlKs8WB2Db+/I9d9Q4CKNqwUVK+7Pv3TlJvNMXoyP2iVpW/n1UGMmiwod
BK8+B57yUiXtqeKBAjeN8UUM3lElgruuWnQxZaz89s2bB09tCIv8lPbRuka/uL0CVU2gYr1TqwD2
Lm1j0/fdB/X5/nZYGOaVlXm3XAQDIfGKtJ9675QS5/Vfp0GoIVAPT73NOZ4HjPjUPgCvqT0+9Qev
JQVBGt69P4zb58tsSkMoV8DUheOaGkeZgOCW6yXvxB955N+/DCc7e2/8Go4fhab3ahxYqmh0/QGk
rHhHgNgXvEvg3QOXyvXUeSPvy60i+Gdu5W/Dzhq2Boi/N6lzblf8Z7XXH/JXxVIsxkjnLUw5pgp/
gGAWOGl45KevzSpI0U6BHATnVHbwWqlNSEpI4M+XoDpROiyZ3QUvBOE08v4ImLPWLrXhyko3yj4L
gzPUdFwtJT26MR69lPCMzoSbqwdWDtcsvDsBGkTgom68ah5n4QQmKzwa0E73O+/O6J0nY8PC7N46
CniQdZjQ5irGzGJ1PX1VDiUxvw6SM4puuqv+qXgSvAavHE6DXegEf5Tfw78DegADfG2RWrBB9Hyg
nP3kLHxlBeleoVhSo5hKOlaN5iY4UoYoh5T7ofR5H0MLfTIQ5aRB4F1a3Xe/m3hB2aAvTmKnJQKO
mHN3MGxcRO//OnN1KHcDgaVeRhJ+PnjKH2ozsrSHWF21v6zUUjjcBAmgCAyT8xdf7SdqRFSg78Be
4NcTTPb2Z/+ciCaAK0dbbzae+fsIud/75m5u9JS1eQ0v4q3Bd5NWzQMs4X4J8Q7A7uO2N+2Ng8xq
d1iyZSBSgJNLRHGFBq8KYmuUQi1irXIC8B2HFMvX2Jr6au4MY2EUbqcRcBUYAUsEsL8GLcwTDFI8
9X7cn3UuiB7bqK9RjNVYRDu3Lo7QgNIKypCwBWDK9fQFfMOVfZDJ5zi1OsVW8CjcNvlhko/3l+nW
zWEHzz2cJri13QiuysqYJBHXymfwuwgNSq2cGepv923cXg0Bdb80Qjl7mk5yWfaDfP4Vf8AdwlPg
JK/Zi/rVfcSv923dPnh+bIEvGq0jWCE6jmeA+IBrb5LPjTPE7/J71hE8rA3pK/UOcbxWioEk8baH
DA1y3sJxpj6tXupqbaDPoiX1LmERay6uJBh3//eDqG3XK5MQjYkgn8uXdLRzyBNFMuhbwH4mrRlj
n53ieodjnoEgQlV5TjnSqU2pmNqah57gedubvww09b3L9gQpmsAKzcF8q58+Pr5Hcm4Jq4fq5vCc
J/3C8LxBLza7X6pZ3AQS9KKeYxXgyOjDX7P49WmUFI6XSyPger42wsvZpGmTCCP74lysP7117BoA
Yxku2Lid+1N5myiijFGnJyoASM/i1nvuqhWPxNCjdpJ84pJmg55e4h+6B9WzONY8Lu+UvyfyZtsn
+WRMfISJjF+kJ9GU0QgvHLU9t0dC1b4/xJuLCDVC6hA1ijIRIkSFs1Ue190Lx0ix3N4aqd+nDlBN
GNq48eD34jEtzUi0gsOYWi24iohm19iVqYWWl69ptGXm03deHWoj4DAwQEGJ9hPksih/LCSuR003
UM7VDlQYW2/X2N4j/MSttywK56Ulu7RFly0iI09LVfHkM+8Ou8giXwfFrOx8NxzurxdNTjT7/5Uh
yiVrtPDIXKghVJ+rJ0dqSLPl3+RDtq2t1tKB362egRYpCHeo/X9/Xbm2TR1HXTlIEGQx5HMV2P7W
OxzI5HLvijt9S6YfEKbBhYByNVbKOcGK7cdxhUlVyOTwdrcy3Aod34wZvT3Kr0dFuWha5GNaDpx8
7s3/Ie26euNGmu0vIsAcXrtJTlYcybJfCNmymHPmr7+HwsWa08NvGrsGFvsigzVdXakrnIp22UN5
8kuC2QswVKHdS7Bvv9WcqHLFGVyci/GEaO2tMmB+a8/mJifHweHo9NWBgPaAJyHWUqnIjkhsx4Qa
NwPaaVWARAHVQCq+ATWKw7IrFzNTMCR0LM2dqvjv0giHVpLOL0TjuXgTPw03iqDMQk1GN0Eo7sR2
wIuUryQBq+2x7ATvMuQpsHtz/vvCtVRhrqWhIvlnoCBJZ8yuY+8UlBtbbYzINSt0OmjAAX/qrIBn
jK8M5EwZsR46g5EoNtjRq0AJ/W5KB/9s5DsTL90SoWvffnAYevXK/aKC1DBgx/DMZcNJz/MD7CPB
+bQycJXQqTB33NRoPNio9bTTjdhONlLjb26TXeMqRr1QkUQuAViLzDUqaKxpsAndP6NhiE76CVUz
WmB5XR5spOiXkkzkNr0ruZ/x5jHihfwnzDFWE13eYqMoQaWMcnAe96Lj7/2d5PScVPd1knWmAemf
seEAYc7W/lJhCK2wU4NzsFP3w3E46Lv6qLpoy+Qo8bVrYygx3POUcjRiVQvOlSsAlAsQ3PvyVG1j
WjgYMXoMd9Iei+94vQHXARBDlmFijO27bT+BbL8PHsKtSrMH6fF7dFfuTJfbk74ilxfcZGxjFrST
IOR6cI7vzj62zT1jj7cbncptzuPmzK0LZ80ci7GJpSz6XuzhWMLW3BguYPY+8ODZS464DU4CJ7Bb
FcSFkMxKvzAnfWoqQZLhWOHdvfQte89d3nnm2OL6OMBChGahD49tXM0UK9FiUQnOIu0dfe9vhy2g
v+6RB7mtUtfxAPiGShnaa+aX75W8I+mf67FehefcmVyZTnZiAzbvoNvxbqIKhTLboYsxyu0rh/C1
aMybf1BAw3AICv7scxst+brhoVH+S/wB4YxKSvJpbNQDD658RaUvKTG3pQ5S5ScdKDV2t5uI5xbO
N8WpDznHb153z2GeZnmkWWwWYhH0eehN85EUPJvufnQPv1zT1k6jGzz531EY47lRHgsZr1aM0YRG
ddAbYakEajgt5qKQUeVCDKwSAsYUWqh1TPSwzephkqolQPyjM9KaKK/b0p15LzkYyXxWn26LBQt3
ZqJdCU2hf0gxQXceTkaClpvoXDrVMXFLmtg/Ojcl6RZrCrd9QcYH+d68L3faF27X+DT8+sAECW/X
LO936DNLFncZpfDqZYPf0e+TnQTNaI7mI+pfIh2dzPUdfxPuerd9i3fJa3RnbRTaYBbV2HGFapbO
S0twwRAWyTgwSxMRJn5IYTd2TaaaCk/Nt1/fAbl/qjah6zmeE/3rhq55Mgxb1OYuYBlbKBiViVM5
7zTswjt3LroblGNAp8PkUdMW78tj876n0WNxKr9JPNCMa8N6SZfRoDTJ5mQW6Prv6l46yBLqySJH
xK5N6yUNRmuGIgjRZ/WlNZgIJz9123tOXZ6LmP0Ne20YwwEWvoambESzl/IjyGEz1lgwdM60Yx09
jNqHN/KMNwt596UsSyKMey08qajaEUTEjbr3NuK+/6rJ126IBot2423qTbWV9pNjbHQ3t3O33/LS
RdePBewZm+GWZ1hMTVYZSRmtxlcAI5+cdeDpDkpH4pjeNgnzfbCcXFJgZCJpo6iM5Co5dxjkG4u7
1MxoNzpCjJ2tT0qT/3uPiAXQQKqfJR/Q7mzFKJKNCDub1PhcK49DSxsBrXaO3z8JCjDDJEdDC4KX
iru8lTcVwA+BtoX1wXaOacriqAeAwsrd2wxYEyW8ILAkGL8LxTpGlCo5baGKMljsFa2N/Opkp1iZ
4sRd9X6b0nUaAno/A4rgYYblsNCTS6ntJ9PM9b5Iz+1nfScdUnr0d+Uv6SU6SQ8cUmuCg+5XzE6g
NAjwcfmSVBFHTdGEZXqekmmU6Zj7xW+1b0OBthiM+m00TW5gHXIzHTFBVb+N8jDqNPG9/qRLTY6x
acGK8NCpheRXreltueH8vvmorNgtfx/DilCPRt8vm/Qc54chG48WkDOCCSPsYmjLyUcOn6BqGVbX
lrbyEgxoxOgfb/+EVQ7pAG1GizCAZ9kliZoYCn06Jem5MLW9BYhboQag5r+mAbzkeWEfNhrh8ci4
uSJNWx954PRsigWaViPZp1beWRwJXouMgMdjzC1EMFqaxlgJzGVgoGVKs3Nld/ZkSwhnzZ1uq2hR
t/YoeG91TmfHdWkMphfrD7GqCUVnLNVg3gOZlKoCUI2yMwBfZyBQzMA/OO/FZms88ALMlXsCKQNz
ZmiQgsOc/74IFTSjK4vGy9EDRh94+dV1zi0+zpzD8gYjG6siO3t1299bQiW/aWNUPQpF29Jgvlki
iZ1uAmLZKCCTRS1hkTMaYxU66MgJbBozlRJaF8ncCx5YdcC52+taiYYnOTqEFdTNYKLYTsTGM0a/
MI3uLBbURH9JgPkvgEs9lv7vBlPHaIeynvpuF8nhMyb+SNlipXh99tuAjtgy5dmK4FgK+hzKY8WD
SfsS30slxm9DFgvVcvQiYhzv8mrESSwTXaj6s1BuS19yC+9nK8JER09+gFHwaTtmtRNrJUkNNxTC
ndehbwubGtOSCNhV8jZYb41wRNtKnri65gTpNgk+W+wENu9NoInhX7fVCVA6YYcm86kgQNTTx4bk
hSMgoyWiqFe8CSpACk9lUdui9ysTcye4C3+n3aaKf+rRm9WTGu3wt7X62mVqAIn+6hfHKlCZta0w
ok3USVp/TtGNQDK90x2xTURXjcLPWi0Bki2bH10r8LCWv7w9w28kQxUMHiAdhLwe46ulEIBnjWii
GXD45mnDbhDd3N/l2dOYP4nhg2IAIfvVGl5DAfFyQApLcop75ae+k4V9ehSfI8OOTJNGd4CXKnyq
SfdBjU7OnXpQTVfTbek0hgDYHh6N0Smc8EG2XGwDIkVFhlOub7qQlsqL9Vu27NsMvW63RTiAnnDo
OBATkH5igsZMq3vDq4T+LMYBGnyBHKTeA8q91qmhboLp1JYFNkLbxqNG9YPmP+vGqawGYkQb8y4N
SBDzel2V2WSyrF7+Ika0h0od4jHw+nMXZkRy+9KNy4fYorXf0MJKN6OOtec2qiL5Ud/pwXv36gWk
Eh40kabNm9DZ2D/omVsI42kMnMmw5fSUAZNEsCU0LnvbOCkhOXRsDr7dBDzvf1VbQXs9djRjXQc2
baNvi/E7cR8XwyQP8Vkjtjc644CXq/M8Eu2BB5R8FT0xlJiCRywboVpkfXyOPEHbDdg5TqtpMO1e
Aq7XbSm5elnMpNBXhfETJG6gA5fWpvTMLimnCVvKiG2MbkfRJgO0S94b+crfzGQ02DMF7lQHGP0l
mdpsowQd2CBjoaMeEVJLZbPhebWvnPGFgIEMTAeuad5IBfi3SzKSJRepIdf5ua4GYZv5ag5UWTH0
4o1U6rlG89HALE/SqNVmStq2oomahCbt4zGuSFeK6H0SptAsaIb9UCPNvBFr4jysakLvVxHW0SZq
286/CwUhCMiAkR2JKIonP5eFYkE0sXaoo6k+1gkpWmyPoWIQ97CylWchIRXo/XtiCZHntlMWKHTK
hO5HmAO0norVaPCAKq/dMJihoCsVeSr0r2Gq+5IZolplfWpJyXlwm115p9j1JnBDlOiiu3d1mwyk
5cjSdQDDUGRuWe/abup8RP2NWxxPobJPexruYOAmbK0QbO+J2198FfHOrhLTvjMUHdA42G6Rdqzi
QkFDFN4Zd43b1y66i7HIrXXrzmmyV/VQfwQYZUAcfFttrhN0IIxRZkwzqHAbAKi7ZK5UmN4ohWl6
rh2DqPtTQPVd44xnjhGfnQ8j0BdkGI4mRjCmDbaRnVuavnx//uQ1lHHPwXi/2gKEgl+AgLcxDg05
3ilOROi/b2lk2MX4ItHopqKo53M4JYlgZkxyF6Ahg3KuZU0eltfCeBgtnLzaSnEtaIJxcSTX9Ym6
M4lPjX1E/i1EFpaiQwrw1kHhD30nWAx/KQVdJZpVqMzk7N5pdvLv2ibda0X0bx+3D3YVHTGEGHEL
hika+yJMz2/AoDn4JHJSlyNq11WWmQYebTDSSKxDqi8PgxgJxZ0xBw33HmzbHePj8yM3L7t6Qwsq
8iWVyCxLzJSBCtIOEnGlLeY70Vry8lLQT85jdI1p6B2YoaMB84OaxCWpQTLjRAr97CwE5C0fgAAf
+WS7vX0zKw4U2T2MuIgomFoI2y+J5JWllKrS4iVFvB/KfbbriNhsaM0B3VxV1CWdma+LF1uL0FcQ
MtB5mzxinYh/bhKyfzZ5Y+BrTFvSYUQ6T5RBsULQ8R5lWlP9HgUVhyNqV3EgJG1Jg5Fm7Pds20Jv
svPB0wjmuj4GHtbjdVaIIcHYNaE2kBJoa7Ar2ckbkQqO8EOhz7zS68wN1j4vTzJzc3Er4tQoWijh
JNFO37vVcR5S3BnVk5qR5+CFlzxd8wZLaoxAS1InWWONQ2Ea4T0OCf3kXMzM+BvHYfc/JUgW6pWO
l3uzU+1oz/n6WnywvHd2GqjIsJISuwGzs77HAnHN0cldRbcfI1VI+e22WvIEgE2JGpXud1VQZueR
IuAk81aT0k6PEmZluHnBOfK/xTZGN4E43nV5V833gkDAlSMSu6Er2Bxp46gmm7SJen0QqgnC1tjD
Mxa+byoa2rydNNcNgJeaw+ZG8mQY+zEG48rPyFV3v63DDkOZmhM/j1v5IONp9Xr7qnjHYmKcPhI0
vxhB0A6ffqfH/ZZ3JI7asIDFuZeIniKCwJtKpa36K6G8igKPAmMG+qIU2kmEYpqnw+QOBI9tnu5z
/AzrzALVn5JYw+X3QOcoN5WzxxOdcDzmagzwx8Jggu7Sno0A1ZKNupsleaTdETDZH72735pU2H3c
vnWOMbgC7Kn8SU0rBUpjBzSyHo/OiyiSnqjf6oBklDflwvGf1y8FpfYlUZhNm2trWMNBi/fUTvYF
5bFwLcBZspAxBr7sS55ffBmDec+HSSt3srVtdQC2ekNpQjl8nMOy/218MMVzeWV+bap5pczqE5Mf
yiGydfv4Et/zlOi2z8ZY7yWZxiujvhnBP6QN1V2NneZbzkFuW1GV3eeDTdKDHFaQPTxUm2fzIThQ
h5q8wXuuIMy6vHDZWVE3vQD4j7P4SUjtTpQC9ZHwXN1ti2CojEXoMkXKRh1hVE9R5jQpOoDvAxpS
lXTvGd6nxmd7FDaZw3vQrdOdexWRqcIQAGNMY78afGQnYL2dyj7VBDvTOeZ63RD9ocDwL9XCXhTz
JDtLz/mTQJu9gkItD0WfdwyGfVKp9ZUIDAhE1T+Qine3ysNtaeMRYEIpUR9CZE1AIJ1IQjJi/ope
blP4H4L2D6PYdgyrxbjMOILEqTdtnU53jpI5ezryepRnXlwbgD90ZgOxEGiA/yOuyuIMOQLxNbLN
+5fE4egm58515pEzb1VSscBxlmaLCJhwG5x9ceIQ+R8h25+DMJYzKjptrIwIJsY1Nyn6nwUSb2o7
uku2PPWcf/AtnjFGM+mrVEkbPA2j4wGY066pkI5+n04Z3fKyYuuG88+pGMMplU3XR1qIqt7+LST6
M+co110/X/Han+8zGp9ZdShVLe5GqvcGkWRb0oh0J9yhdkNStyJOgu6np6f4d0iNgciIrjgGYV3Q
FSSPZww+dPIyFkHWOq0I2rmYiCVew04ixhbNRkAPozxfN0vA1bUtKDFmAdOebVJoqMnKv0ufVkjp
BMSyD8OpoFtOsL2WPp3Lsf+cirEQRpoladjhVCPGXgACfXynTrLdf74qiFJkjuyvPrz+EGMhC5Ab
65EOBrFgFzzT0r1tilaN3eLrjIUwSyv3YCCy8+uPKSBP6a/n299fNQ9Ihc6QC3PynbmWEl3BQIBA
+GsPtp1ux5coJYisbhOZP3J19wsizH0URVkV0oA4x9zAkW5eMPPxdxQUJvitBIwgBT5C7OBtIlig
ghl2ccsJD1cv+s8p2C3DgD79/6j3afPIkdjVW158mjHS8hiij7MGg+TXfqNhIYG65dwzj4Jy6WmK
prBiDLfClKG3rnGevae/PAJjlj10uaFHBgSSh472tsN9Qq/bqgWTGGsMhLR+DAyIKoB2nn7m9KG3
xWNFOefgyCpb7kqsClBTKqiMj28/rXdEmB9/pQysyQ0soZFaGQSC87SNN8fcrTa3Kay6rQWjGJ0e
xybNNZSQzsnOfxGxEY7jt9a9/YIAo89mXghlMr+T1M1rZSsHM5htBvbOcrSacxDWtBpqP0VxCbUo
77BZ95xR3st85bLRbqRhRRGankR0FF5qRVp6eFA0So6wBS9z7OlxSebzJGqNXRdU5mMuorwCI+UW
/ofSpqO4PyWywwILlGpGXni/ouMXdOa/L+hIeZkN4nwavP93M8NGnuyuXIiG5ia00AM4R5fYLvpY
VbBrUddyvMRdOUE761Byrnwth3VBgmEWUPqBtiKAhPejdfrX+8KtXwpHtKVXGn8EhKPtK+7vghrD
MqvIpakp9Pz85p1csaQqEDSwU4BWv2+rJI8Oo5KVbPZNUs900GOOndl31LvjPbx4NBithA8RNL0D
50aqb7xHZBpt9M5XpDzfPsuKH1zyjM00x43RG/FMB+jJJO+4yYSVrIgmoct3bgxFOx27M9dqekkS
JvAqfO2dmpjYnk0UxIt89V9LZF2QYljmCT3w22SQ0jAFa+DR4gbYag4JCJyRiN94CZ/VG/pzsi8P
t1DQOlLaOJpPphHLFWhHsZ/8k+Ne1q3NgggTMcqqP7TtACIxiXaH0ZnukCd54cRCXCpMxDJqjWUE
IqiUjro5xYeS+i/S58v4jUOIxzImbhmKKUabxBfL2ndpqz872Y/P2/J83W0FEBh0XosY1ATaORYW
XNrNvJf6qjfU+YnsneK7Yjfu0ztvc/bs8BSe0Apx/D68jsfcRh+Ec5v217eZ0PiCNuOBfLQri1j5
h2RGQJOPyg7tGmtc7CrYpI6vblugvJeY5K/6fWejFRx7ZDqFis5IgRkyfM/TGSskPGBMQ/1M94ZT
7hU3yYlZkfRknuR9jL17v8uYVBFJf1YKNrSQ6K0/Zr7te9vWT6lySlIsjtyK7565weY89ZsZ02B4
R9dhWJ2badNl2GCya3TS+Zy66IrzBaqFhtlKjC2g54eJ2bssAwB4JeH1K9nFYdLIS2hzIhUeCUYX
OgNPW8Xq55y4TF39+P7MG7xYi0ovTsEogiLI+ig3YnbOK/JWOjJVfJJp4OMjb7Z3zVpdkGJ0ocXm
RlOvcJraiXZFQt+AhljRMqFz3cXYpRzfuGLnL8gxamEFMjDzU5A7iL/RCiV9vy36aybk4vuM6Kum
mjQTOkbP0z2q/AY6ugKake1rvpWfbpNaCYwuKDExRYnOBcWXQGncyPRUb8xf278jwIQRaqxVkaJP
cxFJpD/1h4pzgBUreHEAJnwYpDrPsgiqgtTwTnWqhLxvPznXzdOV+TcsnFPZh3LfxhDkEDN37tg6
o7Ll5ZtuXwS6Bi9pYENupecGaLSfp3yj2sWrx+nEv80pgHNfUoiVqTE9ETfhveSkO/cWoblNOT6W
dwxG571Sx3bhEsc4dEjUv/T/FpNsRs34xzBeTeAkUj0opYhqSk5OIYnsJ+z05E1i8I7AKDdQ9DN/
qEfkfUQUJRMb+4o5U30rb4WLUzDq7QmZ3kvJbD7CPfqEXZnXds4xIDpbdRrisJY9DxSEg7g/zVUT
QGkN7otv82Zfb+uGLjL6LSJHP9UGbqQsiUmoj06Ecsu177P0M7HABccYLS9yQ1PiBnfyhreVDC9v
0PJovO45IdVtu66zQDMYQcuVTMVhzruG8B4hHE6xIS6kWrWiBB8XO9udSPo7PDUlN5nM4dSXZCxs
VZ6mat0HsIc9Vdwf81ylTsKHiPfc5RiTr5L7goynGoHm5RAwjbiu+Ew/codjdFcpYPEX4D5UrGi4
euvoJvAROgVKYqCbKp+I9kj6D04UtNZbjbmMP1QY015nyhT6lgxF2RrErpNtieyDiyW6NgCzc+Kh
uN1tRDQV5wgs4jt9s20wit9++3Texfs9L4+6anr+/BpWRBCLh4og4swxyX+U9nf0V3O4uiqECwqM
E8jlPPdLDxSahlhUeDj0UNfbHn/Vui1IMC4Aw5BFJmcg8Ypr00El98htCrxDMNFehOKQoDaQ8aSy
3ZCYx0AnBeWIBkf+viopCwlP2qCU+x5ENBJ0pMbLw7p3MRaTn28fhkeHcQZqa9Zh2YBdI/1RTa6F
oQjqaC+3ifA4xoR51WCGtY5bOR+qo4veRLt6rTjpKZ7sMo4g7PohznuQMO7d7hBteZaNJ1bzERf3
UetGbpU17gODxlhnDHDh59s84hFgTIGVTahrw/6fp+c37al1uX3Vq6b5j2J8PbYXJ1CjIYjTGaIe
2Ps7i7zFdwNBWTPZ++7tk3Cu4mtQcEGoHRQM9AoglP3KyT00Pfzg6PjXdtwrh7w4C6PktdC2eivh
tkunsSVXpBrqStjfh0JziJnSrqLGo1OR5w9eMzxHktmFfpoatPMM5MxEya4j8m3fE+3jNv84Ksli
hGOHUjEWJWhEu94xX39JG2Mz/f47+/JVAV9c0mC2VpEZINJTLQfsli3R79XdXxJh9F7xyjEB7Ar0
vnyFAbtLdxi6orz2nLWq8tKLstOGcLDN2M0CZw/WBuOwHd015/ItdtWfB3XLI3eNtjC/AhbCx5iC
qPa6vqshfG/dUdKd8Hg6YwrxIR4wXTzslVdKh8HGOaXY+cT06H/MbCx+AGMqotZPNAABzEJ48rf+
Xn02ybNhm//lxfaHDFu6Vbuhz4LZWb+Jm8P41aSCScL8521pX8/TLMgwMcEUGFlReri9Aa4BfXAf
7x7NNhydWqteLC/tKxJbyLsIYzEaAXiGXtLewfoiDws5gWQKUB75FJEC1oOHHcM9GRMohF5oYDgO
DLSbjOQReUceLXS3WH7ylyxUL51T0EflqIZgIV6l6Uu4+faeUeOBl1Hj2D62JpeIgmekkvbV8jsQ
f9c54tNfHoQxGBinHFJtAIlTunXd6COrXZq83SayegwMMs6dNdgKzY7wYrN7OVS5iUgBoM7fc4DH
6dvwvxi+BQ1GQ4s41AUpAQ1sPsLyeCrt1bfxwEuirjqKP1SuPHqpaShY63PsFn1XHtGHPzf7Gpyz
rL/mF2QYBdVNoE8YiN/O9kiDB4tgcTeR9s3d9va9fHW0XDn1BR3GqWNzg+k3OejExQarVH94ZEYd
I9QBhuZuf1efD9FOcM19TQy8iAoA9WKimvMEX0/lLn4Eo7M5sEL1IpwPK+cH/xELhPRn+JBvARE2
qc3zJesmYkGO0dwp8DDwOkJQDicZ07K21M1NMvKGd6zV4G9BhwnzwzTv07w25qcdKhPkrbP9/fT5
efsGOZrFrnKt0i4JfRFEMIZWvh7knuBlhGGU21RmG3BLTNhIf7ACD+DNaMkB0BDpsYrmP8X6C2bN
51z4ijFLg7HsZkHUiWpjuPnj707AWIdQbjDe1OP7A2ZB7jJuW8OsKDc4xDpuDIGPY6yBQ19lWven
74Q7+h45PDSEtckGwDz8Y0rZxqugl5EVE3CQua9BpvcTQdcv1r1x+/85ksV6727QvdzzcaKUAPiZ
tiR4fG0xJCzcBw/FrhI3HarCGNsxzrdvimNh2dl3weyzuQw9v8KtZ+G+OwMvwNUDmyPSq8cD2Njc
64cmc5aPmD+rYF8tGJ32tTnEu5fY5lrxVQuwoMFY17EPY6HvQeOgb7KjuJfsgYwKff9v70wT87vA
qwR0FIt+ANisOPSxiBx39ZqcAbj86pMQmClwTbcvZ/WduSDE2DS9S9u6FKOZkIF9LpgO5LUZrwv4
ggQTj2CT8yQlUzy3IUmITkenpr8HCl9uB4SXZV6VtQUtxq4NzTBixxb41sX0Dqh+eEGEtsWLGdY9
zoIMY9ysyZwKIwKZt8mejg/6fXt8zDlpvnW+YWsnpvghzVhXcGlB624asQgim1sdOjd/798Rl9La
HnOiurLNFbk5ArkyeH/IGbPsLwx2HWFdmCAWOR6zkzu+AqWQPEzUe5Mcjodb596CEhMLlVZmdZEG
SiI2Yt8Htoq9TCkOxBOGVdle0GG0FStXW0HB6sizjdULAvycwKnxr57EQIcGFoLMI+pskb/t1S7u
0wriBjRJnc5xx5xu5neyr/nrJSGGZZnnDXrqNbOaxnchNmZ1ld0cfw6ktOVfkIj6WJ4b+l8uakmV
YaAoNJ46jWCgQqa3FO/KBiDzHXJCPELzh1jZWxJiAsZB6oRhTNv8bCAvmHxXaU2eMjI51V2x56QI
V9VqSYuJFpNI9LOmxJ01LiK40ZFmrXJru4C14C2tWDNHS1qMddXGFkKo49q6GS13i0mO3AZcv33b
hks86Zj/vlBdo1YsLPYGmQL1zhl1GLim99hUAZHvaONgC5kPM8iFheORZYwtemQlo7Hq2UBNbrUD
yKGtvqsOepcbJ7kbfkivOn+//ZpSL1nKmN44QftyDDxDaMKUk/Z1dAzXcK23/j2gPgplhklFzUkf
uKNGXMFh7HHYKYOpVThuBS5jgI0WB0DIADu22HDBKGYh/N8KcbVZRUkTXU7UWXBceUZOP7rSUaep
5pDxmSc9a0HNH44CbOlSevDMjoQGYzIQ0uRDdnzyq7fbnXd45Ejp/J1bZ2KsSd8XfaMnoAMUop+p
E7i/Gye7k7FEghtT847E2BNrigu/z0FqclWU/7FgCIXtDF2P3OBm/tKtQzHWRBNUWQxKXJRhRkTr
O1dRfo/qo4XiYybaFeLqyta7bd9srPa9LLp/DVuNPCoWpqpfOGoAN2aEMjHCsArqcW66NFATUuBM
nQIv/ozevr11tfuHzpcnXJgYRNya4LdfdOofvSs52eY/9I8CNhMIWQBQNzHgxBxFMFWhSYxhlkPM
Ps53Jpy0d/4WwzU5xM5XA7V6UcZYGGNB/N4Sah9Yt0ArEKmbQToetM1L7H7c5tiqvVjSYc6jSfUY
dAboAEf/F1btknA3utZGQvHZt3m9/l8XwArighp7QUOoqqkngxqWCpOfw+HX9LrnoSV9VU1uEWFM
xeT1VRnMZqnHirqUKL/wnLP1kQDLyL5/mmwXr9cHf6eqzvAZbffWjretZbVMsTwmY0SSUJTTTsQv
mLq9lh9eDo/+XUtEctfvEHaZHKlf83BLaowd8aY2NoQJ1DSgDiCR0b4177elZE2vlhQY+zGo4wAh
hVPx39Fb1wXU2N0mcL1zGRZiSYGJQQx5FButxhkqW55BbSY7Qx+4QbRdSt5O/mNIE9K7D6pvDy+O
/b7P6CfPSq49zZc/gYlPWsGwJl+bQy7gDcRI5Mrkk4ftzqPBBCNGmGKXyxxqta+7wmmcd9/mHWM1
r7k8B2M5yjprRlP7EgcD20/P6CJ2PLtDt8mLeLAebl8c70CM+QgSUcrT2Xwo9+5MZqAjCh+3aczf
uKHPbPK78XOvHhv4SSSC5HeVpFjdht0KnAiDI+NsLVseJzkcQlDpIXYAd54Cevf5dwdhzEKmDrUp
CGCWHSLYJTGdaIyOKV5f4ao9AF6kqQO6UNXYJ7kVFVKed2J+/qG40y5+ULe3jyGtsuoPAfYRXghY
5hyWE86RBY6r73U6AAQiInJOKnj1u6yi3HVps4m5EoIFTcaoR0riR0YJvwtEeJoTHcPac3Sr2x0V
XVre/+0ZmbuSy7yo4hRMRPyuUgFLEeWXxI2pfu7oe+AIO3EecO02HClc95AA15dl6LCisMLe9YUC
sE0JaYdNZ0ffaxqIJD/vo4Fb/1gLPwFt+w8lhqOCCmM0KqCkyZD4xtXIacjtadPK3HEiHimGmb2h
54MUyLOHciM7Ph33gNDnV2Hnz1zLyJ8TMY4QcL6hmSq4szreIl2M3c8qUX9JDu0nlycfPFqMS0RA
mxVRgiNNbgfE8SgApJxC6/vHECMqvBzRak17eVeMe6x7LUuBpIlRHyAwKU56tCokAprN/CpBy+Ah
36JcRoPNbUVfNbwLCWE8IlBZh1zsQFUxN3X9WrQPZrPRXsTkRWzdVCS3qa1WH5GuxL4vYC4jOc6w
NC4MURBjBa+U+52Ldrv+dBzQPfZfKrZLMgwvsQKvALShOr/NLdKqRDoUP/SfPD2etedaFv8chuFd
3AA6XvJxGPT0lSR4m4dBjx4xXoFueJtv67f0hxITU7RY+TvVFh49opM6vxNynJ+QvBiTezlzILB4
WlVW0frlfDl2cjxlNhD24ekVh6dW677rz2HYeMIzVEEPQCZ7sN3Bbp36pdyJz8N7TyJa2S0nfT3/
6hu3xNbPhAQrJ3IPWvw2ZaS4K9DdmXExpr5s9hUVFTvMgXY6r5mezeOCd5IA8NGghMTNUHqS+xba
9LUNabxVtoErn9GZv+ueEsfjCeGqZCzoMhYe7Q+qXiSgW6Gi8aN8eSgfHm/L3ir/FhQYw16gizHS
alA4eCcMH1LYdc4N8c7A2PQRS+9RLgMFbF1Jt/7d4AEe7r6vt37/X6Z3kSL/c0+MAdKyyh9LEbQw
wGdLTyLJNo+8acPZulzKAkC8VcyIS9h5ZVxN3Kmq3yS5pbZne8dzs/PPu/Xpy+u+fbHXId7lz2Qu
VpvaMfAnpQWiSu2mp96lvIIrjxHMxfaAgO59FYz4+fTA60vlfZu5SH1oUr018O2UcveErbyvLlnD
+g/fElqAabdnxX6qbcD1OEcfzvf54/n19h2szAxcUmJ8SAFLKHQzi2KyA2pxTw4wGM+6TVz6/JRt
Dj9s6JtjOxg9dDgdgV+F6FvCxHgVDxOVcdVBAE7uj/4lfDGdlP4G+PTJ7u6fAhvr3nd0Gz47tLWf
t3ep7VHftXYftznAu0fG6WBrbCR2FX6E+4TcKMdvXruaS+4yrqbtzFEcTXx8IL95Wr6SVlt+/GrK
zmw1rfZ9rT2/xo5wl26KnwkBhnv0Ygu8DWq31Z4dt/sbhmPf5aWnkiVvqjR5ZvgD5yp5v5JR91Ko
PS8sIct//eWZ8sK7dlOrWN5sqoAdzWvsvC2AOgvbOApiGvYjfrVGCOFkxVfylJcywqh3FqdNaM0y
AvT7p9py5PzlMXlqXKSU7ePHsQVu6Hg4Kq+NRo1T8DMYSHSMeFD88nyl/1vRr+bqeskbDXPWMSyz
pgqJsXXRPc557Zpk29J9exnJZut8/qU4MJo9GkbWCSIYOxDK+bTCEzVGsYcCjZ+xjm/jURaXJH7M
N3vn/jiSJ2o/tuS4facfz+2BbuwZ222vRHbJi2M5P4HJc9/Wyet1S+aFnHyF5gsBDwMJ4xwTznP4
0RJUuCPbPXm7isjE+Y0tALepYc/ebYH4Mm0Lcr1sTUafQCxLsrMtshts4WdMPmKUTOutQHaVi7HC
lOQlUVU7vjuhQUbbCc4ucA+7Eelt2SfKz3vt7q3JaCsfzgNA/f+PtO9qjtxosv1Diwh481qw7dn0
5AuCMyThvcevvwfU7p3uGmxXfFpNSArFjJjIqqz0eRLbcjP7oBA+IJUdlLY3e5372rgnnbel3+pZ
wHY3V8YKX9fYS9inR0KdRFg+OW4rIFsQ/SDcAxWEBCHaUtNNl5L2Tv0W0EW5AfwC/sBsRbsRmzqx
+stN9y/fUowSvX6sLeGhya34rvexwuM+35etXTxrTmG2+Fzut/6hxD8dEXFOBldysFu0MYu9j+RS
5grY93G4Kxa8tK8Dv2kdt3S+DKJgwnWDipnJbyv7MIBolHijFXeoaSOlofzi7Xk3nirSP5x0OzSR
yMYmMtUMrdKJdfK6qQgWTMOaFeZ4Qg+vw7Vk4yguJNXITISjJmCDJfKxdz1gQdxrbmTbmo2M9ME4
B7syRxnjrG8zG9Ceg1OidJ7+UrBBbyaTNQqm8aXtxI3cEiVDxfd4F1rFSDZqtPRNqTsk6M4t1msO
vvWpYDpDJ9Vg7j/4X5m7fal2x8pSnk9ib/fkAevTcisD3pO04ayzvy2ftEelJEBcBaQxlgbZHFxj
F4DDAuoa6rEfrMnj7U23fSp+ZY2puKFl6h1wYyJHO8L22a2plUDywlwbWjQgI1gmkMzI3vkbu/Qe
BiIBEzf//hws8eR9Pg0vikRIuLXU7bTR7zFwsUW3rEfqL3Ug7laF8M8caQ8myeF5mDJU12+saHrU
JOLUWF0Rf2mmsYmPaHU5EfuhJqldWYkFpK8eO45ferPHHqdtYn13AmCgvJpsttLBnM/HyOGJcF8/
hdCAj3B8cR/98bjB/+wMpBxxaMhc9fgWKzBx+p76eVTQGWTq+KE4Cc58Da381+w6QGfP8Z+CvcuI
g11LLxyK/Z++XfwaAHGdojlXJoMVlbaR2kfvxUy/ZPdU7I6dCU4BKKGhJOxG2I/yWLrGnSDsUtJZ
ydMXrNwEyd/7e4DHlodPDIoSuSSfvCeSxps1Z+um24LcG59BTsLvyJpefedJu8PK6vKpQ811W2Dk
2MJD48loI1/vEcndbrjc8gNIZWh3Zn5Awds1lc+PxAR6rHS/wP5sO6tpTOKlBEf7G5lQbnNMWzKd
ml1q1wkh3sauABJvWJiZDmzxjoO/k5xK4k2mj7P5hq4CHilpd0+fr9npOXPGc3iIP6x8dGaPx2Po
0sNWBf+3FdqamVUAZCRrsiRjyJdWn2oYaxwX+T16cCUHT38k79FxachIrTYj+kl1Fhh4Y4Or2kbo
+2aYIyZ9yqcS5kaqU9noAR8pZKawix4fnQh4+p2D3qG7YlPCc5buDKjR/MCIIH54o4z7Fe+U16Vm
YcznOmhXE3l/NIBiEJk+QZbSu33IK809mEC4OOTFIF4YDZ4PNIyDc/3jqxXZB6DeSMfqFY9FwTpf
jV3j+ju7dk2OisECvU1ntcadliV5eROeY7ITHDwAFlsr/h/YkrBSRRIlFRB112yJZR+KvR8MjwZB
tT/nHWhIjNIXd+h1j4GHVd0xEeRWKgALb39oUkeZVHGXBTpoAtk9D2EGsdslcr4HBm8sF+WatdvX
z/pZ1CePUiHGfQkPxbpnfOXf6Z9r34e66DBohBrr3BYH3CCJrRwVAPcPpGCQEVl0KF8cEGQF16Sg
8+oAUI2Qw4kz3w+PgQ1TRzwsW3re2Tx5ePZY+IorEnaRD1J/am0XDydImkrIlugFxSxW9MLyhOkB
KE0fy4FbwpfnXe84ofUYo48kJy+PcECce+LZG8XdPofEBFT852RuA4vVLvPTA05poCv+KGfcl8W0
akfw92pZh/vP08mryBtcS2dXkMxGE6XjQM4Lc9fvfAurpoD/FhBrRnHU/HbPo2k/2Ft59wDTQO4i
6/4bxnqz/fK+jjws1ItEDocQLpin27cl+meS9MZ303U4zugbADbACxack28dNgdrwKe+O4rXIGzA
sFrmSGSPDYbFiVXBZ7ymn3jgQiTiWcAy6iXtk5k2S9zkv0txVw/qJxy8+OHqEOZjtQQT1mNADpvl
pF3T/vWIlpiQwE3Lrc6yPiPEghNyOou3plgmXCuVIHRi5HZ/YPxvHfK1DvovqVRTLhHxMdi7YG1e
71+Cs7x5dQ/WpjL1u5bYnmuSB/wbkzNoK1BtGx9out4DlmwCJsNjSSvjMdIVKC7UdLVfLh2IiixT
vPBC82og/S9hWSpGJv4yJeEUZG2GpbkIWGoBbtDwqnsYE+WsZse65TVtdkmL0sdKiL4yQNr10JqR
3Xu/ffKw3OXtJ7LmXGBV9R+OKN08+VGWjKoChCfzkNz/ysz0A9MMTAT4FQgAWMMLOpRuNlK9KQwF
dDQEfIP9Lv2qsRIEaLc5gMs5tORjyymxn75r5zaDrFOkUqBdE6PCm/6cIm8H7xpsz4M2EFZTHIuM
fu1jhLExzVEJ9qzUJ1JG/N8ZhCLFC7zNzmqmB4M62CEqGj9b/q4JKaGWFP6ow0c7CBjegj2oPQ4R
Z4jmoBpRRGYFzuBpm/RrQVioGI99raJwSZ1660IplVNULdS7+/tmk9uft9lbTbleEqCEfkqbWmgk
EBAyJ5usQrNF33wLNnxjG8+Tb+HqWIuL/heawIfURE3ArnPq7vjZT7jJwKM+GIAnUrcxEuOtPdtm
/vSvuPtDibKjHLa1dlIM7iz/OZ6txkLwmlidx+PCOEZmcjUFtMz6/TdbtPEDhHhe9xHYKi2FDNg5
KRB/w2NSCRD+GlCJCIO5NaN0Se+6cvVfiTzOQSaAufRt9pSja4ooxIbb4OE2nbVQDJrkD190KOaH
jS9HCIeQSCk82ZJ6h7PLHVopxF2GBV3pwYdfgbh+G6OGrh4rjbCUypp7f/UN1DsIsf2lCZeLnJAw
SuzW0/eC/VD9+j8fKvUe/JjjMJ2OS5ywQwfzI1il4zzpx38xyb+o5z+HSpmBWBQro59+GFpQ7DIA
LQwOtmu5TI6W1/S3Cf1DiTIEkarLUzqCo2VfqAHorB7j6ZieOy7Tcz58pRh5iggDlUzKLAGlTEHO
c7VhCMs7dwBdeadanBuAonB3W0DXTcEfBil1EsthzoUBQr8MMyOJmwJz+SNidhOJi4jdOkdKl3SS
bmDlEm5MPg/IqGLnrwkAYRQYSzi2huk7EaBG3R7ac5seuE1wajxWPx/jKunGi5RrMtGXYVsns3nq
OmDGqEFpqaHd+9//8ZkC31aVRRGOF0BuqavLhqmsCw7M9s5rA5CwGpMHDyzbup7/uKBC3ZzaGfMc
YBv447NBQjMZyQjE1oA0logmmdSOnOBh+sWkunKRV7xRFylnqSRnMsSyd358SsSqgo1cpLNlbt5Y
ubALUn/N+jS+GAXV8vYywmM2VrFF64HVgiuxiFB2QFDVKggA8ojhCmOXv+XIk7WebFdn434+p/oy
wox+N7OEo1J43/VZ9PbQ3jnZPiFHalkYQbWAXmPxnsFssl/zQq8OgLYdRTbl+XLDOGteNyvTQC/P
L39/91XuXkp0ABLVmwi3mXxU0W6L8JrNUAQ0gxoyhmew/p2inSt8kMQx9MJkYhbQ3+8/SqZ7+DPh
TmmFKyKUYcqGeEA/KIhUdnY0jvKpewq26qZyFTs6J5jpXWziMbe93YhU+HeHhqzv/MwhhU4mDFqw
khdr4cXV91D2y0iUsWo0fE/tHESbl4k72v2xRYMWa7yceb6UCcs4rezUBqQsf6nDJMBAfnow3lgR
04p6v+KIsl88+m1TJQSZw69ge6dDZAai2rdlZfUJXYgKpe7EruIreQKN8s7f17bsnBHDM1x5Fh+U
sktUIQ74FtnXQ3wX2b85t0YI9m9s7tVpUcoNYzxiXPPgpLIbu7A7G03YMO8Ze6Hymht/SYpuaE8D
YVRgeIdHzCgTbSftApTcjoXTPpUHFl9rSY8rYpSSM2b0QsscTk84Ca88FMlho6H6KVgOhg3f5e10
CLappUKfWG/dxsw/FK8wOXNvSzKBavOJWW224UFCHQpFMNt3jluvf7stRWvpr6uPpDVO2ItlupyI
PmJY4SWSUPzCrLM2OEXvharbSaSQrKh2gRkfC6doIrNihrNZ82aa2X6M4hEa56fSjkMrnrd1eW4q
ly8fGJ+5fMYNnaVROivGSapti7IDb/pb5SXYjT+VT9fmdwAI9mJi4oB+fVYARImcZwbx9aemahKG
LGRsr6EuclTVSSlCXORkDh+vqFUOpEXBPLei7XBIddT3ZrOciR09yidYrg6/m5BhZ1ilxfiShdJf
x4AdsCrcHF38a10mL3JSwGGzJBzjuEeiXEAZHNXbr2pzN3oRRpneUHt7iIm8wxScxRpqWtfUf4o/
PKWpc6n2jbBHWCV1ZvKFxaPZBo/0gcHlqta5oEIp6SApVSEPcNy8WX9yZvKGrDwLF3fdElwQoVR0
CkgoUY9BBJ7Es4ohnQjR4PDIk/PtK1vJhlzWy2g0646v+FouQQeYw/fig4QI0LtNYV2pXbBCaem5
zvSsXcQTRq0/fb2lXmExfGvmcVE6WlIw2lvnoDFhc4bglbt+23yascvag7D61P7w8vMdF1nrIOxR
M/uRMEj3uOHuVadHjur2ia0rPUWTZBUJMhk5WjyzCyqRzEd5VyYD0qbAFvGfjcSUdugVgVutO6ln
vi3xmIjuLBlZAuW5dj8ZIr7uZF58ASXjcpgG7SyFw+PrmBNACQbbfmegc2EZq4sJv8sP+hE4lNi8
nLvMaGJVmV4Qp2R/MiSZGxMQHzsMaW9y4u9t0ts2Q2mvtbWi/1lTFRmLTw1DppiM4rCTQqUe8MZk
dCr0Ee4UYBrmmGMX2yHy5G1FlNlqX7qYNI/YIrgrK6gtPgZYpPqSPOCfXsnqGlvVLhcfRTGPUo82
q2kPvwk7m9LElB+fAPjfvNwWsfUHowsSBlwEWRJ+dtFciBh2zeRRigUij9N2RiXpzXxiFhqW4/vL
GOgwAzyvYtqAXnXuYynCGPrjwkn+qr7v5HN6Ujfj/ZiRHLt638+sRtq1fIKCkXgJ14k8kKxRF1pg
fl3h/HR4jL6T52Xv7JJZjsy98/L7iCpOQLSDcJ7Rd/MQumVMGEe62HiaX4CKog6hi6oiSZTHOxV8
McZ8NkCVTpivqB8TG5iVex7LW0f3gTWpLCxK4BY5Sq1GhVBGelINgJvBbojq6IyA8PfRfWVyrsKC
Q/up9f1FTcReBUXT8Fxo7J4gr4cq1yEvtTU68WObmYFmqqCWera5f3ub4QwWbzwmoj8Zx7omRuIF
Zcq7af3ZL6K+Gf6BxUdH1X7JbGAF7qfoiKRCho9hEtde4CVByuUMJskvuA6shj45SPuUKCnhnZal
5Ne0HETVkDRtkRqVEpc+mee0BoA4utl0ImEdYJWbjXzOSuww5j9G3VE5w8SonWkA66k4+ulbxnmT
9hGHIunLbSGgvTHve6IWnhBimJ9nfODKrJ+CFus/H0gJWCMWkVQurwlPSXOSbUCCw5cPyIy3wOS9
tGLDfq45I5cUKSuuxnkv6QFOXgLyXbVNG2jlRlq6EDn/VVU3x/lgoCAUmj18fOBRMFFt1/xXETqR
N1TVUFSN+oAw4iRtivEBCvAq9/cGhgpG88gx87jrmuoPIX3J816oX32op7ldZOwZyO4YinpNiGwb
Tv4gALt8K0MSrOOHuCvNLifx1rhrD6wc11oVDtf7/3mlowapF/uEr/AJuwXPvN8MX9WhfMl3s5tt
PjBFivX2nh3bXuz6R1Yiac2NEmVVxXSloIl/AeLOqS+maTkhpK6WrBl6/Zj9LCvD4RDfCxrUXcp6
ih68AjQO7V2emEsuZQvHxX1CXpKghYazWCmP9RfzhyRdrvKFqhymYR5QiFZ2GaKwpVnWvgNge3jg
LGFT/WIW/laNzgVJSjv6flJOfgwjay1rzZozNnYDcwyjxpAaNhjMKjVFwpJURZUNWafOlJ/THltK
ZJj0jRPxZm4B/kg9Dfv2Pd5OjOTOajSHXPn/EKNNjt9lwE9pQOxZQ64FtWEB65tEABOlLE9wNWt+
SYo6RTVKE2DVisOj77afAJAKj6K2aQoHvyo7RDlufFLcGWnHoWNUWtZKnNie+4dLytoYXTqpQwbS
raORUyzabUvQJ5GeW/RkoCuc5SSten6XBJc7vlA9WV5lCfaVLDmmWECKEQoOMGuEQ+viv7Hciros
9JN0TVQpVzZBTDZlhrI4gIAyQTvVEkOM5m/R8kKb3VewGmjCUZBFxGD4W6GkU0pUjgMCDbTKKKER
WO+4fiZ8ncwnNcMOZNJ3hdFaZaYBhLT3q6gibVoLNRYh6p1q+53YfkucJvy+fQzSQvYv1wkjt/qy
JdkQf1r+Lg6cnxOuEIZkfEwRssmm0L1O4jaVyNgNxAgLRwemTPrOA4BVwGSNfh/Pv7uEVNI5RYko
fVU+jBQ97Ur1KxXOYk7E6QWpO7upD4X0nYmVmaItU/yVlCTh0RhOktxUa3dqNoBq0FRGRX5VcQMg
B142MKEMmpdCiXltkOLxESsHY/Wrf8gLwJJ+JA/S0+1TW7/MP5TowlylCUEtiqAUbwzAf2MSI/g1
jdsEu7Bwe+9R6MbIag0bBtmVAquC6tz/MPgzjnhxWYu3FgCcbMSoo4AeO9TpJHPbMjP9a57OsjYZ
rRoG9rNqlG8Vj9LMc6ghP0ZYZDofmztWLuwn2qCl7pIC9Rh0iSsSjM+Mj1qBflXOJ+pkT3adYxwk
2s770SD9Jj+Vsqm8iuEmDV2/xFwLlrNEpBs9wLM1pihZvITVosOBRz4thrTO5lRu9MDltlgC2avH
VLe60jOYodSabwydKPGSLKCjSqGVojTwSVbCkNZW9n3oOVPdlNi3YpvlV39gu31rUn1JjlKJcy4P
NScPiw5eIrfDYw5IMM1+Weoiuv39gKQpM8mxJgGXNKkcz+QrY4NO9QF705FHPAENrMB+F3WTAbxj
n1iFBd/PU1iQPKuO5yVZKkTOyy6L5hlkC2BZAw/iBAgFqCIiD/DuZWvxjHhvQENjtSt2tRUfChtV
TkZ6aU0jLkkX9ICpGtaHU7JZKJ2f6Q2/tBf8Si3Nns2P1GXNW6zmsC6o0Lm6PEYQF1TSgKdckV8n
jqCEYmJVX0vah2Qf77SKNWKx6gBekqT8iKIVU0BEgbHJlr/mR8t5t/q9bAV3vSt7ye/QZmirNX/s
kh71TkYu59HJCXqHEvuVotL8mo8JFn2jILPEZ5+s9OdaLK4AyUkQ8DB5LOa+9h1aLimzqYdLJvd+
aoUaItQxalOTmwHfeJu3dRn5Q4oKj4fJ50Wh05HydqXXRiGVZmkY0uIA5is6s8ygtmpuFEAcyhrA
o3W00FxzFrRq5IcyOLPg2jb3xda3YF7u1V3M7A9cP8Q/pCjd3/UTJwwx3KIJ2zbHzVQR30J3AUpo
uW01D9wGTQMsQVkLbC/Zo14cX81jhAbnJbDlze4Y2L87a0brRM4s38uLDNCG54IUHQTV1dBInARS
aQa5aE1BDq1UNQX0Yc3bpLPKPLXTzzE7FEVkdp3V2sP8GuszGYBBlm8l+WAM1uAjQ7iNmo0SBBBl
s+4cvzON9854TIudr9p9+rsNX5vyYISfMwBMcm9KnBAYY4FdIPKqfWU/yCe+Ocaj56eMdaarsSU6
LTVBMxRZAkrQtbQgcazrKVCYH19377xqFujotM2zYX2XGJ+zmE1KP14HfaaX9Kjr83mpaHrJH4HN
PaEL0gD2yDNKe9bmfnOvmXf2y5s2EVMxU2/busAnwerk4IRZhM/bb/LH6frrO9D7gTY7UVI0mfqO
IsG621wfpsfXV+QsZgCoAtdv9tCqMGJshOyJ/RGjm6B3H0qzdL+xWRy1yN359ldQ1hoI76IMIFKA
l/CqqogapfTQCZ1OyaDE+1KD/9ubuAlzftZGiWTZbIqzYd6mRwn0f9MDHIuAZQkSqF5f9tSMehtg
x8DeSJ4ALOvE8VZHDqrTGXxReuEfOhJOV8fmV12RaRUUNX6gT0a85+TvkINnhQ7XVuQYqmCVCuDX
DVVHYYlX5GtuAjkZ2r7Nk33RpAel+wKanRPMX7ePjHJu/mHlgsjyERde9FRlVdXNZbKXMe47Vd88
Rrbluzmz8qFmaO7ley9E8i9SlEniuKwamxH8AFoYK0w7vmAQoAzRXwSoa8mbJOqw8iHZq4P0IgAF
D5Au9ljLGw2BV8jLG90f7SjWanL7DFfF7uIMKR3jj4UxBjkYCxr/s9USokTj56xyu5mXKoaI0wmQ
f5hUIHS8piFUp2W8BkKQFmCz8b5vbTk886PJq3d55uj9KQ8+dAF5iPmgaSEp1UPAvwYZhtO4wRxT
1s7gVfG8+BDKg1JKQxzkAR9SRrEpiE+impBydm8f7arMoCalqRpicmjxa/E0krIYgh7iKQRY4IKV
TmGqMqRm9fYuSFC3N839pHI9pCZowmOtKpZWN06oyZ9ZozIub/XILkhRStmvCnnoF26i5psvAR0W
fpWaffvE1mkoMvCm0Vwq0NG4UsrCwA9tsq/53NS5r1rH9Dyr7s0iQt19arRZ2eG97fX5zPkJ4ftD
P2mM01pVTSj5/g8nlPUYsgl76wwQETMs6i3dknsESqk594VZBG//5tRQidRRAxVRU7qWM5Hvp6Ct
IQRLlqmqn0pNJnXCkLTVU9NFBbVNhMpYt3NNpI+yoQ/LLtlrjT+QHKjqnj4WvtOWCatmwCK1/P6F
Wh+KVBD8Amfn5895h91k1Rlbnxh6b/Vx6oD80ZE6REM/RWSq0fvgS0Oyb2rtaZj1LyD2MGSAjtP+
UXfIXvG8Imi8QS9ZyrRQlbNmSvaZFnQkCfujIGe7PEutoO2cKGvvWjxTsY8PGF0wq95W8yCymyi0
EinYD6rPcChXD/bie6g7FIWk90N1XHieSDGcG+WrTJ5vC+OKRlJ4jI/zOlrEgPpGKb0678FnBznJ
u84beT12VbFE5jeF6zjwrEiRzmsvR3xFjlKApWgUfTDiGrNycPIa6mL4Jcz8k84PL3kNsOF0k2Bi
COU9KcvsvES3msC45hVHUcG6GV7nwTA6aaRrceVGNPbnUw9XJ64J32RE4To0Bs52KCLUAOrD+J/b
lSuC1DUmashPRj0n+1aUgN1caUgD+LnOoLKiwa6oUA+kwboLOccqnf1UfOsx0FwExR3UgJSJfVti
6KD4nzu8OEBKf8HP6OK2wB1O3X2onssIqy6kA/x95S7BW5GxLr4+tNgJ0PUMJfC/kJbQnyMBtMzQ
qbuT+VTnk0aCUVMfEljnoHS0iPCJmwiRrSsTVgj7Bx04Oap4hAfIIL/yHnHEKAGLkiShn4Ny+XP0
cUx5Iib7uc+spEXYinVI6f3t411xLBVe0hRUQTUV0knZbb1MdUnQu3gffWdYWnj25R26skk670V4
e5n6dZscPXT2z23+ofczkX2hvaumCGq+7+N9mDlDvgn3iReeu9TqhhOKJCQFJs743oiPE7pzhMIO
5K+6+RSUk5+auWIFC+qMLZw4FxAw/8cvowy/aChCmyg4CTUls0ikN9+FKYu8cG88lI8BMtKufhYA
dm0Qfql3ECW0ef4u9zPTQ2/am7G5/UErJgg9fhB8GVAiCPGp7xm1uDV6NALsS/l7VN8LnXEVqy9Y
xl/YAYweP7rxjIs7CF/Ix3tsqt6Fw3PUExE4Pso3dn2cbrPyM/lJxUdLv6KuqXhFMizqtRIsxUBo
xQjRsoBiH/cyZJYgP4stYJrqBqr3EcvUrFTW9noRAIvIycdTqDhV3Vkc3H9VfR9ZBc9VrYzoFhMk
sirICvVBET40HA18UMdvjd5VS2B3AePcCcT3Lr9P012loTahW3npRvKTaJXd+yx7YRoDliplvPPV
i1Z0QcdNGIahLBd18SQ0PkxmILvG+1EtTEV5MyKG0V194xcEKCs415KQGyMkyW+eO31yh2rcSPpW
qX7Xsv42Ss8pALRv3/iq7rogSakVIYYclD1I5umTHG0DNGJHqWTdJkJXkf9RJiheiZoBjBjxx8O6
ODnozEKIMx1Uyriw03ZW7QTbGR3s94GtNdrW8aN8JgE/JlaEKQO3F6KeYQhXD3epIUhImaDnnHqm
mTpUQxhyUKDlh/QCKbIRt+Z8gp6h2dS1822WV+UW78hAwW4prInXstLzkh9kPjieZOUEbWWN00Sa
wVP6fJvcjXzLHNDAD/zr5V4QpB6KzxdhLY3IB/XtIZgRQAgs8V89QNQ6JUWXVB15zGuWkqgUlESP
kr3EJSROP7LOFBoz/6Umtp8D0kBh+fbrBNFYtSTT0ORK2VXgGCBQkvD2NSWEHpf38TjbcpzaQcaZ
sWLJvB3KgXn74uhGkn9kFeERMrVgFNjX12xWLfK1cRAm+7AdUqvKhMjUxlK1OlRr3KxDKRS9zrPF
pZpbK0bsidpU309GEDHkde1lonIiKAbAUWFeKPdQyo02Sjp8ByDxYLZM8eU2o/Tymh9GLwksH3Dx
KAOJG4SxwH2qrmRlH4E9uMJr5mlO+LsFTM1jYcZoYtkDE+9eMSUJEIjJMd6gc6A5pf/hsse/voXy
HTU+bdI4xLfApVFdoeBtQfrulcHJ6nPdvQv+PkwZynbVabzkn7roce653AdI5f4wpaR8Pcy1NaGq
AjA1xHNQC+ijZhVU1yyIgDo+Qm/kktA5cH3kg2+08sinyFkkGgmrb1F9u32pdJ/vfx/kHwrUIy1q
TlKT5SA7M0SPLwom2Am0lyLMpEaeYUte45NoihhWhEFW4qmn2k58V+tNgkRcT2I5/xAHG6PEXf+W
F/1mbE9iSoLxOcifgrQhM49ZXJWhcNevU1QNJN0NqAx6Gk6uGpgYpDH2alt+JX1eEm0SnDTGFFo7
nlItdTGqrYSRyQVeE4hbMRc9xuEvJoTWwQL8NF2ScAMi3aQ7xelYYhAYOXkhfM7jjKgxdOPMmZkq
eiKGzHhxJMBrN7uYc0b53+jLS/KUdKU9jwPQYQIUA73AfmlWSoXGZyGUly4YvrYkLWZY9lUldcEx
JW5CHCvVWC5GtfvII8xsIhEX8Kz9uWuGANjkAJcTdU0WaPchytuCnwQ/3gczMFR5dCyGdj28SsE7
X+wzpXIkuWbkWFZdFonHO0X+ctl4TanfJMEkb9jw0EhaAxfhtR0NK4lfowyl3hy7e+uDP8znrB8Y
9mdNRUhw9GUVYoSFkRRdDSOMFXCGkQpOVKKP8GpZ4eqiS2kplTXg+POAbECNinqr/SBMTcJBCZXG
QUIjXxY9dyNqcsH37eew6M9bdGiHKxTbkAuQnMcGKStt/ciUUgmOs9jBrMDCIp5IWDPRa27XJW+U
29XOZc3rJXKoc+Lo1fP4qRfvnSXWA0n75l/cFNwDScPwoo60EXWOQY2lPUNcQ9UW35wPfFzl/fYB
rj0uxD34pSPgAKrNtbUwxrHmtBlp9Pkhbg7cGFhR2zA090+B/a9bMlCU1qE0eXByTQRAm0FgpEhe
tFErepGvT9YUFa2FPdKc2XCS4E1DwNljHqG5rU87ABK1glkrlUJEvS7f0z45J4ZuFYHvm6E2LN7S
VNtjUeum33CZaaSBxDj5tYOBUwSfEF+Nli/qYBIMYsURz8E1akczaTa6TtReZZzMKhF0m6Pwgzei
/DQMXbhHHGr5fZRU6X6OSJkh1H2X27vbF7z21mGw8AZFHj4B3T4YdT6K52GU7lNk/IX+Oy9YKF1r
7wFRPDQJmg8gorSP0zSlHPJgArkik0PskTWB2agHqOtORK1sYKjN1UO7oEdJk5wjftWREtoH4rnO
ZKcvBpOZm15jCp4/fB2UZWQk/69FNlR6JRe1Jt3HImaKEqgUYbYVfrQNvna6IvbkhoW0uXZTlyQp
Xab0XFPEfZ3uy+ADeWqL1wuGTK/6L5ckKKE2+FRpa39I913Vay6G7UQz4kMMXldV4OaI7My6aGe3
5LViy0Ulki8SxCUL0edbtQbGDP9z2bz8HOn6kNM55TpNAcchor1Exwg4q4Nhzapjva6woPothn2R
pYsHpuiDXGlFm+7b4gzz41tCfFD3xZ5TTJ+xF2RNLOESYom8gVkdDEBck2pV3U+zvkz3Sr8TxbPQ
hUTknm4f2JpZ1dDmjNoBxuoFgzLcCWZDa19Y7q8wzD7H5idp0wkYm2e9sdVzg9FBO4uGYgWt/boa
kHR9Lqd7PBFzHmdX5t9j5T3Mla0fFlY9aXaYsIL/VfGEmeCXOs2y449iD00+AOYStHQvYsU0Pyjn
Ih/MKMUorPQ49LMtTS+ZlphajDppOFi+UbGCpzV/Amuo0O+C8MnADO71JcIM9b4w+wvf4UyWchFR
5zw221HfTlpuc8DMv32lK4pGxSI5YWleFFVRp7TZLA9FIY4ZKrIcJhbTnVZavXyaZuxTTN8jlrlf
4U8FY3gS2IGpqj9z3hfvwc+7KhxS3Gso7sXkJR9/1x9lcZxZpb01OtrSEAWUCYzy/iB9XNBJ8kRD
GVhN90O+k/19oiqnqWmeFIDxq6LwcfsI19IpcCxkoIfKKJ1iIvT61hIj0rV+odZoGYA/eqG0ygYI
G0kdGyhvo0PPyPrtkGqtiQVTqsmH8uAmac25tz9k5Xmie1hWJSASLW4OdZdVKdS80GXZnqsrsy9/
z52lwxvtWFOBK68T2BqoBEhYto2CFCWlrVAk+TiW2b6WkeQcWtLom2ojGaYwE1n+ygGydZux1ev8
Q5COe4eiyatQWAhWVlTYqLDPL3y7FVL7Np212oAKqVm2e2tLiZSygXjrfl/7OMEm9nIsQ/gGVo9s
taGpo3/4PkCq4WV2x29sbVBMLwVmM8NbWr3BC/qUgSzjKBsjBfRjFbED/8CVkSUYPWnjmXGka+8e
uxbx6mVwjLLatcz+P9KubDduXdl+kQDNw6umnh3bsRPbL0IGWzMlUbO+/i767n3cTes0kRwgQB4M
dKnIYrFYtWqVFisjBr0YxbGKAknOwjxDJ41hJuFYOVuSNSATc1TRQWEXKheIm7gEbeT6ALcD+/Sl
UJVx6NlRVx4t4H1vplZ+ViIT4AknShx3LKras+u8DKPCNm76eKk3qj2Rxyknie9k4xJgAise39f3
fOXeNFFFAtuBDKCh9n64z1yFPkZEtaO8PJJ4KMOlLHovTeCQrEEVwXnWzBhB6rvzA5SDR1nRvKYZ
SGWLo7W8mnTeD/J+9PGY2wySCJiyhl/DHaJjaB760zHfkLPkWtFSZUhJeVQoHW+GxIqCSJYVYA+T
OABnQLqtSGUHKRAB3qyMwHzglgimsa+DYqRtoIxkABRCHg/TgjkQcttUgoVfXQ0THtrB8AcNdZNL
Y+g0UsrzTEtUX6tqk1e1tjFI4oR5ZRbBYujprR5FZHd9t9cOGICeDE9nwV/zqYe2S7WlAxrzuFgA
fVva7Tw/UVOuXDkS6ceMmTd23OVg09B0VUfJ9lI/pUjTeCQw9pruDfOuqERHeEUXS0apgg0sRNGU
7z0gGoYtLDG2uDbuh/QeHU2jghk1oqHSK/sEXmKElDIyjxas4FKPLo2RSFFm7FOC+9RGi9PiGpPk
zmq3a6Zf1/dnZdEsgOlkhJg68NQyZ7YKKZ3YTBScRvIl604lEc2yXRMAim88rOHd4WnZop4d96kl
eaFk0KatajvINQWzatrO2lxXY21rQFaDThT25kWV5VJKjsZ9Y4gg5QVIOgdtZJlbiDo01vblXAan
iUlqxvvINAFaCCmuPCjRJQ8cgAjcv+IhGfPOf5ThDuoMM56LHoJ6lAy0afGU6REJzD93BxdSuAtJ
boe5jCpIkfrNVO9p7Or2bqm8tBIUYkTrxkUvkWo20qhD0DhvFtnT3uqXcfZN0elcNTRAWQzkVUyk
JdjfzwxtmBtNM4iNgdA6KvUUj8QAVTRVsGprhmbAA2gmqvUaygKXUtpy6iuU66uj3EY/nOg2Sqxw
zO1tXNQCk16xAsBykE3FM0GzMPL6UlKn0VTDeALsT91YB6q34ONL9HKb6rEW/PHpAQIBIhjqH3kp
7l3eUHsC3a5THm0Jjb7NY12+aS2aKKgg+bj24EOxlxGEOxgiA2DVpU5GSWorr9XyyPKO95L+rTfB
YH8Eq6c7SgfbWzRv7G6lzr+u31riHe0iGpw35ilDR87LJVPEogutPMpVt52TPNCHe4eMhxEUJuYU
nyqDIoN1sExJIHnFXACMxcvIgPtDX7h6qXDcOxFKWDBK9sLtdM2Nq+cJ49nUx+sarsoBLQ46VZHo
V/n3Vy1Rc2oU7GDcoGV0cqt239MTEeHx1mxSxRJi/g/aXj5dTXELaHbdp+RYqG/NeHKmFyUReIt1
EcA4ODo4jNAIcLli/YJ4VbZKcpykF2K9JMCFjcXd9dVacRW26uABiW4DhrLizDApJzvJzOpdDQNl
xLb8m+04E8B58KqWJ2pmDTlS5wSE97KgAZSehNWQtV1nFSycKYBQMEb9cq3qWKlJptXk2CgnYHY1
y8cLLRI5ojUpyCHoKFoBNwAw2qUUIs8DBc8pOSrDAQMlXT3/OcRPafV0fVNWxSDNixw8ssrAil2K
kWZVpk3fkyPQw5syaMFw2qid5zQCD863zrFytm18CHp3FmcXxWzlOZWqARbWO65mdwEEhkWe3iFo
bIcDe/ekY+MWxkNWgCtzic2j3Tr7BYSaw6vsPPyx2oDzvIfHwDEhELtU21iUeu4SVM4IedGH58i8
l8zb1Pjzy+RCCnfZx3U/VgpBIbtwxr0TGDlYSmtRw+yam3Xw3ETHPDCr6M3l7hF0lqmppaN6BcRF
NVsYJIm1bGQwkhZ7A/QlKYYVakRACLHiMCDUtpnnAyqKJ4TIylppMjAJHVN5k4AeL5NulU5wca3Y
JqOPQ5ZCMTAXlp+Gg3ItprT2M1q89NkfRhCqVlWYo+EqQq/zdXtgZs69Yi5EcafNoYCnNzZEzfLJ
zIZDismCVN4h5+VJ5DVpyTZWgusimYldE8m0PzsQkUbkduqA/benx8Yn1cGyTLcF76AyiyY0i7Tj
rD2hCxhaLYiqjSD6NjfVbWYeSP9Czdsmf46cWrCaa6lCBwlmVDphGWDG4y5gHIqIzgoA8Ut7l8mq
S6UEXLxNsOiaPyeJq6fuWHmqhQdD2dh/XiK4EM6dB7xRS0WtsZcqeRtVxVW0O7P/fX3z1mKqCyH6
5e5ZXWIkts00RP4s880fkuJZYGaTXTtxHdmdJZAdbhrDEvhR9ru81ZyvLGeoeCTH80ignDJU/lD3
fmw2gvVjXumaCM4w526JYjkCXqJNvHEDAKIJVrJ2JyrwizThjNJSTODEYiU/jvtwEoQz67/N5iVi
cCJSnNythg7KtoocrBJytOpRdHms3WXY/P/8PM9QVbXmoESs0l7s5kd9U76We8crvgLB8oUG+0ry
5sDZMaL460Yn0MrhAo+s7Nt61JFJlDra3rRx1AaRIgkJJlmm4/P+f2jHHd7SaQtalNAOOHFQRrNZ
sZWnY4CtaNrZmlti+F1DQS0KaQrOAkBi0SlxbiAzekLBRzokIFVufZT/kX0RLJ1IFHcTo0yjEdpD
1IgRxJozenFi+wpF2ll9artd3t+TWZQZE8nkjFCSZ0rbBjIr1LLpGALU5tIsbOd+S5xDL7860u4v
DORjQfkcVqwmEpyyDi2VTd5t0Kh7/ffX0q2AQSPQwEOEEchyy5jUVRuRCN05luY5x/v6kO+lwPpZ
bVr3lwZarXt5q2Oa7XWpa6HGuVBuHW0ySv1gQSj14+BexMe5dg1jKi9SlzrQhuiDvnTkaoqXs6Q7
ABuqz0p1kmV5a5aPePwU2Z9XPfC++pDELV5kJYqSZMC6WI1fpZP7s4Fv1cvw+mqtWt2ZFG618MAa
cDVE7GLCsOix9ibjsLSHOH9UCaZoUYazECW1Pjsm5DJZfI/3Hd6iBqcZUePUBv07KoMAPISKMt6N
VBaZwUpQwaQgNyur7zgbzv2ZcwF+t6IoUB6bTLeQwmzwGs3YqIPitvGvGbRqZEoPw7fIEJyrz4Eo
JCON/p5MBYSdW1PE12ZvE2BvBgVj1lRUTLTMTwSAG4EQnj/FbOsU8TSQDbp6GouCPV1b7THSBWJW
emAvlOGLf8WUysWiAthTNPK2ip+yvsbjMg9ywEpp911tHhVkTZzpOD9k5WYgFvAPSr2dpVrQ/rVq
NcjooSYvo9fqUx+cRDWTllDYLG80FB+N5fH6URAI4BvftNKhdVNUwHGA8ikiL5mo73Pl6YW1ZOQg
DOLJyuKXziO3tb6kFtZSTcDz1Bph3d4S+TSQ22zGNHiyLybZjWcRTxo7T5c3NMQy3DnS7rg5eTc8
Gw6LQCaILQI8wehvVbot0zLoZNsXYhdXV9FEwgOQEXb8uGM3ZQrJh4kJSyzXkm7xmBbEtJ8dPNRh
xRc0quFJ+c5ddvYSyiJDTZYEEvLERASNSRXog6wqUQpCJIYpeiYGCTTAPJmYEhArRpjQktNs9H+l
DEOu2iA6QwryUkpG0R/dRwtqSGXLWrrRTinFgvB2pckaFHkwOYNlNwH94J44WYGypy7nUOVGL100
PTgtno03Wb/R1Rej1bw46rxkzsFPAs5mUdpz1YWci+dWMgfwOI1KHCwb09Ms66Y0v6pp6tnySSow
6G/wpRp0Kf2LnRlBpzZbC2SRJTjEXFNI6fH5+sZKKMjYI4NlMoKiy+XGZFY7KnWcQH3T0F9xStFO
/pqhs1y86J/j4ktR3C03xYUhZQ20zijZRCAgj2/mNA+rcfbK1K/s0lVGj/z6cx92rh/nYerI7IZ5
LguWmLX0x2oQ3d3sB3hfAlwEuhwQ/eAO57RqqFzJ8gJ0oCxjB62gSe/j+DHWt+ZmepQkwelY81ya
qsLfg1ETPCycOsUi10SfIS2NhyRUarBvRLM0Q3Cb78zeKkDWigZ9yyr86+soEMxjayyqEQMU4zgx
rN6xjUe/UH5NxsbIvyZAgV4Xxuz/05p+aMm7TJuqdWbmEDamv+3yFM2C318LFc5WkYeTZwWApG3J
4pHKdg39MTZiF8PhXIUIgsl1R6MCqMdSfSaAUJfHywJ7jSVPQ3GckUUcu7cy7m7q5NT+qqS9qv2S
tI2qRYEMBsJB24OR/vo6rm6axqI9pI51ZI0upTPUXtn38NgaelnjHZIpyn3rd14zvl4XtOpFzgRx
ag6ZpNe5AcQnnV4H3TOPGQlaDCFBC/r/JohpfHYHZeU89UsHjbLnJExmzFFI0YQieKatXXQAYyBt
ikImKNuYeZ4JURsrq7Ua2kzlC9rY0/ZEkrfreqxaIIqWDFKPC4inabCrZKqdUkXEj6lopad4ohBn
dUfOBHA6DADL5JMKAfVOAQV47KWeLIg/39tjPh3TMxncVS3JVjFVGmRUe9N91N18D6D2/tYJ6u0r
dQsvwsisNqDeb4LXrefZ3pMWNsGbvpUEX7K6YWcfwtm5vGRFps34EM3YZd2NPIZy8/X6hvGsqDAG
3F5nMjgTB/UVzdoKMuhRRf/yoTnkP5Jf2luLUaEBCKfDwTOoW99LX+1t4/cCOgJ+uOMn8Zzh97md
lMoC8X1ghbB7b3HLPUgJytpbDroruZZXhUDMxW72rQ4opuimPvUx2C1UNuTH8k39Wf5UAmWn4i/X
V2bVyQCCw2gAAGHguQD6MteyXtLgrH9ovgHI41HZmjsr3f5vYrgFMDM5VsFKiyC32JeYnje+UVDF
kK3W/Aaq9m88wJlO3DW7TNReIgYsN6bY7SKMOEIqVxOUZ1atFsNAwWGvG+BT4qxWj5xCsnsIsZJH
tO25pvStpUN4fdlWEu2w2zMpnN0qJdq2MxVodQt7k/Z+H201/Tgaz4P1gtJr09keaPFywFYTUVFo
1ck5so2GRQCsQTVw6Ue1KiKpFGHLUqWfNvGi6e5sU8VXStoQt7E1EQB4pfkWyqIEj9fw+33LeT3d
jrsxJTbe5vri9xh7PmAQFrhTDe001hh42lQeRbBv3OUxijc5UBS6wHJWT8PZF3A+UQFJWiz1+ALZ
G43vNMd5JJtiD/CGlYmCwfX1/dCWMyDHTEa8JCK4pAUcJcnrlH+VInCAZN+u29BaiAuiDwyIQjcv
Xkz8abAMYPu6rDwaTwmmFVl+a30n6XxrxF/UrgvURgqvC1xpyMdMRtyKgI4D14POtkvLmVQDPElF
AgCKQ/V9O2ql22ldFqTDMIJOLC/BD2UuIZ746a6fqyRA8560dbq2/zLmteYpFSb9jF0kPVRO9INY
ZY9yOTLWRjODpwF9pS4BsUMwlD36i0hv7/OE6sAoTc7JVlLnABhrvLuu09pmMepulJjB//+JKbKI
K6kFhLQ4SnYbIhvr1l3qdXIeUPvPmUywerqBfAPeJHjlqperN2CQZG6C7fVo4HJSaRCTxpVkwR6t
5m4YMpJ1+WhghOSsgjUFRm0CxzL96l/QW19tUKCcEGGCU7YVuMrVxfuQxfNKVV2mg4YZpwqJedLs
jWpvKDvZEKX21l6ogMgiJsN7Dk3rnEqyvphWzHD1S6xG3jLOsV/bw7NOltRzqvFHlvdFqNDC0/US
hJTDHFy3kdUU7dkHfNKzHjr0hQBlXvtI46D/5UH1nO/Dz3hwpdEf/iajA2ojG0NHUWf+NPdNtRu9
imXoW2K2ZOXNoeGINFpdUmCowceCtloU/S5tMdXNum1GCT6K+mB0Ww5dGRb6KdHu7O85hio8X1/B
tbCXQbb/FcfddtlUpMBzwyWiSP+bFo9KNGxitQ7MMvO7ThCUMXPg4190uaGnB4ws5ieSg6nraupY
2C1N8hYSSr+KdrrJ7J1hZ1+AUv0+VYbg0K2qhzZZ1NuAbUI0ermac2Q1Q5sM5TEvOz9uDmaP9jK0
gKD6l+SCm2wtPNEBOEKrEeg55Pck1tkriPa5Ois5MPBVQ8NGqgO5cvYVBqX8xY6dieEMBEMbdbvM
eiYGHUJVshnAcwJkka9Gyz5d7E4gb/WMMcQSaxoEEzc/wVFOInB9WugSUqtvU7fNQGBJCd3qMfDq
mChBqg2KV0nz1LW6QPRabHAumYsN1CJBCdWsyuMQ+61RYA6bb8TTpmulPczOc8a760u7toPgMFNR
HUZApL4nJ852UCmkTG10tE4o7R0xU4+kp7QSUSCvmeS5EC7kMicZsyoimElhbZNKcbOs8kdQzueb
vhRh+lYVwvWpo1cPnQZ8t4pi0krvEwOIX7PUvUGZibdIoL+0DFmk1qoo03znhoAGPP2btbSK1Q8j
zFIbMMxAWWa/ku2dCsC+4EwzA+e9CNoYWAciXgIo1F6e6UqbzWWuI6B87dqV+snvk28yKMjyOvhz
c4DRQxfYAryWdikI8wNAv6+haWLO9xUIdeVd+jeqnEngbKHrSWfPGoDSSXuq8mCgXhntiCh7v3aM
zvVgW3dm1lkuY5iaAj1SI5SW3B+He1l3m0c7IoHdDw/XV211e850Yn8/k5aAEb63GKAdT8EpWFIN
jZK95U21lYS6hQfVdXErysEOFBXvabTRAER/Kc7MRoNkOu6UNpncedmP5k+QXKrdnjQ3ZS5wECu6
IekP/Cawe0hd8yRMTtVX9dgzh9Rs5/aIfvDEjLxBNEVj5SyhkoPbH/jKd290qVOO9oeYAFV2lNEN
bdhe0+8NSXRgV/zQhRBu4VBcmAyNdQPkJOipNw8nUG2TBpQrAi++Jgh1NgxhZPR94CS51EabjWV2
cpxXVA6TWA+k6cWUCrc3X4A2FljD2gYBZAvAN4p7AExzpq6qcyllmN3C4t4oD7JqD4LHZRDEvSIp
3NJZtZEr7QIppbI3MLZadtXmLhMFmyvgF1YnQVMnhoRh8fhKSS814EqhOTmWKoq62oNtI2PV67j1
rerotPpRa98kAM5k1LJj3X7LZX2D8VooaSTKQSOiIsBaZgRcMsBbgFyIkS6olxvZkbkjOhoYUY8K
kilxbRswUomelCrG0LRbvfA0x++Hp9jBJO1Ceb1+0N/pZDi/D/HA5QIHjH5sg3OWutTNU9wC0E3y
dFNH+3HcNdKBJhJKfsMdbp0wbmfkZ1qPTr3sGeRxlBtMDzhNJkgVDob0Gllhn2/G/oYA0zsq+0F7
JUhqSOohVTdlt7NFPD8rFDmgc2BgA3RGysAUc0tGS1nqk6UFdN/yixS1EzPeFhgzhwafxMPYJMOt
4zmQlMWzpMHFVw2yW6U3+XhSJkxGW6wNnqtfxlb04mVr9WktMQEXnAG6Aaoo5lXPnLQ8mQPevABp
S2oVBxOC5E2tN52gbLxy8m0Z+Xq0smus0YP9/UxKPOk0ceoUgLRiL4PYWPuB95Jj3YpK4Cv95Wgo
QOKMvWMY/zYnqFeiVjco2Bacr8m4H5JfFnkmIMaptMwrZJ+Oy2Fq4y/Oj4y+duVrkg5fe5W6uPss
Od+iNV3wFFhxEKwQgpZkgIfQ1sV9zwhTsAAlZ3z8udcV/Vu/qJsls+7HWuTG10SB4RH9sCiZYcIZ
512HKF2ihs0yKNPct5OdilGeGA/uOUSEmliXhIcNGnawpZ9Iq/QltfUasP+nztmMzU1tPs0i4NNa
1QCMnR9CuOAOJVyJjH0DmL9q+0XkeFLxU7KJZ8TGjTX9bjeZgWzCPIS21n1NotZPom2nDWGMfDC2
E0gw6dj9OZAOk9ZZVytKW6xthdvOTLJNWi8ABC70SYnCdNyb9fMkal9bOZMXUrgzSeTa6NAjiJaA
Tb0VGCT7Qu6822gHRwzL5k2DJuDyJBrK0C5dBIht1+7RCFruDedA7cPbdRe9ErfAzaH7G49EdOfy
+esZ9Eqo7YOADnVAe6ldYLnc6P4vZOA6dFBbsoG05oJykwLpj3k1yJGrD8ZyLGN0AYvaCdYsnXWX
/iuDu2lmuSijhkIGkrsATOpeloc462C/dPzr2qztOZssBbI+XA4Y33G5L3AUQ20mAIOm1Y2egn88
FrHvrMTHmAf7IYGzqsgBfr8sIWFetvIEQJUTggUKbQNojDAMgTqrC4e2bNC1oKkVfTSX6mgTxcIN
gAml90YazDqSqZi5fX3J1kwZLAP4fZbtBsHvpQygeqg6R5ChPFn2z+be6h+bGB2fgqh1dd3OxHCp
TYvg6Wn1DGn3IgHt6ZoR2ODlB9m6b0VRwkpaDDECBh8x3A0wn5y5VSqJ7YUAt02K9oult1+dWL4p
TNRf7Mx8UCR5g959NLCUk+C8rmzXhWAuWpbADFKkNTyOGk9+q6vI77cuOGhdXaYCB7SmI5t1y2YQ
AMrNZ4pjfbFiaQC/6YKYcVF2zvi7/oKhEsqjJrdeYarhdStZCwlQNfiPQP7VgVxKnxcdQoKoapRb
w+riMNNIfhNPXRmUtM9CWqid2+cKuicizIDSgDrxnInOXgoiMHcc0iGckbB/KMciNdGgaJAqVEES
GWLo2CQoyK8l2S4+lz85IF/V7BgErHapHRPnMWnS2ywC6250SB23Re0mK2O/n2bXNv78Uesw1wOD
Bijr03iIHJ2JuZpgpQy8BDtldgflpy2jvGpKAt+tMufMXUNsehBCIhtsrOj+vTy7ESGNVasIVrQW
FMNNYGedOxm2D7LUrdYetPIQYxYdaoJea5NNlriKFZLmF0m3XeT4cr1xMANxQvoYJOVz52ZO/aT1
opO/9s45+8pP7Jzd3MZFVPXoRymDoX1Gxsyd5y+D1ocSSHIBBP+eYJIkobt2uNH6/Pa65a44HmDa
MXkQ8CNwePPAMXWppSbJEWYVjDnszoyIJ9WeMsxuHGFOsqX8j/I4yyvqMZeWEXvSpUf0GLnaqO9i
Z1d3GICK4p/0V+KAxgNDOmr474/eszdBKiX2lFtYXFCUupL9KGmta1qjK2Hoh6Q+9HEruJPe8eWf
jO6d+IS15+NevzS6Gs6MGDOGyxgjqr5DjpbELHUTrdtTycSUUMzUxFBP8kgzui1GOUwjy7Ob5bGc
o12k3JfLsdY0kCJnX7oqrJww1uxv17d8zQ9jzi27plGkwGytyy+0zSa2aIo2GnUYgM+Q0NivWl1Y
q3NgLtosaLdbc8VYerb8CLWBQbmUltRWr1YYl3DMqyrQMR+eAIdjoqdMi28bDMBtW/V1Ieb2uo4r
sSHbcwCUkThjtYRLqV1HwMYEhDCIkx4ki7jLtLWWp+syVtcRbbusvwvYeD5hUskN+vEbxJ9W9qPr
TNbRwKhKU9GEhjU5eAiAEo7hRAAWvNQlKmP6/ySyaravndnF8HKP9KEZi9JZ7Id40z0XxPlLSW01
EpsIRNukD8smfpjsO0wwGfRuM9Eo0Np4c30FV4IrcFoBPIVedQbA52wD4JZq6N7Rv9HjFOsnop/k
watta1+qIrq7VVlgYUVFHERLIC+7XMVKHoe4U9COYac6ON7HPqhAV1o7N12ebjG5S8RXvHrHIgnx
H4GcCdKoK+bSBJ46LX8vUlgk+qMi/8TEBr/qvSm+WzLdj3DMwUb8F6tqogTJ6CgwxIR7s5DCGdqp
R4uUTvzC1TVvTvxS9JRYg846eH0hmYOeO/CVcnsHKmajzXRAPanlxNtBYrD4tll8a+l1lJdsaUPM
qDiQvIkPptlMQWYPd4kSO1/TRjVOCrgRBK537cxjdi5LxwJShcaRyx1urSFxmmIEVr5Fj4XzZtO7
KRZFlqvbinIdS2bhPzS8XUppOsscek0Bgkgfb0YMJKwmyzeGcq/EJv7vNmrq+K2k743+Lu+W8Pre
ri872HRY/wW8Kd9UShaNWNNo4aEQF5j8FqmD38xpEch1gsfj2AweXF/n6TmJ/KyfbPQ8TcTrTDxc
h76WjvKC0cLXv2l13YFhQ47JRA6cf1XK5VQVqcFwZH3h5pnlLvNL3otYrtfOL3bWVkA4yIb9cefX
dkjbVyMjHW0bfwH4I5Cz2nGjtM82TV/etOXddbXWBCLJBTtiNK64yS832jFBVjwM6MdrM/NUjs+K
jNbnk77QvZnmu+uy2MfznvdcFmdUi2NG08IardqEDYZVIymIZ90SXIqrtou5kMAy4v2PVzO7ac6i
oUq3izF2cGYzp6lDENZkQZLYUQhOOExyncdpa8j9HGiTQgKzWBzFJSSix9kuzc11hdeuGtYShfkB
qDphPy+/RKvobA7owz7qSw0e3gGAwxjE2OEQ55NXaEmHEQbOw5h2g8BJrF2mCANBgIVeWAuvkEvB
JG4SPYuw0oP2RpGwd/RT22e+/ReYZ+S/HIhBbsL8NAmiVvN20iMoCMgQghxbz7eoEzR+N8eiB/2q
Ssi0mYAaymCJ5Pz9POASaGvcbIYGeC/tTrmG0b/5G57/Au+zdtKRLAUUiY2ngte/XDy91qOxZQ0L
Jb1Hk76bYsqXWs5/4U8wuEkD8y8sA7nmSyloKQdR7IAaa4Uo/YTnwmOnJdZ2ceLIvW6FayuHGBG5
bPUdkscdcbVKnNiwUWDNmDtvXKu6mYpfRiJ4bq8u25kY7nTPCxnSwgbFIyq4avoWj4briKruq6qw
KgCKPxg0wHceAeifd+/4RYfeJVHtg3bPwly5pPxxfclWdfmQw78XUawj1Ca4/tKWskHWCYZ/1LnA
O6y5QzzZUcZlEEmDZ6mDY6pzXCRwh4oGqqTSj2Bs1/VYX68PEezvZ65wnCUidQQgzDrakMj2dfUW
jYTyX4DI8TD4EMPZso34j6oUmhRAWiiPvbOj0et1TUSLxbnSidK+itFRdlQS25WaxotlS+A01zf9
Qwvu3EdApkh6w6ixFQtcjjTxbTSbgTf+bxyMg+AGV66Jlkd+xgfQ505sRRDU63moqT+0HP0x9tv1
BVvbepQHwW8GRkekPdiCnm19ZSYkzkdAonAcHeulNSQX7T7+lHUCM2bLwt/qjHUMj18HSGneXaZm
PUeLA4JAE5FhcZcOP9BfX2HSSCJ9p1McKNMfhyzAgYP1HsA5/PuER2hyoDysEYczn9DiMd8uduvK
MbD8ar4b6fOfLiMa19Bz805ZieQRZ3f51IBwhAAv0BIMunybq2M9vsTgyrou5nOkAEpnpCoYv7CC
3eKcp1Soy6JSJKjUTRrAuIM6ULxCcIY+7xSEIJxHGwRm2Og8s4hcWaXjUCBGRvB7mLJvy2VIhxoX
3AzaI9PDDYIpy/P2umor8RijqwaTI2hZLWSPuXNlaOM8lglS8aCuzdKNob1pY5S5ALd5Eihwcj13
p7Ty8mU+ytEfn2nIRuIRpxpLi67ty1OQFjKyQAUqNbhcd7UGmuhxQuuo6Ax8PmyXYjg/q1dpp9s1
e4w2rZuVYYecv6ncm3Z4fS2ZI708a5dyOEdrGo1CFjRhH+2xDPIG8NvxNGqdN80PoywaE/rZHzJh
bNohDAaxAxdxKc2SZdKYIOIiX4rii9J2YEEQMNDxLz2bkc8ZjP1AQ9cypjdxwYnR9nblZNH4cJC9
Jnb7myTEPN0w9jBS7G7avF1fv/exGGcL+Ekcd846eZGJ2UDc6FVovHFPGFpcUo8GaNf4Jh8D9fmG
Ij1LXe9oecFjGr6Nbhnm/l6UvuBrKZ++hFvdqqqAAJ6l8eFkW/6L/ZrfOeEUufdWffAe37of89FL
0Lp4XX+hVO5WcIq+G8oaUv34Pizddmugi08NEoDg31wAO9TBJZvkZAm2mS9SfNKWO4dDYdBGtrHu
8yPC9k7amRiagzk23jS4pvxU3U6Nlz5337q3Zo49zCxIQ+dh0b9nNyYGWHs0+3l9IThX+Ol7uAOb
ZFaSty3WoUSi2t3Iob2tvdoThMTvz/Vr5sad1xZVm3agEDP4+eKRnby3eje++Za5P4bA/dq7xpcR
NYh71Zt2C7onrZd0U57Upxs53Dw7P6hLN5HrecObHI7+zbMcat6dqL7M99D8sxYY4cJKJMjmc5aI
UTx5TuR4eshd+EcPuLcAnDy72PtTUrJPkjjrS6OxrOoZkpbQnx4y5O3y287LQ8Gy8zfOJzmctVn6
ZKeoR0wPPXVfhl2N3tQ2dfe5vxVNZBAuHmdI2tz2tVFAJfOU3/Q3/Wm5cTZ16xYb0dnlcW+ftOKM
iZpm6WQUWtW+hHqLJWPozuBO6k6xXPL2dUq2aLGq92XpoQrU2G5j7rLUoxgiDXSC4CLiC0D/fAyq
DwbYqBkw4fJidQiyAaoFy66PJ3vxUM6/VxI3P91as1uFb/bWW4J2lx3oadwK7vT/cmd8yOZiMnPp
8ahusBAT9e0fU3+gt1T3Gup1gflQ3RlhB1Q0UobXXca6WMwBQhiBOgWSr5cqT7mpDSCkHh/yHBNL
76zua/a7jLWNBk77ATNIQN36SwOQyqh3oiYKLjz8/9U+E81pbNckpfrMri3nRuo9O3On2XeMw1xj
SpdAz3VZJqMaR/YIkf2lmkYM8rNpwM52Yb9fMCnSbXal//v6YoqEcNe+7kQdxhJCIXUfbZxD4T4r
30qBIutnE62B/2rCXfZ5X1XmwryvOj7gbpsAG/yiz5uu3M/z0aoe7VhwvbLD/sndnwnkPOni0ESr
emjVBPVvba94IrZ5oUr65eZ0i6NSzO4cHwzXb+4Ra8KHTsG0yQXnm2cH+sfiPtaOc6FRrbUoY0KQ
vTHQrh+gy6Un3rPq7jO0b38fXTuwves2wTdO/yMTQBCMT0J/jc3tV4leGyT0IXP0rN6L3tArnjzn
wW3xg9SH0i+Cr9cFsgP7ebs+5HHbNSdyHg0J5HXGb5TLH+sXTJIdHp2uEQj6L67jQxK3bQmaV3My
JNPD088YhWjvVvefi+24bbeiqUwinbh9c0iaJXbmIMAzvqcVkIKR1woQyP/FCD+04e88Wa/0jgUM
8lv+mHQucWW/P8S+JHAS6/c4kiT/GgTnccuMqt0yY9nStyc42XCHwT6zr7qHv/IUgM5g9CEzPJ4F
YZZl0AREFbtagWbafrG87+VD5m6v29v6pXkmhtNn0GK9y2yI6Q0wDHtGEUputTEfvue/u6B8aiXX
PIJuyB020v4NLZXNQTR5cTXuPfsC7iIZFqrG1MAXZHj+eJPbgpnDdn/EogVl/vvT0TqTw735syyu
O7up2YImXhZGt8g97p6Lu3ErgtoINOKvK8XOMy1qIakK4pvEu4+2+Q7k4gLfJJLC3VdLVWRZTyFF
+5o8mF7mN74cLm9v1w1k3QN+LBvvAdEWmtVLDjHRq/alcgEqfnUC249C6a4I6tNeRN+87pjOBHIu
sCrrNjZLCBxCy/1SnbptvNH2N7Pr7A7K7rp2ojXknKCcy6PSx5DlbMFaA+MzgqP+JBqaJJLCOUAj
BQWWxY6yepJ613FjV/5qnWy3Epg4+x3ewtG2huEvYDdgGZLLm3hUulbT53x+6ORBA+9m9H+kfcly
4zjT7RMpguIobgFOmq3BtuwNo6psU5xnSuTT30N9/bcpmC3E7e6KjqjaKJlAZiLHk4XR+H5qN9lF
57gVo1E7Kv4Yz0E9HJhhPc+DXG6idE0kYPXGUSPesnnKtgB7DwyZaPbUTF3iEtU6k+UMC5/f/1WA
M6DNTntjqaIsyxFoW9H2vHXPT41Zvwq6MTPd1HwsIKPiP6TFaJmitn6pZ6BVp0u5e49cEvlGW88j
c+YaofCkoqs1nJeGCO2T7f9InPE+KheVaaBmw5B8ueuloQI23UNI3vtX6Awy9R2H3pizOGSWUb1W
CKJGjkGvMJAlP/nmhApzZZcsIxf5qDePfqUu5YGxjfp1/agJ5k2A14kY6l6U8lnfShD1T9B+bfnY
gUn3KvEbKhqHwxdvhc+opzCkxngKPlbKI20IatiNtMlCWtoeEhqLruW5JP1h/dDGAVvMy1qkXhCq
anI9GlJnFKZIROI4X66pbnhhONvJevNShzwxip8JQAf1S/B0SlYaCTfyLyk2ZqQxeQLC44nR+lD1
z7AyILS0zrR51Zb+vHp3DJeih50+FsYxozngiQXZxc557KtoQcp78XJSriaGwT03Hg1GudvyHPnR
BTReLvS0DDfvkmGdDf9ZMeOM0AOSYS+Pmbrljh8IhcxodOfN1KhuYE6W25KG5u/fOZmvrXfpbB5l
I2jNegU4uoNnOPS6pk6C1Nr8g7e3m6dwMqPmLprAJXfa3+I6s0KPenP0m1PH8awPp+GBBo56zMOL
ZN7YIi+kou7AcktPGom2qqGSHtdPM3itcbzrZAyJ4kaVkOegFBLD38iGN5+RD4nz8rHzqf9TNk0F
BmJftZJZ5JbZJYuivJhCr+Vf1TYSzfqt+Y1R9BUC0L1EVNMxDuX2QC9LJJ8ASXchOFdeOnH0qR98
BGNcqmsxTYH7Dsk11sXq/DS1rPpXTpr5/hXJNo/X4TfqlKkDeoyFCdOmKLUA9DLj5YTON5r/2VC6
4/HV/8wP9cB4IwrROrDf2LON27aUsljB2cKxMC/zM6G8kvq49A9oMEeXhYHfppiKPxrxr1gzG0c3
VWM1fV7UZLlOkZPhdMKPZtzRZvs3U8zZ6ZVeXAUfBIX3d42Ii9CzPLLf7zuCquoitrfz49nIAam0
yA9fzi79vXPOJn2m5vWrMT367NDDDraPJ8g9n4/OmrHlUThDY0Eu49EAIu+ynT+2dONv0jfXt3d4
4CBG51TR4gw/jwFcz5YPi4Wz2+04Hu+oxg+IMAY8brQp1h2CiBHnVDaAYUchlY856e0Te06aAJh+
AEEDsoX1dIViitkTtYPon/dSODWyUOQ8dWNuFzZmowMck27w3RmXxEvDTA6ucXtMLoGF3V5UybFI
REVzNO/FY6FJb8ZLw0L3HkIDC2LZejsQ3upSRZHvuP4tqbZPtIrEn3s0Rli6KT/ZNjUPwutX8R7+
oYUdmF9YqoiN7OYH595uI+E/DnXwHczF1dW5qfMGNeKTsU5JTrbhAgU2meBTJgIlNi3IAaud8Ocr
Wl/ItTGXnGud/jx1FcOrWLWH2Xj4nuwreMGO8EZ2q8sRO6TQ1btoVkDPC0i29FeVqcO9Rkexgzks
zmX/FNl7ssxz6KpF010UkFWIiwuYzVcYNTJ5T+Fth9n9AYMMNANGG0l6hZ2RmAJLQHLr9nJUbazj
dBdeYuokOXQGygE60X8H2NBlyDRbJbqhAsvzl/cn8UhREjlfNy8Bb3HSiDm4/x7G2kyqrsJ6iACh
TKgrjZFquT6f1srlKxMyGZD5U+2akmKa50e9bWaAqpU0nwiXWvSJK6cYJLnIccIzgezCJahD/1Uq
2umh2v0qOOj+wEjFWiC6QDZALp6kZKIDqbfAxOxG3JbG5iuhz836EKzT18cG5ecjd0+Ucb8ECRgW
rjZFDcDOn0vL3R7gCjmPaYxJ2W1tNlbq9ErPVEx0cXaZYESml7LWDM2zodhYc0d4Yjbi3Kn/W8/9
Fx1Gj6O48ss8A52aVpb/0lnF63QTzzNSUV5iSP7p89zTYi5rGrZaoKegdVkkqyPWQm9zdExoBjBE
pfkJ5mOx9IgCfOUau2crQ12IsdGa6X5ue2cj+NWZstVR01/pZuAa2u6yagmarw1sxl0b3BzFz1fj
/mOZS66voRy1kG9IVjTPzfVxZmimOFfJIrNdyjGnYxI1vG3GphRCp0ToG+5v+wQNX/9KKJeh/nRZ
gzKkwTjXblB3+kTG6ff3DLBRlOQrR6OT9WSR0f//3Ob96TEvYq61+flyuZ1eSrbV0rVMQMNxnOix
B2DIEeMIurmaolURRPL11EZnAa+LYVwH0UCEUSD00bGNXpF3qS7AKeobOrbep/nrq1y+/Bst/6bA
HFNdXidteAUFDVoeGJkzI7HhGVwz2Qvrz7v/psOcVFurWjHpW2UUa3uK6Ckl1uyteYktrnPe24tH
lBhf2XPPSnGNbhxtfTswYpoQhMEXhxsEjyvoN0/Mg1QKQiDpWGV+LM3gmBM44xciH1SClpvA9ox8
yUObGMk89UL9N0U2bdnmcaYEOk7xpdzl9LOjm3jrGRz3YvShHVJhLHJwlsNGV1EJU0hn/T4bwpu7
mlK0jWlGyHnIuBwxFtlXk7Pg9rcVk9q0UJH92EyM2vl3J9cvQ4K71uM2MsZUFSZeqYi3NpN3b4f3
OSPouEb6lfC6wkaiQ1zSgBRjSi/JVcvD6Y0UshVWSs+vmOeyJhtvThM7LmnOeanHn9ABRcawlirw
27MEFcVgfjV+h+vrokObnWfteM7/qD0aEGKsheaWSSmHyO7m5gkIISQ0gOQ1f2yRekvwQ38HNFhL
MWkKP9DDK+rlpwjaFC04x8VjgjEQSoqmfjdDVnUZzTunIeEclSEeMN9tsvcRG4xxmEqdUk9qHFVy
KqyWvp8P65KiYQ7eBrpqFgKdzrFz0UhJhh458UN+06hKZGtmmW9qjb+URvsUzhfK/MLr5+j5e/Bl
bFhdT9VzmueQlrW86BBY94s+eEstbyHtIyKMDdGvVV3FMoi8NAlZv7s0gs+iYG/CevbkysaVCuRs
bhZ7opu+LRyN5DOyuUrPuemboRv45oXmu1Go3wyZToT1GnUzTOg5b/F880xTYHSqe55nPkKy3ziA
sdoeee4n7mN0LbFOob4cT52FBHfllEZ64HgdYxamr5nhP6y47hGwcMMDvjSAGvlu38aCvU4W0glW
s8RbQCd2ZJ7Jl0s/HmskC7XVxzjAfgMxNNpjl9yPWe8wkSdtAlleliqNEXKurRRdlXBIPQBeWFMa
G4k928cVEfaPSd9wZxk5uiPNsDoRE19JZBjT/AtDykh3XVfAgum/4HReZ8Y7GmzJZJMT/OVsaPRi
iU/y4Up/hYfrRl5Smq4W+ryXPM+KbO2J4z2N1DDvT4Z5VkSlKQBqjpNBnzedInQARuBGMS8Bqa3D
bGNu3I0y55WcRzoueqoAYcHYIAYibxXHwf0nSoktDz4smASK2FqCeo0VYQMp2sE0igLq4oB9k4uJ
AcxARGw8aRhxe+6oM6+NEiPQLlzkyAVbtNeiOXXgxZvXRUa098ROX1OeuPd3zMqAivE4LExGlx56
9+/FPXSzpnZlsKuQAit3ahtxA1EWk0X/xvHiBrF/w35QA5xKj82Nh1xhDHcR1dcm1FDaQMilLS1L
ssSFRoJtsfRpsJnYmWk6O7STE5O+tQT7RchjkR/V7h7P5a8PYNmFU5meq762UiH2nMJziG1ss12n
F7IBVC1QVwjqf//C58PEHtqlkczCLkV2YvraqfE5k2ZIg4oLTBFbFhJ7mydUNb0/j9kbKX6od5QY
jS4xUhP4kosSi3NFL0iEJ7CzcmxqkjziU++YoH26o0++aU7eA+oZokdiElBHO06fuLX5XnTYyx6y
zeiv0gptIjdFe9Td63WRAOHqXQ5zmWR5c14WgeZTdxZjeEOIC1vOMtlxL2h555wI7yMYhxET7H7j
5Th76RDo8wgj/w3Bqq/GqhUjUiz3TcMWOlJHNEM3qY72cgtASAKMWjN//CWjhn54HIxq16KkRXWt
oXKSG5OVfKWpZGupI4dUNYTrYh2cadtuNG/uV8uIirZA29+aZHC+YsQDvJMQxsssKhEQBFMdDgok
0VANDBWsXGzaaqi6hAex45VXxt7sIdeMx5nEhRzMAM0AhUvhEb2+NXZLeEyNeF13TDFeZ4J8LaIC
MCWJBEg64jQDcJjpz0uNYklmHIdE7p6m+mutfwSNpfp7vzoKgpFXu1ipOdsVRnLn9zrI2LgQo+hK
lPTa3qVkHZOupu/+Jpivk3kwLz48UzMzzfDnml0bCXnDImPDnMXU4OU3Rrr/8SHYcQJQDoC/Kj8m
BN1KcBXfa48v19P7bP2O2rn+K7I3BoE33HvEvsFLAo5lbO9oMjqfuYHWCAFoCjsFhmV6WPuObGIP
ztPZqJwLrgfTUi7lpQvGXOI7uoyaTy7tX2KtAXhVK52J7mgHLXkHRqoMaPrCQudkgyZJKw5pHi1n
iSXNSCE+S9PFJCBS/IoBonNp6RcidEstK0leratwnhXUOzzWwFEF7GFKMMKm9zC59w9uKaiorOR+
e5QsmU6ovtjwsjQ8Cow2dFnZTK6Xc3uMncDQabSh+sdjHsaecRSn/uaBEfEpwDB0oeh5INJverV5
YjRqNP7+fXQd3Z+RGwipWLXgwOhwSNm2Im/U/f2Yh5sjxzxPgIXoS4eA/QDmI2OPoxy1GQQC7bFc
iLZsKqC0B3Qx/VTRHtfsuK7HyLXc0WMsbydXiixOQE8/9Nl4ZMdLdIWqc8++WLoNiGlLQDvE8TGX
I5YRMFzY3IQWD4Qa7NBNOAXue9GikFeLu2SCISN9IxdTUldO4iG/nnEWHo1c3B05RvTy0kv1KgA5
CWo4mWlETnb1bEaDaUr0+NXVa5r5L49ZHEup3RFlpNGb5uoZLR8tmh/Sl9qu1zFCwz/lSnr20XP4
mFhvR1ihGZznzeYOooN2UsV6FKJAe/aKY5iejaI9O/+NBBPdy3UrYickSMQ1dp8Uv4No/i8IYC8k
Rvcg+5CNe+3StbT06l4mZiEcUS3F+hrjMYVedX6c0oAC8wrMJr7m+27bHj00q5+NC0d1eT/fX9Lg
EiJpVktXCQz4QIUVQ0PHQ+trPIUd09fpgAnGPpSTOvO0/h6UCDg4dUJEF+NAiU51QKGUHK9hZMwY
SEoDaox1iKaR5nfxtD0ul+tbyR0572P055hSMid/Vo25ClfkDSOdNDEXh2Kd0GT9gZwx+W83x7xO
7kS8poGPzxC6hpTSnwsWT1c5Lw4c1aIBs4yZKCMFI9WR0B7RLY2KoHexrqrIEZLburhHQsiYhUD3
sWIPMQja6NbWZe9jpaJH9M2VBIf9XioRD60SsiAHPyHx9vA1238t9ePHsrUfn+hYFn5wsz9wTLVJ
FTbXGNIq7M5P13m8b7ZTJ/7wkCTnYaaOnitWHfS9b0CUvB3JQDFkP64FUcTtuUVCZtLHueY6WqMP
yoAEo9pKMPPVuAUJuFQoyq+33fyYWMfrErk/2zZXFyNDJ22FEP6gz78+OLZ+VPMH1BnNPwOeRAk0
3KlenJT8NUnMuOTc1yiDOD0kANHxg3WK98bl2gbK1W/87ogtJn/EwDdq/Uq9a/lR50JlTkPsg3Cx
+v2xkIzyhV3XKnITag/AdU9UztHo1flhdyzytRtuiuppCnDd/0aDYaxOq6mfllF3DGa/07ohuriY
eLz9zTxGGKWT9ciNBD2A6SoaKknzJpuaOdz/x6yM+m5YZwEwF2D9AdlLvD+vTsu6etql3a2KtpzZ
EzIlE+paCZnYqQGUQw7BscRVv+r2hg+HSIrFTUViotVm16yDx7tukMbButJVcRRffm/TnUVyY6UV
5K3Yx08FaeeHhDq7xxyPZXbuPoB5H2TlWuVxVHbH5enqEw+e3FNrrn9nlhXTvU9zw6yNLKfJL3Mh
GgUqVP4WRVleTudWFP9hVAfnwAhqKXeeKgHO8vjyss5W7yX53abUI/aE2hjq8542IkbRQuOMttoA
YQFH/Ud1c0CdEeFZN5lgp0zRHZtsJ3uHC/YkCdmzq2Sm2MCpdacm59T7U33ELiPOV0F3W6ECu0u0
brTm+1a3fpfrK5l/+tQ2A+SgC5oeDruJseO9xNKoKn0zyyKKKXVYx6Le016eZvZ78PEuP3fwp+bE
NhvzYrwtfh0WF+drIRD61pjmc0B4xZDR9+QGEI2ljQB8ZMxtJV+8c9wmOG/xM53sC/n4+Hx5v98f
weC98vyLPMkaqHEQv4ezZ5UHNjj2+6IAvOl+CQwg0xhXugjEcnqt1O6oqelJOhcnPb3+C8sNDKse
WQ7NfEBtvGfhEjZdl5+F7ujmPtHbea28pK3x+JjGsio4/28iPZ+Dc+pkvQwCpYPWKZZKhQiDmMXh
+BqLhvdUmRcL3Zh1TLQjh2xvRVnp7wGxUdaXdeAwMcouaEEspjXe+ktwnQT0oqP/m3qeXqVAVJVz
l3Rx6bs0lmCMl2qr62s/mGoRqa7o3CS1n0VWHqVY8vz4u8SR7wJQJbZl90u5MOLNfJevXooELRRT
WP+JSM9o4bLydbw+dqgkTJ5Rcg3IQl8ACmXhOLXz4jwmPxZvogkYy+6ApYu/sPBl0syPYy/opkfj
tJapv8AqBXPxtePYurHGgyEZdqVQPguLmdKBy9yMCXp64nesRH7jd9r0Noy55Ts6jJK4SnRu4wvo
TBz4c+vt7ysghWhnmzBu5LBzeG/I2OONVhG0cfQPGjYdMCojeV7eNrkyPaJtNCXn7dyGMV0Jlrng
6ObP50KDdGAGEn3h2JUmMGozwz6L3K8xcGlYJWnfVrTjuTsjzv09CcaCubM2uV6KCM79olsSc7XY
HFqOuI8Iwj0N5un3cr+bAE4dc6OoDOd0TlatYXKOakSo74kwOiX6cC/OQOY+LidEftughYAaaHHh
vWrcA2Oe8ImAJkV4oUhKryXMqSR73mQ+79KZJ9ttqzSri/7Sy117Oqh7jjHm/P6NwYEt1rGzretS
/H6JUDIhtLIPHPvSy/+9Qt5dxU0eBhR8qUFHQAMKCukn4X16dhzng3cTPD56Izug4mVdnDcKLiL8
pf8Cahlv9mOk1HrPRs/mgMA5wJqODl3BiL8VJ7VxVAtIVUt2PHSfkWb6e0qMnitBiny0DErddn2q
6en0fqbONqW/t2srwzDPFdOWW3hpHJ+cpzNsBlnIvKJUeuWfnt6fGkJWphmQZ45m/jTPPXOYggDg
a79Uj1GYJFAr3y1SjISgGQOGGQEG6d4ei9wI2No9EUZpOj0XJ+U0uVnK5/0WQFtXZ7/31nVl7Fe7
sDP0jHhoXUVWl0OZw57MpPrPTT8HL4LyeVXv0fOyKnNytny7cmY40ul+RV7NdI7x3Gf0mWpvX16H
WasZlbj6MFIuuzuDW7fMQF6zCXCcCgEH/TJ7flnjxbDm5Emjq8J8NTeUJ7T/YAj/vld21LSclbp3
TkAuz1HdQCluuTP+lan6JsFo4FVWMdnWJ8aNnIQpfQUsXsBbKztS1r4/Nkb59ArLgC9YSnpcG5Zl
fYpP9tPK7Me8AvoSc7pVuHfEPLdX7axpbYZDQ06vs7bWFJdkF07irFCzydAByscY+hmG3fPHvL6N
EBWXDDWUY7esLaofH8v/P1jJ7zti3l2lSbAiNi7B0SncrDF1fERplpydbGNw+1B+RrP3rDCmJERv
XSCmOD1jfQUaRGBh6IES8+Cjw0w3eA/ASCH8nhxjVNJALl1BhmQslzEx1riu+fypofZn5ezhXS4w
YKxjwIP3sP2Dv/T3kbLDNa1QYhZpAjZjjyrvC4jiDI1ipcMRxvEH9JsM4zen2LmqYEwbmdCUCHN1
azgXXmOD2P/GT1fgmwbzSLdx6xf6uZd342SVFN2syLWoBjFNeshsTGzygg4eU4zJUNrzJWzzvD2q
zwqiTGse00/ZsDEE94aRV94Rcq+KMR6SOq20VIGIJCmAybx1eVpgun6341zVSCvhnSiy2w2mZynz
vJ4OxBA2A3UAdMbaJjUdfY5lybw8Fe89VRijEWh5pwtRhrckRoPu7S05fpI/yI8jpqKOZxgfHDvy
s8/pnkPGjuhnWfZVDxRDsjYu69LCm7I1OEQ4jzW7IStwkYqtM0jHyUAP25HMkfPHSC9mh5czk6fH
IznXe5YY+1GGpXiZzsDSEuTeQe9s7cmna9lmgv5A6PXX7uND4KzlGjX3ojjDgjIBO3NuwevAC8AQ
VQn/HpKi1SQ9AUr18RGOa/Tg95kXLLu0iYv9rH3rxAsmGN7ft3Mk9GSCZqAZjtJxeBrda+wPEzIg
yIjiFagBUyT+oWIofwGlrA/sqTUzm7fHnPWq+ogOI4CRgrU8TY2DUxzZuLw+/vGRDBhkYcAF83Rl
ahFrWJTZHxsAPDEKvZouJLpw9KcL4bqCo0ZwQIwRvFprSxWLm1C+jpA2QJGQl5gYt0ffFNg2Aq/2
JqkWgJ0MOaQtzPpnb46QPACkCM/2jVqGAS3mnWqkFk2QLi5Gt4Jt5qDaeSa7D55zwdGbW85uoDdV
9H/XLx0A2G4/vv6R6sfd9d/s7eDXvVJo6qh3ll+W/+tofQ8d65jbcxuJ+FVHL4a52cRGbDmI8nis
jeQb76kzr5Q2a6tK1HGCSzQtd/Noiin0AsPvVkVp+Rtwic6Hc3gWltyRoF5nHugUO6IYRwW2lvfB
UVDTyH2rSIEFmKJ1ljhGjyPwN0s8OF49mSShB5zlo7adzRVkTTkyOO63D2SQMQ7FtJuEVdqfoIFa
BrzcLWKrCoWMi0EXrcOrW/DMxU2eBgwVDdCpAVHdp8w0jDNY/zOyhqnQhfGvsgAD3hhroeiJrCWz
Hh4CUwIandpvdLHbVRzzOh4vfpNhxxMLbErIwv4I/SsRIAoXIBZiBl7UOBH5CJbMnbSz+PoXPf9L
6JaGYCqOu9jmp+fmHWNM3Bd+1L0d8MS4t1d/mk7jvBeLmLzkpFpZygpehYZ0MACezPC04Ibd/U8+
UCk2+dwCChfwobgtZKWIUZLrsjjo2K7YL5d+bLTGI+MBd4zZKHOxjpUAWoXopw9+PoFmBufFpM7X
csdDFBhPgg2oMY6FMAs6UXHBmIFawdqKTbQOzfelYb8tzEVLDg7Ck+XHYxbH/VxkpQBWIs+w0555
W8TmqlbZFNGrBNzEbXY4zhGfiHNi4vocjAV/fV1uGT8O2fHH5pssIzfZWZpkM/FG9nTaYhkxthCY
cOqpsumdevqFPt4MfeaCg7IMr6g4Ur/oFeSbOhMj+Wjij8SiQlmMVqvg+L6ekysF/eNmw0Pn+gd3
8ZsWI0MBtld5Sgday5dlZfSdYT6x9naFUgNspwnH+/HR/oPQfhNkxCj35Fwo+uC5jzhhNgHDqho2
8l87dcOhxZUexjWVYr3EApn+VRfsE2b61r0z7Fqvtrn5ZcIbNg2Hw13/iz+1/5s75h1qZk0QXHvv
Gy85iSEyaN2wfxU2F+X/H3yGb0qMw5rHAlbPTWDaXqo/GpGgHXM7cTp4+q/YE9JR2QJsFIe9f3hm
v4kyT5F2Lv9KppZmZSzP6FCZrYiNWdea0g9lvvOMjxdeRxhHHVBnx5kP3tqqOsuN3vuyhWGcBLrW
nC36qEvjatcc/v7hWf8//jR2t6p41uI47mOZd33rGnMiI+dObxE1r9FM6o/qnyVFExgTU/kXQB2c
++DTsIxt76LvY9vyl+9IciIDA/5WK9OZUnpwDOCsOb6xi555KbTx7ODfpkZjJ+th0rW40PoHErpv
HX2CfAzpFsgfcM92/C3+PlvG0jQTbSJpRS+wQCbAoGXiIMCebTgvhsojw9iXmeRJl+ICMrOQ6GdM
n51aKv2JSWVEPv7Vj75iYK0k82SGz5j/se3V22KBuOhgmmR+tlzjz59XDLCc0A+r79IV/XARNC8W
JsJn7KDnhOvjCarBBTAmaqK6ZeD22W0DsHrZHFPOE7gNO45ZGg/Rvs+eMUs+pjCvbp90SDFySyfv
gkV3Dg/Uq7c4jySasUjaNElnXh9Cd/PccEmPdfqYjfGEzeCwGPPTeGIlllewERIkD3cn9Kr02Hl7
TJmRCqq6Man/BGjJw27JRakdT3P8fYRsWTbIFFcX+ghxDaol1U3hD114Fcen45h1bOi+N3bhrAwD
bGGEliCTCB8L3qrdkBUSsgU9ABSCV8LhmHSshr0nmLZXRL4BUm7L97wfxYaDtX9SgeAkkq8Fdisc
AvvxLfJE/hYfDOx5nV3RznSrBaoL90KmO9gB5YJ4w/iPhBiLU52FrK36sDq13Tc899hu4By4gvHY
V9TYIm0gXMOZdIVgvCwzYKDoG+HNP0R0d/MNH3N0i8cfqNgN025wdM1E9Hxl0kvHy3o9xZOPxTrE
DmnioDZ8oI70pvEEhPNO3Z7MAclQmV2meoJDXJ7R0ktLwzvueObpsdeEJS/3MugByb4KY7C1NnwH
qY9tfPrKX7FcAyEFF/72thTn0SEyVuRcSZdkmkDir5bxvsTc5Hp7nO/99ecx2u7Rm9RK5POTEFqi
xRxIYvpqeQgPrePwTpbjCmtski4oEZ0mveoVxvL0vrWOT9jZg0f/sNPmEeU4wzy1u0UCg4tsJb+L
8p7tiWNlZ+I6kkl7bFrOZXJeATZPp/gB9kn3VW5A4TaGvJ5lpIsMgafbPDJMjBTU7l8FF8tSHBTS
dbon9NcCNXzoHs8F5ejALTQeHF3n/Z8hWa5R6XafABj3WLF5jiebiGsqZHlKFVrW2gYSStt5YFXL
P7D6/aADr9ebY7HYbNw1ypRudoUk+ItPjIp/cHjhXQ3jbChZLHl5X0M30L7dPydoH7fN/mZQeXvh
EOt/7IEys4m48zW64LUEL0AieD8ib+quVrcyxzL+zUsn/UPm6m8fgIWCbTPdl7JetuvYEBSSqE6g
ONF1FekHKYes57KdVPsWA2+8VeOcM2WTc0kTToVmCjaXly/xrdh8cbR2ZL55mHP4sfSyrv0oSHq3
Of61Rvd5SO25tZZtC6K492yUn8nGxCDThXyhwYoj/VzijA+STdD7XJTgLjVPKFcc3y1jKa+nuXGh
XWa69W62pe2rsXO+DtE6SGG2lv/ROrJpu6oO1G6GTom+/gNQZnjJaPeI8IfD6z+kWf+Woduc3sCW
FIk0vZZyf5P+L7SRaVQ8oWuNQ4UnLkwQhKguSLHAFr0/Kc0claTHltczzrGJEhO4tGdt5gsh2lYQ
lfsLzXZ4VooX97PL7aaJHiheCQqndbwR6DvJkJMCILg9mXOMCMcgsi1wtSRXtdoDiVwoNl+sPBLa
e/tpU+xRueeQ6v33B/bqlhYYXL8X1uHlgufkaBgXlXToISe/kMk8c5xsjgDITM4kmuR15XfgCMFk
ClhbBCsyp6bDya4BRPnea5MmQjaLWiRJLxTANsYWG1s98ol4mmCKdBPc2hBKrGXjgcSPhywSNrLp
CoboZjfBGZyh6E1dzevNsO68WKF5VI1PJGpMVO37bAm/p3jUPR3QY7TJvU7OZZDgzhSyvDr6c/j7
sVCMB30DAowuVRiNiDBhDknHFJD1/htBH6qOESFvG9TKdst/J4UDgswTnUhaOKvd/gTJfG67Frqm
iGu2+8d8jarVgEovpIN7mmVxck393q3vDODE8Uz2aFJj8POsH+9F0VnPe1VSd74dkVtJgGNIebLG
+ujYKPFXsHBaAqWrb47/RDi+ogV1DsgM8XgazTJ888Q66ZdOmp0vfXb8vPqNq9GwB3qpAstFN6Zv
Ja8SN2rCB8SYZ1cR9EQU/0fMWEeW8McxePyMmrsBCcZNj9RQ1/1bllOm0/0rsvwIUHnu+S3s/WFU
B1Tke0Gro6aMfQmnFhnvWOfzeQX8FQE8D1p4vMx8LNRcYow1yL1L20ozEDNOp2IVk+WFyugMteQ3
YbbN505ZWxyK/ec/Yo81D3kiAkYPFEMg5ac2QXaYoGDiKHOetPOui7EL2PcFV7pv6EURHYM6aImy
FZScVyiWICzV5xcMvr485o4nhIyRmKB5JEmrXovlgkxCzJ5wS06882MMheTrWaP3QpjM/fV1qdMr
+oe/eucuwP8ckR/P0XwLI+uq191VzXUd1F7WyOvjCIEha+wBgIU/qDz1CAtYK1ATASXpx0c5XqId
kGZe5FAMJ0GrQ1AKwJT2QKUa8qQXqh+yrUfapz8Xq1l0C2nthXChHecx9fFphQF11pyEedrEfb/q
8j3+LC0FErqbmS882IzxRMaADmNT5K71xLTDAUvEBaT9Jr5g+c7COfi8ZOx4gmZAibErvljpl0Du
ZXPdtwcCST6ELixQV3N4uC/jHVsDWoxZkWMpVoQzfIDCONUmylx4mCuCVRQYk0MJiHNXHK374b2n
HhbA9qbfQOvjbw+O23yPQghaB7BxnmufOS8168krquJOqhbUarrOiWdObSy44ejdeClrcICMIdHA
UJ33mfN6Ea2w9uBLWiox8bCwb4MdOl9cH4rHFGNVrrUrCL4Gerfp6cjQ3ydPj2+J5xeyXnwXSj1T
IGFtYxNJrob8QYvvjGyQ6t050vExOY5MsP48cGSTmeT2DK0jY7pJiLrnZlA4LiE7lFL7l1as+kND
lx3Zf/ajCCa6lc1dwXk0eYQYI5GqeqlpGQitscF27nPQdHi/zhiGLJBEadYnrJcq8EzL+eOL4FnS
2yaMgeMciXqWlCJ+vqaXhXHtF57/6Rb5nC55LnqvFD9dCxWRlKz3C64Zm+0r6JDKA8Rws8/aoKmB
XQ68jYujGTrpmwRzE+5EFdNZAhLWdCk+RUTkmhceE8xtlB3mfWMXXgtantfr+j0wJAA2vLYksbGJ
Dd1QyBdxbmjcUfpmirHWs1l4KaQWJMX3CGuEV0/m24JyHtTx2EPGUiigyQI4l50zmXaz87TJ6t7v
i0lL1/DH0C9TEcw/YQ4QzxDHfxg1AAN6jPswvUhx1Y86Hrs/EQZ3pAXsJufceCQYeZOKxs8bvemv
CngCaCPbYlZijmwj8m14WENeNWLcG8N+H0mXdIAts1hkStnKadfDg9Y0Jn5JOqeHE+m9svezMfOX
7p/FATMavpWspWC54zWwjYrmgDwj/K3qJk19Bvmtt4OL8uVxHvLxJMyAACP7k7M6a6Zuj0xKzqv1
mW6twKif52QvfKAT8GofMHwVPfNSMONZzAFZRv5x2JrXdur1eDU6Ej/7NvpsywpeLYe/UXkZ0FHv
I7tEv06EeIbdeS8vGm5tZrTb/JUjk6MP+YAGE/T0LYaVloOXpeECsQjtLyh7K28fHDL9TfwwtQMy
vagMjDr2sxZnud87mO99LGvZ33oYUbI6tDyGeiV6RKk/1AEllKsukRaDoaABJllVUmKFn57tKXNe
aHUrFf0zKZHtzRKV2TlXO4jfEk2h6mcoAu9a9u3CQ/Y8PRNsbulRvs+WsPkwdlqA2eylwhGRccfv
74MV2aatxK/Ksp3iYA0jyghBg19Ckv3hwF23w5F6ke3ZyoDFEuou1g0us2aJylkM2+Fo8x1HUka9
iwFDjNG4BNFlEgIV7BhElpd4pGwiEgDGt5nLAplOF74hqUu3Oj1PuqdKsi6zOecDHovqT1wLqTp3
SdDf6lqg2VvpbyLgj7QacoTu/yPtO5obR5ZufxEi4M22YAiSoigaSZQ2iFarBUs4whG//p3iu3eE
rsZlfdEzm1l0hJJZyDqZleaka5S8d+t89XOiMIMmIwqGtWThXNV4aYo5kVK7Xcg/65dWsUWVxBUZ
Fiv5c1iPrhaddN47bzZCmYhnQMbqjUDvVRAqn7/ilMRPq5DnyudfkhMRDMaE2BNtXBLYKOaKQfOU
ruHKCZbYGKsfintwuENZPJUYsEm1PBSNjH5Bp/+BHcM0Pd47g1sT3+YAm8yTxcBNF2JpjhlD1otD
9zwULna/OMXj5r0dbfNAiuXDQ+m2nr7VapAXpA4v8cCRz3ZmxbUOku0LrCd3mo9HF27o/nXgKcj2
ZLXnquytlDqh0ylYLWMX+O3JSxTuaIrDKfy1v9I933a4qQ5qeXfglW3OGkB2HRf0Yjib8nM5kGP7
KyRe6QeqDWptXzve13T+4fFtpmxrlpkm6DAabvIK0rsR9mKkD7qXI03GkXTfsctsDaeMNextpRhH
47KrjRW0D6X/MyO04/bxR4EF2A4nup3PG02UY1CmKPSiVGNc88J9Ub+aVZmRFXeW637AJ9+yxxPf
m1nxpVVHBHyYgBd+qvawOnfYC33/9DgO4oanEyFDZ45lQm+3t/+6/5fnWxwmh8QAR9n2WVXSdQa1
0xrONbbTvaEu6sDtKlK+WBs0RbV+wePB4xoegyFmJRR51+DYoghBHlkArtD7hcQeb2iGc6PYek6r
1MOQ0u+T/kgO4w///vFxoIgt3yi5HiviFR9mEyw8wztzoJZjXGxvlWmkVazSU0LfX4rC/htI2e4r
wLGs23NjYlnaVZDCsoACwRLTH5fV/b/OeY2BAPX3yFTq2u5q9PR2nDb9inZjNw957F0yG4SSaDXd
HWzbfXvcL0qNBzizL/Zvw2Y7rLCGSLa0hgLO6mTu8FIqe+eTNws7/2SfSKHmNzk/teww/nWGgmBZ
lrx3SnCwAKkyyifYd2NzOwjped3xDzfPNREH6pC4j1N6nplTN8SWCc4R2WIUJrlhNu8AGWSQhBBz
WAKQoa3J6VScD6WfvIzBIeK9+XhAzbZZpYLe1C2Ft9q7bAIkO+oFn4ji/qsP271//1KyVAShQrel
XLFo6bXaVB2xd3wxnCvLDjvmw0U2WxlvsX610W3zKbU71O8wz3V1cHJr5Ynb38p7D7HctWKqiNlZ
hUjDR8bYJZhm8O3Q++S1bfF8BdszZWliIl3oleo1p8Aa3cfDp/aJghqtE/7LNxHbNqX1ijhWDawv
RUErfumwla9zOqwSu4LjrSZms3JF7z5a3WKQO7frRqA6uV1pnBZhkEGm0oI8ZJ+Rnw2omkA9xPEa
HNBlizFFq8iqkGCpktWQOCAXHqj/j/cVukiwqcW0VHbKp4q7LpctLE0BW4iTe8I+3bzZ2Pu2OsSe
w+VfnC9bgNTzv+IYlG+Nwmyx4Z0WEuhE4S5dH82l+jPGqkLL8VcJ8Q/+juMa/8fH+hbKRHdtKUrW
mS4lGbdrb+kJ9rjHMvsvLsLTx/efRvEth0H4y/XcKZ1Az3INcs7tMnDQMk4ZqWpsawOPHlfgfDbn
WyCNOSZW2IDKsowCCKzRDknn3zCgSQk0aaQMvwK3gnF6h2P684HMt1AG7EXMJLWKCZN8WUOkt+l7
7Np8Cg6yI4JO395Va97m0P+B+t8imRCwEqsm6kV8QBDMXIj59ECp7kDyxdFs3mX+I4Z9LUZg1Btr
+vB4yR42V3v0kC8qNteYrhnmjoNyjOWm8+TbWRdB0eREoMvBPO89P6o/0pQE3o+idTl68S4d+1QM
U7HJVbqiCnND4VrzPIye+0uyQq/B4fmxXSqIDHjtPfPB9PdZUvUn6gmlFKhmASs5G06A9dNRzNGK
h1zsM9EIsHra6CiUYNeqTE7qApXdl95c6B7S6Q7Hy/Bsg8GQwkrDHsU3APEao37x633Tu/n6O9DB
vg27QAnzVLtBlHOSV9iijSWjH5Rya8DESWw3GC9/OC/R25OBfsvJFpj7vP8TuOfJgEnZqGWcDtCw
fDg/fuQOMOTy8PD6AHfg89pqZ5/4hmFiy6WJRadssF9hzapclgn6Qy/gL8MmBQ+UJsgA31dpNsCa
SGG+WTb06rmXwZEpNHamuVXhalgCliyTcn1uOOY426iu6YpBtx1hyxrL0g8mgirSr3Ra3gFGdR+F
Dfoy4L/1+Et3ntCeHHrtOvT0x88QhKemy/l8c/dtKp7xPblWmahzQTx2qBbozIp+3T/L2WrSVABj
HlIQX0E2jgrgeuN9eL/0ZePThl6UNnMY4+eL4N0XOJtRnwpk/IxknHO9P6MeCJ6iteqWfvzkr1/u
C5mzkKkMxrEMQ6NaYgwZp5PnDOCnSirOq3k2fTERwVLpp03dJwr9MOtNeUheq5/ozwgv9id3KfKc
X54Koo+0CeJ2rdSZMaVrwJhCsAqcJzQIZeSBxqS+7nIOjpoTi1dTYTQymQgzh3ZQ4gHCLi7GtV2e
95h9qBiKpoH4X0J9m82WSGErgXZapG0OBiaypYaYIF6roctOKAlGLzj6zBnCVB6jTyejjbuPIU+J
SfKakWiXgxf1vrHNXqGpEMYnhlLdD50MIbV3WiNaa933/C125beLReJloyHp30O3Lz8Q7WRRcYkh
bl6E/WrTH0Cd3OSr9WET65owAiRS5Fc2H9WC4BkoLcjo+r7EaVHifkMGfi+9oKGwAXUhzN044HbX
jzR5d4WWHPSbDfENVUZtWdINRTaZJ7siS8JY9fT7QbGT9B8QTB7J9ZWHGbfn/x+nOJHFXLQrBgzO
wQWyXtYG8d7LJ8NPtgNqcU4NujbnELhoAjzYugeeQDg1bh55/mAnP4Ax1jTFBF0v4Qc4p/cAPIh4
YfiIhg1ezDN3yaeHytirHp4L5VxCzhrcL+VreLh/H2bv3EQNxhqLVBiCocafz/BOEpet4/o1l+N5
Lpcz1YExwjYqCpBpSDgrdHu9L0m86GzVeXjNMU1rt0Ra9pxAcTb1MZVIT3VyycawKKqggESajjh5
nuBePHI4cGegeJoxDnmI1V7GhhhK8YR5bwtS7JW6v/+JZr3XVBnGCavGdZAy5K1pVIORTSykV4n8
ygHG2dBzKoVxw30pjSEaCCClRHfyCHM42/l64T6v/NDjQQW9HX9cX8RoaJoyTYwJMcL0IseclaZA
WEOXaLgSCp8+AJFzctSw7ohhk4hWYCWqKKkQQ/uZToNjPKoE3eWozf3V8X1rxCYSL0OmBeZoUI28
Te6gFl7bTzaJEFJ/Dv+Hvvx5tJ0IZAAojORU1kKZjndhhOz0oTiqk6Hz9Iun2mzbujGRxEDQORMT
K01xirhKyDZETxewGoxoIVk/iahcA1/jg7iG3E/d5V1kjqGwecXCLC9mUOmg2HeCp3HxcFj5X9rS
tHmfj/qLe5bCQBQY6K107CBn3a8sDyMBr+NOsncaWhbv2+R8ADI5TQaa4lhOL5WF03xJkadHg503
YJ7RsheLxSPu2tfON+37IrmmwqBUqTfFUKUwFad2tFtj3+ApjrzMX2RnxTvJWUic6MeglRLJoRk1
uAhOR3kMlMfiJGhAeW6DN+9yMxiijnqVJyYwXkTSoVsKj9n68vPxq0fusuJuyeF9NpUJbjpBKpPz
gDOs3pVXzH2pCmlc8uwuSgT4DagwfFNd7JBoB9RU3AzxrJv+PlS297scEjWWakh/ubhYKR4+ept2
oZwJdk6NuzfxdffC6zye9zoTkQy+BKAEzUWsD6atYwDN/RtQ8wtrIF64H5Jzx1UGX7IzZkWri4aj
dSm9a9kQwVVf/c/7t2DuaTZBMVX9PSRAS6RQBD3uXaUs4mYhYJ5yKb5azea+mNl4Df3aWDiGTY6a
yFxvBMamOcomOo8X46PPHw2dP6zvv8/c5bQRZb3T8fcr1wF/NF2W0XpXB3Oo9/WYD3AnijD3OAYJ
RRdYEIQmd9tJ9+Eq3Iyirbek3uxQ+X/UjgOnbf9/ANW3csyVNro6SyQFMjWQbxPRxSJnFKF/mmQV
VeTzk8sqMGsTugIzFiWcm8kcpopFzl1ALa9GZPqRb8/PGuYqGqRim+fSDkFjzR+5pDr84Wl0yzTR
0Y/c240gbRKayhhLaKwA+0VBpgD+b4FofiTZ8nKosSDnSlLP32W2LP6VD5iIZa5zVI+dFcvJiEgV
d0xK7Ndn22/XvsIFZo3e13saMvdZabCLR04gytHfC6J4uYPlI94eQxKvv1BgfXJf366eZAfkebVa
oeP0RJ82CGFQ/fr8BJeb/fiGt9QOQMPxvfP2NTkEBgNCJPxTs8Av2yi+BkR7xAJF0GVIS87doX/n
3gkw0UQrgmZNpN8Yqm2KjayQcGmX9pfyVKx1lyNs1g9OlGIQp1c7vZIzKIXI84StR0gmPEo4wMzm
padnSRGxsu0f22XuSzBGnalfqSiw4JiLk4KdFGHqBg8+ZfbxfRvktg3Rewz6Y9SfxoVYLIXxjnaN
9zg3PzULtZNfwyKUEYVaJmJp7sl5H9dK61n2zf1Hz2pIuBNLt1Dz3kdlwKkRjEaSFYijVdrRibzl
fhltzdxGVixOHB+gGNim7JdgpYAZH1Z049TuhRcRz4YC31qzuUyxVyIpjWFb+AS9+37BhrDgQVlg
uh71TbrH6/PvnlETkTR4nkDWeEnMa3aF5kFKvGolJkRADLJwY2zr8LW3lttNwPmyBgNWYRBh3EaA
wLW6QPAhnVFzWYnrGBuowFfxycsmzacLJgoyiKUm2BQ6dlQe2uSTw3Xr+yDz5KAPB/gNBnzSMh4K
zYAQFFDPoBBFmZabf+ZAr8EAD1L1ctI2IV1TvPYsTxNtF44MvK88TgwelBoM6rQCfKdwgTYviEex
U2UgIXj46dA759huaeY7947djX3ujQ7dvQHtHOjt5MHAXBJQBxlb6VEEdfdl+bVDKSewdZcbmXJw
3GAQRgvaiyjUOM4UyzqceKfs6dwlxk/sXCD/DsYNBl4SVQ9xsamsmqxPGzm3xc8SJXasMCWa83dv
wm+TZ5O1ZZ43Rp5SJ/1+WaTP4QYEjAfQN/VEeOBle+bDrH/chsngR5xH57IvAFkbYJb3kePFm6/B
cRof/PVfRsgTzRjwwEzuNRXArkObGKPtiCc1TpA3OMazf5OBjGGwZLMIKQw76W4wUBdBg6SDfAFv
+wRXEoMbbS+bclvD/jFidUszgv/oAcWCNRfn6cncuWkmgx5GGqZKokYjCkronQE1FSXhRtzC65nh
4a3JgIecl5mQKLD19emy6UjulwR8RDJ3nnm262ISsLABfqAWeX7ucHbXRVQQBGOxK7iGZQcPeUPK
q1PWRCeXB0RLn+sofrQ6+/6tvjXz3TtSBkEEwyqC5AozQbIHI6K6rayxSTlzYhc0asugsgOQHXs9
GkPl2A1t04dHDRFL0PcOnymJa0sMyLSSfE71Crf+uvK8yrauWBUPbmVhiQoJtireV34+pfx9E9kN
xukojYUiwp6QoNxgYdQSDM+b/atJsLvMWn5ypFGjYY/aVLEGQ1dM7OG+PWgnUUrVylo3GhnCQcUp
NgoGBRd+vM3tz2TziWcOR9rcXZlKY0x4RBKv6CxIw1QNyZ3Yfr0iOuG+UOfyklMxTMQ9ZkWHrpTz
LWgQSAo+SP/6wasxzZrFVApjpXmUx3mv3eIfNPjH4HADOT2qWdwC+WwD9lQSY4DXKpHSLoA+NcqD
zYiVb5hrt2mjI94PX3izWFg3yvtWcy+kidDbj5pYRqblwTXS6Lc6OZ0I/R4iypOIB9Inzwh5ohhX
p5ljDooViKLJ3ZNjIX3Rk8tJPUPay2d2+ndWyE4cGBKyFzX9cMEiOigj0c+o69JqQ8Lj75jtjpoe
IuPwarCgh+YFml0XFUbI1h4mi01svkCvY0g0y6nQRW+LayreWBpoMQ5uSV8uv8xsPDj9IYw/TCO5
ixp685yN0zQE0rGmHP99IWeABOznCycAnW2CMVXTwutO09FNx9yO6CxosVBeEFRjghrW+l+mJc63
pL/7T/z6FsNcjdBqWsHscuAXZrswcA+6vGdazuFFYxw57G1QpVFqTHoF8Q4JdyHWFcUgOyQ4uPsK
zTrfybndPuTk2hkRGgJCBQrB73qUaWnwB/DAI5tHfQ7SAmtejnd2jnMqkqL2RGSpYY+VmUEkGptB
ZfO+UbzzStu0SxGVuBh+1bmv42xX7FQgcyuUrhPMvqc6ZtsKNMr+7rrgiOB9L/rvE536qzpmbVtC
p9P4kFbE2iWIlmjfqPPJ2yIkzTvRf4yQHcPJVD0VxQ62/nICZDk6OgJAb+SDeYGjFbXmO9Z+m1yf
aKWZYqjLcUXfj45obyO7qEjtq0dj9XUw3uhe2P/DZliedow3FTRZB48ThI7bF+xzoCnmxCnX6UN6
BK8Kr/VxljNqahwMcIRNEeeZRK3x5HWHJHAQ5mFlF2rCr59fX1zi/vmQ5PvbMQAiXkJUoFWIo3wk
Jwexpm/Y/ZELILMxianIYES3EG+JjEFeL+dBr1UTqWSwl/U7zdVWdiJ72YL7/p7VaCKJeZC0cqqG
JpTCAWqvCQaoMDwlLMFTwIGquWKXhg5YScWiF8nEqsrf75gcnfMmaFRcY3VxLD+sff9WV2gbWocf
9+1+ro74myQmQBhqXRByU4Ok9WnrfRyb173l/vpJ8NIHiX1m90TjRsYzdw0zb5IomZZOiyvMBwvE
qKiK0BqPOnI1LwIp7Kq3TZDpupXzfCg35eI/s5yfPPCai/dQAwM5gGwoqohGwt8PNr5ez1KqFiIA
2QtWR7remrxdnccf2ALC5fa7TTQxoPKbNAb+wzKvs+vQircUbYGVZLjhPyzvQj5Cknh78Nhkt52D
bz/qR9PDyF9pg3/FX+Opdf8zzz19dBmKy2ChkAz9ZgYTeIs7rWzzPhJRPVtvZLdSUQhHVC1Cov9l
LekiJo5ECiaM7r9JZD5yI17jYcDqjmP2hMKwYYBvFelg9DxdX3eIq1/4iZaZWPc3icztvHZCEo5B
ItJS5EZxgiNlPkO6hbvceC6S+E0SxfXJaebZeQTJbwor6pCf3Y6jI3+++nbrW8dP+EGZEgza6Bbl
eSl1xmHosiRbqA6D4gkm/LvgupAVPPMyGJRGBq+DEY8PoNNxsereIPCQiU2ro8jKYFKgWphvJroC
PrJXa2Eng92vfSy7ASW2Hb2Ue/u8PTgdL2041/L+2y9kPkIXnfsaK7HwC9sVChNYVbGBvY31onHB
FYijsYltPpxVotFdm+YHGBk7Xt/7HHz+9iOY71OlanqORBwT6Kw1guFd1CQ8kyTccIue9x9GPvke
jANPktAqaiuHtnh1dwf57Xx0n7+qD97zfq7S9ZtGjOvuxxGhXQSN2pXj+FYD4nFUa4PdZq0RhUQY
bCy9dGNhqgAR7QIrnDfYUwKDEF6M1Le5VeO5R89vv4fx7XIKT6x39DM7zof6Nn7oDnhYwHbZkA4j
jzRntA4sTgJn7s03lco2vQiXQL5kEpW63lwf451cgRYwcp7U5SJ8GJAmwGauyL0SLI5A+95l/Rk6
13X7wYO2WaD5/ups90tihNFgmfgZVxQRkQVZ1H7gDdiyamH1GgdGacB+x8JYxr0+LDJLzyoR/hnX
PUicbu8jMcEddJvHtIlSzMtBbiO1FtqbIA9p8UwhUoi0+GALGOfAQIcN5cKcu2vsdlj3FGQgLQUZ
k1h0JRQsyNVNV4U9+iH52HpRSTS03jxmGSkcBKnl4rAaFvYjOJvsNgYdFkVY+qhHyd6009e/KV79
Zm0MlJWXYrQiHXcOeHpC9QozXtitx/dbHBC5gf7EmxhJGoJlAicf7K5SSc5BSMzg6+yEiRcVP/qA
hKMjJATrNKzVVX3nGNhMTPublgyEFaWldmKA80cySrSF2FM/1RhdomPh8e4Nx3upDIhh4DDLJYN+
aocuDnVDTOs/0Odc60cLHmTS3/2HXSmKLlqmJGsG2/gktEJ76Q2canb1LJL1j3rwQ1wbhvs35zeR
w5yfMUgBTg9yXjwnSAiyJCJ6h6ldcgTNIsFEEHN6vTL0VnSp6elRB5+uWu8tgje4L2auuxbh4fe5
MciOjGGjBQHEtHbjeNdHZR2A3PGB/FzCs+TEbza3zEW24SZLZi3xWzI7apuoZth1LSQPWIv2+ivw
ws+EjIOdAYC4a9hmL91EGPMQaHVwYUgWhTvZvdgx/FYAmMHypAO3mj/zPp2e6C1amdzvrOwirFeB
XgrZrCU0smvuW73gJTB4p8fgt2YEmqaWkCJsEV29YRoa/S5ov7Dv28dcSus3bVi8tmowwFJ71w3b
kX8FDvi01RJTyu1ScPxP2uoSb3c7jtRZlzv5XAwWm3JeZX1Mz7Czs6350HryqXl0yucvwfmMFtz1
1XMliN/UZELIs3mW6tKAQJASSM5l07bk8NV+AKu4a8elWVycKMdAyOWSi+ZZo7KwlOq9It4yJBm4
3g7c/OAcAeNvajEgIo4JhhDOEFU6jUe3nMaVjcFii+h26gr7c7we7Xr3NT77h3zxZdDWIY4XoBLu
4PLNvia3AVuGIsui9kPfoYWt/3zhdaDNPfKnSt7+fSLCBAvHuWogorVvG4Dx2hZGjLZ/+eDPtD95
VDfzoRPyTiZe1qIkmcyVOKeacOkxq3LUV3VJ+k3xK92cn39G/qpJnUO7xZt3TQuanJOca4nV5Ylc
5lIMRptIZQO50cP6VB+RkFJWSGTYBzQRci7gTMrmN1HMdRDDoY4vAkSlJDtKjyj3Hz45V3wWkSfa
MLcgDcK6NE2IKJ3Ntns1XIzKHfxswcsXzj9RJ4KYO2BWYqa16hWRQe0jMXkm6ReqQpjboz2Eslub
RNrXbuukR9ctMYPuCbsez3zyzOtpnrsKiqSLWJ+GAhJSM7gqEzuNjUgMNH2kyagytZWKOLwgaDbv
o8gyXmMS/qeyVPqXNA0vYmPS2+btg84N0NRbL+yvXY8mFIwAc77hXNA1FcccraIVyfVaQFxKnPf3
kWwXYJ/OyOOzz+0Ymn2CTmUxgYpwFeDEL1Q1vIE3p+3RA931IvBVMJwgec6Nv2a/1vdRso/PDIlf
U8v+/1Hq9nBGMISX9jFcDC4oVj93ES+XcnvbsVA50ZB9Z2ZKMOJtYOB+x0T5SMeVILkxdrWvzPXK
XWC87xd5CMjjilCWIV1f7Ryk8j71PWjRfoRgJ3E4X3cOBKa/h4YgE3uVzVqoJHri4tmtL+vFYh+B
v/fnm31FK+SX3cjeXw3x6lOZTFgjXJVEyy44g/XpFCFJTF4fV7IfPHLCJ55qDISbinCuqwxicPtb
Caut4mHXyD9CwRbrhWU83D9Jnu2yjP2GoochOuxw848hoYvQXCuxl4sFQQs4nnq5nfwChldcnp65
SEOR0ZAiSTQZrDOn2aEWib0hAR4rApiVyQmkc5h2LAYyVDZKMzyDmYtJp+KYUz138E6XC8QhiOoe
hsROfHsXYIxtef8856/mt1qMIwyMougu1DCN/QENipgYvf/3Zz3tVBHG/clBFoNwS4AiziDb0UFa
6KeV+oG993645Q53zcbYU3GMKwwbWU9MCjVYips5Tqn6Vy+03av3Vi1XzbvPHR+fY1rENfs+QQa4
z0lvYkQCCqJQnTtY/4MdRJQycvFEdwfYtDreE9Ntie7yznbueTQVzeD4VU5D2cwi6fhyXcAdY3lj
2hOdZ/ocE2Hb1OvCvChFiSNtDr0Dcgo0GHAgZPblPFHEoIpO4LG69OV1xJoXBDCUqhIE5zYdptyb
DyCPwG6+Hwesav7kfru5mv/027Hd6UoXX4fCDHGATusK+HLI2i14Yftc8fg3KQx05KOs1V0OC3lx
3rOEYE9z+CSSZ5GgdyJ06HYsXnhL/+Kf7u8fm2TLhIM5lEpt4TzbmkgkWI5n2quBCgJqrl+cjzdb
MlCwNwN1FRWdNSxVTzLWejVoZ+nYXm1HfJZoveqxeLJNj0ffN9dtqk9FMWDSNY3c6VYmUZfmiOEy
xtCk225XV8nltprNIvBELQZJTDlrsD8jh22cnNStfcV2wFvGeRzMRn0TIQx46P3Qy5cWQhyzIuJP
3T+cXzkATD3FH7YwEcGARKeWY5bW+Dw9bMEP3eOFVLa5NN4le9XoXOqXeWv/lsfCRVWKct2b+Eao
pylryS+fyrNdVqUrWE50Xg+j2/Wk9qzUAbG+XGJyU0ncon26r/YtPL+jNgspeY6dGQqSpsf1xcWo
e9kBVejEdBuSl2CBGQeSf+z3KCY7iaeBXko/xifMkC1XbrXUC9IuEeVze3JmAXtyNkwYqJ/zstWu
iXQsTZL2/jjaSDVdyZd+5rh13k0xGMyxKg1XRcBXyGUnsjBW6kc7f/W8qkrC5d6jFnTvqJlYRcta
4xxfcdQ0L7LZLBOQnXVk8fDwtlpxWRrnevimGMAOxsTCeEYqF9I2Q0yw6zKx1VPwyqOQm81MKJqh
IDcBbgudXXeut2GjtEmBa2OHj4pTLYKlss/9Ya/Spbs1HrWol6F+onymRH++b7zz/nAinLmzcdLp
gZpXEqIY0Btvtrq9RbS7b5Dbqt3BptV531H3f+U2vsWyJBtlJlUNtmFJR630c//RHkJbXaOtgi4X
+asC8OSAbxXLic8fAqlRAgkHjEaWTecVBOu3rM5B/n/NJT+btVBdRZIJ/Hho2mHOU1NAPhFca+o3
PNnVbTx49z8J1omtDl8gSr3/9eYd4rc09hhjOSjb8/UiIblEi3LhavigI6pp6aCPgCNr1oFMZDGR
k3W2ylFToNlmk4SO3ruqjCbayntu3g8p1sIseB5rPi8ykchgWFIHuTbW0E4hnZfL9sMK9Lbu4MoW
ijfO53i4ryHn0ykMkCV1GRSj0ktHr1/kvuodRM52be7nYuArPqejkPWQUAvO9akBv2yKDTrLNW9q
cB6TJyfHvLXyKFGVNsfJOUjTxS6KxBiDRLc8nxx9NmSfSGLipOYC7gLtMkhIJp0c+lI9SuRYPRf2
0nxY/LDtdOsfMveA6JPXZzOPmxPRbNjUan0q9w2UXL9v3r3jtSLYpEjszI+ISHv1dz4Ptnh3gAmi
xvRcBmoDbXGummSLFYmf8zWd/j9cG3JIVu1H8XHfKmcLD2CF+C+isNvlI8mIlNKCTHGBFzra03o3
3li1LSzsS7nKbH4SbTYe/ZbIJtFapc+NSIOZvoC8J7LRLz8uquXlw+Q9K29X6g9/PpHEYEpS//c8
tQKsFKhweBSdX7o3dCVtcs/aa/tf+yO2SrbPgy9EaBAqlnqP6hXvfUvN9N4PYaBGLhq1HiRqS2B1
qLeZl4PS73T7qJTiFL0cnK/KuTcsf4kR1nWRJbihDTr3vfdmaZEL0vbrHpGGt9I/UKXjSJx9qU3O
mgGfrG5jSxlaelOlLRZcX28taOpxrLmvbIV3nAz+yJfIEs0Rsiq39uhSiFP+cLVNcDMXBEN00gIk
bm+D674uVFAKYbYGC3FR+rEcZ807aJ4xMwClyaquRyGuT/5AbezjYuvbGheW+2KkOt0zIQaOJLTA
nwMLOoPIXl2ANhGsa8lrCR+Zu/a/tVcGiJpAknLFgLAkszdr76PS7LJcmI8OulITO/4bhm19AkIq
E9YUlLtRF2Gua0SHeNfFxLLhIf0A2ab7dnoLd++cI7shs7xcVa2IqUd5cYpVtL0kmPpaLre5U9mC
RpqFjSBxndnRBoyb2eaT2xV727Bx7xcwqBSeg0TX2yvctLdZY+vLZnuxP2KSrpaUFN7N/FVJZO/t
+cCdOuOEIBoDQ+F5MPMuBAxtHPTjXl55DmyOZmX6HW//PgmFg07C6lapw3fsvA161RSv9Irn3nIt
F51TeLUd+o/ctrvFCi2gi5+d/bR/Oi9adKQ+R+DwAUPHYlyI28fOxcbzzPZfhn4xcB7Us5lVrGHV
6WsIjfxsV1B8aQyhuooUqQQfA8zZcnAuqaPFnpCRfmm9rGqsW1/vePml2Zr0VDBzhYcushopvAkW
dxrJY4KBj9NGvIJ8YdW+idUGo/W8lORsVDiVytzlKswsqQLZ0BGZwdN2c96noS2d0U2ncq7WbFg4
lcTc4nPc6GBKopIs9Lmrdt7YHc5ypbjSxni7f49n+0AnwthOIfBqt2qRQtgaI0hh5aXv0VY/niOn
XdqFAZ9TuT5Wgp2dR/dRsVe56+Ni6wbh+T1aoGVv8/R3MLdZjPDwLmqqdB05wj67ErtcURaj+/rO
vqSncpi7K4V5NZytEfpijGy7rew9tl4tDNslK/g2Op+d2LzS8RxeTGUyT5a2KbqoGqHb0NofXoJi
ABq2V1yOdJ6J3hpxJrBRqel/THTdHJTFGygHd6bN89Q0ALn3oZig4ZyMoY6PhQO0tptNillsdOxG
Fm1r/eTXLOnnuCeNiQuSrqj0KIC0oCaYrl+tusWPcrXjWN9cmDf9QAyiWHHX5E0oSUc5XQp71KPH
yA4E3sT33ICQPhXDQIjWWnKXm9T2XtCatEVr0nJPnl5dUCuBUWjNJ6TmfSsGScZBSi5JRr/VunEc
DcQPz+iv3lZepKH/lptVmYtdJ/qxTRhDn2WYAIc4sChZXr7GiAT2zaA54v4dni0h6jqmnnRNlSWN
jT2kUYskBQyGx2L0DZrGTezxo4+c5xVK+AliD24GZy5Snkpk0KmRCiEqJAVR47pGE7GAhgU8JpEJ
2+0ETkF71hYnyrEAVUZj2/bUSHCKam5rOMSX+wc4i0cTEQwe1XonYNuALB2FllQb7RWMO60dY+Ht
X3myiSBqnxNAykcxS+IOuvS2kz0Vdl0TOke75rKyzUX10+/DgFITRkYXxPg+6y4giLJXj9junG53
B8oexK0Ezdr5RC0GlARFaJJBUOGrjJ/lm4SFEGfJSUUHyRMubyLP8hhoiqKuUY2bOay99+1IKpgD
KsigN+C+HnhqMfBUiYUFggMcYumApWh0ioXxLKwAE7wCIb0tf4D65PwYWBJBEF2YjUYzhpvuKO1X
svNMPe99K5/NPE2MQmd6wooyrs04hxgklNXFafP+vl1iDAOrTh9cVCSf7XW0uC+Sh0wsA2SXCnkn
prAMMEBuajxlZTeqveRxXSYEj6F/eZA6gxW9WbeKJULcy0kg6hLdBejYuK8SB47YNpfIqIZGSiAi
Skj/S0TXhN3JPIuY94yoGBt0ptrQLAaRwisWyaRg/MWLKljANy695a+n2F7AMYJ8ycZCUn7+bDbi
nMhkwAkbHNUmCnXcYox/vXcP10cBFP+82O8WdP1p7N+qMdA0NIMcVRcqBqOboPUbSelhuTZyVYHN
a66hYHBPFgNM57rvzDNeD0eQ8Uv7gKy4j755c/jWhoGjWK41KaoMCn14m5w2lbsZIpD6Khv1dN6W
iy+fH8XMg/u3TAaXsOOoBn89tEK68VTLpImI4WY/wpIckK/m+MZ5vP0WxmDTKDd61GRQkArbxMv7
t2k2Taz/Y3S6yGDS0PZJkirQxfA+0Eq93y9zn2bD0fdXYL+bzRE3Gz5PxDFxS2mqfTBqECcgmjj1
bnnI1vULuFwcjqA5SDdQHKXkyCqaNxm7EPsoz67oxsAYrxO8PZ0dJPYxt8iRMuehplIYSxgwRZCe
W0hBKcFCUl8lruJiHx5Hm9mewqkcxgiSrOqVawU5tz0yIBs5LtEPi3nfHz+wSJ3XDDrbnDoRxzqq
VB5Bw3+GOHDvOF6IeOLobQ3Soodlc92hWcEgWzrKQPaXt+tTqZEn9/pQY2kqRoL9fLOrXsF3dP+o
Z5Ms09/EWM4ZK6Gr6EI/6OBsjpiwJ1gHi6YhIDLISD+tB869U+ewayqQ8WXaYKQKauwyog95kV6J
+o7o4PyFCkPvbrYk3uwLO/OOy/0edPqDnbwgx6fZYGg/W2hkdSXXzcmjjdoZj6VvDhGmP4zxTaU2
CHJd4Ie91GgDsfh8g3P4NhXAOKJr3hbtUNKj9v4fa1/WXDeuc/uLVEVJpEi9Stqj5cSOh3byospk
zfOsX/8tue/pbDM6m9U59yFPrmwIIAiAGBZuWzcjjnn4G9lQ/6zyRpvpj0takjca7KloyXpP0bSK
wUFkQArv9AjAW/L5e/KX5ZSnCuP2z3WgakFTSXH9+8VTgHbjxIZVx03snLc/ZLvr+rqZjbxkTDJA
Rp5F7fx2SjcvXyIsf/7Edz60NcGmeWVaYssLcm7bho1tdEAPkKTIO53ME0KWx6Y/A8/J2HfroYnU
F1wRxG5GlJekJLkNpO/mAiMxjzfAGPzypfCAarOzD7mHyWWFeVVxJYkQ0MPRxAqQIofn22/0Md0r
7Opmq84lM5L9XliHsfMMFKqHYYfJghVQQqEH2y7i19FIptteAfp5CBLeajewsPWEBh11D+zm4+KC
FbmrbVoqaib2sOrzfj/fPkYffzrf1w4nzKy+zsdjclAdz38xyf+wJnewLcAAmsjSwyu93O6BuQhb
eLhDiLwO7qkyHpv1nUv+JHMcGGKwJh38ARjjsbwPnfCcRWiud1ALPGDdovtQ1c4rgM+1u7Wb+YdC
FzdzmZf0Jau7TvkkiwH68wEdCzCKaFbFK0Dle1d1kCPmSzKS7eWs48HSQV0w99I64W231ksUOvlf
jO6vg5PMRSaANpHU4AVpEGzNdtIeoJKJk++96tC551eM0d2/xtgOoLgLW9HfJXOS7agQqzd9CbpQ
F9h48Xk4km/tNxUZlQwluzFP/zG9N564f7Gd2/5rd6QdutISnBqQhw9r94yCt63X2yVvkinJ9SnK
jBi8YenBLZb9lU70VcWYSn6SLbGsIK2q1VmWTnZHUQF5G1xTacd24POPdshwzaxp0l6YUEHoOduf
vqVnTA0sPsI928X1jj59OLv9Db0xbjAjoZCigkMZvtkqmAaLD5Nys9dvwrPt1vt4fwOoRQWdbe//
i0fJmqBUbPT6AkneoJI5dc6orU0UHnJZgND8lneohqv3MW5OYlzoiAzkvNgTIXYP7lbUNPQevQEV
YvcZxjG+3x38z7to9zaM0SofKoorIY+xkorNKE2vcp0Wb39CayFQNx60u7W/H4jVymq86hwlC5OO
y8xLE/JFawb2x5pH7GFvXXT5f153NYR7dHZhB/X1Q1X5IxnqOTN4hewGmMRsMGAg4Wsffx4AmePv
MJKvEukmNaETwUyq40VrUSmAtJNcC9KVxdtljxQRug2c2vuLHc7gEG23joK7LZFe0vtNpJ2g2foA
AhLeGcnD1nlEa7g3mw5zP5D92cWgoo1GGFUOZysKw/QzN5i5BpdMf8+nkVXRMGOnM5R233/haFCv
VNd+SzsvSUi3kSV1rJutDu30vI/fxv2DwjhvBkeXBGTnvdihwTIQQM5rfWSgLQPvZ8w/7TBzgn1G
CnpbFvSSnKQaWjnUnRZDZKJxhhC95j8VBDZ7XC8pSMrQs2jC+AcooGqMyt03J18jIIAIXlc6JR3J
YwOObAj6AXTwsn8BcmbkPh74PUIf4BcoSK2fLEc+lyxJXjuK5wxprjeWPBjGbK8fgJqHq6TKqG0+
zS4pSa66b+oIe2WX1TihW1BvAdFOu9XyR84ZyL6eGu1+Kzi4pCg5bsGHskFSBcdVO/QRAZ3aoymu
qZyzKbsqStkIEv3aoIfYEdE4MtZ/oUfi/vX5+lkp9FuuKhRVbSY8niDAeRfFe6GrF0JvW7t/rI5c
SSi1vC3zAGfEuh1pntPkwCcn0twmdmsdaJI88wyvmh6vM6YwRHJxoWxmuxhXIQKtIwEs1fnoqrY5
bObyLnRB9htZgWlk3Ks14/HyYrkUMJUwRf4ufvyArcxKbd8sZVzSk0wF7dNUDKsx8l70F/JaOs3p
IzpV8wMd3QXjRcdzqTtPdeTcP/xQXjXVMUr2g7ULXcZ5Je6N2N20Ijaq7MZWKHfJn2w3pnrODAJN
wehE+6l117Vq+d2HI1bJostZofkqg2hJtmOYg9nIolVDXm4nQDPuH4X36eBMh6cfinBmMzlxyZhk
NNqqwNZaE7cM6O7msf3OPv+4ru2b8egFBTlnsAxYmYDd0mDmFn7XPMYOhoMfPq2TJ2hbQOfe4WHE
stUbVWVXYerlxEHBpmXREwgxPtwrmyFV5l2emdXNIa1Jj19/9tj3m+iEfDWqkcMjZW6WAe4OaR5l
Ve2/RIP/2Ct5nC3KAsG08M2nIC+GlSYAgv0W7j4Ds+Xrzm1PKs+sMMHyAK0J6PGJJ2tE09zFdw8q
PGmVlZKH2FKdNxkadVY9LxFfpLv82Dq3Thw6ZujQAXjxfYogQHWblXKUDEaVppMJSIhVJbHlejlG
3rq4+yuWDR/v0bnzP15neeETGabcWircAMQ3t3vde6yxb5hhU/gJpuqHylQpfLS84ylgI6sT4+2+
sf3tl+hHeJ/epY/lCbbq/8NFkAxIZRlhXk8rOQ9B4svtMzm82PtEd8PSCT6hIBZj6+R1k6K6fHLy
gDfBAojYN2uMzMv+46cDfTzszue3AT0l0pvCvcjpglrE5lxwcDiiqebl9jZAmbncHe1kd6/af6EI
DYT0Rqnzrluo+XZ2wV3pIz2gqutsVuYvzLGcHhhEiZaD9RkEtHg8loGo/hm1rQeUC1S+ZTObeklK
eqGkeV3NtMA1Q08XgMnwNkf6NsQS1DvhO47/GXtSsK0Hu3rWxUAqKCGVcZGXP6GbOAoNHYwCEGKf
ec3xcHB36JDCC2btrFA8Yt6Qk6+8LOS8wMCSgaUzyPUuEtVIjWND9ORgxPLu4PzlF18Rdz3Mfz1k
99WKzK+cONsEcbgUthShZDm3Js5BP3UKdOBQL4idVzwCFHyqAgYhxSZAnYk1zVxtJ2rr+S5Cr70q
Pa3UUcmmzJbGsWVp1VE8MZajeXhC54indOKq0ETe56Qj1RnrNeg0+xc0j+Dd+ZihEh14n06dQz0H
xVV35x5TzVUlI1TqYksJjwGYo0tqgvTL2oez/3bCEjR4hem4bpY9TPfB/mA5E3am+O4HDD447Y3m
/8hGR5XxkSwO13UAmdmA9yKUGtiOLB1nHmQTScIo82n5wVhc7PfRvibarszd+ZFy57rhlkKy34jJ
50qapRJ6mPlVQj6Zte2Irr41xlYR1Cp4kl+peSNKQUvwFDCnXJyFODO292RumDhN6WJE73/iSn6o
1oMW5ISAK6vPnKy9rfR7iyuiaOn98SY5TGwLgSE5ixLZqfeYRxmjJc98khzJ1/aL3aNhYv55nREV
Eel4uhardzMTRHJzwNLbT3qeuhZN3dn+gwOyKNdtANdxoIpKmbIa7FRDVmb+mLeOlZ4m4bDh56iz
M9fYvsoNN8tzBc0t5izGGXY2oDsQOcb3GUa9sfi0DFXm8wQtR8GpEuE+HhKvtRQL07eU/JKQZIhN
azRGI28zH8ul3JScy/gHsUwFN5tELMDxoQ8MK5zkQMFmC+FsJWJEEYT1szMOdni+rg4bNHRACxpY
XcNNNDlJJqo1RZ+QluQ+p8m+qM+zjYrCwhS3Z+NcdEOnOigQQIq9GcqLFolmjLOZ2TT3i1G7t6bS
E61wOfucTIfr7ND3qb/1CoEQx9iWzSmlcrdlMIi+wPrC3O/6aWWn5pWCwnqyFyHA3xQMDFNSmwrs
WJDujwi6JhkrPff19j4dK1eEjZvFt7Ud7lumgN3eOhzjP7RW0b1X52m20iEhOJwis3djsuso9arx
36syFn5AWMQGLd1cP+LibEKAag1BZeZ+a/HOL8wy22vNQHzaDuH++uls8gMvhIVkyP5TGdAuKUih
GUNW+DE5dF3u9fYpRuP8vyfCEJusns5ktiy0WDBhdkVS+GF839UAAlrXremm+wdUKKeQnGVwIWM1
0DC3Iji2wve09vhNT09/8PMYAbEp1QlQdKSTH+yx6auyLPwm2unslhcHWv7BzYdZ/oeEdPM7ntA5
TcDBuOzo8lJkZ9G//gEXlq6jVZ0J3SSSlUwBFUcqEyTianE1AstCLZcwhQJvGRdmAQcRgOS6bcnB
alLoCHAGUGl1yxtj09GMe8Y+8yT+kzO3sT8K2QrDwn6g9zcFYOAVb0O98OdyZ9P1UIbi63WJbVkX
9ovEW1Lj4jLyoa1plhqFb4efGH1qTXZYYsshmADVtGp3ndiW4Fap2QJxoW7LVjnjokFyxi78KS5O
CU1c3Ee9LLxoGRQXf8ssX1KSbEyva9US9lbh687nUXHfVVysf78QWWzlC40qXvgMa3LpbRvt2vx2
ahSy2jgY7NiCCmMtEgbN3wAHLqgkeiHsqNIyf8m+YFnTSS+OC4mPecacRFc8vzY4ekdLujZktoQW
aaA1nukcex1xWz/TVdq8RQW+hWHSDKi/NpPk1hitVmpDkfsEOzKdWgux2rT+jtkpw+MkDxTyk9Nx
q99cXdk/5CSmljmJUm6VIPeljVqnRYI9b/Y0DJyuOdD6kU0/WOOYs5MnexH69GBpXjv6thm6MCMe
mY+aSgKr1kmu/N0nyc+isEzyxIYEouGmL/xl/BhZx+tXbEPxQYIjhkPnO1oyjPfKuWSNaS+iyn1j
BoJ0+Elvnq4T2ObhFwEpyi6zgY3RSoDz1knMU9Hcjfb+f6OxMnmh+zVvzLnVmtzvxcMQPo0icHDF
rtOQ0wH/Tz9+MbIyekFE7+mAxVwIQwxm9a6hx92DaG3hWQzQXFNZdx/NKiz3qaVHO6D8IfuhEX0f
0y49dZOdochmMLcvhvTT9Q9TnaB0TcI8FDxdBSzEQzH/0IZv/9vvS/ciJt1MAWqe+1a27GzW3vRR
qpi73NQRsW4+FMDJZHLLzqK1qdUTRERTdxgeNP18/wcsCEtfwRIwJMGkoxumlIdait/XIzQzRuep
Vd3UzUO4oCAdwmDGBQ/mGAgqfePmMcYGVA+HTRkhmid/P4PkKNiEewot4O35WvI1ns6k+NIWCluw
fuRv5uaChMQECnBWMTcg0WNkLq/c3tiTh1m0Cn+4JSuTmNgUgXU2ti7DNVHSDknd44ES919J96U1
JwWBLVFdEJDRmeagH3US4zFn0+qgjf1tbhEgsqWv17VKRUaKT1srDZPRAhk6cKfjtzpq9ty7TkMh
K3lv1jxSU5sWA6yEvaOLR0P8uE5g68xNHcA1eCUIpCSk210MPSPDKis0nx912/hpaR8qHi7YIq7q
rtrkxcALHnkJCzddejLoBeURysl4x1XP04B5B6aaDl79oazAQEP5h4J0IlrF7IlHYCZY6teCpykW
qZ7Kun3k9GVKbxceqSiqeDLeO4UmH5aeGytPWeqQ7CnrVW5n/ebfeTJtZjBqC6wafU+hzxNAn4w8
94cwG7xGj37aRuMtaWs6JradIBdLhJcs7KUk84kEYn9dP9bz/508IOqwvtXkeBO/J1/M1TJPVOQI
KyukL6PoXA/0zIvnZaSHhkyF4gmzLdBf9CRTHS4V3k8WvOzAnpLq5zAoXMGmvmNr6n/4kcTZGv1S
Whp+f2+80pfPil/fNAkQOLIVGKUVb4NWFzEC6ztqImOV+5O2ZwL7x8hNVqp0bvNI1uwEWXe/QjHe
H4kZ4sFV8rDw8zn5VmdILYfTzmqPGcotqoyvjCD8FvWYDLirmBlHbl5G69TTPhy7GBmRMRuiQ0Dn
0BnmcDkuYh5cnWmBS1JmPWCkHF0UZpnsk7a+r5Lk8yA0rHesFuoOYRh6up3YxzToMuHWVRy7dj+p
3nCbwrcQywoDCE0Yh3wvl9yqmr7uUryzBua0PxPSQzL/Pu1hoDcUIxDYWg9XKUXkU1ZS3uQFIokw
cPXFdkvQmpLn65duU0kvqEjveKysN3ODgkoVeh2GnOiHpXkS368T2RbX36xgGFZOQyW6rc/YQln4
vDt39j4eH7pEQeIaHysJyR4TKxnTcJVWWuym6lzQ26pylSkJFSPyfUAeVAsjUKn7b3P1NDQf+ubw
v8lKesSwRDM59tGDEeMetRxbPy/L7g9ICBvahbIA5tskWdGiLBMRNYUfiOCDObPY4RqJHOS/vOuE
Ng/FxmMPS4gIRcz9/pqEgVkvWoHn5EibvQ7c5iLSHcxbYH+GIqxf1VT2HevTXXCBQT3k799TIkln
EL2D7eBd4WrhXoyeCH5o8/dRJMco/zrzQMHblve4pChdz0zM41K1eeELgoWm9nNQl4rYUsWTdDXF
UGExsAYK2jgdm+EOEOtOZ51rYThtg97aXZp8vn5eW+b+zdowbut4wkhSzMKEFKmNezoRvF+cGaO4
wiu+0ODxOp0tvUCSHRl2QHrrvymgOZYLr2oo4CKOVfIxu+mXfZoqiGwdEIPSAdySYoRTdidznid5
v1BYNv7TTNAynvzBNUICTAgDTt6yZajwttethFdwjlNU5J95VjdATMsjPxn6RaEKchPCm2+0sAKe
o2RETZtLusBNLLfXFlgFhg2rTnmPBXj7MIl3xPArot8vWec07GcuVI/NLYMH5jD9itw7Nm+tf7+I
Muqk5FUbjbhX9byrksi145/J8u+z7yYK8qi8YeWbsORonUfJCPSMKfU5y6yHpgqnvTmZ07nqhkAV
427E7QhwLULXvDVFiec9QwCL6cdQzKlfxsG+juKPZoS14EbnLfVh4uegnBBqkNHpzCdjslxuD/fW
0DvFrbBrp0v13DFstOuVQf/xX9+Jdx+2qvOFpK1x6EhqD6mv6/bnyB6cGJOXVpwcE66wlTLy4KpM
70hJh4pJYyAK933qp/28L4hTR+d4eeqF7ZjmR908BpVvTZlnxbspTeB+Yu9PWLUpnmY2LtAb5OcF
qyUbSBYgUwJf3Tpz+GqkBC+0k6FqLttQXvD5i45kolEvnO3WYqmfj3PwsRvz/MTi+bEdgHp7naNN
SpaBNSgEN5QTiZJgi8bGakl9Myw8xr5EUeOUk7W/TkWGFfn74C7ISFZgqK0gqwwj9a3FNbkdu8g2
OEsR7Bd9+JYOFDag3qVdczuE9AMpxz23uwM1JqxIJstOhL1LRn66/lGbrOPqwozbcBkyGG1jWUvN
R1wooOs5xikIUidRlH433BJMHjD1AEPKTMQt76/Gkmkl+sx03Fki4mNTNF7Gpierqe9z0j9j6w1R
KOgmQWGuwdFaqbOluzgFYx3h5Zb6ofZXVDKPLE75GXBWXjq9Xpfepjm6oCRdRZMhNrZqUJrnRwP4
LQnwoLHOzBJI9mON4vh4ndxWZtlEYg//kBThsLrvRZmkdhLViZb6Y0IWQKbnyY5VwNTLTBK63ZQF
2GuWdp4eBRPml7PhBATc+kirAl3DUfotqLrJi7B18k/uj21CEMKkzJazsmI0poERfFZbnFFnduql
cYz+4Trzm5p6QUSW9dz3kb4EIOIgGqT+qLvXCWyENRSBLkdhDDHBb4CFhciGKtF56idzY3t0vu/X
TFpY3UeoWe6u01oPSgp4QYvCkqPBAwG2FKoV2F1Mpgq2jRXml6bpjlHf3l0nIU9lrOYGNDiCQURR
cJrSOyEph4HwAgLrlvpUiNwJBjy6LcduU7cw0OtTP5fp85IDytvKPhtj4obT5HEUIEa9dIsZZatO
9U0bh/jum4z3ClwbDIU6AQwOOzVflng5ZmiaoDnml0xnnB5yA0jB+uAN3YemaaHM5GtilF8obGVK
Y0UwsWEm3n2LZJe6AF3nJEQfHNoJ6ckaMu6QdK7OvK8CJ1u0fD/ly3i4fiqbB29QoKchKQCAYOlQ
ijiqxm7EodQsad0qavH60Mny7606RdvIP1QkMWN7bSX60EZIFh3s5KPVnorg+TojWzHtOxqS+Ma4
tTNRQXz5+BQjpjIQe5HmVYSvARFuM7duxM2jBpCa64Q3r6khdJutO28MeT4n7Y2m6NGF5VNysPJz
NHztnkirILJlacHdLyrSOVUlsIAxppX5WswMtGFM3S7L4vTYVJ2eefGgLzfcspu/kjFpTlU/aR+Q
3cJGaa0G4LQWJK5I2t4pkyBQhH/bCvTrw6SjzdoyKsYyyfx2N9xpCn+2eT0vuJbO1OrbOYARRNsm
KZyW1d48/YxVaDmqA5Sc2EhTs20EFKcPw10YAkJrfm2BdWuLSOGXVJQkl0GKzo4KDY21y7QPjdvl
OCzHxvz3z593mrJ+xEU43LXp2Cch9HHqz3VYeVZwElmq0MdNW4UHnKkzitKkkELHtK+R6157drsk
cFm/h7lM2m92di7Kr9ev16Z+/aIkt2sZebfg8OHLdT6el/5TElt/YpwuKEhXywqRt58NGCevIB/0
4a5ULeJahfGbc70gIF2RMB+SpEsgLH1ksK7nHHOcOb9LyOMamIS0cbBg5rrUts+HEYszYOzrcqbd
KvUgiWb0ty5D3h6WNgjv2zw4hHbg5DBWiOL75Ok6yc27iiXaFCUKGwGLJMYSZhAKgddETT+n9k1r
JQ7TVB2I8qDs30HEBRVJloslgKE1WfAkY+TTyS0TbywyZ6LEqYypcBbaYtd8+9AjAAXSaeSMaeuk
Bd4sA/K4dt7uTAZsBoadZM3kmWjJ6phX9AFyLf0D1zH6cV0qGxE5Sh1r+d7EcgYmJ0eHaVi7gfC9
cRU5Vjt7Y/TdNM8ZeeluLa56Cm+egYVYkZnIRQD8/v3dj7sErPRrPC6aWwK3dOh6w63paCv6qFSE
1r9fGJmBT6TLS8RNaB1wGb/nHV4a4awQ3ubdv2BHMmWRgeAss8BOSo5ope8VsY888/O3MuFQ8NAW
KL2+zbdccKG16DxLGnBRF2e9Lly9OKVF73Y5SjCPRWx5Ybd74IXqPbjNlk3RNoImWtTb3guvzPKq
RdyZ+oZxT3l4ywdb4ZQ3tQ5Jtv9QkBIIGecTZhHgA3q7dCaTO0ZMvsThjVbVmSMif6KqQHq93b/Z
uAuKkkOYiyCu5nU0JYu0Y2VFuTMMO94XiOxDByuDjtZ4SnTiLVH2V1urMsDXJcp+qwhRIyMpB7+N
VZyMLj+WtcKrbrruf/hjckGoSVqEfhP4A8in0y/hnYjpx45aDk1UswkqZiQT10f9ZKerKGPUa25V
z1bVr0shVa91ZMkmiKo+T4fjdWO3faEwToFFxSieoEbyXrOHWCvHJcWnl3XvNslwGErLi+blVCz6
S1yamAANuofG7h+iJvKjXtXVv8kcNggjp0qxY0bOa4tR45q+Dsa0c9Y6BsZVPhV1M327zuZWwyXy
1+iOMABBAi4l62cbUW5mSZH5yHy6C6rlE6DcF4ZXY2i4ZXWDFrpuThx6puNj3C27dCD7IIuOXWo6
aOjaz3p9ahJ9P9WxP0bW1+uftyWEy6+TrGbVFXkST/g60mZO2AqnSp+vU9gKaPCaJ+umZoFATzJg
Zs/NtKoxC5Rnp7Bpd0lc74dxdsgR0QHe88OxoIl3neZWRHNJUzJpqSWKUuOrzMOvyUDdMAWGSvUY
QJxp+3qd1qYe65h1QUOEbcBNSJdkoFmTcB3hEzefczQQ5rV9KsPpczowdymsWzrs9CbcTRH7Eqel
KniT57Pf/NIl+fWEL/ySKJMoF+Gc+Zgjo1ykB5TuMa5WH4aa3Hbdp1CLvMlC425zU6NCVIzR4DRI
Hnh95EV9s0cT595G7LUEi0sL1a6JLd+vr4MZQqyNx3IRR4+6McoZhKPP+zL+kD+mrSK62HzLYzGG
wcGdQKeIVOlNU8tsShuv3bLGYvMgcof2k85KNw/Jp1YAWiYIdgKQQNqgiDi2ihkow/6iLFkwPQPW
6GAQGN9xceJ2dqLxQ9H9nKqf9fTTNBeHFOgwq280hJV6QHetyrj8F94x3Uc45iBQ635/+MQIRTkA
2MHvSeXy+r4UxdqQ6w7z4i4Getbt/Bx2N008KKz35g1DBohi4Rv63OS8eJezcRjCEUIPDD9nmItp
TbcvG4eL9lDHqiHGTTW6ICcpORo4sgbYsYgYwk/pWB+06N5WzpWoeJIs9RI3ll7SHmkTE/tsa/u2
0b/q+Rn7bk96mu+um41NYpjBwkgh8s5UBiYS5VhjSg66YzS2G4+7BitmEvKlQiJviRU+SEVLkh7A
y0TRrPmguNglLd5z7bdZc3q8fixaV4pbsRX86BeMSVKs0gk+ZSUW5cNe42cMX+/R7utmuAvXRbht
eS9ISc7LjAcSEs1AYsH6ljflTWrcBEzbhUnpzvwbQtchQa987VfVoIjwNvWRAiGWosvT+G3AddGs
xrILGF1dYC/q+NrEtTtWCiKbnhOvMwNlaWqjXvn+covMLvWuhyT1SBxEeG6T3EsHGPNg3w2PSCU6
nU4UuZrN07uguarShTfh6C6zgPWY+XZzyo0vBcWUtZkfAMf/6frhbRKC6NBTwFELf7NsF4Qw9IYN
h10NF51N86GchwFhULV4LQltp+tLxZtj88AEsoN/l59lJI6oC5u6G+GHsjB3dONpiBvHUiUH32I5
+WGjo3kVMS1FTPvbZBrBNrGuglUc7czrRNufAo5yLKt0N++F01rZU5OQ0lm+J212qNBOMej7KE+P
S+iVs1CVtjZlbMNBGRj9hoylw2w6kvW9DS1t+g91my+OKHuH0mVnJggCrp/nloANHfM1QrcInseS
soYsKPvAoIiC0HEKUsPwNChv/GqoZPleEpEYogbp2nhimP6PKq8pzjl6uq6zsWUqLylIkaM+JqPR
RRZOsMxco/+hDwfsonM61HkNDP9dJ7Z1PgYVBEtpUHdEK+37yzbbeGmHCN/QfFK6dZGcq2k+tdEH
s8dtuE5q83iYzkxTcHQ4v+FpXly3Ci0kCAJE5qdW4jaGV7TorlKNAKqISJFwzrs5jywIj9lPxYDl
sPEuy7P/kRPJmdFAH3lscuBaDGeh6a5V3GqN6uZsKtqFuKSTKVIMA1UNxEVGVxzrXMHDqkW/6TEa
3S0cO+I2JvGw9EnC7AWThYNVPyK96jZL+tT39DwZ5NCW1fcwshUkNxUbvdqE4alN0GH3XtcGY9BS
E29RP45rn1lorTFPcYXKITqdkeS8rm2b4rPQPqxzFL3hTt4Tq0wa1G2XYjifdPDFhI8HkZiVwldt
qhsQbDmGQTHvJOv0kJtFpE055gZTu3ATo6YutXod/ngsDtcZ2ryplsB8OpwVprWljNWkJTZrCEYU
7ZHuK/rcROF+6lOHJx+uE9rm6R9C8uLBDh2rPCgx5lZhD0gzTDt7fEp7S3E+CnZktIm6a/FmWurc
Zzxwxlx8a8RdlNW73Ap31/nZ0gSTrJg3yC+y3wbo07nMWmqFuR92CzquLIBXfsdkgkrhtrSbwrUj
JEOqhchiywaT9r0F7zPOw82swcVWYfUz6vVPtEFlPA8errO1JUBYbNNeR93RZSwpuBjzMMQ2u9yv
m8YtxM/EQPZEa/fFeH+d0GYt95KSZCpyjjGEkbS5nwBoxzXmCB3TdsvuWyqsfUgEVr3OTXeiYTpg
DsP+2VtB6PYm0YC9Y/uJVltum5vhH9yHy6+SrIkWY+niNOE+VOYzFz908hXlvChXAaht3QbBEEwg
wsZoBpWYN8Yij9CcCDuSVjurO6/eZOxUmEJb1hgQFejTRZ/X2sP93lpZmRAA5cRAoFG2oSN6L+zL
L7yrz62h7ZIeOelYV1yLLf3BncC0ABNohXrbmXzhjhsWdgXqiDkGKRfTiYY7wxSu3mMJxdSrzKSK
lvGePTSUdYKt42Lotnkp4l2fJV6IhEAQLN51Zd26hUjzYSofDTuGLjftIHIqiTaz3DeNyU+Y7gdA
t9Lb7pBl1r7KUkUPzNb7CL1k2AyOJmh0dEtGmeoNrfIOTdBzDigtq7c+tNOL2ds3Ebsx0QKE/3W2
J0thoeW9IW8JN/SxGRbmnzhgR6S7T6PMmrQIY7YsQlYp6u6DuP1YIEmQC/NgMmRsl8LNy+SW1OON
tQROPLZ/YH5sGx3ZSKnpxJbNnTEn8WxwzOHac30ea/5XnphulQ5HXquqQ5vag8w1mpZxtGj5eq89
0Mm01BmmG4pl9id7/MDRHDjM7FYoY+8NUqjGAC9IoDkfz3rpPIuuACr/jEZzUTxjIZ/b9JNXFxz9
Ak/X9XSTEF6CCIQA8YUptvc8GXrFiprjBGv9lgl2V+SvxXzWLP7vH52MYNIAQCK6jjyHlJ1jrUiR
FsMUBdXIKURbY05aoF4rbPGGkXxHRcpC1nSKWjFgcqJC2irh9zEDBnT5ByHrOyqSFTGXLsLeYBzO
MGgfB/RkWtqDoXVrgbDoYi/gnXv9kLbuGSiusD72mw+QTqmax5HF1TrBw63eyazMtdN7iz3PFjx6
tSuxK60MB6cmf4WAmcOAzun6B2zJFcqBlD7y1rjvkuaXdqENY0lwz+nkVPkrHhp/Av7DLmlIz83W
QmXE6EEjp5WD0rgpqMNyRY1nkxHU+CmyAPA5cn9HnGWoRVYAs0mMV14gFdHcJ7aq2WLrThkEACYC
pXGUyCVp9UtNhrrMSn+JaXnoZ6tygtz8WZH6IxC1GoWn2aSmEx0oB6gggtz7G9wndGJ2KjAbEi6n
xuicsK4fejPyikK1+WT9cOmtxgAdAlOL7hhMiEqKTxhAG2Maln5kP2Ez95KfEuuGj0czUQTlW8dk
wI8hW4MUki2PotTEqCor0ArfqstdEXRn5Idv08H89O/V+pKMZC6mxLJRkE1Lv13wUjpg/Yc9KuZJ
1pv5m8guOJFEZoh2AtJ5UvrjkDn68NrX9R/JCuhlAp0yeAGu+nERP/VtREregwmrfgYBy34iw+t1
OW1EF+ss+D8kJIXmUyeWGJOwvo4BZCeeh8axuwXtCbs0nm74RD2trm603Hq+Tncr4kfOFzNCOkor
DKmh97wBJD7sOs4AslE25sGu8upQxWbvxEEHHHwiYHoRaB2myWDPo8kxglxxNy0ScycSTk8ofSYu
qWaAVl7/sK07h1Fsjq5vTDqi2Vz6rmaMRhtZW9+o5wOzOR4jy342b8tFlRfb6v7Gbhpg4K1hHVz0
elUujnfShxYPAlwFPWGnWdT7JT2Ztdjx0XZF5xKUUsfYPgLpxw3v7P8j7buWG0eWbb8IEfDmtWAI
elGi1JJeEOpWC957fP1Z0D73NFnEsG7Pnp6HiegJJrIqXaVZ2SiOp/XWmIcPvT6YYvWkyqxmqSWR
BjCBhgkQwAMgm3r9RdUI9Ag/zPNdViol0SvZNwPZ6xg+b8kEXFKhFKfqezHvJMjcMNQV7GelmGIA
JEjdGwvn/m0uulf4VwwRStiIjUzNNUdSnouhMGU5kkFfGjZw9GgzK8K5SNnzQDDaFoI7iFtshjQL
Q1ur5fAvTDh68/QZ8gyDJt8j+Rd3XPhppKZZlaN0uRnFTfpeFwVh6PDSeeJdp+EpImGfE53nGPsM
KN9tiVurOStMVlPlWcHAeIawiFCXpgwpoCM0MJKjvQ3xl479eyILXG+RCJINcEWA7cQb5Pq2DN6r
pUQbQCQ4ISdgltU+6/p/cSXoh0ETKKpNOC/K8hh9OuUIeQoM5Nc50ZJ90UW/RQUTicm/CRfQIaXK
mGGVdBQMrvmpI8DQNU1Z7KKqXkUZ93MUfwlpuIXy3pfzBfcNDyFLUCtU0bC/9ZrQGPEhcJeaHCg5
jUeMgnO4xt/oGp4WUW8p6Y/75Bbu6YrcbEcupFprvBR5sDrf6e1IvPxDiFFnysu/txOYyP0uNOkI
7Oj2WW9ISz7weMg1eoKzpl75bqjEDC++1N6g6phhnO9HxsTkzOsFLx4fQKKHotjVnL7qDfkh8J+L
NtyrGF+d6sLK8w+00ppZVJHaw/aZjDPjpGFo14LhRTkNKLLfKKJo8Lj+CAxSZEnY1sVOz4t1XlWb
jAW9uyAhGPBDThytnbM1olQLVYs2aaOk2FW1QkrvEMgr38+IlAbEG1iubYEdJKsRVqBOJmk6PQCi
qX6ma8lYIDUiSJMF6S/flSDAk+2+HC4xhaq6grsDkZue7l5uvWkaRdgLo8FqoFLM1mqfRU6XyQLx
Csz56VMgM8RygTnE4qgwgTsAZ9Ow/Cnqfn0HkLadkhR2PLXYmRKJ/2L0HUcn46rm8UiJfpY1Atay
GINRYALD0FdNwcWbMDC4jZwPNUMDFg5xviVVnIdpNIXGyc0qvkVSF/WSEP+Dg+3S0kYu25Cokyo5
WRYaRMsbiZE0WDpEEEQWTUNxCHiq1wI/NEbLpV5W7hKv+uCCuUXd8Fb3pWPBSqHpHgPvyNRh8pGG
Qww9ha+GQC53Qb3XAb1RGViUgPGPv6eCHJn+3WCJLilKdWPFi7Jci6qdBPRcbXpGSbji7P+OBqW8
kT+ItRTF1S7JJXNVYv5PiBltGEsXgs4BvGoRLRkqnQFrulGs9T6s4BUjV5+q32n0b4a4AdWEmTC0
yeFO6Eem1AhK1UpFhUlmdeVrnCWUvt22nnv/tGbZuX6YgQl+znLLeFoA0PhatrK8qicgeeKRrvq7
Sn5XhYpU2I3ahSzATRalWbUufEcTFQm8e5Bj9OJJi95SDzN26jHm3u4zdHs3YAh2AFeDx9rN3dSR
pjaj1MG7/xRG0rCe5Kyfp9IMBXCd/BYR0Y6LNUvRrCxWGTrCokCFXHKphn7QgoHerrGj6P7p3Ko5
nirAu0d4BacDtNzrS0DDwtgUKj6/8laakZGmedEDho1cpIFcLbIGEgSL7uLmywyJYV/DDVQnPXwB
dDEvPt9nY+mMYEP+jwQdYItV7ZeDCqnVR5J1LwCgu0/gVliBQgWDO6sFHCatFlibE4yJLOS7uB4q
Eqh8u6uEAlX5oojMgesnhp/8Dimu9fCaIKUdxdBjLAlQNLuqM/VxVRRW/dyVduU73CbM9kLHEAQW
g5Qc+1kmDzzqlTs19yRTl0tvPaTcW8ajMVWq0ophMWehvWUPKBCY4dYQ4s8XeqH8qccFWStNYI+T
eitrMGolIw4Q+soWu89SaqxByDnijT3Dvt067Plc0eDCI7xSMD5+TbjzplCTPLyS0LaTFk6a+RZ2
Anh1YIbx6b7MLPE41w9mTHUMUNFo5xgdi9pMRIBlaNUuBfqdlm887G7QU0f0IpLrGlFZQd2tImC6
EJBC8BJw2iq9Ii6PcwlBDl/vJOl3M0NsM1qpF47v6vep48vESOtjCb/fDyESDwePRP4xD0msMw5v
QR7h6HBsiEDQK0ZDQcwQnYY0iTWC+s8+OUAWFMzkpcxE0iJDMxmAayPOoXefpGmtaNPg1btAVdxC
Ay7KueVycyq7TaIw6oLz4VBCDxcOQggU8Fai29DzEa9nkQ8b+NaQ5IC1kQO8Jt7uS90iEewhmfOe
M9YLFVJVOTf5ugwiPs4rj1661knql/s0FiRb1y9oUCEVh733WesnDQBleFNPok2J5tYBayLGkLeD
4rfUx2RoxJDxYlkUbl1DyItYC5pFCV/VyZ46jmkD9JHHLDv1PStnvCh0eM1K+Hlk8ujtS4meY5gu
r5sdXz4kg4cczWDBIg2iaN8/wAVOUB/WUJadM4XSDSdZyUtjP7S7EBAOttSX3bpuQoPlRGbvTQkc
+mrwZkXlGx1QtNdquCbwjFZud2M2mYmRvOSBvu8Ewenjhqhp/zi26aM8ZRslXKnxRtBf1O79Pqe3
ooK2K7T3zGi0ePfRhh7+EZVNVeqAneJldoDOAifiRGSFxd4jlRgnduCjNI/VJmtlGNP1feq3Fwrq
SBwqWGqBXBKt3U2BsLAp9W6HgTuzMyaS8Cu4d1KojCfZrRm5JkT5M6HTM8/3tG4XR26WOH3h9Bjt
8fecyrrTWX+v7xSVdjguVBuBVYwg/dqB1aFX6bXa9bumj8oYIN5JueGlTLczAOea4QQES8NIPRPd
5xUpBl9wOL7OV/fP9dbI4CMwTYMHL14jqBtef0QopGrUQIJ36eRZgw8EiWggXCUzFH7h+pCXRXcP
FAVFQzoBPXheNio94Bj13o4ean8eldwFRcYgcyuj89sdAKDYGoHHjzJ/xkUwUqN2kmhxBVRBpeS3
hdRO+4DDrJPUJR+NBlRudeRrV07GJzSiS4yAhF6MiEQtYFoxnQOIOTSFazSTxdRN+pBrwk4BcNEo
YxnWdC6SffLZR1a8NabHUYwI35le6yjxpnnED61G79x9ZfJT7K15NTRZGGy3567PY8xAWcRcIjL/
84FdHEgqZgomigNxFw51YY8VX2knI4u60lQCJcdgXoGKDsMkLgwqAVwPQD7zwASumi4Pd62YdE0y
YZ2R1hEJo2epgUWUmk4Aakrk0rDyRLPHKbIr9e/NMYq22BmC0UMkwjCld82vL0RJXieCsJNSDlvw
YlXZ1WFTnu8rzcKpohkInVx4PgDblM4VlUnVof/dx6lmobDmO7XiSI5xPNJKeGj3gCJgGKVbLYUP
QzyIJrIZe5TOg5XRNOgaFt3uMF0pArJPBZbWz6RSqnQfDXmoMyR54c2C6pfxjReGCv9N+S+vUNeI
8lrY8aqVlqasYZsbKSQL8PlY8GYcUozhDH9t4a9pUqEIH3lK1eu58A2GUfQPrZUrpQkM8vt3t2Ai
gBILqUQvHlBKdPFaQuISjwpk+oSdlspdZU5KI6RmklcZ3i1JXOYm+nWxN0QvmsnygwkjaCkH6Mb7
H3HrZBB7/2d4BBgQN7jOWFymcwPX4SM4QVwhx6RbAzDPHCGqtLUyhU7fyiFDLZdozjE4QNmQP0E1
7ppxAOVPA+D1hN0w6rtRDfYjKoAkl4wKqz74nW9EDCaXThrdGij4aWifA8TdNcGEk2q5AZbhLsv6
X0GAYUWgTYopWiwBO+lmUWxyeU3KuGJI74KywAtA/eFd0QZD9+sKVSBW4QCbhy5BztaHvvnIxdQw
m6juRoYTX7AEAPCAE8f8D3pkaXR0I00RaGKbATCe/Memwxh7XNqtCiwixCb3ZeY20oRXQ/0UaRfM
EdyA5sY9V1QdAOGwCUAOPkq16hyRq3jG4S1TQaIYTZ3Qe7ovz1ew/lmABdqhrzok6Vi0blz0rE7x
pSvC6x0/BLFAYXA+1gu31PdN3idaJO30JJ12vNR+yYHfmCU6KRlWZZnSPCqM1luURmatuKBUQNPi
KE6knZcoP4deeRqV5sB13u/7l7NIBl4fwQdCdGCmXZNBORrl0ySV0GgjAsBn8I3VnC1xi5KfGEm4
2YVdh43YswgcYGC5YI3YjXhPAa9wta+KwIRPNmiMMqXyR1nxZto9SBy3wr9/zRoqcrAaAqaWNJlm
rdQ0MWjRiL9rh7dsSoiB4TaRBRtzK3aoQkPi0IGJ3KVG75Tm5SRUABCuAkRZxoh6Mb5F6hAzDNIi
EXRcodAyrzLQKYOUhxXkefBBRK5b3irLHGW/Xi/08N8QAjg4lFxBNYkeiTHauMgzpVRncM3SFLMU
cY8/Zc3n394Mrh/1Uqw6gVnH3N+10PFTJUdY8qliIWqd8nZtaF3pdiNCINJmpRA9/j05yB2PWhwq
I3hYX5NrG68Cplug7RKtakmndU9yoLvq30N1oO/mP8HHPC0qUWSmtuwBQh1qu4ArdzMVgLD9dfrG
QK8nMmvY1oOmBBrex0hSNU84X9t1TfiMR4uHKp/2WSY6axLv1j3MhIBa+52khNG+PjI5QvnX02MN
RcX3OubOOVYcpbITCqwEwRIhBfVseAYZ26boDalV3/JeEQDCWc0N0++B0OtjrJ0HsjPreu5Tuln1
2aNFk295XA9gs2yxeZf0wupboGHqLN96G7AgUPk/nrAA8vrwgqY08CAFJcnbC3l1ABZTwdUHwS/x
SGVkQ5e5glHAqj3AddNv8b6EGk8lzk+MwsDMfDFwqiJ8yNM822Z6zVDcBUOE5jL0WaDLFG0+NGct
gNvblO8RNQSozBNO8F80dDr/uq+vi1TmShl6RxCB0VPXYSwqXiaWIpCJoqIkmSRWKwHB31+7PsDE
f7dt4/gQW1IyXhZC4xcpAOIbLUmsyMDYTsLxklmqwmD/C44wAgLoFcyBoNf+WiLyUBSyvm4Q2clh
ZwIjuAP+h6YzKhqL5/a9/BnmAQZ8/vuLkAGwu5OuBx2gLqLUeMSEZeSoWaBb93m5kW4g98JoY4BN
45FApDssuR5AfD5Aj3Zt6pPKkx+xMM6qJbhzTX6S8ppxdDQ+HqoIswzAWaPZEhNWdBsAKvdxlXSC
eI6Jtd9365L8XJ/XpLRIQd4Oimm6nHVi8EhnAm6IzmnNi6PkJKEwxBxEg3VjWeGm+tq428/7B0mp
7g0N6roGdKdESMaIZ+v9ByMYpvsmb36bCuuERgtjL8FvO/thffTXEdmYrmczyNCJoxsylAp1nOjV
Bhrtzy97heTkOJD16tfDjpgH98m1GOf17acvAsgbalRI3HhTVWnzpWytV8F53/ePx/Xjr5XNrQ6N
CegvkyUG3/70HsU5pL0QgxF5mLicj9HaC061nqz3wFyv16RwbZKRzpbM54g8fRlrBqt0HuOGVcpg
TDI/xnw1EwZU848JQt67TO5mP/TP3N1osqf+P+62wL0ilnMmg7uOrMeHXz9GxzS5t0/rvsQv3yC6
eOcl9ciGq1SIhJb7dqpUTjy/NtbeqcnxMbAeV7+IXRDB9MjmZL1wDoPmIpcXNClVbtFf63mRJ56z
NT+tDuPuTScHO7fq48bsydMTT57cl/s06dbw/1zfBU1KtcOkHyQDmbazFazRn2pORP4UNvknhMX1
rdOJNf6xbK8uCFL67vUtDn0yxHNv+jIRLcv1zM+IkTOYf+RGXi6IUNoe+VI/V63Es2zyD97jf3to
lHpruZpFeDSI58KCNMaT3Z2Hn2O0c5OV+2xWz6fEZJGknqQ390Tpt9SnXNggNDiPZp4gs//6yzSz
vbY+uRv0VTgnpjRSzvOGIKXXsdEiyRP60tlSP92vF4GRNKCxXejfp7vZtGmsZD6E4G33HKnNHH9W
b6K1CYhrscThe37pjjzcjBvEPq90E7QZux3NfUr2x+PxvH5U178fHohpf3yA7KYn1icrFbrsd/5I
It2JFnBBLXECKG9fB2sfmM56/UB2OnnzTdP8ZEgJDY54c6iUBRHqth4UHpcW7LbW+3tt+mQgD+p5
1YzEdE+f/k/m0TKMFt1EUVWYfOh4FQxuHfjV7imx6lVgoQwjfI2k37rx00h8K1oxnQJDyenulErP
pQRt9+K5cV72++BhH7uO45P1o2ytdtpqZwqmaFWm+3m6bzMZmkEPS/lAyMvjFKr48xwSn7A6tJmX
SFkXtCNUSTa7nr01WI4zkcfVA7Fte/P0xYxUlsOvC/mk7Iqmp6Gf9ZCY7Xt9wmLCB8u3XEaM8A9K
gCgR+ScDk8+UzZ/CSIgkIZbA0buTWBOEcv0AX7qJSGGe3NNJIveviB76+l9F+EORcgAYkh+Ecaa4
Tdbv3VrOTARe3X4k7okFqvAPocIfWtR9VWHrDwLgRc8pebHeBevsPMKy/FoRM7Gfn06nT8ZxfnfI
3lqzPwSpO/NkIfNLNYJptn62j8cJsOIWVt2b5UAmssbmHrIjg/0Rvm7cJz8gXwFJTvPTw50eYgIf
xXjYL7umP59DeQqjL2QhrsG/FbtjT9J1+mSx9j/9g5z+HxF69rspMy/tGvCcx27xQ6kc4j5v3JeW
/HfMfIvyRRyti63WTDmYUX7GZ9MzW6IwQkt6DoSWzW95uiBRyBW2r6eBdH6xjmpk99ZmY/XE7XrC
EJTl2BzAJf+rdzSqZJpkwVRgkvEsEQV/XnsbbyyhtyyG32Hejnz9+uiyrImCAoS23FPw5LW2R1z/
6RTyZMsg9Q+u/A9PlC0pBsDch9Es/PtXLEwnowm2cvLO2+/pc7L1z6cCwbJpJoc38yliTM98Jybu
qB6dielbPfX4OpxV79V5d9bnb1u2IsTGs/UZ/g5/WPKy7Of+cEzZl07z60mbabbmi7qpZeuwQbjC
PWw/XWa4QjXM3MgmZVrysS2juIBsbrejuXc44jjrVUdWNh6QGzyU75tphuWg9zr2ZV+OkQFqVuAR
4dS8uF8sjliiKc0cX2gbGlmAOMPPHGH1wGY/94Wfiy0G8DKZZTuYtOZY6ZJWjvrvIMyavXdUYHCb
sL8Od2a9oVj+lM7fj42nFur3Lb2Oprrav/8kZ/Lw4+2ttz7wAGfcEpMtKqoEhghg6OJZ6AWEeDre
hmZoJabFiKu+C4V3lEuirEhrBEnGfzuS132xfv/JEbzxEdARzV4RnXxE5DlAwDAShAwMs78Y0yGp
rwABYZ7wolhUMJ0mSXIu4YFQ29PJ2jJ+f/aBN6xd/D7FmoolmClw0RGYG3iBIJXfEP5zXLNualF9
L8hQxlGGDfaUmY0XBMPa/mDPj+v7Orv8cLugQYVWnR56dWyAlZQ0DozE3glJt9VDKz5H+2BVWAOj
M4dJkTKAQ+x7fpZm8+WIq8Z6NQhmuAcTLxqX5V6WA8cL7igDGLaNhs16qXSunMqab2rYVYn1/OSe
vlhZ1e+h3HtCQQVO+uSnvSzjJFvQsZzAUnc21PfEYoohfHSVQpR5eZJV8BRhMOL89NUT/ydDKBiC
9x2JXFq+ItP6IgWJl71sls8dSTBTrTtMaz7ryZ0j+zZVF3TEuMQWaB90xtX2VV29pxtuINnBdUvW
oS0HT38kge5xMfQqzT0Ft7PfR2iCtRFV9KSEy2Xm/ViHRxmHxONKwNmCUmm/WkfHGchjtv2VEBsR
rrl9yd37l7XsPi44o6wENhJhyWiBQ5RISl6R3lw/PmrmQ0Medm9uYuom89rmbOm9a6NsRlxOQ+Oh
d+McvqjcajBt1z0Z5/QH2vkYLz8mc5SxyBPfjzDbPxsLRLwaAXfr1aM8V2FscwOLwfBa38AK93ij
LEaZe+HIqSCIFXTv2/3RWTdkOtS/TPfrdPoXJ4lmBxTM0J8yl1Hpd1DnGejhkxuEMzPMsaMR+RSU
ViduMFCg/7gvKN/FvmvWrolR8UyPIYJOiEto9fYV6SskdtarlXFCzQT/MDzkQib6mtgsQxeqbXBd
CdDxmRhSnGTaYX9UYK2JfajbuSTEIjeL3D3eKI9f1nLVTT3IYQF7Y42muCkJUIMtbb/DsM5ZGfCG
MRn+mUWTUnRfzsY4CivpjI69NLNzzI73/BO6dRn3dhvNXB8lpeBBFqbJIIA36xUvI4C8hHY9OpvM
fnLdiWOGvbf265ocpd1CxBlC34Kt7eueV0n2we+gaPd5uvVh1zQotc6qLvR7TMGdy95yXgNTfuCx
LMo071NZcP/XZChlHqsh1wE+IqE6seWBAmTnPknN8Si3Zisg4GBJ4Sxl96SQCgE0PWpUrgY9Szru
q3PMkWmPfBjTSjEkj34FjRNaZCvx+4rS39UzS+DmY7nDBt0mVSDEmNQStxOP5BVCAAVG5PTrtbNk
Ow0eNQY9hnzT7x/OMMSpmE9t/xJ+BE7/kLGMOuNeJMo6dH5cY2IVDI2n1210lntL5ZzkpUBiYcuQ
7IXw9krm6GcPp4RaOumg9bK3OLIn3roz8cR66gkrZb5QfLsmRRkGLRAbVfdwcOjcjxrSPgSgw8oG
LeQnr6lQ9iBIc7nJdVB52b+2L++jbZCp2LRWpc4PxyfbVMlbQsiBe9vut9xxv7XM8oi6MSo//62/
pNEG1DAHvPkwC36oknb1G8BXCKxcdh8GS2IoyxHzid5OIxxzb6Im2EdrzQSmV6YSy7QY4s+whRJl
NFoh8uvG75CjJFur6Ah6zX/FTyzTxFAyebb6F/54qgGA2PezWCpkb+krg7y/H89ktcLa6IC8MAzv
LHl3LIhMhRpZ5QUxcA2l8+vg2wqpdpZBfKBo2MqpC/bsuofMoEdFG7WYV2IAcDCUJI5BudmhmqqZ
lvBgWC0rgbdQILjSB3qwji/Fmk/mk4RT8d4RcufEOa5R1vHX4XqH3iCmt2T5MRqSVWu9xi97sGfB
HB/3JN33a5MZ+rJEhDInfl3qXjOBSmv2m3QkSHo1KSHcs7KCpUShgWWWGZEG3dRej6MBbHJIyXR8
0U8lSlUtMxW08PC7vi4q1KiCvPH6vp4D+ldrQsZrsLzVPg7s+yLPOjzKYExYztj0xmwlUzJtM8av
s0z9zVhaEVR814GL9CVXib4JC7PW1zJmqR3jzWD5MMbF0AjKWV2PQPT/PrPO4l8MR/xsRSK6tcsq
OLNEmwahi/QEMEYSSFl7BLeC5fD72inf4MlYScGFbP+VJNBIr+1YheimBykVPQOvKhAr8eeIKldN
1v6Gf6oye1iVUN8v5nOIZTToBvcyU2tpLOBPJJQ59o5oo58rxIso3Wu2sWo7York2WzNwsr2DGPM
8C/0Og0xi9s4nV1Z0tjyZJ45M9EtZWK9hpg3SZkPwUNI2lagM86KFlh4fiUOcpYIsRgcLaTarm+S
CkmEehpTaSgkdOy87DFC3T4qh+kdyTYfpTdmwm2hxHdNjjIhYofJs3J+gKEpYl/81MkczG2ZVe75
q+84TXoEH9P/acorINObL6/a0bFEu29tFKMm23YbxbxvsBYyHddcUXFHJeZjrM5P5hdFQHy/nQrC
r3oT6CM2JsxMEhHX1SydRXZ2/Xe4pIF8/UROgRk1Hya2LBWeafIktr58hxUdLxtk4OJh/hN1ALpd
OM6HqOrjEcFxa2JzAHeSa5MVVC3z8ocGFeZ0htCO2OE4G6/t8MNGioN8seoo/5C2+UOEim1KPa2G
yQOR17kLtDbXqYmmowM6jjbZyv2X75c/5Ki3khb3wDgZEQVs96/7dG/WlvmENCLj6GZjcCsFf6jM
Ad1FOKqqmaROWAB8fil4AvgrloWYD+Xe71PGqGtEPRYq/H5MXvaSJRwOeIO5zA6tZZX9wwZliMq8
G7xh+BaA+sNwpu3ewT9oMm0+DTM7lCHpd+bowpvpjvkVPTNUeNlP/yFPGaZRSz25akHeOTrogLYx
AcwIBRY6kWcr8YcEFdeEWakGsjJz+AoHjUbk4/mMpjd/ZaMJHm2lmy/D+mIIx7LBBdLJjJvxveDv
Wjq4WO4B8jzhSRSQaBcfkjf+t3xs15mNfcDeU+Qy+xcXThJDLFiiMkPYAeySYnNQUsP3uok/j149
YS+X5L/5cYNF81HBo8Y3heIu143RDQ0Ry+gwCnpAjPSXU1Yo12MnFAbklXkoEpvuKU1Hn5igcJzI
n4v6FCU+kTJbz3/cl5mFl9LcQgJIFAxRzPtJr49WC72Rz+tSPA/xWRVUEgKH8j6F79EfSvdAYh4M
+s+wGMWGrmDCQCwrEWF9TF6TNbL2735lHhPUGP3DcS1sHzlzlbm7HyrprYKAU9Fpd/XuYD93qyeG
MC0yDIxjbJKbYa9oMPwYQM5K1hZoHg6QMpBKS6lZWB1L8YjCA64GUBbY4gRgkOtDTVLMO/uNj+iu
MV+BWxoQQyN9QeKeIFG7QQ/9EFnqwWOc9IIRBfDbjN0rSRrg0CkP7uuiL7eVCLKyRPLO7Qag5DEj
9FkiqOsEjCCAooHdhCW6dNsRZoYSv8wNWIBj+d798HbcZvMFfH/lwbovOEtqf0WJcgqx0vtTEYBS
5Ww1Ep0NOxas2HK3LdHNyrlPbek5gAkRxcCihHkNCb3hPE9KGQECLFtMYrIvM7sTyeQjMSKhS+ax
M2VMWtTTgdsPKulWzyhxWQzRXCqSoGOFn2EqZvwt+gJHfxgq2eMQMm/Ew8/BbUISugjQNX6Vrs3Q
yUxrOrJg4BYaQHRQxYIXYcbSBPjLtbRGCt9MI5/KZ6laR4bb9qrJA9zPjB6LlaHu2tFsNcAOkPvn
vfQQx1lj+guyitlEehaN74ELoXmCcUZi3O624rpcB0T8cWLZ8u8+I0pg5zHfGV4KiDaYY7/mL+Ui
NRtKCYSscTSt8oOf+wuql4Qc1bWPpkqOpB8d/kvaC4H5A5uSS0va8ATtpMClEx5YPnQp0r76IMo8
RIKRNQknGufa9g/7xAk3tfnuuxzRDklCukNk5wE5sToT51+9dwyUdfD6wFN8TKmfk5AYj/EOivTk
3r/ThRj7gjGgRF+ftNACODEBNvV57KwsAIb8dtjK61BhRXMLYdYVHUpi9daoa8EHnW20bu3RMLve
MQ4yqc+mnWQWBvrJBmuN7zO38G6+Ikq5saiRU7/FiP8ZNCcbgDwdb+XeRzOgj1Q536fFEJEbMNLM
jxW5LNRZZsVN/yFZfU0iJzUVlRw2kmmrr7nFTNPelxCVp+xt0CdcNKU4Vqtac/ZgHjLTZ9j0BWXE
ciAM3AMzSwHSPD1FydU1l+S9Z5wlSyLZCrt8BmtaTab/zB2bdfdDWdXPEV6eCtGUvR9jYakTx6aP
At16eizeE1I1JE7OvrJiIVDccg9QUx5La4B8xIN5Sqj4ZvBTTOd756m01BrDuOk6lw1sZEGbcJI4
GgvM9laeQA/bJIDeMUNLqdRbYch4LCYpY+/8ytvnc2CicvHKctbqfGXXSn9NhLJ9Klo+jaICkZfX
42/H2ermFrkuR7CEjqRuvto71naPMYTjGjOtvhscH942Gzs4fBwOB2mTPuA1fgL6OdlsQsfcbJ7M
D1by5rucd+8T53u5ePr54eSrnoJPtNBh//Ongex5Z+VoZ96X5Lw6bNA0NW02gjnZLloFsEmE5Yhm
xb35AKBZGMAxQIsg7XWn0FfEqvI8VAMnB7uEFXdy+7diJImbH7k3Vg/L4pX8IUcnPFKAjMVTZXhn
WS/MSH1VSgY4w0L4iUu/oEBJsl9KQIfpQKFysnVYk/eS8Ha5KU3DDA7+W0GGl8oUGbb/uzmaPkbg
m2CpNWDLeBzm9T2GZaEPWZ7J81RsTkoim8eQOI9khb6jHcTpGR0zLOFZmKZBDIFYdAYkAfbJd/X1
UnjqxIvqsJfPeFQIFhpK0Z5TWt7x8NGT3G5tDbHc08d94/xdsqU4vSJKaS5m2T1BbkC0sqA1NcFY
Uvjbs9bO/nX7aVifn7lr9Z1b5lCbTWaaJxVrowpy+ns3eM08pdzY59xxTYnvkJEIcvJNYoUn/+Q9
rMn4mtnqD/knd77P+oKNvOKc0lWR15UxKlv5nIXkvZCIugYKMysKXtDHKyJUoOJHYp3kCohYxvFd
/f0IyJxhhSLa6T4vt8HK1enRvVZBnWlDJXbyWV8Fx8cHacN93ifAEk562mQMC83jDVCYjvx7g0SQ
ZGGiYL0isrUbNv1rQsznnmHNFiYowJaKTQ8ADgM0Aj2xF48pYG+TEaeHUXHMMPj2ud6fCTcPC24f
V5q5MhXzid+OJMzI10laM5hePNYL+lSmjZMH7M1Whlk5UjQgzlUcpzTPCF7269h8+DHPWB+en4JN
YCNrzrjTheToNfeUaiJCy8II+8jP3Wv4oW6gmYOLhksYdfvhxy5fHwDUELDaEJZM39WZU4qItz7+
ej7zeQDVco6Ke16rHObgHjXbRlPJ5mv8OZ+4b1nMKtaitlycN6WS0lirSGeANtoxfJQCX5KnNZlO
tp0+fMi7CClo0/g3/RDX50zpKDafdtqEtW54wjiZdYbxW8lowXzTWPK88CYGJaTgsOgUGRXAZF27
FdUIo8zXBdwo1OensF2vErIDEIGNekRojYTVfbSA83FNcM5/XLiUPPS1RphAcGvt31EKhAw96taj
aq3QYirOMauJBASz2rNoWi/4nMOGS7JoV0BzP8iiv2RfOIK8Tg7i7lM7b0/J+zz0xCqILAVeVydL
aao2pblmDKDYmlvLid1y1bnDj9w0Hn+je2jVoNL08fxc7WOcsrE+KUdtrduJLR8YBn9ZfS5Yp5RW
bAJFCFJ8SIyOl73TrYE3jcGQVbjb7aRNQTa5hc4i/v+jDrsUKl2dAaW5JbaqCUoM0qX9gn42zFXk
q2pEwMu7J+b81ULEf0WMUlXZk7qhq/mZz+ihy85tbioaqXg7Vo9qzHiuLmTPruWYUlGRk7i8KGZq
k9llsIP809umRpvjaa6KWvfNPusgaax1gOFyPnZkQ2v2eF7opEOFDRM98zwPEEMYZn6hDfyKNxqI
Tq+w8ViqYPT0fbkBygshK0wTYZgNY8dmZoeWxnBrCw0X1xQpM5QHcRzGDSgqKCC9O6t47TJOcNFx
/tECnbI79dSketKDQmE5iosdvQfbPmzw3EHkw0p2LvvJC2KUtQklpZKUDNfVWfqmJqJpnb/jgwfd
WnGrxE0dzuIs1o6j5eDkgixlcgIjjUQhBtmUbPd7DJMgHnLWukXIL7LrLTz1Nq7vfLqsYRyWidEp
E5NgfVQy5iD88rpFSOI4AixM/szZZPVrZ+NVuXnirMxMzMhkyep8bzevhQueKRMTNUndyz1I5yR4
UE2BYGIBzmSHNkn7wzafkOo76f/iCXhpauiFG+moR8hlgyg/j1Thbs+p+bheec7qIKKriiG6LBYp
UxMFcWLILUzN/5D2Xc2NI022vwgR8Oa1CoYgaEQJlOkXhNTdgvcev34PtDd2SJBL7Hx3oqejZzpC
iXJZWZknz3EcuacVCsRzJfo/aY+4OoRL1YhGqtQ4ALG+G3wEL/wfGTVU5qMnzmlto/7AHx8s2pJ6
d9A4RmZjAfsl2EnH+IDe6n37Wu04/cue9R3I8zPux92BRyv+QSYI53eGYn2Axz+cmT/ir/+/GV6m
zSK/56Z2Pq+8wREsJ4mptUPXbmCIz49N3YEmXU/ywg81mcTJQ4tJxgllCPtp2gMhJKTYrufBQo/m
6XvtiNxWW69NLrxRB7xXwmYS3iyFmRzBL8vawDNsKKNreu+8gHfH17UPZlevFSF+kJKP1nnhkKLI
l6qkwWChPKlDKZ02jP5sIjnZWqVHgO8FbnmuBwEli3Pk6M7L5oV+fLwhNJnoxwEQo8ezfwcufj0V
C0cFmbkqKFjcAvK+NL4YvFxszuoMiuxJS/48NrYWAS4rIypb1MFYY97jbzCeGki4meDCskOLSwn/
+2NuV1R2SGboG/qJfDAc5eMPmGf30ewvAiI5iNtsjERcql+/4zUpgzsFpuupXHilWsiF3u+xthGO
LQE/m3H4NB4PYOWxAMWE66h9mJpwYCd4Psl3zJLEkNV4CijaShiUDRnStxYeYc1zRIxS27AkO68c
nXmGbmYQ7IcyiwI7GCq5a/us1/phBOET18l20pf4G6xRKxbuhiUXFhaBTzUKDTABsBAHJz7dda0+
MlRiyOvjmbwfQF7YWbgdMEorgTBhL7IU9UfDenp74+gMvkSsuvZgv781LowtHE7aQM95fm65jUaq
4qh+d+kZ8s5kyIzaHZ0WgNo19vH54D5aqYWn0dSxy2oO8xh+v9eQn2G27ZpQ1P238sWwFs6jCqLa
41IVlVzyPtNgzfwVz+fzTJK0slxr+24R1LBD48v1iAl0wkyfHFGfVF1fjVLX9t7CP2R8HEENR5nD
xXf0Gg0sSb4GA/QYof7dbzSQGb2u4hHv21SQUYEUoKguWSvYSMNVJAYSerb05AhHiIvou3fwiNn8
WS34z4fndlP8j7Fl41YldUzex5GEV4W+1xMIfOgqoeCuWLV094qFjsD/G9ayh6tUR473/VDC6wKN
SBrJ31d5HO+/OC9sLFzFWEHCWuK9nxTGry4gAE9YPNmCnCixVvbfHdACnPuFrYW7yCdI244ebGmb
vS4Al2Xy9mCkH4d2rVVcuH9y/5m6hbMAJAQaVTwDD4hFmktTv4771ihsvaam+/z8bGm0MHbW7qPd
HcBisf3+BkPgap/J/RfoxYgXDmTQvMD3KmxMzczmLnLPNlubd9ZAhHcQftczu3AicSi2beT5OABO
p4MpGg+0maUjc5APQu1oS18yejrpa0Rb9yOfi/EtXArXd4knjBjf6/v+XTHb/XQ6nOftQ1dfR/e8
1wzzgVY2K4LPfrGiXduVgtcnkltvUQ7NIWqE9AjzGtriOwItBJt/HP3x9Tb/xOVBh4IHJBR45EbF
JbOBz5ZFVaWC5IpyDi21kAxrMJ45mllagMwhUIKov4FgfrE9pMz3coWdx0QKjlSEfnJ/1+6wu+HO
pZHF3ujaIGHULpfQn070X/VnfGDpu5N+798h7ywg1aOPu/8D/e09N3lpdrE1RDGXvWKaze4bPQjn
xv8aXc+e25Bat0AGZTR0i0355/Gi3c2SXNpd3D9i3k5MP6az01Qw3h+yJHBK7owzeO3WgpJ7m/LS
2CJcZXO1aaq0kNyppWp5SL3t9BkklqavMVLcPWn/WLoJWpta6jyIcWI634GFFt7i3bY7g31wbUR3
03SXhhbRaZfGUtDOhmJUgsAgbCKfDnZf6wldDLwprXMZzT/wfz8EwPHh7y+S6JGoNmI7L1hMwEQI
lDf9/rPOQrE6gYvLBwLgXVLjwQozlf6uWgrK3QpgXIUTPPsR0fW1mfxp+nw0sIXHmiK/lQRokbnI
1b/vJaSq35kNW5JJ0+XfVN+8zly14xb/Wid02p7PW2Oib1kCUDYFvc3a99y96i9XduFtBKEculHA
96DqZKZGbg3PnbER+tVnwb0VhSYueJtQAYLEyWJFK/DBtUPawxCTkb32zoNO1vRRH3hZO+z3Ar9L
S4tFFTtG1aIWlqYXhM9MQhWimR08DWCgcKdzIptgM624mHun/tLqYmE1fkyVoRwkN9LIGOupxTZI
nU1PqPfMbFg8sr9/1uot889cbiboXKgAJkvgdV8inTpIpTfVKEnu+zsHuqUcgEfCkcCUNL3YlJXu
EUNCJvZE203qgS90tFYGvfYBi0WFeCnCRF6UXOAxvU9oD/Nut2ED6qefIkuBr83RSTCWlhCuWL57
gV0OfbHIUTUwzJBg6Fmtl6+o0LIfGt3tWqSeEWoQxXqjLHCRwWlaU0e/+8C9NL1YaSRkfTkJYLr4
zRtD5Yq8LQPq3nrAwfU6/6F+aBplPScGWjzZ5ugpW5n1extcmVHFWHQO4oqLsbNahoFPgYJENEi9
jvvX/Nk/BQk5n/u3AHXNP4/t3SF80/A2+8feYsBpin6OVoE9JyoQnwcclfWOeGgELN4AZ0b+ezR3
4GXWdhKYS3MjsEa0fm2E/6CzTQPkkBdFHlKOcxR2fSv4PRtLIO9T3AR9S6xIAuXUm9K2mWsr46b/
Op3EiQC4s3bO7pztK7uL8CGtlMBDd5uC5zh4qUGa8V6ipdX9mnDWnkVbdH9nYP7dTr+2zX7D2N/K
aq/Y2hcsYooS6nFjxuML/I30hjbkL/S0nl7fxe27U2//+Oa4WVn0e7t87gxQoMkH/Sb07FzP9ViA
VyMFTMzt46fQ5XUUdEYnNec0zql2Akv6eLzLfrg6Fs7syuBiiGOShX7SMdhlwHZDiTCgx0EPN2xn
MOfU/ty+eIeXrUGC15/6EkADgAw0IKyO0UOw8inzpbf4FBFynegZQm8mZEIWn1JDwXLQ+ppxVd+M
h5SIiqt+VYxVhU8S+pS4YtsLH/mkEKn/TnMzbk9Rr4faQEK2IAX/WRZ7KapIBBeYgAl0E0e7HhJy
2bFTaTfYTNJSXnUr5hBMRgna37/pGl703rP6cgg/dZGLAGos8rEpoMbpci/1t9DYvBaA8rfV9h5n
FCfGLj3ate7jebsXJl4ZXYSJ4yRzvZqWjMuweoXYyYz+MJwhORPCGZMS9Ui5PeueWWBZTmtozHvP
6ivji7soCVIlSDSMOGsBNn6JE1b3n2TheSz0vIRsMPPMZytp7zvobhyRfzbKkjKiFNRSHNSCcSWe
lrXpqZTjIQv3t3O+QBks/C0ru/3tkd+KRCYRPrGMuLXLYGWvigvnPCUMOt94zLnA04inf5+Pc2my
MAbGQBsp9Cg2K4s8z+PV4cCpQF+SCsFQqNjfUJuprcoybDV4rq9Sc58fihfRiExFIQnqhQeDdgYQ
PTQ9rhzKnx37yO5ic1WFGkkBD7s1ZzdvlQMhOZDI11TYIJGiu3sWBbXEJFZtWm6mm5ZvRQifo8B+
SQxNBngzsxIqPD2ejdsE9M9soNsGEwFypqWblNh8kGWP99zyVQuJWsek+0Lx6atM9Up7YdiWyMVK
7HO70xc2F+5J7RovC0QBQGvlt+BoJ4luz2uUV7clpWsjNxnNHNyh6LzzXCTJ0g0uPYW8O4XeBYb8
FFtotlGfFM+QIJwMWiATNzCKfN+gkeCnf73D5y8BtB6K0pLA4T+ubyKtHLuEz2QMV/BQ8D9+HWdC
6ajWMw8dNttgWNlpt9n3hcHF/LKlVAVpJ3nuUG2aBmDr7k+7V/aTUR0OqQuXbYbIDvKbFbu3cda1
3aXWRtYVmYcZ91wn/nbe40NOUgNisfEvz3yLwxksB5TB/HrRnk4vyenltLKX757sfyZaWZwwNckT
TqhVz80lwtakYUljMKf0CVENHPZjY7f9I/Ng0a8KHVdNhgjxIgPV+q3WsGLAuI5oeafoKdt5xkgi
A5gmKm5BEw6cKUQxfGtCP9BH2s31efRyvXw//o7bOGfxHYuYEtq5ap5zjAc6ASsuIV5t8Dsa66Ee
mt+R0ZTk25GNxzZvG2kXNhc7Wg0YDnLBPuPqEKjUzWFnJr9dM4yJa+9J/0sUyKdsbnhnO76dNpvE
UD4/R/3zjCh3LbKdt/LSqULxHvBiqO/hPbG4PTS/9GtvRKSD3pFXH0nAye2OwXt6EGm8Va1+33Nk
mxg1npLiRts2v6JtRbclR/S1rra7Xu3yUxaZiFEYKsZr8Sl1spGat4GlkuD0Lz5HogHd9oz9eBG4
eWiLoWug5sTbZR47Gh2u3Uqh9g3kh3DKEae0B/hRY4DQBWpSAQpEfx4bu3mxaZAZwm2pKDLkDiHq
eW0rZZU012RsMqmhI/jpModR0Qt10NzHdm4TnT+G0CEJaTsBq7ow1IRRW5VKhICE6Olz+6uLkV6V
j9L3J68nRnfeIOWvrJIJ3GaRrs0uQYNdrORIeULWs0DKDHMpRmRXmrKJoH1NYume45hlu/Egw288
ApDruYyHXsujHLa6Gdtx6jamsOnP8S939hcEYB5Ifxkv4lt+RL0KsJovHJveaekavvje1X/1IcL1
h+RqqbR5hg8pZSIeIm0rewZPB/XUKr8bmrak6Fd0DW6zh/M8X4x9cVzjYmSHKYbJV2c/6MUf0/z1
a+84zqYAm119zHCKZXoc/7p1SdqzkbrcnBUoP3A9Z+tJ2rsnCOU0URKgiYxOpesJ4Lg8RgFGYtzE
N9oC/FUO6x+LBqLmZqtZakLl4RB+aAPtO6vWzJWtPjvJm/OLKwTpUoAm0H+8sF5oYtC2PZyoQrx9
hh6lkPqR3ps8OH3/5LMmyBrF+d0BYwlkdCHznPDjUi4eVVnExHHeKlCv5Y4dppbNs7UY4Ka8ix8v
aUhy4OkJaWZ5OaeF5w9j2wZnXj0AZEDTyBbiU8G8yyLIbzOToakhgw7A818z4UN1hIligsdiK/GO
FBmT5q1Em3fPG/rJFQGd5aAk+HE5F4OGbH2Vh8B0nCfmFDT2UJ7E/jwMbzWyewVVc8qXr/zYEKF+
73g9mhSjm8j0GvWfikI79Cgrfq4LEymSv0xPQy2kU2728l4RdKjEV2GzFi/OkcNyY8yi4JCIFyEq
uoTS+ErhQUS788+CqXjQQkjeRQUBY5ORqSViTlXByCqr9OmIJ1r6lPgrIcVPQLr8ABAqSNA650EQ
scQcKk2f1kkpBec0Qw3vSQUDv444LrP7z0bU+88JzNN6/ToVe678aAoQZchglle+8pwCuhKVkS6Z
KVgKTLWhrTDnNkUjZz6n5/KcapTzCSs/ixoJjW40WMlIFRMis5zl7TSVauYQ2/JbMdHpENqtR9CB
zml6vg1k00OH+h8PiQi32XsUkkNRSgSGtKEefPbQ/vL+PD6id92VJmiiCkjTvKsXsVVQt57EenJw
ZiIaHEsSvfNU3QY00U0wwlMcIN0AHjEjT0dRTzaxbhTP29j8VD43ii3pjalten81vXPnklRQKwOL
yfxmA5fJwnGnfCAq/ijijE17riDhRIunVmGJVPmbstx3+zClTELyFzXXM2YjeS/VQLrnRqatuHa6
bl0KvoWHCiHCYGTxl2HwiCpXNo1ReG7QmVzYI6cnn1jh8q8UmWM8kCJ2K5/ynM5I2zkO6kkddWRE
ScEPDT4xGVuTaBYbXPfWM2vR4a0zQoIZ/+AsIW5BNfraxaZFVMZ5n4bnwGbeAzP3nupow37XeHof
vJIUaKrOScz8nv6m8a+I3WsRmgXYDf+vQdAavkPEFkJ7NWTJhEW8nA+DXDV9FZ6T8Ul7wfGRdukZ
ZYZ2PDFtCBYfs/orIwM/6axqlS9Kt3Lv3nmZgWgGFRZuvuagjLaYiJBJp4oLmOhcAmDQ0XqiuULz
v7X3lhvM6PQlGEV2HanaA8JVpnoecrP0jV4l+Zd/jKW9xyDsM+voGD03FZVWkhBzUHftb66/bt5j
Fx66GoJ6Euava9CuG9AoxMUEFzzttfzZY0nX6I/P9Z0HsoIbARUBAUrKM7PLtcGymtqxmYL0HPG7
AnoYn6xntJFesk6+9zwTLiZ02WrDCSQ45xGdSuKvIRhuE5xQ2oZkOIh5WFTAuGUY6GVVxHZCnJ1b
K4PazZP3AYgXvKvev7V2cmb9lWvlzkG9srfYAqkMkW0vgr2M/dZw3QE5+XhWb+OZeUAiYndEUjIE
xK8ndUgzTvG1LDuDvdKHIPB3//V/6E6bo6LFXrmystgrnIeuStmvsnOn2u1pcASzcbQtktV+tcl1
0WHalbMz74WlQUFTFYggANHCL5MKwHs0jCAE+dmrvpvAHJrXLt89nrk7T0dwiV7YmAd9cQDycNbG
LWGjsN8bnrCRI7uMxTrViKrUY1v3VknE4wruWhElRVvMn6elPt90TX5GLNGOBrJdGXjHa4N7ZVY7
Ce+t1aWtxTErujJKpKnOz8rvvoLfIawTBLs4emWao/xet7TuzCQ3Hg/wTp4VgSfiWxmd/7iVfpgo
LiYzaksh00KlOAfQlJ8QQCjvcWZ3jAnZ4UDYdbWexgb7JHyXyUSQz25i1283zMnXdoz0K+QiwnOk
9Dcq4Fg9kSKdT2mSbRTlvWFe29qeakOt7S5EtmU7IjJBi96IODGiefvireVKb3cfcpS4vOZjhXB6
+R4uMqELwr4vz0GoS9KvPNuL7cpD5Nb7wgRyCMggyDxe3HM4ejFfSVZ7jKdN5Rls32QYXirADMJn
tpc2o52d5OfHy3NbctBUELwJMtilEDcgc3FtDmg4YWTZujwjGdq1ROFoZweVFbQH2a716pl7ltCY
rcUx4s0/cmkxa4dt9kPXBxofgNOsIXuHeGVJexFFaZ9y4YDxDgDbgRLNR/ofyOGedHuvptpTuynE
lRvnltNrHvWF0UVqUhl6FuhNGN0PLn/+Mr+il2TSE4cD48y2QWOHaVDFAsnJi2TTqNs8nvR7S6zN
rwmce+iOLQ99UXeewPVNeZYmvfBIP6hWPABVrGl69hk2VKpZ+tjiDxPzzSzLPAYNAhAOvIHXy5xo
QuOV7QiNJl0YzBx1xSzjCMcb6nf52oKqqCSakTHUY/UkM7jQbHPSi3R6Bs6GhM4o0wyVt88yQg6X
H3VEZglajSqIBgW0Sujk0/pp+JsVdABkpLULsN+GtJ32Q7Cp0o38xde0YzZlYRR4m6wyZ91qD+Ah
OZPOYWAKSNqWm4gb+FCdOqk6BwJhm4Qm1VuUUr80q3ikQv8rzC3We9UCM/4YpedB1MX+RfiLIpMk
gbSfZhoY3ExBNbR0E6G8UwNwXdkdYFS8zuIpilKYstEGPVCcltNzzcT/lJDPfrxIP813i0W6GsVi
V3JlUsisJFdntLSHmq4AcKTsBbByTbv6e/oCWgIlIM/K/kIL3P+YVDuKTE6xvJEq6qaOaDxtedYa
9VHWo2bTZ5Y2PSXsTmSMvDArjwbPknDMn5Rf4bNQGKHw5vdQlERheTT8o/i78Qwl30Ej0XsbGKey
BHkraycFj7q/ZWRVqc6Er7Fm1fEx5syJ2XixyUu0OuR4cxeHMSqMuCupGJDJQqNEgJ8SbBmJRDIV
YH5XlwZbmVxHx/4p+GoDvdR4pHLw66kH9jWQVqbztrdzsSnm+/DCk4ZNLciVKlZnfhvZe+b92Fpp
SRLk0ixWB3lnQGSEtmT6W0CyF69XI7MqKzTXyv/SvGzLZZXRNIDoEkQo3M9r4OI7yo4JQEymVmfh
2H8rv/NDeWjswORAAuG76c7MoDVzHOlkxgefKHvJig5QUEV6/pyQNwq2S0gSsdAgQ68hS1+h5Xve
SBZvhsdo5fV4JwWpcpdfungYjVUuxDWjVGdWqWlWf8/t2vJL9ixZWNXYDNbs3UY/1/YW6eWyGASh
8jEz3LEya9RrZsXaCbQgqh6Ynu2Z3EE8JtAublc88J0yzZXlZTlSyFg5hc/A3jjFr77TSc/Th7jv
VVrXRG4/ptFG3JHrUbzNJWwN/uXxUefv3HqXMy0sjnofyx62P2Za2/A09OmApDPQQO8+TgIJTdTk
dMHOnYxKHx6tt7mRO4I9g1Mef8f/sjdlkMmiGQzEfIsVkFAJ7dN0/g6n/JRPNR2cTK8mk5fx+nRw
XNhZ7zGxi4y03+xb8TSUeolEy6H5w0ZU+61s0jQl0ra08s6IYuIRpiZaSRkwG7XmvGviY+8ynNVP
O482eqp3B58n7Vd06uBEtrHuKStjuhO+Y20VAZgCoCl45acUfXHeuH5MtFQJ6/PY68GA4PFbzjWq
Zsmm5XcsW9KoZA6V8q9fzbCKGAo5BVVD8mWxoirbpVIoedjLouElpH0dhoAovwLH717kNUbXO9Wm
2ZqCNLWKR7Py4/suxliKPCA5TFSfA2R36r9Bw5tys6/yNwCDxGIzRb+lLiSNYIVQLGhplvArEcXd
o3vxAYtcXBS0Qc/mcX0WYzsBSBRht93Etlo7w4qXuJP2ux7rwivJU1YFgoqxsts9c4zcyWQ/j6AO
kmm6aeZWNmT8mrltn761oPJJbbzVSEIz2hifBSnN78TeQDkBVxX1zbVX1Z0XwdVCLA4QOgaFMRXn
j4ttrtikkUjk4fnxKb0ljMJNpiC9iAcBelNuTqmcyUh7Nv7Pjo7qj1JyE2kjHdMY/KvKWR6dsrWY
wlTAJMQAMbEvG+RpjWb4GMCLOFpseHz8QXcyNvMHKXjT4XNQsZkzfZfbT/WTsZOx+gqu8DY4DGaP
uA9RUwMNUGY3QcJHYqmqAcRDGO8podKfZJutATjv7UE8LcHKKOPcgVn5+iuAVpaLUmqwB8HZ35am
F7xO+W+vBsDAG1beKfdsoY9WUZRZLlhc5i7LIo77Xg6aM/DYzW8EMgwy3EgWov6AzPfK9PJ3IgZ1
RqYCpKIgqF28AQOl7oZ8Kpuz0Dsq965+M+AcVhSQ/5DYtwSppqpvlHW85eOV9Mq99yB3aXpxrjm5
SIswK5pz9Zv7igWBCqMuSjRvVJBHhbQmrajnL7JkDYdaDGkGlEFeOeraQ/tOCRiIsIspWBz6POtz
iBrXzRnKwrYbvUhwcx+K9aIiWXxUdH7liN11qJf2Fue4Ewu/YDnY89gtxAZjfl9CY7aIUHE5Nb2t
tpSLCctRpdsortateNO7kZfGCTPu/ucCWay4JkxezjRtc25TFFQKpxANsaTesC8ayai0iNYc2gBK
4snuyl6bf/IyOr20vFjwMWtlrkaL0Tmqe9JmCIqVlKaT4bOoBP6Na31qPrPydzq+1K3Da7Y/vqUN
HT4ef8YtA8xcCkSELMCnsKzwEzBdeJSYCwYpUTABI4LgJ7Cgizqf0XI/RkQ7F7++1cNJQg0nNDl6
luzUUY3IaEm9kWx+7QjMI76ZEZTZRGSCZ9bK+XRefEoQh61Q5nDpXfxr3HelgTSjOmdGxh5imtMn
kzuxaCsBDd+5o9rrebF5PBk/0d/NF4B1FAkCFbe7slgTfpZd5+u0PnPvuSE99UgINnxCRNZgQwfv
FECcagt44XowRwfcIpaXoCQf/W3w2tpWFepg4TsEd/eBT6WBKqEF+GDXnx5/5T2PiJze/3zk4oQW
XslrkYRpqnIyljTE7Zo6ZYEyrU8RNT42dttaNe8PjYfyAajssSyL8EriUuib1hWuQAqCLJnYE/oF
8NDUx/fYHe3AQOpvpV5192RcmFzsg1bJYrBX1fW5iZFNxMM18A5ZpEfKymPgTgHxemzzY+Fiw1Vt
lEN7/GdsGqhGil2LtjhBR9beQF+EDebSnQCis8TIQCn9eF7vLuKM6P1paQcx5LXpJEs6pWi7+qxu
uWPvJ7SaYCVqj4mycoHOl/HNnr6wtFhAbuoLLQlgqclAJN9njGT6dfn2eDh3yjjzVP4znsWa+ULE
dSLI1M5IqZ2ZL/k7KjcZMBzCTs4Im9vBvvZWkol3IkBw1YscJ3OaxEOX43oK2z70RaWTQE/dBEYE
3xgXH5Kwskd+HqSL6buysnAJrTeoIUiy6nO/HalotH/LmQu70NtNaTR68uQ7wteApBxHWbOjIX4X
aG93BmsP6IMdDvHLGkL+ztbBrgGh71wtU9GDdz1urZKQuY2Y+pz0b6ECqe3u1KEtNTQFvKH7bvhP
pvnC3GL/9GGQlBPj1ecy+9vmEFdRv4o4XDkOd9dSREPQvJwydFaux4QIPJoaSPOeW43G3ncqoJsi
XgME3zPCqSpuFpZDgl9aLGXBDS0zRlF79j3DF6GY24DsfK2t7O6GAewH7Vwov/Dq8g5hKllkECm2
50pP7EHndPFvAA7SCW2pFdokDdUOaWqrx9jGkzF4Bss46A2pcAS0whA3vF6R78dn8w7yBxB/5PlZ
pBpQ5V3mwbTeU7Uyz9szl5HSKs/cF9vqvqHR2myQ41IoktJoOBZZ0Hjo0s5B45ViitTp0Bg2kNJJ
1i76ezv48oMWq63Ek9ZmYtaeFe45lGmeOEy/DeNQVyPiiz4BHA3pDDNVCS/02+mdt2SIbbzK44pr
vHcBQMBIQ1scCiDyzUNm4IZK7bqqPTspCu3gDrO747RRnsfjiG5oJNcTIyXdTi+23L5aucbv+OUr
2/Nuvbh8PKFUu5jFqgwoqk/cvhnylbt73s9L1wXJpBnoBvUSRVn45HES6yKd2vYspACaDfumcLx2
k9RPomeubLHZCVya0mYcDnoYUeMAig9/uB5M2HGq0op+f/Z7vXkHnAmQLAvAigzkj3s0co47H2w0
Ku31DQqLj43f5J1QfxDRtwFkElCkqrJErU5DLk5FUnZuHtnvE45Y8+UdQfbd7/KV22C5cX8syagS
QpQFOaClymeXtF6eRHzrtgnh+3Rb9Ow+iKAkFjSnaLSBnF2Z2OUm+W+DICucYTNo3lu4LDlk+aip
1NZleOSD0TfYifWKf79rYsaNo/QOTM4SlAMp8SSLtbBzkxSVXj5A88u/dO4/g0DzIeBHkoZC+OKJ
J2sBk6Vh1bncJJuM9lQKMfH9cmUcN2WH2QwgJFiauc+R1YTrPdjKLddNs5lKl61qp1rqVt32r+rW
33B6pjOGYoTQtCltjmpWbheH1g42POnh71Y25PKimb8EaDmRFVEWA+v3YsDcpNYTgqXORaEl3OBF
pYKOgKQM5JKcgN2wOz6326/cqVH9+PemVQ15GYhYIDGD71hMAptEaqXFgyujkhAa4z6HOnx0aJ9j
8UWqXbG1O34v809SZkQHMO2t2F+6HIxcBbYK6VEBlzi0ixbmtSIoo7wc3DAMaMkA96ieUY2qRbtW
Vl6uwrye1z5ntiWgsQM4DuBDF+ut9iLT+34LWwpLcLVq0Uns9iKKdQx6muHPUf1SulSP8IKTFSsV
A9o1f7zakIWKjNVbUG/j4rWvnQS97oITc1aeGV5EiobK3BYw3Beu2cq5wcVAO5bi2t1z6zKvP3+x
UlLl9UylYKoaxebRA8sRVPz851j7TmKiCSTRaPLrP9kdHEC1IsAU2KCLjRkGohcHQTe4sao39aY2
hNYpnG7Li0bxlnMvI3iSNLuLD9JHC3Tgf2IdKjN4XCMS0ZaBK3r9G4WdmsFtq2dxaGmF/uPRIzjO
xAPsUeAIX2wytUIexmYig8tp3r9y6rDyHfPEXu8bDb3QuBLhJRBtios9KgMxg4flwLpsETO04MUU
seaYrTiB+fVxZQUIDgCtwfjPok8EVcjrk1DmPDMOaMl2EzUmQrIfR7Nnn7jIeDypN726OG2wgxr8
jx148Ws72EZeHOKv3eGoveQVqbeDXVOUg11vpzKk8km3TXe7j94enWAbciu+/eZG/DGv4OIFkGpO
mV6b75QOyno5zEs7f9iHvVGEHx2HciI3A3KnldHelA9/RisiioV/lUQgOK/Nja084DUCc1zhltxG
KTd1ZqQCdJgiEtYKbaZiE0BEuU6LfdS2n2FZf0L/ikajVa65+bsrDNykLGMj4SG/mHlhirOcm79l
qEBePCTWFO0r5ikWVkc9T+JyLwEeKcg8+uzg3heTPEmliMJpyLlSbYjjKXPFjKrMc/rMz/X9AG+Y
atT99jgwHAGISY/jdCVkv7fMaEQCdoZHrgJ0AtfzLqteofRFwrlJ/z1pVpOc+BYmWbDPJ65Usith
z01Wcl5nzKuKphDoDMg311g+ZvHgKSyIBsGHQl4dKNj8Oh5t1+5ATb17a3WAvclLgCbKzen18ZG6
t66XtheznQo1r/nBfHKHQ1u/Vk4J0H8zWY+t3ODzfoaoSoC1Ibiba0zXU9pGadg3Ssa5e4wN7JCi
hXcO5O2ImVMLZP+WFYMh2nY5EhsTAZvdWTDw63Puuh/J9yqF0M3D9b8/CDEUWH2w1Et0VKd4UVLK
HuvqHSiVc+r+2v96f9/HdKKt2Vulnhwqy9m8vBwOJ7BtvT2ej5vCw2wePgyqpJoK6cObrtkeYOQh
rjlXqY36nIKuIZErKiD/HmUl5A4FwiOCPHXTR6pkW+1pxfy9M6YAkYdLEWRtNxxc6dj5CC0rzhWQ
0kwA7642VZAAr3TSul9Dn6JR+TzwktFIECuMdaF3y3RWQnv8GbPPWJ70mTuWh3cTRAADrjeFgrak
OBAHzuVlM0+MskdV+7N45WOz6/+Ls+/qcRxZmv1FBGiL5CuNLNVW3dMzL8S4pq+id7/+RvV3cY5U
IkTMwe5igR2skuWysjIjI94SBDP3zX2V5EV7gOLDiaGFEtU8wYfVnWE1ZaYoZ8IeMgUqqNt5tHEb
P0Afvh3QATAbOy33xnBjh15TvqXvOhTvSLYdyVkrHBIFxHBHiA+lsy/3LvThivoXsF35no2nuaHO
VPjlmvDfTc2IbxUEl1gseCS839XrWZrGFsweNY4OYoX4Yz4mKIrpOwUMW6+fYEK8P0cLG8NEJRC4
ZK7+e0OgAtxblkvQpD1rH0Cmg4P67/3fX1jyq98XlmAmUUW1pAWH+h+kPwz06u77o2Vsd/fN3ETm
vIb632GI8YiN0kraTxjGD7xBvMnrVs7vyjSJwJrCnKKqkvD7ihd69kn5fv/zbwp1WPOr7xfWvDWm
XiY9fp/zQ5r4Z3jQD/3eiROXrdhauACuTAkPC1sbSrO0YSo8/Up845Q+3x/L2lTxAPUi81MmoaFN
/PfVz3iDWv1qn82aAf7nFwaSKes6g2+pzEE/mjMHFtqNvC5A3/0n5x1YZ4Vb2cRflK0XFucwpgOw
azrkhxqovNnOo+LgBQZwyG9g6fxpMz7sPtdAVAtBydU68S1/YRQtilpdFBgmxCuIK/3cWS9/7q/U
0qUEH4P0EtKDeDGJb8xMIk02cvGsk3yir4rLDr3TPaUQkTsOK1WvhQN6ZUrYFWmSjKZOJ0i5fc+O
pq8njnpcI1pdsyFsDLtHtiLWYEOu3MZ14odubcL4BSVcKBZeV3gQoPMFb3Lh7MS5KbdSrvCtB0Sd
C9DAFhS1k7Nm5+b1zFvILuwIswUlCFWXcI2eI5St9Z/7aK9tsydAaB/WWB74L90bkTBnUlaGNU0w
IrDxhytP0cX1uBiFEAPigWSwLMVvF40DbOwQrOaD1uZJOCM6M+qy4XpKZ+i6vgA6rm809BXQl7XD
uOABrhaEH9aLw0gAa6/nGIaO0cvmV+Zq/uCtBEcL5/3KBP+ECxORgW6FVAK3PzmcomPo9f6wl1eu
yQXff2lDBFilYEclKagQz8lLt83fbW9NlnPRAEJsUA0hxjbFMNdMIzUEsArhhKN4EYDP9z3W2s8L
D2RoFpVML/DzzWf6xLbzBGn0+xaWoi9gz/47AuEmtkJFbUM4AN6wzxzsqpfR+Xuwt6+7fGXB1wYj
OBNzYrQfkek8ewayJ53LzitDWTwdEJhF5RH9IDdJmjwr4r5TwGcPDlfmJM7fxlNXdd0WbmOe/P6P
EWFJWjpVfT7ASOyVvv3PaUTuCC9+XVgN2ayMaurw6wwvZdXdgG7HgEjVWhR8U+BH/HVlR1iLKE36
rKHgd/egCvz8TvfGRtkpwyoZ8qIfuRiP4NiHWRvgtDAeHrsUUIQ/l1tvZdkX3e6FDcGlYz1klqQY
y/s70vJAfiBegZZ3Gzlq8Pz8vAZVvcH2iXPH9/mF47JJ0oYjbvdzstufzBf37RUaScePBy94+7w/
tEUXeTEywd2zuayHJLMRWj7nG30fzOBwWxvO2uwJnl6PM5ZaLUaT7hsnCQ6fz/fHsBTqX201wc9P
aEuGjC6W53SMHuj+fH5pwffgrJhZ3mg2yM9ADakCh3+9KHNm0bo1DK5MStEd+ReNMW9sjWVvyYhi
oKyGSx6sciK6rgfLSGqxGMS6rrWdfAUvI7AAOPVKHLHkKC/NiIemRIfZ1EERwdomO7zVt9EK8Hhp
X10aEE5M2ESm1M4wABTMZ/WmfvxOD9PasVzyxpdGhGMSsqGdRhlG5Bx6jI2jPbM9eVQOkdfs2P9w
z1/aEg5KWoHriIywpW6VINyx/Vo4v7wkqAGaqIUBeSF4ffAegdV5hL7HbKOP1NH36YyYaOWkLG0v
EF8YyCAig2N/teddOJaW9GlWh5qGF9CH5tXf6BHZGLd0kROFFztCFvX9f7GInIsF7DnS72K+f5aj
qWWQVTgnDjs50YGN2/HQP7g7IA+fDe+PtOnc8XFttW40MLgHBVPPf8wKW2NiYRpKqaVBi8IzZCd9
pWh9A7ud9/kMfrfPT3Qe4q9mZwGbaoDTbC26/crGiq+Ayw8Q9osMTdTeZPgAzPS8wRX4/t562cn0
naenlxfl4fUz9mP/c/fn/nyr/Pq+scshKuia5V0nwsmmfTgUcpny6xCW0VtZvBFw5pagZj48uL6C
5Q7PKep1wBA7q6Nees19gVT+v3Xh2Bu9mqStCuvv77B+3CiZG+7JPtp+P6BN7hWct4lHt2sAt8VY
49KssNpQtVBa0sBsCFow6w89QLCUK7jcn9vFw3MxtcKSjkmpy1ENKzLxHjkL6ejgGanEK0HsYg7h
cjTCfWk2bSflPew0B3AiMuc0vHQnI/eArXr+s+JD9aXL+dKYcKtlbdZKRg5j+oknyobc0Xbhk/3y
CwxjPwY//RZ6CNd5x/eIEffHgjwxhXMwl25SQsSpdaQn+hcUoJH3+nl4+/mGUsPKxWvwUPFmT6P+
ijIwCjwGEVxjGw7EyKzh/0K8j498byJJZTrWlvOBjju+FOf9Xn+aFEDQZTcrfOf37wxk5ZABrnel
3wJu2Xipb2H7H3Z/PnlCK9pQ97Pcfn7+WfV5y84HyX9AGgwgOkQQjqZGOZsKJIEaX30ugxFiOGe2
jTfxt3q/abaNE+3D33SruYfkEfyKHvPQsr2/v1lvcNhfHvDiI4RdlI4Fy+YcH6E95oGGZtb8tThl
b/apgrVoEx+rpzVqRe5bbtYJIAXUHNHthifSdYRUDWatldWMlG7Zly4nhnIRSJUrx3Ax3NMUTUYM
Bjkq0AFemykHi6GJr4Jy1AeaX/fzftABz/AArvJXdt5iIH5pSnAs6iBppDCZfgZEbd4b3+g+dpVq
a//4NFOAMFUHNDuf1ibyyAr10VL8dGlY8DW9BUJWbS71cx0kPk6fS9AwsObQboFwUODCJaUCnGbL
wEIJb7S6SRNgj8z5XDaVY0zf0vZ1SreVbmy/jTmgyUrt6HStZLUwNLQLof4NAB7+LUJ36ahPad/2
8vloG36zDX+DNog9rjF0L9xEV1YEv5brbdmreLedU+Mz+il1bg+Vl3mTj3+mPy3oKsx4tcp0e/Xi
tPNeFLAWG4ZqCicuK/rc1PAcPZeQGwlzbWPP702MWjva7SLqln39CrB1o7uh8Rarm5Xzfjvga+vC
gMu26saqV4az3Hszuh+qVtuELHFKfV+2ukvMXZ2pR1Ayrdi9vUBg1zJAZaaBjVHWhYBjyKfOmiwG
WNK0yfuDZDbOzGagNktfzx7i6bO2N2kE+rDxaBjQ7LDNF0B5ty1zw/5P263cZwuhAD4HJIC8oxg4
1q+75CLC1aNINTO7Hs/m70Z/nuvnat4x6Uf/SXrQLrziDu12a/SQC27i2qgwB4mOuFfRAc2S5Na3
lMavO6cfg8qEOGW6m6YPqQVN0N5iwy/mTenjoICWUEqcmf6c9FNL31bWhF+I1474+nsEDylX/ZBg
94/nufImejQzXIzMJxTNns+R8jQ5asq8VZzUV2x5axYkNaBPQIpJbL2c84FVSj+MZ/mgRq6pv5jN
uI1UY9uUP1Lru2ZuKlI8pDk4+V9t9COO7FQ2+2zea/1Jy92iehqVwWnjszZtif5oJdVKaMXHfe8D
hXXqY7S0NTIQgOmgfZS2FG+TLj5KVJ1XTuNNIzCQsdiG/50KYQXMbIol0HmO56h+z8JXE3zPyIKi
Dz8rNxI5m2genDwNsCdMQXGoK1cNT1LzkirPdf6qqBs5+r6yJ5a8kwkYHxomUAxHw9r1rWkkc2lp
kTKe7TyxRp8WZeZGeqb/tCdr3lCj+tsCG/5YG1Xoy8p4lFKgJFHG/jnkVrGShOS+6GId0OYA3nze
UQEiOUjdfaEMLg9p3MRNzeo2yPONUe1+TNk23DXog9H95B9zwl+20K8I3AyASIAUi+OG0OQ4hW0X
ZLLk5Irt2tR2i40eTSubi28eYVDwf4CEgICUZ3CEyzQcGzSlKGoXtF3/HllTsbFtSVsxYi9MHThv
CWYQM8fbjq+XseN0AlHXzEFtMKl3iTbl6Dqgvf4rD/Oy9YxUotrDCJG//Jiid+XF1mLL3mY9yc0T
CxnaWKxas2ZHtyHthttoJH+0tjRKPzTM5IdlpMqZhbICmqHRbtGz33T6gzYMWedVklK9FDVFd2tb
MvudjbH2ySZW/TZadX4EkDg700ytn/N2kvw8CqFuopta+dqrY685ncZy5pVzN7ykU1c8oicJjI6p
aUud32tD9VulLPtVTGFyTsM4p45BS/YcZrOeu+VskJNWylXsTz1IBtyqTuKPOFNl1Nh6VJLRRj9M
G3VuensLRFwOItWeZclZZzRmgFPa06nWa0nfxIkqHYDL0X6RMJXBWcxaTQYfa5I/94U00weaSBCh
meUpav0YSUUwFBQgG47kJPuYzZ79GMzG3KdyNX3AD2ag2Eg7ylyN1tZPmuZ55TcF68HbCeR/4ufQ
6nqNKrWX0ZqKnjevMJQqdduW4mrO47YpnKpTyRuIHMfOb2jKgG9F49zPOGFGtuvGCd0CYQcK3l5O
qwKcrVXLPLvBg9fPqtQOHbApDd8TGrF532HuiGP0A3RfpjEq1rCb4mORnyV0uXLdTYhVg3yR+5iL
c5uoadyowzgEIEqmo6tMPWuQaSVDvJFne8i9EE7jpasZ2MGK3E5eW9aaCSZEgyJu3zEshVLZPbQ7
JqX4GZY5sENmBjJJFQIpwGQqIHfErBg68dSSWL2fg203c0uSFAC6ZWZ7sjITiaNkAs2AG2ompzHC
ZXQCq13h1+Vc/e7Cua48W5nbv1IZ0cyjvZWAS3YAkyBHZsdHtDfCISdFIe2ULi+6DZr463Hb2jUQ
ilqej9QBftN8GZtBlj1pMiIQqI/zBE1wo4nm0gFRnomG+rq2ppWonx9ewYWgsQjZZd4bA1o5wYWk
U1/GlExDMJDSbYct0eJNX/2V8jWwsZhj4CsJChQk5BTQJ+qa+ES1JBTKOjkaAyuNlJdZIqNj2w3Z
gBxKxt1QAYzbjW3qVNTCIxu8SF4XmtKGmVOFdkYbHKd6la41Ayx4UHAJGMh7g7EPwZsQwo7amJFW
L8ZAQ3ba1UxI+OWEfN6/CIV4FSPHyxTTixZQtB+Bpet6D49d17Au0eeAmMYGUqhubLaHriHIfkx/
IdG74rCXzPG+CkSjxDZVEcM+z6TX2RzJAQMy+LELdUjmlNi8RT31T6yYTVeDAL1/f4y3+whXEC9T
4CWC5iPxksitxhyaUZqDpExt3+i6Yof7tjvgOmceQ0PMyiOA36HX+5bbw5LhDQlhD1PYt30zMixq
LAdxmphuFOnlye6lHlXYXlp52Amvx6/lQweHLMNFo1NGFkI4c0CCrlZTOZCNcNobhP5UW2vYjgmo
F/Rwnh8oUVo3V6Rqc39OF44Mp0FHNyhueJ495w+wC+cnS9ApY6o2B+NYuXal+rLV74bOfkZXuDvp
4Lscz30L9Ku2T1gDTbAZ0ltluAYGEzPLfAY49S4qTaj6I88rfAdizsbuW6oEoOeX3Z4hvHLMgfSQ
y6CgQIByIEj5a+LCVYIgfk6QiUl7NEcmXYb/ZYycYuj/Vompu53S0mPRydJJluf5rR0aNGDHRe2h
GJHvaT3aO1rF5SsK0q0z0Snc0CKtHqyIta/3J/f25GNMnAJKsxHUoP1QmNsyUctG7eRAG6eHUq2+
taWm//smJdimNqYNzxMUWq5tlFNSQ3pmHoM5atuTCkUpD/s5+WWqnb27P5zb8wDkF3IBCvCfyKqI
PRaF1ics1ko1YFmlO7bRTrummAtXH9tx5TwsmUIeDMk08GfhxhBnjhKWjogeAiRTyOA24RbQ4/uj
uQ05MWW8moKOYI62Ftwy5PJi/tbRglpOqqPaNmjX7A3yQoF8PyIiAL63IyDDHEnk2vME3fj79sU3
PXY8/wC0xvG/wWQkJMNqO68NDVWrQBk3RjZMTmhD7yH7Jem6Z09+A1IbfQb/izxs+oi5dNr/Lx8A
mnYkNZHchMT59daxCkuzC8JnQC+8box8SNq6uVwdTH1+V+S3Sqn21NSCVLIe5aFx+qRZ8egLy4zQ
C8832De5QPj1F1Qd7E+9ArfHiv6tVnR2SM3c0kF1ESJLd3+8CwvOowO0yvHjon2lOy483aCZaZvq
rRwUslYzhOgzVL96Xd+YWTO8D1IS+o3aZxtqor6kzUgt3Ld/e32hLVfTEEdwyRygzK8Ha8WjFGI3
yeAcVuyjMSW9j13eIKYl+Q9KpX/s0uX7S/0i9FFQorTA3nBtL1Qkea5sQw4SmpKdqVB6iEIr31iR
2j/lWVg8SOGAfAQzq7UEMx/K9c2J+cU8qzoSsZwz9Nq0mofWYPUYaq7Gbsjs5ymd3hmn+uwG9CjZ
zzGLz02K3nJ9LXN3e5Ny05aF5yS/0MSbFGQY8WiB/SuoZMqDAuTjvrM00EnmAM7sJs32/qqK2WY+
zVcG+R6/2FZaAs1yvYNBuxocqfqeWdmm0YpH6Cg6IGY7JHFyoBUo9QdTWbG9cHzAREOwvojF8CBQ
r03PWa7FRKrUgBRW4alZpKBK1BfY1Ua2Yur2KtN1UyfovuZldmQdrk1NaGQFdJ6qwQbSJyvBpJhW
4lN4+ePiHZaU6GfDi18NRsbwCHfo2B0sSk5zmP+Rk+ahRVuilFX7skpehjn21V/D0H9L7QYsUZIf
ZugFkgGzTj/VClSyA3m6v8QLB1dH6I6ojAeduAKvx25NxCzTsVUDQ0PvLGFuUv1I6eBmoDq6b4m7
fOHcXFkS9lI3R0VIB1gyY7+UQPWDMmScH9/uW1kbj3A6AfoiEAUc1CDLek/uTy1pN6GxL+01TalF
Q8gZwsOjJAOS+euJAzue3YxhrQa0sR+G+kfalhtrMNAVuQIaXzKECxTKHmA1QX+gEC4Y6TiiPdpS
gzzNPUp+spLsNG3wpcxc2atL5wBPS7zlULkFrltwqnZogmtHj7TASFu6i8ziDXHEGkH3QmgAqR2M
B3QEYCSDLtj1xCkA3CtRnimB1oSRO1jdsG9yJZqdmqgdhNGN2SeQTdrVFhdZgbSxPyEMBX+s3b7Z
utmvTO/toFHS4p4ctWrcm2Ic28aS3sd1JgdNo85O38zNFkWozLu/LW+9GaSJIayA1x2o4EGseD3o
LDNxe2Ihg6JP9zMJT23b7SOyElne3g8IYOEqNYg3ICshst+0UyFlcjwrQaaC1Qxyx1VpIIs3H6FF
9hOcYs/aGoHo7eZE2QxyeaC4h8AC/Of1uArdHuwe+etAp3R+VkC/7mU0JAeLdHMgDWSN32dhtVCd
1xDYoQaKUQqnTkLCx2JzjbCuVekxZgRaLiRGT/T95bo1Q1AWw1ucS+oAmSOEM2mNAnIij3rACh3i
RnrWbAcW/ft5A3AMYTqgrqisYl9cT14u1VkfN7AS6wXwTCMyOqwrrJVTfbv1YIXzasJHcVoT4bzN
ZkHDsdX0wBrDKsDTEdxACFqfq6ZZA6vdunhsY1jjglpopxGjsqZQ5iTNUyOQyjbdGmWBG0um8q7I
VW2LEvL0Hkvd2u29ND7euYd7Fll2EGZdzyJaiMOCstYIklpH92TcpSmUbpFh1h29YZHxz1sDLfBg
dIbPh5PE4+baHKNTV85DZQRzURmu1c/dpmvaNVKYpUFxoRQ8RZEvuGFsscusnyv0FwRmRB02P9oZ
GE5SdcUrLa0XXu8g18BRUlWx1b7QwYCptgUJEiuBiECv53uSa8POClm8s1sUA0BgFPn3z9bC0NBY
wMk4UVEy0AksTKBOxt7udCPISNl7VhyjypwNpTMpdrtiaiF+BUqC001idJxCRFgsbTKyWg9tI6gs
M9+yYpKOYMIhO6LUXdCZdbSnedztJolorj6o6bEYJ2UVs8FP2HXkAyVRGVRhOhKZYCcTTmAy9pHc
h5QEtkzxKhgPrR75Ov1OcjDnKQ5TwLBMULlwtOLVXH00LM037nOQJoHCAHkH/ucXMXxZ23IUzrIR
xJmJJt4mHj09hioZYu9yZb4XTeGtjVohCGbxRrk2FY2SKXWdRQKLoLn+aGjNODylU5JDaV3qR22l
JnnrpSHngoS4DtokopsiFqbI87jSIUQQSAxKzHVuNn/LMZRXXge3g+JWEB0YqBUiZhEiymYmEryr
TAK1tuqfam9rm1xDuctJsmYNC7E4IsR5KrhT4EJFonNmAtiXS+CHtNt4ANeo1gwQYIQerb5yKSwa
AqkFirlg8gILw/VKKZVl0KbHSuGypu95aBY7SMWXK5QSInMJHj/8duPkZF/oDkuAATYpCj6MJGFg
RDb7sMvCdkA2Lj3WQ90fusGQj9E4Kwc6SpOfgnd+k6VysW2KonuplHyvp2nuylkIWeW0CreW1Os/
ZMAfv6XlVD6a8UC8vm6zPyZKiytufmHVoaKJtlAsBYjPRD1Ec6jx9E+aMDCLKHRZhHQqKYxXI1+F
xN/mE3A4v/QEAZdEXkGIujtzRAXWUMOgxfUF3Rg5jj8I7mpQklIp+V0xUp0hn1pBXYb0MZQms4G9
95mhrA1ZxB/y1UKAinAYOwIlcbGYw3IV/HlpbAWhlaZemcrjuZZiu/WsKNtUqRnueqhve1mBsK4G
s5HfTuFDUtj14xAP2SnPrHe9TrVjDse/8kxdWA6EL4jH0KOLDSsqrslK19ttF1mB1ZHpTCKUJVkR
lc8zki0rR+P2UsRrDiqPUO8FkRGa+K6PRtvxLBcts9NgFy4pfmvoGao79LpCQ/FfRa8w5TY6j0FR
BOo+oCNFJslJi5rOYGZxYtYDsWtHmcFj9eNfL1xeckB2EFl0+CkxGYyhoLqWgc58pqjMFqPyRweL
mksi5KzuW7p5DaAdGPVJtELg3IBHQXCVWmZTLY5YfgpxmT7mWcJTr7Hp5qGRHnB0+s19e/z6vrpY
ORAFBEtYMFQH4cuulyrmWt0dqusnWsj664Q0i9frHbrh4+HvHLYG0Cnt7CmxZr+o8khXrN+8tmAd
gTsS3fAPqE4Io+2qsNXqtmenPov0U0pBhVSq47ht4vZvJsXJI4vl2o3tTHm9P+ybHcoNI9DlyCDc
FWLtTusKLZoLm52AHrRnR9MiqHhJYRiBxxysI+OmmNv6b1qO07+eQhiGg0KmGW891H0EV5VAFKOn
SlyeupkCZ4KI0sd2ShwrH9qVW/c2dOO2wOIKmCI8MGBH12ubGhSkbho4noxqCD1al3bQjgjTFKYo
T3Msx58WAPeHsB2BTjOjRH1S7JHu7s+0CBNETIGv4GoMKCJypT2+FBfB02BFMaAMZXmalZq86hJg
K7IxcvSCCbVfFSpc6TDRjQySz9fC6IzBSUA09jyxNndmOyMHQPXNTRvav9RoppvZBk0CqaEFlrXl
z/vfeuMivz4VFQcUXpBoE713mfSGXSZ1ecrCVPdziFJTRNnbklrar/uWboIHWIIfRjUTuEHU3IXX
Mco+mUIk4OBmW0m8ivTgt5XHYsUP8+Nzfbj56eK9e4Cq8jLg9dQnVhNWCak0VEDDNvOqnqrI/tak
eG4bOR1cQltj3N8f2e0cggECfFQ8gOVpDcH34y0+5TjVJKj0OZpfaZVBaIYCX1Q9liODlte/mtNR
Fpaxs3Ceb0m/jE4b5rbLrSAbOgCtTFRtrRNYoWXDSeQ4av4ZrcHhZzhRXKEPt5iY6yr1uqmkyTKD
SM2gfRbKVtpvKMg7o5XI/HYeQdrDWZbA6MIxvcLhxZaZ64wmVjAC4uei3SJOHEDFstchjI01Yunb
7XhtTLgFkMGLDQpqp6ADvsfBiwocp2Nq/bO3x9MNID6khIC+ATj4ejtaDYvnopfMIKl6davNNaSd
sYt6J9EBGB8GKDsQo0UPa62RbAVkdOvwEYYi44XKD4IFhNTXtpswnerBiO1gtkav7MNjMiZABzTn
uVe2lXS+vysX5hPcYKBHA+E6mnTFXGXUTmxIESEGXZVPpjMZci65rUUyeyVcuNklYL/CGwc0qgBh
8pTR9bB0q1LwBilZIJNsl5i4r9VOkXxbXaubrRkSbmpSWVpIDQYBPtJD+uKTDc9mmazcFTfThtHg
hSgb4JtEWeCrB+biqgjDqYmTcGSADbXpJmXsTOWuWMnwLhr5glshcY7GZv7nF0bqWMql0IKUYNcn
ADIaUZc8yBGldMX5LtoBf+3/CcJDe/3ajmHnSBnZFgvGKAn3QwEpHtSV11iDxX2NWx17GmEMQF3o
QxBrfHFbWJyezDiSyS3ReNh1qROmfm1O2zH6R9cOW4DpgXhN5ZztwPZfj2ggk2mURmgcc/nJake3
8sy29e6fnJtw4csI4QU/GwkQwEiujUz5xDMVNjnKKZGAYY3T91k36XuPJ9Ghmuzoo8Vb9TADo7eN
tDlxLa3Rv8kdiZ7JWEOLT7KoU+tRc6BlXrtjof9mzNagm5fqEVkJGMT4lX8sui7wOP+i4xefuHjf
hak1U3KM3s3S3xhbxe9P/ff7UyJ21gEAgtoUMg1QZEVBAvnZ6ykptXmqrSK3jgD3FW6oU4b+S1ty
UfOpt6gIjh6daugsjJXlpVaSPZAGLQhSS2iElGAXHphqVX5osvjBbJrwZEoJO9cya1/ywiq9YRqk
7TzHYerVTSR7bavYnUOmjvNomsB3O7ECRO+K5xJjEwwKDIYmoGXAfCJvKjgUgKuLeZyJddTzCQ/D
raI2e6n7kSG/cX/61gwJ8WcpT8B1NKZ17OcjoA3QW9WcInnM+vf/wQ6uUWQIkdVGUfN6lWaVtm2i
w45pTI40E9+myY9Sr/xxNjf3TS0cejwP/2tKcC0T6ZhcxJZ1bO3uKSzIu1lt2unUGrKjqsOKv1wz
JiyUZIImTQWT4DHDsCLvJNUvu3aNLWNpkWxciCAbwEsBaarryVPzLtF6oL7BMj1Td9AKum9Ybe2s
qXvQzUlZWSvRN/PNB/iHiX553lEpkqDLvRaHCoO5obZHJyO082o1oSs7T2wNwgsCUkAI4BQTfXGg
thC2RIacV2qbVRwMalJCg8iIQmjmxG3/rYl6E0I25qD+bIaG+9Ipj0d3bNA+48qj2k5uxuzu3Fky
jb06AoW3g7y6FmnOxDJdc7Romn/1pMifCYVItk8zXQ0RPkWa8lsua+hlyFNXD5aHog+es4kaVWtV
sRvnRxSUxNDtC5fEkaHCwSo0fZyN1JCOgPBXb73pkB0UyKQU6k8rE3nzksVEIsIFUTrv/zCRrrje
HmVDUmpZXRSAyrLdVA+VQ3/x5tfisVy7f262BsC8KFyqSJXh8X0Dx1amLglNZYwCOwUmp7eegejf
6TVkVmUqOa3yo6+g7qKlqIwV32b8pxTHXe96f5LWsJs3J+/6U0xh1AXSNQpLhihopUMBPVO1q7Y5
2G8HyH1JdPuPPuXLGDqkIBsPCJpYrx1aNhlxO0VBkn9LNMnvp88+PudQHenHj/umxFgSq2nKvHBl
YjV5U8/1akptpgGOPkeBklaeGh5G9DlM8QoXy41HQUcqsh64XvD+5SHltRHbYL0qMzMJ6sI6deF7
qGTbIQaBcLfysriBJ2E4sISxoPUWvssSHGRv22EYQyIn0BXpaJhs8DW8M9pKY69Dhaa+bGSjnytG
tCGRkj2NsdVsphh850Ns9Vv046jP8gDYOlMQWleIXJ5ChPWPHdVeWI/GUQCUh1WW+YXpgdg64l80
bfEl4HnBiyhYD9E7kgxJGsRovdH3ShSMxh713uLJPiiZZ/xs/oShtwmf6V988/315799mZaAQdjG
Cxr+F4sjZlMJDeNGQWEi6CDaDf1gFszPoFew0+04QEjnvrEbsMy1tRvK4ikBhL3SYK1K/8RRtU/K
yVNnfQs3szFtdCJNxx5E//QbfGluzitjXTSP4jA6AbgCF/Ix1xNdof2nnmQjDZSid/SKAZQWonxp
9A5alZxKHnEtGE+G8T2qv3WN7sUpEHr3p2DBj9iXnyAcBaZkmZEZBPM9/YzSd3NqwX/u9a3samtI
q4U7gXNFAZGBOh9/5l+PNh5NHdxaGG047YbqcwxBbtr/KNDlqEZvRtatvLFudzFYgzCzvAKAyOGr
detiFw9Ua/Na7eJASYLeIm5tgWkFmHCj+HV/ChduIFhS8fwBtAtQffFZYoVJpKaIoIN+Y4BArjrl
TuXGBBJnzcqGvfWOyJpxLQRAWnC3ilnbQSpli+lajIyWyjsuoIjyVqwZEekkEJrACrwwz8UgSSeW
ZFOlmVFBjJJg8McgPBD3heh+5Ele7a3pti8t0qUpIU5Ic4re0BymKvZXktzomdrHtl55id00qvAB
AVAMGikVMZcm1pxIOjUJo00SqNvqRfuQfXTjObW5ea5+5SOna3m7vyOWlunSnhCxZtVkqGkHe0xp
3Lz08hilp2ktvXnrKq9HJZynzJgaaNjBSjL7ib8Bxknx62f776rOym3YA3w9npnwyCYSuGIALpmR
ZobESNCL8s3Uiic5Yltmxi9WnW3K2XYT2ri1/mFH4BKw2vpxnqTPCn2oUre7P68LDhMvKDwM8bQG
LAHDv3YhFcLo0iyKNDAflUfybv0h3m/myTsIeOKv+8aWtualLb7IF/5jHqfS5nCroKGHUkVDk/mr
rjpnGNc4opZ2C84zIgQ8OPDY5X7zwlCeVHGVW0MaECl1KSTtOgPMQulKzHNTfuaHAK0SSPhDlZW/
PK7NcDhARJs5DVBwfk6fyAGY0OKleIEkQAC9Xo9l4JrfdSsea2kWuaoJ2gmQ9kfK89pqrDMpnnU9
DSK5c6A25KDd2UGOptdXQq1Fr8Xxflz5ABw4YpBq4h2vYJsmwYexIZMzHweId+d+s8cDaCUeXtyH
l7aEW7Oc01HJJdgaQHxpOz8a5xuiBJAStu6wckEvHb5LU0JA3NQgTkN2OAka3/D/px8HcAoVZSBw
cHtdr46s9GochehxaNIWLFbF4PDAzPv3gwRM7n+MCCPA61Ah81gjnIQSNinbx1JjTmY/R/UaOffi
XCGLb9p4piHzJmw2FYQjtp11aZCaBVhmpPRRlsDHdX84i9c9wFcIKiCahTS+YGX8f6Rd2W7kuLL8
IgHal1ettahcdlluLy+C7W5r30VtX39DnnO7q1g6JfScGXTPAAacIplMkpmREVVR1nWK/Try3eDU
IYdjUpskswZAGOUJ9XNkBBY1Uym12nzQLL/X1gT7rm9tuCMD4geqCGxlvGEu1w3P+UFG/RBxMJJC
k9HUfY02dCtkha+xKSVzEPG2uD3spSilIXqgQxg8ekDSXJr0J7Ee/GTeyLHmIFkzbfD4TYwYrLYr
E7wQMnC7AcwBeD70YtNlcLlkSdXnQeJy0leB+cOVQEhqY26k/eshXRiiFjIICSnFmIldiU8tYNR3
fi+5IMSwbptZOKfntybaX8AyMrdAXs5cgC79LouSxI16rbJKPw96fZy0DzmGqCSKkZC/BiO03uZq
H6DLv1+FQC0s3cUHUEs3MVGNx02RuA3HvvAM6xBWOqYjs/FZudcHVbyLZeG5CqrNOGuWocQJ/GRc
gX8mBqXrkGaQNQUy2bw9LUtfhRwbwg7K3Ojdpb4qL4DFA7tD4oY1JBaG2Eqnk1JKKxnKJWdCuQ1V
Z6T1kCSi3rJVLIQEGLZ57M2hqt5D4cjx0UZDoubvhwM9NKSigMxEwKa2ZIQ8VMRqKYYj1BYnoj1Y
+Wiqvy7pgJD/3AodsImg9H6TJS6xZGAgwvyJa34V6LF+uj2a2Scvn+GzmA00ATVga4GfokbTC50W
9/WUugyv5UbdlQWepL1128iSB5wboQYzSm0pBgWbumEKYlc+1//F/laQrkMqDD3guP5cbrwsqKHn
LJU4DpoXPv0R85s6/ro9hCX3QiUKb0xwyIJGgXq/cFXmg1CigongLvNPQ7Ilviln29tWllYDIFgc
NgAVQLWHmqiK+FI9SIiIAuipf6F5rTEkCX3OK4F36Z0EYOwfO9RJXTdlwfRcmLjlS4rbIBPqPgSP
/c7X2aA16op1/CzdpWWlT6ObKuFdzokr+3XpdL34BmrRiiYlpcLiG5AEy3+iaiX/Ul/Lfa2aYWGF
D7cnduEcnRUE5jZm4OWRn7v0ELwKo0bq48QtGHeMsuOQQrmy2fQJqGjLtdasBXdHAhWpAqhz4xCl
kfmkjsRAibkEktmT3spfAcSdUkVa2VQLHokWHqBnUfNHBo2jPLJjqrD36xFrqH6wUCdlAhs8NFjE
NTzr4nCQDEZ3GBBrV8JXcaCSqhl4HNOk1vkiMKZpN+ZrmMcF15+LqHP309xHKVDD6as8amJFQVhV
ZXhjYLBN/S9mDEuPmjWwOyLQ9ZdOkPZNHLSNnLhV/RlND10HJjKwAib1421nW1oZNOahbRquhosb
dRRBFAPCcZKGoeAeLPQheIICQ0gdUHWtbOSlpUGgmLGbePCBHuNyRCj0QCiUBKkrQZCYiM8amHqU
+O9fdnOomHG8M9EJjXFPuqrzs66BETnSA9XSgiMXHqp0DV2ycH1CKWlGcs3FJCBsqcGgq2RoMthp
El+PosSq62ibyBXkV92uCHYhUXdohHBuL9bSEw/20NkCt8CJftU9lpF6nHoOh5PLP6BjgOiskx9V
sKuY5GeXAJK3smjX6dEZP/HHIOUeJRujwSqZDXq8lZrM02TllrBykiwZmdFpQMPhkYS2wsvJTKSJ
zbJuTN2Ju08GCNfzJfB+9k+xfF6Zv/mGQN0gJJyKyB8C5498L7WrYpD2A7oopGhW0TNLhVyODVVe
5cf0CxJ341rNYmlvnVujPD5ny4pB3hTO2AVAlX+IAfgm2cZYT47Ov+nWuOaAdZatmYqACyVGxAyS
/aSkm+ENR2PeW61sFInRJfsotpvSJNUusW9P6Rzqblmed/2Z5VIWhGzQeHQ1HcrQHazmZ0N09eN/
M0Ltti6YpihQsGxD47zF78nrBFrS020bS+EJjdB4OuPyD8gKbYOtQ6KNaeY2bfyzQPNNM6GbSW7M
/80MdXQwDTuEI5NlbtlImzwPt1M6vilivHZtWhoOroDfYHW8MuhACKibL+RTkrk9uqB1gvYaO+mD
udAgrWXTlk5DnB8AOc28iriaX7oAUCMAQHF55mpCLBucj0ZdGZrXt+dtYS8Bco8XGXCkSAzRN4gh
qDWtnxAjkFs2QglEAg1voDQKTNyKpe+nL+XS6ARG0ONQvEeRhtq2ilqpKVGH1I3JjjShLrV3fPpc
FQ4pgbz4ZLvdGH1kwTtKzxUnGWO7dr1YHOtM4oNkzsyjQ92sY78uhKGHuxfsRsGjrYzs3o+MYO2y
9O3TVyNFTQXXPwDX0DN5uXJhA25H/MlccC/aojGZH9kOok+6gLx1bklGgvLK7WVcntwzk5SzTEkw
JmIfZah6dDa76y3WivSw1e+5XbUdnNyQViwubASZVdA9ruExBMzH7L1nAYrjCknrWIRGP82cAnxg
qE4x4f3tYS1EQfCziDN53LxeNPMQkUv0fbR+6kLADq27zpRyRi08tP4PpllJmS8clrjWgrlDRP8J
eJ6ogNuCmbmSEuy2HOQ3epcFMSgB48zJRnHYlgTvyQw9mIcIHZj/YiZn9ea552BOKFDHNJI1PJ/h
H1cR3a77Rdy4+3sACdrNgFdHjR+hBMRpl4sldH5RhkEYuqT9KAHDZyW0QpJdhtZVDYXo24u24BnI
yAI4Avzb3F5G7XNwmDUyM42RO4WlkVe7JhAhuL3ymFvYy7gd4goNAC+e43ReFiSfGZ9IIuph4kM2
EZOVvmQNNY2/R4/MfV5/7FBuESkhLoYiymGKdJJ9xSTMe1ycAOpeiY4Lno4Yj7rbHBrhg9SFUOWk
oQZtbeSC8tRS8WAwI4lDaZ7D5TNL3qau5FaWaXEGf1sEZvjSJ8SGE0r0HURuqaSGiOc/H59ycKzK
kBP6Fw5xZokOh2kZ51zuo6TY+IBS9SwGKL8PRFl5pCw63pkdKgZqpBpmysDIzSpU8ITYlDI8I9eI
Qea9QgV3XGSQnhEBHUSCjtpL6F/zE0nNAaKopcHRuGTTCf3aM3XZCJCJaNYBKpFenKRvJLaPkc1C
FXaSgy8wav+8vSgL8Q7D+GOBWpQuCBKScrCQsI2Viu9g8DVqVtkw3AG8BSaedsZtg0tDwksYVfnv
Jz5NkEC0GC3AMgyi1HvMwYzAjvWP2yauHUCYT1sAmWaIBibv0qXB+eMPXIYYzpSqUYSJ3rYfw1pt
5HriZiOghpvZgIFNp4x0jZJMBHlytyh9O9Wku1h4imRxHw7DMcxa0LUom9vDut6pgPbjgEAtF8EI
MfVyWLXPiBow3JmLJm29w0E03Aeq18V/HRAuzVDbRyRa2jKkyFx0EIBfWSF3U3knr6Hk1gZDnQ5R
6bdhnZc4Z2UrTaVIjxpkGLMq1Wvt1+15u46pGNBcWEL1TkGZmBoQrzGpGrN9BkTQ0Y/KHy24bcqh
wbCAoQ1l87a1Jb8A1QAS6LN8GRoTLlfJZwmDQgFu0mGMyn6E5Bgz/KjE1qjq9gv9TutJmSt3n3cv
Sma4zc5NijR7HhMo7cBOJXHFNK7NBhBNE0xdxUYgwxpX0IIp3B3A3ADcAi7w9DNBAbaqGEOuc5PI
h1TSkL4MUGa1J0Uizu1pvAoTONIBi5gpPuZWJpY6CGtf5pmq6joXJVWTUUozTFfSIvNvuAjglxZo
bETmp3JTlxgLdiujE8ISCxZre8qTdgPwXmwwbM3botRo5pAM3NPtAV4nm2b7OOJRNwXwFWodl44S
qgWX4xLaud2nyD+IxpZTIImUA+MJ5kyjNpqV8V455rc9JEzw5kJxh+5zUrNCTioV4x0ao/gVAg0F
HnpiTszKMX+13Sg71Li6yg/R8snDzmAHUqUrvBeYtXDHrxblF71R+TMiaqsJRIx5X8OI4PHVDxDL
bqNfGnSuaisynr5YM7FX1mxtaPPPzx47QRCFENOBwcP0eR+a0FhcORyvouI8d2D/RuYTVWMcYZcG
cGMPmr7C3E2fRWRMRsGb1m23W7NABcOiRMYxm72gkfcpaE39RgK1KRiSP2/buX6JUkOhAjy6twlf
SQK2V3SKGzOq70VRbzeu3+llqkMb4nmA9rgE6cP/0fAcWc4WqZSqYEoDGJaOvFZCpra3w8p47m2B
3Ui71/q91FfmdNEPz1Zt/vmZxamtEi7ksGot+yMRDmLwIxVWaF/WTFCuXvgRO0axiNkU7rvho1cP
hfC2MnFX2VtqxSjvBm5xyrLZ+ZIwM0H7pYWG+FI2emK2Jy13fH4lUCyFeDAioiEd92e8SakxgSU9
FsC92rlsNOisj8NYWFNJW5q2cxPUkJoQ7dRxEPUuP+j9Vt5HK4f92hDmmHu28hBjyGEDQ2jjN749
xt1pZU3WDFDHYChwTFOJYe/6yD6UWzQOVOGd8N573UG9Y/dP0TE20ofbRlcmjaZ4T9sA0Fkl6N00
r8yCq4wC+MR8Tdtt0Qr4NkB0OGdb1PnnZ1NXRuAeSHMsjT8YvA4gQL0SS5fOO5BM/TZAuRdIdPq0
aZPezX8Cu2HEktdkTtdZdeSIa6WIxWiHJxp0QVQU+0AOczmaME99HkxCvTtyb+xMQ24jQ6WHOiRW
VUN8wyKtjG7p9vLb4NwjTRnskqGtldmgUQoGGxnKRwuWlh7SMsiQrbj58lT+Z3QwdnUskaRX46JH
InP80nR9+HpfQXIueAOIkPDGRT8Grsf0HV0lSo9mNvhcWT/ksZeGhzH2brv1wiAuTFAHUlGUpZKA
7NTludci/YntWhXHBv3/91yxsm1n16Kulhem5l195ts8KdF1DIkXN0sbJDreBfV1gIIIt/YGXbaD
Yi9Ksd8aF5d25uDWdwL2EFxA61UjV5HIgzKMqK15wMLNByP6Y4kKdDMDBjcq2ExtERsJ9HrEnLES
wWD8QZdXZm8h5oE0WkVKBSKaGrA8l6MK2JEf1TLtgXEnei5Oeo/s121fWJw4aPd8P6PBZ0gFH4kT
pjYp4dA9u8uqwAZloi7KG3HINrcNLc0bEtaoKKMLBnV5yhPUapB6MSUDmv6JHg3btHxW89c5v8aR
v7/fIz2O8vysHzHjQC6nLS3iPoqEYgBOvvMaRs85q6wM4E2Sv4YmgUjv3BI1KMjmBT0rNoMLxQMw
UQlxaJA6X3tIX6OCZjOAGuAPKoe4GF8OCHRPgSJFUBBsBaN0WcsvHJbZDLI+pU61Lda6c5fiw7k5
yu16FRKnzIClCoVkL/9k+MCMxmc+sDjOAcr4L+lc8N67GBy1WiPyktqQYHBSF5tZweoZVJv/kvsQ
IDUU9HAqAS8MIA3aOS5nMNaYIY+bafCA7IKeoJSLWzWQ1woX1MRdWaHOvjwJ00hIoaknvcS9AyqV
ngPN4gmiekz/cns70Q0NtC26e06OayFjGthKGJfJXtUMpGRv8hufuxGqam2nh8kmviuGR368w8t2
rdpFo+X+sY9iLEis8HK/Kl6GkVoJ4HwbPPSHg1nOzDpLB8ectI0P6PpV7R+3x/uNQzo7Sa7sUVst
l3MlwiIPnuik7aM0mR2ENG0oNueo5eVOvxk/8GcT2SP+ZrapY8rW7U/4liG89QlUrOzmnFMjQdZH
ZV9T9diiyafIO6uINw1aVuO9gsaLnouOJGnNuniV2/cRoL0p36JgaKjFPgl/FZUlQ2xw2Ldli9vJ
acqdpJHuVAZ6h2pvlMx901bbVuZ2vdgb40o9YNlpgFhSkfUH/oCO9n4ry4SEyuBBXYI1fGf+t95C
GBb/DY2htgfeCXfm7XmjIv8/KwdI3jdLLUo6VPQqRw09ljwzeANgbqJZFhUKOsEoRnoPJmfTV8YJ
nG9oWr9tdtljzuxSYWyoglYWE3nwGh6v+86M8t6WcD8Q/XsUeBIxsXvmmSudoDsQbdsHIADT9IjX
5V4yQ/klS4D6lXojghJnvi9Wvo5u2PlnVhRUcsGKKePRR11bUxXiW1OHpajFWJejn2l5h/xeqqLq
tAVHkdIzer3zV4sONGvqP3Zn5p05lQjILvUQTBkRTagBVkMKOzuWwf4CphHZh4C7mpu+NupBkEL2
zmL8fY2cAXcoSw9ZCw4cEBOJ9GwS9grE0uX7sdiVYFa+vWhL04JXEEBnSKuCKYS+8nRyn8t+qRKv
Hu4ySBeV0Qm+OoiRkXQ5dAK9oNT70V2TR1/wUbRoCeADRFsLaIPoWVGqHCppTOdN7I+GK5xJdpqi
soc8s4T+7x4s8wrAFojLwFOC0g4NFNC0DK0Ootp54nAsxVDv+h8JY8s8svJ79MqIp5UppbIZ/9ib
8aOAs4B3jqY37UQmlyZO6LwxIcXjMAS8VcIuWrxFg0WbkCWkELKJsJiPfNAruzSHfuXtb1g4GEHS
CwAQmDTxsKFFoUsxTfk60jrvpIY8MsyizqKJkvmZTrWRrnXVfhccqTgNCDAwSYhxLKgkqaMinTTC
5Jnce4k85neTKDGnVGkZqBcmgQwKlbbYDQQeL5T1aAYt2JZz1P3zUSNWNE68y0wqRBZlYTRGHyRb
uB6XNlFi1SBtRfYkUp+gGymYCj/KxqSA8bvzy9yoNAQziNy2lgDpz5prSochIWczPXQ/xbEVdQL2
bltkR6SCGyIg3khCNa2E+CVHRswDFQhqIAD0Uo48hGwVRFmCtEiaP4N//UFkPpT+oavuGuHp9qLS
eftvxwJgGIgD1BchNUbd3FK17cHNUvSe6FuauIVW6VbjoLcVlnrZf3UgHQQa7HlseiNTGKCK18ro
NKzoPx+AazHkdVEMpFGWZUeCSWGq3qtE2x9Uh1ShPUvAloUJ8sN9PW3zaJehki+Lnyx5LAgIjisZ
dDEveRzc356NJReXwecMrUqoOuAZeHnDlPJJ6kSp7D3Gf6vI56gdk1KvZV0p7lYv6FTK459xo/CE
WjiA20BUX9oC2VjWhznpPb6NPwDD1BNFxh0sOsqfHVMaUAAm/AoaaHmxz2xSp2lQD3xZ8F3vCT7z
KahO7DtFiSM02BVp4wDeYo4EbDrcoPv5ZPLtKlpunsCrXY0+Fm0uNbNgkb4c9FS2YLPk2t7LxL0Y
byviSukhIUeo9bZWNBgFunTqcs/FCKGTmR+mNSamxRU++wBqa9Ukq8Rx9jYhZCwpzfRBym3/XgR5
OAG1mJKLK3f8tRHPH3SWPMERLsexjGWOR+5u4JptlWmuRNbyj4tnLjbw75mlni1MDwk1LcbMjkyz
4ZLKZPEqL+VtxAw6ZOyQrZn13kI7lvRMcm5vm//iV7+N0zlWf+CVfhQxyDa1D7JslBay7eqLNT09
NpuVS9fyCkIZEUf9LNlA+TDj10iyN7ClZK8Vu2mTxxz4zvEk+D+0FVPLkzoTDwqzNbw7LxcvCoOB
j9i69/r8Vx8dZDBV+3i95yba15ALK3z7q2i//s1kohMLfNUzOf7V7aloc7btsEkJzi4VdDu2hOdS
Ca1lg9H0TtqopN2SdhP+um34m6r4anOeGaaOAuhVqWkh9dicExj4TqCqfJpYwE1KxEDEwXDWLy5i
nY0gZhdAJmPb94eyVTcaLnd9GxuQJd3GohdW9xX7yPsE9McOcl0DkmqE7/RE3Kjdyotyjhe3Ppm6
JTRV3w6kwFyBWyjdqsiwBf2mZdZ6FpemBmk1sFzOnJq47lFxKxz6gkwQq/Bi7SDZoZUTQ2hKPfvh
S44cQN7aTMELAObh9KN50mqPydH4MPl6ofn3PHPAC14uDiAy29XAntwPk9MLmwHv+9sruLA1gN9h
0QQEjnW8RqivRCdyyJXMPBtONu0G/0ESthBBN0fxWElrDIfLxiBMALphnJZ0H4YfTUPCZBL2YQ4C
5E0g9FAm0OXkk0UPft7FK7fPhZXG2P6Yo+IbIOMcqNzF3tP02vUdWxn/1eT9NkADKOJBkqA1zvZe
mTZGxcrWmL8Hu8CRJvS49WvE9LNjUo57PpzvyHN2LFRM2YvNiOHsJb1bmapv3MqtX06FSLEU2iTv
8Mv5+NEHEI5XGuRbxG0eVGYttmbTHplWV9qtip3iDyyImkQgeepj7dc7PmoPybiWoqbTn/N1BwNG
nx3QeehFottxwb/MB+hfg2+yxb2m+OVdOKazgnzLK4baj8lrx0m/cLlXdlLc1Lkukfwvgdf/fAP6
JPEBQL9CC+oynHdiSbRQgMuW1UPIn1BLhzS4HASGyG9v78SlE3Emd/ltirpnxNVQaLUgY3dUyrHK
N+1LhXzoGDUuy+yiz1oy44MPHhZ/TQV+0bHwcvjODqC4RUVEIfH9uuYYGCaFqjNaD63iIW7XXGzh
WjM/e3+bmX9+5r/NkJfxqPq9x44bNRrtrtkXxlDWOnkNiFOTI9mrkw5qonQE+WT+zq1M8Hfz2pWP
n30AtZZtycV1KoVIBm8Hu/MgvxHpiUWcxmjvj5It2G+MPpmHmNVH865LN60xOK2BV0SxeVhZ63kt
rz5FFNFtrs6pB5q2JfDHjKCahIRcejdApxwYFBZkorWZ1i9x7OD+pzfiqXppm1YXJsOf7jRyag3i
v97+EJqQ8x//PvsQ6klRJUUxZVGBtNCxK/QXzD93arJNq0CcwMmgLJpiRU5KbHR4t/K9OyUnrrbb
yWgSYraVDQaQ5BiiQzX/Szqpf74M2Xs88OZEM03k3eAKrKlRNHhCV7xEWvVzbPdh9n57/IvrgH6s
mVIejNH040IV2lHiYqxDPnAMsrogT/bZyJTr3Cr8FoyXa/jBxb02FxKBm8aBS++1HBWPPiPx4IHs
I94JzZS8j2Gcr/STL261MyvUVhs0wU8VrsLcJUR0IVoc7EshDO1CarXH2zP4LSV05cooreCyo0Hi
nKZIUQmb11GLKcR9qrNbe9zxDu+gaf6JsUOnfIG32MOnGW/ZXWON47FwAvc52Y629kbsYFtaxOac
3s6/wndJMRqyxd+d9RjZqbF2IVi6nGt4qP/+VioCgJ8ViIISESDmQ70Y9YFDVsA/QPMn4XldrTZ+
cGoP/yYTd2GWiuw++DgiuYUrM+UhYt8K/7ETtmp+lAADy+5LDlHm9qIsrv/ZOKkXZJGoXBKq6eAp
XTTuimGorYJ09VZWo7Wu66VkDAaHFNaszoh9Sg2uBstzFkT14BVWv2tt3snvOZP5lB/n1QUtvivb
udNsbg9wcd+eGaUG2DHD3JaQI34yvb+HIlhklHUhunUTSnpYCIEOALCyct1bPqHPrFIXygxsemoe
Yqh8X1jDRmonQJuP9QZ6anV+APMR7yOrazHZWtRYXs/fc0w/KjmCm6aPyrbHSu2Rx7sBBSaV6VeC
4X/ZHn/M0IdBCqU40pYodGlI898nmmp07C7ydV75Gbx2eagr3COzdvdcKk0g7c/PXJJonZZowHjm
8wlHQKPnRewmyDRDQc60jaCYG5kIxltpmIzWtwFPduo8MIFAMkXuvslftea9UrbMe8B88cMenGuG
LK49WZZKZxcfR7k3VzNdngjYSplvBbHTkIc29lTRHPtthtYAA+LlhSkl+5ioeguKI+3vE7sX9ilP
ZyIN+tYMlr7MAyOyssJNFKsta0Mp1+r/i+8lnLsCJOrAwESLxjFC3nVijVPDF1/4cSOTV5kB245z
e+v+l+X+Y4a6bvpykE8zeMKLGVsETQNKIaL62GZHtPpYFZqVcOXhARVRzRS+JsEhVMDVCtw/MmXD
FseBKfU02nNJZ/ARt7LH1+aAOjkjRqxUvmsHDxxxhpiERu7bElM8kFUCxOXAeTbd1GE0+IXScSzB
qZAUdhy5iXZXVfFrqd1r8SYPyv3EvgrTKWN3cbvxCTHBe7ljVLfS1gDrS4MGXQEOjFmK8krNN1LD
dpCKEeFFqYZ3MepmO+JgDqXMuV2WSWuzPDstfWc4NyhQT4FWE+OwAogguGvke4FtdRDhksiOil3G
r5ULls4KlBZZkDrPLIk0A4k6tgI/FD528HtQfDThlgVdOKkUp/+47dlLhlBjR7KH19ASTHdd+YzU
qzOTmTdUlTmVCGIMeSrrfjMV0VEV16L1Qn0PKCckNSG/N+tLUZFhTPA+9zuURqdCcRLy1A8ZRNo6
QyU7QdtrJbcToi8t/8uu1u97+blZ6hAMuFZIpFAZvQgMIc0uql6SNc6HJfc4M0HXyCdpGIucgSZj
17z03bGuB+jt2VEq6mri1cna6bq0bsiackAhAJEBDoBLb2QivxKYghm9NkQaJ8GzT3ngyUbtySZE
pfBvnQSN96B+Q/xDsRtKe5fGArUe4jCECqYIwEptd/y78FbwupKsnBvXe/rSDr3F1CROowB2GG3X
Km+T8lKiF/R0ezDXr5lLI1Qob7sUAowxkDFAOlQGL/rsjilG1r5tZeHhDjMQT5urP8im0ultiB2O
bAeovCcNnDGoH7j9DDw4aa2JMYMG0iLdtnjho5/M+COT9sr4c0QGoQwZUwJqoBLjTdh+htEvEdCG
cZer5YYXt3xhBjhpetJDaWJlWq799/J7qbkHWjySlB6os6y4H6eHdtOYnayjlUUOVlDDa5aoBcgA
VEG7DCzVyjZUt4lUWUnwjL48g41ZoDVWMHsL2BqMDAcE0mHoL0WX9qX3YlBMmAwaRpakB6ELN01p
1d3jIAx61ZPHHGxBqt03rN4nkw5QSSyyBhps9ch3WnZLOoPL3+McfIQ9Skpbfq1J/fqeLCPMo/4B
DjAV5WHq8/oONKlDw4+og3C+pdbVqCcl+IW7JP614pML+2s+UhQg4cANfcVrJRSc2gDmw3tijSN6
MDj0ehWWMj5q0glSN2V17ORQT5jHOpDQBalLxUPJPLSAGUVfsbSPw/gzU38q6HuDZjd5gQglQwK7
aFccZOUzaZ2QgCsRwnyR9zox4W1Q0lqtUkU7JFyT+3Bs19pBvjkNLk92nH8AuMxUpnOxjXpCgIIt
zRJgWb19oSOdVulH2fj4+BCNj3v3+fn59fX17u5994QUm/7V66nx86+XBfaRx0F/38yzQ7eClqEs
96BplbzQBc5Cl53BlmwwIh0CJ3LaveD4tnDKnGkjbzmrOMoW6yixnu7ip1Xa7uvzeVYhU2b+dchu
XLWuR1qgyik0zzwJwATdbiE4FYDcinltNmsQxYVUOcqaOE/AQDJDhWnlGS6Mlagmiuyxu/BVs6cN
SF3ucksGR/jtCebm451e4JluB/SS6Fm5SsuNrBALI9Fkr9CPowFmcOPlGOi/RL0y793XXaj3+o/b
Jr+xK1cm0SYFDpn5/kaTkilojSjBRS575v5Q33tH+80+mKkxGlqkf9jbI1qndc/WEVZOzf1mszE2
O8ty9BiDNx/2K+fqwoMQU332NdT9J5xQNmeLUvYUPbKKzmyeAOSLvHhjGJU77FJkk3Zr0KY1owJV
VYZHQ4h2wBTgwfnDeBs/qtQSngV3uoOiWfejhZL0Y/C4Mu/zMXVj3mkAJxvFeIKHFebdPJhvh6N9
POamfQwNRn+r9I950u0ManN6sa3vTMz7Y6wb77xeHDcP0j3RNyuOQOvK4Oo5Tz2IYfBK0WZuvMvT
p85TORiHRvb8Azkd7NpNI9t95m3NctD3Y3C/HoDv/Bp3yho8cdHpzwzPUfasdAEVIKSHeRieOJM3
ioP2WHdOleD9b7fCy+1pX8gyYZQgiPruixbREnRpbAB9RxGxLXZYpk9upz31E8g77ofg4D8rkRGf
QgiPrUzt9RUY0GBIPIERCm0G0CG6tAkiYqaPhkD1SqyoZD2VTrFZGdb12XxpYr7KnM1hHkFJufd9
xWMdcQfArRXbkcUYnf78jGraRtysQjHWLFI7FUAEIqQBo3iD2Zm9EWyYu3qfPHEn3ixsOOgmP/gr
4fG7KkHtGRC5AuipQWIYnAuUi8pcNfJB2mCU4Mjv9qGhWZXxEZrgKzdSHeV/u7Bz/VQ51a5ymgPQ
EPY8B5kT6Kx9Ss1oE5uDfi85tR5b8QNYsvVEn7+e4P9KJzJTnTGeAV80+r20TQ/MtjUC2zfCbQWe
/EfGVldGtOgZZwOivFHO6ixilFrxzNIOHp6K41of33eBgJoyINJV0DOCIHRWpL10DAVl+jbrFMVr
TdEQ9v49cyrt2MaMWdMmeQvNaRPsGod7buxaV/eFHe5DvXVaJ8Ei+ice8wBy741/16+fqwshELUa
vF6ArVyge4jVLsrVNFI9qMxZxHqrt4o9ubylB14aGf7z7T2ykBoDNuLMHLVHYC5LpzxWPWKhPx3Q
fFuxkAfSNeu9MCM7dkILd2pdMW/bpZs358B6YZfaKYHfhGItYJiyo+7abXEX6YPegUbgudp2Tnfn
W7cNLsTTb7S1BtEKsJLQvZtTDSHuOB1Uz3diU9i0eyyszW6qlZizZoa6jAoQDUPWFGZwDdwM2+BB
c+JNaSivt0ezAJ6ANgvA4/8/HOrZkULiWan6XvVe8i0acOzkAYjYU3CQ3ckhUMhQcEQiqfnKrRme
fzG9dcA8B910tFKBr5UaoIyrfJFKo+q1brWT3+VdataWaCrO+Jh8Sve3hzk7H20M0gvIXojA/Co0
+w4b+xXXd6HmCZUViToiFIpoAdoD1vQ5lm6zyD7/sUTNZ9AKIcTwYs3TQqs3pBC4VrcRzIQ8ylbP
GfzKlW4OYdcDk6FuAXYhhO3Zjc5OpgatK+2U5ZqXu/Gj/Miba5JnyzP32wBd7YeQIDf6swH5wGyA
DD8FLmuLK86+PGt4aEArSwJLIJ2+ByhFUzq50jzxwL5XO/5n/QUiM4s/8StvykVLuCXM4Bw0qSKJ
dTlhJPNForS95oE+ozrFnwrk02wUM8HuPL0rK263GJzOrVE5jjaRu0jyiYb03AwXQ5NM8RA8cId6
r9yxiVG/QXqSz/S1F/7CwTdfhX4PkjrJYzQw+zwHs9oRvAaP4k/uF1ljP14KUOc2qMNVK0qFi5JO
w4U27PT+HR1hx/qrsNsV8oyFWoOKMxy9P3iNovGIhh1wkQ8Vpiz3PTNp9PS+f9ry96NpSEbjctYu
OqZPt2PFQqIIBgHg4pCLQZMxzSKZsl3OqC0MsjtFr5wQT1JpT3B+hqgKg2de5+0MGADBgGCpQfb9
xyoLyuLcnn0BNbfQHg4gZoUvqE00dD3oihXawkfjyNvnO94Eucdr+hQ7a+KK17EEOIi5eAZMCZib
ROqhNqp1xoEMyvcUdrJ9flvV3G76Ytrevj3BS3aglo65BVPiLJFwuQVruWoaUjaMx2rlDvfQz2oK
lA0o3zqr5Ad25YIw/7aLCCkiucAhi4EXAtio6OaxUUgg81EmvJcyCMJJX+dmAXUGixeIsHLf/D/S
vqtHbqTJ9hcRoDevmSTLsUwbttELIakleu/56/ewv707VVm8RcwuBI00ENDBdJGRESfOke/WDWl4
UNahHAX1rBlBezsyMQA8Zpwk5ZWbTkK554uDHu0Kg2joRPO4d8/7CqFkEh15wEz8l2m4KDlRRBdR
GtWkzfDF+z/brea9FAmdXAEVbPz5p/qZ51tDf+kryqPnyT+MAxTHPNvzzbY2GzQvqJBOAv9fStr3
OCFNZ6klAvMUNTB3iA+Sv4LQubsSMEpcoYgrZ2HDuztHhjxLms0vyizQPausRwidakgjRiBOsJIw
KreBWPhW2Y7eys5ZsqzLM/M/NGhAdjzvrKvbTlYGsANylfqqDhz6ugfwy/uSWOzqAZMcKka60eo4
e1KMca3Qv7S0c4cSErMIlVBsYe6NnqtKHwoKKuA3wEkIhPOgsRHvlcyVBFIc08Bu8z2I0tXoOPn7
SD9nRkxL4cj3lBe2AUcnkCX/MsbDNNl1RXz1IrRAYxY/RH8b65YEquba5vK35G9YHtPGQw/npk0+
/ZR2Cmljqh/Ej2yvyE+8PtlhRLzernRHwt8eH877OP57B4PVTEHqD82FzEBVGZylzYR0HKRsL3g/
VcAeg0uyLQt/W9TNaFZdIppxJXW7UqmfmkQFV9dYvvhq2pqi4OlUMTyzT7O/6TxC6MXktJFSLSSi
lEqkBB8e6TJt2D3+7nsAyIy1M4BMQzyLIbDxpBSIvTr5euJKtZ7sQPGXnkRO3QUJ9A1CANi7AYp5
kjfYRoGzhpC4sJU0+rfi1nBXmqJAphiPwTmTzDq3LgdQPqom77WIIOXQCPlThCMrVz0BhQkpsZKx
2lwC7S0UVrzPffIFpnW83EE1DlEMno0FZU+VSr7ifTfNN15PpW0v2B2/6RszdPtmDzim4v2RV7us
5g1x62BhFmOGbA7ewQoryaLGucTHdea7UWvoFs+hXNR7vGeNeRds6lCAKG9X19sp8OS9GHCdjb4S
0kZTYeoQbreMvmzWwsm7t4UMRhXRUKDtCn0QRP2Mn+ga8K5Hte9WsYxMW1RTlY8VOotl25WUj3YL
SKEZN6W+MXx+giZandlNGEU7fRTXEAr3SQJ8DcjmUVaHcA1cB3Pf+REfFqDY8F3hRQ9oGh/HvzyI
uSaKhtII7yzZ7HsrCy3JOwuyVfs2oDm5XBI+PSf5b9ER0f9dbFPobSUkQnXsa+w2SrTPFUsTDopk
Gsab5voy1bi1eZzDU2Zp52QlenNwT4PYer7vrvxtqkCcIU977Kg3TyWBj/eu5KRPrXYqZYPUzUfe
/xkP0bRJ1WnFD31naO9s4/WJChX+CyaRW9uj1IvQNih8V9RPcB6e6T+PHKBxJCj2rU7FbhvLl0ax
ec8Uzepn8sQ/92+yNQ6mEh0EqlmySKSL8prqZu+ZHWcZ4N9fczr3Fz6W9uoj2QupLRUtKHPfBV2i
cebqzSBZkrb3jwrqhs1ZsOQDdOU/JH+rPXHw+pUpUF5ZWabvwhAzVWBGwCmcQawzfuN2qiR0hvat
ovtu3cdW/jSWb1lpDf7Gy6nq/Wk4pys2ZfuZTRGRZCcYf1e8qQobDbigQSFCtkGOobOgjwhlbcIX
VtKZMreZRrQmnJLEirwLhDLkyuLibWsQIbGUJ+kLFVLvxXhuol0FKokGyV3uj6w+BaAgaIVju5+a
T80gA2Rew134Eo+QY8n2jbKG4fymPX80eCaPIHNpJ6cQanLVY63aaHYk9fAc+kejo/E+jN7LkmTb
NH5HSxMubTTnf2aXKN/GijkFjt/YqvIuDub4pfo7n3uWgQzP99potvDYRn1WvYRI1TO8DckGF23o
49w9QsP+oqk2+Oy1H5680zo3iXdldgbKMJg1yB1Vs+XpmBWHBLjSkHTcztdpgcJx/pZVZqFZ5XCo
NqH2VHygSeXxTbhwg6PQpAKgjxANuRWFSYiPWt34PKf6bhPbakmBjS/9HZjwOxNgrYSI4UZv6HjM
G7SrWWh/q2mGfq69qlN1PMproh5L19LN58xB3ZUTSTKIGfW157vjMZXR9mvXsdmjiB7wJA/empHK
siXzsamLa3QaC6fzxjLjvtpEHKZU5nyXy0iaJuA5KqhRa0RRbTArVVlK0HG+Mvv3T37Exoj+4exn
DmHQU90OF+3dklxVfuA2/InDzRNNwzHwdVIXwFNkM02iFdcjAXPSXkDQ3Ok4jsG4M/RVWru7dxa+
RPpPI9KcX2NbrtOoEEu5lQI315UeJH2hcVJacdiUnSbQfqwzp9YS/TUX+ovf8M0hM/zBzNMRpGCB
IH7kamvQkU9iUyyF/KvgvDWo9/3THl8IYVKoDIggwQP93u1coR9JC9M6CN3Wk7ZVGJmGVlFA2Wtt
U9R20HZWze2yqIOS3HPEvSWVY1R2rAGu/OvxmbkvUqLYDeYthIVYOF1TGUeuFrI0qmkeu+omBqRJ
eNfs8QhnFctU9Haisq2I+BmfQRXkPrZ8DxCaLUPNV8INCwijwsQqHbAYYm0EiauWp8ywKx+cPNs8
vmieK6m/I+2Y1sRDuwV/alSr1msz8/iPQnwdwBgQZLOURg6g6UfPA1mdeFQvwj1MQQuwoZLyFejg
iglWHoB36SXmk+ew4epEC3Iic4i7YldUU8kd4IbsqK9roHgSSIhUUUblIQ9W7tqF3YwiHCIR6Gsg
ictmJ7gMGN+QrxK3AiTCqdfIbeatxlwjNz+euUZCsa+AU8ePF8aTNr71X5q0L06dTtcS+981oVtL
yEKgXwdgJOS+kWO6nT2tSr1cCuLEHZNp70dHedwLlXb0Wqd0y0m2+vyzGLcdRWxhcrL3+ni/3SdA
kd4BwgVcLhAdFKDMfms+FTm59QIvcCthpsGKehKP6Pi0u+SYVRFJqw2/1rtyv19uTTKHKxnBFSV0
RuDOYiKx2JJEEtCA9TlNyh8OSabHI5wHwMwvkrsaal4gCwKlHnOghjQfwFSpha4U9IkZtFNN+Jyn
XK/F9LGl+6I+5hKykED2GRK8BhvZ52XtD4IWRW6eHUb1ye8m0P6g10z8g4yO8hN8pUlmlbYQkd5R
9bPR2NMR/DykrUkmHuK1Cu49wAXfA95IpNDBPj0LF96urdYUUSRySeQ23LGf6SVEmnLPypNncxMp
sl161lGSHEl9kVxDvVTD1i+Q5oOsXLYyNfd1pflTZKQPABedCdKZ81TwQ1rl4MpyK/mrKF676qnm
LlIKSajA8kOiemjqj1xlMCXUiuW9B7k+hJdiK0KZ0nq8TEvbb3YYwF+i9oPL5nZW4rwcegFKHG4r
SQiHjDbbVFLUAJebT9tIKxMTQcLa+2XJKMiZwOmDtcDNwhhV4joQ0iCM3STQ9a3c1fyubz+FpjsA
hTThiRcZKy+mhQzIN38CVh4C4zNXxO04x9KDOMeIWZ3k3/K4GzUBmgx4b8g1SV8GBON1aAmtpa/B
gpcOnALeHrTg83N2jAmzxL4tIjzCI1dTu+kogOEkTtHr0lTTiu+a7xX2ZGsgoBKQYAGJH9tsI7U9
P2p6ECPBAfkjKYTzWrlklpyzeG1iXtarq82Db0aXfxS7QS0QQY9JOyFu/5IAXXjjs89RItCUqmMn
GsiwUppa2jHXpplgSPUlA+FQGbt6oWigZhk4GiUCIEmFhueuluugnUrTzb8/Gxpe+OhdUoF4ZCOw
KQiEiTfq2G3GCA2zr55UmoHk02gocB7TtS16f8vO4kgyAh4FOCHc5Mz05l0cTDnGiHZVwc57XYSK
+lDuJ2F6huj5rOSgxaaPWHUrtAWQYRFadeWgDc2Gq0CFoE+ZFQNjb7e1+qVFowRqKy48pJO42tI+
O6i7zYZyExLdaO8Cg8/tpzYgxijSScBypIdWQdoVrXpEl0419OCmPVpT+XoTr/H1LO4/TBF41aFg
hswH48H5XBkleVRi10hrE1Te0D1/4SaaZq/IdUuV3eKFPuiHmjfR88v7a1HQfFTZQaOHbq6NGiDV
YNlmGt4Ti0ksEpfPu/DI5TpaqPUkuURy4MagsT9nExTcFN1L6Vj0n/96LyJ/gbobEJpQl/+O0a/O
niL5cTEUTeKCmgjdtgdJMfvSkjNQsvx4bOm+dRxb8NoU4yrBrAoBKKlOXPGInsvdh5bYjWe9tx8h
BYGAldhowtwXMdUg9ZeeI+h3bf2zulqNvo9pgfjV4cwgRTkLWjNHHnK80hSHSeoiPV2buSiAcSyG
xPS/vwBvzDAOutTzJI36OHXTKUKX8h5cU4F4AHvMsJbrXHhH3YyIDW7F0g/4Vocp6UXcTDnR3vVP
iCfrUIGhjYUUWGgPPUHt62VlRcX7nQusMkCAiMRmJWUm3gCPf9RVYZG6gJtZSLj/HN36GNl/onNN
7MjUAS7pzfqiHiD+Oh5wf6wFXwuX080HzB94vXtHNQRMMUvdis8MMqpGYvnxmNmPx7mQTcEEX42T
iSt8OQdyv8hTtzBV79L2JqjjRKj1ggvT5sRt/SpWezXbrlhduJturDLOUNXrCoonGJx2/qp+pwS1
qdiUPwaKTPCuotKeWuOvp8dGF+4K2AQVNqjp8OD7TrRcTSjviz44DJrU5WK8KEGN+guXBpQs2i6m
YRdym7YXBypn+RqgdCH1PD/HgakBsAw5VVb3HRUcH4WiNnETsPOdo2YoBFzFvtxSv+AEgLGUctJf
5tzbm8/HY0OGJK8Up8jzJqfhGKdvgR91XzFn1N0X3nv1iFR013Kg5DD0KkD7SAkm2UqQi8rkI1Wb
jr4ygUckrOpCRTGiN35zkA5W7CHO5RwpRUOxhGQIfklD6IdmO0RVfISQ95DRPFNxI8hKk/Xm4+lf
PMozCRhuaVyAKCrdbmgx7xSlLMrERSah4TpTr4nggx7Be9IM2jsKCtY6jUOwQfUU/b3obH38AeLC
ZQSVtn8+gDnSssxnEUSx8FCOtq3CA0LahpCmjvc11NglGoNx9jfYKQdbB7wUpRE7qIly4FowLDd/
K+4jeMMsJ81z42PGQ2KkL6V6RLXlf/GZgDqDHhXM88jgME68R+PrWERTAvawP+FPfhs5XCCDlLey
w9bselutSKcTPJJo6be0Uj4475QCid1Ro0rogOA83nmehTJlLNIq3nXDrgpx45NSI/yajsI9tRdu
Phnlc2B8gdbEy+x2VVskyLlpEBI3H7elemjLmMSBjfyghF7mSPrT9qHVILffRQLp4o8RDPTePoQC
S4z2HxQwy50uvRkjVXt0s72P0fMIeENqViVH+rWi+5IHwBsKD3m85+en2+23ckEV9mNkJC6q+p3p
t2phlunoEQNTbqGcqpIkSfNtVXFr7FgLT5oZKQjepLkhBwo3t5ahreSVsSpjllTe39aDVANoME4n
JS2Llct5KQZA4RHSI4i+wVnGhMSFVvpKNYVw6JIgg8+6Ha3IyN9Q5tnzcblWLlm8PxDUQsUbGH38
Yg4Vh/gybMHj4vIp2pwEw45a0oAWq3lVRxv1gPA9nswxWLu2ZmfBBJbStVnmdvT0IPSisk3dUiVq
edGUY8sfdBsHlIsPxbAZq5WHzT2KCxsd5L3ILKPoCgAZs4SDUtZCAMk+d+yQgwCyCGpZv0SA1WvS
iu8ohuiXANFQZHGj2dVUs3ncpAD1G+Cynv4K496TVz5pyZ8BLwOaWw3QGVSobzcVXwpc2HIcYqPA
6PbgoQV0pFFeRK5WjhChDg5CXvqU59KQtkDsrjwvl9IDElyUgYcXSuPgyro1H2teAE7zOHMhSkTU
6EMbUd2Tt5y2l6RNNjSbxH+q9NoK16TeFqNtGBXlWQcCuUfGQ8pCChRRB8u9QobyqeYz04AwiBdZ
cZfSis9prb53jYNefuKntqLWcI14CxYW2uwnAYW8ACKd4BU7DeGbnpi8R8HC99iNLxxD6LQiBEdq
EDkr9hhyY6NEQipkLpSqKSft/LoDJ8bRWMPXLNSHgGDCi9uY05MqQCK3y1CWraoXsZS5iVO9cLuU
1BTiWeT5WXj+XRFxjctxKSd4Y4/Zdf2UdU0VwF5OjoEt/52bNp7/TKdL7KjkvYCeuVtDLXH19l44
8Td2mYsmy4RanyIxc7vfeAfE8iELfmbaRskLUGZAxanSiaccwdHFDy81d/DwOYWZxNaA1qH2kBdW
nqwgSRfO380XzVvgKqDkJln18OzMXBTJ5y6Bwuz4FLt+IELwpx5WyUIW7QGqxoOfEk2dLLvQOCah
VhewNw5on9wi2Up2+SZ4GbDmQNZTntDiOHfJWF1J6bYn5ld68Gry9nhnfyMlGN87xyb/8x3M8Us7
tBwHBnbAATQkxCASCsIEdK7Yd3/az01tOhkgrQXZuy/9r6entfTrUir4xj5zjddZJ5VCOc87AZwV
HISVg1dLHm2Gfe5h+AEehaH55P96PO6lSse1XZZ5KBxbsEyEGHdLR4WgyR6PbJp4kLfYmNLusbGF
B9KNLfZalfsw0QOMUdcOHVhgo+bijW+D/2cVGLOUIroxxVylqR7L+ShhWNI5RXsNMjHoDO4OdY+n
LankU/SjB0Tx6K1ltJc91z/7iC2sKL6PoCLAiR6FbV6SNqf8kX/jp338B8icKTY50K7kVvkiqiv5
mkXnfGWZ8WHYPn2fTJhdXnpSBUDpInuA8NxqcLzos+ZUNkheAZxg2TSqXuVk1QemU+EOM+ZRsVMB
zQ5gwN9x0B3W5tpObFc/xXdeaSmv20Z0Qn4yRZHQqNbYy+ctc39s//kYxl1lrZAEg4B1jopjF1gD
3jUcheoC2uAT4HYOqcmt5cWWd/E/Jud/v/KQ86MX5DKYZ0lxhMhuwIsqfwBXLKxSibCHExUhsP1f
6UMxS1oNQ2+MUjM4YnUCpEaleFR2Jz494hHHdRa30ifDOqE7e8x11HuC2vcKBKJyq0NTfXTOXeQu
TI80RED3YUC+UjM4GtvHboG5Av7bKjCh4O9BMoE9MpUAAF3dVIMzlofQq0AUjFxY+VmVRPK+9MSW
22AljmGWcLaoofsIbPMzAhQh9+0STmUVJ23WQ3fLLI8F+blf63mcF+ZqW94ZYG6TWlI7jguHweml
Y64EpPL+/ZzdjIC5LiQknXm5xQjUeLD6OKJtQcA+ECsSSUQN90XhF+bjZWKee+yYvjfr1b4fQEMS
txxMCiW0+JQjHgYQ41hZGdZx31lh7ojRTzyjkKEaBhSgLX1IdvPLUfbjR2N5yEbm74/HxF77/20O
Dw6IdCKhz6paNqA+TuUeO76nwQXSXjvIWhKZKJvaVjayGSJLWm9AruicpgESbRx6UVM0F389/oyl
g47l/H+fYbDPjghNX3oBMXMnjnbd6JNJUmmJdoWuVUkcmbzfEm2iEq+uhD3zPrzfp//YZWc74avY
7zD8ZFe89pb32TrFM7+yV9k7kZlkg2cuYxCsRFNqQE1Pr0GRbwotEftwVnD/UbYfUphbPBCWufFL
jhUyIg2Eglcfr6UQlrfvP0NlnhQemHpBeI6hvl7oGongyjZC2ujWoXh5VoHlGj/cF2XCQbsYZCym
GhwbDDXiaI04ftJML30uAws0R1Nm19BSKUkCpDKUvdtNV9p55+3kuKDTtEH3QmOcamhuPN5ny34P
WTQUkGZxKua2BD69GxsDR7jlNzVgbGi7NlBbtDzB+r8ZYhxspUZ6BaI0nGIbele7fbtdE3b6/2yq
f8bCuFhugGZJHODINGBsiHBqBVsjghn87EBp+GRC85s+HtPyIUWuBMU3aOMBP3K7yLrgt7IX8YMT
CoAoQn2haiqSdH9aADY0tFN7p6ix23ANssDEdf85PVdmGVc/gRJDSQPM5cC/GH5Okndf9gjnr53S
xQPyP3buUh+Boep8JcOOZPzUk01y4brN6KKdcN7BwWfn/6jNopPI1Ij4M6RrXcELYQBymDwCACSj
APxiUi9iofgR+mTgJUIePTuc1Rd/ocFhTyCkF8PO5gaX83Yrazqf+jsHeGWUcYBJ2zcAQMEotJqf
dA4owQA9WvkeWAZFOfgg2xPfZC3Z8TivQYZXUb4Sc7HwqP8sL9w7klca+h/YEroATapenAS4fiXN
NlLz2kqx1Xj1D6G0Zb6zWm3clX2J1KoZgLougxROLLx0aJYSg3wX+1BD+qEZxzbx9qm/cj2w6bC7
j5v3zNWd31dQlAPPHfyaqtiKl5qNcfHajTSYXnXsMSXPwrgrIHj/eFnmk3S3KjMXHJwyIjX2UZql
eepN/WzW8+nkbxqJJql/rDjj5zQolq5z/zLv95+BXllk9oE0BmI1tbCovHDbV+8i7Ie9eClNYxeu
hBzLjuvKFHsbpmESlANM1akl2K+eqZrK5mRB9HWTnJw1JoZlr3Vljrn3sjLMIsCeB4cTzHGiUPRU
He4vl5rFU0bX0jksWPluHpmLMNCNOES7/eAUmbKbpnbrl0DYikRxVJBbBMdaFvBPbxLSmRkyAD7E
EFHMmXAdVdL/Jl6d+x9BmmVAeZtZUhUKYnnhi/iUdiN2R0V8LaSVbXO/T1V00kGUR8drGI1sjGvO
62KQ/FwYnQ9AIyx4xLXA4t4nwgAq9ciB4i+ot96ev2mspXAsYEDzs1euojVI6JDPCGWrLHMoR3+K
RbcSiy6OadY6gw9GcxjbJ+OBibGZUMdxpI8e+K2IQrbg0s7wjsdn/Lu/7PaQY0hXhpj1EfkGknkj
DOF0i7T5hRSjtB3fJFMg4V6zBivc1fafyoIEWolGBNO49L9e1jSylkeLzjwU+nCZfFeCrhwcGgLU
QakwwaJKfVpR+cCZa6CH+wscA4Uy5NwLjJ/H8jYYXllnaqKOTqpTD4ofemkJkVmvEg4vjuXKDnP2
YkjjTZWsjE70yqskqzZcSqr3in9qxXwlFmKr/zjnt2NiLgZOSMKi4bXRGeyY6FZjg9tnA7HcvU7H
E5lAMWXMv2hlgR2FxpsC/m2fkX1FZ3YbbzUCvw9ebr+HiWzL2MhjIdXxPXgqJZHtqTUU+lZGvWwE
FJMIGECywGJHy6FLJL+HEVW2G5R5xwmr2Ky4rQWHPQ/lHytM7GwA+leoHKzI0XumPfebDMLCiIES
6UfvW4aWUmlQVkZ2/zBA9yDEnkH5h6OAc3DrZ+RAH6HFA5tabEfG7z7aaM2pMKiBZuTHx35hk6K8
NpMoz9OICs+tpVFIZamoy8HxYlK9eqBmPHjnam9cHptZWCpQrKkzLTTe9dCKvzXTCPpoxHU8OUXE
Y87ac2E4U1haj60sxEdIWgH7Md8xMMJeAG3RNEM/RZOj5ef8uXIKjCottlJLAAMcQBgPgvME/7di
9n65ZmYBEFBgEwrqXTlcQ8CoxRlGpx85cs52jc1buTXhEcRZf1pbCugI2o+1pNb90t1anf/9ylei
82fqCwVWa1mhYn7IgKkZqCK9+lFEm3C7Msg5MLm9H27NMTtFnttClAbmptj2gqNcgX+meu36vfcc
J5tW4yxZsriZZTmAnGH36/9mnt1BfqxCP7FJJ6f5rbs9EEc5qsA2NIOqjW+DUCJEAL5WPVhZV5Zc
tSnR+5Fn2eRkYUFl/qNU38cPHrmgvv/7eHjLliDvio5rYEd0xl/KdZvgtuCwTdqXiHN570dQ/ZW8
P/kaA85CQg/LOGuSA1+Azfot6nu1a3Sja8NiDCYnajWzjEIrLkOCC5dDIrHu7DKnhZeg9dgZBe6p
+NE19QqnsXB//85fAFkqUZkxyiwifkoA1h2bZHKCXW41gZkHW2DVKst7CZ6NvUdfwGv8FPyJ3x9P
8X3sNpude14A+QffAjPFYso3vOFj/45Ac6jAU2yECXoIpGkSWmp78fmxuYV749bevORXEy2mbZNW
OnzRyB+56aX+mVPkT9HEHOqkmHbIl6xcGssTiwkFOz1wQHe8raCISHOtyMFhaYOwwDpWZ4AO5187
mXjkK0Lx1l+5HRd90JVJxinorTTUfl9MDk+FA4jQ9spOI2uZCBYWg72CqfzHCsvGWml+3AUTrLRW
dhbp60QCOm3Pz7868umjOx3vdJpswNhnSnQl/F7crFemmZtYQy9pE/NwAc1U0lBGDXqqQApyRvfr
yn65vyJvByky+8VQG0HJYUkGYafom2o6mcpkx/xrnnyAVqkIFFB/b0Tep0Uh7PBSoGO9a9oVRztH
pXdu/mrA8zVwtW2rOtPrwcAmMrzP0PgVDyvnYtHTXf382f7Vz9cndDEFQTmvZVo8695bIp3F0ozl
tbfvQiYHnSmAqOM3WIzx7ry1lFWKVycVds1gg9LlbdoOpNg228TU7HNGpL1A4Qhs8NOgOeZ91frS
dXltnZnH3m/rjotgXd0rNqoHNKWQVDhWW80K6UDxAdSjlSkfI3CKygek2MlKKotF0XwfG0DJ5jgS
j1bVYDwQ6MeE3K8x1Y1dW9wZmFPLtxWztoqdOCI3CzhkoxGknMXEhh5oTleTHUvuAXx1aKuDyA1K
08wkoPw11l3QTU7+1rQ0fq5es4v4U+vM7NS/iwd0+0J6DNqkh/681qetLi7AlW1mo2lKomcy305O
aZVkBAa42lWXYef9BdPnE9Iusgkc0canPz8L+qbgFdTSL5B9Wu7m5Lo6CalBnxPy06efm9ea7EB1
RDjgnqyfjk8HyzlVJ9FWaLN5cfuD+rwWUy75neuZm73F1TFpp0QT8xQzB1Z1pzmkDsQ4VhzOvP/Z
kw64KPDq4LPEA5KJH4s6S8aknuC7/eSo5EEKyqNa33I8nwB5OHHHtEfPp5TVHc1VEGxoeblLqzZC
eciX7Mcfs+R10BuHFwjQZeguYS7nhu+EsQzFyQnL31pwzpIV73rvdTBIsK4CJAHUKs/GHAkAfp4c
KLrTyBQgstbJQBz+eAgL1XoA/0UQNGK7I/vEBhihWMuJ1keeo7vlGw/2O0AEaWIPlLfF3WiqBCx8
idW/Pza74OZgFtx/wLsLwszZfrtTlADUf7VYeY5dBNb0npZk1/2SXxFSQSR3U5BxJ78D7g/KGVCp
cJdh5WW3cDnDvorICgccboalz+ZSX+pbkH85ByOh6l58407xj+xrIOLO+GEcezN/LS8NiGDrrUKl
C39aa9u9dzJgIgAVv6zzQF1LLGQNCCbPK0TVc/wUhBzQQBgvCndBggwJzV5ceWJ+pylvT82tNebU
CE0hGLmieahQ54Q7hz85MtPoiJveUuzwGWyPdrxRzYEgLUhen1XTJ5fTO1CLJ4Gml343WLwp2t2G
ByhgsiBEYz7eD/cnCVrPSJ2hxxuIXQA2b7eDEUyxlse+5wRZSWQ0LK+JrbA9FrhWbi0wGw7EhInX
DJzhyBvOVj7qTe4WVu1274ZbnfKXbCNcgrXs5EI0fWuUucy9FE2uIEz3nPq5OUzgZZ6sjMYko2uw
igVPgXQIKNlAgAW5UPbS1PsiSAcd7x/IykO16pRaUvwkCzE8/eOFWjq4Bg/9ThjDOonf4fyVi/fy
pm+gBs45KViJjsGl20mH5CU/FjyRd/zO2wan0VFc+eCfvRPnrDFnsgNFRXFuLEcLrQHaHTQQ324U
IVW7oSwkzuGQovPDr6zoSAKNzkqqaV6uDHbJGIIAZOkwVqSyGWMeP4pqPkX+sal32QW3yzb1J6Jn
aNydVqgUWHcwj+vaFLNTmrGq0Awa+0fJ83ZQtUOPfsnZZY1EnQ9NuwhZAt5fe6Kwj0vWKBPoDKNf
gJoH46tez3pkhkd1F8PbYov+erxr7oK6/1iSZ3ePGiUQurfLhlSklEFqCfsBYqaOSAs7MSOzOiCl
myBogb6qVZHcTs/GZU0E9O4QsrbnVb7asWrdylGLbgDHgP5Q67+q06bvt/4x3A3FX38Cp2T49Xi4
i/OK8B2oc9Rz0Hx9a3HMRU+rOcyr0GxExSwHnvAfUe4TzXsed1r4b0Pm7xHCaaLiDR+Ka+XWXh73
YjLF2DxTmLwkQ26WXUaE2kdabSe5Qfoihq7vzd3MZX6OkqdEK2gNxvaZRAv9R8UfcQrJ4ym4iyuY
b2JJZBJhqCDPgTkwAoIE49nbt8fYHXt4idjJHTREnNrdLHRLVgGIS2cJ3BMo1yFAmnOqt9MRNH3W
BnEBajjAKY/R7+Ld+yzO7UajPqRXJsmuA8I5kjva3G5Ng4WlBMPtBctXxpm1F/qyHfUCxksoAaTW
cGjO6U+V5jQ+ho4SUATn46Gz+JcTd+nQybXW+M+G4LAvi0ACzDQDBuJjJgTPZbjHFlLORz/bpO25
Dp4G7yIKa21ba2aYAy1l/SiULczUf7v9RFe8IRsOfA8C1Ldoz5+btb9fSVdHlleEMEOABMerd59e
WO38Nl5J6H2nX65DotmGpIDJFCUEsHex7VkBdE7wzu6CI6goN4Wt7ycz3ddHZXvkLPWrPuboaNwb
5nQsnsABe/aQpdluUW5AkSo5Gqjp//sDc/M9zA2QZDr6VcDjeqyrt07/gTogyUGRB86yT710x9rE
5qkgG1x91U7ckg5cq6mrILfz+DsWDs/NZzB3gm6EGheKmJYEtLsGoO2G9CRzYNXfS/EmUlas3dVv
sQoKCixQ65lVovDsvz2rVRqgKy8fwmOQQyQqpsJ7k5FxJODwhXrAlAI0XFjyebCQcPg7HngzKEmO
1g26fTzsuyLMfz4E6V1QcCL98h33XG25XktGKVD78GgML6JCMunU+5DPDQcSbOMzkp9HZe0J8N2N
xWxBBSEUmMBnHDxyPreDFwZ0kA3GGIJ4zNHsckATv11p+0i2w6ch20qGLZfoPYeIyJdvpyTQHbyH
cn1lDe6S6/PQrz9jPo1XQ+egxdb76hQeJf9nL9S0AF7Uq8/pxQPZ2XBoi1exMAvohKEtm1PeH0/8
wl2Jzs8ZQw3WcNTYGH85VAG4KHwtOsbqu/5fhF3Xkp04tP0iqkQWr4QTOid3eqHsto0ABQRCQnz9
Xec+3fHcGldNTepyHw4Iae+1V4BdbQvz2LAtx0+FxLUe+Xxy+quLzr/qOvASsLVAkhsBof2XXAjJ
Rnoaud5uRakAkMCztlrKrIoa+5BV+zv+9+ePhw9fw0G42su3uRxrZMkAP5nAY9hRrfz630Sivdor
EIpPa1nUDo1RVRMU99ddPQEogxEVMnn++179CbaiVaZo1TH3BDCVwST7nw9qn4pxXUGBvbXTSx90
JfKdU/aXF+FfW+/lM1DhXxT5cHH6U0HIGbNdq+x2u+ZT6WDeOEK2+t9fI/xTpphfvgiwPVJAMhrj
e/zx0FcTOF4w5m999Xl7betT9T7X+xfsJE5APaPqx1a+9eWnwB18T5ry/iBrOPKD11vdv9zDF7Us
z58v5y+kqNRvlwCa58fHuKyvbmz18VuUV+6QlFn5AGgIDSyvThdSzV14xL/O9W9bff+9NiNi/3jl
qt/ZfQJJVoz//GkPKf5sNR+eablVtBzPvLwDyJbeA6I/3sTHN1d/yPLbDS+btfrve/Kv1+CPO/JH
CUdnAiaq73BHjvvykgY1+dokliaBR8m5kH/BA+LLDf7HzvPPj/tzLhlY5dYkx8dd337ekqoey1dV
nm9/fp6PT7f17f15bvDXTXN19f1482s+vp/q//6+/5s7/F9X8EdvJfptEC7EFWSfpp5vsur8eX/4
dTg8NHWDPb98bmx5zMpj2Zyau5vq9XTTlOVDeVUev9e0+tuS/P92hP+zIP9MLM18knT5jqsZS928
59VfrVn/8nz/9Hq3LOuHwuEDDMItwFfAIfd7/RV8ZWsDFabEoj/vzXKd3PP+EQpRUst3xJn/9z3/
d03+x1P/Y6NfKIVHuMZFqOmBgJwLrnN0EdCVqNGRo8x+Bu21gn8DRKIduD8YHY8S2uC/FXd/u9l/
lKjStm0nE1zG4VXipb59v1clqa7H8hZuLtVLiZevwhp4PxyeDM7/m2PzcHW8eX6Lq+r62yPewJ9/
e/z/PolhqQ4rd4wbACxDNx79c2dtrS381MOYUUTgx5yX5duiZK0/e/kGV3W1DLUgNzAEkf7WtRVZ
wLZfIOYvIUQohr9Fkf8Zj3rZHhFiefFTB/MQ5rZ/vBt5kA8uDXZ++x4g1a025+5a1sEdv99qScsU
4W8IPKjD43yiZ9wgc4SjbYvNsobvda0Pv4db803+jfb//9yjCF0F6jR47oJk/L+Q6v8tE3Qgl1Cy
5baXCiRmKOhvcRiNdTu15FhErWmitNPH0G+mgSOd+UpkVJzhSSzuxpzzmnvJDpJGfSMLL45uUcEt
ybOu2XvyN7XIv09KXGsCh/wLvAq06o+VvkXJnqtoWG4n9bHGCFYWz8P2N8H3vzfRy4fgSV2MbDO0
Kv9cNDovmLYFPiS7oLYvENrvMKWhZfY3rzCYB1x+1z+3S8wXsCayGMTXy/r452dtKlI6noPtBVUN
PE84KHo7okmQrp6sXfi9S+zwtbONkwqxPpCkBoH55T2iZY+QJrXIW/VC3swOfql1j/CZz1nq8M77
oP+t+JhdsmddgdY4hvaRTyjHXaHa+x1Q3+ss3QSPLpfClsTOFixKOwe2O8UYqhxdEHXbMVx3+cJg
mJZWQ8Y2RE+0HESbFNGKR79jLZXtpoLwzFPL37R1FC7Y8bxBkO0S81NvA32dlWbxeYL17FrBuhEG
xVHO91eil2WBOZgWyk836bTAnKiEoR0ZfrM4bzto/GiLQCtQTBe3H1SSSnXu10L4Qz9SF0HyvK7D
D78GKYq5OJ5NPaR2RyXRe5jtZJ3Z/Vz6Me5hHTONCYx3Mpbpmi/9kN4liipxXgoJQVw49XDJa+MV
RlBZyve28vsA9uVol5g09pIZVsV6pOIY7dnan3ApoN8EnTI/TYfVA5ZyoniF6S4s2zkBJY7m+MVw
f8nMm6Lthpc6NX12nbgAfuYClhpnqJy3J83HGTp9lU43jGfG1nYKl8dNkO5tH4T5MSciIpWCqe5t
NIyFAYsJlkk6jwp9HAhRQcl9YlwdepvWqRrh6dRNywAD/YmOsB9c3fxrg9lXWKe5mnmNfCiNAyr2
w3DwfTy26P1Iep6MiH5pBI4ER5nIAPNnGcDDRNFtP8j88ri3eM3TknJhGKzPAtMdEQIhXtqcQI8U
9WkHa6aBzUFtINbfgdiOLqlMIYloLpKOW75cnLndPE73UjL+nBqueNlBV94fxDy1ptw9nx9V24fD
9Y4oQnyniZlj76Y2rFRAIn/KdWGu3Ub8JQE+7H6NmeqDc6zgNnnuZxMtBwXlyVB6RdKfg5pzBIc4
xYsmCmIel/MG2fMcwy+jYjZtt9OKuOS1nPVCwrpIRvalBF2/ithCkDQEi4E2O90gp1GSmtdgCS08
A7Mdz6vrzIpQ8yyaYX9AdysaPsEgt84SWwCpTsb52zhGOUFKSwEP/EAsfVzPRdYh4MsCIYRnVugr
7y08QgZG2O8UMklYlsw+PU4DC8MqDnKFjyQgQtEeT+OgQige6rWnYMrHe7j6K4e05+A2hzaW3i4B
dGtNKHsFBCPdk6jCJMZ+39xcvGwtyR4dbuPjSkxx5BJc5gpm4NtPC2NE5Kb1gMirkOyYxfXKxK97
0g/fRAA78S7NWFtGWwEsa7Udvr9qscTKfFuzNyJcjieK2MNf0EZI9EgzDB27ocerb3D6jWVsoCUC
e98syF9q4eoF15Kp4GW+cAXN0ObG13AdzVgBq55/bHLbzmEgfA/zkpRdy5wVupmo7YrqolU7baqA
yxPuonK4Aj9igRARlSud8vdAx3I+hcPKLXDYod3rvRWsIXq+nPAqDW79EAJ8gKWq/jZNqVhvLI04
7tbYB5c0nUj85MZpWMasKy603zNOK5OKsIenRx8hnlYR2DkZJMK9gNmhMRBpIR6A0WaKXg2K9vRn
OrcOhhSOFfjSWSZARmzn8FsO+aKvAUFkP+bcoO7bF4XQEkb68UX2Yvs+OT0yqHOHHOkk7PJQedFj
JpkPE0ytHExHLosMG0IRmfkqaKFCKUeZYcMyEU9ls+c7iU8DdJo/VgQ45RB+tSRt4lB3/Q0IsAsM
kHyL2Q36QVc6Eo8hsgI8HoR1hcuaMBx8isihwqFPTnYzVQSGiu9ZaFQCW/RV2bKYPSkauXURnAf7
hT6ug0SNOYzdepYZG16Z0HlwzFcp3goZB/OZFos67mRbpyNs2lRY4pkE44ErUdBbxop+eETCSxfV
wSLgZI1BjLve1m644EOQcpUzz/jtsmuVHfctMM/FNAZ3gIRH/uzg9ANzMLKqEEzB5BJCFHeQ2WHX
f8dA2vkyDnfzY1nzwjSACPrvG2ipz14NS1xGlqaPcEc1uqIyn192wzEViactTSuoimPol3JB7JGi
aNwbXqxAlPtuW8U5SdoFvju0m+Qx6Hlmy6HT6mUeMXg/hdkaZMcl9e39FuKkqbLR4ksHich/bIvU
4/2eamsqwaExeCbpjGlFErd6ut2Wid5OGWKOsBPlitWx4tFYOarNWkcu7fw1ouMY4oNJiEigxcdS
NrIzBYbpLa6+CrE+pyoDgwm3cRg43Aw3RCyj0kC8FnJr0/1aMI00gmROKCzKI9NNVRgBRa5YPC8f
IELnT6p37AM9mxtwQIewBE6LfptvFtfq9TSKYHscQdIcDronqIF4WihMdXYfNISsiMeA55aDDTqj
Ed7xkabnqDMTopOigRSvkIrsQUk75NDUqZxXW9LA7J9dSnATWtxo+LMFLvke2ymIKwn1P5IQJxEd
mASOW7YhabdzqmckkWA82Peo0FffPQOGL8ZarAt88yyDFxE2BZXxq86PXf5o+wKraBIkN5WdiIXx
2IWdXWM/T0FyIjmTUOthcVdtsUyvtMsIPNWXLQBFmndmOCZmSmRDurn7vaXjNjViSPN7EIouyEmc
u7HmLuCmXDKn8YL2YIvVLcDQuQ6cilYEPecBQTBzjE85rp0G3yEKUNJs88zMFZ4FuQ+ywbfXS7gK
dkKiRNAdt7aw2dGGyrzkPZVDZdtpIQediVFfd30fXAdtN/2UQ8qffGoR0mMYB60g66a1b4rOOHiB
aZUs52JPEnGjAn9xR+gkXCFgAwDoU8WRDQ+wW7ePPDG2e1bxqOd7Oi2se0mNib4Joyg8rjE7W64z
E3mL09zD7AkqO036V2k2AjQ3aTFmQuWB7cZs2jsk3aBKrbzZDYgdZlrfFMzCf++WTxK2MUnkTmDB
9l2Jwr0ID63RHLUealAweURsGbpkldnDOoY90m1g/dmoXNMJ0mPj0lMXwRH1aZdFxGo6aYlebYSv
x3O7tWFXE9/Cqp3kytUdaXlyk9t8H+p9WafuuLNZgQEKE8TijIYGTXC4jVZ+D7oi755bvEOiDALQ
wmq3UkdQYY2on1At0Nz5ZzUqG91JXJWqbb7Fbwar4zNqs3A6tDv+5pjpxKPq0WKWBei873EYbKyK
Iah5WoJu/0oNoaxBnpt4FJgcXilL0avYno/PXZsOsP1cBXmKN4oh8OXQRVnJI/oTgAL7xKDL+yfR
jrQ7SNFplA/rnLIDYXKfKraGDPb4k+qGqpdWs1KhYrhFEtf2lXBLaen6RRfI5+pbkO2yGc9wxiEW
l0jhS/DTqBM/GRIF9EGodf4tuGq/6dyGS6OxNfIq7lOKzGIKvR6mTXPXN63IY1baXWDM66WFx9gc
k6Xqh7y7G8A2QuFCdPSAMyTj5Ui9/FAeZU65FBZNhe8d3qNt3GGdLzrc5ZK6nhXoP7j1v0KTD4/h
2O4Q+xnxVWBXu6QiWmyMyEKEnQlKjeItkmmGqiPI5AppQexvi35h6F1IvIsmGnAaTIYVj+uWi9dp
C9vjKCNMdIIiPY47oW8d3LhvbCDtIyLe2rbiSYuwsNjO4WfBCJAbtuoBj8PQBJ6iaTKekK6W44Gq
NWPHvCPaNEyvm7yKVjLZpk8R0lZuZIcDCeb8SVIviZndHW4R6u+ezoDVOVzYMG3SU3DVpWiMm3Qb
9WsbrQDBGUWZX+4cIQRlwDbo6RYT0a0x21jkzTgrhvZOw3sKxUib9HW6KqJqNDO7ROm+Y1AEQB0q
Lp6ziVXBkBf6l3c57nm8dAw+mUMvhqMdisVg28Lxc4v2S83HeUjFOe3mfjzFgU2iOiLztDzm4GYK
vJg4s/gx6QI71NB7w+kl5zGvJFlh+GITQCmku1QaUcxRo5ENiY8VAuJzWqqQIlYTZ2f2vkqZvsVm
QMMxJQ6ZvQEdNPgxxrq7YJ0LUbpsHFPMAEC1A9/fbnPlFaIHS9VNe5Nip0bQ84yBO4J0Ugn43SEo
osyieL3uUiiuRSrwrYrEqZto7UWByiqkV7pfNzAlMxBty50G016OpNgwbOzz9y7q4dq1SL+CeLt5
uPqniSzut1glU8l1l2EwtaZjViaLGBEWyS+OnZiM+K+2yzmB+2zBh5qZzCqoPSb5qMYx+EnomgNj
K6yABaKZuazgTQfzYov1pKqi7+FVls7J48KdoU2yzPlS6qDbunIWUX4bsCLtK59gUFJCtI35iDY9
KlEHGvvvGaMb+EAkNrnW+BnC7mzK76ExQ9su4lH8spEb78KRdbKh04xXcsgk7SuOqqmreD/GOXzg
8xQaikHimtLE+gdC2DAfSISNBjuKzl+w8tizdYwCqyOsC+qw4PB25jKa77dNdXPDdyiSYUuFG4Df
odyD6BIyNJ0ee7RQliJZZ49GXpFskq7K3Crv1gzDhS4cYIqKwm3v0MZuFjbh1hFkeEKL8GZiPjzB
Vj8DztSjHCZqRJafuASFIJ6OaMQ74W1AaF0S4maJaBp/DWIOEZyddtgGmaWFb4psZ19+XfYn07vE
13ELiAN/ZBiucWdneNyGmboTKZpW3PU8ePYRT76HKlakIfOQQWcZjnFWR+AcdGWIsLxX7NabqMdu
GM2pzZnPaorO7oPyNiHId8vEvej3LWuKgLMPj24VsNCamrTUE8ohOPlyeg9hroQjAffYdaM56Isn
l66xOib9yGC9mKVkbdya9sjXwxZ8Epikglk/Kx6WUUK7jzBJrLxCM6FClIQrcMueBmhXQazcEWbQ
cq2a3Idd2HRxNp4mN/i8gb0X+9LcigcFPJqdIj3G+qTFoqfnqeg4DuuVLKpyVoJEwrUQHXKr5Nwf
KNtNUlM1Cns2oZjf4ZlMcTIuKcyZhZj26nKE5mWykwltMJKAWdWJZApPO9/0eEQWsIkPIUO9S3v4
4lYKpjE7Do84RMJ0EIb3WTdg594kWe7nKFQorscgwnuPtCi42akgYjdqDuf1Op1XNIyQCGI+AoJs
gVofAP4JsmO2wyclXC87ZQSV7MQSGCYzI+KpzLAEAbVvQ4vbFSWTrRe2JbSae/QBNbDhV/y67Qix
DRAn1qXr206V2iqjZ4VmLMCo8l4EZAECYwBHlcUGdcdVnIZbj4rKzLRGkEYOTRdWQlSFc9KFyK+A
LqHM8wFZBh3aZ40daonkdTZELakVcfwuLkQxlWiOsNvtRCZx5eIuGao478B3H5dO5U2r9hEeK0Jq
8DMRPBJi6+vjxoXDuD9Lp1BLyouopfRxG+hq4RlmCEDYMbinaE9+kV0FH7tOTXjIUF0bHJpjEiMo
Ger2UmarKe4n1hUtwP4xv5/mzhWACbdQoroc8TWQogRHEjV3ET3xOBWfRaj31yiIPBQfNth+R2Lf
0MvEawiz8gRu1bT17VOhA6x4F404//K4wzG+glHwFgzUor9IR8BfBSArjTdZ+sNEsUWjeV8vu94O
neUB/fQEchhPlux2hcEXvNA9zxEQEvXYY1dEvtOGDwESQpjP16Vyw0ZoNbTw/6jYlpmPeJGwyWND
Nycl2mugPcyt+3fq1vin9HEG+Eam0bPVfoEx2YLaCHanCV5mlTMVw1pejThDi1h82TErZJVdKnyA
g7PABr508YWOoVZZGRNCDcALjn3M9WieWuGDAH2XzaHwiUZ13zpP94aSbepqhIvE8X24tZupRmwH
v/g0FqS0CVG3apYxoMFeLW9RmHLYxZLd3FKqVV97BZym7BlcXW+LcczYKcvtEh4i7+LoMAQW82A2
ComXLGxje8Csx8GLJL14v43RTLo6sGE8nCz29ociHXhQR30GgAlQUt5Xek9Vf5/6YOivXTzIrlzC
EA4qs0O6EaKraJ9UXq/mK2YmnOoU0AptigiE0GoKRU/hrZlEPyiErng2+6gtDNrnJGr2uFvmys6R
e6M2t3cCcbU4BWCtv1ZRp+fPYA0KVK/LmsLFW3IEeko2INbJhVP27tILBLmBCXlWRaDceVKE6Wry
YayaQK7pqQCa42sBWUBYyk6Ep3xFA9IUBRf9UXohaInRT4G9tAvonTYBApA0Q1WlSrtha6iRLxhD
H+pxYAce+MzazfxJi5EDMnYqy4+DgatnNaCwoqX1dJsB96sYAh1In5BRMiS0rULREYDLApPVQ6Fn
IMMafRlD3CP8CuEuHYw1yJwCmN7Mkusl0fl86rpLa6HHDa9YiyMCZHcAmuDL5WI2Vai3XNerjLbP
AatMIaOcjyh6J9oD1yrYVDsbDVfBmokAZJkgBgiDmwjT9hEnIMqsZLpGCgygnA1g6R2M1ZFrXqBr
O83IjF8QUbkRB+xbqBvDVoJLSFcQCmAiAXueXfVflFHsgZ0nrwB1Rl+HMMNEwSQh+kQpoxWCLiG3
NIjtQ9UGpMjQ32FfwIQ9UHYhx2jKcbQOHlT/GiYeRJ5QiAhVhVijXxaPC1WBT1h+zD1w4fc1ntvv
qMg8q9iw9Uj3nPQULSe1hYhyzzURwdUQSu0Ou8U/SkySMIOj8aojuPsAm7r43VDAQn71eQ12P50P
qVyy51GH45XreAaZ8ZToFOmU0Mi+dnYbp8eA2y4kpdtJH5V0KJD9so0gUOtt8x4jq7VF6C5QlQr4
SpyWhCu71/PYwtI2B0T87vsNFZJSg3tCLHf7nrI9/dLtsMv3UaLMfFhwhKQvEQ5tf97bMWQPuMoN
2WBkSXG0wacuuiZpG7WfTs07HpjU0004OWErWfBOVXi/LMzN4lwjrgdOIR8zhFNYDImkL9pRyAVa
YgWKE7K18tlPo8O2JgRcdlEa+Y66ihslYJ5Alwx2li2hibp3ybaocxcZFcLoSmVaPnMfhHgWk836
+3EYhqBOUebiSc+qf+Jc9WBhoVuyP7kcDAVAjmEB2nyQPER2M8cSUUEt24k4tC0LigrnnoO7yGrT
br0yQ5BH2LAlC+oA1aq7gj1I+A3ouLnVORq444gqAnFlsx3SW7+7+UfH6ewhCJeJuYs5gUtCzLwA
go1uEa13oSim9PhN4ixGa/XJZNvG63XJN3tlMa3CNn3xl0DlFq63Ypn99Lr4jPdAHlQG+S4QeCg/
lyk58W0l4mSsAj+5TOlm2iOIvWPY6KGl8PGDWQJDQs2Ox7XagHyg1s2GcqAjgdMHFSnmQWG8X64J
CeyVmwgsVoRyuLxVZPk1ALtlaVCZpjBCl2u2lEk4g90VRIA8qtHYbHqa0SPxpqfYR2tk87T6AIvs
rj1CHxJ/S3JUKbhttA/q3nD/yZBoihpyndrWNjs4ZIiXdZYPZ1MsibzeQrpmNRuQlldnoxH9m9ux
JZ6HFuVNC4zPhywscUyY9FdMMgJW3R5mZ9MlJisLFdMPqHzDdxEsk//Zmy5vv4DUbfkjjtcYTYiX
F2biLFAksRCBUolSOWZXPUcVK4HUoLRnwWlJEgWga2YK/qYtoC1MBUBW9BvAsTkp9hN2qplUe4FU
kd+zVbu4DlIm3IFNubxHmLkGLS7YY1Rp87LDUZDNEa96Pcn9aUQd8hoMKPAqn2X8BUN0jHLg2Kp8
cFX0haVvE4/ghKR31BI7jLH42e94PNVEiZjqbiEqP2bCqfS+cGEPL5FpXH6EfZyBkesdH8sJQV7Z
icLX+D53y5CVfjFhkw3IGm6jXkbN1KLka2Il9utNkTkru7YAPTJBsuPPiI0kv7VKrwRYFIAwFKnZ
llXYcBYGD3g7z0+pijbMOZQgEFgOI4rdbhQJIOmNCiCchjK0IhFUFVaK/RxpOrywi8l1w4MM9M/V
Im5Dr8o/WVTX/RmUBsALEmdjVk6TQkfEWhK94mbSB3QY2+1oXPZpCzysUiXMHvN+b2mZZ2L52NPC
xKVIOUouprO4wyrINUj6U28AkLo5ewyBYwrgBVkO1YfWdCsBAnikGrgseBkBuQclWJwttnuJ8AEY
L3Zon4vJI68CU4xkxtUoqFFynNF4i3Tkmxy79Yvzk/w+A757GKxBHRaQWVUJwirPPQf21EwenV4V
jgbX1Cd81sgPtOS3FGFsymTS4TtngfreRWOwlpPdxFOCAiupVzTdW7NE8/zo4D6CPC/k5b2tXKJU
m6hMm515jdTGS4GJ+UU2vrJsR1MuMoZRTxax9nXkyAro5QWoN2i8mw2khx61rB5czTbbu9qOPCvw
PiTzc4EZNDAq03swCQGkyGphU/HuGZiVZ47i/26HiPC56y1meG2okc7UOuvveTADgg49s9+7Nke5
z3oO4kYI5OxqkcOYHVwoh3O7OPgDQyC1w6MCUCaeIxp5rNEgKU4YAaUoaAaRPXhgAK84HOIv8Hww
GaKYhmPG1u7JSzDgdEfHtE6vMW4kvOAFzvQymAVCGVLZR9+zdaF3C9cTJhih1mMVUGOxicXR/GoK
0j6GCfwXqNmLF0/bkWC0Y2FGHfYzgH6+ciB2Wx/Oj5C1pUOD3RFViei69G2NHOuPOoftO0tSgjge
zKFuNicRwBWMHiG6W2EwnVHJYOcqQwV43opEKJhdFuZnl2MGUgL8FN+yLpQAwgAaPsEKQroG1P+l
qEblCWztQrbEVcpRRKOHsC2eNPPxVQ7Lt6HUW2+/GJHQUeJQBlAbpk67E2pImwCkxyi7glpeYGg2
JdtwmJaWPOhWk7x0G3CuiqoNz3dNiDPHeUJcD1LYoQnaXCQwS7Z8+zbadvjtpkLLqpMmxxRpMNmL
DKSKYdEWq1dM+5FJXTj0wJVcOFVHfOvormNJv5eL64vjEKNiwAyihfBZ9P3TrPdoOevRYFElyDpS
aBLh+oaX3KvTpAfERSOiZXxmetkFIjaLTTbpCpOoisSefu1DDOHZKlr3BILA+CBwmfdrlzqsiOUy
1UBTbN5VYNQNgIHup7dsQeuIqu270fF+K8YIEA712ZUIL9oVa4r0OWYshWJD8uy33PaoaOywZvJ5
izFqwxr003k1WFYzSaI39BYXyNzm4JjZTqprvTK+AHCLFtRDJDoz7tu8WeLUg4mWjex7wTfziGQ6
fFWDbtkfgE9ubbW5ePseJFLKg1/n6R0sCVQ9tEv7rEZZGcA7HHjAlYs8LDWd6+DxL0mP/JxReDcd
BpS8zzmLd/0ByumKBJs5VYs4xgE4tJXIA30Itm7W1+tSYNKcxf6yygZt91PmIpacMK+IGMblRIjz
OlkkjW3ZhiQPZoI9Og28EG8DXrUESO2cxj+AxZrwG0S18fyB2rIDu8LBxQfz75gdomBQYYWNO/wA
AC+zo9mWnjRcOYMbOG9ZgDYKHw0wPwe5bF1DODeAAm3SBwJeAMrBvp30Vbqjkq0jTIQ/MonReN1i
jyKN5GMCygTG+6CSo/voT+jLWlfRzbXFYd8NnJmSEfDUsRhCrqEv8xogRe7UL1pgAAXkbTCvOZoy
itWe4UZaEBfHCi+E+eKUCgFy+A45U7G6ILzSqO3nQyxWgOClGLT8JjsMab4ofpxfTz0J+mqekDLa
ILGNrhhHdCKud4THBX3pMfrI63nHL7zBnpYU11O7DAgCA36O/aTNH1KfJb9X7UnbGBpOYdn5Pv+k
iLsAFkFWgmkwJvGHLB0CdxoYdCKgQ6MhBZmJwALZL4lFruZsFCADZJkGS5O6DZvsFgCePECenC0N
lh1QAcyqE/Dodi8hqLcBXlTpA/EQq7Hv75dUARvNgJ6ACZGAXXOFujWBQVivWhi29gkYRC2OXFHx
NOllFc+RR+WqafpMwmJH+NTk0Uqmix4xtxe5dmj2CgYoLSYjP4AGA5W8T0A5wtQzlxjVrTT8Nkbh
Zc7B4bFz3rxr81JRm4XYt4vUVJwVaH5WVPS0DHJApK7AjLcCHE9/4D3eQBqZVoOJ5GaWroZLCfXf
onHGiU+FM0ED6tQ0XM09GbAwd4axmAWNImtshq61woaar1BJdT6u4Zve4wb5Qah6FNH/EHYeS24r
y7p+IkQUPGpK0HY320st9QQhC+8KQFUBT38/ntE9a+84a6ZlQiSIMpm/S98+5WZyYXgV/Nx2cLyp
2g7L0K7Fs1V5RKrRBAP1HPoI/wrOUx0vzwY0zey7sN+Ku37Qbf2kIlGIkw4az1ykMsD17VQJ5xlJ
lS3OZdTImHbTdtdk6vOZItyRuvoCgFdrGp1B9a++WkuxwvgEQ/nuZmEtL0kfQ7osjROG/MLAzB95
MbjjqXNbMHq5CfPu055Fu4KU/Vv4bjE1e7tKs55k1sfgd5WD+7x3BvsbrRhwGAOEY31E5scMPNBK
vz/W9ZZMx2yFbO2D1fzUvrMsR9fJun7f9clqU2dTDN4wQY9Ab+V7QbDQ3T23hV7ysybAlfupM5m9
R3g3M1IigZlNi1ADRwggKJDL1nQyXW7DF1PqD4MPqfXwybXzBiKbzGoYXvO2AKnnojXbwa1DfBNj
KW/CImGi9VSPyfydLid/iW0OH+LF5eSlEzqGEeSD+K3DXHf6quD5t2PrjHlOiAKFxbdKxzMOvXJI
siMvGSFc18D+MjdtyOf9YIZeoqrwNgn00WXjg6yYu7xjPJSpDqXtWUzt7FtEZWrs7bcGqSKT45Q3
6a8bT9m/TBnKvMMStn7xqhfY82954tQBIrSMAO/Q7Rtqbtu0+klhG7iODGiaP1xv0wN5S9HIbtNc
vmk2loTH5u5ElO2Qk00qdxmD4cq3toWhSbMAewEwMOQuoFaxZde16wPoojiuix08RtRd0Era4K6b
kNkeAKxLexwWiRdUD9K6RyrUJDoA4nRYDHjl2WUtc/XkQGL15xU7S/W2SMCsryIZCu+u4+opfi9d
nMz37opteVfFIrTn1dTRg9vHc3HKM9tuaVesLimlEUKUa2YbPNqoKsmqWrYNdK5wko1+G1Kh/OKI
2J+Y2BD38nGWTrJ8Dwa/YnUFufHuNuocAl+zQKlU8bDtfptNBR2JYGQhF6pxubXqLE4eSFeK5Wmx
8IvnppllDVYaUc2l88T+OcEET8vOb73APRJjWa2H0Q8zySqbYwQZ4RQUd11iWJUGkZU9jb2Iuj/u
KLYSvZaP0G0epGzhxKbeOl+SoG7DQ7U4WXVCpWHrvRNqd3jiVG6eh9blGuzdeDDPDY8nz52yTfa1
Y1yjfhXku/PVua6ya20yylvb6vyX6+DLfnDrmJM5AqN27mEPGVPQgPcS0jAUbvXb2Mhj6MPU++qQ
2z6APQWHzy5VCTCAYmOzMFIc3LY5bNY0LvPHknB+d6B05httA99HvZmgSQSkzorLwjzMXyARpnN2
iG78dd+pNYt2Gg6vuSwwAbDJslXe0emkY46hCIlgX70qye8ip5+9U8iU5fe4y8rt7KyVV5y0hv/e
TSrIftVRjjxnwXXewJJwbfc7sBiAXSQvNBv0xws2q9gZlj3MOGp8R88R14fkskacpryblGSK57PT
L466Z5sjZEi2Nqh/dg392G71Rjc8GKm9aB/oJQQmcr0hIjbNdtV91Mf6Xo4VLeA6O8QyzcEWWEYh
Vkx7EYxnL4/OWiMY8cM+CFJvClH8cktyrYphpS1QGbX0WMPCnnq0x3bXUvSondDJ7OzbriP0esm8
AmYb0AcaA4EWDhsJ9XmoujGqvtf9LD67YNQjmINCh4fuQqqdMnH8HYY4YHJV0rtv9EdkHK1jFXD0
VdNYPkKatOZkO6ieS9X5t708C8ver1obQVtFlmtaBdGYjrVSzKfchJhp3HCA3zm547EIthBw2wvr
atsNwa2/Uovnr+hWOje5dBgA1rOz9RWUbJtTkDlB6N8qiIleFPt1KPddhmyCNrBJiCNatpzxk8M0
/W17JtnlUVVFhxZu5WXrI9AauXQCG3AWb185OXAajfShL76EDD2N2WS/GKfA4C/7bnoF0B+eZDKW
GS3QtL6VBHqYUzl2ajs2NPcbasLR/9OxmsIdMA+VTen6awBlukWQi5FxURfJZP4bOtManPNocXl4
Mj9q0KG1JLcjDp0fkChziepuiF6nFaYtXWSl2jTrZhRlKhf6SkaGJn2FCsU9u6uUZBXO68rITDsX
H6KU3ne6s+FRt2i8d4uRok41amP3rKDdfjteUA0Ix6NWpYLp2vke3nXCUxhX45WQ4xxjVVEh8lkh
Dr7ECAH7c7yiEfqpgLsXpIExyxb9eFveAVMEI8mXrRa7xfYJqrKcNX9AM2ZmKkCPBVerUYAuTJH9
E+tmY7Agk12d45xrVBWW0fLbCSWZeNDsnnrfydBQwvIuYJ5Cn+JVTaV3IgBUIg3oktY7dD7Y2n5B
sss9E/hrec5Er3rgh3ruTl1fkv3HdsVZHUdzBaSTFOKy+YnDvRn7jSauIQnvhZDoFNXAIBLuAi4t
FAa2yI/RUiVeqj2KDjbY1A2HWXjIEW0EgUuLddMPRt5isab16JZgFYy7MrkjY4FneqXhoTYS9jy1
lX4sUIp3QHFUEIRhVSRhKKBlc6A0rs6OlO5whUKX7xL+vznEweKgk5/aKEwXp9n8S4Uc1d7BHLAb
nA1Z9aEtDbWA8ccOHWsFLJRGZT4yOHCI7Zckoj9KQTmZTWuiBg6/nqQqDypqAzcVmxawfO0yvqqK
cZq7ME667yYKByS1q86is7ckfGdlp0d/rpM/YV85b0hy4medKbQGw4Ta744vA/5lK69p0iEyGrX5
mJDlRBuw/prjMey+WTWIYRd3qzft6qjKw2fICr8gSK91Wg+aJQ9c79LA0bHsIJddVPhojQ9KTOH2
pUiAb3cgUCWR1LNPymkdDEtznKItfHR5OzLtQ1WODzctzQ8g8bZJ220sp9Tv+vw1qxQVfcvKuoMo
Ye37IT3lsSun6a1gSA9TX1bIxNM85w5o5ySyb5z3W3KkBN2yfZsNQHNqYoen8dbV4trF/nr2tylH
a7vOHaV2OQMv8+S18y2ON0XnWZeYZrTxg+xzhgk634ZIhAg1WMLrKRTthMZf1fbNcYJ5TXUC5PHZ
zb6iXxlGAvjIsXVc0vc5iYEy6vWlzdYOjVekmD8RD/hKjr7rKXvXcsS9w8Mkv1SIuvHSJNPyOaKh
KPZjGLC7PPTF5lyquMUiHU+rfukZU8RoqWKdio84MIU58tt2HIOz73zV0xhHhyrnHE7HZg7tnenz
TMVoOwL/weDm0IixlI/FsQxjuQNF2PQxrjMZHXVZ9zdYppaf8eAmP7vFswMq4M5/d1o1fQtGh+mW
DGFaq0MXZcuaLuWWvExDXXHfctKoYxNVroOBPSdjCgHHAD3bJbWfPSLILKf9rBOiyig7wvENNiUi
Y6+nEE1jExEpL4YBRHteW/G5BLp4rqbCZ3yWvwI1Ng3t2qMnN8ZKD3lpUcMYZyRdvJsTb39zeowg
GFZ99UznjSn6kOzdMBhrQABbljlXAgfZgc64vW/jOeFSC3JQaOoqDBjAyc1HJ4b5N/Vzba99rcBs
YqOX5OAory8uJW/hzxwOdf0ZCOwgYFKcPHu9GNAKXymuUDkwe3g/hXkxH6JiyusfvMACaTYd6rK3
WOBJv+U2bveRH9Q/Bq7HJ2GE/USDW4dpsoXol0ZXh1O6TSL6sVh/DI8zJ2dJYxiNzhe3vrnkoJ65
pbs+k+tPHw/DUz2gNfupVGWdy4QqWuzR65XjfUWu4Pa25VCZaRlVoAqwvODBB0w0bXMBTc6m35RB
gTjOSWS9u9rabnhyXKU41+xm/J32DfxIqJTvonRws9q/n9dwyvYIBJeIfJxZB6/hYANiPSoOgfPG
vcDwjdyUaPEGTxcntU2mPhbBNDbncMrb+E5zRTsXMGIIUKbCwsNHbjC7e27HQhxzL4Qfz2nGwDyS
fH4tJ0m3LsJg/GqKIVp3Q5TA+Lpopt4iOZfunsuwITTVw9aOtKKADp3bZORw36LhcVgZsU45pQJ9
RILt8q2zFVk8UzgsArvN59CADNfdaVROHzywHOP8YGf6+DR3AcJ3I06L4MQ5uC1pi3/WOUvhouKb
UYXx89YDo9OFcT4JcRjfGjWr5UVOjR8ceiOyn9GE4qRswibbmy4rfuc2yPxdPvtlebXx6gDIYMkq
HjwikX+CbMifuo9pgWsrwuS1odsXSE1QtNWnGroMiTFM4fKW4X9CilG0E+VnGFr24hZn4jiV81pc
TIj8l3NKFGYvlD+ux8ZMSfYgROZxc5nEG54Zj1Iwb11NN/1eFcVT8hk49Aos0mb9MP1cuyfXVQje
k2yQ7oOONtgf222rf80CBDBHN/Y2Cg3X9XQ8HDpMFuOCwqdB4AYK1tmhOIXlGg4IGnp3AA8Iwph0
x2pb+SQHkXHXysC5ui6wbM7udUNsyBDRw3sL5dgdWwCBLR2nzONskG39u2S9oaeEO41pf9x5ObRO
Vzvcc7chTJWojP8jrv0JM5D0De41ZrxP5FdMxQb+TC1mjFY/B3iwP3INOkyEHsGGr45du7zYDU7S
AGMMq3qvq1lIinDHc/r7WdQ1R1STDx8K0xvkkRb9922w+l2JdfFfpc0ZBdUPS/fNU+0SpLqdjdiF
jImNvjFZYEA5WqLm3XmFbVmAmxmBEiuKKS81NlyTo58QhIFXJ976o10ne+8FivYHmdpWPBmQKpeW
uQShWUgh7n8FwwZwPCf9zGB13Bt+e5hMsn1dC5k8t5iVFPWyV8VXAVzZMuw5m/MH7RVVckDFVdbX
QKguf7F+t/mK8kmWLUoGyqsVAWVvk5cVibP+AjHufp8EDNGBDA+nORQzWheO6SLmogVfMLu8W8gN
6dyweCdtrtZn7aKyhuaxtn3yM+/mt8FzZ2gAmZVxyBqHWyNriuoXxLoA3kM0sMjnSBEW99YkBEam
rETuF+TVyfd5qtr3OobjwUnTtsCy9K/ucaplxGrKitlLEcLOD1C/dK9TH7SP6J9v1mo7eWbnuWv4
XcVia5/hP6meLEHL+T52p/YT3MrnFoOLRPuzhD3OCRfgXUcVU5HDrYzwTHQ3gbMoXZM8oEeAamuW
eEIdRRPWpHld1pJ7eYD7z0L+61/g3zy/RKBI/bGMkCpRdSC05xSb3XGP8dNtrxlzL91DScWLCCZp
NKLIRvitecqpGMuLiattOQnRqc8K9pro1c1fNX2/q8tdXBXjHxva6LMQ48Ax0blVWumkfu4zk3xz
sYJ8xk6lECLmuJ33bpxM4b5beuyhyu3rT2UWx70vQxefBFL2Uh+8XE6X2swh84rRyoUP/mzK5Vul
wiXbsYVjZnpApqp9HJUonJfAQf07SJ9E/qprfLjw0SYflNUMEI0wJZDylOX40lD8o4eU2Wp5Q/GS
2ZtnYy12/PTUW7qewzHF/j0LivSQ+ZvD1Lrm+zL5wINMvbf5OQmGAM+ovDnvIJMo6FMHCqnA/7ji
L/MQcb+ESvtX0Ip5AWNt5l+dTWL8NiFIKHATNprtD/WS/Woh25ZjPgyUo8c8Rj/b7eilzN6LioaU
N/o7mu+gtkualBnjJ6ax77x9VihsFl1QtG+9jIoB6UgbqXTW1Uhsv6udHr1G1r3g22SxSU+LOwr1
LNkLZyzemHAQOPeb17pqX9klWx+nqGipfdUgg70E5M8pwSLOKjYF4g6l3PmDUVpTlC4xjF9GVI2G
oUvsR1YuhfnY7AYYrbyoXJB23ZapyevgD3AN76HCf5mdBRNOqb3Z1rwlu/leCnkY8iYDzVSRAGXW
Ph4Dh6wNcwM4su1WKo25j1N3krCaCOpLcb+WEmu715bB+5iPI/MbEw8hTpTnE3ha7jgLA4mW5R3i
t0OT0+BBAP8vs2wfe8rcMx6mAhbll3yiO6+fojnDUgQS1bdp2C9mOTA6W+jdMt1c0qEjoHRL7J7B
DlrTuwcbWT517Wqzs7pary1NX8kFmGX21OmbZBMWWrxYwY/yqGcYiwu0mh4ICZy6X4jnB9r0MOwe
+QErC0qHthUapPTV0ZV1D8+gAxeDEbJGPBL9pp4nZxmafd70dPyO5EscwkAlP3x/wW4AFIoKvQ28
hVI8J3yWyZ0bnm+2QzuiTrhJO43T0j6KpBPYdxEJpsCa8iOKZfSzE1XPP4Nqf8yNEA+0seWW9rBO
X/OMkjkNzNZjHViy+mXCxObuElSLoLyAczvk5OArXEpofgdg5l+cvmN+REmPZZBXYv2jLTPr7kK/
WdnvuSQKnGppia/lJubnvHTW58JzO7GHom7HU9RK+7cdcaTsqnCGP0xoUb/AYwxfsCBxTSV+U4dn
d0KFf69gLn+1dYZrYat9HR6KqKhfiVXVtPyjvzyGAzT9TQ7ANWynsX0LrGq8AylpKCfzzVZ3GXPa
cOR1glyXaAhjmn/Xz7qOI7gc5JUz2EH8lYVegpbAdcrhM0CPRAIOLp+p+lGiiESwyIpo79zAGc1e
haHEOJIzb+FFCPrw52DsEnXH2aX/kjoQjA80WktxGtuw+7BMQQvRd1X99F4NQe8cy65JHkvwSe7W
UvBieRBEdVoAjRAl4CNFGKoAQo82dQ7uXTyRI3anxgbm0HYgmV+3NsyfjYXYewDqFK+1SBp1X8kI
VHv2B798NPEUqvus82/C7EW6xaGxVO8YkertFzZi+CP6HAob2kCIZ4ji/HsyUTvxf2ThXz8G1+Xt
Fj1jEfkYqN0Z0eFZbSaRadd42RPhUuVy0FZOL8ZhivIlhC12v2Uq89+DuZp+bIFrRnRKy1Dsgmag
ZUWwIOcYAUVbO8VuqSVzCOM4i9aLEo3Y7nHD9MkL/ur1ze9qBBG2GrHd3wqz+W4a4sLyGhtsfrg9
YNNsUyXOvhrUiICyNH528ETLZYGQKjtDFegvs9f5H0AvFXODlrkiWH2KkiTNi1x9bkniI/LWYhU7
TB/lD7XJ+bukkmMD2gA7ikV8+tujQoJGnMBxUuTRVn8Yp16g8hZOxSPMjx88TK6lL8ZTND80mF+x
yMmc44gmvt7LtbfBLk9aJNMaIKLnTtigCBc/ELgmSMeMjoGgzn+Rxkj5HOMaQuUXm/zVATXUTzYy
knAGn9amA3V3ENxi6MyIpXI6RDUtJtU5FWOv/HPgFyjRanqKeL9C7Ml0DPLpvatDjX9uwSYE8xtn
Bx34IriMUz9A2RSx+j4oZ5pOum3wshbL0uxdVUYRp3fWjajzmSdIuSW+D3oT8NHd0AO4Vn57dsF7
bzY21R5AJsKJ/WO3NtWVRx+3BF5xNg2HxR1++Ax9e1k75hvVTkvsEmRX+VgjoJn/0MZ1hGg0GeFA
OzDSJuZeL9bHARfBV+PNiGe7mVpi53ueGd/WQAbo+TY0pXzdJGy+UpMu5YVsL/27LjAo7RAsjZwP
Q+x/DztnfazFyiLsy36oj3pchi+2su1bXDYbkIQZ18+Fy/q3RqYS3YxSy3NXlM6wJ6N79VD3C1S9
cWLDtzBb0RCGKvE/mmK4HQVrnLUppruu4X1Q6qEDRFu5K8eZJJ05QBa2l3zPeLdyFn0NyZpAcaXK
/OucFXX55qPngv/nXG3eRs8WX+o2sStaxXl5Bh1WA0txw0yz5CLRZwghgPgwn9vwKFzsursBAPJP
vFJn7id/qx7nNcOhi+NsQvGCNe69IYMuQ6PrEd3CqNEVk81aNp/zNiQYLo2DXJWr8Ydge6s9ItLu
MwZ/J30KL6LeY+Ygx6AzIk6hqM0HCXFrgBexqp7I65cM30uEI04zJeYVbUTxgRoJRX04bBXxqkR3
fGDx0upIRHE+njJUTzlC8akef2zc49Rgovbf6DOTIm39Dm2/KCf1gvbElnfolnL+dWRsd4kIl+kf
tqZdzuOmFKsESqlk7QYRQmiIgQ+S+3kF8TTrx3rrg0/lITrdxcw+JkRXGaBuR2LoQVAUoZoCGp7e
A5r0Xzg92vnUZsr9S27H6B0ss5+YCgRHz9RMnd/exuKVKOwJNdsWGD6xhZhFhgGCdxy83k/jeliJ
T+cBnMdYbf1XADKonzwz3QeHbvdoqQlECk6bUC1N5XIbc1+UvzgBFneHKczKh5XUCghjr5J34MV+
eEYK29avAakAmsfsQQPVMieUibI21zhAncWRN5AiWo6UVLuybjhwdBNO0RdNLlvxA9tKXpy6SFcP
yKd8Cb5IshGLFm3GAGBpz4Ar43ieioVYhbBCRJlGXsVMrTUQsZduQ2zwBoSd/H1TWF01LII4bVNi
Qgr2cVX3Nyz5R0lgRY1EIfa/1KEnwc6tKZKn3jXT+ApbhcesTW7RBk5Zu+qx8bu5PixxF36bq3wl
dJjq7CmDeaKWR/j0bXBXTC3a6zZIc6dcO0Ycr7TIUtcaBqDPmw7k6KbdAIVnIbAVRiyOQivq/Xhc
3cdu2vInknuqh8WN8GHvOOBU/dZi25OPUWw6lyptrnB+pyIQjiseCWGhjTj21RhmCdLeJZx+bi3z
+NQe9Ba57K5NgtjYI/NetbO8IMd3R/c5WRf8VSe38MoWTw9+wDZ/lSsJC+N94qMMplOk3/LzQ4Sj
PowxqOAOLy9M80sc5jaHbuNQp6pi/BEN0SboAFE97etSDxjTuyjOjmXG+Jxu3yvPI5a0Sqi+SYDS
ovs7TPmIMhPW2pir08tAvqFR35KD1xtD5SVKYhT8fo6z3eK76x+f7Jb+bssoOKAYgqF7N2XWDncF
J2G4X5g+8SkJbxLPE3z+za3NIZ/8dnRr8mcvXiXMTeLVkoRKWzbLpXbaeDt1vmH+8y1PBODF5G3+
Y1sj1V7WwRT+eQbzzK/SEP55R+ofZ6Y3bUW7N6KK7dvMnmYQcRdHEd4MEhG+jotXbfdTUofZFYcR
fiuPBhUXF5woYgiX3T97OwR52LJ2HbsrpG7FQnIA+VDOK+AJ1h1bQ+DeOURs2p0gA4bds5FRQI5R
gzgnn+XKXwuVrnd03uYG9I3MwzRthyROuu4zIb41yvrFuhtWYglNgO6i+hJqFf3wMNFwXwxGvrrD
1jHQ2APyXCEYMQs1bUVlw73T0YjLLNzVcbY+B1kY6CcIKu4wdmTwZfITRnDm7PFH7WhN4AGvW945
oZK/bDHmP2t+gO1QIAwXAA0gO4dFRdOvtjCUjyYoAULjFhYp8w1/Z5ltBudc4G3fhy13srNXD446
Q+LZr7qLzbGLIm86zVNm9WNnFdErCaqCNy0B+hBP4AQ+22zAdUr6j2GtxDXpp5oV+Lj13LD3RYwA
CPEkpwOBQVV2gO5W563d5vHQz2P/uq7/c9/5rv0y+lBxe+UVcJkYaLooLfjcOC2MdC1IeVjjNRmX
wJ6zvi4+CB0p6RqWVj5gZyXxxARNf2gCN4x36C3QqpYhYvQdAO7SnzneB86sQJP+sxXFC2CXq3a0
7cB1k6ADuwFXrn+YcGK+QeRDUPtj4zytRQFwq/IW63qm5fLXmGimPWUDDYcKVQWtOnhxD0iIL+0x
xyKaEfzQu8vFgqHcJ9uMdNoyo50BqmT4ePeLPySIrfMJBYWAoB3ZUK2tDoU/TDxans3bgxcDhmJO
V5lOzQQ2TbqIu9GQTMQPPzfKt+UpmZLiZtMaR/HgadwFEAgOuN2grLZ70dJxpfS/AgXFWqHIivsJ
Q0muCVqAl6t2+eT5/d6rc/MHAT29X4bslJDMIl6CUz/FOUYS7utTT7TodiAdLHwtRjIT9iR36Bdh
EojuJctonFDpsc4aVG9f5mwMoIzlNO3jAMQZAZ1QLwTAlOBZGBfUQ0zQ2Ne1NzZ77Jk6+5GIVe1r
z1v099WH+AZNX2VF3Qtrz/6GrcUuSyAoKkel5Q5yR3QpMaEEvLgVUOQB5QlKV5+IAWQXtGYujk0V
fgy3tmefheQE842job3IYMu+KBHjeoa+Dd/iQax7rOX6adSqOW7IXXPU9NH8GxM/Ch78IaDw5PTR
bGyAv+JAFy+eiJuRN78ybOkOBLLGsY6F2z04uJyI7kCNjJIQ5QTm0mGDbvda1XzUrWmy+6RpHIvS
uxH7toqIC5Buwp/lEJJyZkKzXUea9l89ZgOs6o6pXotNhR5WOswxO3TIiw9bicL4WLnw/KwzOd33
ws08Jp9I1b0OQQ6O0olu+tu5evjZAw3zDVSX0KSDGKw/ddiq+JDI0T61QFtmV3aZL/9EwoFI8mHo
T7lbS8Y3re78RohENOAcT1q6onnoWvQCo39nAwWTMnVhkV/6aEq2vYSIGg7J4jFXJ0F7f+/egoYO
a1/oJw5WXR+gm9CiuRwHzuk2uc1/HNplNff4AbBNGBJI3MtY4hCTNNWoAcU0/YziWNoHfCMyega/
lgHuWIwdsZUESmmnYcvhNSyc6hy1C1awMoiLH/gGKnTBkzTzU5HbaLr6i72p07RbXgM8FMVTvbRt
cBU6s9AmGFrK+oiaIWHhmhpjoIsH+FcJBvxD4rx4Rj2E5puCQsfEBEkcj/zZ668xBgfnQteiPdzB
c98cRrionkQIjDSAEiVKtV1GLeWkkhlj9VE1NE7srBJuMC2V73j7qMmS7I5TjiTP0HduUiLC9Uij
0ZtZnpHlE2TOwh8SIk3yDd3fnIZlsPhP+QRnUOzwE5eGS63AoaFSl8O6fQUD2nBoMnosPJpZ5v1Z
hjX2RCi3xT9uZHMG96uBershwR6Ll+t3T2u6FWnZuPNvs4z+cxuQa92kcgHlua4MGiSKqotExpGZ
r/N4j9SmDb65BEpABYeOY16AqAr1Fc1kgaE6RksQ7CtEL2hiPEhCsEFyVbqvZayjXw0HDRoQH44i
3nQA62Miwh8RtsXN3ijE6GjCoV+P7VDP2aUxkY5PZPWo6SQNBQsXIkoOmYpK1QOK50iSqGlVtdz1
XYsnudDKv1qbi1yCUheu/3PrAvXgdaD732JkXe7zjABRpGpb5+S1GuYxe5BYJUEvBschJ33jY04j
tlvnmxtMumeeL3/bWxOD95/lqKD08cB4iPAwiddBu/eyfHyZnbnzLgvYQkIEk+e9VV6ZEwUvPIrr
sTboe5ybIbKDjBB31Lx5dbE5O/Zc8FZeZ+XSZUo1EzXQxknxSYNppxOxmcuz9uJxOpQmWjRi5dnJ
LziLc5EOul/xdGFFcJ37BPCe0K5MFtlLVg/er2pw8vEyJOOQoE+XdCEYfKNPjpSZfKEZyo40pzzR
NWBD7CdQaBPCmPFbv3EBDrjo2qK+K4pKzJ+JoN4GG8AHf+jLdfQfQ9LpinNfoUcgGI30qF0IkMeA
4KbK6w+CWkx+U+qG4rUfp6F/YgYwIyaUH0zT8yRHRG8br0xccAvl1OyeE/rje7AMEUT1MgF6aEPi
276diqB9Bja39s6PEP842o/wA8RBn2FmW3RApWhDcyV0evsdJDosEefO1c9/CcH9z4BrjwhDtCSh
8Lh+vX+Eq9a6dRP0T/MV9fBSvnlNe2hR4vGBSJzEbnPy93xrjkvvXpLznKa8qX9JX3b/Wzpp4iEy
EgwHYUrIP77CGHXxYCVfgal2K3HX+YEgkT3qkGt7YWBFmh//dbrALcD2n/mhjEsOb5HePpbFfwSi
OjyWbuJ8uZpmXA9aMQFFIcSCFTaMF8RNgLRCcqrVdlyOThR/7zCuXYQuvKcco0L2L1HE/zE+wvUk
mlLm3ceCCNV/JpmHC2k6Rd8vV+iPg17PVftH5t+I6fqXl/2fUcO3zyHsnR+b7J/kH7/0ZtzFw6G0
XJMXO7/36Wov8TV0DnMau+9ld1V7Pz+1xDGkPdMcn9p/m8zyX970//r8f+QKA4AUHhkLOFB/0FEP
MxNNwwOmvvV3eDVHBOZnmJPCPRbyX35g978+OSCmZDq2x7P/88njklF8Yl6YvzKk2/K4kZpBs5OL
EwkEkosyHPAV/KXtBHY+DDfh8XxZ/b+ecY5DX//Lkv/P3wEATojb675Nmv6fSfD/X3awmrF5apLL
rrA7T/l4hEK7VuPr//22/+uHuAxv+H+kfVdv40gX5S8iQBbzK4NEZcm23Ha/EO3EnDN//R5qFt9I
Ja5qZ6YfpoEx2peVbr7n4H6rikBfKtRoxT7GGMNOkJITOvo2YvMUSs//QghCVZQB4JkRmno8Sj2x
ViS33QHM9lVXhG/Mrp80X2SAZNNrwbOAC4KhQFVHXlHWqPeqcHrFa3IOLKXgVyk8EfWsFQwR9A2B
CIFHiwnQhGX4jALFuSbkrQ5mcRIe0I2a13aJoVLFKWMHPRaPt4x+7LQg6irChZZrDV7ZIcxPdfQU
uT9E/yibw2MpMzt2sxzqqQXgLBjjUggPVflBgi9NP4wski7WjlGAz7IfxahVYsdiyayagwjjNdho
A1dKht5grYU6/ZzrXb8PxPCgBmdX3rvSl5QxeB5YhzJ9wtWLBBRbL+kttqtzj7K3x6Hw4dNQ/cPX
Qh89Re/ityJGrXhIAZKgGQsAy9DeJOX0305+OrarpQSYFpDQBhoeRAygRNw3QAQxfsm4XtOWXxvQ
v1YCx1IUeIKXQ60E/QE5l/NKeJiwyAwUztZ8jXHcxyuZPRQNxXgZRlFBr9vtShDIoasZhCgHPz9o
QJQNATkqBF9llzME3ZmHaTlEhoIRVSRSRJF6LWqbCrw/RPEhqLfIbgTVVmsA54wuwjF/H2Rk7VDn
AkrmYiQHV32LAPAtJprZozLjowNTBxjY46XTYOr0B1Fvq69HaeBcfJA/EjsGCFogE5R6PavkcgzW
gUzl12OBc3t9vQPUGwMFhqtUSAodWn1J/qTAl0w01DWZOz2dGX1xruVQD21UCyRNCy8+REAxTdC5
jHk7dAcB9E1fAlRPxwBm1C9UTEA8Xt/lRtKCNVGF1RMFNHvTN7bRIoHHdEh80FPugPFJ9NUdAbGH
eQDA93HP0ZP6gUix3SZrZZsAtAlpcBbPyNwea5I2sRnA2ZMUao9D0ZebAR18h9zyG9vnwKWC+X45
ZS11siB3S5UFhWDOQAazD7XHg6C5aD2s40NRPyHlawAzLUaQJry7hnqSFoDVQkNfbDI2mOb0UAmY
m+DOKDwcLIUolEqI0OJVIsE0HAngPHjEsRWwIUDQHLZPSvciZBskBkMkbBp1qZGPvoiP01mgAWYA
SFjuIOuxkNuE8VV3Nor6KEoZ1kEw9AB+G44Nxi+H/iUAHIIOgLEG2QshWzzegjulOAmDby0CXkcn
4M641Vc5MEDlxMUOqN4TMj9GWX7/cwEKfv9EDQUYJjpSQsoSLUZyPhw7VPFEEUDd3PtjCRc35+bu
YA3XIqg1cG0vawjNhyP8IUPRtr70hTXvpcjuAN6NsvgKQCBtoTPO6f8hF5GYqspwwHTqbSDnCwTE
tB2OUbpv83eAIlrcNLynHzgNYEgffQPQSRa7292DxGKxjSoYAkF0Ahf29sAqDLQUqOmPRw6Q0nWC
AQm8SXSu7CSf8SbnJIEaW0C0CYoMEIfcStIK1y07r+CPkgcAdgBLueEK6OFolGIwWLME0fuop30k
eTF/bIAxsAfaL4d0JfBz8XDjVT3omvX4wszKUwny85dgRqNs9IDkAiLinj+SKjLi+lmH/wSM/CJZ
PZZzZxCJMuUIJEKQHlUJoY5K9tCbhL4XHmPw6qGWo2VdvHhFCWAlCeUZcmwz/vmxRHKvOyBShW+D
rASCDlqhJZhwr6Ru4I9qBnTVWOI+KlfRzsmIUk8C1K+NLInZukLZbi1Vo/CFbF/hSMiCWkCMrfZJ
iJLWKGBK2HC9MNn0NXrdgeEmr4EnYjR1/rvG3AsGtOXaaQFPYdQofZhcx+0TTQ5XQPb03zFo7jNe
2txGipiFASwWbjyRqZuIZpoMYyiEPwrdc/oeRtCD5thadbnPGVdx5k0jtgVSJPIsUIcCTcSKcgyX
VbmO5wXs8CgXFrmi2MG4FrXezIGx02NSpxuB7jQO9uOzuz+6SY2A01yDklTh2N0+t6yKCGg7+vGo
KtwCGAjAAOEWbbL20b9Wib8fC7uQId7qzFtp1JZi2F+A5WvHY/mJxvT6ffwSnvm1vggXriWtyKr1
gINo6H+SrffSvOTrcvH4Ay50N3cfQBB+I26VZeVCMHfl8kscAHzQjDoeu7X3hHLCBmSR3F5+Uqxx
mb/ug2MCbld9VTnhDh1ZDOF33gbB6iVRA6W4jP+QSUNcCY8AjoQOYXU8ehUgnDBhtfEV2ZHC5E1I
UPsF2jMQ4uoPcFEsMTlm1eL49m++QEeiFfeaiEgS3H5BT2R0wwN95FhVHB5X+Yq87crtrS6UVxhX
/41hafTiK1pkNPBrHwufu2nweEC9LQsTNiull5rAG8MKVf+jmFYv2rpSTT1Nn5PxR8uX/0nS5RZe
7bOPqjvGV5TLnc4MCZPzqMevkzFecR3mnLT09bG8e80+pY3gqyPRKcM8Uueaimh70iOPP2KF60Zx
F4CCBjJE/qS1DEmzigLpX0z9whjD+FOikHT2R4lPoJMOhZJh8OMzrF7ACxdi5I1zc6OIebvIVJZ+
ml3hlVjq3gBhUEyiEmI5tVqU7TKoSwyw5Ls4dF9cl6Cn3Pa9auflJZCiLWB9NVy3DvTIzpGdL1n0
45NXTj9iWBtkKFUZEG0KdZN6krUZUFr5Y9rFwVJv+x/QDXVOHwEm4PHJzt1ZREAyrwsgMpLpm5SQ
VEY3K9Ytof4WjYBpdtA4mXdnGTPMj0VdUpn0qq5lUdmusezzQooj/tjJDaa+wCxjovzsSFx6RlPF
viMiZ4ZSvx2L8oSi1iYZpeckHrchMK1M4EyHdpWgGVoGyL6h6sDsSgURI138wQNYtD/WJy8QgGLI
laOVIYMIhAsUZlzhy9fkJUF7o1kQ11baDk3ZpGIofuHe4UepFtgXms4TZD91anFqEQZoPy3hlBAZ
uMZivW+i5hcvj6GZxGluon/yA4DIq6yQfqM2uAs0fx2XGcEcseigL3tk2PbZ7xFhAZAsBYmwTjlj
cD2RAXcb/ljDlzA6mYQmemslhpSZ56rBQZDBfiMi3EOu8lbf5o0Ovq2IE46ZAVzXdbfMOjs8oB84
LBaAvnt8g+4f6a0wKpgtMcnPiaJHjlqJ+YmcbBN1P4JiDZ3bvPNY1PzCQBygoC4k8kSnFIIIKEgx
x0DPEXMhnbIILfW3vwccFwbmz/2/Wpgs6oTwcJ51nloYGqLHoEFGGi8D8SgwFX3gp6LRAKM4j5d1
r1iwg3Bhocl1VLxojw/QQvGoDBA0NhVQW0gxLmuwWy29TPQYXvqsKIVH4VwHbIpCJufzykZxwpDk
DQKgY4n69w9GxgLTC7r0UwmUz8eLutdhWNQUDqDVj+i8Rh8VYKll3YOkFA0ZaNkw43aNdooESFpZ
zCgNCJMDd6vEIEwHVrOuaAICEUo1R7EUVaAtIWiayAEJjK479QxyKUdSX2r1d4ImgiB4xRQkAFed
CHOeos+gZ79/2CibK4hCoK41lAipu5L6mCAsOhCFaANa2eHiJKi2J8q/uCiI4lQJroyA3k1KCiDO
BJSmO3KEU8+jM0ZCPyFJTfL0+OjmXvS1GMraSyUG8kHdTI5ZDCW45oITUF3RC/ZYinDvl2LPJhcG
K8K9p2u8eTXmnAtIumMofg/ojeSilxqAqmniRPE3GpYMKQG7Onq8T48Fz72Ba7nULg458u+iOpCj
hwKulEgbtXOEvF48liKQmTt5LYbaRVHJxW5MBHJMMyAbaK5oZeAis6sS2f+pKxSMHnW7QhRU7gHm
HawBQJnsIjUKtgMgChhfMwmjHggo63VJgu2BWVCo1yjVKcb+O089DujcQa4BkS9QdgyvVEUbEMSN
/Xjx03ujxOkqYnMd5gcnS4tzUUZRIgkggG34WwSqOHJlptefSI4bW2Oyx2s2flEx3uC9UJ3HwL0s
aQrSewgz8FFXug2jNC3G2CL1GBSCw6XG+ByLx24QtlH4pClrXWHImzlhIFZIOlxBEYEsaFtvBYpu
2KOnstOPRGjsAgggVXAqohWA3AFJVxpFi7aT5iyJgqli5hfKg7HLM3EtmpQ1jGROmg9+6XQFr1as
Y4RGC6XBPyXNH1k/YGTVkMKlgJa4qDcbtPf0QGHEloPlgEtO6F8ch52KqSkAQhUAD2uUBMSUX7pc
WI+Pf25nVA1RiS6CSBQxL3X3M0xOo5VHcI8RRm7QSsVX8B/XaExv0Rjvg1kViSEMG78pi4BF13zX
rTIZAoCCC1OkDX+KJmtvR7FG563nnbqGvOblKo/MulkgwQgU/J3a9LYOgNaSAwiVPi6zZCcHR4Fz
vKBiPLkZo4QGDjjxCM7gsiAIvz0dTN9gSEqIvBNmJi1RfuVHZFXK5+yToHdjhwZePvNMYO1YXf6u
egzze59FuhVOGfo8lesW2BneKUq1RTEA5hygC7r0G6DvZo6uP8Flsf5Ot/32zWOzAbYvwj7xQByn
XkMAMhOMk4neCRBOGDwM0NUGOEndAWgKq04z89In5wLPDp2FkkrXacDfNQ7qoHonZQdwSSlYpf1e
7XQjViI7K945jfHQWPKopUkhuFRA1ead8mYqRgFdJt02IOrDNL8FKNHHj+c+rSmi8QS9RkjWIN6G
l3t7b9DLRxTgoISncdh7TiytBm8nhT8tDjAKXxoJVXbg4ueLQfH2cYcUsin0n6EFbCbOJNxS5zYV
QJFd4KgWOWcW3RKTgj4QzeMwYAUad2d++6kiFc+AUhH4/FETnrJX/x0Hrh2L7+Lc280qXqMb7eyi
VZ2xPXeeFiWS0vIdyGPBXtiFp6p7F0Hp3Xw/3v47S0n9fkqnAlxOrRQXv19qATqiFSYGhYvgT9u8
/3M5GlGQ5VVgH0XaZdXask6HcQhPdfdLKqu9lkMlJcpwCryOY5zTnS+ONWkS3gscR9hlnjqmtJC7
motcrElN0iXfZzEgSAvEwGOeOdXQtCvMfTK8rPtYTUQ7ELwNqANoY6Tob68xPyAwBYDcuGtMcJnY
3RK3c4XZh4DZtnb3PCEJyVVxCqiRoKHd4kTGoGLQevwOGWurX3H7wNQWvBMwrNr9zbgVQxm1QVf9
JOTAdt2seyty0LxKWPHt/eWeROgoaqCrYvKfbvdMD9SE56SA39UrZKctDC8ZlfXpHc01IKe2X//0
Bt4IoytDyFeCN2/EtkWOb+km2QqrxwLur92tAOqpxpN/NPCXc+ls39S2aB9gnAm510C3MqjnWvA6
IJI6n9+pz5gLSTDUgvmbp36L7fvlHgLTxco6Kzgi6b3vPvWTa3QrzKAs1G3DeGR3FvdyC/93dpp4
e3Y1qH+LpAv5XWXrqCvopr4OLJWx3vugiZIy3aArl6/DdE0FoFHcEKuzgVq30Czp0yAGclmM9cy/
qr/XQxk9AJ8lTRtiPZg/24QWZ6on4nAWS8ysnri68xr1rABhjGnjFCdY2ejmsZAQhJ5I/7RL1nUU
WCdEaSTgYgBLuIUk96Q7jT09YsyXnKJzvtH3ZCWaxYL8AveXbokMo8V6CZQ3BgJ74KgRSCamb+Yb
0fbY+8haHaU7xqKNCsxz8btxoS+S3hE/4H6b6UYyBBNwpaay148AbNUby2Oub/5aIqMJhwzNrPBa
bq9lkYZSIPvxdC0b213HFlkVFvpIFuB+YmiV++BiegJXsii1QogLIkIQNuymQxzsyFEd10od3xHt
zIrtxzpsVr9cCaP0Sypr4jgNTu1WTw7LQk7/9sZjphZCaYwSSatCRCvArsVNDOwE976zettEXG4F
vx6vY/6ZKYqK7hEkAVAJuz0h4OEkHJcWPHrIIweILXa+iY75zjVDht5gSqJUlMQBkd4XIWl6YJXh
WsD/Wqdr12S9KqYkSkUJADvmi2lNnd2uKiOw4Q9a0rZcZowG11ldeLV5lI7KwU0Te0M+6ajekszJ
XKrr+r9vHa2h0mbINBkLAjriql+FVm0IPyYAvZ7+422gFBLwQHQhFLGgcgEcB6My9H1kCibYpRi3
gbVzlFZqQHqfuhFW1MAqxhgagQ9o1ieesaBZ5ff3AdGFFTfnGlHRsZ7emowvWaGIb7I0z4wWR1cg
HHYBSg61bOp00KqP8igGnCHEN0MIGbbJv3imNzKogxlDCQRk2uVKA2fIMmrDyFbcimV1Z/brRgx1
LLkOAiwMmkzHAuZek4fxAycF4+zvy29otLvaMIWyCh4wEIIxAIN3YWB836y34Bm1QujqAPDjGCaJ
TY0lUrzXqTciKeMAki4JcFNYmHhQTpNe5cwUSPJGY/HW+oelF+bsHsrBOqIb5DzQNUbtowBswDBr
1cnu9av8Pd/0eEXqn8ACax9jaffZvmk3/5ZFd1t34B5V8/oiK9m3QG5+6qCNKqQjwCW2Jc/uQTCz
L2LEa37jPjGV7aS2KWt1I57aWVD0lZiNvIif1HpsoX308pqLBbgZTB9xHkNJTb/xTiKaHdGpif1F
azB+fuXrEkERYkD0YXMDA/Plm9yWjN4E5bsJjGOGhp+9q4hW0ReKBKIsyZShryuk3+sqEnZJgiFr
H2V95SQjBHsbu5PsravkRNChJL6AItfoMPKtcgprvTMB5hQw/+8Tprt9tV7BL4IIWLMCzBkxY0vf
px8YsO7eXQd1VVPbc1vXzD54niH3MkJI7/O1XMpgj73MARIDciubOwBZvLQCSzPHbbeHXd2S18BM
AKEN8jrLPdR/gEllVawC3oyZQOFMVxD3ohR6lw0B9gv2Hr2eiK1lcPta/kvwFDxNWhaMS4tkC+42
MI/5T+m+NCKLpahmn9aVeNp8cFWMhBuoR3f+Vj7U1q7cSut6GziLhbBfgpz3D1jdfkZcvXTJuONz
r0rWFQkjnhhuwN/UmctdRvihwpmfGlt2qp0Pm+86kxohBtmw44RLTu7utK8kUiqLV9rBE4Na2AFb
DzzFdmeqz91ycmlSpzIHG4ElEjZArdr0q245BbKuM5o6AN0/wawYG8WCHR+RGVcYrS7/2waZshQh
F2C4eMQ26I580E6o7p+a9bgACwycLdDUpx/VJ6jol7kJXgsE9AUCC8ZJzHj6N59A6bfODUJgo+ET
eiu2wE1gZTv3SFajGTrpDsTUJvfCcijmQpkbmZTSQbhWKRz4sXEMeW5EjngJtDEzb6FdpXvWHcYa
p218cPZ0p4FainInaqWw+y1ufPjlPS5ZbuoWUxDrPCmVUoMrPol5LEzEc8r2lcmZwIQ1AY7SWeDS
XjHWxXhFMhUIlABjccdpXZ09xfUunIxk3WJ5ydGFvvD+VRB6c3JURIA4Sy2TcDo5PJYpDO23lak+
pc5goTed5UUzLwrlek78MBLn4nL629ZK9iA0upxeZwGLaJ2zDAJrOyml1NcTarwKFdHAELUrjKmB
jc2qLWBV2WTlOi6UAHeS4WLnporLA45w5LqYpzprFK6UAqWpNA8wBqWCUwUj7yUvBJQpsz1Mykqy
AH1tVsdJD+gWx0zmiZOtffBSaNdVAXMhuJ9wvtrJXRd7qEIbTJt771dtoU0au35Amu+AljdHB6+s
0a7jV6W0RhNc9a2hrhsr3sd7ELj+yxzg9d1TKE0FmnRNl1tchsx+rewKOc7jUj7xBsssznq36BrW
BQXzHnCrqUuOKfsobKJO2Cm78VO9aAywFdvgCHGYidw5Z+9aFnXDS67plAroJ5c0oPDcL7pluwKb
LvR/6njH2lCX8X4yiyEeNCBjjMcqZLrS9+f991KpKw/s8AZMBxDfrIGDaSJxDKMXshpaWYukbnSo
iG4AqHfoKROeu5kegtOkFkFjcPhXkdDVhtImFbpeAN48ZKHqjrxq++Ja7WQ9cXzEkP5dsIc2S4ws
oEUWzWXUrYzFGAmmQfjrtYZbbQfYeOgLHN6qxXvQFr79+MhmvTa4jArwGCRgWirUmSWd6iUpiB13
IE/86S3yKtarl8ISlsWWG2zALTn5Llv4uwyBJreUWT7r3GFCOwEaQiUA5qM3uBkAg5SAT22n42Vo
uKHoezWBlWXBS2dFJ3OG+1oWtblFo/FxDeyp3bBExL7Tzf6pNtL1/0ccNL0z+iFcS6JcEoAC9pUU
YlXqAWDxf9oX1QlhULVt/VP+SffFQkIRwDWHp8eHed+2MQ3lXe0mFfxAzwA0t8UKQQ56yvYtfFJ5
41rlj7r2TPGbN2ogjTBkzp4g+uimrijQetJK3nVdISrlhsDOcUZ7yNaejVNcYk6a3/wbBaNfyaJO
UACETFCMNW6LMxVDg+9qhYZ2hhM7ZzGvhVCH18pyKUQAJLy8+Ul1wq1fynDwHm8cSwx1VnJZdRMj
zLRvEXLv7Rpo8Aa6uBkPfNb+XC9n8lOuAuJyyAkK1i1BYbc9VCdx49kZMlXtUvoVMOblWUuiPMia
dEQdQeJ9qSGDWruywJeM2846IeaaKJsawMZpKMcT2NTJ3/fsSS33pmsIu+LX42Oay49jxurv+03Z
1AhcmZngYVGlhWGbfWD7KC/4Dpy3/3ghKE2cpSOQlqbLDbj+7ZSTmvQ+FsVSg9Mp3CmnqwVR9jPL
hEqZGCVhpSebFjnSn2E/BakAU7SArG+N2VL/+m+7qFKxqdi6Ql35EDqVXHkkZhJzXAPBz3QZ+ugy
BkYtD1AtvIhUtQZaALpnWk2AgBxLA0GZsNtHDpoZtqL1WaMLoLMwG/7njIdmF8/PnnU6sbZ2xgG6
kU0dYQVgzQSDEWS3ecuPxI42owFMbrM1IVg2gV5rJ4t4ydrbSVM8WjF1oLVaiDnpseJxi7Iv8HKR
vAcNzjY59nsFTqb4wjjMmRzb9TLpTE8FYDsix1imauwEy9vki8PqaOf76nh2vhh7OqNTbmRRKj8c
0f8shVhcY4MzFgFbtA2NxpEZj2/OD7qRQ2l9ve8D4PFiTW8AD3/nTQ5tAeNq9Y1GX+P9nSyAtgly
P1xXVquaNHN6wqXJR1HR6U+3eVZBVBO9L7CZUrNPivIcxdGScWAzNpoI6F6SMK2AaTdp+oYrGxCg
70cQh2p68n+VXaJdvqn3U5We2Vwxv56/ZVFGAAjfImCWJ1nmJQXrG4C+njy7KfWEmqylc8wga+5C
old1apTW0e/HU+trgqFsGqEku1CpMAJpc/y7mvwoKhN0Yk4Q4dEai65JcYJVu93IJmmiRAglspOW
LSJ5VDGRXFs9oTvWJgvkGi0eJpxxeHNK5VomtTg5ksAAE0OmcHBPyVPzmq54W7ReQJhklnb6Gu+T
l3ov2p3zWPDcQV7LpQ4SoUjGgWmI7IAyCsKGRSV/PxYw565iLujv3aTMOBhjPFWKIIEDFuOEh6xa
br7hXVCzZHba7qt2WeYfTcqtcvmXVlglKIBZ/edz+uX6GyjzDgBNIa0xYbDjTXcdbT4i27P53WSf
AN4JNdpZKGOAdhPdJqyXP9dLc7N+yly0pAGpXCuSHQhj7WjfrsStgJHm1miN2ACG8GApC9EuTai7
F8bWsy4VZTMkIScYIpgs1cfuA8C0xsvTcnlEYaBfPncGqwo1Vx25XulF+14poCTDRQK3DEIvU1mO
1kdhHH7H1gqYKDCOCixzOcXTm874+q+bfPm0K9F+DWRqYcAmg8wJdVrOGFeHl+VxyoL8AX8Skrcn
VtqAcacuiforkVJJ1B7l00nddhAZLgAsimw7K4K4B3QCDinQNiYMAIwaiTTSoVpyAXii5On+gEki
3LaLw+IQGN/fpV3aoGr645k/jHszmUHa17gWSZlJsQYOeuBhN1GrRXtFti6Q5qnX5ZPi5CazojWr
gq4WSKlbEKLVjV9ggb6PjPRi9+JdngZ54z/lNWfl1uPVscRNP786NyJxapAEECdHmTHyeykLGRIu
1vzR/lFKVW9DsE64//c2SqZkB3Zm4rymFxA7pfkDHiKGzNmnjilWHXRrEoYLKA3HIcUC3ACF7NI3
D7yErZX/QtttIdqgEH68f5QkjEahQVqWyVTGxxSmTOkzQgAKq6ckPS8Ain8WoFEPYI5zHguhPbW/
pEwoMyhpY/CNTqh2fJwLUS6l51e03YQHHzV0IJSBEMFcA1fTAIGH0znPZmcIKSu2oPyoO9HUVuqc
6nmxKqbnjbVovn1rRLtUuhgNrV2lQJk2zZ94l310ue0tospknCMNgHEnndpepem6KK2x8PKzsvMA
o7SJ0byY4iu6MvTGLhenzjhNhRqHJVm6ffV/SUbXGwrcGAAXFerVByLngyY6SM6x+Am2qh7Y80rh
G+EYoE9Y014rH2iSMcCNVwC0LieOcBYU32Wo9urhXD4BOg7IQgpBiZdOM6lS3AFMvEzOPfi8tGUF
smqAFtjEHoCRbg7fSbQYwCETLUdppS+jXXkoC1SapYUCkvet8D0mNnGqehMGTiofH19Jyiv869sw
galpMvBmdIm6Fl3otSBP5JOzLoApnMs0gmmhFKLD3ATVIKumM+mIu63AaDr8eMzl8zRkz1AKUqHo
cnJO+gF0DHFqSCWYczRh+XhZF/BUWhBUBp40ZGG8lPLPxCHKpFap07OCEtUHGO4y7ojRHWDp8K/A
WSsM/rvKgYnfgW5pHa1Kf8GVixH24LPvlxjrUUMrdu0xAbD+2gvAGLWOfpGt9IQRXxDSuyic/niJ
PUaW350efzo9N3Y5kutPp44EbCsRTEeTnjXF6voEEzxgzTTibsfDndpw4SotjMzpDqwk8wUI5m7P
1GkcV8TAxh1KTRCBFcpToQNdxVTBEWC8RGjebK0jQPBM4G4NyxrU9UbxFSyr88S4Aw7MGsmBT8Bi
V9tAWjUy4xjpvoC/9uLqkyibg44/3297fFK9sAZbsofvxUo5LlPY0s/8R3JguZMFxpuWmDh7enwO
4pzmwETb/7aDukK+UKt+IYzpOVwpp+jPm/RzCJ7UjbJKtoFZbrxwWds/SBSa6+Q5WMirPWZcD+gR
wf9fEIuVoKQTh5etgP7SMUuPMd47gC2ey4Z6KJLsLAEIs1iB7guA/aCHTN7aVuBf6wB0nZYIiHRE
+iRIn5sx4V+BM5+8ZaIeewx7Mqc3kKSSRcy6Iwah/cTBx8/AwJCdm9ofF3yVpSCmTz6rmpef25Jn
DYtPd566msBjBoqPJCKdiTF7/PzKvdF7FbTnlZqdMVEurbRAIIucLwRL5cDdJBbgeIzLWGLcPjrI
mbYcqOuIltHxKQGGnUrgkEGIhLypszOJLUU2ytDGkywzR3wq0aSzFIYnySp2pbIRBUdF/0aJ4gjL
Iac95b8+AvUtCTCuqggco9uli4M/EDlvsjPnKMKOgJ1YMoptATDGwcCuo7FxVUl2CgqlZgE40PxT
XT1+CHM3D0oU00jAjURFkQbrknyPqL5cZOcPhJiFmfzOXmrMSgQfDDkzdwpyJiBZCUS/d8YhT4k4
8j5W6qJPBAutxpfCBzM9blMRgQsXpBkgpxNkAL1yRlN65jja8msE0JlC/qejjZdtRyeaADCHCfbo
btGg6ow9KcXZl4s6W5/Xz5y1lra+ASfl65WRKZzT+ZgQBkgNL/IK0PomXXR1v8vWD3pPHrJzZMAx
gQuwKUF6kpryHhSyjaGmi5wzWK4RVVT8a4lQJ4D9BgQ5xqVvhYJ/gRMaMIGeOz7vLK4YVIM0guTk
4As0uCwdDLUFDVjsay+d7rnLseVZJTgy87DxuHDYcD00/g5ZvxWK0MXLxze4Lv+rDzzuK+1FXbRS
UC8CJ6HMgDUPB6p7Ac8kSrp6plXq3o1kHTylbhtFVoTRXFDj9bEHuvOhacItBtuqyOKHiPxKc1H6
BapUzMPzftVhPl4NBNgMNRO2XhfzuqGTzn91cyK/lmnVotdQ5aSz2KY5a4h4zpZhzhP8mMBixJg0
3eoXgwi1dPWJLhZ9jYoNPje1BShSZIDhxuSKD/KOz+HWRDSyY1eA5EgwlY/urVgorqkJJsDSDIWv
GXEP3fc6XQKAJeB7MKAON5AGiCcgviwbX/DOEwePir6/iKDpUVGXPTjE1h4mUjqQscW9PYr7x+/9
Er3dKnXMa8rApkfTJ2CdL5rv6tIXjSdpEfilz9bb78FOV+gYqFec8TszfmMjjEOFUbDCzFDG1Faw
94ZhPls/p5O5xhCftd1CDaJ0Fhvvpumc8McZjOfn1HzOTZCqozNpvV6bz6x44l5H4cGI6IlBjyq+
nbZ7QIVMClF33ReheAd3nFHVq8g/+j3D9Nw/i1sxVPbAdzNZawAw/YI0m+3F+woQIgAQwsTuRgSV
++ODoIcocQdupVHax8sKGJ4I0rzOGsx8pRpovPnJt7vdbgEWitX356Ab/bo3je34Ex1ZnRQzL+NW
PqWIhLYuO+BVuS+WskSv927xUZkgHjJW0vH4i1/khgKHCmxHJjD/GX7MfUByK5py8jQSaWo0iQZt
oZT/CNEhApnq4/29dyRvZUyHfXXPQWnjJVAr7osfn4umMIKa8ZLo1MxfByiLE5wOUiVAV7mVwIHV
rBvFjHtJHPf4vezX7XoPQMsvVLM3sjUw7st9rgTrkeEZQ9zEyUDtGV8oXiuWDfcC6Cyjr1cT9doA
EtHio1Z+dTKjMj97QtBNk5lSQYNBbtfmklIauaGFNBlTB9UyUV9FtIM/PqIZH0fnAfEFJYjHzcOt
vZUyjKj/aynHvWR2ZCdLbasZ6x8PXb+spO6cAsG+SOhzB4QFAq1bQQqa99Sqd7mX3ksWfb4OK9Go
ql1R/3OXGSu6EkTtm1hJGahhIUhPO8RuaKGQePDIqkbAf8bxyNrAOY11LY7SWFXVSJVb6tzLBhyS
mEwhJ3SLGoivPwXTTm1zrWwYgfLcs4JLCuAd+EsAGKN2shQLMR4lLDDWW1sBWZ6MuP3xtZi5e3AA
hSk3iAoncL1vDyuPqxosuol3jpXyVxmUW7DWNoYfJPZjOTMvCnVUkKdgOQg5Lu2/VxpCU8MubMfK
O6dVtgZwzsGVozc9DT7EYjCKpF0IhGc8q5mslH4jkzqwXup9X9Qy77xbHIC1D7AB/NUjA78ylisD
xtZcO+4+Rkz7zPB2L5NKlOG/EU2pK6GUlaruIPrtjTdfFfu1M8H36MiGtVisdBuf8IF0uWcg31CC
/20jWQoGuMx6iSxh5Wxyy/phZGZnbu/NF00X4eoAVE7UQ7kuvHMQ6I4ygmtc5rdFL1hJWZtVRRib
PysOSmaKqkAqpVD3KhRyzSWJ550jkCoTO2hkYHI5Ub3Js4TxMOeMK+rLgiRiVBnpz4vxv1oaaaOq
7iXNOzfrQjMrDxsqGqlmYLz0UB9TS3bNyjVqjGwbHmZBXUNyXwBf+6crSiN7dyvG99Ct7JOtuvke
ynqArRfw2hzxzpgUF952IVojFqDN+wnRNWS6DMtIlbPuhFGmFwy7ctSC1v5cjcviqd3ywuaPjESS
vBv+KfDUX7IANooZLtQQkHW8vUNcX/NJEcX+eZMYu9EQBHv4+tq8xshNfXWOyIKnnPPaUEj4Wx6V
Uw9dX2559Kmfu3DV1htAHkYbv12oYFzmjcB1kB8IRmDZx1bsi5YobdrgIPBvib4i9QadTLyRc2s1
tcGQbfXpNnJVht9zCSDpd379hVTWZvDj0eXb0D9jZhochwsUPYAUa8C9/PLW5l74TaYJ59r+fjkc
Fk9bDh3e5vPJetttnGfpIzgEVmo6rv2lWp3RGQ6rP27+afy9g3QHbyqq+Sj5kX8m8iYkRv2rAgEs
5sgVM1TXwKbO1gNAjkm5IlZ8GpRd8VIJRv+nfuJSc1BPuc9Ixs8knPA2rj6I0gvIjQRBV+FIZdAd
uO8CJ9iy7ohubnW1fpazRQbUWBG5J74EZve6yi3w6+rfpbYDU70Ru6yq2Ex0iA8CTAEIQ5CVANz+
7Z0GiE9fAMjSP/Omtpbsajn+IsfA5N86K7FcF4OYPOPFzpnCa4mUWRpSoie1n/lntXSUwhwqTI2n
w2+k5n1WDnN+u1GIEEFoMYEVUi+oQYa3lQdsdyEtRMAvJJb0XO59zDvqdrePjdRS/UPFoxiwHEEb
bcSYg3t5bPnn1aGsTDxw/4e071puXVmW/CJEwJvXhqOnSApyLwiZJdiG918/CcXMHBLEEHHPxLax
19oqtKuursrKhPgdQsLbGa5H5XFogGLJK3uQC+B/hE3ofbaenvPI7ybhmqqRzbsK1OJLXVoqSc4F
vqhSg8gQlG0CrqKJ15IaGRLVCez3tkTyXwjUhwTK0ZyuR9bCvT8Fzfx5SEw2cj0QGwA54GR7NwOE
cfOk9x302lpe+QLFcOr6RsOe+GAbyqPetR5Az5N/zzPiMQar6JLysjDhczHd9UdMtvSQaSNR3eA7
tXKpVV1TVxy6FTqipkZ/ivxT35cGlwYgdrP6NY8nvlzwC3fgH3Bj6hiB74RkBdw36Nwm3xBlAxcP
Fb4BpVCLxgZXkXc0lx6Sg+M41IoMtC2QX7i8038z+DGTDP5kyHlOe8i7UlIrj5Xh8XRqKqCYYtDo
Yjem+SnpP+mXtJA6nr2jEOT8X3uTFQ9KRcw7CfbqDcCsxXPyFJnVTlmle9nwP4uVcBg2jH2A6gNU
szY+qb/QS6YvLfk4ndPpBoAA7DR4r0ogx709Y4VX1DyNywAarhfoXgcnpTAh7sZ7G0U70Gjn/TAb
YUlJazbKvbY6uf0CXwJvYAOrvqBbbx97/7u2S70k1ngPvuFlnqx7XQGyRw7MJ5nIpA9QTDs4B+h6
kYI4l/51Wy/svDnvqqK/HXoQ2Hh33IIahI01qri+E2S2Xz0X9Tbh3xU0g3YpWZr10VNPZ310Ksjt
KRyEJyYxNaQnsyEWWKT3WjMg3qbfB0SFQu2BJwp04v6buxOOZdSLRT8HmGBvF1krAEAVIiZw0toz
JfHbU4jAm1kHbhPNquUnNtUDNLinvxU4Cnc0NCDgrcuiTgs71pYe36Oxydgxu1DGE1XUD++I3FAG
y/PA40NHq2w5XnHsqXXtUFoIsGaeEWgaRyYGBkai0ckO64RQEKCXHTpNtWEEvRKMyOz9J3X4eew2
xp8zGQ3gKoqITYNIAPHt7dTyYq2qlcTETlRnBtDGYJklYr0O9oWwCniPAOW88PCemT8BRUURrWQg
gMDT7NZiwDWyH3VaDD91rDa9tdhuNLM5bwxMPHBRhr2b1DCQHoZtYvD/si2wH4j3gCvWntsvxno8
hfMDQqYbkRSgIFNSzzxBCFCJsCf2pClfJeWQDJsw+XxsZaacgsS0LMjw7eBRuFPp4igt+DIPqYPG
0LQglaGQ8LnaNTuQse7wph7IuSGZ+ZSAVSZJzOqFQ5r8snr8FePzfbpdrj9icvB9AJy8psZHQDHe
FNFNlXpfjy3MzCZqhEAPsohNBXiY2+3R8rXCtWUOoFaHi3tYB2BEbfOTt7ALZwaCS0NErAIaVgi2
jJ9x9XQuEjfO+hQDKRr6orCVanFFkZmPxzIXgd1YmQwGTEyiL0Lz3Im1Y9NshJ0bxDrUeWJu36dv
wmCXHRQYl2Kx++IfKj9XY5vciXUBKeUh8yki+0i5SMNvOZzC/JB4z1yJ99A6bBdigRkngghXhBMB
xSXAJZMMa5EGWpNEEXVaidRVRMLo3HfvRWV1PICD/mnpPX63R+AQYQikxEga4+UyWbxG4aErKKeJ
E/QhGHLjDGVjGzJJgR5H/MJGuXPEE1uTJRTVgnZcGCUOVypGCGE+n7UoIOABRI5q9vvxhrnblTCG
IHpMS4KGCoO73ZVpovSlEgAfBK0kzWu+mqL8eWzh/tk3mhiBD+gTQK5/WqrMRt4djmuAUwSwwkdN
qHl740AVJ1neE7/dMkub8S4mR98DjhcgFpCjg5rsZK2EDEItEHHIUP6Gw0LbNwNKMo/8k9H1PYDu
A8Hw4xHeP/0nFicrhjq83EWMkDnbrNt+QR/CboAG/hdaDYHYmX6qyc9Kj76NdOm0z6zemPTDpQZW
QRaIwMnqBW4QhV6QO3jdGB/aFlRCrkU83visbC00FkHkd8cOAwWYAgzxuEglPDZu7XlBKqtu1+aO
aKcodpu+BS2OISLZv24hqXkXW04sjVfulbcMqYY0owJLdfATy8alZsml7xdO2tJwxum9MiKFDJ80
oxFKxF5PxJWsEUd1jYWH0pKZ6RUmMxFfuFzu5OYIPA6RiNbMyCfcu/QcBNbjzXiP/hhnDlzxKDKo
cFh/t/rVoBAnShC/lXNsf/lD/bDoh1Ye6jU4UC8tiZulLXgX+8CciHo/i6ZnEQoGk8HJlV9WGXCX
DnCvCtkGn3lqlaLxKicErYUyXexxuk+0jBZH2WaeRyAJx3K7aqwrZiV4rQsH1bWeDHjtQbMHgjpH
BVkrNBmIz2gxTA3F1Zv4UjHn+N+wFFHeJ1om3zDZOU0AJbYSCmIOuinqkTjcyCipfB0cHZtNJy3s
03EOb2KgibXJHGeK0ri51hVOYYHDfbtESzrnoW9mdOIx2dJXhVQuCycP1jjXxNhbak7Y8r2LjJXw
pDwvahiOIfejEU08JprjIj716sJJtL0k280bw2P3hPSUuxutBGyWLKUCF7fNJEYJlUyKKgHbRkj3
HGMMFPDTV9HMqBV+Z2i6Qcs+SPgpD7Q0gIGEYyJdeAdURlo8MnfREpZz7NAbFRSRCZUmd27VRkAg
MrR0OO9MQRClJkThNoOrV6BNbE+DuVRjv0fM4xaEWvOffhLO/l8u7conIIbv6yByS6cr3iLA4Zz4
VUJKko4w9fCgEmWfbCGaNmxUS0Ci6LFHmolnIBIFfwT5ORH89JOzwrKNEMaaVjpZ/RbWemPIzYVm
RBUX7MxcGZBCG6EECiIaNHlM/IJfU5VLaeWE4XkQVorjFXtspJb43QJbhzAeiMn2hSwMh7qMhuoM
NE9vTSEnkkMdUKgc1qyRg/kCzkixvE3gPO/DAh3Wnxse2Rewy4BszPaOia6b50vxb4ueWnTPLTUo
zsUf+BzkoqAEB8qUKYZiyHtNclu5cuJa96H+adHcTHbBVul+sbIrEFbag7aNqrU0rHiftMi3M4Z4
UH/jtyJauBDu05HYa9cfMzna3hCETVuoFS7V5geNhKD9A8yVgEgaYRgqHoREwKX5pkJaMNJtl1I3
426aLo3EYw8g0IQKDjtZGq7M5IbJ+topZKg+uZow6DSDoPXjPc3PXHsykI54FY9IQwR4tzugaKng
1mBbc4qhIFAI4l/iYj0KOZKSmiFoO1c+qJsU4g2m2No5wNQl9N9D0nyq7auvbkNxW9d66r8//q6/
rPft8DkAmtHvPz4x8c/JVYHHfFgrlO+cgiPy2YUetN0UpvANmqMV1PoGz/ZF0md6m+8G3mhTkxOO
cUgou1ISo422AIPXds8ZWfnjGpCTFjXocpru8BPxg/74W2fm8PZbJ3NI4yiNOI/tnJLssSuRYPhA
1WBEDox0AYH5nGyzg6RfYh2RxM+C8fug7Nb4ZJsiyxioaT50eLJ+xPq+N5GzjCD58DUmT5/3Gvl4
Dcj7p2RzuqMfXj8X7N8jsUfZtVGZAY+j8fk1SUoxmtglai51CNOgMhCZw4oCfhgVRgJBAc+QSIse
e1dfMHvvuG6tTk4HFbRKFSWtc6ru0EuIz+ISSporyi0hk4T7c3hraRKl8VCiFIMS47MosY7GR693
Vm0OaBWrAL8w9R2y1F+gZCTURvs2OsYLorNbHd6aLOWp73tRJnM9fuvV9acltJNzzu0c+pLshFcR
NOLD6hzDlA9/lOsVNpz3o4XEOKFsAFaMhZtpyp0CBrXbyZicyoED7Iir8QFe/sNV28QnlbiLapHw
yXsUZiPwE5TgZGGL3/soWOWQlxmFv0ErPEmSMIEHOlCOwbAJ9235l6ePNfNdrUNLJtnnp6AADese
3YNAYpv1yMhKufAB9zcyPgBCqUhH4tqHR7qdd8kLNH5Qvd6B+T4me/TkPkcbj5z/iT/2eR1fbPQK
ovP4Szz8rH5BxbtUlL/v3BonHtAkqA2jtwTQq9svYJg4FF1Ke+dl+3bcB9sv6O8cjihVBeScbW3b
PpiXnmw2n+X64Gxi0ycA/Z5WL48nYlzeqVO+/orJ8nNxxacuH2MewIBYvCplRMAQt7DccwcOy4kV
H7ktgAu/HSqgB5lSlFnvBIPplooZc5r5eBhzy3ltYXKki9JNZb/Ie6ekoJyTYiIIOLiR7XGKIUV4
bvaLKsn3seNYvv/PoCbrx/VhB47ltHcy42W/R7EgJdv+9Pa2//D143O+f8YVbyScfu7IeiBrd+2R
Z2G7prpNiGk6KUccH5SWgK8+rS4h2ZjJAc2xzm+i/xiPJ2fOswqjOhtaMtEeOs0QisxYoKU4bC0d
xXhP4fCRoauZqgvLPGsHEGu8HQCXhT7a7TKH7jCEdDxTGXLhY+pTRXDFygBQVL+PRzS3a8fCOlpo
APSC4OOtpcwVsqbXot7Bb2qJJKFhUOZb0iAD+v9l6I5Gp8XcxeMh1ei7y28r1hG4t8cmZmftP2O5
025u8xJStWEPGWowP3s7iocBF7162VKtbmHSpgDjppY8Dbdp79RihwdWgnOYQI40j/z14xHNHfer
1dEmh1Gq0p7pFRhyW7ypNNT50+q/WBfoXyLEhescO4puN0Ct8mLKxkXvNFFtcDHAo95BChfStVMK
6b+78drK5JJoFWjQ5gmsIFW0o+Pj5G1/ZM2j9ZStGnLutuczeKMa8/1T5MknSwz0Zzyeyr962dQ/
X3/CxHUCO9G4YoENmBlv25QoGtzM3rKOZ1xV9nB4Ek4J2X1CEOayAo4i1hdcx9xS/jXOCOgLBL5h
cqR7Hp2Df/u/7gASTxOiRh+PRzi3K68tjJ79KgAqs1D2wg4DLCNgFnxD9l4ybgmh9/9YSXSz/O9x
TB2GRHmljGElCFeUvOzTEZ1wXJ8lZMSdc/v0LZIWsUcDkgcQrOjjXKIHY8E/Lgz1LxS7GqrShhB2
VfER1egftX+SE3vW/3w2UcTD2w8NlKCTmJwLrunyWvF6nAt0b5eJZLm5us61Jbz4zEsaxUJgesBW
hbQGGoVuVy2OQlGo+WYA3gW819iT3RrN58Y62hMT8meeXmyUz0xfLTWXzWQ3bwxPq2sQc0tkSH4O
jkAK35Y/g2hbfrBPeUNcNMqJK+0p/Xo8pXOhBYJEKO7i+kRNb7JBWa4IKyEtB4cCxNQnpghQQFif
8U7+iMKF7M04bdPTDjvo5UcLKotH8u20Jj1UfsqWHxy1T0gdX2ouMzKBsG9MeNKEbEPzpZ6d2cfe
tcnJSoZVkqa0FAY89rY9OL4BF9K91QfIqyzPIbTWE+AeljBDs68OZN3AZQsJVbRVj0fl6ii0fBKF
aqMOzhBZWmzlHUu6KDWo8BowpGV3dW2iW3X9eCVn6g8cQob/WB2v4iurXq11iZa7g9NA5EEmSWMC
RKyIelP/crpGn6CQCwoA+ubyq8eWZ9f1yvDEjRZxk7N8BsO89hRsOGiXRO9s+u4LdrGhSwxoc4Hp
9SgnmyhVXEnRktGYd2ohCS/9y1I77k5L2JIpd/jf9Tgi+1h4AQUx5OSej9BY61FBGpz9vtS3FrJI
q+Y5dxjTRhejHlis4XD6d2+ZnycKF1GvMvs3NOvtaeGSmh0wuIlF9DDjoP69tK6WlctdIWg1bXCQ
qRdUq1oJvg4N6KXKyuwiXpmZzmuZ1qLWw0yS7Ztjn5MWjiABw5uqvVQQMHm8ZWZTUDJon4EMQkAN
NoDbzVrWHGSNM591OLJeM+bZM5+PXx8SmkaPX+v1eQ1yFctjFnHJ9ze+AjAbSmbI0aGMOtVPy+s6
qeuKaRx24B1GynRJWPJywv1FONpAWylYFRAospONkxaenxd12DqIaHATy7r2xW1xE5PkuP6XrL5f
IWoO/NymrMhl5bjEX31uViDOUQzvdWGW76Pv20+ZzDIQBpkSe1HrvAhEOIL8g3AWHnCAEFF7FKpj
1/brO3rkDuXxcsqXcKr3OCYcxeuZmPhBlQHvbx/BvOq89b/o/dePHLFG44jv5N33q3gEt+XhUOk9
8T9+Ua1/PP751f7PSkw84hCJpRxVWImsf6XVMVcWauUzu/h2gBPPV7VtrHgiBpgZ4Ge33ixRH8bu
q8ojT2aCMs9uo69WP6q5KM0xbqLbu/TW8uS4qjXbKkUatwgsS1BPsXiRGppnUC3SYxC5KOVKi22f
OxbSU5xsabbYbbz0AZObdahUdmgjzK1A3qLDB4oxvvEsrNZrIhq2yVqbbHOBR1yKMmdis5uBT2NA
xR+6iBvtbhuEZuD5iq3nf+fwFYT4G903V8zTCs2yj/fRTHL/1ujkqUQZJaR8CqOtLtUExHMf+6/m
8hydntPNem1L5muM5HVCWOsdwSGpubEE35JFfriZS+n2QyYPpl5qkzT48y25OR7n1vz4qJ410owJ
mr2sP4fG2U62hO5276lkHuDDyWVsuwHp78Ktv3S6/+KRq4uJ1+o8TRNsfmb18ga+ixyxlaxba/A4
g0r//E8xd6aCLn+ecM7mpBmnhdO9+AHj8b/6gLprekp9rMpIBggmMkR3uD8wCQEBsaOdrZ4YRX81
zQ1mIN6ffHvhBX1/M98uxsS99b0q0YaBfR/thW67VTOHA7WJm+hhvvCOvOecu3Wlf73jV2MNVa3u
tNGV5iZFSW8vmsc1VFyeTG5z0HlcJMbSpl+c3olzE8osq+sMJoFKkCzOWPsXjzRjXIB35Rlwp92O
GnDcG3T0v/6chB/5vNTXP5NGvp3iiZtTIpeB5O542kFqsB2BCkArsJtih4Ueya27baQr+tPrK6Qp
QCFhCj0xoROYEPeYEUDUsfSr1cKyTwm+ERneftTE9UUJzb2iGT8KSkVH5BpxtyP9eba/CRxf8ASf
D27vH2H92Av9PRse+Py/PXK1BwbNZ2g02o2IuKfEqHZ7S0GvrWucz915R5gTtgJQdniXLhy1hZ3+
55SvLLtg1nEjFpaFPF8jX2X1WboNKk8Po8FKG958PNIZ2MTNDE/hbkVRpj7NYK8w3vLPvbBDPEjs
1kKJ7glDvHiWsbCoM2+2W5PTqE3zeSaKYTIz3L1rS1awcVfi0d32S35zIT78215XkxnT/3ODjb1a
+32zG1JyPCYg/PWIu7OfkHJLZAI+5Qu20aKCxdJSTpxWpXVlqo0nSqZ2VdouOu4ppBiHNRMt5lHG
0/low07ir0h1s6zQYKu3jTAgb7iicmKh/ISBrs9Piv6tXt5T+DHD+T2B3mC7sG2F2Q9QQEgEIZtR
3XOyqGofl2GYIEoSQYhfI7WZ69Y52p/V56DVIUC1jk5r36q2whlVixRHJ7D05DReVit1GDF7i0DO
GcgI9tnVJ00urdwL1KIK8Un9SYxAhLKHKydrZQB+1LW+yQEpuouOt8DCVMwu+5XZybKjNZDmVMBS
gJ7KkPVMfadBpru5TTn98eH9Q1HdrfqVqcmqp4qkxY2GewN8x6fme3wcswj+ef0rQRcolh5/cdvn
ArtgjVN9OPAGir8pKoDo0rWKl92rABgvC7KghvwrKnLm16+19R4epI0JkiDjhDYBMHbv5H5pksa5
f/TlkxuPj32+E0XaOrXLH+qIdRhOWKrPz9TExw0ANC8gTOxYI72NWnI3yQNNHcMmZKSUMWJBNsrF
6VfM4QBEGro6TPSwrBIUz7be1ypfbB+73wsqy7OarAjIoY4Nq7dfMOR82SgVCpY1GxthVa1rlyl0
1qUHXlVIwiqx8XhLcOOYbif2xuK00JQnDdeGftI7BsOT6F8YQg1b3J4YA5txwdS9d701NZneHjxV
0eBjcK3O2tJxu1X17R5cWIhZfCNfOFX372sYQ5EUHmbMf00RdlyTVkXTYVyurwc5Qb+rsXCaZtCT
owkZdSCsFmgMJznvoES3Xz+gEAt6jbHp/uPDW4GWYCCv/VGtyUE/DYn1eA5nfBSQ8yARAzM++gvR
bnm7QTTU7Lqw8gbMIZRFARj7Op6HlWyUFnC+6ZroTmi25DdcVEeeuYWBphfRGAGaILQtTPuY3Qgv
CqaWeiesN31rZooMaqJDWQHSBd5XpfoGYQNJsqWk4v09cWt2/PWrK7nheZ8PcphF5tTET2cQZO5C
T2cWQrh7LgXp1tDk6IV5oTQ+utWdFyTZEuOIfEi0fQZPHnr+tG2pf5X2MYAYIIds46jNfFzvTH4L
+UEHdMO2k1ryqrE3m8aGqNGl0vHnJrUuLGFJj97bJSDL3PYGxRHSZWOXMchHbqdFrsIhziR/cLj+
kmzz3NECK2r9hS0+89DApFyZGd3y1exzYplrRYvtxm/qUy6ii+M7JrZpHsZC1e8lNvVVZa0uq8/I
iO3HW33OFSIfCFcsqij3qJOdzucZzaiQDI7nenqlHV0BeLRwywgU7ZDqgrGZh8MoEKzx4GhGSVyR
Jq93zQ1RhUxRF0h2zDYDSR62AIPHw1nRv1Cje1WxihCl3CN7UthLWKhxa0198LXxyWLyblkUdYwE
rxev5JdMRrCjIMvL/5ZwW0WOAKRaJJ6Y8/vXNicr22i+1ngUA+Z2HVp4s5Wi6AED/uNCID2qoa+5
cnq8oHMeBA1IMuT8gNLAU2QS6HBtEjdCzDWO8gqXD0rj1MpFQ9T2jePSNe70x/ZmZvXG3CTYqQuo
c3kd2zjiJjTQEwfOTY7qTPnk+bZbLbBqzOzWG2Pjr18dFDEepCouMTZRVxirT4y8eMuPlbdQp5ud
Q0QGI5IXJVs0Jt/a0ZpKhkpA1TodG8dPshTt1TbNie/2klnnBbNuQ8oREQzWtPY1WxL7JSkybtwZ
k92KgwIef/CrjYjayTUOhCpkpgWtcYLOYENbykYmS2ZDX/lz+pV/CS2hX49XUp6JHG5MTkZNA5nL
GhcmRdbOivf6i+G+xEDPgi2bEC43gogE3Nrv3lksc2dI2T5PThl4bBO70/ax+0L7YwU4pQTO23+R
Bq3TZKNCFrTfp+5ZxP+txaaMqASLJ536D1AXyJ3lDwZN9RIiFqodJ3YNpfjLsBFQlax+QrDmbhJW
z6tXP/6Wpe+kPcu1LrRrqSx16u7kzOyUdbDJwwYcJ5UOYle5X9KnmbkEMC1wVmhqQm+fNPEbTVej
RlKgZCJm2+FScjpj1eIx6seWqtTf1B2InE1BBTf7U4IW7NduCYs2cznffMDEiSDx0MdCEiDt0Rpi
T+hv7/+iRE0bu5YXdv5MfwF4FSAGOjaHIOj62yNXJ0xgs4qvcBk5fG5JJINMcwbxNis8NlZhJXa8
3qq+7lvDljquNcRIKwq6a1E8YS/Kx58yNngwmIV7Yy4GvPmqiZOJs46Bggy+CvSWb5JL9oDNjvBZ
xnxjQNRXBtvat/XMWfClM+4GnDqsKoOuXILexSRYoXImg0447pxkkLFFWT2BwHmClHKOtr3w7fHx
mznwAqegGxZFuZEsYBKCoQCrxmmbd45SMcFLg9cpEeXOXdjNM+UDVeBUcPSB8BIsItNeFUlLfd5V
AdNXIFgDHQMrdg2t8w1QNWUNKRRnQHkVVXoXES41AgGgiFaPW0UX+4tcbMoS3HUFs8p8kxOsxzNw
z/8JbjcFOrhA/eECA8jl1u2Gqsf10aB0ToguqM4q6E6UMnLK/X88uDBQrASjMN7SpeEyep7bHkse
f8DM0/T2A6ZHnYYBHDKg4/QFDF/WR2u+Gd5XRE6/K1RWVuB1zT2df29YQvst/stSDm7mpIMFYARM
j1K86Pm+nQA+b/DYKvCcKoBdR7bIbQ3Ia1rHgbBH+djugqdyHW5WC6OeucJvrE52XtUO4HPiAVza
VlYMxASJDjkRoGT0fKb2v4rsWmv3reiAtbbrTbd39IUPmHsd33zA5JxhLhCeiuPrGPcAZ4HSpzG6
T94DROtiPB7s3Ayj8C2CNADt9CDFvJ3hPmUZ2etZRKDoP5NQqOhekuF5oKteWyvq0mGbuVEF9NoB
SAwlDOzpieeWESokZccNjk914a3+jACjQPLticjG9+vroTHRHgvqxH+XIsJIl6Z1yfr461e+XPGZ
XG0VWK/yPTg44TcFNP4QzR1IL+g5QhkQu0Qrxdf5Zz8/LAlbz+BxwMwEDDUkaxRQxE4hDnEUyVFW
9YBWKVa+9zmier8AAmx9vGRjd+dJx6FZeZAlZM3/8SLfGJ4OvGgV8DV1eE+FK57beDLh1Z0iNiTl
dT9deL3NhAfopIHWCECp6EzXJneTlmc1oxZ4VlTCrvkStd+ie9aUhRFJM1eRyI9pAVWRQBkyfafl
eCFylYbbQSAvPWQdpbfwR/7tdpwFtntdsnLyMViNwerDTrXbTw5KXTagDYOefeKWzneNuXtHm8PG
tHc787Nfc6YI2ab166Dv3jeb3yUd1pljJooKyPh5kDvAlU0cqZI0bBumfO/E2Ql0lVpuaBE6bSoI
ziBofrzaM2UhSIlcGZucsgJNrawSwNh2f5Q/YwN06w5RztXq27ZNdEWDQJIB5zr/2i467BnXeWN6
stMaTagBweR6h7dzhEUB+bK2Py/7El1k8Ytmbz6ZtbTgwea85Y3NyYZryyxxKwk2KclfFPIWrvfc
IXsJF9zH3GNdBAJbkUE9ghTBdGPHYlUyQ4NpTZEAS4xUl/HmAKU0u8YDtkT85VqVqb5RIz8ya+Xp
R3oG7cXzkpzPTCkMq3v1GZM7sXFDt/dbfAYI4znw+B4qTC6/Gd5M8cg4zRd6LTs074HzdX3h0E8o
LWyvcfdMHmKAoOMPGS0WoBuYLLHolilmASevT/+V4aFUz4+37x+Y9t4AHhc8urPvEahDOKCY2pWd
AzjHBxQojWEnvqgbYPdlwAliqNZ7dmFG67wwFNu5oDSiGb+jSADI1ZinBg2MFdSDoFVJlk7x/ND/
82WTexlP4JylXdU5gcKW28iT1IOkxpfH4x/n78Hw/7DdV7dU1WqVwGUFjLj8O8979UueILpE11Ky
f2xpdjhodwPUHTTsd7lVr0fjQp1jov3Qv+Qqeu2FpQt/ycToF68GI0il1IRu3Tkvda9TCEBgSY+Z
9YcJ2tE12g9lQX/fXFCjfjy22dMqXQ1uulZ8xwzcn+U3frO3RkHR1D4HNgJ3IzfMdx77Y/WrrWNU
VZYya7NL+B/b03S5nAhqk9dN5zSytGrZF1b7YuXBfDzCuXv2aoDKJHJjK6YDPxE2o5f+q1xD6V65
wAp9avwXZtByMlKLoINwSn/clSDwaYSuc7LM09XqyxOsJruUeHo/tjP32EG88B9Dk61Chwg8Knzf
OSpXmjRBt7bkFgQ7KCUJGrd9AIejAMm0kP8VQkXPwLzXNChPuZJo5Uq39njxRevowg4erd6dxquv
mmwjQQIYXmOxlAOKmM98qUaWHxcASlbAn/h+Hp36RvwqGFVYgBLOBTiShKoHegjRtymNJ+vq5FBI
g7gSg67oMqtOLR+YeX7qhxcp4bestpRxn4HFo7qDVgMeL2C0h04T0V3C4NWfIy/rlgDLBIZckEQD
YpyUENEbfsQKrX2b+LUCkwvoOrpfmeqDAObDhXzm7F2OdAt6Af4UFacnR5IaDcI1QAHnv9R7cznR
iAUzbfah8KmIVthBRAeqOoP2trD5xrT+dJlHErOxqKaKqN/dzrbv8w1Enj0WYA9WT5Em3jOHjNAn
99VfyKHM5VJBY4m8mQyJA2AQJuFK0neNl/B0cAzulQOpyZddo9idkPK1XvCBM8EYblAI8aBIKCFO
nlgSInko3AS1jHBd1XpnlEDAQcM5Pi+9bEAcfT9/QE+j41UCC4OIRPvt/NVRKVZRhqBfg2LJXusG
VzbLCslgC/TGnErivOJ9PR9csbNiXmG+8k503/q0axibVZNOJt74MCSRjyOhp4IvgUa2kZn0Xyf4
VfRcJxA2RI+EKnqE9QB+1yEDHiVnRfZKgI6KHHmIIE6zeKdWSiCbciZqqZlSZG9/oF7vshbU5BgV
CVY1DXRVlNjeKMSGTY6dT6VRcgwdy+bYUppYSQ0kK+EhLMyYGkQhBOJFfR8YXeuF8rodWu0k0CYW
jqmSdvFW7FPe2xd+UDCG7DOuQKDdnbH2kKKOsgWxAh8eaVJJxZuSKk361IRBoa27CmhJuyhjIcPV
LgfAiA5tLFpaFwvcNs36vtjwVHbHGgLvynueY3M0p7SuwFlJXHrP8IF+d6F9EJd7X5J8RS/A+Q01
OykH4WxaBCFeeZoI0nNNFoPqKaJtFloDEGO1TVNNLQxxyHq0ZvQU6neBy0Rg4uFjtjYllxf8FVeo
XQBap5yNnFSMm+RbkiiQ7MQfkCX7onzGQ8ssclPGP6A+IGYnmbaauFI6EPOflLz20VPWFwJD+IrP
UzMulbjH1BddMOhqS1P6kYCxSjYDJAzK70rlveJbLGvqgb1qKJlkVaei1m48hpHCFzDa+KHpows2
fk6jkI9yUpTopIOiAQ3lQ9MoUuBAfsFDGxtqQGii16IuQ72naDQk5T2vVqDrXcoJd/bSth6MGP+e
VySXavw905LEiTRo+Jpt5jXetiyQGPmNPS6I203ZxJJ/YOpalt7xYzLAI6jSNh+VUFUV5OsS7Tke
4r4nHcQMeTOvaZwabg5CZpPHTOOLtFDpDlXBQDO67kNetr00DsJdzWs+dMJ40Y2kHRI0TLB1C5dN
9kyMhJgNB6Lih6LDfCsMYs0Q2jRpZ/ZBmkAQPnXLnOplkUqRruboBwb9VZn0xbMHdUMhhHKK1iaX
LMuUYZcoOQRHYr6LGV1k0B61EpKIh9yygkniSIZkRWvgWypvXUFfNQFbd5JwZs0UAt3mKZtg8vy2
kqCWiqiGQ+tbFakdQbOkxpCmbGm+prTl8icwEMQK4L193vcrN2BK9iKpHSAzgyYX6ofXKkr4NaRF
Jtlez8glCh9y0JiNG2u9zvNB41uc7EUClkroxMMggyUJZ6PON5zfyyCtyCBQb8dlESdgbMk57ZtJ
KAQRWK/2JGOA3ts/DSke34KKpecf/SLzmQNXJFxkxtTLK5NRgy61uP9F2nftuI4sy34RAXoWX4tG
rkWp1Wq3Xoh2i957fv0N9ty7t1TiFXHmzMIYTAOdLJeVlRkZEYh8XtKW5+LR9NCMQv52acpZoGsZ
X3tQ+3hQPer6n4VLZuZKB10yKr7gSkMvCMv9JI9thFs4G5+DGhrbob5rw2ee32jBM2qUVFf2ffqn
Jeci+gQehxZ+8Lfvc1N3f4IEPK/634XPmbnz/mG+ksDghoI3cz2UyZgCaDKVuj2bqylE64QV0smE
CopJitV9a9MvYy5YVNWR/EPNCKNnm6RTXXA58K7yz6lKElviyItCAjvlm9AM+SGx71ubeXbgyoOM
FaIWMHooTGwslVMA3qKJcQiVwkzrwLOAm3m/b2SuJAk6LZQPAIgBVcsv2PAiRJPqhoS8j/bFmEOD
OZ7jTe4IDaavRnJeOSsjGjFqiodXbcUeKDX00swIMdXF/lTmokc6CQx8F3rqTOgcNVmnSwX01CWB
JqOhKngjB6LJfzXfwRIyhlnIG1tMQMyrZVmKKRH3iMXDh1OXA1l9f16ZkJu1wMaAVeWNshpgNDmC
FjzTAG7+JjrYGmm+hL1bmDj2DaUEXqxovibu1X2QIOgbIZ4yUMkzhjWy7feHxQZ+/4xrKpoiA4iM
JcuAIkEpssqUUNonoWu3/oNUmqDOtd0xg+/91gOH8LUpgQVvwe6UW7w4ejd2p9jtYpuqVZfqCYFd
FBPGBxU1eohQBGhNIfgj7KtD97oE9GX7lv+xCXgaimogQbupESt8F+dC5Ev7brCSdadSqNvqRvWF
KwvcAcJef18yObuUMsQn8FQCHxxL5VcBSSU3YSTtkVslMeVlM1Vo8D2cw+c+XFrKyX/cTClehWB7
RdAr3nD1BhWJG4iQ7pu/IA5ct2vOkZz+JTpHNuBo99dvdmD/sQUetevl69pmVDo9xVQqFBAB4awi
ID1735lJPu9bYu6nfxbtwhLjNTkPSjFaB0uEGEprg/zxb14gbFjakMxj4caOeD2iSC5VMZrscJTf
B39IOImTgLWzNaLjsC6fq09t02lUfb4/vKWJZHLwVcm7ZJQSad8mRhikViH9JJAmBWGA/8CFiHNe
/3f2mBe8DzBL7sYYJhjbkcngc1sraXQMT+WWO/7vTDFHnA/0uOhD7EfuKTqB18lywQR/Hni6xHO8
NIfT7XDhS1yu5QWvzn7HRF6EV9AcBwH6TATPEKSFjX97D0CbAFTYv6oPiJaYje93YxSDbFnf9zVB
XwlP4zi3xPwQA1jLQa3eK5Y25q2nBE0vkgBgI5he5r/ZiYvRRUWYE0B43b3iQ3q4rK3CJZtUAD/i
0Jgpzh0APFHZUi6MIGF8bKBlM3DyEn3U7fG4/grmeORc2HjZmLh7TfwZolWWok91IRpbMsEcBU4E
+Q43xO6+kUU7jDd4Z3XyUq/WrBHkr0D8jVgMTATXe0XQ9QHxZevuK6+ibX6si4dGX0AI3O5HgNHw
F5guZSQgWOcoKwMHyZ3Rd0i0Vd6EQy5ZfPhd6YcYHTNVuZAMZMJKOK5ra4yDHDKI3AEm5Due5OlG
k6QC5Sq5NO4fZhbdAzME9XEVAgUg1Ecq7Gbj+0mYa0Ho1GO6SbKnQEZ52MhiimeVGeYveIZT6GhY
+kjLcdNJAOJpOQXT+iFscytUW8sdlhjkpsW6vvGuv4kZeiHmXB0hAeKEsr4t0iep0zde/NimS7uf
rZL/jh6KoyA3AGs2kD/MtombiTwOjcQOCWqz0F7zFFLRCDI939Qfeeo7YkD7H11ZcKEsZ85kF0K0
gCaAog/I+ps3wxhA3iVrYqcBUyeKFRZKpqkZ2t7KswSTsyqTmAB00XKVoHILsOxKhaJTbT8L32Qh
Dcqizm6+hXEBox7W4AtpYycWaesf0Q8W1GgollqaNrtW+BSi1Ei/JWUVEs0gUCQYasrFa4AARe6t
htL8nyAxSbPjOKsrqBK+xulT4ptCGFLvUBZmWBwGhcZ/pHITIX3Av+qLyrG3ZwUaA4gAIYcJYfSb
NoVwjAaxKNXYKeLsG2zACIz6p/sH5dbBXJtg9qSfg2yljrXY8YDHzNpNr5rImt23Mbcdr8bBLIWs
tR6oOWEEzSNQehpryodWn66l/WjpitHUVMytYSnoWxoa46ClNlAGcYBViDhG/K4KLFFceGaxufZp
k0HGaeIpBlgASVvGzfCd5yluVWUOVxZ2pR2F8kmOGqMDMDUdzFjZ6GBQ7qpo5TcLpm8DzWvLzMK5
Xd9IY1ZnTkKe/khZaZHYmLZvt6TINvPmurbErF6li2qae03m5JGtCaZHrCIE+oF2ZFXvB9r5CyHE
7Mig/UoIWnQmV3J95+VSkoR6nWFk8jtXI8WkIf+ZvyNHSANxKUCa8ckg0/ivMcZT8r2cBEKSY3BN
a4ThQWo+tGxVgrdt4QxMs8Q4fxgC4hfCTShdsC5ZC4uxjBqsl98VRiVsVH+LoF1DewAX7gX3qVeP
AGz50yFc8ITzC0iQZBGhLgv0DJPa0Me0ETKuyBx33JQ+Z0JOh6dlhk7VZ40/lu5DHy5cBGwtbDoX
QDaAUxrVVQjNsHkxcILmHfHV3Ak+Rjs9fnJGd5QhX2gR+H1xZzTr+FlbVhC5DXevzU5b6yL45KuA
IDms5c7QfMg/SQtolhsjvrAqDg3Ba7Wz3C8xXMlk3x2GSH9uidH37xo0slXPur/gbPH8ZgqYWa97
Dwl9Vcodbs0bkh3a0bMITu1+B7WM2KhDaKqMBohqrBJ0Eh0dUJSBkqiVvcqLusK3Ed71tEw/v5iW
ccgBT8yxGuFmBGMsUCDIcRnpGg2hb/q+eAjXf9EZyR2JJWzuz8LsgqD4OjF4o5+dZyYhFAvCa2ma
O1meGYOC1+ngGVFvhyKSQxCyBLXAvzCoTqp6IBRANxBjsBtqz0faOHcq5Q3E+gbf7UPXM1HfqDJA
jZbQvTPuA5zXeOtABR1pabaHv9BGzh0aMXeSwXciN11xbkEzvI0bfSmina4SxoEoMhziJLOAHM1N
g6nEJ0JQBsVEC+Oa0QrJGfrsHcQFQMtcDHdph42cPVXyhTGEndaOz/V5BMu/QMMDZxVmC7lxzkIw
t0d1wHTt3vgYqPfkW2SdAMgPhconfbOkrjETBOF7dCijKhLRgF+43ry8moZwXknhlHloZFlodNXC
1M5ZwMMHwkNwkdKNMpyYN2GvSGnhVEEi7HqN+Faooex6f2eyDaC/DgFYzkmTbVJyYrVl9CxvhbKo
CyffiMYEho7WvCVbyq6nD56hrkcrPuXGczchsmJjKbc3P8j/WmcuukznUPUXG1gnVQlsSC4cRT8Y
Frzeb/2F3aWXg2RWS1a6pGxKDFLcpmfuLVjjecfT0ATxvPxA7AAKuu8L79fZkYki5lfDDgHS/3qD
lGkLAVMUWZ1oBGNUskPVcsGpsFWKf5buwgQTkiieUpA66gtHX4vb8AtEbu67apZW9SBY7k6FMutS
49TsDQpOx/+MilmvsRLkIKswKn+jfElvmNCX0Cw/012wQW1a34YnYvvWpMh4f5vORQtI/wLCgfyv
OmWfr6cz8MKg8nWcfyXNqFQZSBa5Jg8FrlXq7QW8EkhYLBzA/49N8Ewr6FglAhvyKSk0eyKkn50a
cuiiZR9jUKpul2iu5udURZSO8ek6KmjXQ4t79ORLQ1eAJF5dRevY5ixEQr5rVA8S5E2anfQ9Mfb/
DZcE6edeQArc9v+z/DsBFzdwCcq2RBhhWTn0ZgkiJeUE1MNhND50s9lpC2s4bcerQyiD1RAqxtDl
QQSG/N/1OJU8a/IKhDoOeoMyo9T8Zq1CzNsq8RIz728Xlq0NCrbXtpgL13cFPUy9qHCS/pyE3z/D
Hx/a3CZX7wbdo0Q+VCiV5I8uqFhqqtSH8A/+PXyW/bZ99jbVYMeeuLSdlsbPrHNXNp5QEHyTKr2B
hFjQNr7wxPnvxegbvE+jTRutQjADoqd0WI2doQkLvv72XXg1K0jeXa+ApEu9Jkr4grr7665d928C
RbbiMEqdWY02lLuz8UUolijtp3W9Wvcp64KyKDpMEYoAJc9Yzfk6aNWmcYANsXL1sRW2opYaMRSM
a+/7/sLfzDHU0TRcyyKcBPQYWNLHQJOaolDV0imS+C2PPDvNoX/RNC/3zUxujhkSyuog94CWLx6D
bL0/7ZVOiSH+7lSDZ2XSU4Cm1S5DSWyp5WJuPJeGGH8bVZjapIEhYIXOYZYbJNH3o5wtTNvMeNDQ
MSXHJm4LSDJfL5EmVzkgQAHGkzs5xEuJ/6zldqYvlZhntgI2AuIMBLlIH7NeXAhk8C13Q+kML3JM
ZaM8FrLV6Pb91ZmZtCsrzOHP1a4lmTyWjsanRhUeA2tEzvi+jduzpGBPg84U6UQegvCsBhJ4fXKg
E8LKEVQObb9tIYHrUyhbE+8aMwsV1YgqNzLyNioMXfQK2ldcZLV1tFQFnptTFQcM/TLTP1TGrfBJ
W3a5IhUOr7U0VuQVH3xFcmq4WoBe+KUk7q1nxbhxZYDXCM1OACAyWyVMw06MiVc6Y/4+el9ZIaLG
bUoiCm2oQUtdtubyY5z5z31u63+62lvVoI4THJ9fK2JroBahag2wnqBcOug9aAnurwvLnodcxvR9
SE+CORhFJnYrR2XUpnxHCqcp9XWdpob65UuTjMYfYRtWRnTONepLa47fxlFgE2mT9/vK11bEtQZ5
X0IJNn65/0nyrbNARwVSpSC+ADkVEa8PV9OMUd0TDTHuULwWemDUkbwQbM7seE0EKAu1EkmHMhqz
B9BN5fdpV9ROLoymGGx7NIJF6oKTmNlo6JUmIM+AmNJ0hq/HETSVVoxRVTtZtBXGv4Wum2GoG6I/
Uk2KF7KzMx7pyhhzhuPME9RULWtHKYkhNgc//2rzn0D9c39tpl/DOHKsCa4lSUZ9BzfU9ZhQYenb
0s8aR60/OaDZiI7WGw/CcuJe5J8VlGLu27t9buExAA4SpBElVCSwIa4NSp2XS7LaNY5PVlIdov7g
JaZSvdW1SCXdqTbAiwWaNXxlZ34XbbIzSAr0aIud6qi7Sl7f/5zbfSMj+YbAEyonArCx09a9CADj
JB64WA4aJ0mPtfpDkodQyxZO5JwNpBehw4XeQdTymO3vy1nMgXelcUpgOgMI9WXIM7X/07wzhjDl
O7CIUzc/24CZp7xahU3eOKNd430A8kBwNYKPdOm5fLtfru1Mg72YMLSbK8BDww4ZkD3jLRKuwmTV
jlCIWTjSt15jsoQzjbc5YCi/G+nCki91co5iUeM0kuobtdAfRPDBLqzNzHCQyhZ4hMtgKAND9/Vw
qsLzRjQOtE5q2pGBVDOVF9K8036+PmAQ27iwwKx+oxZ6CBBz6wDiAko+SM5tiP24lC9n29nh9aHR
PLEJ8OIkFMg6wEDTs7KRwtaJ5WTfndUOEXy90Uu0KgbPif84Nvkb3yeboXK3McQ/wfvYy3alygYU
772zD3gw+v/jfZYaUvGUBdmDOsY2epo493T/yM2sK75UQ4AqQvPnpr2VDI2Ax0nROi6puE0dt4HV
VsPPfSNsy83/nY//WmEWNi/LvsyHqnWScd94kF02Yh/3s/zhH+WkN5SD16E7Vc+OPZ++5H9V3w5H
yxPjBf8yM9hfBSVIeAAlIPySLV9s4jZT3Zyk1eAAGk31tgGF//2BsiQP00BhAT4VESXoxFi8VptK
HZ8n7YCEBPrcpbfoFJ6bl/6hPoI2ZaWaMWhEgyPxTX+0qo1Iv1Xr/hdMJ57Z4AqPoBmwX4SBaHO6
PkKcH3URV4mDU0FfQk18Q8h2cVWb963cXocYJtoyZXQM4er9jcouJlKNsyQbe3dwhLRfqyCNUMBT
kaav4lJC7haigAkVMZYJ1gHxZ3la0gtLXZ2qfF2VozMYo9lvpF3+5IF9uDc6M7WGHTqMj57xN1yN
T/dHODePl3ann1/YDZKgSXmuGJ0387j08p52O7tGl797mt2L3y2LYS2ik2R0dCqvPttdDW47xXiM
7CXU6Ux0fD17TIw0lBoHOgZYGozPZBWa2Z5s5E26HlfVW2V+VOthxdmqg6w0tCdL07WyhRM3cyAQ
lqPBFtUGtH3BwVyPdSSjlhZdJjr90EUG8P3U5V5DPqDyj8JbkEFB8dLQXNBknzLxpazsrPTtKO0O
gQsueSQpc3Vct9nDOFjikq7a7XUDDNakE4jqBJ6Zv2+qi3UofRAviZ4A+D/g+UY2oglsFFV/Hfc5
CFnkRLU5lW9QhpfU1f3dNW8ZMTLYC0DHxuYgNJIhQ4vkpVMCY9IBe5GShPL9yttk1VsABer75m79
HgAuEgTqgPVB7M96JaLxITeGoewEpbpXuNwG0c1CxDMTSYJlg0c6DQE5URSJ2WrCoCWoKeqyU/tW
fgxdVG03I6FklfzETvKQOyJHI5F2D2ViSrJdQzxQOAp2YApGu5hJvPVP1x/D7LrQhf5n5BLZGR55
kBKoOwHUV4jCAiPoN1WzJpBLPo8vkGsb6rVo683m/oTfJlEh4gRYFapQ/NQbwKbbM1J0AzglZKeQ
OQA+DUl4RM+Nlj7noUjVZhv7e7HZRmSrCFQbiUFiO1Q+wS3Vfd7/kttK1e+X4OqFjgvS1WzWmFMK
rVBHNFBqXyQG6pvK9SnyDpwRHJXgkICLhFslxb7YiVt/Kzvho3oot/Fp/BFcS6Tiq6CtAb3S1xIx
QAM0Llwkt/EYGJcUgiK4jksZ1J/X7iEqKzHLQ3zdUH81oL+s9cdE+vtXhn50weFZ/np/Nm5rFJiN
S3vMe4cDc1ynJrDXtytt2z04OmQCnj+cp++FgUnTRXvt5GEJfEKYc0Dwb1BeXhJPYkyR4kgHiP0S
dGgc+9H2Tmh1U2x0vcarjtCuPwHfV2bU2xUvumCL+/Z9/KO1e84eZUus7VF7VNR1yvVGDlnpwuZW
gbwkqHF71V1/KRMy1FFZt5qaKADJtFQtoAk/bhV5Cexwe+nBCrIhgHbDTaD19XqlRV/oPa3qFMcd
jKgcqS7jFXEK0E3W+yWVfSrLaGGJInspIrptEZjWHDEu+L2EqeWYsayjsXtIuFZxguJL2XGTeKiZ
VmYLos1hXQeHAaDwhj+NwcKQZ+f1wi4TuiiDKzRKVSvwfC9lcE6x4vm/Wjsy9eRoZAo6mYRBWXfc
EGWj4jRB7YxatG5JvZKUfuH1Nznvm818YYaJ31Es9FW97xVHiZWV0sWqoQ35V4mkbKy3iRXETb5w
Zc3ckNNFhZw51k5EYvt6uwhJ4ULNllecOH+PSjD+21WknNCqTjsuWPs9Z933DHMjhDoTWjYnTlbI
F1/by9RIk0ZPVZyuT6nsvSpitwrdpxRtk32ZLAxu7j6eALdIwSF4hkjstbEkQG8q6FoVBzyTKuVG
sBZlaaotuKCZ6A+g1l+yb5QL8bpjrmS/4RS0M4uyo4JcLCVgcY5OSfwiK+jJkS0VG6W3dAjEWR14
/zVwU31GqV3oUw83WuZ06T0E2KoG52STWIsJhdmAQSUC+ObwSEY3DTMJShOMjRipspOG8bYuCIVo
s8lhfdGg4asiRdexoYBvznXdzBg/IF6AvtOJNF6Szp6+zpVXHareT5DwbpuHOFhKjd0W6eE20Pg6
UZVP/X0sEqEcxlrqCK5w8B9SRTJEaPyW1do1wZT54ZqARjfKKThCydYc+OdqqYtrdkNemGemp5eR
sMN2R3Daoymz9sFJHYRFYVYeGsgwm8BG6IO0cArmNiaQ5xCd0wCeAS76emOCg1LrtAGXlitW1QoJ
rhC8l9ARXDhr07ez7gTaWLj38YoErJ5xJ1ouoSG4kxArnhHhW5ZMT7rxcPKo/Uen9tcqoHvegK6z
rTmcaVjWw/bV+qEfDx/PT80OXNPfPljqn8Co9b5eP67Xb+e/j0/gDTR3pue87bausXtcgkzNLcfl
JzOXZE66tq4G7NZ6rI0+fNaGXacVdiscBMA17s/PbJRyaYy5sdzEGysyyLIjAWKfl1sAHkXtWU5t
4ZMrbFm2kmdpSx7CfOeCiP2+8blb69I2c2tNetdVmGJtpPhdRvKyK010sd+38avteW8DMN7dc/k8
r3tNdnbgWuztibEHBGqgYRJBdKpNek5WZPWUmFDY8dDXv60e8DyG5Li59ESeC0CJBg4zgPGREWZP
eSQ3khRHuGe84U/Wr9vpnvZoPR6CascrdpkmC/M7d8RQEwGvFbw/AiJm7xc1KbiJM8EpXJ4qaKHy
F2oIv28LdnKRpIXvEvDCwBvk+hADUZACxhWrjg19Q2NzHumPasr0S7M048c1f46BUZgqtUKgOJ7W
2iZ+e0koFDNO30uNcHPn/PJLGB9Ghl4Wx3Yaq7IbHFfq8AL7AyDEwnb6XaR7I2YuOvAz+EOqYcQJ
Hbbg73zToRvwWVGdlg9vn/Z5Q8yfX40bUzeOX90bRJpoTpFgBiue/THReEX24y6DhOZLYyzRxs0d
KBBeChAfAZk0Eq3XyzEWPkmDvAF3BBg7mmHbSussaRd21exMXxhhZoBT6hIyQpXq9PAVBAhLUKE0
YBTNPu6f3Nnde2GHuSAqDdniusZgGq+H+JZWoVGkiIaF+Gh+ytDrPl1E6BiYvuIiMcOXJNXHtlcd
8AjhofDQDmsB/B73hzIXYepYEuCuNeRFZPHaCIhBWs9PU9UZCCCTL+hJyJ+1Hp2iSE5kn/dtzS7P
hS3GoYs8uKPKMFEdT9+NX3xo5kVpCNVS0DznzEDY+ltyxu39qwFxMW9C23Sl6heqk4PMO5Q2VcUb
g1+Yff+IYKpHMVHXT/dHNnMvYp3wvMU1rgN/wOxuAlZmL48l1dGVYdgRwS+sOhBWY67uK2SJwMQT
LFic2YIQi4U+tgxKhAlPfL1u+iBDkIODU5FK8BqFyPC01fn+oGaW68oEkyXQgkwEYQT8iRDJVAKs
V0baZLSTZEkzZmaja+g3wCOAn/7WmY0ej4FXRwIMFcU3kCE+uuWHfqGXcMnG9POLTTHWvOZpJWzU
0R+MpdHWQr8Ah56dLyQzZQWJDgXB27UJXR3auB6wvftYTcHvMZxVFU98mQPHV4Q2jvurM7fl0OwF
4J4CPgw8Ha6tiV6aQDa8Ux1OzHyr9TNwVo8kom7lo3UqCfxVk/kLB/hX/5y5YpAm1jTQxqFXEst1
bbTJXb8REh5DBEH0XgNX80u4einNDtKPBYQ0CuPgUQhPrk7H4/uRmCc6QDPuQYBmnNFREQyAHV2K
XWYn4uKbmIlIOIAKwfWA3aPX5zroiRGRBtIMKMRAUJm2Si7T+1M/t5cuZ0G8noWwBAsKuuFUqEU9
SeUpFDdxsFChnTUBdwIqIJwLrPG1iS7tEzAKCaojj4fOexrRRtWRhfM950IAMPuPDcZp6R6I1INa
hp8cu69eqL+4rLLuz5Q6TcXNhrmwwZyJWuLLBpl8tFRsh+1LZeFNbdTYO3hN409EyzfoQzXbN4mW
NoLg809mcNPGApUrRfNCZpx+Niccn42KhqDAgDYN5CZdn/b4z4mUFFRViGFeWwPSSDxdK+bjv9le
qoSECOgnAEZhT3VbyUM/ZBoWW/FkW/Ri0Ekl2Vs+qBuxEZODip4pc2HWZiYNOVOIPwH4BxI0ZtIQ
p0dCp8Wao2jPQ7zBCyiDYpeYRf/zAAPt/tqkro6+fpCcX2+yZGiGrhQCDWEMWhj4VMrMuEX1vatI
t3Bk5g7pf02hWHptKk6VslAUDvu5Kp9CuX2Re/FVC4Sagg5dMXxoydr3J5FVNUIRemoBAZIGCK/f
nOe1SS8msBkkmvNWQzC4xIPqBekcMzZCvLPQ7WXEh4qCT8uuTWJ1xptoQRtbLdcoBtz/krmzjOAK
OuvI+t42NqWKUvSxXGqOzm059ZHnf3TEPvdtzM4vYCkqWrgRybFSEZwWKUPrZZpT+GNooAZ2hJ48
UjMKcsrScQxX983NDgkqP6h5T9pULL82gEujGLi15oAOjiroR8vIRz0+3zcizl2oqJoiT45GGAAI
Gc+uDb7MBUOjOSVUffxu14E1C/f28Levj3xMW2LrBM2R/LFQkaGTV2Dsi91dOlY0XQfcqW8jijoH
7TmPDm6393yQJ0HUqznyS9Dj266EabPhEAF2CsAfusauN1vX12VV1oPmuH4CqLhk+/Wuw0PP24i1
qQiGivYMoxL1f7EOGhZBnnq9UG9kXHjZSQSsHZLmCB0UqDWtfuTA0LZykWxcqGz+ViZYT35patqB
FwFU2aFPgAthqjFau8cfBcXyAXz+SFegRQkoslO66SEDrSMSOCAM6GlkeCB+H9G7GNOjt/rxLPoQ
YBaorxv+9vGxMfR/EeVpgH0A0QnsEc9em0igp0oMBhEnGNUzgqCzWmqF4fYiv3DefsOrm+lAsA9Z
FqBHIRF4PR0+hNlA5ajDR+OmijcRbU3BHqyKHlDGWgvmIaA/Lf2K6UO2yUHyBpIIVH0FC76OYuD3
T8rv++Le1zAvK2GirM49fE2sDlRuTB1cn99ct1LqlZvu1MQJ/cqQVOTsdPTnQFgJ8HvIr1SbIbPk
TgTLbG+DZAkqS4Blcztd2gC3bObqbqjWUrgjIZ7TkVHXEQiC3wR/m/QBbaJD1dgVB2pgvH4NlVDe
CaBqJieV2akQe/A2Sj4Yars0WMzsvbFOYc3FRuRCMIKPvQav0KLZEES9aN28P51zfgelYtSrpzcd
8rPXFqooynHGPeJo/bEewdkZnIkEBsRm4Yqay9igaQuk7hN4CAAM5kyhaOEFfoplK3FuMvoGTiZT
Q2yEmhzFrQRaDB29f6qBzXSCYIX180Xo15dM1V9Fhdoy+K8p/BkosR4jE5kIaobGUgFlJkMALRio
aExqPaqkMi/NthBrTfJD4kjeBz98pH0FRrOPIv3QlcKSSbJwW96SccCVXtpjopKw6AupzmFPI5+8
t3clu4BgXtU5mo9bOy8oXxhJR+XY1HdB2Bl6b7vpxkdQqA6PtRiBh6Y3YsGSBgkbEKLwQN0ja5o8
VYUZC++DYIzQGkw4mhenuH0h7VPkUmWM1hG31Fkxey1M8zY1cQATwkI5+6bLvEJJiBNvSP/uglPP
R7FpI69biKfLTr9Qa51LmWuX9livpEWq7hew14IqdcySV0V/5RvfUA9KZnj6Y07gqUGOMAaWGj2C
vtBVxoVIjxVM+I27Lr+B9UU+iAqmbgSndw+8b7jpE2jGaQCdGcHU9RW6P0T5ERGMIWn2mIDotLc0
/oMPylPpQ9fJpcJi1+60ZViXgbotqJFQLgIQmbkma97nyyDCluqw/o5UIAOUfeW5oarb2FsX4YL/
mGlDmersKKEieocMoshs4QISGVzm5cSBGoRUWcpRAfbM8fr3wqiTio7g/8g2933WXCHx0iZbA0eW
PXdVL8O0AwENCh/bN/o1Z4G8hx4JfU3hJ0CHZkLg0kEjtpks1MZv2xZxbC/GzOYjBrWo/Gqyr/R2
Xam7Nu+BvGyhlmeq1cofKqOuDiDKTdKdLJpVttQYOvnK2zX+z5z/IlEuroWm98Ja6WC/0POtxL0R
ydD4DS+hf9L3F/b47H5C5AuJMNQHUV24viBC2VcG4pY41oNAwR5l6JUZIyINtR2nHkWpMKKlYtG8
K7mwyVx7IK4GzSqAu44kWfKq06BXjclFIRjIB6rWr/mz4P69v6fmonzU3vE8BKMQ+iKYYRIlLMAc
2xEnUHizTt94oHGy6HzfyOy6IVcLrmKwVwLkcD2XQ9kIclYSzQnDxAjEtdvFpuZatVwZ3JKw5u/L
+WaTYI+AMR0ZOrx6r42pXAu8egVHgO5vM9yEGx6y6DiQ1KMyqkQePeu4h32wQKEKN5oc/UQVbK0+
HLOHznyfMFIuTTYPzx39jo0UoRzIUVBFEe3n7/uzMrvD8JZD4gETc/Ne9jlVrNIOjlzxU4e42MFD
tIsaE68QOxr6P1FZgML97b7RuZsesiRAGQMOCkQGE47wQtagHg6jpJJoGiEaeUhWjQ7qtQwxibDw
vJvdXRfWmLUo6jIKCwUbWoVLzMVPWfwe8Fq7P6TZNyTiCbQ3Qs0U+5jZw4OeRKnI+XD93EvSVDRW
P9tq03Rnz3uL63Vc0wbAPj7AbbQPUycR1r2igfwjAxbkM9T3w0QU0ICGasitUspfa69elcEqJ6u8
W9//1pmTgAgBrD9gGwcHym/y9cKDRbI0+h3o4R2vGsCc/y67J3QO0qg7luES4dVMLwLgeICTA5yH
0pLOvpQiXRsyPZ5cGAJ9xCXF2vdXo7YeSpmGkHpNNTrWkRkhSdfSfsT/FEEJfFa6heM/69cmbCA4
ywQk2Vi9YE8Y6yLnWuIInuUrVpatklNTGgoSCz6g0cKpWrqe57b5pUUmGtAS2QtDf3JrAd7q3si9
e2lkZW6NHq+vMureOoQk95d2ySRzsho3a8J4gMkhiqxRRlxfn/v4kKFL2Ys7S+aUhU69JYPTzy/2
UoLhjVXbTwa37japgofI/S68E8QazDRo1/eHN+etJolEOFbciTeVSqURpapEBsdJIFTClTuBrDuO
qkAxgkCXvDXcQoA1m9tDB/bEojY17f3GwRfD68ouBXoCODUREBmy7fFq8tb5UbLBHEj/yFZB1e1U
kxDoOQJ5UkvPlTFqePpaabywtNNuYa4UghSVjmGjvxWELdczLXjtAMFx5IexkS3N+xTzal1rhGbd
EjfTnH+4tMSsaczlMbg2YCl2/9R8Sae3kEAaM46QHeMWlnR2WDJ0WtG9h8ufnWGv9T2oGvuag+IT
IqjQlkXItKiZIfBLueFfoNPNFP62aAB/gpLmdFNcrGaUt6NXFIE2oU+CcINGgFHbqNnXaLbce9Rb
kZ+b0TMUGerPQXgIqsEADwTgMM1G6s+DuhKjpYrknFeCniKgb8glwSmz2Kwi0suUS5A8Tjpo7Y7P
pXCSieWrf3Iu2WjZUfKyF0l6vX+MZhf4wijzeotQW1D7FEZb+Fyu/wFy0ayznwZ9IqhfLtyMU1x1
M+m4EFFwxY2PzPH1pPOcpKYBlDUcPkhEI46BIOTiYonzY3YbXVhhTkczBjHfjjkScsJ2SFCJQzWo
RRd8By3vYQkwMffuAi8M7rVJfhNIT+ay7ySQAeLqRhrsrebNzxEq3i5Id8IHcvJe4gWE0ezQMHU4
I3jhQxPgegJHoQjjNKyQ1g/fSQ0nLn9W1avILYFa5hZKRUQG4MzUC30TIGtBLLXJoDk9OQej839I
O6/dyLEmWz8RAXpzS6ZRSspMSaUyqhuiLL33fPr5qDnnn0yKk0T3oE2hW4CC28WOHbFiLbNeCTWX
dt2EsH2Ph1Gcn42jNFq3pjvCOMHFbGvFWw8JhJV+KZD+6bQft3f45KLmm44+m2m6aMX50BJfKF0Y
hrS50RG6HeXSzuRP8UgN5rkifb3mmZfSa0BH/2NNnxWdqIfEMvhp45RW5kHJjmIGs1T4VgoHKf3h
Q6rlOqWGZ/PjhzD2N3kpwfEz3vdxuUWQ3R6jr32FXnx1MP0vRp/YrnV2u2c/Q0DFEWC770lyBw8R
ainiYWoDHqt7eCcOcJ2bLQf3hRZh2EHsVKBzJH2ExLoZbCF5MbzAlofN7ZlduIKvxjrLWUL97AaQ
XxinSvZfunpv6oIDJJ5OqgdafrpDLa2VnJb2JdKc9HmSusSPzGa3I3pE8oq1TIzQCVPxaAr54fag
lo4Ywg00zHGqSaRMg764GCy3aQZoKo1TlKmq3cay5RgKRABiQkYp9zxj5dJTJgfxYX9aFF5RGoDo
c46GMkQ/SpraNU7Hb5q9AesCFPPLlOH/9v34M9z8RJXb/sa/PZuStDPl9VX+2uux036+PfSFlk8C
dHqmeIxReIbX+3rsvt/RbS7zKWq/VRo7MTaJ/hD5d3pzEMdD20dOd6ormL7vRcBuo8+7ZUfsDkti
vUbfsQQCv3oszL7FMgPFk8zCPAnFnV4Hd0Kx1XmcDC8Z7K7WnnxHGv51FafkffUHMpFhrVK9lF26
+oLZPVJIPUJdA88VP/6eGbuqag5tAF+ctjM0u+2ep96P8U8eR3aSHfo1NMbSK5JOfJP+SNKHbMhZ
hGI2cStkbW1Chk0/cynvmmT8pIK7qeNPoXKW3SMK8V74q07+aspr2B2GXyMs7BrVxvBNDAanz21J
qexSRiqWwFCSf9dvyad+Tad56VlH7YuSN6UpUQdseb1rGlVAT6uozJNrfeMd6yXupqXV0EzLozYk
jqlGthU+JLXjPylW6uTu3TBu6J/ZSGtztuAeLDgGDGrEhE8UDq6/pPWkJMg7iYf3CBVJeh+v6T0s
3fZY4DdDhmDBADzblb6nZLleIQpbm/sGVdo7oX6WtOPEJ1M857pqF9VDsMYAMa30zENcGZ1txK4J
qsJNVfNkpa+a9XMqdNXKbuXsL7gha0qGQWSFmhKozOu5Y5e0uZkJZALEEJByAvO8mqgF6ITsc4p7
clq/D3c9oGNqvn14B01jeRTDxnzWDUG3pdz6F9lVnBHwXRbUgANj9vao5CJNpJrVrIWjVOzdJ0F7
iEnhJy+3h74QIJAHBNJokA2Azmg2vVVdhGoRMb0RSSGRuF+OHprqjpKFRzTnr2Ufllbz0txsWIOU
DW6FehXk98da/pEHRw067v/bkGZH0hKivBkHhhQ2ZP8R/Mp3UqnYcrE1HsN/EW/TYM4yScrEsyTO
do4p13HUqJl1SmgnjqRXpaFAKHxr5LUNsdRPeGVp5hJV6K2yKE1hx5HzrzE9QANKpqW6r9yd0VUP
mWUbxY+q4Sm3qddAy4tuDuUhA3dMJgeM3PUBkTKlspqgsE7yXh33UfQUIx7gNo4inyPJorJ30JqX
2rrPlVcBRt/ws0Kj9Zre5+Rf5q5gcnDkrWURMtHZwqqDqgSVVlmnlp7+GkKPUaNMXnpOZa5kcxZC
dIAGgD01omYYfWeW0kwO6nAULBqS0o3mPQ5JY9fhQQqeze7L7d26dCL+x9QHNsIUJYTeaj33lIj3
lQtBAS3jAANuG1kIbvBrMllH+jXpDZ+D6jI3CAchZPME8adC26SxozXfpIoHQXD0ukMMEiE4dMl3
QwCyU2wteBGbPfi3WrgzViAjH1eRFIdElMUfXCTzREcM0K5udU5MnItvmVR8A+SCGo3R7WKlWnt0
L+QV6PCm/5dk56Qz/J7YuohoxUICcdlJrKSkObBL5eWUdNUI0c0gd4Z4J9pqvr092x+XFJu02vCC
RN9YfsdoXtjsInL9fR26p5rI0Kt3DdKw3Qo8aHlgF0Zm131Vy4MYmL57quK/Yfhi7dLUhjBTR874
l6CIm3Rcexd/vCrQUkDVBuYIihbmfCpppB9ElxLKyVeA4LpvWaCfSk/dt/7vOH0El/LPZ3FaNeif
gBN+oGBp1dyH9CG0TiJ9msN4XxzEIlwrok5vpmuXwpgujMycaqXAglAqvnVStWYrKY8ZKg2GReuX
vE/D5976qru/ByFfOfMLkRRmuS90FJJJZs6LJCn3cRWNnIEuPWVyeO8i6oYmhl0emgkmZOw6v92X
XrBZxSAvPC2uTc8uLCvJassUSutUUsbso8/PPXp1d/0GRSg33Kcb87dVQxzQ7oxsK2ivt9f0fxk4
aWSAAYx77ocMFRGA2J/mW0obO+3+hCCajop8l47cZiPJTkfxvM/VqK7spgViBLJUEpBQFWZAbupZ
1kXX8roMUi4P5GNeXiEoAuv8y3B0VG8Ep6ciicjd1rO/jzb/SQp7X75shgdrA9YKtUQg7rvbU7F0
mi6/Z3Z+wyJR0Mnme/TPWgf9p+fI+rYl+SnJb+oqH840uvk+V2GshqMeQAZx7vX97QXAz3Sz5jCZ
6CwEPIgCbV+I3zrX2pWlj2zxzlVxVpLplC71KHR5laPRjzzvtMpBHFpsfovlzojJHUF3We2NNdqC
ad99/EIokenLRZRCnK6NC6dpSkrk6f5onVDCfvIFH2nj0nu5Pecfr3X2gIL3hasfaPBcoTKT4rrq
Bi4DC2rpCqaPsH+pMqRoeduuEh0vLjCVxalGQzekMQuZaPjPTBRoOGiV4kTSgRehB6DWNDO7klM7
pJ9bEc5itA+E3hbk3jH1fZaPtExF28o0bNV89RBdvj0DC5cvXWeKBS0SzaDAWK9nWY1LXzUCl+sQ
mJv24JJYk1C+qOqV47ZmZ/asaOSyGguRAEpo1GMVpHe0Cd6rPN3Clb6NNUOzB0VQ+tDPlhga+q1m
2XWy931nDWuzuDcvZm0WDgZSluRWxV2rt9EP04/A+KDPcntlFi/0i6XRZuk9lScLJPmMZHQdF5Sd
uvfYN59/GeHGa54GY3fb3gJNA4fBpAmBPwgJ5/ghzQjFWBoS9xTZwicR4KP/2m8mcMYrFOg1WTZj
r8MQ9mjcn1qIam5bXzqJMNZNXU0q7Cjv4KqL0x6rvTrh9NyTofl2SuxH16iSfhUrsMrtSpvYUjh2
aWvmaemfl4Q2SQnHur2hfi+S50JbMbF01if+O4N4DzzBHDgfVG7sUglxT0jWG1ABh5Ld9A+ucpCU
e31t5abdNveUNKtgicoLYt2z3agXKc1QYwWsLBEfCU4cOlc2gi/80UmEl6b8KHe/ym7lRbRidE4R
WyPpnetD7p6aIQW1TFrUeihFXn6wY9djTAe0AcZc9teCzkW7CB+SH4bOnH6ga4flciSyqCxdAETq
fZ1zwO1xcFxpU91ra+/LxY1yYWt2STZqmiehyMR66d88ejXV34XwbwJO6rv/Gc/MASdu5QlqyHg0
HVjvvXwot2gv9cP3MDpCPpl52orHX8gb8Oy7sDhzxYpSQwsqY1F3+3NbH1WwLaLpUU05etlLTk4Z
il1deuy7ZFfK/t3tg76QSJ7MwwAGD/gEN5nt1izR83FIMG9SibIlfTskP3Pph+I9W/knKbmzasUW
FTuO7qNB2aT/4sa/sP7udC/8zDhOKJC8dkEjSXYByEjrjTuj2yRoAOsrd97SLQHbPn9DVkGcNduq
YammkeTx7KO0hYKBv789k4sngR54OgiRmAezdH0SBhyB1mi4sYBozjHqatMHmuFkrbtv223/rc4c
ZJ5WjC4kfli+6VfT4sGUzAOGqissM08kdk9QOxlcouCjhLt+3MSIRqnFt9rc5b4TeN8DOst2YeYU
xddGWpUMXZzbi8+YbWKRGnOkd3xG1ChoONmN/mnMt9522Gn7fgPTnQv2BKq/glkRVvbQknM36Gwj
WaGaUyR3PfGVGXh9FuDch/Cujt7QtgJjbOdxaVeSk2lrTB2LJ+ZdhciYYmFyftf2Qt+AXV5koYFu
OL2efG7VQ2E5qqs7WfpY14EjwtJbitE2pxYjQqzZ/IvrbGpyl2m/hHR5Dm1O8yEUhRFnT9OkI4U7
K9/TmuIWG1l+NPOVm2XJ614am8XJptw2nSZNxsbPUwdXeUQm7N84wUsj8vWcmvE4eImAayfccMty
E8nfYwUybulr4CaO1Hl3CQ3GdtONuzzdpH28do6mRZtf2mwe5lNElgXuzesPcBuliv3EcE8huctY
dQDgbOiBALVEwi15qNtdE/8082MaIGMU7Azhyz/3Hhf25/c3XKJ0Ssa6ixjmNq54bPbxS+EM4i7X
2k8ij/9gtRdj6cwCb+DogNUCsz1b2EEMQ6GVLc5Np++T6KTJv8bya+k+iFm8d9UO12VskNuT6p+F
F26h5jzq1mrmerIyn3hiXEIHqCnIAMwuXLkW6xzOawG3SSfI8MlvDmYB6Rikg14NtWTf2gZ8AYUS
nrJM+nR71hd6M6aaAIQ4iC1C9KPP7gTZ7IoKny6cwsdJbbHfwaVNuoUFQA/jFO3NQ7AVkq3c7VKn
uFt7tyy9KUxCDRLYtCPw7p0tgd90VRnJqjBtez2ONn6wS9SXdhudLRrotq78tDLehXwaBiGXpRvQ
Qnhv5it710jiKJaFU2WITl0IWyAuzYAifWWb7t7I/4pW5yirp2thka/Mzl6BUiKpOasnnLL4Uy89
yQ2kxoYJMtKG5WIHjSVxa7Up/TXm+OUJBrgGfliCh2SezJb8wFfGvOHOh1FXCmz6pJJxW5ugx+36
oVFhXV1j8Zs27GxDIyGE6ArwpEl6ZObKAo5ab5aYHAS4y9HG8tH18LQH2CcOt1dz4eIzidkgQ4BM
Xoet/dpn1VnT6aHApdtm5sEkS2EGD0li3pl64EjKVwMm0dsGF4/LRI0DNwkNA8q86pmHfVUMqoyb
FiiDUFiCfo4GpV4/BGZCG9kzeusOYg1bKYMHz4DCGVybSgaHqHoTyt9S75PsfVbWIoClGBoSz4lQ
F2T7RCB3PRO+pwWykobCqY1RqhK2Wso/j6GC4+LNJ6V2NTR7r9rLSbctsjU4yHRo5it+aX22Dprk
eU3V+MLJcMfErirgRdpJz+2i1SBKW4NiLq46DBIq9RLQ6vMqfxCXMsIxOdaQAvVDtnXS3A1KQJhB
h0Kco4skrebhF+4KWtggDqCyMCXMZk+vtG6EhvUUwHugoCfLzSY9W/Uuc8+pm9u0SUBlS97Mh0E1
e5CLc5o8ZP3KFbk4cH0ix9RpAEHR6nqRlaiLGyFIhVOv782i3hlFsDEoGXOaS+U3Yl0ru30h8IGI
A1lLqDgR6VFnIUGlw//dk/FBu1kXN1ZOAScQpHTTGtkagcqin5KYXMTKOcekma7HVvei60VehS1y
FQ57+U7wxf7QAr/amHF29Cx69qM40+67zB8cX9LXLuLF2aXWwdOFAi4FsusvEAY/HhpfFE4uO9eK
yRr4lKweGhhjwvrNj7+uuJKlmwhrEkpDdLdS9ry2N1rd0LsJq1klD24Ybaq/qu5otXZG8cHQIpvn
t7hWbVw6qJc2ZysaQR/VKBI2k9LWx9zOtw29HPFP17k9uKW5RCp6IrCmYKzOx9aVbVsLmiWcSt19
S4tsl8dQZkJ9FH+neUOtvZWS7ZI9iuFU3nl7ctnNnp5ZJMlNErF2jeGEdbAXztVeamRHLF775O72
2JY8waWt2T6JgkB0s2mfdP1oBw2I+zV3unSBXlqYnfMirY20zgfh9MWv5a3uVIGwFQCL3h7HtNZz
pw1YgtuCBCeZutmJ00u9lhKL0Esv9GNv3nn9q+ke8gL+eangAtn6z7cNLg4LFNrE/06B7R1qeZHq
0NQsrCbQwikdkaQSLKd2EYJRxL24Jv+z5LgoqNN6QZpDQQHt+mgVjZTLaUKQl2tfOv0xNb75a52Q
izfupY3ZUSpidmNJ4vbkwl/tbqsvo3lnRA5TmNrGJlD+WH/MtZLcyriM2TbvzTp2xxablvw3bv6a
1jlv324v0qIjvhjX3A3qikAiRWd7K/ggMX6QIEBWTqJ7R764/ON9Hcs1ZtWlA0XLLMBh8GT0lM5C
cqvo6qAxRe9sxJ24GRVtsMc0XWPEWKorE/+CaddIGKAVO7vBk8CVvTLPAedsCtt3qDBCT2Zs8+3b
5xyeS/FuzeLSfr80OP38Yr8XlZu7kgKkpUgt+Jm3rfWzLSXY3a2Vg7U4NPhewAWTdQcTNJtBM/dr
0wx0SrVWs4nosgrGH8U9XQ9pB4g+v4/Ko2/tRi6ZQSID7z7q4VsyvqzsnKXL5fIrZqdOy3xrFHwD
CFbyp4Gm4b7+VlqfeX6Aee9t6NBFdEM2fXbqA8eVH/kSoXkcozXE69K0TySIqPzoMgDF2cGMRXjF
O7l3T7AI2XkEDDQ8FqNlt1G94kGXEmEkof5jan7t6N5oJrE5AnFBX9SEigxcwn2qh3e0sZ47qyUd
9RKlMImb0lFTX8pmBWOzdHIQiJi4fibdpvljtgrzSktT3j+VeBwEHyqJFW+wsKQczAllNmHMuGCv
t3CrG5lhjql3rizoxgIPh8CdF333C5501WoQuLB0Fs84ml3hgCewn5mLc6nyGiX2z8lf9Z5m6zMk
GffJNjr2LzRTuJ88CGtDOoN3t3futCOubkIkTiedDYBDIlRZ8wqAN8ShUrSGf4YOvlc2E+pArdAD
sbXgMTd2RbcSrazYe3fBl45hGNOuzrAnBSlSlt99ObaF4WxVX1BA3JTpfRk+3R7hh3WcRFxJ7jE+
SwOuPjuajVR7Weeq3rmt4m2Rqndlt4+j58JSP7vC5ratD4s42QI3BCpqYgObdyclRf7/bIHCAiqz
L6Adqw1hv4oZWTM0c+hmnzReGJneuXGfik6B5xKl4kS2izVCgkVDPLfYkBMOeU4cbZKhKnkxeOe+
VTYhPUKm+hSO1iGTf96euo8OZZo7joDK/YTMnzYd+IudEYci1Lud758haCo7ZCfDYUOSY6Mm2X2v
BA9xDLYNLgJaedgjYvZ9daxLe/PyC2aTOrEAZE0f+WfwF70bHYT2vtIRA1STTVShPRgnG8n7c3vY
S/M7qU5KPDGpXswLR4aSV7FiJf5Z5HEJq4TaQR7lHlZrm8t2DMj1AexxFqafX8xuW9F0rfW5f1bj
O9H7MxGvQF7h/2PqXxaR5/l/zMy8WFjQKqvXmGm9YZsHqOlFMKNFlVMV8LCsbc6PAdtkboIbA1Ug
lT0/b3mBJjSvMMzVgyPhw97CoLNd/+SZ7Vb7PAjfolBaOeMfYXKTUVT0eDvwhP2AIE2HoajjAU8N
W9heuOuew0f/4FcnZa+vldYm3zT3zqZukqKfhEHIkF+vWpHXbe9LnQ/bME0qjx4H4egGnwV5769t
RGt683ywNe0NOE4mSO5s6TxBM9uhbv3zw7fvhl1tz2fJPlv2793ufNjR+3Xene2X7QsSDPbLS7jZ
/XmF6NAhnNy8/tk+vX5/On39AyWh/Qijzv3JeTttn0bn5G9//33+Yh2eHwbnzrAb+x7+27e7T8+/
YZl/dj49O9v7lQVacvhTHuX/D2Tm8OOMxj9jGoh3Up9qu7xT7XEtYTJN/K3JmlzJxXGKlDFQ2qzH
hhcS++iNTqDnrQUF70HURzNczcTtAMTnLbxQJOplBB3pWdJCW89+tGpg+xHou+EX6tCjGjhy0u/b
fEteruju6rF0YBB1xOi11F9SBHg6IaMhTNmA+drfdlyTM7z1abOtSQsMeCuhxHHdI530YwWKsTi/
cHfyXFbxjPN0ny70cRBKo3+OIOyLYrr7VyL2JQO0rSIqOwV43NjXC9h0kdp2mcXJijVce4Gr8oey
2NyepAWvO0l+EgkgukOMOnu06lkEvN01Cepe7CfNkVeC8KX9cfX75/kYNyCfV0+/n67T0U+g+Ze2
Rn2mYGAbd39y49WUNnrwRUhiqL7tXt3kgx3lB1H668cxUcO/gIpSMbscsnw9sW3daIU5MLFtm6hn
M9ekg+J2K93mS46fGgSVCMYHR4A1s+K3aRtQ5OKqjnyah6AIvEM8NlSeEciObF5da930HyHK07gu
LM5SRp2hGLHkYnH8BRzZfjU3rz/PT5ETOZXzTaAHlmeeXd9/fXzb9s72t+nc2z/ulH7l1H3svZx9
xuzYQWRSR77i+mclehRNtCpowRxJZE71piLWwYYf1SHcxEZjG435ICn+vkfKQnoQzN+1lDna8DOX
33zvtetp1Ny34abRoOryAwcvgQdaCb4XLrCrWZsdszDputbTBTZoAfeguAmBEjawdVjx1ywu6CHP
trdP3ILzvzI4i3OixKvERGV+KPE9+Za7qcQHy/U3QrayBReCRQyhR07FCWaMOaud0lVy4DcRUnHi
W9ECyUw3igSfXLVJFKTQtDdt/HZ7aO/1ypnLnSIOOnN48tL6NPMmql6mYZnFwVkpv0kmnl2q0cP2
5b0sQBTuWgfoybaW0B/04LMqCE5TP40ywKBujZtpwXnS5iXR6DUVhQAeXZ/xKijFKvMYe29IPjSS
A5SRSf6PGV6mrX5hZbZ36lQc0hppq3Mbflf3obZv/C91uoUy+/a8Lq0kVBJYo48F2ppZvBA0vEnq
ZgjP9UiX1ynz7t02hTiz/Zkmvm3Rb+rw7rltc+lcXNqcxQ+u7gZCImDTIn6k6XWrbr3mmPmagyjD
PzcFwpbePAQBaYWeTsxFqKIXQ8ALMQvPUu20k+b4FqRmoT659VFYTQstuklNJo8BixZVWX02sLZt
JYgKaqwl4lZAwrENp9pg9yrke9eTjkGL9ipKuvqz4O8KMBYlnVFW8NqHTHnXnYr2Tycov5Kf6mNV
OWX/A4XfIvjaUGjsCX7C6uDrdwa8N/UhlL+H6hr9zpL/ACTIfBF183SY+Y9AH5tRCIvwHIz1nkIY
QDY9eUwkuCrXKvhLpwhKHYktRx89yKPrhXHrIIoFKw7PcvCbBHO4lqZf2tc6JVsQgu9pstnvr4pg
0KyIpbAITIV2PITjsYgf0R6ywSR2NRIU9T/WnuQUkU6i2Z76NAHP7F4OjQp2L+SdzqlOy5DS2mF4
T2J05fQsztyFldldrPIioibUMXN6aNlJbf4mU78m9rc4fRdGZk6OSUt1yWrCs5j97ZOjZm2k9Ito
3vl6ZJvZW7jWfb0UK0J9/A7nAPb//j67OKdSpwyEc0yd5G386DEWQ9tQYT5K1zhpl7b4paHZwOpe
qxCaxJBsfBK1aisZ3P/nwKh2qbq57XsWTVGGIm6aUqhzrCJdwn0gjBWnqS43cvtiNRR6Bccqv4TC
n9umlp7l8IEB3lMmTXHS39fHSYTED8VO3kqypz0lQ3pnlqI9aQG50bCN3HGjaBAbO6bwOQjWcNwL
a4dtgzcaMcFEEXptW43VLhZkbLfKS57fpQgN4NLXFMIXZvPKysw36V4vWGTy/XNjSpmdgzzVw0cF
wep+1F8i9bAyodNHz8INiGxA9VPLpjltLlI2yIEak1kPzk0oiw9uFBcbMTYguc/TZuuJcbzVum7c
91IBmW5uuA9GFYRHXzfcHa1VKWXOLPsydLw8a6MJVnbWwulEJInkPz56el/NHA3ybpJLKEz4ZXn7
CqIL0uq/azWx+4RWcMXdSFX9HTn1H7cnZWlO3qmauLwnGPl8CQT0zNWey7Tr89coSj6lEMIpyloU
u/S+gQh9YpyboF3KPE2uyZVXh0YUnyHnGfZQ6xd2M4ZojnonARCBXHsEfJmN6lFD5JmvKd8uDBPZ
Q87Qf1NtzW/BVpGVpEja+FzCdR/1jv42Ilh9eyo/VpH1SVvxf4zM7qdoNAyhtpr43A12MUDzrgo2
nKOFHf7INnCH7fztbYsL5weDdNjSawk94zybEopp4Lr0w5zL0oy2bBbxWJmSBWQu9b8ZUlU8eWqy
xi06N0p6EvThRLUN+ITLceaWfF10kwDai3Mnt+B494Z30gChFbqxD5WVrMmHHPpkjPYVCJtopp+g
pdd+SBF8fawVjHniW97AfS0JtpyjaA+7jXm2jE0rvTUIVCWi7RqSE+krRbn5vpnsayh/6JACqTLJ
m2v7ve5afVq68VlxY5tsdg9MJNL+jZGJfYVlhEx+Dt5IKH5YEYjxc6lVtq597cvaFlYFVxeHcmFl
dkt6I3IWYhQk54H6Tcf8ZRN3B8Tdt/fkh0fdNGX8A/R8enywfLMpU7sq7GopPkeRtKtMxAb99DMN
Tqp7J90b0l7U0oOUmDtVqFEKqWC8Q4p67SjOnyPvHwHrIbjCiUF0jgaXpFJoG5MpBcFobmp3A8uW
Uzug323h/tPv33+Tcwey4/bQl07GpKRAeDpRTswryJRVvcSM2SxZ7b/ANEeik/3p7qR4m4lriJ/F
ozGp5/BuJnnPdXY9z0Yk+6JSTkMcUerINy3hFUm/qUgek5Soov4QWL1d8CYZkVjI/b8JPMf/YsQy
z+aJuQSo1uwbEGNxixJNnLPIHeKYHdeqR3i0HQx6j928cu0464O720Y/dAmxuKhp8PAjq09n8bxI
AhPE6HYmVjXYWAT3ezbeyX32FsuO1cHtAet/t4HRU7F+ilqysYca1QxK3Iq2kjH5sN5TGR3w0yQJ
afLGmn5+EeCKTebGPljVZ1MRxK3oio6OYqgzDqNHgkqDCDNLqv3twU+n9DKGgcyZkAz0Krc1qZr3
PtsLm4LmC32kWMFzVg/+pvJlCVy9PK5cLB8312QG7j3uSwXajzmMRy0nQi4VMxC31N2fOi8cZZB2
aR3s9Byagu5rUT/4QQs75ikoTnVcr/jED5ng94FefMHc84Jo07raDJ71GKaaeCMMD230qKn5G9Ww
ppVsyotxn6A39KunqYG+3vsmh+xMt2v5KLh3tNcoa980PcOuJv897cBNS3xmgM6ebfd8hGA+aVjw
LpGyQ5CF3T6KJelecWnQLrxSscewkgC1SjW83pp+jPKs3tRVIO9ElFGfVN+cenXrursfa2m0rciN
HSFHFFPk8t7kSf3F19SfQoM6fGEF4db3SYbd3kDzyH4iqOH7qS/iNDR5vrKIwRbxoMf1sZHcZpuq
or5puYH2YR8iG4GG7OG2vQ+n9d0ggDDcMK1I7JvrU6KNvi8IdVEffcpXafJi1i8y0VFbvrRlbxvt
97KTDkLa7d2v1aHzHxrtJ+5r9I2Vi+k9L3S5etOHwAMCGYdELQ3fcf0hntWmZpdV9RFpj4Mn3dfd
V2R/UP4ufMfzgq1aQOnnPlgt2twC+irtk+dv3ae4+elp7S73jqmq32XlG72HPv/Do4+nrc7DF12Q
9t0a4eeHhvn3r0X7k4/hpQKX0PXX9gE5uzru6yMpnfs+s61GhTrZsIcYkcX61YsatHX/6DSdkB6+
V9JxW9XaBu2NRD90+X1STiTrJ7/SnBRWWc36pA39xGm6An95f/HOZ5VehXeAFoH9XANHLMsaxte4
OcZGko922Wn5cypNorzy6DdgqDwxUDdxqceW3XiG/yAPceDaRY+ouxhQ6TZpmYW2UC3l4LXIgVHb
eqOa92Hh9um2SUrpFEYNPZ6FG6agogQz+TWGHvD13GvCX0WhdR482WV+7HlQfPejUiR5K5dhv1HT
2hx3qRIpIATGZI2MbR5jTCukku/itqcnhx7K6xVS1QDaKY2sYwV7ae4GG639m0rfa3+ATOTRXOuU
mN827+bgUlHp0aQv991lX3h+aRwa3TMwB1zLLdipm53NWt8+rR/GBMc5FyHteaB6cRSzIFGXeqio
/Uw4eoF7TGKX3VfeG9r4EAlHNap5O7nS19smPzgkTFJRlIg+oYVAKOt6Gv3RU0oqusJRD++p9R66
+tjzRAzUz7ftzG9O7mqFBZlGZoB0mIvpSY3XthE75xQ5trniWz6OgXwQPWHEYzhVXvDXY2h6qzD0
gZeQMJZ2bJZ3ZXGPLtS2zYeV4GcexU/X8qWlWYE0ybu0rGLdO43m6MjCKNpCV/8WanOlzvVht83s
zNxPXBWtR6UIO2rzSKC5yVPvQfMSWoHDX3G5Vj6Ybs4rL4KDI4icyP6I7mCrup7AIVcjw8uZwPyR
YObYuxu4VbTPvA1aaXd7H3zc4tempp9fnKNWyZTGbzDlx+5996IUW7c5Rsl3Ijyih5XNvWZsFjEI
UmaolC2ZxjS4NxEbgQvfzhONpmqwYNVoQ2J6e3gLC3c5k/MMpe41I2RsWFSTT0FEhcR0NyP0BzTf
+t7f27YWtv2VrdlmbPVGUKPc8k4iwIygc9T2MeWlMegrD6uFTX9lZ7YZ+6AyWjXGzpi9gQ6A+Vre
SfnKvviQvuFoXVmZOSJi6R5OBax0wtdAN7+2bvIldeUH+TV+LtSN4AUvckoPnDY2KCCu9KV/9E7X
xmeOd8xySykll11pfLa6P0PyD98q74ObgL+09hG5vlM2Xux6PXPdLhkF7xRbUDf0khZ8anS5czyp
zHdtkWenounXsshL6wapAKgG4Jbwls7cYpsI49AFtX/qYrGzQ5Dt94kxpFzJ4pqpJQdC+mQK7sig
UO26PtW6XgY8Cir/VKtFKGzhpiCazaoE3C+Pqae4SrwSfski6/fFWDRbV/TaNQ7BheMwvZYQcKbx
TaX1/vobkhjX4g1BdPK6LvimBBZ4/cbttlJfC86Ql9VKIfRDUpVFRZ7XAr5H1w+1h9mgMyO2xt6q
o1PfIrsnu3A/ktpEH9Eru200RvvQdZ1GD04ypGu3j/6ybUB1dHkQKYA6uh5sUQ2qNmpSdILfOP4S
Wpm4H5QC9TdLiZwe9DdcEZKwLSzhWy113aYoMm/lLlxwroTxZCPJmqNkMq/N1UYeykKvRKfMaotk
14+j9qlqS3BApuVnxc7XVTF2lLRIg40bRP5aB8+Sfa5JNET4DDorZ+tdG24q6OkYnsRBQbMtLOK9
1lTtZ1H2aELhff4g+kK9N/REXmuzWdhqNL9Q050ibgi1ZierGMVBipomgSNe8s4ZDG57qy7dTZqZ
u7Ys1P3t1V4yx6uXwwW3AQTks402hI1cGWWRnrwxhY2M52yWNE6BK6a/aE2fdeY1kPKCsQK4OW9G
lpWA7XpnkWzpIqtuFcia4SZzifSFLti1lpfbt0c1z3L8tyVotHnMI9JK/HZtKS1HLw4TQz7mtM8d
tbb+3tY5eJ5Uz3dJ5j3R529tCkESnNbAn0QSVA4kTHx7HItzEdRrj77ZJfD+PVOvPQkeqjvk1q+/
h+5cAmFXVI55lNpl8kdxv6yMeGluTbRApjZVxOHnKUpE7kuUoySFNwuEGbYEUQjdx254l6kDoBex
kssvQRF08BCbSuDbilbG8qapYq+eOhebfts1dS/AvUWHkBOjTYA6YlMnbyvfOe3fi3hwmgk6yKYN
x5tgSv1fz4RV/Bdp57XrtpKF6SciwBxuSYrSDqLTdrwh7GMf5pz59PNxN2Z6ixJEuKfDaQMNeKmK
FVat9Ycpgp6vowpZwUxB5ME49mkzPJUh2qWzpSiOtjS45yqoQku1+QtC97yTSG3W/OtP4GijssoX
oVKySd1GLTX6sUFQMDF/Kv1jWFvolOdeHsg7ZaXN1fUaiCcXSS81Pchsm6t/Drg0kr5Vz301FwcV
VoedrTrvTZWVR02skkOFw7wnZF10HCZlL/XeFuz/E5+nHlwZYBuIZl3OdShUSSMNk3ouY+1JhZuT
iMn7uWtPkxg/hVC2B+VBjX/GCE7UoLZDTaJS9X4gC7r/0W+sTXXVaobsJRnMxuY4NQJt6ml3qWfD
yjxon7ltWPETYicv9+Pc+rDr7bzykjQgMZvDzBLTrknkSjtbWFJa7XKcxewAqo9yxE6kmyN6E2mT
UcpxY5ahWWpnNOXcrPsa5/FjK+50cNdp2W4V2mPMDEcHT8PNoQELMtBCMBCQ0lpqEOM0OryfP6fG
YJJ+6LozS3TI7k/hrYGt+gmQyXAZBBl1uWTUImj5jaZ2nsZaPY2zgZajmale1dWZdz/Uja+l/af1
BniO1HVzG2SRoqNlpKjnsKre6xa6HJH4rDW/a2OvabS5ztd9oNHBpZq/4qWwKLgc1FzFkVVSTzpn
mv4oGI+VEruRWNi19Etp/hR7RLXXRtjmw1FoIT3CgYxC9xb9iILPUPXdrJ1zbRHpFIXajOGDJc2w
3ZepcaY6sp7C0kq/mXmBOklHR/ZoCEWCkrhal+1plGbNryUrFiERUdtwMk1pEMwIlrBASbeLfqty
HqUuGugjSkDhgoCjYVS6rSRG/Ov+Z9q+nv4zexDuGNLKtdiCK5RAQo0glrWzODtyDRk3mO1MSI9V
+H0yRSeRGrcS3/WphMoKyOJqLyPawmVef8Ba4aViShdVEjebTVVqqTEbXTsbIYCCMvg4ZtAL26+Y
m/vdV0N8zPvR7jovi/bdEm5cVzDEVyc5tMOv2yVTnfLMXwztLE8/4wVcfBP8SNv3CJ45VUyRW0kc
XcYkxthrB924OxCZBkTLm0PBZFO9XLN52mIQosH5Dwbg8MEUDocoR0a/GKzlxIuzPJiNKaG5Wk2h
nVmTcrj/2W8cBHTHYfTIcBF59az//5tnZa0sC/nVIJ/7vlFclOsyV0usyqljZa+x/DqWzX7hbuDN
g5gy754tnyeIFk2ZI7K1ZEkOiqC6ifW9joN3aUVbV3HmqD2koEfGcMBJ5SWE8ikMJ2BTleZX4Z9s
PlooMknBhJAeNyygQUXyjM6xEuXh/qRs30brUgQxiEMd99nqwro5HgMD6ouiZ8pZlb4H6LrUrfW7
KVIXtdRWyt2+GrxmUk5t2u4clttmC5E5uxBsogetoQfxete/+R7Bgq1MQuJERhueZCU8BnTCVO2b
WaFKldm6+SzSC1ZT7WgonRv0pyjuTkExeY0WnbJI/3h/Jq7vpvXnkGlyq/OjXrnub35ODKQyR4lF
PyfxYUT63Pfl+Wu554BwMwp7aTXP4HWwXYSNkS5a1Ij6mXpl6dClix9T9DEPYIlEL1Rl1Wl786+v
drqva6N/hRRxhm+upVlJzCoIYuNctgutK+QBUISSczsf0G28P4nXe5xytUyuDjRKVSjfXO6xRqyo
bnQq3cTGcqpM+dCgyDnmpb9MimeGvdNkOtlF9/5+2OuLl7AILEANxF8ZjMFl2CrSolW8SD8Lxcvc
vI+mf7Lw3HKM3A9zc3RvwmxuXVkoslkMTf2sJKVXttUfaZEQZ+7fJaPqB2SiUai7o7BTbtsb3GaH
snGLvCcFOHOvpqfJOBuPZrTTGruxLFd1FF4y9Gzwq9iczUPUN3QFMuNcN6NxlCM9fIomvGuyrEAG
Sai6g1m1e3WZ6wN5/Wr/Dbr5al206AaEOuM8UDVwAWnjLTWU38I66A73P9yNU45QQBV5NwOIJQW9
XCA4Vc0arDP9XFg/waF9NACeiaYjZ+KpkJ/S5nGITlG1t15uDvBN1E32XleDlk/rbuAwR0WWXBdp
xWXn7bd+msurZh0alUEKpoAWt8WtCkGqKMxp4OswpJcTdKz7c3d7EP/9+zeLXq9UvZ0H/n6eeHZG
N1f6ogfJ/2eQzRqXs6YthH7dWRNCBIaO44b2XO0hom8Ohc4NCsR01kAXXq6C0Ep0AX8dDl8rDA8I
6klOnxe/UQcdvPuTdvOjrFg8E79iOvib8YRDNdV4vWPkrmXpSZeS2qlSYa89dCsKNWvQlKuv85W6
glmLTQp/1TiPBRgPc5Qql2rNX5qUr/c0VxWdfR5uq6/0OqtvLsZUXzQ9CjrzXIh5e2jyWnQyC18k
ANHtIyr6C0p79a8sMvbkqK4fORxGKxgfAjZZwraqkdOmnAVxMs/BuMyAunPdk4ApubiWLocpMbKT
1MntUUuLPQjw1gd6HTP6YTiXkRKQGm2xlIoyFtRDR/OsVS+LiBxW5OXxeFpyiBXxj8lKDql0UjXh
MGiPw1rXAYls6o2dqLNtteUpMttHervHWIwfjRaBbTXbKWrf/Ikr3YOUDe0GaquXnyXMs6QyYoF9
32XJnzEsq5deEAMSt6B+pwoqGLdaSeHF6eqx0pfnetFJQ00AJEMgCa4ZKb1XS6MGj4OjqUlU83Ni
jboT6nrt9pLwa8qX9GMsCuPO3rhxi+IHgNcKjx/e5dtSeNVXqpnNnIrGIsEV1VyxcMvhayQ+LOU/
Xf1e0r7/9WYkIyEFAhmLLcC2zTjHs1XNQWGcZ03AyygzfgRdrrn3g7xSHDbnMDgdwDqg/dgn5uac
NOqhLDFk1M/ZXJ9L65AbT7F87nKIwelih1bkLfMvPfhTJJGN5EQ4+HPQPYW6rwSVLxWjF5vjU8tz
qAGPhVvBS2+eavm5bN3Cwnc8jnk4Nzt5k3FjizEpoCc0lhD4kM3eFtSqbQNOxbO4SCVrm275J0lv
rBekuLrcAb4nHuXeGHI3yVU2uCpHVoh8bTH/26vx0Nu1okuLJ4lTnNtRVJffg8ZCrseQAxHneyMr
HnR1VZiPwIB2rpwLtR9peffPtGjoAhRjGiuulC7qP0lvaZErK3EhOi15eOsOwIrQoy67PsNvKc1H
t4qSPneUJklFNypm64dWt/jba0JenwPTAprThIFc23KmZT1MO3nJ3MiaMUQwMYk1q0z6pkZpQAmi
lalflFoq9ZxlgYA2QialiVOkuXXMzFH9Gi5KM9rWpDWfuyiHDtQMbfE1MzqeaiH8Sx4tmtXbmRRW
qVuNjfK5DGQBiKcVczm2+dz27jyOWfioDwbvywawUXrQ8BqKj7T39Oqh7dr+hzgIknwQurhUj5AN
ahxlDeO7HuLKQY9IC0LH6ItlPIWlaWAFsMhadciUqvgk9kpj7FzC0jYLhHBCVQ4NGJHmMif3JnsX
mkURBA4Wv5kS8Ld6GjYrT93UKjp2iTTZaU8lVekEZLUEQQfCFVnZe0OQzdTGoGh+KjEkdcTFlD1l
GBOMZgdp/G01Wfglp8H5lzkrSrjI/aPCwI1OyWLbgaDRbnVLK1DYi8XqCI7RepCqKXEthP+f4lHu
DkEk/m2i/J+gFvjAFegPAv7y1BUbKRbLIdbPc3rqv5il6i7lQWq9Lv7bcsUayQJtJAIf5mtsz5NG
jMAGKhVvGguJoUj/YtX9A3Whv3xd0O/maOTdJKEnttKpLweEM65aiblIOQgSO59URkzfHI+K0u4c
kFdFrzUSRwzXCW9RbN432XBWVGgIDp12npPfU9u+U5L6OA7PcZHb3aC9m0zlKBYfutT6maIed/90
3t45a1efWj3KRqwVRrqJrdUoxC0BmV8wd8dITrxGaeyi0B4NeD1SzH/RJf1LHT4Uoi+DbtaKooWo
Z6CzcVain1H2GSamFv/tG2qN8Qrtk9U1B1Q3MTJLb9OEm+/c14kddWidCq0TqtPO/F1lG8TBaxAN
hlUWREf47XKZ9H0USIhRmWepLMxj1pqiP8JlcIRQljy572Q3BOmFeH7dPiSRuXxr9bbyzMH6lhpy
/zTno3SeAzKlrNEqb9Y65SzoemILXZo8qEPePAVaoXuBFEU7626Lzl4/A56MZOLUzBUSpk0uHi99
qahtEpzjLLSVlK5wJGAdEYqeGDwH5rFWn6zGcESjtcNAeB7n5oDPg12IvVPlriZ8Msbw0ISS3USZ
k5h7v++qGk35lzIh/i/8NMAkV615RGZE6unBWZL+RHzEpPak9kN6UOvQLcTl0MD+0pHWaKT2uQSG
fH9nbN8Qa3SwBQZNNQo3kA0vP6zcQbTFgQEE5YBLWBkLoh0F+k4GdnOMCCnRO1j3IPC0yyiCFBlV
E2rkGWP9r2JUByuRT8EfIXAAU8ZB+6KFo6eFkpcMuRMm4sv9QW4ffgwSOICClA2VKcySNmlOVMo0
f0hlz6Za2KGYe2KUuBgAOP9/YTYpoKIHEdpXs3BGq9vutKNQ/ZbiPWz4VS1jHYyMwD0CGEBDaQBd
ziWISjVMA0s4Q6Q7yuOAwqWtj8APtO/NUBV2ho61WXUOMlk7N+7rA/ltjruGVmg78RCEnAiO+DJ0
nnT4VhTgUgPpCOvUFVTjRHRNfx8gcDAHjY2K6q9MGT4J6F/0ufoPgOeuU0nRpke50Clgv48zx5w/
3p/4q+T79YdBmKWAz+TA5br8YREl8lSv89Af2oMy+gaKcQpYIgSgM+3BAIkuDG5YfMzlytYyr7MS
Wy4/qvizD4Pp4rUkNTjnJJ+T8mBZH/vGk5PiUE2nJBmoQzdOXD2arboDibq+k3gu8MjkVlzFx1+z
sTfv6nLoEiWQK36z4M0iACwdyL/dx+WhTAzHFJm6yrSFoNkzE1iX4fYrwpXAv4a0gvb1drKiBDgU
LFbfimV/NEYcymofuu0hzfdkFq5DvfZ5EaOAR8v5tp4+b8aYSUYoZdGQ+nVgwm0zEq9VpeUQFj/m
ZvHuL4IbsRjRqhm/in9TsdjEonIh5eqS+TWyfjb9vVNYBI/0+hxV2zOHv/524KffxNrUEw05q2qM
AjJ/mTNIAGYwuuU8u5baml4Rmd8SQV28CArjQygm7el/GKhFsoamCO2ZbeJbBywnKhcZbORnMfT0
8jlrYtfq97pYNzI2jQ3FKQM5EaGubZeZanaTW3mS+7zNnB4hi7L5XKn/Ung4LHR6s8Eeo2NdCK5W
Gjtp6fW1pFk82hH4eyXAiJtrSTGn1TcwzH1+Wfcpq1XpKddS5cP9mdw+f1eGPSkvFxPMFSQ2Nzuh
XoLANKY097UhiB8nOnRONBgVgKIJ15IRLPnnnDoi+lIY7e0s11uxSYZ5z62aCfTCNss1KMViEtrc
DyCEIbkpqnXqIK3hDFjdprLyoVKqb38/XDRPKGuxdlbxk8uQNcr0gtUruR+Cq40X1qxyNJJvzLOX
YnSaDl/ux7vxnoRCb0LV51EJWn4zRFOey0KZoPYUQ6KIlD3GCDeSqpzG4n0DkV8+Wqm5NCfQRqn5
+37sWwsIaTJo33xcXCs2p0E3I3HVtkvuL/kMCG7u6J4q6ET9fRT6amwNnvvkFus58eZ8k4W0BJMk
5j58k5yzTZTeWZU0H+5HuZE+gV2BBgd4FhYcd8VlmDAfxTztgtyns2hjDOpg2DlnwwnVDyeKJk/Q
wkOn21FufhJgCGTmXmZzI4nGJgoJfZLU1fxku1pFgxaDpc05ZlFyaYt60nm1kfuikf+UtR4077RE
dloaHEdTFziFuvw06u6UNOLsBW2rHyGIvUxsNSflMWavGEUn7OT+YCi56sW0Xh/uz9mt28Bc6fA8
1CHTiJspq5emiNOUH9xZgqevclnc8G3zHgrwzka+dRegucQ2xs0AaOZmDdSilVq1uk5N4+nSY3sM
D/H4mBTHAir1TrZ+a1TgfXgkoO+DSNImkUWEXe5Fcch9uQ/SL2aPxlqZadP7MbNUVp4m76y8WzuY
1zJ7GN9pIOubt5PRK1ah5+wiMftj4YwF9ge/snp8LMI9KK1yc2w6IHEK7hT7r/hcuPvV6iIwj7FQ
fUiHaHySQ0k8aaGVP0dIVLlDV5aOmGPUZuUCp3TWFy7o+eSY6E3pKUpuPZPpJ84IqRQDpHhws7AR
PuS4BNmp1Jqn2eoMt20j7SnU4JrTvn0XYuhzUJOiAhSthI+iMupIM6GEpZqQ44SuzJxSbGq7oiD4
MMstD12kyT2qesEphLSyc7ffuhUowWHOwnlCKrv5wEMGnpWSYuH3wvKH5P8lgiIoSanHHnJU3NFm
EUzv328VfNCwNYKpt2p1X54uuWAGcjM1hR9b0lODjt4iPKtRcTa67/cDXa8mTjDOY96aiEyzfi8D
pTg0Qp7lPihJmsTOy6XM7Tg8UCN5lw/Ly/1o1/uSS10CaESZjrKFud4Qb87mYOFNaelV4Sv6P4Nx
qmsnxX2mGf9Vw+wJYuFHVf18P+KWCLt6gtE0kkAtY/BGZrYZYDh18SjCUsFVbij5bv3clbiCxtbv
LirpApQSy8YJFKsp0WEyUAEb20x4p0RT+VVMS+2zbKDfCdG4WpCQLHUFjQQxVR6WrpC/l+iwfbIi
rf4ZgiIZXDHPw8metUr70epT4KkAOHcGdOuDwdYAdfOKV9leb0MIAVtIx8JfOcZFhaGA1oBTm19S
c3S0PtlTHbz1yXjF0etjCvnX5riZorBNeXqVgCn0h/nc6OewQDUPJ+UoEE+wNbyeP9//aNc7blWL
xwcEqNarXd3lMpkHqEXmHBa+DgO4srxC/1Gb5SOwhDaKDhaP6fvxbmTVBEQLUIMuvYI313Pwzbo0
czk2QGhDeBaFjl4Efh3fcgD6j+FYBZ91XGUGJ1dS81ME2lwnR8soh05DGdVupOG3+r+MX19RM8wA
jKBNkrYsmUWdH74E3oCpoyZ0CaMCvflpSNGtqa3yA8I8OWA0wdqJvJ5ll+9QJgL5XwhI8Civ3qE9
XRJRTNmgJtq4q7R8mh6VSPzrZzbTTKJPI4qp4165nO5AmvqpDebCH6XTKAJhSD4OtHrGcnEMcTyC
yDpQ1vhLUMZ6EJDWI3cEVWNdypdBZSsdMhG7BV8ZNaok73gd72SetyYPrZjVdwrxemqblxHqIrSC
0CoLv0m9sST3S8/Zbuv/1v5XVrQ2AAP6zNsndWTgI0POBpemRocTjkUtfJyCTwFIpHDPxuX6+odG
w8XHvLGsydkvB9SFU63Mk8KUKdlhGVQS3B5C1HKQh3aHYHijhEb1jLIL2rFU0NiHl7EQZ2y6CJaX
nwrlUxB+EqvPooq0T2yTuRU/Z/NHazWH+/t+/SDb1Q46bV0Zqw7M6296s+3zQW5BQ5bEzMfAayGq
u8ko1t79KLeHhggeW0on0raeOw9TC4OoLX0pgtgFuHl4HxW1E8wvxckQK7cyNRvZ5vtRby1G9BjZ
wpBPuG43R9qgdKmxyGbpq8ZTlb9k2iMitTvn5q1z+m2Mzd1AHacYosEq/TaZbTF6WKpjMdvhYINk
cPq9iuKtlf822vpr3nytdtEbA8Wiyre07NCnslMYla1UX3ASO2lK+dfVDj4VuYoiId/K3bDZzOLY
r47AvO80DbBIgvCuY4bmXgfuxg6TDB3KKbQ43pLb6m02SXW3FGnlh3qBlO9iKBj+Bb18nKc8PhWZ
qny8vyxuLHnGxOtYptxAtWx7tVhJVhVZX/lCWUVeSN/bjrEL3Vl8N6JwcYGC4t2AXt92M084UCWY
Fje+OsnBu6HXV7CisCeYdaM5rtNklsU1M6fRtpXQEAC1p2U9NX6RUpUdX6opek7FF7UZeeBW7zM6
z50yP6z/GyXLQdHXRmN3DNUGW/bBo5TvBpG6s3BegWQXpwpVRqo51Pv4UVgQbtYp785BaxmzPxj9
9D2b0zhxqmSgHzfOGN90tRKLTk9bIHGVOBVQ3tL0o6pAoXOlPq81ewoC42cKNuJnNwfy4xDWnWyz
CpvWmZNZ/ZAscQNHobHQlxHH0jioXTROTt20wDVnre4gSGiy+lvoZTX0hCDpMJMM9fFP0pvT5GGs
PfYfy0LvxlNTNaliI/LVtrYxWnJ8CI1hrVwWQcofw1kHT1Ht8k+vqyfrHFFio9y92uhsYQ1yalWj
VUU6WWytPOh59RCI2BHP7Sg+FKAaHWPpjNmOo6iV7bYJFQic4uJglBkjjVJnOx7y1wkgt/bKRgJy
A7COssnl2ZLUEW9RUDc+n6mzy0x5KPPOVayjlCmuIYeP2SJ5C2SvME0+LGOwkxBdHdav4Sl28bwE
EattlkxcZJLZ43juj23oFbWOPFUfO1FQxn97Yq+BqBqwNNfO21aOuq6TPhmWSvdLswAMk6MH1PCC
yO2m86S5ex4D9/55c3VFXAbcOj5YtaUA8yp1H6aH3Us0c6qz0VYufke2kf4RrC/34938ktSN16cD
VSa4wJdfMjaNqBtFdh/A8OHA87B8UmL13wX9Fg8yAVqBcbmoL20NY2EoFOxIx1E/CppY/w/fFNQ2
H5XePHE2SyrPI3VIyxkwWSO5vXVUpQPFup3veWvhUCCgmEa3mheDfDlaErRc7yamtwPY2NLhpCfO
ub9znO9F2cxpblGyCYOCKO1jR1HTKI7qnhre9UJh6VMIp1FIvYM/Xo5ENbIIuJ6q+AGUUbiAsnTC
cqpqYOBnX6TY3FmXrx2Zy1OanQa9hC7Kuhu2hY9I7OKi0RLVJ4XKHXDASwUxThMPefxBTt/P6ndR
/iJSohbVwumoWzWIxeuLeA5V6EPZ3o15a/hvfs72SdQhZqyELT9HUZ7VoHZL/bmzvkCVn5Knsdjp
sVxnpMCUSDqAEbBCaXVslg1rP00MTTD8vBP15yktDDusgEMGZHMeaNMG30YkzUKulA+DVs1ObQSJ
d3+nXuUI/Abk3LDopQuIJNWmMCMrUQoy1DB8nG0cOl1umn/7+wh0ALiDwaKpdJUul5SZqEZiLa3p
VyIO7SmbHcHmStzZgje+HB0A4KXUY1a/6M042rLty4W59jFn8wTlDwDgZyE+qw9ynLk80//6WKEi
QgcF4AZQN8Xc5NxDLKTyIKRMmyk+ajIl9EKbICzqe2ZL15se5CxvMv4JchYM7eXsFXJaSXLUGshT
DE9F2+F0XsYfsHzZ2YlXKfDaTXwTZ7vx5ZZGhUicdFxsM4t41H4BjHyoxr+/5NdIQE5oPvCn16Tk
zQMiZombgzRjhcqh4Jl9q9hiGGZ2DxbZDbJAeBi6BZlZKdbcMZgEr+8LjeOnMA/3F+bWpJVvRwsX
IDvfUFmT8M1jV0w6AK5hoGMWKmAH1zl5/iWSD0WuvgTQTeujsbh1Nb1LtOJTNU0v9AdXwGuW1ju/
5Kq6tzLDuCzX1INDcEuK0MMaRCy2Wj5vFPrJUtE+1JkxnmalSA8k3gPk00Dy6i40HoJZlh7uT8St
8BDBVwEU4PKUGS7XWKTXVWIVhBdGS3MpNbqVQRpYJMYz9pUPiyjYemHLgrYz7Kun5CuuiiOQwuaK
QNucf21TilqiaJbf/8TjGgRK8DSpdr5Tcbo5Oub0/0bZXJsxmz8O1yjiB9EZ3vefh8ShT/Kn3uvT
rFtxc5etpt3/L9B61L5Z2NIko/+5EEgpbUqFX7I/9z/T9XTRHOAZTAEDiO2Vw1/CxQzdQ+t9dX4X
xN80ipLx8scsHgJt5/F0PWXo8HDqI2IPoAlllcuRBLOQav3STP5ilY4k9HaP2roQfKXEWo8qtU/B
0cW9Evf1CUTQFbmFUyOyy1tSyzwq0aiF8uRL2kfwYmQfZyN7X+h7nlk3ppG38BqL1s6q8Xw5uLYX
21mMjMmvYV92NVKuZgFNH2i+9EmK652K2ushcrkqVGpbFDopeNKf3rbbrSkKUloVMybXnKbfzdqe
TM5wp1btXrVT3UGXxj5+//yp/9ochcfsByj87hh70WRXf6Y/1YfqsXD2ePbXS5UfxUJCFoU631VZ
pQrFvg3GZPYhKD2PIDoqYT4ix7lzKd+aamqX8HlUOiVX77nJTFDw7srZb1vY6+P7KAK7X9hd41R/
Lx2wvmXfBtvcYL0JAUOfitk3lojl6Yhl41pieFay/N9C/dm0z4NQPZfVKd6TDLs1myQdq4bGCv/b
0ohFQVSHAKkoP9IfYkN4wDNIB4H017sfLMV/g2wOy6Uo4RCL9exTvT0amA5l4/zUP6Nuuwh73+3G
VgR9zX+oh628703KNsFrtIy0WXwlAfQaf1da2RHFX4ayk3TcyIDRzSALwJcJtBYwkcu92Bjsu0Lv
F19ooEcYR/ObiJA8rR1yfLfLDkW2k7fdKHlcRtzcdekop2iEENHoF89Uy4/9+6VGSpR6VCm5U/k8
mTilTLY87ER+fQRuDgJwCSidwTRUrx+JcHH6WJTHxf/27Rzb3vnDU2n/eBevbqYIRduxfZ5cUnw7
cmonPDykh3T9gx15v37VdmtLNlypw/uPX59fym8OZkmH74H9ObJnW7abIw/oY3Sgrm3Hrmx/OLHd
XMP9dLA/Hp+fH//98BTZ//7+9/6KfOU33hvR5mZtLHMyWsxWfM0uMWJ9eho8+TAfABA7lteelydg
Lu+sA+b2rvWjfe6OmubE77oPzmm0H4G+2yfF3rnsb3/fN7O8uYSTtJl0PVx/07ugyA9NdcwpZXnU
9vX0Z/MBWF67fNxLMda/dDMR+Ajh+Giy/fnH5kpJE2GcaykT/SShJh4Lh7RKd67k1z23jYEaBTzm
VRcCTuvlVoFmKqaBVoq+hL/tr9y2+Hfixk5mf/38M7JF21c/7nzfG8cAzMD/hlzPvTcJTY7v0zKi
CeirynfdSU/otzudnTsv39YF+wMdDrv18m8KU+w7/5q+8gBez9YPvS27IoYJeMPa3C2y933c8yy4
kaFc/LTNYS/NSRobEj9NzJSDJlQ8+/CijZuuJU+JD+0c+0qLbooq7hzDN+cEWLLCsw/axxY9JdH1
l2alEX1j6N8P5anIH1rzV6r23+9P/vUAodnCLUdCi+MR+c3LuQd22cxNEkq+OLht92xVg51XviK4
szw4haQcjPb3/Yg3DmO4zFhV6bDmaXlvJSryRc06KdUlH3U2dclxtZMcOfl3zNDwwu+2f0yH8SGM
8/c7cdehXK7slUMNR4cqNI/3LRRa0XqTd7Mm+cWzYJ4WVaIgPx+m+Z/BtmDAdsWnWi/wAzvcj3ud
nKxhyX8AjNGc27bmkqznrO5NlMlbXh4p4tg/Ohwz43exsFMBua5NXEbaHA9DJXdSgimlL3aJ3f8U
wxdZ/FLUqRs9Bqjk3x/W7c+IwCPZEKglGGyXK0ccjC7WEsbVzoflnUWmgGZMoI1oPkt2VaDaLv0O
uWbvh701RuaLBjWtYzxjNmOMLbTXNLWQfdOA02l5UfceKx907vr4pyDuTOitMbJE6b1j7INS01aS
phFjRMDNUvZzGJjoksatrUKqrM0DRk1xfRaG1M7mPanJ672/8v1X1SIKo1gvbGa26iJ9XpJM9mvx
DM60T9tDMb+E/biTNt+YS+KswyMjomu8OdzqIFPiWm9kf6paxyx/RhJeeHEF+o4D39IeM20n4Na/
d61iXUTcfL2smIZFM1q+XolTMcbWJS5ewzeANYLi1FN9HARXbS1HjgybSp8tRBZcEbfkj930T6vV
T4F17HJ7rFsHb3u7jY1jEepHvA4cTYHksgctvbkCQHlyXKzCkqy6y1VeJsix6n0t+5XgJQHVg6Rx
Cw9AulR74YyHrwHNP9hZ5DfaGqvwAt4tFBPWrsLmEo5mqQLVMrDuIu13EGbOZMWHVVedN7L4m8er
bUGZ7I3uEX7A6f4Ou04yVuUFVjvtMQgOWz6qpDXj0je9TFJuakgItaW3BFnq3Y9y497BlYYEFQ00
9G62ThBjUy9mHgWshKT4FEyLXy+KU8a9i0gu0ggin1OhGt7uHMa3ZhYtJmhwK+mWz7n5nnrUjI1A
pdwvh3+QJh2JMAtuptkKWbGJRZmt/GkF2b0/2pthV72p120GYki+XEbRUMtV2wj0H+Boz43XCrM7
6TiWY1csfavS6rMueHL8jNzkTqZ663O+jbxJnksoFKmRhppfTjUulPlI5tKJe66atz4n1wBKIfhN
4JuymVYli5UiCSLNTwI68CnE/e7fuX4QStXBSeEwfqgT47gzp+ujbXOfA3dZ1QPxqoVOtXnUiYtG
l5gt64etLR66+ZOM7mydHMfyM06N3riktrSTQ1xPJo9Hkrn1IFv1ZjeTOaOCICxmuviZnCiHvo/1
h1Ywmof7I7sVBSwKqdEq9ni1A+dIXZQyqhZfXsjv51iSeUHq+s4OvBkFr2LKJhxtbInLJdkEYlqk
db34urDknonbC6tRiXdOk+u7bCUQ/TfKZuGXuaUDduGdNAzZ9GzEYXKY44DsXjaFBytQx525uxGP
e5OSEygRuJJbwOxkLXIWYCbnB4mi/yg1a/YkXA2cXguixgZVlLj3P9Z1UYY89lXZ9D8Z7WYaUeax
Gp5lJF0AzyBZBF0E4RIdR6Gsu2HnYli30eWSNzgwVSjgPO/h82zuz6iYQIriK+U3eBgaM6/2iXd5
8lEL/yzmk5LsbLHrybwMt9nVUy2MmA0uhAOvqWWzw4ZzWu1z8/e9mstA6/Hy5gUo03lSu1A0gK+V
/2RV9hzFyWL3si0bkS0YT4KgrdLR/Ts1+D4qe0o+66xdzeraD0HKgqfWVsjHMCvdSslz/Rz+/O85
fNC/V9mfFNHI+0vlesdRWVvJX9Cv4WJt12bWxlEtBKnpL034K4cfw0UX5Ds33PV6JAhUz1dd9BWN
dTmVeIhMk1nmpm9leewA7GVM9JqhBnXj/zKeN6E2q1HPC1OvEKKifWwWtqFWxSGe0KL+H2btTZTN
IhzDJRnKmQGZQe513WIv5Z5M3K0F8HbONsuvaMy2GEI+TG64hVAVTg4SoDdeTD1Dlyn5fH9At3bV
m2jbduAqB1TqAdMmaVnrWX3Qu+HSfcLK9zlt5j13vhuNARYEPWt0KigLXrvzLW0TD0pt+vNcuDL6
iPjPnVtLOoiJ6S7Do9X1x3RoHlS5d8THdM7suJeOUtn/sJLgW/UxHYw/eM/ZynJUJB4/tAqjVHqX
K7o9B66B5Bmr4DhDxilVe0gHUtKP9yfs+vOs6xhLeoPEghtxc4csTYzePGg6NCxXR9WIu112Oyy7
gof/Q9p57UYOJFn0iwjQm1eyrBxLLandC9FqQ+89v34Oe4AdFatQRGNnHwaYxioqk5GRkRE37s1U
cy3GXintmQZ3Ij1K8lIe7Au3VtGjsDSGPki+v0TWgQn0NH+paU4GFeS4YTs63tD8UYRTkMp2mwr/
TAjBVPFMDkxSQ6pBQ+f8BNfCDDkXCuWpg212Q49csdVIXMOGXXnZMHGBwBUlPoaCSMPPzfilIDCj
F+pPpVLYWb1RhS1vPuOzvKur197Ngmrl9Xfp9/TBYJMzYTGBTv3v+NmHIG/lTHz5XgVEqpNESjDl
lwKZtVqMvwml1a2kvZdoUWD5PC1gnaDzzi4uwobaxhBqhTqYw1jeltlEZ1/O9gC/eN9a8jvgyVkC
Fc0ovUuOqce5aJp4r9EL88KjIhcKRClJdadK3Xg3Vtr7bZe+AkhiamCWCYY7ju+8zL7MVmKozguM
J9+U7ntBf6ga7wUGBTu3Pss8g3Rz2uh1e/DqZAdPcao+aMpdLZlbqXPlNfT437z1/Aacf808KAwC
fkYJnftCLwy95XnATOTPA4mFCRXCNwvydIdRU619D39KvWOdjPZwexcuDjbUicCy2G9uVyhiFnG3
1WO5hkvMepq6bDsGX/MUPpv8ZEyv0F/fNnXp7ue2llG3BMZJOwZbCuR6n70/lTugs71BMrM07bUR
o9m5zvZzNsbYFu1+kCegPs73kyEKNc2iBmOKvq3zF1QwbCGDVJveSv51rYB+cbAW1hZXviJ1fkH0
tp4y/Q8azTYTnjAifJuoxd3exIvcAkPKzCcBYzroWX3hJlKlj0JiBd5ToiNazjUsB9+tdo0F7dpy
5qoXFtg5zJxvnt77EdoTofdkyJvY2gDFT4N7s1hJXq46BOhYUFV/ObCXkP+K5fWJgZkJtMHzdGgq
20+diJZWlzj+y7/vHBU9gE8gxEFVLDxdjFo1KoTI41lSQa+zkbJ3JV2JKfPuL5yOIXXWA8Z6Hula
vIdl5j90sfCFJ01P602v5YKt9HJ6vL2SCwWQeZxz5qgD7Y8lppLOP08TJWrcBonw5L1VJ+lVlWh6
Oe1vpOrGcXenf9K6LQPB8Nqv2L147iPdBEcvrP0zmvlCNpHhqEpAC0x4EquHiA7/qGnoVn/XU6dD
alL1NnIBAE9acfnLEMUb0iRQ88BmkGLJzl5ZpRBqheK7TLnb3fTLamq7a98N6auGtOvtJV5GDfov
1HwJGGwuvnK+s2XURbGQTYHbZ7+HUHo120cxbjeg8aBzVDe9uhJ+/wI/zz0GW1TD+P8GCM8E4LnB
tgrqasrb0FWJT2n9o3Vi0S27eQgLYpXpodF+9pBStu0npqXs1GJ6RGju4Rrbh3Ob6CuySwbqw6nF
ganooqwR9FzZfGCPFHjmbIz37sLV0MbWPSvsQ9f0HuLCp0Cm7YT6d+F9FdpkJR5cEqyBSJ45BfGw
mQ5oOf7WabSYPWQ83Kx7ibJvXv82jQ8jhNGeXm97CY/+VQp2yPuDgfTsZ1a5MnSc6peuUKCaQltT
QYSmmecr/DVE9uXJJhvE72cqXm4MdeEYYsPE1ZgqkSuFwKXrjMp5MnjWygm70Ewg58TFOd10OoCY
L2vd0+hR6IUExdVkDnPTbBIxPs6vyAJyPl84NXl5bAtxY3zx0BimkiIHIFDA2aY+rbvkC/PQjsD7
Yiy2Y7Rr/oK5B/iUtE0arp3LOWAuXBfk+CzdATMCnFOLsguoTc8IRjF228Cpsxc1r3blrOegv7dy
f/BS5J5WAt8VZwR/y0OUxhP92OVsQ5DJUjIZZuxW1l1QvUrtKfTvmvoBUP5KHLh8gdD3mf8DWNGc
+X8WtwVs4iUkz17mBnm3AzZthzEyway0lzWUjCuXIgJu6G3i8bPkZY/l0P3zYtlbyA9oQYHaZopk
ERnC2Ch6r9SeBMFywhGwRQ2dGV0POdmbK4iVy42FtnfudzFHNb8LFp/S18e4ks2QeyvTml2YCoBN
Bk1+8HKJSS61Vl21XRUIuW4U1k0ygJmZcI7FHx4jUxJMaWjGwlNYSMiBqEFvOpnlS9spAfkvjnXt
NIwzff7XCA8Ijlor0AqO88UJk3K9kwp5EKgAmdXkZEWo6Q7Pd7Miwue1Z9ejZ9E9DcVa3IL3SuWV
M37FtejuMPNEEREUMIJC5+umPpWqUj/xCzw/yO0hgQEG4G/wkNEacLqMg9olabYRoPO1szSGN1av
DqSy8l5rYEO7vR+XCSWKkKST1DNnCvXlI60PwixDNDJxA3GQtpmAIiU2gQQU7Vr+cMUURVPGYwEd
UPNeznxlPRXuKrBitx4UZRPP2NKhYtStHMY1gsBLrh7WBKsVQGv0AAiqs/N9cK5cAGQatlHqFibF
YGbKzLKGQbZyunudXIW4IQ9vnOMHgkg3brLKODRJui/qnYFkbFUNuzEt32umhuWVs3b50ps1ccgt
YL0j9b3YcUnpkiBo0tQVPWuL8qgdSvtuTDdewRzMd6lqHUPbKSgXNvvGuE9S4Z+/OKx35jyOin4W
8WVx2ImuaiPnRup64p2aqZy5ZJOutYYuDjcDJpClwmFjgp0BDHu+/77acgYQvyKvUe8CVXba+tmC
lqbVXDrQu9s+fPmQWFhbLElThbb1Rz93J7M7mmVvi96xGDZvEXynENhoT7KylileJuGzTdLw+YHE
RzQWNknH6s4aqtytYauxA6nLt5GcPTNn+qNSx3rHZRXeR10Iw3ybjhtlrKM7CCBgZBatfFN4kfAj
yIS1vvW1faeKDgsX/HfQlizuLb9Txmbsxtylc4YXhQZD4k1nMPMQfQ/6pNxO6jolpszHPMsE2Aqe
I5CoUjAjSV8YrcxIr/taz92sR6BJq1X56KvMipd96lPKqv2D6fvcXoIgbPQ49e71TPiWS0Z57MvG
/LPiDHNKevFrKKPMoC0oXZePV9HsewYe5dzVXoyDch8VlJXszh7+KHC52+Exb2xmL9eAtJf95XkT
WLxOOY/W5N9q2IeIU4gQxRulmrvDlB9KSbf952osNnVX2xZSjLF+11qImW0QrLu94KuffH4fwRcj
ori1uE+scITYZPILV2ybt7odo61XwoIha5O6jzLRgBh1yt5v27wI5SwW9kVOOIVQ82J+VhPAzAnT
lLshlWGGsCIkRotWcComwLa3TV1k3rMpGszA8Mj9eIScRxJ9GmtyLalwDe+7Ir/p1tvtv3/x5Fv8
/cU5loRA07NILVzZ2HifowYdC7sqnSzZ4yi3Tc3nYOGZTMfNA0C8Mmm3Lb5UMlVT5CVG4cZ/imNx
imPb3JSt074G6v/T0vz9PjhjL6EPllhK4WqWa5jHvNs0qDzXn8YXQdtIzUr8veKBZ+uaT+QHa6E8
6X0yr0tNXrRwK2nPwQ8/fV0tQFz5VPPgHxkSN/r83+d2SoTkYs0c+VT6ZoRzt/9TkjGJ/gtUpE48
lJvbn+uK552Zm5f9YVmmJYwkgZibUJSNXts1KMM1dwC1B4wG2gKSMOX871uCaWYhpX83kStbqF/1
8S72/njlUSodXZucDi6W2yu6zD0oa/Cc54VJec9Agu3cJEyNXePHODujy1PxGCLJA6/SA8XmX94r
VCK5eYxgIFgb+Lm2kyBcYdyk1IeG68KsTNGSgUMcxMzuA8HfqojZ3V7ZmoX53z98qzoQIYwzscBE
obBNYx/OsZEi/m0r1xzwv0RA4CnI3haxgmwJWAvU3S5ck9Jroh6VmhnBQzTu23blTM2+vIwVtMJ1
CNvJnyhJnS9Ij5LRisO8dH19F0A5nzzLKVrexgrI+dq+fTSz+DIdrHd5Xc9mcIQmuwvkw+0tu2aA
0SsmS+BQQsd63tIPH2Zo9LHgwVO6plk7UvqYref681YstooTBBrD5BUJ2mgRFhLEVjXqVJVrtHdI
oTBrpR/7TUyKrxg7MTxJ8qEbnWE7HKz6LQzUrWxHsd07VbvRpB1tlXRt6OrKxzv7RcvIkUVlWg8G
DQ6hOYixOPuinQV/OvGf+wHUyaBdYPlwSzDXufB7X8hJ9CSjdoddZL4l/UOx1jO8EtzPLCyukiht
G2RMsKD0oyN2f3TzPiSflSIf6Zrn284y/63Fl2Q4lWc5LUq4EZeSU4OoJ2WRFo3bIrDiUGsMeDdE
ySGJwFD8uymckilOyIZohy7Sil7vyByDunGnXnJU+VGKKDyM+9tGrvgBVBRzJk7Xn0O8cH7sjuZk
NI2bQo4dp7DhxPEPIx/vyr5YyQIvywpzxdSaZYyoVlFHXcSmqK8JsahQuAh13Uv1fjRwfvVFMV4M
Rg9TNdrF0IB7gnqoBX0fJGtczpdrhV+A6jxDgIA64bg8P+gq1NSIiZS1yw8Bj/s7kV89YTMgWH97
Ty99hHczyNy/lKy4/MIfUeEIIxSfa1cSkKLIcgi55b2Qr1UAL0M9mDkWRPVvVlpfkv02KDXIWTc1
bqZGdi+95tFRn5xRQR9izBjpPN5e1RVzVMAYGwVPz3+WfdihUZSmj5WGhFr/LLQ7QHpd7Yjta+VM
pbjWir080/Dy/c/aRSd2AO4bRFLjln/8Z0j9jWD31iXJWrYxf/Lz43xuZuGSEgTUaIaMjatnP8eI
qVjjviq/SYhdepswJNXwVLuJft3eySt+qCCzQS2L/+JMzGv/cOH0eT1YQqo2rrqHSehT+7AGHrpM
21jVBwOLQw1jp9XGEQYgDXN0R7L1jbLPN+Hu9jqu+PmZmflnfFiHFydVWqGK7IaI5Krd/VyL8oqV
w3TFEWYMNi9lCFmYAl+sRUrSohhzr3GTAvoMyGZ6CqBeBrr/2TOKleh+5cvMIitoToJBofyzMNZ0
1HnNsG/dMcp+TfAtRYDiqknaaP3am/hKogsZ2l9YLQiiuTpxvnvNKOq96sutGxz9p+LY/RTv0Jje
N3fxQ/PH+9qt7OOVCtS5vUVUElNPGCJRat1m1xzJPF7VY7FlXu0Iv+0/+8XZyuZd/uAXUi9GRaOI
WFLfLL98n6z4++D/Ox6F6hE4L2rkFLio1S7MtJqe5KQxrdtHj17kaor/UmlbQbjTqz96D3WPT8vR
kg7RlEIqn3/K/MPtdf6d7FlED0q3MwU09yd6bItfMIkeHNht3rqWmUAEbPeiYgf+vZzvPO00TZsp
yZzKsMcAEuxTQw2usB7WcKmzS976DYtgIsu5N05D13ILUKptHloleTCb+lBXJdMx07dJXNOXuXLs
YWLQKaaByuEiWMTMvJXrHrR268rjIRh/Z0VgF/luZWuvBOYzI4vHRZfBn2/GQ+sm/X1ngLCUnEGD
DEb8pAz7xD9W+pfw5bbN+Wtd7CSgW3wKQNhFkp7LUaqn8NDitqGjoM6JuF/2xdPW2itX7cCpC48k
1UigvufHY9KtIE10pXXDyPrRI6FoBsJ7Gn0Z1TUGqasxBkDE/5laxJh2MpIe1HTrFjvSgmbTmHZR
7fJ81/Z2kGwYD6qazfBtTfrkSqbH0dSVeWQHoCqKLosldpE0iQVLtKL8IYwfmzbblhB20MrZgKfZ
9hPtcH6D1HmQrQ1vYla7tz/mvLKLj/nhFyz8R6iHSg8RT3WTrjpFcvOmBWvf8eo5+GBi8R3byLT6
DEiVi9bCtpYC2+oeVH1lHX8T8FsLWXzCtC1HGCGxohzC7zUM97/eA8kOtzJE86WdAkS67w4J5WOq
qF9pydeH4nf+ng2OzvwEGpf0gAcn+r2KQ1nb4MV1onhBmPstrjXK2aaTtka/tr/XvRfaTEbcAPSi
23DuRRL8gAaicAi3y7YaM2I+BJvq+FMedm1nRz/io/zpttNcPZkfDM7//uHiChXYjkJ9XtNdchx2
otMrK2+6y67ffGl9MLEI120fimgiW/OVob4m5WPoQ/niIDhYNHeU7o9aot9loaMyF8Ws1FNsag++
7tvaUB/Fgr6+2tmqMNoawo9mv1JpuZI2nv22RfaTlORzvcnyy23RlJQnnvVnKX5jftIe9NNYySsv
iqthArQvJRf0keFaXvh2UMdtrQh+57bNJ3EEGGOFj144I7Tkx2n4lFG4n6gBpmK9rzTxMATFGunH
tS9O/gCslbkOkpbFk1CH+23U5al3hb6yFX9fy72tVD/VNWWWa7FilmpFHoaBI22JI8xqKIBiS+rJ
UiizUFp/n8pxJe26lgkg5gjzC0xJM4/fufcq6KhUshENbjmV20h8MOTt0JyGwdsUw3ZNSPmarzAW
zNgpjzRaaov4mlqt4Ml6OrhC3Dl9EO015nOJ6GWT3XeRYZewxIvj5vb5vPYW+Gh0EXErgTZ8ksYD
r7XfQbwzDDBVX/X8yMPttqG/fY5F1CWpRKRsRhMC/Vx4Zt/BqJ/rWDJy36nC2snM6tCKzSvj8xsv
flezb1ljl2Hthoy+osq916VvRfgjF7rvemjuJ0jc9CrbDlLiFIq3KxHYbV+aEmEdMV3L7K84MRhx
igEgcQzj4iUhaUGApg/fIhUPbb7RvyIR6Q9ba0ycNHlvtunPkBn433DWDd7PoLS7lcLOvBnLzfpo
fxGn4cAeakBn+EIkH0tDeDGHfC3Vnp33wgZ8IyLhkwbVsoJqVKGUaGU5uBOXAAql303lSdeaxzR3
g8m0a+a98vYPcPmtMWlrGzw789I4pPBzwxq4NtW485OVtFqrKl4/uklr9Y5sjgcRBVUmyRXvVQi7
d1GBvMpvhH1YyuU2ENHDbo1oM0xSv7IPV864BqkTcHGq7tT5FzdUJ/DqadKIX6KK38r8t2i1J5SJ
nV5g8u27aK0NSFyJW6Ad6dLTG6Hss3x9Q4CsqX3TjbQeC0fyh4NabDujd4YgsacAYlT/DmjfWPxI
1S9VabnVj9b37pJojbnschSCJQP3Rt5g7kpeaI6YWW0mfj2NbpO5EVxwbWDLyr3R7U1jOza7zrD2
BRxUMJAf55leMdyJcNNKvzPNX/H2a7cWw6PgRuiho1wlLkJfZ8qG34rj6Nb5fVuQWxUbq7MngJdP
crc1Hifzq+GvMe5cc0H6NnQPyOeBDCzOmCdMI6SQ6eQWyLIOKAcHLVo5KD1NtAoAV5oUGGU79ie7
QAzeM6y1gtyVL8AAxszThkgrX2BZx9fDfKgMTZncMvoCr+lD/YMtui8jq3TKHqYor3AE0SlGm3GZ
Sjj4LTRR/q8uy34F8fvt8HwZcGAdpH4M6ynfgZHZ8/NoKiMK57I4ue0AnFYvpyPMImsdwcuoem5k
kalJcaYFyD9MbtLc5TA3FXS4tqtk2NesgFWHOAKuGS7txZUWdL2mVE0lulrkO7kh2xDc/Em613/f
MEad+W5ghLmv57DyIbE1I/RDNaEUXX0c73vZCG0lNZ9v27hSYGLsnVuT9yZzW9byXAgVEEpmIkU3
aO+84YDIWig8NtFT4tV0cpWNYvlOoK6NBV/zBfT06FADpJvr4edLk4sIoR4Pq8hgjjaclPHWACi+
krdf+0yQxEJ2wbTYzNd4biWIDS0hMoluzt+vYm8PfO8FQe8fRRBub+/j1QV9MLVY0GRlidgkmuhK
6rTtxkfkDFYWs2Zh/veP3oD+sVKWKhbEEWhhmduWkqzk9pcXBzWUv0B5Olf43CKxDqJQNiotFWdM
TIyYn1g+5tK0spAriKbZyn/HmJmGXGYFYd6lbWFwerIOqjqLN1FrK3fyJrtrHrPvxYq5y32jJKVS
0oCTCsTPEudjBHUnsSjZ9dFlaKp9girx7W9/uWv8afIMKpqgLYChnn8ZqxaEOqoTxRUnsHpJte2Z
8EvBZ902c+nNZFI8uOaGNzfYsgExVJRo82ZS3bGAYUc8Nkw3TdpdGK/haa8YIhYwbzTzR/AsWcRQ
Q0jlro8l1c2achfp4anwzD9KzSxJk365vaYrH4dHHIJwUMQyqLLslvJ+y1JkUwyXm9IOxO8FgfS2
hSveBoANTDTtQ3q/iAmcf51mVLVsanLTNcDppQ9NOT7XnkTU7i27jtqMIRDhhxb2IC6GRwv9oJUf
cLmboFOIQIy7zLFo2YELGYMcJjW03KB+bFsRdY9HvaKEF67gf1fsLHtvw9j5ddAFlisEkeOFkd2B
9ZWtY5e8397Ry2x2XhDan+wm7fRldjmMolyNXWy5hfU4yncUCmwPwt02+yH50pGB9E+37V3O+87u
MT/AGdJgRsxYfMFc17IYgh3B1YIGvlv5UEt3Yt6fKlNkSLtzIMKBL4yZ8Udregb+b9fCr6JXSGRg
jwFCG/57Wnf+g+ZP8SEUW2YjG4loCq78XCa28FVr7KPXOP5rdtc9Vo/C7vYGXNlw0Fww8NCFR+Nq
ueEK/OJzczw4GbmwmYQfcascKqHchh7CKj0QvFUo94UvYYiJRlICUkf0V+c6wocFmlrve7JfzmIf
L9aIgIrgU3LuDOFPj3L67dVdtzXHNJ5GOJR8bqup2ioNzF5/ak1tvAvr+s2sUQusysrYRZqSrGzm
HLzOXoUzpQtDAmDlyYt5DZybqwo0cZtKgw2/2xQtkgL6vqu6F1X3PutdvGbtouAyzwrPMyG0JoGz
iotQ6heF2tSw1Dy1xlfd+NKV/r1W2Y1RQo1O6Uo1HbVd29DLFWKT3IoTSn+N73i+wqTycsoxUF5U
3QQPbtmcyC33VedReE5GzdEshsxuf8PLIzqvk0MxD5jRW1rG8T7OpKKNG/OprKCAxuYhN/R6n/ui
dADbca+0XvQQxEKzj/PsW07JwYGGrrC1YNJfcqtEFrI+gUbyXE+fkk3ZrdKDXVzSKq0+7rL5u8Nr
uITMGL1ghbDvmE+R0DANDCWZ36bQFKQvK1uhXDgYhmAhJ7MlXEEncb79qSB1iKD6MPE/st7PU7OH
r7pDUbd5YyTGDl+UP+ORmqLarFU8Li5TljjzrvHAZVIYRoZzy3VlqUHXFpDwR0m/kyoGF5n6M1dy
xMsBBczwlCY95N3Adi7SHc3yC69KVOvJECv9++i33DVSoFpfDXmq38smJUiPvW99nWCoKO3WC2Pf
Fog1xW4Ye5hJ2jAwkkMw5d0+rcx+Tcfj2jYgoIOcN1ohlAPnf/8YvPxaTNtZ2qma/OkB7avcDuSx
36985ytmdG5A5hIADdPoWGyDnsNDUcseQ+ZGU9xPJP+WLVUxuBq0ZG190vN9bIzmVo177UlSgEpn
euE7TZ+2W8GMjG3Rygliy/Ea9+NFzAHYORNhz9XFma9tEeHqcihiMYpTN5Xl5FkNA2nve0nz7PlS
7QQhs45MBsHhaZYjc1kwY9zemIuD9tc8aqezziTw4+X2B3BUt0XAGJKRWpusE8NtPHkhRc3yn+GQ
OtHGJHPUaP7KSMOcf+mxDBOowMzghDhM/ytJSfC7UKoOY52IjM8E7Y/bS7t8LGNw3tx5bGB+ti5e
5LGeaW0S+uFJr3+qw2uPxjIEm7vwrZARbAvKnSc4grrGQ3ZxQyJ5TMjCyZjGIMIuPM0PEHIrYzM8
ZYpaHeRS9nfV1KjbWK8LOxyzNRWKi3xjYW9xI/coyhU821mlcV/2n9AljRkC0ajROimiarf39O9T
/+xCxtqs3ImQAEpG8A6cf8S6aYKkphJ96h3E4Q7WNtl0Gwh8N+Ym2cATCom54Ox6mqLf5J/pqZUc
LXP6NVj0bGXxK2ZqTJF0lqlcRODPf4UgIT7ZMiB9SjWKchnyvFEHTYqqvcOl+h4HvrmSh1z5qKR0
xjzZMw8SLo+J3KqqULZJclLCB2lCsns6vY31GuHQNY89M7MIBlJZqygNpQnCCf6eqTAj8+8lP9zn
8Tb3PSeh+90q5qGQzJVn90UUIp37uL5FFoIyWDIYsRCfRMTlteE+StxygEnvRA/KhpRfj4rtbU+6
9gk/Wlw4Ui/EjcrhTE7V+CRY1QYxUf9RKHYVWvO3LV35dlS0UZKnpG/weF1sqiGgAimHcnpSKwrq
XbhPw89K2j9Ncr25benK9+OSgVp0JhIix1qSVJhVZDWTHOenMTfgLtMc9jEcHCS+ojQ6SJKTMU2k
RQzFrRieHf78QIBiBqdFz4JhN8LP+YHoqzyUe2OCsqduvpeDM052Tdne2snBtkmPUlLalbiXwuSg
r7LpXe7vue3Fl7SSBjYwUcL28BJAE5hkh7T1nfHLyhov4EpM/PCAnR1Vo2O45LnOorwxo7jMT4J0
qjVIamt/P3gPkXVPxZiaKEwJJ034edvq34f45c7+z+p8cj7kJ+MYDkaW5/mpI8DFb9WL9h4/R253
r25gqXXyPajqh3wn3jO6644PxVO0TfbTSfwkfxr3zU47rh3Vy3h/tg1/ffDDD0rn0kHT1vlJaoSN
AC+PNqhOWh0lEaGVqXJQGf12ew8ug8O5xcWNVgVD5IsTG9/Vz75ImJ8es3pXhpuwf0KfkFGL/W2D
F0kJWRpYFA7RXLCHBuR8z5u0yDoylvwEN5DTScLGN+VDmq0o9VyzwuXB/3GnUQmcnwYfNtKqS9Mq
86k4KZ5NliV8X8XvXFaz5nQTf0UkknIWEMZzE54/ZDzXg/IkeLAn0YToNj2Cqrai1Mq2Kfnf6iEW
N/mA9GqiDOkX5n1Sp/aN4nh7R6+cUTqakFgw6/33UXX+Q7LRC8latOIUqj3vtVnt9I5ZEiji1wgr
ruwq1QH6xxBn0yc3F98uL2jUUpYrTnk72pk4nCpwaBGDI7cXNO/c4ljydpo1OCmxQlexyO0sNY21
qUvLk5kl3a4MRIiq22lNQ/yK5zNwSlMW3jpqgksrdTCVcRWO5Ym29U7z+juoKp6jeyEcv0mC+WNM
pn3pr5y2y94nScZHo/OP+uCXQe+PbW7W5WkU8mMcfS4rqmLVXSp0dlYNtqG1AMGPQ+FkgvDmV+Hp
9s5e+4AM2eKy9BTAuC+ORScbQ5B2UnnyGm3XDo3Tde22EfKVu/KqmbnGQml8VlBZ+Ik3UdOyCrU8
BQIN3RKcndCYu7HQf91ezpVwCXL5f3YWt5MZhFoP3qE8acZRLiuG4V+lDMr2hzxxmctfgXfNf23p
luZMNTcPpzLvtvh2ftumcaBV1Wmos+ZZzSP9c5vHlkPXEDmqXC62kRStkdxdCzOAJnhwzJOCl/RR
RkKptVTT6qRFwUFsONylrUk/qa3GyifYuXhftVO2F5I17sormwvfN21VAEp0PrXF5kpAFMwCVqTT
pOXoKJqvXWnmmyGLnzUGWsPGNBxLoBN6+5Nenv25OSBjlHcINZTZtT4ckBgQQpoIdX0ajQrEhJQE
n2tdj55vW7mSzM0yqSR0GtUJSrkLD83KVBTCVGVx6Rgf6mDU77TSCjeKoPlQ8Yj1p7zsh8+R0DK/
rbfCLub9e1j5EfPdeu5Q/AjqQwjXoQFAZ+x8rXpsNnEiWfVJqUrZRvucmltl/ZCgEz5OI8hGo5v5
QzwtdfKkzbeJX1lUY6N/HuCcS0hUJ3lN05sBsnX+O/IaqnqKJvWppRKxBTzSHKYoLVcu/mtf9qOV
RabRmRVNq5DiIhS0/ZY3C6RrY91sb2/q5SGd18LFO2ueQdSwsOIxzV2HKXsqteW90ngRVE76z0gO
9r7va06gtysQn8tYh0EIMTAJYpvzcr55chmmimBhUBNHtM0D6acseTkj65WxElXnv7RwF5jDeAPI
AJdmNMK5JSqcBiOMVXOqq1/d8FlBaDN9q7yVmHplA8+szK+RDwcwo/I7KGXenCjdoVACQ6EdIFUM
yyFEvJkaMxaSGWuENUvfIB2hKUxrifsYRvllBW+smPizWq06gZvpnaIoKwrkgbryEL6IpUszi7XJ
TZFNQ2kCaDdruKAgQ0IXu//tISIq189G8Hsc6yOTLvk/+sjS7uLanfpiSCgVVydL/9xH+2Z8G6LP
t/1+jhUfneOviXkPyURpNSwDmq/SGU5qvz4Z8Xe5RnweOCla7FvGWeDyZrpG1Wx0m1ei9V9F6aVZ
IgdglZnjgJL3ubeUU1oVhTcSrtVd5IZv8jf9NXzs7ryH7I/h+Hc5FSNU6Z36mPh30bASUpa+KjOY
QdiiQ06xaG7rnFsfURv0PI+2SpjY2s+sD46RqW9KSdvoqrWSOl0gz5fGFtG6SAI5SH2pOVkJRaSd
CFMAUn7ZyNhZh9iWPQnxeDcMRKeDmg2GvhXkrA6cpq3gCNUMzQv3nmR18/R6IScHr6wN00nikOk4
PUSwe1N0tTgdZD0B56MUep045dRNf277yTKIsAoAoHwpUI10RZasWbwrfb1Jpu6kjF20F2j/7OMx
uGcIKTp4Y5Wt3XFXPtF8sLlqKeaBYFgcubDIeyVNkv7EZKD8GKaN8FaPqXHUwz7YekJXE16KicKi
WHeOEhfCpigUeHz1qHN43slOPsmHqCioNQqCfIwwRuqVrk7cLAsQ7MtMyKgzZU+WRSg/dyVfGNUB
6uL+FLWeZetyfq9ZVf0tmaTqIVEixR4oE25LPQ+PDO1IdxUCJSvAyMsjPKO/5vY68C9u2UV8z/pM
KfJc7k9hr/Z3lH2eBKgUvqpV0WxDYcjdNvTeDF95kopujY/9byvy/CDPLSQiP9V0XrVL8Hsijwl9
dGU4Rb5culXiDTtNVkbaR8HkkKOIu1hhJLCVhO7BmhDb1dMuOADzLrapX/Q/oiTKnuJGkZ2oF6Dn
TLSeAgaKb8pQG3bcI9+YBCVxtqiMO0TySlibuvgJ+sPeaSzVs3kQQTKbe5qji+MnPZysXSd2/kHo
9JcqLzuHgc+tQH5o92mDClWW5SvPzivXA91Y6Huhbp5z/CUAL/PjKgnEcDgF1nubyxt/RIw1+IyM
1sGM5dPggcaSdySCL/zC28fyyjE5M724IWgSo0czoqqbydqTFnsvlS59Haz4qe7uYoGS+21zF/nv
7O603ue5dzricNOfu3tdwH03iMlwkqIIVTJ1E0HqC0LWSWTFzoXGUZr8KBTAVnx1t2L78rI/t73w
czXrWqMysuHUGSPqYiWDOZO86ZJ9K/xIPcORLW8zZvB3qHW878OdIZoOkGklWYM+Xtv0v68b2GiZ
LFmmblYkTl05VHzvqLWZQhXJAzpm+sb6D4iLleTj2qq5ovixVABoSi923BitWqm7iQMWCfQePU06
aJVV/bsfQfM412gU3k/Mypx/V1MJUsuMzOGkp9pzF6C8qzIg+Eu1oH55W/mOV7aPJpwKqJN4Reyc
//1DppgbfkMTSR9PYVMewkCzK/NzOR5VBnPGXrAla7rTasvN0BAM6Duz1tEK7Nw41MbPDOB3ViX7
2z9pmYsTu3moUnSgiUVhbrnH41B5WlGG08n3VF6n7VDDmgv8OBy5iG+buvycM16SeQoWz+W9fB1b
yHkq2ZROJ3Rcezsk+d96uZJtblu5knRwFRGO4L4BKE8RYLHHnZYJflhJp9jvmm2ShM2xENXcLky1
3/ejID+PNO4hhfb9nV8qxoaZeGMDu6650bqp20uJZzzEVp7t/CAtH5s8kfaG2BtOULWoRwZSqzxb
EPmuJLxX8kIKJYQWjVIvUxZLbo2uSEazMyPlNPrphoqFug027X84u7IdSXVs+0WWmIdXIIiInCqd
lVnTC6pTA5MB24AZvv4uSvf2ySC4garVR+pWHyl32HjY3nsN/m+rDxwe25Bfm8IigMcgZDDyCAKL
9Zd52Xcy4HvFxI2j7vKnLF/y3TJFX9wldoWf4tw5YR1n0bP8DnfZWOylOksqc3mFwusDeTRAGYvn
/VoexfSHctDN2nzG9RdUB3GnR0X8w7xL7uuw/Hh7YWysdMTCiw9HKaRu13SGuW+01NERq0N+X/NP
MFSV/h586TpX/GNeskBqsfwADrqcOUikqqwtKvNZlm/Q74uLqT2wAYaS2d7ULcfS1dQhnbPhHb40
BVaRctMUXuc05jP76pCTexDHqTjWMkZNjdzNTTicbD2o9sSmN/Yw6qAGCEnAhC3l0MvxFUOORZrP
9rO0nbtJTFZo26V/+OsvhXN4cf9cUDreWvHcNIbcGkvpPXe6kpFbdiyYpHyYu3zPVH5jTWDd/XG0
geQRMtnL4ViGYsaYGt5zYZM8st28i6zeqiK/gazN7UFtzBwYpxoA+5B6A51sdZlpZttVWeF6z0RY
DqxMDA9uneOeM9rmgJazHBKUQNCto7ikNTs+Eu+5ak15VshCc9wiffG5g6UJvT2iq1jIexdvFuAN
UEZBe+Ny8lyScsZz5j+3htbQMkkbMyYGPNEDCXLerpTodTiAZdDTNSFfvCyKVQ6Ug/7mcdclyPVZ
4MMux0++ueYAa9/j0FeBWc7Pk4gt8LQdKYJUJkf8XwdF0JZMd9DKV98S6x/7DvclGEFAEa++pT74
dt4qltKpgewFjKx+l3O6ZzKwEQSq4xAlxgsQfIN1Wc4TcFUnvpfRD4eds2PvL69WvUZ8Hdc+/jIy
jnDvGrs6ARcYzLufvZxb7+4Ot+ubCrzGjE75Z5wkZ9v6QL6U0M9uoSnH5ti0znb5yrOnOp1CQz6m
hnY/OqH0/J2keeuHgGqA5YKXCdDHq+Wp6VXbFjiMaWcVpyxnINHIjoMa69ZBme+x7DeioQ6Hf/AQ
RDt+TaoiiU4YlBkKKtQcYGMCVKgiLYNs++H2rtsMBKsWZOG4QIBRu5xfnLm87GVSUM8j9/M8nPxq
/qfwytBNd9UQlim6uGPMP2Y36CuYQFHgpXsZy66Y5YFkW9C8yJ5H/rWaj5r62LOjGv+xkShqTlDo
sH0ClWNGzQxoUbQIAglX+OKXQ9jz7ZFfiTPgtEEBBt8Stzia4f5q6HXV61OrqZJOSP6OeVvUZuD7
Aw/4kN35hV+/jCNcxg0fVetCb8A9tsvsPCh7uMdUZmFqt7tE6KtrGNeGDrzyQk9ctH+XU+v9cvc5
TJFHq6TJwF5h6/mh9PrDpKnAeG2kGZrNsUZbGdmj8rQMWutzwPaeSdfp2qKihwKVhp4TWr/6KuOF
KQHLOriC0ca5xxP2qSipKI+ZdW7cc2tgGRLgXLQyuP05Ns5jvAFRoQI/GbXMP33bdyOHElfqoapS
UuTPQb44BfDffbaHi9o4q3BDI91AHwTJwHpsKks1aQMqSXPdG0NRa3h2Ko9Et8dyBQHH0nIXyXJI
28L9GdDny8/IC9dKbG9gNDEquHzH0kb5PuvOtX00SQ2xoSlkCooZzRjoXR5J716xn0BbRhKAMIs8
Vkm5s8+v+t5/fhI075DbLVVHa/VVnczmdtIBBMsy9tFPvLNq5A97iO3a/yG4CqckCch0msxfMOzs
yim+PSVbE480dhGyXlrSa+YZIUPtqCaraD0CB6yPMFGyU2jw3o6ycZpBn2KBh8HVEEXE1ZYuCqse
9KqraAVzK1Pk52l+naviI6n+q/EAewISOwCwqNxdfmGF3qXKLAfTWTewuT536biziLY2BGqQkNtA
Mw1jWV2ruT4PppHnFZVgDoTt4PxIxh6646Te4+xt7XiAL8Fxw+ThJljnrSUD/KgXvKbTUYOQy+DE
5XQaHZrkL73xTKZXof39boccHkAsGB7QSGuxYoBf56oCPJ6WyrBhNqlI4BPzrBlvtxfEVUUXuxyW
2biyYUOiG+sFwf0mnRqrqKllvnZQEg41FBT9tw6KhfJFGmJnWBs33EW4VVKZyMKd2VTXVLMbqHtM
pop63v3KJ4jiM+XLO9NLyd+vecREEQQ9GBPfcBXTUa2e6DNiFvqvuWexbfHQnmn+11DoJTuHMx72
FZIFWEitD7UkqYjF2pqmedgVfqxPh/ENdLMaVQQNj+DbX+6PNtIqW0A4/APnGrznvdXbMKm9AnY1
VUMLNqcPZm7lh6Qr1bPR1mOkzV57HFJtjLoUXUTJDSsW0jBClzhwGknLMbZQvA4bG3ZpkphtDOsq
E0R7yw/HgjtnMY7a4hKRRcbg2EGRFc29VrX6yU8GSN6l8Puqna6PJc6rOPfH6cD5VJ5lwYuHVuR2
oMAeeGP67IYJJgX4zwGHeJrVL6XQ2VFW8BlXPZqNRHRRSozsDqVtfmegvP2hnSUMWdy+P96esuUI
X8+YiaY7jF80lAv85Qx+d4VKA7cN/mVDJ6uqjmai1zFy/jG0XZSYx4rpsZKufPNZv7furwv3WBuW
hpYWEmTkU+vsOJt9s60svNt6yDZYeqh04+jN5yGno30sZREJbbnueAy68/n2qDfOfNwoILdA9hJP
uau7lnizJ7qioYPngT71SeWcusuZvLPPto6S93FWF6hh90YDd/WGJiI2y7f6g2aRwE2+eItkuPqn
21MN3zpL3sdbrf8O/PYU4JuGyvybp14GCNX7dyVD5RGr5/YUblw1KP0ATLmYJiyQzcuF07hlCjSR
X1Nh5NZZeTk6Lx6clAfW/bodaXMSoRiLGhOktK/c5xJVNayuMChLPTSjHXpolDtFBnm9HyhzfwZq
rN2rhBpbo0M5Hgwo5HyQSV99OOIrJJ6K4IDMIp2f0zwLPPk9t14How9sVhzS6uTZZew1YZNk0YCE
uwjsE16lQUnu0j5Elm3kUec/TBq7cxS83mzAS7zX21NzpcW5nK8osyD9x7dAJ3B1kHeZ52eFjwOP
RwtZNwSAtJEhEu30oJ3bL+C3wPktkwGIvh9vh976Ku8jG5ff3+1nL0/ssqF154V8duKWl9GM3g/x
hpgn4qCJ7BNocDs7amuFg5K2KMeiiQG+62VYT1R6Zha8oR5oEa2qwqz+nfs/HPZa+C+3R7h1NL4L
tU4/e97UUhqYW1uaElcD9Ol0Njx6DoCe5mzIA9Qx4BHOqj0l2Z0xrssuI3pONWkbnMlj/XF2+mDS
H7jg0Zh/YeXP24Pc/IwmDv7l1baYf13OZ2nW/ewo2dAsyQMuPjRggJcfNK84GH7+NLBHTe6VZ7ZC
Ovh2QPAB4AzvysuQeGkZ3OlLTmfo40M6TZxqu6oC3RRWyLJxuveVnQbo1JNjNs7jqcuyJhY+XDAG
c4Y6qZP/nAe/j1phdSdPV+xUJ1ydDFzxiZ5V0e0J2roqIMGENg5ACrgnzctfq3wtQUERt1Qy+gok
vKo6ewy84LQhKaQZ5R7AeevkWZ5b0PgBARM02FU8b+ZsJhWnY3wew79l3i/nxfu/vtq1M2OjmSf4
66bXxvrwsay+MvucJBDigd7ksW++Ky+NuAemCr09j38IWetMAwYnsLMD8h5W2qt3Vs9rf8Im4rSb
+SEp7yHW9LEz/dDKvYMw+o99+RNyOc54N8oXwfrAf57Z/WSzEE9lZPvDfaYdSQk3uOEOkuiQ3L5L
i6Aie5o3V7seHWXAsZaiPxAhVxwEbS6cJisIp447Qa5fhGPy6KmHVtNOoileUVyvd27SrWc2xoBy
O/ooaKas9Qkya2x9XxsxMypVx0yOePQzUJNgWzaHhTTYXYZ7LxiNUZw6256ejGKqjrnZ+xHagcbe
GllW2NWHwmEAztRSXV+Daqxe6H1JOKcWTw9CP7UiSNJz7d7VJJxfTHeCA+JT+WNneSyf/yoqaBkG
OpAQNDFXKxMVsqmbvZpTLddjAOsbiFSkP1nGAy+1f0k+VqEYvW9lHZf1GBAvfRyGIRz4jNuffEkh
y2aJ9MTJ79aEfdOueMzWoQUyOjAXeO1ClG318zictRxt7Dkd+PANmaofkhbyEZZXdWeDQwrFLD3A
wxSxDqRv2p1KyJ98Yz07+BLo3UD4a9H+vjwVOq+viVcLDmXSGZKhYqxQcyy8tP/q473zMAgnWdgs
M9wpsZ9OSgmIpfnKbM9dURg8mNyU32tWm37mdY82PxaUehgNiw9L9wz64ZVZfr39RTfz+z8gdBye
oGusdRScQksFtzSsI2O6a+zx7IgkKGqkvUN6qD6azn2WhLO0QshX7WQJW9UJPC6gyoUMEHLza+kv
Hap5TTkamK8v5T0LPPzHRO96ryTx/4zx3zir67Mrx9ItfMRxqt9u8ph5i5PHC+NfZ+mFwC8cfCfQ
vfbJ38v0r68J7JJFhn2RxsH0rk5TwVpRuxW2Sw44IjR33Oxntcti2Auyuou8kfmoX+O2MGg6N4F6
bZPHdPACJXlUFKeKvZlfXfuhRL4JIFnUIAklO9nCkgxcLny8DgHzAT4G/JerDylskVjdNOA6tFhs
VupVaXuiXRuLBS9B+B6gBggMADb35eaCkLimRlkJqk9ZWIL3whorAJXknFcPWQqBP3cKhfapSXbG
dp3nXcZd/v27t7eWlQPwlYjrOPezvBv1o+UfCzc094BjW98RVcEFRGqCkLqGyFWN6ZE6rQVtbR9v
p6xPQmKbAnzYdBetfX2OY1C45nEcouQDO73LQcmR9JDIlYLWMHHNO+uRwxbeXdh8Ka4rwU+8IPdG
Avlav37eOXGWXGy9WCDZCZEj6CMuKKbL2CKZJzGCHEZ9wGWhLIBEw9UyB9jDIvDByRzF1EStA6He
om3ZoR5zGXrT0J6bVkKdGCbeO1f7VTKBuwxut46F9ghQNesSR4LTzp4GTVCzNj4CHfviqBrz7/5o
7OlcW/XJHfdOvuUiWs/BUtFDUOj4YvNczoFtKGhVDI2gqi0ObgYTCIefp4GijG6IKRqQWqMRE5ZQ
9K0nWIEm886YtxYbKGRLmXbhrFmrH2D24Iug+4TF5vTILJkDzX0HmQOMAffGep2bQ0biXajlp7zb
QEVXNXOpwxNFNfO3cSyQKvxOB/Y75frd7MpQmsND7vihZk3BWFb3rbLCNHORv2jHyT6NfA/5tTV2
NIp09MLQebmSZexL4YvSZYJCOiXQmBagE6v4XsK4NWxowi7VW7h0401yOezSYrCIQK2HOok6ttwI
Ws3/xS1+glrBYWdLbWxn1OgAYVs+qAVS7mUsS2hmPva+pF5CDkLjoaY8yjoZjBWqc7Mir01DIBQt
ykcni28H3zj7gT33NWwfcHSAmLqMja5D40IYUgLr9to4PyZ3J0PZmEfUeEDkMgAGxBW6/Pt3y4cb
Wj1qcy8pGNTEAKJjfjTYY7oHWNpYFBdhVidiZvU9t3WEkV/MyHruX2/P0uafBwYeSAaU4tCfvhyF
bCezn/tZUgYSjsYOE6TJYfD1XwRB6olqPjrM0DW8DNJqbs44ULd0tmQoMlgEoQU//C2lbSHBAF7z
nyirxSb61NOnHlFkZAU7x9Lmx/73b6+7OlquOngc4CsUlYpdRkLN/C2M71723yyqd3HWOVOq5YIN
iDN3Zy+BcFMqA7848nLvnN3AIiyzBZQf7Atw1q9L96Tui6FoDGxNBvQDxHNMhf5BFeQEEKTAh1Iz
dHXrI7LP7E0p73h7RWzP57/RV8uO5XU5CBikUvjwhKaJEqMDEWQFZQAIUd8OtXz21ZUGigXudVCG
UDJaP37q0cqTpmUtFp+jxaYg7EgMBVVuwE3YoHNoQRra4ltfPToAtB1uR9/aXya0mIBAwXUKU67L
pQ+8V6M3IAXRSb6AaxMzVQTz1OxE2SgCLDRLQLr+2CoBEXgZhuh12xsOb6nIddAfhYob04jh23Vv
G33sp+SBVydIJJ19p4+K2Yxtm5xuj/TPy/5qoqH1CYdHEKXRP7v8DYYLOSvdky2FfvhX7j3awPVr
RDtMPgtgL9mj4MJrEtmDERhuWwdCFw9kNk+ZTGNlv+rZXjFmc+7xwEHKCqEwAG8uf1CWOF4zQlOb
gio223mgQKDO5p2CxzKqq1G/C7Ka+bSZwAXVVUsJmY+TIwJvejLldy990TXotOx86L0hLTnsu0vH
ywqDMGD2KOk46Jl9GUwOrYxmb9Ns7c/lbfh/U7dOw5hGCuTiLe2SwKpffW8OOuNLvXsMLbfX9eyB
2gprLKjErvN9pXEr60G9pnglwd3IOKTZGZJPQatbh8nembztQf0bbLVA86qxKztFsNr57ftfU+8N
XWsTxePbG2HrwFma1dDnAFbWWS+7UTRIGsapowLvI63+oewvClDBYTxq5auR3pfNl9sBr3f/ArDE
OxNYGxSavfVzPjfVbNgwjUXWLsJ8qKPWFoEA8QIAe187lQ9FL452mQc2kDZ/S4aGcvACSFnYfkCP
GWuKsjelaV42qG0x/w0JXSG7oFXG384p6qoQrgfNDukkhC5Xny7tJlubHQcFi/5lPKfn3ond5KiT
e5OpKNtDrl7tslW0VSbBStKXk2Zz4PSonvThYOWBMPYA1dfttyUMXiALZwJfz1+dT27tJ0Xie5wK
gjqMOzgiZK64G1ONBHiDWc+DWYBEgYfmqfLq5mgQgxw81puxnLp73JYiQIlniLKl2357SW3OANBk
y6sfeLx1xuZDELTMVMJpFlrlTzm/OnvKc1c7fxn8uwirOZ5YAZe3AhHaHO9JXscmzktmB/CZfTTT
neFcV9ouo63zt17YqexbRGMcFFTId1tFF8KMLCwb71FrVCBRXeyKLMDpIFz9dHs2r54iq+irD026
YWbd7HJqkwRymM6chLnL9+ACyx64OEsRBdAtNH9w9NgQ1lrdDUhyPJVgjF51nPmpsE+KgDl5rtD6
c3f24+aE4pqHAZSDtOOKBG7yqej9sRTUhowGiOc/XflRDPqBl/D/jKSrH9pp6Jae2wHiFfT2fF7X
3JahwmYItwaUbwHDuBxqPUFYrJKY0MyCp0nzG5yHqLG618xu6FiQR+Vad9DdeXHmPXnPqzvkT+SF
5wTOMAqLq3xubppKt8tU0E5oxw6yWeS7bP0jBOnOt8e4tQMBqtHhsAUrN0i+Xg6xyCTUiCQKIRqD
o3kqPDPMPAmYBLqJO7vjenlib4EMA6W7xaxk3Z1Q/aQsr9EFZTObw9EVDrKKbs8LeS/KKnVpamKr
LncEHY0oIYEQ0e0J21iSKE/+kSDEExB9ytX6J4w5uN9cQbPXti+CZvSCgR0h/T5lZugk8Shir3pi
5NPtuFdug+g5wf4SOfeiCgatjtVJNnaWW+htjreMNICVyZD22iMSplzj5AixFwPdaKcA7b8cogHy
JeDawg0JxAhkB4q9AbgLScZU8hfTysaDrLXXGfLUpwkuqeGgDVVcERGLRENWZGkvjZVmj+XkmhBZ
YgOUYiwV59KDVKdL5M7CWH755YmyjAwbHA1XaKqteUzzLJRnsgwlFFMeCpkdQG6JG0iRP6P+18PZ
OjB6dbg9nden2PuYzppkCcsoeHDNqaTkc/VWfvM/9UGFN8PO+bW1GNGQ9x0IuqJxun6r2CA5lF7F
UfaAX2KoNKgRdLMmdt4GV+qqy9KAijsYRsCb4F20/Ix36TqpZQNho0ZSw75PM/Z5nNoQaOxFGh/F
o2PHi8ghPuTUhkiDH3Sazk/ZDJIkrKm8/IfpVFgrIME1IUe1t2Qf+AAlAjSyufhye9avj7Xlh4Le
CscJ5OLr+7E0K47WfiVpVX6cx/v0LQEvT98h219f+QiCjGRRmoWY5pqADrjCOPseKnJG8iy6+aHI
Vdhn1h0qzpGf7SgrXJ+fCLaoAEI6R3dg3HE59XXiQ/ellCjPuQA2leKkFQlSqz1/ic0waBOCfr00
f9bNkazDBjVaTdIOMkfR3Hg5Gj6mdoK2wp608+b04R2L3jqwlijYXY5ImhCKGi1d0ta4y30Nslyn
DEwyln5Ou53J29r46PhANQTkdTRiVkdpnguRFlDjon1OflaLjwNezkOgSUA7dFTKNf5ZE3tg0s2g
aP6AhATkNBhjl+Nr5iYFxQE1Ibc/Jgk0a1UeQNytCU3kMJV7LPuftxf9NWMZ2xM36/9GdNbvJm3W
GoPUDhbkUT8zEn02Qyue4jJSQRI14RjCLOAgj+ZHL0x2jrmtj/k+9Gp5JoPT8Wom+JgkIR9tX3zP
9C7iUlSBWw01BDZMb6fBtRkSNhaoEuEoQqp4Ob/SFWldLPUZUZ6tA8MR3ungZBzTapfqeFX3x8RC
YxSSzpC+WRbrZSj4rehoG6IoMo3fciTbYWHFRulEun3OPDsW2osv93xzrpTxl8MWvguLtinOF6Q0
l0F52qLimWcttfWo+SbemrfprfiQnEnoHqCg+8Ugkbunjrl1jwA8idcvEm94sqxiepnRmXojWgrU
BcA2XaT/rVjrn1HhyIRCDUrnIEhdjqqSaVNb+tgi1X0p6m9je2LgRvjZAUzwQ5bWoZXtFZm2rmBI
OALFhKjIbJaF9O7W8khZWJM0UTdL7Tv3S9H0R/2FQdMZQjSf8GTcyTL2wi3//l24NmW9myRWS7V2
ChI4xygBqaWy/i7NR92456hj3N73mwHRWkX7DySNK8QUSxuX9Fxv0ZWy5zj1Sjh8wzj9WNZ1dfKH
sTs0HfpiCZwBd87VrdsCGeJSqEFvFY/ry6F60iygbOhgZtt+SUizNk7dooqatGPR7UFurcyFdLXI
jqCVu1bDVZkYJ5nkHWVTIw7dYNSBm+LWuB1lK294H2X5Fe++nanPeqn5RUcdlgR5YR+s7CVN3ywh
d77ZZiBcsgu2CzK0626b0ynb75K+o1IToUGyyFRvuf658/cCbcwbLGz9hTAGLDwUxi5HlHNflp2b
KWpUxXzQyr5+cpO03AFvbCwEJFl4rcModEEjrw5IxZIhSxVsIXDOvwEDROcM7pt2drz9eTbCoCi3
kOAg/gM+/erNVbHalyZ3O6ryOkBbPcCsmfqekNTGxQIMMKitMGHDYlhTSJVmJZOfVz3NHBjGk74u
Qj60vxXglXEFEuIDH5x259DYHBkKZ8jelvLUmrtfFpWhC5IhZv5Pl30wqyeS7zzsNpYcLhH0diEr
CTUTb3UMQrq2HT0A3miroRHGBtuICAd+tIexYdQCkrazxDdWngmQB5776MZC4na1JgAf8icjs3ta
t76Ip86ZoZIEGdbbS2LrY2EPQf4Y/VL0rVdLwk5mN3HKoUeVCCJfiXxoZjs0X3TBY4/VL7eDbb3J
QRLDkYaNhNLw+ippudKyNLcH6lf6+JR1lR35RBoUbEz7RPCeDTPhQxlUECNmWm7cKcNRsSyhxHX7
l2wNGz0pMJyR/CzaT5fbWlgF+txuMVC9c+qjRYCLl/oYOV39ajjlhwnLe2eFblTlAbFDLQ5Ub3DK
IKp7GdJvedv6FlHUmXPcnUCoRlLP89jnZYdeJ2+e+q7WIuQW5An3Db+vUh8lCw2kEc0le27qG9n1
xa9ZXT0ExaRRDY6iY6fxyGyS7qAcn4QQj6qjsTTzu56b4PH1bX+nq3QPWbRx5wJVhGQCWOVF8HMV
3hdd3lRVNdAaF60rvW9u+9hVTjh3v2cxn7JE27Op3xzwu4irgxxETB8m24jIMlhhqa/irUzkaWFS
QdjPfZiyz7dX2MZxgbIr2NeoCqLTu75wGzAO6sRpRjpDzremgz8GyYTaz56h+8bJZ6FGB1ozSPvX
nDvTVbYNX4qRFpBH7+GAh67cXa1/uT2ajSho5VrgLtmgHUHr83LxesDdSWYME5W2+2AScI1Tix1I
1+5p5WycerhtYa8LDCUIweuCqjZ06Qx1uJkWyiF38NloI8ENsZN4XUdZgA4+Vh9uXfz3ai8KZ5gE
xGYVJXkDgKYMrD042fWEIQLwtHi8gpqCWsblhIksJWmaYLm1kzj4AswI1y1C+AfvHSvLy/CyKLcE
Qg4EWAFyO20VqERaqvSxG6g2PRIzexANhBnn4mVp9BkBn7/W2a9k+NEPezLd1wscXarlHeLBdwwX
4uqtY+XMsBLWjnT8kfsHBdRTH+nmziW4NY0Lm8hB6RsfzF7tWjNVmQ5a7UjlJODQ3YHE3ISd9/v2
6t5YDgDio0kCSyfoN6+tq1pF4EcOa3SqpR84L4J+/ud2gOvjDksBTBX8dVjU4JlxuRp0pQrp1KlG
pdsMB15oFmoozvgMdF9UV4v5IYzADuNgVzs37lZgD1VNvN6AusPFcxnYbW2dlXOuAervBXKKnRFm
aCQctTBXwCawPe3tje+F/i++FPiwqHSuGWC5l5SDpbKZirEPtOHklCoYp+Pt2Vx252rJg82EmiEO
ioVrttq9JUpUOBOqmTbTqWr/yUwrLOHLjReU3eyE2ljki/8U0j5or0OQfFWXmXg9DqYvZzA1vHhk
6mUenGiAWaBL5vPtUW0sQgtGmCg/YwKhhb1KSVAPll6uKY2qivmh22tZJKXYM2De+EDoz4EmjT2L
R/26hp+4DMYs/qjRtBrCmtE5FaG7p9q1LOfVBwICHoq/WPMQIVs7V5e5JF1CTI2K6jDNH0jphbCC
gnP50TSh4lolB0P7fnv2Nj4UhAahXw9RMugVrT8UsOBJWdpEo/1ow46praAnXAxzUDri3JW+tvOx
NpYgWqrQc4M2GfxQ1oIViS4sSzhCp9WThAOacN040e894JnGek/pYysWxHgMG0cgagVrUEzTGz5v
E0enqMTn+Ri1Yx7mZfaBG/fDx9uzeK0bA8EPiB3AjMDy0cxd6+GZk94XkrUG5cQ6JuNjRlLo/cnA
gVAn1/6Z2gAa+hCI0WOrbh6ZSg5aVh/mgZ/7TH/iqYq1xP98+0dtnGHvf9Na0rO3QZ5tRm7QkueH
OY/GJCbOXWcdK++tt7q9C/W6WLmU11BdQ9EQX3fN0Rwzb0Zbt9QocU4srYLEfM0li6DF5lZPJXlD
kxdMzfj2GDc2P64HmIotzq3Xvth5I62hc2uddtWUBYOrRlBmE3PnNNtYSRdRlk30rjzjVpZy57bQ
6TKuxgZzS+9gOjOHqTEFZrGjKrcVDQV1zKOBlw+4opfRKpS8slIonbY6xOh5aCSPoAWPXVS1Oytk
Y/Mv7ypzeVYtoi7LofduXIZdci1JLZ3m0j3YhSrhV1AoqKwDwlqzvXL2xnpE6cTAaeMvYO91K0nY
Qz3YU6JTf2ijxEmfoNdR2K+6+qYTeNwN9PbS2Hg4In8EpwiyhOi5IuO6HN0g3ZLVDKgJAwU1oV7n
5rdZd2GtT2fbPowNib0EYtXlg1/6DyrZU9jfaIss+SsKubhskTGvr4zC7ZjjpQL7r/o5FennCVKP
ME85k865464ZTIAhldI8InOKC1373o5TmDrqLBoKecO3PM4e+AsY57en5VoXF8cu5mRR04KXEL7/
5bT0DPZQwkXxoOlkZDLEtJ6lR/UhZt7XosgOKP17aFSVv3o/SEGdkIBpszcFRetW+wWB9YcCHLPE
3/thG2iU5YcB5AtooQ+BptX3YkA2pICMYb7weJng7lSkU1TkPHDd/pD2XjBZEHhh07HddVbbOEZc
pCqo86JJD1DKKl3RxcCszhsM2vcwwFVECSDTyV6XY2u7gZAFUSiIvSwk0suZHwZbrwFfMqglPo1D
EdntjFKGGSf1nlraxhGy/H0Aw4ENuz6L2yI3M8+sDFrPZlRWaQS0C6R+0iCH+A73DreX1HY0ZMme
gZQZj93LcVXpaELvBB+uKjw3FjaeNSmosPEIAdJgRMniNxmy+u8zCbjJQsgLjao/yPvLoLnjlJnr
TgZAFZ/s2o0Ajz705HHo+qNT71V9NjCGuF3wJEX6vLx31lIklsz6Dg72BtXJfGhgI9lDQ8ZJzcOs
TRGEFMLE4Scnf0rz7z4v7vrhJ9dPgwkJkmnY2cBbqwiFEUgT4P0N8ulqtkdn0MVszAb1prPffh7U
a+F+nPbcJzajWChZuCDh48ZZnRK6mnx37CCSrRXsWVfjoymr5mh73T+J7+yBVa4x7ziTFmYTJPfQ
l7iibE1OUTUlTixatah8y6NfxkCEx3Zb3o1a+zHNX2r1g/uHrreC2dcOBusiVrn4327kij2m5sbY
sUOhRg3iMkoDa3u7uR7GuqiZRZvq6I8DRIKqwB5foWN1e99ck0eAE3sfaDXJaWKbNRtLBLLuyQCE
SlpGUw9rd398MOvy4+S9QNdE6ufagJnVzD5VLdlxZtt414CijUQD9zJeN+uHZ+GqmUNOwaJznaSH
vGvUKSmkFjYW6AS3h7txyL4PtQbHwFY810QxWrRqtAcystcSKoq3Q2x9uYWbArwf4Jt4d64OBQjo
8yq3LKrVnf3SGmjxVkNDziM822NrvwuwFQ+fEJUkvArBL13Fq+G3Zg/YPVRN9UHaXeS4b9y2orTb
aXRtzd37QMsPeZep6b1WFjgPMHcCCjF1HgwevT11WwsBWx1YSZxwIBEsv+BdBK+XTI1Ga1M0gwTM
yF3ApneAS1vbHA2Af2OspgsWUdzVKmkjwHiYeJi1Z5+U93rSxpN25gawxDN/8lnUj8++re56+YH3
b4MWS5Bebg9368u9/ymrCdUW+fIK6AnckOzQGG24TGoOSxZ/79bfnFhcUkjk4a4AnNzlxE52O+HN
iIllDFpgNYSg3oxipy67leuikI2sDp3qRZtiFcR3hIAAgGvTpOoYC0q9RZ7JbZQ2XamiJjHTB0NX
L8qqXAa0e342E1BSmt7lD56V7dEMNicXFzOYsVAovhLotf3abGqV2HTsj3V/r9oH+213we4FWd2D
UK5LJgG5Q9oYsMma75PsmSVF+N99v3eDWZUC8x4YO035NpUlD6rimwXFREV2spnNRfIuyKqIhUpa
lZew4ICExdEYYQnyAoef2yt+6whBC/Y/H2W1wZs+rdNMYhyYq9b6MXh/zYjGbYYvDjczH0Ij+voq
SXxAbDRfOjTzf0h9Bhz062z2eLX+vj2QjQ+PRsqf4x3CmVeSJgnEslRu1YiTQbqqhZvRAf6P8tCU
uXgEdWxvXFvFnaVail4UqJ5A8q1WgMvbThZa7tBB+2q0MNdxn9zhvm7rJ5aloQMx3HJynnPnWDhB
ZbsnrzurN6uEXtKh3hN53hw86ktLdgL33XWJsLeauaih+UYTvN6q5oXIJHLlk/8/pH3XcuS4EuUX
MYLevAI0ZSWVSpR7YUjqFr33/Po91O69UwUxinFnZ146pmMqCSABJDJPnjOu9XosuAvUe/8xxGyv
tmr1AgAPuIvqE1ReQef9v4cecBQkbYAhQqadLaHHKODzkzevoziQIkJaHZgz7/FfOMuFEcbrlRlP
GvileqrEw6gdtHQP6pT+f+4uB5kwMDXI2KIqDkQKYwUMyY3uFa06b1+U6Qn2L7jLV66sBRQArMyv
EB4VF0C653fYxRXdFU2gjMh1nMokGg+94rkc+MvMrgTYS0syHhz6BmgG8VoqtkKn6048xSAbByYr
tm/P6sJxhXelCLgKrpoZaHr9JRLQumPeJdpJMFxNgXC3aperhbJFI7P8HWhnANhjg6sx7Ie+1BoN
Kfct+J4kce/VD7fHsbSb0HDwXxPsOFq/iIUcJgwJGbZA+GiL1zZB74uwAmFfM8QsXSAEA5ppSu0k
VW9xoJtT5/rtqWvXysBrdtg4gPNUXm9b2Km3U6+cU3+8K8Lwb8evBKRri8M8XZRMT7rKyzV4PFpb
B1IHOsRtvm8vz4oR9sUQ9n3iCXmhnSIepWa0H3fhLvXM20bmKbkuuiD3iQIwHkAo4cCdr31ZaxtP
TUYDaUnoq1o490SqxqNkVflk0BBdG0HoB5tAb9byoT+V3kvLiAVRMcADE/U4JAnZylUC/dt8aLzJ
Ve6nlniepUOwhyTn5NBtpleudOpnfQu07z7VqXqsj5HsDIOpKWCCA6HArgHFWmE9B3YKGuRTu/nf
puXn44AkmCHOGjKFjCf5+cBrSdjxrleqFe07VNRyIVZJUQQcEQevIPHU8iQcuNK6bfkXz9psGnhd
VNvQCYT8KXPfGlCXBxt8z7tBRMTTpD8OIFH4GD+1XRU7hmCHIBH6HpDIohJEQu/CpyBciZVYx/v5
AiBskBAEIwm6dq59QoYiehyHGu8mStJjs6YjEUtBo4XXBSuR3y+89WwLBykSj0Ax4khl7g5eKdtg
qHPeNXPyXpL319Z6r18Lsiuc2/P6q8OKtcR4et2iMVjiU95NSWcqJCY5mf/UWkClbFTHIOikoiWR
TDvsyC4jD4rThqR9Gs2Vfb24wpdjZuY3TDRwdCv4ktf85yOOAtk6D2SitXnYRTRbVaOZjyN2q10a
ZM7fovHLJpP+r8HG1IjZdcQs6Ty+zvIppegpW7uul5zo0iazg6LaFyUfamPu/mh/fhp3zs43KU/O
m5Wj+FcaiV1X5iwOe61t53Z5d9/Z5rQvbHlLU7M7mispgkVXRUkREMS5t0lhyf+VKC30DrVWNyeg
kn8PKqt6mR7jnKgeoSMJWvNP9Pe207Kn8zy2ma8UxwBq1EhHXu/EJPJArlIPvGsrHBUeuYnuTuIa
i8uaEWalVLHDLkxgJNkaZDiAnq0D4wAxVm6aXw8JdjDMQiWQ5RrwDOfdUrbzl+RN3urPAC0H96AZ
0Kxkn+dECymIrRvdCjQi/xtHUaF8B1KwuX+Fver6HDDmdOwF10wJnv+xTEqZjImtv965NF4LiueD
i91z4ArUUMYEGBeFgeulQ0pC19FXObpcLoDcbS+kvH3bOX4xhM8TemmCOdFKDVqdEyeN7nT2YvIc
f7zbArG31b4j0yNAT8Q4goUnI3fWZgOQEvmzYn++iW4NkTnH8phDBy26PFxwYFRWSsz3p9DKHd0M
nbjfqbCMw2XD4WzxLOXPGvv72gQze4MXhj5NdGV0i2S409V803L1mprDPIJbI2S2BojNVBGV1NEV
fTuoG4vnt3pR2rVXPt2ey0VDP/2MAEEBG8LsDaUKFHmSoskVAhea0UbznU+2vNY9/cNgy44HlQaw
X8wNjVBAv3ZKqIUPaa57o/ssEdwDwutIX6tX8/VeIE8DSangk8f+LaSWVRAakHF/dusHunZkL10N
l1/BrBzo6dKoirjRnXvvlSOn7vs16oml+bw0wSxcEgppmWZYOIg7kBjkmVI/kqo9TOKa5Nmvd+m8
C2dWXih+yOrMd3g9p00oifmQhZMbbZXXdCPswV0SfabbtCAJJKE+bzvKYth8YY5lpFPKXg/iGJPX
taSl++MQmINpZ+Y2p45GD1ZvWu6bd//yhYDNsj7OJ/BwrTjrr1o1M2SWHb5PQz+Vp2ByxfFYah2E
2E+8DjryifStQJT6A7kfLg7XMDYLiwq6Bly/OE6NuVvueqZB8evHsaBPbnqnPgOBJtjtTqv2uR1N
W0jS3kWEg7reIYYgrL8SzvyiDseQoXAGRR6QY4EIkMWtagmIAaKy5d3O/xjEc568gFgU+5TI00ca
Ns7UPwSo1wWxfG7CbhtxnlMix6i9tgqp0wad2JvSM9PmowxyU/G/lWki/Ptt3/h5GjDbG2ECClbI
P859hIwrTpOaiDH6o135eHwVEFDvcS8MX4ON90qCWCWvzOzOpyKhZ988Pd+2vuQVl9Z//v4iQTP6
4GKps3Fyh3rXPvYaSbUXnrMHCY1qJnYft7Imv9L+85rgckWhi59fkWweJsv1rusEdXK9AezS0Irx
DcsLPdAP3oH8ppMDCCWoO/4pFS1RWiNo+lUU/7EuoAKPiBCKUCwpW6TyYRs03OS2u9p6HWwzH52E
s0DxTM9m15M1erbF1ZUuDDLH5jSiF10H9ZQ7lAopAGdoepp3OYghzOGzBauWntAqAz9a9+X7wNXc
ccI9N9PZm77q9LJThZbRIlthgIB0ZWvOplnHQ+IbUgqgbEcPOxOJqODlaLi0wacJ5F0HU9tHHa/k
SxdNALs7r7mGzCtjomq8yKg6bMCUgOxg2hju8Jy4t1146Y2o4vL9rxHmfoyB42hUEUagSW6KNKfI
uDg4WFVq2pNdHLKtcrB7Fcg3Ew7VODgCynOw4/fZMbTXchDL/o12OKTfASpEx+L1eScJRSf6WsG7
viZ/RW1oifW26mOLS75l70nt7Yj720LmXuhJppi3p2LpWYVUK1jkEZUASMP242l5NkTSVPJuP3Bk
aF9Dwrc8hdZlnOzaAeqeSU+CTLBzyMxwxXMSrSQnl54LaIKYSQ8B0AU+iXH3NpnAVxVgLbzo3Kqv
RXFSnfZZ92kQ2PKTfJYGcN/XPCjOnRokZVD/a+/RY7JyyMxHJuvZ6HWfFcpwrP6iZsAhUKhhovIu
ZG0k/qF8rgwz3NaBKVdmNa7kSRcCI8CQkW8C3zj6etnOXk2vJ7lPfMEVdNRPsI8kmbT1yjto6Ra9
NMJcEmNZikPUwYhRO4P6HFUEzNhp97riPywgdj4eL8ywF2bclbUocxz8Z9SoZrw13XMa7YPgpCvH
ZLC6PifC9rbNxekDGAG09AihJZYoOB80yM9OgeBKomXcdf7Kz/+SdvsZ0j+/zw6pASx1aPlcdCXf
B9NozcvhCYjgQrR9Xk0yKCxPUIgBeGb6EPoqBds28p/E70B7bkZ4Kg5ENjrcTLIfhobdj0ViRYo3
JKQ38P62shZIzEHKa9xg4AICfUTT4kUDiRpoDfJ6CZ3XwmugMpH2XPwHwmjte4CKJxA61YQbASkl
MD6jWU3/aMZx0kAHNMbQq697IXMEpesbCnAGUqwTh4cwzYpUuec7xCZWKiXycy5kumyOAK7XKOMB
CuMU4wRMvDopCdSlS+616qthsG8v2WLQMANI/t+aScwZV3d5aqRAgbtmAzgE0TapkyIrNVEAmjPn
trGlBzOSjP8YE68PVL6XxpLrIsGtDoJp17Qzk+1khxv9ry3S5n56FElzNx50mzeDffsUkWQFqfAL
fsq6EFPpbkEDrirl7KL8g85ZHOi563tFOpSJVUwPPm8NxUaHUmZS2Xz5ih5Bs1MzU/ZOY2DHTWdl
+oORrPF0zo+hX2fcxbTML+2LwC2A2mCZqzgRktrCwcNPNPFeRFJubk//0g1+OfvMDT7WUN0ZC5jx
RxJJBy2wOsORkGlK65Wduhito88MXOEIh0FJxEyzAT0pyNdgoRWidDREVncfPnfb1klxoEakPPAH
eQPSt02yi079Z0GTcs44ryZBZ+/9PbP/fAczs3ERZDnvpYKbdmbz0EA/a68fsolYVK9ebs/uYjw6
Aw/mvm8BnOWMLT5IhnbMM8HlR0t1/GQjQEdSMI2T/7rzvur7YqLpeWVJF0OUS6PMmnpTmY6jmgtu
sEVUBkIqdZ5ioJdrU7/v3KqwoTh+e6CL9xcQ5WizmBtpDCZGE/0AGsVNISDrJe5yUJHWlvi/knv8
bNMLG0zs4ftFnRYCbHAS5U9qZvGZm5s5QNjjSli7eGcBq4fbCu81NAdd7z2sWabUaOd39cTxkk9F
3fP5SlQxX+i/nBC0YTx60tASyU5Yk0ORd8Bz0c1zC52+KCtF/qFQCf8AQZxQWdl7a9aYqRsDv02k
HNYqzxk0It57cxokbuh5rSlt8Ty5GNd8rF0cW/zUxL7YwZKemA1C4OChjKyu+wSW4rbHLZ2PaEib
iXNAtIoG42tDYjX6QYOwyQ2/Y5/YahMSIXrLeahgq//mPry0xQwqR2asz9pKdKd7HsGEERJO+JKg
nG5A5vG+2hVrWZUlB7w0OK/nxSyqbahoowGDsdxBGmkjKa/J39vzt+QSFybYlJU+CV0O3jHRbamc
WtPhvdtnz7pgBiv5j8XT6NIQE0wU/dCN4GgVXaWctpyvQwLz2ROBIf6YsGalfzfI5/ZcBi0ZQnXF
7xcjmUvjTHChDzm4WPJMdANjN3lQNgE4Cw5CslNGw2JlT68OlbnhPGOoQZCModagg29onmz94oGr
d8UhzB8nfqBJY4ftpl7rrVi8ZlBFgSr13DaFrtNrf5FruUxF9Pq5KbQ35uyOqWto699Uxf3wBBnn
bDs0vqUXJkhOVHtaw/8vVeHQDQ2ckQQmZyiyMhtErHPOwx5FIq6hVXPOCjqa0Aq2pHwnRA6vHmp5
O8im8WCEKw+npez5lWlmq3DiWDUNHqyu8mXHG8Wettie1YEjk5nYNkc9tHSChZh6W+0kb/KAJDtx
L/JExL+cwznyYQJVIdIGt7fX0oX4z4wALXS9IpFSpz2S07yLugFB+vWkreQClvbvDFSDzjo6FQAL
uDbgc2UxeH0luGjpHJ0CWrMF4ELUf0LSdSVAXkw7QDYJ/RDIwqCBjFneMVeaxJcHxKKm8OmZdw3d
oYJ08uiastjSoHB5oDoHahXo6TEbCLxWSez3guACedLHwP0buQkEuNV38dxBTcLmISlW6VzmqWLv
YqDLQQQEJCVUwpngpfA0vhsLHY/vTQrBDCAXrfpBefZI+mDF532+X4vtl8oT0CwD3SMiJgMVH8Zi
h97paYwNwY3JvjoceyfRSGlT35Qfb7vh4smAcqQCtRwMDp2H124CaZY4CEpPcMPxvef+ctq29/+o
9TazCqeKqAhGGt6qKhq+Rf2+FFYu6cX1vLDOjJOT69Hw8tm6um9zR/4o/ZdY31b+vYKs8Jrq3tIL
Q5sbCBG64REPfuXrwQ5hjb8aQ9EdgTOkIuD8BimnVymzwPVO6hh5Iqs6ZvEm/apL6wzakxwJs7zY
KFsB7d7+d+YD6DG93V6DBfcCZGcGIqMYAh4o5gKsJ4iv5bowutA1J1MJmiComN42sbRDr2ww91w7
pp0qoo3UBfOS3XOpLXPyQa3dvt0M1THyjwNnBpAeLPLezst7ofr//gJm62bVKLZTjLp3Plph3TkV
2G6TWrYGRGdg8288f9+VEgE7Ean7wZaNdFvWKxipxZkWRGSiASjAW4RxNzRl10M78KM7St37ALZm
LopWFvMX8S9eIToysP+1wcSdugbwXzlhpkdndKJDsA22tfV+7xP86zRkeERyaSvfq+Rtd4YkuHl7
oZfqDTAPHTGAF3729bWLR60iDMmAAvvr8f3TJznlaOo0m5g6KOy7uHdJT+pN4JzWBLbnuWMOyUvD
bJ1vbIDTgNbQ6LaTU6t3WvvRZ6+JuvLyWrPC7BUdVLF9V8GLIBYHibqyfahTfTNFSLnxLWf/q8k0
kNEGix4OYmbXFMF/JrOljXk83md27YCXgDwSzOabTtptaZ9Pf9baipfcFA8/oJIMXN+/tMqjgVdG
6P8BV6DuYv9RVNfaA34OOnaxLiywwb0gDWiYk2EhJf1I9aPqoOOG3D/BORMSPRtH4zjQhnyldIDf
hiQzRWvYBvQJZZW/L4TbNY5CBYrsOuUk0q/l73+Svre+j1lmLmkUPwvxfQDbIb+IrF9iR3bu5Efv
wdum1LHu3MiK7cpJbSiXkYz2hLMziqDjtgss3cR4Pf53LVj2j1TvDcAepskF3lCmgFy/Q6/0ON2N
0b9xtktLzAGpapVQlwbqwCmGXM+TjiHr2wCUxADlvPmoUZ4RJaKLw0no7VH+BIO35nv2yIv3ZIzT
JDXUH9vvT+CvJyVglsEWjMT4ExZ9IA9frV1YHWk2fw8vUM4iZ6R6KVTvzHq/ihJavK5QwAG6GYV7
9OYw3yPLtSR5wTRiLqqnPN7kJ93sqztZOqeCYIZ2htb6eKTa9vY8LD0HwXr2j10mGspUpdWbBHZF
B8Lyr/VfzyA0tTcrp/SqnfmYu5jvLuyl3ociM+K7xuZ3JvoRqNuTPyvDWTotQeIAKjzUIfHuYobT
eVIoggCNhxnl6/7+qXS2kJeMzOk5z3APbLy7ldfW4na5tMgMbPJRMxB6WCyLh0xpANajfYJ04lYx
u0NwNJQ79LutjHKhaAWqCiSpUfScm1qZG5fjZRWq1YBCHjsTqb/3MHZ8qJ2RNqZrtAGLC3dpi3np
hMgL62I84tnWkuNrr4MrXJuOpqWs9Zf/1FDYLTkTX4HyAiEhopVrF9GD0TPKXgDGmtdp65TaAbSC
D8Iu3TrkEe1NxK5t+p0ddZ8kzmkvPT3Ld8+Gmdc4CtdWdd5uv78FeUhIBICUhL3bo3qaMkHGqI/R
q3/SqLCjjQPuGvKNzb/itD+UXreMMWd/r4Eh16/m5dxP9ue7/d46vaPvbLju46NBO5LsH57+Wi/W
R0lfKmdwE7pJLMP0z+vvzV+EKHM0hwQsjyZYtEorLEaiH/Q4MTjUAppOzvZjnJqVkUCxCagdqway
fgeRvcA0piG/5zkfl5U3avs4U/PnUM34rYLSnBPxk3bX5WGC/63oHWmStfsa/6DZzjdWTrDF+G8W
28TbGMrN+Oxrt+GmMCgm6NQir2B6jsYTuaceb0YbE3ejsT3ln9+cudkr25bodA3tMu80dunAiA7+
tDn+/QW2LrNCD/ocGfh6sibhUxKeRs4OCJp6V/b8mqHZYS/OTz0CubCHZL/bae673BaguDsVmNBC
WDG0GM5fDomZz0iVcgwJaRQtI+brHvFIi9KvVb2heUixkFNR0JXwoO+h9s2RP5vnlbNtaefNnaNz
zQQq3OxyplVn+EkK80XlQyLsqEh/5SgmbRhSmfv2oPvCc1TuSlQcSV3sBN+K5enp9kcs+hTyA2ie
Q9Ua4FnmUG+ywkv0uBHczHfi/USMj5fadhqfPDiW5b/d7XYn7Q2nDhQ1b1sWFi4wY957KGCDZho+
xaxzyknaVAE82O5ickTapbemEfNdIcF0kh5ashLuLS23gaQL0i7zpP9i5x5iPZEhhiK4eymAjhB5
qb4z9HgU5I6gFJJRwyz3GZW2z5vN7aHOI2G2zsygjYcG4G1gg2CO+3LA+SNVIu9mvW1k76X/1fQH
CEG3wNdLkdmJa/WR2XFvGWS2kCJmij4g0eZGX0J+1ITKVPU1sN/CNsVDG02xUJKTVRxI18uXijyn
5iVspN1x7KyJhpOZNWsUDWtWGPeU1bwughBWppr6u/vwFG94SyLCl2iAv85UN7gTN2n/zBfWirss
5bXnTAJSdOAuQistc1eFagDBiw6nrQ4qBl8/G8IhT600tgAsKYfWrCDUN/zVoKrF0aR288/bTrMA
t8LhIPxQJs1RK0s9GxaykHZTIwI7Kp60rxmKEVuOoN3xr+Bf2wCFUFueNT3cNrsAiLg2y6zrJAdc
pucwC0UfdfRNMQOo7mjYer+pOqKj67HQbMPEJ6TBh/LII8+hmPKhezZis6xWopPfZwQ+RpwpJEBl
iJQHs3M6v69jvGVFhH/bkAT7taLN/P9fb5Tr32c2ClLoUp+0EwYLlhtV28phQJFapMq0z6qzDIl6
vj4akVmO23w6Nt2aj/3eqNf2mclGEgJkPvP4QNyXvwwPtfLkxaaXPsbex/QRq/daT7U/ORkJ8Ku3
F3oh3L22zWytQhs7qVQw9iShqFl1dUG4/GF4KetNBZy0JddrpYQ5gP4126DDAbE/GkyhrHJ9ZLRi
M8ZKiVy7FDcJ0Jp8B84krU3QQKn1qnyOPZE/t3XYmRDyAn99nwWKRJIqVlUC0XlAC7tUkUYobOjh
fkrjoiBj0A+f8dSPHzmfTn9yzQdX6e2J+n0EYZ4uvpp5FkwjGJINFQihCqqEfK1uJOC242CvDDW0
JtdUWhY8Ak0LM253xnr+krsRhKbQczRLuaHyIpdbPXpKW/v2gH5fR2jKn7XLgOUEFQGLS2kTvZey
sZsxMCnQjAkdy3rLBbGpFc9SYvZJSvN8LQXyO9hBugvgVfBwKD+yzddrrxmt0bZgJnenuIqcIE0+
hi5Y08pciClgBdJ2M0cz5ERYSuGsl1PfCwPRVWvA+5NdXZFQPrZglIkTz+46cHPV1WTqrR2mr+BC
bdNTmpVEib7WsFULxRd8igQ+EFwh0B1huaL9Om7BmpyKrncsnkpamoq1DXfFvjYtnUxWJhNpJZZb
KEHDJDwH9zGUe1F2uJ5jLtDHlldQqhtPOamRG06pbAp3A72LTeVfxG/IQqMhGxVINKxjYa+t4dGk
aWGfAESQ4CYCjLH4w3+INKUh1QXiBaR9VfEfH/uXNV7ihZcbqpGYWSCORPQNsnMbjirktRB8uEFO
UMcaSbjxts1eu2uQvN031u5vuQXs3sXTceUNtnCEXVr+uT0vHidoy0wTXywkV+jATFw4fA9GL0A3
rSkxvWDl5Fkbp8iEIJw4gS2Mwzj578Is7yRz6+9Sim5Q776yZLSHeUggNk4ckHKtnra4lS7m+Ofh
cDHSRp/k1Ithu3gYGgLiJNPfS+i5o3xgUSjQtnvML01f/kXK52px2Wi5QQQPLRYY1goz/pBpcq8M
B4XyTwgwkmglwFi6BZFXAnMhUoNoFmOFgbIGyTXdGIBQGfZDRzuD/PEVuzBMYKP74GOq1yAxSwf8
hUGWMUecBGMKug7XLgD8IxlEIiKOPaDFXdn1hw/vZZfgDbL2el+zyngSEt1DUw6wOqQHPqN167Tq
vxoZaCNA6YFD/hfBLdeLbRNHEvA24nPDyVvISJmNEBFFdEuJ6Nw25fV3IfuuPTsRbTHacN6mX1MQ
WrjcFHAHA2qKWxQcgvPfX7htEsR5wYeZ5PZ02Caf7da3MZ9rsZOIX2EimUsr7CIW+ZCg/xBW5GNK
5PfBhJbae/mab1HGX0vgL7xbcd/j4Tq3uYNlk32ijw2umUT9GZKZbuQGITkdHvWnr/5L/3JFYghE
3YvH6R4Nv4EtFUR+zNZeewvn3tU3MKHbUE9KnCv4hhjtN+AhCR+kHUSv+89gTbZ44d11PVzmXgkT
PtLaebj3E1H/OL5DXoi0+84tY1OvFaMWtgU6SACamqd2TsdeewtXjV40zLaOivVn1UuWfx1vOIii
Aqj4A1m48MVWVP3ckHLJrWzoEVE73TyGTm3ytpW/wU3M22GdsPCYwWD+MTd/zoW5KtagfKfPa0Qq
u/7uHQCrcR3y9+3h3G66NcrCpXADh+aM5wZ+BhRr8ya5sKfoQlnEWSu5XhqRftdJlqgfo8/wBAoX
Ij901SM/HeosXxvnoi8ayFbjoAG0QmZ8sY2QTOvjXnTNV3E34akS0buADG5/RuLotIbXWQCZzTkq
3AIg5QHxkzxHthfDbPS4HYOmALAktQrejA3qtaGZ8Al6GGPLT3Qz8xLMwaEowINZQAleOgkaArCg
t7rRFZJ9MO2SXKR1vmkAAikOsWhqwbkXqFxR9V0K8Lw0+e5PgjpK4qw4xdJkzUxCYLBGEgOU+Ndf
HxRATfdKK7rP5iSSbrONabfhcTjihVei+/RR3Ju1hnwxCHVum17o3cPEXZhmNnLUlwq4nnHnjCcw
6aJ/rzG9U2caRAmJ9MJXlvWG3BuVQ/L25tx1x0222ti+6KN4CIBMadZ2x9PgeviDj6YuQ8T1LpEI
WZycegJpKPpBT6v87ku7/dIUM9OqFwInPMHUs2m+yrvSJzFHhCOPAG2zkVfQLj+kv+wNBGYCyLCB
ehBtJ4w1ZN80v4pxtSqv9Qf/rO0Hs3uS7mLrSaPOQQCFDJjWTpV7PkuuWxFivWSbA0E+93zy7ZUd
uZClAfH1P9/CLLQ2jFImcTrg2Gg0BSWTrchYbnktY7HkylBiR2c/sHP8L6XbTim1eNQnyW2Ux8gg
aeb41oDQMLPC2L3tu0uRt3Jpi7kYRm4QvTHncXSbaI4xzjKdPkOXs0b7kH3oZLfbFPSbrlhdyr1d
WWVO1A7VjjrqRcmdSwAjEQ7eTt11T0Q1H6zDoSKi/TFNNNgotP5ze8BLzgs+G2QFVFCxAM17vU9C
r8mmNlbx0tBp1/mkP0f9220TS14i/bSuioC+KD8P5otztJpCIRRrDC4ZAcqFwqfUHqJ0F6xE9As9
ZfOzBWQasw4HskyMN4qNr2sph6H0aCcbn/0XtA4/1CBk6DaEpIcvOCiexF8d+ctZn1JNgtERVmZT
XZrOy29gotBakQNfCHXJzZWcQ1tTXCeKk0mT8WKUQek2cT4++dDc+KuCvrw189ZDt7jMBdpx8Cf0
Ahpl16SQdx0zAR0i5SgRJUaIQdQi5j/FVAYwJ+9QVCJlydUQevS5ANs98jL03QpRgjyVr2RfiSqn
ia16qWZVXPs5oeXkbgzaoiN9NbVvwOO320kYWkhyGZziamKtPuVFljyIeQXJgbIRi5JmI7icqJSp
km/VQDT5+HMwvkW5ViFXKhTFhpNTBGaNZgBwHkT6MVakZFMkGvT/CtX/Iyqo+dJWVnKaZE0mkCnt
mp2eidw2KTItJIlQaB0txKSFnkKW8L2VVWjDJKASAHQ6C6oPHto1PFH7vvUoGnXjzxRTVZNZdHNN
9XTxxvhn6X6ph/dhh8ZOUP270VMJgXCqnI0RdGs54bbB3rMM3/aDlYTcYsh7aZM9bXS1HjOUXN3g
oNLgfB+Z/klwBPBCJFbiKCsbcaHmhx2CCjIaqLHbf3UM6D0EZKPMg3dawcHs7OMx3pQAJuXkVbkH
A9pHXlC5NNWEUi53zJXbYnm0KnKbqKnM9B3M5lDk0BvVIZVduTM77jTlp/hZRqNQRfgtfEqTQFhU
H9vhblzDxs2/zF6aEIb7j2W2X9jPxbSYlFB2jVexoDGRKkfMD3nn1N3D6fZpt3gCILYAdznOVIh5
XB+o6AmFxveQyXhwvxrjse0AGlipXiyfdBc25GsbaTGKocLDRmUf9yAXAWdQYD7+9Wz/0FFi7Tbn
7422fdZX37+LgwNkUhaAqcbbaf77i6OckyZuFPxJdvchzNyeuDlw+bVGF7/NRGytih5Daf7t0bV2
bgAA4O3fX97gFwaYyElThkg1ChjQo43nBAAWvuYdSnoyynlaQSbplLcqMfJD36wEbT/R5q2xMVdT
qaVwwBKmc+t4fL+3gdYifQm8D9gGD4dye3e3E4l51iLim2vX4lL0NMNc/7NmzK4b/KiI/ICX57aD
4/j9jvcIkS00CG0fk71TfL+8pU93OxcIktMGOYR/ten/Mc+iUjmh4KU+wtC7V+FwPz8APPNRo+P9
uQH60YlWvGjxkMGDDXE/nqcA2TNTPUx5LQghjtQYaMfjSCFR3Fjj0w48O3+8NT7Hpbm9NMbMLUQ5
In8aFaQRZCveaTR53AhvK2473wGs72DtcKLM5NRgO7zec1kX+1BKT2SkKuxiz9t0c/qzadfebEs5
BDzpka+AdBxo3tkIFPtCVzSckGFFvW/7syQZePnJp7G/3751VvCoV+YdlWLidm5snm+PcSlCnKXt
IUkEiVB8wfUQE61NpbITZTdSP8vxY8yfUu5jXJPKXgDE4g1xYYYZIydB5UStJZxer/OpGdDuIQJi
qiSfTz4JsB9kQg7cCbzcB9qAfBfklaE9Es40THB3tag43B72ovcAGwJ0qjAr6DDeUwRiyYujJrv8
O3ef9I7abiGUjQ4KdaW2v2xo1hc28GzE8l7PryaWgpHrgeI2pq7a0ifvbbLM6uJNYXzfHpK06Eeo
e4GSfdZxZFGFEM3lijSFqdyqLY1w58meJJps3482BEPOaNr968/JKag/nJJvKyPxE6g00wd0JYcm
qP3c29+zVM1AvRk8SLPOGJA48/de3FheyhmCH8C1zGNPj5BHJyjr0+ol2acHZReotKVrO1Zcusku
bTLXs654AddAXRdHkITsB+i3ZkLd4WzDzYjzRQ5WU1JrM1OwnsznlQEvLQCajgBfAdoJ8FnmuKgb
eWY6wHnLnYvEsKXkVQ8eJdAEDZkF3rNoKKheOgi/OHj3WhJ+8Y69tM7csXLYTbmsj/PQj2b1YLxo
kIQHH1ZEv8F+t1kZ62+QMI4LpANnnDDy42yGbtK9QeBCVXZTtMM029LxK5oFmhlHHfrCdXOIzCb4
um108S6/NMrEQG04ZnWB8BYx+/OrdwSUixzva7L92z88PLzkh4NE7+hmQ5/XjosFtwJnAPABiN/B
s6YyuzguIy9S61RxxW+QlPRI85rgqhk45/YAF2K8KzPMjsllP4mbocBhoUyFM0U65pQLIzp6qEDc
NrWUbQG0G5EsaARBrss+2X01LpSpKxUXuUgyM6Y+Og8OrUhAzsCzrmyNedtdXaS43GAN+2ImWUeG
8vooiCce8nqK37vgjPfNoMXA2j5orZUx/TpsZzMQ6fg/5H1Xc+Q4lu5f6eh3ztKbjZ2JuKBNnymX
kl4YsiToDUgQ/PX3o3p2VpVVW7l3X2/0Q7daVQQIwhyc8xlY0C3H6SUfjSMTb3SJPd5Ph3yveFpU
7pAW/4BcV0hdY3dmvu71njOerrzelwr9T+/3reGLtWdQI6ugaMPvE3Mfdxvplq20ckXTAKjWkb1Y
6nsp3NQ1tyDd1EGeBq/OS6H7Ja7nDvxEegJnz5vWo7v2XgyrnJ6hT1GobrFNwy4m/Qh2Ru/1CJv9
5K4+1IU7bp17JTvbpZt6ZUK64jA1odG6PYUcWNTcmu2xg0EprEOFRLKoemmhgdI7QaLinqtHDWi+
awoQaLYtFY+rXunmqFGSCgg/w/a5BjiKyki+nxb2/q41SgJiEIrtTDpDzQR5Ad1Pd/pr1l+lti9L
6XdDuXzjb6eGE1MUo21rvDdA6H/oW1djkEPeKhDzQ2eskyH5ferbN7+fOr+eOahJKSiEw6rz8tzI
UzFaywdUgvRgIVcVJ+SalN21Ni52r7FGcb9r0MZGD8F+azbqtTX906b8Nf//6y0uDqBpaoTdJlhm
EKv3qgMDVOEhxxQh7SZ++f2A/Yy1uWjrYspz0VbGqCxtEZAFjTrSCt847WPSEMVtA75R3FunvEJX
/OUQAgKDOzCCN2jm/zg5SmG2PZNzNMr6IRhi+FwJJZ/8mq+6EoijiU0PVSpfU6z6GRe6vCyKGYsV
/eK+cjGwZZ2VVjXi02XZszyDr6aCDbOvqLLgiXuZaFCcnELznarb5kM+dLYHWwGiD1eCySUq/Wlt
fOvGxZgDNykqucr4Uu2vAgll8A6vHPsU9Zz2UFpa8PuP/FUt/V2DF4sxM+pZnxjGW28DlhLDgWMA
zVad7rG32oDlFgwEaki+uebRpn65yq2oflM+Ru6luGL78rsCFGF9/n2vrn6Ni+C9T+lQW7RYpl5d
RPlwYyhu+po0d45b1kRfDY+cbnMMSUV608ulDRVXtouf62zL8QJ1BoR6MO5AcfXHiVipZT+UjcHv
e3NDTeSIj9XR0VxWY8t9MuKKTJFRkWLVGvBWAGUkI86NQs+TFggbO7s/gfxiIJfL4R0danxn6ivj
Ks7mV1vpcg4uApYIwi+z/wLVMV2tTHQSLuTrbMIHNE+VvjJZmExhQde58dw7R0O7vfKBfnXcQwJh
UcrQLBk3nx9HR8OtspdMNsG9Y6vQm36e3BnOxlpLj5n2PJkyJH3WnRooceZL8JUyneduuIJ8vbwK
gOQIfwIbXD0Fly9cby/mbi7FVm8MIFk96uEjZoidEfsJF8uwDuHQNLhAqokIJqMgXcY3QFZ55q4C
lMT4+uf3A7JsD9+W0U9duRgPCZAyoPln+V4GrF3LOcnlPcDccXnlnS/vAJcNKRf7owYJhjGX0FAH
hUOqvE/x0W4b+JWrvtEZASvdcqMNDGI5z2KoruwWF7vTT41fBHkJnUe97mX5ntV39Utc3s7ymo4R
VTyFBaZ0Jbl2cRT81Noy+b/FCYos2UwS+Lw5ijnmHYyCYJsDq7nuUObXuB1Xx/ViuceFI0+1ARpm
tZL9pA9aOaoGd4LgTgZat1ZFMBO/Kq/x9bUupw3wFhBWUExopXxd+L+/Iu2EBZtfSN8Ci26HsGcJ
Mshpwy0C6Evl9ZrCzS/fcpE0wlYB4x3APH8c0iGTIYoKKP59pvtG4RosylaOFrXiiCAyLT57J+xw
4irx2++Xx6UXzNe3xPEqI20INRrgd39seM5bK4sF6GfakMYP5iB4OKmoqNVVohKtTMWzoGP5INla
tlJkS0SlJEDDK+qncu4+c6XkYW/p9akAFu4w1ypwS7Lx0oisjn7f018tZBTCwWTSVFOH+fKPHZ1K
Oa2LGB2lfbDYhKdKWHuafdUW6mID/RqQJdIAgsRcsFIX4eg4xj1HOQOCoJ2HOpGbHaHSeSxPpp+9
85BB5l7yDX9rBXRlhNwrV3LQolQGcdNT7jkrmBYgXqeBdC3AXJbw5Yz83q/LGVIraqxp6Jelfphl
EY0B66k/Ia2TJM8WxzVGq1zjr1b/7W369+SjPv71/P4f/4Gf3+pGdPDSYhc//uP/DDBYfCnoS/UH
GbqPl+GP+vOPW/bCaM/oW/8fy8P+9Zf/8eOPeNY/2/Je2MsPP/gVo0ycho9O3Hz0Q8G+eoFeLX/y
f/rLPz6+nnInmo+///lWDxVbnpbQuvrzn79avf/9T0jkQEYa7pumo8AnXTNsTJ5/+97eP//w/qXE
c/Z191kX+R+rvnip3q8+6OOlZ3//E5ffvzmQ11AX14clZ41Nk3/86zegHiALuwjjwKf4zz+qumPp
3/+UVBt/CRVJMHNBSgRVDrOtr4e/fuf8DQ4ZSN06yBNgG7L//M8e//Dd/us7/lEN5bGmFevxypez
B9kiPGkRtdLgeXbpUFvYia3zuE3Pw1p0EMboH+drJYiLGxBYlT82cXHSMkVj8B1FE559n7yMj8Vh
tNAS96A3+u1z/PPlvr/MMtV/WAo/tnSJ3igsq84dGy3VfhcdrwFQf977l8c7Sy0TqVxkTC62xKQa
qlxPeXrmbgcDrv18jgP5rtnTK4f2V6b7p/f41hA+/vdzVFcmO2vUKT1XkOOArPIMeZBOIc4rsvIj
QKDGmoFBER8HZMeHlfC6veZDltj07CCHM10dlE6gWP7vB/fydvnXd/zWq4uNpsimxJwLkZ47qNEw
N4+C+sPxh4DB2qN7mR7G50kn5jV28s8H0cWoLzP424mbdrGqtxaaldeK191Nq3mbwVDj3N+PG2WN
TMyxH93MINV6bd39L14ZzI6lTAC/K8Djf2xbaqXM1DOWnpW3CqS/jtTPtTs82SnR7zoQLw95QBHG
IXh8/X3Ly4MvZ8D3hpdI69tLOxBQ7GRlmWrCtyAe1ZH54e3ayflzcIGh/d7KxcrstTGFKdWYnk3Y
k6Ie8SS3RCkJrmloUAcNPCVUcsdrgOBLKOnXTELCCAU21YBNxVe/vr3dSGvETIqTnqG62VU9C5JE
zD63nYY0hgrDO67JLq79p9LIQMuaVhr0wEnZmeC2QEndHajVQr58ADM8nepdoeh7h+W5l0/WbSZ1
z2BuIsdiZ34ZwwaTKlMIlM1nLaw0smoYwCqjRCEQqXp51Z9nMfe+MjeJ9/tPeFl6/ektL7aLSkkt
MclqelZD6cCO0B+7oa6yT8j4IF6VJ0CXroTfl8jnn1q82DeqLBFgVMzpWbvVbRc+K5B090sf4usH
KXXtR/uao/hlDfGnFi/2hFgU3di1Snpu/fKljSAQDyEPfwqKrexa4Mg4/nicSeGVPjRpcdsERSrx
HWDrcphpL6JKHDpdxaqPihA/5wfJg53slY1rWSs/rSXwslDww86tfn2nb7Nttkc5rRj62G3njbMv
vez591/6S6rwsgVbWUq1MrwxgQX/cbUKBg6W3lF6LolwzRD84F1+U9907ww4CtIiMHzjEPe+t5/m
TeqJAzvDz0ry6TPbiGHH7MBciaN6CwkLguTwOfFif8pgJ0qslRQot9OxjWSLxB+wUYcGgfGOXE+u
+CfZa4/De36MCXDnG4EsX6mS5PjCr5ZmvzRAfveGF3O5SFtFZqmUAkQ4+OlqRCYT6qJBC31XiIzK
Pr+RoaW8Tm/tFcB4IpjdmCCDHeivJunc9FkmMf4NSxIfdS/vWrn+snDyNQ2/f4CLiS9gK1DpSpye
Fzk6sZZTt3/IoyEcI1Z7FgxZWTitlbW8Tdfa0dlelc/8IqH/bnwu1kE1NlweY8yAnDRbfZ0+Fd4c
1W634cfcvbOibBFY93KIuaxR7HCXSdGuW5et+10adJvpVL0eX96mU+FT8HQy93EAaFN7sqGT5aUT
yXb1Wb3pN1wmzY5vrgkXXiLh/ho/sHcRhy6I0UsqbKrmFEjflJ4ZwOnVqlM9XGzfjEDxFoEuy8ee
3Pjm7ewPB/rOXHafXPUeXWbQTyOIsBYiGIiU0ZUf15CaJpKwzYye6YP6oH5IN/q7CUnadVX6+ewB
SA0KNL/qlfTT5QknIKx0/9XqRXAx9wlQmlVJz1nQHIxIIsd+C9mfNd9cK1d+1dN+94IXsUTXWI0T
S2gKSWpGyh12hBh3xcqP99g4rxHdLtPEf33Sb292EUG0mlPn8MqhZz2M15MHNv0+hsLftJ1gsCrt
p1eAuJ/kFQywvI7wVX8L3rNHz7/fGX+9ML/14iLCsERZzFaJl8aihMRRE81h8ZoeUviuJmukavxm
B0JOtov3MvbO8PetXzLG/hoDY+EBA/GwKNz8OKeqopqUMsYYDD6UkL3sUHh0U3ipJ4Gc23zyp9Yb
PFRHoIaceB3kD20XbpS/7wQqEb+a2SbynirwPDAMukgAisFJGtSZ6Plx9VpCd+7xdvf6ENA9MEUe
ZhzcPgC/eV3tXi2y6QE/VVD581UACsMGld/jSgeX+KC6sluuS/Johs89yYIyvMMekgY3fu5G29QL
FnwXzPaOKKcucnqvD0lwW5JDvMIp7AYb6Lp0KCprZJegiZ48n3ZWsKnDZxCFQDDD8iKBBalOPZTJ
afKK7RTsDqPH/R7kWrcgbii840dwfLp588UBeVvVh0EJSv0QiSAwpCKb0TPXBwC/nu9SAC0/UZQg
u4dnD9p6DxAtJm+dJ9zDDvBuSO5FNbkrCNonSqCRxyBeSX75NQBKAOSvh6f2eOpMPg7PC17kVMMa
9XYvyPvuecYreBvJ828OkOjbQnGKGCsvOK0fwMMjO7zPO9juwX30ngQ2Ole4DYmg8B6774+x//Ac
Q0Gjdo8Gjq/CvUWxBG5aB4zlMjumzSu+RwItwhLvjIwOWRnktINtmrdbMXIXTuRZhM8b933yNPwv
MB4Fhhf8Tg9nuYOe9+EB+FMHMZcDopsbznjDfMfIjYmvKo4mnrKw0bHuAjyfEdCXUdNd/uMN2SM/
tIk7rTUwc/z1fqmRr47BRJ4iUIxvNTcc3VVPjqgnY95uz/vbTeHuyRHq3dTdRmsHQqit56+3a/9m
C3KG4z22ZBMN5LbzV0hNoREXkRZxY0yvzxegi11EpIvyT/ikEx0z7pj4gKQTbO+7geyhphrBwxwf
VwUuaH+rkshPyfscGBhQbf2WeiEPpLW2XggZZH8vvByQHgDJytDEwPk3+BcMs5Pl22XkAcotHsrZ
KH02ZPsBE0gYm8Qbf624S88+ajfw5IXJ7ZqH/RYNoZ9u4+4O1PM/fW8dfiyBjr9/3w3uevAdco8N
TSb86Fd++DG7WdT6u2F9Ei408sZg9JSAeVFOop2G/qvrB6xugWm1O9yNXiBc4Xfe/cPuYJDHyMKK
GD07lEM/WnyoH3abE3qee4jIfGgiIXe3GfzDQ+6R2vvUyO3jO2bysows8ll6fnT/4PrH9SI8uw+f
MHwl+XyIHjnB6Aov27+AtGKTPQQunyDb4a99dhLeIn8w+hKylSnJNjHB2Y5/oLqKIC6IMNjNOgUA
Fk9dnjdAl8mAwBk6dO/fo3eg98fu7enxFapUE5QHMLwEKy/oSbe6e5DxxcxwAe5DT7O4lwmoCPtu
XbnrPvr9Bqf/8uT+tr9d1BhUyTYptPfp2cL28ihtHmfvdddj1jzgS2HBQlN1p7sLzrZ2X+9Chprk
G9IG7epsk+0Su45+G2ju7f8uKnRsDVdcFbzhS4Jkk8WKIUkdRebgq0ZA3ThsVkmOokQWMCSg+MGM
7JpUPlynMOF+Py6XJdG/Tp9vzV+cwE7qpKZe9UtMqJ6e6/20srAPQlxX28eReTCDZp0frult/Oqy
g0Q65CC0hSJ2+c5ymoO4oXF67jva+KkRHx01w2VDaV8q1ONINTe1m0yddS3L96tZAL9JKHvhPm+Y
9sUdqCztmisSGoZ82Ur+tD/1J/6oPuJG0uyso3T3Ty3m/88y0Auc7r9POKNUTkf68j3TvPyFvxLL
kmH9DdhVGM4u3FJo8yyX878yy5Lp/A2CziZUSSAyg4LvkmH5z9QyfgXLBLDbUNGANABAFN9Sy+rf
kIkG4Q8RMSq0y9/7f8gt43r9Y3yNrDf4bbKmgZiJqrMBp5ofIzAbQtYqRz3aR7JmSvzYnOvSdDO1
G8ZdlVCV30mL1OjaKji4XKjkmLPX1YouXg3B9Ff4HcXWM1NYBtKVI0nMhZGAWCDBeqINLozgcoOw
WqpuWO2kNJCbJkfSimWOkZBpnlBer2FPqhzawma4dk0Nh0Fkpxkw2pKBzGzcUrNSflcpjYGAnLdV
FI+dUWtAAxvzBLYj7HV6n42tyB+Kum3zld7WHe61ncU/edmw5wy2LlZgs6ogVFimX/E882KH7idZ
m+66oazcOK0tn2b1QRr03s/LgeOPUtTUhvoNahGG148drqmJeJXBldvMk7RO5CR2U2uUSYr6GUwk
UT9taFORplR0oBClDZQSmk2eG70L82EWKGYTr8TobIzeKA5aXiWml1oaWET6qRcz9fKuAZhN8MQf
CzbuIVMPOXHgZb3aSk9xyU2gUru9MUzpiqWiux3GxvTtMbFXUBFUXUUYLNAM9lGVyuQprXVITKNb
taO0hlDTpyKJk2bAcMCoEynoJnpfDCNETcdkDizU/E5Kob46Waa70BbV4RvXtPdNSTs/V8vKz+T8
FSy852qqNYJ5WYemPL9pZiodZG1ofJXCOknvZlxjbFwX1JqOt7kzPAosgpumwat2tjSQokri+1wV
+TPFDIhoYza+1JtQ+e5sDgvxEmZqtsWH6Q4pwVR+53ObP6ijTJGb4dBauG2hx70ynTLW1v04Mu09
HguYyHQ11GfcXisNru4zCp/WoKEGY2EmmfK2UcEV8J0iadM1UJTWrTSB3Vcw6OGNReYpeksV7mmj
AlWinQ08snm0BHPs2rd7BQKFn42cwBdxmwCg4ajHVE8kniAxxmSFQrjJaGCzN1tjGwLxh2KAnszD
TSI3tdjYtQxJw0TqlFuOvOmLNVu2K7F5ioYsbU9g8junkfddRME1cJXJhK7kyGJgHikzHzFtNRjl
QGW6xgUOdUK5ZFGad+2ui7PmU0s0BqfGqm5dE0fdmsO1cT8kudX3fg2xTKl/6EFggy5blsduPlYq
6o2c7pVJOyZWrXmtCcQis6WREqeEiKCXxxlmsc1BvNyU2C/staoUorHCvpWmOeqFBbpdMkkbrhRy
ZDsMtpSxoUEEVBK+k6q4DdG47bd90yYdDIS6TAb+coqBq6hz4bw68PiICmNsBpenMYMDdpLE0RDD
ehXKXvdpVxvPEof7jV2OEExquMQDMTTpUa9NEVqSpPiOpDhBbVdyoLdwS+e4ubl2bJsEXFMYlNX0
cW4MCf6XVbtSuCF5XdbOJEeNgjgVzU8UKurrXi9tPSeJrmX2oacq3XRxU62apMOCNbqJ2HLHAzvR
u8e6FNKmZlzzeM3snT3z7CVJKGgAE6Y9kuIYDC1BQtxY/sicQtGa60Vo59wO+15Jwa3vLLqxO0AR
5LqzQ1uV+lUBfyQXLgkz6WkD2/HZsfd1pWte7WRyBHPQRdKHSxuUJEFwMWTm9knak77vAL+ZM5jI
Tu2tjHVCvprMmWhvdRHbRHa+euU8JMj64rY1OtT08DnQLmXd49cXhFClHNXTDPsldXmCZPKPbuoA
x4BOYl5LdDNxXVp3kJxdJWk13dkCQ4K9Nz4wpvWuYkGJLe0aZEZGxoJeN/F+LecBl2snNBY7aSRS
tBXtKIT9J6EeYPTOfbvA7KEN8FvNZD7ZschevtqvIVl35pZZhHmPPyG3ibP/GsM6qac7eSrZyoag
3bRLCgMlJiy996Q37F2lpdr7lDH51BdW9tJbBXQm4efxkg9a91hV8fw6QTfOK61kUIk9Cmx9U28+
5Yo0rVgiOXdWP4233VxJD7QB8q7I4cmUwXmHtEVlb7myEGpUm39SLiW7vLetjaPMjqt0ldPYZ/BW
HRjVNNBlkfNljKHNiaU+18W41iazyVI3B48GcsyIfdUUMW0zsDW09IAraywjX0lVnd/11NDWE8oQ
IePmIa7lW9bmN8KsogksbPgGcoSIPIRt1qqyhkAdRDRo2mtj27UrZ4nu2UlfrWVrcedr7APXWkx0
WznayXweKZzftLzt3MbU82AulT6c4bbt6eOAySRmEdCOdcSBBFygD0bjx7WtoZoz2xBBoomfUEcm
pZ3qmx7esiGS9LiyjFRzzcpSiJUYSdSZmOI9N0sFbsrAbLeK6k4D8usxFw+QaKYY//ouV+PnoYvf
jBZWSUol3Sodb/c4Sxwg2kUVKYpa+tnAMbstbMXDnKIsMdtFhKKReQ8Q0eSp6dw/LvImvjVa0qaj
oxT2dZqCgo3qkdmnK8UB5sYSuv05yX0wCyuSlZGUouA4suh804OVtpG6KexjDS7rpuY1gMEe1Fyy
do0xpZ7NwfDrLWpvRFHJbp7jIlSaSKw26X1cJShp8hgXyLZftyw7t2wOG1OdiFmMZshsDSljJX8D
qlQQqOzBlqBWu08mg/sOhyHZc6DUTTqqoLKuiGgepNYfDKv0ZWeqPIgfupLO7SDR65UuRtUTmVls
k6IxWiRVJ6+uuO1XBSQA4H0lrUd5nojcAfVeS1koTcL0B6VZMWfZq+vUZYmoXjJBJxyKTDtxiCmE
CR9BEo9b51garL1RepOjhFfIHugF9m3dWWqYVEKL8jKeUJgqKNzfy556PUCdSM5ZehWNUA88xYm2
QjRoZx51uLrKCx0oshTit/u5L4uDUyhlgL16TFFPkuRTZ8fduROQxyfdSIeVTS3HQ0CKDFVS4xgx
hcrWlhO/41ok9rGq8J1cscKtc13x7KYpT1QGr39u22Sl4JD247KLCxx5JlRa9EELOyvHfNXHdB/L
VRt0ctbdlU0OlC+X6tobzHZ+rpxKCq3B6LzJ6Hp3nhO+GsfSXAstGwM6tYC7ljYMAqpe2WhmZkUc
+9X7NNQNpmQmHTIIDWCaJvlWcboZzPpKWY2mvtT0Jz65TSo5pTfDzMRNTUcTHhREIZacUkudScYa
4SVU4hNRzdTZ0tlKIGFpDYgV62ZX07rzsjwvglqoEqkmubutOM1doSFiNG2RuE1uiedRhfRrVqgA
DiedBUcWWeOeZYyQaJx4+gHYMaTAqyEL2zYtTIj7GJgUAnViBswtdBaSxotnLo4NV51TE/dLCD0F
vZlLe17z+A0Pzo8OZwXYXtj/R5nN9+MkQhM8GmJSKVvN3FlrXEAFLhfiI1FL891uLDmUTAuqPEnu
0VzTI5rFPTHiGHA0JeM4EE2LeuliqdRQnEl2Fn86SDj7JtAgBGfyI6DS/U7paH3S88qBmGr90NIu
95tUntZVl6d3DkJGD6VqujJryLhrDAEoEwOAXQIPsq3qEyf6zaxCDjbGUUagybQfneEmlqGEytVM
YBFB9C3qOpwmsZOWJ13YgDpLE3a1drLOhcPuMoT268To3yEB+iYXJmIvQ9K8Km8g7ccVHGaJOpsM
22UFEVo1ezV5hkpZkr1YxYzTbwaMWhnaQ4c1RnJYuRFhDDhpGx2GdzoOzsQ2VWLmcuHKsYzMErN2
ZVWpW9xFyrCa5syd5CJ9ALBNQakfCv+bBHLcbt0kDKGy6jqIvlHxhznWVGEf7XC3I4lUNQGV1Rc7
K/B+mVy9sGVGIIhfiwZaG1JaO1Gs0+Y0VdDoHZSi3ZRpXuEzqbHXFc64HuQJ+UlZ3IrKNiO9bWVC
QVaGvzSHVmSh76H48GIX/X1W6WogW/nsCzbAeic3paBvYxN2HlARCGAscCNZiCkBWVo+6ocGVgqh
rTkck5pPPlzQP3gvIdBtO8juNFVOAHCobtXUGk6jVAEHrlITSlkSNA8gv5thsg0x2CyN1HgIsMyA
I1oioplbsH06PXSstHOnwnkbBzV3AWmtXB3C6VBOVePViKMuKjTpLq+1FUR/2nWsczliGjUPY97u
JF2ZQyktkzXYLRDDqysHu0iK1HviIPMjdWASDf0cwmwdYBJZgT8b8F/JKoEsBFzKYlD16CzfxKkm
nTkDlWGMp5OohhcgFQoIqAOfwfTmppe07C7RVTUc9U57wr2qDyZbfm9RiVg7GsdeaLUHeZIOs1zv
QZgIuY1IqwIt1W2arFrlZilWSq11BBP3NZ/oVsa4nmPg1gjCdXxHBWZaBXXWuQkMRhf3igvjIuEZ
RV/4o1rkocFUFejxotG3XGfVDddtFgA504Ijt6BJ1FwORmeGQVcxx75eJc5mjBOEZ9IzVE2GneWM
yKaX0vgRg133oFGl9OwSRvS6xI0I+1eCw7KJH4Bfq/YFlXk4m0a8Q7YJR1hsyx6fYLSrUcQ8MQbT
lHly5JZWebPojQOtUzhfmjUE0oGQ4zuDQSa0grMEfAZU8HDKge0zbM5uKmkTmUXZ7qkqyrBrJpCv
FNzi3VSe3yvdmcEWTcfTJAopnJZ7KIIVqJ7rzMDFux1e9VSfEL6pwisUU6CSU0JUYZLYawrAywJn
oa4A1C80qTFsayxsnjfKkzHz0jXsTFlTo9Ux/wViHaY/Cl4kbptNORHYs8+VZHUhb2PrroAr8ykZ
mb7NnAbJhYlLCMyd2R0TkWxolZ/GdpZIwkwtqNTibNMUWU69MbxmtMHJZ+244qPdEzttITuZmLQN
TAFUOt6O+m1f7/VFU5oMGjdu50x/6kwddFkzhzvt0OjOsaqq2aeO2r/WZqm7VQY4FCK0GAY80Kb2
hgFKwjE3BzJzmH0bTJI3lZnFUBvGHQrRhnPStWK87W01wZ09y1SvqTVxk9aJAmG5BE5IlZEi/suG
La6ozIeYtbUaU6X3ho7nd7VT1jcQbsYxoGOf3bVaMUdlwboN3J3z/RDb47uY4Jykla0aWXmR3EIt
Gwnw2a78qdalR6aZU1Q7w6KpXTWHUspbIJ/0Buw7KW1IkmdToLTYXJhupA99mp1Sud7puPxDOOK5
MJr+3kY6y81Vqwgajti1cuI2nCfjnraF4eeGKB9btWi3edLYRFOQFW0bq9hCsi9fKcr80qlj42dF
LMKhM+atblQfsjMqm4Sn8zbmKieKPkyRlk8M0cSAxL6NJedkSR/pFQwwDGgNkSZO3upJg/p9Fr+O
LbRMi67cdbh+9XNfHzprqk6wgjQ/Y9MuiJYkw5Yh4jtJXUxDiw4zhFfHpHmuKqPYYuioZxW2HlpC
dTxZTvuThWD8OOCyhSR5LG8aJB1cIG0LWLm2g+lJJhbLMkYxgfSzqqBDc2VhQTiKJ6em4c1pKygR
WZvd8LSfopFWVsiRzXMdA/Bwp7Ik1+la6dFpYt2VjTn16nbhKPBicpM0AZLCSNt1g3Ao6BvkGEmm
cgAPDUPFJNQmgyh5OwIfKdQxrLUM4BIWt/s8G+L95OQwVEtF6VVQn3muBTrVj0kGWqfcmhEUncqb
GWG1X6WKdG8yXE/SbmLeoFp5WC1ZAjkZ5EDKcNqKXF45rcwi9CtdOROSScg1FDt9LLow0Rn9LGYK
yLDVKAGHpDtAZmUfjnCgf+obbD5y4nQFwcanv5lqq8GAcrZfbKPO/ayphmg2mB2ZEIgMBNI2j4U8
CD+jegLw3cCUd2eQqwdmN2D0KXQAZamx5UM7Z/Jb5YBnZowg7jJm6R8D0kleksOrAPC6iQwiqwIH
uH1XjTEpnXRqHpCCil+HKqthUcWYC9Xfeps0oN8nvOJv1BnOWvJ/mTuPLUmZNE3fSl9AU8fAAIOt
O7gKLVJuOKl+tBYGXP08ntU9nekZE3HyzKY3tYk/yxyTn3iFnd/qOG0P49AT2Dj+XH9e5tl+tGah
N/aczZ+8tBm4Qmzv65SuyVVjiOmQ83DjpKcX97F3jOxp6iMu4bpttro8J9rVYpzqGSXcvk0QdWt4
hOqErHkTl5VAJrM2EczK0bNvsjH9Ch+n6M7PTuxuJqvM7odupY01yazZIGkOgbfv1K10jXy50quf
NvvElXjjlG5oWEMe2I3qccdIUh6dzJyuRsNvj3aEbzPnoPXvqjlTj1Tb8huzyeMvhdWiWVkAzth0
eu22U+JNH0ozFgEAN/9bR83t2Y7d6AqRMiMoFgPZXj/WpzpNm+2IDhixnmH8GJu63Fgive/beLq3
SjWf6qikfpbX6T4yW+7GfL2BXxDvJ+qN15nKoweDZSMoXfx7a4b3m0N02C5j0dw0kYhO3K3lbZKb
Miyddr7jeAwbtcTDd59AqKnjr9LyvxqOeLIprl4bVfVhMKOnVK7EQ5OYAmTQ50CxTbwEvnM5jls8
ID+7YxYWBWwn/CzjK4qLxfOAiBxRkBWIXL1zNW7u6HSorVjiHVr8QG9sIQOT0xDKxQocAtmN0STx
Niks2pVztjuDD2E7T1zxjSbAXJrTVMfDU2d4bJs+v5mS2OK6K9bdlFV6m2DodmqlBYliQJ2uGj/W
rQ+iwRnDvpp2NdkorBYx3ZgmFcQoKg8ccGz7TAMh+WGwgpUi95USlTrMZtEw8ZpwTXpxEPuJ2lrZ
kB0RyB8Oy9xjU9otRSD8/FR30XBDmkRPzJztr5PKsiCJefnT0XqQdasPrW/s7EmmWyuVEJy71f7h
iqZ7cvPeCNfcpjQrSaTWpci2sjPdg05mb2MMWb51E0hd5FYAAdSY3+jKp/ZaDvjrtk5FFpllH0eB
v5ZKbHGfZYNxk7YGytDZOtohT4p/B5AlCf10ei7TAo5Wr6INtJpy0w4DDF4E5XatGyUP00D1QGhl
BL3sb1Y09jgslG/HscMWrnfrm4pa0k51mjxKkmR3NXPvCWfbuSYd+59fxnZ4nqvl0a8IldMptzfE
nUR9bdttzpmV5Sd0ZtHZ36bOfIpGiy6zqppbndVHq84+NH18MzXG92bKjMBIrSkUi0pvRdw/iAUc
zaSGZRuLSB1WvBACEXtEf4731XP7jmyl+kiJp91OaLORRHnJcZGxt22ic9xeWrsa3vBmHcvQgOv5
MDWSDaBLStISbAjpxDZbjXZbGJOxyREX9jaz9u4SDvfWtpo0nLK8PHqluh6Gftdb9Ue9CGezFIo0
GD273KZDmqV1SPoQbVzaQ7vWXvudk7st3Y1VBDQnbuysfp6djPetoyZbSfe68nMEGzs6BlWCrm0r
1Ryu5ZyGmdfs3MKmupc0NLqj2dpYXS6fldF/AgBE7kGbehsbaubFFFdRnY/bbPF0UCZef2V7EEIX
P6W4VYtd2YiPmScRC5T5dHBH/7l2CbnaQc43gPT6fEsuuvdlI0+NMz4qt6E7MhfTbUFlHLCDazSh
X88pnvfLzremz1PiPzkRJZGszvbc9GOQD1bE3dt4x3HOkZT312yf+t9W+N3U7yoK0MJ/Jo78EKfz
HYlGvYkxCXtKx+r7Qj/nNjeV2I1CVTe2YX5XkaLQ1AQiBe7SDc3eb9fqoGGOnaQ373kxQXGPbAll
pnq/nNMAv6h2hd18R9/xmNS4Q7SRHdS5eFwjuz5lcZldwx7fxr6ZBZZffXG9hPpWSd5jphOtrcju
j7lEQXeJeD4AfFfXa5adyJLik1ai2VuG+Q1Fxec4T79MaWqe4sYwD7nOikPpF3SSCFiv4iF29pJQ
7Vq4eQcAGXefvvancHFX/26R1ndZTsVTLqz5WBvtsnUQEn6QXgsZoErqIE7GZEvy3j3Eq7Xsq2r8
lM48I9c61kGaPHOl62NR6mYji3HZWyWNncmt48/N3JjBWFdscdFnW+Ku46ChNSyRkQW9M+0BJR4L
vX4qR/O6j0dUg+b5bLd0KvLxrh7ZgKkT5TuzyD4ttf3AfB9nCUWwOm/PnGduaUVI1XXf5+nT3EeI
v9D6a8cquk8T/qNpLK+6tl8Co28e6bShidPtRis5No4XlJYFLqqNQpyX+IVtM1zZEcDQMbkfffO9
EXPUm/mY5zLhr0CQixl8oWF+7Uv8ADkNE1tjr8fsphHeEbLTE2RKBDLs8jT34P7Qi4Z3sFn93Lqf
s9rc0F8DF0yFMkCIEpHo3iefbN33SVd9dLKB8LdqPrWzce/kydY2+ye7TcDyrOZR04lMyBZD+rzN
R7Fmt0k0b4xyCHiigrlo3olkhKzT+DukO2+l2QD2XxbrOGJjeBtH9aEe0mjbeakdpuWZLbDQ67KM
NNDx/HXFeuNkdF5+mgyNQfIQfXTOkYVjEEG5BSTXsdabZoz7sFjmT2WCaOe8RjcWaYsznV3l24i7
gXNU+FAWmtq/i2kg7LxWnWIv8a/a3kzJ8GSlPlAQczakhZjiRoO+w8n+ql2J41xSzbB0h3RHqaH5
aHfLcD8rOzsZWZre+MbaUElQSIiUsDgK6e6ps6THBLL3brCKiZOrxua93Wb6KyiddtPP1F3Y5FXx
JXUdsnXiajvizm/kYoSi7xr8yktMPfLvrjsBPoQbSENGjMHsr/FE/EVPtxQ9/TxKTwn2J6FkZSBO
ZmHlS15vQhM7MgPVd6GDEvQmppqRTuop9UR+mNQ84ak0frPznMoDTSpqFptxTHGW4rkoq5qi+lgF
LY6EXBqOc7J0+WiW7kRLA6fFcXlvR9UJDWTcOIS4d3FcDy3V4MERte+LZLzXk/WOVmiOAgD9fwMC
T9CacXes1m4JWsf71sWtSWIuwIdnbv081pM6eXb2OKzu0Yt8uRtbGW3lbC6b0V4frGZtQlwK61M3
raiBLkDeK/PTNHj4kLZNtnUozve2yB8cVlSp3N2UqUPgGqv9QmN041GglYmPE02Bq9XsRbfogT+q
iqJFryY6/MnZRHY9TAkqLlEc7eoREQDP/DxOc7E9OzOHU4OuRZcN7+N6/OaLIWgjn1aK64STHafs
Y3mfjLrZ1UVPK6gQ39w8LQ+GC4DcVvTnVJ4oQgcrnLwV0GtRXHXDFMSjdo+1yj4ZNc2IvECPfRhu
O0PLvQ3if7f27aMXmaTczuPgqu4untUcdNHsXne1DXR2oLw9lbzKXJ/y5FUKA6u4DuhBJ6dhSu3d
arb1wc8J22mfU0yPSEKVW5dbJIHem37W31ZN7twkQ3rVV/0Yqio+mNF8l9lsQ3F+aCISjC7L0eXp
QzqX6WbKkStdXTq4uZXdaQFxCYa7tcnUgkV2mua7kYZ9mNgECrlngTasl/RYeBStEZFSgUFasImK
6dop7KdpndxwdvRDK0GMCCXe930mNk7c2PxPnRzTyfoiZ8oYdXkzxIDRF6sqbkRsA/CXfrE1bRIV
tUiym9JQFVVcErsztSWj7infT7KZC8iZcWPKH6vVRG0QtXTvNzDp6uko61HlV/O8usumaftC3tCT
Nbut6Ux5d+w9wzSv26ZLjIZSRUsnqosNI9s5va+RkW/t7kvWJAV1+qFf0Scy9fzQU0pqcHvS1Mn4
o3ZuBvLPOiw8d0nued+j7q4z6uWfNZ+9LqTV3lCvLxFrOJSl00Foi6oJivdMq6TelnFbQ0txOsO8
Bv1BQOguKvnUNjqWt4Njq+bRoilGNM2+z9Pr2Unr8XHqIp/ANbbaLBjBKFWnKk78cefT7qZ47/ij
u22QOBT72hUdveZ8rZEEiam9Lrd6jvi4KKopaSFw3Q9B5mVkCxsfIeR03nSDnu2PVauRMvAXc5WE
NbNtDiFxj+vdpYAn2Mca6euNaXhLoM0MUxmz9Px70BTeLfZcX+fWufc61EDsaXK3mIqk+yHv9SNM
eLAgWdMe+ijCxVljX/u5zHRzb+TGhJ9ENaxgSQVv6VZUpncE6PG4Tsp5LuP8Y9ypnZslFMDNaGuV
47SLc3nv6fK7jMbAAIFTbrKlsx9onNen2PAaXHbnaVzf2+noef9MXWedx5/cK7/q3+lmcLlgkp0R
R98SezT3ZaH2WLXvm4kYuCuuFwchhyhDVKrMakwX3GSlCZNSdVTWjuYFxKqJP1bZsB7Nsi6CrvWB
/SgUedrVOTTdXF9Fg0XyRth7pUuEhks8gK5KJ0kCdZ6kCq8TSt/dvjNkfexnf9lr2XytDO82sfyS
HKk96YYYj+xo5oJb25lj6SShEXOPulZzpuhxQjT+Qu+iXnEfz5Z7U2ASH1C9XIAyZIC/p87+sMwj
OEW9fmiG/HtN0BEMc7fHlzk6qKaFzT74FeaaTvahavzv1uJlx7Eeb9Hfzvf1pJ+TOZ2vJipfD22L
HZ2jVbfLUvEZre1kmyY9r4w0qEd3UP12GQlatUmmrP6iPBJaf1139kyffE76YzQkc1iBXSOpamlE
tMuJpp08KJ9H0F+sJsR4Y9kXceESJaiPY5KRKVf9/BCbEcIzTon4joW0NAlsDOVP+Tee6h7tymue
Ua/JN9m4ug9g+vyDbmMV0Fxpv0W6yDc69aHHtXgwxbI3D4iMNVdd15NLZHRqk86KEbagScE7a8DJ
byuM8Uzqrp53lQKm+d7SOKC4v4ay0nq986xFbKvcdzaRY1gbHeWfcpf8s0952more0IZcN6W3uyF
tGGf1rksb/w8oq3rt0SDahzAHJfZ/L62ZUkwA0bqRMN7XEBaMPcbyqILikOev34BHmZ9LfzCqR8G
n+TQoqpv7qrCnEELLHXW7waRiJOTlc3XdfKpB24mPvTaLsoVnH1hf8jRxafDWDfvQLY5V4Aex60h
aXCOa3daz1fWZuij/Mb2mop2WIVzLKY7raDm0vhNH+hzcGP2xnog5sjeZ3mTgHlK9Mnqo/nEBUZg
7UVFvu0a9kFYRZ1Ott1oEnX1lW5gFyP6kG3kMM7ed5K+CmLG6PihN0fVdYfpVm23+jTHtf1oOG5/
8sbSCubEcO/9cobx5jrZ7bAk1WPSVN+sLrZuOMTVNi8L46HOywdLec2x6wz7ibbIntLxD6dDlNHo
smt3crgKV9t+aEZznILUjIxgdeMsAgOUrMOV58afZVG/o/M4BksKD6sVxjGLSJGtNH2ccxp59kJt
inf44LXS+FG1YAxqX237pd5nVlVv53bVR26IneOAI/I4JGFpZMvIJs+xx3Mik5fZzW9iJZ4mn96e
KMw9na8GYy591diDdbSkAR1E+NZ2SvVu9XLmXus+vVfCngjnK/qRQ6IgAJaI9gAQeGc1g7qN3VKh
Z9j1qMdlHcRQzxqOZpIveMNY3bs1y99LDzMnPbbfSYCGRyB4oBxq/ZRw7a7grub5B+4fzxSI0t1I
v4VO/WOM8Mc26nxF/K2fCUGzTSm4J9ox17t8bD6sfulTni30KeoFS2MO9MS1W52zC91pARRnmf0h
u44dx4HorNU7mbv2TaGdYgeQId3PvhVm4IAWv1zDcymfsalvedlKHXx067AEXztcq6St7J1lGl9H
4bkhdSLvaM2puPXGxebUscMinHCedecBTZOx2PSZg38m6AC9cYdl2Jprbt6u9fAZX1B9M+Zmvi+y
fgmLMbavaEb2t3Ju7c0kqu8V+zFoxjS/ajtgq9h/xD/cJAUp1IZ6mHdU9K8Xi5Pmt096qoGz0bQ4
lO10rQwVmP6UHEoJoEMOq0kwXqXbWoqUrW71xD8+0Ay33rU0GnqQP7TeT/5oHkZactYywOPtISZ2
ICL6zHzy4+FWlc11iZAylbF62jVlDMDW7hws6mw1hvHqN7D1OwP4TobUFUiloKtauqmxNgM3wTqr
Tb3o0Hd2cxgpvPG9AL9Sf3lfmgNKjCqhnM8s5X2KtUKWwYOYs0ejN94bQ77Q34Iy7jtztMEjYuWp
d+7rcsqvisqhp0XHPI3K/srIdbUDDHqgVTcHiUlIXtcUKmUu8FvIvU9FIjIqKMY3aS5PazNa24Hy
e5h307XWmbEzJgdfx2UlPcSH6ce5+HzUq/phZsOZZ+1OQ5gTKmy0ua7Hism6idCKIAP5Cf7+K8j7
Tfqtq/v6n+F3PZWfKO3/EVu5m350A5os/3Hzpen/Y0dVBlWWurr8N+eR/+8/+t8hyXKW8ft/A+K3
SVr8+BUOf/7P/wsO77r/srEotM9od8ij/4WER0X1X9BJwUPgxydBo/MP/hsJbwKg/8nPQPvEhbYg
YCfSZP8psuK4/3Locfvip+GVB9rlb5DwDPILuRW5N2RcztQIAPHq7Ltwwf0EByUzw5zXKzNxeqov
Xu0WD6CSi+idVZW1+S6JszeNsy+w94LnykQe5my6AE3gD4HEdHbiMsKX66Q2d/Hm8cP17dObrmBn
/ub/kFp/6iD9NsbFh/nLZDeuk3tY13/8DPkLPs/fEUv+HOKCRrO4TdlSKfJOffjw8eb5Pgvu1+0n
gerhLzvp/t8/+lfxGPN3nZo/B7rgqpJNFYuzMNDVmYOJhQQfQ/tw+8YwvzN0/hjmkg4aWYkpsppl
ySNN53uvyhFWTnIOljfKQm5eloHvHXz1ZNb5VpQTIbOzjUDFDmBfpX3KS5961hi8/rveWEnngsVl
L/89zevu7s7f7m/BOf1/DnFBEWqpwE/Ig3rQWCEJPg+bWws64OufcaaJ/7Ihz84A6IDhxYdOF7rN
l0z2Jo6IYn017Gtl69CgfBC4qZSbltL7/etDnff25VAuhUu0k0xIZvYFY70xIgt0UDvsDSeqn2PH
O1UEngfgvPlJg3TbgEh6y4724iIByGNKoVCqIlpEkOYnF+8XLYucVHvNSTAOFA5BoQpoGw7UmnPF
tjrxDqdvUKgvhB+4rxjQtNBOBxeGVc6l/hzl6BYtGosBS4g1Vme7IHg6dwteQAVjo9sgz9toP2Rg
apOhVVeO0zWH3tT0WPy4JQMe9JemEageD6YJC7epvKBI05mabDqvgTFHvOduSUThlP6Niuj4jmVa
H+Ku8fbNzNOa9hOO9L5ZXhkgkmgh+TKQY9vuHKunV6ow4qX6BGpGlUXYYI2+e32dzxylX9fZsuFQ
EZOexT0sT/gXd1w9lDDY6eHsJJDBnV8UQClrPf3tKFiQmxKmBYZu8KV+Gt39srKLQWUmF2u7W9zS
2monmnaYVXVvjHJ5PDAeF/hRI7pj20DAxMUpJ40iO19KezcMfve+8SrjRIqrn0a85g6vT9sLQ4Fm
h0HEq8wze+m4aOX4bSXUiHdLrCroR0aOc+Qwhhgqj49/P5SPvgvqXA7P/6VWISwKr06lOJcbYydU
lIYCk5bPLrES/4375Y/N4CPEyJNH4d81QWtdTCCZ1NrgrO7uUDt3wtVrdDAUWJu9/kGXV4uUEPok
Z4+toNDWvrhaon5EY0/740FFpvVP1ZgrqWphAzSJ6JKEK1SGJ7+f/OKNG/ribbKRqZYYuGCPiVCr
LeXF1yFWJNrBnqJ9HJPnAnAruo+Fk+t8VwnETQZHdZ9SYi3oDGYPTOj1r7683LhsPIVLFKB1CWFX
XBy0srSSZrL74mDm8DS2a1ybzmHua4ClFHnEozX5sfmXM42yJWxViW0rwGnHty++2CtnQLuV4QLX
qdMDt278sXFB5BHiw8Tz1hqaQj28cTQuN5HtYL2BoTY1DBsnm0sRYKeM1lI6Xn0oqwWrFeHUN8Dq
0zeUZy8P4M9RsB5F98i1Mco5M3Z/uVFM16R4kNPhaoe+vEIIo4ZMAIuPSp3xl6eCoSxcBAiwcRgF
KX0xi/HkmMsMaeTgdsAktTINdKjXKXx9f7zwQRZUV65i0miF3/3vH5TVYKnhQDUHXVk1QVK/Fuku
9u3ECqhmuPbd3w7Hmw6FGkEcm7zBO6/iL/M3Anqbc2uYD1oAXKwdmVx5sky3FUySNxyx/twQeJc6
pCEcPSRGL28V6BpDnTjuchBR1N06EbgyyvLzG6H0S6Ng1YGSPsxfJKgv4i/D80Wsyn45mNThd4NO
u4PRVl9fn7UXBgESwnPhS9cm2Tkf8l9mrQdvgYtipvEzMNcw0zVF5SxNxn9eH+aPu4LZEsRB/jk8
Ibe72Au1N1MQMQt9MNiTd2pso2uLVsINavsrNa95+fb6eBfhMbsA5gurI6BKQp/2Lg+TUzTxuNTz
wa3s+MHNByM0JViQrCzboPV1HgzNYIXQD5D4kGn9xtL9ufWVQkUXStOZ6G2K899/mdWc+1Il1gQ6
wUmNMGpSg3I/BIYNXfLp3euf+sIKKrY8R4wrUSDZ/ftYhOllUU2mPsTQJxDzL6j3+bFI35IBfOmb
JDEIBB/B7r/0zabtK7NM+sthXuzqCzOq+oOHXgL6vQxWH1//qgv9JUI4tqPPwoFEhdjuXt4ePWDK
VMnCOEyxlt4OEkvr3Qsjrt+Dhjdu17Uq+09Z6XvPOvK8x6qrpRe2dPTjTT0WfvbG7XxhxXT+Pci6
AlUVLrYJrOl5GX5Z0nh2MzvTQhxi5mGijjtP/p4WIphiJPzsLmiHxenD1CLoBcdHLIdJiTvBkc0s
SLOU6QcgNNC15k1prBmyRgDK3ptxutxbsPuy4PX5++MA8HPV2TobNWo8hi6nb3ZVhi3ZuhwyZarv
VWRgnp1Y4wA0wHKutBVntPe8/mZUGr0wseg3buPLkOg8XQrpeHYMq+deJnZqGBvslNvlsJxJiFbl
21tTT+lelmX3MZrs9BpgdPrGpvljizIolRtp+o4QHpfN72u0juswW5WxHNI0mz7n/lSM2zjva0xZ
zapf33hFXxzN9AG88ZEm6r6/j9bofO4m11kO1ZROR5UpnGPivgXMmFjije330nQifMbVaXH0sAL7
fSyOfaRp7yyHYjCg/ZBycU0v6Xjw61QDubewUlIqtt8Ity5EZP+967lZ0KYQSFegaf77uIkpkxVm
LBTFGm5ouybFuLcGGd3DOtH2FobRoVgoJDcq/yBi3dzZsxvGlcwRwu0A7M9TemOSthT0jOLBeiMw
++NVYb0JAz0PRykKZ5ezYqTKKLSAJH1mdWyTql+eKcEbGnjnmV8gircyl5eWAZ1nRdnYYSnUxXRE
ClqY0KU4OAU2s3lZ+fAZ+vpdY7dxOHbS3tf6TZn+FwflIqS4CWqXeOP3NRCFnAwnsdZDW2hQERVg
C9BKVvtkpV3ymEhB8yeDk6HeWPwX9jfFCymtc4xPkfZCCG1uwUCCYxKHVPuw3nIgMUZYRJP33WVx
P7x+X73wkShFEOi4SDYTKVw82Mbs0+tT6NInuTDYRQMq+U7qjre0HquQ3zECPBr7vw3kzu8YESNe
mw468ZcuG+4k60J27grLnobDpjPhu22FzlQcvv55fzzSPwfiNj5PJAbCF2voJYmUNFdhvmQ0pUmo
8kMxi7eEIV8ahU61z0dZPJnnavuvb5SAbzTThzEPw9rVU4CDdSUCUznlm0KM5+X4tchyDgCURTkN
zZGzoM3FfVS5hW9EOQjNthMCTG23YMfdQJ1bcfU+Tx8CJ+VzP8S2hxACzY5N01l9vDWSTkFI1oVQ
G9FAYjmkXup0b+zcl+aBCF3hd02kxZH5fR5As1RNWjbmISu8xodfge7KzrUT+PqvL+tLR+TXgS6W
lVwVUpBkIAfaSgzOrDWQBZvb4tHsWmBmr4/2R7rPFQfchbauR9pGeev3z2rbAfhiTtcWmSwF4wau
oZvR5+3nuYQ01au7FB3qwC+lTN8Y+oVwAjYBTVv4BlL4l+/AEukcMDZ3wVL61bPjrYPYgk6ZH3kX
gNgXgy+uYyMCeeE7aOJORZO98QteWFPSO74dfX3ylMtERVn12PpuD0W8zApEwETfaxhgPYoZr8/y
CwOxs8k/ycVxjb2sE1fgnfMqHxAMgNwZFEUDjn4Zyr9/ushQiJB4W9F0utRP7eWoB38GbA/Uw6V2
X+rZDyadlt+4iJIcsGxkf3z9w17YrEBewNFxMmwaaOe//xLBWnmdNJDB8Zeidx50seohhyDmRAoY
vZH/vPAw+7ySXHXnmJkK5u9DERl5SOqYNmXoYfhc5nF1L1FTnQK/LVFF6kABjW/Efpf9oHOA7pM0
4CRFvdRxL+u+Tt2h4GDizFdaa6t2KFpYyyZpy/y+M5P2atVV8xi38fiPPcBMANGXmg+0ld06eH2a
zQsF0Z9BE9k05UbiBMRML5NdivBOCbTZPUzDiK8HrMCh28Gjax8MkIjurSk6We09pxlA8Y9+16Ef
Yznfhlj6Ymflg4td5VRNTuimXv4e++u2DnpekPoITRvbh6HoEg/KhBzeV1Xajds0jSz8Zycb+XVR
rdFTDbroA+ai5S2K6337Ua55JwF2mvNd6SqNSk4v4XhMFLbcPcy9qNkZRSaR+7AM0CNJ3g7edrU7
bLf8aVFgZr3S/N510/APAWhbXyeWA7ak0Fb+voU2bbCBB4VqVtHXj84IyHiT9YZYN00PZDbECNH+
NvmeBokkogF+TGUyJXox/I+jD/Fq69hzjk+LMxnebuZk6K0xZXO3LXMZ3dEfmurHDMv6KFASbvLG
oAbn7GQGBnNjkwSam7L1rChEVnr+bKJ8Pdxl6djdTBrw+gaeT/cZH3EUzgtqXV96lFW8I2IBGjFd
31neD4gQPTdDBW9bglJ/lmlm/FhA933zcKRt9/0k9YMLZdpiMbMGKHxk+UsQ5WR2hOGzIx/gEHdx
MC1W9NClwliAHwz+/dA3prkxEbr6hqb5rDZTFjW3g4gmdeCbpnf1ODrRnTvGvB6Om4k2LNArux2B
igDPo541bzupjS7UTlV+1hDP5V72XvFu1o6Zh1Grx++2mJYYLlEMFQdVl8RE10M437zYRLNYtk1V
XSXlIKqtWucWico6pyXi2qMFrnbkB+36MvbaXVqRlT6IVYMUK6sWBKc7zeBHvEIKMH9ltkzbwRLa
Qkxigq0Z4xZ4ACRZC5yG/DrC7rLsZRC3WuSbGdgv9naxg92daWq1zVU3lSfPaIovcznO3wgh1+OC
WAfUHNNCCcKx2k7uOuAyX2NP1F9tOZTmru7GAgRSJIwqrBfP+GjEwgXL3hfdQ0MYQRQxCn4G+ywO
PTGguI1Mg4btJhCeCWCAlnYY80j+85/oW+i5z1rJ89mf/68Xqp+beEnBor9+A7zwTp8F+5yzCxQV
DPv8918u2kw2fmtEvX2wtYSl0omizcN8npOPXTzrcRM76CuB0IyJaRH4eiv1f+EB8x0eSJt6G2DF
y/ZKKY2o0qKxDgPX5G1HxyIoiyJ545p7IWAn6z1/H+khbZyLj5yXcZC1LK2D1RsTYD/iA15+T4zY
nwheUGwfZKG+JmoBHvP6/L70uvA80xdD8eL8iv4+v/ZYx+dQwTrA6WuRUU6dZd9LsT46jaf2M7JO
r4/356ee5VLByWH1S3ny8mWJILmBQtfOYY3KIQeGaoDA8lvdoCCUr1AHjN5Z512yGoS/rw/951bC
Wp0amEcNkX7Z5ZtN08mEczhnx2aJMz+sByW/xmkuwM0J7bWbslbVGI7YJumNlST+WxZxL5ThKNzS
qjsnLeRml4kLCEl0bdysPLop4k5o/iBDsK1SdOag5hJnhwMpHVwHI+3lgT5AY+wmpC1ATvdieGcL
yIpvTMmfYQytPGpaoAUIgdkGv69+bqQtCH/kI9qupw/t951/tfSmc5q61Pvy+vT/udMYi7Ps02ZT
mKaew+JfTnID4xE78iI/Vp7ESAHRitAzrfEmsbW/c7wpeePb/txp5CxABphyKte2kr+PN8HB8FKU
Dw5emuV7EEEe8OS1vJHZYu5hEpqbRcj+jZP8woSeC4RQBvhG4BgXg0oxg81wpH/g5i5uech72LIu
CMpRiDe+78+rSSnFhcGecMWfjZMuTlw1QIc41E5j7Qx7zE8DEPvdX6+aojmDvC2H9VwB/X0WzWgl
WWhGQDkCNCAUYuOpT/QUplpoTqmZvFFFuPBjOAd8RPL00+gNclSoxv8+YIZ8np7J2qgNWzhLS/hv
Bd56uWyvZt3Kh7qtYO5oOAvlVptQFfYwJJK7XnfqPjVsVDQ9pPHiTRZ1xnO0qD6GSyzL4iaz7Ao0
KoJl475vnOEhE8MU3apqsT8N0eK/W2NCoTem74X9ABCAbI/WneeYl93sdPk/nJ3Xktw4soafiBH0
5rYsq53MqGXmhjFGQ0+C3jz9ftC5OF0sRjFasbNzsdoQCiCQSGT+Rie1tNrAxw1nRD5Gw2/saHhs
oN0UWlAH73+t1eEkxIFLC1fA5UtIafARmkH++KLq3AmiZpHjdWBU9RfA5qXy7mckcBzZkNR0TZdx
9fpTVUhgKQ6ED7/NoTXnYW//6Oy83sAarexzRsFETjodOtxV16N4NSNk2RT4pa0AnVdSI+le1dHW
3I2BVu4HF7A13VXuCRkQrwdKHbOvbFME/uzE6LKRLutkfzDdasx1LfR/7OEI3yN6ioHDbhUF1r6c
LAfwfGXbY1J7PXhGvVjpGz3wVaWNv5ARtfr3NDGKV10BIPzl/duE0iCPPN6wAMYWxY+wccPBG3vF
V+pW2fVV4iVwXiv10mvelqPbSthn41PfBVhBlnEDuxkR8DXRq/PDDCG3rG9b6PD6cMK18G/IqP1G
VFyJ+jQrwH1SSaPhu2wno+jZjl6uKT6t8eiDrlb1wZ4R/GvSDBq76JVLDaFyY+fIj3NdwQOnQkmf
651yDi4u1x+v7aN25O5W0FbJcROW8Hx0YSutsY6d3SCAaCMy7KGVWAx/KXrgnvWmmcwNC6y1mdPn
o1PEf02qsNc/Ii1GO7cQ6fApXOaajy4cwLA+tNAPRXNoUg+zF4YNmq4oHN/fTmsn1AFn/H/VJLAz
1yNzFKO+a3LFz6rZfsxRJ9iHPGc35rc2isvZpP9FukrJ9HqURhGzVbslXzadImc30IdDQ67zGmdj
oLUdi6MSCRqtbxoUi+nYvWemVhAxHYdqUuK1Yo8sxb9mSM21DvMt8O3ayedYSAdKDvlNntJ6cZIJ
w/VAxDTIQ6MHSvupRV0r6X/jcNBDl71XYGlslcUWcS0a3HqXoQyctsDDOjfpPqlRboJkzKH07ApT
ML2k8ryNa3BlSYmn6K6T+2JJcBMESrZ+OzPHDnFin7IsPGJttl8R+KQegrTG8f6OXFlT1pL71qFH
oN/ktVZGUV0+Jv1Ms+AJBRCgpsg1KD42zfsvQZoshFEVhD1FzsXZp5VfGEj/eb5IrPgl04voobP7
5Pz+CZGCkR0BXWTvLzZ/CDRgKMnk/RDBgUe3SdojTO7wpxdaxeH+UFIgfxnNuBtwjZP6+lgVLmak
Z6LWhizx/MRr0EylvnJCaxgOS63acD8D+L9ZGyDDGnag9FAL3wnbc7/VxhyeEcd2N+qfK9eyx1uR
gCZP/82zLaOwkdejvP9RlKJR6JbiXCKEi4oA2rixEmIcVttkfFxo1cZarO0jFFM5lPK83LSKY+Bj
TpczNr0WyGqDPQKHcgsTVK6tjGO/sZdWh+ONStghgN88xmMDbmFhWGSLiicukT0a7oEtMXwcxARH
+/53XjuTlktW7xENOCjyx7x5j8HN8gb0FTzSHaDU2jiiJmPoxi4AfAExTvU2xlspKpOZ0hkEpKzz
n2UubCv9ADmp9fwmm1t8l1odtQR0N0xULwO1Vk52GYTJI2X+Jj3nYdPDZC+MuKIeivDgxoH69dhe
3Nn8FGoRuK7xUFw+fZPBbMzENSFgJQNSfh5FmApp7ryMPtRlTbk1yhJUe4JZQaJRydL0sYcO+hNR
ue47gtAlugVdhkCnO6ITyb2g5flZbTvnYaKsPuy6AMXC4/u/mMwufpXmZWfy+osVQRyO6hwFPkTo
+ifidPEPNU3LH+DlsulQJD0aVvdHvD17PMXolJMVezxpl6HA4ZxbEfxxQAHzUJ1NONU/AlRY1QPo
iqw9NgjPpgdAOeYfc4Oo2MaWub3yXdWgRcbVocp37uK+6qwm9eYgdcmrjNrbjyH6wad0BOC3cT+t
D2QCdgRmQ7BZDBSB/O3a0HX8KgxdtEuz4tK15rgxndvjzXS4JQCsUWxhz11/vyYLa/TQGkZJo+yk
zb15yOsiOoFLHDe29+qEeAJBfgKOCPDxeqhoKrsInLLjZwEgGg9+gC/0fstmaHVCpBEUDqnqkJVd
jwLIVp2byXb8yKnRiPe0al/3KiLWSv3+LIm14ylNMRJblRsArG6EVoyFCaV+QsUem4LpKND1289T
uWW7vDorFySMNEYH0b34TEVOgg251fHnaPymARYCiD000PXFsHG13YZgibByVMgswD9IOK/XL7ZA
Gc726ADsKttLrBXuSc3TYT96hQ7XybDeHUCYE48jALAGcLJlbQVFXb0AXeT6BeITD6WKbmmVYQFc
GPhIa/awFfJX5sduNzhUrs4/Sx5EkRYRiQMSj7S91I8dre5PvNvwsQjy3vpHDcpE33iJrXw7OBCA
NwHsSULU4tuFQ1unnSJcP1K6aReXA5I6rP1hQpRvIzauDcWHIzkg1dRu4FxOW7bgxwwMwYvZfYis
tjnQAhoPhVn0G0OtnGaqhhxkmQLJFPB6n6ReZdgtl45v9FRp27pBSgepmv39YL/2td6M8uv+fpMQ
GFB6RTs1rs/RAHyJNDg9v6n/MuFw4Y+5bf/GbmTTUxF3CO0kPdezGkjfJrq5fKtyRo6kKL1Pkz1i
+TaWxck0E/X9NRaX8gr8Do+NQTlpERQVt3eo8ZWu7yDCfHQaZFlsAHl0ucYtNon8ItfZBUVguK+y
jU4V2FsM1VlJQ0JQsJa1CqUaL4tDarIj03xGwg6Pb19g/rGrYCqgFlDr/97/lCs5POMDT6AKAriO
fsv12rblnEaGzdoOTgK/PEZf/yfKdB1WNLHrIBil2035carSeji72OFUJEBG80du682DoERGt3mI
knxjH6+kE8QCEJ7wXMBULXOuop6Srh4Nh7qTNaHrY5fac1IHzl9dVzXDnrazhzaz0Xf/aZVFC/j+
oqydIrpcEF0oscEkXOy3XEKjK4+E164VqY+GKDU0YuVyf5S1sMDmMsCNQY3kL7he+Sh0zDFWaDs4
aTW91CjOHpN+cg/uKP65P9JKQi3J2dxUvxhLvBeuh2o5UjMFHtcH8tB/GArAGnuNPoe9H4vM/oEB
X4IMAGqtF1Xlse1pA93eVtlqIq2sKxRJF5NZQvxti6BDUhOCzeT5hRchQp2KftdPxbuh+fjqYe5n
0K3yQBcuI3uN0Yo+1BqS+0USB7+qI6CwJ7fNNrI0uWqLoyuB6VAs6DLIctP1qqJbL3EV2CdBMiiD
Q4bOfIWcf40LWhbY8QMyitWzobV409z/nivxV+d1z+zgcd52PqaazntRZuzPLNWeWlYb/5oofDbD
Gr1iHKI3csTV/SPxhkD7WFX6ztczdUqdHDHVqJKYRv8jdQPxbDeRS4+E3kE0BOPRislRobt65yZN
8tOgtVubZ23StA/YP8gDmPqyfDKa7Tw3MV2sDuWMHygiNt7ZdvIEc5jCMI0j/wMid/cXeuWIkoIj
l0DDnXt1efFQ9hiM3OOic1un29czomhG6YlTUk9bXtRrQzEWpRsZhsmSr5fYsNDz66yIOw4gwyte
AubPhuBs7aLcCquNnbsSXsGq/v9g8qC+ucBVdRgLa+IVY3eRau7x/0x/dDMGRyPwMSSfEMv9CNjD
dXYlCOHRv7+qa2GA54Zs7OO7pC6jkS7lvbxJcX1FH8qX2EyHJ5gC+kbKvLagvKFkoNFlUUb++ds5
puQTopsIr5NVH00DzxY8esxjVIlgYznXJkSllBYyQNFb1owZhfOsZmRdQZfgi4G62MEtjPI3RgGC
KV/XspF7AwpoEzh2iJD5UZZH5znNy8McV+J4/+OsUG7wtqQtSFqsStD9YiNSwB7FbOe2X1aZgGun
NZ8nQ/EQPzap6ZkpqnTBFJ0F4j2HBv3tHcraKAh7A01LU6orKQPGVE5Vv+QJkr7BnFgbX3Yt7lIn
pO/LywvtkcUvDHqZKkbQXr1E7/ZoWyH6fjiqRaQeR81yN5Z9Nfi9HW5xWOBS5jHWPbYv0Nb7K2hN
41+Oap+furIe7H1em6mPiGD5BaIA/giAZ3rz6AUzhkb3P83ajoZdRDCTTWKyousdXZo6Oh92b/vK
kLTfvUiL9+C3wg+pVUQbu2BtR7skpbSpJNtjGY348pFduPh3Dapi7EGVzMj4gnm8P6G1kE6h36NQ
RQH+Js0GRj3ELmHGj6LJQY3V1Q8GYC3KHGXxscJOamMBVzaOwQZw0GpwqMAvcT2Q3kQrvMAmrZ+7
xwDF52M958oLKzDuR8vCQQHc1MZSrnw1Wt8GqTUlHWpkixaqnnpB6CoMarRZsEsLoR+GQbF8vbPi
DRD1ynrCQQA4I3snHN7lTo1mNM+riK+GSc/e1nDJ6dG/P6Oene4h8bWH+99vdWpvxpN//ibEYsIw
J32SOD7+KPG+jnX9xSmbkRdClWzcGatD0c0wqB2xlsu9L0Yn68Db2n4u0LcKgbx+GCpleC3tYGNS
a4vIZS/ZuaDEyc6vJ+UZRlMB7AovAw6quyAeqmPduO3jjKTZPgF+vZFcyVO7yCIN4CuwLpF/kHTS
6/H6OFeM2WjDi1E7TnZpg77A5UnTyj1SxsOfrj162ZGKkIuPZWLoj23aJ5f733HltFPaAJ1Bb4qE
dlmdQ8lR5f51w0snGu1oCR5/3EHVxmlfSToIXbCREQiRWJDFbrH0LM6qyghJMlrxhE5I/2y7s/Ps
1LaNRxHmxAdWqEUltfXCz/dnqK0OLgn4QFAsSnLyq7/Zqi3v+VwZi+gSOSUOCuME7ppuECakT10z
ADFGg5f64Ch4TaIW00TBg5X1dDp7JRflQQ8681yPmPycpN4DPoNu4mDdq7huerBcUaPEgMGCjrSv
WW1RCNZ+uwWnhrWT/132sztQ5IbA6dIPKeNi+qMrzinoouhjFs/tg6cCVnLTRj06U+4e76/b2rHj
EqDTJIFdN93EwCkDTKFHxVdzdTh43ayfgxx9uLQch41NuHYOgO9IJQayqNs3BodOzYsZZbsuSr1z
BeJj3oN0zto/7cDQ/3R7Q/sxKnh47OLIdJ9SjRfQBn92bbqokOnyPUezZ9npMvCgq5GZjS6uhkC7
59YB1oPhPw36khtRZuUqAjXAU0aXTW5kZq73Y5ImoWpOMcAaT3Q4BcaoAO6xVqpxL8wBR+5622uH
YwzUPNk4hysBjnoPDyiqG3RrlgFHRwDQMPpG8Q3q191z3rsYR6PczZsfd3rrc2NGXbVxM60sLJrM
ErBEXx+0xKLWMUaxLrwkVXww0q9Z1Ravapa/5q3bb3zBtXVlNUkAwRIhBSD//M05zxyrUzS9xOM4
qxE2V5Wc1wxczodqcHoU/YEWYHDllPnWm3xthrAZeQbwOek8LK6NSdXaDhMTms9ZG7mHVCiFisuE
lhg7Z6znjRR4JSSAFeTrGVwbhIXFejqdknGV0G6uR6GHZ691oKO6U++2fokQdYmyl2v/jBx8vQol
bKaNLbQ6PBVtVb6LoSQudi8yzxHHFU1KUi3lVcO6GpsHp0H0vSHNGJ86mLylj79oifv5PPTK1/th
aSVWSAUcqvf03DlDi+kjc1RqU51ElyTvnf5f+BRt9FCy//rDrA8QH4TrJMjKOtLovgP5L3aa14jf
KOxLuD9AVFulUbc8xADhsLwXwJkwsQwfM7dLdm7WQRVywnzjAK1wwl3TpSEsKQ7s7OVztsQhNp0V
R/HrysYL2RNIpJ6QL0Gmtp8ME4X6UkBA7JQGbYTIVvPmm5eHybhX9RBDl6rP6+SM2xnOEiNGEo8D
huEvY0d/Z2Nrrh0Evgyhjari7SsF0zKhekiwg6YeOgsRvjT8U+n72twHKYL4G6+ztWDGJqT1TDDl
YyyOXZ4GaGilABSjwuZhZFWltTPdaDYuoSHCv2LOz3S6v/lWsiVuRMDiOm9PakKLEEOOg94BUh8X
c8JmtxFOeZoHXAPuj6LLX77IC0lUsI33AHzJMvh1JEvdOR5L1yJjqdso/7cKUw39f0vDLa7W0aXf
xYYeeg8Tit/jGSuRWbmU3WDBbgG8lVywNMpwSDbNCMOU2qiHRyTru5doiO123xq9sPbYmDsTRA67
mx70xBH155jXuv1TIQvD1z0XI1kNFIgtnZYVegMMTw4NKF26wTfHdzC1MQXgGl8ULzO8i2bPOP4o
EuqCKvLkhc9dgpkUlmwoquy7uWGFc8ts9JNhKNmL8FKob/dXe+2bUiviLCONyjNNbuo31wZ+T406
GHZ80ZxAXOLKFph2Aee7P8rK0SCvAZ8MZp1e1rJwUVW629e2G19yx0oeVNLhj2k7C3wGscq4P9Tq
hIA38I9NwFheR3Oe1HE9s8R6GCLYDvBir0E/3Fi2ldtW/t0cc+gyZIiLPZqpVapStYwvbQeuW3Fq
PNCHGjBBKeCLCVNvn0MtEuffmRuLiI4W793lWzCbe6OoWg6gHmphvvMmEz+gEj37jTVcueXAdkpu
AaoTUBrkn7/ZFMHgNqUdZsklxcLIPDBHipSxoxsISqdFgGdT4Mbihap//4rqSvJ+QDTvHSZoSaID
0JZFoAmrWYxmil6LOdU8yzzd3CPfLl6KWg38om0j//66rsRSporWECQRiiPLWx3Nh1BQSY0umJMn
pxlYsG/OwjjEUzR9U8dkSzhhZTzqmUgOAzKgsbuMcKC6HEgIeIrnaSOOWZRYOILExRnlptFXq+I3
biZ0haHzuuBLb9t6joHVKq2LECdajElnfD5PE6H8BH10i5yyctIZihvQBGCAdt3iWiJ0J0NUpeGl
sWMPoJytP1aq0C64/tWX+19tdSjKtWxVCURZJiGoqWrY3PM67AfYpnPSZI+4p7gPSt4NG5SbleOO
5iY1Qak7SFN2sSHnUsuHvkujy4wGcPGIfaWBIxIPQuMgqhmG8RQlCe5POdY23+7PcgWFR5cNXBlN
WXK+m82pWWmF+bgW4oCE1tMZEAlEztH1yn+bqNUf05HE89TNVWAcaJpPCAGDfbNPjh1HONUnHX4M
iiHMb30jOdhV1zlPnc3/cMSSAG8g1TKjr/d/8tqHAWKvQfCitU8F8Dp8pHCTQLX00r/Cwi8e4h7m
GHiC8/LZkhZcq1GDHkAnS7bwb9lDigkcgqauJ2HM+ktcVyaJcDkcez3En6aKouOQN+MRo634UNWR
uq/aeEsceSVcon5C15zUjxthGa6axh0wP69l31X0/5Xl2D+gkWEeAsRM95MZD59dK8e+uuo39sbK
Xcdrj/oEmFGefEvw3xxhJhSPNHzTPmh9pEHsj844bKmOrCElyFhwYTSRO7+lTI2T6IxRhbFHup0W
kOwVM8Bnou2ik54b9Q9gMMm3Fovub1bb838wk6jgrRmVZXlS5ii1z047e9FGNroSRCnaQUHX0NNh
/eVT6c0llWlZE9G5Bytb1+lz7ITzf7YXzkgiTbg6TYH4fn9Xr3xlYGgsNF8YPecbvODghEi/0Osa
avounv0fdoUfotp+rkL7W60Zf5UFcJX7Y67EHUk8dbiHwQTfvHabAVJAnY4AkDFY/NEE+bRXXYQE
cdqiTDuLf9XUNjdi3crp5ejysODgSkreYl1tI49aUl/IFl7yg0pTu28QnkJQZ64P92cn/6ZFok8q
KMHcNLdpFSySKLu2bISiTRrbsdnHe6XVkV1q7ETgZVhx2nal3Vr9oYy06u+wnptg7+W18n44HHk4
q8snpX22DFZljUloXFFQ0ISi5zsnVe2XxsHvZN/bbVW+PxGm+czLhjHhei0TYasZgbSaFEswhMAe
zCrDr7UVJfvY6KvfmdiboWTweHM++ljpwzHvAz9ukuJcdcoPQyTDadIwQLn/HddOIgUdyHKIH8Fx
XNyOOdoQehJ0cGbyUbkIPVKf5prggLNPu3fHxjzfH29th0KmJBZ5Eua6TNeEYVBMy6rAN1ScP3YI
PKvdUW/a/KehzfoWQnPtDPI2kjIv9LhvemdxoVZq09pwPWyrwWZkjPPkxQMrkh70aRIUWBJdw70E
9O1WS3ptoqThgJMJ8rIdef0JPWO0hwjVEn92E0w1WZCXoszVvYHZ0PH9a0oFj7ayA8jrBpOljLE9
uRG8p6rEwLGjz7pvzFD1tc7dqgCvzQp8MBUScKGglRbHHps4VQBQd/y0HLKPuaph6icmZ9/PGNRu
BNC1EEPiRFtQtltvMu3B8Yp0VmkMCrNzPlYoJly6wFQ/Ac1HNEBrh+aZZ1aDx1gz/BhozWy9r9du
DbCUlhQ+lkncIhfCL12Zh9ziYRgFgXrRK7xfTjNlk59qFgb/4QfcN4dwyIxvZAvZFp5vbam9X7oV
FPb5BcsNRA+PtoPn+E4+5R/a3B5Pwm1wBQBD/u39G4jyIzAeOI4gcOVPeRNuMHOP8JwNXb/s+uBU
J8Z8qPo4fVAb/Tcw2nApqd8zEN90GbINfeJtpTBU47nzk7ANlGIAue2jKhkxgKy3NuzKJmLxJJgG
HNhtcyS0kqKLZ9f1Jfq3Aftlza8VKMaaSlQZ/pislNurLtBU4hFRPkx6E/+8v7griR6gBK5koqxk
Pi2ODJbu9WyUAId0ge163eC11KOff7w/yspugfFHnxKEBXSnZbsNM+Y20yPg2t3oOqehwsDVLfTx
nNSYlt4f6ldqurj7SdvRBoM+sCI9EeVuV1odHneYAWNjbeGLbhS7lt7G34iGDd43TWQBXhBdl9U/
Q6W1nubRjF80ERji62wixnM0e+EMLwN6ReNpaKsp+6oMvVNf0nZyNASdyjB/zrUo/6MU9F12EILm
F7tvOuymhjqdn3qhqX/QAG7ro4J0eHeep2D610sEOhtx0OjGSR8m7FDBhOI+NrURJrQZFgKy7Kwh
5QTFOHqYhmBXe5n3XXOGafyEMB9Orpiqm5pfxE32hzY3eFY0kMb7g9545X+N2WWAnEUj2n2SFzoa
d3bc/qWUlR6gktaxldyqiT7bqTuNO2GnZnHJ2r7Cj9UxRQzmz8MtQ+2SFgCSSpsMG2aBT64rXPMl
8aYk/YZGnqFu7I2VOx5uH49tTgEbcHm8J8xtk06eOapayh7fK3FRjAQhrMKaL71e2O9PlBhPAp0Q
NbpVCYlJQQNrgJ5q4eH6qcTf46EVAK961ds4W2u7nhgIhQplDdQN5J+/CVxtj8ILSrPhJbLMtDzh
/BiGey0N3eakx0mxhUBcSSe4+aR9A7Qtmq3Lo1wBduDtrPgdwKAT12P4xZrGZpcg33xITBPnS8Mc
No7b6hz5W6WYLNim5cmu7BpHGBX2fdEPzYWPF7ygoWV/gOjcHu+f7LVgCf8cgVw0oWjULS68xhnN
aWhq+hIAVno6QnpI0cKqYxvVHmlpaGRYku/jTDUfoFshxobbplH593/F2oTBHcmWK5Tjm3sfanoO
UYJqIR634Sto2WJvzrX7NVf0ZmOn/rpEl6GMXUrtHMQs2OTFjPO4dowWdW2/JhGc/ui8ovyTfqgj
diKLzeiUZfMwnTo9KLLHOVZwFGxpoGHzmdrfU/T4X/JMeO3FyCylOCCaZtO9tUA0QUFSzORTHNrS
2nS0sDJWoq5+rbIidfdD06qoj7Wpku8LeiN/gd1IvpKqYoMNGVt7wOcow2kYgZPHOgzwEX/3Ckux
eU9aVQDLXO7jkZqcotm6gupN/orXu3cWk40EszoaG99y5fKTGhyMg9Q2V7A8UVcHNNE9BBs4MWmb
oW6fE3tLEW98xrVKEqVmWo00ZogGy6dZKYTp1bnJZ4zN8akqDWQxLKnl7WkscVKY5t8CLv5xtNPv
Qx/FCBZpP++v6UqQ5SdQRQK0u6IWo3UUMgtP4ZiiBuArZpoNuzIW8xGgkHbS0iLcAA2sHBPCHgV+
LntToq+vl7aZ7XTIGpRHUuDtOMv32d70lPjcKdy99+e2+hXJgQl7v+pki1NSzaORWJ2h+BaGPz7q
XpM/eLW1AXRcG4WHtQR0SVXVZVEoLipcYoZA8ZvQnLBpke7vLRje+3NZ3SsSJIeQKiX1mzdh6Sqx
O04U8NUAs0cPSqxfjIb5obepfFveOP9Hz1q1d2bv2U9Gbs3RAQSY/en+z1i5ShBUwZSbf2QNY3GV
jN6Q4y4UU9ZPx8ifYJli1FknR1JTlJ+9sTvTNtyS+1sbVGKVgB+ALYeNcb1lKjpTuRkOdLmjEO11
VQkeDK0pnjNUPDFPKKrPele1GxWGlUsF1Rg2KIFAmnosQkDdVLE9jgibhFEsvmqIkx7DtgKkOBvx
YVTq/HGEqL6PRm5OrfgdBobEm2CKxQPntmqjolEltdk4lzQ5n4tWFAfNEz8Dl0qjJN2++6hQ1wDc
AQ4dJt5N+yvRWk3o+BL70ezoXxxjiiTdddo4+zcvU8mCkAIuEujMP/IovQmrk161VUtXw8ce2f1U
97X40Hl6c+iyznmpcsOBhCcAJYJfevdDg6EhlUgtR8rJ5PTXQ2OXFiT4OXT+2EedupvtqPqzCeYZ
W9/CCrYo8renVUqH8/imJUW7lrbE9XDh5JozJFvcYHryaEQJSiVDiTOZww89Pub2QRMUQvdzITAd
rnh46LtMHwpyastKkg08y8qy80D26FlyeqRQz/WPSZLWVsOk6Jl7gbRsCnA/P4asxrek6tzvrlp1
5ilsDGegqWTxmLgfM1aGp6IsLxjSI27TRRju5sjoBzr8PmmLsS9bCku7drabXZHG/VNTgOoUWeY8
6F3+7f0jQ3SWL0vu8ptmhYdjEkWWeuACCGo0SkT2qBYmjvBmXgxnbQ7dx7quugPQ6uByf+hfbilX
KRp6T2AbSbhpEZGuLHYACmV4gHjW4Cez0z+kdWumh6kI9IPeR/N5xBf8SSSd8cObup6uUdycEtUI
dpXdzLKHWe9Qw4v+6YJiS/XnJppKISoufP4Fcsg2ZEbw5hCWBsToKNF7vxsU+6tbIIFViNk5w0GY
v9ReZLx2WFS/3l+OmzSD4ptFMQPGOQ8fLuTrQQXgmtBq9M4XmVDVI/KWmd84Ufxh8EqlPkFWNLcs
627uZVnvMxE4o2Mj+fzLXY+eu56Eove9gnevpcfTUaUMfrw/sdVRwA4hhsFlcQMVa5vaLIKg6f26
7qy/0fsXHygvGL8xCm80biHwArJHcr18lZm5RR1TtKgH10KseSyx5PG2OgVrc6Fh76igZJGPWMLe
mskyxdQPvW+2yrQX9RThnBZtarzIULs4GfSzsa4C0KWRyy8yQFFRqbDRGvDNwXHPnV6G9aEIbO1j
ElZWfBCA4/FDbwrrZY7L8iM+n6V7QP0KW4VJZO7W1XezNWFvgCNBxZyEho6CDF9vz4MDh9/RqlmK
E6T6ziiouiBArpbRzvZKXaHxPU7/vnPXyDEpr+EcB83zpsnWijLqGwBgvkJ6+rEz2+YlF8GwsWtW
ZwZZFiYM9zoX0vXMsKC0LPRWZ1IYZHtLE/vGpIurz7Rv9bMWR94Wlf8m0tMP56jRVyNJI2tanPJw
RIObrz75c2YmRw8425NT1MkfoxGJ3aiFzlnXysoP2zh8bwdRjkwvgf9wx1BLvp6qHdMMAgWi+opS
iZOZG/Enc6KXYHtKuxVY5N91tX/lWNxnfD0Jil0+Dl0DrmYrlNkH2mwe68Cbntrajv4YahM/9vsb
5TaRYDBU7+AZkfySwSyi9UiHENk5rHGGTKm+GYMePZKPuvEpH+re2/UmGmS7trHaf4bQM1/c3hs/
JAkVwY0c4iY20KaRal/EBuhctGyuF9gNW9FjezL7eqUXHyFrtCeQYGhF35/v2jCSbOjpOv+GuXI9
TJ+3pZU4bFk2WJDswgrli72nhePW23troMXtkGp6rlSZMftarpiPSd1XxzzN3o26YtXeTOcX7vRN
bMFflPwwmWYfsnGzi4p+/iTM5J9An/sD+vPjRqZ1c7XL4fDPkpwfySqVk34zXD0j9RghE+GjhzUf
SwxTLrFpjuchmatdITWAhpyi8G98sjeDLlayKCbNms1+9l1r1M4oD+UPYTXoG/vv9tBpFEg4d7Ig
zCZchJYUax3TnjkHeFxPHyN9qo6tk+DKDNVhY6jbrUHCjkQHVExkZG7E0BUlidrG7A2/UNLoYEYg
eMyu2aK+3U5IjiKPNBVnOMaLiCUrlmAO0erHqbra61M27AdjFH/EHdX3+1/o9h4AsMLGgEEAdPTm
KZuYehaksWr4E9TpnYur83GaG/fY5nl8GEDjfrs/3u02lBaYJN6SMwGjSb/ehi27O4Psjk+Jl/Vn
zMSqP8syQbs3FGF8TDJsuHdAWdWNQszaiso+AYqAfD3qS9fDllCEHXQiTB8gZ3QAqdfvM41meakY
6saeX1tRajESTsGyAsG6HqrgJVep2JT5VZZWl6jt0tewsuenGfeSn95EyXYjLspDdH3ngDUjaeI2
4Oa5kVu2EM+NRQT7c8AS7S+04Z3qAbI3hARD5CWKyHgUWOeszvHmo9J/KUy9/Of+V11ZXtnPJUsi
nSDTXdxEgT40mYgLBLgC3HQ7z8H4MQ20o+sm79ZJoyfC6WDTkh3eNnanKaJLFUKLn0sjOkOKsw8z
a3O8P6GVjwg1hkMBQJVa+hI3CgXUynvCKNlK5dCas5DSEFZ3gDgqzvhq4Gh6f8BFYKETy8WGdgk5
JsgfCiDXu8YBBVDQYcouVFbcJytArro1o6333cooUKC5WUCQADBevvazusPCtMky+Dpp8YIFZX2Y
S3eL5Lk443IuOtZ5lHF0eJ43zTnHrNJUAP28mFrR7bIu1Y6IWvzt9NosduaE9swuBAmxsYKLY/Br
VAAxPOqoIdPHXWS0XdtqsCzq7DJYcfEFX5rmoQ8wbUV3OCm9XZlWkkbcxaDGkdwxPqYu/bTf+Q2w
otmbksOwhF4qhjmNXKrZBfVm97NlkHDhcuXsqjBI9nY818+K4lU7e0ry75lZi9f7m2ht4Xnr0M7j
Mc17U/75mzteZLR++7IuL7SZUbicBuNH4NjVjvys3euKXjxDDiPqvXtUA0o98gH06VHhWWzdeajH
xpuq8jJDNvsUtqp+ruyx+dqoo/uciPRnDAbj+/0xVzYy+4uOvUOT67Z6o5VF1s51X1y8sjI+VKVS
7SJFzfz7o6xsKeAHXMA6tRoQ94s6DUpNAOQqpbigvOv+6VZJkh6HakiFT2aD2lWuh0WJq1GY2Lu0
9JA3EU1Qx5/u/wq5fm/iu9zY4Ngo7ZPp08ZatraG1vU6zcrKiywmfA/M/p+pmKydEnf6l/sjra3q
L9AhGSKBfHlLRpqYcSvMy0sVBO3Jy0LrNBtjer4/yup8iHG/rgpKy3LV3+zSqImj2qzn4tIkPD1p
Qda70ggcXirKO+FOv5YOZw9KChB9pBv29VCNZZVJgQvaxXFG/etgZDBCO4Wz+4wYsMyA9bK3L2ES
JeJAIdLK3380KM1QyQCf61CuX8QkdGJA0satuMxdqhyarp8ueDJ2x6E08wP63WQ8Y2ts5DorXxEQ
kmOoVNGljv9ifYekDPHy6svLEKrGyQi6cueNw5Yd48pXhBVDD0T28cHPLaZmIMzPWz8oLpGWmbs0
FuIsDB0VOkXpj/c3zJKnJj8jY1EQMXlUy895/RnTjNq9qnDamyqqx7NRB1Wzwwgn/5gNWNCdBMDz
p9Cu++nQo4eTPukw9pRjPTnVgEuvV2yJBa4tMdo8mMZDj9Nv5B3HPAq7WZuYfD8W/1T60EKGxy90
4822Ogz3JwgrCm83uqbd2KQV+U55Saum/hQOqXPBgFY53F/eRWXm1+ry14NIlH2QG7J9FWd6PXpV
cbF6LzV2BcVM+2DkXaKd2jAaHswpQmk66ZXkXOpIQG583ZVJeibPAerhUJDYsNcf18PfLVSaub7Q
+jC+KFY5PGhep28s5doeQn+ZhFyKT1AmXQxDp2HgXZLXl1Ax1VdPqYMPolads1JrzV6kprIXOOft
+35uT5g3ens9HasvlpKnG0/IlYNDjxbCND1LjefIIibFY1frbRTWF1AgxUtvW8U3ykQVKophvxFp
15YWzAmvVZAE/CN/yptIm4h4HrXEri4dPa1jX0CeYw+9swUrwUok41IHCtIJmd8iEkB3DhReyulF
dQrUWzN2GrMZvJ4zyvWpnijFNx9DPRje6Sv8a2QyHYlNgAR8A5bPClKhpIIYSL0y/Gy08L7/x9l5
LMeNs237iFjFHLYku6WWZcuyLacNy5EBAHMCj/676H8zbvWvLr+bmarxlNEkATzpDtBTpytE6mdv
kecDPEQAoRlLXnn2wbKoH+vQEhUcsmCKa2iPca27a2f9+Qbdl2FaAPvVoUA936BK5iUZalae8rnj
jGsFCSH2ehW1b2ahluzJLsbNvFsWe3COszmXgNmVVxsHJgCbCGMEOSr79PLVcC7X8ucN72PRnZBL
gXKe22VtPdhBMVSnutXOStwySR+1mytmoysb7mCqTJ/avtmCuAir6IdD9pvF8MPM6lVWlPsgaxQi
Nnv8OOPVd4YvloacdMRMrvgw9K2oEUQS5TWmyrNDxstEBQIMOoRRUoyzb+ZOc13g4yROqMCsryq/
Lk9rI3GnlCq6Em4vLkVyAZoaCZFn95cRMSRW0SZOsJHE7TYUdrw2IrgtN/n08te4tNJuRU/xC1D1
Gd82Vw0QtnysOGjKj0enH08yWx2EFaRxeHmpc1OvPx8euitl3N6I4tb8++qYUSzOMRATJ3JN+2fj
MieDuuZETwaMLo3lsVRfO77B16oyRXXnw7oNYyufzC+Q3HqZdP3kOsy2hTG99trZexzl6BmHQJZB
k6x2WH83s8y14nlYnY9NiBdrbEsF2nTJHX3taS6+uD+dedBFz+9+uwPJz8C9OgULBmVgiKu4M/su
mRmsXMn4Ll0WlPCIdUP45iyfpSo4XBY1uOXq5JYYAG+TLu+BbuXHlz/PpVUI2eDcdo8yWkZ/fx0A
uWMkg6A6+VUUplWB7FFTaj/991U4+cRmgC7P3Qvwrt1o5k/lyVPaS7Gbc47wDv/RjmXfadzgYD92
sOvO2vn7WUr4KkWDl+VpEXb+dg1R5fb8Sf37Jc4q5JEAykHpnw+ZteEvtTPlrGLq/gAPSRzRiXeu
ZBkXNhpzEDpgu2g7GevZtdMbUUP3T3AX1J0ODkEuBpQX1zCsY7/FvOfKNniWufHqdjbJTmwlhzqP
70IVSDCOW3UCHqJvpzmsIZFIWHkRNsGfVqtAFNysnG+mrK5VVvsO+6so3Zem8Pb+XHvP1NKGIvD3
hkp1aqLeSXsn7wyYT9bm3K741762inX5WAN1+416cfCzM72fL+/NS+vvks0ehTkM7/MT4GeeqOs+
Eqe5Vo0+kvWFPexhOYUnPxIixzyw6x8H4HfTgRsLswNnC0VzJcHav+f5W0B8FtACgoLPU2eJRKiD
+4o4Feasbpx14CJ2gW69G62qfl+IqrTvOne41mK+sM0cWrWUH2SS7LKzbYYg+oL6rYct6eI5OsnC
uvPiku432FtoDP8e4CgiuWj2lhJ1+3l+5wSgMby6PjXdYtqxhTP2uy7s8p+ro/1rKd2FN/rXYvbf
t4Fws87z+oyKfRLqlRFWeYpOvxkP1ZNRmZ+bzGuuHKKzVu9+/yAPwKgFJVyu1PNDNJXj0kWtK04e
itFzLGS1fBhq1IZxoC7NcFdSUuvrl3fvOYf5z6IM97190E9z4Bzp2gzIec443Z9U2G2P6LznSI+t
+hatO0yk/Xo5ztgmp2vlW9hqNnMC/qE/kD/23wddX6O/XHrpBEZw6bioAYk663Oxe8p1sEMSC6/i
gc15ulujsL2f8qJKM+om4OICl+OXX8KFILZflKTVtGxRuT0LYug4ido3GnHCE317HBsAYJ1phN9f
XuXS52USA4VwF0jxz7N3JHpwVB9JZLYiNI41ztRHFAm69z3og3cCm/QrQfPS2eSMcCw5Lxz1s3Dm
j6TnQ2TwLh36zfO2Ngcvn7Co8dU1cf7LS5GX0wcl6JwPKczVXzHOUOLk97YXe936vXWtLdGRd81g
5eKngvYCSJAJ67MroBpKw5CA9k/FVNX3ZmAsdxm9tSvt1gvhbFcUJYveWWXPhJUjsx+mYKHQwtR+
mx/qbMjXeI3KrTuUqPL3uDDnjp1G2doFd3XRFL9f3irn2l77qUS3g5sAQSRyq/OqYXOHIBg2UnlR
h4g5ghw3b3MDrYGTsfVi+exYZSA/1V2DrXNIU32JS0OjPh+PUdA86bLy3bRqq35INq9y60ONk6Z/
jNrIuuY7duGD8EsjyAHEgOf8J3DGtVP0nJ1hoKoRslSvaG5cOTqXFmEfMxZmlskyZ1t5zly6v6Cr
TyXj+xsKGxF7m26v9EMuHNC9tmQTg1+nV3oWzFAQquddFvTkLX3wzsp0+TB4a/lNt6F86sjVr9kF
XFpw10qiX/BnYnkWzwIQjUah5vxkNE2XjiVamuOa69ehsX1xGH4fXt5Vf1LLsySBTJ3ZKEjXvcI/
6zy1GXYdSzMXp1F1zaPjb4UbQ+UrvJSZd/3eWrK5eR1mpg9XkInn7TJtM+19d9F3vt5s7+hMIqzS
eh+5fasq5ShwAVWhU39UsxObWuRZMlb16ibTaltgiS2nyA9+VDqCrnbo0IeB42PEtaosI2n6XCCg
u0vwHKWpmmMUVEZ/12WhM8b9KisnVVXQM7UGfxkce2ttyn+/I2mIk1AQ/6gvz99IY9duCI0VDRnt
6sMSYqAE2cZJs3HQV5a69LGZqpKLc6z3BtXf+YTkjxbaq/AD1kifstquP4xjI7/CXTSTUhj2/7K7
6GUiBIJmFIH9bDtn8CpclWPqulhTkOaN8ya3XOpNnNjuts24Jn146Ywy8KTXz+W1u1L9/XybEuYE
eAcPWdMc0tLx8rTFnOfKzXwh0oCTRopqn1A/n06b6JDnXeQbt5Y9mlC7OuvVoPrhHYIg4v3Lx+XS
A/13qf2D/qdnCUEMdeYQGaUBu7rENYS6CRrEqP6HVWAa0BQAMoGI0t+r+P62FvPOmMll38eCvvgN
U7xrHqAXAhpDQ0CHSL/tTOazC1SWxSrxcchPWeBgCCIs4wAdvDxCq7XvlN8XN3kozTSX3HkvP9+l
bR/9QeW5cDbQBv37+SZztOEdccKmVZfJwJG/aWZpxZHgcZdZecnL613IIGldYha5a4mQTJ/t+gha
GHVogGSZq41Hd7DCo6D9d9Q5DnNoqEiIs/oaIPDiorvZA1Mh/nXeoxoZtsrKC4vTYtnZQSzbnEx9
4Z2QpAnSufHG24ie6pWs9cJRQN4JM0z04OCoRvv+/c/+DAa/ywxjQO8mrK03rfBHit1g+mjMkXN8
+aVeXAoeFehcwjxH/O+lMGz051ASf+uyDI+Tn8lYGSp/E3bzz/9hJWo8IOQEYO+c0FTVkfJUiyJb
6HXdlFglBgoM2Br1RWGLeQ17fA5c3fMsCD4keJw9YvAz/YA1L9pRFMVpGKfp3g0NcQywu3fiMMz9
98OCmt/BU9umEjcb3K9u43T33abUtfHs/+eH7MMvDgujxbNtm7dd0DUSNfLS6py0sDpxg/HXdFzs
FivTOTKoAbuZV2E1YYJqFrdSNvWHl1/+hbO63w7EKNhzFGH2358ZVk+9eCt67IOYkFKrgp/KsQck
nYRHY8UP/ocN7DD0o7MLkJ/O3t/LyWZx7azZreT3/l7arFMJPXEsvo/go68JU164zdlNzLnoItOw
Ph9qrM2Gy0vTGrelWpYEZl5/p4Vpnl5+g5cOyg5e3NVZwQWfB0GtOn/yJOTftS2HOfXAa91qAa0r
nsfS+fLyYhc/F3UQ+ju72Nn5uKtYTL9pbBiHBfQtL6nHhi+XWUxBqsZKl4264MoXu7QiFAQEt2h0
uc+MtFo3WIktcNhhIqCTH7pqAsZQ5dkbafh6TD2pAvPKhX7pw9EYYYS/g0KfQVC71qBQk1N+qsqK
Y6jcCJKAf22VSzc4aRl5BZ2H533sDG4Roz1S8b42JoAYPubBNz2EtSMq8+OrkSkEvuNO4d28/A0v
bJh91Iy+Jow/yE5nWWG00FwqapNt6VXWXVE05UE4SxBnwAaufLxzH5/9svN34MI+ioLV7O9f9z8B
A9XvTUfVXJ7mIlfmja2ysUtVLbMtmRa7Nz5mi9f5R0fZqrytfc/okqweQMbYWwY0xqzM8L0ZFsxR
c+E0t2JS85NUQ+UfKy/zzCuJw6U3899fe3Yj9oau5DgotEUAjqSunhGvW0Y7xlLzH73t/9+LAS9m
o9aOW9N54SeHivkdM2r6P9v8wVy3JmlqRseOMXQPzdS66TCO05Uvv3/Zs2JsJ0mRQYKtpto/K/6Q
Xu67pidnCOqoehwXS8e+YRXJhJN2EvrSSNHAcL/wecx0niL1+PLGu3CUQeXswgz0Gvcw+PdmmJvC
H5cqL06+XTt1mveSwWnojcq+yVeMOWJtBtO1GuhCGkp5AAiKRJeq5LyOVwiSAcTETSEy7PKVNTXD
0VsWEW+GtNhEtFgtLACBChb/SL3584lJzsiSmLnQJD973DVvK2GDwTwZbeY/NIHZMvArrMSu+uDK
h730ZiHdoHm4g/EYi/z9ZgPtg9VT+yykyvaUvnOsG+UL+8Zv6VzmZrddOSmX3ipcCqoi4AeQUs4W
rCZVOSAEq1ORz/mnZRAtgKuuOvSepYO7cpiiJubKjI5U74a6svifv/1sH+NWSqJNzQfY9bxV5U1W
xlS7481ORTVBHDXcLpXwOIo7B9GT/pBXzcy8c86L1BkpeZmCFKYd905YPxjFsDzlvQEsVuT2UD9A
Oe29pM2t7C5wplE8Zlk5PkZ92L9Gkxc/1LYN2+3Yh15TXzkRFwINdFNoTNyQ2Cieb861LzoXKdLi
1LXV+oDJqJXHExZUx5cP3qVlImYm1CcMjJ51maA9CRQIZXGqZ0PfhxOiSrUbXBMBvXB7Ih2LZAZb
EC3l83zSH7xt8hdfnVoP1kvqwEBBF9toQci5tIW/vvxM9oUtGKLBBcCH4SkIqrMwNmPy1Ip9WJI5
Q5gfs6Fd5xiElv2+VO4yJX7R1nnMNh3tG23rtorR54xgWA+rll+V7VXbkecoZaorPf100HzbEne1
e3kbNAF/waoMFOinKMyGm2bL18cFasby4JpFvrwffT8XiVvj55FMXZYbdyjadkSseZKv3HyqH2E2
bd2VD3nhFcPkQ0QH6B1NlvP9ghCKmoLJUWTLtdqSrJuXGyd3i/Y0VfzzShp0TtXebzA8UgH/wPiB
j3q+3Cbrccbdj1dczlaYoHMlrWRSZq/i2pP5lBT2qL6OmCe29ybUcfOmzY1qif08oMEErnQIY2Pu
rYn+vIMu47Kptktf3geXXgmMOHD95PQIYZzdsrVpqW2dwdvXVcj3N9vpaKx6iD0p/1Hr8s/rgDQK
7BMeGYjvs6VGtykKHF3kCaFU64gY2vgjU1mdTPZW//73p0I9Gq7HPl1lPvT3hZ7v0+0WCZiTOTbh
UQvHT0d0ThJf1B9eXunSMSI+AZCjPYuk7lmzZMnEJLZByRPdmK9SleEhQn0yNhFNeXSjZU6wchHp
YrXVlVLiwqX0x/1nd5AFBHeejGSjl5vK4202zdgeHK2D1xrw17/Pb3dVGLoyCH2hGnJ2S8jBlfXQ
D2wP7NpuN2G0h2LF78uYrGvK7nt2eBaVWIp+JJEJiNJ5SleOZqYss+KBwry4K9RSJ71PRVZO2iIA
GUUCxb95evnzXdj+EQgIdghwhOd452zcDVBmqDOl7gfAUEP2qrIwbGuC8gqI5MJG2XmGGCiRYzzX
2RlLO+q5jcVpWY15O0U2cr13BZdpm3TOCrtjq5p1fTMDNfXf53loZ9euowtZzj6N4VImwDyHPYy6
V2bemBB4TLf8kRn07PGSLqoPli9lFw+Brz4g1kWnFum/yn9n6BaiTU/G68eT55YP9oiH982MIsMr
MF4Yy7ZLnruxzKDXHl7+Lhc2A0UPg0kiIszg86ZSGbjzVAmmaS0p2Y2yVz9uTLHdNp6zJVKR32fl
Ol8he1/8RIA0qSbpLzFl+PvWCNtmMbNgFqcpkM4XK2rkk27qhbrcLW6qYRT3ivdLeDO908uPe6mZ
RIbBKSYcUzGfL033SNeYQYqTHegCG28FFTuGqbJViUSKvUuJNFIiKNK0dTLPwnKwuQsdKNpzZ7x7
+cdcOhNQAHboOMkhg8q/X8NYO9TOgSdRn/S7MKa+tz+Xudvt1i3muF750hfuMVgykGToxe7pz/5r
/lPiUmWromkJQED/AmgOA0KM6Mul//5M5Lt0I3b62jMdopx8hcbhxCrSCh4B0TpxYer6kBMXrzzQ
pWNGMkpDGxr23hL9+4FwHxSdMfow2LxM3AxKBWXirEXwaRVL4TAvmOqnf304WLjgiMBTkcyR2fy9
IqLAkPajSp1siXh7HLq4GyK92I5e3GxYwb+82oWmBJkw008ayz7X2TkxpXZpAxoZ90g4h6iKT02F
lnStPPERU3EqGVcNYZeMEATbx6hZijzOsgj4uO49Q9/4BGJNfzifs0O9+FVx8Dt3qQ9dbY9ZjA1F
5/7zB0GxGGmmPeuA3HZe3dkDuiY1Mp8n6OT9oYxW7w45FWyRQ1s8jNG4XVnP43X/HchgCTOdBKMD
deiZmQd4upa+S1OdMqSDE9KOPqlCbB1qZw5ur3yLPf6er0X2QYOUZhQ0j7P4jHIYfmnWKE9cKnpI
i2lGkN3fZaljVCTMDw1l+5dMDl1zswV9OSUausYaw1GtcrjSXSviblSF/wpU+non1zz6CYipnxCC
XU14DPmy5ClUV39J52ohGl/5/fbz389A5I++JjBRhql/b91gQwM36ABQlYHVv81ot31fMvI6qJ72
5id95rm/KBwjWFAq4gYSgVu9V0Iofe/XEo3kAj5NeSXpeX6CkalhfwOMofH2TKuc9znhNLeHaqtp
P1il4cfOEkWHWc3WUzutn15+CReW2zv3XLjkWM8150vDXBY5lxLmHPVIgWr5m6naADRFPk0dd6uu
sWaeB1eOLlkxgIDwAlamcrniDeGB/SnH8t1SgMleTVND3ndDrEH1dIvceXUl/3l+z4NpRpAdWyIS
Vmbqf39p2AANHDYxn1phdoctHOSuMx1cCaT7EXu+pRiZUtSS5cCfO598+arMzFnI6DTkvVMcfVgs
+ZtaB94hsrRRxGrB3DxZijX4Yo1LMxwKbx2CFNmEWccqNOafmLDU9k5L8z+Pq5c/tJks1BuvG/BS
6y01d/ewSsYhWepVN4yZ+yIH0mPnw02mM8TOunxc57fDUks/Ljd8xpNVZBL34clUPYr3QfStN6Xx
2e089VYRZXPaeHb2OczzYot9SVqVAjs0fm8om+m03ubmjaXy8ZvWq1T30bauPzxrniuoEd5cJ46A
15HwKIWMUdxDMxDA2PBxP8JFvNIW9Y7d6BU62aJAi7colckPZq3E56Cym8/WulX9TWHL4WMR0tc+
WOW2bbHslwU3oCkT4hcSMUVzmugNGXEYyWKJWw9P1/dLVo8YiMCNFO7NsviMTiJj0u23vHToEWrd
ee8Mswm/l0vUeYeSPHy5sXFmE8goiLG/Fwaj0nsFXSpPJ2+V4tWkDG2+AjTuON9nGZVGjLjSsv3g
RhOobXXSBq5ubXWWlJGWr5XtG0S8vm+tt7LOuvfKM7J8hi2yRubPbe2i+tawu8V5XTkNs1msgFfT
5moOjFr2Jzy1Aab+tMNi8hNwWPVKvut4P5ks1P4rCnh9I/TWDcm0e+XcrnSc5lsZzvJnkdnTZwbG
ZCoKOMPTZCLBfbtK/ocYlOVSp9Wo7TVGYTHAOAjMfYsXXrF0CQCi/HdYt46bwHestniqlfza6HyB
3K3yhaFFF4bvEDa2JIgwVXzqvKztoJj18suIoqtM7HAgJ9cEuwiMG8C9A+YjqotB81hbrDYJVEf2
dQTmCsb8zyxHfi2xLMAewPFznafg1CKZ0u5dP2a6sN6QxoxfABGN9aFoB9EfZpkvfdzjdTfFPnL/
MgkjpH6T3tuG35xxL52BVzzqIarLuNSjf2/UUwjULmDwqBpLWAmViEiqrPWnZI6K8tEYemR/PfSU
pxia//RKVKFsMNts+o95J+SrynPqG6NW7Xft+Cq6sYW22nTAN0MmESLEj+XY+FVs1Pa8Jmx/UWGT
iKJL3G9e8MuanezzhlPeXVOt5XqAVYM3WG1KR6ajSZy5L7rOhlwiWveuoF/dxGa7DK+mstIgd4M8
e7Q2s/wcEUIlsupl/r4RWfXB9Lrta2FUw5Z4ZWHppLKz/AdOSIURl/Ysy0TAssxjAxsynWYiqMPb
1hrXj47dOW+jVjpTXDa5+LiKzXuKcndakq3T/ptJgSxNizJcfjSuoe14mhv6l30YNgUMrsmB+j+0
FQLegSrNtGhmPcVRs80G/32KDlU49RlOE031gEBrbvFkZdBV6TQ0Xpc6eij1D2h7HOUhKr0ibZj/
yVtj7Nx7xcjsYcuKKFUw1FEywXRSx8AO3S0ZZ+i/acNwT8UK7b5EyWF5Zzh+P6R6XOwHN3ck//Dq
PlXtFqpk3RavSFQ01Z9L0cvf2OY60Ibr1uLr6jwY2YV1/bbTuNonni6nT0Uuhzzp1lxtMf4nHJC5
X0eUob26+y48TK/ijMtMpQMOtdlxLHz/o29Wy+/BD+VHp57Eehj9efSSaPCLt15r+PkNeHKIQLru
pjwtZO9NQLRoBKYk/JFFlpNnQ7zkhn3jDkLlR6dhiBTP+dC/XoVtCm46tTxltk3zq3bJm+MmqJwf
pVnmxUH3CEYdhdAhrR2mL1+cra6KNKRVhl0rInBPg1FkU6JK3/tEf68fD5WR900ML3P7bTDn3Wls
a7jFm2XoTxhv130S5Ya67V2K6mTphIXYBLqsIvXZM1FsGW39Fo5b9RmABRiweRjnNY4ic/ya51mH
eVLdmN/wixg/SbAWSBgMtvgqPe13hxxZPz+OlhHdx6BkraQqy51jAdvMi6usbH8vJRCitPf8Sh3m
eQ2CpAtN+WBDB3i0YCWsybgWxYjpWuF8hMlND9Isp7B9ykbTH0GkzfW3bQeYcBwtoz9seY11oh3g
NOhaajRTnN7GPgmDYv3YwtIhNcWy1sPtqcaiWqCtiR4KLgZWvPU2wpk0bdH49ettCw6hsQRgcAID
+AI4VURUXfQDT42ZednN0LQ74y9wS16KvdLxTzwhbCOpW9tSh2ox7I+0B5oOsdcFgN7UNM7PQUXR
a9hH0A0DDccl7lQz1XhbSv3orHN774liCGI37wE3ESLFg7Z7/eQ2YntqZMdeRSjM/x1m5HGHZiOd
5u4Q9t1aCTRfZZ+H3dFdsa2Lo3YaNbBK5EBjo1KuvHe62T2V+VR8yxuuBdwRi0Ikupq7p8F1CnGs
ZkguM23+5g4pnq1j/OMOp7UdrG+YD1bYY7T8DRNq7yXX/GTmh7oPlt/tvDlIakPsoZusBq5Bc2ii
15AcsjzVkw5uLLseusTJPL9O0Pwcf3l1Jr14a82iOFZ6DBSnLI9+Q+LusZDlNjHirSFaJgoYYIGZ
a4kVKDNo9Xsq/XkjtygaetGNdHVsASsYEyvvcxlbSx09FHmBaIqpvTXREnOr2HW66vMsp+JX09rL
nGaBCjVdbcN/zB2z4fx7hlszcZIeCQaqpgCUCKyi4zvH7lQPD1toT0OiSZnfZQZ0uOPA3X+a/DWL
0lVlJMctkcimV6inEDh1ifItVD2iru9n/SfbbewNEE4uPvR6i+ShbgDAxrhJhQ8tegNzGqwZe7Kx
x3W4FbDVfjm1Ub8VRo2hjqdctSR5GLYiWapoXlMt9luLKYZ+XPOm9G8ruypfI1WFfcWAXR94Dq+f
3wocJPSNbiD5H7klzLchjvArSYGlD82k2ugNJXz1iL0FtW/vdoFKa08DddPGDpcg3mhu5C2X7cEs
TTnGbW4SdnBsKwIEcaRZ3htG3jbx2DeyTRbIFsTHeW05otz2v+ptrN4il0b1b7kFnrG4kmz27TbW
68/ImvKbwa+9iPMyrh8aXzevCu2MH0xTEQaR3Gf+UHdDl8WNzQ2b4Cehlli5JsHfEAKZlDAAd+D3
i/9FhhUnzNx65y6rVDjyBLQ+46znUk4subT45xnF3MS53fivqeXKNQ4QsG1Tt3Im87CJxraTtei4
F3tn9bwUkA4wIok6g80RicIHQEA4cwRZkYnYWHRWs/0K435AlELFbTfM/GE5Rw+NZG5HnAlwFc6W
aFlu5pGZIfMzSeJV4Rrwq7W9qYSZTxILnFJhVCoHm72S6Un8xP92zZBKLqz3SrX5k+FN0edgMAny
ueROnypsnm6Wosj6Y49LJtJEvm31dKhbo8HFZvUNNnxtMELx6+bzHJlzS+dOTLf4vhb1rVxL54Pq
J+lQf1ilE7e9DaYxmnqrPpqd4QLo9sBopEw1ED80lzp7cMPdUrlwmRSDRfKQuqTCkph1artYjgWj
mhENMgMZ6BV62RQbvie+T3a99be1WxjvlDIRKRoAqj9ZO0Ak8XoE1OLKBz4eg46wb2tlrMzvUIDF
emxdpvdR2XZmIsZw/jqYVn5f4CWjE9E7srulTraqBEoFkcSg2BGkh8p907tZzWwwLKy7RRvWcqOA
3Q2xDJfpAzIpHr/a9CRGX9o3v4q2qu4WP1tEUgeIlSZj166fOkB7Y1xYg79gBOysa1JM/TzGyMBk
LY7jiygO1kQinkQ1lU3KVrXqhFFS/6MQ7oxaUVQGVUyUMczXlgEQ5BXFQSBjG9k0SqnZVu+6smyG
GOkf+we0c48UJKoRqw66Vh2WqmaTuRi1LDGCH93bHEhjE6M8kH13Jmv8uLWqX9OV5KPmPe2VQK9W
1aezFiON83AVfZwxtAR903Xl+6HaogcIC8T/zdf9chxIk9y46qL8x9g52TfGnpZKvLAz58TP3JZl
kRF+0zBH+tm7Hhl2YfrvFIKBfVwbvXiTtyYDWF176zcMhVCGjyx40InbtMOSajKv765n9Z92hTHj
uJCPfDY2a/qNap8ScEincL+klR5jQfbyTcmZx7MHPdNdhgfwJmMesxxtQ5Y/KNHW37KVxcBAQLJF
XdX2gmpi7pa4Klwu4Wz1+MHLYiHaIqkx1ECLKXPG1yAaPDcRdSt/YB7V/3DziKghXQTe4q4YtjId
K8P97E7UZom7BstnClouMi4scJIh1/O9yJVbJtoq5yIlzWv396OQFBk3qb96q9+1MfY91JaevTlf
IYqS+RjlPK6p8CLZw1+am89lVi4/vUkB5agUpVMMOMV4IGP3KF+nTmY3c6esJZ6mceUzS68rDxjN
D5AXwFmORMVVf1ElInTxGPSmkRDgq7sMMxRum17o78aSl68aex2qx9oCCtQYyv9YQBQXx3bREWSE
po2cVwigl20aDiq/CbN+FCl5ZwuAxdJze6Nm5BnitddOTp6dNTWwE3uiclauzbFWq0zMzN8bxion
jOPM0v/CNDcU8aK3khqQ3p887EH762a46xj7QINEyh2dvVk7p/zt+6Nbpd5gyHezbZZ1um/qVw1e
KiTunW92CbwCG0uHKqDRNoyg5xayx/eh9qc+GZZlNRMgIQbhzxDTT5FtcNIiY2u8mCJ3va2rqLNi
Uqv+KQ91uCZBhQJFbPS98U0SNL5nq998FU6+oboso4m732s8KmKfrMtyVyvk+muNKKlkO3zSMvBK
bHXWPjgS9/X7ymzKb8Bkukf0l9TX3t+s4GadrW5MIsTg83jwdUvEUPXUJMWmAq5/BRw4VlQ4FMei
cL9NUz++cUrWjUscQX6urVCSqntbMnQEKodQQ6z2ErNbl7eSP3snSyMybnxl6S+ZUtG7bB6rKM0M
gFechK4nMrs08OM/FKG4ANZwmqtsKxJDTg5wsHDz7HRZ6vJJkPveRCqMvi6b73KPR3Xlcd8hUx+3
bRb9QvOnEzHJYN8foj5z5RFdhLBKnLDgQtXZoj6RNVr3C/rpU+y2noUbe2ANw7Exu/DbmlX6q7vY
451n7Rp1WLfqn1zX7JVw9FgwUlPNLQliMI8tWgA/R+2FD1OwdVuCeGz5nfwocmMdGvUdpIwxoEsx
gTigH9Blp6Ld6CMNnbktN1W0VLTszYro4W99EFHQOuqmojJfb3s8xgxI8Z5hHYpBDq/BrWidlGNY
NgSmjhZUbeR8/aqbehkPdi0JZ45ewldGu5hPU9FPD1C+SYY2VxX3JM2Ua7qQeQ1KYpgxpJ5tGnbl
ZjjkhSD9ZFy06O8flGfnjya+Ibe1bTfvlm0YDMwssJ2JMytcm3TJiqCNt3BeagQiwrBMikJzOiYo
FbTLZlsfQreQ37fZir6axthX+O5FFgPZboumeA61ncdtSJM8mabW+eCYc/O1GqMVk9M+XBaaz0Nr
nqgbp4WMdenLBHe7/+PozJbjRLIw/EREsC+3LFWl0mpZsmTfEG7bgmRLIBNIePr5am7momOiu1QF
mef8q+1kNcBylQYxsauVP7JvhOtUP9lW0k0ZE11tnTAmwnbggwxemzp0hrxzF7J0PQCuPfWdkMCT
JjLyb9it1PRVa3Rw1yex+tE2pnzdjFeWOSSD+0/x1zy1iYufMHK6+JsR2vAZ++bmRnajXyWSrD5t
G5ayVJWA2qk/J9VvTZxjlfVyGrlhqjqeipGt/Z/rbXGdEyMuuVb06h1pMHrYQiXC4qfS67lTJwAa
dXJuDrurPqb12eqavkYPqJOXMZwXDmjLPgA2otnTuQXaOhRHIC0eBhhvJ7X7w73KRYY+H7gMP8ly
wc0Wd2v/zfKd+pF6EBOC6Bn5Ee2L8jM7FOZta9yK76vaw6s1Syu6Ij+OHYilpTKE3FZReKXH3HyN
ZLNR+4B+7mv0d2CZyreJs+6RozCv6G75OwbbMqe7bt0HJrN9Ofc3q1+aCDCezAyjeZ4ZY38NSbiQ
UwMZ/55QF1ezkKtGkge5xL/oreveVroVuCoMManoIGN2sfaQ60uSyKZm05auU/j90YdYqiL7O4Sg
Nd8Nmt06TUo3fOqC0rsSNJy4abxWyy9TBf1/THDul9fvcAE1PcKU040eQT5jGbU1E9vhzOdyEPY9
HtJxRlhdSpPHWzX+Ft6yx1BoSaUIcUhCVeijmn+sYG0uw3vVjgWzANBitByCwOi+nr46e7IVHFDZ
/1nniuOzA7ON8y2WFm/eYfoX1Tr1Fwoddmx3Wta3w1Hmeffr7SfPh/caUkL3Xw3K2aZGoQ4lGrOc
fvXkRTxWlazc89Gu1e+diTHO5maHB0wilrH0aF35UW3r8PNoHftzHZzx+0xW0KfVqzk8b+gHn/Hr
R7+FqMqRWMS9bfIJBG7ID8sxZ3RpqAoZMt1/Byrwn4oQo89uML3JiDpicWVSdf/2Ozh/TpJUyDO3
8JIssdcSnGc77Vvol8TntW6JqMTn/rfThGjmJN37LpmzwDbGnJMZhIWxReofENfutyZK5PclqOW9
M4movejetuu8JRvEzzYuE5Pq2rNpQXHpSUz3za/eSmvaK3g4t/nYktri2DQbFQ5SzsG/wYp24FQo
n89DLCRu1p0YfaDt1h4LOJ/tOoabiVA9RPqHU7n1xKFWedF5IEI6TnkukTzz1xE1sC/2AwcRx5so
ZQnzOjrrF1JCThV7r+mPhFyS1onv68b28Zi/7WNk2Bc0W86dN5otSHcJj5iOSWvilNFj/TXhGhhS
bC8xWFzDLJt2sAJDOo3Cp9hEc8KkPQJsAWWy8GB5ldv9UwAM4NmOjRhzVt5w8tEWOpmvKV3P93rG
jotNhKNxsjpW4mMkVSUNAAr3XIKeVkhJuu5laScqq+utDyV3rkySrGqm+bq5xLvxEZu1yXsKzB+7
qU/CjLIm+0dp5vBLQV98H6qVGUO3PJ8LSt8ZnDCQPseTshL6+rrhw9WEladGROJ9XbzVe6fIxX+d
kJKNwykeIb0/4KzVv2VyLc54FS80o54Vd11wpg9gfGzdZGGfmfr5wRHoOS4E8K19sa+y/LVwdtwx
GZr+1IxoKLIu1PKvL8qG3PSyi2fyW0OgZ6ruElZnuS7vk9pqUFbO7Pq8Rnp5TLTGC04L/PpVT9tt
Y2NB/Bbs7fiyCycaSDqYvY3hv+kft9FxX9rV2KKYMGiJNJZq/2r60LuXdbS/BaPTfvQ8pQFJx9P2
shtv/i2bKfwxQLSDoImQdXPwmuW9Q24tHyJ6c2Y2om5jrZxchue1dxogoXUN2CU4SMX0NIKuzs6l
k7G3toAwwR54QPv2LrWNmily+xCwYFZVASswREw5zc7kbiMMbot6dkp2LscT15H+P/7xQI1aasXG
sfOZ8/W9sVrvJQY5ZdxAivNvIwToY2mV9TnzWZx0IMN/hxdSDvZEtvW/kfZ86BVWZC9DcdBcNZjW
mNdqvOGAnDJPBMt2EheWu01FU/JxYDVMeMUaMfgnu8Yg9LdzcCunPuS3JnWuXJlkEgZKErnY6Dkc
kKFpMtzKUJRPgfFtk617n3wftslMF5eo3v289qS83sAFe7y4G0tcEbi9WYvOG6qPwUInC3wxA+lQ
o1iHmU3sa5PXe33oezusmrIw3hEl+TCEsU6FGqMtl0gxYsYSPbzi2NgbiPl9QoodbXwRbTJv3wEi
pMqapLPjv7XdBbCCcT3bV7U4R5BG3J51pkaP8UzHZdfyMjGmnyGGKENQC4vDFI5Tn099P+3gp1g3
Cs8ZbBZAUdmkcSU7Ao8TdbHGeaENZ0W6yR334e5lDPg/BLdUx9H3ersI+8b8WKNFJ/nmRRoHcwiV
lfqIL45nfr7JzXQI45brNR7vubT7z3XevEvSdNOflhusvqwoc9tTvO19cwqnKXnuV9W3OS8LEELj
RlPNmhG2SSEd3KKpWAIGRAHAPp5u16NzV21CRo8Ni8KfsvMpr5tW76fU9S7zpnOGITWks8gs6fCq
kDp3OF/B4DPZpMBhOjw70ejqlz0Qy/EJ6GHU4wEEHhY+Y0ydlt1W/cPFV+1nB+quv++pPGIlWOqo
/yHJIHVPzkQURg4o6E93SIub6rRGcy2f/H0sTVptRzTcbcDpM5uoT1M47wVDMGi02K+95yvnk2OL
jSYZcSGIVGzzEqad4A5+MnYnghcrIfjES61kN7rAPNq9MVWV4Z1tejk/S/cmEGvjYHfz3pbHXymA
An8vN/PmWfOgaV55G+KuFrZTeBx5TSEq/H7ZqqlM59Qdeuc0xdXCbsrzA5XqbIS4CaKDNf9PWfpX
0qhCfZ/chu53ekNi86fprEXxBnP4pC3rI9+XEso8kb26cLRJu5nJ6u087zEyJhRXtt2+zbBHNADp
21aTHFpy44d/ZBiMyRkov6+yLlbwI3VQJWsBN5H8qPfEQgs4He4fb/eVee3KUC2F3No2oSN5ZURV
E0xu1jtSuOdt3KftkYBZyzlbjYDUs2hTkSfOuenLeNZs0wtdEtug4UJP3eFsf8eqAQdpy91sDC+J
87XyL18fgOCm9uQBYur3qOYMOu/HwPLI9+M8Sxv3WTbiUGDCJYbHyxziRfSDaw3isowrBXvE9SwP
Dq2K818ulnjLYJ4G58Uqp9jL6nhMrBefAW4krOFY1qek3GIoSt7/7Zsjl3l7BKuO/E+HQJCoUEb5
MC1yd7drs8ebfuQdcHTGljmS06l5IXJf4pJP11UF9h8HnnvOYwE0f+dtXTfeAeuSLoD+nktE40dQ
nFtcFpc50GOdB6HY1NldkBOlOFd2960DHlJp32424I4NlJ5NuzTD4xAp7oKOPVbl2zwgUDdk1/Rp
RxJ0lyKUsO9tZ20AnYQ375k7+olmNSIg9ZoAvP09xh2OGW260gWLa+mdqqkkCbDivFgfhmTiOYLi
PkyuGX3k9+ZmnuCuEsTimMUsVi6plG75mEvZJAWagNBkpdTrL7c9Vj9LMEYfKQ+cDi9VFzX6pNoj
ZItI6Ksv3GEddDb7dNfmiobCvShJmHPzWvvT/tHGvWtDVvpL+Bao0YmuCdwqSyK5hplnDXxwmu/0
+zyZEocLNdUyWzGZmkzR7XzkoltXym/1rrW53nK999wcvmgKXDUuf1Z44KeprXmTT8k2BK/8y7kg
JX/cD6U35eSHXhLiLeD1/7JJqSdCkKr9AslXf/jl7TqiWTy2H+za2NtpTDYmi2Bj3oSxsxjz6rDq
x2tTae7FtraOMEcBcsB+68gb9wwYdfKudBj5333WW9R3jSbgLgWsbAfWhnI5fsjdnvqU4sW4hF4Y
YH5lspTlyV5tf3yHiFD8MGvTV/cAGagAlNAajBl+Kyw6UyNERHemoLKrzll/AMPX1ekwJWmjOCXC
KR/p/kHnHcTaPA1LZD0GyCviO+CEcEyt0RbOfQD28b6sZQBYWiMIg0NVFifYnAxAc37r05AUoTzM
ut0jGl+5/QhC5/RlfdJRFfZpI9gmr+MRkAlMK6DzCjLLitF3M9l6OhlAUvu5VL9q35FHLrdDlFkf
HqOiKk/6Im8G9Ds/x75n8vWgp5o08rqhu8xSKPs5afFQnvq1j+1Hm7w7TvAVyABOE56EqQdrgBcU
jBCE+nTlFuozD+NBDfussPbUTQfI66D8tZ68Evn5t+CWyPHR6rquIYNX2NpibEr2Xh/ldfB9DIW9
5stKwPDfRpfxBFnAOdoxn4PfAM7aPOiTzRJ29mcgy6fDdRqRWwhfvUIHW6IvQ+Wr5ZSgD6y/L7OZ
GSdwxQ0nY5EkPnbrLi8bbcxvPXnU9zMV13PuCn3AKqLzyL3aCYaHyGvkeMct16M0NAKIRGgFUTgL
b6W93hP9J3hXGWZiisuaWphg+eoPHQoCArrFvxurmVCmFSvI33F01PMG+fWJt938HzexIQK03r0T
ULHlUjMEPPBGcVu8U93mR1Pujo1VkiXESGwIQYb0Ql3gnYaB6MA3smuQrEd0Ef5rFmWO68AhuBXW
JmJUIBx55OCP0DYbr5v7iv5CSjvrW+Dvf7LbuuaM47TtsxkeO8rdIQrX0+RD02MrM9YyyTQ6mpb6
b9te1/GxIlZ8Ja4YiOYBzatYT2Ejp196RhsFRrUIkMXEHojPINqz5ESsqGNX7oFBv1uP+YNtol+f
5yCpH3AVz9W5nvfVO0lAYlCCtYW3VcnhDMhsBq+kwK5taR7fdIy6J5wBBdVk+1Ea4ErrU2N526OA
s0/OYuMwyRwFZZgFvXF3yrVmtrnFUmI5De00njViqyrzKKqqH1xIsz4vFxzDl5iALFS4+9DuOVXL
y5hJd3eOXFeBXDI4Bm5srnnhwWv7i5XtQVQ9GuqGCFIfthhkL2nrJ42EEyVRvQT8YcI5ilA42jvv
yTD/bIa5elpxLaOFEXxuh0Dg/nSwR/2o6yl82vncQ5aU8cL2XQn5sZnO/U0IQvvqB934qyqdHuXF
evjHy015Ez863groinZJEWID6D1S5xfLI91IkP0l2mCsU0/HnQICsaimq1SYHOfDWMM/R/BinzpT
6uFED2IQnHkZdVy4dbR2J5IjEElpue/j2bXC1pxDFAUqU6KKghOGIFW+rQvLcj77/u1CGLT9wb/M
mR80A6vzm87ZJDhLaTluLuvtqE9jHKrktDeUmbwu5Sre/cbn1RVyLn+2caJAMIzv/YLuQcfVEBv2
Xe8AhoWptuDXXGEhSScWPLhihhZeeQ6mHwrMrc7Kep6+Nmp/+1zADT2BCLbIakIdvRANMCNuiIO1
OcGuG94kty7t1PakQG8kF3sgLLAKQcZ7e3ivpUnemz0cv1AN+92jv9sC8XKP88FdZddnkazB2AJb
jHjaJj7Zdx1Msr4g3aLb0Kwg129LdCMtmLSXb+E27f85aHF6wiZjdtbYktNfCLpGPFCKyIVfhqHy
771dK/W5oZeMTiW9XP55rjlfrq4FxHuuDuUt+aS8Fc2Mu/VYUEsWmwZIydwtItLfieblEbWscPzV
42X7b0N5/c1KSHLOhoqQGd5I2qQvjSEuIK+nlZaR8Sht/6bO8mgtRRM7nMtxXV8Pvfbs0/NIKIyG
oU9yN97hjiqr08B1taArYBxZbxFzbLu6IGRattxaJ/sFixFomaynmVxR9t361LMO/pNrbCCn9ggy
eq549P60g5mr1HPN4YJirma6Q/THl8AgMaaKipD+5NXaqfPQaP8n+wWSAUC0vf+xSL1xgy8rdxJF
tLDaKd4QST7y6Kq6WABhm8dWNuJHvbVdm08yceyijZZZfkZTOYT8aB4sikdLrr7YjvY3koV6+z9d
bgh3EOMHB5Kqbf1PaesgTWESi76gFKIyIQoC2tTjjTaePHLb4NlmHt7+dvQQ++niQc9lm61wEHeD
VUsUXnMoTrXfkC2bkLlHOp83jj82l6Tr07zNNOhyJrVewf928CascAO8jsPzrKZeb/hRxfHp1E05
nEn4JfsM2Z6vi5IHFdgXpf1701V29DiFZYVWodJOVZhag6HbiRVed2sZAYvqaOrgcObbhEooZpBR
BYdgpMJ4Drha2SWKJAiY4W7oqITJ1yGuTI72ra6RmYzAWOtYadpzxxh00JGR9WMfejYpvq6fthVT
rLuM2Mhg9qF/c7PW0ERoLW1EEJzQFH1W/Mr5sXTRfBGQ678PJYDPIrDjlTmuahk0RD29ratI1jtT
G+dfqOqwLGbw72/NoRAZcVXWOCvGKLzRk/1SYMsOsZSY2s/hE4O3CTlNWGBpKP+RRYg25xai83KE
bt+ck7K3oyvH59rmjNueyxUxTmzEwWGjIWKfr08VY2N8Dvjhv2y+r4n5Vkfi3CFU7n6rmaT8lJED
TjoV0eBeoAWqK854a7nDVJq0Nx3MMWZhb9jvXSDI6VWGoOmpO8SAfKqJHXPPudlsWZCMcRHfvGOp
hlFwLgHBrf2ZxajG7Ve1dXdFudwaRJmBwpgegbSdeMKH9tFBYNrzBoJyFBj2y+sw7/Njrfn5T0e4
2N8hz9bXJPaSX+7gwnrXitvRBp+2eXgQKtpfYk6sNtUQm3UOEeR4pzYxkBug8B2KMAMQvkxifo02
395yWnMMls5lGONUI5zbEC6rzS1A3VtIP0e46MfB6MV9S6fJjF3O0RVEPrjWZzR40noQHoNAnkzQ
wJlvt8TVubVrHd/QbIC86alMwnzr7OCxQwNWv+6SbKOGHuteLRmqFPHYaeMMz96xzZB8aq+Ts2cJ
cUvSV86rjQ+TcD5LuObblMgK87A96n9G6ma7N2DA8pmRZL9lGsQl8/BgS/sM9co44od6cl9ApqQu
LDbpkdM1bj6k2lo/9Uo3mN8O8F/GqbYCG2YIN9aHM03W+rB3DuzcgbkkeAL+6tYTbQKB/27J7vBy
ZF0G6DgUXnzbUja8G4iW6lwx2Iq03Rpt8TWNyUvDggZ8DTFqXxA0Jz891N/NSS8+z02SdAYpo+ft
f5Y12bkD2wnquUJJw0NV6urLGudkfUU6DvHqQ6vOL34d76hIAYu2l8Nb1l8IatsZSSvKvXRaj7A/
+xoxVFHpxFKkOu9KZdJE68uxNO7KIFvKn5pBqMJ/Iq2f+2gxLHaBi6sp8fp1e4vxgeg/IaAwUnJ/
05hj5DGa7wfFIfaLBjBCMuEuvj9dxLZyQVUo4r650e774CBB8jE4nf17Suboh4dSf7ntedPPvuqa
5LtbNojH3aNvkofNHqvuxRzeDbGKRTydXWS3aHw9bqtsdCF7vx0CZOlhnqcpeXDGCH7B12v7PcBn
Gj5ZenGbMxNQ6RZuC5FCU1GyWuBcVjmz2YaVMA9NAB5VbEu4/km4atdM1ePIUa2kPVAEO7Hql46j
wP7Jf3tu0CT2aSjGBfnFwCb8sgMgyZysr6FMmTR6ulvHo1tTZLEz6ZhU0oHdm1uaAXvXytQyHvQe
zwxjt4a6o9RZNO8SKEy6i5dVfO9EVy3TJpkuwnjMbA7c2wiLbzCXO9w3wD4aymvJK5hkuwDDzNqp
jyXzyzgNGTHIfMI4Ge356zCN59Y3ffSyF3PiBm7mAIv/FO3WbSkeUM8tlqiO/Ec1S35HXxHe/Eiu
BRLqMXFH9daB0R6nnY6S29OYAMrhzGi67AjV0J18pCo7Uky2m4YkDzRR3NdcgmsYfDojQFPGpOv0
59ZS43y/ra14c+axV9mqmt3KF4NKF0bWQ7Psg18/HzRwWCfKznuvGMaqGq+bMzX1vR+PK5Oqt6LR
5Kth/hzEtj8NhCYQ8TV1knRV08iGpVMNitE72a/4QZruE8dzdCExdHmdvBr5kJnG8fcWRN0XXGT8
RjsNkPjilsjvKUB9dO2gfe5wPr9sg9RzYWAqUHguu/vaMQjDeUN3v/orlxCcJhFIzEbbrLOyc5E/
24taT9ugvOQBmNKJ8iWu1S/ehomrFAgAatzZaHWQTKE/+3hdMUvsM3K4vQrir8okblU0QrUmQxin
xktST95XbyFvLcIOUQWLJJ17ROdOzRjCR7fmvwULwIdR3BE3TjtUJ/+YWvvZ2TnnM2gMd77zxFIe
5xbJ+k9UUpgg3L2P3xyaj+fnEZGeBrKKnA2cJS7l8xLvHNIqXomxW00c/K5F20RnoA7YMlkpcfWi
PcHUQIJ9d+FS10hPo8ouoiCa+wJNK+I5hQfz/mCy3FHaETB47Z3E+Sa1kpdykAia3Knkj9rFVjLI
SNu/xlHPKevNUv1ce8u1T1HdcL6zt3PI8iFZklrRhdNvhwvl3dShmrOaeByvsIPaiy+9YMAvcEP5
I1POEJANVVYywvcyoixrwq3/Y7p4+dh3a1quVmRvd62uVv811ke8+xDL4vhrjxu2Hn9woQI2ssR+
zqjzg/uDgytHYN4MuHLHKTkdS8D+BXZr6v7kWMYRWBi25aW2rOEviR/sw7ttz7+k6Bp5QqqFXrlZ
V6B9OYwyYD4f7A+q01T9hg9ne2dDwVNn4j3J94N7E9WEZ+OumbmHd0b1/6g63ExuyYWDjIJs5Fm2
FyN/7lkxnxo0l++ECkC3+VM9/YnQquk0bpPxPvIkLdpxuQDmqKMV90AfPD8k3hqVxbUb/KI4vPmx
i1hEqYIwqdN5R+aB91oca+p3tUCHdSMPH2K6Z0zhlIq5MtIOSnFM10g5Ns9yQVDUTvqXJknjzT/6
Ct4CncSfaMHtfBet24GP2j7C+RS5CMWz0jbedPYY08obr5+IbIXIKCarZvoiwV7+EbyI9VUP2NYA
E123y63N44BdLOnPXMyMtA99D6WBkn9CW4KiEAH94LIQFJ2KLVWMSWWeSE7awv8OvklyVpgY7fsx
8ntcUs3irqdaJItXhJu3t5cuMv7E9xVwRnRHp3H8rLUROWsN+fWpYZBUdJ7AhQDSj/IX2VuYvvgp
PJHDjd4ER6Od/GePKK9SlOOdeDps1U2FFcZou5hIfJ8v1x84m4dpLZfTjFlGXWIL0B0q90A1O2sH
jFmhfVU5jSIyQXGzI/EVjN8Y9ypqxAoSvV2kLbV+aqNtfIwirao8qnUVPYTe7vznGbKLYVbXzT8D
LJn9rESyjb9bFSk3Eysa+etNLTbm1GKAgQDxxWseWhUuL0aLOL4oZ2uax2Ny5B+W4/2V86wVZ5w0
4tFS4TKeN1OJ4B6RePJGPJX4M+hlJ+QMlbOPLHiYqf+Sg6hZKYnwTvto5WpGVTUIthJkpxlmA+xI
0LcVIJNkTTyRmEad3yQ8rmaEeMFBqfaq/ReMVY44la5uHohhPnShGHXbJ8WGcRoWj9ytxJpmTksq
EL8o8fGbK8LD9TPxS/Hks2mYHDmi/leFdvQ5etiunuJkm+XlmG39LeqM1/60QSCO96Nat/4S673S
PKO4SPIhmtaEEaGN1F1TRdwtHH7Ou3FIvc06v+OUY9jn2OUGXMgVZWtSpNE6g3+2tsW3crwKwysA
tviS1mr9GZHxsdctsIlIB5f+t9UPTIiRQ3fBBc4oFEVQdy3jU2PqgmbVG+UVewKBEtPswwyiMOST
jUwXb7vX+kXrRFYAan9E/w2mhrxzVpxCTC9Te+RmwGVadJFAT7gSw+ZdQgsFyblZDvdntKCoyh2E
2d3ZDqPyv3Djo85LuZB4BB/3jGsEqdVikMXc0nDQ8uh+2PVdAPZ9asPdTCgeeJZ6DHHD/FE3q+VC
89wSCGcv2Mx5AvucOBT6+DceYu8b8gr3P071NbxpqdrqBNg41d+d2l5GtP3c0fpb3W4SBgeVaVk0
vdk3rp9AtBfHrVzm7HBnuUTmPsjcAh7/lFPtL2dvZ9WC06pk/1i7lKjg7Svl8mLXwajyddrXh3Zt
B/SmiCNZnTyYwEeMF9JGFisOyP/eG2mW9LVYzMVygLdTEFbn4o5daKPzMrh7MG2oJicQaLgPmmHy
n+mcqOdTaN1gGLUm4oUPNPxCZ8z3kx7wZMxru1MDKdC0PH73SgPpsRyrRuZLpD2umE3u6tpEMumL
xEah1uK3Q4tPWHl85oyz14tVI2BFHJEoTkfA8jcE6jvzczC51WM1L4N+2pLjWPBBRgfqBRs7BNSF
xvOiFqz2ZzD9MnrlQw3gt1h3ymwrbe+9lBC72egI1t2orpMSMd7AYZzUSAZ3e8F2viIfeChdK4hO
A6aH+7blof8W2SQnXdjTEeizYyGiCyfHKj+71izgoYPcvgKECMcda9dszhY0r3dFLs+gGQ6td0Lq
3vEgNaJ9XKSzoU5FI/+Gewr1F8+p7F4ZPpM/SB5bfMNRtUwZli6XjZWA0PotnOrqNzqjaD+NRHkG
bBJ08+HY8iP3NPX/XztJyvN478Dc/7jbOG8petrmEYxoFleaHvqVPK5WfRm3BuUGDEL3PxEayAM0
DfzagsH9ONnBMh5Xyatc5Z0vxIuo+gaHRsSr/IPbecALgDKgeqxRS8dXhOXCy5cWOypiSWjcvNz1
dN93XlNmIHjxx0ToVHvGO8gks/RtM95Fs9PWV8cVknZNiiEw6EAxkZ5J9TnYbAnvnc2dr8aPTba8
Za7bEGpJXBo1CMFga12AdsfdM0Jd0vZDs+NO2d2xeqY6TnLrrp0pIAH8suibDYh7tLz4nV51iSJl
2rfykZcMicVtmftuV76zXLojZnIpo5gjIgwwKoWYfeNcOYqrP/FGGT4sJsJ2EAEDcPg6W/S4teHx
KeYAvZwClE+y3ith3ZLWZqdxm3V/6fnv8K3gVBC8wCObSOtGg8hs5ANB4dG8sRW9hy+wGBwfhEJW
4HrpMqO0ysLK9dszcpw2Prki7v2zsSBLyeQa5rMdC+S1k9o9cfHDUvinVdTeTT8WNM9ab6VE49aG
4/PRz2L4xvsrw7vSsTZzh5ECuLjzl+c6wkmbybFeEYzyJTKLE1/l2qOzPJIQZOJrMs7DU7VjaL9L
dlJHkL+0BzuE2GPUL2XzdeB0ne+gN1mfgKQSYb/0VhCPKRFrrc/T1hxd3us6kPkMjfqf6qHyi0hZ
cs6mCAyJEeuovil8Aeb3pD04MsHE1hYl4pDwPK6wXZdxnSMmR+oRvjyuSDweEf1MuR26zXBeF3/d
XrQj2xBzX7f/iDZy/PlPhH2MYcGb72NpKvtsa3Sv6XJU0BNEPnCwDxV+RXCoiZunb5HCpKYNHT5o
2cB7AM51yJVtK/yb1FE1Z5VrapHF8z45RU+k9Z1JOD4z1JbEnAaHG87cX2ZW72qtjhCeinYlydDE
aD1Xy/6u2jL+VkHxOIwOSPpz29d0ejsIk9A7yxrb80B8M66OLlBbGpTR9BsqBNo+GRKPHdavkRry
5QgwC+bC9oKY3GkL14sOoJpw8QUsGKbigvicKjo5M+D/3Y6UBtBqQH7KCNbaCjAQeV0+RZuwsqZV
3G0lyY/+nTkQlF8C08d/4RwwYwEHNVXhmcl4xSH7/Z23GDoRM+aexs4unbM3kEVLoMLqv03oD+WD
TLZdX6spWH/wgt8a+talKvpEyr+e9vYv5LoCB9lk7WjCYobncEHxyaUR438aG/B2O5EaxhtTXXK2
jDrmzFRleRSz57E/8bi/SDRSX5DoSY4G8OZFApmeP499PRo+XMgsvLFuYC1Zq+kZkmpiPDRoXu6Y
3LeYuXye41SWB6eelxDxkGG9GWRBiUeA/mXiNMpNTSx8ylC7f6xJoL97k6N+mj7aLx0xReJ/pJ3Z
jqRI0GZf6EcCx3HgNnZyz6ys9QbV1uz7ztPPoUaaqSRDEaoZ9UW3VOryAHwxN/vsfDcVeepbG1La
0sQ60HyTYqSCjteG/09Oy4/vKjRwX0RYOzmhZWGUyLDZuJnydjXuYVr5ZDSxW7FPzqA5yW4yQ1qD
3AHyRuggdjiWCP1AOmiVgyLBCfInjMKqr+Buw5doSrSvRpdT2MlsTpM72FipuSdR2VtbhO/OnR2P
NJLguCMRQumY+pmJjUAi88VwWoqglPYQ3ZNXR2F338ix/KFjfzzsu1ECIgCoQM+47RSBOo74d7hk
BJEcvbSTcrngcfZsuCy5nxq0eBF9M36nwAz51quFmjmmRCPGVzubq89KJthOmUYRfm/Z9cZ9Sv75
R6Wh+NogMg7GI1R6/TtTAnIo1xSde5E9jI8AJuRCzJstiY9InST7xu2a5gmflxpRtTkbP1U159xG
qMPlu8KGpr0LZrv8EEH/MfdV2QVPEQipXxzmttppXToJLtKGibI2T9MfOZW6EQl6ZXOvmQeJys5M
KGnVfYGcaDYJ5ueSnlW0sU5inWzB5WwborsneSRgMG9UDZ9iK4yQioYcAxdGRQTOqKVA0x2ToOh9
jvlBfcGJfaC/xcysx8AOuAsZsWt+6X1biGNX2ONzHKVBeqsQrvyn7D760mglazljbf1Jkc7dDuJd
Zm9BI4Wf7KKI+1MVzfRr2IHtnjTXFMMD/WH4fPXu2KGnFJE53TgK1SnBY082pEjwMN0k7ai+TsOI
TGDs3NY/JpSlbw2a9qJDiXuKTmjULGljGiLlcdbm6a6r2qHzBC147k4lXFrpOBxc+5YqaZOxCCt+
hdYVJKLp04wTaqAwJXaW0cblQx74IC6YvfrHhN0iPyLZwutJM5OpeUlUFz8lzTT/NOh28EaDrsql
To4hfdsXVYBr/GTNNCc5JKxdX7liK0uiAC9XldSRomgw52QUJsHRgs1AUd6SRbAbJfHlkYx8aHwb
m3F4LWSvNQeaGtX93AZZfVQgIb5GHTcL0qtl9oKgMx82g8WLYxpAKthyYkLbGHw1vxRpZ00bEgkT
6t1ag8MWGAo1S6dNXHm47U/BKSBHuRf6SIU/jjJDErj01a9WOFwSWqQF7aYd1Ci57cz+c9ZlpnYw
aSD4qaepqTw5CPN3N5dWRmpF6U/+nGRI7gun+7JYSCMWofGfUEHmrnUzI7TE6h1qyGMOuwopM8Wk
7mYqe2s+0GyePzkkwDk1IJB+H2igJ2nuWM13V2Wh5nWk1z5U9CfEG1qio4cWFXFMDaiUTwapcGbZ
ZFILEFMR+ff0H0b0eSa1+9gYaToe6cvEhFcsFRkUNNUHzWhJTOm5cMO91aYVy0er2+7RHYIx2E9D
ipVYA/m9OLE9EXG5mYGhL9MxxTpodJKU+WTDEolytCNhQHWMnah1zGMppIV+50+GKFs6Q8ltcExt
J/q7b61i7JlxGSomAqeQSgwMlw5poEHN6kdSh+5jzPEGHYaD5Juivau+iUI/EHtttMk/kJAYzL0N
YyTa0Xprvwh/NpC8m2WYYVdR209tWLHLNx1BnpZVdMeCxEG3R+KCgtyGekJg7ubEL8mvidI+6NSl
0DjloWltO2ov5B91vXghSCOQGwrdoNWtYZs6zpY5PaYGe+imnyijDVYcLSF0Tb557lVMZqyIwm00
ogPe9D5mSrdmqafN0o5CKPmDO41tQwSxxCPvmbPEsnQcw+inn54lPK7PflE1wBdCEx3+HLGDHKB2
tfWNzg3mJRjshDZ8q4yQCNFQ1W+KGDn6PWkHEmFB0chPvpP4T20w+/c6lRr/VhZqtrcwN7Rh77qD
kW3myVDTbRlI+Gljq2f/4T5YftXCzv80IR6dvQQi138UPyIMzXIkEBuyij1U8CokN2b4bnYHHppN
15R9+AOeUWgfgcphljhN6aS4/oBF8DS7rB79sDLIwCsuXnurptTHZwhz+pgs5ZsnW0NETz++mlEz
1lVNDaJwjJ3Ms2qbYDZonSiLUapAHRP7OznbDuI1lM54byRpl7/Q89A9TXHXP5tZ0bBNI2hvUOOH
4+daLvcT+kf6G1gMyMacJLOHW/Y4X//AbKSRQk1m3iNZsyxjH/gkS2gERb+24WK6gPf1drj1nRGt
pKVZ0DIp3mVb5QSGHmwSLJZ+V1TYF8kancYbkvb9185wUIBzT6lfwrZEsg8N57ZAJWXt/YkSHNym
gH403wyiX0HVGeMOyTjol4WZITYzkg//YJF3aQEGmO5nyxfhJ1DtxYdkjFg4kczb06QKXacME8pb
GnQCsYmZNKD/iXfivZWYUCWmSHePhRubd1Rl2xw3btLcj3mXoskhUW29tq7TN5uyM2sWAvIfn3RC
wIkpCR+bh9mPKncTAKuyto2RL13cAXHNXguM+Itq4mo+VBRauid+6vhSczgB5tcqlwyqssx2P9Nu
gJ6Ss0vxuiwqnJmcm08gn6j+pKlT/mzc3q43RqAcjoq0o3MDEQeaEVm3KAGDxRxhG5t+Fh1rfUTp
AxQH6w6yQWbzIGY3eiXVr6wHJmIKM1Sozt8blcWZRvKf0nnQobYmaWlVwV5PBogw/K99tQd/DLcg
tmdQePQzAvnn3dJzRfqIxCtoBzve1f3QxocGpG3IBSvsH4To9QUi4IT382xqzofAl9NrtixG0hMx
t9yycNWrjgIEvIFVJrdB7aQmhB23+dJT9ByPGT32DxkHAnZqObawAWWngqOhG761oKF/Q0yQd1LL
JGgj2/GdbSARUd/QyaZDcC6L0YNOZN3UNZaLGxpbUEXMRFbMV+751jeDhOhnA4UmYROaIxKatG/a
H5RIzXLf172CdMOBvG1oMvIAUfTVkT8Lk00zjDTfpEKV+s6ksyg7OLKbvqX2QGZ77kM32AluwNk3
krLOnhbfJaVj1sTNXO8084SgsLvpzZ48kuZUFnGJbbnfqZ6JlCZ8I1zOB+jQ9Eukg/kKiU3/MDYi
/akxT7422VjchzKYlrYRnx3U8qf8J436+tKhbJAuc4HY/Q4zDTM76i9q3EycX7cuM326TWWWPmlJ
nFjbGV1wvLFspAZfIGMEdLvhQ0x3Gnhm8vYzN0XOGYrNu3Ysh5cxjuf2paBcR9+UW7efMnKSSEMB
0X9BYTE4R+RjZoUKKGenxBTStjZVxcXzNOiF1nyjMK7nWzFEVXlHXqO4KYiv5mONLEbsQz3QaGlA
wgWkJxvDZ+IQ8c0IfKLPfEY2gma7RQM363HVgtPB+WFTUVcqSCubZXycZ3eioyxPCZ5LpbvMuTCX
hMlsgOMh4wrHLlA0RvmIzDV5oJmmju+GMrWQAukZoqskMHPUwrEM9ha55JIQsl/qoBUUxmcoaLSu
W0bk5B4qGWVu0WX53yFwBfFT2Vl1fMAKQ+T7WrgDokxHVA8YOFfVxoh0fjWNNkLcCAf5NyptJz2m
RpaGNyRIC+I27Il6VFnNpH9pnVL7xW085+0Ohf08qUwivZziWm3ARnbRhwrp18EMxqnbp2Lkxj+L
vkEAa/rFAVVd/GRAOgIVVRTl/BBVlYntLK02GMChvg2yh/9BGai0NmoHTzl9eAOes7TvexH57ma2
p9HY/Y/wzVoiis282e9xyjKyvMxB7sg83Q9QgccDKnS94K+aESUUcTmdynrK7X3acWJNHR+Oxolk
uEL3PAMSVQQ44DWhu3JHWf78LzQuxc+JQk/ZeQCj9a1hFSa6EPS7gnvmNTj0AtpcgUSBhJBjVaAo
+WcFEo0XWigdPZ3XgUnY+UCP9pESzsMEHGZLhsj+pvkz9wmXOJCaNtqzgmicRsDYvELfPAeKtE2s
4ykL2dgyrZCgGlOadJneeY09t4cOHiaY7Kg/XoZunmFgKhs4nCPMxdXBXOEotYA07sQ1xOv8+gMf
MPhsojBfaouaR/6AS1SV0pB9eVDj7FsGgG+gZ8Y8aO1pktMCOfgkHb2h740nZAzOUQpD20oKMgei
LshF6Gv2WaPmXTkk1QZzU3dbDsU1U95zUwts1//5IQuT9K+pBW2ptmvFS+6zDPoeMivHMaJb2kX7
KxatZz8ncg0MoRaw+zvCqxpVasu68xT146PpmNaDAht3hVl9dhRb2rwt00TYtvqcPfqUzkAh6gnc
WclOSetUDLW1v/z9zk6av0ZZkbHNNlCosMbOK2mK9nCoCPYO1aHPkLjym7hGSEnM119ZD2c+FZY/
Oiamhm7jK7x6NAzkXRKNsvNseIh7q5zahy4ZfOBttP1dfr4zbxEtKKoahVwJWv0KgN4BW0IPEnce
RnWC/tlWOQekkhTP/3UcwWzQTdxvDFC0680mzNnOEbEw++LGfChmgVR0HoMrc+I9V5dRCCNNadMj
+Y44C6wRXbjFzPPBLR6cohIffXfUxps5ioVHHtAXV6zZl+//dhPFjwpLSfYuG4D8eq4LrE5seESN
R4jQfQotrhlanCb7MVcBSOWF9Z+oAvqbL8QV8O0fo47V2DamCa6COY7fqr18279XNFUXGsGi2Wt7
TRlegtAX9JLUXC7AZS4Kr7fRHXp1Rzx2oiqgKq4phnXTdXQnHBLdrbhX+fQUU6OH22Kl9pRtaYnw
rVNOOy0iggwOKJVWxw1uMtuiCl8i796ktORne+ygUMhmME9QCqazfLXr2SyvbJ/vpyeUaw4GiWJG
4l2zch803LSIokhMXugk6hVQFDqGOdSfL0/O9+ttGWWZL+zQmCOt1ludaImkpjFRqgIzEGpDS3Nh
KLyhnJvj5aHOPpCrXMeVIBTBMr39ZjqtqrMT2AyFX/Y+kWRmF+nglVV97oEwucBBzlRSkWh/OwoA
KbeuXYnJIGKi7dRYoA9mLnX0LFxzGzyzAMhs6uRWufXYVOXeDoW2Oadv0Rm9gAtSsUmzAT5UNyxI
IwCGIrwDsxp+H9wO2a1ItSm8srEsf/9qETgMb0ibllXqAqsNjGxqnHWyGj3SJRopxIx6bTEg0yPj
cFtVerxTZnHNhPzM+3XIAFo4lbHN4Nz89qFLv4xiu60nL9YiLD3UkO7tuhv2Jtibf/+UDLX4JEgc
PDCSfDtUoGIg8glzM5bjFynGju4uar3KlNmVkc6+yb9GWk2attJAyHTZ5LUEoS9ot9RD7hYTrTGi
9yooJ9RkHXW4vB7ODupSTTQx0tGJON4+Hv1wXKAdGjoaxBs/WDHBz6zk8uLkwrjPjE58n6i8/rg8
6LnPJznzJC9VOvqaF07bWkBRJxm8gB6Xmyqjx0qTdDyQoq6vvNRzQzlKSLR4riEgEr59PtjTXFGH
cvQGCRR8kBXNR1H/uxsH98pJdOZNIp7QLcoenAV4UL0dqZpkkfeGGry46dsnKKLmYcI85COl3erO
8QPki5H+8/KLPDsmVkH0nHEGosx8O2Y0kVE0lvJojyw4o+rbpLcpiPldNAJOghGgg/+ZUJPL0+WB
3x/0pmFwHuBHq6vF4OPtwGjh8gQuUsWhZ4W0T1NsT/HA+FVkXfHbBFISXPmO7/dtBpS6xTmL0Yda
m2bVLLwhFE0Fy15ruDPCksuSqLnyDc+PQkhL8CzYu1ezxWhy6I5jW3lZMSIfcZHtP7uxElce5v2k
5GHwonU4WsX7z2aQOpW939ZePcAzQ73TzEdFPnHYhdCL/7v8qc4MppbTG1cukL6Ws/pUVLcmu4rC
1gO4o9222A8ewtHPHia9vGa4tEzxt2eBCYKTaEgZi6nC2pnLHSyLgoLfeGXZVO0veM3cokQ3pQ8A
ClFN9xQf+xuafPwnHIxSbroGR/3lxz3zCYEgsfw42zGDW19LIEDOfkJK1bP8sLvT2w65C/1Gny6P
cu6lEq243ObwD7LWp54TzQX2UkXnhZkID/6cfadzN9vbErXx5ZHOrLRlbWP2bXN5FevnobgwhMZo
156KZ/3YjU4Qk8MGBk3Nue+OIFfbf7ec5k6Ika/OFYijb30mlAVmCiZoAk+vtfGJ0wCqkJrdW0Fj
7uHy0/0JIFdThgOcc4clvehXlx3urxiaTr8QHQxQJEnvZ3azGNbVVMxpz9nQVSFvGqsuftMaO3zH
jEDs2Qf1VwHm+8p+duZ7MmGEwILEJG5bn0gom0dRiUW3gKb3FXYtZUonarTTlCGvv/zMZ76oawIc
ZjvDFYlj8O0j23aWqi6KOi9C3XWrDaX10a+6jIa/hkQRGEg8Ynb/OqREQM7WKRGoYCS02gNQ6uR5
GsWNh8UEJAdL7am9Njsd7Pk2H+hYvzzc+zXIcJgwYq6iU0a0V5HMPJDuClun9kIj7DyAF8VR41mv
jPL+mzEKYe9iWKaTq1u9xxRdsfQHv/ai1p0fwO04xzRwEVcvqJfLD7Qeii+l24pcHSePwjVrdS5o
lYTc32kU0Ou+umkKs0GpaheHwIr+NWD5MxSL3XRgDrrvLBspwKAiq1Pdw0kkPxG0fKFxcFi6soIr
72/9ldYjLfP0r6VnAHBIkrbAoCIsh8PQ+WonNfAdl1/d+kxYRqGFRueabnDrWt9P+ngyOCk6wzOI
RiCuWuqTabq2R8xu7/vWiPdQId17PFOa/Qjj8MpiO/OQOHWZrG2DOIWr2NuHTLBKxrsIZKRAdHGT
a053ipZmg8sPuV7SPCThkI3ghUZHh0TO21GAeSkZsbN4eWLRm57RhxqB8cRHJkLVjR3MPzr7LOP9
7xhFMCdpw3k7XjdrREO+pnsUBvV+m81J/KWubXh0l5/rzLznzREHOahk9HcnQY/aZ9JyJehewcOV
rul4hrHUksilxwa+wZXhznwslKe8QNJhLu1gq8PAKip04/QfcG22aEKq4viOj2t7lx/KXN7O32cO
b4+NnmuH0G2M8NYbh2hVzGUWFR4rvnE/RUUekuCQRfNalRoaMAd3t4icShAectlMuF9UQnDczlAy
0a/2YqsFkQHwxOns6BC4en1ibhvNtnZcFM7VHE64ILCt0pZOPe+5qPNW2wHUUU8zWh1SN6lmyoMa
ksj9Cph5goZSih79Nf0EgqIYRic3o68n3RaCTB5ucenR0Y6j+JyunL/nPrCDU5uhU/OwSVi8nUhj
IODOQC31Qt2JvZl+w02spQXJBJrNLr/2M2uEtCmvHSv3M6mkOAZkAU9+BpsV9p9tHGw82tGGXSe7
8vc49VfclpczZvWRTUoHJgtlyY+sLwxOPXT5rDMcNn1wheYg+w+jSedjgFPFFviteITtgfNzhl/J
5Qf9E/y9G9riqsKNhTTo+rTN0iBuqgq5FbndwLotcxl9QQ/hvvSaYy1eqw5Mu7ALHudOq76IrKsO
6PrVa+UX4vMACeGxJ2W4v/yrznzpP/lfFOq8lHfp+mw0jCBKJDaoNGifgrptbuB+FB9R0MVXXsD5
oShtUX1VS17v7aRy5QzKQFN86VaHGVnUqHWsKL8vNAQm/w9PtWTpBUkg9vfVwZz1osJXndMSkAm9
S0Cy212qheELHeft0+Wxzkxgc7k/KVLcEqPp1WNVEyFI3Dizhz5gTj4FxHYfR8QE910KFOinEJN2
5fA6OyKdjEvmyeRfqxFDLYsCI8lnzxhKmx57kJKo3nB66QLysGlwzZl6nU5gY+ScNC2qBERt7+5v
Ta+VdpW0k5eEgdiNgq7HvkRJhTwjQyka/NRdU/1j5P1nTOYkGzERD+XH1WQJ0XFmgcUGnNvFC+IQ
+jmRAB+LIY3+P4dajp+/Ap62oH4d9M7kzcKJo32O+cBzlqAN2mipLqYrU/Psy7SwlrWViafhOiYA
FaycEBmI5zaDcTsA+D92Mk3/W8Tzp2Auy09wccsrc/Tc0hN0cUlq2JSV1kfbIsorh45spUXT0cMI
YPDYlnUEDoke7svL4dwGS9reYTDpKHu9yuOmps87d0fa9AVFiqCoTrQpGrRLJpC/BqIfbLFwKUWA
eyVLc23kZdn8/R2Bn8balPOQKBO3VWajfnInoKJj7p7kaHS/+rBBU1CrIr8ytHFu7KWGy2LD2tZZ
HyuVVfYU4BO+al/XBSd56/coGqeo34EJjp0tViPhuMu5Fg1bhcTYm+hrjUHw++4NHC3H2Og0AIRb
J5cBiGu6o6GrTaPvbGqrajArmsVAX/QA92d/+YOdmxtkgQh+qEvId5F4Fma+MYE786rUSQ+Dq9k7
0AEp0aPuXJn75zYuAgpdEMexb63vS3oP4lkO8+z1dTUdgiJsTtjlFDs9mOa7MCym4+VHO7fWQAVS
BiTIt0j1vp0RyIHNIAD+6vWu74qD7MzuHm2LHzz1ZiEcL/MXqoSRNO3L5YH/1IvWZz2KEdoPOOqJ
lFcjq4BzTgdw4RXaKErYEpH8Xru4wHitXTn1UaKDcA44dSXRfqiTELpBRfsLOsvR+jKATcgf6TpJ
BGj5iHYmv5CDsyunCFS8A14gOTT0fuunourjjxkktIWV45cdDRxhHdygwZ8/xlWvo1GaLIWEFPWa
/NYGtGNv6Ulqf87tPMOLcJAI7eieqV6nIbZRNDvViCq/g3h3CzXHxDfo8os5MwPI1sIIczlNiLJX
2/oY542iZ3cklO8WjFlppNptnITDN+S2cXpoui6qDv8+pmGTIiPPT8p/HXeVeEqEfauRgS/ord9V
ZT4x7dgZ9ghefYNm1Z6kx//LmFSgpeWapHRXAUgdkB0ea8acpO3zEQwEzS17w8HSxvFDr7tXJtxy
Rq3mG4ILjkrdJP1OXePtTAdQaPY+EHovyPBu2PgtNjZbC3D3NeHMmSUlyU1bXJGUIi5YfUAXQiyN
Z9noSWgPIYQJ3dBg+2S4lcJqTcD8h/N8FzdT/P3yGz2zTUkJYpn4mX9RFH77hPMQN0q3qO0JMOPY
Q6hocvdY9pj9vheWuFK+PDdPmaOGJQ1wN+Tj3o4msxFmLY1UXtXOHWyjFhCojDQx7ux2hleiAJhf
2YfPHCGUMCymKJdXkjyrKeMUYdCaYTWjSIKqed8mS3uwChOF5DH7rjTt3s5tc9zmTutfObOX2bGe
PZRLl/DfsPAEXg0NDS3XG66nHntKdWLzT/dZi0CvdmTs4SgrTwrbql1ex9q8KfuqvvK2z31b5XK5
xqjAJHe3mr2kgDOCc4Ndoc2fHayEPAwPfsy4sBwvTyLj3Eg2DPEl9+MSfy1//leMkBhQtfKg4rsS
JonHMLZIqtJ4oOU7KD1URDbunJX3pt3RG4znS/6taqr8hEjL+aRnuYkKkc7GH6yCSt1E6FZaD7Qy
eaTLv/PMcua4wjVECqIo0mNvfyYaldZ2s3H2ZEjvpuhaSOANXchXRlkW6+q70y9Ddz15RbLc66hF
EwYOgmAhPYNTPz36fdaVt8iug5sOfyAalfuhNumrMeJbGyNOaE9BPn8lj1vgTjomtLYgoM+Puh0h
+rdpKP7V6Ci7ISkLE5OTWdjtFqIYND94PbSYcMXE6svPJto9YteN7R9Ka4DagoTWxS33w3Q6OU2F
6bKSdjIAMs1sKMFlO/GRoqQEwN+yWd/10xT/GGVYPssoCP4TpcranT8YAd27PgZsW8xKMaqBlF/f
mFDpgl2mqSnHIWcQN6beZPnXy2/ynZyQ64oie28sN0FqketLYAowFlhCYHGN7iLxk6igHH53wH4+
018dNk+6bCR33qhXw23VjRBDcz5MuCWRNv1nIxLPrhxAZyY6GX2WEvk5gtJ1NcExAFymlSE9s0D1
vgks4yO3fPmE9+D44fLDn9kruRNS73K4j/Loy8b215rS3TofitLCW1NjbwHl1lagdGIbj+GgpW/0
hTJD+O8XGtIo5CCR0TDkerMM5khEoP9NaBCZUifCBjc6DAIPmi+TNOxr1bZlva0WioMqyAKgt9z0
1yFE2EwUF2fD9DKTHm6TroVjrbAAgLyefUa+PRwyvXy+/FrPnAfMJ5LHSlLLMNZiIa6Odt/moaSq
baM/BXQksBZ3suGprlyi56onTRXMyS0t0ME1wfOZDQhDesSOSHfYkt3VNx2ymZ57/BZRpULoptUJ
fBZI9X/f5jjIUQZSKaWRZK2UGyK8U5IpV17SWQPelDY226Fxze/+zFJwFkXQItmkhL/Oiset5fqS
gMwbwd/vXFheWK212t4sqBxe/mbv6pbsA9wBLVBVrmvw9pb3+tdaQIdP5y4WzV7d23SXq8y6k04b
7SPNmk/2ZE9kirP2i+x6cxdqTryb8T258lbPrMdFccKXI3HLL1n9BkUPAkyp2PYs2o4+p7HVAjU3
/EPhDNZnfMKDa4Xhc0+NqFgueT2BONZZftFfT+00qSpp9lFLtJtjaG/RLjPntGi6VrmjloRv34Q9
TjKMUFiDaMCccbavbHhnn9ohyidE5Mesl0sy6dMYproNmtOVh4Su3C1uOfCqkBTsCtOOr135zywR
VydpLdjzF/32SgNJ43uqYr+zPXqeYgdAiJtAqpX5rnWwNrFLudheO9ELwgfAUY7eYGtPvn+y4nrT
k/LdwZ93jhEMmk+XJ+G5H0beU+IjJaDE6KvgwShA0A+6ZrF2HfliE+JurK4Prjz/mS2RN/1/R1nt
EBaAJMzQI+wuElCvHHvf8KUXn8dBfu8BAN80Q2teCVP/FHpW2zAHDRVrKrs00rirmQ2anpDd4ZQt
66zTNqWtdfWhyMcSOxQcgTctNi706aRAAx5zeBb0KpUAhu5FDFP4LtHb/iuw1umEy43ff41STeL3
IHIAPBOkFCAhKLVALNKuG2zrYUhefDXgZpSIXm3Jjy7d8lo6fqKGo+GAGASNhTuf1di7CMXKMUxa
GGwm1r90HILxxzKmjg1/hzOJ5b84/oguqTCXvGKAFD/YNQNsByC7lrxWwj27IE1SffSj0uCgS/F2
QdrAseBIN4pUWDG5hzgmeDvWla2HJyPB83XT1NLVNsYU2SdDdRMABoH6lYas0FfHy9PxzPa7lHaY
jbSQIMZerRM36ozF9UV5M5WGfawC7NFigbmXm+lX9oAzRyZDkRlfpOZLxfDtYydWQpuRIzi1gij8
ldDjBLe4xJ8wqKd7Gt/GUweH4IaSvnUtlOZvXs/MRdVA+oxNgeLrauQM9Gc8zcprZuBvuSX6rRyj
a7Wyc6+SGii3RKIsbL9W8x/84pREjm15wzxilhgYGTtbbH4GVPvx3z8aOxstDQ5yKSLIt8+DWwYe
MWbGyezi95wkUfEdya15H7XIKS4PdW4jIVeMofQSrFIIfDuUlkMYLEvmRzba5k1gadWryjJxF3Hp
vhMjuHVb1Vdiq3Mv0uV2RX6GxcEW+HbMIAa6FuNG6tlm0Nl7jSAs20ZWX+7hq8RXLgfnB+NegBqb
oFWsFqOs3SrDvsfyItzM2RmKhV9uxCcQT/LKAng/FNdWnYCRhjzCY3M1DacoshLZsym7Ip1vq3oC
V+1b84dyDq/lcpdX9HbGLzdkE1MKErqEGquh4D0kbKrC8iz67OmO5pDPgB4eLk8O9X5JG8s2hkZ3
EZ69S965feiHootNbwisyj2OVC3Es9UVQ3iL8XOeYsvndrfLvPqVY1MBvZhjFVhYk7xiYai/uhJd
4bbO4gpslRELyubg2mywr3ip4bXQtEa9i/3W+TTait5zIxT5fzO9DR/6En3+wS+UJEM5+v5PldLL
uNGsMPhIp1iR3TnQ0JxN3JF73NBkoRlbp/fVz7RLLPMYAQn8aVuwFqBka9ZvnHrNnzXGfY/4qjo/
Wui6xZYrbD/Rly5KjA8ruzmGbtnZr/SakeJK5rnqX5oxjfPbBIeG5zm3huTg9+X8CwfFOjv5BfD+
3TQgCQKnWYnXge54NEgVKt8tyq7cOJCTw/lFpvlgbgIwAT/TxA/7fTHFLaQQAub7pNQUJnpZ1eo3
+DDCBDT0TN909oJTT5XZqSvH+JnLMoV3jnB7uTCS4VgtiKjVdVwTEtMjCsahEcyVG/zQq5DTEINq
Q973pTmgo0hiDC1D5abwOIU9PHFkGZ9np3TrKxHTn5B4NZkRznCNNJjMhr2+TvZtP0CL1ClMZOEH
BzdmMB8xQDJ41mN970x2u8ffGfRFTOmq0KS7C2UYgxwyTWpMGvAgssqvl6e+sbyG9Y8iUU5nFncJ
CrCrPXjOCrCSaSE8mU5dAjbE0fK7KIfHwWxzg8/2jIblNOYRRJYG8Hm8zVx91m7ozWnTm6zMxvgg
owyPyis/bNmR1z+MojKBPiJvUpWrH0b5C53pVICrCouih0rml/E+nYbKvZ9cvfs+a24ybfomcYot
OEcdPwAKWXitSHzEPomsHfWTBuvJ3Jk45ZZgIdr2O+X56bGMjP7X5V97Zp8S6HqcRVVN9LG+DVmY
e2KJWpsUyzP9Q4Jj6bidTECOV96K+/6lkIBHWYz0l9HU6hjrOxqxnFA3PX3I3a9pH2DggIjz0SRU
hW2DXU0G4nkAQDQ2KdCjCisF44ow4P1RyumC6h/4COlDtIL8xr/uYRq932CCKvZk/uMDn9SBFpsJ
cCMQ4wPQtpN7SpFFXrkKnHvFHARUdRDHG+if3w4blVCcmnYm+TX3AgveLL7h4iCuLNIzZ5uQJnIA
DLZM6tirF+yndPLTkyI9qgDYxENNcX92bhk8SxTS8eGfZw0XDUJJEtL0nq23KKL6fsyBYntFmVne
hCHI89zGwZW895kXx+XRJsdL7RWxw+qRqsHJYwi6pkdYGdz4Oogbmrmqh8vPsvwtq+WKcgO1nnBJ
9XIjePt58rm1fXOoBi+PfN/9zx2ESnb0FUjolw0L8D6nZn1lzDMzUdLLQKMxwcH7eng+q9GxC9q/
jMpsvg36ok4BN7KxwezsStiBd1OBk9/lBzWXJ1k9KUYFFskP+k9I2C1r9K/535jYVkej2Xt9gqXJ
fSYqtHKg+amdIGeqn3g9OFlhNdouANmAGjfEL2sfWE1YLpB4enOGMsQ5JMqy2NgFEBWDx5Hu4o9D
NFPnWoQa93Za5fgWJGFpvIYBIc8GMf7iuZyw4X43MVdJvpYcVd+1NjSKU8KG0SDkEpF9GNIEUGxG
dB28pE6fqU1YXG/OPPfumVPoMkn/6Hz5t2/BDl3TllXbenFsTh98DF0wCgEsiJylFYeR/DXWKEY1
vFx++2em2VKaQ61PfY6+22X9/vXyw7wC4CbRrxs0UT2lAfRzuED2lpZX55nNqr2y4S67yvpjk6Ok
FskFd2kSfTseKbCOABohObaq1vOQG81PwF3hFmoC4NG6nX8itKm20J/yK/PszLLlbskeZHF14E2v
pplViqb0a2qgnWzAoAEZO1qBNR4vv0/jzAtlBFbRsjvADFtF2NXsxENVKnrUog5kSWv5enNSsSE8
VQ4qYMIWybzBrEjTdikYovnWapgTHzpMSJMNjsp++6sOMAg4sNH1wM1ELdD9FNrwUWBHLa/83jPT
jt2SutrSu/S+oQh7EbyL65giHrgHysOqfJrSFPh+35pJt4lqP/WKsU3d3eX3dG5ctmj0BEiehViL
SsrYBBwD5N/TCrs8pV0bPcu6wBO4T4xHjskGIGsdfbo86Jlv8yc3TuZvaY9c1/f7foSovvQPms5c
QkjUcXdyemc/dsUnH48p7/JwZ2YcPn8UZzlfdarSqyVd54kue6wrvabpQH/YvYsNgyzTa/KMc6E5
Ndgl2qTJwGWjeLuoZquiHIiJpWehhZ53Q2BG33MyTAvaN5+wRQ5r6Rnwe3ukGkn0QYe3Lo69rCyM
z4Wcvl9+7jPf1iakMflMBG+ID9/+nNHPNXiyeuNFWGxi551G9nPJPD62nSj+F2fnsSM3kq3hJyJA
b7Zk+jIqI78hZFr03sfT349aXKiYRBI10xi00AtFkow4ccxv7hJkxtS9kobF+xstc6bIsdDmb3s1
7xFJIkeMJGAU9giB+z7uiWkSNKeetGB/+xFX8kakl+l/UNvSaFmWHpMzUatGZXMuRKh4RmAqblXL
jifHUXsYtdI/Kr7cHiLO0iHETO/j7eVXWoUKm4ppErGUHsUS0BELsO2RWrZnpDOEv1OtDkmiHJuC
pwixaljqFkJYIJXY7XstSnW6rLESfJFDlH83IvpKhmeRQ5LBwhcEjbCIqyNVNlKPMHfGpJt2Jhgd
09Wlsat3TV/UWzP2lSNMBIfBwLkCira8Jql3gW61DdyuoQCx14bdiTKrcx08dHZI5OcbZe/a01kE
SJoZfG0y5bd7OcSZrdScuD0j1Axpu6o1vITGfAq+4cnRqB9uf9eV25GhLOUZFxVba7kaA/0SFcW6
hU3WtV4nKYjyG0px7mJFOlgjCsGjYhnPFWpQG/HYUHmQtxcz7ZY5beYx5xnt4jMCb4n9IoVABMMv
4aj2pOoYPXSZcGljyIzAoI48itQeXp04xEix0O3pC+Lf0rADw+fTZbdt39wHQtg2StCljGWU7Q8I
6A1tg8mDqMbInfBQUHaoQZX1vhlSxOuaALDM0U6KcVZRFyiCBpqv/MkcvGfQdAwmy7X80npVykZK
XYGW2aPfKcafxFKk8GCMTA3OGj2Tj0XgowTc13kH0KPpXp0BAYqDA1EDGcDWkDQ+3oQ5ZW8NTo/q
n5kA5sWMbGfASkRdJ/SHP0WIwN0Z0l5refi+GPmuRmvS9xQzwinONTJEl72gCk1jY5tdf3iOMlhO
2mUKNdkS4WLGE0Q/pNjOaGeX+ussxOD8wV6rC4/oo4MmCbMarklMvPVdUjZ1C/q2/gPIi2hbyMoV
xK8KQizdLIn72NTb+EU0YGtQKW6qh4Bs7sjMKH4E3NF8mGCUfr2966/PNPnSPPIg/yCoLWdyUcOs
TSSaQHOZO0G20BmVMZJzB0RUDtNAWnR7veszTcJBEsirptxBbebtmU4TK6xw+4FnoDf5PkLBfG/U
8n9t3w3e7ZWub8K3K82H7p/selTVPMK1Qj63GKHv29HpMGDqEcHnTjyoIRZAxjhVx9uLXqcdLMop
thXyeVpRiwy0jSf46CGPp/o0UYdIsy/9mNQbyQ0j4uuIQRb9t2fN/PYq8OfZNLT0T+apeZwPn7Ue
udvvTlUk2o/SglRxJ+uhOhxhm2Gm3kY1+uI+OtfIxKdoLO71RnWqM6lKQksK8FrslubUih1mvCqW
v0UmDFdT2rJyU4zBZgG9sozvYielKR6YSdmhvwO2dkeg6apzU+pp/0RuIVT0/+3+d6n7MGPDqGrR
ng59ISH/r2CPWSWj1e+qsCG2Ko3Sovyd+ngMB7jZ9bBoJq17kkKLLBRQdzh+BBIkfTKjGG3MIA26
4M7obUzlMJkP/vimlVg7vUStdld1EZNH3QwbVwwoD3oC8+v4SN+/fGSiHaX7ubskkG2JzA86s5IQ
2ZE2/1WQJB50w1eebcDvTzU//k4dHJxLgzCQcavEJKzZCUErAj3uOK7uITQbNJ7RfP+stIqdeCEe
ZCOP16qPQ6uI+GsjsKdz6Yy3dNp9cgGux6wuv9txZ9c/27SgKYrklxPeGSgHTo9CluLP7TSF/q6q
mqE4IHnqHHs119pfmOJErwiHZsnRNFGHPtkYdxVPcsGR+ZXTE6h5XqkMsGU0G5BcrVBf0fJHy6sZ
ujjdl2PZFU9xBTXNk0fDjn6oDe3RS2PXXC0SL0bzlKxWUTU08t45IfzvR2cOL+ohArsNWORli/h8
UivTBYtY2/byEAreh7QFlgUuOsdEwsbzw/9mlrF5aVsVHy+a47T3Ndq9XyWjbnpa4koyfkxFqTo7
G/aL9sGPYr3cw3rIEs9Cv9n+PAQACO9FBYrws4kGd/EjSBJJcVWrbk9ajf4a7X7ZGl09RiX0Xmr9
YHDHsSO7Eoys9btaRHp8CrKipp5qQJK7iAJLCk7YkxnhuS2q5oBgIrdeatfMAOTY0MovfRNZw5fG
kBrVTStV/RFUWtjcFVGO90fQhAgajcRf+TThFjriJjKnc06rFR8MwyRMQr605AOWFDKCjiYCvWMG
yHfHh8jrXUsnPkKA1lT0eN/W+KSDxhPpRS7wPvZEaajfsdbzUdXFQA+0bNpOz9ho4a1nB5hSOcg2
a/zRHB+KLJkqpDXzsPMSABY/fb826Q0lWVze5bYz/nYaK+KOGko+O42qEUv00DKks9VCVXBTPFoj
XEbJcfYpvhCmSwWBHR9Xs5p6TW+3CobatvazNsBB7Jn8MOHHPxTNpSxsm2wXqLUc7fJRirKTknVK
BlzNR64/Kp34c4F58Z2JnxtDcdtPn2WjNY29HYNVv8Dr6adL6ShRc7CE5Z+JwcnwgUoiesBrRC6O
6WC2tYdtNwfLCieGi2M4ZcG9rLSDdkpTeXhNUV76BfkdV109RYDUE4bZhbth6APMc0opRvXRrLvE
8xtEQo/4DYiHqbarO94aL50JNqOsihFU5k62nCt7ETuYPAJGMbvPo9zW1m/oHh0WtE2H3Rf3go9Z
da1y905GPpvmAQmBxsWV9TvH3UP5Napy/3mM2vxJSVXlkwFNJjhGYRqdh7HJlN1UYG0GbrGq6yN/
hXbubSovt6gNRjYIBW0lryvzGHqV8wRzrq+dq/arnZRGFKeRffbbKKjI5kL7oGeq/kNHQO410Sft
e2kY6UNdavVDFAX2oQlUc3Ct2gi/B30++nscQdGox2ZA2ahJV3IMJIMQGID0r16P+iUzUu2xk6Cq
+37lse3Lw+g4410u19Od3OfG+29+BAA5eHS/wUir8+/55+ZvAwzt2pJ3EVMXPtf4aIwut1h68tnL
oZtHpvNxKvzu87vvfvCjCgWpQS/xaiyPxxASuclknR1EKXYUqf29z9zucHuV6+qXV0jzDtw7fS5l
OTroACe3jq9YZynVnNSlKPSxk44H7THHZ/5zXYX5nW6U/T2egsOLqEX16/YPWMngELgyaXiocEO0
ZQseDb9YbWveLuYx7a7RwCGWARDZEXes0+2l1jaOBgaR1Hiub5egAxlKqjx2Ks9Kc8z1MeymJONS
QGbeeVSgQG0VYtdZ1dyAN2keIkBwlb2pcdNgW6BZZ0UNf+iBWV1E6pgvqS/kjSdbyRMdjiqjXNAp
dKfmkuCfLcqIXE0IJ2DvgpDiKB2UR6Mfppfb7+86BUYugvkFXp3QqlCGebuKP5lq1SujfTYaSb6L
40DCZzS0eIlteWIiUHiDyu65vej1/oAuPmPkZ2LETM14u6gpMD5Pehp6Kq5JCDJi6sAA2QCU3iv7
/2UpZrbsEGZ4y7OAaUfly0NNm2vCrR4tSM0NdWM6ZrEfbhy76w9GywmoEjNRzvYV8BZTrygksbPP
VQjAfgakP5D1Vhs9iOsNzyqMApCnAaxHl+XtuxMp4Jp40K0zkdyX94A2g9TVAsPCDkrCcB0xS9S6
3/8SHRD4dEvpRnOLvF1TjhtOAxZuCJqqc07FKVA8LmLJM9tq2Ki1r6MXsGUTfVHkgZCNXI4km6YJ
W1x0jHM3Wxa4yMEE4WnAoB3o6wCceTeOmo2/OJkd7rqgAHdM/MZ645z/bagsGi5/ETLcl+xTxm1v
nzmzrAIxL9s8D5UdSB5WTsYjc1pD95hNOB8hJMR/oAQauDOCHC/dmbRRe0095CZOH0AVXcYJVnlA
A1YqjqbfD8quL4M4OfR2h8kDhs61vQscs6yfhqxVOwqKKchfAwkKx8MkBPIs8Atn8y06qrgdoIoz
eMAT7HMv6okRUJxovwCzdOpG9L7ex/Q5UNsi5DgwWJawu6roxYQOlnVuqzw+hbh53gk57zZe8PVn
RnkEeh19FUiLV+/XcaK+dCQCaYH+80s31ck3bDmL0tXUVtGw07TCS57hieCqdVUc8Ymrvtze1X/l
vN5+Yg18CsGcCTgNhSXkQm6iuPZR9Ttrg5WrO3AnZv46JGXd3dk5LVIPaLWTeSkl0sceO9MG2ygZ
e2iY+1H7LURTdti1EpZUJwht+IXJ6LdWd1U8WNp+kgZMihT8JLdo0defh2/C4Jk+5DwHXp6PVFhS
yabRaVooYh/FSoaTGAYat1/OSoiedzOiT/S9OPbzr/jn9hlw/HTqyDHO+ey43CYMCdwyYoeLKlW3
dIvms7T4EBoafURN2sYzreDtYjH+K20gQ4yQqIm9zhmnr70YrBizlXB60klSK68LLfk+0tpNWYuV
96nxhAxmZLolvNK3i2tyH2iJCc6+smjbBZOZeO1kbF0OK+RlsJ1IpsGXRfABdPvbZdBEaay66uwz
arXtA3w8Hm/CMP25USU06ahLJonGmtyqFVU6hwL2S0JVkOSSNkD0lwMFc3tT/IDEBbCNzmvAKSli
pXARWGgzfHREjn0IPf10bydxfSlboN0epqnRQ8UsHSBy0tXfzJ6MA2+p0O76ncXtL+8h4zm/bKVF
bQtvXO3RyajyKf9UqfDQ78GJWxM5SreYRjjvjjWzFP7c0ASATktsGWX7zOc/xvbZ7pp0j3m1dtKA
4bz//kL8kRkIFwvdU3WR5BSO7JvBSHURwcv3xtZKcBrI8VWqpq3ba203wWhCVEz+q++xaF72asot
iqsl+WEj7+iBG7uQZH2ju7d2Ov9dZfFANPTiStcTXpsaCVA7ZXYIRr//GGMotLHUSoJIFoqsxgzD
JvNYfCF/iNIyCUL73MnKgPXyhMEksRuXS3pD907FsB6qvLWRIa5kOTCYOI4zxN1WlyQmX7TYjyk0
L/UQExojFcNBHvCKZKAw7muclJ5uh7u1z8ZYx8JGjP11BQvM5Hrs9WGwzgnv8lHgru0BPrM3Upu1
dzmP4IispG7s47cxwElBDEU9gmx0IJ1vBQbfDpad9FXwPLuUzSCdMZDqt3TFVzYLFDt9ptqRlF5d
GDYtvrQmkzinI1YfUSkFZ0ze8IpzQnsj2175bERvBnEUudDPltUE0R2cXi47qE2FOTVnYqi/JE0a
H5nypA9QKrMNcN7KpBWQHBLA4Pa5ORj6vn2lI+YOAT6E/pnub/CAvpb1G6Ck9oX+lPNxBP+4y5OW
gCgSZ5eomflcxYU/bmT+17kM4B8kuVH6MAFNLO8vktkCRbgiuBQmrXU83+PhTsTTiE4JGgWfQxIq
B8+qMAk9R80DknQlL6ONILfy7mf1G3ykyN5Qu1y8CSvMoFIDwj63iiwm15GlbAIFKk1/cuETUkMz
LDai98q9TctGRfcLQAGyX4v9rBsIiIajI+GhI6LzCH7jqcArz+ujqT5FYTW6uRMKt6eiOL77vMJr
n1GZ0F+0q88+BJlROoLmpWG11tNg4qPm5E66cV7/BrdFYoJQG4JJVKtzlri4tGOIpIFwKgnHg1FW
cFpHkapXcPt0kwGMgQucW/5PlqzkKYYXjamVM0UfZMxGf6iKMMTHLExi3zVJDkOqJkOMj0WUFZkL
xBxp2VKpTMVzpL7FmSWQIuXQtorl49cUy/gHdYFDoxNzebHvIbPeN3Ar0SvpUmWA4JTiDxaak42Z
+hQNyX2fMmdwe3DrxqkMAuUjTAZnOCmgq5ltBL320gyN/wWdnuilrfNU3SVYczd7Rilhe5zgwT4L
9K8wWBpmB/CW2h2k+lTp2M4ms8NwH+njq5nA3/cSJPhGbNM75QOOEyZ2ZUaWvvR5mJk7XFPzjz3Z
Gg6Pdkmm0foSjlVGBKzUq8esBo5ZtVazy3qnzLwWGzrTbQMFtzmD+dAL10wPuh/Jlc4Nu7FillOM
+bNRhDg24cWAebidp6P6lMdIDgEZ1zBMjRN7uuQUo38yo1X/dAEA73LiHe+HoMu+I0qZOO5IO7vx
ZAbXP+Eaax/rLMp+MtL0v3V1UP+yU7wXLnEXi09wqzDFs3nUGumNzr6HSguRK7ak9IBdGDWfT38I
W0xEpVKobbGtf8okyww37t6VyD1n3wCwGDzPNPC3wW3q7EZTuk6Cbx59mUbVZDpQK/Ze1/No4wJc
WwodaUQyyMPJkhYZRYXBMT+DREXO8/EZ+ZXiKcdl6xLh77pxSazctTOkUaX5Azng6q5lwBf7mMjZ
55aJySnB5PNxijHMuh0hVsKhPbMhjBnlRyW7eHcmxlIY11v2GccS6SsfsLoLI0eOYKpoNiVTYRf9
7vaSaw8GDgXkD6gqmeRl8bniJogZ8FGgT8huSFbfP6Qq3NXbq6x9KXI/3hvtwbmr9XYVOxyUKgIv
fh4aReySPht3ejf8Ak6WbGy/1echwsJZnzm52nzt/VMD6qaUmmbI81jYUZ/wn8TgtPS35uHrz/P/
q+iL55EgguZpDhCNZmfqJahfHBkcRV4LB/Z0+9WtPRD3FW3/WewGmYO3D4S/vZ1g5kcfS8GlvqHd
9buRrPjnu1fh/p3t8GZy2lX/BP9jO5Xq0DkHTZ/tta6YDkpR5O8/RXAIZS4lMHWklIvXFiP/kGFy
5+AKENkKFdrgOydcpYd246WtfB8qJppMs2TpLEfx9qW1svCzrKmZWZRd9zEZYoACqoZ6GlP0KthI
YtYW09lp4KvAdF3xEVS/p/3SUthAxvB3sOxB4Tb96OIqtuUJt5K8OECB8UdjRGFR6b59rsDMyVxU
ZjEp7Q/Jw9+T+bif2LHmToVUtgACevtnHuKGp1B3P9/eJCvhCYVkPh0lDqnTMlaEGgpWmaDvjnl1
5kqThCPoEJY6LNty+oiuSbDxGdceFzQiNFxGQvyz2PsipdcaA844IwiR/AL3i+Ft3/hix7gvfZRS
MJgwMuTHpq/Rx7v9sGtfFZoEA1KEpuj4L9dGnSzq5uoKeK+4tGZvkOoYtfUA/ENXN+LjyiGH3qXh
dUJFgKbWYrGGAOILq7BA5QXmvtac7NHO1HRjletHQpWCqQkDjLlHunydvdZhrtg0/tkB7nAC2dC4
XRMWH0Zr0/9jhbOGojH6YwYsHYfG+OKJAJgqTKlD/5xXNHp2VOlTuJvbRhFtDM3+RElRDx7Gseaw
a9qsGb0iw/Xc1Us9xxZX18kP99bYmFsw2+s9Nf8wmsRwMeCsLUVAZBSGzCaP5vxEBMGBvmfyE4FR
/YADsVIis9e0uqdOQR25aYEt6v72tlpdfgZSMZkg2C7P0GgXGG7Iin+Ous7IPAyzpx55I9CfrhQ0
xV0/yNoXcJFptG8HlM3enWHoMmkejRE0uwlXiwBS1Jhi4rXhIwwO60eXHGeXy2W/z31He8mCZGtU
t1LrcqFQV9uox1DvLsutuq4qJquFf5Y1/NN7vYVRitqBeZw6vE47pZX3hhLjAlLawxP+xdhL6kP5
cvulr218Ci4QJDRMrav5E04LfdM4tXQOx0HzJmeEPJu2+V7NLWPjjF2f5PkCpWVKzJip7IsXbCWN
GRRDIZ3VEYsKPaaettRM+x92ETNqdNK4eGap8rf3gCXarsxze36r8XSQlRQbxzaP92OClFSHdcou
TQZtF1mION5+lfPf/La65P7GJWIW0wQxtWxyhR3EPF/o/hndX9OrTE1/CLoq92xZyj9ITCC2btcV
tWwd5vd8VlnzetqL85uO0VfrnAXwkLluyxL1OwphQfVi9MLMDnnW5V+sttU+NX2up56Fo73l5b4d
FfhTF/WfHures1Y0dHduv4y1KAceElD1rGsBkns+7f9km0Zii1SuSyAZqZFkh35IklfZjFXEWlHn
+zJMslIeoI/n32XJCXQXafz8WYsstd4NnRULr5JKJdnYgtedHSCopCOcOmPuMy1+VJPMaii1ZZ3j
SH6Zuuy+QIb8GDmNcZkCJd2THvzGY1vsgrRKv95+I9fdQt4D/6OGQTDiyg/QzNVQMzO6hYFiPnR5
skvC2gOIlD6mRQjsDbXN0+0VV8426CB8b7k2baYh2ttPEAR9ImlV5ZwdPwQA7sj9PkwV+XepTO9H
N9DZJankOkPVmBvk7VJdOcH3YnJ6jqxM9TSp7nZQvtqNz7f6QDBN5kkjulvLxCOJNJJUWjBnYHqY
mVL4UWFANXwVg0ax8f63Z0Bz569hUkha/vaR0KBSdX+khA5MQIVgT/MdkjgGPs/+Vg04b7tF5ACM
TcDi3mOAuRybyAWsdVvqnHNmGF10ansoZK4/Yo3hYjo1Fp5sRiDR1d4OXmUsH7cO60rkYn3SLGoC
/rUE+ND7sEmxiCOyLYmdDTFgL7S22hVWn3qQ1rb0vVduAoDgPLDFwBY6yyJGwz9VlWku5rvGGB4o
hnRU9aOtmefaU9FsgaRFQs4Ft7hvpl5iDkBhcg4mx4wuRqAUr1mkEYbl0vK7PWJD78e6E4VthrlI
EqwgKwYsJRs1oIqzBu0/VW7q+zIT/gOduHSL2rl2FtCXRRGGxguGJot3OElZ5wzs0fNYygPyrugd
1/QkPRlx443u7MpSTAdR7Wa8P+uCLpaSBQgYbTK1c2iBot+LgckHLTND+lOGTZLtb5+7tZuD1iw0
qzlwoa6xWC6pFDEIlIvOIDurP0OmIQYG7lhO3DilRj5OoijGF60eBGr7QY1ATO/Ant4liVrThW1g
s+5HuZTTjft9ZdfaAGNoQbGX6NYsYhwCKFWSBVD4U12qvwg5+DIaufRy++lXFnHmso7yDXGqq0mZ
HPqagl+zeVZKNfAUOoVnaQLdf3uV66MxN7RA44Bj535epp6NXymdPgMXO7sonyWzcyY8uyIT8IuI
f0RToG8E0+sIx4KzhiqNFAPti8VZTFC6tBoFvT14fP5za+rZYYyc8rUAGuSKKey/wjXKPSc2mo2m
/+qjzhc+PTyg2csw3ih+q8VybwFyH6cjqLGSYZJmeiqEWyaR2vtVEVBvNxhycm8wCL+KOoljMuGv
gOX6/XgsRl851f1gvftqR+5nbkapCBKTAy72YqcitEmPyDpDXobnJWvBfV6Ln47aF+9/f6iW0iia
dz0T98U1qFtdn6gDiExUs9VHtXOARbcNurO1pByEHBkbXcrrNIlJI0QadPOYGKO4+/bara0+Dk2Y
V0AIED+PzajejyhNeL3kjxcp1icP4Z73upbr4IZmVrbJbcQ1vJz4AcxwVNGUzFRrx9xFBfYgbKhy
PyvAf7p99K4POKhF4AvzhM2hTll0YQH7dKw/+qfRjMLnvhnqs10qw5at1nXMnpfhikVxjZe4ZAVP
WovGJdy+U2HrUulJilLsoCTiwSurydYIYHUx+l5AaOcTvtRIRiJZJzRm/mmSzfTYdCV+TGbln0Kl
2kJ6/517vsmVkK1krE9OQrPcuKKvKZid2ZlZhxdpssFlhshzWHu5S5BBqie9/TVl5TDuCpTXTVeu
U7SIOqPNf+TCifN9YBk5Cv7jWH3JjSL7b8hpOh060U0FnYa0+BmyLlyxaqh8Tzc6K/ViUYF3HjVb
sj5oAd9MdYMAv1o3FbFuIXQUdalX5AUKu5mKOtpOdEng77hMpy9a5Vf/DVMSgycE2NWhIAWgg8g+
oW08M1o9Yr2FXWIysdnyzmp7rxz86oMhCVpcmQhCvCqFln0R+YBIlqjz/o+Ig/oErshQdmHuKDi1
D10K4UMWycsobGgw79yw8wufTXSYzNJpXNZMMBCz3McB6eKPTbBj1JOfcxWAw+1VrrYQIFtOIGeQ
iguw6CLMyKGEREE7SucGTNgnXS61XSqU7jH0udNvL3V1Av8u9VctgpWu4Mp2iAyEYYDOsOom2mt9
rd6JPNsCEayuwj1AP2luCyxzepF2nYm+B820IXWOqEhK+xz+2sazXN1uyLUgXzLrfEK0uOp6l8Kp
4942/DPDRXXvW23qKZIaffWdLr7o9RhteRusfCe63OjmzsA3LvTFxcMorDEFHsUXjL2RrG1k6+iD
xXPDsN+qiq4BnTwcVvNMKZhiztr3b6+CQpnUClimdBahX32istTa3dxMu1faWPQuzY2+30Vplw5Q
HcXAUQnN9oJlYPASq/H4ouaj/DoaWhviSDdKnVsUamzvObj5T0bP9dboa+WTE5XQWZnjLZ9j8W4U
YcZjC5XtbGV5/CzXXfQdcqW8IRukrX0ClmDawRgUeM7ihlSCREor04FYZUsRQ/gwGBzuZI0SY6rh
yp2SfrSF2/gREq0TrlfSKWBoj0e40to/ssjRwmctD6Qexffe+IoTEIypEKko7ZTkST25zB9baz/I
BM+7HsWexDNCow6fFX9MDMRiMjNGRlZtjaMURVLjwTpIfuSj3k9e0xvgFVHGzIlwKAxqe8PqquoQ
aoZf0OqWwVqAMxJ/6AJXcN98X91yiF77CqSaKv+nLkJp+u2ukYxYMXAvoI8b6yHBtpouml9BKL0d
Rda+wgyrRj0IsfOrKNI36mDkXe6fK13Kf3WGFj6USjrqromA/bsxX5wEAGbz1YoWp7MsiZQekQ/a
8/45jfsE2qFQXUNNs3uQdP3+9nNdZerzUlBh6FTRM7yaeiOk3vmaz3RiikbdG0x0H7IktfeTLPr7
hsbWUcqx0qlG0/zv9spXzTlWngXoCC40cK/6w32IWKVkD865coAouuWUGKcooy2AdmPlSTaSjKqZ
Aq/LDLEHhV9sZJ5rGwe0BIU7olCEnMXGGRQhc502ztnI/fAyhKbwUAPIDrefcu39gmCQadoiPQBD
7u32RC9T9IYvOWfdqpG4w4+mP6ZGmH6buXwnSRp+1IPVeIDy3t0x4P0ycZqvI6Yc5IZvV5YKwFs4
bftnYxDasaw1+TiCcgJdXObv7RiQv3OWORnM0ui9zK/6n+Zvo/co/M371bfr5D5X5fwurzrrUJf9
VmW58tXYqiBCZjHj6zbdNLfo0FwJLiiKN58rLZgZn1m/Id+38tWgVc11CeNlaoXFuzML2ByjjgCd
1tvJn0Dth2Pew7Ddl/XgfBdKphHXjDw8Zknpb+yYtSeciTp/4brzpOjty7QSybZbpmCXsuiMI/x7
bdjJOoyr3e2dOT/D28waoDO9AAp0ZlL0qt+u47QiyRkbBBcBu28Pzvwksn7vRO14wtNky1d75Y3O
VDVoorQ62M2LNzppU6SrYRBdQq2s9mlqOYeym0xMdcz4k1ap1Vm1s/prC0doY3NeVZgzDwmGCseP
MMfQ7+1zjknhIEJZR5fUBOM3Kr1xbNM0+QhjVrtLRf0Hfry/0XD5G6EXLxcwJwJcmFQwmFpG8Ckz
gRlaaXqBmlD6e3rLEhJCdhE0rjXY3bhvmyKLD20UF9rJH5Wmv2Qg2oCt9WHwJcXPd3QnVOJ+weRX
DbfXo7zc0/bHOUR1OsNNm6JpXa1nm7qNLgVHRRpNza2d2rAJY4b8YQw1Jb3UvdmWlyas/dYtrBbT
9Aj1y992NsElkJzo3Jddrbpl4USPYGuDrya+u1/9QB7+RIGMTVdQgfVyw9ZRf4G3SL/lmBUEexMx
oPDRMPDjbRNDf2FAKx4tNixkfSGbk4fWcvXx9n5d/Y6ce+pbEKtX/d3KyZVuSNEsoEfO3CsTSqu4
meoMhttkQWkehwnzNm+EE6xtHMmVq4qimoXxTaVH8Zcd8k98Q68lQso8Cy+x1aXtMe2TABxjE+jG
S5E09QMbfvgpgZf+QFrcqfdouzLXuv34131S9vHfPTXn4wSnxX0VKVraDVoUXaY4aZPn1ODaBs/I
xB4iCWHJ7VBUFZ6Ee/JPGOrj04hfkbyD49uEnlJZ/avotVjaqEiux9r8LNQNwd0j/QdFZhGuzHHw
g6YlVBZ50/R7FmpKr69KmC0jQ0jFdTIlMo6K0pet10yVkbpGY+q5a6e6slFVrn0nIMUISmlMcq6Q
KnoHYIJ2QHBRYeHt5jHnPi4n/zFNwVj5mYk/q5Tnu2iEcJgwNP51+xPNj7o89AAWmfuh93hdwPhT
Xwy1kwWXXK8r15Ym494nqd44ByuZKALjGJmAUmNTLufqk00FCNGKVQIqTWBPaKKwymGoxFboXF9q
Hp4y2gWtvUheKEMby3cSrohEdfZtN+rPWqwMOzQsqo08dH0pmu08FhzcZf1cBh1ZTBwElzgbWpyt
ZH2X5UK4Xd9tTYVXtyzlLI5bWGDOYKO3N0I9pGFeYH94TvPEvEN3Jt9LvmZ81KS8eRyjAoUwOU89
GYXQQzsqML00P/18e6+sHmcQ/zOFcmYELqvdCmexKFRIZDplsr4x5ozIgau6/NDIaYySCZax2XFM
9BBMd0J4e8BPoxC7ItCGb4WuSI6rmrm2ZUi9FmTZwbMxBU5LV/BUOcmERRQJLtxt/U+k2Eeg7Gkg
f7L8trlDUhNGrTpgBHf7bfztTy6ODqJRVCLk43iR69rbT4LnZM8EUYouTF3QoK8wTvlZgEv/UYyT
/C1Xu+qln6w0f1HjvkC5pJI72YXtF6Ovk9YUpU7bWi8o4MSfBDK6qZtZQvqBN2Cfe7nolI9a6Uyh
G+VV1buyNki6h4qN0u1sM5zoKkhlfegLXYXz7XCxVkPZwMbrYusVT4TUuGhw/7CaCmt8a0MRNt8Z
X+TpXYbp4W8sf3sq/9Qq9zjC/YWqI3PjoQAUAluf0vglnqrqtxRHxeAV8AAAyKN3gjZSFsbaPskL
vyEyTsWPxlYKxUXAvkKXLdayJ0pDqfja2EZxB0C00V4DMSb7TG9Ec1c1Y/yrClPjvygIh98bH+Q6
lL35HosjUgaTPSUau3Mwkh9qH1n7qbYqL9cTcXr3SpDugazD4mTAuYwx3UThNJAHXSYd0JvR49uV
D721y6PReLq91PyjF5tsnmvMXpmMh6xlmZI3FQLMUhtd+sIp7lqBMoJZ1MXu9iorkQz1T2oh5l4I
WC8vRAsQLJYDY3yhJd590f0keswdPzrkuOdspJnX2qQAJUkyQbYAJuBPiwBNdxY9XyOIL4PkVD+a
QRbfJ5iFn2W0X167sh0+DHWZ/VCqPipPkRwO+CwNWlfuB932v99+7pXQwb3Lm6WsR1pjOTkKDRDG
fUV+AvatfrRbgQYR1iwHJr7W3ihi9atjpObGJ10pYmybdgxRA4TqlaBH7aRSXhVKeKnQ2tpDRoDc
gQDyY9DVrYeHSfDpf3jIeRBHm3KFK4YwVycCnvISRxE9plmt/DVQcos/ppH/jen/KFydLpS2ESHX
9q6NfCUzEEAjV4gbYiHSTsxsLyHlbuRquS2wow7tl9vPd40xY0dRr8y4dAPzmeU9POFL3lrqFF7q
0IeiDECw/yjrKaLdra8je1YG6ZMEB/NXlfvjuenLFKm1BnfW/ZANlde2cqwcKtFXGx967VTN3ESI
DGz2qzlhoEKVqLuQ7F9VksdBsobj4NvOfSKSrVnayqueBfcoFslD5u7U27soDXszL8oqvKhhL3+3
alU7tAIW5O03vXJcHARm4TEQLPAMWxxdTKwrRzh6cKlULpxRE7uo871JjifPT6BcdShYvD8yAefg
mqXlR4t9GWqHMUd1s8XKNDfSdKebgXw0FQbyJkIuG1F95VyCrUV4Hs8FVlw2FxATiyU5Hf6PszNb
ktPY2vYVEcE8nAJV1U23WrNt+YSwJG/mKZm5+u+h/4NfDUQR8sEO77AUzgIyV67hHZKgnlvpaUjt
/mVJUmn2crL+7lpKldqfnJCDDgNF4SpQvKJ/GCq//Ww1iF4lUjghspaLdw2Z9+fWsucnZEXlIE7i
/skwW1tiwpdK/eX+xzzYneuhYZ61Hp3dfH5QF9MqZJM2Yq0VN91Kvg2NVH1Qm+bf+wsd7U1cJeCm
gF4HCrDZm3MGymhYj2eF1vB74EL/yMANTsqoo0VI+kErI+5BF3HzJkNcEbWFRkSgtPjsTCiIxpdY
08UZDfToCHAZrAAYUGi7TSIZSpnEHQ/Td8Pnhjb0jdm1ddW7PBEQGeXaSwTc6pN9cvStqFVBijF3
3OOwzRIlFpz6iCSSHn4Q9Vh4toIvjFnNZybOr9Fyk3Gs/HdaedCwCKybmh3GhtZGZp0HkHin8Kr2
bZO+Rya//5/QDZQfoY+g0DZ1ke5r9BstlxlG96FGbQLw7BJ/S9MBNUkrCet/WqBCP+Qo6j+XeYfm
YlEadeOOTm2dJeP7z28wl1mzCeSKgWWobw8SR0hv52LOg1qzsSLqQ+WC1nB90jg4WmWdm8lrh2w/
t7GdnmTXiuiQjWXip+iiXOYmq3/7YLKNNbo2fGqI3Lug0MdT3HUNkoyLmV/Z8PlNCKV+zARsi989
mgxroJOsQ2CGNruCTtip2o5jGlgSWPo6b+uLqIozAan9mYE7RQeI46LQbN9OA4u564uoS9NA7tB/
ddWuWToPfQzrfdgxmXXVelLEZQBycgbFeK3B3m5mJlKkBeucCJLkdhZsUkyhLJkUAfggbU1EWtX2
BrUXk19jCxK7qbLozkiRFVXtjX6sabqSPMn/1Lnafy2RBx38Me2hVHKbmgybhrb40RSdgolUE6Fp
GIMJiJ6dKokBvwIT/5c25PTeQD/V9CBF6O91J04+NYqJXkqjOgIkRVVok790So7tX9fZ5gWtUg1I
eRyp843vVc5eki8otxvhYOcwmFtdwNBWis6zxSrNkreFnnhVLet/LFoFXXpwDEJOWs0UgHoubMSE
DP71/b2yj0G8SoO8nd4ZSobb+QKwePCUmsr1WHbpLcfm+6JWdeZVVuacBPOjDbNy7eH/gtXZCeTU
4RyPkjYlwYTAqQti1fyuZwKcrzWIz3BScGib2t/G4nIJMo8lxtKFQwl6E0KGvlO0JiNNBjmiPLQz
hBe5crCEm1TJB87ZnJy9feMPuAoFnUlxB6Z519FpRYfSUZkGil0ZuZ9ksf4jFWaorGTADKVYbqCr
NTvleAHxYv1QowaZ8vvfdJ9/rGYbpDsYph0Jb6VxJrXhQP5Rp2XoDeEcfaEXnT+181g8m53cPOqq
6JGV4fefrH20nyg3GXPw2veIcgEQa1ZH1i7z3PFW/OOqoayjipufNXyP4vbqdGZSh9CJ377qTGoo
cQr2U4iI8GWyy/qhcoruJG7v80fktUmmUD2hI4Sy09s7KJ+1hXNrZoEqFV6VF8UtpP/uyg3SLsAu
TnJx5eD94Tm0Fq080l4KI0rzTDIqMDSR2qsoA8yR+ZCCfvtix2UbXtZoMPlG1MI7tge6Oa5oMul5
KEAViSTJvVLCuvDBHJEN80KI6k+pHJ2JpbzC6jbxl87yOsECAsrFuXknU0TEQ9eMuyzCGeC2AH8B
CcNEAFumDnnwZwV1QfnS9HX/PgonvfPAeQ3VJenr/IuMBeP/sAIulidTTqpHQ5W7VdZa6JgUJ6l1
MaHYpb48JDYExFyuq8ec/pcU4JOTD55tr35QIUIs06UIzTYDm5kO7ck2PthbAI1QBLHW0hN9yrdf
3aSTkcw9n0FBDeSLXuiOq6EjfaLBaK0qTtsXyXgVs06YDiAmNy9y0ZKaexygkWOLaQ4S9OIVtzKZ
jwHNk0rxBKATze0+aQzlo1FXuuRpGeMLtzVWKpsKLK9AzWseQy+15PJzGC06oh4w0id36uWOlm6r
9wgbDnblqtgeFFenB5zopVGZCy+aZvsd9QgQxtms5cXr5Sz5kXV6zyhyMb8X/aJ9Mqp51FwFiFzi
ym2cpJdMnWzTj3rJaP02h9J1UfrGVP1xYLxLl8Wa/qiEVujeMM7RQ1UZY+cWiSL/3dRJ+G9Rh+aL
Ys64OFiAYr8kY659h0KPRGJXOrXzFJaIN7s1jc/wOmfL8E0scSG5BHGUFvJISsdL0UOofbYiuoNu
NY6S8B2slL+SYUnZdcFo7HHOcvmnHZbW6Eq66L4XzTBzfsFuRmihoIru0tlIlHep3kx/KALn9asN
Ad4gL5i1s3L3oDtGFQNEi6egyb67ZWczxokILfBH0U5IM9Mr9VNdRF4kF9P7tU/44rRpxcSsK98V
Utf7HTMUz7J69SSavVbW2x0H2mktqMBx7QH4kaoV2Tjbj4iWaPrFiYa49pu0bcTL4kwNJ0uNk+gp
c5wxvRUd2QEK91KWPLTpJAy365zRuQHTCuerpo1o0BcW0ioZOsiGa9Cat58Zm8z9v7Iiks5DKIm2
d8F2+Sr3RpvjALvESMZHAn7PJA1y9anu7aG+Vl02fi9yC3sAdM+V6p1tL847c5lN3RexKT6khpT+
ZdcYvELG0LOCvza1/PKumGdPaq0xdSXUBL4l1SJn18KSO+Dic0JhssR6MX6CVM6BmRFGL4Nh7qtg
bJMeW2ECzOTnzqy8l7UFuzjLYZ+dBJODxIfiYoX2cMxJDNYr5peh7dAgnrNMlfOoyrjkNmrROG5H
jeWPCntAytrGj8l0T1Y92nQsi0AF3HIGTNvxXFitgF0h2Y8x8gRuaoLeGLOi8pO6Z5rVV7lnF23o
dS3pqKzW4xOqW+KmtfMZxPYgH+F6phzht8D03eFI0FhPGX3wQ6CW+WOTLS+SOnUXZlHGS9fLE6r2
hXU1jLNG8MFlqq7aFohByqsK6SaKW+AGHK1eN7vslNewTWUvbRz9uko13u7nXAftSi4qZoZ0QvjU
u1bFVDJq1fEBeLSzqfuIsA62v6kNBttttYUZsFlky8c0GZDctxqZSSaEsD750o/S8remIp7QIM4I
28mNklAufxthBu6fLGZlSFJJ75o1E5Yr4yolYksiv2RJsQTaNBYnqxzt83VyRnyDJLLDefEHRTFD
ssfbMJUYbgGc/TJnjlhvj94Jpj6zcGQ24uQsE1QOsu6V2cCs3QD9ukPQgcwfra6JpccozNvpoolo
FU0sHAPsCn+kg9DvanShjWH+PhnJ9C+xqPvEvmG4WmazgmlvrHXOxVRCo3kg28xUP7Tq4c8ZoBnD
PCuVrvYkmN+n1KSfTrbO4a9fq1nSbSDV2zkN7eRRUSP46fVCpAJHykzbSPMWkIBS6M+zho0F5M/o
WleK/DSFkSpc6mLDgw+mv4x4pXitNEjvHW2Srovdy5+juR0fwKJIf2l6O93iXDrT9DlIixHM40aj
dgaGuq3+e2exWicGckwcyR/TpYhvY60X/6bTlH1JCkk5eUkHRxmCzKrERPdk326MswZOScd60Kfy
HzkMk8arhl58iLj0z5gHh4vRELfwwUaRYdue7hDvx7jOlB7nqU99WlC4tKDT/IAUm3G9//EPEk24
6oTGFaG1l3Ks0H9DJIbnYpA8ecqCfnM1G9pJVXr0tVaMMzuax+G7vb2BeELSqbikRsiBntTNkl90
WkS3iETIjyv1DGN39AK57eiCQ0k76KdCRRHYg4SPU2H2vkFmdZHwUXdR0/j9JiqRfRUBYxqjYMW9
aWzqYWhNebQ+WjJ3zzBTZaSXbUy/8iE5iW+HTwVQl/bdyhPbQQO6kTFrn0mPej0k73rJmR7pWrZ/
F0psufe3xdlSmw+G2YwST1HK8UKU5WrJNq01uMRfozD5bWV7OutcCyb/Y1oKtuHt3rDAAI7QfMPH
FEue2O1nTXiYvYwPk0UQuf9YBzcEbRGUENaCmvnZGgl/yYQk0akpmBL45lkfXVp9SV/iYkh9y1j+
bvr4X71VxpOL+eBN/rqkvckBxnIxsslYnEfFTKCH4W43fa7QTh1ITtszCMHR89EuALPyinbeplzN
CrGR8ft4rG2zfJFwqHnKmlZ/Ks0W9dkxGrkEF+ukr3b0hKs9xtp1oa+2BbTyL5eu7UMbj1U5C8y4
p/daLeo1MsbqZFsexBG8MFdhLYZb6NxutuWMf6vSdqSU1SB1/oIsoz9qHcZ5epJ4lOrm5f5+OVpv
FWVdMWwYB2xnwLCDw34oUXfI+iG9Jt24/Bxb45vedWqQmINzUo8fvEmqMzo9jEFJV7d880RJSikX
K9YkjtEkNnCtKDDeuSEteeY3crgU3+r1/tzzaKcqgbcI2yAg+I7PWmnML3R9zA+9Ddfo/ks8AHgZ
6KAh2IUSByP17TzAMHNcz8xwVR91lOs0F5JXT6XuT+AybpJizRQiC8RaCGovQqu7P4oxKz1VqaWn
KKLjff/nHD05Y18T3AJ7aTeJ0hrWrxwVchWqp5cZAtwDOZ10iejUnqBSDo4j+jPsnPXa4/pT34ab
QQzhaA1w+/BCm5/rtooelESSr2KJ8otojQ+TVKUn4JP1CGwKbFAB3EOM6+mfvrZ8fglxclvkCNvP
0mPaltHFmcvsI7MIcaJXfPgSf1ll82S1XFQm/g/S42CmCfU4tpZu6jSJiy404KX7X+yokgSfD/eV
r7W6eW+uiD7MF73D/u0Rmof1D6boxuOIFIU/hDAESEUd7UODY9tTF07OH0qT6ZaXLBpQsib8bZY7
1QWEi3VaQZmxq6U1QfGeaqRm9SznQWdaeeBEzpmpxOHrReJula+Bur+tWCU5taK0qKOg1YwpsHNA
NLYRdy+OU/yHYR3vFEoAadLKl9682xFEYdo0gGjtKQaCqTrlQz4Un+9/wcODsKq+0X6gMb+9IhAi
cIQdAo0OceFwZ2vGDcTMcBpMkcEd8qT1+iw+seI6eoevgRv4DtfTVicEcJIyWQjkBvoctfQG1Qpz
WN5mFkIavv94h0utohLEN/6xLUYqwmeOfhn60TDwvHnOMNto5eIxRL7tJF9fP8f2eAPqQKQbAske
2M0ETVRyQ62GQGt+63tbRnKlz66IqKZ+0Y/pNwow42sXTf+hJQ040ST5BMmysjneBrNxQkAHsWii
eFw7twrJLd9K+vlkAHEUviiwaJeQTq+zs7eroNCvjIbNUQd4jBaIkOTHTFWzkztAOdqQFI6rEgFu
W7D+3i5j9QrjVgfJMkkYS+QiUdWAou2GWXFNLKrEQ2gt2r8MyBikikWZal+08yBuRb4Ya99qGmqX
SUDn+JZjAadd90bsVvlS/JTLRbQX2pvq2SjoaJutIsrUNXRSSGHf/mhVXeIJQzbpsRzkOVhskf9w
SlW7mNak/IcDawHdZ4qHKOEOTYhOlhjlOqehURW2v8Ko3MSU+1vdlcM1y+bSLaoqPeGaHX2UV2c/
tNvo0tubHQay0YmFDNxMCscB7UcFC0yMIC6ZIX007Rm6ApSs/3B0VzK8SXlKk27bmXJUeDQqnuWB
pUT656wSiYcSt/gxW8u3+0Hi4OQ6r01vVqEq3e7sIl2Uuk2BuUklSkmME3TxpCWR8oL3nYO9pBEV
n81Or5cb0NKzwufgWFGbEuDpRNLp2UYoK8XfCgfYKDAmwLeuImQwmyjgyiev83AdemB0wlacybZz
oVehGTetAUteZPXoDsZoXUds27///rtcHSDB7snkV9t3GRcoSSz6QBMTpaSAYTOiVjNgUOa9YYDs
fOc5ETRBLD/Oyv2jB6S1SD7rgHPbtWZUhl1mG9JmFX0xfGKg1UA3EWeX8lHGQz2MfjkCNBZncBMG
Q3xRrLmBshrHqyTrkjSt7UNWWDV263mhjTmWtXUpUqcIXagp40T3Nh4Zlixab3maKLX6JJk9evKV
SAuGAbTmrpld2VNkpBXs+0KX55eW7gOMgOksOz98cgo8ioUVDMrzvw1yRo5AYg1Z5RF2hPIw0ZkO
sEWr/MiE4qHlkgoetIheQN9MrhP3w6PcOY3fj3Zz0m05/CXr7B3bBCCGO5rdaPTSwKG1H3MJJRO/
iIEwwAs3ksYvzdkyH5Ag6hFxlBscp1UKlUuNSIu4akANbDeTzDE9+UkHF4ADmh7oylqL7hRJDKCV
Yjay8DGbk/wqQOk8a+mkXFfw4H/42mDSVrULAPw7XeBiqULExRL2uSXHF6Nr0os0NWcEpIP6GulE
9JRJJxA23N5o01yGWtvgS2FmIKjipo4eBlnJgACJ0K+X9Mf9sHH0/kC+8epUuvU7hp5DMV3l1erM
a0LxlwXSEHU54CAzZPnv32WrVeMKM1rJxdvOAf2JBm2qSELELAlvrdamkqubon4e2sXQyERjRXMz
I17+uP+IB3coaTZRkdQEpaUtzrJCTL3DIJdSCR+Gm+glEdjWHD2FqY31BRIEwdRqZ4mJdoAjcCCU
EBgI+ZRbm5s7rqG3YyRKfl9LpX5JasSXvCRGi4X5R0k5BpGzD3o8vTU31WLxoxc2Vl1WA0gOKmbI
RS9nuuRDQrHmhw6qRub2sKArrxFi7i92nI8f58WRwJ6IDKSokvRT6mLFkf5De3Fisl4sRXLtkD/6
C/fNLPLg+4pvcgfz5EPrDAMuc4CgHtJa2JY3EMKik5Ty6HonZKE7i5glCKRN3LKkuE6auqblLMUV
ovKTlT03c+1cGyul81zEbfUYO5nD/KdObvc/+lFoBkJvw88nPO8UVnMDEnmpNIh4q2py6RutuxVJ
eIYiODqsjkYvBGzVutS69X7pLFQF83V55OqTmjR/MGQhg1PF9DmsDSxOKi076Su+oqs3tQ6X7P9f
cLOrRI1rIsQDVE+tyqS/3hbeKtD9PpoACPL/HFefMUbKAby5aojOl5UwKbn/ag8fmhYgUYp+I8Xr
24fGWRwdFXhphIy6eT9JjrgmS6R6UqMZbuRUZ5PSfYiCv8MwgXzURjLwddL4y0uWmjYdYjRj8C8Z
MJAedJR/YCVczDA/K4L2oeLNUurm0aoUgJGTrrLNtlV+X4pl9BzUlDxmd9pLy5yad1ycSQWtHfa3
35SHWqWbGdmtFhabb9qQYTPd5JtOqcr7DB3wkIBQLnYS5oObm231MYvo/jlSiwFVbv627/HKGAZR
qnBEIY9vC7+sNexlUvs40LQifh9PS/ls9029PKaAW8OTHXz0MTknyB+gL7uXwmqHdlQlnOyDLIry
Fy1sO9xUwulDXnXpyX19tBRVIYq9r+SLbatx0qNZT0UOuNV0ar9LbUyGkCq4tBnq1/ePxNFS9L+w
KrNhnO3obbIoaznqYMYmcyI9zYqU/2y1ofOtWZu+3F9qf/rogdFrIAVbhe+2faO8L6SZaweINbWn
1HJbGNoYXbNwzHyaJMvl/nIHKR/rrfZrqwkaud/6e345faJN5yQa0cxFKtH+MogydKclBI0sFcpl
6PsZBJqpXXFkmH2MrrLnGhsrb8oU7aQNsr9NaLXAPKATAsAcd5S3P8TMx3ioB35IOHbpB6cyHE8z
qU2RLbA8fZoNN2kksN/lYJwYehx0698uvV42v7wDRI5yY+jnLGgWWW5B6rR1Z1xkI8veLTYafW4t
lmRwaT1DIC4UoQU9pgJ10OehfG25mDveXqOdBY6D2wArGjQvED/kCO8kDaaeIdZAfR6oJbYRZdma
t05akms6TJR7RV4/aUOb+t0w2Hw0Ed/SapT/w9Zf1RdxyKPG3dXwra5gV8EeCbLOsLywFPI3pe87
z8Td7OQ7HG19ej2rOzZt2R2kZJCjhhYSRKqsXv5ESqGUPRs1Gl9qa+tzSSfhJIAcvl8SGJJVZKfx
eN1cB1qso1VhSHEQpn1+VWOFDlcyF5rbK6HpV1qoXwxB3KpUJX5vNPRssSASJ/2Do6cmk1kxveSv
1NhvNx869XbZRrDllCa1/5ZFZ74f5qy8IqvRPulkcGcCY4cL8n4x6AQftKNyWEqahrlD3FRstpZR
yPmnWUqLJ2uU4o852tAnqdrRpUuhg9wCCg9E0E2EqeI+02qMboOiR6nCGkdcBssJo7qyT2dK2yH0
Raprn+4HtsOnBN2x4j9f2/xvX2sckfmnA5pDwhmmb1Mdd24pxenLaIQMa6PkrEt9dMszqnnlxkBt
2t6yaiMKuSvtOLAaE/e9EakYpRi+zWZooMlfLBgHxpk3Uy27ZT7/vP+wRzsZFSck5WGWEM+3PT1j
qGjTO9hYhsypcBeMFEQuFQW1oZvUmcu1wDYrUIVqXTEKGN/RLtM+lcMSWyfl+hopN7mOQj8Wdh2i
YIg/b7612RhTnE99FOTMs90cgYXP9SjJJ0nG4SpUmcC4NQ7NFr1l84bt3GZWNCeN9pPO3NcGScI/
T97pwYVEnY5zFmN++ojbfavR92j61SJHLqXFcGkT0UZMlqR718s1Ps4zHYJAtmPrL05unoF9RTTV
LQfQpW7eg/l1pThchDs7bEYX29A+8hYTz3HcIBqj8/tyWL0lqyyTzi719a7cfoa1VUcQPTL+ysmz
naRQKMVNvXE8aYyX53SKW/uW9IkuP6TkOBWpp9r9FRXyYPiWPclPSpjV/0RdHz6bVW4XPrlA9dv2
A6v9OVkUgu8Ay3ZtzBEeRl4aEqAyKRqvU9Np1xgs/U81r+SPU7mcCeEdbRUyFxqK6CSsvO63YYCt
YkkDIs+BCi89MNQQ8aEeDu2H+5vlgB+HNj8JFCglqsXdPAy9HymmCxYFRZ7mtgtJLv4nDk39a7uo
DTuhCFEzhJoU/aP2ljK9k2ateECzSAzeAvu1fdHmKrMuarHWJNA7p2+xZYIQqG1Vsh8sI7cFokLD
/Bcof+u7GNJOvikTJ9437bRB+GApis+VHWIo6jLTsbuHEUUx51L1FX5vBjRU210wnxiv44REw8Pc
2fPiznpVPYHucyJ3HJTscznXqvlOjtO+pg3bR+KmgpX42+I/kv2vi+GnA60VkXVpa1KkC3yZJvp8
8iYPti75r4oXI7C5XSSz1CWrlrmDoSvPWgB623wZ27Z8uL/KwZ3E3JCASbSiObaNU4OTVAgAMHep
00p+EvXYPJll0gb5khUvsA+/OlWo/HV/zYMigrKIUAIuhHHidsLdDXWrFhVbH52F2psKvXhsmAH7
MEiSkwBwcPkBHYB0zCwdyeBt6OLST/NmATQ0N9WP2rEHvmk2f8bsw3kfRk7ZnySJB+vB26FnsF6A
DL3XUPpLAj2HdgSopAAiEGozBMoVMnBtcomGVSRpYvKgW8rp1/vv82hRhhJrykTBuZsN4tKbN3M/
hI9dIimXZVS/W/HSuuZcI81YL2eWEAefD/4G7xLmKIF126VvrKSFoMR8ohfVSL4drdGbv23oXpVo
6ckXPIhbgDnp3HJPvuaGb99opGt1JDcr/qNqUIiQMcUDM6idXKQHrxDJTnCwqIusYO5tAqxDwq5N
xqtCZohybVS6E5/N0YmBQDtiqS61qCLTv//dDl7kK0KIWpN2LdiIt4+GYazRoiYoPTaj3qB5uEjX
rE4ZD1LsnrzFg6WYqwCFWLkQDFg2z5e3cxojWgZgpRmqq0X5+m6otbjwmvw0cKkHn2xNcyleVnGx
Xf8bCqgpqYuWBxa6y+VlCBXomOYiG4NrGIMw3YQy8oforeTvpCj6wtWVYcqgaeX6v1mWNu+IuPXi
awLm8qXOVDSepyi2r/psK3/A5bFNL3Zq1YF41cMRksau/a4MqvxTsyMTw5QqHT/buGmduZMfPRdJ
lkpnn5bOrtWqTz0dgknKgjpxBGL3c+2HWImcROSjVV57K3Q9sF7dHi+dm8iYImpwQ1/yh3pE4sbR
5rNe2NEqoBphhZGgkn6s98KvgSpSosTWhjwACdg9J/CyvLbqzswVz1bZhMO+YZlRbfMgMYASaJMZ
X1Wzkf/D5l7D0co7IMXZ3ifA82GyQy4J6kKWvFGjX8T8rbrqgFNP4sT6g9/mk2AFCBKI4f4/cau3
rw3UyNS2S5oFShglwqOaEJfQLOxPg2IWka+NhnVF+fdBs7L4pEjfH2GyfNqmr51L7FY2R9ghLzTl
Sc+CpdRLjJ0S2dX0YQ5iqZ9PipejpwS1yADLWoG2W1xYjPhcSdWdB1oMye0Wt2nbX4U12ZGXlxDo
f6jWgF6BXmhh0E0zBNz7gfFwfebMkJ7JJCGvvX3LichGJtG85a42yid9GaMX+qeya7dG/FDEU/oC
jU2+wihrT1Y+fMmIWoHpp2jY8bo71eoScOKsvMjK4uERb383YHxGrq3WZ/t2fzpQBeL4YTDDkrs8
qBzrvG9R8g8SyNh4zM/xM8y8/nb/Ze4zPBgDQJCIW/D7d94hqVaOzHlLCNNI6pWo901G4aND0Fbu
EDbE1ibuwncmjZezodFBS3UlK6AHgnodyeV2Hwk5KvtWy4qgQoLia1iJ6V2ep6Z8KVAL+xF3xvCx
a0vLR2G/f8o0Kcq8rMyr3DVtXMX+w6elbQerGgzNnkwfgahO0dTI6W3WX5q4sB5jI1Z9WMfxl99/
44AlVpTomgduZZ9AGatdb8ZFADI9R1vYkT/OUNZdJ6/bL8Lpy6sFCvJk6HzQ+UBgB+WndRCAjOA2
PrRDQ++2iIqgHKr6OpsRGhOKMX0Y6TT7vaX+nJveuWWiQ5Qxb8sLPY+zWfDRhuZLs9Pom6x1y+bc
SmOIXoGVBYIG+a1vbM1LwfWehPvDJwWVAJQUJMp+4izpdqTIoZEFkyPyjxidDo4rq5OTurlSxyvK
fJyfqy6KL7aZFJVb1ub4dcHB8AycvM8aV0DramMP4NreRYtQHaGrY3MX4KmSLW6tWeP3OoP2iXTm
FF1KJfsvh5npGUFZAQq9owGJHi3hnrxgpRDjnmNzuT6NLUN/LxtDs3H7LBkyT6iDME6Oz9G3/XXl
9c9/SRhof+Nr1KZ5YFfS8qKPjRlgXixOOt+Hq1Dt0qJgTgf6+e0qEw3SqGhCPm3rGGUACTBE5zSJ
ese/f0YPPx2gE0SeAP/tRH1jeaTacLjiQl1trob2EyWq7xh9qV7pIN18f7GDEEw0IA7Sg11LQ/Xt
U/WdPEVWpqVBNqpq+oU5SfanimOG+j4zrfCGEUL1KMv99HB/2YNnhNrHSIu4AC942/Lp9FlnSm2g
+d72IKCHherAC1NaYImatU9q2Q8n3Z997xfxUoQhUbBFO3An+A6sc6gTQa/ZLEe66+7YjGrzbEud
BCrWroZPi6wO2rUpkzz+X4siVXctxqjTv/z+gwOWXYULae/vPi6KSmrG0klgA4h+B6W18mtVDMDk
qug5tvozUaiDuRnPDZAePWr47juu0EBAZDSC8oyt9ZhkxWHtD8msPwt76W7CMrEOiTMkl2a19fDK
ER5WuE+ZFCnfSOuGk89+tNvWexd01Qre2t66iLT3uk5jJ6jijI5m3utScTVaZ/6jEXbiD73ePjq1
Ev2+9CB4Z/hS4BdWoNW29xGh4hZmBVOrKAoLX1/K3Bf2VSmA+yfD89A5H7TUKk+uvYOAQZKKIc3a
G9gPpAEKgWAYHEZlcoh8S91ZL85SnXHBDtJCVkEFcJVQWFXz3h7g2FELh0IJwVNDSjzIGeK6KHPo
zwWetff37tFSEPXWXbRik7ct/RJAS2UtiDg5ywj/qekErk9Z54SoOQ84SN5f7ShEQFGCYEODf0W0
v32wRoJl3MZSGhTyhFNbArqlA0Dw4CzJ9wVc1e9HXeoz2mOAkegObHOUKF0qPRFqGqht0Twy5rb9
ctTaR0rE7JKGRnuS+x69TJpwazuain2HiCsREelVifWGsY2DeAyXS4eqjl8hL3S5/yYPl1qRmUzs
DygnuTLNUoJMeiAVJCX1UqqXbGqVPzt8mE7e4n7PQyhT1946Kp9Euc1ubNvIcdJ6ygJU6ckvqTwv
agcd8v4DHaRZLKNjL8MNctAzAoJvsvFVlkFg2MNmNrut5cyldiIbWr9mf0A+rLlZSJq6kjLpvqkL
cXJz7i+U9TdYOH5R2aO6t8kop7RDSmgmozSMng1DFH+YBml+Tvne3lg7k+ESzysX1y+0deb0jAu9
/vff1vusj9Yg6rTs2F17XO4iE4VBm3xEbUXqmqZ4yuxWXCLme14P8scd6mX+2FlZcnIyDz8yB5MW
Gt7t7Me3J7NT2h6Z9YK3X8TdZUE2/daWuvbbu/a1Mc60dAWawPZ4uwpw0jJpMoSsplgKvYq/5Y1C
sfyoFdJJYDt6lQoSl8xDyVx34O6VRy85Xc1SYVc9jJbVXTtjql1LXhx4U5N8BUU5Xo2uNc44WgcC
KTwmdbZKVQbjZ1uRtY3eKRJtjKAZSuvjVOnpj2IwQP+uk4jhRmsSc448lpJ3TN7q5sHprOTCRdD7
5tQmX9olBmuCuONvt3T4WYxdAByRWu9wHpE2DKWkGeSFkdnMILfS8NOCLGTrS0IAGr5/oI92FKwC
4OPoMEAw3OyoKapzC7voNAgRz9Zc9LHsL43dtb8vAchTcVgBxK4kq+2eSiwG70tSpVT9vRiuKZKO
X23EgQf0OuzpqeoKanvIyXmEIqEWnlQQqnJwZFEeQm8WyOZeSt/Sh7zunCINlmVpsk9q0U1olmnR
EvnKqjz4ZzHVA1JOpZKgLTamozr7Gkg2zVUVxN/cxNbrGF+EtKxcKQEZ6E9Ga7cP+bK0f3WTWkPJ
6OsBPcc5NK91MU/JgywPWugusx5rJwFwf62gzLZyLiiH2Lvb3qaB6m1RlVkaCFktgiKbJr+zjfyh
W7Sz/XEY8MGOc0xQ0qEFtgm2augoTTsMaRADpnpfDbqGUhkqVZcZfbZL0iTTO9sYkXOC4Pav3cUg
8hRsk35/l6JhhCQdHD3mTJuIlHZJHxkGArLgDLuXaRkkzyoK6yTuHZ0FclS86JjCkzdumqlIEsdl
ZwNbKLJmeDQsIT2gGWafNQiOvh5rIITJx0OPY/NGl8EeKuTmmK4KxfRjOTG9toOx6eSRdcLK3mdy
NCBAxqHzBQx9p7hF0B4hpoxkOUvdvVMQiMeynZblNCiDv2j27N//Toe7BawkUzP6XHRxNq+wzya0
F1cnpnzR5O+oAc3DpbPKQX/KFatUfEEzvHFz1AVz1ymzyvqQ9KX9Xs46KEz3f8vRa0aTd21zkhDt
Kg96tpFkz0i6x5CEfFsXYRCnjnVNcag7eezDpajhmfFyTnaqiTooEsigwHorsIKDr+Ryq7wb0fny
MG9h7nv/wY4+KnUlrVM+6B4kEmONIltSRknVGaU3AWl6ilKwB04S6j8AYZ7Bew8/KvgQmEbUO0hS
b+4ItUZRnZYbzjfhqOYuGof5k9bpev2AzvGSeWNF9wB1qujLXMZpc6lDET1kU62d9WcO3jPiymvz
Hz0znfzrbWLS8lZGDb0uWibL5BXKgqMMcKv0YSjH5uTKOFyL4Ep9wCgWhsPbtdS851PjRRMAb1Yf
TCcVF8eCT5cpkFDuf9CDuMOol34TqzBC377faBR6DI2Y7YNW4K0o2voayuEZH+XoDiTXwViUbgxX
4etn/qVZp80TtF0IFIGJWqvuIkg5/cBXSvkbYJP9oillhVXHGKrlU/9/nJ3HkpzKtoafiAi8mUKZ
7mqj3vLShJC0jzCZeM/T3w/diZoiiug90UQhZQGZK5f5TdGXXIZ4D44/0FpPvSNq7eWn1pvU7mgi
339X1G2kHoYyHYTmG9qELapmolodpFTetY+5iVgAPK5zNKdSem8/2kBgKIapvdFFWWdueI4zYUa9
+KLYBpa8lav5MovEnbCltXO0Nw4bSxE6uXbAoK5rjaxPjF4fEnkp0Bd/0pSudYMaOtK3pFPGk2GG
k7ZzvLc2HhQXSEOkxGC+l93y12eK2xm1jozsG5eK6alrTPdcKVGLaGLn7ZQTG9k3Lh6ATsl/wWSu
H66cirmH1scUyI2SFyX30vu5FnZx5uWbT1DmnAtzzQo7SniGO99wa9NTxJDHgDIi919e/F+PiZYU
0I2MtRN0PI4TYMxjayXtzhNuvcxFGYsrnXDJfft6lcLotbBdpmlelVW2D6zJQqNdSX/bs5nu9BW2
tgo4UrDt1EzXpCs0NVNk7luJT5udHhM9Lh9GJXpf6n1xyB132NEG2loOGMWSukMKYMe8frQB8aFy
AE53yYvMPDTcNp+jDnqzYvbinBnW3gBr61XSMiYHQzOKwfoqbbES4dSmmcnLjC79QehDeGBL5ofc
UN4+MsIngHYQrUM4/lcYGOoVtFRAaV3UsA8ftLKvjmmU7Q2UNx8IsQeGJoCkrlQOgVd3nenS5mqn
yAlGerPPRemZ/ow+76fbEf66+8oDQcWBwE3P/apVKPoCdFQpxcWt2/mkEBeZgcXuO6Cz2blpGnEv
q1B9cxeURZGzIF8mTl4hdHMQfFUVCQJJRapsRVrPXVb+e/vJtnYhpBT6kmRajL2WJ//7GGdYputQ
Zi8GKF4o6LVfeNV0iqa+OihavvMe91Zb7UGzyhuuBVSw+yKxHkuZ/UgrIV5ajl5QNpM43n64rR0C
mI1cnTYPWuur5Tx9gleRR+Iy9fAMOiAHgRLDPo0KTsDtpTafDFAyUD0UYq9SSHx4ZwSN2Yymonin
xNDlnd5EbZCkiXqs47E/3V5vK/yy72GzgzK+pt0Z+uw5uUvjxROaPJHKl5dwUVW+vcrWCyR3QtyC
a/p6xlWaWPl6XYEInNt7Rwsa7nGiU3kXdXr9H74VEwYqVMYtJImrb+XSMpaDTTiMUj05FWESGwdl
nMcj4s99trPY1tdykNRlsEOX7KrZWkSzU0cGsVCJVUiKWjwEiYOQszozr3OKZg+BshU/QN2ATIU0
CIBu+T1/nTJQJzBPcq6xycvyT3XWNj4CuskpKRv1E/oy81FPlD3Y6saiJIncMFTCfL11lsU+zGqx
9Ml5Ac2lkKgm+7K122Cy2yiwlQwz465uvt7eMpurEiMXZSgu7rVKk+LocEydOb00OVaHCRX0WTIi
Osk6dh6Q6clP81xob9+ni2Ans0lLW3r1qwqn7L25L9OaRadGPHf5HL9PtUQcMn00d8BiG0eCup9m
GPwiaov1p9Sd2PT6EF/C0Yk19xTasnoXCZCT94VNabNTWmxsVOLJgv2AFbmoaLzeOCNuHtKIQ+px
IZ3vVVyF576rmrOVDErjM2sddi6drc/HEIISbZHXvoId8xLnvO+xeIQWpwRJgpeIbsbRnRHr/SkH
Hh+YKlbYt/fMcrZXDfmlHFjGun8SotXn0yu3621s2i9VrpUvjjY+U8bap8TBl9OJq+Q8Rfl4HjHr
+nh74a2PyZqUB0jfXfeltLzuBMATGnEIe6UBfj1I/2YDLKbetsP/8C0X0Dptf+L2VXtq0kkZUIdP
LoZdxG2ARn7ZBKVRxjTDCihVL27ORb9zL23cE1yA3OsotoNWWGd9eM5mS8YLHW6ZtdheLp9cPLh2
PuDWKuiIUWCR8RHDVx8wtStoUS097yqzyoOYlnZj2ec7UXsDesZ5Y+TnQPyhsFo/TBrJoUQ6GyCf
RhIR9NR9X72qVF5qjmEaCFQrcr/Jq7z0NZhAhygyrfgwJwBNVMdodzoM2z9nAacupOnFCu314YSc
UGQgGEkvDLAeUV9kQY5/xqM25/YXXMLLrzk65XhHKdmdZO526ETVPkUjqpG3t/H2L6Gzuqi5bVDG
Ym+UnFyNgloKqw6m0UwerVRJ2NK29C5NGLXPtVabp6mwpncoN6tPcY2nPC467dt5roA0VI/twPwZ
zaPVW8Ea2J7zgl5vLeJfEs0Zqra08RFd1c9DqlT/YeuRdRH5CfvXOOFINkBQLJuUUkvn95ZTiXcx
UIWds7sRKAwyfw1Xh0Usb93ARnzDniJ00y+Az4ZjY7i/piZuT6TK5c79shELYfwTJDhGC297OWp/
pwp96I5OrkLGr4vyhxkX6XifuY18VmEvlH4TZzmYlwrTi84dbeV8eydtrU7jF3lXtJoArK8SlWh2
y0bSrrgo9F4ZAAO3SaumOGn1GN+JyrTPNb4DR51AtvMdt94wbUhm+gRi7tbll/313F0UadMkM1rd
qpiOqaO4h9gJxZlOVbETRzbmz4AHgEdAxSckrncoSi5E4WaILmJu2ouqtjU2IlkWZE00fnTQ8Pdz
7NLOToxXpM+Q9e0sQQrw5RLgxiEwr0f92EYMmHfziadeHGGozKe5neHZtE1y4MvuvNiNG52Iyc+E
ekCbd40GwfO8QIOxDu/z1EONSbH6R9eJp6BW6+kgmNse40GNPt7eRxuMwYUBiaYz6AHKynWzsiHz
LiLJjaDiGjIe58hhKmzPdpYd56rA4aUHLYZ6tSEKDd7wYL9PrTaGgm/ZYR+MTql90bQI2wLXHX6r
Qyyrgy6wYgjqKlMeRRlGEp61jkBtjfuVc+7nMfon0cbWxE2oLR/CQsyqjyxHlJ7auim+mnWhTWdq
KSF9hvDtD8ZFVXxi2FV/xqI2MfnoKKYeJukl7l1u2VNyyLSoeMmhB3aHDmlI+Yv2OMUdWg7zcW47
M7obqyLSvuh6O33Ef7bZQ0psHEcUY6GmMN7lZa6nrgLJRAiOSXyxZFidM5waTn2HDp5UyvR/aclA
ZgrzGDJOot7d/oAbuwY6Ag0cFOvIPNdjwzjUqjofGHLpZVxc8JWEvTnG3T90PdDH6KMaQVSxh53f
OJjk7/DosRUB7bzOrSuJZU7nwY7Muqg8erNUDwK57C+VbkhUemR5HqO8DxoH/Fk/Ft2328+8kcXQ
LVhMC4ExLeCJ1yGocPpUQAslQUOI/L5JnOSkyrneUQLZWoVOCyA+8hicGlYBvszwyPImsYzY+iLy
8fHtD4XMx5324vYyjCOWdgSM03VK1sxcDzHoRWuY88zPpij7kcfFnrPFRoGCthEBm4D2J8N8/c6i
RaeGnY/dY+xZT6WLH1HSGLrfIJhwKIZ5b569+Vgks+jHQNphk7xezxhwivJykui8VcpL6rbywyj7
vVnL9ioec1CPu5g/Xq+CsL/VRVz19PtQ+T9Ek2oFkZCJ/va0Ar9jYJ3cd2Tha/SGk0JjB4mEeNFg
tpHfawX1VuE00JYHBZD72/c3K9EtglalAk55/VRxoelpVoGZkzn2Z3UJIjuud4UGt2IWLBtYwKRl
oFJWq9ht15UVCKSLGRnKM8fJOaSIuz3OrmhQthydAxElDzRtfLvI9h9rKng3OkocVy2kWfHgiglg
o9rMAHMqVGzpZqX7B9bg19tvciNZYUK+oILhZDDKXO3CIXaNsc6y5BLZZf+tsPKKJ0uajyNA6Z2P
tnXAFqV9qMAMla6czVOvN9ykxdMZ/0/mELV3aXUpAzufP7dx++X2c20uxjejH7xs+3WuAOHeVQxh
YvbdRe2TZyWxn3Wqeypx5z6OvIudWdnGOVseC3EBWvg0uVd7JZlNXQ5GgURNlk4nEonpfoZLerj9
VBtfi1XIZ8ndoNutU8uklcM4aSNm3Hoyvxsb3HBspoGPXTPsoTg3Nr8NxobMkhN2nWzZKt5BGKDE
FwYtnnlJVSHTgz139V3hKp6Ft6Cdnms26Wevmu2dkL/1nEBHIW0wU6IuXd1fuVHgG4PP0GUcZC0O
4ZBpH8J0SMuDGuvT6fZL3ao5wROATGHKSVNzfQYUGYW5Xdn5RaJheNQmIzwIdZR+6rTKqXf08C7R
vI8UinggW7kHKVmLD24ndo7ixpZd3Njwf+D6YVS4/P1fdQNa81VYp312kXoR3eco4QQjWPWTlXkk
aX26l6NsfOGFRLgEuAVjtH5sXS0Us0qc/DIYo1ojLZLEX9VR0ZuDo4UTmUtiv2tEnBwmCIn/3n7n
G8cFkB/QEbAqjNfW10XlDlzmoZldmgyIHx84tF4i1Wn3NJQ2kj/AaeR9AP8xLllz2PVsbi0FluZF
Dn2EMnEPNZb7+Jg3gPwqJL2Dpm6yu//wcHQcwfwgdHpV+EZpiR5areUXM1Sbh8yss/t6SKud8nrr
0ahJYMHShgPvs3zev7YLOFSzFMqUX5gMWb+aftbvQs0R37yyMGDTREg5oT0s9jDrW19uGSnTGLEA
H691cYGpAF8M45yuuOiOonYSRDf1YQcuthEAmPRAM2AihITDuj8W0viGeiSLi2qUheoD4zG+1WlT
9NhSRrumZhsngYY0J4/etIbxyip4Vy0ZWq+EnITQ9ro71xmaJ6Yt/dfG0+L84BhAJwN8djsN/OU0
Ftb59obZAgDzAyBCMbqkYFjXKGaoCXaNyxRnHiGnzJ0pVB+cWP2jib0UI77KKue7nrAR+46Isn8N
XOs/z3Ez/qxa3U3pLbeR5itwrcOdW3vjS3Bjc4Q0QF4bkCv849EQtPlpEVqqauROJ8eQ5h2Vj7rz
GjYCICkIE/A/UemKEKYA4bfpgUlyuao8WHPRP2KO2GGNtlivQ7neCUKbr51ISxAC+nHtSK5YMoJd
DPKj88L2uUlt64Xcv3JPuK1O7ikZVWXGP3AU6qFB8tm+GNKuP6C2ioq70ympej9nwrgDg4+c5e0t
sfXaqXaWdiC0NAy2X59upYyHQhvZEUVqZb+UZILbriDxEQ6W+XaYN298uQAWG8Gr5q+iu3Ik30Cf
wEh+W6HpPbp1158Mmg+f3v5QzLagodCCXKyrXj/UCGMoTHRLXsQkisOkJgnVFQJzmT45O/XInxJ3
NYlhUr6ATSnCr1NoXDatKU6q7NLKMP0+5PX8TzvIOfQH4Yl7bfDMs00HxvbNNEN7xy2s49DSvnnz
8fEILIzYXArka6xKquWKlxZGdqkMbTADmIWdOIB1W0Btk17vyYRebxuPZj0ZxFLuLWS/12+4EF3v
qjHocmcJm4WY5OfJtn8g9Gq8+ZJjJSaU5KMQYa+a4z23eh4iPn/RcdDyLTWc76tC7uFvri85VkGH
CVVLHHKvAiNt8sHo3YTBBPq7n9gn6h1JnPhlgLdzfDW2u2OvojG/89WuIxFwMFydCHzg+q56RoI7
O63SEVHC2ZYfUALWYTQXzbM9mVV07o1E00+3j8b1tcqKFLP05OEFXMGVnaKmQLPM5DIkEU7bQ5sd
lNLRdiLs1utkV8CyWHAQV2mXURDsGsb1l6aS0V1dFNpxyjr3OcFb7UQp0H5Y5DzffhQZ2yOU+6fw
449VphInFCraTDWbpLnui5CjN3tdHNAonD7UKNv+HpiW3mtdLU+IEEZ+CWc83/mkWy+YKAcQaZnm
kBS+Phmlaw68E4Y5dNKzcxh74QPJy14b5Lrvx9AQXiSdKhuE8jpsg++YNKwf0kupKFN3nhLTu1O4
vD9GOlp+J73tVRX+eyzfA8BNuoBJav3y9p0EwpBOq85OIu68flBk+6I202O4A2Ef3RuGoh0GxHJ3
en9bJ4SjCWaT/pVFfvR6lY6X3LUY1Fx0N5qDKRu7F1Hr6KFH0c9UAna5/VBbcY1gbtPDAjh8hZDL
UXHBmQf6gKoR3JTaMHClid37FtmxnY2ydUZwcdQWhNxSjq02Sp/pBtvPAdody/LQeRYQc7RIYZg4
dryoLLfR3ZxP3efbT7hB0qYrAnl34Shz7a9r3m5SykEtKLgjqxrDwAVoE4xjqD5GQF5/W1lTtwGc
ee1sRWLyfGpFMzxW8+y+w3NLYbyTR+6v279p68wsH3dh4JIVryvSDAVEt576+NIMifFTRG7+Yvb/
wdB1uabpQgGxBEK9rgUVV4GpUTMacK02vDgDMiye3k9Pdq3uSeb/GYi9zgr4sEjgEQAZV13hOamF
kZzyCOypSCRmrqg5PFbZkE3+bFQNGA0RYZMWOch6nVKu0I+4CWbRzzoqYtgjevOlt8vundq2WX1o
7ao3zq7DlqdF1862P8eFqflIOBrMYEZQsSe39awjjjllc1Y6tTyWjWtK2glV8rU1vGEKjKZnDqCN
M+gtT0sKJ5jB6xr+qClNvxP9Nz7nItlFvxQlqmuhVESnyfUUEBRj4X3UOmk/SYTZd8rSjZPKIuxh
fD6IhesIGBlSb0VrJBfIRe0Bv3BmAvpcPVj9oO7cmRsxCHAumJDlU15XTXosyqlaMC/moGpoys/D
u6HV4ydnnvUfuTr2O5Fhc71l1sk+3RDy6p0cyXyHO1qRiCQmif0VHU5519O9fIeCr7tzb259LnQ5
qAuppa5ZEkrp9ahjxOjU1WrHfE4bjzDU251Vtr4Xz4MWMZ226yZ3Fc1aU8C8vIyTTB+0zi4PhaJr
AdSwcqeoXyLn6vAtkuEkAIt0ODfU6zujQI8RFxIADnFtTb8EWpNBx/z+buxkF5SKmz46OEW9tOmu
adXGQ6KaSD21TOVp5+uvV9ZajeGigTiZRxvIOqHrKZ6TLK2/yVRpv98Omhu7BJASfQQYX7zStcqQ
XRsT0soLnUCdkhM2DkUbdCYz41w0Su3XuanvFHAbGwVjXqoq5i4Q7NYBVBjGnI9JmV3mWCkCu8+N
8+I5c7z9XFvvEDoB7Yml83zlUGQrFpzEOckudWPS4Y7i5IJRrx0AStuT6thaihwKGDf5Bb3y1UZB
96rzMBrNLuhwzT9wFIzCgIGc/TWBo/fv7cfauO4RhAF0YzEt5cJfrdUTnM3UwjC10Af5pI3DVAdh
1ugfklBPcn/UtQK11ELuxOLtZWmiYRWnMeNZvulf3btuYSeXEzja2h3zzu8IK6Xfx9I6xqOpWEGN
atllUgdvz25v690yhQH1CY6cLHX1vBOn5P9pRMPY2YcEf8GPuYHzaTaq+vvbr3ZrqaXpSl99YSOu
MylFWPooMoeroM0tFGcQmPed0pTHbDCAO9xebCu4cN+AwgV7c606MWCRPGU2fhzqYNlfGjlq6Nsa
jXNvy9q6T+fSuNNgDz2leWrukYK3HpQWM/QsXqrp6Mbrj2mCnJ3MlqzCcqG9FJU5H9UqqU5J4kY7
Z30ruvy91GrfyG6QUTlqTI3dLD3lqducBm6P37OR4DlUxeHbR60goHEV/NP8W8gVr5/NUJqqTHJc
CDpt+J2Yffgom2QPrMU9w3+zuhuWi47tQmuIXtwqQiOEkjBmADQVlrFlfswob+bChy2vwMvtdPUk
56Rx/DDURRsgpmN1QYyCP+UyxBKsV/I8CxytU6azXbl2GUyRpf6Dy43xxWmyyPFh1qQ1fgLZaB1U
Uzb2yzSL+reAopT6rlt7HyNh5fmdZyM3cTbcSouOTZwXja8g0H2Rmoaru5eJUA3ifBx+22ru4sBS
uOpXzc49/RCBkvyn74fwvejtuTkOmZ6XB1sfEXD30qh/VEavaU+Vlxpf3VwZ+4MpuqgKcmnM2UEy
pvEOjVX1nY+JrqJgNDrPz6NulPZ9OXRg3QcFyH3gQXP9ZTUUlu9DOm3EjNAW2lkv6wb64zTTp+2R
nAumpBAyaEPFGf3JahnJz8AW8UScsrx5hnCE03AlXVmSXRTjzwzBQRSu6S2BTMmj8fMYjeITUcqZ
3zWew1zKB+svrX8RmxyRgmi0+FuTVslwn5Wmd856OCP3ij400ZFsXksDQ6iuPIaqFPZRzSITFwkz
0g3iWmIoQWGkyfMMXkAe8Hpq/kf0GO0HXY6JfowUpQYXNaR5/ymdKHIOs2tm+ctcVM2HMq3sJ+T1
osyf7WGsXya7jEtf1vb81bWE92uw5+nkjXhY+V2C0M+dotm1c87VKkPhcOj7507kungamqEffPin
kXugrhxI7zNLRIc56+GOCm8w5zsVb7zIj1RuvSMy/Y48aFNn1kE52DgblvSmmjuh9lrmR7KszEPd
eslDPg1Nh/G38L6iQTa4QTvm1qfKs5rcdwDruE+6MgwXq9QGibIwnN9A5aIZ7/q4mCpkH9zMTLA3
aTLNbz2YUxB9yqE9SPBR1b0mYhvvLS6Lynf7qP23MpH580Op2BV2dUycgwYXefWhbGfrc6eEMQAw
K80D2eWIKtqCGbU/gXKLXnqKycbPXLtSPudjrdtBBL36opTN/MFIEbl/ybHZnX1ytrRnU3pTfz8m
Vf2pnxqr9c2yNb6UlT5rJ4RW7eI3lpR6FuiYaew1kDbuSupC+n9M8sg71pVxKcYIxh9EDKvLjBeA
uOFHr/LcXxm1+Yeq0f6tx3LauU6uQvpCwEACiguSZOdKKb0R7uBUMAiw05mSoFmwdmWipMdJsX7e
vriuWkZ0+FFrpiRFG5O1VhfySFtftQYnu9iNLr+5o5f9ExmtDebIS9uvJfqc5040BSdvGj+D103L
4+0fcPWojJyoo2g/kq4ySlxF+DEdm1kOFbrRlVf8M8bjhENjOFC21eL0X5ZCOwNoN1fKGiWR9nke
eSpEwHCAr5nl0Qw9obROuhLu2VQtv3p9oZDNMTpEweaao5DEM2BHN2feWw3Vv4tb1y+tY1L29gda
tHG5IRfNoHVXMUrQdgPMT/Vk9Bzbeh5TL3Dd1PqxyMfOO5ty65Kk4MX4FMjdAi5+fRebbWlMXk4B
JWDqP3qJMZx7BsTj2TZG0tbKS8Z7s8+1Y6Fq494p3NomOF/TFmPaDAhl1fHLK8B3tIg4hQ3WkVlr
1qqvs+59rrTt29VwAdGAC0CXF+jaFZwmtxO1jWf6qLoG51/ohCi3Hc8NZiQ77/QP8vTVRlmgi1yV
vFF8a6/qGt1W7AJJVgbaqUyHw9IwfZhqr/k5m7n7Pzs2ua/UzBW6n9V1/iTsOnafJrM0lEMbK648
haNMvqlhrjKyHShsb++wq2++/Dzs1mAiMBu92mFYdk4mdqXZJQ7rPMBTnXukmQfjIEvvRx85xtF1
RxmEYb5HoLpKNVmZSgF0+QIhRabz9W4rtCQeoqrLKEPC8agYeXaUZdmfLeHMj3piTXv9lasdtixI
xbfQd6ka1pEQ6eEqrGIWzHE1vhSTOnKsyvdQUuROk+pPoFl/dFi0FCYMImkJLm/9r/IL15sJhK7D
JFKfw97XhwjE9qgPVnQwjbbmXgwrt/DJWBZWZZVXSNpOaf1dF2nxj4qJ00fdSszpME8w4u/6DrFs
P0+sJr4zvMr5lDWNPWAEUYrvwAXkN6mHYJemkcc79nqhzcehMuZf+agg9ln2IeAGBFc1iXVeXeuf
2fNd66fNPPb/1DGduqPTQCplygbD3iftsWmqgdL7VkWRNfqUA04S4DCaej5XYd/6UYH7yzNhS3yo
kYEKfW1yhy+3N+ZVgOVrwRukZ40CHvxI/fUrzPPYHuMcWfuEZz3ac9h+shJFvBVXt6xCF4xxJgyc
q0CgOinuV6rMLqpsdeJcojzVWbWnankNAWMZ5lPEL4qQ6+lQkqbSlmBKL7MTJmcpw+FIvqMexiTt
+P5aGMRSN9/FSZvgMmfN3+PaMd4NzK0Pt9/qVa6z/BDGgGR+kAhhQb1+q/YQqnSymPsnwpyOmBER
7JWG2bRqjAfhKuxJguPOcdiKMSzHUTDxH72i1nHSvHkBntADifL/RVbW36dK5Do+9aVzCs3C/A4/
LH0KEeXeI9xtHXr0fBZkN/gDMuDXD8zWKjlkZX6xu2l4qFXZgzcLsUbrvT35382lEDmmpcpqV+o2
qVJS7i3QJcSoXRqcSgRTBbGAUczuTqKz8RldlQErqqw05ej3v34qqojImNDruUyNV5wnU5SXUjj2
UWPUEJRVXDyoTpjvLLrxfDSUUIcBN8kEaZ2M1EZlk5nP2QWp7fa7gSPlOam7tvMTfXb2kHXaxvVA
vwypINrhG6aXNM6oIHo2TU3Z6Ne9pd3bdZ35RSMRJ0wm1Qeunx5r0bm/B0aFhzIBcydstblLIdGc
lXy27umCtYta5eyHlbqnZrSRWTPupRuEUJMK1nB1gS3KQdo4cp8klgN8CoHHjGCJSN0Ja4fiI2ZA
zdcZ/PBpFGhEobYhp7vbp3nzHS1jUo7sMnFaxcjKBe5SU2pfZl3YD2pnvWBQgTLnkMGUwuFkJ5fZ
Wo65Ds1gxpbX0oalXeUzE6fsUrqa8sktGoQHrAzl0bKXx9mZ2nFnwWuUDW1I6C2YTYJRuh5aNn2Z
ezJrwayGdvkMjig6Zm0Zo7tkifQb3kTDSVZt6QRG7k0fwzbt7+E6FTs50tbGp+UORZ8q6tofVB8V
WWcmIJvMbpKHDPYTur195bdKluzE581XjHMWdRq5GOCx1wc7k+pcuWLILq6026MTJd4ZvRR555WR
89DOtfPt9g7aejR6+ybAOBApPOPr9fR4LIfB7uDDRnHznZWsOUB52fxk9X1t7nzOrYdj+3DomDih
t7o6MB1m0xEWVgKtJdy1hSbms1bp1blAmCTonDH+Dw9HlY0jJi1Ndu3y8H9lYVLLhRPOOCWUnJTz
HObve28cjwmWqJ/f/hr/Xml58r9WAlWiRTPp0KVlyHwAFiboe9F3wz92r2G69cWoJ7BGWgiR1vrM
6w0uMJ5GSTg1ZeEX4PieZNPiKgX77dN/eKoFM0o3FH7bOlmY4L1ixgs6KlXz9pI4HPZD4RLfBmzY
lJ1Sd9lpq5R5gWwbTA3+6J2tXqGgVabSJUovXRx1weAa00NcuvNOKrL19hZhTVJza6PwGxo7MVvg
sOhUz8andI7FcWyt+VTOzV6LZ+uBKHAoN6isltng6z3RS49+UsWgrokkqkS0ky+Ad/YQbBu5FRuB
5JVrgGn3egiCAbedjhVuYxA20UVVm9g33am5t3o7PsYu7dmk6pszCeFeqNp6lWToUDjAAV7zyTNb
girgUkOWK03ga6jTHV0oEchRFKfbG3HzVXLDgRJhYHtFXWjsEZOp2JYX0mvYzlOLpmbv7IEbN28b
sikYX9TEzAdX1yn62vHYOEvJEXrdMW3SmUapGn+YjDk9kVzK1EcfqT0aYqZTN3QNhsVOscNNuUYN
c+ctrBToC1x8Vxlr2KHnSfEj8RJv9eiY6qE90ktPzVOfIkUAqMTNYAUrEO39Ivfq7lwUGYrGQuDY
SrWdZT5Qgu6enHuv6bW12Yg5/DJ6Jtdg7bqP0jzUGQLkwKUfBrtiiGE7ykuWFD+HcFR/eIi1fe8Z
OezcHFsbgNBA8UCddk3v1UPXVgyvlJdR7e0npx2SL0iV7ElTbWXV3PKAd+CrYeSx+v6YUei5KLPs
4iRO9Cvrxuirp7STr42Q3IEQjb43ij13961jxCMtmjwLIHQdZFsTCx23Rc7Jyiz1KdOmrPRDz2lN
H0iW/vP2Qdr6gIsCHM4gLv3uNULarht3VjMW48dAqTWSoTyjFxGSH9exeUYTKH4eK3U40J1udkrt
JYCvAvyCVaa+hOROx2dRrv7rjoxLGSHKSTxkoGS+rzTlXzFK7zdWXDE1cNfXO6PMjT3zar3V16zj
UO+9ZQTeSq2Xfq63009v1tPD7Ve6uQxcaHgkpDRXOTjhH3pjbAj4+4XypFTwlRni7mQyW6EJAYaF
SQn0w7zSSudrqswtsTHrY73v7xAaopWEXbt9sBNpawfFthPNt/LO1v24buvcx2UnkYcMv7E3j6MR
rEK+FYAv5ScHZXVTq46oCX7kjFWRfTcsgYuw29kBqNPi7bc11iZYIBCTcQVZjw7U0KyNtEVosuuy
4nNbuHSt8gJ2oJzs/5AZLB8RQctlUHEF4O0Z7hudpBHnojPxoXSE9S5Oy/DgjL2zU7ZttYOWpiCh
hqYEJ3+VGmADkit2g6qa1Zgd3JNJ735noix+1mpVPo6pFp402VSQ+PFQO0Kh7O91I+80Hy87Y2f/
bsQfdhRuvSDPUKHwvNfHcmrq0lU0kmTdjqMvXT1pgTUU9UXKaDrePiq3lwIo9XqpApvjfvaAScVT
mARF11UHRKuyZ8WgcL691EYohzeAkiF9GG/B37xeqjEwA26WhDwWGpglB37CGKfJvTe24lyhjH43
xXvYietIAHIJuCD7lQKOG/z1mqOeVG2a17TSxxAHtjCyPlI3qnuawNdxlGXYjDSAlrx8XbIZceRY
s0cvse/d6ZhEifHUDEp+CJXcfkyaZk9IYGs9HWlDKMFsWjqyrx9LF1VhzBptnyQuNb8ptfBJH2Lx
rBu9DX4J45zbn27rNcL4BKjBUHbpAb9eL7dHr20qeKpN2DsfOkUTz62qVTurXO9FTKIwnmAkaZDR
rMuoxKSWtxFFuAyk/r/QzA1PoovHJ0MVO0Jx13cuK1GALuxtqpt1HSBM5llTDHwOSkn5a/ZwTQqc
VrXObjgyFEC39N6ymL0mLoaRO8dg612y5kL9oOLBl+L1uwTHAdvYAFRXYKt034yj9piM5R6SdGuH
/LWKvvpiZhjH2aTn7EirVV8ifRKnMp6mk6113xSAz+fbG2RrOfwVF/MCMsIrBGTakZjDkkfqeCrb
IB8UJ/UxsIgeErtrzg3/Zke/bOsLMhcl49WAm11NsO3G0MIBVuKl1qrRt2MHiA0aCkj9jeEHBew2
Tck+/Yaxu7cXx/5Y/r3Omug5gYti/yxF/1V9B56/o6DKLkM6tWBDHDIov8UNXAt65iMfy0poRFEV
JIoRdhcxdsojqH2MrDCD/EI+Z/9AYlXUvjtmaYZQVdjv7O9rZgGkXIapnFhSysWC4PUmc3VhDQwb
IPiBBXkfiUKchroPP6Jh1D/iGT3fAfHCxFpiKVJlruqj2WwEUd+4T7Jw4p2D/WdPr98YgB5+EUUx
0Xj1cywVNFTS9rBtIfTnfmdnYR2kwjAvQza4td/FVp4cMD/MppMyFGVxcEcUQP1EM6QbAGsyM98N
a9sNAPPiPB1pbZy8pGndOEHbp/iROdkM9iqJXTr8Y1vr6s4jLKdy/QTcyeQghARgo8sB+DtTrty4
SDw7u3jUfkeTJtKpQ2EITqhbP+kh6j6eRChuKoccDdZ6T8t243xZGGyiz78AZK8qEkx4PfzS9fzi
9rXyblD79qRZ0jrXxeQF9IT25B43klsOs4H6IoUJnfR1hORwKXkUYfBSpZ56P+HTF1SW8cUcvaIK
rGmesUkqCxAIkLX756qyss/woMa3vnUQupyyRaQHBYyre7XIbXzimWbe4yT7tarN7AX6u72MXa27
uqyzd8ZcgwJTZ7ngsaz720HtKmFhPrVQhKHkLhrx6+EKD2ZjFTLa954CF6QAN/aO2VH/xOhhPGU6
Fqc0T/fI13+ix6udhmD2AqDlgnKgIlqrmmx0vdlN1dS790xkBx8N3Yak0gzCFA+mNXqfkZt2/4+z
M92NG0na9RUR4L78JVlVqpJlWfLa/kPYY3dy3/er/x76AAcWSYhQzwCDwQxaWcwlMjLiXRB5SrvI
NWu7+tB3pWy6uNbHoZ8g6/VILU+W7gJnonM4B4n4mLN538smuqiz3sz3ZA/q0ftjsz/50YgSILZM
ZRfRrSVc/3U8KFSPY1pI9rWvwq8xBnMX3RLJuYHq77WNXh1krTvDkRebEE4Bv285PZgCNsFimHpF
rXF8Dqym8egQ4/89CemnXdWf3roRIKMCTqCotgh3rjeCbQm51/F/vRZartHQSoLundar36Q00D9k
iFbegQRtD67UTTaEIwe+s3i+UrnVqVm+nNIxK6uet5FzBWw0XW29sj19Ql1wGBA3fP37NikJQ1Gm
g2VHMxGg0Sq49V0xiqAZ2XImOn6+jbqcuNPBgPx6fZztskFVgCa0kEGY0LUiXG9wmqhVWddqSG0/
1lPpanXAe4I5is5tWSkH22QTtNGnYtkQVKKnTDl1tStbdbCrTG3sq9GJ+slJivauAlBxJ4yyuCmj
07uSVRTv7RGt80nLjsrn2/iBTAePHbToqGtvwC2Vnjry3CrWNdPk4BFph/Qf2pYdoxq58R1hQy5l
x6qE//osbzcOwyLHxWVBgrRJ1ru6RTUejsU1tKT5koAv9pAXdc5oiccHG2dnQSFokoRRPKL1sd44
IhOoDmq9xLGXPwPQVq9DJFtn7Lhzvy/H9MvrX7Yz3GL+gVwPcHFO/iqNQK0wKxZd9Gts1kPmQvdq
/hnsJHo/FhlC/MP0ZjwU6AiYcywibf2lo/vyDE4NBDoqAc7VHnL7o1SVshuj+fgN2DndHaX+9/Xv
29kwi+Dk8vQnrLFvXg7X4ffHW1VxrsHyohvg2r6fkk551CSrcmtH6a6zrHXn1wfdZNLLNyJUQKdn
YWuvU0VoKMBT5tq5tpnuiIvA6ax0nWyBfcygjJIrIo7SdyPNlR9FVrdHTsXb2MPwwDMWVbclDK3W
FC3WbjBNQnnNR58nW0vuAj7yoGq1Nwp/HXlW7nEO47Kz/rqf7FjTuqC1nWtVV/rXCg3RWxGJN9cd
DTYLDR8DUAvc/nU5NRPNKBwJ8qwV5ZThpUY9dWVylE3vnO8Xo6xmzK51XVDnR1RtcppT5ZTghgNN
dqk6HF3rO9MGTpg9yZ3A6qwDtijY9rpAUddq58pXukm9ap0dHASs3VFYGqDeKvXvNfdrDEtnkMjo
6c9m81UZE7DyYn6zbyGLQ7fKoo8DsYIL4eUWUISiZFWN2KMW51/mNkgvWa1EXmWZw0HWyguUv/Uy
hyNPXzAZaN8RF9eQATWrBnWMsExuBtt6tIpKfOvRr3hUZjmM3U5LkBiK8kgf3aHIEFkDF6KmX/Le
gFIf9J0JEjIMwfXqQ3SHoAeOCzpFycdQSuN/E1XAAeFIA/ddmGTJQ2SiHuaHcSf/Ty5Cs3OhaqjP
VmsBEs0p6+EsGff6Q2hn6eRmOvVnNyGlxcRZwt/DAnUbeU4b9eo5VdpK/URSnsmugQZPf0J+3CLR
TDM59osKl0AP41d6XZNVmB/MOcll3jySlZ6kQedmczrF/qXbiVzCXhDcN0k96h/sqeNt1IjZmd1w
qObpPUmucW80NYqR/WjLP4rRif8NQ816guIrAn+Q0Jt3TZxPfut1mj+nKZJzl5zo/4hGUlD4g2mB
v5Q7KdG8HteXr7GUF9+bvsscbzCMzPbTvgwGHDCt8FNiw6zxW+h3Jy2wh+4u6Ebzoeqlsb0VXVSn
vtQE2re4hYNBqV5bMDthIp2GThuFa6LDKJ0TJareZePQRN6QSMn3CMGq6C5H9mt0rUapnTO+2GHu
2Y5UgR+NEHuA/zIiN9apRvWIv5lS+cHYqqWnp1mlX+cGUSf0nOKvBbrwFQ6MIRQXKZq7yjWa1jZd
Mwl7yYdRZnVeXPAv15aM8hHRYinxqwCysG+StskskilRgWi5gN9PNRgoekWTdm9l1lg/SGo2NU+N
0OTfeTErmpdUqC64fVXN1Qc1SJJLbBa4awhqVpIL1qX+X8k6994wJ0HsVU0OZ0S3x+JptsbBco3Y
qeo7SVWrf1EiSMNrzZAshQqZxjUiO3Y+mHGpyo99b1Ka4WHSvCPWIqEAEq4EjWWl1g/MUcIEklSf
xc8BvNLiQKtiG1KWLv9CQiQibxUxAhtMlI6I8pWL3finF0H7hVulf2vggncI6ApvJVLnLVKnDGeJ
JjhuaTgDJe9jBKS+W5HhHGSxm29ZRiF2kcnR4gHc/zJwZX0iBZZkJree0AtSpu5uoHnSu9fTgM0o
hEdKC/TaAQLR9VylOmZUKTJ0vOg2tWK4V7QmOBlmXh88qffuLpuLmFciqemG1zNxb434uqAL0w2R
Dx9qpnPfxX4dDEcmQ3tDUTGgVLOIvNEgfzltmBqiPBqlqMHPEv5JvNWAlUTJhXdjc8By3xmKpBT6
N7Wtnc6GrDbFYMSVdA3iVvPiqs7OZWWKd1rbO0dYo2W1V1cLPCXcAriN8TpdXy2tYeIjBwgcTwy9
O5mTnJyMwkh/SJlI3w34INYHOf7OxuDyJ0dDcH7pSa2S0hSqsFr0eXCdrWb0Mxwq/IrAdFSx3B1m
6QotCv5b8a4WdHWKXSwZGrmnn1ad4zk17u024iCuOaj6/4y+Tu7MKdP8zBTFfV9NPzmcqS9mM78b
SrXz2rroD47FTkpO3RqFOl4bgBDWiSM9JSxsZmFfG7PEukA4Icj+Sj61ll181yfTuJDBHmFrdvYT
g4IJX2xzt8zYgBA+pwCxrx1VZj9AO+TczwJYQCdZB4Fyu50oYi+NEJKYRbx8WZa/EuNptpEVNEr1
qgiRdm4oxiD6UstQp4c8bKIfxRAcaUJsv47tRFeeXgHtVmp7L4cUOVzcsemVazQOtl+jm3kKVPDu
cV4dBWgA7evjwiA8pvj38pEb/EiJnPNkV/SUYr23qxOO0eZZlUVgem2IaIM7jaX1b5Jjxn5O0ja2
XVnPLPusFUEZe6j5W59V2nnCp/gXBf44CDilYIVG7tnCKtxEU5vKDztszHGiLdTHCHr9iK9yQYaH
PLCenKVmMD44NYbDlzSf2u8pkO3fSpxkXwxnEurFoTrvXGWBm8A7jZClexnNaC5UZ1R/mW1tNGcc
NIZvFuKA012JKpB1CqgE/pNj/hPBW06b+dxqaXqelaGnG1gXhnVdWOPlWXHiyfbNHjGQe6lrSFUE
Yju6b+hp5HiyNHQIVeACE5zCYgQqrJAdfs8gDRe4ZGRV7KqQBww/sqVWdWvdqT82DYRnUg0bOAPi
fpbiFUFHcQFZeM1C/buvQ5e0qghcyTEn1dVTkSj/jFlhFoDgmxSiSqLFP42ojgKPLCD5n6Abpp/z
yHG+SaUNh8UReXrfKE5QX2oyncJLdbMJzx18+59JpgTpuTPG9llJyi7G9yAqRjeHlJa6hdZp74Z5
HuZ7rXRC8eAkkt17AXiub8YQmeSxoYX8dOYk830oT0Pq28i5tF4v13iX611Q/Grxo8XOr0Ai0Fei
IJHgaWvlO9tJk95DYGbS3XgU2u85zbLvSdtq93irFMNJTcXYuJYVi+ouThr5DtNNuXU7JwMDMuTS
L9VE+tBWauP7NDjSXdKr6c+ubqpvdY47A9yHZ7Rzii6I9Ls00JyPU6JN8akR5KenJRrCXDazOHfD
Oe5/s+jVQ6x1s/IBkX/TPNlq36VPuF9hYtrDfqz9SpWmT300wjbK0r6/SPEUaSc9yFp0GcrIeUTm
Sargnw8RPRRzbk+ZrcbhNe+0oPBIecrvaQop2tWj2mjPjTPLyZ1lBvrvYiydyufVKIFqC8l8/LSb
YbCOiRGcK1mUuae2ehf5edMJtoAsjfXkDsrYPAfQ+Bfv70Kr3smCh4Pb5o1h+YMcaImL3SCk83GW
2juzT2fnjtYEwo0jBrCPlRTqnAZzeJ6LwHloCl3+OIX0Nu9K0aaRm/Vm+pkeXDqxmrqoT1Vr2+LS
WFrzHVoLxK4SOmP/Q6jzoPiZUym8PJLJqC5hBDEgi5o6cee2KkIvVOxy8O2yz+7GSClrnyCsPrdK
aMzvHWls/qkL0/lp4Ucg3eMGL7f3YSh4XkgiKu6H0Aztk2jjAbjPqKWKCxmifawTLYXLCI1cukwS
ilrwiwPnM6Zr4/AROSmmUo3Z4ZxPgvxjQQrRfkQMNGqeZjVvhNelvG1vrIoKpH5uvwYolRkXPZ/L
T2VRV7P/eja4ufbIORc0Ea064DebbNDOUOqGYUbDv4q8EbojYqydfkqjGm7+3Jinvngzf2YZkmgC
0niR6VqTy6yC3iAYBmD22TCc2wibjLKpQ5/6RH21Zivyez2eDp7qm6xjGRR04SLYSWNvnSTmZfFH
lBpS4NgEXzo10Z943B1pkG1uvD+jLPa8QDUo761uvF7RIqyNBZSJsco8mqGKBwW/eu704kjwa8lq
X6SHf4aiwLpofqHwtLrPee5QB0dG+ca10kfu0JWYndQJ0EVEFgK3xRcIbFORnhMtEt/+w6b507Ki
L071YzV2EVHGazogVJhnWV5Tthb1dX08pVaLqMIYJZLHRSB/f33UnckFu0iHknYJ9ZY1cCvLQvQ2
hkUFo4zsdykm2W5lSfF3BFCPCvp7Q9EjYQGxI2IxV5U3qL9tPi6TO8964vUTStuKluV+hyXFWwuW
lIFRQUX/gJxz23LS7KDRxxSTCzVXHiMy3/sa4YWDpHuT/JEcAedZDp2D1Of2zQcmOV+E29Bbg6gl
5Lg/2Qa9mKjKddfhKX/wlthOIAVmeZE+oJNONXb1lhjkEKf5Foa+iNkRrSRr9wivzp6A6XwwgTvf
tryVmTxS262astUHEoxY/O0yUWV3VZInpzpt20tVyKWHOMlh33ZT81uK5wQuXtA8NoErv0xrQVcY
ZhsNyU1vo3TyK7QdJZyqtfQpk+K5/q0qCblRqKkDbdkknD7kI65PfTgpijtNMdI3BpvrrrMWl+bX
j8g2yhHCIWtxNhdh5HVQCPQw60MdK2EptRuMrJTgqQm67vm/jAJCngWm8bbW83G0mnJIYlP07NTS
l9DZfk/G0v96fZTtFuJgLLitRSqM1tMqyBgtRDduD0QemjDANTEQLpre4ae2G+sD2P/eUPgjEkgp
6SPbtRoqSPArSKBO3IJWjR+mMTWegmweRrdNxiE6OBrbNVpsUqnx0GEGgLoGmMCC1RwxoHSqmons
DVoYnTWlPqKm7HwS98+iesZNhO7wqigymclcUMWPcdSVvidNnvmjlKlXNEiHg92wHQln0gURSfsV
pYV1Ub/vKqMrcxTjdKOY3wXV9Cu1JgzbI+3NRtnLjoPhu9zftK/W3Xk9HuYGidIEqXZIxH1OhRYu
m+SqYXkEi9k0lJeh+BiKcSCSN3iUFkyXjBw0t2uBPqPoausfB8bpOUVl82tRmOZnPrm/lpGAfCsB
Qzt4rW+JKMsPALBIrY6GNha+L4NM31tGUZTcQFNrVeMlyyPTcbVKdsqTVQZ54Gr06aynGrfF33Zb
KonfOnQbsPYMkChIExtNmzY0LVcokvFmXjc/jt4KeB0CwNYEA7ErR2sMCpW6iJVbOZv6hYK8dCkw
+DyIaHv5KeURlaYsImxs6JfzgLLTRFrHQuC8C7c3U9L3Zm4m7jAAAXHDgC5A0cxHkIy95QcwCvJk
6Zdu2MUtbgHIrSObj0+6cUJmgUg+VOZF4z1+aenKfUbzevaSIbwo4ZFt0/ZCI6XDYYQSGTDjTRC3
tAHPv5I8p5KM4jOeaZIrkLJ0g0xLEhf3HPmgqrk3x6CZ4XYBP6H+t8zGX6UhfAvlQGrhN4yGEXzp
QyF5OOYEbtIO2UNXxvNS9ygPEvJt2OAr//+gJHQvB4WcT4iMI1IspMovBvrg90O1MMmrQ2X0nYgL
5AF45BJ44RCv9hAY4KqzYfbe+lGlGEJt91EOkqNLZPkr64R88dJYxDoXHc1lWf+aRS3s4EkHfBAN
MvUZo9vs3PRG7qGdpStuMWbmJQ6Hb5LSHPUNdnYrOkXgbLglgchuHlQVSMpqmsStStT+p0D5ama8
WqGvr4LXddEMc6qnMres/2lTLtf3SJjGR8DgnUlWYaZQG1/MZzfiFkqvVVCnc4EHuDmB2wzFWZeK
I97jzihQURZgEQFI2eSV7VyMZLrU+mMUCu6dYQwNz4pL+2h37o5DGRHdIGfxClhtGRAZY2uibQdb
OlKw003FYwoj8OAM7GwZAI+YElHjN5eezMsto9iJqQ6ZJF3VLss9erQOtt7KTM2oUt/bZax6IZry
HwTIsbdnPLwOzT+MG6AY60tbNUK5jxA3vkUiQKrOkIITyuy234k5PIguO1NJSZbDjvgIzq5r2InQ
+kEleGOZi3DBh3qwlB+Q4+KDUXZiGFUMfiJD/SFnv5zKOaqiTuoCcSts/CRPSiXU30ZiOqj9jGlt
nyGslOO1ELx1Dt5WO4Hs/7Gx6HMBkVpjz9K8rwtbBaXRDlTLnDCp/WiaS3/MpfD65pSYPNgmuKAr
C35oFWIGpYlScGzIyJcRdqe8H3IwiiI642+k/ofP4kJYmmrAvjb19KRPkDoPLIGaoehwVklD826C
g0pbOcqHI4POvUmk6cJzCgwypPdlE/0VPIfacGopaqJbUnG5W+gz+UMVGL4dSUeNnr39uDxKwepZ
ZKzrGo2tKq2dqjNv4TwQD5QXp4ukDf++vlJbWDUO8ACZyVgA1dA8Wn1Q4dTGYJK13XgdladYS+on
FKOwXq8H7TTGbeXT68WFNJbMUxANBsqc05uBMPyGRRgBPTfkd4jOLyc1jKwulgMy80HOqmuqVcpF
G1BTr0QzHeyWvUnldC9afAoXwGZnSpEjxzliqkkatnf2GE+XMbGjA1bp7qzCQwY9Ri8L9ZbVF1FQ
pAMKg+Aml4rqh4VqnYs5m10LGrzXyV3qDwiKeQUiNG49ddlTFehvJi8tswobBLA9sm0bKGQ0TX0q
5DKCSlsU54gCCIDLYnABvaQHs7p3KnjHEzvhwwO8Xp33EBfssmtq/NxHgV1YN1luPY7196k5RDjs
DgXLG8gcb6tN9lJZWqgbcMxvkO7jk4oqmq+NETzoSHszbBV1FUCWHA6KB3BTVvWTRVxMc1Ilg2Pf
1R8BzlhfECZBLMExQ/PgcbrM0CopW+AUDEcPHR2N1Q0rcbotPUfSRUrb/izLcufOCwVbrWPpIuel
/fP1c78zjYzHcH8waJtjL0tdLFQZzZyunLMQ8WG1fafxHPsAXCs42B07Vx7iMctQC3B8Q9Dt9XKA
s7BQHmmTx75BruejkODkCCckGf+DnsQXBG6tj69/407WAj+FGwE8DMTVdf1LNgqtRDyWzF0t5lOt
lhHxTU4ftb6R0biNGxpTnfyYp9nw9qyFQibirRBWlkrN6jyMWSZxSgwkENph9A0Rhj7eiOlpzA79
gfdCDXsUG8RFnJHXwyrUNOaEkleKqzgdXr1yrcgcT6WqjOc4N03Y+5panTuzsG6qBPDKL8aqM+8r
R+u+vnm2l9SQkiMF1e11VUpGJFJVwt4g6OqHUEoaj9obvd4k+J2ouPnKONf44wjL7PWBd0I6A5sQ
Yxbd881Wxplem0qTV1OYqc4DVHH9oS3j6PT6KDsHhuI3ER2NJ64Oe9nkf138uUgr7iiqtyqNmU+K
3A1nVUyLlsahyOnuB/011CoW4BXaWyPtx1s7lqbvKHPqW3J3VDnaOR2LM7HOi2zRF/7DKfzrg0C4
hmWzPKaTYch+QNsVn1XoO5eSnOOqx3kUwyA0cvq2Zpd/fn0yd6Ldi7FX50PVpr6Wedre9CTLT8hy
WbSfKJ4SPRQ3Ym4PtsiWS7/w9SnPUJxZUvs1Yq2o4mZqJESlAH6KEBCBSK9xm9hfKV7hAjh0yFm5
DZAfX54CwZc7qfbOEMX8gGpgdgQC2dtLi2QBpXk0iBFKebmXYn1m9bHku3H1o9Vv0VV9MMEylK6u
Dd2nt881FHc47poBaOhP/PhrnSkEjpoDrAFdofJ7To/tHMYIK0NyjPxUGd+MFGKmUSpZ7hVC/aZ/
6aBgBDp1ohoeOeUt1PXGiy1d8kNhGge1x70dzIuUrJEHtrWx11bDKhhCDTddrQZdAVw0CJ8GqUAz
PeyAvAyWoIVRR2Yw+iCNkrfvYbKPpehKWNjmPOARptFATvAmR7MJVKf6LU9I3Rhq2T3FVpwebOGd
PYMgC3Yu3KHEoPWVogyaPaUgj2993bcfUI3S/63EUP1T9lJ3FFF3x1qYpRSUzS3EzDboBnUmQjqt
ZYzv8sA0rgpQtGtnQK98fXfuDQXXg4TcoAGwuSnzQKb3oBBWw7YP38/SMJ9NkfWfYqlSL68PtRNW
yXGJ3PBYqJiv07kkH0y5COjTpKMRfxgBBt8B+PgP60RaysypMKd21img6VzZ8tJzqsJ/pqatvBbA
zkPfNdrBB6k7B4AGH9ctzxkoMeujLSEhFweoPNwGe7YkwMulVZ/wRNed8wjEJvK0Oos7D64ZOCs1
t8yfQa4j8BvXmvy9nTFm5mlSTOA1DSX51GQj/0jYDibmKFLfoOObCv57a0wGdM6BRNjKMhtRqw7t
MPzrp7j3nNCRIh+3ITa8KDLtN37WQ3yWjQADgqi1Qe68voo7G4bGypL7Q4Ja2m4vYydors4ZM4gM
yKhWJxhd08lBcPIxbIYPr4+0N7sYRgIHREmDh9Ty//8VOCU7CZoaOXP0V1SUjcFjXuzRTC54NBR4
tGWZp3VixIsPC7zXR965HoEJs6j09RcO5OobO6utg0wt8BTr4+wUMx9ulSTDJW5F62a53B986c7J
AOFKu13nRtpiTuh1T5g2gYHuTF2ciiKYv4Gsdw7S8b2V+8MXXwr4O7AINQxnMIzRLZjh58W9OjxL
A8JkCO8eZf57Q9H8xr8IBCnv/PXSUSc0hJApKNRm4VeRqM9wRFI3gax/sFZL3rd6uNFVXFDw8Ky4
zJe5/XuXTJDuZTXAnUWPpeFitlr1TZUQsfKcIojO2RhnT9BMS/EfzsGCJUAPjARu09uuBsWaRWwz
bggwEL7U+E8WjO+7wKqeX9+Nu5PJrQMsiQxiU0egLwsg1jCimyWJGKU5oXuojerepBRHSfbexl+2
ILVsKhabS64d/rQ/pgjtnynzTLiyP9IglT3DEdM7q6KA8vqn/TFFWq8e2v4kRvCp2S6rk4aXmAm2
EwUgawiNbzQd1K8VyNknGVTrV6PMwk9jWmHOE1l12KPEHqj/FmAnPtoQa2RP7ixp8sh38Oi0+iq/
okXQTa7d4Jc3YIDanrvY6n/0RmOXtD2rEZrTaFSZX6uFca/PuX5kpLfTYaF2wIegZ8R/rMuT3BW9
jmJMfMs7u6fRLWW/St69PwsrrntPn3Wb+k+tjv5Mh+izNtjNfHAp7cUSZICWstPCHF2fh8awR6uu
LJj9s1F81UyQZUUixgMszd6pA/VEb5uVWxSgX546SEJtbyzIDqmecoCKUXMZo+yz44zVHWDh2nOw
S757fbPsnQOKrgtOnA7W5qE98/JsAh3wRW9JP6EcKQ9lEod3atp2BwWTvWNgL3xiUjCKT+v3wSwo
UJBwgY6ZZem7LenKD61JE4Gu2Vy8G5r8SGts76pzgOP8ARzCEFxNZ+jg12Eai2N3WJePHInJcyK8
pkrJ1l25HNovWiNNpzRl774+qduF1ChmQbQE8r8Dimo0iCpFQaRunSE94cA8AJq2x5ONtaw3dvhZ
VpkRHuye7ecyKO946JAouW0AenNFBhPHeHZKQZvfqZL+czAT3UtnoWJ0lBqPTVAYvor15UFdaAct
wciczEWsmp7F+nTYk6HV0YCliF6UyTcarqnhDtE8w0LEVuAEJRm+c1wniA+0jjQQdwznS9A0xfsK
TyfVbUhhVa/p0/Ao9G4Feuh7QUdYmBDaDiQL/XNV5VHIe8aIrS9gOXJwTMioB76h9PlvDMYKA3aB
FD82U5v/zMRMQqS3qvZPAmh0dukcZunBJbcNJvwm9G0g+/KqpKL28pgrxVhIaUcyLWdde6f1yJua
NZzE1/fg9mBTVgC9hTzBnjijlce0vgvSLSfIjFsvJXbolWkkqW6nO9mRq8ze5uMJByKPYsSiuvXy
mzoli+xOIkQnYSTdZ6khu46cjicek/Ilk7Xp3IlCv9eR9zlIVXa/k8cU+GSESzfmOdBOYD52QK3A
pEAH6EFO1xXXmKSgufT6lO595KKnDeURdN+m3lJpTZzBpCTXE2F2DSGARF4eOJLu26mU4wY3BfaX
KmjK+3hGsvVg22zjJ60X0hVU/RY8zjp/FrEwY50VvFXa1HhTGiVPlrBCdy6G+KKrSXhw51l7UYyu
KtVtxFEWZZ6XawrkaYqqYvGo7rX4IVLboYADXOYtRIsa+XdsGbOaxYVZ4c2FDTk1pWP5w0qcxj5Z
djcWVygaU/2MuBuMkVmzYc+GQzS877W5tb/20SC1J2pmcfYwW2pBVOxA2fi87wzprjaTMbjgPBwl
bhNMiuOHOvZ357FyGu2U9WBckXIN8salVNFpkAr66mEw+7jFKyowUf1SleA+S3qoBoU9m1/pRtvC
lcMqX+gyhf4QlF0oe+Bi+xJSf1s8p1aEqugwSlpxQn8pi071DD/CtdKampngXsTRQk/7BYSkoTPW
0/iT+OiogHQDiB7LrW7SRnSbzP6nAepW9QdjtOhw1n3KIY/syfLyZsZKVjXaGp5bI+WDP8tNCytj
7BPTLWejV/20CUz7rHZRqLhpKWcj5zfUy5sU4wZ/7hDDr+7I47TPWV7K3UMG3aP0q7GXP8h0+CO3
C8w+9Od2ULTn14/AzibkWYB651IGYE8se+avh8FY4pGiltypCZZmbkavxZuqQX8f87t/mcLqP70+
3s4exATBWEqcjoocwwoclSnF3EpVFN/SolMlT3feZShapm4gC+1Xn8vNc9bb5cFNuhdSFmnSRdCN
TvV643cIWHA9gymYYqH51K6wXiQHvlRD2x5kCrtDLd4sBE10ndaHuqUjX0VmCqbAmbMzUbr2EJUJ
7hsM0l+fyZ2VQzyGRwjCDMvNsNxKf62cAUN/zqKe5i1KFprb1Wb8zEvLvLSj3f40KvkIxb/8wZev
ENRGKAdTyKSUs8ksW2vuAUZVMJ0zKzdcKRAVtpUS8eIgLO99GdxzCuELiXMjiiWbnUmvBPPwWY5r
b6Dn7HdK1bqUHXteMNORWtremtF/g8tCkZvcYhUXx0BHLN3GKkiT5/KCZ1TlF0nfPHc0cE+vL9ru
UCh+8XTEF4PS0MtFE9ymvZyH8c2Uu/5eoIF+U0qtOU2Tqf+HncgrgEeOBhlWWTtG5BNQyjQemcU8
109Sk+huJcL6FOpQFt7+VUuli/6ruZQYVl/VmuaohSVq0VM2ojUoDWN8h1ZaEPDIRM399cF2Igic
WyT2qAH9Ud16OYWRrkyoaizOfpqdeNrs2J0LbLlzkaEoLy0q2e+pYxyBP7ZPVnqGMJE0wLO8Wtdx
q0wLZFVl8qFs1KOftKWqU6Irle3Wxoh/ON2LgH6MCdUKmqtjfhZS5xwmv1tSLpgs/nFUkulaoE/5
8tMtuebe4f68wTKzKEnllfRecgakVsuwSt8hNmNnzwLCco24P+h8Dxuf8nMmyxn5RYQozcFS7BxU
UPGLSdRS4KWJ/fL3jEqm9mZUoBI+Fqj9oTDp1nGhukZYJyezDY74GDsNssUWAlo5m4zai7yaAIeb
CRweKVOoxqrbTs54V3Wz7cZlaPmJUSV3plWUZ13M4pTMc0yxuQtus40h6uubcCcW4lxP8ROw/kKE
W/0QpTfkKLO5NuM07e6swIienEwPzq+Psvu9lJFpHtE2R01xdbBq2p0oP2OQEtsL3sLOnDPG1ToO
78jANL2dXy2nhL/PO8irDfRTRAOQR6fAfnn9l+zELQBYlNXogPBT1t+LXl9RWGg13MZpFD5yhgQT
I5k9XMSPql27Hw1khemlC7L0fF/uqqyJgiiDZnfTg0rrXblobAOmq1r/IkcsH2FQxp+LqDPujHB6
N6CMz1MvV69N2BzJ/O+EmqVNyGcTqwGur/e3apKczCVfbTQS3Now7e/pbnUfzC7qLjzG6y9UHcaj
yL0zLAIGcMu4juB0rstjom2p0FFRvSr5iCFhMduh4mmomJ5r6Eq5B5Md+aCmtJFvfH2Zd0aGP0e3
cKmN8bdWKI3SEo3Zt4lz1Y3WOqtlnl+dwRovkg5FN0brB3OZ/EiXa+csAZldbFcWZsimGqihN2KF
OYNG+DicwcikJ7OnxvH6p+3sYNy+aMlQnaD2uGZZAVC36ROiHB0DXfWlKhZ+rWvnBgr122MDLn2U
oYlFFMfW6YSY5xCoIgGxBHXhjlqtfmhFrB6MsoOoQRKYr1nAiAy0fqFjwWq0mKqg8YpZ2eANbSU9
x4rdkDENIpLcuStN/UEGOb8wosoK4dmwKcS7isJO/Pa0hqUjQjmIRbBpV/sGbdnACuRW3AIei+cC
1YLPQ2IZbmjNR9KCO9+9sI5BJXMBLInA8qj/K+8l603BvIHyNnPMVXMnmCfuOUX52ajZXHmx4lTt
qSzn4GO0aEN4edz0j05ba79e31D7P4RskQsJdsmmr2lXfdh3ROgbGg0BZlJF5OF6q0UuhbIABmOj
nJuwnDw1Uic/i0bVVQPd/P36r9hua2YDpY4/jE3UjpbD9fdsVIVRYnwtXTu5RN+Z34NQlG0iOmxk
Bydo94PZaEQIbmC2nPpyrLLI9LAXhnRNFqMyTxNVrLlRoeEKm4KeuENWQG0vRShLsWsFvRGeM0PU
NzSQ4TW+/tk7lwRgR76XwijEPzRRX/4WhnOS1jAEvbMmBLZdlObHGJ2395ko+//Fkhbh4DTrz1Na
T9euQOb6hDmorrn5HKLR9fqv2SaHL3/MemIUmcfzDGNEzeX8OTQsFL0GZbLeVXE5eOmk2AgOQSFz
bPGhRBfs7aGAVAhgKycQ/UTEjV5ORtWUWtejfHdD0RsFBp0M/w8y+ifmDaR+aVI676e+CM5o+S0C
d5JzYy6k/CAKbAP5AjUnG4JWaC1eay9/RqyzGYXZiVtiWO1dZpiT5M1p1HQH42zTTv42z/gFt0hr
Zb32RWs5oTQosEn0ETKXFYPLNIruPBtm6CKKJj29vrx7Z2zxE6G07OjcyquaRYhS2qw7I9EtKyW/
GcvxUs995yI14hzwLvaGWnh5gGf4PN73L6cwt3uR2wMxJTakyBU09Xxhzwj05YhzHGTvu2OByQQp
uPi3/BFj/Ct0WLGRZ3meiFsbhw1kYECRRiOPYMuMo3bb7lALPcDmRUoTZRWl8gQAwRia6N2mcviE
mIz+OTOH/j1mX8631xdrbxMueGhrweuYlONfzmATSLivmzHsLb0fTnoZSGcrSbODzNzeG2ZhxwAl
JZmgJvJyGC0T/8fZeSzHjWth+IlYxRy2JDspWLLlNNqwZHvMnEAwgE9/P3o1anWpy3dmOR6jSQI4
6Q9Om8wqOQX5uOR7L7d1ea8gpaeP0jHGb7koKyOqvZXp89T18iWHuVMcUNRryihrg9aJCBAqB8MX
FJ9rtQzFPp3oFYe9VPqvRRA6wy5Z2gFxIJGX+L7Iyj4IMos1nlZF53LI3PR3bheiC4lFuNBkVr4U
USsqb4rloMFxXD0nzyKTZsvvBqI9pYHjLI/YEy1JSIeoWh76pGU76+hhymgOzIaasRCed0x9vbej
KcvchpBaWXs0N+oeabvRFfEklyXYUfOXE14MYInudXP1vxRGudR32PhKhKpRxNwpu8BmccAj61h5
TQ0+xOuy4riWrvXsVpgBhEkzpsmuXKZ6PXjVrA07Q7YodnZ6V/l3pPvqmKZodYab9ssHS2vBRKtZ
G78Kv6qTU2YJ8YvyNsh2mt6V92Yve1SW5hrhHOiQctxJMOToPiU56pACSYM2HPQhfaJgQn8iS/Gc
DQcTq7ewaQyFeNQg6Jvlmt2+0PvPiyuB4sI5AA20DU11w6EDepa7JDnjYBP9m1Nhz9UtcR033yoF
8rHSbc6unO+30w1q4c0YhlCN7Eaw/Zj/nO9EiNZKG5HfBG6a75gnLCF64Wtcr7rcoTAQN3WFlqCX
XVv4bRUBcoYOxNZLcyBQnsWB0WxHS3h+dmPrZfm1wHnh22zMBTrspi9PuAoTi2WXulee90IUxo3N
oUmz6bFD1Xn9vL6VJWNf2nR5s3Z48HkpR1TnH2bbX2+LwP7JWFM7iGWiEd+O/ZWL+8LMlHYe7WWI
QcAK0AV5vXrgrIZdyzG/QUa0CdDXmroDvkz0pUYJB3EQ9tTeoA5pDiGCJPUzOKPxcbQCiknkWstw
MYR1yLNxPr5/H17YcnQqtkGTT/x6A6D26rRec6GDmmpx0SR0Uj8W4xIvDMWu7O5L3x1XQy5dqgDC
ytmGy5FfM9dCZCgR5S6U0nWMqqD+V7fSNizGINgxM742mb/0eFzBtgEjZYM3nQXMrFB1NfsQFWHu
m3suEOOUIEp2V2jGNcHvS0shJ0oRSXW+aSa8/sKlBH5GgsW2Nhi3Osx+4kkYE5bYjTq8/9EuZDjU
w0ySN/nSzfrl9VLJHPiAU2yCWKESK2yrIL2bx3aSjN0LecihhulXTs+FJRlHbvPIzZeShvHrJVNc
WnDc81Ncxrpsh8eA85n5U7oPMkTRSmfRrhyYC5tlG/IyvICQ9ba11RbWTAcDiew8MAnR4/LUiKp9
BpftRivXZOjMSv0fNxPgZN7sRpaCZnp2M1XAwT13Cagd836MxGS6D5pqKJ6XoYrQXZbR0nV/bd7I
VzRcetVoWKEU754t6iJh6E8uOd3itAglprQkvSjhQHj/xyfcshFyVGpSYHCvP6GRDi1Kb6t2sjCl
DhloZJFVtH686cgd2rzSdu/v0gs5EE1xKD0bkpg+8Nl6SZnUhScX7SRK0T17fjNGfulc2yjb3/J6
7LQxkem8M02jK3Z+7LR8Wguv9LVTNTTmYVZjE7Vr40dDK5y/P3ZMCOHnuGxKSvqzE64WFYxVwFK2
mbb3swbho7aC70XR+zu8Pa+pOl06cv9Z7pxQWoBhdpkPU7tnQR5mmWMclNXI2Mkqcwc67Vq7/tKb
BIxGcHRo/nvnOmPSygblJUtwUvY6hwjTtTfoltrROGnyClb30lIb+xiy86aDf96cUh00DgPhy9Og
yu1Z2u5odwtvcYRN/v4u/DPIOtsg7JANgMZ8920fZhCcrdLL8IRrzOboIjU+Aioo5pPP8P5+0RPy
urkUQbnDxrr4JexRzOFM6xmg0qg4kbal/PUoGws174ri2X3S82CVn9HtteXOxkdGj5CmT/q4blfd
ecQ0zTz4Tel8K2zZzpEDNuc2qxr3yWtX5xtqqOTurrtW1geacl6yJ8y3v7rKqhHVnHx5n1ALpT98
Ek8VwvvA2StfAJZFi2lkeeyBYdfDWUv8IOxsIPIhMv/S/zGsk9R3sFjT5xyzEhVWzqzbJ180+hwl
uT59L81iHg8I4Thf6ccRpKhQUMm3MsTrbM1Iy3DyBgX2QHnF75rWOZOj9z/GhZyTNgT/bvUrgWTb
F//JOVfXLdy8Q9E5M0v3tprLJFYGSuvbgIjig6JZAyTybwXF98rZvbDjaLrCHIJgj9TM+TUxGCRQ
Ok68+GE47X7mT8RVNtDvUc7y6f2HvNQI22AEpLgoabLeFtv+85Sy0yQ4M0s7aZj3HRW1LRQxrVTk
1+xArVJaSPCaI5G59oPdWC9o3/Qf3/8Rb58XMxfw6YwnbIYy542/GifE0WmAJNayCyIXGG+UCG/9
bMlyvRKq397zm3jPNuRDXBmy1Nm1WNd246Uuo+qZwdCR7FY7VmU//n7/gS6t4iPO5LPEhS6Ls4Lh
6RrSd0wdjbtWzfYJFVvzGubLeHvrIreEMg/gE3cDyJ4lOnLp0SICZwVazx8/GkBcXsppWd0IGblq
ioBY00JHGUM+UM3KL7gLrAeVQ4vNV8N9gbya/yxmEQBW1rPPChuB48x2/vL+y/iD3nh9qdFmZeSE
Ch/J7Zv+Ju2ayvSbObtBwHq4aenVqFAfs/r3pPnpkbICoUETauCdatKJurdeP9drOe+6QvNiZ/L0
/eSN7sOUuevp/Z92YeMxrUGag3ENMw7nbDdk45ov+MIgpO4P0wGHQXF0EuxtGteo4r9fCtYAkF+T
ehmhstfnzNd8xmAVsipSG/VYr0Y8F5o+2VVWeVVG7sL2A44OE4MwApbzfMDfkBaAiCMfTSF9v0y0
UOuwpc1YHhJrnF9c9Be7aKR4TcPeScYH4C/TFIL2kS8ubQ15J1OkLxZ7mGwgYXR74mUNzB8dEC/c
l33IMiEyrOuyz1Jd0trT2r4M+8kaPuPemH/zRT1nocWY96jMpajiIk2MrfXSLs+BAxg31p1xfOw2
LHZsuSui6oNmoIpa1ws6ZUbqdA7kKd16kcxgaP9WrSPCiRjye5nbzA8lwvouAwlV9JGJd0hCN7rN
n/psDa7hdy7skA1SSYVNN5qR0Pbf/3M9aky8yiFDV6X28ykyl7XZmcC2Py5Wew26s222s2OyDeFx
RWDigDXI2WYcg8qxkoDyb22KZ2O0ssOqOTLya0vEpj/ojwFsiBg3ej3MG6mu7M+3NQx8QBoOjPsQ
42GA+fpBDRAH/ljRGBZWqce1CGQMDbmP0iDAWBheCLDG/po0z6VHtsjwN/dWhA/PD0U6e3WpIQ9+
s+iFvxPMX07SHTYs3Tgnn5okUYBSkjo5ZF1LX6EfBRDh98/lpTt0Iy1teTLzBnqgrx8cqZxZBYmZ
oHotS/ZdUNUnxkBJ8Fvh3GD8DGg0jeHE4OMkQU3mR8ydCIorY3RtJxrbfJzLwv9qro3z257bGTlF
b6J5v87aNeTCpdfFMALoPr2hC32Z3gbF5YnkVLur34OcAE+GSHVODtjRvHJDmeemB3dnXcSxc9NM
/2Lkg+1feWUXrhew1OxU4DLgqvWzlKHJdSqjUpCeWIGKZtOtHu1Gdn9NyaBAYjvCGNiYqucVmSxL
b0CvXTupLtfn2NGC7NOSoggataoV5h597e7z+3vhQjhl83uQkyDTvO2KpBU5ZjnI5GSVuH7GQuvc
w1BPKtiB0wmefIb7X95f8cL1AlyV/b+hb6BFnW2+wUiAng9pchJciD1J9U5a9AuWqqyv9M7+9GPP
rhdyeRTFkDHdhk1nAcgp+6TMldRO8+Jq93YWVF5IMbrqUd4tyw823IpxAFgkEMhdU6tTWRj5j5ne
TRNrTSde0Oi3+hC2XfBv4qIfHdqaa9w75ew84g+yzOFg9IURrYa+IHxZa/qwF5PWODfK7OiaeQMd
9H+NAT2XyEznhRwg6dIAN4NFfBrnHC9TUy0JsLfS7L44+UBTlSIpqzFToZTcTVM/AUFIRvmDcQtS
Seai2Z8nY2W4JLqgedSYlJ4C+lkULFKzg09kJfot5mWGEduT7bb3XN+L/MikCpS1Pxb1GidGBe57
svv1o03KrUV+E5TQcOtGE8e8bNCx95veyGLNFDb2argqHgLoqNVHUn8APWar0IoQfrA4ER4Bnozy
0dRH3K+78aHXpajpnnoMT7NK/zLCJXkakXUSoZZp031e9V2K6AxXcrQuoBvbOvCfLIuCCuD25H2w
wIJ99Y2h9QHOIDod563X2/uMqSk497VY1rhZ16UPazEx7MLcMhWR5L1M4ZriyBT2TZL5sZ+5PvdR
nVRjjB1NMcawIfQKQZY1gGCytBW8EzPV9NAru+YfmBL4MiGpWnx9f7O/DTF4fkJx92G6IZ96XrNP
Qjo+sz/npNNM3knNzL9XqDPv9XpCUXJxlj32BNfyrgsFzuY0yq6njoNTfB5jMkkx4zjCPSnUxVBJ
snsbnSu7VQ4zSQD+oWuJ9N9KWHid0Z30+SRmJlR1C2GpHK68grfn/fWP2a7W/6QTyBDxcTQPdn9Z
p3GDHeGudXtzt+hXHfUuvG0wztC16WsxYj4nWnpuzcGaTftkcHNGwPv1m9Fpsxr3yjXYrxyUe2mh
Lvb+N77wgOBKSWK4ZLaByXbF/ucBYebJfKwn6zRxbR4SV+9jpA3gZszXlOYvrERhDlSAf3jKc/nX
XLqolBdYyIxgt+NeOsUnqWf6bT862ff3H+pNXPijqgdQx9lgbMSHs4eatbybzDQ4dab2aeW13hjz
8DkYcjQEVyu9FhQuLWcyWCMg8IRvxr5GY7fAkgosTvGo2a2ZtCOSCSMKisSK7Hq9Zr/55k1uk7Wt
MiHvBBF5LvKKU0jmJPoKRi/x6i/JJBPwVRoWp12zatfkJ97kMNtiNOyQRCAavWm0YhCYOhWygien
zPPk2IAjcqKqMetdb7rDGK2qx29vwp0j5ZbMqodhXJsrYnGXXjD53h8WpEPgPfueq8k4AltT7+Qz
tr5Ple1Vhwm0aU9uXzW3HVfolczij7bPq+jLY5POWGjsU3G+Kclsbu8aYE9wykrfHY69MVRrbDFD
gxgMTWECVIVnSGPkDhy4YGys2JBT8mtoZvMkvRHycuaX6Zcuz2bwDd1QDlDrK3mt5/UmteNn0oBh
rAtCll7/2fHV/JXwo2EE2wNj/Gyi2vyvN1l/rUC+rYL0IVQxoJ9k3a/PU2DCVsNnA7/Xpl+eu1q5
YKwUM/4UhaQv75/dS0+00cSA9NF+eHOYWiuYk5V5xgm1k2VHTjze5l1uxu+vcukIIXQSwLfZZIbO
jxDZXV1TrLCri7mMSrxwDvRXuzAJ6Km+v9SlA0RRDy4E2gqR9CyPc+cBx0UA7KfBaPQ09JzJ+t4R
tz+OY518q0AlZNgdpYLUNVlA8LmMTdSVCuDSAQKoh/LYRuPnoV9/QANTK4yylH9S4AM3O1DaBpDB
hqmgkdto+gkz0mvPfeFD0krj1FIS2Jvi9+s1FaLmpOame6Kk8eOmqfujhej/6f23+wdyeXZQqbDI
U7icuBDPx2q2MHyt0DF7SyFYdUPcrsMsduQXxVONoIDcFRSyfmwM/SCxjnKR8MRzqxKPKJgCoVlz
p+0jHFA051lgjPQ4JhihhEDE0zTSjVWqDwGyONmHxMva77J1pHa7jghjRSrw0l+Tbdfk2Fqz7pHb
DYZId7AHsxMNk60R/wrMrgbDqk7d3CZfZeMVv/yxLJ9wwbb8GGUf5R9NG5+gaBb99Kx7CozJYs/z
z1na7TV0+4VNvwkgA/3YBB3oGbz+Ivo8+V45Y1zm+UIcDD0d9s1kaftWls3+/c/yJpmhH8JojiiP
qiGB8WypplKZcDVMuBW5dgQYJAgHOytiSCHrwTFrSiZkxHbvL/q2cbmtSseSWSfz+DcoDFq4Zecg
m3hCokfbU5c3lAPMb55awzBuclLJNGqY6d0vU+88rENZ32s0NB6kWxYndwrgkEjbdJ8D5HizK/Xc
hePg8NbRq4HGz687uwYIXM5adPQCTM1tfyaas35U6dL/P++dcgKOiklBfJ48F9bgybz3g5PWolFX
IBDURkmV2eLOg9AwngptaH/2RYmg+Pvv/sItRyqyBQgKgo08/XpvCbMSnSim5AQwmVFPIIN4XYIk
Um7R7Oai1W/kUgU7aaTLJ4x6/xoFy5en/UByyQa33+w3fHlVibJ+QHLpjKdOBnmkFVV9rMTYoWZl
VHciqMfdMM7mvqsc88qU4tLTA8hjHhOQkkGIfP30ynCLyuhzMkDfF183OYcHx2p1Xr2HWp8xNHFv
VENIATlHi6dfRUdfuN+xhCScbaIw/ILt5P8ni+d5lZ80VXKyN/YucnlD81j4VWHEclzNx2U1tYYK
UfT/FuucsfFK75/eyexbEB2zgWjyai1HySDzOUlskpTGztPHBXZ0d2WbXLqCAjjnG6//jyjQ6x+q
RInB9UTq2uSif17MwgMsUCjq8NlK5ytB/sKRA+sGuZ2p41bDnh05L10WTaSUASaoVial0vntLvr4
z/s7/8K7p34CIABMl2bN+btvMqPSNa0lAJWre0R5y/iSKSn3emJreiT7v6Z/QexlHrYhOlDcfZP9
l5YU3Syy4DSXTXIYEBIvdl49ivpKZfhW7oKFwJhaJuAtRhN/bDr/s6lWEymOpCBxaQyJa0ZlKNen
BzFaz3hqae1TkKjpx2DaiOMSCOSLWeU2Di6BTe/Za/LupvC6fPr7DfTqR5mvNxC+nh5Ol72PWaZQ
e7Tik48mhsG7Xk/WK4nb207E9gJAKxDJQEORXLxeq7caT7Sd7p8WOxkPcwbuKYecG3pt0B1rbpsI
ooUVcmRynEkXmlRjU5VXNvGFE8PFZtPl37oiBLbXP6Ir+rXUuoEMn3B7b7safDTRJjeo9l5z87u0
1MY2Y0KJDvGbNL8ZV6Gcmp3V2jL9Pchp3GFVLr96bvv5/TNz4WSyccHqbwRybuyz9MBw6KTlYOdO
gzPYuzpJ20/rkHlXtGQunEzW2ACRYJfftodXn8GlI8h6kaJav+qZLI4zfk2POa86jcpgdH+8/1gX
wsBGQdp4/oRCWtKvv5UsaumleuOf2gGYcujNff5cLV6xfM+MGsiV3QbZyyqq8dNSQdGNJjRUrx2Q
S7t2I8Xi6IMQALp8Zz8C0WZv6JvZO6H8OT8zm0sOAnPiIfQnqynChBIgCyHzNSsDCSFuwQisN8rH
6uTK+XmDx6DQ2FpLxONtSnV+/ao1Qftq1J1TkNH+TEffCg1nLneFgcpx3VXyoxpXLXKQEroSjv/E
27OiALYEZ3bTN0Eh8OzQeFjueHPauyff67x1Zy+Dve/xSPVDczKt6Q6Ry06EFmIQxzawks+Z9JLP
ReCtH9RQJteO8IVkGK+aDZHMJbKRG19vi4QSK6uqxDmZtRgwOuL7hDPEh9hFFmVvdKLb+bVYX97f
jBfOGBKJHkqCAIPfEqS50AHJ97V7qkf3uV/75hYuQnalM3PhykBRGswznGgsh85noJSVFQRvHk3m
WNzX+tKjG65G9QO/Orffvf9EFxcDpMH0BYA3Ritn77FIN4dtRT+6qNtTg3TLzWYQGwfDbP99tk4H
GpwmI+1t3nP2yYReu0nlLs6JLg7ojLqTe6U75ZUTcnGfkrTCJicsIlJ4ljUvem3NiSqc02ovfbnz
9aZG+aeuik9JbxQy6lejuBvztigjHCGzD2MHtClslhlH5EavUWT++zcM3XvzG2V6/makHXjtMFSq
ZKeabXY70VhqwxneXRnrk2+PV0LbpR0KewV4BYC3t61FepX2svqDe9IY70WSWVKED3B1pSS6tGsg
3QK4hVhMKD37lDYuQ1PTsgpjfMh6ljNHpd2rPeib8f94fRDUiWcbLgqpy9cbFCnDzukaloIPUIZV
MC+noFiCOEmFcWWpS++OrckN+gc0fZ51ZrnQ1g6C6En3tPpmYj2Qjss1y7YLwQS9la35x3wAh8bz
lkFAq8SHD86Ry+vgl8RKO4mSVco5XF2F1LEBNPUXOZKLxlG9Vph1t00ZW/ZMU+v9rfk2mPNLNnDf
JiNLtn32boeUibmfG87JA0R1P5XlBLJSuumESbRX35lKmtfqh0tLbvCn7SRs/aWzneOCWM1TUsST
CVPtCG9pU4SBcrVPsQC7WazxWjf37ValPQAsnY/6x5bhLHTTRJ9qy8+9EwSCKS5qke7pJzm7RoAo
fP91XlyKhgTCcVvz+Hy6bC26BULScU+V5tawpnU825As3fdDoV+hiG6v6XUw5qmY+ZBNe+Sw50IS
ZGAMmjFUO1md8HZ6skx7JacXI1/sXVl4tEQzP0E6q8egQRXXQXcbHe7N+tR/G7/fdUFzvz6VemFp
GfAf77TgTAQGIhVPOGYZt/qU4AXcG/NhtUQ7hiXOS3loNdn8Admaa1iFSy+cu45uGJCVt2XiBFWu
cOzUO+mDUe9NyBWRbanqaJjM69//thf6YBu4kK9LbNk4qttv+W/l1oIwhvPtngBdI6CKAJj5syoy
RdHia58rEAwHzamDJyEW97QsDXb3IzTNu7XS51vhW/1hzKfikzeWy+/3f5rtmW+/BtsbARnkBBEe
Pj/HduHz6GA+T0mZBtML6Vdnf5ydytAiS7O8fm+vLgpmHqJl5h2sHglSWmlKhZvCmrFfMgw8u7Bx
euS68hI0oPux67Rm6O6c0nbKRzL+Id/1NX99OImlzcPJK/vfYNn89l/VuDLd9wYI1jupN4V51wdM
dz87ORVBOGLs7t+Y7ZQCF1J6u/6TVcHQRO5goxunOYHCTse10uIF0E8/x5OlRuugeVZtHKVvSCsK
usS1I/S9x+S3h81WDeJgQYwtYpKdFvfDNAskSqGnL/GEZjzhyG7Hl8rNinIPIh8MV1YjTBelGvoi
UeOPtYzJb5lJDMjrqoesMCca91owVOEgiv5mVPmchDmchCVExh8BO+SQzEc/b5mgiKFHfKYslVFH
ppUP5J7Ao32QRsv0Qzjt5Ea5mY1ZrPcj/6fIk+wR6bx+vCnz3kiOadLr5g4XO3DbQxrMw9dytGrT
jT2a497LOgsj3Tf24CW7zgLYvVv8XGENAYZ2rb4Bz/C7u6XIjeZ2LhzV7kVFSfBjbutFj4C3u1PU
LKbd7vJmRCCqRfZTfNSrTqvQGV3Vs+idxo5helRPEhV67Qe+3e2HtC0tPYZV3zjzaVgHo5Ph6Ka6
fV8pvGqi3raWu40bBZpiks4PbzSd5NFwB7rdKNz13xy3n8oYeWHAY4bMQGHBrDb1EKU0VH/RHdEn
DK8S8yu0/uxfwxoDMi5zWe7qHrLmwe3YPp8g4NYvjDi8PqRbX2Yh8jDGd5WY2vAAWWsxQmHg0n3H
nMf64EzuOqMWZRe/RuRLu69ZWlXqQL95vkM3qq0fV0JCtstTxyzCYirVEErHXW4wyZmS/by201ek
YMwgVqY2fzISx7nV9VL7Gij+RbNYKWJw7tXRqLLkn5ayzgl1kZRTPEu1oogQGI0XhGPuZWsEzaR9
qZnlppFtd9ajoMkx3brI7yFoqHjG0KpHS0Wd1WO9lXG/fPHmRr7IwR/NOKgLJhc6eJ3xtkxEbR1K
LbfGYz6Nzb9Qrbo5bjAL/1EHY9mHZeAIK+woR/erdPOXHNmQ59rDxzZ09QoJrVSbgy/5kOkGc6/S
GMN0GpePWqeRCxZFlw9h4DCcC8fezY29DbAz2CNziOeLRhkeL0nCjDWbPIMaL6+bk8SjXB1Lq+4S
fqSd3xc4vv6Ss2/0sWF0y5cxVW4W49DjP7roxzVT7IrF8j4uRlLbkZUno7Nnug5dQdhdJqnORkP/
Zg0I652qyk3bWwEjItEi4UpPxRa0aYB9mQPSquk2PKKwPerreciCBEmM2SHzGy1L++TZXe3d0m+T
X2rJnO/FV2WFoecwJtm9IQrD/boUqjySrAKnz9tsAKnbV8ssb5cytZIHz8xzcV84nddGKEwGt0zK
ZbFLtUDdd4G+/JiKlR4YxAFMBwqjtz92WSn1xxWZpoCrEG0YbtLK/mkwAikj+KrBcmP5gz0dGEQO
dwuNADescNJKwxbdF1QkgXLLx7xYQFImU48j4gpJJEwsYwJ5Jorm24xXI4QHe1xn6OX05h7Hbqg+
aOi6J8cp6cppN9JRStl0tXKQf8vbT13bGOCOFW+sd9b+aejLdv5qZGNS7VKul4d1lIUH3UXTn93O
7x8Q1JU28paDbsDtbiWsVtpSKkTdevVCX0rv0UMYzYbvgzLZndGhsvERBp/8vgqN82GlvrgXLnt7
nxEPAIuK0o90F55OhBp4ryLXwn0rbpA1VN+wvyrVPrWAs922q5HjA5Muefst0wZpHGwY6k/ZqBpv
z7f1gw8EezVGuJ1ND13SpksEJnCe7zvlAUVDFcaTsZWLtUQqAgXAsMrVUId2r2dV5LXV1O+r0nTT
fdeQThPijLHaWSaC+CQkRrt3atzNojydQH9Npen8HO1FGmEzmhUC8FRxIY08Nq/CNiz0VNV+WkC+
/DC0Mf/X84T1WNVox0BnbIpf+SDmX3rpuUXcTenghTPMAj2eR2U/0SkvQKYaqw5Jhv33jYA81HEw
tuqfwOiTp8ldhtt2adTvxXcXpsaVGr9M1N3cE80iZYj7Yf9tNtcK09xKW8W+qo3mi2cN3T9dYuRP
9JIzDG/KqtuhfGlgiJFP/rNT0jPG4LbJy7hBuue36zMXuEn0bGpPxti0WTxPmf7Q+lrZn9B3zj+s
oz+7UQmiPAnlhM9chKBU9gXh7c6jKGFXR4Xu1d1JAv8sYuberrqTret8y4AEJZhDjJ4eIuK9/J59
JjYoaWEc5UMmvBcIINuhIxxUhivXSe/squnKEFZLhk67kiJOpoH7zCm9lVawlAOfDHjgx5p5C1NO
mS5rpDVF/nPtktXeUVTgJWRLe3ie0tbovi2LX39ltjhrUJFaRHkaJ+OmxVlJ806j6rKTj9NEy71h
Bc/zpLqfNi429o6rqNb/UdPSO/tEJAZeDZnS7Z3su+aD6dXiHwv1PYL8bMr7URPmd/oJco0caxiX
0JqoX8LW5O87dK3K3bgfFmAvoazWzr/x4EpbcMOGSYSlqHJkIZB9Q9TcbZuP85ouDq3vuhqjZNCT
E6mk992l2CsjWmzJZ79ByDbyVT+IR1JIk/hS5R2s3aAI2lhp2vqz8SbdCdsRk5VYAFGgdvRcZd0s
0vSLGK6+MnaLVi36wZwccRwM6Tmx1hZTdleZ3vpJTG1vH/CQZI8De1q+igo8ZTRK0xujzA/Kii/S
U3CXAmguUCQHszzyhe4DRm6rOjqoh1Lzp8n6RaYZTxmAq/1Ut/lsRLY7o524KKvWMji5yer+auTQ
i2/vp71vW6FgTbb+GDKfmz7rWfE6TZwGOyuNU+3V9qnUinGOpV4CZrQUJVCY6kl6OyAJfVeMntFf
KcAulB7IRCGQRZYJQu28iIctrldENOMUVMGWpKX5I2zgOuzc4po2yYWlAC/S60UhnWnYea3HhVxX
muQuRrh6jlPyqMhLkuGoZPfXij88EIL4NHVsg+7yeQXbWnraZnPvnJrBcnYJ2ur7dK7Tj+9/uQs9
gE1QjcatSZfqzWS3lfWoj+3snMAQa2sIEab7unAnPVnJLPYu0sE/31/w0hsE2Er5BlEcQvVZtTrZ
oq3nKgCQSV65MyZp3s2Nh5JXVV7TFb2wKzdBd/gcWBfgYnXWT10miILYDtpcPa3R71Y0pXdJp5Lm
KBNtOKDG5+NzJOeG2NgZ2TUnjrevdhtPbDuSzgDaDWdPWpdD3qRtCyBUpvbe0/Pk1qzA1trBpMeI
6akrPV3K3wu1JybIdANRQgE0d3YMa9L8dfJNE4nBTHvpEDhM8G7gV4TuKqwqEmLUy0g20zRFbu3r
a1gOw3DXJ5YOLqvBBXCnUmi3uJhgDs3vLvwXc8ADKSyYcRShnepTHwudmEqosFqsiHo9eFGWWNFn
2ySq4sorUwxtbVN+s9NJW77NTW+WUWc3zvdJL20uKi0vATavnYtwc0LSpqMqXuDAXsOoWYXsyJsm
RGUoBrpc25VmIJMb/pZkve3s7aYnszdEnHVMZkpEcGf/IQF3oj4NvefnO22qO/+w9FX2KDpd2c/C
sBYLIysTnXQSSiONOhp+KMJkBLg0rrpAq0MdglpycFMxUxwlxvApCIZ205fe3LI+FLUxLkegFiYC
H3mzMGbpa82NdF0mY2znFoKafqFrxoE28lLGk5Y67j4PFqOJSYKaEaEWt2+P/eKRcqemWXQfJtdA
yAM2Q1988dCZ00IfjdX8Ft5y3+28zu4QHcImHGsuC/rHF5sS/mFdwNhHhSutMerGYl2j1EJBPnQH
8A30fJT+uNT+VN0D53aeVico2igLYK3upiw16p0RpC123wi/AypnOGAfu6ldX5ZlNb4mKPsQiuuu
S+80wxuakPkWsceu2xpdlbzOxQEcX/84Bht0C0WSOiBPMpftD6LEuDOxwoHjSbM7C1WirT5TwLTT
dnISuYw8JKPoVYxOMURNFwwfNcuviQzEMbnXZM87iMpWWZ+bzq3GNKwDd5ahLMeq/1AneS9+F6to
vrl67lI+OLbyb3PD/x9n59UcN5Km678y0feYhTcbO3MBU4ZepAypGwRFSfBAAkjYX38eaGbONosM
1ekT0eoIqchKmDSfeU1yhYwotpHkUsUQgNyJL9quwObVqxUXBUq1bPqratJ767AoNokLVO3qs1eX
rQ2NQ7dYB4AAvozTYF8IMevevl+0HHJ1lSwXsrS6xheZFY/7qcq1NZS2Wz4OGaw/hAhHM/XLuTAe
Bkt4T6Q5+cPstfplQiNSCYbUqsor4YKS9bumVrwDDPnhujQX6JZTsTr5Abn8Pg76gkbBTpY5gUMF
GLkJ8dwchM9SVdFbanX3pkjRNAKUXKMl1rdJLQJ7rJpn08QtjyVYei9mUqUT62YVZkSwpdKPTBLo
KegSaGugQ4SxUE1sxvtBrc3iSi2RaIDHuMRfzKpaK1T43eyRGNEpA7u01o8eZfGf49qqa9Qm5fyx
WGcx7BXo5hJZcmP7znzOil3RjfZ9ssqNsaE6kkJQbdU3YizbhsanZXwnBViV62XyhoepRtnVH6E4
q1HpZm0BjWdxnH3sDhnlngpril0DVuOHUtpigeECUNAfjcqoMBWwlnsk79o6SKkx6r6BjUF19ETd
7bO+8rxAosjdBOriJWpACF/Vl3MGUA3dLTXjZQ0S4vHqDUbjp4oRR1khYs9XFbstdmR0BtkdbtK8
VMXaGVM60N3Q4vly0MchD2g8zBWMYEFL22nk9HHMOpcWp6f3H/OucfQQWIFtB5pF9kXnqcS5GdOo
x6RPTH1vtckcxvkokB+ji5MGMunVY9EZ8xhVXacMQbGAbjrOeoIbgTbG+R05t/210oe0O3NEvO2q
IOoHt55KNVAuTonXhdNSg2WOMItxXLcSCq3gPtTHxDtXn92+5nVFmmEAbHHoUXt/IwWjOTVJSZub
R5CxQ+5PVt/fenVed6znqf5BV72+Xfra2hcp4qK+Z+fC3jikOtKJRv70+4DjbRQAeBYxUxXJP0LT
03t2VwymHWogRyyOmisvJj9VdH24oO7nfKDEl6Oj6A2+a1bF/vcjvxcAAJn7hTh5pzMny7bXnb43
jn2nux/mYdbIMZZqZw5ufTNpsXKmZ/bunW4e0MC0UBE9Da3MFHXDSbTGcQv1/MaTTei2RrYr4+Zr
7FX2IylSRa2yG3e/v9G3MR3S6QR0G9Acqs1pAK7kI6REw9aPdpmsSGBZQzjrhUtVS13ODPU2xGEo
ylcIoMHbwK7w9QymtFHkuZUYR+AOa1hWfXIt2cxuEefOd4VBy3O0HTv4/f29s2w2q0miVer6QPa3
B/+nfsNoL30zrLl6lGbbHr0hfrEW9Zx9wTuzBRoKjw8bRtyXTvu4YkybDIF99Thr0m4Dd5iqb9js
ymu03r026t3MOsNofee1MVug7vAHDNEppjWzBwTQE2M9LgU7qGqlGTJKdbYbFLc6g1h52yPbjJtB
anjEwRR7T14b1ov62FiDdsQbZI3Wzta/bdJiezht5kWHIkNAftchPjCQ5SOfemZHeufZIhNlo36B
6gP4ipPhs7QonZJ2zXFEBS7qRiC8hZ3HhKVrHgyT+f+xIMClbGH4L8GNU3xOVdAJq6S6Hke9UwOx
Fg0ykNl4tKyxPAMCeyuOB3iAyblBb3jAbOuvJ2dn2VNtDbZ6rOKGla0qTv+8yde3vjal3YtX4pWD
MJZRCz/PPSUPSPlmCVO0024G2RZQHR11xCZ59uq/nFxyaWSVCAduLfbTx2C2srcHYi+kSTPrvjOM
5Zs2znkRTq4wX4RG4eTMSn1ne2CnBxeF8BkOJ6edwbaE5Wc7BaQM0BbHUe3ncFkNDBktMVxs5ofB
AG3197vD22VEZXMjkW15noVS3usX0Hj1rFnrahytuJGRNtX0lCbaDB6igH99KEYCWUy1BSfj0x0e
HKWdxSUnilZbMd21aSj3qMXYS1QMCAWceZhvtz22PKhvZOtsTPDSXt8YuuoYwSmuflxH8PTUDu3r
VZrWma3h7SsDxQYGFQ4aQCvAbK9HyTHlbMs2UZE1UrPrziLGzfTKvrIW6MSjqopgMUrt+ffv7L1b
g/AHhhDTLrRmTwZFRzJ2zExVjxgEVpe92RbHxhvOica9d2usTjCKVFg2YNfrW3Oh0egmrpFHSETu
rQ7MgSab7O+KIjE/tq2nxv6SglQ9Ewe8NyybHAAdZoiDpcfrYSVbT7Zmg3rUDKF+ULIcwZrSynYj
TTAz0AroCUQH+dieGfcdNA2kFB4oiwFxMibN64GZSLo5wmM6Ur52NgpMR2e27Nz1C4r6YGraqbPi
sCcE3YlsRhZMk1UVFnXvnLNzebsmuRLIOfTnNy/60/NGkfBPtKolAl3WYhdT0D7qam9FWtufwxC9
MxRCJVTptsjg7dFWO1Jm1daeMVtxE2euvCk0iWJJrejRX520v44UGwQW5oEcLa8fL3SzvukxMjnq
9AXaUIkt+mFWU2lnVuTbxQHpdrOQ3UAtbDYn01af0zKrMHY5WnPeXIH1r8Nl1NUze9k70SrBAERI
SG0gWE/vhlpmrVjCVI/2zEEAmwZ6zW5e8lzfuXkrxsCSQ/5toYJGK7mvi3OL8xec8iRLwVpnqw7q
7ANv5gjkDHNI7EUjqqMM6ffIJcNeKWpyfjqPpSCjXSbVB5Ku3yNgQZscnqj5gkac9+jZwnhRi3l6
jLFFx5qHXuvN0FKyD+Z0kxOf6F5+LYxJH591baCe1NG+99UBGO3RQODg1iAhei5S13oSepa2IUbr
Sh84vTN87ax8vTT6Qipo18HxCMVCxebMYn0nJAK0ux1Ym5DxG/sbK3ebvgDsdzQwNqDWNiNOriT0
fUm1A3hmw+H3k/d0mUAJc7cGgcpL3+Bf2+d/iqH7ytBr14acN4xpR+OMTr2plCJQqlQczwyl811/
frO/+LVAgwEQglJn03k9FoJilUtRcmYfyun49RT0bkrFmfWbtQBIH3jdLC9RXMCsQEmy9An05DRc
wB1DTU/S8taDfGq65jE348W5aYEABx1Y5Oc5xgz+e2eV3pU6yV6dfbdNbZtC0WQhYDhaWhEiXGGl
t306W3TJOzE0wbx5agVJaccJ9HJHfVoXb8W9ENVQuZtLFWVUXbTdHCq9XfaBsrGtfPzFoFSra9cm
h2FW5y+WoqegZCubG5KV6yZhmk+ivpumqd9ZsxyXGzOuKFz0SLt6B3PyMuOu1ZOc4zQZCzROCErF
kZJeluwb6iH2AVzOglufS5n30+/fwOkJxAvgHNDoxeBO+5YeiaRKqbAOhmPmChfBB9TV9kYcD+Xl
SLd9PFBl1B+9Jp2Tc0zgN2cQQ29I9I3aToQEOOz1u8csRTcVxR6PhtslReCmAheldGqSr2pTOGOQ
4hiiXNgSRemjJhXtM6sTRfOqXEHH/+WnQKDG0lJp5QBl3Zbgn6a8M+Sg4Km2H/s+HsMGCQU/13L7
xTNBMNiiEoHp9MmZzfvXDZ5Mfto5IOPAyIHtPkXOYhRAoU80w3ECFzeSktverVZRh0PkbULULDdn
qr/pEjfqdTUnECfapJV2qOSiB6OjJfk5WcDTpe+gJ7SdJ/SzCIL4/+vnkNZZnqFWuRzNuvFuk0HJ
j646GeHa9sWZXe306GIonvY2AcgA9Dd43hLWKMnutNLyGfKDKavyQgC32//+xb43CnoxwNrR50L+
+6QeUBXeGiv6qB7XcqjCdC1gG3flOX7JO1PZoG71y4uHh/cGpG8h8jS5BVt0hgH6piyuogvo9pHT
DlqoF5s1PfSaJmsvPaW1b7S6ns5s2m/XMVdAzYxqIfoYdHhfv7lm6sHpmIt6HKYyPoCwyw4tBNxd
5sTOsTC6JWjsZD0TGLzJaLeXSJ2FFYzaKenjSZxjjAjclRPiithYgsfRYwdbWgVOc7ob6lk9jqJo
TXoUlHc1femR4jPV9hJ8XSpR+aMXkzqJ4oCLRCflzLW9oeP/ujaUFSA1cLa8OcbKxEOrI5XrsdRK
/bLJJ3trHrntN2fFpQYQy1jNqMPRqAn7rUkBBshb66M6dmYaALFO6gAUKJJQi5jqzIfLVOmHThJd
BIrEKtO3EfnqAkOSlwRxOtlfDKO3Z78TSM+Eg972dzZJ9RyogDae8BTuBbra7UjDhEr+88Tqv52r
NO/8eAtf/E62Ve2riTr9xMYio/YpnTzzLUl7wC/B1d+ZqNg/qYMU54yrTgO87VHBE0Axhtf0VgzU
tEWcebJfj52lxTeqVTtXVZ7gomGuhfe9BoX3Ew/jods5TWd//P0KfWcXpOxMDQY5AEqvb2JlGGR6
z/pZj4B1syZyFt36WSRoU/hmUTnzBq6Kb9t8yMugZ3Oswy1o+FLKGe8GzZRUx39/QVuu/HpXNnQU
KqjNbgEQudnrlaRAJDA9KdWjqJom27WoOYzIYeHHphkIR/syLegFaSC8qnAxjQy0LpPoTNb7zkaM
/jwBN5sXdfnTo2E2lTqJl246iqbLgTCoS6QqRfxA4CfObJHv7BwofhJ/UcwnOD6ldZp9HBPcr/Nx
pSdz28qC1nLVimBKhHpRs/OHVZGX/3rI//Uy/3fyo7n71/Ps//k//P2lEUuXsdJO/vrP2/FHJ4fu
x9+un0X/NzaE788ya+r/2b7k//7S66/453X2AnSm+SlPf+rVLzHSv68kfJbPr/4S1TKTy4fhR7fc
/+iHUv4agGvefvL/9cO//fj1LR8X8eMff7w0Qy23b0u4+D/+/dHx+z/+2FAM//Xnr//3ZzfPFb8W
NJilfsuYF//6sv/8xo/nXv7jD8W2/+6S1rF5OUBKEJHgZJt+/PrI1f4OMwqalrGJZ1DF4qO66WT6
jz806+9opDFxtgyXyavyEQXv7SPF/Dv0Uz7CBhfZFY5C+4//XNyr9/W/7+9v9VDdNXRzem7m9Qz9
JZ0FrYgCLcAJVop5Yv2Dn3e3eGlT7frIlFfV5+ZeXlmPyb22W3fxnmJesO6KGy3z56vu6O7FcQ3F
brhpv3b3UA/Hn8XHVver4GKMgK9HS/hpCh+uRACud6/6wk/9/pgFWRj7s682frXu2Ih3xfc/PfJ/
39Wf7+JXP+B/F/t/7mJTsN7u4o1Zx4TfldOAA9/RLI5E2B37PSqxs+rrd/oQzJ/tHbjWMD1Wl+b9
maFfp3X/HhqoGFSQLas+TX2QAFsSDYb6Tt+vu/kpN4Ly0b2uUO3bF5dFUNH5A9gWrvVNfQaF9c7I
YG8Zl3gXZt0pXilzYe25Q1/t2AB3tVtcTbOz19L5phy1M3f5ZihkD9A7QCYcrxBm5UlAGfeGQXec
ipbjFtjzKr4HtFbND03nRr9/nszsP23bPM6TkU5CeHtSM3PtttqZcT+ZD+X86fffr73eJ7cByFdQ
AEddfdOR+aUG+6ccgfZoJukCFzuzydP2y9KTfe5kzez54hZK1d7AMG+snaWscfsTZMtsP9h0bcSx
6Mt+/iwI6W3Hxwpr6S9FpSBx3MyD4wTmIs3xc+XVhhGZYxcPf8mE4Nd1s4NQFWY3YJd3TkJgdW4U
YS1VvsvGT0t1ZyP1X4szqczbh8/62XB2NnRvJtZJ/bkERV6NPWMMI6vGurCac6ouJyH2r9tgH7Tp
n9AV36Bir4/lwZE5Ipxxtost+V1odWRouV9sgKN4/MRB7kMu8VszBqpwZg6/Dgj+M/Kmp8LI9KW3
m//Ti1c720lGlZHt6+R+uY7v5EV2N++nL2cm2Nu1snWCIWyyraNyebosrb6vsY328Cn1v7a+uDJ8
NZgC0tHAi9Z98tHbd0F9pnGg6W+WDYMiWcNWQFcE7vTrm6s9JwYxXILq2pfH5sY6yEO8Wy/yG/ug
HLXj72/xl1DHq+0W4xcqeMg6kDG4pnWSpShKYdUANrPdFNh780K5bW66oxnM/g8ZTbsxGqM1mKPY
N4LOT6NzXRJj+/q3wyP3gDgQhMNTLrVDdTnWMz3bpUcAXdzsfBkf4ciG8jAeALBdO/fWvUVAh+qk
D4DaDfIf+Q/lu3Hn3tg3ztE7JqEXqpfO0TrzZH49599c2ulxiiyMOq09T2ZOojSNEuZ3T9V975aB
AHHf+VWDTRwYQb96cHK/P+fJZrzmJv5rlkOMpOaPOABlxm2i/GmWO3Uz5yBJs13lJwdj54XKDgZa
MB3cqLhRHpXH7FIC34MZ4Jt38a250y+VI/ioq+Zjc9ddmIfFP0difrurYJ6ybVubtCTN4NMlLxrh
YF2e7qim1+k1bcQOb19ELM5IB7wdhzMQu0l6AhsIVT1ZA41SxpCvCnbIZpjLcCl1inPsd9l85oza
vuj1S2YjslDD4OTVwWGf3NDUA0acppaBEvPFrgY3GFkrwbCuzpl1/WYvoVJMS4m6HoRXD8m/12+T
Up9Su2JRoqRV9gBKIt27gNoQGPW5E15/M3G2oZC6ot1JPAiU6PVQ6In0sewHJUIQ+H65kbfKN/lg
XXa3xYUXubfFXR21t+unefbrr+o398yNnjBMmbfO1prYzJ/BX+vENK+Hh2/kKfqEq5PciWN3jC/S
AFYV4ROdq5sqFMH33+9hp5MF/rnOf8gxENlsyjGvx9PsDEbgtk7QjUJ3PsC5KPz9CKfvjhEMw6Kd
6W29Vuorr0eABqnXQ7pkO2o2gXtXHpoztaI3twBMHVoZyGNTJd0/fWSJ7hitsyhFlMwoeafW6vmm
nMSZyX46Co3orbVIbKsR4L5pqSqFjbzMUmlQL1YMzds2vSwgwvzFe6FqzZsnD+HoNMlrTorICHeD
fzSKMtJbRVznjhbf4yR5zlbnzb1s0BtOLeT86EUDIHj9SrxyQkZnaarI65E6H9BeD1q3OwdPeG8U
Sg/oXNOlpDd7MrVEu45zJ+sqmmNEdMOuZ30HukSD4MyiOd2HOOeRGqVt6G5Ojbym17cjJ89LYr2r
onpsHB/12jpYzWoKsq3r/PvJTDvhdLStccVCITBE25nFehKAOsWY9aUHrwqKZHmDGSew41u7x4jC
zcK2EiidU1qFM9oLk/loFcnah7OFDjwlsHz6WK7omQEg61R1V1gqTDvEO/uRRo+RQPpyJvsnrFzj
lhCV/n1dSnWfoMn7zUgbJ43UJVHvctsQTUixsXLDhUbDzlWdVfo5XkyJb7aksn7ZmE0SyEFH8DxL
jUFSeB+tj3aXwgXNO1c7YCGJXSkgWcjRnoSiHdkYZ1UEoUMfQxrN1PXSqShnhXWKQEyol2o7f86B
v9lBhUny/GBQggVDkEIxlEFubEB9F2MXfBfwLxm4kGL80AO01MMVsPldWVA+3Gu4LsNEzKaPbrFw
oYJeQuWns8klzmNXPrdDAn2nd8sOyD4Ul3vMp63rNlZlH5WwfJxgFI4GvXQoe23Pw0TJO7PL+BbZ
V+C8vL1ahMg/aSKUyrgMdFPF+N1IhOH4njo5N7YYRlT0JzPH0bzO7A+jyFeUpfNVrXZWqo0lTbCx
uam5KBEgiah/QeKxA/+fJugt0b5oMz/rpJh22dwBUU9xyHICTSLDHaxONtXhiPjtVbOu1h1tqAns
8CLX1l9ZiyCjTR2lfdRNa3GxlCCWEbBPEhgNgyoMujN2DWXXm8TXFuuyTD9oi6N2EJlK56cORkUE
DoDAxh+cQarBmPeQIagNQ8SCCaUsQZF3CuTxTInvilXGMkrxyciyI/7BXpLvO3Caz7m+VOjx4xCQ
RQ401zZYdAMuq7Yu8zX8A7cPp5YKqj+4APbDIbcaJ8K1wFNCrxvnp7RYa8XPkc7vwtwzCOHcvAHr
ZQzNHKWigDOvq9iZhKKe5BLkWb3Evl5V3adEjJmAATAY69WIk3Dvw+gX2QEDx9iNrGmcyyitmYF+
2xZiZ2mNvl+qenLhW1B7wMkNhDrY6jppWU2r8cWh+fCZllr5XXcr69lpVEeEUFkrI5BWQ07lsPcc
JiPTHljTq3XobCPXopyffq7wy+0CBZjOy5Ah0eND3hx/MrdWtNrrGBLo2ni4OVeFnHDm0XsV1jTt
Vecoa9Mt4bIaiMblM36oPli+fAkXp9d4XpPaPnlWMzO9oQgrFWS63v0E6p/l1UqrSoJWFGp90BFr
Q6BxYHeDIY6KVpiCsLgUZbxAt7NH/BMWDCfWa2OsxW0OdtP16f+W8z7B/jE90kTblAPJUF76vMqS
SG1L5UGlhk+9CVU9BTa+Y1HaX/MYw7k1dY2gtcGqBdLLy3KfGXkhgrjBzs+HQqFlUZ676hNtPF3n
uczOJ33Kxidh5SIJE8VUIwVZ1zGoEqPc10o53LgO6k0s1sq6siorHwJ0fOWnwdDHe5cGpMZztME4
twhY9fvWzOVlr4hy9QFqqj/0eUC2cwJ6cJMLkv3QQH9hgLoO7P0hnQclsUMtpqt9bFPdzYJ8yfKf
BWGvivGxOcUh841Tq9W9cQmhTlddZA3WoofNnFQIBWRw5fyla8w89NShFWFcoS4j9fnBqjXlg45q
RBWOGf4L0dgo1o9EqTE3FLgNdwfXk7YBl6HPJFgwzayjUurlHNo1vC4ffr5OWQ8VqRu9z0QaeLVX
j/5c9/g9FUZbbySfWfQ+PcPaCoeyY6bj/Rd3SNx07Rq5jaiSPRWzRA9ljrtd0OOmU/sddsdKZKYi
H45OGiNDmYgCsVGkGJfASL3sK4wnTA89U1mrm8QpqoeSFVXQaG4XOOpTN0wBACvJZtpAnAncUWjs
Sms/J0GOPslzMgymFc2VWRqXqBo0+sFssXEPUpG6Pybg9Sy1vO+GEINMO4eA2g0gYowWyZwxs9cv
Xi88DayA16YBLhniCn1aHU3myi0Z2S1LPD3gEkzXE22fImpnTSCvlbgaFI1qGJVwcA0B/Kzwsp5b
183HBNa1FRjTkP1scyW1I1Z6DIYbSduCzu0I4iB3O7b2aR2QsMDRFW3IBYjlD4FE/uq3ytooPqg9
WNlprqBeFJusSCCGme3nRLffh827OCCXGTtoHNDLQztNXB0JEZettc6GhGMPAsnKYnZgwOiLqqR+
05eCRp/qQSmB6tE82U4uDT81tHmEZ5TQzVIGSxf+CJv2kg1lZGKICnEEX3ELrYV/k3Xe+ATpeG6i
HGQIB4GVyyEUcWsXm9dp9ohENBtPPCXN93hYk5pjrRLaRTrbLlQXUCTOgRapnkNBLs0PDQWpj6u3
aSCuJIDfc68eLj0XiyCfLnoFt8o2FJ2ToJpuR1dUaSD0yfi+imIVe5BBahvk8eKNoZZ1cerP1ZB9
bEe1zX0FkCxEdaOf4GVPiflc0Tb7sThePDN0OjiEMwl0Nm/sCCCcdMZ8tt3+ecJLA7j46gIsUbew
pIcMpsHtxtQVkWKxMLWqXtOismHpHuZ65R0Hhj0qT9LR1tgXvVYYuxRKzVelcXB018Fsi4AZlz9K
E14chOmWmMMEp/V1nNEJDdoWGULkXmhojDbsKSymVAmqrzTxImsh/vyiiKs/7VHvW9+ZzE4Peoqg
CHOoq3xCXKMaQkUBGuSTQA+fSx37u6ByURIJrVzrHnIOWi2y1Xx8iOfBU6PYRFEtsFf2OYcc+dnM
4m1xYMxkshgQH/ieqzNKNz2O9bCpPReC+02XjbO75/Rt+t1Anea5Q8N2DQyW1HHo8sEK2FitL2Vh
ZphqS5let7JCV8HpvPV+cZIaKYNJ24jT6fSSWZPeBVYhuzqQuRXfN+UcM7/jyfmY2dYSqgkKV7sM
/zK5M2GA6oc1xiULDEpGrRc9nnT4OrY8kA/1oDo/VyoCadQbdqWH5QQ0e9+PI5yYJp6Mfr+yVxhR
Mxnmlde2xIPAya1q0+PI1kilrPDJQ2Bl3RsQDh+LQZIOq02fpjs6qrGFbkxJC9hIVgT3kbGZ78rR
dOugQIvqJVn6VYZCmUUZWmjq/GwBAzEXO/DMEaxxHO7UPB+vBs3K8UpdKuqvU2mxxbWGJy9LBr5k
so+43Nt5Sw9+FZ6xm5JCepFVGvnP2BWdvUuHOo6aTIplV5oEQ4hSEcQs2lJ9hq0zaHfZkiuoj8XL
1LU/ZZspyyeq2MaSBwRGWMR4jYfVm9K6/S4zhFXcr4Ycp3Al+J/2im6vw6Ft5t5+Is8R9k0at2K6
HmvVFTdGlcTFh1EOtjz0qdSnfYFTk+H3bTw9phkleVgVOB/5sumwGW9RhpJhXrACg7xs6b+nUz7j
npAVTvbBVTpiRyRxVJV2g7Z4fo4GUxXqRpK+UMp1f8Ci5GRK5iZFcbqtCvOzdGp0XirHVJ9MLjdB
abhe1WujJd+7oHyfmT0y+1AgN6FdnRkwyLidr7K4mD0rqDi0r1YKSwTmZV6NuH6NmWLaYa5Zhdax
s+JAGBV2tnwb9dkzohUx7K+yS8zPBuV0gXKNpMmMKEWrXOc5++3Bk1OMxts6WBoiKBqn/YxAgdQp
smRoauzNTeTkSohFm45QsQTR5JSs+QMnrELxCk3eZK+LtUpuoRAb00ExV/ZsIn2nirrBsleQaNk4
XaB41o5+kdRtfWEiN1DvHREnbEFm7JXsrbH3UbqYXT7WSb08KgaFhX0MDXy9mHFrePGWPMNEKlen
6WDHo5kEPVTMEaMR3Hatfb4manZsad0ACKlWrYl6lPu0D1S9MKmCItx60agr7CWq7JBsdtwxKUOn
LjXzPq9U0fhjH6NU4HuIUf3Qk6KekZAl2rmo8d0rL2B6IuBR1xzRtyZGpfoe+qRuPbSW093MVjm7
HxR0c0yEORXsxnxRFEhKusSJ9lOGiibh1kRX3I8JSeV1rw5sxK0xIOvUTfOACfGsqNh2oROiR1QH
vI2MUrf2rtRrM7kDKJpuYlfrMEVlrkKjQtFoLiJ1qnFJzpE6T6J6aIwkoCy+sKKMvikD4Ptdz5NF
kYDsT9Rx0OXLgn0bjyr5agA89Xwd/7D+fnXNtb6yXJm5F2q3VlpgV0pjhrZROw81/3I/eoN7Nw+9
0eyBG3YvVuWswwXYiaL8sHnLf2mTwVP2bBIeBFWva0pkfiqpXQ9qM6pR68zowShATKYnfVrM5FCM
ejNFdTXgoZOYsabdyyKrv1aNnmkIX2BtqGWrKCFokDbd9CrvLnR4v+qFU0AF2E1dl2i3o9MVMGqq
Dplb1ncPIpjWINowoSJSHpaUVi2hsQ9uE05EajOk0KT8qZWZ0ly0IoY56iPkIyZ0b5RMCZFxEASI
6sjpmyzUSG5so5Mlsrk9s082aZLA5nBT67YpgcVd9nm6zijcUIPFDzKDfUztvNkiHzXWUELL1mqI
Lwy9dM3PjalyYpYiHr+ZsU1sAoTrc6zgJxZmrT1+AovujA9K3tTwnRZcmxFWG0pcsNr+RVdcGOlp
vawX0GSVYg9Cd31oxCjawMzT5IdUzakLIcyXxveqb8b4czfl1ePSpjhcr2smrr1s1VGEB/BIN6ub
SGBMqgrf3UXO+bFS6+yn3q+4y9WpsJpHvVGNIbTcxKkvm6pTnhRCLO+IDiWcIWsV1UiKkg32ZT3M
CUtcG4pPZi09NygmferuKAghUGOhu3ehFU5ZHFHYyRW/ggz/pQXr8WUUsRx3ZK4tQBdLbeMQqAyS
cyOgVoWc2pwn3x4n4lHbFgBety2rupWjzdGrowYP+A3OFnndrM9XZcV+4qc57qToqAmPe+uLEVBv
3Wif0ootIlD48odCTQgB0sLq5bWpzXb9MPeyzu5Ur6v1C7jzsr8aFXIUhJLt1kuuhGI23yDnORRZ
pBjtqKrJJMKkEmvjg+xe612j2+mHijRC+rUDWX1nZmtuBdTEqzwYrQ4Hzrad3JZKEIRIv0fYRb+G
b7Fol1lCDvtC2FZ4h6UFv4scixjl1QLb+24oU3cMsFq3SfAQ+TELf1i6+qXvEvvOtnUcR3M5o8Tl
dLr2k3IMWHJORNntTTdPUz8HD6CG6+BZ7CicvpKdwKhLX2zujUHVGnN6je7dKKLUiFvlIIlEIa/b
hDF+skxjHrpOvGlAkJDeLVDD1qtySFVQUKMCv/7JSRPxcUlRqjogHkjOhct9YfnLYqn9hZPIePIX
RSSTX+oL9HyCePx7ca5jDc56LNrQyRM481vn+msvXQhpnUK44c/FYHye0nx9sktdf5zgjSdoWuca
MkXqwgJTML2YDnmSJlmA/Nha3i1zbbICUP4JR2s10e038WEG1ZUnXsBDX8owRjttxfhnAqGZkFwZ
/ixb9wUpRtZv0lbJtZ4NaEf0ca0t0dDqCKcvY2HdxZ3ifI3XNL6HHBjHl2aqFHC36a3sV+yK6VEN
BSuvMArX9Ulx+nrfkdJfgGOc5QWA/fQuA6VY+NZYrxdp4gklTO2aF0TuQRYteNYmUOOeKt88rN1H
hMoaQrO2VlPC677/mtS99WCOzvqAPdfKhWuz2we6hwU7+eA0PgtTzN8M1B1QwKB0OSIHlPVH9EfN
EqdLFlGkxU37STiK+mTEvLuo1y1gtgJxJX7YgcLvZ8so7V2HUvB45XZlP/kgCEEM6u6i3RlO3bqA
gVuOyR4pioepbdwPXZJWt3NNad/vEPZ59BYD9HuPstX/Ye68luRWri79RFDAJ3CLAqras0l2090g
aOE9Eu7p50PpzKgL3X/VUHMzitAJRVCHWXBp9l7rW/BAurhDqo6j6rE20pJMTENEH9pGiNQn5Xn+
VeY2PMdyjOz7TKocAgR2OXMnStt+SHLyrQ84k2Jl36VSAXBQILjYuXbbPo7WwOIOc5vW5DIpf5Ko
4IjlxEakBIRI6boP7j+PPS1DRO+lDg2O67CFPROQKA3xUYupG3BKiijYdLVWTzuOV+54w+eDVpO/
nJmlK02R7KhBmXeW7ETkZyAa0XS2MwR1x06ADbSlG3O8aKLUOehsI1KmKTdGnxGP30BtavGuKavo
ylww/O3wepsfq9AW3+SACsgHPMbDdeyx+YMqlUkvLZey9ws9pBah9330Ox3M7qfbNmDSCxknf2yj
milea2PxDHJg+trEavHOBZVX75XR6t9NejnE6/rU/cZRpnwd5AhLIavSOaeGbVvvK1oBz1bdQ8OH
doElutXlUrNSK5LpwR4tTC35GM+3djiT+UQhVvUTLVdvkixsoPbnIcdxPQydnw3WWIqsSbLc2k2D
2MZNavcmNzpLQdi6bqH6cpnNgAWb3cdiSJwxoqKg60Dw/LZyRdcjbalN7E/WoCQzk5m2y6O2+tnN
WTnv2IxpzBQYK2aPpKoZMKptNxrPcgZwKaahxCeMaQT27ZDubIfpegfMLg+DZS7L93OiFi1fd8Xe
ueUAnvhDNLKpZrsj490IbS6+cauh+KgLyhoytVnwYdOJpzQyxycp9WL22ii1AslmUyNVHOgSZ+bC
Vagv58OvGHKvrzQC6CNP+DveAUqE7PrSj1oR6tiVG/PGJoJlT5ZGLL1koHHkRZUbGgSm2uNnwZYu
5OSbpu+wbLhfSTIs/tTh2F3pumLIgIJzj/tDFQquXGJ99Xgf2ba0d4Zbj+8qDmpPS4xlmPJbeNdb
c2l5JLcO33AVLt0e7mtxA8BM/LLUJAc9nJhGdWumNZPMUqXLU+v06m1UOtq9Mqp1v1OUfPmlgHzP
PCq33ZdomeTXSo4ONTMlnb+72TSjt24FTZLEtNI7Tvk5KisKz/A9DBzbu9Rduu8YOk0+WmFMf9b4
bv62VE7P+IwNBDN0vOROXVT3h9kPfHh8dy0aZabIxV/qrvpmKkm+7LQxXMXr7FmA/DWj+GhIzras
arW8B1a2kOeTs5nw1EHYOZtrx2ypRVXNdQ6Mjr310Ba/HLURn0jZc1EJgDZ4StSufNZ7yhxoeKei
88U8CUTZCVjZ3QT5IfZLs1fpkmRJ+NDPbWd5cHZWKEheut/cOC4FRaOQMoexaM0HQ8T1j4j9E6zV
Nl2rF0pa/oamPD2L2W2/WONU8mWa8W/Kl0xxSK6Bwg0ucVSpupQ/C9q6pYdDL5w8s4QJnGpD2gRu
UybPadxBc1UrXXwwo5TjcbKEfcXLh7TNj1Qn1/aWUFZftj0K4ZXOaNRB3cCap1LGHmEna9P8NUc6
HDxRu8WvhSoI3+ooFn2X1WnEau7EJfSSNjb4lMKs+4l9eNL5fUN1D1FFQ49IdV8hEHWJQJboGqzL
JkyQ7SgwXtsgNd2SHU7GWq7Yqc43Z+vD49ho7IqyXtP4+tvCfU9cTPG8qHVjenxE4Y9J0m70HDbC
km6XAE+ETFF9R2ay9dXU100Zy5m0UZtoo+WNtF87fQLDj5ytmnAj7RxObc3aOosjD3Mz36xhUuIL
NE2GSzDqsN38iYRm1asoL3DNYWIVfs5NhNNYSsjTbtbpBpzXcLChHc0rx3Co4ySgFRnKqx5MbwdI
lOPIPbO/fSnCXd/2Jld9p6AVjgLKhXe+dRdHNL0s3Kd5UAsnmLIDxIrrpXkHXPOmM59tLT2Ac9/T
7g8q0/FJtN8pVhdI7ZY63YOmk6ZlPhhUA2lP+1Yk99ZwPVDybM3punDuF+VSTsNbLWKXxrqhrSR4
sqROO7dDnlMBUWhEx7rVPCt0wB7yEpLH+abt61FAQNCqBTW3WrPMjU6lcfpBc2WfB0vVhF9WQPyD
KRRlf36Urc4B8w+JodiMkP3rVFbWZ/NCcZR2GHW1xUoDC/zjkzq2wz3VCaJV2WAGTmaNfynzOY7H
SdtBpaiiqd/2oXvqNuyz0qA2WooGc8rWFUGc919cFXpL/k0kMcitT69K0u9FAWSmQdmrKxNNqa9M
i22rSZXmqkYP658fbytLpY9PZKANVR67lgZ/43S8mYAZS2SQkIt1XptM80EdbTbwHBw4dCvvCHyJ
Llzi9qNhSICKXJ3DNGRikTgdMk30PJb09Xz8EeFVpRTUt/vO8g21vASQfz0U7yG6W5yolmOb9kYS
oXTLbNuThMKpu+XOXM3GLdxtGt/5pQe3fekdVScNDqkKIbv40bZDMXnZc8/l4taOKcbFrWP7baNx
SDr/wN4aB04DbJv1hSQT6vTugRuuIjdMTD8bDeOKLLh+V01Cv6CLef1arAG55B0xe6Mn2rJG6rmj
L47OyKfxYHxgWhds3hS92GdxnH2TeUm3xMCueuHVeH1xQCjo8OBP0AgzPaq1Xn7TuaOF40yNqrSr
ek+NBlCyVccXZo63RgEthJZZRWLk2ptbmKQsNQKDsB877XBjJSbCyLH92/niKGhbp0BwLbRXtyE/
1pTFeo6JzB/Q7HCeV4ddnrbT4fzrsJ0FGWXllIJc4Q1HhGucvg5Jz9EJS5fh2+0y0TAJNXCEc+lR
rbb8Qk2ax/PjvXHvMDqY+DYAeOiYT0/Hs8bGGql8khKda3LfKu7wQVTT9Pv8KK9fP8wnqxqQfIl1
hV1/xYv3YKkQg1PhNKjl2vq7BAf4QVpN9xSWQnlcMjpQMZmo9oW37/VssSpXmSoEEmom+M29dOXi
RkMeG8yFOP3diOpsaAIvL4f6H/fyXxmY/kcz0omB6f/S5vT/oYHJ5l39nw1MwU/5/VfVvvQvrf/C
P/4lYf1rnX7WVRARL1hcvtF//Euu/i8WkHXLxdRE3Xf9o//tX/oXyxgOCzR9aPzxhf/HvmT9S8UM
x4QGeGbllfyFd2nr+llRTyq/CiPHis94ZbxWpkrGmb4oAbinvRTZE83XXVv8KcFs5hOpg+VB5t/R
yeTizhFDwJHY66fqulEkvFL9EOttoE7zBQ34ZibgVzERrJEsnMnY+mx1cnmFoocQEDdA3kL+FHyL
3djRo+tQowXks12E0K0bnhdyZBzInPAEgWzcCVY9faOdBAyeDnxPdoCjsqNMYJdW8dDbix16Q5zV
qDkMs229sQRUtbNVmcYeHRjlIwA3cO1a2A2lN0VN/iCXOUGhHhEjDTjD6gAJqp3yXmvi/nOTTWEb
kD9NTcKgEcQBjRPml3qiY0rGQrx8jtPe+qZIMUWH0J3nep1vx/Rj2ZH5FBS6tQC1xTod7tcrQeyQ
y07zENdYMY0NtaV26rZ0SAiJ4GnmaZkNlML1/kPY4ZbeVXO+7OtJG6xDsjjRQbFJOfNzReYmbZxY
7uMiUm2vqg0sAVVejoeksRrLm2SZfo6swjBQX8Ua4OG0TKlVDqP82kAaIT2lw+Zcw4tcG3R63gG6
JZ/STzITRWNpTS7VJzdkeXcjbPuo/opFRWpSlbSbCbOwdjArlp8OfcTYA3bYuDdZVMNWTQomVI8A
5QoUfTTO7zrar3VgI7LgEGyknLIWJa9sb3BE0QcRMRChV8YEteykoli2p6q59SyXBtP3VDn2pwka
J3zNfNT6q0it0wcNS/ylSO/1TLB5mSAoOAZ7XsS4LC2nM75CyzyfihkPU2J012RquA82rdnaqxRk
duQPT4DwlRSdSZ5L5AoEH/WXkBKvX2gwbtrqcuKjZne62S12elRzGre1oGoFYQr5etTfrZzl9GYR
JYTcWhkLi24fwkxvEpS+9i9mwMd/X+6Jn3BdYV7cBQu9/XqgwUjIbhKZ9eYXLAQEtXLJ1GBMRuOJ
4JHukfLB6M+yaO/QopSQz6NyTw6Bu8PM5NwpIx0VERYocPMYp+HQXxL7bhd8seqwdX4R+ZNYmKx1
2nmxFAvFrpNZJYA51sL8noqHfEcpqH0+f+VvjoLpFE0gmwq2yaejRFOkp6lMoB0YU3k7J2Ue5OFi
BOdHeeUCI1sQuhkPGaU/+yaxWeGR9xAAHHIxNLydR3dwrA/UMMzfmomKkH7pAzE0X5iaTb82o24H
NC++MEtv3jFr+ws2F4rHT13QGmj+OGl/hIl0tuqg6aawSyq7Qd6Db9tLm7m8QA/cfF+vxl33Pi8e
I9mMlQkVQPMHOqg3S20rN2ljfmti5L9eXzf1nkrS/Gsu7STeFWo1X9g3blan4/iI01UNypRm8KGf
jq+USEgiUyHwKGuifWgW4S6OLflIwnd+I2CK/rjwqNfV5+RT4lGvWAA6YRqv1JY6lXCuDPXFVn3d
bTPYN7HwO7XWn+PcVne6oD1q5ZmLFlkZHhbNmn7PdiE+0tsEmXj+p7x+tw0XQDx7SjYlXP7mC6pU
JucZ9RhsYGS5fGP6B2Ibs/fnR9lumXmx+EIBXK00Bmoi6wvw4gGPTqUZtI41nzZE+tS783JdZpN4
smL8GWDx6YlHcR5eIIu+vjZIB5w+dKxPqC62liSJmJkkFF5nuhCss/CUg2VIht35a9tuzDncrJAy
vlx9TVk214/qxbVVVWTNPE7VB6MT76diag7U+tu7Qkvzr+eHev2eUpAAO7suRLjZtrkPCz0nA78S
PdZ4GO9Ld6w+KVNJph5N46Cqo/SC9fWtSxOoPPFsUhDBYn96acoEiBXJpepXSdUcrEGhapaNqS9h
e1wY6mgxfvFJMC0z6ekrleK4sd6aBGNht7WaRXbQN92wBJFW2qj1EQb8MOawGUC86NmqNmoG8rYA
kV9B0qtAwkVNPd8VogYJ3kfN9DjSB5ZBViNPuJ8SiBteNCqsyeefxObO8GvZWUOUwPqz4qW2phkZ
9SaBXqke0DmcfAP/DLXodNqrBjEH54fS13X19M4w1oojWHsITFKbF0xb5CLLbNYDaUv12wjUZVW1
Wt1zW0q33XVziXp1yWL44YDaUORkkWPe4CUc5x1xjXTROjShqJWTxf1eoM139mYWUuEuJsN8IopW
LT276nTTX8TK8wy1mdLG+Yt4436xbaLGBQzAXc8Cp29SlpFCANTXCLTZcO703HBuFr2db8WQyQ/n
h9rMNeujYTZjb3+k99C1Oh2qbOIua22WZ7NHArdo5vLeWsKOjWXadoFWquGTBXLlwgx3LG1tnpLA
2bYu3BSn2IidDltJR+VVLAz0Gkn3IW2aEIkjYPW91obAhvtWG9BIC4rnfTZpI502XVsFuEjDEYnT
TKIh0GrCAyht3yR2ulQHibznYLUg6XdD5ybljTbquXU7RbkoD1itGgQT/eDkXqalzuifv42byfN4
G218hzwyPHO0H06vp3T6sRtVTil6G/X3rqxdFGPLJZTsOoNs75pNQY0a75qhddwTvZg8aUSORT05
CIL7Mr+zB2n/quzUjoKkd+IbpAMNtqhxuSul6T5JFqYLS8Qb4wOHszQ8llhXwQOdXiUyPL2rSAwN
qqi8a1vjttZNwE3NA0l4vwtpSlpe4hMyxp/n7+5mJl/vLuVzCm/IAACkupvvoQHLmZTUqoKiNoYg
W9ruWoWisLOHJgl6XCgXnubr66RWurqf4eCtjrXN24nU1nYjpdKDjL7YnVsZ+UeziMvrlb1IUhqm
sACrqXIwSUvcicS04wuz2AaFBKLK5ujPt2FyegCasa0F4joiO0Q0XHE8hh+FKJx2NxMfh1Lc7fHV
VOA3qULY2ph7VYYvh65kIl3Pxu7yTC4ggdLnH8HrF5zaDXCUtQrAzdk6sOlHIo9vDTPgTxFPNeUf
4r0u2fKPl/WfF5xNHs0sKjErYUHF0LulAghL6TuCRtRAzdJw8Wg8Wj8h3GmT71AvNPcFk/tjUmoW
Z8ceRLDfZQjZDqNaxn9sVNFfgfqhbBRyWmpPKej0ebiautvYXZJub+Cm0inhVBBuTWCNn7ssW4qr
KHPwI9BLQPORkAN5qbt1LHVvroqGBY/RBlfuQv0+/WxwWFZ1mZhYZXIgORFUVj21R0+Thf1zmZaJ
DAstV74lNL5xgAyNPPRVOq2eMnznHSGbOzMprfcmgXPP55/q6ULD/SZwCBsrAcT8OJMg4s0vU3jY
c9YKpGRJ45OthMlOp4Tz3ok069NfjgXhG46fSZOVohsNvdOxpBybjh6I8AUrs986UYF0eml2k0CV
9LdDcViwVZ1DOEDRV40VNzaJGJ2l41NPIu90GkVA5WY4QOcTFw5DW/AdLGrGooIJsAyeBUqX08vK
SXJUl5qxCKl8WPhVTEjYfmShiZ8usY4B0cUkzQ2L3KvS1W9iMkU9t8mIWZNpvcfqYl44H756qOv2
nUWdlXU9NTmbHZCOzcHQOsHVK+a87zBXUtAbgVu08/DXN/p0qHUifbEgCbNV9TJnqCSu2mCmqrET
Xc5E2S/RhQnodKPCqwrkimmBJiCPlOL+9qqctHBDSSduIQz3cUDr9alCnPVhmWbn/dBFmp/lpXFh
wXv96a6jsuLy5uJUY/k5vcB2LgGzDkR/zhFyl0xFIutOZnqNoka/ivLQwXUM4caI5yqwyYy9Y06v
HmM7aX8NWotGf3Ct4cNChNjfP2SONTYaUcrE9Nk2X9NSDmlWZr3wR2dy93XTL/6EgW2Pc08N/vZr
AlUJolM1gMPgk9ysvmBYK3MsbOJPl0q9MqLOvqd/mj2sxNjn80OdrjLHh8xQa71/XWcoHp3e7kWr
m4ovm6E6bMFWzoysIvO+8Naur8rJfAyMgL+dtiGnNMbZjGIrVlubRijoiAqEMzrejK9kqxI/RAzK
4g26K98RNLncOqSxX3iNNyv7vy+RnHFuponMCrjq6SV2ONjRyEhwXrYhb6iky30EGvOdXYR4r4vY
PUTk8H2irJHvC9Hk1+z8k++RGJtL6PfTXc4/v4SOMHhNQcnB2rzbKlxBpIqloE495/fdEmY/O7uZ
Hgrkq1dGSQyMqPSaoGVVPtWdLC+IMN74oGEb8U0x5x+X/NMbkRH0CmtfITbZUqbbQlGNTzjZw30q
+yd2/ihoMhl/Of9+vXnJFioCXWMBerUS2yTaKs5UCH+qkLNlrk7NjsPvNQZO5QfL63y7mFrxaezm
6ZAW9vR0fvj1jm5fPEpH9krcoAhrb+YwdJRZ6k6N8EOyn/dYiiXRb1l43+u6/HV+qCOl59xYm6lZ
rauxdQAko7hGbskR3Lqp0s7A/iybW/Km2yuRCTJW82V4b5Ga+qCSjPm1NCr7XmZz/F/MIdRF+LbV
FS19ZA69WChmc47gFvCukXhMzChmVT7s6g+bob8j6/zzVr8YaTsxKlFZZgojlQSL7kIKbUGpJRrt
GrXxL9zj9e96fY//c1X66Suco5xDh9UJX6vt8d1iF1GAtUV/R6a0V9tNGjg483Z5I0KIpYkx3Lfj
uCex+9K58M33aj0xUJukrn/Utr24u5JCpclyIHxjmFt/WSMG9LE39pOWOBeu+a2hDHJ92MitJeCt
miQmDEvLO6YvA8TDIW97a683k+HnlHeuzt/e01Pfv58k78sa03AU5G3eYDevHcWe2JyOJe1FHAPl
N1dt5S0M02K/JKK/AEM033iarD1MiEjCiKravDnRLDkgyIqn2UBbkXSldpj5pwsLwFtTELkFTALU
7iw2xKfvDBSOQm80RlkWrbtpxkV5MGJqdYraohYsM3LJ+8S4L0yjfDDG8RI9761Z9+Xwm1d2Mjoh
2mGd9C3q9nkXO6R928UBj54KAKO3dhSK0sP5J/nmnUWkSJ/foea6LWiDVlFBazHvjSVAAUAUOfFV
5SXC95uvJiZJtr1s/Kn4nt5ZFMpFbQouLYXPf3BKQqJVNLJC4Ko9fz1vTq58UxQIqJZT3NwMlYEu
sTPOOURKE6aJzYA6iJ3001WeSb8MExKNyc7aL+YVYZj1l8YSy3ea6bB7a+q5F96oN78TkMjrRXPV
26+/NlvRtx13F1OCHiB/au7NwnDvu9RofDn28vr81b/5NF+MtznxqPFcTjT7uXic57uGoFwAJVgV
/34USoNkQTiINFnwT59mWODzMlTm1i5Xig9aC0xFGWP1v7iWl6Os79SLmbMvx2K1MfLNEzR6kFEl
9l29XEq2eeubZ6NOBjXVM47Bm2vpsKNqJQ59P8mb9gZ7eqJ4xFyMX4eZ9plXGUlD9Y4zsyfQGWqH
XB9kcP52vvFxrJxFgdKQ+ZGQodMLRb1mhENROv40RvJWxhI2L66nHUYD89P5od6YYtCfouchV4j6
+7b3bqvYeSYFIgvpmOXXIW+BDFAz6rqq/tayhO3zKlT358d8451kTGuNLeOYxpn/9PK6iVT3fGbM
KGkWUjZS7Ua1MBD8F6MgQVXpkEHj3i5+YrCXZW5zx5cd+lZHr/4YjfEPEBsl2Ns85TdvH5IB/oOA
gjX29FJICpOzrfGkEqMAMq6oThZAiRNfFyH1d9SXs/djqhl//7lRvljbukzROge901HZiRt2PDBq
Q23innqreZvFFzu56+qy2TAhA4TCT21G52S9mTo6YBGyIKgYxSsS+0yK9nM/4WBw4mLBy9n3T+li
LAe8dcCF1FE/ZLU+X3fkjFue0jSXSlJv3moL3DnC2HWO2dzqAf9UheyW42Zc4kcZiYkmSVZvDjm2
BKbuYryfTTgNF+71G9PBKob8P8Oud+nFpBMnsVDYNAnfmscu0Osh/L0otQjAMJBIEzXp7Amjdb3R
IdYHC2lyYfw3alaoMSkPQWGjQcqXevoDEog2fV5Fjt+WU/aJBY4ER621sCvkTie+O4M1/lo6G79d
1KvaU4XH/Ts2JCLIeoKHq6BeLCJ7ZSHoxpz/wo75dK/eECoblHiAKtJLPf1pvd3HxgS/zWf/inBE
rk4lvc8VfN7SwXmoaF8maR7Srs932FuIOrYkfjBpz0/LaJq/uzb8KkQe7pSUeC8swuleTZz0XWIn
RFljDRsulIjemnlo0dGXYOpaJQqnP3i2cpI3EfT6qF1gkEUivlZXM9L5+/LWm+pCeqfnS3dT27o9
mrhs6HimPDHyH4i3HpXJA9g77jUjmg5uOWMdjyplsS6M+3rZQL2LKBkJ1SogNzYrV1lGaSpcThGO
Vke7GHFP0Io436c9WKvzl7iuQKdPnqEMGksIkzhhbJ/8mNaKdBG8+UATisdulETLp1DNJuRKjlEE
maGmd7JXRfENkOB0STG2jRZj588rp69EVi4Uncn61b74KscaRGXhRKGfEXBhQhBpst+ZItlDoTY0
H9Jcd6ESSZWUQwyzS2D340dFLWiVdkZXJ5jFgNkF0LIgC5rtko6erqypFZ1NKsIOVnUaHdRmML8n
5HJjbVvCsN+zQuoPzhxlqaeLpB2DSKjtB7bm+vu1MPm9iwYF392SV9W+KLvW9Kqimd6VPfC6CzuE
1y/yCrWkMraSaVdnzOn1u3SZ9TLluAWkfQy6SqQfWqqcf123ZJRVl8G3wqK13YfU0krIYsuovbWS
rk65uHtrGX6DjJguaCTeep90robpbe3Lbku3DjJDkGiMhGa1vhapoT+rcjH2Rt1S5FMAqP3B0RWM
imVc6gm8eSudVXdOEj1il81Xo/cZuS4WVWMOdVrljeDMAtbV5GCos/gCsao5CLuuvQgKEmgwlsKW
XvUtkxp4Peyt0HXC9xae0/fnP7E3zi3r8ZZTwqrc4n9sdoFYc1jj8oEC1NxZBm2nTv9oIwd9og9k
gkmpIcMsmZb/nCNDGbCNO4gnF4ePcEemXdTguZbzX9cB+U2QzjkKO/raWz5976BBxa7tzsLnrawe
8rQPPSmH5ZdmVjixm2XJYeBFlxQ0b01sNuJUmporx3UrsW71mI8Q+wAZMuBOI93CNdmKX9oEKOTC
TV8v4GRis9ha6DavAptiVKGbC2xJsnNdKp1+g0P0xkGv7NWgBT4w3ci7xMHD4inxqH/Le4IYAEbK
Q1U6JrXgJv2gL0X908Gt+quedPXRVgB8eDke7QuT76styfobeTGQQ/GtkAly+hDCKFJiYCX8RlA5
jxIqxs+wDcPvXWZDR+3KJFYPtR1PfyQ/7cusL93h/F169clsfsBmK9aOJdAWs4RxJ3Pk5rH7vAzQ
z88P8mpKWAfhAMbGGoI/eo3Tq0x7AUOOdQYonnJHK+8my41yNynGXWsNt71pfbC69sL+4M2njwqW
Mxd1Jbqsp2OODcAae0XXOPASStBMRcS0Z7ecZptDUkbKl/PXuBHGUjZbLxIfErtsTmF4804HtBQU
jEIhMVmoMvQjCLB+2rlAILA5tn+moWh+EOlmIe6DfzM36Ajt4tLh/dXXtf4GNgyrXkMXvFCnv2Hi
PYsjq1L8BJUsgEWQo1CGrAdZy/rj+et988V5MdRm/0WPM0Iww4tTlpN5k4r4A3ik/Or8IG89RMLw
bP57FPhtBpmFOUyRkgIFxfAYBuVSL7AeG0c9hEWnfp5Quv85P+KrDR+nWe4SCZWrXBI7w+kdVEiE
RIXVuFSTwu5Wc/L5Hthn/j6fIhzjCxlY+3LBQf3/NupmqsrCHtfU3Lr4zd0KC7O0/+jNikroAB9i
3q3vlLkLLyyXr58gqwuiwNUgZKGR2NzcJlsWe4r10DfTRNyaKgQ1DQjU9flLe/3tMwraFLY40OEZ
5/SGrkwoZ9GH0M9dDbZsPKC7j006tslIsCciW6CiRTbD3qvSPLnw/rw+cVnr6CReuNTOX0evZDAI
prwiSHl29fShW49Zu6Hsmyfb6O7IAtB2Zd7U13MXi4+iydzvHNHUvU0v/2aG2XltNk7+15MhB6zV
2U0LhP6xs9nv1omVtGUL1ymFwoHSr8quJmzan8JW68OdqVeQo0sbzGupL5eCbBFGcLu3iyIuEYtZ
AinrK0noqBUzFo2BiAsDKGG0qtp2YPgWGaSiVlVO/+x+KlFb79JImzqP0+mEVSQZc5UPTydtNYLu
13qZ1djWAbJxYmCUUfPPrPbxZxqwj1VogM+taf6YQdzFcJHizCjLnQtrh7ZyBdgrgC9pfomldOPD
ZFTEX7tV1z7CBgOKUSra+B7uqfpOQrBO4CQUrYTDSCzcihPJM7/pnMH2aJuhl4aajCipxmypeoCv
jF+4LaY/Jer7O3fJOph/ok0/T71VQk2ly0udfVrMj0Y9V59aJDBcD0jWT1Ym1PtwEFPpNTlkXA8P
Of8sw4Vm1lyKPN+VCN5/Lv2kx5jWe4X4xLS2oRIA651uhDoQi9yHLexQrRrriWI4pH23yBuMqwsw
Vy+GHRPdKZY+I2NX2+YHOWFR5NvNQq4wp+nPEyLpNMCICvjMrp0qfq+MsBcKJ82cpwwEZzYEzQjQ
a0ctyRlA3DrKldpELhqMUrYa8V5L0Qr9WaNXxMFIcH1F4zvIBWAWW0UdPieRQYsjcdTqSQMn62gH
Un3ygsbgSJJzacQQcknGHUnaizPX2KmhyGzfsiUIxSiP6ZQojSq+9xMO5nag+bVLYc3mYGZgjWKi
cSx23XCfQINbE+d+2IBZt9NEMv0eQD6/r2lI/47HTPTwGgo13+UKvGLfwcGwfALJHI176H5hdtXZ
JgimZVH72psmGkN+rSl2smulw7atIfrpo9aVlHK0nGKWX3cWp1Y9ayAQ5YDplkDgUYOQqETAjihy
Az6qjxAk9whESiINNVC/cpLmlZg0HeFJGFbaRyotIJUA5oWAvo+opfSIXSqNwX5wjjCm/AhmiisL
wFNND6c6MpvI1pp/0Q6A5DSvUKfmyHfSVtTTgJyxg0K0EqDCIw1KsYrsy3xkRA2tnr9je+m871eE
FKIEaFJLU9WUO/VSe5yPvCmwHy2h8MbKoWpCQpj345FPpSEmAPQNyTTzeHIwrFxrUr/qK9iKSg+M
K0unorNbIru9TlpVHTwINWYLNgM4Fg3n4btxJGbRDcRjCCsbkhYmiOWjFUbqRxqf+jfryNxKj/yt
WS7tU3mkclFEBR+cAde3fV0m0IBkPYNKo1yS/O6NcL6B6gzgq8uT+DE0V+yXoYGzzo4wsI5V3/Eq
K55aXz0Cw9iYpbTJI0TgDV3C6M7pzOmDsnLGlpU4ZnWij6/sNMbAmIcZ3uzQ0VfGKpAyU0lX3mAp
xM9RupHB+7cSzZQj3QxtIBQUB4iwsyvoZy7UxWNoaFI1IKPNpWH+JnQRXhpIIthpEURmWJpHplrO
mc7whD5VyXXcZuXXRq/LryCGjE/dkcqmNi2ENrHC2pwjt20+MtzcI8+tKIjG8vokK/sdlUaYb1Vv
sSdrjfgwpsb4ZE+ZftVZsYKNE+KaVy83MsuTH9OMmAxUV55+ieEVzR6E+pYJ2LLaH8UAXy5CKq/t
esfuvxC/bmtXtiVmsU4MAJEAR8XPEP3sZz2VWbeHezd1/jwmxfSVqpkx+cNkWlkwJ7H+fkrCYQKb
qADMdBNDlT+TtskBMs8oquGKJp2Axzcr/XVoaraxB+iXkljRTTS7XXJnKtDThGXsagWBUjBHeUYA
XCzBbKr9pN6AYFBzz6Z8rlB3ztRvtZmBoZ3NCtz5kCtgqByNUw5YvkGdfdGZQOkmCerKsxMdF0WJ
Vd6Gj9cLSMpd9Mm0QIJ7SwdpfFcPEovZPKkKkJ3UztXrCnBlBEEaSdUV2aXjwUmJW4O9mGbySstt
45OuDDI81JXdFtedGEBnq8idXA/hUMg/xygSe6mGRXKr25NyiONO/aO3q6HQnNRM3uVWMQI7S9lR
72QH0v2Z7PmufAThM1cHOCr9wPsS2fwpHtPUqwcad37uZOMXKSyn9GYrydydBthWuypr7HHPBibY
4lefpePok1qXlF5hd/WtJqH2RnZiP6uNu3wx2YEaATOouXiJESafIXDi6E1HrBEPIIaMKoAlWKY/
QmCXjaeRLvIHRYJLY1SVObVaQ5tVD6q2BNcsYuX7oHTggkeF0oSfAxOd/EWPk2/o/aaHpSAO4gOv
9khoR1RrV6mWKD9b05Ty2pBh9V2lV5LtcBoDbepJa2fucHt3MW4SmbMIVKXSa0y87mjuRwQ+VoAI
EzUBXoM+C6zZnj8nRa99Ukg6r3dRkjFPKOxDvjsJdEk4Sq3ulZD7gMuZvfkU2aHypenMgSO7MXEe
ULrBIBKAKimAqjaLPwNk1aJdlQG1KpAR6X5TDdofpRn636OxzF/xS498ePD8b0UItIsNygyQw11M
oFexota3S0sleV8SLRAdcpHk15bV2TOA/NJ8pJCSf9NFrD+0VqkTrTlXVf9stGlyD9TNaH23WpqH
jv9X6NGcre1AJYH+RwzvLt4laVlYOwCzbOdsJx1+67D0FrhVoX2X1mr9TVatVIi81LI+GOYeAzLs
Nuu2L92uv4Yn1/QHs87IQtPyUkdnItEr78wBfgO/f7HaPcYb870Zl9PHsIR+fxA1WfIPw2KOYONH
yqBs46Qr6CrwXntYQKqGlRRZu8cpqIx9uJpauLOJHvme9SUgU+N/sXdmy3Eb27b9lfMBFw70zStQ
DYqtSFEUqRcE1aFJJPr+6++AtrdNlVms8Hk+L3tHyGFDQCUSudaac8xMKm0w8FyuFdgUnu+UeMax
muclKPNsuiC7hhgEQ/4whmQCN1mbynVuJJnYLIxtrNHG3ZyyhPja0EMa9klXisvcrWp3p3pj9lzy
PnbBABwfDlBT9QswcVN5IjGDl9DqkvalmefJCgYqeGtLzrN7UZQGuSGNouKu1JDPvRSQylUjJ0tk
4O/rS6nr+6xs1ParnJxYBWCV62lgujJibjF5qyOVHjSsaODgKR9/CMpGNpYqnGBlvGyUPrlBO1aI
jdo55n0OfpA241IGEJS4ayJ4OR6TVMOnZNSrHEfgUFLdl9FSdmhglRFw1lQV9Ra6zHTpkkoBiFRB
OLB1xhgAPTv/JDYwyZxtLcu6C+wkrb+bxM78dGGzQUmNbXntYbWx/LgZkOHnc2YTK9OBuA0omxoy
+fSlIY91woDtRxGNOl+rgV4FWDVJxeDky3bmMbzH325ZRbslOJmEG4os/VzX+tdY4PdCAiMMAxj+
d20iHqtTQd9aK31Z2eBJSbAIUccQTdeU1SVodM+P7Nm4MIYoY1JCzLbrdOMHa3HrzZSn0cfULhWg
2c4Sen3s3MvFs2hMp9Fl0QyWb8HL3pckBwMDMwnAK6CtwhxAvL6MsERFC2O2qj+9X6e+0b/BX4qp
GX+NCpzi2D4PEn0Zo06NNqtuf68Blj2YwK2DqjKtaxJBsiDXouyGA3ZCXiLWrZu2t5MzWqh/NnAw
z1PQU5+tD/e4UexM3tgQKONtTD0nZkXN+nv2Go7jxVz/+8L8t0sd1aGK0tV1mdHpaAslCROhtR+V
GJJeQRGxz2eMEktVP5gcjz+//6Tf6Dtg8MFLBR6GkK1fJeqrgQ/0UBDMnfCoKxq4kELUWwXUxpky
+80niZyZChv1o3vcWV3UQrh5lnkbHGLyszQct4WzB4WWrttZl87bF6OcpgPowD44anIQrYWrn+QM
WikTsWElQ1JOnvfeTN30/sP7Z/3OAqGZ8d8rrf/81cMDOZ2gPudXYyA2hYkTlaE7r7RIy0G5G1dj
AFgleXj/outf/+hdp62JegAPKS/7r/HGq4ta/RglVd57mxnz32bWHbFJ1ZukutIiIjnev9a67P5x
LSxIjHFAgXGnv99gU8Rl1zrS20S1bv4YvdYaN4bVwYmdOnVDckzxkBRG/gSmVdtPpaU/vn/9N1Yn
rVNrHRjAZ2JW8/v1Rzvi2K3TNzb00Xmsc2yN5FAO/xnH/R+86FWW+trqOw0v2jU/im/J/+z79KV4
eY0wWv+1PxFGlvbHalwiFRxSFnOSlWnxJ8LIMv9AzEL/ktYiig7DYh39iTCy/mDYAPnKtlE8r7Qi
ltCfEez6H0gvYHzhcmDiQl9Q+zcUo/+QO/5erBAG0a7QmV6T3jk5MEL/fbHUnUbPoRgx+sTRIA69
AvUmmE23yqiNBNXxTAgJTOrcmvJgTOvx2WgSs9+PnSix1vGRhzxHYbbBkFWqQVWqEuq2Ecd7C760
uWNeL3Zp1nVy21nLGJadXhPE0cyu56fCVsaAnpL9AjOd83PXJPFt0yol+cWuSZkZV1iigkivKK8M
Dd3rpp8X5YBAvf3pua18HCqZluSxVJ0VLk5kTsHQcDTZMiCL1L05E3wFtBuaStBGSTR97FGIXIzt
0IJJs73muUu7pAuw9dp35IoYd3YsBhnKucy+C2Wu7wV5Dc+eFg+Afoekfor1DsJyOw2ZcuMU4xSO
Kpk5MA/q+YeErE9uH92qb32pJ08dMJF7OLpy3sgSTusVWQiKEQCJXaKgbC3zE426QYBJVjLOwaMi
v2t6ZMtHNe5s95GGkkazhQiQZOtqg/EwFJLzZOw4dO7UxepxkMshp4a2p7SHIK9AmHIt3QZ6L+OY
mAkPGZI/S6PnV0wGcoToPCn1tWgTgug64hWafV80qUdPO64vCF2sv6PvUtNAnY2s3jXO7MKsyph0
+SJq9FWCupQ3sl87bVrWtv0FHi9IGT3hYvIihdoXk3rW18RESKwykJgscVtUQ8vPqduyIqixyJJg
IWvue+JNOjQbQdV+QAPaPM2q4r4U+mh+t5OilT5l9/xoZkr8OVepfX3hFrLe6pVp9yCgMb8BfPV6
0oWqsSWfj86vfm06tfljjSGRt1BzTG2XpAqiBajpU/apQ2xhbrqpsPi0yRUOr/er/xbYibjWMNcV
Pnl0prEjgaq37x2naqisFVs94GxeG5QT7dONTRMU+qxTx8kDYAKKIT/V5nHy64r3jFQARLtNoUqT
E3A8fdVLhEOcsydytxD3Nk9oMCBP1w36p0ba7l2ZcPLdGcOSyzsNaQz9YK8clYOZm+PPpou8lOgY
oP8vXTN3Li9BZDiXTI6a2Jcz7fYNsZewspa8sKNdIYnO8Zt2qIgBWCbYeGBR6TZqedJ54OCLqAvq
ts4r9NoxuYRLXKZPTE2SHzV9JySdtlNpPjJG6t/GMEbJb2WU4WTFxR2ueRONG7MGVpNgvW9Sx1wz
hUoGmNtqKlzCLlDdJBsFJPJPUn6QKWhZt9p0MldvMZ0nxYujAbzyR9NoPoKuJK0lMRqgEaaSw5IE
s2DW131SdtNWp9mrbZRYJWhyKPX+YmymkuBqacc7Ta/UNJyUQu6nzKpg4+fqcPeLM1slcaMETd65
N1JtIxpzntY95I1M5MbTDfEQIyEhikKfnM+xVL37qsv1DyrEpevMWIiYiO2+JGwDOOmG8X8J754W
mB2QulWSs9fW9hd2yPQzOY3TS2TNrntwKQDygJ26BuM+pQCzIhEVt/QMhmRrE03S+3GRjR+InUR7
KaEam7SmhIA32WAlp61mecDS5OhqCENFP63lthMCfRbU9bPSThd51E/DxiW1kVU/uEB1Sbmi6v/1
9fq/L/rrLzof2Xe+6C+5gMn3/X8O7fp/7W8fdf7N/37UnT8oHNHAQJRFnA357q+Puq39wflyVSgx
H0Nzt6oU//yoK5wFVNhiaKmpWijQVh3Zn191ZiZ/wL0CerqKyVx+dv3ffNaPIC8KHjV63VxiHWW+
OuY2tK7Qaos8FJN1OyVEWBGjkQYM7LD0dI3xRW2F8smBqf+UCjaJMl3GHdF3djBH00ym2uzt8SSn
24GQm0fRDGeNT9z/q8Px33+zo0NxomTq0LqmCOmxyEvdnCvc1Q1VNxyFa0KcokBtkBbUqNh8bZjz
j52xfBqURNvp8D6QIEQWWYYkUm0g0+m7SMd1bpRk0TqlO21zhrf3r375D/85Av2GYVuPyX+fjP7+
m66lxKtnqJbUxB2bRNhHKHqMpm/8XCEjgiFf8k0lf+TSNokWHJYEGJwVIajp6rY8I0E7quX/vvpa
p726uuG2kTfQp2cspls79uNxo6SxtXVrvi5N0skQMXxOVtlYMVAaB5IaovSM7uj3gfff114Li1fX
LgsjJSdYF+GCeLPwK3tI72J61Qd45cTmjZ56TzIQWWid45xTNv9ef/59TeP3aw4eZybCirOwEr3c
jbKHu+AW+TVC/+9nftBTt3V0xHUBLUp1GUU4aHFySUsggdJelA/w+gmbWaIE9D35hl48q7D1ZRHK
Zeh2brzciHz85THdeGZBRq9ovxLcZe7KVO8DTdGiMz/6L5/RW0vuSPSCAaEsWnvMQl1kU1C0abYl
/KLd5bQfQoNGwMUIp+wCdLwMHFRvD3hfMtBNJJ+VvRrz8sYtmau5szfElFyoo6bfVDRZLw2gTQe1
JTWJwWLrS6YyN+8/1VO/21GRKdsx7XLXKsg7nCQ5ERZ9sSkb9oTDnZHp/AKE/POp2P/AiiUizk3a
myEGzBxYjFETk8XA2Mqr6RIxEge4Ji33zABKrP1zQ7wjCRmDJGJEnXrtjvjSeZs0a6IX0Rko5Qbx
uStiM4wJEAudbKZ9i7smiBZUleQoKdtpKkE9EK0daG2vbQXxrzVTv62MIn03dEtxSf++PkwVB8HK
4pabVpsuzdis/VaU1aaPqf3Ab13rce+SjtgY/0oD+9+3BBfw729JNlsLoU92GTLOV4OySsEK2DBN
1Wp2du//oCd2HirP369RN7CJvHnicTsZ6YtwNzcDe3XQFf0N6s7PZAk+g3oqNqPh1L4rjfnMD32k
Mf377o523EqJengQZhmK1O4JTrYy0w5GmhtUQsnwQw6uQ8JEljs2tJFZmEFfad6+9eCQ+bU9WWq4
dBpjvDMPYt0X3lp3R1swgpKqXEqLhw1m6mpcSEVBtpHKkAAsh7mQeVG4cY59wADr2hN1p2hCYIis
p3Aw5Tlw4JHt/++ncrQbD4XF665qZYg8Ig0LHdStwKQLuz76VBsjp+21IJrVjkP0WLvbBTHO3nWX
/szXYH36bz2Go52ZdpqpUObmoTuSt6ZRnm3iMq8vCePLOajCjnr/eb+9k+Aq+X3dRbPLmwVdKxyy
Se5bWP187LGzqFr98P4V1hX81p0cba9N7nkLwAIRiq7PNhFyMnI/YSTXltYfEDmsyeSz9vn9i516
j45NbH2Bml/WS0zqbmvsZmGLO6JtFD487DpCs9uN7hrJQTGrn32PjMGesuLMm/RLg/zGnR7bZR0q
9nmuO2Wfpklx0Va0G9TSXZ5nKA7XlaYVW8ugiA+UxGr2UaXHE48Zc59PfW59ZdzdEIXIg483xph6
NyTIR8amseY+JAlX7hSziENDptqa8ONVXwnikk9Araq916v0UcgG4KhWFzWKiNScJ6oVZne3dWd7
3f79x4sC+sSvefzlmbK+oBdehLg/5++IdiEBolmZLxh1Kd6OtDWywERrE1bcN3l+mROvk226nkxh
vzI9hhIuHROSVKvGZoIjriEqsfjSDutNPrjiesobW1C6zuo3lCfRSy0jrUfhYWTPYm7750QdYnxf
HTJHTEaEW9PQRlFl8a3yR0JgyY0tEk/s7Sh1PqguocMBGVFA6EApDYTpTfp12w/zjRHler9d6Eof
8rl1Od6lmrJscxmRo0TzHwmWzQl4byOj0/D0wXwAsEi3acSqfBtbLnp/gzi9y5TIUI2BjiQwqmh1
5fNsNoL+mCKnbUdCl7wisjt+tji2XRJLPLk3g1doW8ueTCPILBmT+EsZ7vl9NmZ24MFls7dJVcQ7
MrTjbq8npf0Ac6hMubNy+alEmfJtzFISrCLFtUJAtcZd7dJNgDGmmFdNZnsPc4vtcquZUVpx0blA
UDxI3STopydKyYtGeDgJt+cDrV6aLTnQjXU1A/8xlI4/pHES9kZ+katwqv1iStf8Idi4Q6DpffaS
0Xh6MFIpbgXdjkNdMGqzYp3OWNdY/PJ4nSoXdUaVzPQzzDEN27mlJV4AggXTnkLyXkShPdmo3gx/
rIQrglGzxa2NaUm5YILZ/ihtK/+Juci7bGqnIjKJBMAtZ7Byq7nWgNIobbqaMLguGjDp9FLghJvc
B+ku/MqaGPP7QhaFBK6pu4SppNJ+UpaU4JGmNcmRrQ2PeaMzaPJplCnBYfOSmtqWOTnj60SPFRl6
U2I8ZbM9hIYrmk/Aw7MXTdj2N4laqAXNUc4w2zrV/gYraFF2sAMmMo3pbsR3dmoUdaBVSpnQ7XE5
z+tCL++xl8jHWC+LGFi0LtRQ1H1N8LfWqbsoFwXOt6HVD0KB9rFLx2ahldra6DnQD1211uwRtKQM
UAfSKkUSa7u4n/wpUfs7s+O994m5RqrnpthDelPR403aEZTia3ORb8bKsjeSdD3fbjzv0mpKAu+N
JSLqKRo7320gE7sZxalPzvvy7M1WXQcA2Owi0KOp+1hXYFJ9y5wVrHk9CWejayZ7cxp7olITr7uL
NdZ10Ecuiz3v4p9WUlSdbxLcRd9UI/itKUVsAXlb6lDxNLmb2rrKbsdOsz92ydQ/NapSdVvFLlmH
LJ14Q1Y2hyFbNbI7grbTnLxC2/ta8q7VvpM3zseor4qfitHa39x40LpNMg/WjxqUcRpodU+I2EAQ
56dMaXWkE6hJvnZD2yWB1RrFjzI2s0/klBMxGNNy7eEbMBj3GQbORAhrffFSgyG46ckX+TxPfb/T
AYM/2E1akZuIgOvQuWVUbSNLibQgQtrhtu42nnBb+BVMy59TbFW4glyLEEWruojzeXroNEmPccpk
/eKwnBCfSZScoV7KbCfGxMjhcbjG89D2U7JlknUxSjU51OhCaTRnWl2FLnLkla2UTWFn5o4eRL22
fBVeU3Xh3GbzstWJ8byK2gUEBZuCvI9IM2TX7KpnZvGzvFCrSL0mk3M51H3SgeKEhPVothk/fO/N
7pUGhb/biqZG96UgVerjKL3RCAuHl23VoVWPk+2PFtjCwBNIUrScENdZpjkbBYjDcJjNTvrN5Hk/
rFJNo63MR/WbjOldkuWRWkTWelP/taYiKHYk0OWaX6G9kYFN4+969soO5YJNEpsvuioDreEkfCxX
HeaoVOaz6nXyZchHdtuc4LE1WLpOK98WgvXcDkMUsYezZwZp7TWICZPEugL9xXv4/ifwxIHJOSoG
6tHo6TI3nE+7ud1ZhREfiB+c/XIxos37l1jPmG+cI5yjWmDqZSuReJQhPciGWc9shDEB0+H7//Uj
BcZfR9t1Xva60UBccektjl6Ek/ylDBCMajz6yr0Vz4xDyvYj+cLjbtGRONJ2QKwQkazQNxwNvTJN
dkJDD+9aPcmRZok6m6/gzlyy9LEaHNLY9Y7EuLxNw8wiEZmfkK/sKJaL2nTbG7XJzHOVwnqAfOsx
HVUKE+3uKO2WPMz6MbtiJkP4XUaadaabAwl/s7Zt43J927z2UHMM3edr4LtWDfqZs/PbXTUADb8/
SIdjnBRunYbWnKm3UDyi62mssielVhZ/HslERC8dh0pfJGuO+nymVtRPnKiPEfqzM+coJM00jLKs
/o4OFJhPij5dS5yxuuoNaaOBifuo9odajp86y2xfOsoV+pH9PKh7uxLEQS5eS0iFs0xyC6k3Ze5E
/ih/EA31I5U/4xfNtgaIKG0ePyi5jCnsk7z0tvAG7Gelm4bLfETXRZFuRGwg5BCf+WVPPdejmqQw
q6xkc0VU0k86p55kbRRVebftp5EUyamOLOpUHZg92eRR8T1ps/Kcq/nU631UrSwN4R62Qf3gFbZ8
tuNp3jKeQI5fZdW/cpj99f4dGzgaeN0NgdIZJzc9QIwo97LQOMgq6ffJmJ0zD/HEjRwbdmNnSTF+
ViJMB8O8ihmaMkxZNUGAh89shaeK5GN6R1EstpIbUx4a1pLsmhFhU54a9L2B3cML5fMTTFY2fygK
r2HtkS07uksG3UePfry/mR0Zdf5+mEebmQN8whvoUPGWdeWhiuZ5T85c8gEtZHpXE/lKWmnSfCo0
API4Pa3rrJbW3VKLOpjxaoVVlMszxdGJ1/LY+lU0ccrC7ESocGz23VxlDKhaaLbzUgk0WWZbx5v/
FIKcpI6c+nmP9h66YQ7Up7gMe9cAqGzHboC+UdkacLjv33+2py5x1ILoZmhXU2OsTcZM39UEB3HY
EQMMELwy71/ixJfOPXrTq9lDmU+Tm67ipPtG2paQgTvtjCjuRA/FPXqX3WikF+DYRVjXVhOg9Xgo
yVC9bHOkliNg0DOvwYnt6ti4WQyjW0D/KUKsyctW7dTxJo+Va3xBy5UkzScYkXEFdm9xxBmicwGo
R46sv1b+MfegIIOBzO2iDEllqB+Fm3JDtpJRmSi5uTylqBBJ61azmKJ3jFNc4XlU4kUQGFQCgunF
VZc3a1prlIqf6CbKxxLFhgv3YGgUhLCDqDnQrQW1MrMXL0XOjm9Ydbmf4Zl/qOQ0PDmo/4U/MnI/
6Dqzik3kmEkE3Z3j5l4VLbWZo9TkPhJ33txpoqoYnJsNtLKpa4e7NOrFYzFLpk5mUZfnQlBPvIjH
uEavG5lmoUgPIyKs/RzJ+q5qu+XKwL5HzIvIngh2js8ssrfnGzjTfz8EQPI2qtKt0pA4sh+G0d2t
fDjKl+wmVwZt37pj/sWMsai9/8ac2nOPucWqnZEj4zKiIoD9SnP7/k4tJdKfVeng6Gm169vE2+We
eIkWR3lCBKL6PV/rD+9f/8SmYK9//mpKJUggqshmEKFJuFeg5rbcaP2SoiLJ0zMDmVOXONraGkYu
LmHkScgorj9Eqa4SI5CWl1xr2bx/F6dWyNHWtrh4A6peicPOkLjWxxpnXG2Jq6rRqsNUYxOoibz6
9v7FTt3P0SZXrKFns+fGIbUjUcijah9IXfSCcVKd7fuXOLHTHcMJEwewCYoFEUoaTh+0pVJ8tzCQ
dGFL2kcdDqP3r/Mr7uWNM/c/YCNdbU1Kw/FIi+zikhRoI2jtMtpo6FB2hWIo173biotW7W81XvwP
ji3l1tHK6rEvdO2lHCUp44n2o6DE8IsSSyax6Q/xmBXh4NtKVIV5Urd+EovPS5rau6Uj+5YimSA9
BXTO3MdipzTdPilXEVUlre2AGpu+xyBucSF8y2jBUuFincww1IdDiZVLdZLa70sOQJOdyLuCn3cb
iYbPMQaDS9G3pIu0OoBqO/ridGm9c6hBzyy0U6/rKjN8/b50OZo8V9WpAlzifBNk7pmPOcsObPLf
NkjQ3H3S6GrYKGO0G+pceY7bug8Mmatn6r0Ta/04NLkcECwvhhaHrXRiTChL8XHR8Vzqvarhj8Au
6GNBHX68v0KOIgH++ixZR/uhU8P/62YRh4D+1WvHhndjRMUSVm3THEbcr/vObnWqxlYnS2iQfoox
MZA6YscotTEwT+UnL1G8oJWiwSDUqDtznBAtSnP5YjNqWUeE2cbSc31DGY4+CS/Nmdfo1KM6Okx6
A/5gJ+3j0JmmdmvohUpMcTHjZrI+48JL75acBsf7D+rkyli3i1c76bzCg2RVxyGh1kVoGnO7V/Nu
/uoM83CZkuB0MdiCCIQ8ST6OQpaowbJ2U6fpubs9cfiyjvbZTHhpqqgdd7vKxMh/VAKZwgc7c39v
Kzk4W/9+f3XbeAOYpDiMtT8T78NyGZstbma8XtPkXFbKpCM1W7JDY9V4AsEPnSmx1mf4xjZlHW25
KgkMUFE4xqhWjqShn4oNyRQpHFO9OXN/J7Zc6+hwSdMpM5cZ54Mzz/qTEenTNZK3b60L4j2gd3Ku
3/QLcvLWvRxNXNyZDDGwt0koHMQftTfNd8a4yMux6bqNXkb63gW4vhtzVJLk2qV3hd4rpI2mHPns
KmOMQW8f0awyb4fYMS5mi9D71rHP5ZCdeNbHUfOIjY1udvlc502R3UU67WBt0XNGJpb2+P5aOnWJ
9ez16lVJZ7fs8WqmYYerfP8rpyEBYXJr9uY5ROyJY9yq+X59iRY+ARSFlEu0WXvhjBo6HEV4O92S
Hu65VCdvSuu3zIyqM9/SUzd1tNkggq2Xyu3SkJ8PM9ekiwuWbBuYSFzPnKSO4nL/2ozN9dqvHhzy
4Hgwc48OlaMkD7Rg5X7wGv1D3jRVMMeKsZnxOX7kuvWBIXsS6hNeLCt2F/THRb+ZTA23pTOZwQKJ
ZmOSVhbQROg2TTOdK59OvEirRv/137H3ahw2qZJSPmHX9EZLBHPmzLvSZsrj4F7cv7+ITl3naD+K
7FrRnZj9u9Fmi2G6BBpfeqiUaacFicQ2/P51Tv2uR3uPB+6trGorpXvbL4d8mDJfiTxl24y5PLP3
nNi5j4NpSqaBxGMjThiGMdounWded3Uxb/93N3C04WD6R6UtvSJs8A778JGsbaTzhXBnpvb/q0sc
pxKJuuwMfL5FmBUxMyWoDjfge2+R8Y5nPq8nfoXj2JHYI0ammXNuIvHc20rgwPTKZvkwDPLcr3Bi
QR07jZSEpDkCtAkiqqPuMYrUCiG20A622lY+UtDu8P7DOnEqOQat8Vdvpl4YWYjO8iPG7ps4a21f
g8y9GaoIEIZ5Dn126qGtf/5quyDZYlxGxNEhoajAoQsSUTOn1ugiJN6ZpXtKQHBMpuxivejcasjC
LEPHBw8zulCnVCFWuSAQamzRyK8jG532wjYVGo5dIiEuGontlcCas+fyUz/e0W7gJhZtgYIyOilr
suxHz+0AjVia9iUCnVEBJciaw6BHmN0hHr7IttS+WH1blZiOTeNbNyvjhScs+PaCmgNpXE4ZQfoS
DZT3f/VfK/WN7/6xN6hUUovyHs2u0de+wH/+cTZ7ZvfkL+qNaLZAVMwA6SGiXrt0g9aYoQJ0ar/z
4n70zdyyNki3Ztir/Iwj8HamvU79uY81d99ZUGgGGU1btJcLIIwx3mZxBtJCJJfN2F7Vg2z9ssWm
0ZNaqjItvBrm2P5sJ+6wl7Ehdn3cXPIL1vuhU/AtprF+M6ntRmvO7REnvsirXvv1YszBluiVxkJh
/q8fMm2iTvEydLdqQ7G46D+VZQ04b3BNvv/EiU/lP/3WIz/a+VBqJsKdkiwcF09F8NyX7mVaE8UL
GURgkpzUfnVW5bYXVFASrrW0HHoa9/T3toaVphvKRyQpGEo5ZqZ8aUEYTBVf1DEDc9AQH0seJDuR
bim7oYFcg+2ZZxvgmx2/yBzsC24LJdp3wm0Pekpd4ONdmr4nQwS8JeGr/cGqleEWWZPxMTc0iH9Q
lL4ndZFoROsOOXnJbWpfj4yhUx+XRJ8E8DOjW+kpVrkZFG+8h+NiD5u4sst+p8TfmJIWJY6ISL8p
OkAajNgFMwj4hRfAn6ps4y1djSMfXO3GmVUU6injw2kLmCdO/Nl18rBfJqaCiqMs+QbHqnC2UYs1
yXcB7P6waeRsJgLiIDZORvvcDGr64nYuQkqlbrzVo2zB7YCWGr2oWj89YmG77+xkvLBm5qut5t1W
8YC1agGV65tNAjZjmAlvDyZSya5KzN2qD4DDHPwInEi15f7S732ea1dRFkdWAH846jeIZJqdXZfJ
i+40LXPNKEOqZ2HxT7ZGYWpPVlfrFzm43m2SuG29V2VBqwLcLP53MY6NFrhVVIeGwu2kI2kTgcun
K/lAeqIBBCzqM9z1RjH9KNWqG+5RTtb3mZMNjMpdD6oDIhfvWx21uREslpeHsWoa5abQ7AiDSjVL
qAdG3Iw3nafk3wtQp0/5TBXqKzYkIQhQZvZI2h1G9hEwxOcxTSwnmMiQijY9pvZPHa6dLBiWuPqa
9TOvyiJy0ANNPA8HbcqM3leZpgdoEmp9h0SnZ0kvOiQbrGlF7rMgx6dZ08oYI9ngfqr0KP2pIH1K
97jBpNg4so3CqSsy0EZNwVjenJFh+OZoZCsZyYpgtMRdT7KImMHSGE2BhqlP62xHRWJhLy6kOe3F
SMCKYQyGviXq2jQDK3HS65HIVo1KbVTvxjhZHEJw8Vqlupd8ig3YT9euVmCPUKtJNQ7DsqiaL+DE
FNsSC5p3qFul+Jp2pk0kXd95X0bH20Uufe8AW9T8wfXmGf9a7jn7Abe3ASzEHIPMJn4X71jeXo1A
w8WOrlb9PA9p/NKqS7pThjxbu1hJFuh2q3oXA+O0MqgJrdtWI2PQizHV4NQbdDru8MFVbsjxjsmX
C24o3/YNOBuf3dv86pEU9UmJWoyZvBXORaZrUFlFUajEj8EPI7HK6p+ivh4uGTlCZ9DdxsoCpkne
xzhtFSApFfNQRttek93TaS73RaZY3wZ7rjasBUX6fSQXen2iTj/1ReR8L3tL8NHOCGkOJq9t15zR
okQlXTMp2HVetcTs2lF1HY9TKnaGkrd3sUVwVODS97CCRXgE5DZu00OdwOoQ+2WyWGgp+lE8KFjo
sFq1uvyEJBom6iQS9yu4SCpNAXVrwaqw6nNwWFq3i7uK+Esx2Pkmc7poj1iuSbaKF1nLrqaZeJPL
CcjHxA6SYplcNLaaalBwl+QtcjK4M8p2NpRK2+QGroFtubiwKdSoesAyg9x7UJ0rYYyE/Sae7L4P
A/lNUMOcZTennsqYRxsZgphmm/sLSATX1zNWg9cN9MmNbrwezBZMO/89N9CnKA6bqM30i75fKnPL
rSMbrJIm/+55w9hv5Kj1xExI6xm3vsrWJbqZJ1QPg3swTPRRvoQjhguzc4fLaSGg2EecY92qxDjG
vtd040FCn4Gg4qXWHW99jYQw8eoskKzkmaw6dwzKBRbbPqaL/9WyhmtX1o+xSi7dRiNg9XLSlfiH
5N9nJSDm8QkcSG9N6RjfoiRWADNlVYUh1tatQ4y83tkZCfvUlhhNJrCgkJy7amohLJXq2vWccsf0
7ZoPKoCofiAPHrrOS9SSwww8O4uZvUtNq326M+pTNMM6DjsZ3dap4dxKY9Ae0pJpI2yjpPRrvbJZ
ihmmWl+l+ROhvSrMq5xpGwu9GqMPk5pbpm92lfbslF5fbq0WqRFaqvq2jfSOHOv5E4LFVTbhZcWD
IhYlQ1eZtN/zyS7ngAh3A1pUL+SX3Mv5y5UEoGmEC5vNBR1GCW+bJbuZq1IZ/Sl1VbCfnejvUaSN
9wkBXl8IxGvnvdsZir61hdV0ZDyl5EdnA5lTPp90lfFUGathwSMgAjAvvmIpHB6WspA3FagYfKVq
vFR+UYx1upmUSBkCm4UTwk+b4Z6JcowD1ZkSkCppnxr7CkPat4R395mDAUwiid64QmbXRqsvNW6W
Va8rIPJ5kdchuHCig9kXNPuY6PZXzLUtHyGXgVNYV3wEa1fp0FTAviy9vf9/3sDC+P/snceS3Fia
pd9l9kgDLoALwKynFxCuPbRibGARFNBa4+nn86iq7iCtmLTpdS/SLJNk0sPhcNxfnPMdqgZ7O5Zp
8Yxehx8NFlj9/PcF0W8qsI8R76d2IA15SoKJcLawaDqXMK6vxpR31w7Prn0RQcXpbE4asq2dP8wr
ftN/fKRPf3pBHp1zGV9ekPOovs0QAv+gz5V7K0++/v1b+p0+/MME9OklJhV0KGwbZ2uNTMVKXSf2
vYizjUy07r2XFgvofsz9uujaXYLc0CdwYX7/w4v/pr4Uv9SXKipRqTDF247a9BCZmuotY4yZBTOu
JyJ19MVoJgFIw8QVPJX3cBfV49RMOHyNrPR1InU2mTq+/f2P85uP9yPS4dOlmFdRF/U4ya06VRw7
0Sg37Vp2Vw6hoKTokRIcqgkphxQpf3jF3zRdv2a8c2z2GQH3GCWUNHsS+IR8vZipOXhg7VHt/wkl
/5v76FdeNABN0orBb2zhfpRBnIv8TG05+rVIstu/v3i/e4nLW/x08dY8hKhXW/aWZBmmL468zucF
iSu55n/olH/3Cpdf//QKXVpousLyaCtt5bFPdf0mzTUy7M3lT2FKv/s4Lrfpp1eAB5CzMzNYACSN
CCaIDsdqrrQNrtBqqw32n0JCfjPA+NDufHqdkPjpro6B4UVZ/EITu4fQita4iL81SbXsM9lbf3Bq
fYxr/00H9zF1+PRSss1bFVF+vAsHHJtNlUc3ltOO12yapLv2ndzpckCd2qXlGQ+a7lVtRPh7HM++
zuHx5OTOD/h81CxJn53GcNae0mLS8fjoky/ojAI7Qr1gQKEF0Q1WA020DESeyBsd0O0msdi1SubS
KNZKaz8paev1i1EEClvITaMRN0vyQX4dQTbd6ladnUPIyl43LNNpVOo5iC212Bc5hL8ph63BEboG
5ZQSo4FU3bcGpBJ0opCt1m75w432u03Ux69/umhNlKdI6HJl28iy22vUmQFkshgc7ND5Rkj0G1Q4
jLZZphy6pFfvYk2jILPjP7F7font/a859cfT+tNPkImoEW1YhNtx6hwdouOaX7Ml1AHP4abYWpps
hI/z3tFQG3bd2yjGwpezHLY2rFE6iCXT/Ck1zSsnZT79hxHMbx7X6i+7Wz2Out4gvGzX5o22LRPO
JLScwv8fPUHEL3/7kGmKM4d8+0xcAl6VAz0z9aXf0AT/SebwcXD+m6/Dr2kJAwbfWI/XbAdPwvH5
UJdNHTFgB5sUERSAPrdK1wlvbbMGVRlGX8jjaYHdgbQVYl0OuaCxC+022q4TWIiic8JzSCLohmEF
nszIuamMPL/N+uprazrJ5u+vzO9WXh/C10+3Q1yFUTnk7HvWcCXpA9meV4CS3PzDhr321k2ry6+z
3einfDHMnZOwmhGJCqGP2vhG1yBQIpHlqxcazr0Rm6YrOkf7QwDGbx6b4pdHvx0BgF6BQ+9Cu7Zu
HQl7kQSWxBPOir+ttYw/jLB/89j80G9/ugpZpBZZJIW1jZ3lhsilapsRjOJCfwtdPkT4Ibga/v6K
/+4t/XISFPYIobkS4VZt5/G0oAvz6BWnjbBVfIeYPf5x6f4XdvEJdgE37tPF99/6t3/+5tVb8f3/
/p/7oU1K/u0z5eLjf/kX5kL/y7FVAuGlTfADHAY+k3+xq+y/VEujk9X59EmWuhgN/4m5kEAuLuwL
mxoWTpX5iV2l/fWPeKQLHYN0BxbW//kfP8lMu1/++zOfgUnETzNS0FWkVGBJBv2vQ84AW/dz8RAJ
0coUeD7GrESz3VqsUCNtAUDTJSnXjje2ltcMN9SQ8SLC7edClvPRjMJJYNdO03BnpFr0xMC1ZOiY
dOXqZkaeCdicWIPwSV3+VcimDFKzTzbpGBd4DSYqYOD3WuIBaE5fU2VFvlIwz9K3ttWx8TasQp39
cDKL42LZ4s2YB3TpJjEBg6uvVjy4mWhJdKQBE+IyvrkshlLsO26ZDPU1Bhi18paaTjFIq7mFUH/x
wFRJF6VuKpiF+jQJsNNXMqIsL7db490eR3xfU7WCyxikzOp91Fk8FEZ1yRsM3OWa3dLXrpAbInMp
AtvuoH/qVepMEAUlLTAPf7jTth0/lco0rRu17YvZ0+LZuTWiOfwBNTd6DM2pe2z1ireDmEx/boco
vhOzmHEr9UMRDLoo8NR/gG/IISqv05INGOM6mFyorIoYyQ9yTXtfR9b8xig9fUa0JV+TpKwHb0zj
WXqKI+vGrzTydP3aIQrVzy5cHu1C6HHWSdxQUIV304XfU0VDfhE0ZflD8QH4UbtkeGCqBfZHJ67r
qvmAAem97bwkF0JQDnsM0G00Ftu6VjVM1ReaUEQ/zLbswhhqxzwpXNTbCoB7jHFzwKhPEorKIHn1
kg9UUedEYItwTrb39gfMiHF4+RZ+II5EetGxRPkFfRThW/mRfgCRmg84UvMBSko/oElMDAEoWdDJ
ML18gJWWC2MJutNlozpCVEA7C4QpHSeWXxiQgDPZep18B3ybvOQf8KZlSYraW2Wk9ODZLoAn+QF7
CvOykm73AYFadQMglPoBh+J7BCgqbAEQ+eUHQGrtYS4eY2x4NmBcLY3fSm1QkkOUVPOPwjZmZV8r
VsQ0B0lJcRvldc3WQObO7fIBsBIkc/iDobQvc45K7qAZuZruJfE/9/04VCGl26zO4hGUm9m8g2mQ
6ZEAIMD39TTaz6VhAvK2EgYN7L0oPXdNq4T3GCmj3hsUEImgk3OrcpMcZNWdIpFSp1iwSrvxGDsA
k4tNEV2NIet7l8zCCKtfl+PVKrVUT0+TmKazVglr8CdVhS7XRT2THRz7KAqgm6/9TYjdT0JyEIj0
U7VjBYD2YQasJKFwZ17SpWm5IXIcBUC5pNpwGCMTHpaqMB92s6I0Zga4JrhuJOTjqavgxHihgqHS
K+MqTQNT1DXDTAl5jB9QqrdaFTf3qaNmcdBkhtlDVpm7B9lFigUzrXe+lZM0dD91MuUNg1l27SRE
3ZPcxmfBxUz1N4OJ/utU40UkPiKariwadmZUYTw/1KuTFJ7aYOVjnmitiltH6aj48VyhxqxFU3+B
oL02SKE7+QVlMqPlxjSXN7rT8EUVevQdzWn1g1nXQFJgaq4Go+easIuqp5+lNsdp4XaOFZ9AcLTt
0dbD7Jup6iVXjyLuGowL89o5koW8agym08ASVthC7GXsd7NkXeTpkWUvEE7yPN1HpNjfNo5EIOqk
GgpiFlhNiQIsxgBc9a2wPYVF6EM90+sGxFofs/6CnR5HK1svAyjT3HZrkjMnTSLr4tKxur2zOvkQ
sEAtrkxR1e07ihOGixB9iXN3Iii+bkyucxE0RmYdpmxoLfYt1agEPNy8hEcgi+21bV9pt/izttE2
ireQSpsEizmdMd+Cdks7JnQzbjX06TZjT2+Yw/qVldkICbucVSh4VDFu3izJezg6cH/V1HRmt5rQ
lgazXYyF55RCr0lWapZma7ctM2Fwcs2z6Krq+yjL9Vu5KOo14mDwaF3aSoazuTC48+dOSbFEkh+A
sSTpOpcENEI/MmIWSzdPOu2HOZms3YZiYgEb8nHdgk82X5M8XALQA4fcKm2PrFYm/XFaLJtpmSUB
DIj+How+WRJ3ILviXvAXjjt1xk8CEqAa3pNBCqzEheK8J1PPCDA0YgElMmH+4GID57tJjn2ouEvS
2HvycjTDHZEEP429ZaInxd0c+cwrrHNYxBFu4LYY7oWiC8sNUyMatpi4ihcZ8v72eMcdWAlLH28x
aSasfJQJm39vjanJjHKMHxRsZM8jbgMI/yVlAFhFNsO3RjqorlIs9V1UYn3BLqLFjExHaXLGVUVN
Jh118z9Dq/63mPypmGT883t02s1b+xYNb8vPxST/y7+KSeMvopMc5CgEbkjJP/9VTErxl0RYCW+T
kg7Mz6V3/BczTXP+Eo5mUFEa//zN/2amCesvqUqdqCsKSmInkYj/Uj/+XT15GWb9d4MqOWsMA1iv
TsibKW2IrD9Xk5RhtpjAfwZ6lN+XQAZcyZePLXtk/X+12/96JaIlVU1nlPwxOfrUVRljJjXFSDOC
fZblqh5U8wbIjMHEg7Xwp8+AUmeJqvJzkfzv3hTZfEJIrqBJzfDzm4IQPPSi502heL+JscR6imbe
NW34h2nXz13bP96STuK0oH+QFtfw59ch3BYEWuakQTaLLmetw9e0FLF2RF6IEzRFTP/3b+znjvSf
L0hIJs2JCX7zV2/hyO42IfQLaWDZ5tdOZb+CrmjPRIMYG8LlFdeMu+5P0yn7w0/7001iw6XnM7NJ
byFT99ebhMi2RnE6PQ6AE1k3Cpy672W9hMiEUJ/q7O3vx7merpbLmE7vu3pHY5IfZmzJV6E1mL7Z
YrA366x4drSk26Ts2w8jOO6blSwjzyhAYMTL0O4dCpOdFknrPmXd7FbaDD++6wgnXgtGDW5R0RDX
Y24f5FxlX3I0ogFUdyeH81VWnddmde+rIwMtd8ln7SWEaIY4ILO+APYrtjGMDcPtpk65JgDH/hqq
ofFq8NERubRiuy3aDNtSP/TLiaOyf7Oq/FucjalHs3g1dhbIEeEQo4CiAMWv3qdcD8ti42UyHWPB
eORAgxtEWgkO+kR51ozYvjKtZgq0ArSalEOTXNQT81NJUbqFi5pcZ5NN8hF5VHsDUcbOVIs3tWrE
LmwuT36gFNGTKivtrWVsdV/TxwAhID9rAIO6fIWYXFEtTna+Wc1p2CoGDAg3L0hfUeTA4thJ8O97
OQXKtZmqTc/Occ7ZtjiqF4IVOcVEfqQMQdXM54RrXxCyZHfUs9ODFdfa3l5S0xcKlRzFuHgHnY9c
LFFL8i2JNPHXMFFOZNbbsPpU020ne/gayUVxYQ5rD4peXwY0VWgm3tIX6UlWqL7GIg/3LTvCQKzw
dsLW6Q4xsqbrNG+jmz5vwr1mAUZyNX5xNxSqwqKxyHPY7Iu5ydB+S+Zic+gluRgPQHb7+6UwGwki
tZw0F8avdehTM/4SEZyquatNF7yOuUTEn8FxXVX9ACu9fBNRB0u26lPxlSOb+i0rumE3heiC3Rib
iJuL1t5pSZKmLkvVJaAT1HyjqMatWiXXhOusjGrW4duFgngoZgetmConBIi63mp3vdq33wdV7Y5p
GEmUiVzc1YSym3QrUV0qzInRLRtqr1qkrOjzvnlp5Bjt5ZjqSDBgqA6OElu+TrIr8HQAIGORrL6+
jBN8FM186qexumH1i24mKjMvrOrw2e7XlN49hbhiFOqBQX/2ZLL8st2myV8X5ZJgQUQcM2z7e6+V
FPllYr1oldR8U/bLQ+IU0V05mhJqreE8howCAEBLe0vhFx0cKGhntE72DHlPUx/1Nb5EvdXhlaaR
GE4wBzkmcWiqPtvY8FuSRPH1bJapty5WdnRI7b2FqNi90NFZPdyUuskDwmbK7qsSk/kZiMUp0l1f
Lmq1mcoRaLxF1dKTuRlfvLVt1unNluV60wDjkHNxO6oijf0GuLP6rXTyKd/o4yUjqFwbu9yGJs5M
V3f0qjrHdMe7TO+c9DHLdF1zoyVXv3XUqNZmITpoCaJEU2tkJpBSzhwpXO+V1A/bC5feeF0bRfb+
zKTF2mBgG3pfCTNjOsikBi+IBfhGhVBppapmbqlW6chauA6TTwadku5KiEPFG6qB4SEZKyPzTWox
KzANYZwBlwF9ZpZaTIfYnMLqUGJVfqaIM8atJvX5rRiFKV2G7yaGf9HNXweV4Qt76U5/gozrWIfM
ivsfRd0t99pSxPpDSiql6dHkwxC3CrHG+1ZRMsMvrAKCYJwCvSEqQ8/vEMLZrpKQLocra6uy6mSD
Yihe2PUnEycnugiCStqOaNShb3FJjWHktY4F0bqaDhGjpgb5lUfERfikjwlhf0Wa/jDiZfXGOgZe
2jgwO7mdZv5gbVuugUNpSy95aOkfSLty1KMySJ4XXI+9MirfIVeMJyJp6pue4RYux4Euj6iAHcoC
JBvLeJ9xe1W96pHMAiyU19tqMyV4HzsP3dBdw8rYhWVh17yWrW5IjNnWkTwIayZPr4QdXoaGdg2H
9Wm4XKM13nICQRltj+ScHGWs7IvaOuZz/jRNzYtZEUE9h8tXs9He9LFx097Yau140mT9aKvx+Mg5
tG0WuVMl+ZuyZbONsAEq+QSJJRSAwaNo2FdltV3ZrLujXJ8yktbIgCFAsLbWtzxpT1WWnTklt73T
/kDtuq1049owar/I6/uqyW9L3SkJhzG2k9S3CZO014Fng1vEl0mDxZIeiZSblZ1xNZbhj9iYHiA0
XVsaN4lTktwHx9ASbVDFznMLSYs8x6XCChcWm6jrbu2a+2hcd5baYHlqtuHSMGRL46+zithyWNzI
+U48HMZM0/HjNX+iN+3d3MSqScoZ8wDoQODSwP6UJ9OcvyTS2ukGAUCw5vWK526mBTkpP0bfv7Uj
P/GqneJsucaNfGjj7mJy1qg365U/0Ww6Et2t1LruuwmClCqvokpw7uvD2TRscW9YbUD267YZ5wcy
BzMiftrq3NjhjlEY95EoduBRNksNr8nKly8wgmokZ/lhmvrASGwEd0TA8bBUSKdhR8PwUDG2AyF+
fjQrEPgYRHjaxCamsiEdWSYYLaf1KjtXiJsXW4IwYzdd2hslpmnVbHLpat1orweQZ/poYFEJicU8
5esQuwD/8w3emYOBINVPm5g8Q2Z2iUlpqGblWbZKtM3ycnNx8aqrfTS7+C2vsm+lrjZ3sREFiwXG
yxDikDIqGi+aW8xF905hH5cm0q9TMlJxteK25AV482kZWOGCN09XN1avtBtltp+XcPluEMrGyEMO
3lBdtKPxQKxgN+FS6jXrVlhpfcW8Bbw7igtXVduruobnODsKFue+dvZOZb7QfXPJuuXoWGm4uSS2
NWuhbkkq6O/Gdgg3VdXAVFbCnbOK6U0oc3xurNU6sGC9CZNyt6jh4BnkIJ0zxdw3tlLtCJLdtwAy
kKkqrzpn/Y4V3OgWtnamg74tZ+C1LbA+1zFSIHSqjeK3vmJf170gVtG9qSXbdOjEdgknoGNd5vdD
8oIkoNu0MwtvJJ78GcS+sz3fdmPyVGnTHQO+ozN1yMJEFXNzEyk3CXGlWcoZASPgLclYrerj+3lR
rzR93OtFfevoy2FIutMI6gzYl4RL4sTltCX88czKdA1sFW1UEx2l0e6qebquGvLRl4HwA5MJ1aL9
yJJpZ+nNXROHT4zp73RTv4qy9mTl8U3mDONmJMlVW9aLphZhcrLMX6WakFemoBS3907f7roJdH1j
nBS+rrhDMOp02bmKIyLgs3Rj28kVyWnv+lwQNJagM0zRcgIgcDXFftWM5i5atMJjcXHN6DggnmPD
rIPYiTxDOIWZPF6Vk1TLh35V31GeqC65936szIl/4Whwy07xodORvrW88ch2MpB+MzPDHABOTHYo
aavykqywnhAqntaU7zrOU56FFYObJDH1O6vp4VkxNreNQdsR8N57c0sgRl1DxenrwXKdWjwqnbYv
kVsGartabqGOy54wOuEprfim2nyI2UVirZB5oWXK1zo3VOJzBnkAx0OSbNw95pVxX8aDgodpZJ06
waLrhOnEsP3b5NZsL0pJ1jsum5TVyypkgYM9fh2jKvTKsT4PclIOyaQEqNwvt4rz0uXl69yWvtWl
6/06I2aEG4gcgHB0D7xBs6kn7Eyol57Nflz4K6cvyPfORc55Y0nUAxrSRSiR5AYaK6SNfu7Sb2K0
3kWfb5dOOS5t9XYJgAtmJOM8pgJDcnnzKO83tWRs00ht3aQxU/vWRuzYROM9qxQOl1ruef+8FVle
pUn9PZ+7I/FlWAzkRbjb6EDQIWujMcJeMINzPqupY7lm0SluL/LuGI4dYOeekTdAxsucXKtKkjqz
clutMlVJIKxTatao8bUGLbNeLd+LdaiJTRuJkNCHCxqxLtFhNM22R/pRMmhOARh16vyEZ3c+MOM1
v4JyzR5ApV11gNKQZbTF/Ur+LxssBa5uHIpTwSabPquXw5NKICDzNupjFdzye8lANPJEEWtBoVf2
PVQCKoCInu/yXeSuixhEM2OpvmuQ308KMc1PzKudHxZS8G0/6bjXZYH2bwH97tmEMDmBfUEoENwd
38W2kG+Zms+71tDPkMTizaTa2RVb9uQ7ASpW75OySvqBdBSPmT9QEY2ymgDDMOvR9Tr70o5nXNWd
uuyTQWtYXswCcRLqlM6NtEKcyF9JD9BFSbSbmsYvIWfdhLYcN3Iy56s2q/r7vu/MaxJjinObOV8A
mpUeag/je5iDCMSd3dPeyEh6UcY9Wjl9dWp5Cm4NsvkgJ2Tyvl3KNFABpF31pcLIT+TzJmzaxq9Z
uKAmM8frMjHk0zJ2hLAYMbjxcKm7s4Rxe+xQ4A0sO7rwtnaiws9wOHnkVPJ1guL3nCyxOLIa0m4Z
DiBAJ4g3O2NTSB5IfKX8DVV1arzMDLMNd6z11dCUCpV5ZT/P3IU/LGtogzGdxDtBqflJzVYCNpFQ
H+OiTZj+gikaXLTaXcx9PRVoMfjuH1D+R1uUcdauMcL+bIaEP+SJ+n0gp3cTgaJDHhPbD+k869eN
ozX30yoUf+kmyrNC28fmGoINtr+NrRYGqD2tQ7c6fNAzMYyxWlcLC9F1uGvN4jLVsNK52aI/bkqf
rCotOTCzVQgUdaOYqgnXpsp9u5zUQhBY9qNEcWpXgW1yO9wQLbksw1k1mkSb/IalYopmv4fW37sL
mEg9aBYiOr18IuImQPebo6WeFe3ctUD0b2Rma8+9USyGa7LnYHRsVNFdYSwn9GE8XInE3KtxNOKL
AqG5ZZPHAmkxdZqtJCLxeYLGYMkqkPz0FKKxTg5mKzaaljen2hYkcST2JaZ5VINqaYYAD80SaKBd
twOwso3myGk3DiQpkqIXtPoCnCnWfXKwyw2LHosRTGoAcNV7nzmhfdI1w3aNIbxpJqolDY07fi1n
3lYc/KuHsexCaeXjyuqRKM58PmREKm1p+e/JgoH9GU32PlwwN459E6T9FJ3Tbv5i2Ot3mWDXXBTg
FKPeKwGEVP0Q1+HWaNc7m5VFRjLsIYJ/g5uQpdMcLb1PUpC5mWd07SPgxwORD+257u1pO+RrfowX
I0fgyCJRWXT9JXQQrvB93kaqCQBBTcoN8c9DAApnQYJjPISCIngxu82QpA4dhWAdV89O7CGfl8de
sD0wTWU8t4VVb0IsbPu+MmFOFqHgrCSR+opdsCTOhMiJSvEtzA2uaa7vwBC581gJEgiuy82ioS0l
XmoovCKWt6ZhHFtiVQMbpxc/D4EDJN4TmJiljVs5VUWwrLqHn2qd+CrPHJgWtqVM48JnsXHd1vXV
nMD3iqXabyJjdg6NM2mLyxArfe6qAsxrR37xHibwe036tC9zclylrY1BZ2fVdl7IpTK6CFKoqhc4
bLq3ZFnLDep1tFGJrWziMCJCmQTI66Ya7tjBSt9qo6dRRbNtLVMWtM3ySjSR4dbqyMIKl9KO7ztR
LrNk89I4nNajuqkKxhBjqekvS1E2m/CiEpqZE7iTrV8x6lzYW+edT1dZ+LQYw9FEbufpBHdQErGu
2whhuBUVh1do3JiRmoWkwpIHapGldKRRe1NF9qMFjhLbPJox6udX6bzY58QJr3F60060YvyiO0q6
d5b4EgA66j+wOELru0BHH2HbDszOotu6V5OTrYCRJVLb2YwqqkZkH+oXjQfzvs7U1of5ap15xKee
2djdjjYmDzgICLnFlwVaLhHB0lomGQTmxbquzS8r49Wgk/ZyYg5eXKfztNDopOW7EobTrcFoHpmD
Y6bgisssqG0t3Ie8+aBjDRg0ojcmCLD84kCkz0Go8O/VFkGgU5tp7i2t0nhRoaiPdjNwWCq6JES1
HO5LyDBHevE6qFosiGR0TyQ4NM05nUpnjztaw1C0pgw2iUWmOUqdGldRYYdXRJJqCP+bp2XI1v0S
Zro3krnkmXqL+0WIgk1//iYw8ngcF9xv2CVWQ7/Solq9Bkil8lxyqMqspkwvyWiIKv1scawnAVvd
B4UZbWenVQ6kweEQgXLIEKJ6zGrG7CtQm7CKLS9MK4NiUVG8iRRyf5l129XM9YXbId117XpxiqSY
01Lc5K4YKUHJJKe6GblTDArlTnstiFrd6b3G0FlHEsD36UbOI5wbu7A3Q8a8PiWBzXPsWt4AgSmu
jFa/Quifk1SN645gbaBBBLM99rn2qMH3ZfQZ08hXJvXf0phuWLY8Jbgl7JbELZ1cM72XTw1oXBec
IiXMuoHyjmOl3DtDGRhz/cVK7V0a6jf6Yr9itn2nlDIpcUmRQHDeX8fG/M2oV2OTGl0RhIZF29F1
73E0IQQl1wIgLE1eo/Z7rZ3MG75z7Xmtsv7UcsTvilTr/Bpzwi5uojmQNY7RKLEU9QYMcnYgsu5s
Jsuz3ixvStoMdGzTcl+uandnTAw4mj6CRUpwFNraXlzXQ0GZCWrYdvHgYG5NpuMghmlTmqXzHHbL
/AxZnT5Kt5UzqIjzkCeGa9UsTyMbFjBk33s52k+WI4/oD/JNjqUtz0xOuDaSsGqbL6VcGl+E07Ye
5wPx1juKBp+B7mmxDPu1WThHs1j16ad2ozXcT20S9LPtE3d/J2sivZjAb8yUUUiiVmcY1ILaF8W+
mfZYuZLkdmo7nwG4D6Par0zuxZQoi6lM9tZsXlmJ8+K06jGdTK82BMq+9BA1xs5ei4fZUO0NwhgP
Lf5uqHheOsltpwwPY1w/tuXgtZW9Y6a6iQF5DoxDnGI8RF3i57HcTKH2vWdB0IFjXGR3Uyqr+SoE
VHkE2LnGYQtW2xeNElRRG3TVsj6nVrFbSdo2YxMg+yV1Dp53rkDh5ttbOkfd0jZFOEKZHm1cc7PH
nXFjO/rGMYunGkJXnLRfgOvh66E1vrQ2a3TAKYlgqwYdC81HWfovY4HZIMPODuypbkXv6qpwDosj
H0PESKZDrqsxcBetPtpUMP41BS1gOYvJvxScb2ivLuZHNyq+FXrdXM2F0+0mUfmcGge0J/XLpOuH
wmy38TjtjZhTPQnnfRTpflxhbTdgaDPcPfVVuaUx5V4N9VOJQYuBgTfHZFfzk2ZR9aVOW5+UcI/z
wy/K+oZt6Iul8Bi0Iw5tVZ4Ks7wrOwZIjoqOBWiGi/N/Y1UaWwGND2PwUkueZqvbxnL0mHnc6HqN
C5Eovjxmb9TbG8XJyhOX8uyY4UPft1QZX/VJnLok2WDQuzEm49ikQ+Z3OXKVML9ZbGQ268xfwvSZ
ZscRI37s6BQBrgKvXtzj8zvnC9MvTnS9F/7aFBf6lYpzadJvoxiNzOq84jrFAIXDg8OD+aiym0Ua
6PoqcB/Np6ztzp1d87ywz8pQH4nY8MmhJEy72pchbf/Ad8yZWfy59URME6f8bZ1HJ31MX6duuFmi
MmGF0B9EunoxudV3DNYXyoDcr8KhD6Qpz8OAiEdRLgNMsg/Kapxv9Uww1kYwQLxdesOBf5vL/txS
Uq5qxgBBMFrj3WcjJkrT6Y/4i+8AQA9ua43HOu+wnTKIBTm9TeDg1YZ2nIuh9LoJCiFjpxvQFicD
vJYno+luNJf7OA99KxVg8rF8l3o3BYPe5oRe8zQNFZQWMbyNTZ+ouyTGrKtzX9HbBjI1XnU7JCsg
G75UxvDUGjw6lRzxdtZZR0MsFlq09ps6DZwuw485nvfkFu+NyvHnMvkyxtYtG6NHYZY2k/fhNdfH
45rZzp5dxIPBU6tmN8iOE3NJ/L6MyyEeMbam8mZx0l1khzwuWfZoiRP7behsLK29m0yGCmJyoJ8n
87ExtL2ZFZcgyEd7Va4tQZ1cKWuEFsu4H5Ky80IscEaUn6ex+J4Ch5wbsa1n5dqR8ZuDIstj7rIP
DRq/SytX8dYnpbqmN/F1NTuaeXwMnfkuk83doLLMi83uUNbdFeffa5VAjpaa/ZhH8bwtRE/9ZAFI
ZytIOmJ5bbXZqcXMtw2V9ZkNtjsV8xEb5DUm7JW+IlRPmMSTey2iD1fITbhaV7Zyk12R97eMYrhf
k+IhS6fZi4kzCDJViRY8dS1tF1Gfe8tBUK+p2XKaNBU1kLNe1S1cOLvje8H3I993S2Nto9mwMaHq
9a5vLO1xuewFyb1hQq/Z/eJaoicfYkb5I4aSgY/dwnKeKGdfFDiMKzedsx4TVdfO6KF6L+u7vNlU
sM0DrW3/H3tn1lu5sWXpv1Kop27g0iAZQQYJdDXQPJPmOZWSXghNyXkMzr++P2baXUpdl7PdQL9d
Pxgw0hLz8JARsfde61vrEchz9wySGSI3+ZqAkse3BTjVl0zY6VU+N3R9Mn9uSJIIzW2fJPbNMCfO
lVAx5tU58SPonpn5Pgw+nRhsMz0LUZikmygEatmY8UseT2F7FCZE5aHlj/pHY2xmdsixGq9A4JPn
PPlez2ZF/gBo9uQFMAnQ+KJsrxumh0dVZqtbkfjLVzJDAaUQ93Nh+I2FaDenYvaTaNnqQZpEOeXT
Fa1D8Rgasfk00kk+QlGFrsrBC4W33gw3KWO4fJdE5McUqiv2oUrGm4ZvZrcGzO7CWnOostnDSh0l
z36jMNbopcfJ0U0bpuqC8zhMZDftUAr3k9gzTkAFXIX+DQ5zAPOmpm7MOVwkQWfYYm/RJWFhH8Zz
OdgYxWfH5Tsix/Q+L8MJOsagTgZn9J5jwIh7NGvTXZT1MvA83GCjzKcvZt+hakR8FyEg21Yz8qmg
G9kASC6tj7Rd9ifeSr8YE/1GEOiT6pzuMqF7sLPGrLnrC2n2gaz0AGQ+q47npc9uW4fGaj0mNGXo
q27JvLY2qnLKTcYoxURoyJ3II4aSNFAdtbyUzAbBO/j+eDwZOj/UumP9MRe1V15TnzZVW/ICsbQ1
kbmVlXVR0XPfT7TdbnxzyU6TzjkgTLhmNCRu4mLhHAzvXO9MVD3bySvL3cBp++ukJ3hE2Kh3tu5K
UB0O+78T5TTUk3nYdbRQt7ag1TQImg0NUuHzsFLGBfRXJK1qQMgYOND62EGH/NKeR0ZmpYxOZTuN
7B1juO4mKC4CHOP9RaKFAN9npadhLNNrs1JPTWs3e/o/eh9lbn7g7ORvDOUUGLArNvYeWvOFOagq
4QnQDJsy4KUneNn9W5+4d0RyfaXfFisEsRH1bbFv1NhferVZUK65cBn6xe4Pw+gvHPo5vlHiK3lY
pG47jgWI+II2RgpL2o6Q52E7yRONmetEZnWOl7hZgPi7cZ0N+4IstSOyEIZVrpyGnP3tVt6h8LPr
rTOJZcPEkA5AFy3+JVHHOPDr2Zg5MXbzxZSBVphRwz5Y2iqOsiGJCbEbYWB0nXOeMKjjdxruRR1q
tXXA9XJP5wJcdFrZwT+WEsVO3Vu0Enx7RmXqRaYdsl6HlBJVHloPPvju+IF0d/gC5JPAkFTuykX4
RxdbjdUwitxFAwIrxhvQaJiNdY15QXKL7g7/yIosJSCNRkWdEp4ZxAnX2sw849MGlGd8H4Wkluy/
a4X+pc77SZ2HQuov1Hnvbf+zMo///Xdlnuv9hpECAixWCen8iCX93ebhWb8JFKG+7zqezRayGoD+
UOaZv6HJU2Sc+kqRWoq2jD/UVd/F//HvhuX9Jhx0Z2jzrFXRh7P3b0jzVvXYB9UVQ1JTMW8n8Fzx
Sz0XfeBHl2jshNTrbRrtGnOhKq+c5eBa2a/ogT+bkN0fV0F8yMTfk6ghPmnYWqZfFbHSTBvb+oZE
7kPtJ8/xpM5J7vC3STZcGaL69uFb+BN93icZ2/drkvTuYLHxXGV9duCVXl2WzH4JNgmx7pq4+W8i
rw/PHL08T8MgzqcSj8hfX/OTJvD7NT2kHS5mHP75TD4buyya2S0MWuLJV8uPOwKmoyXwSSr/8eL9
ZNn5qD78sztKJ881iQ6XPESravCD0NGqnERFXkc7etLjfVWCQxCRmV+MJOUwLgmtI2GO3Z42WH78
Nz8j17MlwyvbFRz7vuOVPlwZG5xwMmk39Nu9gSmJ7KzbonJWRU5og0b466v90/PJu+Og5bRQWAqm
Lp8+p6MbZquWBCzKoHxTJ5oF3KKA/3+4CldSiNmQPZqftJzdGrqRp2676/MpPCcjlaTt2K53f+8q
jqNssoN50xxbUkl/uoooa1LSk7Dd5eiPrvzBNva2RQDTX1/l8zO4XgVTme25klMpM9Sfn4waUbYu
80jv+m7h1FhY420lQvekbqzw8NeX+vzlcCnFZSxpOrTMkG7+fKlMIDMwICLuZmp7Ql4BeHB6/lXG
xZ9cxWN0avMFO57jO58+UDtPee8ltd7VI40OgzMdfP/lVxGJf3oV30RBzQnBctYV9+MLhSmSw3Ld
6N3IqR5OFgq5omcC8/fuGAsDaz1LoM/CziHzsxKa+E08E+m0axrqvDSsJwuCt9HIXywP62vxcVl3
ke96ZGjb7C3SY/7786fhS2gH2JvmTpkaZy/GhiPbMLPHSHp0s71Mlld//cG+28h/uqLPU0C3jJ2J
Z873Pm8kRQWmG1z3DmcP+KkG9EZvGaA3bDM9kW79HElYqwsHmd1MJUlMNUh5hSruF5/cAuv06cMr
h9103R1xSHIK/hzBoqVaBjUUw26MbAlwSsNYDIxhUTTWgTLXiONqCyO6ROhp78es9Yv79czuXTNd
jmbK/DF6n00MTyfMnCd93kz49h7wvMgOSzSz2RNQ0jFdK1G0LO/9OKpkw/SxvTGmFUSMeRJSTFHJ
pT3K07G+0kTWDftyrNszs1rhe5OIJw91SJ3dCd6v4ih2AZ4dEihbqHfnxIu3NNHsjvlV76qtiSmJ
AoEEH0hw4zi/4cNLlx2Yp0U+RFajIbXEbpGckuctMzoFBiIanUXTaZ86ow8kvSuGDX26kfP9XC/z
hZXRzjVObZF13pmScwY0lVi6syqpMDfl/moE045ZfYFLBNc+MXW980sn7Hcp2vDTlEzgdJtFWXY3
Jgpd5hhG81nYCbN+K72iUOCx1lfWzRKV0mkMW3Oz9Ba5y7QV9OqJ7Ao76CYXVo8Ye/VVqxY1mm13
rUdG3GQyhrFiWvGkGzlXWEfdaqNaQ55KdjoPrydt9a0JAGRfGRqTUBkJO94WfoNPRyS20wcaHaAD
gs1eJiqiSd2YhcJMpaf1t5jZ5LU7g88NZ7Clx2LKhHnPoEP9mnbNiCGxiPto55hT9BRb2r9BTyqe
jJh4yDW9cgBqJbOcgbYczZEsDNuqgyS1RiRAdT0+6qievi2yZGfuZfTQN7J9TkwTlH6RjHROQ/yV
eqPDyX2QACbRYIc+TOlaanW25vdlAb0F49JEBvmaIcqKj1IS6Zd950I9JaPYVc3OJgzkJKLooaRV
Lg9jWPFYI/+K9V7MFcYeRJ1VYETKvGgbt73XJVb7gxhcsp7oWtcmM6QQWk0du2D0bQB4WyJEQieo
pyHJtkMXFwcjS9VTFyX1A8Yf9+so6ikvrrzBTb3q2jcJojvvfavq+11H5tghYaCPXSi2/Ru+MlvS
Ih9xd2Uci8aAYDj/HmxuPe4K4zugDWB8euoZiFoOrXIZCGZthmog6Ty8anbmNFhFe81MdIwcdSmz
kDZI3srEAFCH2fEsiqMUGVdLHFD4mHlLexlF04hNTkbu22Ln9V3dTSjU9dJhHPP8cVpr2mZ4Msbe
MXZljTJthpGwWjcV/U5aDeVtPNLNCeIwrC+rysYuV3cWU0gbBTQyVCse7lSf0ohovdS/y/AsO8eT
6LOLuC0kYZV46Zp9nsN9OhdkKD4ay9CEgdVNlnmK2BqOn9G6ttiFRkdUU7+YLERxGTvndlFY7yqp
Fw/fpwpPRte28zUwdJ73jtV2DKh8hsnMZVtXR+dNalkGYZBLvwRWaCns/JUXIpK3iflyy5Jg5S42
aHWYqKJOVcZ6xTAW8dkO/j6m7NSgn4LyqWQc35dG922Uk4eInkUGlQcByQNaYYSyw8Do9cQmmpOH
ciQsC+FHG70RedGAe7daU547dR2/VGxlM5EyKFWC2Zmc914Oxb1oGfse2t6WjzOBkk8oa5P7xerE
Y75MNOjCqMbXMEeFCygpjqZbAGOMgBrmd8gVV6Eq9gDOFmZSgQR05shwglkp+ZiPYn4Z4VvfoLZJ
UzqWYddgApzUgKBiwQ7Q6AH7ooB7cGcKP4EmaVD0Q3yDfxdwh81XeGFNs+ujgpcn560YUcw6UKrd
RLvfKNByxLstA7ujUAJSDAonUs0xmlRxNOSKY85QxM3XHMtGjIqTBifOclm9t0lPIHGWexZaYt96
dBa1PKyuD3+TcsKog8ywkcP1UTIy9pAzb6MSmYyP4ebKA8+ykpvBb6bnxRy1ha+Cbg5dhH7Qp70w
5xvSTbxvftnAsMOnIHBegCo2SIDN6xeHNeAN+pIBlE0a7rXddE5E3HcmVhUiU+lgYA/aYS7WzDeq
Ib7yLRsLZzjhTVkBZ6kfjIOIX/pOG2iJvITBeggpkCDu1IeDWoVWdhvyzEdIQW1jOCQtjuygF1Vf
nNaWJDOWVh0yY7FSa+c47/NdGLfNNytOxLB1ZFQhG1UJwpkJLNEV6AHnWjj4evLSLF6JnauvUqP1
MuZ7hH0Ey9y2z1BAW9CYfWrcjdMyPwBg6wAJA6NfgsKuxVvEHjQf5+aMayQNwV7RsilwcsyyJpsJ
qStzG4tWoD7JokW2geri9GqA+opcIiXN3iQ/mpBJ5FfNXnh2N66KvfoGFy8DLNuMHVC85ZR/8xvE
9kGuK1luYs+Yz3QvBrW3Kfqu7W7IGG4z7Y5RKrqzc+TKuP7qJegPgqm1IEQ2Rpfc51VpMwtWFUOu
eBbzNzpYwtn2ZV+1Z7JE6HFkYAOPgnpxoLq4rbmS/iuVNaeayuXGy2Ne7bl11YmFmpiU23guL60u
68DJ0uBGRtojICu6XLjnTS7Uqnw305BMJms4LRB1d3wvcXg9scV1rLW9ed4qhaG0yUL9hTUnEwEb
u3+RwtkykW0O7ntj2uMhh1//TnoerMF8ztP5gJixvx3QwSjotcD7z+nKTwwhMFL4ATIp46mVxfLQ
mwo5FmQofROKBNl5M2XObmGK/sRqkdNVHdinStcCglew0j3N7myubWPZAS4LO/nVtSv7dYE1cdQz
OCw3dWbb9+TzMkZZ2sS4RGqFEE4lIkaG3OhLjgHmi2TW1AQFv5vJsc3jwBRQmi+WltYVETLNO2c7
yQg5cjoInk1eQto09bkd1Rr8sueFy7YhPb0IGiQH11YXGndGYaH78hlAnvWtWvJNj8PmZSm8sdn2
9shLhnY1O8Y0Tyr2pDoOfpknkfl0tDg5ExOJXuItgepth9kNBSb+Mzet5S2DJZfYrnCplt3YmhnH
J9eYEeAKBkjbusbQFPjCbsbAHf30WLcxmFSoGkSgehMSp40KPe8qV6xwG05Zbr1bpJ/dpTSBsa3h
tXopbGuVW4car+LYLMYqO2G8FbfjQsM8TRNErGIuze0yav2lawrvvJWMMA6N0YT5ThaayPh+CW2o
xgUq6yODcwO+bXcmZEwyMnahOmhbsIcaecxBti6nnRx82r9d7GFGiDKdFFunQhW5w//RQ1PrXYQg
Tom6GGZnKwmwnAwPuW6sp/sIfFZno6oMG5SQmZ0VQ1D5mEgD9DHOY0ew0GW3VMy8vDHlIIazjxeA
u2+8mGaNTsiYxuILfWQfNIUF03RqMAFtTdcerlQRIdhzaDsNiIWyat/OgCKguyV5ui/jKa72KAiJ
NRFNVhtUnAy2YYgPjP5BGNiwxKz2tWFoyZphNwX6XIeokAA5EsNVoyV4JfBqv3hr1NCvLhUp3yom
Le6maRiUBhWCPfZid8TW5ypjqNA+oJLey04gkpsX3VFYRLRs91nTqBvOcz1OuqZMvgxUB82u8rRg
0AjfG8ntNDPMIm77tdVDe2Y4Jn4DDC6MOB1AC+/uOJWXQ9XqB1O00xfuWvHOPLWxmS4zZAKoEtcv
i47bG0TqhLSHccw5OMlL/4mphV0Fem4J5Sxn4V9Q/YBFRQRLM35MUvi43jwBdLDlBPshFB2DQ0gP
5ZdhmIs7U9F3Y2zeqPsQ2uDbhG/CRacdkUUxYP0PMtE5+XGELI1lk9C+MkhYm87tvsXmJ+NM3dYY
IYgPNhqU246R5Ci1krB8slo5YlfDUFGj9XeA1Ggr919yE23qxs9XYU6V9tMX3i8z45xTTt9iMsud
Q+Yv+tkV+ehtBNUbS2wGlGTfNATMilat3o5smvEuMP17rvvRG1B4pf0jTq/2QcVtlgXLYs9v0WQS
kB2XWAhKK8NeJOz5zknrUQamgwLmtOuMVO3KIfLevKwpToRcFs1uZPdPvTOTbWyHUXhm6AxU3OyI
O+nX42WMdRPhr0qbq5hZSbcRSKw4V1OHHsXSKb4xWZhIRh80PEenraavceWH+PjKBcECdGqUYfWg
xWvPk0A1koB3ChThVM9JlBmXRpUPb6gEMXF0fcmBdiiwkm11RHR30SXM7suxHe/msld3Q7q+mUVq
xN88ytXbyerz+ETPEeiDMRolpQtEfYwDXVUgmbKYNwalMZfXqTSLENk/yXzQqMcR9u2IbrBswvIl
82YUpp7rIpZMnQrhYmbO7RxYGEcGrEVhOW9iQ5WvToYNFTpG63FicjuT4WEfcQ5xcEg+hwr4Bwq4
yH8QhMRrNk4QjTs0topBTWbDjwmTGrHJqDhEpEmynLpeOQCmDkPvdcwZLwVNbrXU61Zunjg1Arct
jpbqgVTkeCb0zJP4PbCl2ED5fKQy7YAFh6wd8NhB7XnWl3rJ3eu0Suecz6HbbFu1wnis1ajfffTr
HAarrL9kR4EYyEJdXMZNOz8u2i++KLTtQHCKKfkWtk1b7wjj6F5F10Xv/TBlmtuwlN3Wi4wEjjF5
WN9mbilK+8GFXVqHLltma8vb0aKs2bRlteZLCSveeGoenpTrx197uC5knrcRXXZd+jEGN69zwYV4
jJb3bq8VhtjUF2ddKelauBy3mcDPDaAJZnr+eNLVVj2hYY8U20PicEbwCcvFnNtVst7BsK7mHerC
mFKsQm7Fu9urdmvrclLbdtbDLX3OdI3YM9iex4m51VY0Nfb7IdQOLzIPA44bD2fVXpE+jFkNJKom
n60w8w12K8ggFZEh74oK59pUyfRuGHWqN6hTxoS8R2vRPPMRahcb5dcSDElB3lkzuBKhZLukRDyY
6lmmuhGBdHsL7Yrtpe4WTI2PMocZeL6rRIxBtqeC4a+lurzYirSJ5vos8bU4d4s6/CLTcCzFXWc1
oWt/URET2+3YQ/3HjtBPHrrwpXOS9poeBGJmkMYIsYBR9l9Vs5jHcRZjvjPMtnkBPzBZiHhMHZ3B
FGFD9Iq8cfAWo1cwUUFjTYqxFSDn8WhtknompxOZ4tbeuW5ndEEJX4W3UU3pq4uPN2cDRuIJlCMt
/SCJid9F+7piSnC/mucGEux7w2xWyF89V/cmPLvbVJNUv+nc9UU1pzD5CtabKAeyD5CKpu30zfYN
+61LSzY6e86pgaQ3aaQ/mlIfkkmaZyvmH6tJbqEh3Nio+vxN4WbjVSfiq86wJGfuIm5RPQg3CyLM
g/EBj5V8mHrDgZEwKaL+sPgU5SZiu8HC2M4xXIYZXxIdmz4vjyOVu82DlfaeeeYvJazcCs06K6Bm
eoVPzeKbCuwW4BKBAbW/sHZI20zQnGk1srTkEEsENWHopWdFWoYMeBdwMN7xgIkSj5DjFVCNvT5e
9b3aGXMbf0KE1D5n19tUBOx2FJ6xdzLWo9/eAS3vq4uU8b23dTBr0tVEhKK7k3DxnP6ujccJ+dAk
JkxtS0YHMKj9TvY4yvwlPK0nDLMAB4qhTbYmCDPglfnCQxmAtHThQ+PdrY37tsPifS1AvoxPkIPc
/CKqx24I96MdCnWQMS767UyksnlSK+a5TTCVkMcN3gC4ge1qjFqSayQFnnmwyOTz970SFoVlN0M1
N7Yd8CI2SEPWZlOcWfUyAA1DJRySl4hqGk1g4A6dT2fD1jS08qDuAatFG8ekr/A69a0f4Xwi0pqb
ZcawqveeJKybAlpMq8cnM9p47+fKrNhq8vwdN6A+H8pIlyDq+xFbTmyncjnMfcVpcUJyS2zyKGhG
OolUVNx8gJIOTdIkM4bboaI0+MIamKpoYyxy7rAjZH08EL9Qs4Ba3O/MKd68cUgUzc4ZdRUziKp4
L0hHYBWhd1Y6p2i3/fzUtJsUhywx8cyLUs09eE2UxgdamgMAJR7oZGrOJi9qxjsHsa3b00Kj73/V
l9JUNMrs3MEJYwEJQCSAKqMnDNeQZXLLZqWz+w7LDMFhsbvEZGc5TfqFCCU4jqFovOY0ax0nuZlQ
h3Mn3EnAhMPT4J1OyDBxtOV9TxYHHnd6/1uQ25U9B6zslSu2iK2gdQZNg3HyCA2AIY4zRiv2xin8
wn4oYIDdMOKpyFmYtPDzBLdzm2bT8WzpyVp2HeqIyDtgFOqMATkYMfX0ijOBgZIeMlUS6nFh6s4k
yXt0WWGDqa7z9mxUIKw4ERsIYzO86nGvl52rCqbQP0ZU/1INfFAN2JKZzH+tGvgCwO8T0uf7T/yB
9BFAIBmvucpD545YknHK78IBx/tN+oIpIqJZfsT0mWT9IRwQKAc82gI+6EjU/M4HQKQh5G/8DEOh
P36p+3d0A5+mjIgZfMnoBVKkuY58PqcwA2kbpBzp3i9FaT7qfLW0LFFzx3ENz8WHO/Mnk/xPs+4f
17KITOETc4bxP43mZtNMRNJkYqdKpZkyu8nVYCtvT9esP/RMLW6ztEJX3MbLLxg/n4aCP67MNS0m
qsgIPvPkvUkgrbUTscsiTHeVU6zGBfGLi/zprRR8Pg/0DVP1dZb3YaBeyL4TWcVFEse7BboPPmA4
z35FCf48oPvxWT5c5tOw1hoIMUB2IWgwDMlFX4JlGJvWuKulkbF3hbo/VBMTEXo5iJycPPuaLPN1
PPXRL4BG37nEH0aFv/9NpCQdQUomx59GhSNniNgb+T7HDWC6rd5U58YmObAnHCz+Tctu3FMABBja
NhyGr1Gjb4oXyuwTDPfHv4pD+9PvGEDVH3+b9c8/3H7W3sSVRi52wxhVWACcM2Oa5N/8jqmzsNMq
x+cLhtPlrWKVDxeRch7HsC/FzrVrZ08DOL9Ay4BAUkzV39MyAGNAe8Lwk3EsigbT+nR3pdARelxW
fBr/wEMzNpa4634F2hLe58eW6yiFioFnFoEGr+XPH8nsSehC4cbO0jJHChD+x8uRXfWzpnqPw/Ig
hz6OD3Ui5ItAtrwEthuKmmkSs376u5QlAzAmkzaGM44UORyqQ3LlQzJjrrOhaSKU/MhPLp3cyCII
oTXuVmZ1EFIpiS0HaZut9GmbJzid0afnzGRKgq+ue5GC3WBCZGK/SunKbpSR2955MXNnjtMMbGQG
mf7CWzXavnMG+DVCU96Y9G0ITFYUt9FkQYdRg9yCG5q/qLEDMsEoQHrbSRpdfpSs/z7UWaL9o7id
6vSWPOGaccHYQH/ymgYdOOpy/z5s+jAEYEMFCynDcnDxzs4A6MFIjPS1oHan2hxr63Ep6DDy7tGz
2JFsRTSeUXBA9CzPrbbQCKZtG5U6PXRSJvS0Cy/S+4XcHntjFi1hHYaqOI2mMcrBmi7lXkzaw+0a
h4J+uTUmdK2S7ngq8qI/ihbDOKdty2EMZ7D3Jqupti5JXembjd9FnR1MQwj0Kc6tBDtnbxrnCWPv
5jCCYZx3o5t7b76ZYpU6KH/yTiNj5vP6atbh3hAesoNs6vJngVKo37UczeZ9mUxQQTJsBgslDtxf
TKelsSLgrCu7tRkIuO7sXTVks1zhp1bXDELcF4d3pNrkEFBv/CHmcDLGPmSLJIPXCjXHXYatMGb9
LZ443Ww5cFFMtBN44aCW8XiXOZARcMiOC5OuWHkUtFbTWsFQ2/kr+yedp9EamsdEll2x0ZRZAD8M
r0RBbMpXA0/iBaoFIwx4YRmzxnUMe6xWUcRsrYvyR+mXubUehQksQzZSf8uYz57jFwxfI9rIV6h1
F6TvyRS1G1v1w+U41+VXqEAssFEdRZeJEDQOFROdaw3BbwlEqYcapoAx3E7YV99GXSc1zrhxohXX
GK1cq5z469JMYbotTJQNgZeMtIGl1eYX8GzoM0+N150xmEjA4hCEdW33Ime4I+bxQkRiYqwzJP1t
a4MP21JY6C8egQTHdGMhCdu5osUK09VhXzANQrTmAlqrkQzm9RwXPYE1aVsDxopKGh3LYsAdzXjQ
L22jJYiwoQUNwjXH7iEJyGEKn1nijeHCYJ5WfkF1ig33iZENxH0eM+9ybAi34WZ2I1halZtPrl+q
jCyqRNUQTmt544cD72XIZO0blmb3uVtmFCx+W6UrPMJKL8uwnr/wSIFRi2IL9iWz5om3LK1B6bBQ
XqSRxW1KsQ3caNYQC+8JXwNS+5mXesGueh46heRM7IruYR68An/v3DnbhCfmpighzMGXaYv3krQl
UgpTkfHcMs3suTlmzb5VNrZ7JJu0OHUsJB8bWv65c5TZvNwYzesmQxZfigLGhsJOOLejLjYY3PBC
JrDI4q21zFm/sWlJPomRLF+eUme4mhByTeQweM27aRrAw9DHwZqaDWs6oxLPnbMkazod5DEC771K
1JLtdRP5cjcC6zd3jRs6MgC0RRcXFrIzXddpTfBR0lczHcWibkICprXjnYS6bttgcZqWmL1Ve3GQ
S9MuZxaRPfforXt7s0TJcBtrelFExgkz3oTJIGBFWcLJd/B42+V8BeJeLcjm7MCarVwEdqkvgWak
9c6xtJrwOuAaXy1pDn4LItHSI3Oem3GDH2cSRxJmGF+Y2RFMHLmy1puFtY+nGafH7UAvCGZAYmDV
KM3SdA8ubhuWwdY1jFXjNg0H248YRNFED8cNAzlg08h/4g4kbJ+B3WN0twRa1QQKMjwj+73rCcjZ
Y/tW4y5LzL7BwOGNdzJzFMOrOB9v3LZOsL2Eji1OURPEI75m5JZsBHHuHZUS0+pWLJNzNdljW29q
NQlnF5sZ6vGlTMAwWBV/+X3hVLZxavW209JTrUCtEbhlnKdWW3/hgBnJnRcPwwXod8PdERufezt0
kKhhKuTDJmLBVfGWrVagDX1hQstck0SdMweqJgPZyMmxPpmxyHd1ldrdncu0YtyycYqvztRM6ghn
5eSDeA65YUZZNtM+tkkC2GAxDMeA98upNrw5jCpQGYXDMUYVYewgqggzcHqmJoHld+k5yyrTYa+t
3WM525CawTzfWqpOIAAOoXMLIIZxWhvaJYdGINZbp699F40PAQ38Cjtv0zPPG8Zvtc4UqL0ipX9f
sJ9TXBNM1B1UgljgJEc2K1H0F6uxlc9GkVoq+yva/vxyzmz3oevAQp4ZsaErVjLC41bErThrhAab
JBPVZfsWcNrT9xrkXyXrh5J1FaT+1xXr/yqQLrw+l/92+1xUREK9lzQ45uO3//j39ed+r1tRPv+G
vJHRgmn7QDxXeOjvdaulLIpT8J7SdpWjvPVg+kfdavFHUnmmj/QWhSRT/w96d/kb2C1QpIIjtETX
97fq1p+FkehVkdOvcnuHKymB4eXnU2vb+c0gnUHd2gstIGhFLqfPudvByDKPw7TTv1BLC8Ev/M9i
h8/pupz9fWUL4Uqopuuffzj5M8Pxm2KphjvlzyLcJkOHH6W1aDMu5H1sPahDZw7a+L3ZSHFU+TI6
6Bns/daSUXyShgNT2z7BuC/AiR6LRMxgUftH+rm4cJVlyZtWzvlTZIjsEIUWg55UQdwWNJqP53RI
nxGqRSY2K2a7K3YKOJMsTxiK763wXhEDpQj0W2zCrZvi8cPz8Sd1+88Vwo+P7nBUkL5E/u1/r0g/
fHTLDouQBmh3hwtNbhIPhV4/iwccU872r6/0s9Z/vZKyqFA4SGCyWL0TP99kvzPzFkt8cVeqpCMT
OcIh2JCaG6oOu6iM6uq0Zzf4pdT0n75bBSFF2aYjpCkQT/18WaC0FZF2U3HXNsLa20mvtjmAva0U
TBERgTMa+s6P6+KzUk2viBSmu7/+4PZazf38eCkIjWtZv0p+eed+/ivAx5hbiXTsTjSlfRE1LSxB
j7wCBmIX0JvsPYTTcVczMNvH5nJtMkwGA8CDaGYZlGTt2DsYWePBzdvsMZPke8yMhY5T4m5OXP8x
zGJ7r+MRbEg727+oVD8/H0i68RIgGRYkCPi8lD//3aOlBxDpJ8ZtaiLxiDaVcYLo7xePxucXfr0I
FgIu4KzGhc8v/BBxbF4HoLcuckY3ee+K+sAqcJjS++9fxf+PHaJ+L29Bs75358/1/1gv8FrVcHij
uPufP/8nkO3fr78mzPz0H7vvy+91/97ON++6z/nRH+aR9f/8v/3D3xfxu7kms+a16stu/W1kUJQf
13fg33+xL2yq10r/2387fX/PGbv993871vlz+aY//4IfG4Tv/sa2AFHcx8+B0t7jO/+xP/An8K19
x3FcWhfuRzsUuwNdUH6GAx8THcnP/B8zlP0b8Tn8AIpzXn9MIH+nqfmdMf2fbxNLtQLbLdkcaAdh
rVm3oY+LNTnMaQ5Byj64AyiX4TSNjhKyGGyMgMddu3ULKAG37BSUlxArzKOpO3LFKWUohxRBsX1S
crjLN1SzeAIpUUFemhxw3ZPW28t+53LUkxsN2lTfDulBGAdQhm22K9XGac4KAp8sj0V6r1Lgpcdi
PAvd4zHeQRh08q3bHfBQ18txUmGkPUpmklkosM7jU3Wv74q36dn5Nj2XB0NezMV1kj7O8rgIf5GK
tTaxP6w3/3yHPi15NgbtFsunTcjjTj/N70TFPDVPtrtxvmJkppZ9seqteqmeqqf+HZnpqpl4mQiG
uC2wNe/7/83ed205jlxb/sr9AWrBm3mbiICjN+lfuNLCEZ6wXz87WNI0C5U3sSRVq7uXqtmVjgaB
MMefvft3cM2hGdJAawo89sxtI9Sov2ooOgMTSDSsKpn2kd1nHlI/IujT6sfT7AMEcMAGQYgo2rb9
hICQvxehP9ySwdsJrtSUfsor+Yj6cafVH/JyZ5xcATiZs9tc2ioaWQ8fs53xUC+TG6SqH2VrdiLx
4xn1pcATQGsXWCNAOIHE2R4wQz1oH0paovoSb7w6VJ8o08lhjqTlHzTMqQ0y7gP5C2yQKalgjEy4
/z6p8IlQAFuZgQ5SWPxooBqZXwmA4BIt0QAcnBbA3zoBrwmhP4pMDeCYzob19UmYutpISP+bV7vk
eEY6wQRoOvQL7CxgPI4kXqkMmY+IGRB8qeb0tLUUGjEE36hJTQsing54oJyDge6K+WzKfhEvvVpf
DODC1XYln0AXOuSgdUFUxmktxHUAZcVBbglYzxFCUh8AdrlEqPuMsvEb47l7A9aYdIvS1xr1gUA+
RiAZMFLz/ADoqMKn/uCUaKB5CecoWIcdiIqP4jZ593dnEQUd1M9ofDtby+BMWoS3QkvwE77G740L
HNxvv8Azh9cgI8ASgZEIrOBEt2JgeB9hT6JhiZyPVLvxl+cPoKzNbhHp2KNwBwVA8tzf+o/DMype
aoWm65Y1ex+l1Se6REHBsrzTTjQ/kaWOuoYH8a56a5x409+3C58l+wKlAiTcxwVVAG2skhvZRkzU
B9QNGmIAVxrRNrCHx8gTee8mCT/AWu5/5K/pa/5aoj8JUU0AtaNic/0mrGWo3QawFRgwlfNbdFVE
Pj3FDjApSxUhfoC1kvQJqDGsQpYMFEcBqQ9n55gzBFWDBZIVJ/r1pp5e5pF8/7XMf8VlnpIm49zn
z5Ym3zvKF1sHJjZqBAB2iESkzGXrlSwBpLloBP1JcXLJf28lZdt3BSq09WpwzVJG9bIMfP6vd/bU
JUfK4WdccpTr/vttaiJYLFUAJRjqSEXEcL0LU06RFrN62iHDfHM/WMGa1hP3NnmhkXL4ly8kfab0
0GANpwQZcwWuyfcLFwJHHNRyheI0x+ORAhoW/XR6lFFJiVwp7DobGI6+q5uVRuX0ONizIUSuQovB
mFL2BiLwMwDgpX3i9Sh9ngczRaAKWMsIipcKW0MNNi3XRY7ck2ZAJEdHENIf45sOXbqohQdgzdd7
QvpsU1zfzmiB0irWwhLttw5KMhMatKhKpEDTbZFCKjEEdIyiW5UBzhHKDPleIIM/IHHVFVsojiN4
QIF53a3SZwBu6gxZzCml++kxvR7faF395CSAaxrjQ5Fv7s1QH+GBKxmR9uhQbowHzTVc6SGHb4AU
1kuz6pxyFU6VSUws+bjv/S++5OpIv/2nl5zvuLGVdbXiKvcSryRjFqCOCUl5xSmeC2AyxyR/BlRr
sJqCZ5jaWurIm/g9ttbUvSo/6V5HjO/f5DBwbCRE3AX+30hqVUiUgbwyVpyHB4FuNuC9Io+Pt4fD
RFTisjjjxbu+zkic+EaqNSa/Tj/392cvoAUR5kfHd8/eS+6VngKzXaMwkD203hNn5qAFm6AZgbTL
fJ2S5+c5s2aONdfwRxGWaU7uFaKRlKzPFCmySaN+FLb9cWLG8gVAoWGRQb5kIEbeQ/6BMKTemXaw
BTpUTIuMCl45UPCOg1xlXmzQPi8oVC/I8Vb3JmQx39lfTN4YlsT/HccytWHGKYN/dcN8qrevNsy4
SEoNfIQiE2yYxkaToTavnjwomcxRQBRxsrp2wrqfWm9xdOiBp1cJQon1BsPTawJij83pBjxtAAmX
A2CqgnyLgnrlrJPIBZ2CKd/EDYKHtGDoHT/BXZri25s6MZeFuBJ3f/iJmVwxnky4GvC/u2KXHfDV
qRhZypVWm00cYoekCc1Ax0ZBf+YqChM/ZArCY0Dhzv7tXTISl7/7LpmchJFc/RmT8FkAEdlSUwV0
jYR40hhDS47Q4YOyJ8Vh7CkjT7ndOqunhJzZgx0x8u5bBJwvzNg80l1lycQ9HNYyNUjP3EVPH1zm
3kbE/VpEIpX3mYz8bVDKKEZ8qs9GlQ0YlODoBAk+BIK0nUpQSnGjOXVPQGIDSBC7mmcLXqV6ftBW
pS3sso/zK16Z05nb4+ifbZnczey3wpUf0fJNTfdIUXZCCsu4PcI52R2t3R2wzrea1c8RL3E9YLRS
g4Hbj8W0cw0WOkAhpvhnnYmzBSq5DbI1+x1dptZAgXNsvZcLgGQoN1uEpmYWbOf3bHVkyvZM3mfU
8WJHtwC1yDRCrUdUleDjwX7+ZrD3E7SdRUsyRyunHbxAVb8gE22H+FSQMDghfd2qK5IstwYDrZzl
mdBQOs0xDo2diFXZZyJ4DdXxZwWvqGwTJb3HZXof4pIaU/f6mofLREfw7qOP87y27xvazXE/rzF9
1djysWX3a4PcI7xF77f7hDoKLpeSzGtZCmXs3OMpoCYTdT63DIKXy3O0hA4UsP9eSubrw26XkJic
bZVo1qKy+OMBrfxk8dZtQAJiA02bVdaZLWr6didB9CcEgNosom8q3gfcB6tk6TIhjf2wqMnq5KnY
dVAQrKUPq0XklaywEB3aBMtFuuQflrPSDjzQjD6gUQ/dUoC/ov08WkZgQsCPyPyQeg7AD7vbSggf
Rst+Lm/4ZfkIj/SIf3cxkfGIydv6UXVAIkCe3Y+a3N0Ju5ABSFwgpFieCMCZCXqGmfBgPcYe4JVJ
Y2XeI9ofGRgA52ilW2GaZ7Qjnk8cgMsSN6Vui/ubOAncNPxBLF4dhJEVn9dDoIn8dKqksk64U9zA
yvYyJySbVccGO122FtvqzomI88fKs8Q5hmj3tkXZhNU3JSmUkcn+H5EUU/MzUvTlGW07XXmZH76p
jit901qrGalIQZ9A6MpMktD5c7+kluzgDKREsP3tcj4/7CamZ1pojcz8X0Lrl9D67xRaI9vx9zyU
U/JhZFb+nvJT4jUVPwhzpLVQWyfB3EI/x/c29QwAK0OQQVhxZVYyweH6sbLAE2jXVm2BVQTfk7vO
7mzknih/rp8X0JLny+t4Roo/19PBzp5TT7RFG2VtDKDeTLUlC6wQVmyFVsTAteTq+8ZtXDA8MBg0
zMR3lPC7KlgFiAQO2dJO72rWUY0sa2YBunreWM8+M5mBNqEWqbfIAwjRoYcWbRi6M/BXlI8y5Gng
s8NiOMGqgTRdRyQgt88yfc7xd+7iw2hw3hNqbDNox33sbPcKO8Mwasg+o0sJDKNLc128ys5Al9C0
KVlul/ePGoICAXGBnkLuMmKS4aK1oabfFndoJiCIZ+gEFmBPVbKryRufmw8+oMMH1DeeBybLxah4
e3tDNnROwd9u+zZwsWG8KqS3azu3+LQErLotWG9rdsJyhxsFBkUZmfO13sZ6Tqz1yJQPjS5IffSW
OzlWr8bs1eiqAlknVh7sTRZfyUXDeIaTL6MyR9GYl3pA6vU61luyLSD1KCGIksMKDy3VPdm+FdgR
fksRX0+sgMVYcJnpdoDl538rnMAGcj8Ft5+F9n08j1fbGQ2twU2cGM92bryCz5ubTNgk6MS3BHuA
CRrbxbJ/mAGzsSTKRnRKq7Urb7B6Bkv/aElEsjsLXFKwpnPYYLgZPESMKrSOuA0N/4Aj76lMh8UN
gC+aLApL3miOaIPTF880ds6OFO9E4BikOliZzD5Tyc0pTVFPYwUuKW5AiLWWd9my8KTl2aGB5bOU
IgBMANFji/PUDQmBeW4VTmonlt165zUAzm3QGc7xSasdqwm4ROcJ3pUtAGGH4wMPgAn0BEMShiEN
7xr8DjAC1uETG2STAcdEwR3PztYZU7FA3AkGKAhhLcPS8E/HDcFo54cHgQFXX5rL0HZNCnSKm35T
2yT0fI8CiMYJprbPpKgYBax+iYq/rKhAA+/XomLs7B5BQRmHBkRFYwMOF/tWcxoIfLA97rq/K4Yj
zpIEGcGfUR+ODpcPIhOsHifw6Ai0R5VEyiIbCJL0tYHDik1reaFMs4cK7kDNBgs8cNjPOg7hiZ6c
OUtX51XraQ9oTCCAYkQcdpj3G5QdMJwK30ptGdYz/Auc3p4i+Y+PVDYCWUsPwf5MT3NQqzhnB4fP
lh1UX3nBOvOQ1Kdg3sbJgbSbKkPRJ9Qnr0u8DkmVAMDmiKqKIyMkwE80+DssYwXuAMwW+uZeB7th
OdTiYKsPJ2+AVFIgIYH3ePkqM8D9EGBAOieWYPYqqlgnVjmRHWDefPzsQ1L61pEdWYfvvpU5/jy0
TnblFI74wmUvuNtoCvkascwJDvx9CapT+GvDHXA3IZwiVqzwPshe8YV/guhGNlC9HKClOjMroYCM
xIQDGc7hr/r2yuqdvyLDI7D5V39+ssO56BYOvuOKoQVwWCfBuEOsy8kuKEi37Bgji63Eym2MCfeY
Qguc7Boj4FL/yALcB/hqWLJKHH4/PHLhzyM2uKA3x5X4d4wTdwIMBcavfPm34XqCvw/Cdt24CUQu
F7s6DAgdAYWQbmMvgc2wBHMD7AcApe3UeeWd9tFeecg8iG/o1vO6uhHnLetsw0HA5mLkdPDsuTGj
4iGy2kmxCgoF2Bi0XG1BY0B+a9bJyS4yGoy6a/TUQppz7SJhvXyX78cOayDglBytnIKeiQrsSKK9
SkUkFGIWWLNtaMd2YAUWi3YBjBMAikG9c9VVQCGU9tHq3ZPjQ6X1ds9AkO2AkBfdfhijgrE2NlfV
gcPjFAb2l84iK933TKRLw84/VBgWRxqsjjAaeqJukdud++wAKJOZc0KUJ3WMfeSEDGr+CL12pDBK
gLlErRIzp2ImkZIBTwfN6GylOyo1ncKrltVSdw6rAqqyhBpbgTQJ7dgzVtKYPYg2+DCxwQsMMMe2
5+fraIUofopt4OugEGrhLkyvJXf8Dg1MDIaM4TO3dpHPhcqtcUAwWga4dZYhtJVb+s7ECEzHtAhU
X0MIKL3ZQG9dwLQhwrN0EQr3Kk+eV0vRkR6UV+21Yv2rj50JQIClsWxcD351RtHiRVD+RGF+JWSB
UA5bDfaD3VizFZYWlqfvoEptO5t3zsmiHynkw8fHie7ekE6nh9v1c0Rub1vyBqvviAWjtRvdamu2
4NaeSAay5yGWitzwqxT4IcO1AL9DdIR7EhiHd6ZbMoRBGN9mhdW65tbHChuYqQL2dI+txZdUZeho
R0QK8SandbNFhoXhspDP1hFLA4YdrGbIkBeC1bNE4RXCe60NtlJ3jpXk5niG6W8p30zIlmMLgZ+H
wljGduixXwFJYxWwM6nuZJ7uiJg4ea49zBAaSh3cFl1LDB3UmJglDVwe3iOW6ViylWz8zUdmATrL
OWLvp3igrg23wEWojL+aWEKdaVaAj5lNhCyAVD+hekYhHSUH0HvTVciTXKJ1QDm++CT8wHILlR8K
ZFAu/kn3wH0PfqCzNZSPDSgsS7UHVt6AcpYpVFyKELD12l/o+P3sCZYcEt9VKD+7Gl1xM1Vd5vYL
OnhvIcVYurlYqpBqXI7BYrUBSDyvnQLyDtbrrr+tnfJwYvWqcsC9gr9xaQhJvMgcyGlI5ggSGL10
kNioQbMAXYMAK6oE8YCbYQKtbtPtpIN0CJf1o7hWV/HS99R1c5854EnDu0yLh0gRWd2a8A24LORy
WCQYG5ey0AyxE+PcapCF3z4buAnUXyoE7MeWAhsW28b1bZDIXlaJBxhhWy9ECzRad62NVyGc2+A9
7bahmtctIJmd08G3+BjPLgK2DIG7swULNr31GfC4bMSl79t7cK6zAnZnCPkW4/OxC6zIMSBeIhxi
QLLilPb2c0kpzOoS2xPrhBUMnOrlBKcGyN47+HE4/9wFihzRQzQUuxDhUm7d4ntj85UuEWrlqpOL
Zh5d5z8hzAiVX6CQp0QwFt4pNiJsBifc9IhxAvjWTp0Tzo0B8YiHFUFoF9jAXCmj1R2iV7ZExMdr
mNUCJKzptHC38o81aiFtfcmDtPpFjKEFC8HUngErDV/hbtjcEq8RYu0wa/ztnQW0A9uEzyETfoT5
cTUhsNH7jspPnBfuuVF5m9xDzHlHmsCdwVphJyQQbdzhheOJilGewDjj87m7U3sCoZDgOE6gDMLj
MjPuDB+pP7aLmRfgMF8e9mkOrnEKOL21gGLJ9K6ZqyssFw+6k+B5toMit44HkDnxrbQ+MtAgQ+Lx
rWigXPWbQu1Ifh9jCNyJUNcGk/GPK9f49ujN9lDMi+S2cbsFV8x8w/FPmME1OV6MChgldspClzuD
Aw7RCzzvyqvQ/hAS6CE8+GpEENqSvZRs3XrlGzmEUdA6AVxAGB2YgmQJ1PBN7rihnVJ6eq8RqDaw
ugCNw8pxMRZiK58dkL8XhL7p2MvHy+Iq+8DBbxcPGcjLmDBoRTg7kEg3XA3Nbvhr+V8NWrn8Z9WL
HGnPNSf3BgMHbhS8QbyaYttNGISTPrYyCv7+8rF/+dh1ss3C9Fyha3bKnRiF6wHbdB5OLaJxEYxf
rjhA4kafuZiUVlNFmei4ndC0/PmrfPov5+WX8/LLefnlvPxyXrr/479n22858GtGNh4BHWfGr5Ip
l2z1lUAVZ0nim1x8o9QAMWnP0WETTzQBTl1jlLD5l64x7YSNUgW/nLBfTtgvJwx21y8n7I93wiat
6FGi6t+yoi8AH1/I/HGLhiAUcWJ2yJS0VLnkPXKPJ87TpbzhiVVeOYb8I0GwAtld9ZJDzOGb6ogb
D0yxJOQxVMSaBsRheHz7W9QIdXoGe33ncdmYvoNKRXi7H+YIb6Nf0lKdFmGDGkGcDkWPGfNR/sYD
Mjzm8S3OuuD+8VTd1+SdjnIdf907nUx/XTLpV4r8vzT9BTbizwweTVbBXcxBfsYl5ICRlUSpOfPN
j2gd4nU85nZ393bX0xcEVTNUQdzhDzlDNH2BMsEWX2UeWufxPsShvIG97AeyKfBSMEqQm5sZ2aCU
YJ5u0k3lGNvzvbSV1/Kq2yk3uZUjoF2gckRHuqpCaIlst9vXE1KFW0Q1T2SLUNQwH+aCh5rU+eAU
DFx3qLDLEB0F1hEFezuKWQvGS0I6ONeBTfDuhgzzxxPRdx8fh4AckAbAWGfsLWS7D+QAwAGKP6CA
AHUed7xsc2Yv7hYIfC+BFU7f3iKK2g9k/hD9vyvZHYJ3iAuq/IZRwomqkJp/58/wu9/dYS4uc4RP
Ptv4glfwooLd29fFHp9H0a9WZuTbn8LYjI24VlCrzB8LpHzoU2t1LCMPOrFv0IhzD5o0su/IzaWX
3UHxMrGWBPUvS1TQ3KJHxgLDFwuR8uBpO5CfUTtF8iqywPrB7yVCzPXuDaU2/WXWPlD7ElkfPfn6
Ti4p1B8E7NWdjMqlOrmfqR2g6R3tKX84vqPM2mnn+iF81nbCTtp12wqg0KBKZ+COQuujYJIObBYD
0VfGAc2BCpBMI95N071krxqSfABlpTMgCR/R4UXROCjtNOD+kubx63GPUL++9fegoOr/n42RoW6C
ZqPJQV3lgGkzRJ72nadAE/oqImfEfBKuQp/eJnZin6wZiw/xIVgBGRaZuxAZIR7T5vXBX4/p0mD3
1VyOzPpz6YMSK+e5FWSoFIpMFFIhsn1eGqjj4vk8FMSQyr3UmtAz2vhFK0MlkHjf2nPULqFjCplN
ZAGrS1JGxp6PMFTUxCBH1CKFeVohZwSrKXXUR7SoTmwFYAFNyJuRZo/SAFj1M4yfZwsMjJcnaZE3
WPGSH/Be4edv+aEUhUut5e95+VKDTNzxDrkf1KOdN7warbo94TtPb/Mk8xHpZ55O5+VMPP3Ni+z5
fg9pguy7A4oWHyyWO/+mNBeFwgqZpAg8926E8mvQDaAkO1x2iNI9a5vBcnnJj0FzqHskfrGKBhKn
FfJ+jX1JpyEIzUd88rpLWZLJYtSvKRter9BY8lyAiZAiUfyRO+3i7e1ofXzcLt8TZ78FbGeaEpw/
yKiQ4UuAM3j4MFmFCjUeHecxb673+dcWkW/krZEoqF3+O88C8Vg50osIrpeXfDJStv/m9pJGLRI1
iBGOvYwtnxDhUoOAfl2XT297K7tAcUT2LCQBDSFKIHjnc0iMA2jhSE5vBXKbsNvbQ8YS+3KHkIm7
t7cUvXdcRn59Dj63EH87m5cGzSv9LnQpsEtrDLTYnzaKBqsLlWZO42S8CswpsUjDUrqfuOiUtrx0
iF1d9Ze2/E9py8n9MMra/JT9MCWMpVGw/487LVNi91IZeLVxf4ndP5fYHVlIfzKtPmUoXYAirnbX
f8JQmjI6L/wVV2P6sxidU2a/NDKQ/rxmv86jCT+YqroucUQxFXb0SDqqWeEDdASmnrF7alC5s8k6
19ukh2oluijyZu+opLBO5D1e+bDkUHvA6luU0dNwDvPCTeao7SEo9oF799qBVQTschSYVY5mD6sM
kZiIoFAPHCuXugoQksF4Cm5NWN5hTINd7oBJIdqVBdmd4OmhWXPClJ28vZF/9he7Pe3T1DJ4hkQR
TGI6+nixulfnx0iAPXzmBpbQ0/SmRomMcq+zB166xWthOwZjnJY3cD/ggMRuvNAutaLgIV/xOtDI
5m0iDdBrwGJGah2FVqjb480DLNqgyMpOViZcfl5yVCNDzgsuUcpDQRGGr53jo4MgE0mrOapom7X1
tSE3eXMja+EvdXPyp5XfVys3One9EPuppICGHGEClSx2d4hr3D3Aj0btHbiyieNsFURcGnqJTm6d
7S5Hu4xI4Y9MuBNcbf0gAa5GMjoixRFIRicVI9nY3vzw9RpO3uZIZ/6Ot6nyGf3qPkeBAlXOQq0u
EaoBry9qSeP1gCCNHUJ6vfDgy4u3lsjz49Lx0T8azr01QjZAp8EzmxcUO+JlGUUMjYcVeutJdipP
sZOttNRcbWG4ycEHmab79ezxEX014lEYYTiCu9zoMGJg29oLBPS+/njlUzf/auVHWuwcZ0om6ZAe
pQkwKBL3NL574c1k4lKhAr6nqMAEvQYqNHkl+omJri0ueNk49+ADO2D7KqHyR4mufEQs2qVMRQiH
I5HpaT9YJUFxGmla67j/euAT82KO/d9OE2bBgHlJdo9oHdtNOdifa43fJsYcheDzogvOcoELLM7o
Ih5QFQq0LJohtocQ6ozc8J0xwPd+QVzV9oiDTrYUf1DtlwHRvXf8/74F1s1tSR5z2LQlwSjR0MYj
hKA1o/OS7KEL0eB0QBzvQyACyvI+JlZX5rPwxe4Z45XP8mEWCQFuAlKlx+AfTPJQIADMo8VPK/6X
hhW8nBUK/mwtH/nizZySsK8Xa+rcjWH5//znjtP+XWvVf/bcTW3fkcCtf/r2HQndv+b2HYnr32v7
TmhHcySD/yntOCWAx8RufxoB/ClGomEgEaWD3AbIjyMJnMYzsVK1VnFeArQnVU4G4B4EG+8h6+gB
Jsot5B1DLwVPUk10LoD68lPB9tvFR9L5NJwlMOZ06K9NaLGO0FE0oBe2t1YXZK9NYsluimJ7Xs5v
opmqA9gU6jwPKhqhXhblwQenMRjGQGQHZwYkRzaX8MDUkN2GHR9Rkm6v1wLuQ2IfEe6icYyFgPRv
RBJ05WRMpgcBP/Ze5/BWowgB+9AW3Aj4IT66SJCk4YHWyJLcGP5PYkdWghJrPInuDwkGtMQEJrFn
bkcXeOJrYQvczYnJGXkEfREChfKIlWE6Oql7NNNwib8AaTCUADAc8YsA0b96Ei7dNLy3Bt3G+ItO
Hv6RxeJd2B16y2Wb64iM8N6AJxPvBCcy5vpbJw7vR+Sf9lQQPPftEWz5a4AfDKfwBi1gKOLnZf45
khlIGVoSkoMGOqIG2qG9i2fZAbnFf0e5PzqS0Bauo2OguTRYtHgXeqdAte18q94X5yIUVAc8mq+n
7H/RT79tJ77drnyoxBeTOouxnQR4SQV58YlX0P2ND1MPpmFFUmbzP/A9klip9/R037N7mQK5LofR
8/z8BgQb6PCIvO0+5mCgxuoH2AwJm1rbyY0/0kv/TRv/U9ioa4k0UqpFeUybPMEqXsx5HqngD75o
3HyL7BvvBj1E6CVCA/nF6A+xvjcvLwUMs93H3R2gB97fDWA/xfCHjx638NBPu5x/fHygl/Dg0o8Z
0rF8cecS4eeZHtCiF6JFJ0cfXuqgwY3na6P5IbB6MiHzJu9upNH/Wnc3LbRGuv6X0JoUWiOz5A8T
WpOWwsjH/KmWwqeGtgliXhDaiGAFG03SEfTVYBGELoSWAi8ejnQGAQ+ou4HMnzVbIKf5hIz+FHLW
uLrk6HZDaXbWIgmXDHTxrRMMoFIYJQhYzi9gSXWzRmycBHSELI6TxE4HYKQqIqBGlZiYgvLQcvLR
IkkrOhPyLfiwX/KgoE3al46qxxUx20aYGvGnBsNvI1ZGplwSxbF6rCA4gUTSoA8XJTkBzT2Z9CvE
B89o7HVzwIDcPvOihPnaBz7/hAYesVT/vYTjaggjgy4pdaXXFAwBjjUX0Xvf4o1yHM7uRDgsDO8b
9FEntIN1dfg4oRbiaxtA4lbRD77y1QhGVlPS1VUcFBjBinvHb7sVB0Tc2MD0O3NUm9t5RHYTl5ya
97HZ8fPn/YJk/tVdj+yJKq/P7WyGuxbtApYc6sLAM4qyAf6V9yQOOC8cGAFIPuADZmv08XHTMCG7
FNUEIUOBRO9iSbj1qyLsjygHipQ+7r6eqc9l3dXijFR7ZzSzmZRimHfQ1i/cwoRVBrMTIQ1u0j4w
p6HAI8rJloMsvoKJFZ32uuWsS+6H8MZu173hlgAfesvjMRSN6Hd3H4ePr0c6uZH5ml+bkj99I08u
6UiT/kFLOiUmOe3Z9UT98WJy6rSO5Hrix3Ib59iDCVltl+7X+2biw8e1zf/ch1+IJr445Zf6iKtN
Ce5wVTi2UEk4LRUOsAiYEgCT0HgV3Z/JknfBh/S0zlBSVQNyDPgagPvKyRrgDLzi6Y1nHB6tr+94
6kyPK3//uDMtThgRYxD5n2FETGijy+RdrdhP0EaTm2QkY5Mh1PS85JtEoIAS81HIC2sJGqCiHPqW
64QZeeoYfH5HRRFdjwBIbB/XqEV0UMt4QG8+nbBMJsc0lqZ/hjGN5OvPPEz/FB3m/62rc/l8CkEa
TOry/bn+n+zjfw7n53NYncPX6nuuyz8l9SVnjvnfKZFplsWf8V3yd/2DEFnV/yZLImhoNENVQdKK
p/5BiKypfwMlqQHiNB2kkyC9/I0Q2QBNpoCSe9lUJEkTwJn8G+elJP7NBGKjYCqKBNZbcFb+M5yX
XEf8JohBnSuAJUcEIbIsmEjVy6MzpqudWmvlUd5XMwmGbuyXVAky3Tmr5IiEuqCD1bDtiDgMh6up
2n67xHW/JLfjRhfWQZ+rg1pNBnWniIm51rYJjGu18ktlD76ajGV6gIinPgTe11fhn/LdVUQT/QlA
EgettCKjIPv7q6hpE9VJfRZ2w0xezfTiHRTJKEKddfO4ffOVKJ3rojChR77XnJjS0TVHFmxWncq8
iwRhVwVHkgQ+8HeqBJAjgr818nLiYt9rgm8XU0B8KoCFWJEFbTSN2SwBRbSJiwVpKzATVf9giIt7
EE2T4ZAIbWB/PaEi93tGM6pKoiGC9R5Ey8a47aOpK7k8nnVpV/rxXjoq1bI8Fl4ax54/a29ARj3z
Qgk6W3GP9Vo9DwGZGADfkaMB6KoqiuD11cEGbowkcCaDS9c8Z9IOl5KXtSKtQzPLnWLW6m6b1YiA
ahUwdJpMYlqQng+x3Ug1LPE8je7DMPVm3rlqzquvR/XDmgNdVVExK4ZgSGApHzmsPlioxPwU6ttB
qVHfX/U9QQETgKFyfXCNrpjaY6OqVaw7Lqgahi6BzcuQ1PG6l41WaUYxaNtUNX3aG+GhFGcLMckL
O496IEOdpeHmlHYdCYoZVVvAy7QtMOHzPvekVAXaa5Id/FrXJxTkD/IE40KTnWyirxh0vGPqLUHq
4jYxB32bCah1P6keQGafkqguLFD4ik6gCcu6HCK3P4nlREDy0zkxFU3QNBlS0Rjjr5QnX6/qBtfW
/WqZ6NGH2Tfyreh3Nkbb3etmvQnOAMAa1FKxFFnxPROhj0yXgbXf9P3S7I7ShBP/2b4wdWSjwCqs
m6C6/l7+zCTIV7+QsEx5GW8FA3yxZ79+j2fKY1oZ0sQuHE8+Z9oxDJnLOkng0//91drweFRaSMG9
YdbPZiF5ZT6zm1lx03XSUzCcb7sQmKPpcJwQQpdDf30mTag3WYQa4wzbIJYbSaE2DHK0uwziXjEP
oZ6R2PCZksjEn/sAuEIRHVDd6jNRAW93VEgUhkye6rm5KIwfxiAp0LYi1Cq23vc3D2JiWRlaSdw3
aMNY6aDpkF8Uya61tVpS7IUPXbO70NVmoBajeUYD7ziQSPlnxdNlKq6GMRJPpzLsT/4Mw/A/NMUu
X8XaBSVl2dCZPtdSeqxJBLzEZ61kujhXpoJGI88Ae4yvxNXlR1vgnPnJUehx+RYAJ6LrS24TsiEE
W9ymnbn+rSJeKIqH2xOAnB7S07ZCV8n718LwQhn01VKMtkMdJamhKIK4r7UE1NaPjYSOOKMkTfea
CrscG6Q04ff1yoTwuZQL/3BhWeQKWJY0RR+p3kYAy3ofnqS9AujpgCoCZ5Wrfap1TjPsjz4gEmUX
qoHE7SqqOlK2T0O2TpV539rt6UYH75eClKt8CGqW5PMQFNox9bWVJLlfT9HFrvphpDgvMjQ31Jgy
3ibqrC6zWBb3cWl3yDI2ZKN1zOgoaLHRfKUDFRggxeAGPzSAUn5tPipPTYEp2cEuO9l56hT1uhCJ
ZJIUDXlMsNW7KmN1QGudKCI1a1caJrb2KEDybW8pogAhA2vRAIX79ycsD4xjMpMbaR+j4yt2++dS
WvoNmaWPOqBLExr6RHdDBYO3ishCv93g74b2tgPOdcq6VTAh7S5R4PEcXo9ntNqdmAVpNqsxHsCC
J7T3qb42mpWPjurQ1nQL5LRRvKp8T65Y0NlJcRvJrtijA7Xe+E8JBNFplwgLVXCFkMzQiS3chy0p
M0sq5jqIUkoFPV9OHjoakEwfYmN3OrpaSYQ92H++3g78QHx1JyPZZQrncz07Y2bD4elsuqZunxBs
Np7r/k6Wt19f6wcLzlQgIDWoSfgXogbG+++XUZkFqmmmirg3z2Cxke0EwKtH11yZTzqoxr6+2Cim
gj0zutjozlrAy+uBjn1eI3ku439yLq1QQ9RTt/RsribETOdx4CjxomlASExnsJ+6YR8iMQG6lGjT
1Gt0Igo5cNoLYOFlRN0JyyEGSRep0El8IUEWD+EBjFkFwsUPio3q31hbRUEIRpYZkdubSnaHZhVE
VqSwpF/KPsObw1ctY8FsL6Xzr2/5BzPk2y2bqgAzEC7fWOfD2lRmStqL+94xUdhQ0ASIlK/yQ6vR
SrKPoYP6xEZnYbAsYloWE6f0Epj7bi/xGYcSxjdoAxjI3y/vrD0pZpRjxk3fiQDZCcjAgXEJrKZo
6dVFq4/WqepkLUqpO9UNTrR7A9F9a7CzSNJs1RZ2cLTbMCJSdMf7ZU/kiDRLsksbpuCsnZZDdWdk
RDlILgrm5dgq3wsgPCYPZrb3Z1TM7ADZI+NmEBdCDhANI2PpJFfW2A25TDIsKnjAEqrMLyUnV+Go
Kq9MffAxySeATA40RmnIswDpeachTJTTWlwVvi118xSBw3XdkLNGZJR4VHakMaFyzlN6/0LD/eO0
/zagkeI9nhsxqbpO3Bs9DRGYku4iZdkCAniDhuPmtCrOmybcNNq8jhaiNk8HVs+IdFBLEqCAVyNx
RBTIT59VR5amcF1Yh0VJib/5f6R92W7cyLLtr1zsd26QSebAi7P3A4caVJplV9l+IWRZ5pjJefz6
s6jufVvF0hVP4wBGNwzbSmZmZAwrVkSIyI1yt/1ZH/lL4Y2P0QN9ZoHDnyBdwbTfMNBZMicXTvUo
NsE3RhzzaKROyBzrN0yLoE5/lLfwAew7+z4BaVRu+s4lmmviXxGvuNJ+ff4CFoD/n48eKTREaNxi
wCnORZDoTDd0rTcetSf7jr4kvzDmlf6U5NBYe93YMG3TQl1fV1f0tZqcMHHKO+xdPsMRt7+BBJU/
a4Ynb5tH0y+O8ku5p7+rW4icLh31rRVuA6PzEj+q6+CgJkd7QMfifb4WTSxd9zcJs3WDwK8VltBn
Z/udhBGe5c1gYxM43AotssEhrhx5q6HBabUtqGOkO1wbf20wwEshqkCzys+P8a1gZylSc5BnAcFA
zL2c/N7XtiZZFJHH6JcCM+xrhHav27T1bDQb6R2gMlm/yewNlCZNXP0bccSh/qIecaHtXhaespzM
QmRz03ztI0eAj6ZtP//CxYC4Py6aMsA3cP4JPIKF0NuSVwUTOCNMOwMRJXOGL7D/9MFPYre+b1BU
879ccKHcqky2GpslS1UIJRz2qjACQndG9I4dnenGQs9QeHVrQ1tX97mQBZWqQMhZFoKv00tDnP62
fRVfjIfkuXu2j9mK/3wRxkF1vztVtgATNCb/XC08Bug5gfF2z+QXjeaJkPFqnnttsUWeO5waFtUU
oduIUWrD3mzdcLzLc1DMRjDr8m8Rl+ADZA78qRxkJX1jaW4hNjEscPCl5buc3NvTrghudRo6tDpa
6saCuHWIvOhdUD7lw1rzyg8dmPfns1AvUaJprRlD1Zbo3Bt541eV73L0Do4dExngF5o4KlkTvNlP
uXiLf0k6W/i+qm8yFkZYM8A9GM44+pq9UfUTfEwt8M2vGvfUYxI62Dq9D4q1h/aRuQOuohNjxn31
ZW2fFvbKaidJHoPf+nM4XgXfbcNXP4uDYTlacxfLFd/6MqKfZfCvBd+I/O+1X9ip2s5L8shsnwhv
wJBteyPHLwp7pxjKjeceY9wCOXD4WanONiRfOfJZd1yc+LsvWAhmV9m1ZXJsuftSYQxg60UYlhY7
Y/rlc51y4XvP7gNUmc7FjGguE51RWPXDGAT6Uz8gZqycrL0ay00nMSE4Ik5sf/98uUucYrHecl9p
q3gVY7109DOxa6XfdNsMM4CYO2E6jPQa6ZHyIeNeiuD5a/dQY/yhH6crN7y27cUj6oVFg77DZwjj
SqCTNRrY11dG+D1WrhR/X8ssNr14PjTJJxFEWE0TjkAfHvSiqTeYmalTJ8TIBsvv2J28EcjzCj8c
9vp3lTlmeMNMZCO8NHDwK0T37tjTcrdibmkA0gSM7xZk8/n1vIGEZ2K3+FLr3OzTNOhEkeNLM3QZ
b9ywuI7Qfb/bJkAKb6N6H+aHItyOmIAxOWa1VXgQQ0ccOr6U1q1VwMcOYkTA0jMLgAnVTY+RWOVt
ipIWNErXiDtg4k92jUohR4bbVo9cCsPF3EHLXFaitTna92u73MAEaASqJX+S3a/Pd2jMZ32xQ2aY
lgmwGmmfBfRAtShpY4IdduruR2GjdxladbB9hf7j5ncz3dsI7af7bHAb5q4sPVuuz5Ze+gsitvVI
x9KR5XN7m/Q4BLdFPRMY+3gKKAhdK5u6NBbzfb7b7cJjUCru/7zP7DrX97o7dFedvdHZLx7hwd2Y
ts/rFXXNLtQ1FiWYec5MIqiOgoRzIYo0PWZ6MhpPQOGacm/p23J0IhPgzIZGjg1SQ+aMRw2a0/ZI
fJWkGx5tDSBx/YagvrKB1dxLdM5H7/nCS9B3SXMD7pPEs3qHPvbf7Rsd3d2tF+3H+D2ELIb40Y0X
ZQ7iYzQ96h4rc2NhEI907RsRO4AZawMO6+yoxujjJK7tonUa6yTKbRNeicrtJQKIlaf0ZhOXt01M
hvweMQlHQvP8FDI7aUnYaPpTPDlYr0La/rr7jWrfacODOxvlfMqDFGAue/SzRV4/9vB8qtNwhTFw
tiO+aI9p7mQCB3ADB8+KfF3szHrTil38PfyS3ki8S2egfiwwQHsbjYe23gzCYYUTYvbA8NXW/Nb6
3WpXme6audu3mylxYuGQLaCiCYd5ihjg+NcAnYIQowEVTlZc+Avn6k0O/jqBhZJt7Nqu2wTyXpOH
pkAYsY21Hds/lxIlB9r+89e1GNIFE7ZYbaFkI02MmmI4b4As++qF46oFWu+X8B9zlHYUrsD4mdcM
42TBFldbAqcZI+97xFUv1Y8kdWBogp/pGgL0wZMHHj0XLiL9AcrruRDolOtxOiXGU4XRR7XThS7i
ks83fumszBunOuP48VhoibioMs0MWQ3GEwePDpNqUPiRO82v7GdInCRwG8zIRVF44ahwF54+X3vB
0vzz0N+tvbAX5mDakSWxdlw71pGf9FdRzCJIT92pR31OMlexc4Tj34H21IYbnoJ5HnSKsw4dfaVB
8EdG/f1BLNC20NbzPh5646mR7oSBOA+Sujr6VIXoIf/5vi9DosWZL6yIsqdRk9VkPNWj2okUYB5e
o6dj0JZxzWHVNQQuG02/GdsVtbK68sKIpHKMdFQTQaJKDwBXibIITADE5BBEKMSxMGpHOBQjhlaj
wPkqL/TZu6temBKZJpY5UizMfrTH6jtkjD1PwkmUox2110h3S8xpHhx4Jitn/ZHFfn+ts5p554zT
WiaCpzhraj6aGG7TeWG51W/hQJp347P12g7bwsRNTyvitOCO/ke453S7zimSugsNbme8MbteN5AP
cRMMOTNdbdxUwZbajTf+YKJz2uhLlX9TfHKs5CUOn8avU3FVmd9Lw3Ckcd+nyMAgF4tUYIBuisRl
ZHTMuHJNUiPD4n9+UB+L/1+fu9A1UVAYXYOVnwKAAJZbwM7U+8A4Iv3Ylmsw74c2fga3TB1UCOCQ
55fSZNo8raEwnlTjlwwdJ4rBNdCpcKYaXEeF5gTxpoiuVqHPt7GsF2L4buGFNJRaLoqW5tgl3HaM
S+8cpI3K1MuIL9AD0XLazpOdN52QCEnJpsHM1Rbcfg8MfhsF4qbfYthc60cY0pbux+FAkAxvtlay
Mdk14w+d9RSiZ2G37/or2t5MwzaoVxT2h2bxrx0s6f1CxYZWyxJiZbkNkOkK8gE0dEy+N8NuiuDv
pN7nknEJSc7qioEzgrILTqwlQSMzJivvG3hkEd+bE3Wq5Lo2WsQfyrOyPWm9GtOAMOxJdytrN9Zy
MyAGNEyXoUdjtcnUkcqbLLsB6EbQ7TS+G6YbQdxO80ziVMW+7G84oiaenyr9e4wRUZ0/Zd8ya1+p
PRG7DMWd6XRdSIxxz0pfJcDLCTAV4zEKruP6aWWzF+8ACQATVBQGeBzdc/hCN48xjSM2wBGwi5sc
rp0lMMaoAcwstvJY2XvePCTFHV6rlIdQ7nmymTKkZR9o7RTMCVJXFW4fe/ZrY6OTgjH6kfRS4rXw
1eCEwXm41TS/AtCuELcdmm2RoWw0G/2h2tR8338jKE6F6cWBNGjeoh4+395bFvfsASy2tzAAGp3G
pquxPQslmi0iRLdGI4Rn4WqYAtmhVyUKaFEGWz0AReYEB++H/GBRAFIbCwP3qFNgb5YrMPeP+KjP
tfvfCabbEb/FMZnbnLmJ4dbatii22LuUaGRoqadKd6zM7etdwx1buHrk0VvJXSNxcTSV8GjoymnD
0mfZ+g25AcRex15LPGRsK+m0qF0pnXhwUhzfj6F0ih8IXyuyyYrJYYFriU1FT4V9/flZXbpG81kx
y7Z0XQA3WnKaKyM2wLQJ4RpZ/kg2epQ6U3OvwsJpQAlCFZLl1u19WF5Ns+89XLFmBcycL+Pist59
wMIpRZfgvmEl/D+R7ET5tWhuOXM5OfTByhO/jGsXW116YgU1wYmCs60HfoPQchy/GeyB8H1ZOG1+
ZQe7tDrw2Mtzr17rimJcqLTF4gvPS5dmOQSzTJZoWDK6LPNsCMNwpWvbXl3X3Z5GGzr4QXAVV1sj
uQ2rLatcG81rYRbXoLNLAsbiaxYKYKosZQRJZDxJdWj4TiA70frWU/4LvL0S9IF6zSe78FAWCy6e
JBg9VjURbB8ERzX+Kru9FKHDzJMuH9XolfVDK7/h1OG6BEO9/1zILwMfsF6IDmKTzRkYsxfEr5pk
g5qs9EnSAtOQC6Ecq5Gx39jT94Dn6JSSTRaCy/ZHWNrRIZ3Dr5qavVdzREOKUrodq+C2r6RyrXH8
LUiOIZmG9lo17Ad8vnFryvElCjfd1PMbWKwvU11VK87WhXeJTZgIlw0hqMnEsjXKnKrnZmykT5Wa
SRWsHPwBZmv7+Vld4iEIxw0G5BT8DaTn3v78nS/Z8MHUkpBHT6Vg34dcTpiL2IDgmzdIMaWB4YOq
fG1Dq4Gehsxpi6S62a3t9VItvX0F6KPo02AzXSwAkqESeRgGY/TEBqQy0zr0RMkSV7U121uVlwvQ
pmzL7H1E6DLfadp1nZAnXhpf2z6eVqR3fg3vVJTQQWlhAllJG6whW196cuUwlE0UBOHTgEW8Ms6e
oqHmjt6Ev/uq0lacH7J4K/Ny1LIBSSGjR0EWXTiOqVBUn+wce+/Ma0ZiDFw3m8gtG/I1yEInK6x4
1xCz8gsln8sUkZSp59qh1qdveQcrXnRccyxWlH6YyRckQMO2pbuyMxFtDpbpxlAsBu3TfcRotuL1
LjlA88fPWQgB2YHbqy8Ld8Yx56DkUPuRDEh9TCXgw8pQ1sYO0n3QZDdU48ZehUPjlJrExNVQapuw
Qg6pKNPS4Sw/jnmZOrFO9qQQGMcqDiwaNS/h6NRNW3Rxpuba/S7qfeEI6W80KwJeiw6ony485n4M
2oDwUH8amHEbSd3pSyvxehHXhykJvmhxqj0QOYXIug98l0WF8lVN9G0i+luaFM1hGAAWgl56PcZy
3Lem4RYBvYnB63ZGXY/uA+zTbdsJXgCj3W2kt/1trOmJm8tkcj9/wUtth90wELBsBk4xYxy/FoEH
axM7pnr91CU2ZjRGOP1Qq9FZYFDcp1UMIlbyjTOj3aBzeuQGIYg0XKZgweXw2SrVDlea1gONQmZZ
pXVwm8SA4MKJbdAY2c2rpnxoCM/hBI3oEtIVmDOhVYFHBkTXn29lmQsBVRpkUVtneH82n9nM51vR
+8HubFnYj0lR5Qct7r8SuJqS8VsKQXJzVmAOa9zu6ASs1BxofysjEFpMQ6RXmZH6ba8lV2aWOAhU
cw90p8QjJsz922f+rVqWm/ilyuv8d7OsWnkZ/u9LDsp5HEbNv++KV/XUVK+vzc1zsfyb83r/76/W
f9S7YLaU99w8n/3GV03cjA/tazU+vtZt1vz7v/Av//yb/9M//D+vbz/ly1i8/usfL3mrmvmnhXGu
UJvy9kf7X//6B4fu+f/Xt2ziJF7+7f/UtXDxTzx/FLTMPNs/KlrAk/gnA/ESWp2DlSNm4EZBXKJ/
/UMzyD8tZtgCfih4yTp4+2cFLXBRYQTAmJojMyjM/+z4/g81jcP64wT+/P37upILeAhuLuo8YOBm
2gRBUcu5TJUiixsKyT+OZjleoSih/tZFlvZT1RW9i0w13aVMjl6AeO1Wg8Tv0yEa3L4k2f3Y9Mhm
vjuyj75niRPgeyhhzNBB9mQoQlk8VxjbKNR7jR8tkpj7xsJs7jpL8oM1cdvpbIFR3VquAE0T4Wdx
FoKKWBA3aFK5gsQuHQx8yFwqwHE5yPrwN5v8zvIHEzEDZbfGMVBV5kdhhNnZ41TvPt/vBQcXdBVs
2DRAbkX+w1rmU8eMaUFDuuCowZq5FjXR5V7qaLUTcbCcgkZsB9YcoBgml9RT/zoUFWZMBJTvWZIm
4JNV2UYaZbsdZAgelJrCveiDYKc6m2ybOs68QHbDgWXasEmL0toYelR/lU0hlQOgzPYtVcE0miRc
cZ2WipfPO5sLX+ZiLmJduE50bIjskEI+akodilYDDlDd5kZ8XSrEeFztDAup2pF6RY6eDlHsmiMo
cy0y5UO5i0J44HqwgX5yiOJXUuabJOG7Ie+eGoqYVAu2GkHkoK0gtZfXPn81uugKRhl4uwsMj0D/
m33TiGNEWLnTRGo7Y1Gupbw+XAUUIAscCRSn6Iv4Rw5BzkSsxHGkLXV5AvbxWPNhxVO74Fa+caHg
6cNNBtSPErHzxx2aZR6RjESnLhvjh9YAKQNDGgZQR9Mwqx+q2ir1jSmS+DhWRQuTQPrqJhJ6xV2W
Wqr0m4r0mI2elWHrFBOTuS/tcUpWvvOD0yAWmBq2RS3CxZLBk2ZVVoO7EByTotB8WwOjm4w1XVEt
Hz01yKGFA9ctOBbLF90XlQ6rpAVHFIUYuy6Pi0NJ9AJ5NdrAfFO4KXVS+0lS1NtJDcIdm5I82WWq
vlMSj54GT9TtqyjejLn6FUe1vesRSN0nDUsdFnWNO7bMRLKwBmNv6iYvKZixGVupvDxFUZ0cp+GK
JCT/u6jFfM0W4iBigIU3e5zn16xkTAjoLpjcEWT9VTViJ6waf8ICpVvBlHLbPOs27QA6cVKm1Y3i
eenkeWY9agnIla0OHiqN0zVdPpuOd4ECFyCKoNaKIKkLDxhe5fln0SEEkpY04SkkVngYYgNOoaab
BxGU+WGskGOEWqtualm33udadRGi/LEyCNuALgHpodLvfOXGnFoWR0l4kkJeK8NmT1xLXisVoJot
YfWKizmbpOU+EYEibU5AO8R656vRHpUJ4PlHJztLAVLkHGTV3sQImFzWXlEWAEHj0lwxHEsEBYeL
2JeboIzOvsNb5fU78xTmcDbs3BbHABWrt1FccFeZlnKJpfJvKA/l/mipk9lO05Z2fbfyYuctLbaM
UkILRSOIsm1YyfMtJ8aUomi5gP4KO+qaLPsR6blyszFdy+ZcQNHzRlGphZnMgtiGtfTfS8s2aEZj
+6h1VYsBS2XNtqEy+p9d2Ua70uyveS/4zujLnwJZtoegNXZTNVDPDvnvTpeYgmWy/N6MyY92CKad
Vlrf4VfxzaSR1hlJ2oEPrLRNZqW/U8uOb00LZWeGSqmbMEq8PA6qA23N06SPul/YSQOoDEkAo9X4
Ia7z2B9FVRwmAzgamZhv8fa+zOxqn0sNtSZ5LJ/HnNpuo9Nmn1d9uBnqAgPrq6RGAmQywTEf9RVV
94FE8rnoxDLhRBLwTc+vp+Z0MLti4EeULtob0gFElzLAYKtSYuoXAze4k3KNaPiBRIIWJubwEegS
CjvPF01oqBdmwWzUYOTseuiY6RlcaTsJXbrPx5G64QTm+0ykA9Oxb1cexAciKaBq4EIhMgIysXiF
DdUxTydLISeRqTutJM19YYYPhszzFc/wAi/EzxdkdhBmShAMyaz43r29Kk4TZo+RfWTxpO5Fq7ee
GZu6V7MajRUj2m9SXvVuL0bTTTuQQ1nTjyvQwgUyNX+EaVoCrjJof3wJLQyy7nuN5toxy6XlVQ3P
r2VhlNu0koMTcLO6IlNmXpMxHncAGOxNG+XRrtbLaAWJ+0DZ4tLBvIYBN7ixROLitLMGmhf8ONRG
trXgmjp2kue3yUgfm0k3/M91+weyDY43OoHBs0SKdYmFoVrX6pQyxbGKQfkvUA+/SUSuX2vmyLZZ
MpLb3ma/Pl/zwkHBtixEYTBmoE2gdPn8wvusrybL6MWx1iPmj7F6roZUrBitC0QeAT3qxGBEKO50
bjNwvkrDEdynTR+fcg24bD6Vnd+k5rjve8YeA17VO8O0h6tQlrBnVR1vI4NoV0VsN7cSna79DjDF
mqhfhGOzCaWwkHPxOmzNwh3OdKXQqrWGa9EqhSK1sbtOun7yjDTIdg0d9W1kmqMfxGUMKFD0V3Vv
9FsAhOPKtX8g74QaMAJzEwj4bkuXOc+NTIZ5Hp+4mlnMWdTsUMje3SFsDX5wSjo/Hrja5gATdzSS
6ZXqwDwuVdRsPxeGS7cGyDNKygGP4VsQpJ9fE/qH6GQIyvhEtaTMvbFJjS+lESIUrrNoQIdxOHwN
klhhdGpEm5sr3sZFnYNAE4iZ1gyHD9xmxI7n61sD5n10dtedgrSc3Lwgpt/nYCwJC3k9eKf9rteC
7gRgFgnvdELtY2CX4K0qcUoCa7huh67+QZld3KUWCZ/aUUdKvMmqq3qCLQSRWd7Htag9xSLNaVnA
nW4cql2ZERQOSWpsExsNAlSq216SVZ03GClbsV+XKgVEAWgU+OpIxAFnPt+ikWfRmBu6PJV5MHhF
lZGtSAjz8tLutvVAhpUzvXzfCKzhqKL5BUcQvkT5aZVNdQFq9onKLgbmN9VbU4usFQt1GY6hvAeQ
go33PUeWfPGYWJmpbLLN/DSyUThhSa+ItFEekU+Dbyaj6ZXT0CJjrLQ7SftwW8b1rz4m+kuSZvFe
NDLbKFHHR0LNYOXbZg127tAhQkcZHJQ4op8LLyuXmdZIotITiUPTU2GeenmVmw96gZq2v/t+kGOF
nww/Aauh6O78ciuzLQaSE3WaRqXu+yovfrZjUoJ8V/TbqBbxg0GadhOjLcKahr3UZmCsA5gAcx0l
VWi8cL50D75DPZE6O6FVEnkKKRSEyVFwqzdsxPDLPv+ZBGAxwHPMfzVoG+VxoaGtSw12zudncCng
c7CGqkOwLEz0G5kF8p0HUfY0wuAQqk6aoaWu0QXSYSiw5MounFov1rhYl1gMFCBlgPpmbiFIf4sI
kRKZJYpIdYrNaTg1dEpQVqk3h8as0fdP8O6hNHo8dFlhZgRJgK0MsnT0pCTXfMgwuyJAVwA7QnSs
IqldxcUAzybpTYdmcXiD3FeLPAqjWyrF6CWoqXfssR0OJiuqh6JEJ43Pj+/SB4AWx9Gha/kMhC8j
+TDP9AD1g9GpHvrsS51wFFRZofC6srK3Hakrb6KJWPO45kM6fyNADSjaZeAc8d8lKUbmQsRRkCUn
GMv0PsgMfpUHHfIe9IdgPytdVb7UkvGQTLK7TRRfq3C71FIoHQNIKGAAofffIqV3QlM3RO/tRGYn
2MfGs8aiRv1M0a2c7aUmwCrgskE4kQqCrTkXzVHqfGIlT0+WXoOoEg3dIU0KviUWW+vG8+FS8Fx1
eyY8I1F2vlQVMT70bZadsjyXTs2D0jMT82tCUT31ucB84FsxxOaWRQ3o35nIf76UHaMOjo6pPPVh
yDcGsIGN1pb1jvdm74hUY9u2br9pHLVaYzM29206IKfd9pFfMSv2bWX3KyH05W0y8LyhBcA6gnO1
LDyO00GrrETii4La3kpgeO5ka2uB+uVLQck6B7OJodwQRnVxxNwIjLEwenlCmUZ83fGOoRxtUJs6
j+TOtlrqoXlov6LdLu5VoK0JB8Ea2LkFgHOxKFpomtkUifGkcfO1pVW06eqUoMFA3Tyu3OvFm8RS
aH4Ipxk5VuT8F6GYroei0dN8OrUyi/2B2Z0PNBXwd1iqq3AKDUebQOmLzKG9Vi1ylm1vyf3nH3Fx
k+ghA02OR8mAVFx8A5n9UhFY5NRz1Bwo3oG2pJK1apCLm5wJSfM+0UUYM8TfBlG8e/2AgUqla2Zx
6kgV77XaoNf6MPYemBDTJkxEsGvKIll5N+d2Ch4mEk04Vx3MB+DH+vJ4U8Pqq1bY9deQsmujTR7q
fq5CiYxjrOTvz4+RnJ/jH4uhwRpaPXNcKL77/I2O1thIowjbrxIthzBmvKEFiB1VukXFAHeb3B63
mWgYCMvQD3ZlWHehrJWfco3uYWS6w8TAjNCTgDlI8I2uEXX1NpVNhRItFGBW7dg9GjyzXcROyVao
UWxLWlO3rOthxVYsmm1gLwLN6HBVOhARkMmWE3NiPDltCqb2OBaavJJaioaMkJGbICslZlfExLdH
cN5MrZR+HgIlAdelRvMZpEQsmvFjw0ns65ZV+EokHZiqsKGpVOlR55natmVf3UKkxVU2UOE3dZ8+
aXBgfVGiyHOyUHqdYPrzATmM30NiD9tSBeaJJBzFDTqYxwIkfDDtB8z6NhRPryy0nTqIEPnuKaKG
H2d6AUZnj8nIBnDFz6/54pZxMqCxzKI1e8HLaves6Y2xFLw99nWC2RusMZ2ix1Kfr7LwtecLgJcH
oUU8rSORc1GRGUTSbqxAP46dINj/iO5ig7K8tsu7b9OYYkj7FNNNWWl0F8QiQwg0xnB7stghiD+u
a1nJTdUyMLdNXqx83eUZWICJ4UdAcNF7am5z+N79E4FWjZL1+Dgbw6otA2PYkfCyVx7vcpDI2xnM
/RLB1IHZQ57pfBmVRLURt1Q/ij5EOR10GMjwbYVyKiu7Q6oaezWCSPim2RQuzqX8oRNUHE7aiGI+
qqPJOrodukEhDPQNoekt0gz9ykmcg4bzNQE+myEGimZwBpzh80+0orjTY6EZxzSh1ENkBlpq3KMu
waAdCC4KQ7FLGm1bLfwlajyTz6Xk3FD9sTqcKSTGkPiec0/nqxdBHmk5C8kxE0Ny1XLwcOIQGKVE
96+Vy7jQpMCr4LOijwywUQzdWaAGQVNMVZEp84hgQm6s1gg8uLHKNQsS3ki45SsHu0jsv+0NITSc
OLRTswHgLBY0kfUdYOlNQPSB9X2UlrnXK7O4s2caDgWK4CUjOvMgsW/uNW2yXFLJYDO1aXqfptWw
4hJ8tH1gCuDRoDcEh6E8P+lIT7UYh2Me474YPQDg1BkQADlm2liearlaWe+Dm4XEA/7myCkiWJhf
4DtrSUDwCNOSm0co+OAAvxAylA/GrcV1uXbS82v9Ky7446TnFJz+VtcA6Pl8LRq0QnYtZLitc343
ARj2ul57YH3I/MnqOQhOhX7SecI3ZpYZu9KuiIsodQRQU30hIBV6yU9MI8xF52vUkCjGM9YM0off
iDdmGOB9mqCdnH8jy2RUTIFlHPuOWI+WqYabvs4zfyzacCOQ693IJOde3k3J/edvbD7pi9MBf4+j
lIAij7O4CQ0RU2gp24CuI2TTp6TfVGKq/pYP9nYHADBAXAOZCf8Tszy8u2/KwWedYs06iiYynEQA
QK2jbLUu4nIvEN+ZrIE8Mhq2LN4UH6LEjsIMzcOAVfpWrr5UVreGA38guhb8dQEcBugXULDzrRha
lRuiH+nRYBHbh7oW7qw2VweWoBvc374bNGsByYYZUEx8OTl4TEEJMics1agoAIESqUplynbF4n8g
e8Bs5yaohoFk5TJTgdArYm01WMcYjs52CjnfyjyhD/3Yp4cxLwZUGiNTbVa2vvY03/TKQvoYs9D0
CNw5+LHLuC/JWZN0YPwfjXawUY0RaGPgJ7IJn7MMUu9EMCoo0zKK5BDHXfK1ajTxCOSqvGIyFi9w
icubImP2yUDnA+VOnRE8a6rWHkKTFndNkYkaHd34prF05NSTkseBq7Jk+omyuwQ1ZlRPn6dmVIbP
QIYULkkZcAFka4treyLhxiy7BEagN1JM2CpE9YzWw4AgtZiKg+oE9dG1CnWpgiIcHdugiLxmKobK
sauGvgRxwH/aZYfpJPVkohNQSJvRvI6iGIO/FKBML6NtkfsGr1l5qDJA6G4sKv3ZMjv+S7OagvrD
NPS7OJFa46ZGXmZeGKX102g18ZNptYWFHF4e3AdmfRPlaZ65jTkqfV81Fn+Zu82iOKSoex8OYx9v
kykEZJwYdVqgC0GeHGya9rYT2DF6sTBlNNdpGaBwogRYXrmDrvj3sYdYoh02EZsIdU4g/4wmfOUg
6+rJr7MBvejK3MxuS3hi27m7OQc73poaTDqm1alJBTCoEhnwaNOXPcwpHQL1PEmwgxqkx8K96gnO
LzBH81c3NAC74NZB+daK3ZZI4cUoKGlV5bayR+OV3E6SmRCcowKFTpEe74jeBk8djh/VR6nqjmGn
sd92i54DsZnkd3OIgsJyWPR9F6rqlxnMPH5TFnmKFgUd0Z2aBe1XkiWD8hCXNF+LcurTbWM07Tcx
CLpLyEANtFms+K80yqZrc6jR/bYoeAPfLE/+m7nzWpIby7Lsr/QPoAxavMwDXIfyiCDpQfIFlkyS
0Frfr++FyJrucLiPY9jzMlVZlWWWZTyOK849Yu99OqauNVlM2B6OAQqGIHGgfhllsip0xKz0ThS0
o5FPe67SZmeNg67ux4hk29VbT0tBOFfj166UVGslM3DoLvG1fECnxgDDrkb+0LmJ6pXfVM4jObLS
oCqdKka5sqSqYlYaSJjffT5QT1OQiWxcWRbam402K7ouQjjQwkL9ofFlmRl7Y2TFa90c7KPaFN5K
Vqzgq5KmWuMyKcDc+k0WtSvK17VxyIXIf9/2ZOfZ8bv/56UHCkD3TJ4aB+dOUxKd1FHGBEbH2/Jl
yEfgbU45SJ47cPihEXn+ps30cHvb7JUQG4C0Ri2fDhn9u3lWnlh1MQSe4Z3QdTIey9Ar35xMgqTX
GdXvsjI8UCBttPFp5K2Lvi3XXaJ7ez9V9RfbCDPEYqD6jyW5H1fSvotzLVx4GecrQy8RL27RudRN
Xt95rtFWnqrlWdycYqMLn2K/TjZ2F1krXdRwueJJ2LBSlwrO14waPMiUD6gjUt073w7E2gFhtWlH
tGtFq0i1GFjoq2IjM1nN2Vpd9vP2PszDy+kjqQrSo5w2wZhDjbpCbcdBKruTJ8pdZZPZDxGqBW2u
VHugQAsPmnpedQJIPkUaPGX0/yh7Ulg8/7xSz8xR64zu1Iuu3+qmaNYJaNZjkIfdPuJlWNWwkDea
E1bo00TePiDHQxBNU1dREZXrhtb1ygoSZ8MPh+BIq3ElAX7fBGFUPzqeNa5FO44Lr+GVTQG0MEUv
7021OWxBT+raCYywP8XqaCLZo9vPSqAqXPZM2atl622CXlvC9l3ZGW2KZKi60kYGA32+VFRe+qQp
s/7klFW5H21J2ncg/FxQp/06arp0IfC/Ym/CENo8PqBfLHkWPXVx0tRaUA8n3zdfw0gt6YH6xiou
nDtfH6sFa9Ov/xhecBDQcbMpQE1ZPCne7OsQbO+pUA2nupLgCAcBtAGnWsowrnwT30Mxieid4t+c
ANxpwLLjoRxOWVP2q84Y07umN195Dpp7UvSly3vVnMVeIcipAGubnW7CNdnyQ3U4iahK0TlC6ckA
BH0YpeInhad84TZdWUOKZOBpiNIo/M3Ri/nQ9b0nsvGEyFKwBaKcb3PLV778sYfgdbCcSfZDmRro
5zuF0IftZakxnuTG+MtI2mdH7X754/DLGrpsc9vWe/9pdiyA9mq4I7rKDJ+YZSN+YFtDAWbklFpj
u1bjiBFsliQ2XVTru9Eqgn1PxOVKdhceui5ELzTThrUVZP6qTkJtVchGsM6IEW7/rnlmQcENHgwJ
KuV5zuq7W/uQJDlhIlUorbYnye+6bWFH2hq9GXsv5zz5t01dlB8mW0iLTFBMGDhg6c/Xm5acEYae
3Z5aQnAXqLb0uQy86KEvzGKj1TlQBW0AAeogcSI7yng36HWx80SRHBoi8d3/5OfgF6jU0waiB3r+
cxLEj+VcDzrqAVJ5ECpPLwCNiSCjD+4oqD3VXa4BvQepp3oDyretKNetktX7sM36BcjURan7fXUM
A9VtPBTBw2x1ii5PfauRKA+Dr76XOxgWxkAo6wBDWJsq6qN6kGY7eUxst0jD7mkIPWdX2ohneGMP
6x7iqCWadOfQwV3ZUqwea5HYG6MwpKe2zpI7kahw8aGmrQD+DUhdQ2VukrxfAAhNP/T8pGuTY6ek
4CAkAVnifF1bJ+06CRDoSU0E/K3c0Z5inRQrCBrZtQPHWyW0EO71SD/d3tGZJPj0BmsAfFk7aHUA
cd4LwB8Os9xpFS903p1wHWh/S6P4DCiV8HiwkPSB7LWuK1jsvVGOu5o5C7sxdb6Fkae+tKIo3nIj
sjYSIeFK9+UQNSVDcp1YMTZVT6vb1iQJLoLDyTX0et1Wgb41y86DY4UGs3CC/IudtDaaHRp9LTOs
XCWo2nsFxKGrWYHYFKberyAZJc+Sqta7khEXC3HdpdvUAWSpNPTpf2naHEwSBw1w2T4cT4Y9okig
5T2JZ2gs7O+ly5jG5lAgnYgKxFgzyMpY5XKfhqY4+UberqSqs1zAR9mhbHppwWVc+SAI9yAiaONN
IfwUdH3cUBN8gdHI8qkFx4lKcYdIgp0u8d6vfRBKjeoE1sY9G9Pj98GKT1OWTDxWTgBeEL6B9eSK
wnm2U6Xd3D6hl88o+GjQt5bJRtFBm93xWLMq+h8l1fdO2cuxUq5MJX0pRuMO4Y0lLf/Le0hrWwEQ
BgyTAt+Fa6eyq1RerZ1iM7ZcyR/lFTODqkdZob7nNZG8H3M5f0tksVRjufKZwPHAUAOPpLE+X1Ah
VS05fKCdnN63Pte+/pcSyPJPKXSQ3rWsfsGTX9k/ghKAxnRaKdy/j1n+sH+1ntlN4Y/aSU5lZc0E
A2sX2kiEq5LZfrm9gZyIC++mE3bBsdM5FVTJZluomINfjZFnnQLbv6/LIrM3YdX4D01OsQo+iG59
HqKmjld6LNmf8gbUyLpXutheid7M7hzVA1OejwShbaMT9JIDGRr1ARuJNWfIs4C8Xo6+Ua71v1QW
BI19rSuVstZ08tdV5BTIErcpolhlZXdoUGQDqniwFtFGD82sjza6RFjBIwrr3rWrVr+z+th6Bf7I
26UWjlvTaTw1TQhMcfRzqr2EqkDSpX1RW/mr5aVNCzkhMKCqlN1r0Seoefg9C++q1KXqtSkC9auZ
K9pwsIZR+Rro5WtvDHHlGmoTJQCGpORbpMdRu7OhGjSuz1OaoFY5gqEvQn6bP9TSYaKRo9ydNOGa
ET+kw63cvBgRUHxqLmOn7nWesM8tgfpP2tHScz+kAmksq/C+jGPsOOTvcgfnG8DWnVzmhFNB0KHB
CbzfQkW3ApNfAe53VgE1LYUnJ2l0t8wddKeH0GgppcSUXFex2Q8vYylTmDNEWEw1HD++h1KKknuc
x9+UdpR+4B0owEEDK/CniblXYoHfVwuzr10jj4PBddQo/Q4+iFrMVPc0VvkopG8ZENDPVakjVWaa
oZq5CS8niKBK1F8o3/Yg34FOfZLlwb9vJD/ZVaPffKplW3xXLKmvdnWQKQWLpFcU3fRemDsbqGeE
rObYDBuzhpb5JRNh6R2N3mFQB+Wb4EmKOnNJhu+KL4E7A56CPi2v7LyfoVB7LmDQiFMW1qvGMos9
86rsbRNo0nbknrk0rpCKkaOFq335ABhU7ydULSwmJj7P8o4yNPJkCCTnhMRAtR/l2CRGXORGXPqr
ie5K4XXqiAJtm93pQhee1OWNdCI8a+5QHqh3ap9L6NtMAxMMfSkSvnRY2CP+heY5JXDz0SV97gVW
aHfSqbDBLXs5ojZdrT3VkAy3S/7qwl1hinYXhCdnegqmT//gGxUPcuhQWdIprK3gPnAUsVGoaK5l
q6G1U2rS2o8c/zWCUH1s9Cb77Rd+unaMXltHZiEt0dLO0ZZThDb9HMa1AJejvzrv/NDpawkTVOlU
CXNcN0EZPteVN97BCbDcUvPKLVc/cIXuG3cVAg0rm9O9akS4VBO4drAAfvIKk2XSt5kFMUomxaGv
+v4bo5LjdasLCpVoHCzUAq5sNG8wSQ8IIJgQcxoYVeoq7K3GPKlBAL9HS4JNParqziyQ6bq901c+
CCEDZiCifgIScJ4ye4Y5SrnXOqcoafWD6mfxumB428IHzXgu7xtoTmUUE8Qc3c2Ju/7xPCHhHttd
DKNHV5nNJ7cIQAxpWm9xweNGdWhcmFmgboTfK26dCwNBiFFaaB/OcP/vP2JCjNCnItqlLzbL3KKy
imPNr4I3L+jA8tdW5j2Q5SC2kIZ67gNemJ5JlVk7dEXa4ouASIumniXZX1RHgiJye+knJ3Se8ExE
F2gnEPSZADkPu5HlkH0vyCE1WpVQV/Cr/HKrisKYxqN4ISMYkraR7+rSd/w/Nk2TjrfcppRI5jOn
xvuqPQwZfvMkKUjUhfSsVkDVnVUdp9/iWvs15Lq0uf21U1Xk/GsRGnAmeQAAxDwFs/QuklrZFBM7
vRxG7VcCFHhiNtTlKdATCQSDh44KLQQGDK5MI1TjVZ6BEvvjxAD6MthFkK8AGAFMnh9DM2+dMGxU
6MEy8tZ6E9VMAoN9cPtTrxRtzs3MKkTCBHgSpZgpnYJOFcN0XQvXcW+VqvJsSWlyjAe7+pIm4GBV
lGXWKORYbhKHwVNRmRD/2rE8jmVkL6RgM+zqdAPwpDyNNJ1V3qv5JrS1p4g2lFHNVM18y/8tedSR
xAGGFxQPiSmcTQwlaR2GabXK/DahoCuG75JaDnCRo2it+L2/kHxeWyzK3pOfA+WJINHsYFSl4wm/
GyaKi9bvYigpG2+Kc6VkRAtp7Gi5ZEwLbOz+Fwhi51jovbkmTsTnD4ju6HaduI1j93/sGMnf3rtA
vLkOzuv8qOSer5p0mGgDdVrvUi5N1wVUvIVb8V7fn10LMscpWCExAGQye1CCFHbjEBbwCKQ0+iyV
QvqthmoxbsJSSWQw8ghCBbSS136riQxR3azdaXLErKYi0CLHVfXaeXZo975IoEWsdV2ETEiJBhkR
Lm+wFqpN134uQgMsDPwWqtXGzI8rgWeZWWxHb9oY209C0J6Txth/wrujpCAAyGiWVL8ygDW8M0YC
hmDs0jtdRoc3NvV6m5dysZNNOMxGW0XIYoYMDRwAKixc9Gunipozqh9005BjnEtgjxalrkAd7FMx
IkEsJSkzoBK1RCi+ln74g9f9DIZK/5b7SYNEd0PsbtSMIaAsVU1aGZB1jZw6DvWiP4OqT3cQhwuQ
irYV5S7rgnQlolbSo8E5NTFUSiPrs7WvS0xLyp1g4QzPyBr/2CKIe6/UIvs5DyRCSSsDpxXeqZDt
9BCr6BEXet2v4FGYm7JFrDjKmbdQBaPY1b6R7trE84/gBnoYy6a90yxUVAcFKS65gyVYZ0Fwl1KN
eC1b5GQTIpgvXWk3yNL2MogImT/Zt6ONY7UMe/TT5HTbsV4GK7TKNBt0F0B3urMzv1p0QS4jnxK/
xYAn9r0V2HdKnv9128h0hM9v5AT0Ita0wJ0DLZ0dcV33lEHq5fgtGBjyF/ipsabu2a4rxR6XwuzL
RxHwD20RjgFOABDuuZNRozAbJd+L3wolMN2yldW1FGXVQ5XmzUbmbuwlYqqHvKiqtaQN8p3lDR0l
xZZhkrivjS9S8wjVUtnYqVmvLT/yN7XmoBNMe+yTL4tFDv0U+M9Wh3o/8DTGrKEZMBc1oXSb+EUm
ojfCRhPAsxcmX1N03FTX6bs+nuAm5RFsRfFmtDzFruzEyaGr6gGAjD62kHv0YlsMefDQe6P32egt
j9FBRpS+4kcGKqCGiE9d4DkvfVrEj9KAH3LFSNFik6lF8AqvQoa6H5foUqmt5j1EjlemzD5r0Lzx
6zr8i/pmGgC+DDkmDUV3hTU2104aDiuLP+LOjrO0Id3u0k+VbpeJq6BOW63MZmA2gFOr8Ka4vIoE
4qFrjpmStN/k0mfIVJigybXgp64tJyEY/h/Q6BSInx+AGrWthGcxejMyJWBablqtC6pSP/o4DzbY
/lMU/gSeAxSPGhSVlwlWfm5PmtTYFF2KIP6Y5lorEWS1UUZa6XrlbNRxGBYS8SuBPy3NqQEIswIP
NEev54NkiUKJGpQ7apXCzWg7b0FrjZ+7vgvKjUXD/xFCP8TfNEkkID9yiHZPlyXekvzfTCl0coYO
xW1ETWjr02FwZhebPxH17FLq3iisVIdMl/XPud0726Iv7kzIQ3fEH8YztAHZzW3/7zIAu83YjGIr
t1V1EIrhb+SRq+YMSk/MnNc7yqLMNuzFd7KepUFAF24IgCPPA2gEcjPFmA8LsQGWD0nUoIGQEj0y
3CuPhdun/46I/0hi7aZ42kfttP/1fxRj+/9QYm2i89+QWPv181f1V/Pr5398avhb/R/57/94/7rs
Fz7io/ja9Of8I76mmNq/KBpCyCAgnAD37Nm/Fdg061+8TJNiC30Urhap5b8V2BT5X1PGS4eJojb/
Y2pv1nk7ibMp/BOURxHiA7n/DnD5E/21WTrJH0CUyqEFowM32HyPBT6UbCYUWeoUWfwo1+FKsZuN
H0tuJ1M9TFXXdz5/WK3nfzz+R7W32VP8jzUUkCZtOd4DeXJsH6yJcFSkMerix1zq9lWrIbG1UPS5
sED7RuGmmhbkTPLkmasaurIEUJfqj5onq6sg7ZmpEiZLY2ouVo2XlzbHhGfGK6IFcf4dqW1JnWEn
zWNhJIw6bQ19U1Zpu+vbItiUgtKtXSr6Uhg9RfUfXlGqUlRaMEjZcOp4zkFNTZiFRQ4Z6rEmUnpQ
vOx3YY3JOkaFB+HyfiTYYEg6zN5oPQo0EAn2kZrPOnNxPtT0fRe/hOOnUVmjUebMVpmx4r1E57d6
bLLQ3uaCGa6eVilfpdjy917f+BsnUfWtHmreGlIhPbuUiTm93eXrUu6UwzDE8WZMtPjeMiZ+f0hU
wgC7AqGQ7mue6YxGznsUAMrW3ikpuDE3NPXu3qTF9OoxECmgPZ03xBG2+SAjZfZy+5jOnf4/K008
N3FtuRhzNF9iRwRYsPAfCYSrrWb0bznAJpcbTB3Tb/xthJbVS5vDok89K3iCdgzAsaM07oG+Wiuo
dW0sdfwMMj//Sk1+fPZQ1lijnksTAVXYw+3fO4sH+LlkLGSdHPtJkGQumJpmI5oPeJhH9CvMXW8x
t2jgWaN63TtIjNJivG3v8pJBxyPtxDXxTNOYPT/+RgJrSMR6+CiH4UpkoYu+y/q2iZnWKKnXRPn7
YGN2xbTG7EckwsPHesM01M41tmiLrv2NtOJcuMpK26hMJM3XSO0sfN3lak4iMgAHaZ7w1zy6KmTJ
9AdhhI9hs7VE8BBm9Hjs8X7Ul9Bb752M83uEKTp7uHNCKzLO84VUmyCu4lENH5utuQtfo8/OMXsw
7zjvytfoIXXlXfYwHNWdtS22cCB/OY/Oy1PxlB/UI2Nq9HZl/O471zuGC6s/3d9bv2t2v2MAhmEJ
n+FR6+9HhFuLzNxIVcMcU7GNQssNQJIz5un2ll+cKoQBIKUhdI1fQcR71n/XhVSqXhsOj8D1fuvx
uDOgR/3p3r7bIAMBzMad0SYX++EBUtq6kDMtGR7RuHcVJmkZDGDv9Och/nX7Y+ZlY8qg09f8tyUe
8I+WoigAb11hSXPFmsnZ+2j9t7GqVvVxKRu42CwsEaDCMuQlh8c+K4X5MOYT08NSRO9I83qQ6HBP
x7868RYy2CKZhu5YCzXBiwfg3Sa8pqkoCn9+FhXridC8DrrGo5NQXgJuDI1rYwWPtvOpTpj2Vy48
60v25oGD1GhOp2AP4W8G1+aPnci2vvLbbLyDz9gMNV4weO0wEpjppB+EW/ztfPtktbOG0syHR6UP
hkPPbq+sxBYLx/Fi6xzatBzFCehIocWZOVI/ydukN+ryyepKWspwDRiO5kAIgR2PTjiaOnlwQC5n
IX+8WM13s0R+7+Bhec6PF9AA9SEqyyfJCV9kKd42Hn7cqjelmn9HRND1GZp7+z5c+VJQvwhmTe0c
AHmz61BakoIyF19aQkWhenSgdbetDVTw5GrlqelLa2R3tXO4bfXClZMFg7WB+gUOkPrjzL+mYeU0
AP7Gp1D31vC7N161s5gWEhXZ37ctzYH43L+J34OigsIjy79nW2nnSaUHmtAe9UfpqN/1T/EdlQ71
s8djFayUHUTqjW65LbPtjIXtnEej/5iejCq6A+NyWvsPTm3ItVF1akNj+I+54tlcG5R4R5K/OtXB
Jcj/E3NTJQeNZLpB8zDU6fpQG3xJe/RteRX1zygO7ZJ+vKf3FKslWdJ/5Vf/FxnD+7d9MDbbQTNE
bC8s3o3d29J3xXv90z9/4tJN/+KSg+aZbZtqFY0Wyqj4lr3XbtpcmKgrwkG+bWWWlnM46IYTsPMf
NK4veHsTpiZU09x/yhCQ2mZl/T1P4mQfjaG2vW1p7rewhBUCcJJH/Io1e0RzkACpCET4BNcofAxA
K627QFsq6M3vFV4fXLGGbog6MSzeC/4fTpyvjBNeccyOgaQhehfY2mfRFcqPMGCCfSkn329/1Nxf
YW4S4URwj9ONRNb00R/M6VUXBQJJyyMFcFAswbFPNZeqynqs1U99oTBCa+E6X/lA0tT37SIvJ0I7
t1iUgSijsquPmpYwm1DpD4YvZMafWvdlZy2cwYvTwecRZ9LN1ZB9or52bqzOcyYweFV9bHDHutaP
bqSjOO0Y97eX8eJs8NgA5TIABfIXT/e5HS8uAGhqdX1sk/w+bO9T2dn9v1mY3Sak6KKYuTr1sbSA
oMlHO4sXnM+VtZq4DhxjlfIWq3X+DUXeWWrnN/XRIniT5Du1PkjhkjzCvOM5FVg+WpmLN6RKLTwn
xor+pThasive4nwl1a7zEqKF5ia/GIeUL7WZL9z4zOgsNkXnasyp4NdH0Lyw7yRl49EJA+m29F5c
uU7cXaSVwJ/yX/NXsXaksran85YzrtYc8mfdk3qGuAVuj4SU1Cil23c/b5+M+fs/rShtMAd3TdSh
vnfePlzhwFcSZIZEdbTHlcpkkSct2tcob/iMJFzVi0Mnr5kDIoH4BugUwBuzcMMUHrA9w6jYQGNf
PPvCdbbavbiPH/2d2MUH7c65E9+lnz3w9l/52+1vvXbPPhqfOQ+9SqFedBiXoXpq+TNirOvbFq7t
IPg4gBiTJLFzUX/y8r7rUizwnqwDAw0aJFg13wjxHOLJG7PveRYuOOErl8KYXBR0AaRlKH/NzicF
PVvtNKk/DoqyTkT3DOiKqXz1WmEqWaf2lA71bRV/H+R4Y+aO2/cGvJLD7S+/vP8G1XiqMkgdoSo1
p3PBH+lG5rGLo6JkK4s5J81wMJyFw3rtU3lxoA4CGkPo8iJarewhZOnHo6K6zGx0lJWuuerf9tfh
qXfLH92p+pItdRounxy+7IPN2amplRiRnN7ny2DhVOghpNBnMwofxvPtJZxqx2fZPaVmCCiUV4hU
OTzz/mEpQiqahSKOKY6GAVylm9pr9af1vWO6VrquH7QvYkkA7fJOnNuc9vXD/fcQQPFjeRSM9AA1
PbwVzZL883ue+7FoMf+s2fOmKfTuE4ApR41SkXZfPg6utOlW5Iv30kFah4fBDXdj74a5Gx6qXfo7
2Dmf7Wzhai596OwJrOvCJ0kYxNEJwjt12ANfXUhN3wPsiw+dSiQTIA1WxOwiCtWKW3ja4jjeyfDC
d/kp+NlVhyAHgu32u+ST/elJ2Ugv8t9e60ov0kv0VJ3iz+Xa2TAu8r5dCCsuSh3vCw8RFSQgkNYL
5WtBFdYqjVQ+xieqDpTmis0k2PNJk1zr21JKd/VuMm7tv6zNtjkuUNZGRAVrv7ufhnYwyp1TA/9z
dZ83zAV+Me7zcOstJCJzQSdiAk7wB7uzjdUCW2+1Hrvp7/DV2AZbfR0fzGfrPvgUPgT3onTlt2Hh
ql76+cmmA4eD0Bde+SzaAV0ejL6ETfm3bj3E3T49JNonHmttwdAcovP+dWDFwXRyqiYOx/n9bEsj
59Uyx+PwtdmGf1mfxd/Off4a+254L38ZqzUUBzTRTFDxX5eU069dmYnERcuGMgjir+e2DclznHD0
xqNQTXeQVqpYihovCvrT5n00Mds8S08KC8jaeJTvjDWSwdvxd/GQPai7+i47RAd9F+9LfaM9ZdEh
ZPzkQtC69IGzAH/sg1RNq0AcE5FIbjFI27JNlvT5rhpBP3cKjql6zEci2Ak6pRkTCo6SznVgknNd
LsQ1197eSW/6f1uYfYaUIuRQJPidujqJML5PRmtfpvL+9vN05R2kUoQWD9ENVca54ncYtuiVTG68
dZ6ccdv2b1W2gZhw28q04TMfOgGYeQZJh8Crz867sMsoj0ZPPPm+/jT62zb6glL3yygeHEnf3LZ1
GYxO0RLILXqF6E/N8y5bRKMSOZnxpEYOWrvBl8E5yOG943k0KBl93WRr0S2VHK74STBC4BcmTWWN
VtZst8oxbqqobFukS5R9IcRhZOaEZ0u/W+kwWs0mbcxNkmXbrvrRqfYaDRsynSX5z8vNpIUGdJcp
EKBRL0iSZqABMozl4Qkq7nivjtaW2n+5Csv6c21LS22Ly8hmmklAI2WaTDC1w2YvY4F0jNQPqn/0
SEXdodE3ORosTZId7MTbBdSrRi9CZC442P5rV7WM01gCSV9cEjo64DKBO/IcQj+eZR5eF9EO9XXn
KSxt7qBe0DkxSn+rx3640BC+agqUjA06HrDeXKhJy8qhDwnWnzxDGJskQRlTrj0m3Od1/KdHmEz7
neTJMDjSxnmPIRkaOWx9eTz2gpnkdIKG4Fc4fEHl+EFOO2ZKHoNmocVwcWsmk1OeP2GA6JDNXLZe
amoFkGA81iVqO0a2HxxlHeraMxWU1ag2h7EWO9Evje6ZrsWZY5iq/hOXcapsQdaf7R9DmaxkcPrq
2Kmluhqlrrt3Ek9shiBQ3SiSn5DOUA6dOebb217iyuHFMmUHKAbTIKo5OIKOFzDIpKyxHO/y0Nob
zCmTFNJy3wh+0NjZ+JG87VAYNdRd59mKawJzvv0jrnw9a8rz4XBuEHqYucWkroYxsMrqGAtJRpwn
1eNNUjsFcE6n/smgSyZSNoXy3CnVUlViNquUM8wwoYn9iowuasRkmbMwoAvkNk7a6lgZUhi4jikl
u9yKnaNh5dmjAnb03nICweSmMV0VAIHdvhFwFR2FooXlMBRwDAAYAh8WFYNPmEGgM3oScdowj/yV
gKB3iCtzcK0iLXe3l+3i7Z1++uTi0DdXp7L4+U9HPUIEVeJVx7B32g14q3A9SKazcCPmsLj3FaJw
R9pLkwErsxXSy0IMmUOFKIocwqRGKTam0X6N40i572xGwOtCvPhZUq36SLM3kV2Vf9ijnfYInWFg
tGCZ+NssVBNhhq6pJ9dHsyvag6iSbDv0drKwnJdXn4LodAmglk+Fyvl3OkAWbCS/jnVt6hsYiulf
vZc5K3Mc+09xErdo17Th3u6S/ikv9eT19m5euwTcQyCPuJ2pKXC+m5Xel00LMvbYR7q+M7MSelre
abuCZpxS9NHW7MCRSro0rm4bnv7gme/BnU8sE0yz27NjZEseWk5xbz7FDR2c1tHKnVr37crj3K+k
SNb2Vez8/Yc24U6gfAI2lQfT5P6df2xKV0sJLF/j1v2QpMew91aQI9dKcur9P9Pl5obPbM2+b+iz
VGoLTz06TL2Nbf3eEfV9bi01+S+W8d3M1GlEJgnd8tkhzYVvKy2zRY664Zq/fKqNo6s8tm+3F+7i
9Z1ZmZ0SlL6bRo6Imrpy2Oe5tQq7u8AXC8n1xVnEioNHBB+CbAol1PPtITeKPVkgr9FXW1PsR+1u
qLj5GyV/bpamkFwEaxQtwciTckL40Xn9zm1JzZjIiTXwRV8hPhjJBhEj7XB71S6u9mQDrXIasiAY
gUSe21DQ46sbFu4Y6M7oenX8JWZGtg2mROj1ylNyJOtG9ZBV/vq24cvn9dzyHF5CcahVhFPK5Efw
YNo83BMnrSTxd5WGr7lsofhQr1VT2jQgc1t5DQ9lQZR7Wr+z6z39AiDSIH4msdZ5RMPrbsf+UChH
x0q2luRvAudthETfpi+Nry285Jfx/2Rt8tKTOAqk3NluVgSnTJQplWMyKOveMndFlGzqQF33TXTS
h69eon4N8k8GxPBeil3RIrCUJwtBzbUjRQCHoAZtJ+V9jvDHsl+WKnkcofF1ZCT0uq6/a2noWvVP
uV4S77h2rsBpEEHhsCBrzsI2ETt2VFWVctQ+RYyarL6X4X3+M/FeS/0IxOf2Wbr2VUBlFfIZXmFa
k+eHOJSVsY5jRTuikPlqCfke8cbHpkq/VrG1cF+ueBkE3v7b1GwXhygcQmdQNXo16iviIdu2GZhv
viSDfe1oTkkLIGUiGdbw/IvKFO0GhirimRFTWMHS/up1yBY0envS4n5fMmhuYQ0vSzLkpkR5Mss3
Ucbn+Snzf1tkUMrmKKNL+jUZlcbtKsYDamowrvw0rQ64w1+JHFsbK9bzTZ8xbT7oHpAYyl1P5qny
wnQt8rB8HJn28FjE9d8IjIa70Ki7t9sbfln8Q1wNcIfMo/IOS5ztODKiquI1ScMrydB13c6+lU5T
bPKG6ZM+nPeVTih630H4dQO5kTeJVXSbsRQtajWobLQI27lpi+RWnjjq9vaPu9y7SQeQZwKZKqIG
c9byr3ge+iJNiJY6GzpGEz1EyAWtO2MQG82UGHcaFQvp4DsA9tyVUU2b5hwC1ATSPucZOIHKnLgJ
7wofx/ru223ws4+b5NPYo5TuUonvvw+p5uQrIdL0W96Gmuk2kRRTFqZ/82ko7fDJlvSsdnPQpJU7
Is31JU4i6XtRykpK2mOBC5ZGJ/yuhYoo3J5D4ri+p6ovUdDIQCMDVdz1UWO86IUq1auKgcI20hhJ
EKHnFXufbTRR+IMHVaDKahr1UyYVlDMVJYy/UT0fIze2Jeu7Hqn9S6yMMfJURdv/GGuTzm6XRuln
mbI2eN3E7E6AR9Iffd9WnZuVqX8cetoZCzdi7lVoyQKo4AGeBnLDF5hFR3Lh1yBHzPKI6177w2ZU
0XIKmhXz7G4fmLlPmRuaXfZekvtaKzHU2jICbFDDkqPjDQufM/3cj0dkbmV2ZTLqPHmXYcWQwdCi
bZHX+cKbPl8xCgTU7njjICghMTovFSLaojSZEnXHJI2e/AAR3NCJkCZm9kkaU127vWzzD6LVCtKR
W8ZkAkTc5moEUQaErUi67hgGVHZGuahXtQ3e/7aVi4eM8ioFFvIreISIt8yWrTPNoVOkEJBG0G2q
ug/crrFem7JHlFBzx07QjrSzFRJSf3gqyLMwjAQ+Wq0T/XWWCNi9OTR5mZJc6qabV5lrlaHb2Quf
Nz9771YAA1DeYDl5Ps8fGvI5QGxaRpFD6tZqe7SV0M1B8NxexMut4ls+WJmd8Cj0YOeZOWlqlCC0
53hv9B6WBijN2cK0h7EypYhYIoWa15BbQ/RyYEfkiY23TiLrWObCbZpf9HFXsSiYLaLvC6fHd4mA
F2t0NW0Y+Cf9vpCWrsLlsSH2oXtM+43fRbvofF3HNGG8gO4Fz4OUrDLHRMm3WIsYiJTarDxD35bN
CyzFhStx8fRAfmFcLhLZIPXRc1TPreqM9BhpHYXPDCA3nG043BkoLumH9O1P95OnjdLDhAqfCryz
/dTTqlbUTAqfE6WRtjKD4N3UUJdKfxf1FTIs0p9pXhU13AngeP45vplYYQLl8AgbdnD1/2TuS5bk
BLItf+VZ7ykDZzbr1wsghpwiI3KQUtpgKSkTcNwdnMmBr+9DqrqUQcQLTFWbXsgkWZrk+HT9Duee
kxMDKB81rLupJVWBQxjvloX0Tv1aD4hYsqJcAtbNDy6+4KPwAY9PRwZsLvQqVCahc2o09x2g1+B1
4gr827xYcCqXRpnZGEj+Ad9c6M1976NvmwPg76IjZ+FsnBvEtiayTxAlwiGfnY1eoTWzRw733kwc
PJu5LspnDSrV68tHY/4GTCuGxxIUhCAVRsv+bBgXTo9XgLUYl9AVa7SoV1BP0aoIXfzZWtZSLhiw
k2nBxQJJGlweEGJMVZ3jM2KWFrWFacj7xOlgmt+l/Xx5QtNZnr2bGABoZRyEiW5mdpPhmzuF3qEf
mrlJ4GfwY1AiSr/8Z4PMTnpfCZwAEK3fZ2jVp/KrGh+lu0SncH6p/sxktjVQMK9AbQkPwCi+g9kt
yMYhuDyNudWDj3G0VrM3i8vUAf25Ke9B59pf8TqwcFEpqtRB3Kz+UnQeiZjZaNN8P2FYIAXrMYCs
5D03nya9hELdIIGxcG3mJnU+yMzUGSX0Dei0/eVPzGe8khYY5BGhLwyztDczEzAJxjRoSQJhTPfD
BOAwWwoRlo7xNM9Pi2Vm6F+FtJ+8h2ZloPG9az8Z3vvl7V8aY3YX0frNM8owRjIAD+y9mvyL3S5k
vJfGmI7gp3lkhTO6Y4cjRjlazQxAsyAXuViOXtiOOeBUjTWtSx8z6bwMbfVpIK0l0vgTQ3l8eufw
PVZjEqUk8t416Fa6Cm0J94qAC7n8cXlXzp5gvJ6TzCv6Q+dQT70BUZZd4dojtFh5qNXY6rs7mCvX
f4j/kh7295X8NNbstngZ2i9FMYUylR+27q3RPTs8jS5P6OwR+DTI7K5Ump4xRSY7Bg5MZm51TwuN
fyf8Q2/An2WbXZhG5X5Vf4xC0rAEIXatkQBDh634+yMNACXKG0hEolhuzubjaKTya02H8XfK0IL+
A+LlAIJMl1ftjG1GMgloIgS0E1Pw7B2TbU3jsqrlvemjYozgGkTSkLYLlImqaugthZtnNgnDwSMH
Jg5JiZMSHPj8UI9XON7yG9iqgtzModGyvjynk6TqR1D7aZT5eettxpAMkveQTZwil125zw90CHTI
JneB/DnepQeyFHienRo4gyZPChWNeTdy3mREI2mL/fJZFMfqzWm7yGJiIT19dphP+YfZc+16yJCj
EgHHg772wHoxbZe3vy4v4BkjdJTjmD3YxDLyxtYwBo0ZJJMPlfFcN2C/5mzBMzi/U59mM7tO0JVW
XVPD3CkQGxCU84LR6+8qRV4KlkRm4aGK125QkH6woT3DfHrdueamI8nCQ7s049kb5RY50qpqslC0
gXIoicwG3es62XiLKtsnAenH6fw059lbZXh5YaBFRd7XKYgBIxEHzVP94G7z55iFJo9QByt4WKzj
vyS4nMzw522dK1PnhsZysC/DQlIWNSwOuuFw+eCcxmazIeYeawuREuQt5D3IDvyXdgyMH7kM8gY9
Z5GfrLm9cIAW9m2uEp8YRjH4gELcm70d5cMdyXLAS8W60f4ty/Vn1+bQy8zOYT0zjJQRubKya5l3
ayP/cnn9Fi63Pzkgn9wYztukqj92CJKWdnsDiZIrfUlr5czLf3QMZtYx1mpiFSb2SOdqY3RVMDrJ
irQq0PJdZSSby1M6+8B8WrdpBz9NySirTLOndetAbd7nMTDAm3IsIt96hnoVVBRiwIaWYpqlYzEz
K934/wYFjh1m5T5Vz17/dawXmi3mZd/fFwo1s4l5aKrHHs8N8rhCtA3c80YU69zWA6SiAwcgZ9eH
Mm5T7Nrx6+XVPD8iBP8QR+PX/LwXqNNJzka8n6UfxZTelmIIhQDLpO09gAI7lM0S2OgEOP57ln/G
nL0GTZL5ykkRSwtLC5X5Au7gyDM7kJdn66IA8QK5MnyIdVybi02sJ/uIbk8gE0GVi8oTUkuzxy4t
XIfVRLN3TfnNZFBEQlcuyPsiYOtXf7mws5Fmk/R96lmKJ86u0vex1K/MGhOkCFWb7LmB2gbKC+vL
I85p42GLjyc3u+zm4CjHiDGktYnIdf2FjCFqZj1YVOoAQJLA3SYrHqIi88W+HpwHD21DN1m0VM84
qfB9fAYAPGihgXAQ2MOOD7HUxMi6EZ+Rfalf1XsVVVf1Q/WYHNyHcsVe26v2sdhjcJTQosXy99kN
/jT47L0YejXGDsHgzp1Cyhz8IUZg0hBqJd1NHfF9v2HPhQj6tyX6kNNTPa3+hL2dZEAJEEzH085N
bnoQunJ2fRV1XeCn0dBElbbKmlXcBHZE7pyFI3Zid2cjzt59nQ0QLSwwohz8AxFPxggp+qSLqvjL
CNmVy6fr5CU5HmxebtR9kcq0ns4zusDAc+m5Mup9fcG4L40y2z6mjSKuckypqCEuDy5OlO4K4+fl
qZzYvNlUZkZAAZlscmc6oCnfEHAIt8LfmlW/gphh5MgqgJbfAobv7LEE4hwHA6QvqJ0eHw5PjhXq
YrG9Y14ccNaHdh5p7DpdavI6v35/xpmZgIwx0o2jZ++yBG1P5q7UN0QuBAxLc5m+4dMDrAo2GnXh
w4YWT4y3EUhcAw8NVsJeMGinju3HRv2ZzfQln0YaY90satTLdhB+0A/+z+ZR6EF2S67Yj/angsBk
4PGgXfJql9Zw9tZDZ6LXK9TBd6JepZUKIMQAmY/ny2dwaZCZtTClkVDQids7S/NXXpatKX+rKVld
HuV/MEp/VnBmIjQdMBzIgdi7Wqw6614rQ//V+4XIx/mq6VGbrZ1y4QZfPh1En1n/ogaCG6GAvZPF
xvRvGLRZ0HAAOsLLM1saZmYoxqG0UpZgk+ykDMFTCRTwi+gj4i8x8J64m0dn8KTWpaMNi5oDNgrs
l1kSwB5NjeEbcJboWpgW4X82rZmdaHRNL3IPq9dYP2PHui7lD0T/oarM6PJAp4EyUEwe/D2w1qJv
6KQzm1vCFXXd27se/Xu0C/lDD46yIPvld5ETPLLNUifdZHqOChzTgFP/PvpBUOiet3tZA2DkFWrD
O9+EIAxIgnF3L8/pzJ3CCFOdEC8wKBdnh90HVhz6WRhBT2WMjB2r10MBUj43t5ee3oWh5j6Oxp3O
StFktOMODYVcUVKFZvb+H81njnPwINeTSWBYdjopghxquE5dhtxdOuFLc5k9h4QC12R2mIvrqtBC
4UHPXotuqUHm/IED0AUl3anRcJ7OcvyRgxhdt3fGI99NzP5gikA0b0U21JfLoJIBlH5BlfPvrOGf
UWd2thgHvQAXsr0rJmjSU2O/OEs0fOf8bpy7P2PMzt3UADW60KHYAal2a0MDeSUe3V0aVY9s7UV1
1L3TV3tjhnxNfuhN4H8rfhTb/2iac5SrFQNeYcjB3g1Gi/jUjxCasuL58iDnb/C/5jkXZSsMGeci
xjyV9mVIoS/+7e/+fxtX10MMCsjzRO8/J9OGxEXcZIls9zUdWYRmwTet15f6DE/6TSbjMOEOwQUH
GOIJFMUDYNBgtdHtc03ofeT1sfbd86ruJR/G9ptFhKTQk26rr5RxpEPb1MoQOMS8i/I26b9kygC0
fGBEfTec0u5DQDASFpToZv1qlhmEk3okq4eAg2BLBFyrGw3d9rJZ8GHnvv80CyB9iYvrBODHnMzD
b82ySaA3tU+hgPjUCdkFtJIcmUw3DQWEwScaz4W7NPebP8YEcQjei0lXZ/60m6zlhfTNZg9b3r0Z
iqoQCNgsEAqkkza0m77levfcm/bV5XNxZq4TEfWkrwChGxBzHruB1DcaVPt1tQch0EGlmVinnALc
3KKmAAqzdEO4+/b3Q2JlcQrBzoiIbuZeDAyYSjXaah97YB1N4+5Nw6WCvtNTY453ccu6v3z4sbbT
Vv5rwJkRpjaIeKXpqj3qJ+lKMe3J544KyIB2rLqO/zIcwWiYFDhOJ60kHYRHxytqeKVDE71Xez9O
SZgPFX1wYvWlYG78q666Jd6SubM2DQeOIyC0MR5QFDMjjAeGOCwRam+7YAYyh7aJEhDBhbzI40gr
pLfgg564vWijA5QOSFWg2lAemsPNEtuuy1TzzD1z3zMzebDB4ZmX1jbX4bvFJOpt74YofkdleWtB
T+jy4Tm5J0DRofAFFhFgVMD9PD24n8IWv/JsjaLTbm8O9Htv1cnVoCdNqETzxS9NSIWWqRvQcomF
6aTVAbM+Gnfahk/jqthRbOhNzJoaX/vBWqe2eaM0gp7UMhiLJqgBx63q+IoqAzDY3kQzjliwEfM3
AvpfoH0AjgXiSeBQneNkKubpWja6zt7OdS8qTFsEqh6WSmNnR8GhQcrSgvv6sRKfZmpgd6upTW0P
NSC5EdyE+EyOHo7L+3hC7jcR66Lqh25Q8G7b0NI8XlDXK8y2aLXs0PdQeSTc82gYq1i/hw6eKALJ
hfMqaI3mBpYVUOhjrIHcX+mK8ikBS+YBMpH9hg7NVVIX+XpMdHk9Uo3+fgr+ipX9f+RaP2Jkv8jd
/v8jKzus4L9YA6PX5vW/3gRE4obdK3/77/+1rt7Ez/S/9ggyTnnY8S9/87BrUP/4B1S8JjqoSRbu
w5b/JmJHKGD9Y6okIAzSof33gbr9JxO75v4DDFkgOkTLkou0HkSo/kXFrhH3H5MqOnqZEGXgd+T6
/s//xkonb8X0NUkh6tnfP7OjfzQA/YmMJrQvwiHAYj/OM+AaM/+xob3RZAAc3qmsjdcSDspNoyhA
sh2uZ16p7q7tG7UyDCjHgmxrvG5FIVZEz1mkKk8G1C77CNEOKG+sVF9rjpUF7cj4tXR0GfRp1j5l
3NEiKsYvVd8+yyF7VbRvn6BUYm10G2GfpqFd4dNm/HOan6c1K91hWrADeK/RSOlMEl7zfkoFKbIC
d6G/Y+XoXYEBUf9eImUDkixt8/GhOuKNpM7SveVkA0LdYqmzbUa0jE/AF1hQaIEpQpwLuuzjC+xk
jk/N0tDvxrRbv3hyEHt0z9Ni2+XaSnhVvzb6WE+hqUOSFyOmaRl2Xtx81UejOFAlCqC9nMFSQVP4
45bngFEHoBwVLy10nH+CpIffUzNvr5VZuxDz1G161ZsK+I10pFdoPrBuq0oWRcAKaIUETUv7OpA1
AwcxYT6klxqNujDCS8mRWeLsY96wwmizA9vxRL82c18qmbaDIav+jtu++cCSRo4QFfO1NiisWr4b
WQrKlY4xtYbpA+yoV7F13dto5yfSDwzgkoBBGzj9BrVNs1t4ImaR4PR1uE+4jmB2hNQBuO2Pd4Xm
GfWZMsgdBXvLq2ApY+gOyyFEIwfrGxqP7GGVV2ZyT5Oyv2YdiOtCi6AAi/gX2u0aAmMYX5XHC9CV
41dl+i4Xcm84JehUhJM7D6LqrPadvKrVXZXR781U/Oq8ZXzslAA7uu2wJ+iMw/x/S4HCUn1+pbvY
TtDpLsc7HeFHWFUKzhAknQLdTh9zKZtruBXjm5ESbZWOOtCmnGnVmpcNf+KsSLLQgXyNg7XoaDDq
Q9xF4MEDEzM3tY3ZjB08VCHRQuK7dOeADTQyjaEBSbPwDhzaWSIEweLrYBegwOjTAbDJ2sisR6v3
+HeXV98zG7WbVZqBuB59mpPunagiBYXvPAC8npKodhUGzh35Cwcvj/AMsyUH6sz5hdmA6UULHNx+
1JCO16gaFSlo2ut3eH+bF5IP1qSZLewKH2tqoVZk9TpGAc2qaemE7ti6j04qOYg3IOXlR+pJhGZF
2a8FizYdzOOtA+s9Tgd6/hGeoi/s+LPqum5yVfrDnShBzqzFI7nLB4dHMTHbK670MdQ0pa7GolNf
xrGA6By13e3Acv6y8CWT4Zp9ydQkAn4jIJIBs5q5mAbES6koNR2aRwWqmDGzE7AAmNgkWlsQwIan
t6ZJQSHuUejDd0RzFQmKGguY93ZRrnIHdyloh96JLn/ZsauPwhuONtw/MEoB6Am89MziNiZroJIW
dwc3F68lwTJ5dpqHYDGHt9mThchwfmMndhnkLpFO8qdeoLmnrfU2dNmUox/q3pTfrJ6la04rsb08
p5OXDAE7XAQQPCCggBc4B5lpGrHzVibGYdBBXtnVTFvVkoP8K4aPO3So6urc/F66cR7U4LT6TrkS
SyHNtKOfdxzfMDkjgEp5Nvp65zHU6MPvqEU7HNre7zduLcq1svR65RKcwtT1dp3v3nm1Q7cuuuXQ
ltHFd66X7zj+36CIfQAJdLMbw9iKl0iVZoHHtOlw9T9EjbEdoIqaxXcoa9stYTE7+MJQEMeyYHT4
VHQeAJYbqdRDJ5fFqkwb+yGrKx4mRmuvcgbSmg7u8cIRnNyl45XC1+A8eHDbQPY5b2q1EtH3XDfZ
weAG29gJyPLQ+GdEXrRDysR5tLmF+huEYpa2aG4ePpbh08Cz+Aupo9YkVGcHNEFUgVnW+qrXTaio
cyGfYwmC30yg52lwpb5qy6wKM1OsPUgjL53Xk0sIuk6cUxBdwTkFoc3MOvS5YfWi19KDW1ZoQYJX
HJW9aLZxaxYHQUURJSkQ7EKLRSjab4XdfKtRvesrp3lW9ejuKTo375yxH9cqZUvZgNPrNLGJTocZ
RQDQinxE75+it1ZDDil2aXYwkzaN+titDsoct3bvJDcGVTDyld7uKG38G4D1UMGHXvTCGZlO5NEZ
wSegGw1JCRdePDxv/PzTJ3iZoKlZKNDgWzHK57b+YCVDsUJ8HV/VjWEERRunO0+65f6yLTm3NQCg
IPsy0WMh6DgeGN35dsLHGANLu16bLY5HyvMshFpOukaShC2cBTJ/Kcg0U7Bn470HJS4wL8cDDozy
xqooPdg+AwgipupKOrEdJJI7V1kjh6CsK7LiLUuCqRcwrEYv2yhdjEGrSe2619V3SWm7HiopVnan
RGghAxrptLAiVcbD9zrlTmT3zRenKo114pjJAuHV2TWDu4gc0qTDa889pgytwFXWZgfSttlKy80x
yhh9oVDJDQxuWeHlLZpW5ORsOCDmRsJqes9mK+b1etxqI6MHmbpP6PToNiX3UrSfpT8K6t8WvrkE
BZz1mcOAgtdS18E7jkDJR0PrLAK082xkqQ4acGpXSCPE5EWf8jQKPRQAVIOlIXMbcOwWD7638+1i
l6msuS2adlMhxbciQa1h5S+vwumio1cTMYEOJNrUtTn9/NMNEYnbpVoBG2LUvRdahfuFkO4wNqkR
jXGxJIkzS7X8XgEPWX/0gSJcAXP+8XCgkc+bdmiyg9BGm4UVOHjA5WQnRA+qfqx+WcLYI0m8HrUJ
kMkIGlUzZPjqUK/TcdNlGgorxN52yWA/o37KXrHc9hJRz8dXHB+NiYceTY8TeyB4jmfeDRxvLjM1
UoC9uXnf9cb43HQqvUp91spQIAXOA4sVzAxaFO8o4qosXxUu7lpkONR8VHbX7gyfsZ8e6hxIjRnQ
/Mlrp7UiUgvzTgD7d5s42nAQzCYvl3f0g/169vVA/nvYTOQ1UF6ZbanrxQV8fZEcmBjGIJaeXDFU
D7bCH0mYtYYZwZUnIW8zEiV5vokHZd4M9TC8OLHhbwdFLBCo5NtK9ijWtTSNdKNB0wKqKE7qugHx
cnVNNAVYptaEdW2MYQZ76vdxHFmV4wdFZ1shQt835IK1a7t68KAP/AiS4DKyrLyPJNMe+7whu1RU
fWjmfblVkntrKRwWDo1PrghUDjdeiwhkYW1O7jyaCKDaAzok9PXq9uRofjrtkBPVE7cftf1QJm1A
eF1Gwh6zBeTMx7My3wEENKg6oaEcHvIs8vWT2iiMnieH2pVDZNmle0VEAS03vEVRhTajoMxls6o1
Y3wE75MJMs+svUe/6VMai/EOrYPFNfMZUNBW+Upc/tzmkHHGO/vkDP23WPF0NSZ8pddSbSRp4k1M
kNyxOmwJhOrkwiM6LcpsNjBbU6wMQVLXnNcDPb0dKpwobW/WUA8cK8L2/pj+M715lC67mEeCCQNZ
CFLpaPpHzWtuHGOtRJZJd/g+y3Cx4s6FU5v0iI5NcW/VDXoKUncNorAy8rh+Z1c2X3h/Ziy5k3HC
F2CCEFoCVAIe7vHp0BuAHfvB5nuIQDxl5Qa1ci0eAvcHtaD717ir2s1vjHHlo2m4GvpbU/ob1bd3
ZfqekCzsqb+QqZhhLP/5Raj/gTRsEn+ZkwaOEgKlKODw/Zg05tZE+TcwhoysR2oBLQLR2ht0x+pP
nZQcRqcWG9E4Y6jHUOLTvWZYmX3eRaoY6S8N1aXrgWsQHkpsMGMClwSHK/f++qxMjwmCF3SzAGc8
t5yAFljSyC2+7wCdXA0KutKZD1jX5Wt8EiRho5DKRd4Lw4BOYXL7Pl1jpoOFBfqwfO+lXb3JW5WE
zDDrKB5ab2Go0/cRGniTe432AxN/nJ2JtMscvVA+3Y8ZTyIyACadxOBuz1xCw9zUl3b8zNT+jAfs
9OyBJBalVedk+Z4y7yrzOtgAs7mpc3+bWsaqNNM74ZXXzCxDgFOCTNvKTmyUOQReJ6+Tfn15oU9i
LIJE+vSKIJ0OvbN5+3XCmwaUkRXblzkkmUsbWSWLQuqx6NItcXL4iJnXBHDz7ZBqfby6PPqZ4w8e
RJhpBP3I1iEaPt5nu4Lmr7R7us8sa9w4blU9xoN071xTXadgzANNHzHvlKW1QGMYLdCdg9pxoSW3
oquBRdMg83w95JWxTfTaD0QMxnatHJI7v6HZbWPET5c/+DTcAOERuCJAJILeONQMjr+3KJ3YNJFE
29cjWlaxg4Bhd9SOBOjYwoSJcV272n3hFUttxWdiLaQuoGoysfUgd2BONvzTjXCZUDgfIIhAAm9Y
K3CedZ41Pncd+aV7yfi1MSBhbVa6GVI/i6F6YPMFd/r04OILppMySdn7KIgefwGRPVodujHd+3X9
IMqK7NHvCGYfIcTCKp8klkEGg4cVUR1mO3VPzO7kQKmSZVtgqL7YUhc0DZqXm3etVtQ3Lq93JRgy
dmnXRiWIHMFIGCUVwHVI2O/aAUx+f73nhg5iAkQSBmKvD9TQp5UnynXG1hyyvQkpVDSm5/XOc3L7
QLzxJavqbeUI/qhzRhd6SKYdPX6V4cT8BqLDxQMk/Xi9wV8gpUtqujdi295oDjocfNL50eXZnZo/
7OaUXkBWDLidj4jm0+wA84zH3BTpnlZ9d+XTRIXI85Wr0bEea2NY0D44c4Zg2S0U05HvRIJp+vmn
0Szp5AotMXSvSf+JiSpfDyPyl0gkqKvL8zoN/hAme6hhA0EInpp5DaAiUvU1GKn2nTJ+FQ36l42Y
VF/A0PuTDY3+C8iiJY2Mc5PDoKDXNEAxBO6M48kVMuNEUbCcGNTUbh2z/pKABHfLHP3t8tzO7Bky
6ihogl4CAcy8uygt+m6s8Tbfy4x065I1ztbJ0AlBVHkzAK60cAHOREtTchpnAy7KhAqYXUejZDFy
TcS4H1Ph3tnEqNZemo07VJeQ8LAz9EXSbpvm7niLKpl3LVErevHbMqoy6V5VaUy2VWKPqGVUbvKz
bZp+05b9u5n2+QOQG3XIxzxbQMac2X+YqumQwYXwsSvHm0FSMNA66Ga7ryrXisqupAetsG4bF86m
qLQaPQ+gj7y8L2cXClADFKmRrkT6dHZlhzgrRdNKcm/nYgOsyHVTP+Xtu6mRNzhU2yYFJfMQBxbn
UBv2m4AmoFMsrq14Uwse5Hb37I2aDxvjhFZsbKlqF2zK6aogakRGZELwuOghn60Kj8GHBCKsZE8K
fd+2/kOtdHMniXdr6RV/UEKmC+7VqRWb4lRchym4QE51dnbKsoYurIyTPRJpNCh84YHp3Gg3l1d+
BhSa/OijYeZpBwGPXxWOm+wduSZVE+U+u+5sn4aoFr44bHwZvWbDE+22svofkOtYKpcsfsBsZe0h
S8ys85M9TsdaUwDo2JmvBwgK121J1p2f32nMf+HxdYymSu6PSyIVp0YBbglOO1gbYLtABXZ84FUs
c6szC1gfaYKzChSQfGjfjQRi3Lz+enm5P5KNx28TVhwpHmTyULM5KaCxxqRZRvRkb0r6oBtwwlgJ
bvFBcIIeC7NYWwOt3hG5JDdTMvqboUvvprEcsbVqmOIcIoDg+rP823pI9HfalA6ki5jm0KD05FtZ
x8ixt6P8gvyCqsEjmGw0NwejoGX1/Ebz0zSPYnA0RmAZpKssISCM69lwR73UXxN7yHfEY+U67rjz
w9QkC5tyiF/AKRbfetikBVNzbu9xoyDVgEIeCMTn7kpsytbPyyzbt4AfXTt8fANwTF7HRFubHWmv
bbdDAn7MkNlyk2KFwrHxXJrlQob41DdFNRNhNUJsKM5ATvT4ADS6hYRvZaR7G8cQDOL5uz/KbNNV
Kr9FlCMjo2l/cdbo75cPw5lx4UAAe+NOipJ4+o7HJeCpTETdJfsESq0BhaN/KFroM8QD2etw4q56
cHFvBW3cBW7lM9lWlPEsHSfQgUuBGurxyIXWtlKiprDXCUp3QBG+NzGnETcJK0OZoBmnZCq+9kvt
i943/mEgA9kA/AxAQpOmK7vOgMMprXvquYfLa3LGg0VeEfYVqVAwzIIL6vjTMg0MyMgR+ffUJ68l
ciFh+ZWgDA/UOtSd8z5/dJr8tnUQbSrCr1s3f6vBpno35MlSm+4ZCzxlXJDqhGAYMNnT/n3yuQr0
jVcOJGWhS5j3r34x5oHujvnCKTh1flA3xNMC5we5b2NeCypYhqQvpKTuedHedyztb2vqVxvVVU62
8KScecQgHYloFSlcGLo56JWI0cwcouJ7jnTbKvc7uk5kIgLpOl0kzaILWUmWKAnP5I5wwbF6k8gb
5B3mOyokyZwKTVhojgc3X2BVlh3WBYjzCiv7BuStG/DOSTesHWB+qSBxhA7Wgzl66da3pAQ9aeX6
Yd2U2rWhu9BhKj39vW6tLwsnb7LzM9MMiBxyM7iJoMHTZw/uqDTZjTr37hPl8G1BpANc8EjDpiLt
VxiQV2GY5W3fDPo1vsq78iQUnGmb/lz4jmmc4++YBCgsFEPgO6IUML1Xn46dn6ODp5FxuW9HUX51
QLxyhQCSwhWrVDSgths5CNa2xImfNWtQqw5+fNQNfVhqvYh4OaxIT+1bpYHptRlZtu5LKKSJoddu
GEuX+LSmrzn6WmQf4C0CHwoKZQ/8oMdfa9jImhcwJntd9m2o9xUy/w199sfRD/vR/+sjjOHAbA87
DWcMjvVscXKECsCfmglC6JYCLjjyda95MvIqwdZOKuoIjy5bsJcnhmAaFDBmGAFg/925h1DhCLug
Z0z2CpmYELlpBjEQPiw8Qx9l+dlSTrdyShSA9h5yLMdLibgVBHh66d/nNd0gTYK0tghATxC07ZWf
gSEgMSOebFT7xrqbQrvqc/2+655JUaDOUt5ofR4loOLpM7UpJF3b5TO0XAMr6/C7tfCxJwAluC64
0/B6YbwcYIFmCZ1KQFZM8kK7b1A4WLm8Ax94RTdTHPQEvFq+ZVmrRUPlP7hDbV93HBTIgsWoXem9
LpDq191tBgD51cLtObFxkAXCdmG3EC+D0Hv2XYjIc9UPQ7JvUU1fJ1WcbRMESVfA9IM62cm3Volq
MEKGZOfplG4goqIiS6XtpgFeKQkaz2vBpItFa4bsLUE18gDY1bi5/Jknt8bC+zbxPyBROyVsphP3
6Y5bSVk1RmqQhwGl+TUXPxKwlJqjAIxa8ejyWKdP6tR0jWGwWfDmkSCaDZaPObxFxHGl5jn3VWHd
u1kPOU/awW1MSvc6dWpyM/m7VuHRGxBT6Ggr1n+YbQZCatQb15c/6DTaA28lHjooNxkE0NQ5BMAb
Wx8uCPH3rVX7m76tR1AF6AmSlMAOPbRgwbirOv8b9NXJRqEzaeUWkmgRuh6xh7LnGzCvxiB3lfWT
B0TQz1JqyAajd6qSK7NN4mDwvXegg8GsfvnLT7YNH44UImow8OKNkzDVyiEnZuixtR9TtRr7zA01
UhxQoMNzgQLQ3w8GiCRyWXBCpgGPtw1wLLQ3Vba153k+3Dq2EGEsUG1sIGCxBc8CWRjvxMphcki+
WJAPwy3FWTkerxE4gFy1mBwE4YKSgHPL7fQlK3d2FJxCaIvjJAIfdzwK504pvcqx9mAz68OulADg
+KZcSCh8ZKmObCksAKgo8Izq0FdEZul4GOCSKVgSe3fPDdLd6lrTPhd5oqK2VvaDZwp94oVChEHd
UUN7Ua7CBthGd6U0IGNWrdEaIF23nG5fwDlJgjEd4ne3GdwXb6jjR9VWYFpLhO40weSwhixF+gZR
nK5E0PWVtyIuRO/dnOfPAFYD45P1dV0FPUL67ZD0NlKFBLLa+lDk0KH1bX5FIb0bJBr+HgIyWb76
abctdaRxQz+u0Fs7JiQtA+mAIzukHSMRCiQxHkBgHXNIrbmFoTWrMu+NdWwxgMzLJOuToHMZ+ovw
bCULd/jkJuClQtcdAIEIy6F9OvONEbWMaVv6+t7KRLaqAbgF0V1t4atYDujbokjwR+vy0YYCwA6F
MHRxTnkYEMQeb2jD7bxrGORljU6/9txvRmd+b1rvNksZ8MBVkNBr6X0v0uFBsTwwAKiWlG1NcL/E
foiE6YqYzZZAU0hz3+r2nVlvKAqjVkxQF86CUrJ1g6pyFmsRIwcTNQrwBtyUKCQJJO249ux1QwM6
feMAwsV1YYiVzrSoUQv18ZNgYJrlRJ0CTDgSh/NGiBbOu9JVCQ3IoUOkT6r6tk8k+5WN3dNl63J2
JPQk/C6MoLR7vJ4qMdPOS63xvqPu8BVF7hucbHE1Ng1bXR7pNNrEpJBQnkSl0Itw0qsERKARO74c
7wu7B/rR+lkzdvAcAAGLrt5mXWEG1tC8ZxWUCu06YJTtFR7lPFVR6SGBr8sFS3eKtZm+CI8i/Ejw
ICEkOp58TkimDzp0SdPabcK8JdZVQbo0cBsrTgLA5cpVRXpnw5nh3dKOo1bjXNcc7QFmr4nINZAt
6ZzS27lmSaJCsWqh4H5iJdGdaKArEa41vhF2+fgDCx3Bn1v8X87OY7dxpF3DV0SAOWypaFk25dBx
Q3Qkizmnqz8PfTYtyjAxPzCDWfTMlFjxC2+wFE+anOjOsEsiwLi+rCzM/JnXZwoUHgeZlaFPAgfx
epSudxrYDiqOwuR9e0Xt+5inMzHuemJRtwl9+1ubOxctd9SjmYhh408yGDmYIAdThNBCm6K1HrrQ
/92HMyJKiJCljJXY7SQ9XdlGbwiUxa+lcwjViCcROLK9CGPiSC8UPZRazzJ5BTsnEgdLF8Y+RWew
JPOok5NjSOODwBDDLfRaPpDBowufISLtB1p1SVBqOqRaZXJLgaVThgwti6rChUOp2nETFkhaTEqb
bjoa7C5GhMGhay3JcrUg45NynbKZnCCGq+fpwdGmvZOl9a9YrTFgBgri35WGH2yzZmwOmZNk9F17
eDejJfaUEdQ79nm/C5uo2g6jKk40H/+ko2gPXaE1L2Ls7T3uf0/2qDhsxEIR3/tBdrymyPM9Df1h
53fGI6/2udYi59BKKKR/vB3eWMSLCYb9gZzCW/JJhHa9HYq4EnKsNYNn5irPm2M0wVOAnWgf+BMI
+1Le4h7yuVYi/5Huu+UJXcfaVDbFpZpK29MKss42tcShDIf6MOGCct+0IdyJOhgeC/Al96MfW39w
FNG2FPxlF1fd+uhQfV3Z2DcZNL4wc/DPXyB/KHdcf0hnDrExhmGPaU2v7EKsWbZs3+5QZYr8h931
q2wEUpDN2DX7eKiUNaTCfG6WEwkoHy1WrOVmcdbr8dOSHkeNPainRpH1WZFqcM/WYJ+GnoiUAGQ8
KJEoP7VGUH+vJbKUFsWsWvF7N2jtNW/Yt9b64tfAgAJyhSD5DLxdXHZjoKldWzSWB10uupPNEpyr
PRnW2RzG58lu5Y5f1yCDFnUapfao/pHC+fyltMn4TMOhftU633RTgsOHqJKdpxIk+/2oZdajVKfp
7GcW76Fipa5dyCkMcTPaN1PU7cwhILVxRsihRR3SVU/1yrhTRWN+BwAevmRFUTgre/gmLJnRmqDQ
ic6ppd20fnMtoORZ2a2noZKIolAdeWBuogMIYGVTlX21Uhm4TYMdxMJ5rB0wxuBullYYPdj6AocG
21MQgdxbRTZ9J4EIHoRT4GQSV/I2qpR2z+7vDvowlaho693vNrTyH6Dwqh03qrpRMUxamYibB4QC
goLAH68tNcWbTGXstEjPsLPyCuQLIfvl5l2h9muSJvMzdLW16JrMyTa9YtIUfYlp0pQsklUxOZ6j
Ng9drkqfG7U/QRpUfn58N70/EJkiBUSQFMtGapSGRtKFGIsi3549oAmZbyw/rA9FrUYrqfltdjqb
61B9odv+ViSfp/af3Bz7Fm201cT2pG5Mf2dZpD2Rg8rfzAqPGCeawnMyiq+ahHjiUOZzgJg6L4E8
Gi4CL/V3SZIikLmFeRzTMeVpkaKvZi51x54kvHM1SoqIYhjOn49n6OYtf2Pi0tpWHTY+F+D1rx7b
xMars7E97CZQ95OV2jUFlmIgcLv+HNuj8yAZ2fhpKuM1556bkgtDz5DtmcIEi3cp7dblRkiih1+t
3U7RTu6frcGStz06b1Vjhm48+mvVp/c+1uKoz0UesP3LK60yAqHFsWR7nM54O3WSue2KLHhkWbE4
hAYXnm16S41rhsNahek2teRzqaFDvQdlI/Mrrmd6qCInjPPa9hoxKi9yhkCaFiLoMFV2/hB3rbIX
te/sR7tC+juw7WlrJEq+ybQ6wCimJGwIyu7cGxWtunKUv0MegiYjzAlRlalNSSPLkKmboB62cSOf
JwM7LyMKO7xJebVCf8TlwwhRdJpgTB6bJrTeGAnBjk3QuH04JvuurkZPwigzoJiDXVMkNR12QxjK
d6mkuwUmBZMLSlIcK1mIUzhNxcaYoOnqtn/nZ2VxFwVd8xDhJ7bJy17XXAocYpPaw7gxW1l7/Xjz
KrcLCvl8RgqR9cNHWXo24tumiKSNcfuTNAPfoA7SIJZMDyKdMH8yGjXeNEztPTH9p7JJlE3UmGKL
+Ex3R6z4Iho12oVK1kEYbcEJ+GlfP1i+Lnayoq6BFW7vIn4rGAWwjxTWlKWMk9KZrVSLhO4XIjo/
fDvbaRPk6WASzx/Pyu1jRhMChZ7Z3oWQd6lwM0yiAPfTaJ4yXQhWAan2lnVs1OJ1NJWVkOn2vWCA
GTjKmwlYbXnBWvmQh1pi4OzYh92jUjfGJu0Gafufv4jHmUWilA4EZwn0MQdVp4sgaV45qsRfXYth
YBr+DHX8BSwf5MHHw73zUWDZae1zlYPAWUr7lkra4ltEn3KSevqcVuvTUvP7dmWdbiGGFGn5LiS9
8CMEHbKIN8e86luT/MCTg+C70YYA6Ecf4l8tN5Erm8W9GIdoPw1JtUMrQ39Sw/jl4y99izOuX2J6
ejNMhAgeXNPSwhaf+qlXyknzmimOd1qa9McpE/alMfwn4BTjNxh5PAlGlSeflcIsNyZV+8GBYt1G
o/ZQqeEXYYz9AwyG9r4c+2EvNbJ90FBW3zuFX18CJQ/ccNK7Oz/pKdx19f2Y6G4TVBCia7XY2F16
H8VQcxIA2/nOAkfjVlCFt1UgwlOUKfla7DVftItvRvyEPgTvNNnyMkmuwrGsHKfVPZG2qNxb1nBO
ckIsLU5UL7Ds8kslORcqUtx4dAqANShW9+3jib9JNYgG4O8RapFEQ05dlDONEBmfKtU0z4acdNca
BqbV0Cvv89Rut8i9/WiMJtuDVvbMctRWQpV3biJcu+a+G3k8wJVFZJ8raiR6q9C8JDTOateoiZtn
GD7rFZDkj7/znaNE5u2YYLTofwHmvH70FEuMOMzntpf3o/gZONn3Etv6lV383kFiGYkjZ+UgNvF8
I/4TeklmIUsSFgUeSs4QbJJeAuHI6zdrGtJCqqOzJXU5elCZdTBS/08Zw9v5+EPfeYkoCsGnQByK
UNNY5G5xJGl2q6WOh6z/WdXHR3VM0yeTqvVmLPP07EQ8iSkmpx8P+878QmKY6z3E07MSy/WXT00t
dKqNjpensbIvnEDZBQWOov/DKFhZcNezWcEIX4+SKmkXVq3veBLE00si5LOmDMnTx4O8kxNBD+N8
zzz4uV+ymEKjDZy6HUzbKxLtQpcQ71EIPCctLIpzYerls5br44NudZ+jYJCfjDA19n5t1ftEz/q7
2AqaU2s0Kw/c7UFVKanOti+4puHNMp+lf7ZWqYz0jMBlYTA3fpe6urmPSuiDvpN30SaSG1S5zB52
eMQVdJJ83V55i273Fa+rw/Aa7Hnmf7G1K1sOlFghq9CxaDz1WZ9v66YUrhY/lTUq2Vm2pWi5Bm26
Dc3hCBBYzf0W1AiWL1MSCtkeS8XyrCn/msQdcDOEI/I+eqZ1+0OTum7lSrplwlOln/m2Kp849wUW
ix93sRLUlTR5xGbtYawMcSicCX2o0a8eFDPYW3al3OuRyLdwFdKdjfXKtgfHsKFxv+ZhdYs9mYEJ
ROpQVGZB1GVWJEtFT4LK9dwWmbHDtZ5ari2i9HtMZ+W+zsbCazJb+S07AQ68gEvGKd46wwDUCAK5
9lmX0bJR/SndlbocXgpNo5Sk8a7/54OpQlbn9xGocPEtCb6RSCu5VIkpFV2YF9PJHpK2DVeOwFsB
7/rBVAkkucDnRwv882JtAB23kUK3zAvyFDvVMMQuJRLNsE/H5j6M02xrNNO4y1pZ3Tta+1JPeCQV
uu/8Xbkh3tmWPJc4N7Mx53BQuz6MvoQAnlpIitePSnwXRFN+V+gGCRAlpAjleKnQv/vhiA5v1saH
pLbGi9DKuxb64Lc6KOwHp0AxhpyvIq0ZMSa+C9Q0PTntWlZ9e2sQWiBnT2EHKPytZCsN31qKFNOb
VGn6E9QIFeWdgsGM7o6adQyH6FOi1NP3HI2plS3xVjy5Xi3GnpV8UfWg4bxE1kjtpEW9M5geTgou
NZFzU2qFGztIV0mnafpVpb/LbviVR7YLQO0uM9uTTUHCzSbiPOgs+MUM0YPV1G5n30cmogIY8NQG
Qo7Omj7lbSDC3kVsAQgtYlfUTa7XMwxzsIFBqD+Gtv4360TxmCZBsXX0Lrz7eOvc5kRz9gADfg53
4F0u4hA5iGopLXp03RXk/UosB/Z9YuW7GsDFbk7cV8KB2+YVYyEhBfaGKNOBOXD9aYbc0BBpEu2x
6hHrsOVUP0iJgNMrEvOXmjnGySyz0O3neN+IZ1MHP9xREtFfEzOUcAiPrH3VlWKTR+Za0HCj7kWt
B6I4tQg2yAwZWjxqErd7PmqN6QX+I6CAosKZfQx/hfpXKVW2AoGjLjbvuyw74zY+bBC+cWP1Z2NM
T2ZQ39fS0bTRFnqVpJdAKgbXkR8r9UHYT2YH4jZMSMS1beXQG0duaQCFO9THJj90krW22d+J/PgS
omi8blVChqXCKcn9lJn8RYEt/BxWsznAVGGeFrXFU+Db8bZGq+Nrayr1BgWo4lAX0grD5vZOIpPA
f5SGwVuuuNhZqG2pThCZqmf2QjkXifSEj/uu7fUHpStB+4n+08db+S03WB5wdhXAZ8B+6AssQoJA
acwqHAKyYSM96Ua162hUhHixxHW9i9tnG7S/LgFJl8V+GrNNGwKNNPO7tMw/B7K5KafnwS42snEK
/XOu+24kFd447Jo43NiNekw03IGwUc+a549/+TsPCXMFb4prRAUrubS9KuXcysJYUz3S6uExRMX0
OeiGCAudWtnwlvHAW12wM3RJPtS1bux8oYptPQFE//iX6O9c0BR4OAYcUHLf5ZM2qCLDvi3V0W2b
wB3o9xEehUWqXmLR75z4WYme0jba2lJ4LJGh5BCBFBh3klHuqBldnHCvhtKlKz4P0gnkpFF9jqRD
ZaANZ/8S8qOBfl1xwWPk1QzKY+lkx95SP4vszpQl/pXAs6J6F8mPbUV1LqOxEoQAIZr4l68ah1Kd
nuDUvyQZjhpGQx9kkqzPWes8zMoBpC5rHP43Ud7FjiIPftN0ocIC2fj6sjLzOVktOtmr0GbSJa79
yXfN+Is09JuW0EdYlzF6peBX02zESUITeEidw+HvpH0Z8HUKOo9q2tCH+yKANQ+TOs/ku9bWvqOF
Z7pWljyh5+BNuIE1n3JkhWTj+PGCvpM8IC4BM4IUk6tNW7onohuDelvVTp4eGtM5lFQkD8gWL2nh
p3sxqckhqvP+oc396CBLlQ8YPU5HFz51u5UMObm3uqS9C4POXiMr3KZoABiIJLlpEa4zl4r3fRdr
YwEi2BsacYpw73OF2RtHxU5sd9IsieJu2nwnEB33BHHdryabxN6YItl1nPw199Pha1fVK5fIexcn
TV+4taAYaFy8HZB/8pp+UH09SqC0EQspp1pXvxHehgjc5s5Tl4biYJpY8GiVCkaNSvPJCrU1OcPb
15/SB9KBMxOZqTEXr38nOZGRa+A7Ai0+KsgEgBGAsXU/heFaoHHLe57LLBT1yGmQNr5hjBg+sn1d
449ebY/dCbWt86SXycmAtvYQxCjRlT00GVyew28BYNoGFFDKhu3C6Z5XON1mUcKrWGiifXA6Vfnh
SIF1VKvAfJLHyXrQhC+vvCu3bXVKCWxpsEtc8yqiedeHslViYZelM3itnJ6gVQyeaGh8u6GsUg8U
hptwQ7vmYOlPtTyG97Kgce47eMo3XRycECIUrmqH42NdpYOnpJH92BsW+llWc8YpqNyRQR2CoEa/
ICvjS9tIPwMTYZaVq/a9yEsHjoicGEEegJHrz0jbSQfE1mqPUZVuEUnwt8B4vG7S2o1T6CuD3Z41
oi7yZPpYQJ6sZWADdM8OjbLUHgepVTalpFnbsq7+fHzX3O5bWD+0i7lTyHp40K6/KI7GqACKmni+
HmZeadfPo3CMhyku/nPuPw9Ei5S6Fsr78qJOB/Pd73S1TjwrkLKjU3a/q8Q5Rb2INr0SnzNif7eK
0/8s4wRc3aAZCHkFqCy77/r7utyPnUhOc09YTvBZm4xv6hi+6kUMmMWx22Mc5v7+4ym9Xbd5SHgA
2uyqcsOl82FlW+nU5J4U2OYZ2R/13Bhr4KjbSG1GAJK/km3AF7XU6++Se61LUfkg1gH6sYua0abm
mkc7y0xVd1DVwZWSLl45xreBxiyDj0IOdDWSwSXg0bKzwEfWu/Cy0egPPMHSc13o7WMV2T+cSj/T
HleoQWvjOfcpcaych1tuAGv57/Dzz/vnmhdWJE1RXBfeJFdulz75yYMEKqvvsAnscaCSjVcMGo46
cPe8/ZnbHcU0tIOq7KXEfrUwPpXE7nFzmMpzh1sVZfXvdlFdnEBg/qU8h86aXON7O4F8CzU3mvYQ
qOY//+cHO3KWFfYocKjvkWpufEfd2U6+5sn23lag40L+wxPI5bo4WbIMRdoI5QIZnDi4S0TI5MTZ
59FOM3eM2upiTfpaHPDOmEgXwR7nOrf5uMVSqOVo1pNppN7c3jdBv+pG/WxI6VZo4y4q/U2FiHLb
/URc4jEqXlLHfs47acPjfUJx/6Jr4SHr187E7e0MLmFGG7E1AfItK7vDlI9tESuZF+X9l8a0cioi
snk36SmqGmWxmhbfTgIIPG5nwiF6MFxs18tbqFUp+ObWSzo9+xInSbCvSnv6LEYVyJUq4KYnetQ/
xrXq3zW685xxoD9loiQastAZrHwwZq5jBtpz2mTiLiqs6UfqGOHrxxfSO6nKDKDn4iU+QjzJXFwW
uTAAglUFWuIEL8faUv1z02tmvdHN+OvgNBc/q/dVTonPVSQz+1ROOJDn5Bsrb8DtApHY8nIS0YJJ
oxZ5PWGRrQR9UoNelCvESTWpl/Zt7ZSHvDDoFir5mlLbbb2Z8Qg65quSHvWyMQXisIxyKFme6HBs
V9Oy2BmNHT2klb5v7EE55z26Aq0You3KjM/xzHUSAgaFhigYvLmDoi/OpGpNmmR3VuvFQjZ2IqvV
Qzca0smvYXikTS89hcEAZahokEiD0vtN8KdgJIThTX5Rb/vUWZPLeWe3kh8ChAIUxSZYmpnEWBvK
KU0bL21U80gk658Mo8y2dOnyb4BtnV2XDN8+nofbC5C3AkzMXHg2kMxavL7NGPRlLoaOQjgpqa3E
1mZS0Dz7eJTbGAak0htJBLlT+o/zn/9zzUYlRhtVUpUeYhk1+MG0PthKIT9NoSNW+q3vfdDMH4Kd
C0CANb4eqmiScrRtv/AGQdzgg2mhJlRNK+/sW0vievvM1F/gFVyuzNtSwQo+KOlMJvuPUU0X2hyT
7I4A6pylhrlRsYjZFbnxsxj14b5DR+6P00Bp1ywy7KSKYW7QRdhJSVpvTGP6MRAZ7XvVFy4Ueg0t
gQQ56MJMd6PU6b/+60qwr0hLIAyD/aRmeD09ldlYIwAK/xE3eeo0Mby93MzqQ19Rvv14qHeSPoKQ
OaCUWXuu/MVS1ClqvsBhSg+qx4+GLO9ZVJ2/6+MAQ3BhO27CzX3UZInmvT3NWoxNvbLx5iH+XSYN
BztCL5OqnUNRYfm5zdBaVWY0zSP1Tmnf2yLYCWe0P3d2Io59nItjZ9S114XaOe/wKVybguWR1lBy
mm8Y9I05W/oShSVGYYnC7q3HFsnn+95WyztRBvvBn6Xe5GiXRZzqUNMncvP4m2hN/07qoP815BvP
hdRh+pOU4X4M1a+Dn/XHXCjt7uNluvmJTA2JH+VwtjGP8nyg/jmbThDAGRl1cemc8nfY9wY1F7u6
k40497QKwKwmsvbrx2Pe9N9m5zAKqcSoBJz8YzFokCF6Dqc8uqSaHrz0gQO/yIhQkEloedoD3Gvk
VMOjpKnNZqil7IxWebqJzakw3NAo1hKC5bP39nPwwPz/6IRs63oOWqAEQPJscekl52ekNl9TzThg
AYtnVpl3K3ty/rarPTl/+z+DLY4gObOgXG+Ji94K+96PG6zRM7RyP57i20+CuDi3cgluCcpvXlal
C9Rx6MRFbZz01U58chBWeVPhkXNUyChXtvryiqfMoQBcJIzhpKHMs7jiVeo5ws/4qj4wfk6GHt8Z
cVNswlFaeybfHWnu35Ci8nItb/hcl8jf2kFccOmwDTdDu8tNhk6bXJLHaPPxNN5c9G/fRdQLqnd+
UuTFd/UxTE6ueNgDSrMptGiv2XP3SiAh2A/DtJn89rmIQR1RDoeJY+2MYDzK6bQv0vhhnEb4FRTF
8R3aENi4yKrsAy04oyZzEkG8EvQvo6n5t86Ec30G5PGeL34rMnqWH5mOuITFqEIAyeznqVGzXdGh
Q5HLot/mo+Hv9GJYyzvfWxMaXQZSjmSz9AGvD1AW21WFvZy4iNTQXaWNtHuR+L4byHr2H0lH80fS
GZ6/EyQKT/z1UNJkjkYlkOEKhZViJzuYG8np+5V1vz2k8ykFksc2I0pctjX9MJaaqAuiSwGvkWZB
TBgGk3D/8e5675DyNJCesbUQMJn//J+710TkEIpiLy6+4z8mgd95FTXZUyn1w6NAR+3ufxlu5umi
dIGDyuJBBriDu0jBGYXmgRCp+ZcQs9w5kv1TTdRh9/Fgt+8KM0h9nD6ZAVp2Wf9AblUtokHmmhs6
wx2i8E8pl0h1tVF/SFL7Eqn1r49HvN2EGlILTORbhRnU6/VsdpNahK3e0wbXTXDFyVDtkf5s3U4r
+5Xb9abSQYCGPY5OsYMLdoZZX48VdwaEqkw1gGxoe7X29wNV0O1g19CR++Yk9Y20tUP7p5G/qIF6
HMRDol/y4VOYXuoKyKF+UsAwqyHl0GTaC2lQN5WVfVJmXrjSN3s70VCSyld+9k2eyc+mvketcpbp
A+Azb/t/NlxfCHNwSC+9GEcaN0q1fotOObFrGNnbuDSKLxGKga7ZNOajInfdqVNQeYksp1nZ+e+s
FUkOtFxSD4NQYLFWRtVUZhQjzo2PmHI/t+aPgyTgtALeXvno+Zuu31trdhAApsDlRBqyaDch42+U
TioNXhYGKDahGrgf5Cr78vHmuz3K16MsPigPisKs/GCkjGmDTddUDBxs5RBrNLX8YM29+61juPyo
2e8MajrufaDSrxdSkRDesat69IJM2Uu1/1rYqr+Ja0iFIZ4Ap7L/JkXBuVXOWXQx+1NUPovo8xh5
hn9Wh1+B7RnRRZ2dT8dNW3abwrwAk/OS4kcd/6yrU9r/DpoA618EePaq+tuefk4tUvZ4DOCDbttu
63/rkRcfnZNjo+fSIP79tSkuwXAWzs/e0TApqGBcH/HR2zjKi2Y8SdOrLO/IbKX+qXHQC4sORvnX
6e565TOy+R3lSMw3XCv8Kzmb3EjxHDmas87Qzyz40kuxm0W/6KfHIRSW+ocl/mTZ3xSGvO3rhBmn
sT4p6pfCebRbEFDqNkNKWAK/bSV32J6sRDs3uc1sWAnQFBVj6vKUD5bzbxtiCMmlQA+2tChbR/mM
DL/xq3GG4L5UwwB5+FS5gy6hn3NgfS66u9aaoctbmLzYBaQVM1qQyB2F7/mU/XOc03iwIXP5vddU
OEcK+RQVx9FofmAhQaEoTP7QBEy2U2L8UrBElJUf0UilL3NbgDglnnXaqRPTOam/2sPvSfnjKMfE
hs8hPbb6DwlkRT4VD3F+PzT7KLe+6Ln6ZKQ/rIHuMcoYG8p2K7fCbQADRJjclGYHT+4N1deQw9Dq
zUTzVAH/WgtfJSqnGwFJZ69nRnaPZr+rOaWxMuxNO1d7a9OBB51d2AA5LEJypcyQODOG0Wt1Fimy
6vIwTIhfJobfHPQIRB7aw53yVWj+oUmz5CVuNeNB5ElxifNOf2ja1t+YQGP/84NNWQZfPvRGwTTf
ACPzODbCBAdYr0aQNke8eq93mb2hZuaWMxDt4yvs9qLE5IW7hLKf5swI0OvdhNF7II8iZzQkb/dj
0WYQYIc1MMRNc5TJ5pXm6p8lNBE8XhwdC3quqhQqtPZUuvO5kZs7oMyYcr50acoe7EJaaQbeQ1Kw
iQLQmZPyM/KzX2ZeaG5W1S9ojR6qONl0A5x7bVo1Wr+9ymdmHa86dQsSp2U2KCL+uBmRNygKo0fi
S5NeDUcSGx8voxdaLNrfj+f99i3kf8jUI2UKEhlY9/W8I7xRmpTGZU+VYGY3TljvuyAfdpq5Fju/
c75g6fNQGTQSZ3rL9UhTqk+hFABbsJA72wYCWCO039b1w+kchAeKav6v3mg/ffx9N/jWecWJOUAR
AbYGADZP+D/XlJbmYIvCZPJ62OGfU0CK97S+cgT3ldHLKGh7YVb2mN6Q4+uS9CtvJLSrxFhsGi0A
SkGed+hgpN6ZMOBdOak67KL6+PvHP/M2YLV5T7kJqIXMuP5FnCBw94jG2kS7Q/NziF218pSVtflY
6JPY9MKIdlrXrnU/31l7iiAgkMFdk80stSUzpNwqv1dYETLmaVBsqt34QQAF6FZ22Q1GkFWAaQ4C
EuoN6dNSyHGURmBatgNmRY3MrdLJ2PJW06ekiCcQl06j/xlrNLqcInmiA+Ca+FJ+KxxjOOjoKn6r
hvhVC7pq3zWa9p8jNHgpJrkcP49qxZJCpmLgHtZDUXm0NgK0kQzJLYYiXbne3tuGc6fv7W2Z13mx
DZOyADhjlJUn6glUURKO9zYCfq4CdfCh0SR9Hw3lTlYbsScQMbfC6pECzyoPrQhtBygr2+et/A3a
2bRJZgeWMR6GtR95ewnPCli0AeBYcEKXWHCrUZHmNqrCC6GBfdKNvnic7OhrOgjnq1GF8UNkWj8U
J22eJavTH2tLtAA86+4JceovkajoUZRysvY03KhzYV4PmgLSB06Gs4vC4m2wmxZouNnmXtN+FeiQ
nVS/qk56YvRfswwkTxY4cDP90ThPeARdGkxhdnJahF9buT/16Zrz5HuzxHaBmwe+D07Z4ue0DeY3
bU1HNQnC4lXUebjvsnjafXwjvDcKuSt1H6gYcIfV63urBcPdlMDsPctOw3M7CVR/zXHNcmPedtdB
HMiwmZtFo3aWeVncO0kCykEu8xIiPvkQZMpyV9rGtDWlEJD9EP3HBsm8koxFLZrAUQPIev1RvWEX
01CouYe7WHMvtzIBYG+t9BFvrzXuGZq8xC2zFcvyqKmNHJB5mwUiHUEAsbx+ygcl+eWgwPjxEr23
MSk7zS0szssse3b9OaoyhVYiObXHQ4aIR6v4R9WKDmZUj4ccTYjfRaUeRdOM37thFBtgru2mVbUY
pWjtNbKyNX2yG7ws8zvfsZCEmWd4DIvwpmjAYEQYuHp12B9b3XDtqECmC1NfHzJzGsubPO21l5AT
s80deSc3vbOd5Lb9gu/izPzUnZxmfd67TohujYP67pn/1nbjtOl2UY8gLm+j0X2306h1kZYcX7vG
ke/qHKdCOWmqyQ01AXwuSbWfH0/2HB5c7VS6OYQnM5ybnimLez3XRTtMqH2OsifXwFf0cBJIAebO
qVXQCUlTW9x1oDFfc6UQd0KWppWa3O1acy8il0ajXJ+Jb8uinJ2ElTNFieIlQxq/+rZzLKJpOPqJ
tgdpCdq9q/0Dcl/fsyKKN0bemVsLOwd1wi5vnPpspQl4s8n5OTNjiTY7VgQ3LjaBYjY0l1LFo3mf
nBI1CM8j9L8fZeqv5Zs3N9E8FP1GSHfsL+Rvrmfeb8NmNJxcobqQTxfJsOrNoNIj/3h9b8JDRrFx
aaUmA1MCJsn1KFALkhB5e9mbycGbRG3So5YrPXpj4+BxtKqX0jC6XYng+sqzd8MR4MmjqEsGS10N
msCydA1YvOxsp6k9rJOxlUvj+quES8h2SHv1vmyU8WiFxpdMBogY5QHYSaz+vLEN7ZfRwlKWZnKH
dUjgvySIjR+LDl/dvCq/g1m/kKXLrhI7zWl0htSTwpp3nLLMXz2Z+SYIJKrHAtmsvTbgytoX0r4A
IbFNMkP6RttE3Y9Ytq5s5ZtYk8+lCgtZlb9pliwC8SQXToe7NJ3HskIWlfrV1prw+4xGBaMAzWnR
tbLiw8ryzlf79fll1LlFA5QQV6AbN01rsuO002sPlb8DqA6r/mxQAZSKDoj0riW2LvV4o+aHtHpF
F8ft+1MDGUPKvgYR2PD0Kajr7XzNFrpOrfPJ7xGMUItZ/+woRXhZOT+KXt3HTbRN8scmlHBA2CPf
HLZ0P5T0WPgaVpYI7YhmY+vxLlCZ/hDdwwc450FsbKQm34Zdv4+saA8T72gl/Q4e7hY1vBR4Qlgh
+ZmFx0HPdnWUbOdAMUEUMeE/8zGqHY6NHgD4BK4CvtjeaUa1z2yMp/ln0MvYLdt7PRFbX7oDvX1I
LGUTBz9lfs2gH1pVPdT+eEipkSAgVXVhxMMINf7jRbhNfylw0B+zyCvnuvGyJZ2ZtUyvqpI9v53c
Qpo6N8ZkEO025yxpY+CNzNZhAM20Vc2kgvtSTwhQxuVpNK2/klbmd4mRWVufFsUGY+hgJ8E42NaV
rT2Qvq2JCt9oXoAmR/aLUhd7hqt/abThxLavSIlKiclo8mNWiPKMSqtC0bCX7vUpUB5DORFuCKRb
6W19J1eNv6sTTbnHY/obEAcvs2iRz2Iy5WaKo37va0520dJp7eW9vSPBGNDip8xL14E+5PXtZU56
o9UjWKmCasF2TIdgP6pW+fTx+r03ykxaoFlD4Enr+noUp5CNDmJgC9XPxkosRwjXlFFo+3iUd546
ohkQa0gjzSWxZVBYtVnoy1rdXrBBsk50wr6peCG4Var+GWT4fJqe4vvYHajLbeKqRsDGiibHTYNY
3DO/ynbl98yTd311AAejTU6SBkoX6Ybrz87TyqgCKS4ulZNpGy2Pe8/OUO3ORGDsRRn+wKO42/UA
/DZZTuiFgb21EXHz8vHvuJ39GcbBfCByDf18OS2GCIYI35fsMjnWD0ePcFQL5HzlGbwZRAcKj/vF
/3F3XstxI2mbvpWJPkf/8GbjnzkAyrFoiixSlFonCBkKHgnvrn4fUD07LJSWtdqz3Y7ojpDUYgKJ
NJ95DTJO9JjPmiS5UweYfcTSYUJ08wY+ItW/ehAXTuOzYGoeBVlDFj8EJRKA0xmNI5appozSQdLF
tG7Srli3puh2TgEOwrbDeNNGvXkljba1BR8oXYjQX7UQTr4onmUAQ2d5csoz1D1Px9fUKddiozfu
jD5CjB17VlcZcKspRRisSPF0GFrUCV0nooJvj6inRdn30ek0N0rSe61GqqxWk9FDEOdj3HUAiQKp
w16xstT7wYmtnU3b+Tqpu94dMXxfv78Qzi5Qsj84XQh74Tkz6wCfPr0YsqxpGiM5JFmprKg+5fCp
YgpGfbOtlOjKjFr50p48uz4RnOGunrVk+WR8udMxK32omEZaPBkuSl6Dncl9HyMdYg1C/2ZFWnQ1
CGrTyjQZt/hh4HPpm8VVPUX2dkTe0Xt/Bs6iT2qTbIJZsxS1MWo7p0/joLHvF9FUwLWwcVsxIu1j
iaDwD2mU9Au7/3xD0DhTsdGlUQdWcrnrwsHQ/UQCrlBKebKh7ABcCRnFC6OcRZ/MGihdWCjzV6Wt
cvpCLfyGkdpFfPCtNt/EIT6oCfJlG2TOg+cy66OPifDDTUXb68LI521RBMEwDsV1C57jnEWeDp0M
va+3ZlMc2r4xVkMot7c4MMT4D8YboQ/JJoDX6VZpKK4sPA46xBq9ONe7r+9/0vMjYRY34sIFQEMR
fokW861ep1dTZwfDACeCpEizbQzLU+KxfyjicUQGnQaP0Hsklv1avTAL51uKpAqJfMCTryIfi5i0
V3GJmOQ+O0CtCd0cwtRWb41uxQ48xl1ir3MlvuSpdl6TA/zA+WPLZDXUWJYVaeRQJ0S+bPWOi0tf
E6AWayK9Ils1iR78FUhytgvlCYK/QPLUpewTumJokWMPzOQ2LxLVE81U0HzU5M9G0bLpkyLRrrVU
dn53v83MaiQxYFfTcAVWfrpG4inv7GIY5DtdUj/QJe+oOOlo9/jdhevn7DuAzyAJAt5CmRZO97wb
31TLpQy8RCEYaJIOVpb9ZWE7mQukJ6oqefYz/1Ivef55JxfBPB6dh7kA9Vp7PB1vqvS8otUv30E9
bdzQGiLPDNL0wludHVfzKEhGk+tQfqb6ejpKnqQ+YnG9fCdJGTrYeMNdqZzYLmX26UKF6zx4Yiwd
Kssrl42DZHE0FkOkZNlUy3ehqT5qM7AWc5fE00FEvejt0G27Wr71C/UxMmtXBWdfukkVONsgo1ua
D/b397f1q0r1coZ1cA6EFDQXCB1P311r7SoanFK+s4NiXOVm6K+RAon3itBaN5V9ZxvLYbKbfDn+
UZg4Y7pwksPPjjppKLc3mbPGUKveVoHVuFiP5xufVsXWtNNyh9Lk98FMwx3wSWkrJ8aLnyTFqqzU
kWNK0q6NPsnuokmEX0rTHz9VaLfvUqEa122km4cybxSP8xz7Vb0rb7jInCclby+668xn9+kM0MQE
nEO8AYMN//jTGbAsEcetWsAuVFpzZfZQx/tOeUhi1XNEb8BK5rfrvkK3T7MDr6yk8kLAcN4rp6yA
VxNRF8igudx6+gi+acVqkMMFUXNprxnSTasF9bqsrOE6Q6tvX4fpl37q4utcRkMQg8kC3kGs4bWR
ZNFNmjKhWjApW5xpux9mk+orv64waE6h38dFsKsIcrYxV/a6JPpZ98og39R2VuzLSGs8WUJ635tG
GJXTqJm3uR/pri0y6UbRlBK/xZyz3kKzKcrv3199vzhiEQahTj7r+SDavjxPykEq4rZMYNiMmrTR
UaL3Ta1GaCNSSo7LqGlvMsmpVlUy7dJ+emzKdJVqWN/KXW1cZTE9WILAxn+k/+msKGocWrvXLpyu
54ceDwkHhLSKGIOL4PTr2AE4qsquJbDiermvxxDJxBTmUmyDUYmqeHDrTpMv3HjnJx+VWppOlLwc
Lr6l8l6MFVEx8zEOZRBMj2iGVbdyGF9q8c1r+2Ttz+QjDUzmrAeCANriXkW/ueQlEFCQWf/qqPdr
MfTJuunjEkDpRQ+C89OPogLNI8Io6vtAGua3fnN/2CYnrZGOyiFOCvS9i9qkJtIO9SfR69K69Cuc
CbTobqwV9SrWQsNLBLrxqjTUKzVOh0dgb5dCu7OvOz8SYl7EFhxsNFROHymv0QCxRpR0kJ/7xL+Z
l2ZF9i0TwFQCXY4+jP4lIfazb/s6JIh2xHvIc171c9/MAgbRgzkKXzmMkRF4DbKnq3gQ/e+WgFFB
omc5i7zSJKIofvpisoxsdUJD9KBXSrCxp9T+1CLdvsskoT2+v4/PgkMiM4ahE8UEwhRb7JC46GNk
h5HRk6ukvYuS69apMAJ0HCn1EBfSZI8W+1pF7X0PSfjC4OcIGUy+XsUjqQbRblliIqYEP7PIbLJD
j/zdFulFf5cYVkVBQlEgbmJvJa/7Un6S7bBYd3Wq4FIgunVGUdwtesP3gsAcLxzp52H7/FDAjpmX
mVK45KzbSSdxsYfZIdL0+oqitrwSQjjbJKgMN6FpdNXJ6jE0Bi+RY1SbomTnq+mlsuo5FozHoDoy
y9uQRpBInC4CDUglBj99eshL5XaUo+AWrU1tTZQNkEkpxSqF07FyWjlZDTnm3mmSXwiuzvcXUQWp
A8kD1YQzm4xsChKulg6OeKs/6roUXDUxqllSWDQrtLzWqVZe2tK/eGtwWgCk4ejImOToc8D3ZoOl
yHU2dSbSw1jkFTKshfO5CiXc6JqE0mVvy8A7qBzEVMxYpHW5rgeHIsH7m+J8l58+xCKuyKgRJVXV
pgcpiaRNaUrxOhVx8OG3R4HcT4+HBi0k/CU8LGscRUqyODyofQjGTlakVZ9DYnp/lFc26ulFQRmG
liG0bUQAqbmezmg0ynrZjHl4CJx+xWXuZslzqkUruEqbwfjkqPexsW+0Z73PPSvWXUC0rpO2q1HC
ari9s/wRPeYIn0LZbaIv6pTcafne0F/aQMcw/lENP/gDrhIJ0Mu29+waqEmZ7ojMN3bef4AIdWMH
3XNRfRZ4pK2r4itqx7//vSAAcgcCIuAiWLKSIf20QRupwQFPlWs7k1S8IuqLEc9ZsRKQgg2IECnB
mSSwjLfRmB2IUMrwkCBcvyuM0fJ8GHq70RGbULKCNRYdldfbseNZYOl2eaoqLgCH+sIX/cXqnFlf
4JvBzpLMLW6HGlEPp0Vf5NB3sUZzA7NBea6Qvr9uzjc/3DLWzXwCIFe7PAWL1umCyMqDQz5VT708
OY9lbTVPEgcVLiiRRYrDAj7+9qCE08BBiOsBby0D+rAGRBXaSAtNcp1eTRhFXAMsx3/FHzZpInUr
ItFLTqfnL0pKzESSqmKnDbn9dH/U+hDSFW5yVFXABxpmbDzL9tSs7HxQViyj4Doqs3T7/ou+2nCc
7kpGBZwE0AQ8DioVp6M6GX20cqzyQ+McJuF7Soi/oZGiOJa5AobB1G9aONr50wAGV+6fUolsTl/7
/VXh7wpqVWZy17RXCLe4lv3QRZ/10vHMcdwl407RcKeB/gU3KxMbrQ/dWHtUslstvLMcysCBUT+Y
k7IZZTDrdYrGY+1GXKtOlG38JtvWSGV2SrNqkMu06uRLBvB5PaZgZu0KwGLY4BbUV/3u/SmZM6W3
M0JJggodbrPWjLwBIHk6I9bE3pb7qD/mXA67UsYXrcQMcicJWaM3h4ZCY3XWOmv1S0fka9R2MjRa
twitELTPfg6UEk6Htp0snLiU0iNCmarbIED72KbGfaU2wRX+LbTQAubatzN/rcVsb7Pt9V3cgCTP
zBG5rC5TceU1oz36P7rHITRuSo5MC/PWxynDdmvwn9+frLN+H9ISZP72LDvIKjqzehyGIAn1ypQe
SL13iKgUe2FJ0aEI03otFUa1k9p6lRpysZJ6AphxkO21r0vKfWxHzm5ocDhuKambo4rdeKdoj6Pd
VatGBMl9psbqheV+FujNiB0I+ZiTcILS/FhsMiE5ZWt1lfbgKwGJgqrXG4gE4hMI88+S36JChoiB
J6u+uA0m23BL02m9JOralV1byQZLpc7DPTz+zSsY2B6dvTmNnRkcVIpPP3wiJkk4YlAffBGE69iU
6lUbhP6FytHywH4dBYoM9mZw8OnSno4yFGmY99NspTFGxQb7PbZdWTZX7y+JVxWWt6sYgB/AK6Dd
IPwI6Zf3QpcpqdKkkvEQK065MSt99AqUXuFDy19QBtj3iZasEzt9MmeNjrFu13kXF+txQPTXsZtq
LbIh2Tm5o+wRW/lY4eLjtuFjGEYhUsn2h9iQh1Wn5WJPnd3kdCADQlml9NRACde5bpU3jp8ZuzAs
ck+ZpGRDcdbwdDmzUO5sUH3Dp9rLS11/shMz9fTEKtGPs9MLN9fZdmYimAU6ChyuxKGvi/FNDBkV
/eQ02AQ+EOusjQ16797odVfRmjL/9eCJ23AFxe9QfG5eokf/whU2L5nFV5jR9QB35nIkWeLpx0Zo
uVHDqlEfAHzuYHHqlbUy9a1CuvD+9z4ji72+JqgLBKkgooP0Ph0J60U7Y/erD8WNvTW3yd2wKa6U
DUxrN1grrrzJPG1bPHdr68HYWnt5lW+DVehKm/efY3l/Lh9DPX2MwWzbqJNL9QGVYNdACi41PmvF
tlJN4JsX1vhyJxErg2uZYy8iE6REFq+sa3M1JURtbVBy49ayg+c6d5wL2fevBwE7TVmPi3npcUFA
VVZ+mgGejnBTFFEcrTGQiy68ynzBn6wTdEmAQNDrn6XruH5Op83oQ6RcpyI/mG2AezNca+SgRTAz
8/0VYhmfaQ1k9yWYOU9KpkuL5/wdZyzhz2oOZe0lY4/i8AgPldFLOTFhT45izrAuubguRgHsNaMM
8N+d2+uU8LTTd8xSKj8ZwhMHKrhZ607AjncpCfXD+ytwCY78OQ41cDRAqIWx50/HQWPEZzfo2WGQ
4+EqzIeeTq3whEgsrnOlwVy0KSqv8o1qZSdougKGn55qQ/a3SocnXZN1wmUliLWiVd31GI6hOyVQ
v8uqNbdBMVy14S7poq89Xn9eo1TXdpE8QguPt0Itvo2mn1zooy+CoZ9vRF+IHtaMgF7KJ4ywxv0m
17JD6QQPo065t+I7GRBBXVR8IlcP0KgsFNn+vc38Oq5Oh4gTnIiK9uzpTI4AIS00zCnI1IrxIc3S
aF+0pHSNngVuWlof6+KSHfQvFgmIFBDKFNR43SViIdG5SPoySg+NpYc7f5xsL9WgRr2ukf/6NvyP
4EXc/9xZ9b/+m19/E8VI8zZsFr/816F4yR+b6uWluf1S/Pf8V//X//qv01/yN//+yasvzZeTX6xz
uKPjQ/tSjceXGlOh1zF5hvn//D/9w3+8vP6Up7F4+ecf30SbN/NPQ28s/+PvP7r6/s8/HM6E/3r7
4//+s7svGX9t237Jlv/3y5e6+ecfdNP/JKDlfOS/M7ies6d/+fefkOUQNbJPAF798Y9cVE3IX9H+
JIzUZq9STHBoZTB0Ldq//0idKTZgtVAl5FRU//j3M51M+38+wz/yNrsXUd7U//zjFYj2n3MP2ToY
DTPYn4fjZuYnn66w4BU90gesMKNonuysbXd+pcVfla6qbDfQuvxjZFqhs+MeSK/6qS/x9x20YO3E
sYHDUzNWuwih5jGEy1Q2SXDMKFYeNThmhzhz1I8jjN8nxaj9z8CotDXuC25Bo+JOEfLYbYYg94wx
0T8E0tBeN1InHSW11PAo9ocPit/Ek2sP4LjDyiq/+fKwoRzYPERDkuDJUekkIKreidDrjcneZ/Se
cBRo8KqI+r68MUwgZP8XC/c2+laJWvxoTlfp6Wr/f25506J/b33vXr5U3/9xVadf8u//mP+9/bYS
+Zf0379Xv138rz/r5+q3tD+p3c6dETCcnCgzv+Ln6rfUP+GpgTOYoS2ATuYKzt/rXzLUP0nD57ov
CTnFgLmZ8PcGkAztTxCu3NKsV4pMbIPf2QGnR/s8NKk9Woqkb0QzBDKnG8DUA/hqGSRFyWizjZPF
5toU/l8l2opUc31A58b4oReX6HKvsdGbjcetCK6HSsbcNEJ5ZukY5DSgIITjx/suqav7Qq4dBEd6
X3zkJMm+pHkoHYHYi3Vn+U2DbN0wdh663UriIR20DnPRQSAolOu4NQn85075dRTmqbKpUll8Qtcg
CHG1sIsXrW11EowCAf6R0PBHaPby0ziF5Q8pRtQ7nQZ8gpQWvUAlaW9N5FS/5VX2odKVovWyyZaQ
FI5U6dMo5RG+tdE2z1sYAaZGCNGpPWgCQy5p3YWSLx8s5H5+JoW/dVX8f7rjZkDb//5GuY6q6OuX
JjrZWPNf+bmx8BmS2QjzPY2xGIHJ7EP+971iOn/S/p7jWf7L9uPG+Xtn6X9C7OJvvt10/95YivIn
1828Fyk1ksCgq/sbV8tS/omrhcgFEA2CzK9cJLbw296BESWARYKmu6cbqq4DYSYuri/fuzTqv5dl
Yl0pJTgshMnoT8t6vYqVmjywNfVrtWyV9Zup+/vie3vRLSV+eBpABXN9j5IiAdUyHVeGCHs3f0ru
+7SY3ErS9gTB6fNghCqeTnm1yxR8b1pAJRtMYvCvxwZwFSnOTpryz7hfmG5Do39VZnb9NGhpte0q
vbwye02+bbisbvLO+TRE2CG+/9zLxv7rcxOvz7amADnRkTmdRZCwDaUaKb6Xi/oqzWW2XxN7OH3I
K47c5EFUXXBlT3azb9TOucdBJtj4apJue3jN1wSL1bc26+rnIvXvjGFPJ+/l/SdcJr7zE84yRDPg
hyoYR/bpE3Yi1UHP8YRUPOSjjrbhD0SikGuoTGPtAIK7poCLcoFcJh4evtKqnKghmUrogsJMV2Fd
Ix6X6f1DHoj6DiCU2OIsgraEhElsJWf5Zoi6dCdsKPJl0wY3ziCPa7O3icAH51J16FVA5j8HM+Ua
AMczSpAkHgNqcKenr4MvjVUlEjzVRDN79CnkSsNhpTX0jU3FET51iNiHEU7H2pB85bpr5K+lhO9F
VCtF40XdWCDxB6HZSot4FUg1snQNyZzri7bCJ6GQvmWxZAMC4Zz3egrJ0mAAdbbC9iUf8ZB1wza3
ngrjUescdxS1fVOWEWq5CDFgU93MClU+OnKeVKSINowa9Hi70NKPONHaEHul7k6LJ/XjFA/4fkBt
zpEQlWLHrYsw/+yjLrpS1OaF71UqbtqQv1FVsp27WUgwXzlNVHzSm6Ff+0Hnt1g0KZekrhcJBnom
sy0AHHE6mZTGljkN6KWyDupIPE7KqOAQo5ibxi70CwJSy9PnbJhFYKtrWWPYIhSPDd6VWwmv3G06
VfiZ1wL1HeS+bwsl/MwKDLFDCbLn3JfzJ5yGnrJR+vT+DnlVvH2zpOa2zYypxQyR3JFu6rJOYvVD
jI1ccZyySUEX0hzuBK7XK9MWNuotSuZxiFfbfgglz+h65Qc9LOkGNnB6nVTT5OZUnvd0FEzPsOY5
i/tuFY1Wc0jjJq89qdS+DyQMW1XvdxnarjtRmfW1gn3bztQb3Qs0W6ChVgH9mZrkYyh3w20wYDhV
2faAFgvdMaOo5Xsn7ZUj/2auWsblMwmSvXt/KpbdfBpJEGBhGALHge8Ax+B0dw2jqflNOPhHmhiu
GKfbmHmA5oMIjYMGiLk3i84LmngT9eKxzEzvwvhnq49wkbaGBkSH+vJZ8beYPb8bPdGPPmL9e8OX
LGa335upmQG3HdNdL/vRYyTNPIfItF09GejBapCd+H3aiUqS3iTJ2F8QdfvlY6HKQQ2KqjzGe6fT
EjWG2mr1oBHzjR/NRlXujCjUr95/+fmqOFmG87vT0IMVhiwzAcPpIGOY+H6E0sUxiGxta6q9O5ii
umqr5sLmmz/i6UBoK1AAkmdlMLASi4FUpFRqHaeS4xRngScJEdbUbpIQ55xxeEYo4pL60/wDTwfk
oH7Vx7ERFkBU5vTNqEF2bapozTHQ67XcjQdESb0mM793UbKqomwFizdbvT+bv1jKgEEAphAq0ZOl
B3w6aFzQZHeMrjgODvZEU/UYov4+Ve0WSdSvVqysoK+sW5JZOQ5/qGq2fX/883cGNzz3nHVAl4CS
FgdcZGZ6Her9cOwluBxdbo4PSdQCGuia/lA36lceSd3rdtvt3h/4rHsEvJO4btbugdYI1ncR2Ol5
WxcYJFcHMArTnVxgxiwpYo8djRG7Ck7lblpH07rwhdhMSeZ/1PFA2ZDmY1vT2i1ef7G4j/3yYltr
vprfLAOOFlhhFG+JQiBUQTI9/SKUBNnZRMQHs5moGdmdsc/KXvWyrPYfpx4b8iH16cUm2iYtnGur
RtsKWsB3igpYdVtYULcELZtQGILzyOpXmcw6Kg2T66EopgvFvTNwDdtjthDhaTF3Bw+y2CaSmkIh
TwCAk8x5tZa7UtfeKMato40rNReboFE3vSQB65gufMLF2pmxGTNkjjYgMTo2U4uQzQ+wkq+o3RxG
7D7sZjR3as2pj8np4BapYmxEOcW4Q1yqcy9OoNdxZxYUpS1Q72caIEoa05AMw+mg9REmTLWgO0pL
26MQdkl7bn6Ft2sBlY8ZjkgNGt4QldvF9mjHXmksAOH3YypLd1Yv3eSThPsMmuiegLodItv814WN
cfp6tH6RliUSpnPJ9UIfYbH+UMXUIxit0xGbKIRKM2GvtKRGzl3SKgWeK96NQRdkVxrd1ytUaKho
VcEGAytlL0+V4g691G18XFW2UCKiSzCq1/P9P1Py+nhE6IjS4llDtWOJYzSGEOvjJB2PmAF/EApK
GkFbRVvbHp2bttMMOoeorCIWEX6Ko7G/8YOovovatlolUdpfk9uL9TToMcSxwlzb6GF7Zq2g6Bbm
dfiX3tWg/afcs+MIKE5k4rynxtNtlej4UA36p9YG5JBo7bDX6u6i1PvpDfrz5WC50eKghcxCWxxK
UU2fSg666ZjGqek5uOpcaz0I3GJCz8AtQ51OGLbT+9j+2mYpugbFAGKtzR5YRB/U0a81L8ym9tv7
S+J0o/FUc/4LdG5uhSASvfRC0IyyS1p/hFvTJNp3w27zHSpIloehfL4OUYT8y87Alyg+Hmrvj3w2
H4xsQi61VYpbOkjh07NQtgZdGLlQjljNphtAe4E3jI5y4aY/W/GcIcgMUURWUIw483rwm8DsldKu
jhxx3bbSjI9lXVorWvyXmlen+3meSfr2TCa0KaJdULin76PRQOdYEdXRaOLgkwFTaG3kzrWqRFDY
BxAzoUNZ6v05XNx086CvzWOqJfC1ZvD46aB2WQwdt0F7jMklNmi1ANEoc7BWQmoeYw6fdTiO/XOr
zhIfdQfhPZxllkw9W2n6EOyivI9XCVJzl06a05vu3w8272EUL9EfWczG1OMIWxf0s0FQEYBEqvI5
UvX22ve16UqMhY/kNDJ63GngieQi33O1xJQOEiQTKVaEZGG4shjBFlMwdY8e91cR2C96LiVek1OX
f38eX4UST06eOUZiDukJ0nxkRZ7O4+xNqUhaUR0rFenxqewHYFXYvm+tstvYVVHu2aTZVrdQu0Ao
Zzh2nQ2MtFen8LMZSjaGvE59pSADc+NrdXBHltV8NUrAUYYT+ddZUIgXFbnmfVB1mpeUQXQNInVc
d3qDuHphODehaudrtLiLu0rIn2X6B88cDJXuzgi6O2SiuO4mrFDC3neOXVPYmzDGvLSlc7EvSr1c
hVpuelGLCtL7c7OADr1+So4HOkDz2cwSW2zUYJC0LLHC8mjJ8ZMDmp2mW6nve2GDGhJFcwjSUNp1
fXtviGn66Ge28xek8E+oMWcbDt5mnVABdlUDXs3oJOMd1NBwD4PIOUJlu6RGeRra/3xah9AP87AZ
GbZUyo5byDXIyxXHdNSbnTOmhadFagFfLzVWzWRcUmc63/ZE9LQjmSDUL2mEnq6cuEkNMzD84jib
9H1qEfkQDsWPKnIoxYyNeeUY1SWNgfNDzaaoijQi9Eyi+zMksGVTsKmC8oickelWaqSuwgb4Dlv6
EjnlF9MJXwxSCpQJFsFZdQ/Xa1OvGcrG/sOVoOHciRixiyhM8n3a+snq/dV2Pp4Djh2XTAAqUDyW
ZBgrMxHfTCdxtGtHeuqL3vEC3I3dUcZGXpHi4vb98c7uP2LyWUgBoCh6sWS3p5+vrpumijDhPbK3
zN2kgJ60o7CDZl6bbmEiHh4Xmbiq5K69cP8txGZYqXOlAfljmnxz1ru8egHCmEVs8qqRI/V/DWU0
fC2QxH9ucuNOLQ1tS+lW3mAMo95JGAhtEqMwrhAf6gEOo4wn5apY2R2uCIma52TKteYirYcz7exj
OInVMHyWFC4e366rXa5rklfqbfWxTbvgY2uNbpo7iOKOItpoJbZCLpXBHupV016LSVzAyJyt2Pld
LQr+c7Qx632dTnNR+WPWdyyjAMCha5d+tMk4Qgly0/FC6nC2IRdDzV/8DZrLb8d8Qiyk4HCRB09C
VrbAXJLUwfnYhOUn5EsvyVK8Fj9Obg8bQj4hBoQ+Uk6+7OmQeqfEAkW29MhSlfeDbiNLi6CaQHIM
WYC+jdCqsMJ8XfXqfVlNHYpbmriTM/rCFe6j6zazuQsle5Kv9BTD1axIt5LUVBsnxhazgBp6FHVU
XZfagFWXgTPsJDUvc2qxNjvwru5QTYVwJ0wrrzGWWpWDLfYoxF560UVCOC9Zei7cAJx21NHPyxjS
WAhht8kRwZh1w2l4o4wDWLlJRuIGcWvs4PXHsNMa4bYpVi768Pz+dj07HuYHAKDwClQ4N45J+476
fFIlx0FCLJyWnqm/ZL3ebwjYmw8jwmbb9wdcFFF+vjIYVDozCs0i0uHTbyvnNIFilLWOWlSae7vz
NxrZriG4mfNeqXaBJPS7vKuCFQqdphuVyBIY4XCpNHYe6fHmc0uZMilVWqxcTp+jrRyLckmQHqt4
jLat44TbRIfQ6to+im5t/aKixbNTgwHcLgJkq4iCal10fCYf1d7Or+wvYXzpc5xva4Vv8dqwosqC
ju7ioWo0H0HB50clMuyPAFqRee7NaG0kkvLw/odY9MdePwQVeZJDcuZZyXWxr4EiUc8iZzgWCH64
wg6Ru0FKC49io0aKq4uyYN9qer5RbHZYKSR1g0Vhux/70N7nShF70JlhMtt5nGwVQEtobwqfmVOp
xKFXd2XNAZ/XJoax831HhBdi9bN8hy6jNnMkUDFCitBYPL+uSH6hh9QcdRt74HzIow21zksyjgve
5es0oeNKbq+C2COxWxT9OA1Q++o7ceyk4CXqrF0f2R9FqY2eAQB3h1hV44ow8h80KSpdsNTKFomh
8UNCocfDG7e68Nq/2kCI2cIpmonwQDAXmYA/0RaLnFwcac9bXpbAVE5GNd5HhfkE7XW6zTGoxan+
2iqnJzXr2113KRmZ3/nN+Tyrs0AGoJwzX7QkgYvUO5CUVkXUq39QqB2s22ZqV3oi/8gMK15nFipk
AfrqGy3v2nVGOSvLugvV80U2xAMA7UXMF4QJ/V1tSYbV4iChoydXx6LpTK+Y+nQt6vg5j+UvAe7s
Xh2H+io2S8qzmtJdCDQWC+/n4A5iMUjFI7SzLPogxmjEplnUx2CIvqvo795QEM+e3t+extkcz7Hv
PMe85KyusFh3plF1U9Gb7ZHyqr3V9D7YTHSmXT6HqNwRIgeRlCmuFTUQmyYKQ1cHA7WWwtB/Mosp
OSbCnr6YsUjucjsetpqS+J9Gp0B+o5ajLYqEs/340G5w2mk3Nqo7CLqpmFZksHfnos2u6UlIMhhI
vt9TO23hdg2zfJ2lhJ86M822GhZna1yDqzszGWvyzF5aj/HoXE/TAMh7KAFLBlb81A2W5sq1mm5C
tXawA+h0F2+Iz2W5EeN1N0b1trP08uYir2QRurBvdZklD2qZBUMdYV5Gb0KXrFOSWhu06Vg60Tdt
tHtPdSR5n2YOgoNi1iojr7dz/HvUfovLQ/E5COu/kpaacZUm0ddCZM1tV1TFgx2ifxYg17CRilDg
YWCb1wVeBCsjEz1KkaPjOZ2Rrwz0vHq3FaN6i0qpioBbkO6mcpI37y+PszUIwJ1aLsUAFcwHzMLT
N9Myycp6O5SP5A6NW8eD9JBHoX///igLYC97m2E482je0b8laVlMoBnJvTP4lXJs02ElhmgdjBb+
9cIzw2pjK81jaGP8gMxexLGX9Lnb5fm9km3z4DlAIi7HPVobb+0eHp6Tr4Nml1bNUxL1rt1H3mi1
LpvNLbT+2eDGv3BQ/uLhqcxCatYAOrKNluID/dgHcJoa+9haIltZAvJDZQtCe10dILdpSBZW6Qi4
VumEEboqrUK3CmJxq5e17po61Z1utEOviPvJK7t+P4X2N0Qji63RGs6+pKX90Mk0GWxJTr8nThVu
uIU6N1K7YGUgZ38bqyrmbrGTXri7F/J983chbDTIIQFr40i+lGxVYr1Pw1CRjgO+8EjviYb2cHCf
Tt1wP6HUfFtJofNcm2Oz0voWwqA1Gnd92U2eGOkOR3q0KWV5LN1yUgPN5UiJ6SBBI01stFLeX0SL
mIZnxR6Xi3ru1FDSey2HvNmEViKsunda9SgkSaHYLJyrqkB7PZFU6UKq8suhqBnOwkNgfpZ09mDs
pzQA53FUs9gn/ypT9DBrc52wvI7vv9Uyfvz5WrwX8ln8wyV0ugMHo1H6qSm0I+AL7Kz1QFllY9BR
NpKvyX/dsBLRVWonwXZUnOfGGdWdI/sltJ1gWqkKu0OOxe9F86/PhNIGctMwC6iPLJ5JFzPhZ6q0
YxT2P4ilixz7U9N/SLXeuvBVF4nDz6Fmfg0dfSKjZckkQUzKMsAhHAcl+yDBGneTPEIDRpID1xJB
dwGP/4sVzwkEcBIsAZQxuvmn0x3oghU/5c7RaTXx1ZQcx1MCO1nlkd6lrg3y4dPQq1a9AhOJ5I4t
fbeNzp7cKB+mxDVJOe6LMVjrwLk+SrLlX01RBFuHAiitNxGPF3bo+c1D7YPOElXQuVG9rH/22INS
U5zix0kL85U0qf03TSm0HTghjYab2l5VOZ6zF9bkXDk8icvQWSE0nBULiOrPfHe7opsw2sjKx7qF
/RML2k9ZbhabMZPGQ9WABMnbQfvCsVysEuH8T/bOZDluJFvTr9J29yjDPGwBRASDg0iJQSmlDUyk
Mh2TY3SMT98fWJV2xaBaYdnrql1WSukBwP34Gf6hu19lmu5s0G///lz/hXD+D4LxP32UjXPwhhTw
+Xs1fFfDGwTn9jf+Qwzw9H8xMqHSpwCmDbjp7f8N4HT/RS7PpINynHRlQzf9DY2GG8DgmMk7jYKN
GbBlu38jOE3+g3SREc4G4viKqv5HCM7zvBrE0tYupBsK4Qku7tl9n3OCikb63ePozO4XLJgWTFt0
+6AtnCrlK8JaRpOi7wvzmHVDftMxYPhOk9GMMOatd5rWt3dO7q33wg4alJWs9V7HnebQ+5B71nxV
zz+93Yd/7+2fUZ7nYWj7wfS/INps5EssEs/CwqpnjZMW/WOygHMr53XdjXWDYAiJ5t6gyR//fr3X
EPrzEXtdkFdD14BwxPX7dsG8d5hqlnr/OGaB/hmI1r0rsYOcpTbthtnHjdymVVSVTBfwcIiLgQYi
koLlLleejzDweFco0Ud5OWEt5AXD7TihV9Xhbxzpi9/T7M69vb3Y3gFdmOBopealft5WF799Amp+
RBo2FIINaHi7RH+6j1cDwG2xSMZZjkRhUg4oeeYiY4Lal7DMvUc973oMZIbH37+688IV+BWNWXho
3MwwzImKbxfW5nyUazWrxzpZaCMg8nIwRZPdyEEN1xiVdKQp2nAErTddNYumxWDR+9j3u0uaf7/6
JawPIBEcD8qf5yV0CXe0Scp2eHQqp7/Ky9q6ZY433mZDq3DasvuHwW+Nver17ug5Of5MfQGEsE4v
9azfXWu8EzphW8vcQYf3HfmqAUdr6FWzPhZLPURLUi5RMA3TU8sOOuDpPJ+6uffCbNb9CMfR5gOn
qdjJDDvOZGyT46CP/sepmMovAIbMu7Ifxs++VpYfdBFYl1p37w/blneyayCmwdE4/4CW9IyyVIX5
6LdTdscEq3lJG/BeTpX1d6lFlmzNnXtg/F09Upt21+6IiUi4rJjZ6XUx763aXff8aygFeGbca5mm
X6jNzzNAJkbwQ15TY8akpAxne2wQrY0NsfVoZ711yBvUNVeTdnEeFJeGRq/IxbcHidSPFgy2ZmAQ
fiGVk6eBPtvm49jauK/5iLytoVunUwahsczMKEcU8TQymEOoXuj6J9OZZm+fDUte7oKm69oQyLnZ
cwEbw7z3BLijGy0LjC+jBcDz96fvfWTffiEaG8Ch6K2fd0x6p3NWlaIzALE2O2DYve5Te2wOulrQ
eRhz5PjLdTlmlMOxtBPjwnfx3kWdTTFla+ijXgaH+Fynb7DLZiiRKH2kH+N8LRd3Tq5HKXowoZWt
PyqqbwvDZHheNGDBYIZtCd4wxo8dmFSu9843GZRLFStcN45G0jhlOCPrgGJ26b0EaGSFOJA5N4U0
MFGgHYFERur6M+AUEtWXrHPtAdiz8MWulz6slzlBpHEJprw/dsJNmjAYMCsA1VcYIkSrc1pjzHHW
NerrSsrITABXY6XtNKEQzKGpHIfiR1sbwQ/PFH0SMo8RReT7RX/ynJSjAClj/RNEOQIAYnLNlnb2
4mfooqlCPyyUlMhBNk057gPVbNoak2wOYqSmjnwaP3gLm1Jm0Vpa3rwzRpDM4YJudREvg0EXQqDl
cwNgTUOcBPpeGUoUjnARYpbYRYPXW0WcJbj2xlXfnPBDAFsUDKKIbaOzEB7pTDM5jAoBvrgt1lw7
Qh3Ij5OuunrfmjK9b/rKV9HE8F6Pqn4q/+nkA3mpjcNC0KNW2YLKlsr+dAuJyu4nxCO9R1fOwU5b
hR7Kwc1Qmmjsb7Vjyge945nX2nEeKXTSH3Na/jMJP3/7DfgxASKh1b6BhM/ucgOYqkxr5T1qsi0O
5gpAqNJoVY2iqq+kZ16yl30XnFiPpA9kTABxC2G5t8/sYWuyIE7gP2paxmQwLYvYqYW3x73rktL8
u1DNLIlSadMcpm39DrFJjM01BxmGx65OvRA5QLFnhECe0ptiL83gn+nAvr5KrjESR/Ii0sbzqX3V
zFjczn7wWKyQ07DHdDm0xZ9obZgXIsmvnoypEbZASLjr3JlvX2Jrp4adSD15nBqjPtKfErFotORq
pCSKpy6ZL4iHnM/otl0ChWiDPpDwoVKylXo/7VTZFLpHv117tEuzvoK7t81GyuLR8DmlFZPhPVqb
XtjO1bpry9a+Qg+tuZB2npEbXt+vA5SGi43GM62ss9wpoazru1pzHpdMI/S1GuC3Y9G2eheXWeIn
EGNABx+7xAbDklglHHvFJqTjVXnW06ocOhIejKCLenHnJSdvh1E7J3nLJWmGnO1pC2ffIm+T4NHJ
BjeCnYM+UlDB9HJxh60K76YeMy8MrGSMdc2D3Yjk8YfRTd397++394k5+RyDoA13QDEEQurtZyL6
tW6d+cWpVFJ7SSCcgBkL7Ps2tdSPgZexxMaiMhg1qGF+N2vCXKQPGW0bBkya8UfQB8XnVJWIrlmO
+JwzzQEl4cH4uUONRX+yTB6Q7oLnMfjSdWbG+iJ5zU1pWyLKmma5BEZ7v9PZ4xbdV31jhjOnfPtE
Q9eouemH5FFLEZSi12+Fw+oa+z6thv1sdZfO8K/W472xz+GIQ+46KwwGq3RxuHeTx8DsEBPeZp5F
8WnNJK0Df7iwo3/xvSAMbD1l9g2gxfOGjmlMvZky7HysfLt8rOnG3puJgNiNun5UDYs4pm2vhXT6
uhg9lym2ZuoCazBfeiLznVBaGoK9HQ+l6ZRXQe7ChUoDoMUyYYAJEKL3j17Xr7uyadebxc3aP5gO
Jhce41fvjO3GvkeEmM7jeXAgddAHLROkeQJFWzf5Nubrj340n0tb3/1+i7+/Pjb2FPIAjM9pBJx3
HHOrMtsJDtqjNQkVVdL6lk5Nig2O9fX3C72vjwiwGNdjg8xogVbF2aGehl5JjKnEqU5bvKGXev1u
ObTTQ1TzJy1aWlSpoypP+oxCexzXUBjK/QaNCBC0NDTVXACd/iIG84NIErZEgSLSPjvcNnrWmWwq
cSrdzrvytHp6UMvqRFPn5Vd63qudwh7xFiXwZucHiX9PWdJcgNxs2cCbdJ93T1sVWaMtd6Fae3sc
pzSH5ELX/RSIEhW40pt2TrbkF663X6ziMG+hqKBDBFj/7NBXPa4vRTtnp7VAsSklAYuzofj/2LYb
+51CjkqOoGm9fRbZ1WhlmVl+Uj1+w5XWPzqLdVS4dcXGsPz5++10pge1XV6bQBrJPfuWrqSzPfNP
N+hSuaYG5jM/cWPHldArcTvNAzxFN1s649Clyvlgl6OJ/VEJGP7jappIjHaNsTxM7dTpO+SklqfS
bIKH0dfqZ7Nq7KObRK3XHiwJTotkuUIYz1Fed/X7337ex91wbCh3sumA6GyCPW9/umvgl7AaU37q
dZDkLsqZrdc/QYC90Z3yhTb+JTvT94d8W3Cz4gxgZr+7xpw8xbe1t/LT5M8ZSYUGubdkyN4kY3Ah
dv1qKXqOgBsYMW9l/dtnwwlNSGswClCBSxCmM/RaADhOuBhgPH//Gn+11IYZYAu4kIfPGcMd1rSO
03M5k//m8drW4uDCuT2mpjGGv1/q1bbk7TlFtJdLk49FPEbc8e1jzamRF5at6hM0hOGj73bmH0ja
ec/Qzo2vg7FYPzD81e7yKq2NyAGJ+0faaXaBLGthZKEzZNrTWPPai7zzNp1FUb8UxYqDmsAMbY4a
L+/MeMDThDxwndRt0kDZjNmS1rqb+qx/qAqntjlHdt6EFc6NX12tcZ+7LnGXcLLmsYrGTq3iOgey
iRmJbkz3mmq9Y54ussRgfpxv9V4gfbWCtaeyWzoXH7lytUQ45+mERMNqgkwOZnO50QWEtYjL0//Y
TbOOp5iZVGrfYW6+hrbbtF81aTceEpNp+g2lcqsPy7zuyl3rmfUYqjlnUDQJi2urHfa5Rsc0HOsA
AwVtaEoRyWWpP3Ra0xex4W7C1KsYmdRKt9DaOMuD/haso7aGi5rnD4XRPiktSVDr9ZblBs8+/dvv
P+4rOuzs48JeMui9At/awNNvP65poSNfACo9SSHTLIRQXE7QeUfkKGbH8RIEdtdcpxr33THsZr94
TtxugdJVdt3HeuwmIoaFjNJKzq5idIH0vem3eRqOydwfUUeyjhVGaJ9LMTpobFTZh6JL6yZyB0t9
GNtpKDeY3vgxc/PgpZ9mWrlAbKYxnG2v+LN19CwDWFCafjSlyph33qTyP7JZaZfKoHfTbeID5STv
Ano1Lcx3uOwgyJWN393JLszgxakU13DXD7lknN1g/VdLIMX48KFutoF9G/3gahPaHSgbmEFkGyiT
4u0ZqKgMJEwkfa6TF80rLD+uu9YEeGfpX9WMElTkt3Z1xyPB07UbcvgQECX4cwBO9LBVKQxwstKp
Pig+AMYfmesef//V3wdhx+Bz42JjbrK058Ulzhm5lwxBc9JnU9sbQZVcp8b4oiAY7FJ/8W68AnWs
36/5PmLRGgdbBK+QVicDkbON5gSdwni0Phl0reMWwO3elLa307tpefz9Uu+vfKq6rYsIoIlh/rlA
dDcCYaiNvD0Jo0h3roEwZDDPl2xWtxTp7clhla1dCZKfpvN5w4UGsqOctG1Ps73xcnX/Ph2w4xDJ
mKMou3xCax59hhGD598/3S9KV+ZS2FPy4V6h4WfxeDHsJpOe15960o7vurfqd16tp3eLZ7NLVyRR
m0KVO5fgFxdu4X+gVxr8CUTUu8o6mVy40H/5czgyYMa2Wdq7G12NiuyxdNVpbgxM0DN5MsEMh4kz
TM9Lk7LHdX/56NdGte8czzrM64ILd1Lo12aTVRcS2198esiriLYAJKCSOdc+dnO7q+AY9CewGbBW
2ymNdXRFLuzlX8QK4CKg9cCh4fPnntdarfCNYcrG6ZRluXEHaW55UUVN0hyUttptWOsu5MrDJb22
+2vJb11Q4gvSLGr1AW+mUi+5iDBErOmnakPnH7HWUDJMk2x9Gcq+H2LH1awJh6E2deN1MYGK6doi
8UrjH2IzxeryqsNt8CXJsKYxlSaDaF26vL6Q07wbqNCEYKvxMiHfAU48N3IcDH+0RbbMJ6QNkoM5
9tyagMDaY5uuwOSC6gCPqr/lizxh/ZQ/SZxOERHUHbwui2UvRb7Qsmjr6xnnwz08duN6EkkdF5M+
Xygo3kFItt9KIwvleUCEIFbOErBgMdxMNc58Ai65fC7beYyWcijLzYov2HV9roHH0a/wRkZHhb0C
SnzWjj0yUtetJ4J7Mw3U19wZLjFpz2Pf9ru2s8GRBVgLtfJt7GvGIe0dt1pObZWKsGmz8WYwN5TF
sKT730eHXy3FfgT6jljPxuR8u5TQwOJXylxOQ4Z+Ni6cbTRZiTwMVtpdyEHPb5HtqZh74DLJiUMW
6OypdKVriYNe9Gm7GaPRS/sTfhd+JPJ2vKvKwr+Dw9he2I/n/YFtURAr+L4x8gjA+L99PoSAB9T0
RhZt7TIU5myFnT1ru1HQj9Lb9FKL+V14Y0F2PYRJggrckPMqFVncUvWD0k+yD5a9RXIyRw4SNrcN
8kWxWSTtQd+GCSvWA9Y6Gk9jh9RZY8ngDvOD7sIW/8U759PS4d/EP9xX7MTPld/QBOjj0sY90a5E
xyyD6FfTcwinSRr7tjPnnTNPy4V3/qsYAMKCTw0ggP+dnyu/Q4rCbPz1hNqHdrMGThUWdtYCYBTq
0KMBtLPQ7T01XVUi9F7oJ/hYTkwvqbkZJnWnMe64cTpb/zg0mjpqerPekunXcetqzoXQ/Iv9z2CM
KQR4CyBy5/nsWjAHKTD/PnVpJj/n9WBu2VWw78a+uXDUtq32cwLAziDLIHe22Br0tM23W7E2ZgKw
XRon2xvWI1OK5Vguwtw7ZWeFYhl1agwkHeekUBfyty2OvV2Z44bqONLBAOXeJe1ASXR6z8F6csdF
v1aduTwkufb995Hk/eMBliZuYUJhM1B6bSH93GSYS0mJW+on7ANlPPKP+IrbMkRVtthDnZ2vu1aO
H6RQ44UM58zhgw9H6N5q9S1bRL3wnLWxwMNKZGaZp2a1l1j5mv1JOolb0Y8cYEpKOyu6eF1X/XvV
CzJnVQ/zFCv0EBHiQ517xwxT16PGH62Ag5k2T/i2Olczo/8uqgGxAlnNgw+WV3d6vFbL+tdsOnKM
GhhOjz6eqI9TrX11nLV88DuQC3u2gTAiG9mZv+zVqW8CsCTrtco8Me+Tvsi+DULLjl0GtiHCm9L6
jA19OocZBeJ9GXi1FlpAVtoLe/21WfJmH2w0Cn2DPGwMF0qXtzvQL8dtEucW+Czq7U1RmfoQ5049
33pLVopdGpStea8xtZBI9Njyo/QA9KPdIEsDzmm/DNG8Smg4dmsJRDKUVoHQtdvvmhxwVZAz2p/r
WmZaOFcou+XVOAdQMyZZ32hKAZvAVjs3Qynb8dMKr0TsA1M52McnQoUGPA4cEhmzXDFJ8ccPdtXm
F/qq53oMkGxeJSAh52+S9HCu3r6AWpMTkqiqffKsNL1pGjlcGU5eZ1Eu3EoQgeoao5d0aD9Q1uRX
CDupKWzxD14iu9W0FrtM24DjtqRWEVprOV6JuQh25dgicwUq1HBim0HHnd/6jJq9oKhxq9Wm9Nlm
LqV2flfk+3GldxIllYfe2WTQY5QuFtt7LHfsC8X6Vou//dw0+xjxgk7j4uP8v31a5hfNWAi/fhrH
Fqd2bhcr5Mul10kW2Ad2Sb2TKCpf6SK1VbjKor0Qd971sSF4wTOHPbGps+NEd3b72kMx9IOfjU+B
U0xXGJS1u9pTxZXS0SFchTMctanoD7WPC6BeWnU01W7+MfXkcvh9cDpnEfHukUx4HVABwdjgV2/f
xajPmVVV9fwEbVN99fBUBzGnUqeIisJHDEtgZwPn1GzMP1Z9pTASXoH1CxjfcV8upfoordGL9GIp
//2R/ovU/B/mkj99pHdIzQ/fh254g9Pc/vx/cJqui4Az0EIQlwwVUTz6GafJ/wt8jWEw98m2pf7G
aer/YiZDmcVcFTQiZk9bHfY3UJN/idHM1kWmOxk4r4f/H2htnrP3EPl4/RHU9EAXUKHZDt9P1x0g
8DLN2jp54DYkr0vzMez7ZyAiy1Xjm1ckQFqIkfYK5UEkcfEn1psnTYfIpzy8SlHKCntt9j4bfpSk
2XzM6qGIGGrC1xtfgCs/v77a/+4ydhkly/9b0vXDn9P/+fbn901D+e1e42/9rerquf/iMiRnR6Zt
8yTgVvgbFOz8y+f74WrKGIIhBNvw781mBiCJIbWQfLyKCW/otL/3GlrKQApJtrYuONNrhkj/YKud
lRRQ6kHIMFenSiO7AlJyttVMWoPLiPP519Kb/b0jxPJlIssMmwqmnYZ23R9ur+BGu2U53iE4530C
T5F+n5TDJeQExfD1pzf48O8b5GfML0/9072y/Z5X2R/AGMi1cK2cRfVsTROGx5n91ZCjf4OuVHsN
maeM5sK8BG/YHu1/rzCWws8KkqxvbsIQrHd2hdEuWMjP5vxbkxx8eVylH/quQyHchgupcldHZXbJ
PuWXa26MJRamT4Xc+5uTjYzHglkxa/YhcOADGLAo34n4km3I2eX4n2f7aZ2z0tvxxnEaxJJ/U/s5
rvbiWuza43c91OJL058zpOT7pbYC4adg1QKFx/GOpbxQ46HcCLmoUI+z6KWNr6bQCt3dpS93NgZy
EEKiM45YMg0vvhz0+rdrlnQ2ki7PzeeBYQiA68o3jyLv7CZ2mUe6B0/vGhF7cnR2idFoTQR8pEZW
D/+gAF0sEpPIZfq2Ro1V41HeMXRMotHpXEzUPerlKOj1woqEOUmTpHoCwJ2nnhJw6Ivi3vKqhCIb
TZdnX01AAyhAZgcynCGreM0EuVzXOO7XRI6oZHj6WDGLCdApnjFlOyCmh6rNwAFqQ2y/ihUAfj+Y
u3L2jJem7vF/za1e/ejrzIXOxWio281+nhSboDhj1lnH0WyYygV/XeLLCRFOA9/jqVrsK7QbCj8s
TVc2oTU5WXDIkBAKItkwyIJSOtCZE9wGQegH4PxjQ1V5f2O1aN0icGbkt32AVEqkNBv24yh1JOPW
ivSFmRB+1OHaQ32c8mBDQ8w5qfcqE7OPmBB3ZSwGJT8tYKz+2dT89WNvEdJmkk1IRML27ccO0gBG
p+zW59RY1aEzKir2YdEuZHHngYe+Efk1bSraSMBWzptVi0Xu2OiJ/tx4jYzGVEfjA3pbFHRtf6FW
enc6X9fajCK2hIGi8izoSjRauwzD1WcdlUWdxRrwquNooJ3d9jhY7ZTbysdsTrOTq4LkT7SHOzMc
Ar/4NniJYe/+WczdWmZgH3zCIOhheA9vX3DfdYK7ZuHRK+Hu0Xaa9omhmqtu8dZ/c4feGIX8HN7f
xj8OKkGdliCjYlBcWw/r7VKpn+TCRHXoK9GxRK6l16IBv+hoWTIR2UwXI89FolXodXDbUz4//ZMn
3ZbfFibxg2C74WzOQj5N6aE3DGl9FXlThVOA2l09Q2R3CudS8/OsL7It5cLTJlmEF7kljW+f1J9g
l+Ykml/bbLAeJobMe39sL3EMtqLyf++w1weih8sbZbr0yth/uwpaDubiqcb9WrdpHmWe293hbZOg
KZ0tiGbZ2pffv8CzRgylHp3jbSCJui0psnkWeJtADUEyeepb0jBAcM3ViAbbnfYqb9c49Z30D6ud
1ffOrS/pazLaPn9Wdswr9ZHch47ruREpKl74HdWO9X3M8uJZGmglHDQHYa8wU91Y3dLVAMKRaO7g
h7gaiGK3+nllRsLPmgBp6tRqD9JtS4a4hie7/Th5wE0ovQEF+3AId7VjpMVxMNXKrZkn1TMUeKOI
p4YmcihzwAW007AkVD6GSHd2oqXHqbdJG4RBrD6QweU/VtpFQ5Tbos2OlYdS5CFdUIzYLaPipW3m
9Fe+w520o5+KPOdqTfNn6Cp5e8iC1JtCt9OSD7y+pDjkbVr4+9X2yuAk4dDfmS38o9ApRI+DUuVO
eRHOljY1OzsYjB+5tVYNiYz0xmNljbVCbnxW91OdN0XUd5PTHCZ9cfR9MEBajTfo9OfZbvynOhX8
4XwwS3yqJAOkSLhNCeZ21VC7LS1jvnI8keXR4ieBfVcnuAKHGebQxlVam956NzAIyq+sivzyIW0w
Nr4qDam7+yRzxnsOwbjZ1xtlcdXaXXo9ywzdDAgleXqAxyEdTl8PKMU30lKPrEbvknjWm8k5NGDv
gzAwBUzz2iwr4yGosmEMfTCp3cHrG9rfmjWDql+FDQFc8l0WCA7TRL8J/7K/+o0XTqtE5763W6Pb
BSnUGUKMa3Ch64zkIjn4+hSamqlgWTvFTB9/IvYUiS0+r67wPxWFlNApKtMX4EeEldPod4MTSOgJ
7WMd1Uy6LQ5q90EnmbYFqFHWk1POCNN69pdx7WsHo9Mgj5d8ZRSpl0Pext6MpkpcdkO7t9qxKz8a
DRQJAMeJhy1AGuRjvHplBZXegsN1yF2Zfh7aoP2Cfrh4KZZAWNetlbc3EwPfZFeUfe3vxmHSfozz
XFR0Ymg+7/SsDp7QwUn/mnFCzndJa/GWgrm32M6vUgf4JqafG5XaRugA8vZCT5rFg+bZaogGlEf3
KORpasf8Bqcuq18/u7ZCrshQm5mabczogza6me0HZWVJBLEt25pyrtvvi7Gfx2PJT/04Jb15PTMh
panp1WgDaLjvNlGPputDU8EE2FkO6VfvwuOARbS2+alMqYq/kcT52Y+CnMv/ABQBk+Wh0p6cvje4
LfWlmG4r08zzWz3oZ3WTORN0PL+HgBNWS6DfCK2rJMwRcy72MvCmcbeqBGWbqs+nk3BLPd8FKJne
yUn3n4KkD742gICaEMnh4o+6AyiLVAb4yNBcE+1Tm/s1aZPSy/tsMYweZcXKxw1ycv40qOH/snJl
fOllAljFcTphHjtt5S84c+NuzT4q+rjQgvzTWpRgvDvEID8a/CclPeBq3g20j6bIQuGfNA+hnnbH
DA8XsmCym3tHdP0dApRVwQtsB/LSsmx/eDKbnF3uOyW1/xAsodWPLiRNACxWN+B54yfSAzDbmR8Z
+Wafx1YOOMVYNfQbT4yftN7Pv6VqcniUNMD2zIPe9DjyscDeYmvJidQTTBmcwgACNHjjHfA8M8Fe
Y9KycBkLXtWAskMXitHuX8ZprmnI+6PuhuhRes9NAaUtrFsEDMOxX5l8Isva/+V54xRjLbUkUAC1
8o65i3qE522jxVAu00NiMDUB5oKTTQS1v3pIh9SsQ2Q3+RI44vQfrXpJQcZaRTaHvMsWbSltFD8W
B/ATAbHyAswqBlJ2oYTeso9L66F1iGvxBIP9D4HQd4ZnJsIWmixc+s74lZRRmc5y+QBPy6Bvi09b
EoJ4RfMNxLF55SCltdwGSIGTHJtGPsVF4QXTNSHLtGJQ+HW3A2pSzlHS5k2zG8t5QKJ/rt0vLmIC
TsiYWbvHknjIdhKrnQbbwXJtwimryq9FYdpPDD9S+Ega0iT7tjQWdMmyKviqkgzP2QBp8Bndm2Bc
QjW5KKPawg/aiGEjYm21kPV9i4zjEPX9LCaGnnAoENcSCh4V3kNjjOOImmNhJGhGoAHTV6G3Nh5T
hCHHMaGYU32Kucuna4wNmmo3NWb+BG9U1rvK8rQfpVGTU/TaJBVgKWlK0GvTwD5ChQa3elMZHe/P
zQC/1e7QR+kayDrE60M60egOg7XLmlK/tRrVfp0rDUqt7yzyOA1Lt0Bo6DpzX6Ze4x+tWo4EzSBP
FaAlg01d0XxQISi31NnPjCGbOMGZ0w3noUMyLdfcAKrtuLifbK0QL7ICgReSm6gbM2+yT1UB2HaT
M2jQxUi6W9opjRMtw7Blf6tErjknKZtDu+vbMVrTAsEQ4KnJxwFr9XsL0VU0TnrD+4s2yapHmp14
38xC66E6IIL1fYTwte4nuczwbcX45M9jA6pd65YhbsxWYHJpuz8q0gj0s4BS+TFjKuNjkSIW3a/J
+pe0xLLHYJEYWLpt28S28pG2NwHAt6FI/fmky0kYB5iPlHtOj2142E9L0+9MswOoLFptuVrN0f+2
1DlVoK0XuFlnbabveApGAUQR6mMcN9cHe2rsFwG6MsEaoaLKXMqpf87xqr1XVY1hggbzJd1N9Zg8
zy1+EpFw5laPbK8a46paWuxQULz5oXml+qEkfzakTC/+IndebkSZ2ztVf6wY0pVR3SZ+tYcW7nzp
J63jfl293Dko05uxhhi1Anmj2vXuHIb16c7xRdoyGbXq28H3G9CJKyMsYoTPM1uF4z7XVY1RRuYP
HhQdN2khUts9eyObxbcCHN/TxCCoiKW39J96hKVaEH86sincmOk3lVbF17ztXXZk4crvJEv5iwSQ
TOBiVmdGlRryB2cRbQNwUveLfb1WlFsiHYMvRq6rB0vOc4q0uZ3bUTZb81Gm/XQL9fRz4LT1fV2J
DKtU37Dxbldrt2eU562hkVj2t7asijFqRR2gH6NPw6el8r00nsk6E4Za2lTx5zY/HcE5SUPDmOcA
/2LkHHBkzrM7EzEayZDRmOSunZHCJagRpjIjS9wQQGP5AU3Dvr22+9ZcdnIVMz2eucnVjl07q6tU
080rueRDxE5M7mCY6Ijh5I16NFvUZrmeHKJgZk8haoxVuDKx+jbW48AlbcjZjhs5zmjsl+78xeac
Fkj30pfmbBKBzXzJb2Ej6fDClOHHwgV9GEHezBTYZrHosTsr0V7nyCTtE9gaIDVVKZN7sy7k90ZH
QQ47wNFC2DIofTPU14RXgGRvOz+XRSXoeMjJnOsKdmNWDYfEsOS4Mwcvt8gYtIboPw7BFxS46wdg
6uoOiC/cCeZ7GHkGGNqb34TogTyiTureVnblRUMJLGOfzOY0nQD2Nti/1rWGzYHflfeaTX4R0vvI
r7a4UpISN4BHHbTQqkMCTueUj+3WyylgUh4GsyV86NPq9lHZdM5Erx3RmD3IKO+5WpbyQQ0WzEw0
duujlvkjkYSaCm/4uZ+v9W70n5LEwQN9QT28iYcVsZMbc8PHLDvR5E2Sx403tP1HpVdFH4rGxppd
w1EbM2JZE6eMqUlesgKCCoZvtnUvgTGryES4ob8yldffl11hqiN6SKYHM1WnaVO1TYW0ir2Y627R
uhQOwuqikmmqpX+gKTbqey/Ri5uuX4w/ZC2DF70hHCDGUutyB7m06MJBJweJRI8mPn5HEsKph4VE
E/ZZMd6J1OFagDqCEJPprhkOq16Bbt5aTfuZmSuZetc1C1Y5FOIh8lravVL6Ou9bMEQ6N4k//vDz
CcIv1rFJRa9KacMVAi9TmASlS2EDWLkNEdDjOzSLXX0zuiH9ngi9OTrUcO6+Hdv8ky+GtQyLNSNc
KuqXhxYei79ptlpZ5AWL92egErtB1LXKv1D5JfekMQVkdrPpruy8YuYyYHmLoZLpEYeFpT8HtViu
lgYxTSTRTZAtSCHAX/LdT2wK/9ktvNs12wB+n+yZXRaiIeY/UcXC+U+mbpxuuIyH72ZlDmXogEa5
9ztUGEI3SbUsLjF/+mwS0pK7BQXKLIvsEWh3mKSTELGpq01xy8j+L2dnttu2Em3bHzoE2DevJCW5
TRzHcWK9EIqTsGexKbZffwe9gXsiybCQ87qx4xLJYrFqrTnHbO+GukzjjTGsFzbZRZfcEPGpf3aj
xBG3s2UNaVCn2fCiUOiDxbbSBLkNVnITKzaTjAVI/OrbksW/rlMLouEwpkTd0gCAbDXFHmi0xBqI
FPK0n3o2obBwOMPSlO976yZNk/k7E4FQq9xIDXM36KJ6qjTqVmGSrPL5JDO4q3HeRV9KrxGg6po6
CkkWdm47jDUxbf22/LKkKp4wSMF71RxVx4/sQkHOUfEeyjhvnzmcJ8+wsqu91Zj9zxF94vMQSaP1
wQ4od3WR1+JhIAkF8TPKxLahrqv3nw3NXp7MYShRejpwL9gUWC/D7KCg86LEbnn8ckoB/Hpx9zOe
uup1jhwvuqHIEam3qqIjcZRojpCce1n+gx/Rfi+Vwf6aTfX0aMUzC5Fj58NdbiiCXboze9KvE5t2
gRPN4ksJjY6nUiZuG+qtltrXiZMmu1LEIAttOeN9Rx8Acdhc5leMkz/VmNcfV4yR3fZUudkbVOBo
+4zVxK/clMPMLA1gZXO3WN/auqeOm4rY20oNz6pPQyfxUJjoThXWxF0zT8Wski6VjzFn/MTofnQU
h+gvjLEw7+00sbUdfIdE3plu7NSbPMupuY2TN33PHKNX0KW4ZXU/c/eKsJuXrrxNdJtoiIYf6pCf
3Q6PzkTf3+9Le+yuB7rW+vd4wZLhG0QG277jjpW90fKKyLhqMMxtpgrAnYlCckcwJ92SIYOhWnRt
RWZEtY+yrk/9XnwzXXpQDzE37cqKq7q99tbXK5hr11tzb3oHcsJIiGDSttWNJepeu1IrMfIQ4nTI
t0ljVwRgiymq2Sm5tRNwaObjZ+gZfHqhZ1a61RZzkjcxvMBsMzaGUbGlmdTqBqSEl+8XpWraICtN
YkIVO27T69Rtpv46LrWyQWETRflXChCV+ZzOFvV4boizXPFcnHFbKOsTjxa5ft8yPXmQkpgQ3LKN
ogWTWg5PNcqiH5yPptZv0PE8JxgO2eSpkr1+VHPE8TI2PsFQUpsMc0Rv98WkmhF/s2vKnZNMOPS9
eKZdUbDrW3cWQnzNE5l9H5hWWdDbTkbjJbdyXoU6Fd0VyTmcs6N2ZGOlNb3Z7Pg2zt8q+CKeP1GW
+ZLRsqx8Vamb71ph9nEQFUyKW+jf6/nSyEvrVi+iGmxDXlk/XKTMYzAOlngqi1m1NnQScHH9D9V+
3ULpYrz0ti1+1146I3BVU4OG6f/vq77TFTwrpkLDXtMe18b8WkA+0daAnGxmuczeS1rY4wZlm7sR
hXZhkLNa6tsgVIjhn+Hkf5N5/NXIygubAg213JcJxkI4uEZ0JayWRDVdsF/ts0vi+bNaKuOxQ0a5
h4AGldlJq3NyUilBJUYvi9ctuC/HmsNdqt5js6u20aA/J246b5VpuRQdc36hOlhbiv3sZrmXp4nu
RAWZqS3zau85stqtGTe3CnuMoC0XvOZ5L7/849PjWwcXAYsHDTu8zif9BavRtL6gFrv3xmTZTTmm
JjXvmn/qYlAKPxoF2vtxKdwR1jjHhkFNo1TErS743tmJbAOTfIML2ICz6UjjnhnCdkTVDKbLWqn+
a6Yog2TT7cTVXgr0/CXtwc+zVfVPH9+2447UekGOiTSQVoXFKKicjkeh/iOjaSmqvbpiTBMOiRwP
k589Zdjg45Heu56/Rzp5vaapgUWpVtVecWN5bVC0Cw2v/vPxIGezblU7oKCh+0PnANn08eU0o+qq
2BSqfTHG+bYVbvU5jvXmZW4649PoLsr1x+OdKvDX+0ePGL8lnR4a/NbJU+ryFiDp0nT7eVVQxkpd
lQG+ROtr2cLBlHZWX1VT/BQVcnrAkzdtldaAaotIw/6y2NL2rWhsfkymVC80wd55sLRPyPFF4MFS
/9Ye/Gv6aHPcDjUv3N5i1dx1Gg2vHuv39VJfCix658ESzcWb90bmgjZwfM9bmhZ8LqdmL8e2DByh
5yFF/ehCP/O963FA/zBVVxHJKTatkFpdj2Yp91nh6RR/yl9LoZRBQk/6wkgncpW3d4KeC2slc8gE
d3S6ZnJkc8a46/aFMkSbshf6FbX16jOHDe1KaYAIQDpK7sHeD8+4AtGtyLG+X7RO/20NcXxhHXhD
5B6139Z2GK7XFceIUudUhzBBse/dah73iVllWhA5A4cWL8nsXcHmwPTJzsn1TaQ32J0auhCh3XW1
hxXTjR/Ajps/7Eg2eiDMiEjXcfAm3GEc+SN6Ft58XelYiILcrsgtwTsSX9WNUd4rThX/KoxS+exa
Y72Ei1EV3xSjEq4PpVYXwWws5peB5f+zkkfaJavZ2ZRav5IqXy6eAUaz07UvKnNBr892X9Iy1e5E
Nmnfafnl249f3nemFDxZ3AMrUw6x3cli4YgGGXii9XsIm82ePWZzP9iEOZuN1YX/PBQhRggK4c1A
Ez7FIGPhgXKyRHJfWKWBY5e9Ktrk71nTVhcu6qyBibpgnSgarnxGPLPeKHCDNata9mPrbBbFdjfs
PqdNro2/7SzNrvI+vfC+nN1GTAEaCEU2NYh1zwxTaT+ai3ANuY8lRzer0L6yt1XhWyXd13+8i6v9
AHrFenGoKN4UO3+taYOrK1XRxMPe7SnrRGk+bvvZ1AJXx7f78VDniwBjrZtBh80gq+hpXJZDzGEf
1W6/NyPCB2HVRw9aZ00BJgEYyMuQbOoGKynK55eJw+UPpej7KyVNrFBNJ/v5wq9ZG/lHawC/Zs3t
hOcCnxUR+PEaOxdlrSppPewzjnf+gFb4aho80F86/RvqBO5jlM2R72mt/egMtbrhsG09t2WpUvXw
dpneqS8f/6T3nvqqkzFgTLLHU9dX+K9nQQbjSK3eGPZ9r6Z3Zpmrm6S3mhvKypcm2FvD/+TqYZTz
6EGfsjyf5l0BoB2HUe9Jz3HsOfZprw894kFSnVALOfNnNLMce9xen55dIGUFORKWt2stQRsemM/4
SXHaafE7faac7wwFCizV6ao/ZvJWRuQkf0NFjSNmy436aVOqeNZGRXkuskR9+vi2rbfl7FJsByqP
CtaancPxbdMnuHlFakz7cakqKG5DEbZuVF34ZrwhOE+H4dmoyJk47J6tAgX9UW0uq3lfaUm7URrH
/rTUS71tjLp8TLDsBU0pHT8pG+2Tk6Xtw9Kb3LF5khuwN/HWkWV/i8jNvOLkNV19fA/WyXr245z1
TKDTTIGcdnwPNL3NZbpk837SrN5nn1JukiZ+aUgaf0iGUfzrxhMyJoYJwlBMPFKIno+H82gorM38
eU/XgK5jNGWbOp4umaPeuSjkMZSZUK7gFDhdd1tDRmqq18tesdW18EkkgZhTwxfqotwTlfp/uKrV
8siCyMLL9+NkRdB7BZmHJ+b9aKvKjaILOuaunm8+flTvTFcE7BiSVsMXgOATKU5Zx2mpxO0Mwmfh
4RSD8rMU4hKK4DTQjlfaRoeOVhVVBGOdJslMlj66jZdp+yhz2pu+wdGKyyeisGrSzCmpne1k25cr
FIzef2dGe0Ht0gfcUtylVtVQc0IfNFOyujdcYJ2Km7Ll9rTbPqfpSKJidWEKn98XtqIQbiimQ8VE
MXg8p+zSqquIHMB9ncfkQTWl7le9mVx4jc/XWEbh5pjQmTH6viV8/LXGtopr9ASeafus8qJdNqhl
OLcQ4D05Ghcu6Hz6IppbnTbrZ4ZXcv0pfw2VqYb0Mr229q5FnR1nvY7BtbXvPbOZbuiKG+HHE+ts
m8KcZSjV5oVhKTgF6M4a7ICxVr09163tnNzCHQzjxY79diGhS+/TeQdtrv7x8bCnNhpuJvB39vQU
ePiYwIQ6vk5IXxSUW6nsEUXpV6wKUvlUN8A8bwWz+5OC3+hezHkN9wWZLMkMVmL9iPSyyYIFZvy+
M+lJB1rkUQX9+KedT6n1l63lEqw+HHBOdqPJaHvC061oT0Bq8ZVXO/lWOml+YZR37jsoBUoKRAhR
En/b9vz1nCP8QZEiM2Wfk0u/Aa7YhHasNbTmkrb5lNppujOw8V5Ygt8ZlanFk+TzjUzxVPeqNQb5
0Q1NFM4RynVMZtvvPM/0l6yQyU7rK2uTe0V+wTp8PqURRQILUqkEYOJazTl/T+lubhYPz2h5aNn8
XnvZhJa5aKmTdyLZZercP//zA/RWYxbmHsT+PMjj8RpdUWHgTNWBOcYWke/afYqw7sKacD5NIOuh
a2WS4ACEhH08Ck2/Rm+lXR9sa/mFLbML1a689DE7XXg4ZdscNXk5KVOu9uLjQegd6TVqJutQR849
C5N96ySL4SeWsHb/dtMM4vmgPmJQwa8Ad3G93L/mY2VwtqvZpx5K6Ta3UK7NYIrj6EKuwSkrEMDe
2+zjoMcyR53wZHlzNAVpWM9cWNKxRBc5ejoENn3I0rvGUay72Y6zezoE3uCPhVHTFnURsISeNVit
r1CHR4lPtDocakPxOeJUBqKXxNtNnpbVuypVO+kTnkQ/VRHa8MVbXO+5VRWNjWbZFjqHZhjdF16q
0/n9dk3Ma94WQmrOBd5DLnqOz9y6UdtgORcbrIHNjVzMzygELuFsTufdyWinnHyEkV5UeYzWS60I
DYn/UThRfuGazibe+pzWzxB7Dkyf9snEY68hNSA55aHJcoXERgN/s4f3k5jB3x9PvPOR2Hmu+vDV
40R1/GRnk3R9vCxzkxxiooz9UbE50NUcyxfMBuE/D0UiOPYrjc0hCJWTOV5WDbrUYkoPlTrpt4UY
6SM1+IZZ3e0Ly/vZsZWNIB4GnCt8yVn6TpeHMePUPVRmfqig1OAQMWUo0PQj8YWlFVom3mZ2M7Xq
m3MV/R6MagqN1hjvkjmB5pXR07mwsTifN8c/6OTilRgaYeeo+QF9DU05rVSu4gJO54ULf28YvJQ4
KxE4WHxGj9eRlvy0oa2N/JC2sRq2Xqk+uMYofn78JNfdwd8nF+6uDUWXtXfdPHD2PRlFpEjFRgmE
aCDJ1CrU/o6qyHSLJJ4s09LgjAn0ZrPM9bLpicO80OM4f+PZHlMEYKEkoQi7xPHwjolSFnmeONAB
c+6ELkC+lbYV9GkmkCIk7J4+vt537urRgCe7pUhPCC+VrjjInKxtOwZ+1rvDcGGKnG3KuK1UNjEc
ck2sZ/bJbbXsCW17JOpDktfJDwEADnVak6FhILK9LhBDJZpJW5052u9iW7EDaIAeWeUQ0oOFNZ+K
muVtPr72d262gyHI0f9zR57SLjKw7XGvR+3BRHp9VyiO9ewiykM+WGj3vYytC0vfO+OBU6AYqa47
U5Anxw83L3onhRncHdAiLp/JyRsfmsaZ/Nit1PvaBOnx8fWdGoD5JuJLNun58FWk9e+cDGjUjXAM
xKCHyGk1a5uVpaX7aQfSyZeDm7xCZ3OfvUVVfskcsFCKaPoq6boCC94YlZ/aiZkaNnwzry22x/De
7NFTwwaflkp+XW6V/LHC2bZ1NQrfnFznjy2RZVy4be9MUVowFAR5+3FZnhbrzclSCk123cEreg0d
itvdCi2KLtys81E4myJ109mp0Li1Tso2fTrSaEgWebDKbtrAvlCvRNNU/3wtjAIJG34y+VQ4t46n
QFqMtjRR1B3spSsCzc3zEKWx8a8vNQ5hHeeru2a/4Us4ee7gx3G8GvlyKDnqbdV0iTbIVtMLr8/Z
UmnwJvO9Y8FcT3mrJ/nvjd3qp2hV8CUHmihKt0kSEyeJUWTaBlhGe58Zk3qNUG7N3aQfjcvQKy7s
lM9eKH4BOkzcUev+iAl+/AsI1eGcY6jDQSaKeTsP44wImWA9vZyQVaz68o9fqONDDt9cujQGcDSd
wzFT8nQmalXfd7ndLLQC6+9ILUXt2/0y+VlhGVewVbJNkq4ZLR+P+oal+d9v0n/DsmZQhsVReF5N
Q5Ai+9rSlr2cDfFYOkIC4xkHtLE5kZZasDhOeuM4MUkpppEM6rWNCZsdXFYVl+xTx3uqt59iAY7C
nL0iNqHFHd9xPUXeVZnUwOTiliimqyXQUgph9eT1/9TefBuKa+UYj5tVpaFxMpRELltUrY1/Ax/L
TuA3QY+TRFeIPC8dzE8WyrexOB0wmzlNwpA+pQ8bkVIW7VSoe69OYyewljl/EFmEnpVt+ZBuRj1u
nwaSM+qQvZ5nIfYdYiOY86K5U40lMkPYXf0VGj5cI0ZcqwY4mar5XFlepDx4cQ7J1UqVJ0Wj9e5X
zK4nlwTJbx9PlOMX8r+rYF3BhW9QNTzjPcyp3YJMVpmeACIB6rtS+2xqnQwaAFqPyzSqdzhXmp8l
qbv3c+ZUF85g70yOVaCx1kdZfei3HU+OdO6UwjaWZT9odhd2CiKzlM0S/gsiQz6+1HeH4uOG2J3F
+mxvP0yVlABx1b2Z4tbuXQVaVVSg+OrwZ3w81LrlOnn7+IiujsW1lm2fUjSMQp+NioiQfYm4M0zR
Ov3uolwPwGO2QMMoashG8W4SNcn+qbzx3/NccXQe5UcWWP1kgRV15gwCW8d+Kpr2NePLseH/Ntcq
aHK9FF12qS/+3l2lqkGmMJs0Bj15gOgwE6uAtrlXcTmGGIXcm44k7zCxtPbC2328dK/Xttp2+ai7
oBpo+5wMlQ5kkwxpY+zNkiU1gL2WbQ2vaX5gOse8REJj8v3j53hil/5vSMgZFFbY4XNfT4bE6Smj
IV3UvZu1g7MdXLNuNjieksfR68Z9NdVom9M8zb8MplHfseZWd44VZ0HDX7zwJTmfVAQoAG8At8aG
mBf2+FVBUTmw31vrvggpUmoRQKdSKKJFoLt5ihUyK57SdkJeWdX668c34nin83Yf1nIZ386VknEm
O1oUATRaGsaepKPhpliiIlQ9VMEfj3I+l9DL0NCjEMlrCvTm+AqBbywkHsfeXleI2FYnTyeiYTjE
s8wvTKXzkZC/MGdZvdnO00U8HkmfulGy1mUHurxaSO5tubVapYdqlcpL55jze8eWVyWDEbmGuXpb
j8dK6Mo3vSfzQx171Us+0VJDMKlv4hjBbzvE4l7DebbBSGs+K6NtsuxLSFplhbQTc0ng9Mh/U6W5
tBN65x6Y6KJIPcDFvSYmHf+uRWlqoKtOcRjdLAu9Lu1J8e3inZ7SFf34wb53C+ggGLy/qA5Zb46H
Ql48JRZYeEB1U7lTl0psRGJq1x+Pcr7VgsQJJgkIEjVDhEfHo8ioA25AMNUBSp9x11Ljoa+rjrhi
rBT5/+S8IHOQ4ceDvnNpDgc0DmlAs0GSrG/tX6XKWurFhPemZt8MaleaZnU9V9m/76EocoJyXXUp
LEenS5+TqMo0zVnDGaCIgjSBK6kqir6t8ii7sEF+a7Qef7xAVBG6RPueTTJr3/EV2cip+nbpqVir
TozVyZP2qxsrya0R5dNnZnpDs922JMYpzQKgUCDCSX142Y4dkB1uX3EMtnPsFoUCEGQcDNrt9YLr
k90vHpnKKTR/NJbuSZ+SNt+qma3dWKkKERySOHlCGg4SImkmh1lJIVj9U2FzcP1pKqxvEyWH2m9Y
e/BqrechXzoGRgrkvz8A+vUvZW3xG5FD9EELg+sJoevwq+9zarVGnlV16Om0Ha6RaCo/F7WsTb+s
a3OrqsAWA8oJA05hlwDCVqhcZooGqPRReo8LwctSv+0cXON0DaLslzM0ZF4plTE9jGNF7UxErZhC
t9MwRkpoinDXstZSbskYidWgFLmaYNdRwWZlOIqVQM+l/hpTm3uUcTL9ERYGZ3ovERb3ySmag7W4
IARaqbo/KwN8b4DkXNzblTtpfinzkpq4I7MqHIoM32m1GCXGummx7EDHoIDzDVWI3JTuSvjAduc+
D5A6L1UxT0qLiJb4KrKBWwNd2HXwTh3PljpHKlzFsvrlAjHt4z/A37f4Yhf3qRIgTCpq3dW1yH7m
6aOGn+fjl+9EaHk++slpTqtqWFZOX/0aLf9+xsf7Kr6a9/KH/cWKgloL0n5XO6HcfTzs6ab59JpP
3vnKcOvYVBi1MOiBLNYrfsEbRWl9Yip9JOo2Yeh9N1xY3k6//6ejrr/qr5Umt3ETRHLkWnG9OA73
9xmhccFtl/hmI/PCmv3OAYflzOGTRQueau3p1ryY9IEXvmoPZBEJgqLQ0NwSC/87JQPnofZW03iq
TFep1qOy0clUajA2PbWm1W+hmyRho8l8O/eWuDb5sl8vXeJuuopqUqzK6YajPeZXIquvIVuYFz7v
7yzKNApUAvygdsPAPZkWCa7OSScE5lCNbc1Ru0VUbwtt8/E0eOcDSrkMOTvwMmQrp1QQSKajPU9d
cWh6bMSEPnrhvAw4L+LZ+j8Mxd7IcN4CKhBEHD/72DRG/P8G32pvca5KO7ZDrZDeNWyp+cI79c5X
FCjbytdEWrB+2Y6HigzsmINVlAcl0fEO07RiXxC31e2gLE3itzLyHmU9zY//fjPfztEooKh1nX5H
4ZAAmnKi6tBb5KAQykzq8xgZwZK6yYVt5vk5glI9BwmmBxoD9DnHV6gZVeZNtlcdhEHCpbNgXUuS
JL8azR5C7dhm248v7Z1ijK2C/CGFYe2ynwFqFSJKR7Mo1pQCE1NTQ58jz4hz7fSBciip8d+VgoiG
lu3eDZkH6cZEX3DhdT5dszjwApdC1LrS62El68cXbfTzFFGh5LFmuMIkvcp7w5LRp1LR0s9wpKNt
yU/0sdHkm2Y2pgvbpLNZRUGGO8DBG+4gMoOTzabpZDF8llKjR6J1P5jEvzXTFIDEs+y6Rqh35Y2d
uPCczy+ZXQyUNhrJnJyo0x5fcrVUXsYORz/E3QLaHuN249cqcRDkcHYPeTFCKuj68t5p2m7jLt0l
JfHZKsQ1syvkxjP6qrs7Hn+0iwS7hqEfzKiV4WyZ0122WJfOF29K+r/3a5xeEIDSrmQy49c4fXNG
2h98n0vrQI290/y4ImwX52jn3Yo6LvqVS6IUoYn48YfZYSAEwBKDqVEpvIggEbn8lCiu/SI9onkC
QWiLFpbGLHTcWoNF2s04qo9QXdzbXhj9/VBF0UZi4yGhpsDeK+iDr06t6I8z5+I1qsjhqO2uzEKN
2WYEXTNnSQgISbvC8l7bBPAO2I1iY1heFH3UE7z7Eb76iSCFVwMeEELoQl+awAbz9s2NWkwoEcGi
VzDJ3GttHjp1p9kDqKCKrVbsq/DoB8JqhWb5FvayBiUYrv6NNBPrzkjjYfTRv9afhSh102+rSv2k
9Ba/fsom4ya2zPJ1ylMTthwTNyirBBfxAtFX+hiZhn2Hv2+HeghQYzSVynxpaTj7qOv4sFhmV94q
n9rT7NYpxr7dTJN5WNoomgFGDSXoXmHabLE1+5o9JrJUbRTpA4Btb7jGlouNt1HYvgeyTco0hLWe
fjEUxXmudarr/jg55uNMLMcnjXvS31SFp1x4sdCOM3WP5pyJP4iSrkVUqkoX7eQDC5JBG/MaW7GB
Zx07dY/zt63y1vMduMMwsil84TBe0RG60XhkB0ea+pQsmTiY2VS4Pq1SEYW2E0fmjkCn7o70evmT
mCjlq9crVnszVToMDs3oSQ5LvXa6lcokl6ASaurshn4AElNEbvaK295e/L7BbuNXq2tzkKP+0y6w
K/stMJPIXyJnirZTMeZIm8YBXz3EIEB7Qq8w23mAnqwtFPUsDbSiq1+hJiltmAsytu1xmOYd4nZT
24weOVuBo9QWTHA1yr2v8NeqmWKeC1otIuHzK9S4yQrSdhSfOUzH9xny/t7XOrG8eNE03+puWkZB
UnfxfZ9LSDDerGDAUdt8+eKQxqeEcV4rV/1ow8sHcpPdx2o/RWFC0oCAQQG4JdTy3vthi177msqu
yDepnN2fRSyW+xLDp74FR6Z0RG2N6ApaU/08WXJ+ofIMvmFQLVY8Iqyd32beYyxkAY6+VHnpDqj6
RO7dykLEe9EBwvIzMqoJ0vMiTk95MgKQMdrMt03ZPlqirL1AJTcWJWbRW6/5uDQRN19Y9QbzrgIE
ikCYJ0JrhXpfSvgUYebpU7arPZIcw7GphBaSyDcqz7OCYDxMVC1uwqyR03xfNCQUBoQrDIepFvX8
Cca2kn3B/B1le7uOLAVdYNOPOJK1VOkeDTUqXJgRWSyyq34ZpgFkeTXbxf2YqOhd0Nwq9pWDAEAJ
RBuLbxmmys6viZkywyzO1Q49BPUmn3itfocUA5YJJ70IztNs178dW8rvJGfzTzQrmUeEQHr3FBlw
pmwC2oztEkXdXakoiYr/OdNX2HbS3HBM13K/i/sIgOU8sMMoG93LPs3kfRN4UnfauBMyJ5vE6bP+
ajS6mljsvK2HTaS4yRohq8z5bemqxW8KSPbdbGaEuiWRbgEQGjX7nvpo+2oandkEtHrsW/B1GS7O
KeLQNdXwXIAugTBDd5ROgJPUEgTz3LvTbtXz8l+Q6iQb0oyM5Zp+bKXe9GY2KxsKcPqd002JGZZK
A5fX7FH2XkOdah7jaVCqayDPdX5H1K6Xfm5Hw8HXQanqWus7cYMzuGrAzitL8ZokkfPJjVwy32qD
QHHsRUbc+lpdOvdcp7FslblivYoGu/kEC1X508satT1JxAYkrKmM4FoUWXQ/mmBebiahxfEVAnHv
SkvYIwVM+qILVGkIPcyNsde30ziRpGTWdpEGnRZ15VYTA9QJ+stQHDLhlg5xPUlvXCE4BPUWqTHG
5mXkHcK70YG0EPxwX7hT/epAyEB1qtPT3eo86B8elm0y1ONiAKunp/HjoMqy8RtK3y8IBiJroylT
Pm/yJIquJfAWxwfZU7wOWoPxQk+SRQ2J3GPZGnO92ugevyOsvTi9tVJ+HzQ5LU/9xGmSV6NLLWO3
VgYatPi1/SXO4cXdwD0Vt7SJ4DK0bo7ba41jtvhaKjM4V3Nx1oVSL745EdUUvwMF9rTwmf3T9Hkr
fU7xMbJ6mEMefLg53UedC0EOh7ZXwxJYpnTn9lr8fVpaBCP64HY265PU9MCICio7JA6a970Kl9Rv
2yU1w4YiVL2C1xKLUgtRRFu7n+luSvC2JEx2OaeHCMpZTAlCX56Qbnn4C6JGPs+mqP+4XWXsWcth
ggkjNr/n2dz8rBvJ9sxW0ow7aziJ2M1t7Rx4uEsd1NKZ+OiJJH9S6lQrQ/YXPelWgPh/mUXuaGHC
RbKLl5q2MdIWyK2ZJlPtW0lK4iIloGLw+bRoaVgNI8VzDYxFQAqSUDcSn+bsO71XQLwt0Q6Ey+ga
OxFzJguaVo2+6cLuKrpiSvYNd731bbZlI6g+dam+kSChXqinxm6oT17+eZxKboTlNdpdayjyDjKe
/jWrKvvgRMDVfQAu/Z1LQFEcaEJJf7JwmGXQebAcfIMkA5a4aDE/EesAYSKaZ2Ba7CQpm0m3BhmJ
et2jNgW1iZJVJJwre6bhFJqRmvHNM9REgVZmS9cf+9Tc5kXNKb0SLLL+XJfqi5kW3jPN/jKBotn0
FhuwzLmShLnzdag1/U+SdXYRtGqevgoyBks4Dllxa8pi6eFQCRWyzCRGPQQQNr203ZCM7KNFk21F
NecQVHP4XgBEethpVZ4aX9jaAWyrCeD4sShp0d/k6Bwge4gm1v259QrTrxdlqDesNNRw2OLwYnXV
AvFNNZJ+31RK+dqkyhJfgV5Td9mcgswEBjDfGEOZ2j48R8zQelnIZ8uM5b6GDvPgjVrSXPVmb8Z8
fhz9yazc+hHRW/1QkfGYA0So2REWHLu3VaQL1QebkH+2XeXVbgxZ0V8qWVHHSelJ5i7SgaedTa62
mTRPgWgmNG+6psdA6FEFRvmWnYlKYTQd0l/gEEsIZxTE413U61UGN7I2jW+s3mYGHW3RIX3QIOLw
KY3qwaEbYQBzmBdz1805rayx6EeWCzs1fleE2Omfi9iI7lOpjrR8zAkIYYdZ8BurOl+ZqctMoI0y
1x5nt/RSlKmZ9Y3Kh+rcpq5b5TsNLkzh06+M3K8VS+0YgH4Z55eRfX/vGxOkkl3fwWLaUqbvejpp
dHtJqDP55I8zFJMRNKjcseHgbRIQY+YbL1vUaG9SW1yu80Srxc9KtSEcqkuz9Nveje1D6yrZ7NvT
kjwaZqNDhxo7IrV7ToDf6amDkp7wLig3NgDZ54R8GOqoJL36ajIPdmi6k9h7qVaAkAMHN24AiOh4
o4TLv0g4CAV0ArPyy6TNyfipiNra+sPz69WXPEKfBsI0VdWbhmUm3kiv1Yu7hEUDHLfUjceyacfy
SrGysr0xiimJtyNhgfZzDZH3Diy9/ZRqZm9skXVofwBuzG1ok/CTh5Kp2IXliHNs2/VGn4dTIcya
9mDfLHgPjf4W+ZmnbzLJVmNgVd4Duqn7UKUilYZ4M6XAxiBMimqe0rwM2qJP6FjVYbrXtWJxHmaT
rMSdWPR2Cp3UHePA5QVWQ/qQU8bCpRNXY8h8/N1ns6MEqALFvtQipb6ey5ZNRGsjyvXp4hmYT8yy
fDWkPfOtmJs835pzkcd3EE9ScmqpU4daxEkO+gK0q60zUDEPol7gCKNMrT4gwR7ZqbtO9zzIZGyu
OcaASuKKy191rTqf6nlQlK0C+mD2u1Y6YzBUWqoHFgvRg2XVrN9gAgdn08XSNvw5b7vfnJTVJ8hI
8sASrYitULHKeOZYxqjGbP061xRzDgYyfb4rkbJ03HIOE9s27dW7jMMqK8acEFztDq3T+fzF7suk
Zg1njrJR6h0gofaT3TbqtJ00TmyhUepz55M+pUa3da7VdyXKGygQY1xI+AlkQm+0rCjvixJvha82
tv5zShq+3oMDACqIhkbbxJ2CP0EAX9+a8aKavuyHtHphB5Zt3KkTAQZBcNK1hTUHGhVQtcCLG75p
+jzzzc3aJQ66AU2mn+h5F8b/j70zWY4bydb0q7TdPcowD23WG8TEKUBSVGrawChRwjw65qfvD1nV
9zIQYQFjrjtrkValEp3ucD9+/Jx/qLKiBgPjaNWmQ7WOZ4WZBAne8tkUIX1JRf0AdbGvD7JQ5YOV
oqX0UBYEnSSqFfkhmRT1KXPaytjodYAzazv3rnntyJK5TfFq/TEY8vBNVsYkRzN3AJld1MKpt4WQ
LKzRqNT7G6OzZAvNrql9aE3+i1tE9Ao5VHr/KxGq/sexJ+fTaPRKfJtKJuKDEk7lvOYy/5tctdNj
Fkt65PaNbLx2iH7qaOlKdrEn3A5AbeNMaTzcTY3aU8th+mX4VVHf1WOPirvfzdrbCBLzHufC+dNr
tdntutEp5U2TzYqJqj3qL2k+xNjasU37XS/GERF7Y5xMV0Vr2XmwUTCbtl1b9f22x/fNS1t4z2gM
9Fx8CsCyYRPleCDdmFYefpNI2H9afjA1G2RUZRQCEA7j1GsS7d9YzcLfqA9n2udmoDEEg0z0R/DQ
Y3fjO/SrDpRChz8VWnokpvlg/Jy9bsttgaC4sS3NwEHgftYwi90UEPPnFJG5cFOUtB2JWrhXsLa8
OJlsVL8WcWKHPFfUKKexlAxvDtry6KPF2DPsWqnVH3kwWiMPZGoT3Du69RmFARuWiqoGSDhRHW02
tJSRVypg0CBJLPmxh+KqJd0iJ5Ghaon4p3JXK9mIzq/WUXDXpLD9K+pnTUzdzCwI5n6S7bUYNMHc
baN/BrMTRl1gRPXG0BEkupGULtd2Ku6USPgjSNW4KBZGT6Ks5zWoDeXLMER0xbgQ29ch7EcPZED/
GMXZ6N/q6D5UJFyl5KEoE+AypRXddzhdeAmHw1AcMRzKkLcDaQ/kaNC0X10YCf/OmSYwtaMlzJsq
s6rfk4927U6FkCu57aSH2dbBdesz0pb1fahRmHILExU2N8WG+QVB5Bauc9OMlDIlRxY3qREL4xEx
FQst1b7IeIuDFLnp1IHElz69fg+lEJ1ZX8NEYZPVIyqZeivHx3FS9NehtqzOVROFqxPhr1DfqCGv
SNcaDNG7rdk136epQOehsKyMp2QY2fcDoiz+varp1D1aMirZHUJTfJ5NQP6a0N5/cLSyD3eiwDBi
a8SW9eiHuunFUTm9ZUJq9A0/q/oTpon51lekza7Dev1AKlKgLxxZ6isE4URlyHCIXb9ItW+U8YKX
pENXi9d5pHZuR+IvkPZzyqcK5V54eliwJjx4cXkg9CDWvmtkfcDJkeOkoxuNwicFjdYnjpRcyOQD
In8wAasjE4nZgzhoZt18q4c4+nO9Lr6sw582tKgjndZHkTWV5cSnjWYO6jZNs80o/8EqGgnEcKV9
clZlO2lS0qI+HamX2t5Xuy5/G6TukUIzI2kb0+5IfVG2avaq8/n61Jal3+XUFtX2Mkd+XeBe81Ym
9MDp1+XR0/URls2n5QiL4raRl4GE6Gj+RvXFnflr0q9+WBnjrMo3LxtoHKCyAFdABy6WLSoNWkFK
/pbfioO+tQ7S7cccNv7TwH03xGKhhkkYjT2o+Rs48l2dvYXKGkBtwSM4H2KxUlAIFdSMmAWvI2Jx
rrqY1X+ptvVuunOeg6dpEx6uf5tl4+Hvb/NuUvPueNepNWDLCpT287fQbrGCPlQtlamDXuSHNLjJ
pa+wtla6Oxf327sRF+0VtR5FbSWMaEIj8nHFE2ttwYuH9d0I85+/mxMVRm4N6ltvsiTvdUm/NdFi
9v27RKzgT866ZcvVW9SWfVi/kdWO+RtsilsQoZvRqrn30m1bH5HN3siK2Mf571pZlW26GCZAaCGR
NCOIjcV+p5w7lbQM8zfrBSDHXfYluivwVnCTg/7Csz3Zxkck6F/Gh9Fds026uGXeDb04B5TuRzNS
7fytc17b4S9eCUFfb23tTQ48KQ0Puvbj+h69GD/eDbg4FQCbc22srfwt48Q5zRdI/RsZke/ro1z+
mO+GWRyFiZaflSEiRghR9p+enhC/3iIstDLMxe3/bpTF9oejEWotBZW3zMLHgbwnivbXJ7K2NRbb
Xx11CQg9y1WiXNvsKB8osz7FZsBNa41fdTHsvpvN4gBIeoKtksJYhb2x9sYP6wfCxdnKkilno2Dn
TMuQfa44mIuZiy9TTUWgq9OgvKnm0D8B+kIutjMDCO3xtB3DGVtbNcGRlpWGzVKebsjekp8x+vzb
dtDBrMciG9zMMfVtXUjdBgtbHWRoaa/8oguWLvHbUWS0Ov52XScyzm517yOPprblrNnn/wQxSm+c
B8iQbCzMrUJMZq0o2jaVZv/J5oelW7YxkhdwEHAr6TRhPSuDoyEla0z5vTP6088EZgDd917rGxdE
TVPegQWwMEmxHYqrrYQxeTY3qt1OnWy4vxravL4Kze36drp8Kc34g1nMaqZonE7Kquh5ZvP1bcc3
aKobhWu+iu/BX84z5cPbsPDwhFm7Cc+++EkWdCYZlsVZEykaWVBmxySzPyb/cWThSrqxwZpP2ioy
axFfwKEjlpSR3GWvkRfdJc/2rfkEds/i7f2A8VmAdvXvbOXuuBjU3oHRFnvaVzphACQgzxtfJudr
WW6QNbv+5S4G6ndDLHbjWIg4o9vITQuyzpWUZ4l9KDVPSd1916kn5+2rE/76e8z/b3P5X3h/vVv+
MzPVp9eyff1fs9nlAZ31368nXpfzX/2Pr6rh/EunrKYgUQKoEz2f/7a61OV/gfWZuUeYgVPK5XP+
P6tLGRNMA9NU/lH5W+j6cQhF0Tbh//kvRFr+NbfjURSctVxk1Nk+4nU577v/aZfbFmhkUE1A9vmB
XEZLFQ+0l8HvIov3ICAvoTWtNdKfXNHVm3eL8/TvH3jF4mweBptwENaz6CSm5eppUMn8qZBoYdsP
UlOmf2kygVyvm8KDbJl/DSASfUXUXL1Fdk7+WuGV8yHU3TxLciYHzgnSECoyIosjj0B8LYzcCI65
jFuektjZNhv6T9fneL6UjonYGVBT+CDoWM3n810eGsoWXWolCI+qQxWL1hf+H9ThNtdHOQ0k/56K
Nbs7zz7P/Hv+Ld6Ngk9I4DtjFB5lmoquRAkSR6+JlpOdydvrQ12aELAvecbaWcj0LV7BSVuxrZGS
P+Jp0P5yqG/vUYcAmPbxYWCIc9sD2yD2Lz5OE9rGiJlBeBy6rNnBK5BxsEmaFWTIgjDz98LN+pho
DCLFB85sER6jThSUjuTwiFRNeRR4KtHek9N94au/ezGgayYQH9Ta1t73ELe33TAVvPtM5+N7EaLX
rOiDWt+Mujv9gB0+fL4EGv0YCnTcQjsz8Dmw0pUker6lT881uxywJDxLMhR7yfynZEcyoqnhsUrk
tx5pFtcxy2cD7ygE/Qfz4zsFeQH2CaEKwNdSSob6plJHjhkeI7pahxarThfecbWSmlzY+lANZBhk
bH1O8mLl4Px2PO3q+KhNg4+USVptyVR+9zL9+A9uSR29AuiT4J9mC8glMSZLaiWlZ5QdG2gMAM3Y
PNRbhbISMc4+ks5G4M0NO83glC2Nb/3GztB9LokYE3ApM8iSNzPAdRQ7IfuZZ+0a+e/sQDOeDe6Y
DwQDVV+ONyqa6GsRRkecEJNtGONwJ2l2tvvo4gE6hoCK/hpilFB4Tjd4RYewsmkbHwfVUG5xU+uo
OCfayijn53kWDGG/AWbikjTMRXQqZsBhbfkZmD49d+tBlymXV8NblBfOPmwC9RHI87NmV+JP2dXF
I2W2HDBFsQaUO19UAyClpc4UuDl6LcJXZKRjoUDwO+qhPqIpKb35UrQGUr0wCHGYpy+vf/g8S1ZY
KtSirSIOmAOkZufnNeg6y6w+eozJ9t+PspgKBiq+SLUxPDZqgl+YqqPm0KPjf31/nB1jrpT5cJF3
IDMD+vR0fzgjdG5ZKbJjJqk6Bjk9Soeh1O6o9tkrZcLLQ0G0ACE5QxjnP393WcqF3duFJWfHMVPM
Fw06ue+qVd98SWZiwco9Noefk5Crc4sRAWHvzw/XJZB4qgV2GFZZHFFQehrA5t1Wg65i7zFuFLnb
pBUSbHber6mRnG8NhjVYR1hRRJGlojfC5EPXBLQubCUAJJ5FvkurPvnwR2MUBJZRoyIgst1PV9IO
87gEXFIcaSLb5aZTcVO5r4AmUQRrmii4vb5HLqwlapEcYQiKgKSXDEDcjCbBo748QrhSbEwacYjA
TK2lgWJPthdYk/02Sq15HEokSFY+5HlYJhkh55Y12HpAmBe7JsCHsNAGqzoWDWj0Lf6XVoAtTh1/
D8NU+4EjJ7LW1+d7tlHJfHTopVxrs3aivVheNcEAqQoycQzo4bgIf1L8dWLQHb5irPDaz/YLQ5GA
KDrX2iynsZgdWs6xZZZFczRUWf2j95HilbIA3vbhGZHfELJmM4XZh+B0wwDOoFeVp91xapXuHr3d
bJ+1IrgNUMv5dn2os+9F5sHrhJSOMz6bKZwOVThJrYOeao+1DQQi5SPd9ZiJbSZbam50pbFXMrgL
HwvBQ15fJKwK4jfzCr+LKgGcSiN0RHuUVCaEdnmzzWcrECxxrJvrUzs7B/PUYKVaJAcGcXMxFFuv
HuSkbY9kQ8orrj/A8YIuexgwWfHyqcaKr3BwuLTokB6vD42QD/M4CWjz4Kiacf7U+R5f7BSjlPQU
cSf1sepAAz8P1iDpO2H3hv0MXxicyfw6BYxfTcr0gNWrqt9lNdw6MLqQsLJ9XJVZt8EtRvQ7jP1k
s6E/m9oFlEOfcpgHTIVMVNN7WbpFq6DWtkYdh7AAtABAidF2/hfJzCXy41HT05sEv3Z1C4q4EIdM
gffj+lVZCWp+kTJsdbkHbOs4RWz8qOMpGzeln01f01yNkifYtbzG1KgU5n2OExc1wmDAMelFiVpa
5DKgT2OPrm8bv+LY1Td7rVN19GN5kTuPSWyIP4aolW72ZJPCB1TlS/1WzR1MQdo0KKstxrcZhowV
/qk3GkAB6vF6K74F2WRZW6CydvBg2wi8QhXVMsDKQgszN0zp8z2AIyofZHlIvzSNVWu7mKcBDuej
Ed0qBSHqddDA0Hm4MJbRYwjOadxF+WT/EOTzXyU8BNPD5CRNuBdmXwSHKen99muaVIn0AI8gtm4H
G3YNWnsjwqzPca8YFYBi9CEeJ/y0+j2eDNYrbWG86sIst5PbIgcxt/WH1p5uKqukh4c7dEHhOu4g
VXS4DDa3nR5HmZvXfWzvfVUaXqRuxnKUchV/q0HhhrjTWRhlCiCv9kZrNax9wL9Er2UoU2GrZCMP
Nw1P6FsJdysIGUKAdi7BN8Zulvjip9+r5qemH3iRcX676EFu9GJWvNOd3+AN7Wljg5mMNlFDiD74
oT9m28mUSv0o5Z3R75PJAmTnOoKDuQvJEK3HDEQF4iHonls/EYYA7iYlVhvEIBKNyt6V1gR0t5Cc
4iegBlS1gRPghAdKot3rAneO56SOcM0F9yqrPwbeQeHvCbtT9UaKDLs4pL6MKSkY7xKZ6sAM2/2E
DbGxt4w4lW99lZLBXhgApDe2k+Br6vJKSiaSHuBXd+hECfM2aXDw05BrtFsdwCx0gW1OBRmEVUIv
fSumvho3IsFq795MLYy2Otwc2h/jqFRi7/S9Fu2jBNepHbTYsr8TwLiEcEfNGPJ7bBFws6wkY0aE
dCDq7muRp8nRwGlWecONGJ9sfHPjsDy20JlBAQq7AyBLdVu9bVBMig5G7JfSq9lllH9L5I+6baHK
RXroROQA/AhS85nyTQiGBLSyIs8kC9pkphNCRrbSsqgPU+s35W2U8JfdMbajdDfVDTZLZQMi/s4h
GTC3JuRFTOe4pvxdj6/ekxnkPTZaPVWlR1HXTYLaV6na3/D7TbLOpd5T518mpTP9t0lp8uAb1uJq
D+M1RTR7m8tyFra35ZSY2IxJ9qCJ1zKtjOZTwmkfH6SSa+WQWBkFh6bUmsZ34xDPrHo7hX3x1o1J
1WBKFiKWmO+tIWprmb3YYwDswouQMw8RVW06iFAz0q9z/T/ZGCh2hp1wq9rGce5+wFr6kI6s121t
ZiMRmyJbX7yU2EBKOJthG/3UZ7Ez3WB9pafPulkbzkaqIkW642ihRGSmQRfd1KCAjI1ZhzbumqPf
579wmp6Gp7HOrZlzX4MOx787yvvfOMgW3Z8kGtXuk5MUQePFsT7xUiaT0Q5lDWjod6bK2YihbGlM
0+cxn3wQMDLqh91dhTx7/SstBrl+kossj7YymyDeCciCzl02thoHS5VTzJI1GC9pP2njQYnbLMMj
GNO5I415w9iDyQyKPxlY/1bZhITn2AZmTibbbvR+0B78wNJ/KbRJnFefcx3sTAF6a2fmUB/cAufQ
Hn37JGq0mxjW6bhNwEwB6y5DQ003A64i4K3swfzWpWAoHgh4lu/aYRwmW0kNEq8Qg1PvSCRt4AGi
c75kYWYTo5HEe3McdEiwrZam4d7JBMitAa9XMDtDbxs7UodMvwmVzpHdxphglDghysZuo8ohFIdc
1v/kDcZDbp8ZleK2WlKkuz6Nox/cAhoNYcdAaa2U2vAuBOkKdLnS6AWpo51mewTE5KcBBI6zgZ2j
M9O2kPTPCCmFv6qsTyZanQSih0pxciInSLdka/dNK3uNkcO0t/MoF1vWpZC3oz3o5cYSQfnW9MIH
75O1U+lC8qWGNUjgd57yIZvqG6iTkZJvBqlKmr2PDux4qP3JCR/q2eQ4cMEKaTAAGwBRu7CwMnOb
qXMT2x54nW3kWtPoHnRmjX1BU4G2d7N0cCAoxbEC8KvF3RmIT2YYzxVYHNxYUUj+VDqkZQRzAFWP
IWZoA6JShtA/tbkd1E91lcYcsQhdiW2s9WPkEglE4TkQMjjgNXDbrW5UZgWJu1f8Q49Hunpn1WEn
PWeAolI3q+TyBxeJico7NVHAE71w3DgYcJNOSd1+0ESXs7sqhaoLQg0n8rc2lKsHgEcd/pURJtXT
gfhixJumTZJudtWN2mbjT76RH4ZKbcxN0YWQwJKOrGXTdYWsusRsSG4Ec1y8QSP54Y2E/k64B6TS
g3DEqwFZAVE1pnxPGasfXUeijLGvLTv+M3ZqHN3yf49eAl00X0RdDjWoqGG+fkLkcZKNDfkHE8Ch
AHaURAa7xtDrTPqUa1Xl7CxsCI2XKvA7aGpCoaG0ESakrfshT8s3Y85NboESWTm6qGFMUWQISgMP
a45pf6gKRRuPijwExb6ccmKWT6W1PahZF3Ms8hg0PX24JNvWPfyhW6eRwi+RldW6qxWF9QJ7MrIx
t66qAjqG77xFkYLppajVno/X+JSF63IKXukQV/nNSBqY79N4plpoQRPXH39dkOhTKp01ODVks05T
cC3XSkD4xJreTtgpkfStimfjCH8M9tfT4IvJPkKNuN8ZSL8bi6q+qU5BpzVWe3TKDGCjhkWCwBMH
ByJlrZJ0cSie2DMHmortEguG7OTQjeDejxM2SGR/svxN9uXpLhJ67l2f1UIcg6Vj4Wj60I6xbVST
/m6SvnvDCNXs+gBQHv71FTb3pGmxN0lmcgdfJjhC7lPzm2HGiboJWExoEEGm/oaOnD9WyJM/12RQ
a64KFx6mNk84FCURyKFAuXjrlDLG2tQyEHPrASFPfq/f6V3kr1QWLo0CwR7tDVoaCK4vvucUTVIz
NYwydanvSlU77BMqibvr63vhSUprhj4XHTpqCUstd8g9TTuqRn9Ue6olEVWMg1zH4NSVtPrWChF/
+ElKmg5MFV1FGoKUlE/PQz86ISBNeYIsbKibmA/FvSBVG/DY5fajU2PT6BSCUHVHVW0p+DMKKy+m
VJePsVzz8syEUBV4dLSktlLVW/4mjQewUNcHPX8HzyrC1ILQ/wGToC72RmBlfqUqgXPU28EZ4a8a
IjogSohI3qTZfrkTXZN3TykWO8UxnbW1Vn6BU4TCfF4o1GNIyc3BxYEU7ekCt6EqV0obSUdcmu27
3iqVxzGTeIgKBaWEWPBA3sbCj/SVcc+3Kw9wuhAI2VHgs5aioKgt+FRXitml3LJ38JghhRZcO9eX
93wUBBDmptRswGeDQTmdnaz642AWtn/0k2bajzrcd2vOMK6PchbfECSB/EmhazYJMfUFiC3tKJDI
Tmcd2yJFRozW1YZUp0IkJlVXzt/ZhBZDLUpCskg7QPKjdbT6VjlWcm4/UiZag62cjwIbjO1Ag5+e
FHX502WzgzKr9Lx3jmUsQeBE2wiijdOsRKzzZaPgTyWSLUgHW10WeDtYaLqS1oFXwmfbjKgF8BbU
Kwmrdzxovlz/RhemhD0CdUG6RAAMlvvc6iwV6WxnhvYFcv2Y07XHXa819ZVr9WycubZExEJfE9FR
Nt/p0k2TCiNXKFzgJNT7SteUH7kWTivX3PmpPR1lsQ3MKqqCFvPAowa7sNXzAch+5Nzghep/juO0
55aJ+5Uu5dmYNKTer+D85+9u1smcMieUstBroKq6XS7tFPFbsooWR2xj2iMBsSb6dGmD0IKiMo/z
DiCTea3fjZgMMPbnB4QHNyVtUe/qszsw7Wp00xvjfxA/v4b/Hfwuns6RHGcfjnIkbX/OL5VdHEvn
X+bdYKPax1ISyKEXZRZeXCgpWWT5w5ox6oVVBDAzRwnUfmaFmtNhRDhEthJ1oZejEu/FRVnweFTy
RzwxsLhUm3HEf71fk5q+sJIzTIfkC6Qt6cFiVAp9SV2MbehZuZ/f1kYe7eIIckJVIKF1/aCdZQjz
OuIdRYrARzsT6aWDoShlM4WoCAjYRpKcHEekiiMXv2G01dQiWkGgXfpwpD14qyLswT26SHysAKMH
o1BDb8g061tgG8r3xNGL3fVpXRyFtjmyQqAqlaW+lYxBeDnAj/agD1YCImNp+o/OOMnhRwMI6zfX
4KEAzCZcS52PztQ7KFpN5FWGVt2qWIvutDGuVw7zpQ3BxYi9ES8N7N8Wi1Y2IpQA1kUeAKLgxgET
Am00zo9Wio7g9ZW7tCFmiynCB6kGjaDTHZ/CQOOd1keeIdefmtThHZgnKDXo7Xd67d+uD3ZxXuw7
WBR/6/Msbq64CK3aNsbIy0WqP8pBX/2axFCDUFbXuiWXdgR5G/EeORnS4flXeRcw8jRPC61JeV4o
WkAVpe588UVyrLD7fH1OFwfi+UQLlrBBv+R0oFSPolyDNOr5ft5QfsR88YsGIb3ZfXycGbjBZcyD
0D5z9uXZr+dSHHsIJ7ZfrdEc8CyZyvSDnm2EITBr5GMcI/4FHvB0PlMF93tq2RDoGLTbIFRQcrPs
8OWjs6HVPSvAIpgzf6XFKKIJR8olVeLZ9TA8pFUnP2Rmkq6gr873G+kpaCSEoDA/wMfmdC60b2Sn
pnjiiSCNv09RV+2NtgCMlMLCXTlIa2PNb4l3Gy62Uxv2+JR4XaROz8AR0TMXcr+jXhyshIfzLYeM
PYVnkB8yCANlMVRLv8IPoBt6Tab5X1LJV/DwjqyPPu7Aw89VAZ7FXIhnj5/MLDW9jrLY65JIWDvF
7J32Uw0Qqts4yWRrK/nmxUnxqUCFGkAZllmt7CuBZbQaMa/vKVBTv0aUrV3TjJ4j50lzEWf62Y2Q
czSDhf7WcXr3ldT5fWG0hAUfGRhqk6AOKrJno7upZbt4aO0+foBuJ3loAQ0CynRmf9Ciez5g6EeB
h0I1mjzUWXw9Q8RVoY9V7FmCph8VxMmPNm0RF1+VABnA7fWDNv+0swnjEDW/srhO5EUuqgc6BEup
jj3o+2JPUY6iigktXteT+M6M2+Y+yIV6UztUmK6PfOGD2hA5eUJyH8//nB4IdB8iJ83C2IvHNN2i
/RHt2l4dV3bppVHgOQCDAv5inkE2DHugHVI1sRcBl/tqyjGkWP7HaM2b7/yeRDCPOse8jDzKlxvH
p/LuGwPrKGn99GI2evkSI9a1MX1yxJIOlvPxeIJCH0kvnXAwqvoiQmbW2E8B9hteKcBqjrbU7VOB
Rn5DfXIlGM9fYrlHQM3xpuS5h2/eIt3Ic6hsse5HXhKIds+ZCIAdHstOlb+ghNJt46lbKzBciJbU
VPgPdwDy9cvruaefmEbI2nhGp+j7jLz3zpIGCbUWS6xEy0sngOrJLAdI1MVx5HQf1lHDY2wgjqF1
nb6YIbrhVSNld32Ty9tOMWLDrf3SuROJ1a3c2RdnOZOKmCjV+aVy9EBjT8e9IvYGxRQ/NKeJAZsL
PMZoj/rNWjXu4hbFKBRyEPGFCHc60TDMqtFmDM9uUe7zS63chhMab3mn5PdYWujfrx/wi9vm3XiL
bZNhSJjItGG8rEffN7bS30ErJW42xPEdrffsQUnSbOVpfWlFMRcCeIZA4Oy2ezpHLU/D3oG+7aGR
ON77cWj3bhe2+Xc/hKOyEjsXZD0SOkL1+9EWW4cuCP35WI09pRalvh0w53SBL/hPcRsPhzzOQ1AR
9CXHxm4RfbS0/CuMg7XMYsGN+s+vAVnib78r9PkX70MHa3Wnjyxu4r6nPJYjT/ZWJWi7z2LfNBC7
IsD0IDeBPdCEL/rn2lD9pzYqg5us1OLbocZrOTRzo1wJ8Zd2AC5coEPJQlR9qXVt26I3/VhGxk1p
w11SxL3Y50pCv5K6aZsc+tz6yWVfrrwpL24CNETBQfGMwGfudBNQCvX9tgXK0xrCm4pc+zLFvryr
UlNaiR2XbhdeymRZMzIbUN7pSJUt1b7dEDu0YabA+Xm8NcdO3l8/SJciFE9xgCd/pyZLmG1TIBcq
2jH2Cgr1noxCwgtKqeJBRQXm02Q1DkrzenOjoJO7gsq7uJKYEfHtbB7ozmIl9TqRS5ErsZc4ibFz
BJzzQO20u9l4Z2WvzD9qeclQwEYACs4ijgSLpeQCayPS8MSbhvp35rBVG1FNv0Wlqd+pVIyHMLTH
74VdZL9BbYgVWNnFM6SR/sA6AgNsqPNWfpf4pXJQ8Sd+4tW8CQ6ShKb/HfKbOOuoQ1m/JGXUfLUy
nFvcqlfehsz4Puadvi/tVnvBohT8Smj00/ePf3gIDIZjqvSF8J05/aWScazpZJIiyYVGqadWlGnv
l/inqf3YUVhI8x80ucUnCZ2OlQW5tOdggeDFLmM7hmTT6dC9lnROIdN+swq/tzZhjCCxixYLkKs6
k/t8KwGhHlxFTqxiixaQ064crXmAs/3gYLGmwdICvbzYepLmhzwGROypU6I8VoDD/oKaEh+VQQq2
Qg6NgxN22sdY+/8OpcC/oT1Q8JjP9Om0nQr/BNkoYy/FgStwjUJH9xNoifTYUde71XJljch+6Yjp
VL54S5H248Z1OmIwhkMCwCL2ag2jiE2ftYWzTQckh1wrSlETub6lLi2rjskSXBUqs2Qep8N1ky9n
dupwZYW1zTh99VMkAchDJ4zCPcJAzp+Ql9aX66NeSj0Au88iWlQxTXVxQ0G0aNFm4yJoEYht3ClI
EZdRgQAdZm5du9daRfx1fchL68rLFLUtHkUoiC3WdWjiYowhD3rtoOWPVhgM47asgy4Evawnz/9g
MHxGgPrSwObZdrqqUWBPzZg3PO6NOv1itHQj98UQpT8RmUBb+fpg511y0g4Gw+HShLSHydPpaIOT
i8qxWU1R8I6R4qTfIJoW7AAITRtTQbk21ZXnSMZ62YrVEJF9i2J1IKzClbAQ+QeBm44JNwS4T4oN
ix01dx3w3MwSoEBt8t3PmsZLipAuGvmO7WnJUD3iJ+KbLtJ35YNhU7Jc+Q3OSTfzghCrAANzUxHD
TxcEs466MpC68OpE6BtHEfLwMHXGiERuND0icixFG4BzT43S6A9SZClo5imzSmGPXNz1j3MpboLI
oGrNk4yO4nwS3t0jXRCHFbKtiRfrob2nD1HMrPugum9Le9y3bej80ocsPZZFYa7ti/m7L0PmTCjV
aGRiEr/MA0XdjkGK6LGXZ3TDXaKW/q1Bae+b1BhxvTFHgTZR14a2O/Vlgx50Xg3ooVaQcFcylktR
htcUVQzIA2zUxZ6I+yxNkqlNPKUdAShHNdXwDRLoIKKmkfrkvkkC/48kpfK0kvtdGhkaMg6jXJvn
ZdCGeeUS8cxDqE6x3KDM5XDXohT1Cb0zGTsG8JObFpHntd7upXgDGXVu0MxuDEvLJn1wilHvJW4O
o0gflKHqN7qcV586NbJW3h2X5gj9jy02GyScmXGh340cJ/KEHuxYbe8PaG9S1DJvwRlI9yILv8R5
J6+s6+Xp/c+Yi/RMGDbA5jJPPJnK2H0/Bp+AtuX32A1nt9dP0KW7gqolHTaLjgO8zdMTVABSrmTA
b55fVBj39moyTocKW1C0n1XMhN2+leqVbOfimLM3JQUcACTLAOI7GoyWsUy8Pgcd5urNhLMFJxyy
TaI5u6Kz1q79S3GChHJOrmx2zLJGi+RvWyWamnhDZMg7H2OlaKPmfnWjqol531sRCnKCW3IrOfVa
q+Di/iGjoqwyZ9va/OfvYlSIkmHQqewfKajvCtn3zHgARGa2z1Lki+2YrdU5Lj6UkRr47xEXATp3
8LCyhzjxchUGgE7qtRVl5e8AsNR3lmiQY7Xy7xliwAe16aZDhBjuSki69FRDD5OGBVAuINuLXJqa
rSLACieemuXGIXLk0rVNv1spN178rJiVk+b8m3x5urQpno5ThbmiF+ZWsjeo7eP1YNrbQOrChw6I
zL5rxlkHY4Q9cP3cXDyh74ZefFUT7Sw0ARWaGfSyJNfBTeOvyo6A/srWTIO4PtrF5ZwJ6/Ohod25
+KJBJLpaF2nqjRJ+AS525mRWZdVjcX19oEvTArcNXM2hp4o70emKov9KPyCaH2Z2qRRubBpDsye9
zSgo1DKsnn8wHNn4zA8zKU4vok+ploiLBzY71aTj4EZ5Wn0Fxi/+SKbfpv9gT/K2mxtpc6dGW6SN
6RCHUj5JhLo2LbcCxtFmKoZwZU9eXEGb6Maup32y5FfDbRJF4ESp19DTwL4YzXn1oOVh89ILyxYr
3+tSKCUVhEQNZhIzvEVyKgl6ek5bpx7uJ8lLo2OnUGNQ+w1FD93eCEoI/6DKxINt7rsDNOStukg2
/FzJEUWYUs+wJIscPysPndMAjU8h12yKcNSfKl+MNx/eKA60SB4zFOBtLo7TfdkY2ChoOcmWPml+
79qWltI8BC6NwKhQV94XlzJcOJF/P8bxZ4eNeToaEds3awSPKU/kMM86U9xF2A/dVmM+HswAOy0s
GDIEfyuW16jlaivpwvqWKiJf2U0Xvq9D24adZMD+O3MkN4UvpUTQ1Is7fShv29oH4O5nMtSFOpq0
z01eix/Xl/rCfYVUzVyeB0XKtlqcyTqHctVNPTkdddafShHAuqsjeZdBcnkEYurvofCgPXp91AsR
jrLlTHHkbKKsuVhyEZYOBjwyHzifRmlbhxaW4KLHO3Z3faBLtSciHPRXijyzQssitwL0bElFXmfe
UI96slNqhwacqRbpX1NT8FyGlBTPvtebuDPiHWlDtg2rAEIugh1HPxXVjZkP0tP13+rSd567Zgan
mBxzCfGcagcF4jHOPKAayq6puihFvamoDlAB5VvA7+X36wNeShKwfpqLfzoP6TPwt+r3TYegc+qR
AfmbJm+czVSq4y37op95YTIm163WQuL7v5ydx3LkRhtlnwgR8GaLciRbBNVe0gYh04L3NvH0c5L/
xEwXUFGI0qqlDbMykeYz10DSUFmxL6qSlTvTvrXXuCoJPenH8Ais3jX6S4AZPI41ZdXlC9Lzf7pK
Lp4Uc3Q+11Zin9luexR9uZNWeZuHshl1cuxYYVyvnrg5y01louscuPhIfRoi1V4+1JTvW+wg0VBH
2+Y7fC/8FvpywGAUYSRj+XZ/8W99bcJBStngmGnqr+7QeoIaZ82cauTh8WSsp9K0jhbp4Q+nLcf+
g7fgS7jzUtxaagx1NfI00LcgZK7vtLY1Yjsz7TzA0nz8quPS/FyoqfnqiLE+9rmqPMXAj8/3J3pz
UMr1lJppPCO9cz3oPFvCaPuoCBx9rE5QUJWLKhJ4DbnaPGn63P8+ZaiT3R90Je72XlaklMkpkiBM
IOrr4DPvw7xXrCJAQ7r6TrE3gb/kTN/apZouqoGVqpsIpIWtxVfMMDraiAEdaOnUzxhqxye3rcxL
VUM/3vldconXO8/SpaYXITclnNUnCDHT4M6GL1i6MNpGpfeOgIgmRNXBBBwUDeZqaMBzHBM0Ik29
owmKhROI8/BQNQJzGgzZd97VWzuRtIRMmhACDZPVTxKpqDE5a4qANrMz+fMI9J3VGSSNOlFbXplR
lNrOQtw6gbLtILNp/l3XKzRMUkLb0+FNilo7W22jP3tAZp7B5Tbn2ZJC2q5iH8YCT0Af9rHY2yC3
tqXFc0pznnBik5LlyRSXJV3nwDbRJzhOA306BBkNWG3Qq5YLDurWK5sLQ5gahfyJwrcNfdznUmkP
rZI1L2nXin/jGQwsrqpu9U/YR3Xiq/qU/3N/08i9er1nOHUyw4GmQ5d1/RqjKdOaaQigDZnJaThA
3tO+GliSPmbhLM8MzAL+vMPNSJFz3YHI0hkJDtlb6xuqdoL/tXgE66F60XIHwvXDs4LrDJpdbjsG
W227Zhk82HM20MPctLFWiKsGBeIoaaaHwwrWDTQFxt4yeFzjNoy6LMwyoSuOB33jG2FVHCFz7amX
yWdq9ZEwoAXVQ9eQoGLdMlR0o2O2lBdogFcJ8C+3do/ASJLBLzFp/lYopTQO6gCr+LhDZ+Of95dz
e6B4zVAQlakN4fEav+ESVwANS7IApJXzqweRdjmV+qhGv9VKW1OLRDzhb9wVEp6Wvu+606RU4mF2
DKIb1CAlEUKTgEX5I3+qczQxHYlEmbLASUR+QiO+n2jCJ1XGidEEiKfG5bA0uf77/clvrzAeNMAH
EvLJGVmHTk6URBWhCmldO+vhASmtJTrNnVvgjVcw/DEeTTy07w+6vUEYFEqGSc7FZ18jH0qUBGt9
5ou3Zr78QzlwOTijNV5M7MZ/ITFPfms8tJLvD3pjpkB1adDRaJH6SauwQVEiux4Gip62OXnUeQnf
4SDmpfDgoXoJzNxcdQ/3x9yms7K8y8mhNAi7YA2oTeM8LjLMR4NFRVDiOBQjEvh5YzSG7xbK8OX+
aLdmSFNDoim58My1J2lDNaAK3YLk0p4MxA5KVcere1a+ul2PjY6S9crOBXFjfnQgpYCvxfUKuOt6
11ZAKezaC/NA03vVfl56tcHMh/ZL/Q1+Wfvwc+uQUEFqghhIuXXd4V/MdLCEbpSBkS/VUYXTFYxF
C1uaUtbFpEvx9eH1BJuskk8AlaM+LbfxT2cSla2sdN28DMLUzp+W3jCQRNbFjxIPkfnQ4ymxdxXe
OBjgJgARS3QX7rariA8xcC1NlqEMgIHryrGew7cQoqBf4AL2ZI2D98HLNW0PnnfjlaQ8wAVMRYKn
bN2LoVYRA55dyoALSP+qwN/+CysJ8Xx/NW+OgnIS2pFQvjZCPFobmUMKjyyo5qo6xUY3Hlxl2gsT
b5wB1g6iAesn4XirHYngZ9mYzVwBzSAfPmMSt3j+lFipfl50N9bPnS7w1bo/te2g4F8hqEMJJjEB
OX+9UXC2xcKo88og7hPrkxMv5mdMCMsfSxxan/NqsPcUmLdrCZ+CjA+QqGQtrUkVaSklTFWjCgbb
Vk5DbQ7ncOyVnT7KrWlJgV1ISgbRxhptWEammca2yyiFA1FezyffKnB2dTqsUrpFN873l/HmrCSM
AwiIDDhW3y4VodO76JwEtjIZr3EPSdOoxM4zsD1i/H1Tvj7kVUDP1etv1SsKXbY2a4IpL9OXMlzy
UxiNI+9soQO37ZL5tzByQ21ni2xvSjkspRNEgqFwrnutNb5l+Wx4dYAE1PhmRan2Qmscoxfb9jCH
fXghgRnBSzdAwwAMWS1kMpDD6VHcBK09/j3UxXAR0eO8WsQH2XnypHkQpte7o0GpRHjj1Abp0JSG
T+m7+U10VP5O9ydzYxcSWnuoVII73Qp4ibA0o5yCVoBHUuKPtRO9aK7+r57XZTAr9R7UezscNzA1
fB2YLWCy9QUiKhPZoGyZgriKfp8b1zkoavfRtkb30Odij7K0jX3f7/v3GIy68JrEWfRNqaLOM+Pn
rNjg1UI8RLF67LMTz7f3SzkWsYdyQFM0p6n0pr02/PYwcFlCKaa3x8NKRef6MLgl0P4yawQnHM3g
0m2/99ryLQJPdWis6a2s1eb84NfkUQPqKHEuFBhIzK5HHCzMxo3GU15jLN6O7WyeFD1BkqZ0ed8W
7dGI4X00h2MHyoH1Xb2nGgbiI0Rz5TXJdfWJBK2HK530yxMPvl37IffDzoibc07BmYDvPRHUaTat
VjSZB7XKGzJOpCMW+zhXioK9Vqg7/7RqPFs7Z2NzYzIa77ZMmpgcsfT1atKENUBRSPbMiL2oOQ/K
R3MQe4DDW3MiNkAjk4PFoZeb+Kc4aJ7aCCshJwmmeZmOmSu0o1tg1ajk5fRokMCEJC2M8y611NeX
Sh5baYm8LqZn1Vy/gOTJT0LDV+7+JpQf4SrjZBS0GWU+R+CzIdRx24ejhZpcMFBe+YI7dobsZ5JS
TOyLKCz/msokU3Mffxot+jAY4Vxhfd7q3p6Sxq2FJY6l2cXyIQuyWthYUcMom8HUU3IMqxPWsVV3
RHXIGl9Tz95zN7i1WYBnEs9yj1JWlL/mp8/odaM1ONZINl8CtNZVtcJeoyr7fuf1uTUrXgQJoCMS
oyVxPc7UikKAswFQkzspgq1D4v6T4HeGn22imP9pMLAjFOBI7db46bAPNRgdDAYIdKRqgAPICW5z
+2kpsODYecS3K8glgkkJcG0TpZAN4lKN5iKOKLiPojZPCdpSiOAv3qNdq/e14+mmqCTfhFWEMiWR
19uTQg+0aDwYXVbbJygiGenfEGmTN90u0odPHV+L544+GRUQbR14FTUKXtTHioBuheQBTU6pnPui
QsXw/sHbPK5MjUYrsuAEDXCO5QL/tAXHtAxjq6V22eb92CCdphWKj/BcJY7OWCeRj+0xdY77g24e
OQbljPG9SFSZ5uqU2Rj+aUlTREFUmUqQSI8rBZVAdHna4mmpu991tOd2oswbE6XXpMtrjEr1pk2W
0iJJE5C/gZnOGEW2tfl75TXTJ16O9KiEKM3sTHJ76NiR0oaChisI6LVafe1W3jxPNCiymdrH0auc
7m9FjcSXVhGIld1f0e3s6IXQgXGB7gF/d1aPXFOpZmyDmwuKWVGqg663an2caqE0SMI5MTbIVtHs
2TZsPyNkaxAxEuZNnrUWN0o9M7ftos8Db7GwJltwnvZzYfafdMJHad8cIec4JNrOW7E98yYyG5x3
Gn1ESGvwEzqMAyKJtB28aQGT6qXAM2enfTgsgp0Jg4xcS3ZW12pcdgkcb3HoYOJk/gNzyeTfvCyH
by5+nYBRaaF/vv8FV9uFHjEpHV6JEgWMNMr6xOMnj7iRXs2v3KnhQZP9OxehP+yvnD1h5tUCyqHY
kTrtK2CvDgyb6zOvAp5Sa9cWryWC3p/bpLKpqC7JTtx1axQaMdiv8Ispt60OeY9NeFb2Yn5VzY56
Ce/PKTWNfGfjrwV95WTkgaZKDDYFMujqDbXCaW6r2BKvks+THQwtbfRT6bWI0SYNZ+XojZ0zH5zG
Ef9GvV5XPlAX+5eI5NAIJpRlf9eiyvlUqX0zn7qywMg5MfIQhcKkw3yLOaiKH4EIG/0OJ6fheVJR
vHwxq1TpX7uRE3KopqLJz3SfzemiC6OKz2oeFvabMhvCPnqLWj9H2KnGpyacSP18YTpR9EtqO138
mtV4Zp+8WrTTIVJblZUySd6eVGA34rn0muJrlsUObtdtbcyP7fH3tQPKT9RPhYsjtfpEi67VaAa6
6mszlN1zmNfeSSvy9IxMt7SHbPTHCEFyPIrmwHtoyZDrr6syWpEpplJM2qsxNeZBM2rrJMGNuM0a
6d6+YA//FFD+byidcIdXmybxOuShMzHaOJBpr2rW9/4QgXpYumjv9ZQLtB4F0DjdRrYgYlarBTSd
OEe+ajZecb1Q0Iht5/A8OR0e1lqmHDAP/7dPNbs6ixEK3f374sbxYiFlgOUAXtq0/Q1lGotkzufX
xiqLY6mU0UdVz52dHbK64llGyppgrijc0QyhFHl9VXAQVHtGpuHVM6cvdoKm4+yqflPGPyJEMHwR
7mU222mZOiePFqEEUNDCvR5QKYfJbktFe03tsn7q0vKrMOs9StzNQd6VpyiSyLDuehCv6oY+tRv9
NeqB8A+RFp+5L5bj/S+0vdGpjWPoihIUUlrGWi+vz+veUOidvwKCCKvzWC+d5QOupj6OnvYum/DG
p6KIBiketTOAuetJOU7fhCIczdc59rTfB4R0nw1o8S8gFqLXBmr+ec5EuvMW35gjeFiGfXfxpC95
vZKKpXUC3VjzlaRY+cd02/DrMuF9jRW2aB6LwtmLgLo5baY0eqFTtWoXWZPQkjZ1zVckjdBSVKzs
aNYx7DIUaY8hTbmdE7aKqf43nmzASS0F6iJyF/0UGmeFPUUhBZnXNMym4xxaxcGZOySNq3HwUTqe
P97fL9sPKCPid4sIWo80Hq/HS6oE4iBaGa/Ews54CIVR988Obp7ts+Z1TvOhg6cDWD8vMmsnVt3e
YxZizzwDBJFA2Newy14lxJsWzXpNGlEdwlkN/wIIDVgKnNRlbiPxyYTNeJi1cU/y6MYiS1Qp0Fwq
ALBEjetJp3S0I+Eiakc/dTrWadijbyxCH7Sp65flbD/8UamacFNbNCLk67DaRBCymxoiLNUuJyp9
KOTZJVuS+GAkeTb6zSjGf+9/1e1dw3hoLJIIA6AlFbieoPCW2MyTXnll9U2/70t0Qdxmr/2whniy
WRkGCpWcGH2PjaDevJiZk9nKq6VYQWlmy7Eb6z8nS/3X6o0IN/P+cxK73dFRxdukWU9uOs87m2hV
w/nfT4C6wiFlttx71zMFNw7gk8gmGEx7iI82Zu/T56wiGUDJ2HP71K/RFSguuBPE4Y9B0xAxdlS0
fXfu3e05IrujEUPORVpLF/36dyym3sRZkkWB14SeL9qh1ujTd/Wfdg0Bt05hLprx3OwVWbbTlyZ5
JF9UKkmK1nKeo+PNNEqLJKhsYT9BDujEyayLWvW7WLcFYsuq/aehC8vy68Xov5ZaY/54dK/RyqCw
ashGFI/16jZ2nFZ1kgl4WowW3GuXaenJKptpZ0dvjyy1JFn6x5mHDbfGWKWzE2Y5eOGgVHTVn9Lp
hd6R63uj8gKOYK9WsD0/jEZ9DDgEnitEjddfk8uqb9KoLwLcV8rfM6M0T66XTk/3V+49G7mO5OQw
LB6SXshRruvuMW4I5qIrVZCk7mLrfsPqZX7bUhi9DIOW/KhKU12OXjnVqGEr2DpMLxGKGNPRLdHW
s2t1dA52gcnOZ0SpvH8iuiSar3nAjw9ppzbVUWheZDxz4zjpDnfj1hJRbeb1pW0gWwfXS1Skg1OV
g1cEqTbYB5r/ysGpEJy/v0Tbpx6AkzTfg3AE3nhTrJyRnRReWAYOFldYQbr2cQpz+1ADgz7fH2oz
IYp6oLekbjLba8PIHMLFrksnrIJe85LDNMbKwUW3fKeZurknGIWzwp4iB6L/t7qvqjAdSi2fag5s
kZwbwLuHuBW2gs86Cpo+YPjxPNj6g7q0UiBK6lkA4YKuzTRXG9owptxGyaQJertfDp0ywLo1tfn0
8BKSX5EPY6lK1XJdssyLOckENi7BhE3voe/6iLSzTnau2s2eYC7ylqUTyHuKTvP1zsOfwkqaZGIu
KNI/LcJOX3NCmyOVn72m43YoBJLeY014utDeVss2L0hPj95SB8vU2ZduMJ3jGNnQFpX44QeEAAjq
CfQMqncSAXc9KyoxmYHYfBMM2qx/59tkqKDgVndKGzEnfjMNIbI3i/5ofCuHxfIJC8B3JOFqhmqf
lnpct02Q6gaEul6kp3EKl9/DLC7OXpErD7KV2IkMCGiBUJpca1M8T/pGViLKJlDdvH5yQWlf4izr
T0PmPNj2ex+KxZTYTzrGVA2vl3S2tMHMW42hEq1+UlOEBbvEHE4ZtaEPKcKTHx/d/miqEAxRuSPD
Q276ejzTqVNPCY0mAJ5sn6rCKs+FpjwIMv3frKgQcgSA/FNCuR7FagYzyUevCRBMVI+RqxV+PtnL
2dJFvRO3bq9EJkQZkjYZzqeQ2a6HcrTMnvrFbYLF0sI/QVpNv3a9WHbu+O2VeD3K6jPR8opCBeml
AJqIdUhsp58PRqq3OPuAa/1Hsaa/B3tMv/6Hj4VJiryr+GTrxK5xSkuD2N0GS+RGL5M0ADGw5Hl8
BdnugFjII9FYWDv/WmYfKnFrt8GAEClHOcUQKk7EwzciEYmENkvpMWiHq7c4xBumaV02ehem2cFE
7DJwm2h+cbTB+PX+st24ETGfpoEmecc8Eas9DnAxgri2NEE0etHnvF3UZ6HFHyKRjDvR0c2RqCkA
h5XY23UpN6FsZ5W90yDGrA5Ht3MTX4tT9yAS+gv3J3Vjn0sNfu5d0DISvn29zwljemMs0jbo50g5
FLVenvXI+PQfBqESKasJdF/XEWyh2oPdxWUbaDKz74tl8nuh7R2mTZz8vhMIfSVbhCLk6j5vR2xf
6mFkw3FSn5sa25lGYMJEsNY8R0W5Z1h86yvpEigjo1hMT+Xh/qle4SRUtbxBMKsknFPiQDEo51JJ
+rdhtKphZ0/c+lAgB0GjSRERCnbXoxlQTcNCLC30b6O+JJGKX62Fe9n9L3V7Tv9vlDU2LPSgpqGx
2gZdkrRHyvzloUlx16ri6Mf9kW7Nhw4CQQyBmQEG4Ho+cBD7hcJkG7RKMj6n02Ieom4OT/9hFDJE
PhLbbwN5jvSyQojQa4Maabtjq4m/tQKTo/8wiBTLoRtCxL6O1JO2mZRoyrog1GPMaKd+usTCejxI
J3jm5ePjgBDcYH9RHnS9wa26AMCE+4dmjJb3bOLtqF/+w2wgwEqOG2/5OqnFTK+3l7DoUIptl8X3
slm1/bYsmz3p1Js7AFjtO6eMZojciz+dn96zeghdCctWCHEkNXB8LBYfzme5syVkAZA94li8edej
5IM1J6OJtBxufcYprDvs7xygGA8vGjmaFNVBigoeg74aZQQbbbU2Anb5qB3SNFGORj08fsMRjIAn
kW4e8t/VKNGY2lgWWbAGcEb6VU8S9W+YcMbHaOmz55lL6M/7s5Lx1FWSTlmJ+dDno9xFVX31uLrl
WDmzCxh7cWp1eKrivlE+T7EYltdwElXzWs5haJ8TB4PnJxrRffRwiE7lkEow2makIECnr5d1Kljy
2RzrIGs7SrRxFGk/6hwXmwPsMOU3BIaGvRtw+4qQ9TCi1Etmz6wDCtNLcfsTJseMCGY4lKViFmdw
DMsFdz5oy45eFHvl4O2YpIzsTl4RClobNJY6QBRNgckFkVCn+OipeWN/zxdjjL4qZqsYf9ZZGu0U
MbY3/fWY8jf9dPqibhpnar590A+q/ktGcexox0X/m8iIQe9vo+1Bl9cJVz0dd+nmu/qKrrt0poLG
YwBjSznOLSjqvInqnQfy1iKyVTEdoVZGzWc1oWTU+lHtmiEQRvatMLvBX9L0l2HRn4e02gtub62e
dNeixw39WF+n+1WlLRkl3SHAKrN7QVDsL5DN4uIueFnfX7zNSPL2YkfDQaCtxRNz/Z0Ug8pf3c99
4Fa1ckxRC4WQZHR+soh2Z6jNd+Le4kUGLS093Dfci0I0VWJjDRyEJapfWeoNx7Sv9w7YjQkRBQIA
B2Yl0dOrC7lr5lFL9HJE+SRpdD/qk3/mLCzwyLZwrH548aiO2wAWOMs0Old7wsRkuZlcfQSEZFew
1Gu4qjjyeVp9aPDe3Zva5r58R9SDjiMbkffH6r4kbrLarjCnQHcnnoEBqGF5QNvfbp8wx7RoG4sO
W0dadeO3hpRv2AlEtktLICrVOHmHKHZtsKMCrwE+sRrYeZ6cRkoth04Lh8u0WHt6C5vMlQoxGxOi
Hmebvusq2AbctMTNVBigfLFJ1oizyE7c9IwVnBnoeev8lRth8mj3k4YZdzNvkpR+JnW+PgtuNDd0
clsnGFy4ERc6QJF1QZNdwzZsVMSe8tL2PFB1RX6ZvUO3jB7o9XDzNIxZ1Fcu5OZRPfSxZvuqvns7
bj+atGigCQ9HjrO3TlsUA30zz0iXII+hlh9bt2d3On3nlnjXIhy2c8jl8bp60xGGpW9FMw5KgSTr
Xk+q1lLptyOMAOtD8xhXQJ5s4bZn3ZpVXOwa/dANCf1kisBPXaPvvQWbfYPo4Lt+Ns1Abpm1vI0d
g+EoBmcJEHlro7M7tQzRGV2ff6DN1VpYI+Opi3Eu7hjn+5fB5nQyNKARsCnUnkmjjOuZm1qMQ3BY
aaiUu3V9Tkcj1s5eHcf6iZM6zkeeXcs9WPGcL6da6cwHxXYkYgokHasP7lpamK0SxsYmiqq00QzS
BTNUK/PcX7WYWCqeOu0zbtJ7TZbNpwZ2pkGOcol66ROub9p+KLxkWWwLjpTSPulKmNnPVmXltCl5
I09ZmeAjOzUO0Aiz1zHiNMmUjdP9Vd8cIvkjpImhZGs5hMbXq66AkihEnlkUGBDe4UrKX5bS0nd6
C5tDBAUA+WjyFWqsOrDM61GKrl7c0UUcbYq16mUSTnasqfsfB2vX9vLmULLdCnSeS9ZbHSA6JSQt
mhsGlteb4txjdlYcIpxwl4M5oAfrP7p+0jQIyDCv2DsP/XpmjtE4xTz2TjB7deTbEVLLTZLUO0nf
JniS4nYkeyBLqaJspLFr3aPZlLlOMFKne3PcVv/bAcjyXE94IXpFqf5xf1bbRWRTkC2Du2Qh+XDX
s8pHxVj6wfWCWLgZNBTkEA40dPOPNrJrj954vE4U3WW3XnL5114krW7luE53YQCXvkRlXRHtUanb
+qR2poV7NSblQCUVt9BPmhLbOeL35rKzvjfmS/OJjqeUfZfNm+v5prXl0k9h01Rovj9V2jAck6Jy
T6MziJ1S/Dt3/OqGN4h+qVnzOtN2BhN9PZZt5JJtMWVvbag1vR/j4F5fUj688ZapzdCe7IQL94i7
L54pLZFCf1bbtjUv9SiE8sSNmJMLWFEHE2OSdtWpEafiKxovZXtW0mQKfb3s7exDuxjtCG7Ts/5t
u8aq/MoaNTFBIy/G0bebGhHqOPOM4VsrEpNREERvj+mQD/1R5GmFQJPgNJl+FrXQKmF5leGXzDTD
6UnNKjfyWy4UxZ80u7sICtThAVkh07hkZj+/aUVvTx9Dzw7D53QALveLNilN+6pFTdseO69GT2Mu
E9N4LnWrSjG9NvsCAF1uFt/ht4nl3JptOB9EuszFl8GBnHtpIzWKTqned8tRtciLfDe35z/RdynT
g2pwIE5JUSAQWKcQd09uEc2uP7mL0XzMOn3EqL61LeUJVeFwPHDOpujMuqrmacmQ6/k4lLTuOl8T
YvLOKoau7fcY/3c39XOyMQMJkabpzbdWmRqMBlVt/JqOrVv8MevDUPyqJC114KiOsvDL3ODnNB7w
io/DF9dIyuHXcNZV8ckzqk6ASUm06HmZWq32a+Sp6gsAJ4v4l8jT/ghw1q2e7p/n7S3/f40YCcyo
Tq79rEYn4YKpjPotRhT+1GF65dd61J0eHQWmPWw9agFoChCaXe/swuqKOh/y6Y1EfPhYF+Z4SmN9
r8u0DVHoLpFzGVBkpSbEapTQMDsxKvKCt3P9iJVR9aVVUd89lYOCr47ZlZ5FUTkdf3t0dtTGWTsk
tdgbxpo4hwZE0mJ0lL4pTTrNh1RMph+7jV3uZAnbu57OAnKtSNTTqaPFe72KTZWZ6sCr9TZlPYds
rPT83xxC8Dd2PziiNteseufDyT95fSUxJDNiepQuQadfD2nEOlajjZG9KdlS6We9a8L8VEIJHn9B
F2JxH96NpDlIQrJJ3vG6q9clqSjSuCriCAXy1ad8FNo5LB7lvBPO0ecHJSNDSv7DW8Uc5TxFC2zH
MMgMs7/UYCM/VcMyPqlo3p3wgwbP9+gGYUA+mFQMkZ2AVfyom6mZ4goTBtDm9IuX4l+BG9SDlnFy
WtApQWnwWr1Lb11/q4ISVGnbSfrmTab5ZiyxfXCUyNn5RNtNSDOI4j9ED5AMJD/XowBW7zBCLLI3
8lPjj6lplm+xgSuLUbvFWVHrcid1dDc7kHIXHXH2Bc1cRIOvxytnbUG5bazfqim3PmiE+OMxxA/h
O92q+IWZqq9cCuOPbtbmnUrbraFlC4K9IjHr6wpOlkfF3I5m81bCxh2f6jJHUBdBkgXDImE41UUg
WtK/TBpEustCp2yHBbC9m+mLIsmEIxTQA+ie11PPI32hamBPb6Zeihe0rkO/oDCz80FvjYK4vUyv
5CBrSGuYUcS3rXx+e4d3NoWS/JjretnTB9neJNQcuEoIGTkCyJVfT6YEMgYjaJzf0rb8EIeKc8j6
KMU6B1LN/dP2blN8fWlJaDcZOakL6OB1NWdJzMZojVS84Tm5lCDxo/hTY4uhPzj5opfHUZ8W99e6
i1r1RPxhNb/Omd1r/gRVZfozKhTqZ820lJGfWoPinqzQmX6xpkix/vFizGAevmNR5oPVY0sDBX7v
6tJTnDzSiHrEGwGQrETm6tOs9cOb6xDN3F+a7eFF/4/4krPErqYRcf0RIkMdhwVa3RsR7dj6Hbzh
pzKexn8q2q9fFHtqu/P9EW98do4fsqLwryVqe1VuMsKsnTIrXd7GbBhfoCsWB0F98egujrazjjc2
skcWKbn5yOyAoLmeXNhmSmT2WfGmClV76qMlPkB4zXaWcBtkEGBwxaJ8TyWU1Ot6FCdRjUWBTPs2
NOPwpKdm/Q3GpHVSqAv6HmqWx3wYxE475dbUgGBLyXTkijapq1SEj2avZ9AaIn6dlMVBp0a6d3Bu
fCxuHCpaCKfw1q8Dmagdh1RJy/ItqSkneDQyLmCRysOkGtmvpljqPwaEAAof0th0CdvpZVbN6Q8z
jfKXHJ/GD3TP21NUAXOzzWJP3WKzBhQrpbiyxIxAxnuXd/257+ElQhfOoL2NRUmRwHI7X1Uc/fn+
ft2OIkvoQEPBEFGzXJ8QunIQzCIc42MBZndJMu3kgrvf2aprpUqOHiV0olTJR5JI1NUuSsl5q0zv
hyDXC2H7nkng+gOJh6H7JVqsRn0tB1LaJ1rSAkre4rj1JVfcxX1pojLSD+GQpv0J3+hl9md7Gimf
LKLYE3bbbAepqsQzyi6n6Aj683qr2xpNwqFth0BX9MZPEwOcHaI+vqJn+s7W2y67pBlQYgP7T614
XUsFRUACBo87oJPSHkYnri5GmnnHRz+uPLKMIAeRYjbXE8oRG8ZluRmD2ezAmHh6fKF6Wjwa7UmG
scTlgDSmXPj+PP20UVUz6zSw9GqwKLb2Uo1ZcVQHoexsoc1V/j4KbBDqhLhTrrHMDZw2cPIto5Dj
+ENq/TUYy1PVYDxjh9GeYet2K1DEYiPQn5BNunWZzppSks/c0Kh1e2HiGxl0EKtrIirdufH9/le6
OZbslRsQprA1WZ2NKuygcCJ3GShlirp4G5uHSuHd8GwKvveH2m47piUtdVAtA8a6pp7jl5cPiDBo
wdRH9kFTo/CYLM1el3jzZPCpwP5CIEaBhEt89eouWT71+sLi4SlXHaehFNRnBuVzb0DdaY2qPmt2
skcCuzk1KreqTBS3yfBsu3FH6VALFiG6s1FSE4yzYa9Ed3MUQgo4JOCbeeevT5Q29FEXV6YWxIZd
HIaubD4YQ7RnbHF7FCA0iJNL0saq82j3s5gb8Jz4WvXWIUzT5llRuj2G1c1R4HlzC0Gg2KArMytG
olO47LvWQb8/5V5uemUPCnJzM8DfktQXMuo1GLEQWWmPJBsBLlLLQS+SN1sNv+CS/iWt6texDB+z
6uSlYfP9//HWZfxYTS38cfhCad3/UUZYnQxeVB+tcthDg2+6FnIkcAL0vEkMN9Y8HfLJgykULTAm
zDhH3X1KovLJiRECMZrla7NUf4RD+BG/hwcVJN7nyGrChKV8QFdTftmfbtwub60+TdgfCCGEF30Y
BRhjr3zKSRkfjWeZpIRXAa4hvaAAfj1U1rMtloVNEg+efsAo2/Urz6AaOfV7ecyt/ciFCxCcZ4SI
ZHUPqhScO9q1OraeHq6EXqG82LCoL/evwFu3rU1mLWFwZPNraFIym4MlUGIO2tBxT9jw/AiBRxzd
KNtrsq8N1fhMIIIobNPXBVJC0+J67SBzdHU4VEtQGlmMfukM9kjU+iGvnPIyYWfxNizx/DqM2niu
tT48U++sn8o+miiDOntKStvlBSROHIkcB9EYJK3rX1OUhrDMxVyC2YrEocw9xLaX0ng4sCERBYMl
MTv0b9cmQPR+2giZUT0oWdZj1I9/WHOzJ0+wnQrXIvsR0R0aCBsVTFq+GUUZQwSRUitnLRrxQXN7
c2enbCIOpEvAYtDuloRzHufrBQvDeNBiL3aCpLF/Ea71OkLl9GPku2g/722WzZQsui3IUsOQBBME
JON6MG9GTnRMOytAUss8ToWJ7U1h7Elu3hoFWqWEGNLd4RtdjwLwd0y9ebQCq7Ua39ZH72xmwx4/
+uYoFG3hrQJHAOFxPYrrtoBx4AkE0NwTSMOKgcN9FH6+f5BvjCK1KeQjiSwADbPrUWpgF+YCSTSI
jGo5YgSvncZemY/3R9lcF7Tk4MIg0yvx2psQehZe381K6qKQ1fWfm5yuUWJk/d/oogw7R+fWUGg7
QdDk80iI5vWE3ARB55YfEhTDWPrVoo8Xx6TJmHhp+2gXmlkBaJIOqMREZL/XQ1E2zVGSKug0Kll8
xH8V7REVffKuWPZgYTc+E4ZHkhVKf51ttxoqqaq+UDqampGK4esQasOr5vbi0VdfTgj2ELwAEh06
tdcTamPqfYmRMCHP/D3BFvrZGDxkB9z50eqhFG4AmYSFHLEmAgfXA5U9Oi5JVERvBmpDJ7fW/64Q
pXs0oyKg4P3j+ZCiVJvUf2iihLqFRs15Kj9hpBh/VRC1+3R/Z28+DAeE+pRG7ubQoVp3m+nsDMmY
LeXbqNLEaTtEjB1dmXY2NZxCVuSqOklSQ8+BNJTS5JZMppaEhbo9uMHUtqI61rob/dpguTcfBtp+
JohtvXLeWJAmP8Yim6Jviahm96OD3aX+EqGfNX3PEzUrT6Js0ImziYTrA/1SPajbbAy/a9NUL35s
9PRyK00ZLV9PR9t4ri3FbX08D2Dd+L3dzXg/I59cXvBwzbpj4QmR+5WrRspRx+5nPmQ2wf057PPO
9jU9ncxTpc6TcS68qW/OntZNxSXC6HF+GUbXbi6eExbnBGU0R/h0imb9kyiqZfoN3B69YruZ3Zco
i83mCT1ZL36e/g9n57EcOZdk6Vdpqz1qoMVYVy8AhKJCMJhkig0sJbTWePr5wK6ZyUDQGMPZ/Pan
kcEbuLjC/fjxc6yk+JNynPwmFlek7TzEZnBn5aEabRet/K61R3UWI3cooeacxpEU5NFP1DDcTYNU
AzcJ0VTfyYOp4dwAwIzjrZSno600vvWtyDr2LrG2JaJegJmFHRV59qSHcFmdsVTlxC7QPc7viErG
elup8XwS08b4mkhDWvBt0zJ0x1lQv5kqOMjGnPJZftJ7RWv3Ed6+skMXmyDbCF1U6DQbfqnLGx0y
RvmrybrkEdKLJKFoQhS5zVsN19+sxgzMiyUk226muhyG3djgHLVNYjrc9z6JLloWaLz1j0Mk9V8F
AGtoP1zrWupYoeCrv0FSA9HR5zGd/uA5Z8hOjKtK6+RjVjZOqse+cZqJFq1t1atl7+RZP/c7Tcq1
eN/qxoiyQFZMg3DP7U5rplqrwbFgiqIfljH4yUYEAAy3lZkoX0ItVxWHPsW03FhDkhmPYjKlNK73
fngKBsFKnVJvSgEFKbGq3N6IB5GF0fWyO4xhiC0qbejqbZL0iXSTDf4UkfNOVnxsabie9mqdJ7PN
yxBgFDRGZToZWgWTA28hDv/MU9CajhXU2U8/aPKTHmCgZmuEjY1TBkN86iZlFD+lc6fcT+KYYuLM
SpMspNV0MXamXBMKF2fYYj60rZi1ODCA9Txqs5rGbhuqQuRJairEu5g0OdhBeNHDzSwUpryZwraD
YLK8hs9VKTXyFqxD1hwxjodyOxZxKe6gu3SyIyVGWNnU7q1xR3konuwwSudv6BHq/eJewn6y1cpX
UzdCMudbL2G85DbQO0ob/YFRdk2lkjS3xN1e29RtI+q/JanKRCdUajmBamLJx0oRI/0oiUVTJDbN
Zc2XhH0rObqWBDJEuFRqt0Wjij/fPwovbl4dRGlRxadVGa7oGrCQBnEYUqGovQAIa9taZbTXIkF+
qVskfd8f6o1Td2EwwQtFMx6n7FWch/OIFspNU3ta2er7sB8yR+klxX1/lIvQdQmJlhoXfd4cu+tK
Wt5S9sIAu/Yq8qAbGO01HYdkOVDPtwif/3p/tMtngrQEhsnMEY8T8Z3fiZVg+WI6xJ1nFcOEHple
2GIgVpv3R7nEkBd0B41Nug0XwYc1K5EmMqMLeFXeJGT5YEtCjmlQVQY01/qxJHd2YipmuGmSrMt+
Sda0aFcmgg+NKBmK5i5Pk2LcphXNsveJkWqdjYu1/+HKBbQPqtJ0k5I0L+zV87lAcMGnENO3XmL1
puZmwyDeaqM1ftBwnd4tetCpD3CHU58GrD4fR26UcSrpsEOekybSMgn7zIYaGj9TwVE3IzyobaB3
eXBlYV2UiFEdhdqvQNRcTJTWfS5pFI5+O5ATVUbvHwzjRywNeLcFDa3HSQ5VImx1W6474cPdUTAz
aYKHVYBENCpIq+cNRMSq5lLXH/JSGnfqYlaH4tPT+0vs8umIh4EEXpMjDX7m+aTWyqxki1bag2L6
wlYXVOU2pgrqaqWpbtNEvk0jJHOsZlA+HFUSiZOUo/dJPEOEeT6w0lVchEprPQwV8xfAdbttsKK7
EvVfnAro0AF9kCst5nsXHotkf1U16IL1UHd+/GglRryV1FL43IYQoFBnmJ/fn87LY5UNC4zOdbIw
J9Y9mlLJJgt9a/A4fUWu+jp2Y+JHO+zGa76xbwxFgkd1ieifc2hddg0C5i0cxc7LtKl30aVLnlHN
VG7LQuiu1CbfHAqEGdYiFUNa/c/flRBWkzWEaufVUTAaDtsNSEcLgo4AS6wrffv+JK5tHLkpwNEp
zi1GMSQf6vJ9/gL7pjJtRXkyBq/lRMs8WjcF7LHmVEMR0sTazWk6PnbItdqQ7ULpxerZVPHshd1Y
xgby31IU7HFEp2IySGF0DYu5CO/5epC2OY04khe72fOvZw5C28LL7z1DkCJHGWKCPcpod5FsUXLS
KtozR+FaheGNGwdAki4gWs4B1uTlS/01J6GCysdE4dXjmOpCG8cb7egzJ1fm/vJVL/caK2ppY7zM
yKcU3c0km0dP7igJO4pQzB42rFbkdtOsBldCgzdG+++uF2OhG1/AhVMWzRLY2ezRIDnto6iDxOpH
0R29QD/eX1OX72zplARmXbJlRKlW55xVYGybTf7ocXMLj2g1BtoBzFx288xUsi1yMNXkpMlQh86H
B6bYDorMNf6qZ3v+3lIjgHICU9UDfihdIHXBDiVhcDvRKjypqtL9sATB7w96cewhAU44hEolFwj/
XX7+12IxZkS5iz6YvDydrFPUz8FtLmgWcn1Rf9dkCYry7w/4xosEnCSr5YjA53WtniqpXUM6lTMg
k38fGDGaJmiCP/t+G+3eH+pyI3BtgFPyIsH6rXWdUs99SZmNbPIa0Qxv5ThBhTCLrjklvDWD3Ev0
C6Nmegm1FaoSSKQ0k6f64fRiaFHjBpKW7sQu9t0OhewrRLA3JhD7SDTEZHYCK3V1Hbaz3iAjkYue
lFo6nqxlR9SKmV1cj9eMc96YQIZC5mbRU18YheeLAyuevoiaSvSUYPA3SJqre1WJP4yIgn6w24Aq
qRlyVq4eSMnSNMwRvPa0oVUPyWBN9wAg13Qe3ngWNP7AWzmIYQatq7tD3jSUp2vJawzYEknajnSW
jpn7/pJ7dUI7A3R4mAXdRQCWg5/i4fmUDUYUCKbhi15PzVBx/VKBPFeAViAiWIziD2E0obS3kJIf
pzqsrC3U/yYIgFpKwdpPtSgnjuxb48tkjNP8XR7y1NjkotFpDvagg+nVci6mjqhDmb5J/Lr+afiR
3t4UVdSbzwBmpYi2WESlUtHCMN5OYS980B6eS5fqxWLTDJuO6VwzJ1rU2dI+ryRPzSLjgdwGXf+k
jBZWoiR9fn9C39hdS7MjW5i8EChstTjGOuMQiUXJSwuRvm1JgzRr01unHAGK62ZTp7GsXwkFL5cK
dyKFZSCkxYNuXSU1W+TLxjHHN0ZI5J1sRvCYZrW5slSWb36+UkCzaaNmGpd2XXn1ZIks9XmCSINn
6UX/I9WafsvCVU75DBg0jbX+WcXX+yBNonqFynp5gpAfQSQl0UaHgnPkfI12vgJlKGSNIqJR3qX1
JL10CYTdYQL5e//1vTGVDEUdGCCV9qc1nZELpxWagqF8JR3uFZbKTSR3xuH9US6vbCKChTdJwEly
udatMlo0q7GBVzzQ0trNtUHbZmNu3o9yHTwlkZ7+svCO374/6OWjociNqhocVjo/aWU4n0WUltO6
yGXFowpjOXqdRC+mFWofDqgXJhRvCUl4yuhrh7SpjNWpwDrKw9QxusOZl61uDvq9XhnXuL+XywLY
BdIphyRBNf9//kDZaFilQBHUs8TwRz1b7UHsymk7hM21et4bpyRqdDSAUJ9CrpAD83yoUAeVVStF
82CvJwKexjT4xZskRvjpIKn4PbqROpR0H2GqJN3o4Tw3bqVXhSdalVlv5Ggsp89RNFoolfbqUuEa
VTHeB0YfHaspCSZ3qoXqF57PQfRowBMJ9jISG9lGz8UopEXJxPBZ6rLIsuGsVD7tT2kzXQt1lgk7
3+FscPrw0IhjDQA2nT8l+uy5P5iF4tVN9KdoK8Ux1O5Q+jQAyVHzferDw5TUeJoJV0LYN5bmQson
lSUkWQhh5wPraTMPQMWyp1iFfjergvA91WrpygZ45eGtno9KO5cAmiyMs4brehRZ6tmsNY+WKNMB
NNceUlPv3CBu20fJaBpPRMV3N2ld4YzTUB6xHYjcQm+v+cRdrtzFtpg7naCScqS0nA9/BbEkcV2E
DIHpGdhO2KCVglOPVQHkPSebj+76pfNv2YxcgIva1vlQrV4EmU8tzVMFM9oomFtQSqCe8P4obzwQ
lGJyRgAsDDvW3NtpTspSMFONkAjgONOiYNfLM47YIWvn/aEuryFjqeITuC643EU9GnG3xOrKRvOk
wBDcKejaZ11KeieoTVBAyQzpCBylKXZHJS2vtHNcrlPGppLHwc1qBZY9n8whFctIlBk7jiLLnXGQ
INmRI/f9J3xzMvEzoPGWuh1a1eejGH2KY03Ta140l90uwLT3LiQR22JGfy0XuNzxPJCxEMEXqwaY
Y+dDVbUwYqkqat4EJRPtUO6IkxVlzeeQZesmipL9Suu4++KDtAV2EOjWNQXTtx52Mehl1VAbvbgv
1EgNe9aO5pV0OjyNQtjfo7UYfNYz7Rpi9sb+58pFrI8FChP7wqukqFWkKnxZ9xD06Y29P/eCYSeV
btEdacSx4RRWOLwUTVRnBK9j2u9Eq4mqe72WcJyqIGTlVzK+t+afgJlbjAx+AYfO519NJgMF0Fr3
1KCZwNnTjFrl9Klsqo1a6Jrd+NKPxgq2UpF+WOgXrjxtUNBGJGAomPnnQ89YngyLQ41H6Gw6fST6
MNKDehfVbXflKd96x4vuCnco008XwPlQDYUTQMrQ8Pp8lG04TZimtDoaJYmvnt7fO5c0LR4L4RoW
FBEIaM9qrHbAk70KBoP11PaCS2fc8DtOK1QaMyGbHwepmSbbmLvUm4YkGl26bP1k2xZtd2riTB93
SiKH15CSZdDzi2dJ6Qm8QBGAENc8qj4P2qYqQtMbxFp9KPqsvx9hk316/9nfGIUcBwFH9FAXi6jV
G9WjoKSHpLM8Y+hGOCd5U3zrNX26cgC/8TaXPgYaociyeVkr2pFehEY3C5nJjZIl0I6m6TRo0rCV
Ql298kRLwLGaN47BZcqIkRFSXt2TRqzORteLppeabf/ca6F/C72OmqeRirao+t3Lh2cQIRvowLSP
QMlQVydvLhSVDKZlerrhp3bZpjTqme01Q/S3JvC1mAeUvtzLqwns+kYJLDOxvCTLu41vdp0jFUaG
IK94zd7qjSXx2rEGKWiRFltrrmpaYARGlVpeM1aTO7Rl6aB4d01m4K1RFrcFeHzMGlpY5/s7rOtx
7EB/PK3F+6RFXM+NgXn2H3451DuQu144stQhVmflKIU5lcskOHIraru8GDpbVPxrzS1vPAtkKlYB
643zYx2a6egJI7OBJFQ5KKnTRUZySDghr2FiF1EM+/RV5JeyMcHZ2iDVjAfJyLDUPaqZ2c3uxKE1
P0tJk4OLtaNgYiWF95lLv3YpOVUji/T26i3M7nQ01eYRFXN5PGGaCWMBYKBOHYJz3LcXmQkhtjWO
ua+RiOiKXeFha7nYPVn8f9Llwj71AavuTXMoYEGIRk5dJdK07LlGyOTYcrZEGO7qrWhb3YAMF+oK
U/qjwLGzvi8MJBVsKQjS0zxGGl5BQt+WsU0dysd5qUJg5rasfYg0SiBEKCzg52nZiazFP4cEf9FT
FGttsa/lQtY2KspGw+2IppVhixJI8dehFqMZzSpp0m8FNZIML7LSojpEGCn4tKEMKEvl8mRRupub
ebJxw+hLW0CiNKndAL6g+kNq8eL5/cGFR2hEwyElUoqIdEKs0qJeqWFik595spy127ah2SILYE1/
cBQDAvMrjM/Reqni1RNooEkymV5HmOHqSha4bYZY/fujXJyoyyi0D9GHt4RB64CvEQRJpvHK9Myi
i486pkh21gfqbaqM48Yf0ubL++NdbKdF2V+jzgt8wySuLwtLrayCn0pe3EXFtpIRxg1rVfvwUy1d
jYSyoBsA6PrqANJoDRGRt5C9OjBqtzDickvfm3CrlaNw0OTqmlbD5SySqS6aEHCwJa72ZXf/nb/F
otDpdaN4uDypR1z2rNAOYYS/BL4iBLbYYRv9/jwuT3B2EwK6QY1etBMWuu8aApsaqy0TpSdQrLPM
cDWjrH6rwxSWOz3nkN9VmjBqW6wdRv0KoPMqKrgamuYfeLOwpxcAf3UpQvRbnO8sy8uasZseytFK
fyZGnnypjSEJtkYid98wNaJemCZjMKIjaaHh0ll+97tss0Y4WCkGVbaip4LlsiZNKH0KfI/nUDcb
eUdaWs9uFKkGrZrV2JZfFSMLkKvr4klzyqTuok0BplS7XaQV7ZPl6/ofX+6Nz7SwKr0dTegg2iIk
we99Q4F4+/7Ev97Gq8eHrkhdja4Qkr613rIkSFOnIz3ioRtQ2hVVPS+2Bk2148nSfij99JKbvTuh
3v+zLvrmq1rr5bXbYv3yF5iQyBFUCTo58eP5cqtDuFbIO1ieECfRbmhrqaY6LQeJM7VJcgVsvbiZ
TOIt0MFFhH7pt169bn9Q2rypG8uzAliGA6mZTY/sN33MVDsXql2ey4+ByVXz/jxfHBQmcAhcIPBQ
knv94hlrIxO1JIqPQ1R0XwahSG3UjOWX90e5CL2WUeiZkKAecZCv4V2tmrH1SvL42PRCsjMySbzL
xznZAnFdy68uzggSdwYCKgAyAE5bnxHW0GTIrAG8pBZuEvr4dUwCw/FpyW+7PrxyPlw+GF2uC7jF
DSIjurAaLQjzsQjKMjjWQ186IAhUmtNSeZCy7sOWhMAf8LMByHkoUCX5fDVm44hKHh4Wx3gsKPJU
dbbtU0Rj3n9Tl+uBp0BEEXACNJKs8XwUAbCukPOKO6r2U4e4IzwUcWDt3h/ljWlbMiYuD+rYwNUr
4LEKjcJIhjBh2hIlcMvCKr+ZM+28dtzkoei+P9rFIU7RhDuQJzLQCKaicf5Mmh8NejZw74paMNta
hrKaVQk/67K/FeK+2EHDvKa7+MYDckdB1UaWZrkbV0N2nBX6nLTJEZp7efC1ltLX1Aopu6v1+6/v
P98b78xaqidcxEsn4it5/K9rMTTGQBWDEtGoognuLcSpP8VqVmw+PgrFV5n7d1FxWc8iGEkotIKR
HWdphiaXCcIGdY7iyrt661mW8iu6lWwrMOnzdxUGsZQjXJAd5c70t/Sn6N+DUIu/ffRZ0IZRoUkt
QuRAwatRBKtMgljzmbFShUuMIJ4d9NU1I8zLI51RNF4KzWLIWa537GyIs1w0eX4sUmXeZXR1bawp
mbcITrUHVZBHu0I//LatMv0aDeZyySuLHgEHEhnJ0tBxPo3+IJWQjsPsWEhGP5zkOtPjB3pj5PFY
k0rmnya57H7opa/FHxZ6f3VkUFBRoWoIwrV8tb9WY1OmjRQPTXFMQ30wnaK0MKLDZPfjW4zqOUUh
ghbeIAJG5+Ok0eQbsxkUR79HrwWKfeZoGeJnVqobHz4UF8kF7i9uLnRb11GgEmcFtO22OObl3G1B
R/RjEbfFlYjvEiddlB1okULqhrgCns35E0VNrHSCkBbHPk6GvZ6oyTY0BH9HLhZt5KHU3SyDlwo+
bjojxlOb3hzUh5wz78rxfHmH0rXPVqeuvVQw1qtnQp8VnNIojiVWO7uhynU7G8J8owi170oJdbQP
b0e0u3iFoNG0aq/x/SxQtbGs4/JY1X3hQj58zPG++P94KHJa7utFEeSiDpvLqZqaWVce6YgJnFmx
Yie3fFpKZb/cZLPY7N9/qDe2IF2C8IrJH+A4rpMVcoq5nmqjPLJTFIfbSdlEVLe3VgrJ0ZxBFuCp
Bt/fH/Ty+EQ+gvCHHAnyBSDe+RLi2PYRWVzEiXzZcnzEMDVHJrQ0r7yxN1YIyBYINk1cODSt6RYS
tOFRm8TqWLS5+CfS8+KUJXr+0mDwt5HL6MPUVDrFaHHiKoXQhG7eKiwx5XrQlMEsj9DVlZtFUnub
DqPpivo1LPKiNMBIHCvAkZxeBKyrOLyuK3ifAU8GCqNsmiCteoc0hO6kSk7QMYnSTHzWJxq3rT5s
D6za4sv77/CNhQOYTJMXVDQO0DWs13Ry1c9z3Bw54gplw3FdyxtFGrrsxiqksjogbSCc8kLUiiv5
/Gv78lnStVBnKJBydywR4FpBPQyjGE5Qpx3TCh8Ng/tJKxFRRfygDG7Q/6yig1VCjLoLETiv/5TG
OBs7ccji5ik3ZtrO7KTQZ/2PpDdFdYtDuzXt2lGumqWnR8wP70/UehHSGsBS4B0t/Ioldzpf7N1A
60E/S+mxN/LG7efkJhD8Y64Gn6kdfxQnWgaDgAOIs6RpFzqrslR0kjHH+TEsGgnH17THg1X8aPbC
KEg3c0gtVCZSpdUjNWkpt1ne1kfcC3VH0wRrx1J71qyycGBKtFeunPViX4aDsUeCTWJBjW6Z4b/u
6lKFuWmaU3OMSsHYtSpXTGr10oaOqt4ZzDHdNdNgbupaDxx5qsIrp8j6tGJ4+tmIkYiOuMbXojd9
X0nJ3JTtMex9H7iVhofaF/vt+8vkchT28avSA6ciR/Lq7NAb5H+VOeiOqNSY9xXNYtl+zKrhWoD8
Whb5e/fItLpjEIHnxVJS1ddhgt6kQm513XAEt8FFR1bi0dw11izeoDc759vUnOOvqiZU0mNYIzgx
u7QvIR8LM6BFK8kUu6YCWpBp8U3LIPoU94o47+hri0fH7AckZqYetRlaLK04trtEN+dd4Gf6j8QQ
s0+RD2hgZ3UY47RsBtaXCS1Y2nxE4VnRGz3+YEzEw4IakPZC2Fp8B1fVFCWh1W+s8vFYWMI3uVfD
XVjE+pUdftGutIxicgoiIcBQbPPzBapUgWxmUTkBmfaStKlHrVXtCtLb5M5CjuqTNY7AVcLYWqj1
BmOQH1OF3b+LtcBstvhcxwiy1KB89oi2jeBSaFKGD2ZGi/cCK5ltS2EXEGWV7JWVOYDGzeWxt0xi
7UwyHoSso3D/uo7/x8/xfwa/C5IAyPZ581//yb9/FuVE50PYrv75X175O39q69+/2/vv5X8uH/0/
v3r+wf+6j8C9muJPu/6tsw/x9/89vvu9/X72j03eRu302P2up9Pvpkvb1wH4pstv/r/+8D9+v/6V
T1P5+1//+Fl0HF38tYCu2X/8+0eHX//6B5ySv7b08vf//cOH7xmfu/9eN+H3NP2PQ5N+z381Fx/9
/b1p+SuG9E/4dVAa2HuLXzeH5/D79Se6+M+FtcIBTncdgSaXel7QeMiH1H9iZk1dlTOQo/C1YaAp
uuVH6j+XN0oIh24ftzCiAv/431Nw9rL+78v7jxxl5iLK2+Zf/1hdVmSbdO+DdBANMhbH3vlKHqQs
zQYxyk71KNaOVEn2LJpP/aArNnbZ5pVgdznT/jqKXkcD/VpU+LWFP7/aN3ocDGMqlNkJ37pkmz3K
c+ANSkxrS3tfKGFkE4lH+79eyr+f+O8nfGNMasZwg5hiIKQ14TyL/VDusjE59ZPhjZFV7Md23JVN
tBH7wthFcnIbWddI4W9M6ysiBpJEVHgxrb3eW10hpelJnrV537fmoR2tz61g0mamXxOLxIN7Pa9o
+BBaE2Mv80rTzPlbRK4rN+NU1E8UXfstvYlK5JrJL3G0pTFAGvNXBHskz790wZMUU3x5MFtPyfca
Zte+Iwau3Dqz9N2a7YXzH/4yg19m8TxWKIMfxf7Q9n8U9WDGGyTT23Cbxp/UxtPD2xTWnLaJescI
nTrbmc3XGcfhPCjtsXbkT119aEJXvYsfi3AzKb+m4pPaP4U5umvebHzF8GEud6a587WTYqAd8Ciq
J1OL7UYKCGplwObHVhR2iFh0xj7ajfJeCPBYoeqnnEz/oOyMGwXMLMxsNAasl/m7HrqZ1jpjehN9
VT8nP+TSSYTjrP1Mhew+0ksH6npVHAcIoWr22xS/TuaTZn6vwBqmvrPz8lGufsANcZsC23r5d+9/
g3eLjb0ddNtGOfRFjnJgigLUF39+9HMXRQFxoL7a9Twxx/30xYhTW1I+C9FtPd7o+mync2lb0q1Y
0sdpN8c8gh4PL9QpgsAJrC1rAQGrOrlVfdcYvnaCo6s7RAui4kAB5P2NsK5dgPRAckSxAUHM17rf
6m7EUb0OssHST0OUVY6u+yo64pPvQtFeIhxf3ZpNpNzlQwUqKFSfila9xr2/2BdL2skxQDGd6slF
0DMZLSWKSVdPrfm9ndrQaYcGK+xysGyZUPBKIPfWaKCci3AuBVtS+PNtoQmoUhbAt6e0s579sAxt
Q+/gPPTx3ViH7ZXRLg4a8NxXVTxwVZpo13YS/mD0QqeM6acRAXKbKMRVW+PZKP1DO2S3uhU9T3V+
Ld55ZSCcHamMCh5JbkSITqF4dctPfoAdQWIkn+pJ+9oa+zCjkcJqfdGOzKTaSHEz23Woj/ROD3uq
66zlMvwUZf2jPuSm3XSmcsjapNiQWZE6xKf3F90rKHP2/SgN4LSF1DsXIbZQy6z9FctHsgYvSA6s
p7y8N7odb9tQnNbca7JrKQ6VQFXcT8le2o4HcdiUPvILdlhuhN8Ji9CieGr3lJye2n0sOPE2u69v
pZvqoN0YRKB2R/24cqx7veMZHX6xrm0+Jw1uRbOFQ7O6ktpIjW1FOyZAE23hl3DX3BR7rbT1h+ZH
8BTeyLf1t/Qm2IY7eoQ2MpwCwZYNW4pd/6R9fX82Xg/iy9mgwk0JDxLO+gIMStLrqUqsJ/N5mBzl
Z1A5MZ2dbIHaRhvS/2PcFs9pa8vH9JaJQM/TF90SSQ/LxtSlfkE2W6ic6qm8H27j38UPnsMo7f7a
qnqVlX7vey5gwF9vDQ+KYZj70HqKD+WdOtkgpuGh3ha3xV7Y5xyjfyTm9kvyMG/9x/6L5OV30023
MWwfJXp5B37l34cHa09aIJ+Ug7IYc22jYm91myJ1hcpNQxdNkjm5i1XHHJ/b0M0Ve6jssbW1xuEG
60072YSDbeyNW/8wHKXH8QTFvTXsMuMX3VGzo9Ctul2q28rsqePtrG0b/94qjhMN68XXtj3llaPU
tvolffDtYqvucSB5LO8Ljyal4qm+j3fC9v33+1oOXc8bNVnIhrScLRTW83lLoENlGAqYT9GLeCN5
0mH24rvmIXuwbG0vfFZfGjt77CpWq50kdjDaGkIvjYNWl4BjZ+sM37Jxk+aOWTjNeKiHY10jlgtL
CxEfh8+l9a4zN0a0nbVdWOFe4JqDE3XuFO9M1CRLu8MrV91IodPcxbda4ubfuHcQwxPCm6pk023T
b9WTcNMdzM/xN/2zdN8/IHV/5OJRkMV9JKXLcBPh8HjqRFtTn6z+EGou+6Eq9orqCgXmK1i5uVa/
wWNDbO0stOMrvOpXX/PLWVxERpnLpR37fBanmBgn4zZ78u/9++ilu1EO4bPvlG56V4WOOG4E0S6K
bdg40EatzM7u9UO3TW/z22hXudZjcRg38lbdYk8sf55aO72/ZjVCksd3+Ps7gkPjlwYsTkHIos12
de6WaoGMp19Nj6m5i7JdId3Elo2Fmc5+DFKZ8/82KX27sTZZcAiCmzI6pMaj3j/G+UG0buA6NeVX
1Xo225uGDv3gXpscUXEnfx9HTvWzNLdBbwPmt38mL/RdukyUx7y1a9GWJVv9lVS29R1a2h9Z33TF
czB9MWtPGjf8XKmddLLjEB1Hx+w2muEMA+JJ27pwI/lpLtymcqfhpogf6CipU9ePdmm4pZG8NXJi
m9DBo8y2FFrWbnrxmao49jQPc3JfVrswXg5Zor8oNuw5f2jVyOkMy5XzZ11B79hlY/YQPcxt1e4M
cROf0LrpfoBMKfpT0t3G8rZIHnthp08/JmJFPYffBTtEz+3KUDYJ/d41OnypyiPyZdQCkK8mEowd
P7MFzkgM6lmieZhA8aAdFucQzdXxicRxy66Nu2w8GeGx7+5xK9/25ktkfKIX085iZuua+tU6uIAU
qEM7ZKtT+CaFWm11P5Mb1DND8YSnD1JUY3zw9UnZVL7cOHNlXLk5LkZ7dYxDFoRsEK7WOrgQs1jV
iwihsMA0fzU1oZuSJLEtIiDGdSlfYX2sAQ7Qc1JVWGFL/w+O6WuRmTYS9QYsOHiK9ayyO6mCk5Pn
P6krL3H+DbZNohMZh7zvlbsAzSQwVledgxrjJuOmLpRr2rxvfKGlKk+iSmgFnLUuqwlDrEYiKhAn
TM8+10OobQkc7dDQ7wKlo3wd+LtW4VIVMsQvBGQdjUdNLzKyEfHRmGjjef+gX8d6RHiENaikEHVR
vbmw8ZPNMUBOZD6hHL9TkQvES6FFaAspsVkS3DkrfHspwfw31nIGtfydyy6Hytmhoy2yiIQPoOCQ
YtYF4jFSWgOqnnjqorLZiEkjOr0UNGiAsfI++oQLjEaUQkcAE2+slrcQpGoYIDx2ahEOtgt/044G
ulVzGJJZflOUWHcTSb1yfxKcXzwh+j/UM6kxcO6DW50f/WMtl0pdlvIpSegUdLL4EKq/rFRxkgJb
a5SM9531YATfkQOzld6y45lDQXwwxXvNSuyy+KpVn9T25JcvuXgcx9t8fJrKl6n5UbWskvEpTO+G
9kek36rtHdFykt/SVm9O+7y6n+Y9SKWkbrAaI4nD3VbNnC/Q69qsd+KDUe0TueDwI8MzvRlcb97X
sT2Wj0bErj/m3b2m7zPxq1hxgKvCQzXv1ek+Ef4U5Bw4ZjuNHNlozxhcveoXPTh11skoXiqDTGhv
8EVMTwi2svIzLV60aVOMD03gDvqeO643HlPxYGm3NSTg/I9lxMQDd7qFrwYPnbkC/fpRb/d4F0z2
LGws4bMZP8vzgxyeyLAN3fV5pohZFG5k9TdurFr/XSoQr32Mqk8p6S092LG0C4cSO5hDzFwJXLS1
awh3Udu5ZQbabvquot2jkNr9DAsBL7PvksScat+QNUXgzC71XSo5YYMWHYVSkp19vfCFDyWlN/VA
/qwbn/ruU8ivRonu1MoTNuij+dJZW0nZyMoejCLySZyXs7opN0p8O1zrR724tQnLlpo5Pe6gwxxz
58urivIhQFdZPYVRkJKwI/Rdlmb7v9g7j+U2sq1Lv0vPsyK9maaBJUgQICFSkwxREtN7n0//f6m6
t1sEq4WoWQ/6hqJUV1Ip/T77rL2MnRMbZk+aUDuRVN6a03/qpsFgccGGMUkh5bDXvUI4B4sEQ1RO
s/4j7wHDZ+x5PbEKbLPYJ9V7I9wzslFHFtPgUWl3Ab5e+VryD2p1abMVBaUZXwVzlRqHbDzgfRXJ
GAFqjyZbAe1xkr4S+KyqdgmeQNNY74bUC4B29N0EtU2NXSXmzk67qlj1lktyiXGX25nyTFc3H5lw
6Naj1XeeGNqD4mrBqldWMgRrwWnMHS6sdinucnE3Nj+DfKVqXpt6xQ9fX4vcO3FnPfbJ4X5W7Hp4
COOXYtJsLa3tKkK71CHefCyNwjbqi6Hsgt6J6odUWRmjnUc3VO/Iej6VDnglEPoQv2NSzOT+47M1
G/zCplyRT5Gyw/CZbqG/S7eYx3ipM7z3GEge5t6uX1QD7azjTwjYYG3qdu8/ivNuLCob0z/FGY1D
Gd6l6tvyfwJc+6Ps4sPx7t00t+fSlRUMERx8CYXzdF/Mu9g4hPnhoQBrSxyxy+ma1a3K2qxMP8nM
xIb6pTO5BQU/3RXjNpPKFURVK/1qRd+m+GCB+TATJ4EpOocQKsaN8FYepeaAnlEK9kHv5vrFn577
rnfMAJe+6VugPiplz0bpQEakoD+Uiq3QB4hS5mQDBaF+mKZvZndnFSIbppMQoY3o7nq3qBy/PYkC
mF3hYJ6UmzJTCzfQbIY+tb4OFTsLnhqt8PzuTYoGdBuJrdVPWMkvt2xiP9glG5FloD7IbK5j9vAR
caBOlYy2brjTRbrr5EOlrOXB1sV7NTrV3wb8RI4D4oK5s03hkOqqHVQPmn/vx4MbYelY/1CobeFB
7sZN1OIbOWh3eX1stIsU+JskYDtePlSt903DaVvr3opRu8OzYYtTkG2OlV2OOJW5mfFT1EO7gpXb
zCESuXVe45NUrYz2O2RkI/Op6yuSrpatkI9secbisqZmJpMtqE9ZufOn7UgYSweu13XHQEG5qr+V
6Q9NeZJtMiaFca0la/jHdbqJF1d21gLa/FVh2s88zHX+9SK/CeUqhFTlr0TRjU/Ccye60o+ASGo2
L9WKGY9VOFbCxOiQhGvWg/6xvR9ntsAr5GlMi504XaOrjle+sS7EyC4yr0p2U+qWzy1hlw4buNSe
vZHBUWkrwVZ0YXauB0yqsP32guYQdV5orPSN5TYe9SF8TXDn+BrsrVVxn3wTjlVoZ5Ldn0av2w6b
DnT4oQNL1bcGuMsp/Brk9ijY4qY6RzFnN6msZU60LffxF9UWfWd6rFVX/XIrGu3XUPVja4OHz0Lv
WRhG7KCvcKKCXj5LcD49xTVcjT4qRXuE48AGMbQJVsWWSbK8WMxlPlBwrSDtXLQEe4xCVRsT73s0
sc+NYNw1YnJjGn01qMWND/E7rnQL92Ih2y915zcsxILSGgl+N57iMO2cQJMLN8n7W24/nzpKLh3b
f9Rm5KWiprtamZQ28isznsRTjJeaXWrdRQzFI2lwbPLnb604H4fYulEzUQ9f10ywSkDLJaqGO88M
4eO1MeoX5DiepFPGuHd2RMPNxA1AVDRTCVZV7oJ/jwrcrk0u38fCOuQ9nS8pNRYUvtyaP6XIfaP8
lO0CWXTkZ0unIEYvL7waVeWM/X2kUTP2U/iz04/z8FPKXoxmL6ZvfXeEzlvEl7x/n82VqYBiOVJN
QJBdCTaThiR2cY2h55RA4W2jWvEOxOEqnxxiehEeF3RS8S6qt7nhjoMrd04aOXwxA+KCyWbyEKY7
E1h5pTnqRt4DaGxoRB4bj82kA17oAl2tpdXkVF6/arzg3nz0vxbv/nPyXr4UnuYWe+Yo/DmmRqvK
073+NfmSvUmv1V7ayl+nR4GfteOAibfIkJwxCqFrLj/yYDNLq2Q+9cJmyreKcTcOj/naVDZl9tYn
36cMZ489fAKhP4jxQztshSa3sW+zo3LTa+e4uhOLl8zNqzs+8FleRdVOSvYWIE6wTaNNrqysZD2O
Ngs2uW5QIvhnfxKfqlf8WLPXCZi7wKvBZpgnqJRAGx9h4zV6+/MGgY3u55fHMJdB+4KAfN6NTC0O
GWbazadQcpVqM+qbOL5T1ZU0rnzLo6nk11XdlaMtIzhbLB1ebPWrRby86vXlU268dcU9WLw5H1oa
ayxmpXUf2WXohfNKI2aW7VtM2KzTnNJX4aXMnOK+cWiuQQhSWz+3vjdIbpx58oN/nl4ITU6mVVHY
2qP60l+k9/CUXzLehsfgrtxwQrvqEK4S/gLrazq4I6qJO/+hWxke57jNL+U37dKvCQDIbUFzkjPl
/l2rbYMXDosP3Y0ktyvtiBPchA/GJi1t8RsEH2Ojb0syLaQnxNOrchd+zQsnVe3Ua7btO0ggC6dk
N6/aIeHUDspB8yxH8LJ1stbdZhXc6TaLiSOuoOEmtvAtBqDhg4odBbmuLZ79O/9JHMA7QH3EH/I2
WMdgPGQJx3Z1IGb8Xtn0G/1HQ7X2ipX8Jn+J98jytEcYUupTNdh8cTPDLS+e3STxhmmngaFK3pxv
RGZW/Y/SeJz67aScw3Jea+OdFa7ixuH3kOwti0JuGyfxNf+SHPTXbiCeyQ4O2XNV2fwwSo8f0C91
YaMXK+x8pdZudCdMHAwsBg43bKzF3Xpv9odiEEHrXpppB3nHoL6/9RtjbWZOO4Pae0O4jhS3f0xa
R3oefmg/+4PcMsWwa/4m086YUSbkIvPZbGrdSQPHJ1ojWTfaWm7vk/QgmitDdfnDReLkpNb+DJGo
kIQQO2PsmpMrditf2/mWW8d7LLo18liVrSStzGIXDo8JEGuw0bt3NaKfOiuMiPtNVK0b9YBPv9I8
DGxNYq9tXX6xM2yzXBeF2w6UOnvmdSFxA/sHG/PayWJ8xyTyxt7/MwRC0Mgy6YEkqtLiXhPwVK3O
4FFm8ynrDAxuB75wPxpTO+mZd8CL3bXJSarvdLk75oVnapnsCvzPQUkDxKskN1DaT4gUp8OyQULD
oiBk4PVx6aiVekR0G0on6cXKrckTNeTEZcFYYzRvrFOM+j6VGujCdAbWkmwANHCFRoipr2C+Xc6n
0c021a67H++Gi+zFK8sbjnwaUYVfupOFu258KhMHZqIERPwsH9WnKbbNIyh53B+R/ccg5gL7EXbC
K+xzmtyRo7UZ2ub3+XkSbUf7luHarNl666SGneJpb64a3u2jbHhZ+5A2ztB7RrYsUF3sjYVbsy0j
v/0Yvy8f+sP02vUbJX4K1Pup93CUFY/TsdzLr/Um2GZ3rTfvgnW0tk7JWvDa/XRU3WQNtvqFP/dA
eb/k34a78l5eDdQl5V5V7Cq+N3glfbeJPW3Ggnk3Res2OcwtUZ+HTOU8XPU4xg6Ir1ot5dBXGH95
gvEoseRIjmrwbJzhKDwvtfEgHjn94Csu9sGzeGS+Jr4o7wI1Mt2DExuB7b/Os8schg0RNUY/Kifd
1d3CkWxtNd/R365Um/XWlVfzOywx0bKF5/wN3jK+7Zxv8jzw3Zl29ZMbvZSazbzTX8JTU9jRU/HE
VkjYlY9pxQfa58uqaf2wjoPgqBKO6Ta/3rz1FC1GSQkbDLt7L7z8UD1EL8AmO/O+21kb/RT/DFif
h119lz5p36edfEjeIPRTdo0joDA/C+MuflYUxsqu2rGFtltprynLpzrrd2n/2Ph7s7kfLFdYJcUu
7TfTiD/VY9ceI/UQqKuoXnW6KyhuKa0ik6JDeXBTYW01a0txhW4zR2uM8CHFgWKopaN/BbDWGwq3
mzWOFvO22MkXK7cXZoFg697UHsvuIMubqVvJ00lWD0njkGvccN35ndAd0hYfDGh02sGKLhBb/cY2
buC6//DNMqmAhLSowuAsXw1WzA6/V39s59OMevFBILN932fSaPv9qHpVq03/ukZg6IxuHkHL4px9
PZyOC32Kh0FITlgg604bmVTMutoVYvJjMoVbIVO/8sY+7CEAd+g5sFGCvrlYR30sSVZcKpj+m8kp
bvzSJUXyTZNJpVcI2IDA+F2UKJgTu6SwLZC8wLgIx9xJ85wlFXcup83QvrBa6dYkrOHoEdNjde3K
Cprvf26drh8Ddx40aEHXMWCDvHsFclZjJ8ZtnEWncrYKRjsdr6muty6bHWce5G7758P94vT/fl+W
48EfZya50CCQIH68L0lpZXPZpNHJjOZhn1bT3Rj75ippwgap7fy90tlRTbESeZM5M2gJTWMFNJw7
hZrW+75mz8j11LYQq/4GT4QOWK807ggCurHG/VJcfjhTZHfI3eG8oX5nb3J1Z5pMqFDvK/NZ/tpx
PMlOezt9Eh7UtXb21+Yu84pH5qXhOdgVP5UvlHqGotHXNHGEDLzWrqOVHh/VYoU8FbgmhQDR3WcA
LtFKiFZJ4tKSaL4rA/1IEev/uVPv1X5jnbJ4H0j73Hc08qYQ9qZOXNt40CvIqPHDmT3N7BF1bzHZ
72qaiBWjT2ugv3ar7JDLgLePgn8aaPdjL6o8MAEakWnPvyqCHb0V3vRYZQy5bCwKqBIgGb0CROJE
tEv0cqxHX1qqHxwrw4liJ4zdmiYQxfNw4xb/Ir1c32J44ox1fsnw1asakOiSAfyaiue5rO9gDiau
Yoyak4YslKUwyjZf7beemHC7TOiuMvFBlfz3mICTLUOR459fzWvMTscuGDP2JdUH8R4ywY9vJlvh
UOeTzc8yTnlMcdIHVR36tR99x/SfrvV56otNPIzWDS7UNQ7867iI7ChOxA0gk/143Fwh0kJvovzc
W8KqlSB1lWM825FOLLkcyYBZenNjoPLpo+dSF9caNkxMOH5xS3+HEQRVahtJqbJzXMS9Vxv7SdF9
Nnl083GWrP58X//hYMuHhCsB/gD4ylyhCQjvtajUNO5rXL1EYU6DrZg/C6l7ntLoVmd63Zzx1wMi
QG2gHVyWlatOUKkUEXA7GM7+nAC55Q29tszI5s+X9Gux+Pji4rkBjs5oaJEGXFO7Y4jdjVTp/Rln
TMCsYrbHp3BxG7HFmc+fps8x2fRGGzM9argYix7ebxqE1vy5i7ZFvo/Dk2A9lOO+1LzYXxeW5mjp
KtU8OYPy7nWjS9qzUj+VjZvir9isR8G11E2TuG200vx9K+Gkv82tfaB6k+rV88byPUtjRO1K72wn
mVrj+0vnSNpW9JQ9SRdjxOrWUyKnvKf34vfTS9LbYmFXoSdVDr4Gcu+Q5V4wMkzvUdW0ERqA+9jA
tnLZxJP6YwoORot1tSLFGmeHeN9mG9FfJ8O6P+TrWzll1ygUj3Lhy+H9RnkwYep9/C5UUchIfhG7
s5jMhNT2D8z47NmSR6dv65dOKx7QSN+qSEvF+fhg8dhhzsxrtLys14a8uRFiE0yS9RmNb8w2cHTJ
fw49qO1wu/pGddHAAAn14yYX2sCrivLWePnzZS+SfAWKNpIB1fi1LP0G8YnBTPaTNubnVFAvaZRF
Tq2GvhNXeeW1sSy7cfFO/Ed648o/f6WUYPiYS8YH5OvroI+mwz8z6sv6PGEfsmvNtQAXTws1J5MC
Yf3nz+cT+xNMkR5gCRsgMnrx1fj4aIVW7PyhLjjYYJ4rUuVxF4oZCbyHw7EQcpxzSBB2ZosRUloW
NxrBfzg6zNNF9AsLkK2reQWiFqz3YU7E1VnIRYuZxexig3ZQOq1ytSg6THdDFccMAYMLk7mXP1/6
59uMdQUZ8Jh2IIig9H68clmNyqA38/rcZM0e96RF02JRLzrdHq3mZp369DZzNGAxdM4Lq/8ayLYw
dYPipzVnqBXtBiBraLejMAd2J+sXZXGTk/NyYsCcmDdep09cUCjgXCWPGCAXVooif7zQkKsxhJIJ
WIZrvJzU4lMIHzrvzl0r7PMak6JeZiQ9toZgWywIDgxR01OjrW4FUDDLVFy1s7gyBlU/N8zZ//wY
PrXnnB7iRYXVnsE+hqtXi31cpgJk3EA8TRWRWME4vYd91az0omxsOWG6TzNgQF1nlGklI5W5ZRNd
hV/aSGbYpWbqqjW7wst02r1SOaEi7bw6g/FWxjdO9dMbA10V7RCSZT5MOvWrM+0xsdbHXC/PVgl/
e26YmFhlJaFcTb6TEXIr8/fTArpwsrE74QWVUElfB+BYTddIeWAUZ1zTFSjl8FZSv0tvfIPapzqL
AgwKDbgNgwCYuFfFfdDI527kNDpXkNUiO7PkV0UaT004b8MqKu50FbZaMM0MgdWq3Osa52EJqXIY
O/3BFwPrWPgW7igz9J7R0HY94Uv3JdmM+wT7MlufX1QzY7Rbx/oDIW/whuaOKDz5uwmRVwj9NysI
hS2nAVoKKCyn471VaaDdZCk4+HjDNhBpVFpV2AmJX5ysLHdjpeUBzLO6Lg2xeexAR/3W7B9nw0vR
Ep+gFUyYiB2NitzJNrrRnn7eOXHLoCGij2F5YnG6YpA3EVEQXZPG57nNYocgZsXpxapwjVQqHHEG
8ovi1t91XXKkmD8h/hnsVrR+iq14QMHtKaPaf8Hm1JlrcIBatuoVBnDqjdbolwfshxV0OU1OcbHU
XFJTrj78Ss6DzjLz6KwNQrRWhl55kNpC8HBBkzH44HXq/AI2QZnbDMihnrYdsRUhL7TaFk4NEHAM
8tesTLPdjFdMZuAEkajdGlvp5k4Vgn3rS/Lmz+Xg05rLK4gSwFqWXUQB12aESpfXQqgN/cLostYK
L8UdszU7EKGum9ZQ2KlJqtm/PyYFEr8ajPEhkV61/YOswdA1+/okx+33OW1+ZmH6JfWTbWb6LILM
vQTxVhS7dG2gsMTBYQjCC0SPgxP69YqAb24t6yQ2nPLIVfKDrp4NC2/i8ZLn5EF1diC9aNkBHVJb
7TIdzg7czMjmrrBHDXDBqrwowm4XPc+UOSKajMhsXIWdWjPBK/BnO5ihYshvRgv9903HjKlQ9jWA
H9ofuX/oMW5K1U2cEyx4ksf7HnZPmWz86dimrjF5ecJek43QpUkrpy+fM+ltqLyG8V2nbUl8tMJ3
aL9pCDKor30Q9Ux91ouN+SXX3SF/UZT9gNBmcY5zmqNmet3EJAzCD2NS3dM755cqdHwXyhMes3ZW
ufm4TYyDqj8Y9bMPfqd/UVPVM5MHhJJ2fcKOui9WZYAJNkjs/VS6k2kLr1RdBl6RtvWNlbHQTPmr
vCRHXMFyDhFyLZU31tPPq4DFBhQBN8lHMj3aVb1MxYncRx1nxUZRYE6MgJt+dB9Aqy2GPrnxav5t
E/fxI+ZwfAkWq4G1/OvH1TvSskyMKnU4depqkB8L3fbnh6bh4YmVozWelgIUaC+G+c0qDySZQso7
h+1L2O0a5VVRf0rqz3EA4iqPQfkzFQ6hjz+ZpyZf5g6XMGZte19kBvMsmc/T1GHj9SXoZaftLBsT
tVXEmEyIndZnogGpooczMiRbvzsN4aGQ14H50llQpMofclNjUwF+wRNqusiR0PC2Vcn7/MXyd1NY
27h+syvTyK4EVwdJGZt224eCpwyY/DoDBDp16IBOBkA5gOUEq5seegSzNKtAzxDjWzmBSYrkrDL/
67LAFpSfkvYjEko7l47Wy8hmqkb3JUDkz0ELgpeqyNY9pz6BZ9f8royEafDJn9QvsGJsMcJOuWE1
SRhw96/aV6QDA1h8bceXHrJS6sjmY12e4uSHyvA4wXinHLdmmNpW8GQFj1H9WugnEcZMSAKsben7
CpfoGUERRLcsPvmcjGptrWLdla/Qp6Axj26qwJ7gje3WxMyZ8NJBoqutKdvzpWDNc/zQtiwHnIU5
Wvcsv0vnMXSZgEsq5K7kTkapoDoGJxx6XfkoPDIV7N+U/Zg54PPRusgdtfbImASJIq+qAa+BvSa7
BUw+FknRTcy3Qb4IllcEHrOgLHR70pgSL1AcJPN6tzbiDRbWFntjfxdBYxy+Wg2Q5FY2ttW0iuvV
sKjxphpCyF3865fH6aGtIaGjj2vGL2I4MY977YrXkTkuLNwhdI3L8GPGKzzyOnONuJABbS0/WckO
266cyN/2JTC3RIsa/beZN9NEvGLSbiyz6i70EuoY7wlTUWtddJ5iuua4hw9PKeRH3t/VwjmBGZVs
2ZONJMikEAfuss6Ly3sdokjevCXLPHm0k2abS48qJy+UP3rpsU/P/niOGTY2eI2Oe7Pe6qzoRfKc
h4fcv1ektRysw2ynBms/vku6XZzuqm7Z3ivzBnZkPj9I+V6X3FxdZdppGr4g5FP65y5dZduueJjM
9aiuyuipTpAGnqTu2DH497/IfB7zuNUszzLvILJn2kbONxYjUmhQO52B5C3B/y8Dp6tCYsCCY4+H
SSDt3qfutSD+qp3608wAMIJbmsatbeTttJok8RzH6bCdK314UNtKtZsswPQO13of15l1KIKiVJ0M
LpyMi1crjLkqof01eqV1DD2Dx5D5jFDszuqfzDh/av1lfisXXmqIsB8WIlgOWavNwnFdjQEITF+K
q75hmUotMXG08IvVKpJdGlkFWxYXE7YgetU6UarD95yLddJDzfrzuv95+0lPhOJw2QfirY5fy8fa
KpRaE0uhkJ5lXxyOeti7lZK7sur39txLLMY9YhYzeBu7prFFMbjleS4tHdiHZ8IJLPrARfu47L6X
3vw3hEHrsJifNS09s3lT7wLCJERlWpWt+h41UAfbtusQ9wAO19M4OAQK/0A0zsyp5EX/871Ynv6n
MyFYQ2b8s4S3X7W0w5yGVhr32XlOxddAm1m7J3ZcBa3uWpfv8fS4FRP/uT1dLl7HRBsKv8b272oD
nmcKkR6yCvTZkBtsFvngtInxXSkt85ipAcKJTt7qdZ7Bh218z1frB0KFnxQWw11lTjD69Ow5wGwH
4eBU0wLlvdPWiW3JP42RRQv183jjLv1idX28TagMCHkh34HJiXjdUkezHyVTVCXQ4Hg/eikP1/0o
ys7gd70rDVHrlWk/23LAdkmHrRtbWXBsoVgEjBu7PO1XamBJ60kUu7XcqbZWNYWT4LC7CvxGX2l5
Ya1NY9HAZDFkjKZt1o1U6pupgHWF4833KTeau0nK1sMk37IeXDqX64tDkskj0VRkHNd2is1Ujn6h
zslZRlRhD2bzNJE/8+f37Jf50Z8OcvXU/UBLZDnxIdI0IoMOouxWkVSX8Gj4h2qi+DMIftb1FCg2
1SNPb6yXqnvIx7RcxQbm5xjFOhI2vqOJPmjooXwxdXJEqAzujDciTSwrw4h2KcMQCu6+uSnVAFlC
KRgry+XpKqs/X9I/fMULmC6DYhGVAHv86isuI8K1tXAWTnoLsQn3tdmrxB5wwAyGbViyaVnSI7rg
ThsXeDcIamS1pg5BazBvvKDXpkh8TMvkQocsuYwwPrmhtZbqE1ZaCKeuStdaq/RrclIjT5jVbaHJ
iBRk0o9mWHlqgtmWNCkPVtTSJKCT8AKNJkzLmLTExi0i4z+eGIEAcAf53BVMKj6Wurwc8jita+FU
WdPstMFwUuZqS3+QutQ2xL95+9p3vjv6PEPcG/ciOIJjTLCkegJIiOIMz0U2vvz52f1DEWIXT9Xj
6RGdjZf7x9OqO0xXpqAMzqlv5vcz+1ld6dZ+ag77Ofe3um/VbpmYgTOqo+io/ClHb0p9r2mSFwv7
sbhTmJKqIp7pQdNm9Ar6e26F06qacpGAoOLvl+1f+ar8X91SPjis/NF95f9BXxVGYL89u0++Kk9F
8jP91v1up/Lrv/jbTkUAQP4LOyM+QHLFZA20879+KvyW/BeW1DiBAocwx1hevf8YqgjmX+ChCpv+
xfIX55EllOg/jiqC9RfoP4AAazPIr8h8/F84qvyC0f5P3cMRHxSWtRW4G0t/5ppL8f1tqZdhEE+z
XopnWXpUqgdyuv1VnD9O8r6Q90OwVcRTGdyhVLB91Lb6fZl5Tbyad6pl11+sxJlRH1i7Ll8X5S5g
DOmPdvAOoQxWyRM9eeFSFvv4aIz3KL+61A3Uhyx0Rhw79UX6aA3rYPJG5a7CXQjhjT7jCxazyNtC
h7/Hc1i/ipGTlU61RsfQ9uaToJdui2hJindafoyir4L0qucPo4hpKzDRQyo/5Mh6RNilpn6Qkkug
svnELWRSNxO8oeDcjzYyRLt6aKqdJt2aL16V3f/cUfATHjno6KeAvEGU28IMM/HcRNqL1geRi7Ws
sScd9asxkg3fWswxhNXwBcMl7WAoxETHA1P8397C499P8Hfx3RUBbzmNZUDE/ACSAqDOtdVsnjdm
qTTqfE5C+SJ1knnSAjHaA7ZoUfxCVNo3vVSfM3EU2E7Wa1lcwqOVdDoTIuLSZj7/+Xw+AmicDr0b
r9cSXrycj3rV0xaFKQeTYg7nWq7FVVdG1qqZ1ZdWmdZZrO8WV/UtHJn/uM38/7r0v7gjvz2Bf6hL
+eJ7+bd11OIP9evP/++qpPwFUIzFEH0B2szFEuxvlyeqEvWFbh3aFbUHfJYH+d+qJGl/LX+aQsaK
Cd9lMW/7b1WS1b/wh1usREhY/7ti/Yuy9OntXYBsjTeXMoihOhmJH8uSgZu6RkS49jyahXUH7tts
rTgT3DxGiqilY7+REzF/UiMCXe0iwSdJzeVxS9JF7dDkYLjf4nZPpnM9e7/dxn/4sJYX9feCydaA
BltBUE9Dg7nRVaOYjaUYBJHQPvtiWAPvA+1VeiUdmfUnq1pQb0V/f+x+WTGW4y2Lh7S4kjKN+ngn
wh6KyTwF/XPQkLiTDkipsIqUbpWL5a+5vixIEXhlLlHyyHavDuOXieTnYf9cGvCuc8EqUBOEpoA7
hjWcyHnBUyM227tM1hW3NZreEaq6O/753i737sNJ4LJDzhSkDIizdPqsiL8vRlESq41vmcVF0IRp
08iy8DJVyIlMgma+kNfbQlXKuqNcFSLCHpijfz781cabm8s0i10mq+uyKLP9+3h8QdWaWSoWrLtF
1ekXsGs7eTSPithK94Vm9Ig8YnmvVM14H4/qS5cgEvjzOXx63Jiv0fAtbtfIeGDffDyFvE2EuUmD
9lLLsg8BHXCjrQ39xlGWC/l4ozkK3y/9OMGKn/wgxjEeKikc20ulK/VWjhIo+yHJRHWMfeSfL+iK
wrXcVPKIUH/zFcMEh2H58Yrmsh8kQjCmyyQ1mhuMXbyiHZIgbZjWrpdJTraLMoSX3Qov+oCwL4U4
sYmEPPriB76cOUQV3goG+Qgr/H1OLEak3IuQR2TtClZQgXPirKuHi64IXzvIAKgC8k08ao84vtlh
VN6as3++4cTWwhthB0t9RDj18SbIJnE/eplOl2IkEZtAIssN8KjEDywybrzFnw4FZkT0ogq7FMrY
3+z03zq6ttKmRkuL/pJ2yAszwkncGZtdVHiNfGOUd72os0jwUOluOR6t7DUTJS+ruAz9obt0Qp6t
RsMSdn6n145fa9qpmHTRk4zaIOUouyX4/6eLZEtMY7NwuWD/fLyfcduFpZrU4yUDVNxIbSfgrFGk
K1WbbsVTfCr4CwZHLg/WLmRCY/Ly8VAj+RSRNcvjxVf9O6NJXkhxS+3RiDAdbJS3P38tn15MDsb6
CSCKJZfOTf14MKOUjbTvCYdLxhK1Kn1V7iSx0WzKKSvv5kjI9l0OMflfH1XSgPIYHLOGsyX4eNR6
nhMAnFC8zEnmvyUD3hlkvK6VSBY2QtcoDN4E5f3Px1xu24cSRIMBmgN9ltQPgKurL4KzUPveqsRL
HyC1tgafvQR/weZfH+WXD7BKQAb0pV9i998+hrwf8D5r/fmiN6HlhVrT2qYy3oqnvtKDUk/ADhYD
Xoo3Ozk6l4830Mdjui+1Xr/EpXnIEB2VARq7tsR+Gilz7UkKbmeabcWbML2M2JbH4oSz44QcmfZh
vPz5ov/h41g6BXCfxX+EHu7j2VRKWOKAn+kXE1puA+95LkZXxjz3z4f5x6te6I1EZS9xr9e81Ckx
sN1iKnbBZgOKxIDZ4D46mOdB9RTID7a8rb7jexb8QFjg3yLF/tNF/n7wqy+FTIbUyupGv+TWQe3u
DOM+CG8oeT4fQpbZgfOCaji5QH3/eB97EofFVIjbL8ooput0Ji0mS4zejlMt+dfvKSsxHz59JeR0
/u3joYQhU9Uw6axLNeiDl8iYDkDyL2/U61+OXh8/Ojb0BJwsbwYdvHq17pEUW0fA/tbFNPsigSJe
tD8DMtt8x48ZZbp+wcDU1ou5wpYhzdZl24bvVZ4ytQukcUmZrVT1VewyEvkkXw8TFx5C/iPTctwq
83YJNfHVsAKWMpOoXYdaavhoOpMUcyelnfZqWfVHqGxw1U0kBFDsCD8ZOqEQN0FU8a406mIGqGDm
9m4WUXar0H0uOlw/hpKwCpeRwq9tx2/lQJOSCgh8MC55kxZeSbo0Q4vmlpfxpzaWoTi1e+nbEQdA
0vz4MHMc12vZbKzL5FM7E1/CRsNvC0PeyVYE9FqpU3vXDaikYz9ZbA+bNPtXnLClIDFKw/cH/BAb
bbCdj6cwYzzajJEQXLRBtrZEXDauLCbJRhiK3Psf9s5sOW4ky7a/Utbv0MXgmF5jDgZnUhSlFxhF
URgdM+AAvr4XmFIlI6QWb963vlZWWbIcJCICcLifYZ+104hW5J/3gl9v7Gz7R+yOqRw1rV/SezFV
0qjb9EGvw3TlThCXHMkEw5+v8uuN5SpzyYyK2FyvPXkhzcEIhsRs0oeIkxqRiVXam2Ss4C6o3r7O
w74+hDnlUasaUBKFYfnOhvDb689pKTKg2UXWOb6rQCtFNmEf9+ALO74s2/6zVjFOERcEOY7EIk4N
A2gLq9Ae0Su915k6kebMD5Wvj/LXoVCNWdHp/PuQKU+LIid5yBgWVdBmOV7rg4vRAhW0sbxPohDA
xUhHmNGpfOlUU7arRkO8s7Z+86zp1VKYpJpjotg/fQpBKexS4ykwvDNth7hFENkVzfbPz/q3V6Hl
YxDjsF+9AlTevKpqCv2qcllRRdVSc8yG4azUk/fYYb+9Cvutz6ntz8Mdx080U9LNbS9NH5yW+R2l
opKZRLd5Z999nZE63nfnWM7wmG1CmsN7cnyZLuhxrOr15GHUUg/qZ9FcaHbNoHXY2Bi14gdFP8Zc
+KPwPxWqii4y6cuPGG7pz7ON97IIgmFt5RA33aH/7uodesVBuWhctCkfvxupZm7FYE0AUNp6XGdx
CugoYEo46A3ULn9+Mr95C/gy6MDnbzOn68dfxhxCWhdBlzzIiWZO5/Ku46SDqEMz0EWMplhqQfFV
4rVX9uN7orhfyqu8BMzfwDIjcOSpnaZuhWQ0DGdFUAxZba+5dwh6tNLY1zrTTmlpJNvRGtydqjp9
U9nKxrI6GG+HQI83YRpE/w/vApSmuYFEAV+c3guHyo+vZJ48+Jnu7hsdo1AVifes1uc7+svyITZ4
vQ4ltpNYuffdoW77KX6YPJUug3SAgOiHch9LOe2nwh7eefd+c5Nn7jK3mGEFhiFPw2aaZTXLtW4e
fNV/Ll3AAkVk2gtlOON+Gizn0Wj7x16A/OoLleyNTmdAXu+bg1UX6frPy+2XqszchicCI8z0ZnXr
XHV8WxWKYokmZMxbKvmmUYF1aZszEiW5Dv0m2rLqm0/cuHzjhAL1VRnNqvxKf2fR/1KRnD8FZzkc
PKoz5Lsnq77SeM6p5bZzycCjk1G1nwhPw73S0f4onck+mTMHgcdpvhntNPvadtZ4H2jmS+4DvB/b
29Gu/XcKZu4csL1ZGZwFc30F0OBMCiPeOA3oCuXlyEH7R5fT/jzsyuTRaRpUhgGjbICAXA/0XFOj
2F6gD7QvQi+rHp1qFC3M4AkE0ZhZ2WWVd8GXyGhnWJKb2ReOG1nNoleMs4AVyhxEzWFv3EsxoGvU
xqi4ap0pQ86JSOYRXHI3LKZW5fcY5qIQ0yw7u25UY9xQbkO2FCOSvzeb0hoYUKwgddVFWH0J4yx6
BsAl7jNZJEyOTw36uYE0DfVbOSECMu2guu2Vln/JZW08jJ4PRtfuCtgjwgqgeyLmi55MvZ2QGkap
fygGJ79gaCR87qWVcypBv/lqTaDcCyOyvjFIwIh1kkrzq9Xj3Lo0nQHXZT+sbsSkg8UssaOl51zq
BLMTawmanBU9l74rYXsognPL7maJke/X91pTIPuTSelPqIQmAHRFVCaf9VwGf6UG/2lh0JLgJfo/
P9sEv7Ywuv4p6457GPyBf/cw/A9zRxWJjgVi4rVR8cOpwnU+6Lgf8k7Q36COSvz9s4Vhf4DuTeke
QAMWsfRVCQh+tjAM/QM2FXMcYPLHiCD/SWP1VTjw5s0kaAHsxs458y9IHsVJEtC4omzt0m7R3KEm
lGhzD4OFqs+WndjFXePt82aQWyesi2uzt8ozUQblJhud6bqxhv7QpWnGnGu+DUOmcLyiSs99v63u
DWPIz92cmM/BLmEn6mY6xMakA92ymwDkMOBHjADqd0KY41x4TvGJd+FrUhinPM+5cLwJ66K2QfBb
4g7D6nAVytxbJ573jKOAtn/zkK//ukVvO5dzLPT3jftxJVJUKmA+FbfT+ZJONn6iys6+MyXTjlE0
eBw5EKxyu5QoWSPnouxK9iE/M6Z3NvnffEmuSN40eznRuj0J0yKvLAZP6sGdHYOMBvYbHrJAoICz
nfGdU+2XS7HIMDgAsIirHUvl5H4mrJve72V1rymn3USj8ySdSMeEx3jPYNya4/GjG0qvCncWliED
k6j5Tk4ut9CdUDpjdZ+6+kaGzZ668cab2vO80tfVIDcYtyxsa59jytyLT+zQN0ZhLhOGzIMnSHXU
1pi6aHaRas9Gea3XaHN7sZeCckh2Z3fRxwHfSEvOlKHmACngUPeoyyKAcZ1pvHPizR/2+MsgV7Dm
wBN1IonYScDuDWPiRGaW3hupgqmlo1MbgtxcyJHZkFho7xW5flmNDCHOdGEKQHRLWBnH675UANwS
yhT3qCSd7RQMzNFqA/QRGeT7clD+Taq5SJbqd1fIcWrCe8CV5x4obx7yKYrsx1d2k2Rg0o2js3Mp
CYVlDlTFDOQ7b9upAIrLkMXBB6bhxnyL7s4f402eZZQGDX8m6e+7wGB6XYvSnaAHtU2lCwrKy1aM
oTSLIERbHNZItpogcha1aPACkDVJcJdba21ENVg9/cN9AMobdrwoKahgAi0+2UDLocq6IgnCj3EQ
Fssga7sr12DqJSgRwRtMlKx7gxlpF3TMny98kq1x5+eE0CHa4/90a2YB0NEtwTZOjxy7/tgKVPco
/elRMeGs8puqGT/VVn+fZOO4dENfn+Onry2mNMqCvSZFAAGsu44U4RMSsacCL9W0M19Cw2oX1Gq/
4uyHmpCsuSRnf9el7SRU5pMTKZMekJPNBBOGM44/uYZGVYTUZD9WtnkRTM5WZeWq8PzLxseCIRdL
u80XsSY+GT+wHf+JUv4L36o36+eXKOXuSRas7DdCi/n3/ztIMT7Q7PM5yOYG0qsV87+FFuYH2OgY
n1NP4l3ngPgZpBjWBzxBORroTTJpzdv5JkgRxDav8i+SYBYoUOCfAdSPs/Uvu7PfG2q9Fnz/3k7n
JgEOVwbmgYwLstGcTnuBuWCB94N1X8ZVpX1mxs2/ioeQYFhSsdinWU/veQryp7xPS0gAsrI3NTOT
jL8GU/mtjAP4d61tLwozGvWlp1d1tvQM/gQeGmY6Q9f1SmGmUeawvVwfdKFSclo0meNcCwJnHEx0
q0mXYTqa7ioxx+IumbQvdd8AyspNVXzVKWuMM/OYOi3TnNotRdcpmuvMvVyYWT+W6063o2/SKT1S
1Dy3M/wEajCNss3K69jinKpa1VdLZfZD9845frxLzzcQVz0aoLRZBLq81zfyzfZZ82BjyiDGfabH
AdDsrl5KKfrVmyX147m9jYmOT72/rmIwSkNpfh7vej3i31wlq9n9qjImBctFs86jot4MVtNtNCa0
11Yv37MG+c264KsQ6M3IeLI092Qj6UyZY1Vqj/eOXo4UVYv+82B5mrVJKAF8T+mYpMh0E39bhXrE
UzZcJReNVTKTNxS0f8o2SHCxycWzzPX2JdALH+spsCzusnUVM57hWIg7EWMEtjRLMX7s3NFmUNey
xmIdl4jr81HVzZpOA0N5kEPSYjVNBgDktFNTu4xKF0NlpqyTq8ZooDQKqxzBNuLoovkM8q4cUQIy
C9zqNp3U8KQ5gEyWWtNZT3bs1N+FTBNOMMFgx0LQb5XvRJK/PLC5DQi8Shh0GuabeLwRK+AfbTc4
w30b5t+DqTiEGvdmMv0dw8Lx5nV1/Gfv/S8ADGyQlBPnMJnGOLXgNy/OL3sx0NSyfKnbIv9hc/h2
X/7tz/q5T+v+ByA3xMfUvCg5/217qFFU+cAOjICd8htR9KyV+7FRkzDOvul0eRAg0E+aQ5QfyST/
CWUCmhed3jYNROYj/8E2TcTDenmzT5/ehtMKIFSvuIs7kew7eYhEsnCNF8n2J2ikaTAvjfGSYUFT
rUbMT6ePVYibzBqJeGKvPTDUwRnFmgimC2+fWBfpzn1OeXsAWTu3VXXtBJeTv8X/RWQ7d/oEiztx
v83U7RyVe9w+V+LGEOdBeN8H+4jkz10CDzfspzi689JLrbt0y7PKPDQ4unvnIrmmDpjy60ELDlN8
1Qxbz4NcFhwM5gXN+LLWqBwhtp/aS3f2j4MFnn51810Aksp/sOOrAj+tOl9Au6rnlqAP2wp4ZnYh
gWX1e8fY9MEB7LeT31MQSq2lWa20ZGfW+0g9mT1+RQUIsKBZJt2tHO8i637S91r6yZi+9OnejS6C
ZifbvcO+prY1P0dtnHIHytr2zx2DfmX24OMilC7bAWnh1TBunRhhyVXknxtqnWR44eyG6MxSF2N/
PeqLJmAE5myiGcTgMXBcwjoLxbO2CKydC/5zeoRTvwPxN/9VbCbxKRpuuvS+VNTKkoMEyWVf1uKu
au6C7CKJdgBdE+ykvHXMBHy1SKdVS1XbOau1HX49JgBGY2OW2yq6+uf7yH0h+et/gd8pWwH7AdAf
TEbIzyBy/TFM+5jH7cu3f921T+1L86+LmFf4X1ddm41xHv7OE/W3P/7HbuHaH3iv4WvPZeA5PGN3
/2mS6nxwEM6SrtAC/Guc5MdmYXofKFKRsTrUlwi6ZnHhz8oT+wgVJ74Mde657IFN0z/aLo6DEmAg
7GSzQysHOPp9SubHp4/ZMSfZx074ueqBKPR1ZN8aTXJZUirSqupFIeIvpukuGFnbqSc4B+W69ap6
wfiYWte59e3NLvyb8GWu0P+9e/34PBAf0FfO7eFZU/w2oVI1lIxx7MPPMi2rjRY6OHbMv6RwpFda
is+f7PRPf77mSS7ELcR6h2ODXG5u2LKnH1+0scxcG7XYuh8d7WAb9VpKVT+EY1Qt2jrK1nU1iGVe
ofGs8gh90Huuqiy/oy/NUDzgBnIwmlSM5Z12a2WUd9zSwbud7HHhY3gSVQxRChz/HG1PYoDHaWxd
Mi437f/8zX+9MLEH+gaqJIjj+N/xF6+bMELpa1m3pqPBunaBeCnMhBdW0N/5jdo0AHNso9xVhfj8
5ytz+B19aVYwDxil/2zujtsv3Ynjaye9sCnWR/ImXaQL8KqLi4sv+71custwiwji3L701/Zlu/NW
zt7Zx5D86wM0/0ttjVPPyl/6awwm+Pfz7yt39S7ftYvretfyt/7a3JvX7QLnIn7jc798vnZWYKE/
1wd/LVYu/zn5qj6PmBGSX2PAR7djX66Ny+kyPPc/DjeQo5LFeG3u+4W2ZMZ42S/cdb1+vuaHPj+3
/O2w7Fbcp2W8urFX3RKG+QZlzBLxytpawNVd1yt9q2+Ltb7tN/VGfk/2ILdWaunv/J29SrbFDjk6
aNXpm35p7Gk7Xg1X2gE/zbV7bl5oO30LThqGO0xKfhpNy9ef763tvbaxFv5uuhaX1n7+Sd0iWH7f
HYoFthFLdzV/DH9V7apDs8uWd3JBy2OJ0dwWBuQeP4Gtf9/s1OI9F9ZXxfXfb+6P5wnc0qfhilrv
NO6IQYoGla1lN5vV1T1elYdqWWzDm/5rDO6iXUQeqKE1+EoMDXfhGibh2lgAjttMu3hdbPmta6Ls
zcv28mxk5KZe3o0LtQtXZIcL/sU6Wacrcrtlxi3P5/9fjMZSLW4iDsYFHlX5R/8aOnbMP6/UTluF
m3w5/9nd7s8L97Uaf/I9sSPGG51ZO/bg03i9FFKR71oS/a8fAvJQ3tnQVwmQhHyrYsijxZjMHiwe
xZ62Ov/rFwjOUSej/es/NaP6jAKl2VYybhkYpysY52O/NIYS08i+oFfvGJW+Dwy1rM2hOHv9xQDt
EpkMMbsdbyitDmprLlsDr5EA4aeugjzRzwIe1Bkx4I9f8mLuyAWhu/r7373+Plit3nt1/+Pd5HUF
2PZciedc4/A6rQ8GUz4kIy4PN7Q4zjShnYs8uk3a6NyTL1rb3hmBvYLReWlpxoVpT0w9eZt5gjL0
1xNFQhPPGf1bGOHUK9S9m+RPReHfVG6MS4B/6GT7qWOwK2gQD+ZfY6E+M624K2BL2GMN1ri79Atn
GxsP1BQ8ZJT+NSTJbVUOsKWnaOtgHY3ZxfnQphs819ZKBOsiuqJHAfu8XAewDwsXlq/T7zIo/0gz
VkK0h4Qg08oIEqvsFpHfncK6UGG++udFdXICvd46NAoM2L0KWBjMPt4MZeJ1vmnK6EZPOWraBOkg
ghqUO991JigOCOQM+xr95AZFRf/OxY/r1vMT44FxApKDEIqgAzu+tocvzTi0RrCGqzksK1/Fy2RS
5ULUFnjYpm1vSxEBr0DT9+dvfbJe5qhMkKzhxwY9gJrISeZrq9prBtAIV0ljvqSS4B1umtxMIb4H
qF0WSWvZQBppsfqMsWz/fPFfqG1own0GK+nRU9AiNjwp3Zaiw2K4s7GXMFLg1SK8TaSXHowO4oge
aNkGkQVOlXZxUZTFPp7i7iK1cZoySKsQeYA7yp+EmPJV2E4Zlqflc5mUzb106+Qdo5bj+0TL5/WT
UqdF0QZX6nUg/U1JJ/fQimTED/edEX9G6Q5HUccCNLbcQ97En7uUmlrMdH02Ze+NKIqT5hNpNLeG
kj+7ugXm7hVe+ubahpK1Z+I2fZPl3SpTKliX/bTfrGK3ZFS4hkTamSEdnnTCDTaOmCJwgdvmWUcl
aGbVVJ1/7hbs+PhSH3phPHpjrm5aZdbbugYU/vqPToHnqy1A7Ocjc9utTpEnlNmlZetXXiWSG7ct
g4+ivZykGs+T8Mx3o/6OTn1NdQez2USM+ioa7GTZqLw/mxDjrsC1trduGFzqTs8syWh9fF0//6iS
8vsM6H/1DPMccP/PffbtC5KI+KiGPf+Bv5Id4XwghUB0A40T2SVV4p+5jtA/6Mbcbvg58Md/+ZHr
COuD7bEFwa9EFEXUz4/7kesI4wOFbbrv6JApmFJv+SeZDh/lKOCkI0fpnLYczbe56QE05XifY47H
d3urq9eT11bpNhsT0m/lls5DbCMm3kRdoDfLKuwtZ+OIevho9pn3xCce9oFXgOzvUcHgbxx1Ausu
ZzK7MyQFc5KfWv6jHXTQlttWMunsxX5qb2mSKqBRU99fDabbVMQEJjkWbVXvS5s5Vke9Qh/xHvCr
4CL3/AYAkWqj2f2z0Iol+nEMiFJdDedta1jBwjM6cxm6IF2uVB8ku7jX/fPWycbLkDG3J2En1XeK
57O7WaQ/TdOI7hUNd/q58PPMoo6SKSxPski/jIHgfG6r3v3o51LF2wiJTIFPUYTnsDOGWMEESrjN
QmVyImALZfMESd34FuXSwIFgiuUns+UsW+hjaCEgaieJu5bRV8HKixqckw0oJo925EyHHCa3s9dQ
Y3E0Z1emqDHv6pRfn5kRldWtbHLtss5sEBN+kSTfoiTVmHUQYjyrnZKumd63roNh9thkGIwht1ra
Zovtmqi1vl8x1dDEizbILZQ+GiNOFF0sC9RK3pXIvOBhs3vHYQ8BvDO/iCY3kkXhZPUNxcRwJjLh
SJS0dO9XeirYPSuz9a7q1HI0jFi8aFpWsoGAPAhMUdeaJupPVmH7X5kqTeFbWSkioEYq46lH0Fgv
wwiB1Sqdu999VHvOLgC1hka9TBhkN8y8hYVTicpbuLKbrp2GwgFqoVGVOy8RSbMI3RQKk6Zyc0dt
XJkrR1eZtywIaD7KXMUSuWTihksfG7504bXGSBzs5rG27QYfWz0hNLc6q5oSDFpm6+SPVV5UsKcK
UJxLateluWsr/NoG4QPnocbg9evIj1pMFeMafwk/qc07T+Gtlw9tRK1+8tBDDsTusZlb49KxWGPM
tI4NBlZN/3FI66mH5ZWMPHO/k87ZFOVJt0xoHj9l4chAfuA67qHyuqBej45XyKXpBTOkw7FdubZl
CUQaTZR34U6Fky6Fcr1xYZYB+tAg0xzM0t1mmnZJNQbhQsRMi+0KD9gqEDboOAzFpXgLjsIYvuTt
4H8uNRMfedF6GfenEQ2sOX/s+ftMjRt9rP2v9dTyk6oOPFw0lvXFZOXoKGIj0Xet7PH+VknBa2s5
w6yydSKAzXTxaWQMHL5uN3GoQZFsUYclND32kePH9tLX2SEWEy2t7wa6OWuZMOyQrgywjLPukcb1
IrO0IkPAG9ifXFnk6dISQ4Ig1RcVN1OI+qHJ4+x7horti2zaCtf4ugxe2rLEkJA3UF3avTklq6xE
6LrsmgL/arStwPdTv87IAWMj+uSlvqmWyqocY+kOkR4umcroumUaG+GEDCaB/80sfQIW3/Amna59
Dm48nRfPMreTxj3D9LkyF6KNRLS00h4bnlKgZqTgqU3XSCoIDis7knKle63UF7yjHVZSnobkAJaC
q++dxlPJtiUNwNg8Y9RqU0yFqTajFrI1OSgJrd3op4AfETqyHVqhqKmw0FuEUilK+A1TqbQat0GC
4E1QkWVt9D4Vj4Vd49jneUP84LWF/60I9O4xbxFyrJQeN/2WDijcnaJr23t/GB2i2KxPnV1Xtma+
tsauwRhJS1yF1ZoRluw8upU883GGbh87Mh42eEOLL4MvMIPii3e3kZuG0VqWWq92ddFN1jbMJqO9
FXXECtG00Xauu4Fi+57bqD3lDJGkG6UazGb9NKu+6bFql1weTIZ05Iqu3I2osoFNuOoSHGULV7Iy
ZbuDd+Av7IDArp5iHitTITw+2welZifBwrHlNqZXdj4V+UWiyAsqGextHr2H0YlXjNdIo9Z+OAKJ
N9TCkN1lGkJv4jWWZX8lKv254dq6TXnHSoyztO62Vkc9LQjUInL4AH2qVpYHBu411kYnbfkgGksI
ZjGTEU1tP+Ia/W1s8ruBIrpQJWGw+WSE131bXch0xGRv3FlNtG/aZF+Sz410HCZYgAbOB0M8rmUV
Pda9p61au6p2bq3uuzww4kUSDzvLwX4wz2/pTbK1VTaMYO8ijyxzmVX2Wscs0e2ePRljF9wzAuRz
tUzH2qQGuqkC78y3kk/2aEWbNtOZuErQoQQYQ8FyU6klVlOaYTw2nsVTmZ6JxtLOGAy/D1MhF7Zo
Vjg7FTuV7sxC8qaO9T4N4XxGuberQ7nJvP62QQHRO/6ZTyGs8BIsaYevU68DoFbuuOfPfwrq8FOT
CLQvubjL0visd6ODl1rnaT+Cxfcmn7123PbVQBlf58eWobiJsuHZ1pJ8Lfuo8ZfKNnq0VQipc7yD
csmLWrdrTZgb5vp5RadDgittlhsHZWhYQuWg5mxx1UWKVcOOo4MMnQlcsEy86pHGyUom6Uvh+JCc
sl2XmDt99B7KZh4XmwicR5Kdh0kXS90prxqTakyM5HXy5AV7ERYeg4zX0ZAU62hCSB7lQP8LFCGt
MQcyWfscF+ZtXUn0zbyMy27SVy45U1VU972ZPLKdLhFdRnsNbX8POpzIqGAPiLG/ExXDbRtCn7vK
LQ5VlT2ZWfRpAH/8XBeGce+aOPQKs1vg+uIDUgJTpnnDRYNyepX4EfTWYrjpI34mLdl0XXQV1oia
ZooDc9rPngCcVri9caEMY1y0w6MocUzxE+eFy60S2lBRXOOt2Pa2j5tZQIgmjYsEf2wrCqqtR7ix
Mkvt2wTdEubTesqm4Mws6/KuES6hiTnRuJ5Jztciwc0gt24THZJb5ne4mpoO6Fq9F5+7up/OpzRc
pRU1wayC5pKPN6ZQG5lAw8xNOlUezxClzbXMS5Khyzrswz0ao8t8ggOutfs6y33ufPx1iqOLCd+l
iclXawgvNcfet6Nz7bbJkgAjxiddX0GjuzNtbCQjhYuVE64j4eKZCuh79j8JF2OKHZheteZKFIG5
aFO5azt9YWrpxViHhzR1rk1D3uaM4TUubjLsqKHuX5ucMzapeWoYUHmCdOdXLDa/AsazwpJoYWVf
ohTzurr5SJDxSA9l4UfPeUl7L7uJR3p+Ncu5uOtG68wJePw4dBMEassYopiF7aMVTuq6Cx8ybC5d
gzJnjRWN/00r2vMR2wSqisEF8xsHvU02WkYN3hsDks4XZVh4HAljXUUp5lrRAMVVY1+HyIfBSt3t
MJBfJ4hKVv18KUxRvgR+cS2YtzW2gQW4npmoVZg6/qZX6ZUN7izzHdpyATuzOT2n1Yi/RWpPKxr3
3WKsCUb0qf2WN9GmgK2xSqaOEDkXQC/lpbIbPNnrfJVmbCdN/CgVzA++GtBilUKctKsnQmsseYqn
wZw7/I4+MrbtAJT8QnqLBWY46e43C7csQwVVRFrQtt460nSzQevu6fmmSLt6xCNQpl8gTmLfkziZ
l2zqAtfQuGl1rEELRylYt53G+CkNmkVTdjFGQKqRyz6ORQ6ARIrn2k7kkyEkTm5oXINy7biBU0PY
lZICGzRHQq08j+sVcDNjZzs9Jlf+4HAitrCEFsiPm0PpSQPLs6GxQGtX3Qv3Nu33phO48cqJA4ig
Q+k5N0ko5ffMNqAqBTokWqgrUEx1r1LhYhjC/EHPyOXPtYHw6soJ4vbahUAQMcXVi7vSDA0P5IMv
MtJ7KfDwGYfyG68WPPWhzsADSfCToDdyKOWLweOLrUq3RUVtcDTcKGU2zdJo2/Eq00o8qxk8pF87
tHJQO44e3YPcFjKPoUTCB5QYR2RneukIjkXPnANLPzOdsyKNtU9qKrRLApOxOqSjk65lM7rfDIYb
HMYAOmQqABunr/+8xvD/KSptVjH/z3WG265pjssMSCZ+1hk0aGYfIJ66b1X7P5qq/gcOBdTY9GTn
ie9ZX/ej0OAZH2BcIMFA1a+DWJs7sX8XGphypgpJLRRhK4XWf1JoQFZ31M2joTbzYARifpN+JhNA
x3WGwCoifWQ9se3qIoSZqcfOMuySunscRFtm1BGSMm03RcWc+LXOUIpzG3hekuxIv/zxuqYPYDFx
zfSBJ1GLprLfIaDFSjbDmhbnxqDWb9LCLx4Y4vTwBpPMPJFHprFNRdsJnBsR2UGwgaWhUZAz8tyr
aV/aWjE0mybFeQK2cgI/ZV1VZndLgUIn0zE1/RovkebZ11sNa0fNTzj1BoPTjiSZVKGIHbFlAgaz
00B09qPRWfM4Z8J02UpXFBEJUlBe2CrgOE7jmIkhJVpCibyjMbFwYjdqNklsp7ca01kYsSZ9mW10
szecvc6EUSY2TjNyqzLNrzgZW78OyWPfLKPftJd/92wYi52FzDxo+szHz6bS8t7knrkJpJEwqZl0
qmvGl6bSP8jUqOPVny93Moc7S4HmWU76Ha9/AT84vl4QU8cWRosMJ2F7gFvXh2B6IFMJ9VU3JVHA
1MZVdCjyYsyeJ78x7vtSNY+jalgCY0x9/J07cFwF4xOx184D0aiW+RvHOvlETahNSRjmxN5NQjNv
JbTCXHXFpMF0Syw1Qc9WERbrmd8QB1X5gE2ldMP3PoY5l9f/bqMJx6OozItC4Z8mGi/s3JV4U1h2
nLybtCygcBDBfAc6GkMUuErzNOawjFqlb0SgBdWCAr6eHobQsV50I6tWxqCZSPvS0pyeLJpo/gNL
HinzlppMVOWL1OvKiY3ZCtxb0VoqulPBNAbPdj80+M7pFI/s93qfbB0n34UXnULlzPagWHmq7NQT
LxpjRniAomMF+WViNlGuncjCh+jP6+lYKzjfNMAh3DMwNi7tgNfl9uam2bkVsDoCKmyRO7QOLsde
ZlwIOeAtnEsSLdIISTb156uevjRclVfGAhWEGAD56kmDSHoKgw0nomwCmY/cKAXAajlFgOGwX+/+
fK1fviEMa4ZKeF3ASuto6o+XRQifIDPTrEO162RDCe0Wu5FdO+a9d4a9jm0e2o7Ref+dt+JYjMCN
pQPGXAMmxGCsxS8KEBq6niWb0CHwCScH6GSTXssgIWzP/aB5MMa62bTIhimN//tU+7/YjubLOg5T
+pSk6a+cDm5MJv2MwhQ2l9WnqUIpp4aLzvPKbhFDwnr+89XmV+rolaMky5QINXouy3l3cm+ZkDf7
aXKTcDFpaber69LdBp1lbbUg868bGGN4EFkTrtHD8M4SMl+BB8cXp1dOnd9AxT67Kp9cPAjSyowr
i/XTBEOZh8vUpxx729RkO08Z8tjGB3HD59569uSiF0jDFBdeo9eyHMfZEkQQqsOmdQzmJ1NmaACF
Jj0qgN7Cl1vPO2ie1aA5BNwZY20JjqfdVEw3qmiGYhvwgOVNMeUkF44yRur4uIZV423Z6g6068DR
nJsp6OPpuxVXpa12euOkM7lXuToqybjX+hfoCVP4UQnVk5cmo5ekF0LFpriMKf1UNwzvOsMyNMMC
a26VWaF7SHXwv7C1DeUFZGpZMV42YYGEavCGqh434RSbU7fsjDzG3pyUx+n3vgilKLEjd/3sYzRl
VLajIZyMgcg2wqw0saZheuw8MwaR2ts5CoC0DB0SebeLNG9fZpnCTS/UreiSkkuebMlJpdjxM0J/
2kTaUAT9MuXKydcsj9rgnAZenWFqYvhsHY3uaF5xGbmJl8g9K9cd1Koc7MFftVOPixtuCJqG5Xvn
moG9zipTDtY1ZrvVKL7nlpOreleVMtPiVWHhn21CCBRV5C47KxiJ4MOxH6lUxFLzXnxN+jhE1Cql
vurYpUtOUERu+VWzSxij+Dti1hJjjxi1a99QWvNCZOO2KyShUfLi+1mWn2lWQExCwSSpTNKIvHQw
Tg2nCC8jQx8A5Ig2SdOFUE1XLM3kvzk7rx25cWhdP5EA5XBbuaO723F8I8w4KFKZoqinP5+8D7Bd
qkYXeg8wg4EvzJJELq7wh7Aqv7r2TGnU+Vatbm3pi+ikEiVoWCTodNyk1WgYj1RnCbePgRJy/3Fx
eKueyF2a39B4w+gl6QyFxbFskIn5RlsgSbnT6T6VG7+YtPlAVpjZGL4wVb0bJ93XB0famk5+4Wfe
bThgDefvMjjE02d60NMpiYK4ODRo3/G7rKLEK7URufJu06DqPmWmsHC7gDZN2VwaifTn/8LKQOBk
0/DJalSGwtotjsrqnWq471s7tfxjUzFwoROpinRGQydB7nk2BmzhMAyZ75Qfjs5x6kVR3qiGe2XC
F3zIZJjchonhBe0+yCM3/4Raq5Bf6OrPWm7bLjfTG+gERsrWDS0xHQrbKRvcFkwTIXSm5fSemQ1J
17ytx2T0xWbEhGWmNz6VXq02Eu3NwNlINfjU3q4h1K5zNGBleKwNUCu63fT2J6Mw7afQ17xZyr92
dv+zu8TKbvi4abN3Y2swdyLpCmRyCo+E1FRqyr9PNlzJg0cPSj42NqOw+1mHln7whaRtTX/LgNlR
2KpF8yE2x+le14GVHkMVWMmD5YVJ9iUos6SQD2MumrDfI/JRD3rL5nCnmyYzhzj8r+zosn2mUC2w
U52ht0ygkwI1INwTTnGUfu5HN8tOvts3St4K9E/9m7EICic5hFM1dPaHTpcGXSdTDEH9XNPQ7o1d
2TtECho8llv+o6lbAbsYIsw22Qzs/IsIpCnvAlPU043ROUP8YMQpjehJue4PPcDEv3Yhnt/DVFBA
Uwm21C/QSMgTV+lZXHlpYYRYErWagQrziv6mF3W7mwL0EpopGK9cEJfr2YgtgRvidiD/XpM180U8
UI46OhSxSk/QVvpTHWAoGjoE6Xl2rlFdz+/C5fnsJSVfrCIWAOJaU86I/XEcVBgdmqIOQf3402FK
x5nRUdzfhzK0NrWIw53hO9eEpVY1wZ+l/UW9C3kiVO4vBJBkTV5R2jMFmkz79LYgVExbPYF6N820
/QpeQd+UcNIxSe46b5vkQolD3ub4tfp1ZV0Bl1zkriSVwF8i8MmIBQH2OE+4rMQxMiY28e+UWe5t
Li37xlsEC99OPc4/L/lVwN/tAQwATxIw7l+tEhsSZ4Op7H4XXLjNRjWG2eOOQF6JmUrYVYeodY2r
rtvrfGdRLAeHBsonWOqwFcLUB7Tc1HSDfrecsnFb0tMqjp1t5tOBGl3BWcsKjOlx/pmpT2M93IQx
anvf3vvoC9AVxXRQtqSXa33iyfPbOHTSJfFJGYY6x2ZKcHfcVmXodA8t9WEiNk67WHG9vfB6i/sR
sCo/CohcNqd5rUaJ56i27RYHCQeAd76JUyQ5jqEtrZeK6Jge6x70Ds3ScXGwx+3w9Pby51XDss1N
/Fj5B+0fcB2+c76xDDvxJdpXwUHD1zmVjt3eJrZKH+OKROnK9nplLRo7YDGXPg5AkdWXLu1hdnLK
1AM5dnSPkxmqmxDBnho/n/bvfSz4mct2Yi8vXkTLefqrBCulOSrtLarsaRKARJ4AgCS1wVjYdIbm
/u3FzsuSP6GCCxbYFU2rRYF7VXlpLLsB5SXJsc+78CbvCuYBbtUxIJfxloGd6W+gZDtXQsIrq0KT
oCyBqGjZ1Cfnj5iEPcmv4xpYSJfDc23b6sb3kWeyJ9P+WBohjB5jROjn7WddYSB52EWhFbIEIw6A
bmgAny8bgmRwsL7EASyYCxOt91GR2EPzLDcMJnwmRokRJ1trZhS7L8tG1Ntem4HaRGaXJ9e8Sy+2
FK0RRJr4TYw2F3D8+a9J5BgndIKLI6NaQ20bCbPyyyhbHFt1mw3vfeV/AhUFrwt9ny+9nOW/dlXe
IakDF4PxU9iNoFkL0TLqBv/r6kLswkD0P6WfheWVEHEelnnlaDxQgBKVuIuozVbLumMLfraN+6Mq
Jhy0HFu9mFWv6q2U0tjQu/GvrXjefvqz4qJPTqOEYptguNrRZmEZjiT9OybK2tudSD5UzOSPlT00
X9nU32w3r17EkEz3Cenc89tbbB0R+Yw0vThOtOQITmsRYuDVZtn68XDUNUVnUSJ1VGR1/6l0bYgP
FQABZTTBbsqL6cr3XWlCLc9tw+6g7kaweinAl+321wcGamok6TiNx1Em8zELB+AYk4h+dPOIFn3m
Yn6nhmLLjDnbl6NUJx/c1LEAIAdkOgRvJkE7ydhurgnOXexzthEy5nxKpJkJNat9Xjc+l8PQ6aPR
TojrerI5Gv387yjwJXrn22cllx4HMFaIRvBczl+Bl7UC7b9ZH8sMM7apsk3QQj2GrLln/DMYaX9v
+VDIjSAZ+itLv/aQGFssrXkWZ653vnTtJlXnzpE+0lUjx/NGEE9Omfwb8W5/vv2UK2tdvnS4OCuD
mF3UOGxYX+druQZqmozerCNvAFZyaTHuGrr6iPhWcdOWfr+tbQZUdtgmj1OkrePQ5z50+M782Mza
P8xl+9UVdrNNKNSAvFkChEWR/qoM3Pre/q3n54FsG6oGKSjkI7pf3JurbvggRMtCYb7zMhhqt6Ux
ufN3wyhBH8okLj4ETdC/CKZ/NRAnBs1Xvsp6eUIr1DdkdJbrFHX11ZsqVDiNZeDNeL8E401lNNWz
147/QvUaj3QQym2fqui2MrLh8PZzn19w3DHLwvDqXNi2aA7+Oax/HUYPTF/hA486BK5V/SyNQold
GnQmtjVO0ADsc/3xS8a46PPb656H22XdpaBa1AhRT2FrrBColl3USdBpTE2y0D7SdLd3VT3ZxzLF
9BK+VXnzf1iPb8zBprii63e+FRvtTDR7aKV7MSSCAEnAByNnitPN+X+pNZlXwutrj2cvXfDIYvRF
mnS+nOE0ANHC1gQ9W0cfKq+jagN+5jGtrxvabqhCXckZXl2Rdi1OYTDniGPnK9aDE2XWYu2uXIRV
QCXYR03bcA9/Ld+Iya2vqLouO/J/m5j/8wH5btYCICaMr4mCpWuM/dTYvFAXAFuS4kWp+JPd6Ovw
/7AU+BabxUiFgEifP9qiyixdO54PCGQwDtfaAOWP5tS+iKfYuJIHvPZcREfUYBaMNnpo54vBHkq0
G2bWIVeTd997aXjvtx2utHTrXt7ek5dLLTxYjh55LRdhsNqTQvn+rHLPPNhoVe6jNCo2Jup9n4u+
Dd6VPS9fCyjkIseN3CEl2DrXGCLgpYhQmIcCw7O950p31yU57iSKah8dELBNCt/39z/fwt3ly/GJ
cH05f5XST5U5hoN5QJQ6iIAmu/WnyYUydENeJK5dbJch1IfAgrTAMhQiIK2OnB3JYkzHzD5kgSHb
D1YdtHqTVUOIKOLU9U67K1Mboy26oKH+lCfN5Px/SQlYDK8Lw1wGUzoIy5yb512sSFYPjBmioedR
wjOfjZ7xHBCSqsHqsKURsG1ywNvunJfv/7RLpUewgQOCBcbq5grmUtieYtHWD3BYJH2/Sbjt7nQW
AAhytLcTUnfvPpKLnA4iP+Fya8JYOP+0vFwJpWxyDlnufxvNUh0svQglibD/H3r9u97pkiixfZmX
oEN+vpLRZ5MEL+wcTIdk3IZOc0PdRI5YFvNxNBbkFNavV4aLr5xMdOZwoMN+hFOxrmwz8AO5N/cO
t5NOd4MPVlu2c3HqFxjm24fkMm7zyWBQorq4DDTXeyZzaOQavrYOyNLa2zQznEcVZOo+noz0pbRB
9b293iuPxg4l71sUQhCCXL1P4dejoXLWs2uAsdY8TE9uKn4W7TSc3l7pvJ32J+awPeBw83CRD3Hl
/MsxO1JFIfV8wJNj+GbKCtieWVb5lZv9chk6D3TtmKTBQ4W/fr5MNPcCsBmmq72ZupqpCS2mrV3b
zte3H+cyvtBXAVFDkkQTibvhfJ0Q6LsBstU6mCXGpvgbR4eZNvBPMwWoPcb4VdDfGg85sN0rV9Ll
FlmgOphQ2gydaSKtCsXQHTKRzJN1oC6x9lhbGYeqdX7rJp0e0tK/1it8bTlak0wofapvBHLPH7Si
cLAQraMCBEGx45Q35V4tutt2lMibNtNBv3v71a5XXNrrLo5CdHVo0ZERnq8YGy2uUck8LA5auM5H
1i9pB7eTj7gKc2h15XWuTwCrca/TGQP1Ai5qrfNQWWKMajPCUMgYzZuWpPBoiDouNwIIYfXOtOzP
YqS6EPsxFWSHnj+aR61apwOLNdJOjzY0nl0hZHs7j8m0NZvav3LozpsKS2uZhyMwL4gw2sz26hYM
M8ScxtEd9pM1eIhTNvpZRiVsYy1Ffsd6PQp3XXxj9773jf9r3xlelvXht4XsH6wNLvZqX5A7oW6K
O3hSTlsaqvlBM+DFwLGbr+yai+8IBgMJ2wX8ASADXMb5q52iMQYA4TR71fv6nzEvm/SpaWWf3/po
nT+9vUVfWwxhCm48WmAcxdXpd4CsOVbmkic1VX4XhwVKQTUj0iHqm/c/F/3GpRfhsTkRhVg9Fyrx
buu7zX62UtRFoNaPYOXjGpEEVO6r7+9+MG5qDh+XD6thjHrWjSmkH4ME4+wlzNQPlEnhl6KN8t2Q
AuB/e6l1ekRXhesA9Az7gmp7jQbEkAkB8DgAexoPw63f+2BkbXe/ODqhgO/k26aZ6yv7cWWkxoGg
nbO0w+kmLorH69iShQ4T6rLu90ETVU+GxzaB6NENp1kx4EXt37oLbBkfgMCZ8ZZend5nk5u1m3Q2
BFRfl2lfWUNFfPe7QCyXzjmFMHfjRf8tKgbk3xjm2y4i7NU0R+W2dWu9TwDonHxEQg8dVtfX2PUX
n4C/DnMe8mMozDadjPOvPeRu4gAVQRl1RF8Fi0S5cTtIVIC25htz6Og6WMOVC/ri6CxrLjhDvgSl
gLmO7slkTGlRq72ry+J35khMTEkYburG7N+7mZelEBtD93SZoK5TDidH59zTmULSwDM2pVjoZ2PZ
3sClLq7kpUta8Xf9y2YicaN/iyUgssvrYWE2z+3c+mjM9q7hPuZB12xNM1bvPTLLKgwLfcak9N/X
cLqsnFHl9wI0HHsnPk52AWExC8oDdQAlKQi1u26w58M79+ay6DLz4IwCUVqQw383aB1vkE4LmXxv
t7azi7y53bTAdp5ThCs3KAjDDJCyem/UW+L4gqtbnpOCcUm//mpEZfgzWFYuWRRC9c7Euv6ROKT3
li3a9z8f4xxiAodgofSvDgGm6QMqQzR1la2dn6gITGKb4xMCTD8bPtWuOR1jCtT/3n6rrxyDP4BI
kGdLo+1iBpnifOp0KEVl3vjbkbWFmVEV0mZz9fP/ZaVF5iv44wW7OnCuqGhwew4HLjOT0+wbhJao
h+HDJP1KGFsnxZwCHup/l1q9yiBOjRg5PbUPw6JBAK+oms0IJ2LrF84AMCxOn4wxQUOyq9WVTGcF
oyOyL2sDUgcjSdeebXO+Y7o8RHlBzmo/4Du6MI3UTYTs+1MZTBPwYlGMNWJRPZ6Kvg+lwQ919GSO
8fTBxNrhrrWNL3bZJ6cxwyQQwgejcGpa07jyhl6JE8zcue+4yFGzXX/2mCoycmk37uFe/LaqUkMK
C8IrYeIigeZVcK2C4QC5SWW+SoVmv4RpHfHF+zEobhui8CHsYuc+HFNnb03autJzuMgyl/UQ66Tl
QJHgrOVtwFY1BNeR9VpYef3AaNuRbnagC2XtwlD20PqmZNsrkP9lM11zdnnlFmN5ythFKowPv7zz
v2KFdOdCxhmIttafygertUbz2PsQ44IaBdtNWJfyw+ANnvvw9sF69TVTYYKhWOZma+jGbJVqGk12
HPYfckdpG9710IB2vighCBXhtanAK1scWX1EqZfrGiHNtVfg2ANtnH1r3DdwA2OcM/38Fy1P7xO0
iGnYjGXnHjRg3J9jrsZd02UJoo6m2/6qtYX+uJk2AxwLVMD3ozll9QagdL1Lwin89+0Xcxnb2AwU
i/Sg+B7gZ84/SF+Pgqb0CIdqpDBt5qKx9lSMtbVFHcmJr+Til59hyScYItIRwtXsj/zWX5+fw+b4
DTi3vVPAcgW/Mv8DUYMgEw8pT2tY746nJBUMK/G95QiTl58/ndWgJjPO6AMwybM7pJfRwfhVDvNs
bEO+UP3+5Rb9wWUp8kMQWefLDS5TdWnmcg9TuTjOTNi+mgl469hO8nz79oe7jE6hZdNYoF7kAdll
52sBotOhNkuNY4Tsf9mj6wAZDtTXt1e5TMJJXf5eZvUGe1d1ys9mvYdo6u36YEi/WZ2ZtxQ3tv27
dfrAeLCcGhlRxgryKwhRZ1eBwUV1tXeOpptVH9usj6/ZYl1sW/Ic5NmWd01bnNbo+dPDxQPTRpZw
QPc03QnQT6c6xUlRU3Du334FF3uW9j66xtSrtKdxpFuFrAQHRVwLO+9QZ6N8Alvm7hMB/MvULWKl
upDTlevxlQUXhXJGsKgWIn62PPtfhyRVhRxSdCUPYe9V9yYf/4sTwu0Jo9R7SGVgTFcuuos7gfxt
ceEk62akwZs9X5ACrhwqndsHXMPqD3aW+C+mUzi/Exc2ykaAD6U5ZzJGuU1kZIpTnxnXiqqLbGRZ
fdHzZyC1DHJX24xUL3LKYrQPSZW2/1QMMx/xvZLfzH6o9baYcpjkEqZrl9vtlS1+uZV4lzBE/zDu
OEirnCtIlXRjX9sHRisLt8lDtN1zPHmTCO1GVzbTxf3Hc+L1jvAa7Q/GYqt92zjYTblzYx9gX1e7
DBDyC2/0t0CvBtFcmZ9KZb3/rDA5IN6iQsSdC2hz9Xmj0aBi4N16nioeCm30ateWfQD7bbZ1fsUh
7pXNBBwUE+I/E9SLBvzkRAYiWINzoIjNdq6tkUpsQ1wZLKf56DSqO5hJUT6MENhQQLDrX2+f1ouw
yEYBkwoVi9kGSdvq8CT5HM+yKa3D7BcCd+4gvpkjLMjfXmUF8+I1kkKwWfmMzIsAtq2CgkmpIzAS
QOdmMuOv7VSpmz5z42+9KBN/N0ik1yCA9WW6L2dvara1tsfvdJ8D98oveeV5cQ1ZZKkIhNQMqx+C
tq7XN8zIDlOReF9aUGc3Y9m3V0rmy5C0AI6IDlBYyBXW97bfTeFQUZcdyi777dqQjDZmxJcFOS7u
4xCE/Nvv95Wn4g6lXFxk48g8V8fEKfxkpDZxDyQLP1K0yHeeEV6b3yxb4awPwIcjJUA4j+BHLroK
e73BjTEPvXtwtZfg9FujFiiq/hTZQ3F8+3ku3h+NBpi5PAtQR/LBJSz8FdKHqqOwg694yBSYbTS0
gAj5SCc8WX39HOfFuHt7vYtHY71FlxBUONcIw6LVeoGdDcE8MHeY0vizuehLAv/H2cXtOkS43l7s
IqaxGDbx2LAs3VVg2OeLGYFw6z7PrYO2K/0Rxn//WZQz8GRnTm8pzhjIo758Jf15ZdGlhYy0H/md
CRH2fFEhjQ5GA08IyLO5b8bIvPPrwDsSXv29H/UakRaosW8/6eq10jBiNEymiC0SSRFkt/NFKf8m
ZMN8GMqwkZA61XL+ZCyEPqRmsq59/2pgzTADWrpI9DtWH5Ecp3IncJb71rTmapHwMOetZlp+60CW
/v32o61OHI/GlB9gMU5Ay+zBss8fDTWA0WuKGQOgYUaTpppTtqhjON/eXubyDQLTJDQv1EgIEusO
eRN5EyoNkbvH63pWD6PV++lXRuCmj3hlGMcf317uD8D1rzPObBEO/eKnAJKH1GKNrdHmiCCel/vw
2lzPQlMFdnLxaCcyxpZ28vpWHZWxSJYIaxxbKgRby3EXybj8z6B9Ye9RMEoLlOSSpUYS7tzP7Y6Z
5VxuR0Q4fLSg8hZtknCEgXxV3XPZxOe/nlKVri+FJLUSPcHzj6LHKqcjNfvPPeocTxWD9hyZMBfk
uZsjplL74jucBJiQcU7ruanqEq2kRn1rXDvvr8DsVgeON8lWi+hjguShYPzjoPJXCJPa9Kq6ctOX
Kgl6a5O4ib9F/cf6rro0+JhiBL03IftdQSusAierMl13+YcTtwgSLPvpr1WrfKCqUOP4HKoq/hnL
VGAxGs7zf0bV9vUOfQ20NK/smcu3zppw64FicRAupA8qwYjWlab5rPk2EaZnqa7uGreuQlxa4tKm
I+SIwj/GfSKYTqApUjb/GHah5p2OVILwejnQrboSDVZ51fImaP8vs3JngVmvITnN7MaQw/sJcd15
PwQYJ27ZHDfKzl2P9qdb3caTSySKIRw6p1SjhXIl5K5rQaLf4nYOtoIODvnPuuQsggHCmI6t56q1
cN62GygZx64xZuObAxftaR4qVe0zsN8jqEfdp59jlB/FbWUXSL3cOowSsIDWmSfoZBCO3Gu33mqP
8gMJFOQM1PzA9/ih57sFK9Q4KMzBf05Ua81MEyU3QbJBt6tBhzs1BWrOnQarPKcUU9iIyDmwtnlH
T/3ZDFWEyHnnFeE2qtBp6baqcsrqI5qBSX8Xq6nCejhW6nfHxeaiSmi4DLiRwRY9ckiJijedBGZP
SVjFoJW2ltsNH8Uk0qE9KN1kIap3jREOOzsxrJMltKcOk6Uj8SGOqqY4GFGCHqJswlE/I6TvI15s
DIyZulGliw1H4hm3dZx53VbSOv0E/DdzQFmjkwP4ROh8eJREXve5KewEFl5p5Mp/wnMTGFGl22De
Qn5v5MmeMqbmcBOMF35V+Q1cRhjidIw/7dYrVTaelFlocSvb6RE9BVc8xXXl9/WV7bwikAXLt6Lc
JKcMgBBgPLc62Y1Rm5XlDtazatV4D0FdTGgZavTO88YS28rNSxsdoiJTh4QYDm9DgQpL0uDgZeSe
n94+9Kv6k19js2u4bYHagWdYp9FDrdxE1m77MszxB9VPKa6HZQ0BuncnDn3xO3Sr+GSNcX0l2ry6
MDkhgFqOOPHkfMsaym1sWu/dC5J96cnMc4GePkA//lg85aE2vlFt84cd5czp7WdeFzHLQxNc//Rj
aTcAnDxfO21K9sKk05dGBWm069sxjzZTo1vEXwd0LH00iJxP2WgF2xmP4BdFcfm1jHJxJbBcvgNI
KvwYlEIpqS5Y9YZtTh1ak/JFUowvxFh7Y5VC34tRd7SQ2uxfRD7SbTn4xpe3X8FlwEDiF7vJJbgu
2tCrrKdEf6MTojaeQwsiMlShMdX3Wd7l7g6fSr2z/AFFLaSzo6vB9E9n9a/Lnbe/gP4WzDozT9hl
qwzWzMqp76K+fFF4e7TmdnSQVTxMlUYhZA+Ah3lMjYAJEoTRRLspjdxq/jhNHlKVg0YuMN1lxpSr
e2WMtn+aOzRrnm3C3fQbUalU57+0MCOFtEAMoFjBv0yPQ2JH+IdGKi7vp0biDIKPtI0cXDNNqHHM
nWU/d0XV3dUqQUkQcx833w9jZj6IEKu6RbF7MraWiYTjxkaNs9nZAfApcCkpopEFN/J4iBjaIwka
t4XsP5GY1U++o+fvMREwfvbqtvWPyGT11X6UxhwdWtfM+2MfZC52YYMPpSH1pRn8mAd87LYoBjTx
LQ3skuAw0Ik8Tk6a+09xmIj7KlfSOGoReQsbwbAxNZt5YcNtN7R9sGvsMZO7YGQCtRW97SOR55ZB
+xF5gbx/qmKkP+8ACudAzmhNFUA0vDG2KrTqRJbd41U8FYeAwvfFJLfBwSmNu69FlU/5Hm+ZefrH
84X33a0zI9z7SvZPZYdF21FmIxbgPkmRAKI70u4YbFOdQlEZ6otydXcqsikPQUc5nXGvFCneJmyU
Tvd+bhUO11Q19jBLIqt385+dKgeL+URtRxgj69Ztv4eK4vGps4tifgry3rBuaKN7fbrVUZD8URxz
tmRxztyeWlWZDzkROG8Ps5o7kMNCcr3NgeZIT3XjDP+AFlP1PfPk8s6q48L/pdBUfKqUUF9sHL/D
DV2cEXn4CgGznS2QEkQgwC53c5lEp2IC9QkXX6AvsI3SVBtbs5zD27TNYn3EVKL+jsLTYG9UOOdf
kTYto502fLrBfulUi1lCYkPa8RV01m8YHua4cs1No7ej0SJa2tUhmpJ56KXxtoNPTmPdc7uovAHr
Upo3oVWN/7WlSIodHYu60QTNMfzcK3927pFel8EhtVOj3QDjGgNxasvczrcEhPHOCuC0fxzoFgPc
1sxF6FThvKc/sBFK8W9vk+Y8xpNdqxvDi2Zs2A0jb46BNAaxsyxViDs0fgbvE7zXZLyfW9NDgGlK
7R8oVhccLgVc7E7ZIsQ3sEfXHiUY7BvLPQKoiLYGyrU+Ge1szMnBx23jxsB3Y7APS1JDRiUC8/Nk
NGAVURFr4hqxETT787C3J/EoagHxeO+lunO2c170z6Nb5+WTPUsNGKcQRnyl+XMZJH2aCRAJ6f6A
Bl3zN6d6aKvez4aXuExs2rA1VthNat5rs04/11IuY0vXfe+FzKEj1aWXB5cQLtLqbioWoW+vMeOX
ovTlQYgy+xTmYf0jCnpBROY8W3ezsuIPFRJb8ZVE8vJCopMBnYzA65n0UFYtYRGaPb0Lx3tmM8/I
HssQJDOq4hxQfDgXCbE01mJ8dARlQbrrQR2np7dvplcuZzBrSMbTmuJFXEpL9WLO/SnLELE2SY26
Mik+9IzVblzRxh+d0XRPnqPRaBjm4HmKjH5vDGhov/0rVuUXdxSHEvAjPTi43/x7niFMeTeVkVWL
lxJ50QK5myHTyZHzBYUjURRJN57V+dcsNV5bdZlN/3GTBGK1+valMKfWLefmhbFe+lwDtvqFOPp8
AvhSAgGAJv7+ZNRfQP/oXy0MAEDr5885NsNM0VfVL32QVNXJqKZi2sugRpeuretgZ8k0DB91q75U
iZEfxyRD/Tslm3vovNS9MiS93H34mAGdW8AZNk2Z5Tz+VfM2qYNdiGU1L6qry+/90LT3QsfeVuVz
c4eG7gzDKyEqqMmQV07dK0ednATEMm2Fxf97nQ8F3NLl1NYvDmDMx1E65g5vE/nvRO9vo0uP2jYf
8pf3bjLQbLSfwA+x1QHYnD9vabVgTHSTv4yyTZ6aLOcWNFSNrPSUNQfmbZ15JeH88xyr3AsYIwQB
mJwc9PUBV35HttDX7nORzYm1qWAp0M3ww3Q8Jdys1rHXHqZOjCucw9C6FZ6NcZxGw1eigUG7MWyX
+3hI6vZWuqWTP9Kj4FKOY3v+yC/HCZ7gInDtNWrtRD81UvkVDmGaSf7WioV2+o3MOnK59wYupkpg
HAjSoCYXmazzV2n0fp2jiZN/FFg6zLuo99qTMafe0WpG8xRE8ISR7W8Q2jWr4JpUw6pDwWZdenpE
LTIKurJrZkmRD8oRQM4/4nOM65qBrZMmU7o3p7LdVt1YnJjrOR8cBre3BuzSa72+ZXOefVTYI7TK
+K+JnwUNv/OHBxZvmS2bBRPMWDlbIy8jdGvD0fsF4Dh7pm+F5jjytP0xb/HSlE1alhuIZMFnHWPA
O5jCe295QewCdLJ0I0A20PM8/0UlnvKtUc72S15k5YsjAhzRQmeO93breifa/vH9OHfXUMgX4ZNJ
9eIjHy0jOET2VuFzjpw2NhPXfWnRHgzv0BZjRtOKem/XbVScVGfIH2+f4FVXly8PS215vTDilyn5
6ppIDXICOSX6RU6G+NS3Rv0SYEZwTEuy67eXuohQJJQg4JYxNRcz3LvzVwpKLBwzFSUfm7TpvmIv
8Y/KQv+uorwXqKHJYu8bTf7eIp1Fl2ED4FsCM42L80U7ZQ19MrTxS9Y7yR01W7hFK60mzYu9R78N
8IaoSPs2nOzxSgP08tX+EXDwwcTSEGN3ny8945w2LUqCH2t6M6dYJyWudGOXfIg7q7M3b79caAb8
dednaJERAikPkBT3u/XrrdnM1FBZ8EL60XbPlZpVS7Y1F0LtI1u4/S+0KuLx0wyPIN2NicWMdSIF
zzd+LUFYbZZLNt30w2DhXGKjQB62bZEd+iwTTygVifjgSL0ohhp5JmjAtTjLtmHR40YG0GMINz3g
h/6Wnlfc7obAG7Nuy8Cxu1HKqiUo8MiSP6wsjMrHwoOmS5VVuNb0Ycixy9gM0Hfdk1S4UDCSCdov
jcjE5zYvU1zakStbWuVjMu8TabY/LAJCsUPnrsOII++dceMTpR/7TuJ/QmJt5lsrrbpfWHBoscF6
oRkevKE3/skBTMlHq5j6L2lXG9/CSvY/MFVw8n0y9XiieCJ2t8mYesO96UgPiSsx/1B04T6mTI2t
DYr6EXo18JrxHLDtGKMTnaQPyrGB6SpAPfntIPL6RcaWHG6qqp+9Xc1kYgsfKwtv8RIfsQseBOYX
bhQqsTf9aU5OiG+ZWyPMpvYLdCMjOsqkb34r1OI5FWXc9ccyNNESrajcjV8diK/6Scsi35FW1tPB
i/LavANy5t8nuVMaeOQYw2/+de1nkkz1I/JH5ezdQeLTS9Nm/Gwo3dpf666pbjuUF12M+wYHuwUV
y3ynU0v+43Cn1/u8w8hqQwOvxxOTlqyzafDYI3Hmz9FnlZ0nc3x+69p/1GUC8hCjATt6CqmWpkNo
Ymhw79K7yD57fS7aXUy1N217VJ/K0zSRq21S9O6CrefWHh4X+Psg22/WqPvVMnePHvw8+dBqeidb
n6Ho+CXw2iK+DXNrtMf9bMcZWvXUW1HzXdj2iDhKi6a3DHSMW2MyyuOow9T5OAFpcjeOXXb5IScV
TTfkp9rZpHZEgWpAc552WV2H32jeR/6Ptisme4fe3fC5Tdwo3w52HuQ4s/pVvdODpd17EUpR31Rp
nP0rkbDyD3WSGZTyoyMxiRgblf9IuKa+Jo5sv4sSp1GcF7AEUjCOvcc8S8IHyDlBtYcKFQffaH/X
zY7WnQ6QRGriahew/9Fz1ZHOvuKc4/0k+A/9s0Sh81EaRYbQeCoYGkiCm9wIf2AqltWO9a3M/cF8
KoYZRalNkPn+SxjT9L8vB0HHqWPceqIYJIrQEyjwR8PmLm31vi+yNvvgdlD2D9GAttDnepzcaNiA
y0zVhp+qzRzQJSOkrZcaFbCFEUHJDZYPcjw16MQNnJtCTPsgADSG3j2iaVhEd8O3rlLyx+xg4IQY
hWVsFZ92uu/HqP9exfWU3VfQ5eubSVfNzkOCAr/vLJ+Cm6IXnrgxwV5ig1pX2TdPVr34GXfh4NIS
kLa/tTGW+NG6wxSfikZGFfQDMu+davBx26Hj0HY3k+GV6O6WTNGf06htfPxNOjX8iHuMeW7HAZDY
x1x6CM1XrR7oHnq+URzbYhLeBlUY78vEfoRJHHJb/D/Ozqs5bqNZw78IVcjhFpvIXUZRsijdoJSM
nAYzSL/+POB3o8WyuOVzY7ssl2cxoaen+w03QHBG2os11nE4Q/RYOTZpCgkB5G2/XbAKI7FhkWOE
gx3Zt1qicIvzPHw5mEETMBailmZEBa9Ija2MhP3gzaM3ZdusRpNxT7rqUii0i+YVMGyKXqETDbUK
da+15m8LKnHaaZmZ7CsSCOcLIsMKsUAMNYdNaaCefRhLFz1GOzbdfxDxdyrevELcK2ZVOdt2UmN+
sprEmGG/U6QA+Gdk5X50nGaX4cFRbHIbwujGR6DB/RS4qiUwB1lio0jb5tjKGHWudbgpTDjc9o3Z
Htxa1n9yyB9/0BSvvsAQ6dRNH7BAD5GcPJQlW30GE5vWQN8qz+l+NL1lOg+6lXoAV1tRmJvJaqzk
OEldQ9MgkcXobVuE08yDhr/UQoAYxb/1EGQa5mH4rWvCjvuTUoHTwrSOvORKmrIyZlzKBr6H4OCS
ANK75zV7fm97TSObzO3bFz9OkvEWSz//NmlBJ27zmUYa3lFN5/4b50H6SLFL046xxWk0Kl3QflLa
YveOPRYWRyk7aee0dvnH8BC7DZMhauTGAWWhH7JUDHfelJbBlZ9/mWVBYlvSR5IdoA5r6lXseh0Y
qkS8lOAsG+4rFexG3JZCzdV7bWe7Sb9Nixhp248TkMsnBAkrCFqK8jQZL5pCgdA1Jk4CFDM6jMKS
QNTlQSqsR8IZLy8irpQDmqr9NLwCk0QydcCe5Boe8jKBJnUGo7yoHQGqWkuHtRRii6E26pe5M4yf
LePioZEMqL8mtbYxx1m//fizL6d7kdmn2rI0eHnxr/JL2xpsZnOyPoEGiO+6xMmaLWCv6ml0pu4T
uGi8QeIaR6ePh738Tob1KO5QavNQ0Vr+/K9Cwyy60uziwfo0JAGp25wke64U/yEv5vLBdeuXj4d7
7yt5C1ESBih0+ei2rAy7M7OzPmm+230fp8wJ9SxWm9EvKfkqB+hVi83Pf62m0MMH4g6Slo6NA7fs
/CPrpi+MrE+KF0fxHAljNBoRTiz7R4x7ZRBqU6Phjw4VG9ynX185R5f7GWGLRSgEFQ2O0xp+kpZ6
ReWs9z+poYG1h6RMuR1Rh9ugKoPJssrt9KabKS5uGmOOvuJMal6rbb3zE+CgIVTAoxDKh7V6mwEZ
EGOv8upFjrmGVUCOt89gVJYXxm3Q0CKfqzDWB++1CrQAfcnc6a8gQi+3GaGQth5qQTrosPXriUou
1met1724kAMONBUHLM07wz7aMTJpnSmqLx9vtIsBkayibMui21xgxNTzJW/1LtOCMTJfDJgt93g9
TNshtdEhrsr2aGX+NbTdZa2WwiF4CIeizlIyXRcsvRqiCyY70YtTV6Klg+RKLqoA4EioNC2u0YZK
3S/D7HufbVfpSWhaQ/2o5YntXHkuvuG0zh5wy0/huwkinGt9LQnrOY202qyPXuxKDXsL0N8DVlrN
JmUndrRVq3RvGhVuc7EefSsWDa/UENb3ZFLGp8afzWs0s3d+0MKSXYBlrAXd5tWDfVq8xX3i22dD
xM6dTivkmyqCBJ88Z6qSTRZ36bYFyUR5zJxBmMcGD5I84DQ4ZqP/lPhrHD7eHhcnAu4RkFIoXcta
0YE93x55FAStMJKCDowuxhAGg/9DdsXw3U5m545g8To5nXVTK11HXLV2mv8YdgF+A5Wl9b4MDxh8
iZN/hV3UxCOnQInxGb3NBuncKBXFk9dUfneDzthM7bDBdfTKIVwHXwblVEAVsdDExCNgtQxVXKUl
Ctv+U16a828MFXP70PFvzYOpcwfssEoTam8NZSuuhP11OZv4BzsRzBiYcCr06wCkKwFkTaOQD4wl
+BnBebpv6hkWRWYGQ7Bz5kz7Vri+Zm86rFOS248X+wJnsgA1wTagrMA/LOCO89kGsSeE5jjxc121
44/R1NzdVM0If1hdkX8rYk8eEKvXnhGWyMLRztWXRvVz6JOAX6tdXcQJfgvFdaCPCJKCLrNXgQmx
DLsD61A8G2U6Hf3GmHa8orKbqBXzyVqkO0IVBDEq+1zNh8if8396MUfXRG3f+R0EJN6gi/4WGYC/
uhOy1LAUQvTu89Tr1a2YpvIBq2CPdyAQpV8i940fnj12L5iTan8oUMa7urwmI3e5LVyESXUOIlUt
+kuruQhyP43xtnSeFazTeoOTSoaxXWLrX4QubWzZbPywNraXVm4ITVOZu483xuWB4DL00E2An029
a62eoIoZe4VWH5+lZZXPOZJP+9lTwcaMqvpQWIN2yxRdy6uXif07OpNKAzbnRoLgAyltXZ+H/2f1
TRmr507OeLe6UQUZfCgc7ZbKTnYlzq2vwWUY5pbkB4ALR2AV51JQA3gbGsazrxcqhkXrUqsou+hf
PMNQTYD3+h+znbcBgXSAGLNoP1wA6suxQxQNSJc9z8HN2M/VvZvg5/IA7KK/ZR/n/9DJdnbUcD1O
2Fwk/pVFfe+TieokOlAiLrk8qDAYtdBb/Xk2zTjaU/PqMZZWSAxFGAkYtwUtvOJKe/xiIzPNoN+Z
PZTBTZ585wEmBV9SYkilP8PfSfFfkHN3Q2lF4WXh9551RxWpfKUiGJUbPAuT3x9v4/Vlxpwvdwkh
nWILifXqGLmy5cxUwnrmTqtl2FqJ+NrAaNvnUuGJyu2VHaqEKtWYlN4G1b3+SoC92NLLD6Bxh9wW
pxis9fnn02xo9EkzzeeZ/o/c2mmj2be5gdqrCKI4vbLF3p5CZyeImrUBvQeslkWLY53bdUkFyQDd
0ucqCwBotW3vuPNW1vZwBxRB1gfV5VEZljgLWNsxdYFl1k4+aj8Bk1gWFeu+t25UBc4sToM036ug
L/AV7+0E8NKmtZuuPEkUmRtv59ROsqdXhtFwnTm8khpP+WFjdsluKqd56kI4RrWBwmdagsbtO3QC
tmnTIEXejX6KRZ+zJP0ysOVj2o+ZvJbrWetowlyQUy9qM0uvby2H1PWprOkmuc/FNFJy6uvnzLIh
0MuotLe1ikjnk7TwTipt6l03yuFgN271Q/nJ9BrERn8AO6pf+1HLhlst0IJTJsOAurOImZ/vhwQV
Yiex8vnZqCh2H1ItFsGd0sxSGZsCw48DE95QZeyNNtg10iy1Q0wUSz9lRlNdk4S8CPKopSFUCh6Y
BwHc+VUIBPuWiHnEQMc0q6TYejB+tuk0TrjxGo2z85fqWJZH1vbjQ/nesIvjBEUEch6E9s7noGhi
T9lmbTx7NQKst5orIG8jRUPVum2bXrvrgEXtu1bKK42qdw4j9xlRYLnReHEuf/5XajkKx0zA9enP
gNHyf13hz9tEaCbaZrh+tVe+8o2ssVpq0IsMyPuWzH59m3HZVcE89/pzBGfkWwxGCBcg3mUVhb4C
MxmZzdkJ+P6wTVTjmbs2xuUEsdpM3GKHNt35wpv6p7TXESI0c8sMW/yOvRBnAX0rXJlNu6GhG/Gi
AGgniLCK1NvWvtfepHDq+rDOmwrrtyEtII+IfsG+G5NMwwnTQczFPl7Sdc7EdbIYS8DEAYxEUW99
2KTWBN5cwXIychE/GaZGXyq1BBBR7GAzHE7JkTAF7Q273iu9do6i8q+xZFfL+/YbYMORtdFqXVK4
8+XVqyHWNLeB1lUmCy2o75E5nXGSTqJrYoPLe+CvtX0bikoNhQPSB/TPli3+105qOLGRwK5mb0ZB
fj+MU3yaM1ycPp7V1UH53yge+d/yHGMbLRHur1G0MaioBcHWbOvE3idplG1yZOT3mp7apxiX1xMe
Lte0Pt+bxTe9urcHKXpy54O6yptTj+bPfmSlN6qoiiO9Gzx9J4x8Pv6+VT7y9n2w7yhEcEMTDVZD
+REQ3E5ZbBo8ObatZoGeBbTJLdGmd1psXlO/fG8+IYKSFCxoGh7d559mRZjMEBsM7HRz89GUNSJk
lRHthnwMNhZtklBRVt5//JHvzieYIZ42nAvCz/mgpYnDcTsFqA76PKFamQtaYlqw0zGwujLUO/OJ
UooJdNrm/UJEPx8Kz4LR7EUClbnQqGM1Ba2UEJBAQFuDrkvseOJKdvfOjDIiw+EiwSNhLVVTuhkd
8AjC9hDH4zYW2XyAO+Qd8BATd+aUfJ98x7z5zxNqA6l4K5vQjl8f88RrZ5grxsLeLOKN29vZfvBo
tLhZ2R0+HmqVvC4bdIFSWJTxQTcAtjyf0EYfbcg5kb63xlbsc6upt9UY11urKcRi3zXvO39udlFE
3+bjkd/ZNUscJXOmVbJofp2PbAt/qlJVkqimUbkVky7Dzq7RVgj8a6pY7+2apZwPaxtSMarG50MF
ipaolaPWnGGbvffbcd5kqi8fzaTDmlOT1/SN3vs0C1GORQtrsZpcHYgcc4ZYTQSYeNk47oR6amRH
5Q0ip7//+ySSZi34UC4mGO/nX5Zpbe7pecVHwVEzf4PdVu6zoSW6EU5mPL9+PNrlPAKB4frhAoKL
RhXjfLR5FqaVU7rbvz0wNDvIdylqEYDlUhyneVDvPh7vch4Xx1nUkajSUTbRV/MokRGFgVTZezIa
58YuEDZNzLn97vpR8unjod653pex4DiyFynQrHE2CitXpD8U9r0j5TcJgt8rKJjGqSfaA66rWbx3
6D1VD0AH85zWVCerImyEVaP0R0U4iq+8qy4DD2wYZClohvGypBV3PtkNwo5treXIQcVR5LR0P+08
/jm69lxunamPyx0iWvQ6vT7NjStjv7PQVANIH4FBL54Gy5//dS3TRWkMXorOPs5xMeEK8c1jlZj+
HhPAduPhOrD5ePovw9BbhOXhAJ/bAYp7PmCRzgMpSBXsVVfzJpv69DXy++oWWSB9l7Vad19aEdCY
qK+vxPc1qZEISBpgUZNBCoDdvRZASjxplZUakXJPgJuHTszi9y3631mpmh9zb40nLNWDMHUqFygj
fgNt39SHeh6Hz7bXjrsyAOD38XRczj/KNtSHFsGFgHR+ddB6jB+t1K1Ji4CXnxyzU7t8EtUpqev5
oXH85/8+HGRJH7wXf0Hp4Xz2KeZwzfFg2WsIgL20JtajsC76HNttr593bWEH12rwl0cbCZRFUYIK
OLn0+hnPYi7Vz9jaW3kCNAgsLvaKXeLW+94I4mt6s+smBIsMMpGAzM6iDQfb6vwLZ4PSuB1zo+LY
Lra234x0oJT5aQT3vXW7XgIZyfGrLIvyJ9HzFbtcSEMjQopO7dZX7twl6TtPramG03cgbFM1QRn9
/MeUlFdHBXgPpbVSHgoZTDltEJlcaz5e7iLGYVeDGAGG4K+Ta70DygQRDFn9ako+l7qXntzCKE8l
OuKhU/g/P95F73wWQAccERblK2ozq6DR5W4VJzbC8vnIHMOych78pNafPh7lnY3D13AlLEIavCVX
e7XxZdzM6Hjt6yKzP8sxKcowyIfhpKpWXcNDXsZgFOMWHRn6aAAa1/6RECEnRzcipIG6JPmRaIHz
A9ZIPN+iBAXhgnti1A6pwLr2Sjx85ysRIiIccqeTBl48Ng1PLtna8iSa1QmKgUhDrVMtdGNN//Lx
jL6zTRiLnhjp2JLprrajb6AOMtpI2ThTUh4TguU2A0UZUldJdomXJ1cqRO+Ot2g/sowc/vWt3vnu
6CsQIHs3n6ObIvOLo0eycuu3OWgyRF92/4/v491OBrh4LKybs6S0whVyoutfZi4gVgT06zzyNvny
EIMmL6/dKMsj5Ox8c19zuElclqIstN7z823lFCD81rf3dHU8sW8q6b1ogDLRYgWDudP9zjNCZGft
ONSaTiVbr+iCwzwhAgklWmzwFbgWci72Ez8JJQMCLrsKovM6/kFuEQ5mC/uK59+JXz3toLi3+8Kb
8it5/cXyMhRfjXFOwBHlHXr+9QlYzxQ9RHuP5mLzEDdqPCTzmOxkBqu5R+zkyna6CDuMRyOLW4t+
DqMuq/F3rpJGkVYjxbqXpqDo3JULcXaeDOmGH++jizkkCvBGQpEatSzUglYfltslmWGfmweOZraX
o50dpkCYOyL5149HuvgkpKWJOywUaGaIaKtsaPRpzcXYPRwsLG1e2DTOEYOS5Iqgx+Uo/K8BAC4B
BvbxOsHE6dgEptfBDak1q9yleUbPJATNPXb+f546wiKvcLRloFqDODpfo9kqAFfW0j+AX89/IS3n
3kTVBBIQeYj/LNsPkgmcPiQY2JI4ZK1OX+EZwqmt1j+kuY1ynC7kFl906y6y5KnQtehKX/1yFnnD
oiWNIgfqdYDbzz+tz1Weu6LxD7Y7jTuUIeZThAvszcc74k0g6u+YQjttsTRZDLeoltlvz5e/dnnv
ergAAJPcDtpgIMxjiKISoApr5W6DrDHjPuyV4w33nBCm1MTTJTogkZhYR3xJXJDxQQ62Q+s6rwgH
URUSpI/lWCGA9UnsDVw4vrfKKf8kTSxehmb2H/H/s56cKLeRummL6Qvq+eoEQ9h8GUYl9TBWlW9s
8PyE7TRksfMrG2WjNjj+6fejr48/ksH0y21Lv+YkM2p5W8+ccvQEhRnMR2pYxL/cpgMApHOKrND1
hI5wh4ljS2Di3vag173s76LGs8ZdXeTu78Dq4ISbiZ18jkQx/ADJkCCS6lEcuYs7G6dzgk8rb0Ch
xw911w9yr+Dc9HvXadN5i4J1We89nGpB0+V65sHbNmPjyRdN93tQdVkdIJv5uwgDayPsnXEeflsx
ZmrbGERsvRtsKx0UvXknL+0NHPu82BZ2NpbNUVUDhqJgpoXEyF4NbnIwnExZVij9WADENoNclY9V
V0BrjgHCRH/o1KhsR+IhgMLoqVXeymac/Y2flK3RbVJbEy1TaNPFC0lH03ZfWkNQBqHu08XQ9kGX
ZOMttOFx/FM2rYPIiG8FPeFITRNgb48eTOj5gQgOHRo617RWlmN0tiGpb3DS0Ld1ICpeKoxVAmp+
0sc7uvj1IWtsuS1RjYUVGdvzHiUSKO71nGKIV9U7IWFUfHwi1tcMCT0JIMeCkEKFZW321c8d+OHJ
yHaRO9ZH6XU/ol5BOfG1du+Ztfz88XBvqv5/fy+PfyIXl9riggkreZUlOWaUoOjuZeB0yyYCgQ8n
ZT+PwkQMDGEmezsnZTrc2mZjOrde1/pyB1PaPAEWVcEBFSnTOXh2ls579Bj0aNe2QvdRprGRagEC
5eff6y7xkhAW2ajfgz3Koxc6SxgnWRWp7cM0xvoRWUWrDUvaoi1H2S6fS9Lw/quMPQN2VzuYcut6
OWULx4KaH4oOED/OTgtNuuzruqP9acJDHLyYTIg2RiW+dSgRe1i1aglyjNhwfW5MLDwfc5ws7qA6
tnW4XLo/9T7t7Z1os6x6CPB5tQ6D1BPjxszM/F/DBqlchZDv4FISNbLgafDM5lOX9fE3Vqp0N0Y/
z/cZoN7+3nO0eTcMrUxfhq7M9RO/dUx/5gDs7X/iTIvnO0lz1TpEVuvVWKyWHmLrVY7xIH6iWE+g
HtENT+lYVf5hAkZf4C85WvdBDdL7N9zZ6sB7Fo2BnC4MSmP0FqUWZgolymTjOtioUa/JhJi2eSpK
87WVMUjxmyFNkubGb4s5PXhZFhsoNceBJ8MUPQHnaPI21ba9CKCoWlOmjy+uNRu/JWmdcaJoZsRY
YjcBuoi+WZS7KGiteGMLyJivH+9Enm6ro7c4N/PIoiyAdAmV/iVR+esu6JJ0MAl59RFTdaPtNi21
HG+PjSAHPtHqOpahw7EXe4AJ7udijMZ/6fYK9dRUEVd7XktlhZ0wUZWWlHfUDbSM9KfuV8lDTHvN
2JW9HfUbyzAbdNo4ELEVYjiOXx+ImckMoZSY1SN7fMg2ValD5mqm2ZCsFxyHp16Lh+YZiwWt3Dt+
GdU7XR+cdFO1lQWRlxagnt71wjPyUE4oiaiNnqCqsa9HG3VSrczSdFe1JSy/sBvrxP9qT509f3O1
2XdeTVHUP/0uscBi24bqbgERFXGoMt2awM1Phlk8BFPU+3/SKQoaApHbZdODdIvaOEJ1Uruyms1s
HyRFIBAEQYAg3Xhognff6e15m6loAA/0SYOKSAZvtimJZ84UhVPUtuk2nft6Do0kA1uSUQd8oMkb
dA9pVVXRN9ctezesbHSBb1O449M+iznd96gmoJrB3FBYilIrO0YdDEzuz9LppucBOTcVooAzL8JG
oLBzh0rMsxiG6mYKkjGHymTDs58qzY9OANmCZ80pEz8PfTEOqG6YKGhom0R4MvuSA65/RdEmUtNm
EJw+zKW1NhFbFMlKOL9Wqk3bqACqSivcd7QNnY2kBq4Aph3NP4i5fh361lTO6LX2TT+EbkIH+1GH
ouT98mZLm2+yCfT0jmasGvQQnfeseCZxgeCCSET+mcrzvNUqI/OPTubHv0RRgCtVcW/cMv0AcVtv
zF4l5ye+QbSPRc5AjLfaNnJm82Chf+SFg1vjuYnBvPWKd0bqhEmk0i1Xp9Ue0q6apx9V2gfGY4fn
8vSjgU7GMhnmWDyMeQI9Eqea8XOsfC/bmLoctjgJ0JiVfVHdxDWe8dtpaGL2MUppDvIffpSZIWIT
VfGl0qbou6010npMpTGz4NmgJ3u3a8obZ9Am87M3Q1y762AyUjdq+jr9HFldmSGwU3ipdxsIdr8K
RSot0W6p/+TlbrZh/n2ejdH5g2CYQhjWnlG7D63U4AKCGZPL7lDFXHPwXIwkAp9oi87eZFkzZz+8
mf7N1yGKbI3k3MX09ZT4WmYfEzTMvH2FJMWd0LxuuJkagAj3kJM86zRHWmlsC5k1PW3pBHGbZPZH
+Da1MovfNND64MT/yyFZjSzV7HSv9Q7KhV3abOM0Ga1dH2vpvKlhfAehlXdd8x3AhlXsus41f+kR
nYBffdOk3TYpZxk/a8oS/9hGC96lckdrOkyDadeboElSWDZjPt0LGCcjBShulx2iNtotNQ2N5K/v
yaFD1QYBHMBJr9ReXxxMRirwZfKKf0tR32dDqb60VWBq/5KDWVUIw7lujpaWDkY4ZrrxO9aT7Bp4
ZJ1iuEjiE2jpfyPxS7ly9ZLIbGVCzen0o5aPRXEAoD/NYe7RmxvDzOkMYyOV0LSXa/F9Hd4ZduEN
/Q/UBT7zPLzHEyCDZGycY066WD1DoxLBtKEwIn5ZZgIw2BH9HOH5DehgpylRjgdIfEQzG5La/BSM
kiPjo0b4rzNNs4P8TNVLFUYOIj2HWYu6n8PQ9fkQymHQPXw2Df9uUaAyt2WvVJ9fKS6/tdPPMic6
KksLnBrs8nLWVy8kNJdgytJgP/oGJOqdsmpV3JrKCMS2El1O2lx36Y+iqv0vduW05a4tvcZ78u3J
4iUw0v2406oYDSryEMNuw5oOdPSJR1aGtVMcQ5ggcy+tHZbPtfG1y2V2tOvGcF4qO7e/+uARZWik
Ae6TbqNK/4qxxFphlKLgYoxEnR7Yob10/M6XK5Ao1Eex1R8HBJGbfVHp+r1yeUk3UlSP2aTnwU7a
KkvDIB4jJH307puYqtraAn+XR82fvtn0dv4ghQ3LCWBZ/8VW/W8/GlD1+nhrXSQO/FQA56a+FPm5
GFZVIJuOq/AQLDwO7jQ1A1JvXVaHcdbQjA5HNlQHSTrTHzx9GOv9on/9X72cmawA1j4VB2A0VASW
I/dX6mKrhD5o5OpHSc3zC00suWtxoLC4wblyxrgkd/34m9dEPNYHMjvvHGrFtLovag98qmx8rXKP
AD0yHfhFU9dbRCEc8+Q1kEEQg81K1NdiiNWaSSlkCsVkIpdoKC+PzNBSIvCe876byzDviqL/nCGx
kSFU71RIyA4qNTdksMWDyz81D6KgR3XlG9ZlaOQnwbBT7n4reV8YjSpA6rljjRC/O3+4bUiIHqnD
B3eiHb0/Sgzahv+gulZIuRyVIiw1YdClFGn99bkN4BxHpqL82xRe5hxEJoLhph683n+Ki6lIPueB
Jf07MHTmtUbz2048ixl0vQDQAWUhzcWPdLVPqtzSqA015anL9eDOH/yu3kt8ieLnlLbok9a2qGNm
rWVDaekax3xM8rZz9naMkkeYi0jvb1i89GHKsl5U4dQKp4DWahavY2xiAGNlDa4jvG+qfzu+0do3
edQEVyzN1k9kClAUhOhbIvQHOm4NoYq7LlGmXmlHDwWrKUjjH4Mjpz/cJc4Td2G8m4xEPdad4/yZ
nDm6Ut5745adzyE8IFA5vBa4T2B9nJ811O+aah7n/NQvrOltEsQD9O3WpVpD6gEPLc1zfGWsxG5f
PMqlLTe/0z2ZPeC6TdSgXfLNip063plg8LHY6ucyKn/6pUrvJy/y630+8+Tc1GPtdajzAU7TdgUx
WkyhrXxTPsFSd+4mM0VBc7TtSNv1eoMyXVgljf3bdjSbl+g44WIdS8OVuxTscnyiYxWYJyQiBh/1
mLzRvjWSp3J2C0nS9TeUrAL4U44hMQPUkwgS7JV4sQTB9bQR2uCsQEJd/nY+bSheBBTG9Ow0uPE4
oyIxyaPRzcMDFfT6QB0gO8Et60PdiH83o28cMRSSPz7+EeudwyWJjgrAB0qZoJzW5fqgbtI4ghF/
qgSdoNsiIhcJOeNGdqSnR20TLqWrb21DoE8EV1hPT3Za68X+P/8MOuJgZ9HEA0663kEoTQ2GXyTy
hBqbsHaD640b1ejGuAFmigpb4qdy58S5dt+PZRFOfVFf2cRriCnisHQvPYSjubgW0ONqNUSQUJJL
k/Y0RHPsHxY/1jnsel/4t7NURhqm0di3dzyxxE+7lQh2l5AsH3I5KjGHWt96x7aI0elteql1eyXS
XmyF0bq5DKVuTvLG73WFngOmCXf1rFfjj4g1DhAgqf1TZUfYjmte0Rw7dC0HHkeibdy9o2btACtX
VVd6VeseA59LF375UC5XUJ6rp/0Al2qONa8+QZH9Neq+1kOJyb8mrWzsKy3Gi574Mhb1g4XmjNYL
W/58o2eLYErK++7UD9qvEdMpO4yKMnV2fTulh0ZRGw1TYXn1XlSy/DJESbJF/V59oyLX3wKKu3r2
1gk3gR4uAZ2q4M3TdO24O1HQHMSUiROyw3q6kbKPw6rKW7nRHUqYGxM5iGv8xDWhgB1Gt4BJgCS7
BI91uk04cZGbk+qULtCBE1KjjXXT12aHEHIuzT6067bs01Ona7H2MmEY1jy2tj5v86mQxeucUKB6
DSh0PKZJoMW7KigEUpqF6VEaFYb6bVfmMO49dy6iQ0b1XkIbiBGWqPI8c7/1TllwZ1lVOjgPuNvk
wzNgfy5d3rXyVVv0RbN9i8F4vel7QjWFG0wBHiAGtPGVzXdRWGIqAFoh9AdeacFxrnZEM0SaXcV9
fYLvIR+mxNFjcCcoAdwYdCh9eAW5EW+F07VzWCnZ/JpbDMn2RpYNE35abNIjvDd9mwL4gDGfuck/
QOHr6WacDQ2pkcm0bnsnQsD24zi15vgta4gCFc+MxeKG1tzqySQrAADJUIuT57GDH7uam/0+TagO
G8ZUF6c2N1CLmIUTHTSzcJJHrbfzbqMsN18Ud/PU+3rlFy0j/n2L8IvotKL75XGMEapavR1NoU8+
9N6R0Gk1p9HtwVCq0XoyjPpRtX7yNAxB9ESOb94Kx2lRvGlGq1mgrOPXWACavDJF7xwtVIZhBYMn
XdB7q6WF/INyuSqsU0chmXrP7A5I1FXzwW7p9886begrI14g6oBbLrhZeqULy49TfR5fagXxPtJ0
ebKGPkZMvfGqcWPJMtW3LGbZVKGwB7P7ZGT8Rzu/psy61agZgbnJC8u5siKXE8Dn8yNcFmXRFV39
msGzo1hvXHFyOs9Nb4uZJtgWlbTe/enFQ9psu7q0tduPt8FFHsscoOvgADsC7ITQwmpjmlket4PV
yFNFqdu6j6MOOZ25z8Da0jRIo6cmt9FCAQtWlpuomN1fDcs03IEGSh4CbaagXQ0IcewV7sf6UR+D
QjtwfpFjr9F8H06NVfTfMxMfnl06ado+mnKrutLifOd48WTj/YHhHysKb/p8JfOsqGcT5XpuiiLv
PsugNR6zwm2RdEKOKgvzKJvTI4oz/aOoOlU9W3IwFeAxM0v+IYOsrmQFF+kRTwKCNRQIEgLQMcvL
5e9XZIzXfIss2l3O3IqcHGDO542eG51F/wPRMD2EgVP/Y6ZuNWyHiXAQZtpcWleQHpfLC+N/IXDj
E8E1QQ/9/Id0jgjm0XGzuyyyx1ZtqnrohtfaQa55gyBVTuNy8gQ6Q2mHnF1YdfRxt3NlyLvJjpU8
Db6QToIYMmU/A/JZDVMz1FRgCGNTW6Xu/7HTeKQ+j9znndeIqaDwFNfVxo2QRv/98WZdZu0sZAH4
1OlhL75LoA7WdjMJLadBxpF5hw6G6r7qtZHeIuA2GFt0bJpMbTBRiJz9LLB5+PLx0G9AqvXYC7EF
vVvOCz/gfCL1PqCbrDr7RCPKHvEAQHkaS+8kJRGmiVkO5ecMk/OE30KDALudLi/6dFNEg+i6sM1N
OaLIl0UgP6Qbv5LgcXV1few7+xTBcHh/jsxPpdKR8zbp2iFZjZi8jhBGUWonxGXbb6av6k/IO/NU
ystAijstSvVFmsqcSswNRW69jKksuzBR49hujKCyHuXoAwArVDbFd1QgxdFPaPzsaArHcmP1qEuj
Y8UufC07NVX7ssDolAY3BGOZ9228B5HYjF/wg0j/kT2t9a2kefdL8xCpvKs7O8Gboqv9X36KL/Cx
LEX/u4wmrgnQ4B2saDZmeagDqNoH19OaU1E79O1laULtz8mbbuioYKLgRRmS5iHduNS/a5D2IY3p
eLru3cKZghP6FFp7GFrPuM2boE75QLufdldW+GJzLeAIbn9YoksRcAnPfx3ZclheXGpO7ih8NcMW
SoC6sfXEdg9gCecbmY/GlYB/eTihpDAgijO8fi/3M2JpHvS8/6PsPJbbRrYw/ESoQg5bgEmULJkK
ThuU5PEgNHJohKe/H3Q3Q1AllmfhWXhqQDS6T5/whzS+q8vE7P/x5KD/Anvpyj3WlVEF0WjWYJXV
YaE7Pro7TkADlVkuV3FqoVVmF8wFYovg4g/wuaOjEIk27eeotMaNmZa6TVveS75NSjUk91bkls6h
R3/UuBLt3m1VVoeDu3tx9F56WBdo4FydLOBASnynN1WX3gxdWlQa9SfANt9rq/Qm1ocwOXp1X3qI
yadlrOdB0zjjbgDdTOYqRXgHIqvTt6XblWnLkFlXv1tJ7T1YSOMA+jP1DG3EQUdk+h4g2vRcV7Sc
to1nYlhuEOWPwDrEk5gTrdhzZCBrzJbdzGIztmLEHVJJmdkGWhLq+Ai0ZvbOxXPcDlEPLwVy8vlu
WjcyUbHgRloAKIs6FaHzfDf1+CLXUed5tw469X8qEDp7e04YfWlm+FVV+Fq+RFMJPYe48K59jqVv
cv45gOPT0eYyZPoA0fX84Z4zRTPoLPd2gNPNRdylAwYE+PsWb05cptEL9WzmMJHwtFfUJazkpaWM
sN8sd0iAkdOFlYGt6Nor7Z+ua/xCc6YHA1V/qR21VEzpC3UhypZ+5mayHwOmkMo3DulMr9YK8+g+
rGM12TCIdjFynBs57DBPEN63SIu9BzecjZZdTZBr0Begvwn90yvvAZ2U4tCOTf02aiNKi1fKyfc1
Xy0LnBCOG5ArUvH1ssxWymmsVOt27Ku8pLxhMurda1bdb1G/rNud4dRyb+VpIfaxpeQ/TIVYicyc
a9VzRfsZ9f8/dRPbyVFFcCvxC4yBlZ9eUzMkStHLKHZQrWzk5SK49SbKEDK0n8bGrTtlWwJAIAMp
sKvB1SfPuGwtNzXrPXYBUb7BvMezf1k5GgBPWj265RdXJFG7cdq05Qta7sSwfkwT86YxMJZ6Akha
GF8FwC951+HPhSJkPM5VMGjJZG2B5JTwhvNK19CudOdi3xRqODwxNGdZ+V3OqcmpHe89R6SPBULL
KBmO9tRUFElVHX4vU3SvuLAQI8C+1xVm+sMODYrdlpOjvCA4jRpIV4wpoK4am4XQRMiTcYE3MbUs
lKr5N0mEy2Czgl397fOj9Y68X39HihYLaD7IcbTQz7d3kqmgmvteu82qRYLNFo37SpIaZb/nVi+y
35qbFrHfaeG8BRs2JdsJYsiwlQ4HYNM7Whw1fhNOrf4FTq7QHhpnEXFPm854icDiLpOonKnZrzKx
pPMUxYKr1lKH2uBWn2P5o2ozJ/5dx7LZFkvF5m29ujW9wOtSbn83mscnD1WLhLkWqoNVTOp5BVr0
QXThN+EIaSPA71LBnK8AuCY3c3NvurWRT26PyEz1Xw3FNPovnDldvTUbCaDGk33Sfkk7dU6usUYv
MzHQfrS86AIu4MK14QI6USPqeFK77W20eb6ITo2+NGbf4TiYhSrqA2lOaxxM1dzsPv/6SyZ//vFJ
wJYOFLIoDOzWZWKclYBS+zK9Y1w9CLwAleI06hm0VdWqnCuR9GJ09j5fcKhKF6n7pUl9vtCdpTYG
VqnurRblsqEAciMjOoTYWGMGbgxF+aOvAUMHgzFUIqCRrFgEQkXRdrna6W67yfqpHW7rKR33Liw/
01fnKJWnoioy/YbtOuQZIJ+ii64s0+UHYlcsMNOFHUAxueyg/2QzqibcNE6kcouBkqvtmWiq2DbN
lZs/lhYI7ta25DetXyicf/19sMJgqRjf8efapwBaRDkqXZrcuXHaj6gwgxV5UfsIjB4yo6Mlr6nH
XZ4F4Bc0JMmiVEotbRUNECTt6zhN0rsu9UqcUlUQiRtJCh1+JZt2kwdXDbUKvec2futhEbWnz194
OWurDblMMfA/XJqCsErOV5oKy0lHq/Vu675Ij2O46AMQVtVTj9bSFz0LZ3klt3hXLTh/JKj1xXRx
GXAyw1m9MpJyWZWrkUO1qzk0mEdUik6JzJv2VlHLpv6RRV3SBmJsELCOGU2hxllYsftVi6b8px1p
UQhcTQKse8LACoSHrk65fa1v+UF6awGihEFL/xKWyFr4RVUGp/LsJrqrvZDc0Z8UKebfYF77e2Wi
CeI3eYJlhliU/kQWVw8L9WuBYXWh9hAXVVdEO3A7SndndzTVfFvPY+XeKzIbdcIJ552DMhrWmxJq
SpNser5BsYucXEZXuguXZ8kyYR/bkLqJOsw4z79w0dfV3CKFd1eOmnZMoxRRUakmsXJI4kzrWl8B
9ZttMXYqqmuD1Xeb5tW3trjnqHpZRAY+q2+dG1YqMBd3bodsqL5Cnpc/LBd54MLHIUBvUGIbIkLI
3KkuHKAuDG1KF8Ts+FMr043lUFFJZC2npwlwW8MN3hf562wiIPySAoqYv4Gp7tFFVhKv/FnXk3Gw
bCGjEPBFvJTzXUSLfeu5tG2Ccc4L9MiBQ7XbdvCU8a7W8I343dRKlTQP8RC3bbONFZkWkT9VokSe
apB24dyNBpzVZwn2+YaJUWXu2pwpmk/g5h1mqIOtDzqheOWo9lQzOBrZQYQozq/BUKMx25lVtjSh
Pz+6F10azs4iDcTxddCSXwdJJ3Uq1IBreh32rA6BcHWg+I2u5N+jiIF8gK4qbeGdVqF8ekxKp3hN
S81U+is9uA/2F2Kji+oWAA0EklaxWgA6W3oC0Z1LxMw3itdSHbjxDEWakcewn1vb3QiasOLK+3/w
4IWTwtBgGSuwu843NtNyypEI8DvUq16QxgPhbmRc8hOUBhniPE/vmN1eq43eTYhXe5oEHBEuIoMJ
u3X1XCfOyWRlON8uQvCOE4ADtJvdBO4h88vMlX/UsUpDXwIe9Y6h6c5fmq4oum3YDqaCBL4JsGpI
Uvc2TSd3K8n0nKWtp4W72QOciRWglwP9U5nPfw+FYBbQtvnUfiF51dxDSDtiuo29KbVv5WTJ7jWb
gB7fKw7t78e5NsWrHGu6Jko94CBrhaDqhi2SRMBsN60pwkJuaE5fg768X1Tnq7Kgc0hquccYMuur
bbDoDDlGoXror5cpnmlgKpqN0Ylieqzxtf3GiSVNwMfTe6Y2KH8CeJTuuMEzbG5RU0fTqNgXRar8
g+o2qJXPj8oHv44QZKBbBuZsmcatG4kSicI4dDEOy/oZax88MIf4xtQS6gxvFq6zj7Sy/TLEvR2+
6NWYk2RDGkhqECh4Ez17WIYZG3rcifkqp6pJzL/ezPR/SXfURaVlIUOeb+bOobs7Gnl1J60hPapu
ijtD09BjiW7Mjo2yR6wFcQoTVfaiuZInXuYAS0kJkeT/LplrAclh6mYhwbKCR2/df+GjoPrsNMkB
ncIe/IddJebuyvdY0orz3QIvF50UCNELeHo9FNSdtNLTUM/vrBFbvts+CxP74IWDu2+S4oQRxfyv
YHziAyCanu1mQJyjHrzypDI8rK4EsAsE07Lk9PJIlLFmuuwyo2/tVnrWdnfpLJUpCRBNV+WGdps7
AhizRs38ajHaeOjBxygBWFUrO/VzLeHXIEyGiQOAj9GNgW+rbeI+1eUgTRurxLBTXtpMMcMTUUiJ
b1ocxqvDggOLv87o2NrX0mb74ksShMGugyVaDFXIYs93UQagOTfqpL2LClekv1LDiItHtMRd8KbI
uR1NtMxLYIvES2AVTCo3qL8mwzes3sUusRWg+1xdGv6kCi3xAjAXDaCAmOr8DLH0K54Q6C8eVRS+
MK/M5vBXKKQT+TWme9mmrHL3JXGobvxamwj3qWGGzl4rMswO8PisEzNjAGWaw9EqRYKBUByOi7th
6mpKt+kggeWHsA9zFzNF3Yp+2TCr5MZUhGpt0YErGRiHMeXtrLdwdiyr6PP7yMoMD3k6z/wVDqmm
HLtRt9tHJRvtJTezcUbAQsQNAJLoyaGzmgTJNAEk9aZnX9a+Nphd51cqYnVbbWascmMDaggP8agx
NLQyndQObIODMlOHFterLUAovsuNVFHlo+CEvUFmCxd5XUDLmfLdBh8KCDE2GvBSn5+aiwsPc+il
jCNzRoMR3Mj517VAH1pwSqI7xS60/i22JDY5IaZQR2hTCqbqMVnHotp4LXpeZBo8mNDO4MChvayv
gVZdXDEPcVFOn+ZFpb01vPGuY1E6ECpWrfwClZ20x6TWKufQgNIrg4mA8mYNhf1zzmoBaUsdhTf9
VBNVRQuA4QADUn9IyqK/ETbY5mNkaohU+B3At7eYi+QaKfoSjbGolDNge9e/Z1q4Arroo5iNXC/S
O0+hDbLX0snZGJOFtYPRhHfMbYBoutBaaGZlQ7bPaaXEgZlqhu8I4YCOB1V5pQ9yOffjNy1UXZWp
KXDNNXM6osLrmizP79j53QT7wzTToEJh07lrI5xKAlga3NYwCYxdG9XNW+GE3k9w/nDyFaMc+m+f
b7DL8EEet4jbLZBAfs6qVIg6h1wGtek7UolZ9et+yjddjS0s+EcE3/r2mvPlO97m7B5wwCHSVaQE
BgYCFOt8S2ekDZnoSxDIwq1iIEM15CXg/6pARBiydUALM8H4qTSzJpbB1A8sw8bFnB0ZxjxSavlV
w8ChuCXljkBGgBT2QG+ZNC4G3y2jOY+vHIaLgh0qtMdUEp8lRv0k3+e/GNQBM7t+sO6cEUv4XpTO
k5t1U+PrGDQ9obOBW06OKPlDIWPnyjz0spyCBYsG6oI0AMLEfbV6OGwiaBOeccemcQtxo7Ra9a0z
1RJqzeBG8BU6x4jRBywqTCv0rZW0qRX649TAbXGw48H+ic+BHRKzN9WPIQW8xZ07lV+qbBDNafEK
nvY4IWV4ckKL04MGjNRpqOVIwxkAoREHruL1s9hqWNFMT6qqmO5voTXijymKBMqXnkgRaLkxxYHO
TP05qTAY8SdM6Z1taDr4FsE56rzbQh1LHZ6fbD2sR1CqT1ABNfXaSjfEGkXbTKpaRD/1vmzuhjRG
2tDPoEIafRCB+z6NhoZJ2Ofb/6JfRnQgMmgAdJxFFMlbXZ9MAWnN1mpxHBtZWn6ld5wCbXbUPVLq
/SMGV3DsrIVkRel1O1l9vsMWqDyoFdQ1gna3h1miHU0tdh/TYgB+acMq9CGVXitC1lcBLSr+WQoQ
ZEdIaFdXQQxWLJVG3hzx27MObpYl/5Q0uw8TTifbSlfLh0z8pZc3IXDRvLSYMLpLi2w9v6aFUA5h
qwzHrMbrMBkrGYSqXgT4Ag4HjcTETwxHXtnyS8j5b4AgNrzjozHQYJJLkXm+46u0Avvr1v2hMOf8
2XJCZzGwLgzEzFQ6+ld2wDoAvj+NWIQsFF3hC3k/p/MUJnpqf6hgadMHKxIV5kzrVJtJG2M2qIfb
9V9m/sszlw4J+AZ2HeSB8zeMdDnUNRSSA6r91nfcnJt5U7mRKO5NJG3hvilN9px3ZFtXHvzR0nIb
UqqBOFm0ZM8fjGejh/CV1h/Krm02zmCV8w6juKT1QVQ417oVF0tLM5bR6gLXXmbFa8R5Y6NeWlD3
3uTmGG9GYadbjzRghxDQW1OR6n9+lt/bDmcbh+d5JpCRRUF1UUY4f7s+9wacpmb70ACfyyBf1VPU
o3e+yPR/xYHGHAKnn+35wU6m6tgIpbLvMhgM1dc6b6i561mLfkGd0BNMvRUFyn9nAB5J8Q5SNrqd
Wj9dLVNfayLauNUnLKI39lCmz0WKu82WC8/zDolb6Cesx1uI+AVGg3dF49nDwUuyPH7xJgiXeER1
IR5vWzacGf5O4CxqrzFjYYIHgLtuHoJa7bvsd0MLCpO8OrIwLstTq443GfPpDPxmEnZB3ef9bx0j
+uRWxfU928EDcaLvgpK3v0Hyq9rUECejG/iosg4Mc7KI50RZ/W4gF96ipAomvakNpJWhvsqyBvxg
aBRBqJKZx2KKCgTOHSmbZyf1RPnn84/1wd6gPejRPgI8B51k9a0UzaQcwkPwZiojbX7W41RDfDZX
/wxjM/f32YRe1udPvNj7jLUXs0l6OOQz1hoJ6yWSXM/KkhvRaNk9stNas0PgWP2lJF1Sbj9/2Dpl
gGXx/zEGqjWw3N4ngv+ZZuRl2dFDmED7wNU36CvQOgQnO27cEIUD9JurbdFiie17Sn7NC+ODFwVs
hJYn+St4sLUWq5UMaKRinMYhH0NQGLp6jLTK+GLOuvz9+Wsumc/qxC2GTi7gSfITfY2tzmCYUq81
9oF7ZPBrvUzhJUBvTK98uw+eg+gWIfM9dUTg8vxka16bpkBO3EOEy6L5XapysI55Y6r9tQh5ccuC
LMWiEwkXkMuEklWETBIdlDvcnQO68+EDs9jhUY1c7DfzoppRsMiYnXmDzK7MZFb7BSwnGTjHAR0u
lCDd9XhSo2zvGzkapyr1oi0mt3ZgGzVqBo1hVAfc9rLCp5hx/lWK2Dx8/hHXGfn7w+mKLnrTaLah
ynC+uqaVebBRQ/2ETFzSYiDniRBZLHeWzc1kppnx1Mp02CPVY8DDU6zii4eZV4bSiKXeRrBgp21k
dYNFHx0e9Ze0lcODEAgcbj7/oauY8f47PcZIFKRABKExnf9OLYLRg/KTdmomR/2mF2GKtHE79gHB
Ois2jdskT58/8fKz0OFmFLRc0gaZ/+qJtOJUkA+NfoKvOEcPfTG1L+jwZtNmdKTW4TOjaj+1fIqj
G8NpzW+fP32Jgf85Xbyvhi/u+59Lk33dMZs6aVSMA/RTj/DXth0167cTWjJQCozqFfj8G2yuvF2b
MbRvFXu+si8ul5ueLv1lumSL8/W7fs5/YhhvaaIzPxunqIKTIssKfryV6y9eBmgrqFyzm69EzVXk
en9h/oCsQE/UvHDKzVK991CeMk8hXJ0RNTFTvihlSv/BTGr96+eruzrp/38YU1gU71hk6rrz3QSP
V9XbqrBO3USb+H50OuVfvatCbnpDHb9AMo3Jwbq/93ZAHcqFq0kjlLC5LiZZ0lRBWss+MbIQb4oC
KiKgn+MczYHC+EpK9NE7AnQGLI+vw+Jcff6OOq6VA7RQ+8TYiOw2HRXlZMtQfdDFBFwvVhF4Ltt+
vDJ/XOPU39cWhCAPpKIitV4luHqc2I1ehuapimZvDiYzFn7T904VWIkxbooib/9pVZA3aqogTTFb
0dbpPf3n51/4458BVQ8VM+5hXGDPX18p8UweFcc8SbiPCI0aYmcrg4kveVQot1oX20c7narfU5y4
96CWQgyqEuNK1Fq3fJbFAIvB7QgPiTixzvYRSurKmoSBj9D29Y02YQy8x20zAoYTJXC+UN+2v85i
tAukMQWert4wzEtAibMDhId6unLZfHCwMZXnvmZIDJvxUibaLDLRCPNU5wJkWJPEuw7X723qeOKu
C6vmygpcHmu018iC0CfkqYxjzj9DnOL8gQRH+HWu8SiAbZNX39UMkHtBj6K5EkMugyaZCOfLRJyU
vGR9k3qhiJVKr8RJG6uif+hQFzf2YzvIjWErMUx4N5HOpojrGnWROfvhqRJD7L8+d8yGqEYI3rT5
oP6cv3FHl1Eprak8lX2L+mml90E6DEYTiDJ3530YRvqtCGH4fL7hLz4scZrdvgjc0TJCLfH8sRqX
koyG1ngESDEWyFlpPh5sNzA7q3ZXMfe+8pqXz0OpCgDtgi8H37pusJZqrkxgRMNTKcY4vOmMvng2
K9BmaDlFbbcV5jj/3eAKNDuPZEGXHggRdJ1YF3MZYuHseqfWQhntpvSsZF9nDtIhlVWMw16dbVNc
WdZ1I/n9oZARQDwzBV4UEc7XNbaZm2RlHj1mmh7B8oHT2PzAyNmdn8cW0cJN05KiHvXay77QQMCC
bPLQnAhyVc3Hmxqybb2VCJgpVw7WxV6HigxHiyJqMcGiq3r+u7x4sip8aLxT7nT9i2hgzeEJ7WJL
TElvPshaUK0y4MxOhcwLim/kav92xy3WdyC34JPjN7YWHpVaXpfGNEWPEhreUY8S/WdYJmXgdk0k
AqFl0bWp6fJOZ0kR7wwDDDscYISetsYpj6GnZBrLcULza1ZuSyPLb7LKdTnNI6o/Aml9cxMnCLQE
tAmYNX3+whexDFUK8nM2H7NlSvrVzZZpElw9htyPMaAfPASEk+3bSkTx3mKGdOV8Xb4rMhjLey44
nkXT+fz7SqNLinCoxWOqKN0NLGH1ebZq41dkWj88rOV3mVcCWMerGJmLz9/z8u5cvikMTvIwIETm
+tlG2TqRUyg8u42tb2Exm3t4f+pNNyjNTzu2SizvQS50oQJEZyiSf0fMra8c9g8Ong3Piy2GTQTJ
xLoyKWyplAOsn5PRIjKAKJbRdU/JGCnWAwMBLAW1oSR7SbDeW3QjRiU8mEohRl9DSKsIJj3W75pB
R0Dy89VZC7AQESAUgy+AD/HenV9tg6Ir9UK6wiOL42rfor1j1ZuyqRzpZ/AUUTlChCRERCZS+1vs
WJI66BTZbmPQZdHBrZQZS/B0wJuFsjDFpL4c8+/wG13jCKVHMemOT+ZJpIwEdr3jjf/SiJZfu0ya
8+PinTEEzKbqahvDXnj7/N0u8xXeDW9ZZH2Rm+UaW0W7NBUzDHnJCbNdpYFxizKYncxLJ8npsNZL
InvPgBy3R8RBbrNJh8DhNOLOUWV+5bRd5K/8FH4IyEHbxK5g3fPuuXYcG4O1E1gui0lxZkTfIltr
nG2rDuhz5q4Lbiuym/Tp80X44MFcanSooMJRi6wbDjZad2VICDp5VqOpC8M1+sEoQMi9acDVRxZO
PsdRrPylG9GyrzjtzJoY+yJltW5SEQiQ0cjG6LHrLC331UmrAxDTtYY8w5heabR/9KXNRQuBNgdF
nrqu8NwKlJLURPTYZ1n0B3hOK/adTI3uAUlUz9pOWAozWEptEI3I2sblEwbsSrUxNFEbm1atlSvn
6qOoQ7myXGfvaIZ14aBEUWfW0o4fk6FwXipu8/u+VOFlaUa8kaJLkGrMxHiT52YIX0aRI9C7uNt/
/vXfVRjOLxmqFji2S1uGBtkaEww+F4/nLvJOg9IX1Y2ZoJTnl6HQhd/DW5y3eVLKzMfsrmkDMPfW
j8hqi2pTmVnaH8ZSKcKX0Ji60FfMDHkS0NYxcOraedD7OP8KSSrO/Yw2Vh2E01g8TQP9ugB5Jqu7
R6ZgSvzezKMvcxRnf5yexINmd4EomdePEgMJI02eXDXp4wD4htsFkYXlNhMEUS48JDO0kYJtsq3V
g4TcxZWSTEFYA7nYW2Wn7PvMbTNoLwhU4fGlht4Gs9wy+Y1EVk3rvEdbRKBIlwatZN/7etK2ENIt
rY39BVQJdMcbUtUnvy2+ghOX010Ha27Y9KUS10fE6lTj1bAyczq23aKKPXqjrW1k7JaABJN6foD9
b/yqvEKDuiPS5OXzj/de1a0/ngnsC+gX0ct2jNWt2ZeZpdd2eOrMYvpnKoZ63qPvZttg0/rEDMoy
R09unOALYpKA+MqbzlW2KB56ebYTbddIv5F1d28WWhT50i373w1CUkkgwrK9Jkv/PnNZ/dwFB6BR
81Mv8JPPf25SjFA6Ik85xXORyw2kTchGZRROKs+24vhW6jKrH6KuVd29Arqq2ZrhQCXT5qE00YmM
JEVVMxgSAdOxV80tW7tntIS/ij8PhvY2hyr7wMjU6lUbUvHk5GpqbqtkVseN1uFWvoWLnD9YFcJO
W+xRLB6MAF/rl3LUa3a5FCb/0kYyrZr18hGpneptB4Lh2vlfMpr1YkAApkZc9M24+88XQ6Uho1aJ
F54YZRvqKxfdMKQ+/MY4YkQ1VeaPguEYmiHDVCCq1XTe0UtUpTzCh1IHKwglggklXZ9rNexlqQNs
A9UYgHqEZiqB8x9md45Z2pNRPAom6M2D0cTzzxTWSnIP5Ng6QOtpr9zDl0+kG0vbjcSeASzkhPMn
IhjYVaXw8kdYVbrqM+ghockd2aBti8blVF4D1370QGIe4Y7pJL3o5e//0+8DNMU0IWyrx9we3AM3
oCH8qWfMXIF50vZqG1bt4fOzennN0koHT8s9/lHnOYsUnF60vnqUydBavok+UpuhARv0eZEGRp+L
2m8Ybl157GXdRH6zjJ3o+lmcu+Vn/edNcwgfrpU4xePg1aFznzS6LIPUG+t/LJNuNxMMd/a2ybBM
fmdkUmxgYXrf9P7nb//BgnPiqd4YwXjUlqs9JbEZ0hsymEdEt0XQtmDeiIfxT9uEdF3WqDH+9fPg
vDKqQbKU2du6dunGaFBwgG4ey9yL93kZ/vIKEF6Qk9p9Ehd/6/9EMsOrMYpl25h0WNdlc4FZ8TBN
Rv0YirTTdukUQ6lxO60ISZKNaYdwnoi35DiafivpJ3MpyTJLHuFJdX9pofD+W+D3EB7f8U5rrWkV
+9TKrWXziPbhsI/0ubozhGbM8DnLB/QzAAV/vtjv0+3zULYw/cghOcVoFa/fnomViZJBDxgzMdty
E8aq9UaDbPQOc+XQS0+bvln0uCIereYlbHJq5vJBzU1k58h3hy7Q09q1Ahu9M6TcS82BmD4uivOd
KSixa8NEYiMq1CJQ+xl4RE8YiWF89cZPQ5ZC7uIGlVl/cFH1BoWJKhpKls410aMPzvCCnGDgDjKe
47RUzP85TJ6ZKsZod9lj3fTZsxpn9g42M6yA1BiOVTWLG+69m88X94PCkHHIQjEhVUSNcN1SzOFW
F004O49mrhaPfE7QDPpo/KqHRt/bSpt+Z6Lc7WKvZ6WjyK6OtaYpehCCZMr9KNamvz5bTIl0b5lc
oOqFC/r5KkxelzgtmOPHKNEEMiyTbW3zGiUtIKaufleJXs5XiqPL8LG0k6HaMMAAWr0m2iDkMIhU
Cucxg72i+H0Z9QGLML2gNyk0yJ3NeCW1umx+8MRFuHVp+NGBWeLqfz71MCYlwDeeKDDF/BknnRlk
85zYflMXcvv5J4ZXwf/t7ABZ9Mqp/7j/CFu85/nTQkvUJHmxR5R25v41Nju0PuDigy1+ow3Tju0O
N0zQknXZJTqaQ4NQRr5tH5kvnOzM+4G0u9KqPieqnm6HRf7/hFx3mh1woMrUP5y31sYrN5XuphSA
6V47pOgEqfEMMi2dS7s5wHaPjqOaNimA0Y58yxjH8UYdUV94jjojMu8VW5XCrywobCyEhkPBKw0q
KBHHUa+w//El7btsA8BKmY4K+vVf9AiZ4D7A6Vk1/Mq0ep2KcvL0F4UajYugisdnalw575Bv13LU
5o1wVxpg4n3onb3wlTR0vjvSkPdLQi8ODdiUnTWMcbepUzq/m4HzmAUjRGcsAxR1jNGu9sxCfYH8
ic2EIOUMg2po5hPa/p6zzSxPvsWmkuYbF+m7h7wb1CfUlbXJ9q3ClOFNmpZVeGfHkQtmNtGsU+6G
beE7eqZ9twrRTiDCtfBrWo6QGXP48s2mNDr9D/moZXwrOIblbRlZZuJDqavf5rhqXpue9tm+V7X2
lvOsICiDhgRywKKckuemZOBqoK/0o8nz+pSYUT0FzJHCx1zQkHKsCpnbXNKm25R11t4WGeTlIEG+
89HuI+NbGA3yWaBY+VsKDw8Fuu9FfiP1KPpRgc77Q2sSE1en6+roCV79bAS5oA7wM8QcjCDFeTG7
LwwZDvepOpRvSOBQRWGOQPu3Nry48ZWszVyEPfQp2k/0C6tN4rVqt6/RGH6bIYy4tzGy5rVvKS52
HvaYePGOIjEyv7hz2HkncAhJ7Ctqbt+6SBG/0O4s0x287OKWNM31gsZ265pbIUaWZUqm+mTPRYc6
oOMhR49iaoW4Fbm58+h4CoQaFZWbX5bjlK99pQ/inpdCXW6Sbr+dQdEfATnnum8Oaj88TS6Uuc08
I121bUJR/6lQw25J99QBherQ6bOXnumh/lJHpTEGpmw15zl0m/BtMClvnyDnjvLWVYWCd2HVh/E+
zqMkoyEzIQYY1uU0BxWUTxOjjdnq2OZM216bjnEIWHJNzbepQkbF8YqqyU9QBh83PeP2cpeOsUYt
5lVSBTbDXClI1TrGqFWX2g+Jat7wU6tqU3+IxintnwyW/wcdnFK+mbHjYU0vvVYvb+IoG+5UqTXl
rwjx8/7EKHbG4HpoEI5XItk6v/s2Sod/kf437fvWo3G8y5E6mPzKdrsj+o/e6C/sDYNPVI+vlmi9
h8rEOOhWRI06QmCRMO6mJs7GYJgGqqZNqCfh/QxgJj/yH2bbbhzq0Q7cOaM9mZErKf40kCsc3JCK
81tuiTiYmY4hRznXiHPOXYccdgb6UfWtKJ+dzTSbtfPYtyIq+b6idTdKrrYy6Jp6eGjmedZuKH+U
vS1Ty9tDQQWT1kW2kflJPyVyV3idyG91vGaGnYG4RXRjz6DQnqVZec097xuWL2mK38q2zRqze9Bq
3f4KPSLStmbe5X86xdOumSRdJAzc2sA4aK6Ar0EPdNVfNGiXVEIdJoA1unUKhZsIqCIhLvISZsPR
RJ092YdZKK4BGi6uLwZV4H2RDSPdBvC7/P1/ri9AaJErKfAe7axQ/hFl9NzRskg2uhaiQfT59XVx
OVsYVFAmMv1b6jdzXcia/bjwVFy0KmS5K6s5f4spbWo/nCzrUe+wyvj8gZetMwYSiC4ubwZ7HhDF
+dvNdJbQD9Pjp8Ia3C3+Mup9MpbFP1BEtHutacejauMAos2WnAD39Fj7jNL88fmvWFdWDLmBrNC7
JKrTGr+AUzPlzKEO5U86lgYIPVdMwbS+TN4UvAV3aM5SSs2Z1YxfoBj0wJuQvr3SQ7hc+QWmT/DU
IZmhQbla+bwE/OnaavYEMbcOd2qqj3+UrGdKgTtL3h5jhgJX6snLRqqFtRgJKW9MQUu9c772SCMi
tEWUeMRbofQzC3eiFDHJL3Vbkxt4lVbdD0Ul3M3UZu1bVUIMpt09gSozafb+bV7I+YKksDiPkozC
tjv/Meim0THUi/HRHVIrwDO5CxA46FBysDrn5HXKNbr5B+eKGSD1HVghUAVrnC+IaWfOemN6tKoM
KnQdW4fcEMO3qSvDaxz9dfBYNhgDftoh3rtH0WrwYqeuEkZuVD71VqNHG+SyvcDR6kg8eE7a3cV9
0/yPsjNZjhtXougXMYLzsCVrLsmSLXncMDzIHEESJDh+/Tv027SqHKpwd/Sq3Y0iSACJzJvnPlKA
FC9vf9frR/PfWJRhMQij6oh/JLnpSyF8OjbA4VqzefLpF4sf4qrie2Ihdp8XCMv7BsJnshEV9617
y+/F57dHv5zgdfQVfM3CRv5Gzff1GyW6i4emKdUTSaC4jERVQ08vzeHodsM03NhILtcPvFJSXEhH
ichtbhUXQb63FDkMz8J7MkelgyW2gzREtzj5W+po5g87aYDWvv18V+U0Svlcyw0HaTrTjHTj9QOi
shxrJNDyWWiWyeJY+VxWKOjDzwnLpEgOqCNH41OtT8TqxPNLsEEwY/2oQY+TIvITY47AZnkAdFL6
zbBgy+HJo7U17xwLP8ojlSOti1IBLY4b9hDswGDJJgLdVSZPHEj6HA5xIzBmBkXnPr39fNcfLY8H
94ar06o8vuxo6PMYEi3M3WeVTOLDqla8a7khPINUniNt6twz4PD099uDXsk6GZAa0tq2Tr4HOsXl
RtgnPp5zVf0s9ABOkmgBXUU9/tbnxOk955g6JXpketbp0caAzcNMohkOTae11t4atQGrYrefmz0X
2ukQzMQ5B3PW1PTh7d+5Hvevl9Zqi81WRXwLJfEyXZ85SGIgzZtPuDE3q3W93am9RZvYjW3xehEx
TsC0cgsn2WhfnI+GqhMyzpb5NEj8i3bV4v1y0JxlkTHolDn+/aHYDnkeLrEs38sVK4rG7oCsPWmV
luHJmFTpEa8fOd84ef72UP8d52LhIGLPy1GPzSduA9KnWQUlQggoZY431H2Qkr39WH8bLkBiZCEq
pDfnsjzXTK3XTP5iPWXUvwnamuzsOFn5U0+L6lZ29Pq7IPWNtnzdeRnyUoCQ5Xi8ppnJXSMuxq+j
1sRuOJDX/Pivj0Ref23DWdcn3QgXB4qUOqRXqsjPySSNmmBFLRycVNuiLG/NH28PdnWMrESWFftD
aVcnSLnYW10IpQaevNmzVRc9hs6iCn5w9RNfHL+35zt0Ytmzk+XN74V2rPHGArjahdbBkSDSTkyV
mRP79SaLXMBaCjISz9ybsop2BPC5dPj5QZjHCSBt1RTV0Yjd5fjvD+0hYqEzh5CfWtfrcemIoSeR
NtPnVLUxxZxA2tvK65PnBYOS5xqcL9mJXsdEwXak+8/HGRIGEiloxqDeobq9GN3DiE2zGkk/VU66
1BoLutemSvtud7I59ml3Kyt3tUTW8Qiu+WiR9wI8ev20qDvjVCAsfLYNum1O6WiIZjf1cYl+BjJG
sHl7cq9WCWyxVXy1IqxMgDAXG43pQuQk+BqelzZRuKlgo/krWPBif3uYS9MAQkpSGCiWCS3pksSa
9fVj2XZactKK+dnPSJB8E4hpwe5KP8k3eTv0925JLu1g9m4Qby1KV2RZR1dKua+cYD5h5OWUYemO
3XKIM0dBZXUaSCjFACEl5d47t8tJurJsn30/bQ61rrdGiCK7F1ExLBiQAbnhXh+qiju92tOiD0wg
byr3Y923+fc068A0vP3IVy8SqConBnboVImohV9sDC2xnKeADzwvruahx5i8L8bsp3vp9rdoHNdD
0dlPQhXWOj3+V44M42ImtOKl7bMbpOo5TYvAjMas+4DJl9Pv3n6s61gLHMBaGecLRd9Fsvr1m0Rx
m3F5NNvnfm1G28dTVx680Q6sCNSJan8HOrbSq8Jlcfap1TdPaP4XMufLRLrDiDsB7KFalhTUd+dp
72ddSDPyZDchGxgSu9nmdrL8zBOfWkTn9uZvh3jtQPVgbnaagg8ENzrt5IOkw0bcULRc7a8WyS9o
OGvjBIHy1d2PimyRuaJ/NrxuAO3XNsmen9Q/TmZbf55Nr9naFuZeOXnnG5/LOm2vwpj17dFHzEok
R34VoxuBkEks5/65ScnmQRVsKJ3bk7D7qM102e1FmizZjUGvtvR1NVI+pHWIBYpU6vW77KXPIUnP
8rMhjX7aa9Q0UaU0ubI2hGvjuyrPjF3ZFf98lDAuBUTICkQDtONcrQ0nyTKrHZ5Nq8tBOBQ4uqXW
cvTp0Pk6cEPOiB3NWzmVq2WyRof0qlOw1T0iOOv10w7p1OYKutFz1ZPVDKsAIUcYDFopdvGIocj2
7ZVydaunaukhH4GUx+HBtn7xlKiN0LVVc/pxRq1+ziTFaCMd8ztyffdZW+9dO8MxMe+6d6TqnEPP
I7+TLQaSb/+Oiy+LowvSFacXlS4Ez+TMXj82rJTUcRqK4J4grNh5M9fUXWDCQSg7LPsiF+Jt/W9x
5Z8xbepK5graIolw8eiQCQXg41g7OIGfK5ph0LaizGrTd7Pov739fBevlbEQAODLjpEZyg/GfP18
nnRkWfNxQ2HWu5/jJOJtDxHdClNv1h//dSx33ffgTpAXQVd6MZciKTU/8cb05McO7N9hwkDUArTc
blTjo+h6e7TrN0cbKKEPvdasE6SKr59sJSm6oNLjY1MG9qEM5u5Rz2e5WfrA35im6O7+eTwOLWTJ
ZB7+3P1ej4fVpk6Uk7pHOHRDiB9Wehj0GmiNklhW512W3YoL/vKEjEh1n3sVYhXn4gkNk9bupV+c
YyWdT5kvjUcO7u5E5+kYtc447N9+wPX1/GeT5VOhk4f55OAisiLsef2AhUp64Ga6Qw+vtmzgFtmh
5uj11uoLI4x1bT5kQi1oqIJyHweW2L09/OWO8Gd8Nneml74ZMmwXwaTAltDTVOkfR4DRX1Ocjc9J
NelfSSmIr/6gKSqLgVlEllP5dwLb2n2MwPQkFlu/8VMuTrr//xKqsOSj3BWoebFoHIvi8kQu+1iB
a95gnjT/hKrh7VrYiA+k/ApUWhCGDwWY15e3Z+F6vdKICzmdgydACnUJVlsoT3SEc+5RozH8hPbP
32YYdT95tbzVX7y+z8v3zanKW9fX1+5fbEOCbh6uRwzVVHazwxew3nDk+aGGocfendH7v/1oF+fp
n1mlT455JULisrA++n8rBH6OEf1s8Dkbs22Rysy7s19DvTA6HY+rmepwxKzeMtu5fkyqv9iikX9Y
9WWXfTtIcgCfxJN99DDM/kLRSoTu0k+7yer0CHamcePScP2YYBmIbGmkILYl0/z6MYOFkhemujgH
lfYUqTEzN4Gdqg9xXMVOKLkNPmq9SZnp7dm9/nAYlis9tQGeFO3862GTKtbXXddmOxyyvZFI5+h3
xINJZbrv3x7qb0+I2gd7qbVl3L1cHlxw425Qwj7OstV/d1QuP8c5iaEQByWMizmFlvuK3pXpX2eW
pAjXbMiUBGM0iKzL9j8fEMBFXHRh3Rxd9FT30oQdFFVa4NwpMRt3GlLYqPXd7MZpffX9rKNyNVsl
bTS9XT6th3qoE/3g0w5le4+JpyAlmbRJfbdtSFKhKGz/xohXrxIWhM7HyrjsP2z8r59zSnw/9ifT
OebebGKdUon0kM16HKZlo98KRoh3+N+93gdAJf7ndV5EftR0TGxgOiiarjV+EA6NIcemdYHB0IA0
BuHUBkUQIglvnXfIexv9B/Cqjs4rC6s/vRqmGPh75gAnGMwR0AdqC7eNzIXcKQx9LtBhV+Vi3tYu
CIqthZ7pMclXTbOlz/ozh/fURSYsYo0O6GSk5oqJY/+oW7g3bpchFvKz2bnjfDcKrfUfhxrC7dZL
g8Y52LOs2s2M6Z35BWF/NkS2z3d5WszaK3fW0Ov1ZmibZfiE/M+0njjcDNxXBKYQoY6KSIRVUcYf
a0Rh5t6ssP/Z1oaRfKpqQ0s2psj6d42FV3pk8LDv8DgQ6VmOo/yg5dNEFThzS0zTBls+4RnsfvdM
4T0pO170iJhFO4xtYv02cUT5oTtDp0V081U1onUty8OmBEIZKqthn0DGgZqq6Qu5hSib9aek7zDc
WoTpvvNdAZmhpQ3+wcv05ANtLMXXimARXArTF3oYBpzy2FFpZEkQUBGkQl98NIwKAfZYjPYXyKEt
aUvDWOQWu1Fl7f2+osIuJu1nK+3S3I6adIzNYoEZCPnv+jNccB92p2ix0kY02Jwzbw7iMkwLa7j3
hgDhRA4y0L33Y2riEYlSDWcoNzXd+zQfmdYF6P9TL9sk3ouhSO/bEaZvqPvN+LNIHOfOQPbSQ0lJ
tJ+5Z2Dhgv6r/JqUOeQlVASt1N9ruL6nd04pyvKRa6Gt/SgsuZw6kfjBjzEoRL6bUlOKzTBoCExH
2UzBSWs6/Y7sIEqFbp4lYjQ1TYBxHFo9Hio8Z2GJmU1p7wy35nRtdQOHzBTh2QNt+KgBBzmgREf3
lBR7HNq6Kcp8nJx/NsaQN/e6B9l/K6nsuL877FHTyMEaC0dUoaxlm1jC+Q0FFdgde0Z7h8V5llNn
UZ3hPMTOhFbOd5e62HmgwTYQWuL+k16202xEtrLsO+VRQu5DcutyxK9lnrQXIYPlvY3n0vKdmkI9
V1sR9+IHpIhcfTXnWPvejIrVI+mjQbrcxHjH4cCjFjg2MmvIIid129cKb6ZUT55kannVptDwvTx7
ODonJBVcfS7YsbNCjxSKlQ6P0qLQnliNyDlLs8YmmuYWyO1p13o/C2VqeLgvg9fuMItScxByeKef
i1wjNV4g1FvLWcr5qY8EcYdSjcDGMP5ardMS80m5WLseJiiojwg0De/kdlojozqby5dWZtKmYtJI
bWtVqEn5bV2pPsM5HBVGwpnAIVelEMJmB6fLpK5HeagWgw54DsOxCRuo1/O57KXd/SIjlnW/Bs1u
mse0aCjGRFggDM3BV07tRLbo22OFtQMZtHkY5xCOM0B8LRh1aGlKc5o7MgN2+VCMU0lPtWXNvwDZ
BtOmzNiyIVPOmYaMH2L0lpk1u0fKwra/AZ1nfG7bsXrMHM31d0nrT3U4m7WTRb1Z5CyMbumfKlef
3kPFrIM2TJuuT+671ZcJIJCCp2ggfzcpqpPqQAyje/cUZJEsu0OdBccc1MDHCg41tEcv4Q8E1tiF
vecmaNFqPpUdKO/y1NqywYuDRMpZaKsbgqhUiTiI8hNm9hj75ZtZSf1TIBat3Yw4LcEey6aeNKKX
iaNvtZa1UdiokWVZFpjMTbeaNEkcA+w7KRP3WyUm/wFEDBXSzu57tDelPeRbb2AefrRjPiVUMPpk
iKahnkDAwquE5e5OsRW25LOSXeO0fRLVeZtBQ0TYZIaS6/+LRhn891gmwY8JeeKz21rSidb7bY3K
KZh+DX3O7mMBvzznKkk/LG4NS34IRjaOMk2DT5o2WNi1p3ou93CdlmPOZ0q1La7jz1NSSnTQfp99
mwpPv/ckTSgbbWn6+9Qs/CRKl7kftn6vTccg6OovpYYAORxns/HQVmuK/rjA+t1qZudFtdtJuY1F
QxKqn7zsF6YjFbnU2qsDKxyg/sIHquDUgiOwl92CSCvYT20J30S1g2ZEtJPwkpZOFQ9pOvkZUBpz
fm9ispKiFXP68iFIi+kTOsjyfZ7F2bLTAlfWD3YuNfu9ZWuUDUMC5rg7ThDWf6t5tcFqrUIW78tp
cc6zGj08ZbW5+tbEavqqp9IpdrRXB+YOTm17l67lvHAslf2umwvXCMfelSsyoXWSvTQW986rEPaG
HlKX55Is8At0PkMep8UbAWnJjrdiw8Ln4o3vbtTDfBARhrB1uZN1wi05Vg0eimMMzPtgDUxuWECI
vgesZdscOLa4H5zRxaq10WkxlU5wojieOBu3s3NxbGM5dkeLm5/a5irv9W1bBxpOTXmPPLHMO3ln
ZUNJ47+bpd0mq0sFoLujThm6mXLGewfHlYeRW6/c5HrV6SRVxSqas9zsrgySYNr5deVadzb9iL/y
NkbJmAL2xltgFCoPwVV0H3xhe6hg/azMt1z8+5feF81XZcH/2pK7VQdutDoFH9D8bhinTvFeZHHT
IzLXyyE08NylvyHgZe1peeg/oITDa4rwz3iY68Yjxsq44gYFBu4PVWn7qFBzjPhCgztLFU4dIQwn
TlWDgMXFRwvtwlAe21Bg/PTsrBqB8I/qXml++11L9LG4s/SxezEE+aRwqXEGeNJFSa8SruL+Z8vp
ZBcZoxhecs2YimOPM2J1MI0mTs78CSuIGq1LvbAzMfr2qZvnZz/txl/ekNArmbrSUZ+MWhXNNula
neRrKSzjQP/qat60zHAvM9tQ5j5bfPXBSfs84wG5E246K/Z9fA/jNiZ/gu383DfoxtMWi+hQEQNb
LxAlVLb3FzMuNrJxh21Qd0h9iBqHl4HzRO1qfwI1PiYTKk+nGF2Am4mXfAnsDgUgBQ4z3/A9D0Hk
JC6GpCYtgOlxqsWc7zXdn72w7XWZnXtjrmxSqFZcHcpiTLfI1jFaLb3O+oRz81JvFSZCOK31M3FZ
ECzzEwjoSe6ziTBya5qVS9KJOA2knDY53kEEQfFByzS8rRPUkH7ULJ7/mCcGuokKafx9E1h1cuoM
iYTamg27OPRF4r+kQUWvHHD9wd2JqcrrSKRpLDlffbPdFE3PWw/qtFIneqfoXnPo7kg/S2RCLf2S
PV1DFQLHjTsT4KHQR9txKEFGELE3riHuY9jQ8V42eJqGWR1n+bEAjcFCHOkBCck6gnGu5gzRmIlZ
W/3BtR1jPKV89IiYKxk/e0uqtaGpJUYPjDqof2GBVNBA4hAKOh6nzWk0wUL3Y8kCKLCvP+slHR/Y
a5Jspb1W78stNtT0V3QohxfEzgshXSkhrof2jDC23Xk9H/3GzaZBXz/qXJDbT/Aktv1Upxe99oxH
epiKjp40QXuqHijQWLOTFudiWiZ/My1d8eDWJla6WA6rTQdSS2BtUyvWb9csk3p2VB90Gwpf/AJv
ccTHSmDD+aw3RjxGNJ0pFoBJe+JubLU6Flg1psaRm31vFOFUN2p6MOnsKY6mM4sg7GroB2zgaYML
/NCOSYjOHgHICn4kyvZMgPIgZuLuc+23U0uWwx+SjTGUeb3DssMLtp3stfcF6XXrm5/yfw4bGpXi
iOZNV9s04PO0R9XYBqEBO1ez8duGYWVvivoeGG5HmCJK7YOsl/HZb4MSkYDsVQFGFiij1ir2b5/g
FMCTpqr6juqSWRxte0ANbwQ1b642xrl/B+PRCyJkAM14b3eCcIYkY649ElkTejmJrLwnLGe0r7RT
W/G3ZZTtOwVBXu21DnTaDVnh3zIKVJfIQZFA5vZ7kbxwCvIwvUrsI9rh0zIgxjIRy0Zxr9k7Xcy/
12bZ/dtJjD8JkctrL4x+rIWxpCFzst77/5NNGEGhSJz3rCM1Ci+/s+jHtDaCAB44Nb7eGcTERjkU
JVppnuKUbShsxsE8FI7WmjvMreDyusQkH1GFJOk2YQv3QnK52S/qDLwF10jSO71FNLcB3eE+20Fv
V3eg8Y2fJNeqnTmnc3rvOQUvT1H71Db90AOp6jQumx8aL8/MszmNYgKyACV9O9vlwGR0RR6Vel09
+OPAphhqGMZN34qGVoewXnz7N+WW2D4aIvU/ggeP57taTs5nV4HrCCuOkN90o3EJDNxYy3bKXrSS
25eP2IQ1KhX3htaHH1yMCpuVuqSLSsFO8veYNTbqlHmY3x1BOulqR2poOc/uaFY7A2tAY5vObvFx
Dvw+/dhoMaxrroRAEu2enmpOBxXfqDdcJS6A49AXhO6B4gZpkouvhnxaN3qNlZ60oLI/jJ213BUi
MymOL+VEijrxfqKSbPfp1D+//fFcZ2jomkGBRDYKpQ6ik9ffTsLNHqOzOj8Fyj35nohfgPmvsjeM
mW/k9a7ST2Bs6XtaVWaIEexLZRV2RpNOD4h7nDIKf7Ni7QGVnaOmFTQNxOWNOf1LFp7xyFxSFkPl
ix709aNRrG+oA8TO0W2C7GBmS/6oLaO/bMrWnT+ZLZZMHh/K2cx6jEaH2CMG7IfGPun08b+8Pc1X
LxhFDZ4WvGQ4+ai9LioChIVmoCrUdNhDDoe26U06GHBNQ0WKMBGL+fZb15s/8jSOvRu5xr8NDROD
9wsVwkFv/noaDGzgKRjq7tFK1riO68uOUKHdBdRICFXjqv/iMU1nr9CG3dtP/bdXQAkAWjJOPIhF
/xjm/GdnsmyUH8Kb3SPlEIh5lbS8kK0hXikEWh+RF8HceCS9YoSGArIdwmkEias4Nd/BPC6nG7vz
Xz5BgJD8vfIaKSdefO2W5TVDAj/mOC9Dt2/GKpAbbdL0Uz+VTUYmLZ9uNaj9ZfpXBiUALLTWJLUv
SoldALS/qEfnCBPc3ABjSPajAyiYfpL0ZBrztO9a3KSsxRYf3p79vxxFKOMQdLK2LZv9+vWL74wJ
f4KJKkWglL8r4yT/TtZ1COc00I49NqWrX8Yi/v1zo/ZO8X1deiy6dT7++8pNESdr/gxPE2gK38sy
sNLdYNKwNpreWG9IpySRTUsXJOJ5CW5pZP423WvVib8M4L2Xw8/atCgP+OgxKGj8q+Cvnf1pHh/l
qLwq6tI2/plkdXeoiOLFjYP4uuwIKgppB7IYVHuogV4/ekXLX0mCg7pqT6YhzCWbUsRFHavVoBur
PMzRfEeTyY3JzQb3HqZ0eWOPvdrOXVYyDQaUrGkYDy73vLofrKDDeuMIptBEryuTI4Khu8Krlhsa
muu1vQKf8DuA3gqI1rykJnbeCC1yYV/pyekOO6uCYcwJ6ZM4E6ldyrtBlLTstHizebtAFrl8H5Bn
T3cox/27cTCGW2W5K/9AfCEDPC3prl2VNWz6r1+AC/7WwIbSP6aNdPZmSxAf2kT9e7cMlvOEpinH
cHlaHr1SqvLc6zgVnO2KFouzAG2xgWVNxqIwsnariQ4J/T8uSAr8fJRs/+yHaOYvypSB33EE+31+
KpuBfKyb03rNXWBjJJ75stj1dgBV1t4Y9GpBMCglQ/p9UGigXr3Y/pfO7qg/FMXJEYaWhq2bmO9a
r5DnNEnK5diVmdGTQ5nz9JDodAv+63bA8JR+YI4ZuJpijvH6lTi6NDlzbYyrRvpeVYV4POwoupFe
Kg15yOmrRDJC4wLddu7w9PaEXz87vd9/gnFIIah3LwJj3vxoLlShj3HS4kJjNrCSTFhoUdIl44lG
yPrYumqUkdR7/ffbY19bRnhUh9kOVnwc0qfL3cDiWjQ3Ys6OOiaFH7H3bqu9bqiJm1dOqRpBY9Dc
TZVEX9KlQsWfRhOHk03TD8IikYCV88ZW9VAl0YJTY/nd8KfGPGMjlej7QrTWwe2L6cvbP/rqfFxP
i1U3Rc1ubQu6WEBNNWrk/uyGkIkuXpIUX2a8V3am0/4apsC+ZQJ5tVutwznMD7cX/rlUThnDRGlW
us2xTADd2yRWf2P/U+xUZXT5v9bs17GoJK2kiZX7efFoeo353FQj5k1sJJNFj2qLVknLxQjSmLJs
O/qD/pxl83Aj5LjeJ5lRlEQUXRGKsuNfnAorbYGdcTCObSCG6URW1dwqqxruM0KvrzLl2toC3adJ
OihFHOa11r209UDCGV1DckP6czXjdPyhEINnQtYf2sXFLDSzRqJFSetogKn5TAfs+GBbiRUcRWAP
1Q3YwVUAQicLMRYZQNgLAd/U67WPOcfoVDUyHJJbaB3x5W6NQ8aH5x81E7kCdh0tDeYzbaflDbTw
1Yfss8uCbKaFk/4kfsHroVeUblZxyT0u7lSaocnaubcqalO1OTy4jXf/9rq5nlaGQ65g4E3MFe4y
zk0wBp7IqQ3HlsbvTaPm/JEmxnw/jeWt+Op6UsHxoqlZ1XDU/y7dKxybPvdsqYajmen5XthmvM0B
jkUiIdWJNY/5ThiJ+uc3uWocqeWv80mj6vqj/hPUIQPxFJLk4Rj01ehv0soth2godSo9FC7t8pAs
Ur7kUkzl8e2ZvdrC0auze4I3XDWkxDavR27I1ngAFJcj8rH4s70k5nvStaazteJB705z5mHVhjcX
0A54UPAd3h7+erb/aLi4HoPKBTF4cXz1QrQatxP7iAliQJO97qVhaZf1SY2FuS068SINCHNvD3r9
NaFzXKkwRM8OYdzFusmmQstnztJjnTXFqTScwYrwvfPaSCO/FB/eHu1qqeB2TosOJLu15eyqLXMM
UgoChteeG9mMAmpDQwUrSVLqh241vpDZZYb/eUiaf1d1HtpZdLMXn1NW4fPkl6M6I88zqHSOJbW3
MidAQNk+JacmkerGU65z9ipHFpAtgrJDd8LaVn4ZGmJNUsV8SP1Zx+rc2KcKFO6xURQMX95+titD
UZJFiKXY8OgnYcDLKK+l9O/mOZ3/UHnq5phpnVtFGanb7FfSTe6T73TTHEQLiTkgHjTWfNX5fsU9
9ZT8kSrtmP2sK290QxzHvVuK7OuX7a17P7cz7qT43FuvlxP8B1htSa+fG0FyMjRpgg5NdATvfWzR
DqKbbyRhrpYvKnsUTis3H8yTf8muwiIRSO4UULwtp8k7dd5iv8PJ7fdkGOk+iV2jf59LSz/kw5jv
334RV6so8Na0x6oA/SP0X//9f/YsJNiOEpienbG3HNw+FJaFRNmZYlfc4WmW3oizrz+w9VER1JLg
QtR1edtelIVPXVzVZ8uvW/uT5tV6uRMlDSw3vuTrKeVmbeGVRK2N5vVLZABtUtRlXa05l0Q02bwF
/zasrOm++Cyc2Z+OGqKrFtazJoafbmzXX9+e18vxsZJYoQW0wSEmW5Grr+d1yBK95ShMz/B1xVer
MG08HR2w8OZK7YjbOv9O7/Oyt7WhTDZvj325Hf8Ze80ucP6t7YUXN6hikhoGJIxdc7qGWQtIkhII
FUWvWb6oUVSfprSdPr896OWaWQflC+ZSiZSYa8RFBofFnvtz2WbnLGbZhxmapg/2KHGCUhPmnjn1
9eTGBnlJaeCcXUEBmLXSxsDBe4lcRe5o4rKy5GdsVNMtqJ/4COBZPVpepjbu5JYHmPhN1GPabESt
Qqzm0VN1Y7b/8qbXXAJCeEwx+bIvNoscXYvsqFad6V23PgfU6R40AMRnf7ARqDlxPp0CTxs3DhSW
G6vpz8H63/16nQAuIghBCXZoW7k49zsUPAawsvycUk3E34AKME3mCcWssMLd52Nbouei9tZixLs0
y3KkY1GLoyLRKJyrccAwqzXnHT6V+Q7FvrUBxeQeGsTaZ0oJ+fehS29iuP+kUi9+NJ3/LAo+TaKV
y7t2X3HhdNtqObVjkL9zJ/C4G21EthpC0oOIlKkKcDOGh3mErKWcHvM8SX53vbWaHOQFKNuWA+W5
MmX3gqxr/GhNWVIetNx0tdB0OSzuAhSL2Vc6WsppFwd1Ft8JK8HlfqDYfIfeRiSfUmmnL1OmF8HW
q9zxEzDsYdjFs9keZsq5KL6bRPudNvFkQJ6w4nSmUpM38oECRX9HN2K7VCHZuyrfdF3fd88zNfpi
N0nZgPyE3aCbe5oLbIM3oTviu6ilsWVX1dJvcpFz9642g17yVSKFiTCmtR77CbrJx1o5SRdqs9En
aiusztEPtlXVLymg4wcjXfpv1WS4FU5m5vAxofwE9WjJpt9qNBoNNWdbyGPhWtwUA7a8IbRtlZ01
GTv2ti+9cVfHDpmmBRemnWmlfnwKgha/1Kk0MHtAWDOUzzWil/yhNZQ+HizQEO/o0VllCV4PjGJ0
FgV+t6bSE4HH8rRt1spC3LdlER9tmINTGOSu7N/PrpyMyKipaBMNIocDMNZ1yUZ62LsDwiYfsMl0
MX4cVSyqB9p/kjqqqwXDR90f3PNMA2scOX1PUjjIFnUsmq5W4VzDSlK4uw4hXCT/G82v2MuappyK
TU7Fs98k2NR+BcBp62E+KmBajpdOP3rg532YIR178UfoFO+GwsLlXpWm+SHo5zZ5V2HbOd837BN0
Yw9SeFGxTOhUxKyss5vDRA2B57XdNqNG8I3ezO79mC7Fambszd1+STIvjajhp0COeivYeSPQvb0R
23wiyO5nAE1+V+wo/0M+A0lrmhHOzL6+k9bSisMopJ5siWxwijMqqX4NcyJ/6nrj5NuBmnz5aHtx
U9wtfmwbe21wpHEfxNIiL9O7/qeld5bmGAxIXehYHPv32VJaxh1ZxPKnN6W9HgKcoHKyz4em41vj
QvjkJ5hQvvRySppzowKFJrC3xDfkHX7yG9VDWrx3RuFNvx0qfcW2olswhkfWuPHBSmSDh3RfVAgU
yE7tR24e3FIna37srVxkW9uSiTrOwZTAp0oWVKKCNdBswN923SaOJ6zcuppd8jjZA2l2VAe68YGF
q1lP8VQi3/CGFCh+aY32T8qxY7lJhlXxVGSVbYZLXyr1ESGU+dlP2fYeuzFX264udeM5S3u0ZrEB
p3gze+wsX/I5HrlKY8LkBjgrLPYvw2WScCy29TbyikW8X9l7H0WZpMWmT3XnI6m4qfgILlgvP1a2
N3VhSeazO9ZJBm5zSLSy1aBM16NBtwxauGFTjEtQfWe77r5TJ1y+VUau/9IxFMiwAEd68011Bbhd
ve38PRzgwNgUViyHfWyMcY80AVvYzeSgvqZhYeAP2oFK2pPRkYsJgSrpH4B1r+nBSTl3oy5oXMOv
C1Q+HjBxdZYtpsORPST4+y6dZUS5p9PXS39n/zB1ktS21NtFfNWopCAExc2Q9eEMUkWsh7a5o4Ya
91td4ooV6ZNL7s1UaXrCU4/TxOJg+E6Hb5OEKPBdFUIXC85Gb0/tdqlHz9nFVePUyI7HYtrW+RJ/
6bJ5bCMSm11N2Sqovww0rcoIOG37ZQ4aFm3MffazlSXB17wHJXXvmUmw0VMYfietjeN9UNuaHg1J
14sDGSOgR2FJEvfULGZW7FGYEt2IBkOYKcpxF0DyCVH9g5FWs32qcT5Njybg3aN0lr5+31DCbswQ
bl1qbJBSZveBXfTzqedgP2lk240NEMzK3a56+E9BiR5zQ6gGSCzujP9xdmY9buNYG/5FArQvt5Zl
u7ZUkqqyk9wI2ZraN2r/9d+jfDexXLCRaXQDM53B0BTJw8Nz3mVQiMil8TXKUcfZVx5o6D0vtsTZ
uoBTVD8aF4sQW5Po6WwmMB2ISHt9Ub54OdfbyYwzvfhYddKR9xirARNKKr3KYe1OjXIoo0r8DqWl
QQwmbvdm0OaaOW4RLQV+PAGFxDCTPrz7xRO6d8KhNp59dcpzB/905DK2wHBt/OQFAPo74OzucIgj
E2coYNot+Kmko/bzPLVtWH6Qid0PD5S+ZjDUOcgM4FhlXMj266BGVXw3IGTwmLlemj7mfTPe50iQ
qp97bzTveS+h6Id1mNJtJ7utNLLpvr4zNATet7zv9fyu6vs28QdsSr2txbvlZcTz7M1E3tE8NOXk
RKeQlHT4uIDJvhJAyh+tESlPM/TX7D6a4FF/sahyDEGEYqCKVr+Sa1sXgbr0FfSWVt93LuJ4Ne5x
caAmltC+83RQEAXV6/JxYcTcwXHHdTPP7BLlPFtWugUGCOaphP8Yz9V+7Kq54iSPZto+zsjdOR/m
thia350dOb+jrCzLHVUwsz2o6Mf9QlAWPDDSHDYog9BMaAVrNIDL7YKjANTEy2I/W3nT/KBSOlRb
283M317JT/G9Ce29HRhxzdyOtrC0n1Vka8WjNyOTDO4eUHZ2QtuvSu7wktSi/8Iu1E3UJMPiNGZQ
3g4iRobAd7O8PyCEabp3hhJbx0yjNtkF+aRSE6ACHD041jRaQVM0inGYFKc2obubevaA1/3wPXZi
DOMTS1GVh6hGWODB7JxM+Jhlmc5j2LvqHtEKHmFlgXDvmzqq3n6irYPwlool0Q6tj7L4IYgTwi/K
Grsvx0GVwR/BlNj7jPtU2y3LaaMYFHrxRraI4pcmMDm4FlS9PhChRLxVhSiDqMch4W6xOUqRZI4k
ygWVpqgVrHI3PypGAiqzUjoz3OWFwYVf18icgarRh60eF3q0d2ZkCnfkiD2ARGQOk02vIXn4VExg
pX1lEE0XaCIT3dZuW+s0esMk/IofWaIlWjtJMJRe9qOe6oXI7fUAF9s4c3auGfWkMW4ZkqF5Nahd
Q/HedDE58oeTlLGSklOr3X9O6QAVK9sEamKvxtQP+0h3k6fGnDW93dj5nDylRZVZd5PjxtsszGMr
UObRQN/SKOxpow2OtPyiqowwIAWeQL85qW2CPFWc+Bvu3Bm5bjSMzyklVLwQgEV227hwe/cD9RgZ
PedOgUzjhFbiPsexnZSOjpa3V1rpFEAnSzEBnasxm4SdU3kpAkMbkJzOR7g8afXUxFRMPlNBSo7I
p83FYfQaBEzJMPR6OyAv90UpezDuiDZmue73tMyrA5qvWHw1cWYpAVw00Pu1BUytL6yx9wdED0a4
scDKik1WR8rwU49LMWycqjTMgM0NSM3V84nCJLVsn4CT29/S1EybABOFISVSUdrbjrqD4EUdY0Qv
WkUKvx4M+RQbtrQ/OBX8M2+jAheuHkpss9HkV8AF+xF5GW7mSqKBts5M5KfVwfWKJ5DmVUPhNVTq
xC9JjvPHAcH5hD2bKYAsgFovGTdF/k9YU3QWyaNZK86C+UU8JbHzfAJE3cjXsSmsdKuVCNoEsWPj
4WGMuKDZc6JMP4cZFb4ttJThrlbTBrQdMh7ekwizGdK6wU2gf6y8QX6aVdGlj9ArvAZqgfQaUcAk
QpTjcc616JutWFFzF3beRNyiMqJ/Vtw2RbjVWHJPWKhSBBJBmAgdLjdTnI1XIitJL2iOjB03aofK
bEJPZNvKrBDbQgwZcvPIWD1FmLH9AIhf0V5vPSfaK2nWH2LDGyv0stM03bTAcNTHYR4UwwfrHzdb
jeJUvstj8jUfF7LwlaGxT23raS7v47qxhz2bqLagLyWj6ofSM9LnKZOzsrekllMxrKLa1xFS8z70
XUy6ZEZRoR3zecGMZlMRpfdR2CADMKadlAEA2+pgiyxWA4SxeOBpoIJxlUgBX26tslTpNNMKUsJ4
Y9VeXRLJaq/weyVxkBcr2nT44SokJJusda0xEJ6XqVvIZVa1sSCtTXfkI3p7mBcy9Vx7doNUoOKE
IGDpJeK0tCjeLU9GHEFjiAdWqqXuU+EJcw74ynCTIxz9+k1bzfZrbutknwsPRTzIKZc1bCMbblPX
jtB+snyMCValCIbMnaNXVF7DnUeWL4ptN3jN0Qn1PrmvzTJ+1eLJmYJsghfbbtoEyvtGr7qkDMa4
QAC1b7omO8i+5t8vdWH3gUKTkpPsNMD6Add2FsrkYwr6PY9t62s4T+A8Q31W3ABsKJkzbiLViFhy
O7coZ3NvaH6UEiPKTYyZSPo4xrYjnxRbL59cfcz1g5CYxHGS4XNiX44k7rAZolFl3fIp9fu+Cb/Y
LvCfjQ3/bItGjsWXBF1S+9UwFs69QCjOCZBC7r9NndkyB0MfZUAGEvL1AVzbR1y8K/Cx9tCn91zp
boDS+VxskRLzfjdEkDQEBWG3zc82LZOvNXK34zHPSih5agi/sBhi4yc8kHp6ciRo1v2gFeIbOhn9
dK9iXTRhYFOm7ScZNu19bjZauY2G3BgOaavrO61CgQO0cFTH93npCNxTpnQukn0/e5G1FdgLcpEZ
cQcWgmqg4r7ihtI39wPvr+/1LLT/qhhFnU3mmo25NzrWduQiywNvtNR5W3QGxgabyojrOtpUs4QG
RH4ODFKX8Pw2Arj3J00fU3UHIDSb7wsqzO3Omctq3PKosQYfLEj5NuU1oFGwFbY3BXmdEklVazZP
DhbsYzD1oVYFGsBzbVsbse53NOTzE+L0s7fLsdK1X3Swy/KtVtra3sYzxj5bMVuRuZuc2HU2ZmzN
ro+quTZ/C6U9jh+4hId2S+TOrbue4jQvX0sFYVaj/j0SMBNHB48zZ+m92fLz4YoQxYQvEmrFe2yJ
bYl2MtjuzQzOJDI3mGDmBfKcQhtIEu25DXjoqOWGRNAcnrq0kZ/gichkb9uFbu0XnsH9YAO42mhZ
Dm3HSmat3s8aMpigPrAveUo5PN+bmECxNbwwcXdJ3ScTJII6TuMgNKJ8/ODZdescuWg15w3JeNL9
DYCi5rsWWjL5WEMU1h5dSc3Vx426np8gPmngv6dp4ac6tfeDyMo9VpRjVGG8TTa5UesJqHYjYcUE
WafU8W5MhHqSQDZVv+kiANQhXvCgXadB/LZF0qq842ylFRtTi0OluFFlvKzpGpaJUid9Apf/4C5V
yL/q9I02p+wxtXnQkI7qnxNbEwRLNwPTD5+y2jcO9YjPOTv3H21FKLKCckDO1wIWDX5pzae3jUS6
SVpmD0apFjvE6QlEigIHdOPESbuXCIb392gF2cat8u7Sfj4vFNLBRfEASABNPk9bVTdbdJozoTMy
qBBSOF7amULdq9LpiQuhwshy8h9iTCFw6Cg4bOxGt/2OIssvrRf5jeb1BUKB5p9BExDYHMhI2rir
Tol0RmswLSV9yF3gF1z383xPyTArqYJU1VsN/rh9mNKGphXMj2+JE1ESAL4CjU6DhXG92n5RdCZ4
8DeZOTmXhfzA+XZQximLPL0Vj3FvZUc9m5M7qSGyQBTLIP+kFfKSrQOxAt344PrQF4V+A4wUKE06
kyjvuWv11poD2pmgUO4d/Fe/6F0T7hTTgPlhGv0D5MtbdvUXU2XjI7IHHgVfDKhaq24GPlpiLowp
vR+iuvSjYbCeLeTxn2Z+I1tgqUUN7YnDGN1a8TVSESgWgFDuVrTa4Piu9VhGm4dxY3rZvRxBtAfp
5DbJJ8PqphEG5h8YQydw85vAxPhuNBaYqk1kODunQDFlUhv4QfbUTV7QpH3hnRJlVOd9SnQyd5ad
JRHmYRgT3mUuWnbIneu4711fqnWDhMYxi+SQI9CWAV7y58//ihrFmOfATtLkTQo5ByZs1nxjRpIw
DzOL+76C5vtIVaYCUVOlI/4EOGIR5G3p3dg1q/j155fQP1/YI+Bd+DXnG3Z5HeOOMCZvBuKE6TZC
w28/xHO016q5+eL1kxGgVXoL5/onRPwVQhgWOAZyaNiXcVqcNTBCts3cx6OTvaVFXD0jUZFCxVdz
464ZyjnZhAs5fxNFfV1tTO7MfeOCenFxiaOSW0H3RLAKL5kbq7I6QcuPomCOujjxFNmXdX8uCT1t
UAUxo8qLqN3AGu62jjQ6eHgSOZhNVHcOeSEEH7GtiqmpKRwnOkTerFRe3bFOftXE+Z85hJ9iY0Rg
KH09i7q9HLLhBkJo3afntzqL9DgfkAqabv/B7/21g0hBLDnX0fTCIakLkkKktTAxg4a5wTBMDhs6
nWjYAQPVMFrjPaj4mB1m/5m9kn9hbeT0MFVleewSTf9Xm5jlt+EcCkiU0Oxq5tJsPvttQPOMzhtf
SHnlAzBt77MurVjd1EWV31l80VvwuMuVY0RjuYOJRjZ/nY9YmJ7sC6UbX7I4hKWVdlH46PG+QWaA
Klq8qUYj+0dVqD8rwPTMBSUGGG3tCtylfa73zji+xNRAPzu2O31JYXGdtClNthx687/r23MVb/+M
B6CQ9aZ5bnPvn89xcbtqWcfxxZwtePiFLAHhZtObXjlKjUa4QsoXevIjj8HqBlr6vaFBOizdQRTF
kK8+H9oe0b4gRZxekHeXh85VrEWWyvpZVqrcpZ1l3qm9cN/ywmzfrk96mdR5nFg0P03siOnJLPie
1ci5BtJdMjLXevoJeYG6wXaI2qoidOMGTOydsWjNQzdDUN4EYrm6u0VVe1NuTvNL2mnyiza67cMi
hNWhEYFw740W8Ts7lsFA19J2QBdprXdHJ69PAR1PLzh2YRHQkgZrGH52HQBjtUOpI61RU7v+Md8d
E1qBB1rK4Z/VKRnaXvFG3p4vBI+fKGoNle9K01N2ZdqYqCO1smpvpMfvfVML9S9g7QZiSPbqm2pU
jgwkhpkmqpsvlV4+FzI1jtk0/bg+t8t7jFPx10DLFv4r5sDAXDDB8/RCeF4Y/Ammww2qPU2XO28h
tkcHaJXWz+uDXnxQkCJk/qAm4WssCLvzQa06m90sdsZXq4l5eHvRQDElTD2r3sUlKB00gyBt3ljF
P0yzv88EKloA65bQry1wqDWwQdbVrGWOU72BCDaQvZuROw9GLyN7iKsk/1jWKMLfCT3RD3VE62Pn
zrWm3hW63nl7ERmyvp+1k2NXzUlEs/PRrAu5g3s+P9aD7tet5WdOD703tJ2o8/PRntT9VBupwkve
QuiburGH2AyGSdGLMMPx0Iaibnw7koW9EVWCHgvoG+OjISJaHph8Nsc+Rg0Dw/Zp+JJ4kRH+oogh
5u9FMla/yn5yH0e9h/SODWYkYUrrbnrjo61fCTzNeKjAJALKRQQFPHa+VGbVO+EEWPut4akAeUck
kLn0dhrDvdZA6gJWYNFASahb/KCZR9k7swYHpR2LMlUzFdhE/tveIaxRerEX2XQT/PiFCWhVRdJx
w/ZNKwbPBFxR4j8bFgrmKbxg0m0um+HGYbzIupYxgQItLyawQEBTzj+CoPBeD2XZvw2F1g2bmId2
5ydIZBSUi+bBDBwt7X95mDO7fu1K9Ul4wzAimdGbGP5qc9mAVcIzNb/xLdZRYvldFrh2DhGhHuDh
+e8aK9gVRjhUb07b509i7sIDwCIxLxcaJYV//vBwVD1uUQzlIPetLjNqBDYmn1RjTCsyfoRh5/40
hTGILS2SASkBxx3yG7tvHZyYHzC+BQrEmxBBA/18ftJoASg4dfem5LSCG6+oj8Dx1J2U2fCzISKW
Dxm6MsMN8P4S884CBQC75UHM6PYfU6DzYXMEDOm3mcqrgdKp3Out7TwbnSu/ak6CeFpO0CdcFU75
kMxJeWtR/zy8z4dnY4OapIIH7NpZYwqbELEDqufOK+pKtD+s0c3Gr3MiJmtrNbbTvkkDFzA3Hyy2
XBm+uZqhWIdpitBA0s02/Z4LI/b2g0mU3dPOlS/ulKDakupSk8Fs9njFttNgFluaLXqCHUZT2Dzy
O7c5mGE9KgNvB6hr4x4j6hjQNdauCORoqTZ027GivoHsgeq9udOCRZ/DooHWI7QkUMw+SvdpyU4A
5N/VXTCIUMfoPouV9mkcI294pqvg/eYZ51a/h2SazJcJY47qk4XwAeP2zQRBeKOi+9482aHqub/+
cROzf8Fp2WBgAfeRQJwvbax2Tu3OwntFiQJdCgf5mVc88fKHSo8rO8AKo7yl83qxibHnBXrMduLZ
yqtidZUDGCgRr6AYOhZxDdohiczndioyep7CFouyD52Rz5rQynB3fbLvjsxZpb5BmUtfc4ARBZmp
V/fFG7fewEmhKqm2evfsFJqK+vOEoUEW3kYxLoHg7/1rwfkAp45UCXBvNPVXgcJJJRcxt9/SEkGS
uJGadUIEw/Hua7wnnB1luaHHoXTGljFR1AeMSJTS75BBie4xjbLje88tqZ2qfdx+z+lO30qu1t+F
gtcfOjbBxTD4tas7LYwStTQwqnvrUrsxNwBqqu+IQjZlEE7m+H20pvClRgdA2V5fj3W4/jMupPuF
2cDrfU1PiZoe8MpYiKNihRV4nBK9hqZ3P8V9VAbXh7qolPz/WIDSubQgoK/9mqdBA2egKcpbM1by
oZVt9b0PcdZTYl3zK62OjSB3c8/yJU7zyR1vA/uutRzp3cjX17F0+R0L/9nQoQRxZ692f2rSwcc8
OXyb+tE1DjPeiV8ymRf0UgdUb8wFDOQXopv1xzzmqvzHS4u7Smf+f3yDIK7qq6WeNTetHAigxzFU
1QQ+BaI/fRkOp4TWNQRdOnE3vvzlhJcRCdxcx1Rq1uVEoRN7FISvjog/dfdmalXbIR+GD3kG933T
GNzOqrCnElakLffXV32ZzdnJY7YgMDUd1iOM5HWBOQZCg+xFmx5rkal7VQ7qY5l1IYCANrHAaQ19
0CaG9YwjYhNQGy9uLPblBv/DEzJJsXkMAsI/j65pNIUu+M/0KPppeFC00tlbANeDtDOVW9fke9+Z
vb08jsgCUXs4H0s6tEtCLc6O41wVuz6y8q/SMYeNArtsD/Fu/krpFcf6NktvvUEv48cibW9DlVyU
O+DqnA/d1YNCG9pLj+5sg/ZvvORFjbo6qEHH3M/Sq0+hQj/m+tqu30zsZMq3oGsc7HUW2uT5oOOY
07aRFMdR0IJNC4IJIeBYQ2vBj+MkHTdArLRb9IZ3Zro87GmSo+dAlrmqcioaGlNNXOZHMH/2fdvN
7Ss7ayabxUmBJ49hf2lnRfz7NkJMx+PDUq3B/3Z1aJPWC+fOmIsjSIt7Gn3C8AeqK4E+hKhdXf+s
7xwZyjNIVlNaW4QL1lt25rCimpsfyzDsv+Xh6AWaiZYN7snVHRre+kNFXeorblnaEwTuW6v6/vCA
jv6wtakjn68qH18gl2Ozqt2Yjw9j17jFBioJVdy8K53P9QRfPtJCuoURD9Ztjf+GfSNGvrfIlDUQ
tVah2wG9P/8NbTxSrQ7T4hjCJTzyv5Db1EE6tR1VlE29ZBKbUSnlP9bGlv2MaBFJro39O1vsfNQq
j71mqOLiOE+2ONjeqNoBUtdyX1bSFv5YtrWvFh6MnZoH1vVFf+8s8XRaOPmgccgEV2NbSpJyWIuj
M4HX8gfgtiBN5Pg7RHoqC8oZXd4be/riIU0dkr6Pw9GlCLEwSs7HjHog5k5sJKdK0aeO0nIDUzQe
2ihoLQRxQC1mAAmFpnwYezKFPQm0de80sMpAGalJduONc5kgLL8HdjTPRkRRYCOf/x7dijDjbaP4
NIXCAOpYDn24jzkqxBazApEZ8Q4aAy+tYidQxzaptg2uup0fUw1zbyzIxTEgiqKpviQq+tJPWX2c
SY1Dt9cNQZ6YtD8nEA2P0YDr675LRrRSWqnikVIAg7L8ztaT5K5wwIZc3xTv/gaqwSqPHow91gtk
TDil07SPT4205u3A3jkoVZx9T9P++6DOzlts5CigFmE0+6JOoxvx/eIU8gnoaHFtcybogK7us3Ko
htJC6fBUqMIJOC91Qm84bLZ923pfNVr2j0ioxTdS0ovSBqQueklLzoBELG3JVQAqsSCdZdIoRzT4
0m2JM73qxxXPuEz34rfcHB1kjutpAcS0jyaQg0M7pbiHCnV4HtiYN2rJ7y0C7fGlVM8v4sY535Uj
DxKYNI44GSNSIZuogFQxTuWsojSSqBsjn5xHEabNoZzccsu5nW/sgou0gu+x9CaWNhHvw/XjW7MW
Gq49Iwlsx+IVFI93XNS5HjPHzN5sxbRR84nr7Oc4p8Px+ga8iEoMjTmtzbHkCUSX83zuoHexgrbY
AdooywNqSJKVqCkm1fF0b/WVu78+3js7jucoPStqoi6N7+X3/FX6NeZY60F4xCcyrOGlU7OWp5iu
+nZsqdvZCs2PkWA3XB/0nUmyt00giLwOqW0s3/+vQVM3RdF60JOTh+jvM8xvwkqt2UibSyyrlVvs
rPfmiAUSkgB8W66Z5c//Gm7iaWDDKktpVgsXbVFl9nWqDvBCI3Q2bQEi2NAz70Zwtfh/PcvDYUpy
ly+ddkzRLm51pRpgpY9ueioM/N3UIkJarZtVuDMp9ZbrH/S9GXrOkoiCYNDIEM9naHaSkApr4Ng7
WKyPFKtfKm1CCnxOHDB3VsqjVo0+XR/0nVOi6+hq0BtAjYAm+Pmgc2QrhtrnylHpFK/aCC9JT8ZQ
OFuRWf2WbN3o/QLs54OT2M6NE/rOTUouShUW0SM6QXzh88EReFD1xLLDoygx7NvoUG4aeE+NHiHz
rIUgUG3cEzOk11HKDYvWrzARpQwL/3qTttmwv/4tluHOFpsSOT153rcswpKhn/+ciMRxqsD9HxED
V+/syQL1GctedbdZC/DgxnJfnJ9lNPYVD5BlX689JBpdF6ns1OjoKrEXhH2u7uswve8K1GIQ4568
l+uzuzXe6mYO9XpsR2iTx06k8e/ZCWW0cep+yNHztX/EmWj1/2GGaKbxkgQfQ2ayWl5Miip0e8zo
GNfVd6F0cJNaJ32VwNWYYBF/+fcJLr09CzwY5f11p42mcJJQbkyOaivjz6BB8/vcEc1OCema+ySE
bnJ3fcTLDcPzUaMwtpiK4jm7ivOxLQbKcFVytNUOuwmv18AkqpQ++ipXb33Ni/AAW5yHI58TLq+m
rmuALrKOGjXX5OgmxDoFqH94X/ROW23HJp/mreuExp0WAbbeXZ/l5cZh4KX5Tk2CULEWR9EmPbWk
bcXHaARV5k+VlylbxYxTLQCTL9+gmcHvuz7mRVhaJks7EaN1Dghw3fOjCIUBBdGwS49t25ZvYQw5
Buiw531wlNF9Deds+hUaTY5hQRalt+ynLjNqqlx0bCm0wj8id1ita9nGsamkRnokuQm/5Y2LlHYe
GWKv5KH1Az3AGHGNetShc0e83eUkxwASQf3P8YifYSPavST24CVWiWSIK2UOMys50pia+6BJrFQE
ajpMNOkU5/X6F7/I15Y5k68uGSQ6Y+vtBdl6kl6lpLBdVLSHvWKUP5qJuq1LCN3FHiWDDZC96ltR
CDDvsDbS4/Vf8M4+4+38J2Ff9EzXBcY8jmY3nak5oUTQ6Z+quYr2qaA15OOMIHbqnGXavyapSzmT
K4jGOOfqou2m0dQYFcNKj3PdNXJbC4/6te1W5YsCQe0Apdb7Cdmm7fZJZ4iW2yCMbuCY3jnWNLOp
JQIVQkV2naZmuEooFtYIR2CarrKpNCd76hul/6lSVvYCmhGDe4JjWt441Uvt/vyy49VOTObuBUhI
F+X8hEH3JIFrwuyYm0kig6To9ekAfjK/sarvzI+WKy8TyhHoL6z3ld2BsM9zURy9WBpfrNaFCQhH
3Zdwh175HOJ5hIF84+a5fAyBrGMf8/zDTofS0+qyq7URA58wyY9Y9I7iexqaVbZHOrSjAKUY4oVU
sjG3Ktd690PtTPQXNPTdGpi5fXeHwno7B0o9JLceRe9cGAjmwJqgH8rbaJ1tIQ+uCVTB8qNm1FEU
VLCLNrRF3P4B+e9mvJGhvzMagsBoWfP5IUmsm66lCdShq1hRGG1d/QngOaqW1Dyd9JcFoy++EbPf
G47HP5kMaHDYkKuYTU+sKdUGRB0Utx42ucEby6feJf9T8Cj7ej1YvLN9+X7sXXA8iD6snak02eEe
gwcFRAzLmPdRiJPQfZgU6dv1cd6dlLGYqKEKQZa22khIN5QJoaE8TlVafdU8aE7I0tMlL7X+RgR+
585DTIH6DU7PCJ+tNwcKo2j4ID9xtN25w0BKq/sHKGLaIZsxdyqkrb2icJ3sstnobsjKvRN6uWeQ
z+XhSn9n3c8qAKkbkTEVR7XOMTMw7Yb9n4bOXkJofena5JZ99jtRgWi37BKyX5rzq1R7nACHGplT
Hh1V6J89YWdbySsMHbIsfYrCqhYB/SignNdX8715ouEH1oTnPRFpWe2/HpFaW7fxZNTVEUWF2sch
IQ4qIy23xiQB6aMuvf/H8VhPsOg67QVw2vyX8/GyCfZSPWXa0aQ1/IA5gATcYtJ5h+cLMVXCFL3V
L7zYsIyynHVKUBRtELM6H1IxXcrsOFAcBUqquyib5HMatTgR5KMETH19fpeZEg1BmjagItGmRyJw
dYtkRlsC89b0Y6JN8sUp6uGjO8Bj2+U5ECQkAyurPvSaBls2UzIMsWrnDrTALVmsi+209CUJBVTA
yB9I3c4nbdB2RC5BM46Ym6kH6KfjCdsjSAduX2A+aO0xK0tu2TleIJDJlajyQLugHbqIha0mX2RD
OYnU1I/4SGWnJOoRDEQj9mM3SR1m1TjWP9TRwI1ObedTUTXJdhQOVmXYI+KzXaNVMDXR+Pv6klxs
cX4URRlatBgTUilZ/agyTaWqdpZxVIos/tHLOAtxtRg8Hf5xKPJDEzeAP66PebnnGBPNO/SkQJeh
bHT++Vse60k52saxKlzne4I134catQX4Y5EeXB/qIu4v01t4A8D1F2Gl5af8dYIhKs7LBWoe+3Ew
Wx+5lSLbNoNyS33svR211G4JiSSH5rqaKtxONetJWBijZdUjbX3zm+hxC5FCk78sbD+yTWcYt66A
9xYPqVGwUAAacBJefUhbmcYy5Rcd205N7U1n9XAPY4kuC/1158vYeUj7XP+g763doiRHdkbsv4Dh
Nm1NG0M0xhEagvmoCMes99kwoo9R9u4tHcrL1aNjwsTIEghOjHa+eiWeukqeJsaxiQ1d+eCglGEE
bSNV++f1WV3cpbyaAGewgrRqEPVcnQKYqQBmZguzYkNFoNhsl/e4l4bq54hYtitcFM63gwHLAwlb
J7uxSS83D6MTFxHtXzKhtX8wVcOqiDrbOlaxhj68UiH3NdT1AQ2hZiugYCobz57q3fU5X26e81H1
84+bpXWcZbrCqOrUv0QovtyV8KHgZejWfwk86RuX23vfmCyWcEua7qHRdz5eg8rBgHuhfUSzPQsy
V48CSonxpraFfEKYpPaTEMFmLGC6/2GmzJXiAIqtXHbLNvsrCCS9wE+nm+0j+lU4cGamGvtRMcsm
KD3E3aJJ4Ibz7x936WxRqyO9vSix96ODzWKT2cc6S80DLLQwMDusLLdACm3wsald/7g+4nubiCaj
SkZId49zcz5JZQKimGLRdWwr2z31zajnuzHGfsdPhA55WstLmrqtRGn4Fg/o/aEZFtSkxv5f/vyv
7zsyo9pC5eoIGj/CLCls8C5s6B42jSbvcGjiy4PRv+U2u0S3sycpBAfKLUuxCY1j7LfPh02nyS0S
jBVPSHqoBwupnxGYW/nbpaXWbrIMJjBQYWeLWIlAkc3+1/0MiJA69ELncyF3rmfd9a0K8VipTl0s
dASZZHvSYq0L+HehX6Hq/aY1k/Hg5E10Y+SL773wHxwwubQ2+OBr6IJRjpZEiK8+JSIpUGjQzKAe
+nJvDHGMBksl7uM8a25c2u98bZBNYIOQYgRqu2431FXlQrqTzSlq4Ow0pagfkQRs9sg/uQFuTlqA
qX0VYAtafzaHVrlxhi9TR7rnS3dwsVE2l2U/X+2qEJZXoHR2slHg6FB8ULzfNqjc+Vk1ptncOyRL
2KbaliJJXeKiOCj4ndt3KW6jN+L1xR3IT2HF4TEtEAJrrXJajanJAqTyBGMK41MxG5hNTvH3RBus
GxUn/eIKXMaiuQCsjLoesMXzaYsmQapMms0JmmXl+YK09mUanE4LML2Tj83UKSIgmQ3RWkqiAvOm
RXeuxuSH8lMUQ400RyWROA1mlO6JfVBLcE4SONcmivPRiCwl3CGraCMmXSXt7HtdOccb9Fk79LRg
7jt+VKbzSyahjP5jxGJqlFy4bcEYLf7Y51ObMwQoWswBTjqyqdu5XAzYbK/Zxpi33bVd9YG8rrpB
hb249BjThbmJ7AyHiNhxPiaQSICYjmhPuI06zHWxUx/pJc0zcniqW/17bXgZcEHqL5wFMOWrIAW2
yGtCq29PaLWYp0rSfCT4KzvhqMo9BUPALn1XJ4GWzEXuR67RoS6CXfI/f2pmTBt0aQZ4dJrPp90j
4VGOatWdwDVFz/zSr10Wi31vjnmgdo1+CFv9Fpjr4r5HsNwC1EF8RtraWuN8RpHAHRvN7pTVKHX7
JWcaDImFwEw3qeb94OTu3tBx9ttQc/pyfb5/aG7nd8NS7eGtxd/Yl1nrddYrCeW8z05Up6O3IVXz
gzs2nePXhSigC9dy2mEjjCZWm0fD46h5zbeoRbxKadD+uuuk1sGb65Xy14DS+3OCX9WuQ8blgISx
2BjVx6jcqYruHRJ4ffu4A+p9I4O4jLfMgAcL4HFCPEHvfMnSSe0bHFWyk5VOydcWbtZji5SbvjGR
yQiUTMu2WkdjAU5wtKlnQ7+7/gnfOSkwX+ipUJIASL5mfXhtKEuhlvmpco3oY42q2odIwUIVs0I0
jETl3Kgprd3cQRsinw1slgVDZlhfL1mXpRlm9VpxoonePErdSQ/YYfQoXc5zj1ucWT57nohea93J
u03YT6riF8g2fUqhrX7IEF56meZm7NCJM6Ebz059pFQ/b8Hee9vMststgEXlEz3MtNuUMutSf7Tm
8NAYev5iwBDznWlGjzQ3uN/ivDYf0zTiJXX9s+pLmrvamUv7j+cvbGR6ZKujOCoesq2Vnp88cMj4
1WAxi4WA3ZTFprXk8A2slIfufoqgDn06QwSYaKfV3cLhN3bYtritn/dV/EPOlfLFmyOz2UFMM63N
WFHzWIAyU7zJOGb3wHXQjXL0yH6q9KxQ/OszWTue/Fkwlok6yoKXobN5vkP/j7Pz7HHb2Nv+JyLA
Xt5SZVerXa/L2pL9hkhyHPZeh5/+/s0ePA8sShCxBwiCwAkymuGUf7lKTY+nKbEEJ+yJm2Zn6gki
jRViJxudovGjcLxSbCGPW5/oZSTyfdGcA/K1wVuIJfiXdjTHvwyV5tkWh+oM0dN8tve6qmQbVFz+
vf9jF6dJCiyboJMx5YLTBuRlkQIAAQdcWpvBE6CJek/jXttSLShRQDWgaLW1sx1Q3HpAmQQx2KGL
d/eHXxym9+GpdUBDxooE5vNiqZIgawH9eyh2GmnxUBZY4aRaTsXDdSNi9eiDIgVUSWlqc26RD6Kw
R4x4+WmqOXCaQpmzJ4HMkA2Ga9Ttr5gvu6oUTnbaf3KUkmEdZskq9XkRnL4PLblbPLP0IUm4lkOL
NCi7MEPVP1c/IWuRxxsDCMZ3BeGxZFOYw7+hGomVBV5iQ96HJe0huQOpqIEMvxw2D1ybxqugh6+q
wvCNMS0fXFEkX6NyLNCAgsn4YDcOm83qdPdTmg/w5CpaDv/YDWrb9z/3zV/DwQAaArrYVpf1akvH
WEpixJ+6VomwQpnyYDf0mfFmKgiB+3gP6lJjy5t/0J9NuNPHqk02uEvPySul7m7lbl08xe+LQ4Oc
ChGFV0KRxfazq7Ef1FzNn7p8/B3b7bCbiwYVrjIwqBrRYvIdHW1ONdKRy7q/FPI6++O6k0NDSJfc
SSpwMoq9/C4Z/n5qg2jdkxJR2rUjrRQ+t8PfJq/L9/tDvUvRL8eiSYBCBrVloN2LaSJLVfRDn5b4
DkT5wTAyaPdF1sZfYMiV5Vs7NeXPUHWUaA9hFXTrpuq08Kx0FICPJgUJfQsEsLR8AMr179EenO+9
EaXaXkXlQny7/2NvrQvBL4V34iPeWHlh/ZEzZ/XcDXHaVk+j0MRbW4c/EtH0L0ZgByv39M2RCHkJ
IVxyt2XIi+Jx7SpFWD2FiqrvZzt0EMQlidvlVTim+/vTurHTuHKYFQcfAtASpeRB0JwCQ6ueMKEH
UIy43TgdcPoIP41Ko6GiPRj5N+QITGRK5twdVzb6jbliyEBhn4K2a18X9tVkppCWVk9dnSevfZTb
n9u5HX9q6mg8fnSmDKQR3/KCAYRYAgyVshnMVhTDE5E8+scdzqJKoVgHwonsRVHs6IUy/vdeD9dK
zYuMEMwmMFEOlQcDhubwksRWF4PqBIiGIi3sxs95z372Zcq+spRX9zj1XZh81M24TqWaxOUG7dzY
jnW16Z9mJ9N2U6fo6L8384OqCGXTNU37OIX16f6aXr3SkvVLB8yFDoeR27JDYpNUO5VtVU+NDjB8
43ZZvStRZn1TJ5wekTUrnc9l1VioSAchsmFpk3X/uf8Tbkwb+BlMLrJEaYm2eEdaZDYjHY7PgdaL
g0T2WGFpr8/zMXFHDFxKSlF+1hfDym66/qg2hSQHNopGHHxFTFCLNLFGtMCeStztI18blPSL0SEy
f3921w8Te4eAjTozBWdJLLr8qkpcAY3C2Psp8jCt+T5CTUDmC/BK+aOZPW3yRZzEqHR7saYcUlcv
uv2Ielnou25WlN1j1ePm+/X+j7r+6tJiSqLRgSN7qA1c/qYG7OKgj8rwlPVU8KhV1liLm+l04JYp
DD/wpvR3kATjDieb6mB0mI/c/wHXi88PkNAWSQ/1nGWOrvRo8vZWNj5pamj8xxCK0ftKZs4fPlGU
ggHiydKRBHvLIPHPK98eG9FWzvA0IH75MzOyHxRz3B1Ay+oZ9tz4KMVdVyMRuWEvHkU6rgDLiUHA
tlCBWHzxuOqQg7X16Umwaz9j71dVGz6G2vtaLTUpwVmOb7HTGcgSdpNNgKgF9b7AjExsEeOgtDmx
XeNPVqxEAAjJV8g0ssnaGNaYENqlbetscw2a5QZNVLQZYXIH+BPg6G0SdrX4gzpOA1EuTQBLTXmn
HTtNLQIsOCd3yP1oDrJX2LBR9S11gezRDxCAtZ2h699Czy74X6FCVn1DVLhBT5USp/lm2qXSv3Kg
3MciFqn2S8P5wfs9D1pLUqcY8Ib6eBjtZ0k003yqW43tDxq1eLLJCDIsapwdm0wpuxNaHNWPoOq9
6qm2SuMvmCotJM28qIXucz9oxRatANvaVDVWhfR1++yhmqquOBFzKr8LVKy9R+m1iVwmy1L6MCGR
Vxzy6d+onLxns8BCzWfvdS4a687sPQwgiNxNaGnDszfFeuPjUNJ8NxORvqUDVXw8zAMPS4KhBVId
IFM5PZRY+74psLhYL+wVTH9GMB+jGLymotOsT4EO4sxMpt9pEkc1JWhKH2hbYgpwMPGZ+itrrRGN
/8YxlBekvYdvCYqx9U/6vMPnAFv1YEsGWen+4Mzh/FrBBqh9Q2+c8bMOJUTxqfDE3wKk6dJNaAdZ
ujPrqnYPWt3hb1knOS54bTxGmLVYcd78yyIhPVzT1So2feJS2MN8wf0VZFlfrkQ3yyyU55BbQ6LR
iTdgDVqLOsmMRK9NbNk8ucao/ohcLO39OEAl1U9yEGQ6EvZioyS52b2AIJn0YIPCjtxgVa++ZpYX
Yl0SdP2EQSlV2H3eMftDEs2o8Pg2KQyC0p5RzWsXsYx7F8dS/loIw7TEwFEuntfUjUMqGHH75CAo
trWxnx38XE9KRPT7HgSrM31Fpq/EKavJP7XYZsJJ0rWnLm3cX+D/5jUI3FXkxDJ6Lk89DxAEGG/x
7g2I4eSdbjco0+MEnwQmMpRCGdGtCjWx8tgta/nym0E846GTFnTgDhZJAQzihOi6aJ843nwo3p9p
RPER9CQd9uFzriE737gkyU5W5l+jqY72QQYYamXv3JgzkhCAMbj4yVGWqapHotgPQYutYCvsBxwg
hpe8aeNdZpTaylBXBQCaF4zk0DchDoc6cXn36yChCTlG8ylv9PpLlhZ4Hgyh4GbIyqjWNkMVVef7
r9pVJAMVhbyCRQbcTj1g+dxUhdONtV4/mVpkfSmTvDwAB1de9DKffytKiHQ+oNy1fS1zrIt9bZvS
40+iZCXGfYlKS4ZCL7xOmEcceSjtIgJv/4JSNKCFa8PwwxO+DfdWbLXNhuBW/D0m6MtsxdwpsfQ2
UVfe3Kt1txEmc8DcA/sjKVgS4+esa4mqHOvY0qU5zCQs+y4zla2m98pGn4Y11L08tovpU+yn8E2N
idresro3DzYghSYyj81gWTveg/GfJNMbbT/j6ljSYWiTL2GE6tRLkacIOH3wk4NtZNU5JDKahH90
uctM0UaThqvOMbA4xD1CaogNNOOxsSzE15HYzT+bXqmo+/vD3lhkV2pAoptDkg+19nJYq54Md+hd
/YgzhrfJNTdufmQEiv9kUVioPxIbPcP7I16FjFLeAmAevAbZklzCOUWEoa7iBdrRiYX+w62sYq/N
mv6AyojxDzaWHgY+2P4g7GzqDyalvWoFhn3jO8O9oukMc5P7e8n9CccW3JRuaMcG6sE5n3rjm9LA
c8CdT3lM80k9ZHZYv1SqZDPfn/vVrQWAjO+L9ig0GWpsi3Ot913OH3raMRWdaH0sUuc3vfEQAg9R
dF3pP15f1YwGnAnFA8YDaLoIH2lIjiXcdO3IYZXSvAqiDnDRdT8ixt0W3GuPEMGK3zW6+N+w19TH
w6RPyYeX+/JXLOZsDiDpkfDQjnUThCertLkyK2c28KgJpvknssTmpsrDsIGRVoTlynt1a8WRewD1
jnQd6OHFGogc6f1iYsWnPqCDhLw/ljM6yEHaGE688nmvdxbSmEAFgffLJHiJwg5zO1ft2taPkTqm
xrFXXRxMyjw8YHdoxxhMmN0/gZLO8UsWlH2x8r2vjzI1OksHosPHpiUrD94fOYqRRKLEh9Q+KnOA
K1SIVLrYij4Wr07lxFsaF9aKHMDNESVuBWaBJFcsLg/XGnuvpFZ6NIq82mUYoLe+qhbal8pr7N2g
6PrHvyb5PSUmXmQpQy7fzT+maPaIKqAv6xxrDf6nMY9GvstBL6sYJnX1ymA3viaEcrgMhHgUbZZq
57aiWrjdO/oxhdX4Ohmp/Q0V+vlJH+baT9ViRI7QSuNtWQXOSup3tWtlcwlcL3ENHoVXBZxxQOi+
yWe0ysrQbPdqOqlExulclfA0UTBc2bdX35FKNzuWCwFxXZAai+KrigcVoY1aM9O0kjZK8QFhoPQY
AxU/ZKgffXRlwTVyDdLkhTFOM38xnt0k6N1hQ3a0rETZVzUns/LibhPRy9xpZaqdUiWKv2vZYHz5
4AXMyEQSBkwJ6dlsLjaQNyjWYOmiOXZJp39R7dl4TYEpbhJsLir//lhXQRxjgS6yuHlBGoHRvtys
Uc7N7sVmc+xNfJOssEufGl5zHHUGQAsauaCvJ/VaFffGtwRnz/6hYAzOyFiMGsZQcIpw0o9t3lnh
ph1j5a2pLe/bgL3CDmGnfmXzXD8zoGnQe6FXwlUAB35xxc5R7NoKgJ2jEpjZVzwhguYfW00cjS1r
F5T5fDs2kx+BJdV+cnBHBwSCgsijLhWXq4qH10fHIAVCnoQshdb78tfgOcXRilxxbPTS2au5dEIN
xT+EbWv37XVBDkIzDRlqydy7Eox++YHLLu+jxtHmY0gNIT/os01yPqhB/aCPBZVdlM/dcTsZSEPU
SNY0b+pMOIOJTGkKAfQoqZLv97fc1ZXFL0IdBJaq1L6E03j5iyozA4eNZdexmroQjSFba7NNEJMi
HXEIQ0IQnW433oRREXcPBZm3+3b/B1zveS5Kbi3alqBmrjDbIndFSLNsOpo4dACWBxKzoYuR2Y9z
HevmPsZlevwFNcxYLSYssnIePQhyNNjJ1N67d8bl3LmwOot8IXztkaSdj5nDJ3COad8C1PcV3BqR
h8nHMkz/mvoi7XdhOJcJEn5Z6n3TEuTPvW1lWR2GFkzN0VZu9OVm4ZNIfQopTwkuA13Mxes8ySFQ
kR1fw054Zvs8FQqJIzivrnUe3VJBZVE18sikND+FtrabAwq8mT/XTl0elC7qwM1xZ8xrx3exZVgt
tgwBEjcGQcMVEjOYCw/NLw+TTgp5wh8pYbePEXCOZtvYKBAOwhIvloan674ahJ5/MOmU41PcfM/i
CcevpNdauqka66I/165RPeR8BpvHAJzxP0PhhA96NUzZ3hNZmuZ+po1FdUC6SxUIOAfTBuGbIFu5
z+QZ+SMNfP9BZCfIA/Ac6hzry31UZKkSREpiPGeY0T12EF2EH+EztvY8yA9+OQ7UJDolGAJwi1w9
ulnnCbvNwOI4mYKzIY54U+oj/eA4m6zAw3o35EVpb4p47nIfdAs4rHpqwUneP7GL+5Lp8jNk74KK
ww0z9J5Gdm2UivucWthd+bnCj/abGjEEiMEwK1eGu95uDEfvAvglLUZooper62UWTNTJdp97U5/2
biq08mAqAaaxZZRu6iyeto6i2Vu1RXxp5cveGhvaLf1Nijmoscmn84/oMe7rvJqGzH1WyPSRI6J0
RR8qGPUDkOdQeUzI+zw/ikXxDVYnGk73V3pxN8qVBleA4jptBIK6ZdsYLlgyCBLSZ6VFcs6EY7Ll
xrL2s4JrQSOE8thG8Vo4cGPOkGiQQKfPydOwVErQuPCtVO28Z9LxpN5mRoIbJ40ksbXNODmG7YgZ
EvjvL0YzavrK4b41Y7JdnGpAUlKZvIpFBrS1KDY9c0yrnTN42aNIAuPFVrVTW0TDjgq6u7+/yu8M
pItzBa1Sp/NJECHlOpfcVFyBwmmehXhR09BItiIxW/dvoITaW2mZCHOH1uBJEb5hsN8KNRXheWoq
OpT0YeLPuZtZ3/BrzbKvINfMaZNZobAcX0xOEZ46uw+ayp/VWes3nlqJBwxT5jXm4vJEys40N4IU
v3mn98kL6o9t2gyuUrqdZjxjrFfuhJdoycbwGu+lV2OhrJzH5SeiEEOrhfQGAhSLtWwqqno+6wUl
sWOI++NOaxPs2bVyfLKTYcZOOdG+9oO1Vga5uvqYGBETUA8TNx1gLZcznKI5q0wFbFvvJFro65XW
Om/0brVe3TgJwjhvXQ66jKZUMNHsysYIWbtNK1lYK5ji5fFg0pLGLPuq7BgO6OUvKb0JZ0Tq/C8C
G0Jcuz1lnrdVqY2DvVcUMT5UtTO2j6LA4+wXasMehnb39+t7Y/zP/SqJZwhgE7WRKUgCyOVPQOCk
wBa6Vp89tEXDLR+5CpFcBezsJ33tKNsgnNNjIlQ1PFC31b43I3Q/ur1GC2dtLHGHMzbI8I/Jpybg
Cqjpf5XOvEF+zQsCdPrjqX8sglovXjF2s6cNA9rtWxVGkb3LNAMPXupHkfElD8bZepimYTpbldZP
ByfoVXWTtE0/PIRWXg670IyMaNPpavjaEuJHe5DTHX+QeWhjuMYM0hyttUFXaxp0ubvFRLDofPIH
xcSFFrVEfk47vVVknF3l01BM060CHh/jzgHAcbszxzHTvgCing5N6IXTq2a0OrKnUJbN7YiXo/Mz
Gef5TY1AqvlalMPQuf89rg4EnDzu6fcUimqss3gkcAt1IqRao2fEsVVtb+lD/RrWhvKpxUZxa+V5
XT4STK5VRRdpG6ePu0puQRMaGUx+uVH/OPTGHI55a1Xes2vU86ZU0vbQFhJWX4jJ/pJimPjBDgoj
EvBRuZAXsJQ/WWz9wkNZBGUr77kvLHcboC/9pe+scUvEiTnx/UW9in4ZDA1vbHKYHAKSy2smnWiP
tU0VvYBzm7XH1IpBrwHaVg1/prUpqMmppbutE9FJd0wHl22nE2q6ja0oOspTnK2c/OsF5xeBdKKN
LNdgSQFqA5f2N+Sxl8JtrL8F1vbfSdFptbfS4UvrnLX2wtW1LpeAaw+uNk1DqJ+XX5hob4ohEoYv
pWV0R51h97Q04yd7nKyVd/dqKCTaIJPBR5Riu2Qrl0P10RCQZ9n6cwOG8VOvx9MnpW5iHFShvNz/
ssurHPUySnH0DUiDacYto+VBNGEPoMk+Zl5cK7uurb3d0AWW7Qub4+0rVecdkN5FRdmMpp9eIZzP
93+BXLeL+5OQSioKU3Hl6NhLfsQ0Nn1VN1n/okaOXW4zhPaz57AWufjr/kDvao7LkVBs89DdkzVB
a/EF6xDmX4pNPekQ6PZNOxvO8zTi8LGt8sD4LErEa/xaaFVEEof8xyYc9VzZ8+5SA/ehZ9vKm9aD
+H7BTEkjt8j6ER9Hs8Qg3E0sevSYydrej458HU8tAC0/gtAzBmclEL3a+qwYCq4oulH0A9m8mIfW
ND2lWZibVEe6p751tFd0jrSnAAHUf/tGWcPo3BiPx02SV7hpaKIutqM2tFqj4Zjy0g9zucnMIP+L
l0oXfmrkn/OqtFeu8KvtTyUa2oOEJMEbJ/C93P6tklgD4Wj34s6IYLaxHfDW2On8F6lo/3Z/U1w9
F3IsngsQfZxtOqeXY4GD8RLkxroXtW70Fy2ZlL3nJsFRC2t93/bW9K8eTWLlA14NSjsaGgJQH65t
xlwkUaMTuiMOzKhMOrNkfaEXaOtj+qD1Ffg6ID7OZkjL9Nf9qV4dNDkqURvqKJSWaE5fTjUQpY7f
d6e+VNoMolCxYvETlGF0uD/M1dcDOUVMxG6RJkZc0JfDVPTITLwxtBencXGw1QszPxK/2l/00dF2
98e62pmMJTckp5lZUcO7HAvq3aTGGBO/TLFZPHEG9D1+MPOTFaPUhCdQUf24P+CtycmaIVYhoMhI
zC4HrNSYOlgy4IuNBJfqs3tRlp8BWh2QXxnX9sk7PvjixiKl5yXgiWeBQEQuTjokW0iAwko/zUFo
utukoTy8nbykp92rwfed69rwUIu2mh9lZadnAECoGocIVlh+6WEUgmqwh0FJOHVfDZBK1Sa3oVSp
0M9Hnzqbo/zCiMBpocJgAfVPO+VsRdE42fCLwC3Ii33WV/gzD1mf/xjT0f3aTAYxopoL8P5YccfV
CVCsgqvE/XV+15q6nLluSQy/5I2w2svAPkBtAzxDqL3Yqa22HjlE4854VJGuiV1oRG58tLAieqXW
FuKNGYbm58SosKBPTGJ/OqRt3j9BxK70QxpPLqWmxHImP8/TFho62mAeZhi6nv4oR/Tiil1DF318
zjO0KtqNQGq4gU0d62X/tWxZvp9Ewlq8DdpuUlZuu8Vl8E7lIXwhouDQcOPpl1tqQDsMhdKmOtmZ
ppxFmQ+fkE3F/R0g0i4K2vSxsoJ8ZX2XRf//jsodQEUT1hcNz8tRJz1FCTCyyhMtm+wwESA/DjhX
H6VOwLNqFPOPlEIoPmSq9TSFWb6JBYba9z/yjZnLRwW6CqgjMqfF3dtNuVqqUCBPDYg6H1lK9BFH
N/tp9NX0yTBEt+U5ClZ6njIQ/2NjyYmTLPMXZTvq20vAhGZmJLW10Z6G0m52Iz1sKFClOESR/j0S
/XywMMj0i1wMK5e+vBouB2ZA6JBwoSDLMO/LFffwxO61thxPLO546FojPHB7KbupUv/KK7dduYav
5ymrc7KLotNI8ZZ9FLDv3ErFNJy8EXirY8N0qYU7bUsnMrahkSVfWgyPv4xev1amWyYLLDGxCYNz
fKkQUJa8nClEAC2b4k6cqsAbnnocxKkJmh5Nukz7rgZquq+yNId5UxNmJoorti0kqcdJ0dfylsV1
/d9fQpCEFATVGKr+l78kmuY6L8duOgWT0H93BByPltEkp7aurZXPu4wu38eSqgQknciMEkpcjpUO
sWJnVitO3jB55OTxPMN1HFBF3KSz40Z+VoFypGlWxJ4fW9X8dz9omEp0Aw2OQ1R60XeiLC/f9EFS
vxoVuovbuJoM5SnNx/yXZaGp6Ce6Vpg+n7QLN2MfWN/vn8hb64VqDx16WdgGFH85B9cVNQUBazqx
pnT2RAXmBFtWUT2gitWsxCPXB8KRIvgkHrLxQ2H3crBoqMu5g6Z5cpw4QOylCdLdnM94WA5Oh1VO
rbvjGoFDHrLLQ0iaw4NCiPKOQlgcQiscMjChvXbKcRPc6IYybEkVQ+GrQnWPURNpD0WNZmaX6nNI
XSSdVrKdG5MGaEEFW64wYnWLFz1Dts5G3VY/jSQXu0S3y+c8F6o/Vqr9bxyXw9f7X/T6jqW9SZ6A
6gsf9IqBpAdNPUdoh5yUzg12tpPmm5ZBd7bWeHslrMKtGyH3fn/Qm5N8RwcA/LNpGFx+WVIFhJKB
QJwqyKkPQaFlh7zPu0/W3FW7gu20cvauty0ACNmyZOdiJnD1kHSeks0Qdk8hfaYzrKOu9Y2w176I
abC0j2XMnHM2rGyRym0r8Y2Lyc2z0RRpa5ycotEiWBkepbARqYHG596nTl52pJGhOSb1DmsD53Me
K86HPWI8qhFER0gqghPgFF3+CHqVFapBhn0C96HFvomK+4MAjrmxwlIVft/mSDhYqxIOV48Kw7pw
qijPS0GQZQqRK0icWnBETsUMz8AmL6YDikniNkkU6+QgfnV0Wl08uPguPn5wT3lyVErroBwJh5c5
EydaUSJjtk6oUSe/MLdLnjwROF/MSi92Y4wd0f8wHugd9PmosFMvuFxhV0yu4BG3TmZiFlzbDu0f
8B5J/MkdyuihwU51ZYZXR5UZEpQQkFM/BNm4CIeQ04H+wVk9TYoyfi+qEj4qXgF7RWto/ETF8L0B
hrZGJb8xKioHkgeJKwnVF3mW/yhcpvk8ZsCAlZOIne9eFAabUtP6bS4TfGk29DtXu3YNqnx1YLmC
ydvoWuM6wX0s//0fg1Kmz7At1JUTfIj8r6qzeQeNuvo+DI7z/f53vN6ycihqpLJkx0W4uIvcVDXJ
mkblFNixeqzGqHowpsg8NwYOUqNpktx0A0kcUn9ruP6bQ9MaBukmVXuWJP1yqHptiqPwbKA9KL5m
cWt+9awcL9kMEk6NoIxi7TUvh/JSjDB/Vi6qq1tYVsHfcaNcVvK1uVxkUSeSV9tEZzOpyn/dQvRP
0+TUXyC9qhbBl7vma3JzQPCqkAhlCXypMGlOnjJ6lR6dpyjMI3/QUf+ArfMTMcvCV9TMWjkwN3aR
lLJkJArIsDkW0UrWNUY+h4Z3ElUctsRNBBMbpcf9zc9NrqCV9bw1HPYk6Ee+gwqXhcrBxrZRGE5A
69NId1ZN/9JX9UB91Jsxqz/6hGKWSK2N+h6n8xrFkFUuHp3BTHMT/WHtsZ8Gc991iIhuLLRPrK3d
VvXh/km5MT+GJDEiFJM4WP1yv1SpXRHAxuG5sno480Y0KN+arJwmEEj1f+6PdWOroEIJXQHPOmpR
S/pHRMPbcJBDODepV21pIqavIM3Sh050yR6M9e//YTjWkbKpScK57JUokPstwbV9rvs5QRky6cwn
PWm6fahZswIPDg7M/zKitJMFmkGdaHH4EE7sGy3JonOml2m3acI8Hp7apHD0bTMXSYrXS4q3zv1B
b31B6rQy3WF1eS0vv+AQmcqc0nI8KUmmqC817prFBr8v0e1h/lprT/KNp4PL7R11hMLBFTYByGcb
5V4enTHPpYtIf0Qp9o3XKw9zMtXVC4pLLymOJCu8kutZ6pwKnmXO/ruZ2eUstbyJyZ7z+Ow2Ol4D
YFytTdlMvNSaWDuGN8fi7gbHS9nvqvStl1qK51Adn8Mi0g+AlI09cPT+BfGKcuXE3x4KPoPKYAgT
LG6zpnNNYVQN00JNu9xOparvsFWwv3hq0H78LmMNuar/32Dy6frjAVbHylVq1Y3OVTKOtV86g+j8
ULcT5dFNirWC/vVGYTS6h9IbgeBmyWdvFK33FIOpVd5gik0fugj+5Dh5Y1nulp9mxEOOBdfF20eP
wzuMkltGAnaueHVaHUayZRufqdjGj1rWe2cQjTCBIqVcc0i/8fUoeJBpwZynurN8HCobAt8Y6fG5
Z1rfvcoAehI4UoahzMyPpju8CdSCuTy5WWQt//Lj1bqY8maco7PIDfMZIynlJetGfTOKdi2TuzUt
0D8OaYa02VmqYqNgk6EcpETnOZpyzlrbmphj92MbbngYnGjlArt+FqTiFvwLBGeRpltulIR92et2
mpwb9Bc+22P5fYxsBa5Hr73FY99/vb9BrgO0y+EWMb6wy8hCyyA6F+MMgghEYc7jM47eL7e161cv
hEP01o4VXK6UH7S7P/rKZJcZjRLjque1YXK2h3igHqAPfkD09FkZmxl3AzNf2Ta3xuPa5IXn5FO8
lf/+jzNfBAEkSN6/s9e44zH1EuVb6DoDboPC+quh9L9Wfbs5ILQdCHmyYbIkAJadXhY8H/F5EF7w
TZ304qW0w2rTuXN2AGzdf4yphKYXZHB4afSdUCABRX45Qc/sjXoAknc2KSgbfgsPXX3pRVSPu6LX
i/nR62vVOY7xNCcb+nNrksm35ovWjhRoBkwOMPRy/EFxujCgT392K3OkeVkRPwmnPuWFWv6H1Vjr
HNw6nChMSUyyxrBLwmOWKbERtUF8zqpm+JqNPbUOA1TgwQ7nYk1o9uZg+EOxxlSxoXxfTo4+6QD5
So3OpRK0/WvTDfVBLytRfZoAJa4U6a9LyECaYUBBs+PRoCS22Kt4HGgj0NbknNOXCug5o8e3mabY
AozkzZ2P/kn2ywXMs9GjseVP8zH2e11LnycSsZXA+MbzJWlZ0M/AWV8rShVFkQ1DVnFwtNK2Xo3Q
m2iyRYG3HwN2NoohfRQ/UloDBnX/irg2R2EdJEsaaJsuFU/lV/njzAZdHhtZ36XnpNCDZFsHnfhu
2kGzsdvUM32Te5+/a4LychuX1akY64LYobO8T2Luh5dOr9aA+vJDX5RQ+UmgZzm4RBCywXD5k4wq
d2BMBcm5yK1cbIaEMphvcrAf7s/9xmnCFNShxUPuTalgMU44oZBggTQ862Y1kaCrCMfPc5uhhyJg
Ufd163y5P+KN54BbkcSDrpCJfNsiZtdTnnf04vNzFubBUQhapRiyzgg/BPr8n7j2lK9toLUQuVxn
xbzwxmQliJDLmbMsm/SXi5raUZFOM1qcxlCc61btxEaz4xprP6VAQstevZtvfEWkAylDS/0renyL
Lv2gDjRIAfSe9STvx11ZQyT1EeGwu5UtfGNmSJBREkAElYRvmaRPmRaCTqzyc5WaauinoBG3ZhNL
mKNV4yZqt2t8/1uXBwRsSkxgSMACLol/fWJYDSJf+bmJA33fOPSDRTvrv6kuhk+dWcSPFN+6DZ1k
09rIvhzwyznZJ5oivt/fUTduDpcaP/ETWTWAgcXxHWo9nAXf9hw1uqdQKk2STYwuH8iB1jnHqoNn
opGqu/ujLpccOCyUQ25Ocl0VNuvi5KA13jtUS8WpHrTqMJZm85TEPXdnNQ6/ndQLP6q4LgdESYIe
G3cUgdBiwLkZeIuYKX01wz1OSdgdynFuJp9+S/+sTV78wcheDkgmL/snMg9cKngATAtz/H70k4HY
dvEYIcLwGxkhpd226bzW2ZMf6c8LTw5GX4/ojwI0WFe53H/cwRmVwQaDO/UUzGmWbCmk5u1XxXPC
aGvURTav3EK3vp50ZZJpHh3jZcgdFCUhlavNpyhrXW2PUWKePSOQYfxwes/dhqkxddv7G0Z+n+UM
eWsp+iChxdO++H71EGneVOB8AqFv9iObtkajWsVxHEgRN+VMCo8OX/6Tss380Mce+tb3f8DynMgl
RsSA8rMMnIgvLpe4tqqqGqpEO8H+sHJf73Xja27RjFNCz/x7UPrk82B62bf7oy7vwP+OSl4KnUQ2
UxanM5x7a5g7oZ3UutYKvyrItXycU8yV5b3xRU00A2QWSjxzxUgSOQyGuIrV0+yMZvtgdW0zbHvk
0+OHONHVt0Ef7Y86TDA32byQGpiULdDFuFxRpctxi/ZK/ZTrGC3ssUGkDe9j8hMnT31Ahc+nLFcq
P++v6BWshGFZTxAHuGmzpsairmDMiJcb/WicknYuP0eqmW9VBJ4KZGXrkX+MQIibsPYGYUa7Zhrh
+emNvRI93jiwNMffy/2SqrPcTYnRan1a9yZ1YSdrNq1rBwc1oqHlW5m9xr1eBg1yxsCvXRqB4Ghx
8blcaPyLphqjWuOUBmL2nlRNqbcV9N3OSxu0+yyP2k1rOOVz7TlrRcYbG5gLghMDvAN09lI4KK5y
r6JRbZ4GYfT5FgR+Yu68LlxTMruxgXm7oRm+q8XjQnA5xyLTa7IXwwQsZDUeDgdJ9IAnbWCeRzEn
P+mP1d7j/Z10c1kltY3WNTf9Ek/fpAq98DhgauMYioc2rEBhdtBqTD8wDOW5m71M2w6TGZyzcV6D
sNy4ENG0kphkKnG0Fxb3EQSkgq7DxPuCKOhfFbCt5mEqcj3do+s/Pk3KWIhDO3jjV6sLSQYSC+Gd
j7/iKIaScVB15EpcJlxQZ6oBZKh2gk2RpEehQLPxUYOrvNccur/2XOguWon3l/3mxKnVoc2Arho8
rssvHYfwZZAm1U9VE+npJyWY8m2rYmO7M7JhdDZhHM8yAC5Ka2vxH0ueSKSd7/+IW9uNxsf//xH6
5Y9QdOTMZq3ST7Wqda8gqvKfOeWRnV1YLb4IubEy6RuvD7cE8YsUbSBkXLwDtYMOXojt1klXQGLw
KmcDunNCf0s6moQ7kYXiP/nk2cHKu3BrXJ4TomNq9qD8F0F/J7LO1YbUOEVl0/4VIY4cvES5qij7
GBxmvg9E4v7SJYfr4+vLI08ub4D8I0JcrO/YAlWvTONEibndQZX19gHoxszX7f8j7bx23Ea6dn1F
BJjDKZU6uFvdtsdq+4Swxx6ymHO6+v1U/yctShDhb2MAAzMeoESyatUKb5jFbrbGNfuhaw/qsItl
Rf9uSHC+IJLpTOjqxjy5hdZ8SryhfyqcIoa1UiUuBsl5HgG2p2215vt2dWFUHAAYSjXVZeqW4ECc
O3VhnJSh0PYC50l/GJL6yVMHWMGlCAp8RCc9Sv+HLwtIASEoeheIjyyOUWaOvWaGtXGyC6N5Hqdu
/NxnPfMevapQAmEoOyIcizbvGp3j2tUHDEZWkEQvAKXnb1qrokIMQgWcYgDp3OJu57YHdTSbAZhy
XQ7/y3NK5QiwflQ46uLkWG0aDqB9zJPdRekpKZX5BeamG/i5Ppec1ToydkXEGOpwewdffUwCMy1i
JtsXIhGznkQFOE1uBzeC9apNM/MnIbwcuYaUNs7m9nLXthGqCKRR3OTgN2XU/FgB5OY0WnVmnlRh
PiuKi7c1cOE9r7jZp8Y8HwtDmb7fXvPaI1LF0nhCso60fLGmFip10PVkUp461v8YSjWre/Bp6Z5G
XLPG4r++GPAkj4pRsgTOHxBNQFx3e4dtUynOH1yj9HQzDz1IUXNS23F/+9HkT1+UG7K+ARpG6wH8
3+J0hAEm4Zrd2CeIq8GjXnZFti3G4qmq6zeljNODRlR0H5D+1f0sCMqV5a98TSIRyHpuONrgS6Vj
8EMYGDmFfWqmcbQPSh/YITqI5nCq83Gu71D6gLhmZmJas2e/8uDsWdyOAeIhuLQcEgXx4Njw11nZ
Mgcp/Wtsg1gXrd+WwX8kGXbsh6FOh2sYCzwpxkKY6t+fWKlHSxcTACTVyGJbxWjdF2amOqcC/ueh
zzRcCpWR2UbkWTNysYSKPWPUNVGGK1c6kyopPElmwWxnsazmMuhD3dM5VYOhil1lGUnva5X3nxKH
ne6X9mCsfOVr71qit2Tgx5dgyaGbjFnlMwvn1ClD2HWbdIyjX2UXZ9FW7btA2Rv51CgHz5wLnJZr
R/9a81/WRCKuPTedbAkUlMDE5UUw6vqkTsglneI6q/25HWxfqcao9q04+IwfcrRGR762uT8uuMid
sMlplXQK7JPaKUW8a8GMfBajp/Z3AWiTrYukae5rcahUu9uH+koIoYBnUAjKEHStt2go1nozjmle
8YXzqCyxym7QreuAOmzMsO1WyJ8yQ1lEEMCzjJTBe0qCyCJeGfqIXrUZWKcwqc3Ax15amH7u9uNK
X+LaQ1FgARxDEBP4yCJSIX6M7AtM7hNOn9WM8ALah6/RWOICJEZjqk9//w4ldgNFLSngv9wtpprC
uZkN61RMKNE+iMh1mk1Q2gw+4yp3V/TmrpRYstUCGYJrDQDV4iU6ZhirhHrrZOdwhbg+QTXpQ6t+
ybPM+cfyOvWYTXX+GV3BcSUKXV0atD20LRo+F6Ixdp7SHxhs8zRy54JkN9Tm3kzMPL7XARzVDzoS
W1DKo0n8Vvj3v1RoeLdKBOaOSCt/4C8tD9GH+xyPib5J2tY5GRGy1FHfxz/UvjI3U+XUK3jvy/MI
mArzDbYP1w0p4flSOiYcgyk0/RSoYT1slKIpf6NGY0/7NDWsbueqAq60WuVMY29vpsvQo9P74Q1D
xOOyXX5eVxm7dqCQOOW5HW4RhQuzLeJipv5F2kPczVYb9f/dXvLyuLAkekScSqlYsmxdakZWhYPV
g9Gtsu5TqJgi21TUsBtVEdHadPkyBoDAxn0dyVdQJRcJkurN0OJTYZ/0vhD/as6kNfsw9ao1gaVr
7xGZC9RPJF6NRPf8C456q9khMu4ny53rfJ8kjpi38eQo1sE2Cmeb2MG4JoJyZdcAd6EZCoRTakLL
8/Nhg7qdYzdWUnsnJq5GtW+qgqFUXMW2ROo0wWPp9u4feL/VWqvy8takCqbdQjks7WOWKle8xImZ
LpjRoCgsb4OWebgXTDfF3m1C42fWuPN2GrRZbBQ16swt6qvJWg/iygv/+BuWo6lKbxDEDkPxlltq
cgybVsS7pMRCdet2aJibJPvBX4dCWfyDbZeNd7wnFt/YHdy261Efe+PKmaNHbIB6Y1MJLzF8G19y
tPjisvbjKWu/BXHbrYT9y2goV0dqw0TOgQaEfCEfvraYqJwLOhxvemBpXycaAcGGdML+WrcmmJsx
j19IUQtk+DNjJRBfObGcVjIkmv+UUvYiPBlVY6epaSunkW7Mo6nAt84SR/nSggc63A4O1z6rNMUi
Q4DvfyEak0K8nPMxCd9QZ6l9dE/CFy8Opm03p1/00bO+3l7uyhGy5UBBynLAoV3aSoODUfGZSpRT
mkc4taL4M067jJcvdiYe6GPo1xNYtNAZ7ZVZ7pXAJFnrLIuYIrXxIgVruhCVRjuI3uizT/Y+6YfQ
ObSOsP6HF0rzF4lKqmDaK/J3fNg2vVHGRRVZ4k3D8fbAJTOiSglVK3XnvjkIS6HFfvudXvuEXCnM
wpiuSsGb8xXrrBdePBrirYW0OOwFAIH84E21Fd3BInDq+wx14Nfba177jsyGSOCZ51K2LA5HlgQo
0psghfUWuYZhVsdNpmB4YRWt92p3Vr1rzGzNX/jasaD3S3eMt8tcfrGoMkMv0Ss3fItgwY5+TDS8
14WRvTY1lMXbD3h1LSzdKfYB2NFnP3+pMf05BVQRqPl0qF7URC03AVoy3rboBjVf2TPX9iZpF18P
zgeo+UV/KHfQS3SQFHpL9Db7qWpJER7aVFT59u8fCpQIOTpvD/bB4gJrorlujCTzTqlw+j0OYE6w
Mdo2NO6taW6cr3+/GluDUQFmtqTNi31pWMgmaIrq0Q4aVMQ6G+nGa7ZqLnZNbES/b6927R1SzDJg
59EAhMi//3DuxqB0opRM42Qx3n9GlwkIEKCoOtndXufatcBF/A64ImwuZTckfctNujQ4MfWwsjsv
dMQTgxL3adaAsSKB5uY9SCikBn+GVHj1yvLXUgG6I5StdG2ReV+8VFXtXYgxlXJKZs/NfMXAug6C
ffFYND3E9NGr9rxiccDuJGl2Wd7k/9x+/msnX4rtsU+l7shFzyCMkjKIieBRVwZPAby2p4Sa5VNu
zSnDB5upUJ0ZK6fxygQTMwhgkohKQPVAWuj865q5hvNqILyTFk518lQUdeA3GHkaB4xcTPwD8yAL
XR95NV1/ZF6WPQcWJtFvOTIQf26/AE2exvMylxYZqGLqB8pB2oDnvyWk7dqXXhGcshT7FL/mdd9B
mi8DBBm09kHtvfAQakmLxepkHRQwwdmGslTbBUzNpk3qVMm2svI13s21awCzJk4bLm9gsxZBJGx0
a2YGGECpKjJzOzZpNdyXiSqgeE9hd6dgCHt/+1VcXZIjjnU0O4GR4PmbQJ+3C/XCdE5jOyOsphhV
+8TPG9ydYY4GqVmUWd9uL/nOQVm8fWA779A74KvUUudrlohk5NnQ2biel652ilQP42J2hqLtaTLX
jQ/HQjf8IlayehNFfYgSqKF+T+YxeA08FYXepIjye68KxvzNUDoMXW7/wisBgp8liW3U8OQAi1tK
OIUXGFYYMMcp48r3pqzzNhN19KntdSUe/FK3sp1lpK71YpWNsVbFX/koUnyLFgwiAySEi30wzlPi
NviZv01jYz3Rfu+2du3mGzOmdNBsa1qDQy4eGPIn3X6Zq7IB0LpdRgREcxoQDCgpTklUfTFju1L9
RFG1u8oD8bpPK2rsu8CRQslwROx5f/t9y4j3YUPI5Rm3I7GLrCNiM0sANd5UbkhOFzwhBFVgRad3
wbDppbMHA2MMV26vdvmwhDw5cZdIRDkLPd9+leZIL55CfyoLkW+mLo12jhlle0+JxZ3lJsW9R1TY
wpqqV6qhZQzkQd+bI6Q+Bkuj5nO+tN1NTdhFs/5kt2H8WI+VoC8T2Zs29gzHB8mRbcuy1Z/aSjXu
7MltfdwnmrUuzWJ78StkX4p/AM/AZ1pGvzxSY7OLe/NTgMHGsemQrAgE+V6QFNNGxzRsjdm9uHDg
idKllVhTCYTS4SCcP3bvUVwXU8stmyXzn6qOvw/StTcZqceytDU38Ry7d7e/8sWekgcInCu5EkA9
lN/P1xStq4RguOOnoVDEY9iN9i+vs38Iz8tWeqYXr1MCOOSDQZ7i1S4HSpMRmGo9qMnTnBQxxsta
UFZbIx8mG6GbsPsBKbRdO7DXns6QvBGyW3mJyb//kCp1Zd/UjHuSpzRu8/s57BQsgAYwZti3hV//
/k1KXhjMdNgNwALP1+ojt2mi2E6exgDZKTfUtJ8GOI1fRi76tdTs2nNB90HslyYN325xNgtWz0JT
SzibJepDtcUgx1W7eyCk8Uo1ee2zkaujWUf0kWjH88cyo547IMhSgk4pt32nPokhjg9WjNnKLg61
ds3P+fIYEG2IOKxJ91Bb2gYbRkym2fDRBG3ab5aI3W9u4DYBXnlxy+kvZuQNgFatqV1dhh12KEcQ
wD/tb4A38lV82C2TmtITdR2+oNdHP3MrMXd92gBLxk2v3ZfT5PywFU8Tmyw25x/MGsZvOo7Xu9v7
aJH3EgX4FWBuGNHREQJIdv4rutSy+mkWvPBOHV9U3rwVVb+TcOzV+9otap/SaTa2GOCEG4RS1wSf
L743oDna8rLrh136xRxldmBRu+kwHc02LfpHFFbNdgeYLa4sJGPVNCTi91bgruQSSy8/WVwzm0SN
jlUBpLyDqj+8/LYVlVmD0jg6iahc288rJfliGBUCSZuqLvuiJ8mK8GtpaRJ+1qRP22MRWNAybCWz
tc0UuPFvjCaL1u/7YvAsH9ilMzw4mZVOn5xA6KZPv6T7dftrLXNkfvd7gQTTFiQLMKlFB2twSmSi
+6p7FjiIbotp6rBNiPrCJ/cy3E3R4JvoNErwGHma8kUkhXeIPb1sNwOGKepGNYvoaxu04couWmaP
cLY1ereMcUjQQAW6i81Me90LCqXvn3sxdfh25mkabdJWsY9hKdp215tt/Q9CZlEz+e6I7Wdb2mZD
Ml278QaUVzm+JhYczY0qdC8+amOsaCsR82Kny64jnBagVmDUIdOe73RRdGahtnHyrE5j6W4iQ0fs
srPi56zBSHpbxENj7r2gc7Fvd4O6OdgIhq0hVi6ijU2Og4Uk0hdg9imrz3+EaxUDQgV1+2xnQHI6
KJS/rLhSm53r5TRDi6Tf5qYzn25vm8tHp3GGEiiDNjAIF24OrdXVda/Y7TPIq24/VkF/b0/xaPst
Iv6O0DeFlcVbZSrd19J2+pWYfmV1RiRQZ8DIktwsCZxFYA9jp3rdc+ipyNa2g9rtLcca9AMtNTX8
CVO9faEwLBmN9ekolbPQ1V1prF0EmnfoKOhYiUhwLmZwRUgTnhugfdYVO9i7SkQFobnTb7fRgk2l
K/X326/8ynrS3Qr0AYpAwN0WB6J2aPTS/YqPDaV86I9TbYqNlyfli5alxR8bWaDkcHvJy+DADc3k
izNIBslTLvKPyY0L1OS7/BiS5rr+VARTqPgklYqBxlsXYKdtG1HNsSszU91lo2J3e1Lfuiz8DlzX
N0uHlvnJSDpDYKpqVpE6rgQK+RPOigrG5XQ5wAGCIAbXL/fKh7g7FUPk6dUgjnozZdnz2Ewh8Km6
C74liJatwcIvdx7SRbxlLhb2H+3G89VYPrbGoSqPnpNPOE0rQ8SfzNFhcX2pWvc7AseGj/SD/TBV
Ql0TKHj3oF88LaMlKjeOHYy25VCyjrM6hn0agZgS8THpR8PYQDovxMtoBxXwx9Gcum8RgI5863RJ
XD5HfWKmfkVw/97UyRQgZWe53whodbjp5sALsUijHNunakYF0kyTBSzYLRmVlWOMra7lFPp4cBO9
YNxg5WShM6gCv1ELw3zO2edPKGzGr5kHS93vhMhfoafq3qGyhq7eOqOYx21TIWOwCwojzUIwAA2u
mdCiGZw3gfIlLoQev0ah0/4K8L+Yv9pGDEo5DD12zoy+BHGkSvSvqeIE3zDT8owHex6neOekTpD+
AZvSlI8JjXvjn1yoEL88I62NrRWZYbCFttRXD1lrpgOTR1n4gHWoyj0McGt8KOF9Og9G1uTPo9GU
YmONztzcKzgBG/d9HE/1kS0E8nHsZxqGQ+GlQHyUsHFgi6plpOxvn7cru4tyFRVLhuqASy/SYhXH
yyiPxdFq2+Fhqovxq46D36eAPianz2yqP0pSWRNCpprI2GbpWif48hdAmQFnQwnHLwCtd76/6Z53
nG6yGHRKu8+1kkZfoyhrt7WjQiNtUqzXhKKaz6Yogz3Q3DV41eX6nGIwFagcsIu8Jac7rZ0Z8XM9
oCkI7HEfFx4YNg/RrHSju4mkRHn1bJtvsdtVTx2CTOnWY6aarNzs7x3v83NGwUWM5XdIWsJyhppa
9jQXni6OIp9nx8eXVKhf3NpoPg1D37i+pmfZJ+5l5y3H/vUBkY70DXpv6H6eufztUxqXZfxVCxjo
fLdSxNQf47RRrDX3iss7waVYk0rPZJ0MIBfhqKnQZUGcoTpqOCs9THoMszXKuJp8hX6agqCaWvx7
e48u2YEkZi4jT0YStLRhkC3XFBm+RJ7X58e+mbVhp6hD/lW4TV7vil4yeNPIwljcT7RGxP/MkWdk
Gz1XhqdBiytMLxUjTKzvt3/T+4V/9rlkmsg7oO0sGfrLXo8154g4DJn2Uhd16j2XQdS1LxNFvP4p
VONm2PZN5Nl+mpte9DpZo6U8OUk5YSmlFr3EE8dR+hXBvWLYqG2P34heKW2y6+spT75hejGUhzab
Bu/rWHZTuCsQV3+ukYEaP6N4mo37MjBCdSXJeddvXDwUYwOU4rjX+GN54RtVl7hdbhov2KPP9+oU
zv+6XZEbXxw9CA9GW3nxSVQV59KLBuE9eCgQpPdm27Unw66KdBthZPjJNlPTPNVpVH1yBtoVBwzp
OuWTlid99o9nCTF9zhzanZs6d7JTGuiiX2nRLEnYEvcFA4MDRWuIG3JJiojsIY+dLO2OaoO6HWRR
o0A0Vi2K8HM/NI7ws1nxortMWAMW7WlX+S0QvC9zaIbGLmGEwf892m25UrJdxBp+C7LXGDCCtJHO
E+exTkRx3+VZPx7zrHC0O9TxwudZVMVDALVik+Rp9r0KDAHR1unHr/PgipXU5eL08gNYGwA2bdnL
INMHcaEPjjcezQ5LRh8HFvN3ZtfC2gwacAW1jdbw5pctAqZuslkGIg+YBgJA589sREybTQyRjirE
+F/q0D9McxjvpR+JH1OWe/7oJkiraU5QvDQUuk+0TtZgvJe1svwVtLxlq5DhlLd48+OoV0ZLUXKE
fIWubldVZrtV8lF/UKAlhZteybXxXu2Roy7QncofjdGNxez3VWaMUkoEzuGozEb8ZNltb26VoYHr
rXkpPfvBauCJWZO2ZvZ6Gfj41fRR4cJSMRMAF8mwBusDlMtEK7UpsQlN9f4X90c274pOn5+Ddv7X
4UcmwGNrZ6c0CsJf8ZC/KoWt/CUcmBMF+hiNI7JuIHEosZ5/RlOYYVcm8gWWprOPYve3iT7GVxUD
4eckbUrvb3vprPeuJg7hBf7msqczC0nmat3pSDivUfRv5peycc2DK/TwS9TNlj+PHufD6Wrr7XZs
v6hvJYhfsltBIdNVe9/RH/J7WvY1bezePs5N337rg6QR6IuHmrMLmFm/GE36n4Ch+e32qpdHk0qL
Pi+jA1aHRnb+gjHvHL2ysZyjC1+q94HfJfvesefvWdvET10l/ru93kUVQ/uAjF7y9aQa/xIo2zh9
3QxKZB3nGTBIVunj166tu430pP/rsHe+1OLRZjupFbeIraOdZ3jquVGN34sKHGQbVdGwRwRQHBIv
S3ejMcZHtADWGJ+XyRXWs7QJ6dsD0COBWbQswgL16pgJ33FERDG5N7OybO7qoJ4Tv/Oq+g6FZ6A3
duxm/+btUFjkDPgE3KdtZT73TI5+GXMfv1Z4UXUbjFfFPk+iaW16crnvDIngQzWdAhjHGrlDPuw7
Ber/SBKqH0tlQEhdHbutatfDVyRL0C/TlTk9BExyi7+dMuBgJWX2pGgU/bjlDMX2jLGOydCPOB6r
m8B1yk0Tmc5rQaf1jkZDeH97472TtM+yDCQHUKQFVYY1u5xDnj+n14jRLOGuHCfiqnZISCsMP0hS
W/NLFbDLQ9SqSEq7qj3ea90A8LYNG0/hRoYGsulh8CubWFhBf8AmWjtSRY3DJ2PuFMysJlP9U+rC
nQ5Om7d3naZOAYixokr8yh2dItsEuhpvC91IvR2YocE6dK2G/5Yukl6jj2S6ia9n+SR5LM4cbhtd
sZJXq7PMA5oCHcJTqjJ8oSFY5z/Ar+rfTGNWiAySi+T3ohzuo7afgocawNlbhrbLq+iaLvg0UCYX
fo1RONLV+dBaf26/1cvjjO4AkCvagwweAPCcv1SraYquqDXn2DIvi7ZBZgXKLoduztSz64I1ftW7
ZvLyI5LL0AahCy09ls7XAxekQBhQraPW4eq6MQqT7C9hNOHXqqUenMpp5oM2iS7zKf/7Ymf0hOt7
AHDKXSQcvf0xFGDVEVuboTfI2e+2A5ij+cLDrA4JkESjrddk5G23X9S1X05yK+EZWLNxsSzeVFbC
GQqHpD0GISg/p8r0aKvPjXl06JhaX0OzUzaAwBX9vyzpkl3C+Mp90ao2r3w7R3l7J0CZHOqSZgGQ
2q7oE18FPtH9VLyi2EDfy9MvvPFwXhsvX2aPksyNuyMiIVj+LtXXw0R0doWvx5EjgdyYKCJfzR3j
oSmK0q89xdvmY/XD61Hr5w7561ErVSmbywFVDXn9IjphveTmydC1x4mb81XzguhHAQwWIWdhHuap
q7/VTd+v8eXlNlpsMxBNQAjAhJIELe9ipU2VGYXh4tiMmG5skXsLtk7pGnfl2ATb0a2b9p7wmN1l
YYG/2e2tcnklU0IwEuBypOHsLhcvzMISrpXWxww+/Z1awe7aqG5A3kob8i0P1eTn7QWv3ADQbbmk
LDRIgdwutiYyToWdTXF/LOAp9tsxKEZN6rCH2ApEwybqy5BSIUv+ub3slZdM30PSFnEXgWMnf9aH
i6dNqnl2o244uhRK6Rs/ANNOx8H7bzuETdn8rum7WE/5bOXFFyeY2pXYdXV9+Do6D8iAY5nmdrWS
k4YV3dHFTyIBCILlcmdMwG8nrw5SdpwNy1uZ0OQ4FIqlrk1+rr12CVHhCzPK5PY9f35jwP8y1ZL+
GOOxUgFDjIW7N90+eDVyJP7QGVXofo+KWGlsXNlfMsmki0Awgq6w+NwMury+nDyeewaOpQ8CVmOE
wcovPRBE0yHw1lKMK8EP3hCQAjkz5RpeCqjkdmJU7N7hOLqOGB/y0cj/I8anxjZx7KR5RPM/+Z3I
EeJBS73g36F2emVbV2MfbHSlt81HY9AT5aDktYJTamgnJf0xx8585FU7kKmmGyN63gt7d3uPvmcF
55FAMp5oBNEJp4Bd9ukGPdaLYsrnY6yJ4VWH8GhsS7TFmOUbQflpDJP4JQppT29mlKSjnWKT4G7n
vm/rxyaKRMEwFDE4v8DBBYwd9qaVP3nMhDcoW5XeXQlfofEHpy6Nx1wr9OSt7Oxk2BTp6Pynzq12
gmbP+RP0ob2DUQwIkg5ziF/07Qe93BRQZBAIkT6RErO0KLTG1NFKw1FQUTDU+K7mUvonpPp8yqCd
bjkV/Uo6djn2pI3F4ZM2AZLgai+m562G/ban1v1Rc6sknf0uH2NGwXbV9L7hdll3Txg0E/zN3Nn8
EXVieOQsRd7OQmE33uq5hcOpJSrjhPZuJ141e7Z//e07kc5SxEOafxLruTigSoaK/9iY81H3Is3w
O0xR8b/yxENPfbxHlRlTv9srXoYEVpRaTlS6YDmWnbB6LL15UIb52Jp17A9mqj+Eo/I1cEsCVKF2
6r85kehwe9HLT0+jRKq2cLvSil6yrAu3z9wa+uex0Itpm+eJ6ScjzB43Ve+G0am/3l7uMmU8X24R
fnCkwRMwGNRjP6H9Ds+m/YEw81sWT/rKBXOZuUg4LH0XCluq+mVymrjmqKV1qR7LbGr2Tj8Ezp7e
k5X+ahpp5ZLoDeoKQNvQhSzmxE02YkxG7y+5oVQ5NBJQWZLaB1iCLkvsTmSeM0WBdXS0qZ59ZvU6
OMBQ3TW4ra0cqyvfUmbihHageYRc+fI/3Klm5FZFjoTFsenT+QCkYkL10Urx5q0b+56aJ9P2tz/n
tRW5QB2AAWwgioDzFaOgNvFMHrWjVilQQJ0kOnijOaabMOvC7Tw0a9nKlf0jW1NSaw0IEEiA8wXr
sNEa4Fr6Me/ncd6ZmdW7L2pqenjz6HpgrtSpMvCdXwCkgZLnJvVepDrf+XLYu+leX3vasRAEmExB
6OWAc2Ktr3TBL7MRiSZkukEiIiucBTxFicoZ0FCiH4e26DZaYzIISq1hn2ETvaGqUu+RP4q3eK3S
R/7rT8gJoaCSlkdofS8+YR8axljRmj0maZU8RKgp3RsByJMOcuYWMaNV2Kh8luU7hYEBs5Ykhs26
+ISiormIY6GO33JubsYoHg+F13Sf8jSMPmlB7G08HItf8TnRn5Dk9zai7qYdAmCrVg1XAq5U8qFL
A7gFoosMIR/OC0V2lRtY2R25ktMvc60lv3Oy/zuTsDv4uZaZ81ZTdFdZOafXNjHdabQeZd/tos/Y
DeUkpJjckamvcfAGtxe+IiOQbQTOyjV2dS0LagZizvRplzUzDSgzgaOpHq2i6n9UsVJ/weMQQHSv
WeHKBXZ1LYmjoNYFm7ZseBeoNET6yHOVRjb+7oMQ+1xq2t78WXQu5vO3N+61ryelQrHLUyWJbrGP
tNj05ppO6hGBHO8OVXxU4+K82XuNOn9n2A8nsp7FP7cXvfaIIETAA71v4WXjqijNruvqWTsKFONf
MaRQHzK9wviQwQsT1P9hMTnFQLuAhulyf7aNW04Bg45jkcxx+aiiO7kzXAVVYaGk1srrvBLK6cyA
j8NbCJzVReE5uB2iRzGh3LZib5sg/qRSaHv6j6oalG2H+vhf2lPJu9Ei3yQEkH7wCRehZ46yyCyU
1Dg6ilttISoYOcxlN95K5Qlfqw1nz5bWVnDrVz4hMDI6V1yQjBaWA7HJqbuhm03ijyj171zbqfaT
XkpzxyVnmn8LnwJYhKUgIyCAskAd5I/5EGJcqgNvnmz6q6JO74e8/1M2MDzalA45+zMx1tyErpwK
FpSy/xwJEtjFqXDcvBwFPa2jbZRq928v5efu6EFa3YE9HdD+1rEq3bYo2s8rwurXlib3cPDzBeDP
mz1/VpFaMXIbsXFUHKV8Ab2VJQfHmDL3AGgt+UGFNMCwzYb/Je+xUctBmpGmCR33xUu2w6TNI2L4
cVbsZFs3TtbtNDEHT3PoVke1S4t6paF3bQ9JczepZSvlTBaPGmLlpBqNoR9pGysvArsfZ1sVfZzs
E3vOkpUXe2UmZzvySEq0BkiN5SBs1EpoYzCVXxDnCh/cyMvsrZO1tA1yZX4gQRP7XktQLWuz9kEx
nFA8R6USPtBP0T7fjkmXYDncsUi8qOMlDwEywvlXdo00TGBGpy8itPnWRd8api/yUXwu6nl85FZp
75t4KpHUtwcY6taITF451r/BTdKzxnKm2ECwX9OCv8yg6DHT2JByTZy55WhJqwHDOVZbvwRwQRJf
BCVpBWCtTyCA6Afrg/IlAVvliwnP+JV77z02nqc0bD6qWUn54dQtHXVAsSURtl0tm778gz40CPzI
sj6hceMcIi3JPud13u9aXZi+3YX1w2DF/UqguTx8rg6JnZmTZJVfyA/TGsfGOHfHFxKauNuMAgzc
SHvkFV2K2PNdHQ5kU6n6mkXM5bXBfqQ5C5yJERfsg/PtkJdt2sdeObxMgdH/mV2vvYcT1Cj/AN/n
CrbM0An/+qYCYUr3iqQcA4eLjqU5ZfgktZF7zELtENWJrvtNGxdQ2DL3czZXwc/bW/7ysMsyErcy
1PK4A95P54cYHs1iaBF2dnAzaIs/fd9b9Eft4DTgK/7l9lKXpwtbYQA+5E/SHpatfP46zSzkss2T
+hlzrfm+M8f8vqsKJ9l5QxY8mGkwHPuoU3dRmxj1pkLv8h/LaKMCmXRNvEXGVPwrEq1oV3b4RR0E
4wLsqcHUFowLwLXzn6XXQdUCeamfs06v/kAjHuE6Mcso7m4//8Vukv5Q1JEoqUgV/SWZufVEbmpB
Nz3D6nCHg5lHnBizpUS3mjD/E862vf//W3HxwoPYbs0J1djnDqZGs1FcM70Lwrb5JMDDHITQD7fX
W24m6VPBBAiAAaBydvHirqrsRoHUJLKnMjeTe65l46kwgqMWJX9NDXxfCsVhRFr4gzbm+UdLq2zK
wzLLnoQTMOMy8TgG4pcWb4BosS13W/unhoDctEk0RFtuP+YyHMm1GZ1AtKfBDdZTO1+7a6xRHzo3
fRpHZlIirWxogJnrh3anlahiucafHPHp77dXlXfPhzgs2a3vFAViOiNtIIPnqzqN1qr6qAanDseI
7JeZl/0baLfgrpoq1XuKsY3LPuM6aNkvGnpV3qaawzVNg8WTv/8G2dYn3ZP6JRfdbmZZfTDPygkt
7SDaVrmnUolUAMR/D3QzSyBXdhUA3Qnrcnf78Zf30P+tDcWW88OUmxHW+fNrjJn1HtX7t3js+53b
hfGmVANrX0SB4t05VuL8V5G8PTdmXh/UvI3i3WzXysrPuPoGPvyKxb7rm2Zo+gYHxMkomuEuNcoR
dKsw5vrVFmL8M8xmjDxHXJtrXpby+Zbfn0EWW10Ozy5YUWmQ4auVGMoJwhfO4eVkGq9NSTXBtY9t
4O23vcg43l82sDpKM3gKsKLka/hwLVjCUqs6HKI3gMS1+lnVc13xRw272S0ZSPhoNq2b/CFnHQ55
mTdrgWQRKv9veXIOKR2L/ueSf+fMVkleW4VvQY0Zoldm8XHO8+p74oHRJ8vK7ZWc99rhgpbBLcCw
0OSgnT+voUxeOBROiF/G4A7bmeb+DkRbbGxbQhrzWFNxxm0fu1O8aQsIVxu6yUq1kgtf+8T4CjGz
kwgirqLzXzFXZacVcxm+OThw3w2GF2yNqbG2lQ1o+/YHvr6UBCxRY1PWyL//8IEVK2X92QrftHFI
vtW6VMrRPdg/Wts7a3XbtcW4+8itIdfRcFwETEODHW+3GOzi4zk+0Wg0032ZViXu7pqw9L+rgd83
D8btQKq5y/8fZ2fWGzeyZOFfRID78sraJJVlW17LfiHcbTf3Pbn++vlSM8CoKKII+aJxG+huOCqZ
mZGxnDiH9GXxFXnLh7l16+B7VDcaKJfUiKbjoLThfGAUd3De9sg+mwOlTr79PEC2JEfTWzGGpWRZ
smr4LQdHT/dpVbkfp2gI/TCY3k78S+mfIEoKf8BYuJz2o7gWZr1aKd9N4jS/8hzI87I+LL54ZpRt
Ccms3AuXjNuTdAMsb9koMhvIOxWEEr+DHIl2rHN+0ACb3XdzdddOvfelMGLnaKTKkPpuidT4xr1c
OTmEijgimf/wt8VeVnTAAFC14UVoU3LXdpM4dxFQDOaQeOZvX4llJip3EmPUwmkvAONbKk1Z1GTI
MTuFF7ZsivdOqDi/o6po4j3/fX3Ih6SJd3OqUtHs5lktd7UrQXYF2Jx+X7fVm+Xq5A8CJcpwmmyb
ARe5vqRBOOZjlmkcrUobTkxWUEPKI8haq1F0DxrfYAsesrbf7DXlTQYAnFffO09jpWkjK7+Yev9f
6ORzvqfI6hm7Ft9358xK/CFgZOcQBIZ71xhb5te2W9LuydoZJYHnDOKFVwr13NSyOECSyUqMn5k7
QKYdzeavAsf/+/Zur5qiuspkvir5L+W/f2HKdsKuNbwmuXRxpAQ7FQ6fwoemdaj8Uc3qjbRu5T0l
5KcHrfF408daZJKmPiajYEThks2d0XwqKytXP9qJXQ1fqeM63m72+j7/N9C09tRYlGCebq925UF1
ecd5UGWplc709WorgM9BmLnJpQrNCVAERMf/kWuaXxyjtfpjbo/RFsB59QNLIJvshVDEXsSrMOCx
wamSXMzCnsadPVpORsRG9+5DkIzaz9sLXLMmi2Q2ZV4JSF9YC8TYGGNcpyiHjUFOab4OZ+dDnru5
/k88DObb3xhof0idVfBbko7l+ntmXQ5+SHWSS2kiV+YPeMliL9pyvqudMtpCmawv7v+tLYLOQGeO
Wgvj5GIIaDmepnpugjOQaeu3K6It7oM1Y8+aWXIkk1LfYmkWAHizV9AWLqo0EJ/GJEvc3dwhTvuk
M9BtbXjdtZshYcSMAuNzXmHCKPSVytRM8UVXjD73rQrKHL0AveTnBkW4Uzi4XmkAIe3b35ADD+Iv
bgatQY6MxOChpHG9kxVd+zKsnPTSto3zq3Um56QlQ3ooldZ4igGnbj0zq98XmkvJ6IdkwJLNQph2
F+uApi+D1qjz3kvhDvB1yJOGXa7Wmy3QVXPU9uEgAQ/PE3q9vr6KelHBS32xI4NJ17bR5nTXqk6+
E+7QbMgOyY+1yFHoPMjMnwlbikqLQG8KRFuILMkuXje49Vmd4tk4D4x2bESvK+7MY1KMzibjSGze
wp0ajhf2TW3klyAf7eyoxaaVjH48NNPRqpV5fiidzNxiPFk1CjEstI86JAvLwGswIqfupRBlNwYF
9GcjmB1f6cah3YsyNeyjBjnultTkyvah5EqHExo0ivLLxCSEyNDSazW9KFYTwRqjUQA1G3LuoIoZ
kC2YvbntSFdXyVvFsBrIfnBt1+dl0psxnNsyvVj1NPzwivFuCnWj2lW1lgtK3IPYSvbk27M8NLTL
GNVkRwHqLN4mDTB6MkFQc5nzsvhkznhbSryz3e2sGi/7SMccVLuqdk7+9lcZdmEYWSFr52lc9nRn
JtJcxBWyC6XtvD5aFUQyTtrmxmM2oyK/i0bdiDs/rALV3TVK3rvfbn/std0FnyDTB09y9Mt//yII
gTSuh87Ezi96npa/3d5THu3esIMdA+rj6e22oAYiYZARCAjJa1ueAm1vHDRoa4a19S7WiuIrqVEQ
+Ikqft02teYGJKUFrTq6HYST16YUUxCKQHx/KYJQG/f5JJzwwEzXlrTA2ucD4AWSiuDYwOVc2ykb
Wx9M4RSXMHKtf+hdu4hKdgW0HQVauLfXtGpLosSpiUh6nMU7AfmVjTC3l1/c1sruYN8pP6Ls7Dgw
Rhhb03WrtvCeYLRpuLzKl8MOzj3GRrNLnaJ+dZ+mQ3sSBS7ipDFc/uX2wtaun06cRizscQyXlVS4
ACKvtFAnTfvERvlDtXyXqZEP6QDpiN+N45/GNMb720ZXVwgsBcwl8T68WNc7xzTCXHYZB79JW/Nd
JrLu92Q1/bS3BHjk/W1jay6NWi1EVeRpjOUst06CtjSVk59kReacmsLIJz/WGhAc6qyHyH8XzMwf
bxtdWyFJOn0rqGblWMj1Cj04l5XYRIHVVZsy9kcPeGtpTO65Cp0teMOqLTnPDakENQFzYYvyn60H
c5BfPGugDW0zG3YorQFZKc2IthqCa1/zmQWQpYF0XV7u2HRi185s+BwphOdHiIeyHChw0xy0vInc
B3LiN/bhZGLOmDrg0f8zuTgtLgDrCkm24pK3sJO8izOj/4liVVPv3FrtPg01TaPbu7e6SMkDhVOm
W7MEjCS16NshE+XFVtHlYvJ8fB8osZb4PXru95OWFJ//wiCJEk5MkiaZiyaUNbdzpXl5eYmcKD8N
bKdv27G66/KmPfM8zRvubHWBL+wtjsxghXlmhkV5GWqePVbIJlJ6NP8Qexe/Mq1yN2qb8pItX3nK
9lQbQcaAcFz46qnluIRtU14cNW/yfWOPOnNxpVtvhIZrd4EIQZKOQ7PD36/vXTV2XhdSwEFvuKt/
ZJqh3LVhXj6JyXsbfvL5VEr0LQEEIju8d9eWZiGnXIq+vKALmOiHDJzGrzqLNkPAta2S/IGSag+5
r1dd6LBIEvRrykviNOFTXtbB52Ruuzum7D4VdWNsBEVb5hYbNYDiBTKalJfGlQp8fV54flloSkn9
Xw+rve20f5FyMgkFxECefvZuEZoQN3tzp5vFpQGIYO6dxDGOdpA39Wer0dMtnre1k0hNAtY0Rtel
+sr1vkVKUadhNJSQ01vOx0TpYgjt6sraeOJWEltCc4JLGoR4kmWeN4x9GrSTVVw6KPCDs6tHanfK
Krs+VWQu74SFisWuCaJSZRCo2iJxXtvFl9YXb57qtDJccQmNZkN9Css0bI95rpWen0JXoO69CgWm
2y5s7bvKDyrBprI5uHBhRWNDQJRoxWXs8mQ46Yo21MeiV7eQg+t2yPyY3YOtdNkIrEVOQZ9U4QI5
rFL968XaUH30KP+8kZrl+YJLZhaYjyUx6lLXNnHGqZzjjptQx7lyivLmwRyhWcoK531UlkHxF48O
h1+GsqRBtFivD2ZTzYFCFlhezDHoaz8bgnI/hdl819Sis3eR5W1BvVbPKOAH5gjADNKuu7ZY1EZa
1a1SXhRlaB7ccm53BTit/2bagidua/uEXFh2P+q8fLcPy1rUab2wvLjyjSgGY8jS6jK3iXtQxmG6
y5Q299O2iE4zgpXfvSpQ9n9hFAiohL1T2176GUh1qhBJ8fICBxo8RMgLun41MKCcEMrsVdx4t3MH
c+tJWj2wDsLiKKuAfLEWCW6VDhWd8hCH49I7OSld6rgHiXnbePpWv+kLO4vd9GaVikRiE7QM9YHJ
1vhf5AM1yTpFU/4Qw1H+mIZCvLv9UdceXGjJeZ9swk8gfNdnKIatDASfzB/mXBlPCVxz6rE2xsp4
B1uqNW241VVzBjSZsnJPyrIIXMga2m5svPQCB4qu/IOKVZc+qp1V2b0vu8XJj9vLW9s8GL1U+i9M
ZACTul6eMEfe3kgUDA01FOo0LSMgrBvP3lKIXfPY9AfkRBZFVxgCrw3ZWm2ViFdnFyct439EqYfz
XckIYXGsGJJiLM8yurvba1s1KTM/E6oCyoOLtc36ZKiTJ/ILklx59MGzwLb/15eaaB9CgZDELoNF
rdmIL5YwsGe3ygrBYjAk+1pKlB567aixoyAIOIfWr3YGtXskmsq1P5rZl/M+N7NMP3U9dKcfsiHT
HNhAG2FYcOCZQ9T5Tsns1qmp2yh+NxHsfb39VdZOGHkp4GspSEwR/HojWmGHXQ3578WswvlzwUxj
709JNt2Hued9vm1r7crSFwJKxC5QL1mcZrJfUcSGkl06ZjGbvRpF1fBZF2YS+CqV+J2XJj9dd87t
DbtrpxosGleIBb4GWECpIIhCuLR902XeN4aYhRLvNHRWt1B/a2dMhkBQCctR02WJqxgboSTVlF9a
mK+CvR4H038ILavQ+gbFT6vVptPtT7q2NMn5Qk0DgqRXBW8nK0EPTzGHWsnF+BSJuclOTekWw+62
obVzIi+PYUuA7CvMCC+YNacFWalIMyPye62JuztXnbr22EbT4G68mKsfEtpIriooFTCU18cyr3rk
4G0QboUYx1MMVdfZnZFl82MRO84uicYx+JtPiS64bL5TyloKDzUpwDJVV4qLlqB9dpjLgG6ICeT8
z+0vubo01LxkQMeZXNbW0ryCG1iQ/NqKiGn/dBHqqzHkqMNOF2Nk7xPwdFvieTLCWCak8mNKkn05
FbK4enlqlOkEndpldJAPsdSk6PzAntu9M7sT07n0/94Btwvu8iStPlJXrf65veq1u08aQjGWZJVM
dbGhqCrh3ekYXFTE5GM/EKpWMXsrQiaZKuBWamvXEGfGjv3ttuG1zw3CmIUDyMXNLWKvZEp4Jkn+
L26pqAeCdXip7V549p5mcPu1BcE2bwQJq2sl4EJrUjLjLGN2taqM3hFKfhGFMyTH1GNa9UFRqq75
pSRzBOVhI1CY8qGYS7eC3HXbeAKJZcMjLL5znVXWILGgl9mgIhBaSe6cUSSR6Bw3K36MbtQafm+A
pNvohq05CJoK9PwZBH89M6LaU2tPSkvFPYFyEhXwtB3Pro3j+8TcTBJtlajXACwgupipAvjEtV3O
VFUtdMtumlB3bwbtmzVG9+agU3VXuzF8FzlN+rNJ+ughUZ3mm54WqLVYev5Z6ybr6fYJe/3JeT+p
nvHR6fzzwFz7Ki0eS2cGNHhRgrZGH1xxzq7Ik4ipIPgt/QpMCYh9b2w/3rb7+mRj95nUmeeGaYVF
QNODvoh7x40uhtNXJz0zg+TAxbXELou7WW51lW7Eoyu4VGmTGRYag3JmZOFH1HmEaAoiRzJtkTp+
78zZnU5RdPjqKUbT+LSWbOdhjL02O05B+ps0ofVCX0/Gamtq8LVL46eQAKDsTdPg1Tyk4zDrbnVO
fElqMpuZwZU/1RDP8UNeo1JzCEZ7FCcFuXoyBCV3d5ZITed0ewtWDiE/AuoDpjUo2b6mVKc0UFg5
DX0nIYKFRLsU/xZGZ/lV2toHJ0ZWAHVNQGsc4ukS2wP/MAuhGidLaTc5fl5HA5J3U7KwwFsJaFje
0RcdtkqfBYSiY3SZR9eGoMKstPxILQ+awdvrXjUk4e+ybUpZcOFUy0kFt6SF0aWOGLOFaDiNh2Pm
ZM0WrmbD0PLZaPTGtuqkxpDh1XcxRQp4lGGUqDY2cu0ugdqByU5C3XEo11/ObVQ1Td0xvrQpHG8+
lS5VPZlwcw3H2mbwHpZCtd5SfZXJ4vWjzKlhJpQBGmbsYNa8NlrTqlWKUI8vIXwg0ZkR4vEfT8vC
92NZjNkJVEU0+sYw96diqu10Yw9Xzy4LISCQQ432koRWj61OM+oadce+K785RjS86yMRWscxpD7k
Z20EY3ZYJvZ8SKjWmr429oNdMHngan+KShX1/vapev2E8D2IiAzZeeQv6WhfHF9hqkkQeFVySQar
+Japc0OvBU26g51zj27bWjtYkLDDYkqRCZe2uCpRW2mtNifpRTASND7CzqJDFd40o7dV/Fm3JMUq
pDrpa6BlDAekiFpWFZr2tK9Azor/EIaotroqa5+PWJn6HdAC/n9Rm0gyva0dJQXco2fv1TEqfyi9
+HeaJyfcODprS5K0xcSwXAQqIdcblQUQ0eXoPF/4GUN2gKW1g2ecvkC7gTxb8/GQ/CHKwoMDLGTx
3OQ2OPgCTvZLHEXO9Mkrhyz+BZ9UnPiIMlbx+9SN+oCZQLXuTr0iwg9isIMtUp21B/7lr1g88KrR
I82Q18lFiFa9690MgsCcwHkvhsZ8sDJLP4Os6PqNlGvNrHQOUnAIXOESsJHQxLW6KkouTjQU6T4M
Q/Meuhz1Czgr1OjmDjqJdwyvzlu07msHCUp1MEeSL+dVzyDuBlTiaz25xODjz4ApiV90B+EoyTdv
b0HKV61RR38uQQDHXUSsXjQxpj6MyQXesOxQT6P32YuriRLeGH++fenXjhPeHcyWxOfTX7o+t2Vf
1KZVpQlzUxHEjggFVMJnCDRJdmEbWvqudQxAuFWaZrEfMoa6U7XIdD/d/hVrC4YkRCYkpCTg9q9/
RaN13dwzEHdxA0iQduoYa9VTmceD4xt9iejtbXNrTxuUzfSun0fJl6+MzoiYGDKe0IpCz5/eUr8N
HSoICaSJX8F0Jxvm1lf3/+ak73jhxMPanLQ5z5G3tY20OaAl53hP1TwDryC5jbdesbVL8lxSkqhx
GfNcm8tb4eqNVoYXG3Gb7F2uq0EL9SM6N/GpSTzlpxPUg3WIlMaujrc/7OpKKVEA6OD9eFU64xmc
RsaigOtb9vAJESSpqKJU2d4t4Hy8bWt1E5lKZv5PTie8KsxOA9jbBltRrQ07xM6sc111qg9MP9pH
zui8uYEtxy1UsNvM5sJusvDwihlPsL0p4WU2zWLcR7kdentl7sINB7/2DQneKadTmOA9WTh4ZxDg
7ZUuubSijj8kTZPLoouS5vVO6Hqnbyxr7TNSegFZCAIXwNbi6nl5nwddTbg+0n9CpGk2rV/KVBoH
1x2Sb/NobL4dqwt8BjS6PMlE5tfn00gphtqARC5FHvbHrI+8aqekpYAeFHKe/e1TsmqMxrLsqvFg
LgfZkBEIS4gXo0ukG01+gPewnHwdihEBcR3kUbetrX5MIFQIt0ldoyVa027RrW9iJ7oMtCgekVSo
HjUQm3tQOIm1i9WYWPHtFik/gmySHPRkvdcfU2M6Z0o68hsoeQs4d8R/VhOkT0XdDQdt6KONz7m2
wBfmli9TY9tKV0LtfCkRrdoX80gaB0XFgfw4/m+mmvDnb5YnZ+EsINqvGpTdyJw9QkVsH3SKvwHC
PVqTjfxd0dmTH1RW/xeumvYgVWOCRSlGef05azuIa43GwqW3C23aVUo9fWlTEXgnIn3j/vbi1pId
roAlh+Ih9lhWDnSYoYaBisUl02r1oFPzu6uA2Z/tSPUU3zXaEmJt1fNnJHp+3Ta9to8UPxkkZuSd
uHVxbBCny1TUv9LLJIwfmTKqiW+HbXo2tRFN01DNvt+2t/YmUevkw+JhqLUu7KVp3lqFMjKe4dj1
H0qrotjnZVocers07ghnvTsvaPT5cNvs2u2n5MX/JNXuq5lpyFKYbHM6gJTdqN+PA4WoXWMzxFQk
lZJv3I1VY6QZUqOZGfglfZtwyrgN1SgDpda3FyaguSGW03eHxjG78fgXKwOLSiYAaAYI8fVBzdS4
EImVIVkTMioB8Wn+5CoZDaPWiv4moHjG3wGZAd2/nHDMxzCfewjELqPS1fOdg4rPL7uKio9wDFm+
mFAx8PU+1LcmnlcPKYQ7gC8k79ayIzqOjpOQEpOQJnXzwyxd9z2B7HyaYzhT73IK687GeVlYlOBJ
7jx1PG4FydUSapUSDHuVElGhErN61kv3u2a2EWIW87shr9KN2HtxKf7XmkNMIRnaAGUvnt40UUCe
WCJ/tNUB3dkQRmbdn1DgCQ6VFja7lmGth7m2jW7jpL42zHQdh4biLFeNMabrw1NHQRan5pg/JkE0
PYRJ+bVjY1uGbALtLk5Hwo4qG9/WbGa1VCbpowMbYUPhY7o2mjOzGlhFWDyGrjsBNswMrz1msTny
jliBgfrf0JYbr+PaQgHoQU0F3QbQ38VC+zoM9ISr8oi3145G1np3qoHsVoj02sd2srMd5PNbRhd+
4HmhcMUwTU5SRbi4MBpG/cTYUFU81pPRHvp41sxDGHbzYwLeZGuO2+SrvSiYUeeloWKY9JC5mogd
LPxAW8cBYBbLO4QaiBpJnB4wDpyr41bGv7waGPJAatNaoBbFXVysqja0IOvz1jtEAYwtwWSan9Ai
730p8vVBuKLceIlX7REfSiJni7x0YW9IdE0ZKsc7JGXlHNuCk1mQCR6ADY07Rsg3zC037Xl5Ms6Q
tQVqUovTqeFB3UjRvUPmVvXPWBH1oRJ2fKJQvTXlv7Jl4ONYF2oohInLAq7WWoxjNiZyCXlp7ctQ
F7tCF2+cbeFg0JqlrSnLmCAdlz1Vqx6SwChG7zAiYO6HZmkfzAhJBV0r8qOtwOZVMid/goRH33Ci
r9eHZfkyQVbBa78k3UStMNcDu/cOfWJ4R1sbOjT8wq05pS0ri4Ovhx4ojU54B/yYdqbDZx8jG6WB
28/s61Mo1yLPHzkmIAZ5bF6k7umgGVVhNN4BJlgptjiY1EigE3At0R1i0Xr+bXtrq5KoJuogsoG3
pJZhpq5uTCTzDu3sJMd4Jn+mnKgfb1tZW5VEFFs0rBAfWFpRA7VqRB66h2Z27buUUb7Ib/TCocNv
TMTyoF/eui4kgADxg37TpNrdEueiOnPQjUJLj3Pvlo/CnupHpq6T/e11vbrExCaIYcB/g6viyC92
K0w1WxgpYlj1rNc71eYNHZsiOYA42mLCeaWIJhW/cLe8ZjCUwIy2OH+KXSlKq6Mp1IZ18jWjL3uy
vE6Zd7mmOz/NvBMf8f/xwWjdKPJFaQUfhN3af8K87VAjgnrV3Diry8dO/iLmMcCO8Y0hdV+svpoz
5AaCIT16UZvf50ZbPIxEaXsaLnDK27P2MMHxvVE+WPvkL43Ko/bygsRh2VQw0hxhs22OQmuCfaAw
UNAnaHa/fXfpFZDDQ1oi2cuvTVkNX1eJMGVGZQzrDcKn6HKLqaD+nBRbfENrC7N48KQGDO3UJddk
F6SdYnQZ0h9tzEA3uYlrU/t0W/sITL/eokF8dSXZPJkISqp6OjBLfvQeyZFJ5EV6ZBw6fq/CFMZs
EqwvCXwPxzxx3ghe0uRhAUbEyqBd5ImVjujFvoGCCHpT5xWYzFqHnnQYDzB5FPs6JCq7vW+LNFea
YnSBURpCMAmXWtwUPTL1sPD64GAWTuh+7ZnWze+sNCqbezOjkbzLkB7RO8TSLYR/+npAi+z2L1jZ
S1IyCVDl/NDKXATaqiaM0Ek65aAHg/U7aOxE24+5UX0MrLgsN5zQyk5SumOZKnBYIG+LEoIazswj
CZVIIi1HIDVFjOSOcCTePumGwYOsrJmrDVDl62/MxSDzJIAB2syY2/V2FlkKK5ErEQZD7uz0fBb7
atC748wwzkfObLcXYRNBXlKFG8tdWpbULM+3RPYpmeFfxGkisFGKAllzzhF3mE9SVeJn7Bnte6bE
mOdD97L1draeN+ckjSBNfNvOyoY7OZ/MDpmVBH1xve4mcUInQCr0rOau2+wQoaz/RdXEOPQ0cjf8
q/yzXobaz7aAHaPSTruErPTaVgyCgzJG1J/DttejQ9NDVgKV8FTfZ0asi71Xp0nyybXD4V4kRei8
I2TwwtPtBS+dPD8C/BQoORwgqeoyTjUiJUtTLxnOzFWUd4Gnh09eMrmfkqr1noCiiKOV696n20aX
RxpLzNmTv8nDJed0rlcu+DWzUwFeimoQon+YDqd8dPQYrhIHJdFm8avAjURvK/BTg7u2Kn/VCxfl
ppGhw9Q8nIcmmdNv2uxk1n4AXml9N22miXek1cOX2ytdegppE9AKTAmyL02iem1TVUqr19tsOhdK
O7sH2I36fo82Wqr5btwOWwIKKx8WsAzR3rPQGNn+tbm+oopaDN50RoPNPvWWCL+mJu92P+lRteum
JN4KkV6fH0DXNC8gTrSJxpbOWNFUr3ajeD5rM57CtzQBPqxuhXavhqpi3/U8B+8FZAQbXY0ltELu
JgEZ+E6SHpBZS3QBmgmNFcTTcBahpnx1m6Dr/DiPHW3fzMVH3a0dBtqAIn4M2sBOjo0ZaV8DBc6Y
e6CKYkuS8rXXInLDc2hQq1N4XQ4teL0pyqKPxnOddOEPxpHDh7RU/3RDqXzmUjkfYD1OPvFcbdW0
XjsRGTLKHifMMVIi5nrH56TL21qph3MwFuNRj41wH4Kc/gZGTXtXRFHyNNBNfzSDuf2gaDaMYrcP
+OrCAfRCrocrg83i2n7QA1O2HLaBulb/GY55r4E6t4c9A0YNe95FYZx9q406+wN6sfx22/jK4aMx
SJOCCB1k/ZJgK4IuswtGFp9Fs3JAgCZ9bLxRZ8p86sV+sESLEKDabKT2q1ZJ4iQ9kMTYL96IEVYk
CCac4RyVUXyYTGc6OwgS7HU1rRrK7KI44TO3NMCWuEB54OHrltzWpnyiXpW8NTWyBEqKACHg7J/k
0B24rbjcaXbkfcyDMT705RgerdT6oMjIT0OK7vQXHxy0Ak8WeSyJ0fVu03zDa8J9f1aioP/lwakV
RWpErZ+m4qcgiutPQom8422jMnS8fidZODBumYdI5Z2FUUhfxKwJd+TBb+yTAvVH5UPHGfy+bWZt
WwkrafxCfMDnXWwrk/CSeDqDlbsdG7yXM0FBpypqtRv12Al3RptqHyY0hquNOGDljZDlRFf6MxiD
l1fYnLIxSOOcU+xU1THIRfBxqJsvRZsXGyd37bJix4a9h3ItOMbr7SNFVDu97cdzhYLKl7aepq96
mbp3Spjpw9Fxpu5DqDceuRdDyhsOe2WVvPUMycGEh6tc7mIwo3FJzXY661Cy+1yg4az3Sdk8GLOm
bemLr3hFqrM4BGYpqFk5i6feiDJ3DuN2OmtNr5ODVMY+MoV+T4oNiCnOf+uqa/xnj8kX00iqf998
kJ6L4BCLQ3wH5+n1V7ZJ4udec+az2QdTcCSmZILNj6s6CHfj1HnRu6KPO3XvAKXdYjBZ2WG4fIHe
0BuT8liLyKozEsYf05HnGJUaxUdKLprfmfMUg5d2qS00CcLTqlDU2k/ivtiacH1WTVrcVdwio59k
1aicLj98Z6bBkDUKu+y5PZYKz1L2ocFs8mOhx3OxG5QpK6NdTR+m2EGpFqr3xawl1Z4ChK1DdJtE
9cGU7PM/1SKL63MaZ+W+0wdH7TeerhW/4upcOnqzTIG/iiBmybYYG/p4VpthurhmYO4ctU7e2FGX
fpsOMJNKBveOOHBxHHorE5YW5dOZ0kLiHLRZzQ+mAasA0yF5UpxGq1M3sreV488IipSPp31IYi5P
yYtIF1LjKkn0aT57lIUQZmz6/v2cOOr7Al7rD0JoYYEagmPU92lkD7/iRkVH5PYlWLnu9EihKgEG
QgVi2UcwmfJXhJWo/ISe+SU17eIvAaKANVyBfZa9sWokvzGek7gX1BdqeYsnImHoEHxxrp4zu5we
K6NDN3qSVJj3RZjnW3CvlZeCfE3yojxbW0qHIcoQZwFUbmfXCIdT4prjpxgW42+q0al3ozv2fuel
00b2sranUBESYoNTpBm8cGm8mGOp5ZF6TtDM2LWNZz601RT5WqXnB8B2UBQCdX5S3Lj6EBh1uPEI
r60ZUh+pffVcvF6YjwYnAjqsaWeKkM6/eTc77+gMRQ9ZpWnljgg7Kvf2JLU2bp8j+ecuHQqhBpeH
YsTrQq+r6FGYNr12titjCGKYI+ase9/wUsM/ELiKMHd65cTBf7fNrvlRWLR4PXAMvJSLSzsaahHr
ChczUlJjD+uN8dmd1GanKUyPQWieHJqR7qKRjdnGkM9anEfrjUtLg5GC/bKLa6l0O5Khnc895at4
18mr01IXaDTnS+alXeInPcPoPwSsTtE7uvVAKFMm6uE3DLQ3C5DJO0wjkJYPGlVwHi2qT2ZhcoH6
aj5HRYOeZooKGaNOkT+p1bCfhkb4g9o3JxgxvfsugYglKE3Vb41oCym0lvABBJTEirIeDWTu2qnB
vR8mrsUvKZS+/jV1dvVrTEdl17ZhfBdPo7F3FLsE59I1VNHneCofPEEZRRtCbuTt47FyG8AJkmgD
Y4DicYlyjXgBE3fQ2SO4yO4sKnMHvM087OGcrN7rqcpUflFE9cYlXDmVgF7wcs+owdeg8MguC7rr
03nylFZliLmc+l1KZSc8lLZbWLCItwgausFY7RNTo2q4se4Vr04Nkh4PzWhohZbZvqFQuesgYTxH
k2oeq2Cu/cZlYtXNHe3tsapULqHdDSEbgpCLG2iWY9PT+uMNQ9z3PLUJo27cyMofcHiPeouUqd9O
SZpDKWEY9en2Bq/eQjAFXEOCONpaiydUKUqzVVSNHdb6eNebk/Ve09K09F2k5R9Gpaz3jD5UH6zc
JMUeqa37Vl0yi3b7d6x9cKmsSr4HigxM1/Whz9Sy1qxWHnpTQ2WvmOJ9WE06AvWxsrHklXCIUg7F
FEk8TlSkX5syUKLpmMNSzyRb+lNtZ+1BjzXt6faCVp6xKysLfxLWDbAMgRVhZ9p3MWbBpXB096g1
LmyQWud+dooguwfV1ewNRDm+3za/vLjMHXNE+QOfaaNw1NeLJBKMrdGdp3PaBN6j62T1Ja3H5Ls6
5XHCS6J7hQ+Ps7kRnyxXjcAVgj90RkgrkNtYNn9yej6NDt/nGeDmDBIepI7nG3E9ndJcVN1+suOK
QmtVf66F2zf7LKX6tTGOszxK8jfI8JMRD7LpVz7L04bWm1LNOU9u0jNYQc/U3GtNAsojS1vnjSAv
Yk+6mS40RaAGqOQvc83Mg6KaqUHnHBLxf83zpN7lbZCf7dkbniaUXRndc7fo5ZfRwrNRqrx8a7bZ
Xvrl0O2SyiwK95yCP9p5lTuBJxPC+VyaafMeJlCnPbz1QDFsDc8wGG62l2D/+kDVVcvWRZV7ngKG
vNVOdE/RqDZnq1PaeN8obfkZ/YBi3ngJXp9jzD6Ph1JyQx10YTbtrNIys8g9h4lu3WtGh6w2Maj3
1EWdvs+LydlNgTNuuaOlj+D7SrCVbAtLPYQliKY0Mhu2eo8zVNkdNDdO5Hn73DYRy7n9WVcOK4Zo
DwDGR5dgmceaTReIEILxc+5QgIGuvTvWgaXf5ww6b7iEVVOAI3AKyIO8oplqy9qMvSFxz9bcRY9t
Y+lMxNXVbtDDcuOwrJniPSMxpnvoMth5fVhaxsocJi29c9VZ9aOmZsMRGJT1feidLYm3lZvAWmT/
V+IjaPBcmyIp9CDXz71zp4T9h2Z2uH7Qfp+HIIw+ttXo3d/esLWTAesIWHWqyxIFcm1v1EpY5ZxG
OydxKhg1mNN/Az3qNz7g2rEHRknTlwKUROBeW2FSCJgJUd3ZdUokxae8bUGaOMK6rxgfDk6GFRSn
3ojdLXiG3JmXaYg8+JL8T+JNnst014adoAWP2qXGudKFNvsIKE4PJlpnd62laMEOAKJ+ym11etch
1a3sAivfRM0ug7/nn4BQEpNqcAe9gryUBWfHC239PHS1yWya6ZT7JiuzY5OPPTxTdlYRJSRx5s96
Rn/p9v6ufXlHki1SIAV2vRxHHnAHtWmGxtmJWnQCx6q56wsuSKxEzecpVly/RQl4I/lbO1TSs8pF
M/+/vC9gbxTKWZF2NiCq38e07f6JRVn/uL20V7EeXxbNL0rLlkTNEvRdb65alG4EUF8/F4WXPBQ0
aQ62aFFUU4R+oMfuAG1Tqvd1iAp7Jqa53Lext0XdvPKBUUP8H86+o7luXOv2F7GKOUwZTtBRsmXL
sicsOYEgCQIgifjrv3XeqNtWteq+yZ3Yt3lMIuy99gopXjHWGPyormfHPzCbOINRmmdVdLFZqlPS
IT97SxtYprCoYTax095pzK9I3EBjhz3S/PdLeGN1ISIcuDCG31n+l8iLJlrpfAvTizKE3FFWRp8I
34vDAIOsvXHesl9JsQRtWar3UOk3jipgCldwH6fi9UP8+1+O+4RvbpLphVJIFE4wyFNZs0HV85Js
NhNDJ3cTxuSdo+SNsxgGNPjm4MbgseUf7J+eyCo0cEa6WBiDdX3mt49QVpSQXif56b/f7RuHB/oY
9DJXqekVfP/3PxAGDkQYIeJLkIwLP+xrbPJWr0SkGQi2MMRsBjQU2YNJg4U+SSRBnxcjKvG/7yY4
luDj4lXjQ//5nhFdsaI6qmJkI1dzVe80nbuyEKl/Zym98T1h0YEvidhTWNv/uZ1KZ+JyS2ly2WlF
fnMAUmvtM7l1ZCtNrQb9noT5ja1zlRMA8sQ4Dv+APxaQL+HIxOMluWgT+tfZTBgDbv4D1aI8gl1s
bv1YsXfguLf+kdgvIa7x64P/5DulsVZIBR6Sy7whULs0OgXfCJzYKFNph8b4PRL4m8/DgBcrCA04
8I9/ryH4uKF61TBnpWNK26JPLeRf69LA+nM+ooBR5/9es2+cBwA3IFDG44AkV9ff84/jaMJNMCov
8svc6xhGOsCMK/t1GFypOqROR5ac+q3CsBd290NgDwZene+RPN84mIH6g19VQcd7tU67fvh//AjY
n3Ax7HN+KWVaCtFELBrEZ8NUgRJjpTK8zcZR67jbq3EZP4E4Au/AZou5U/Xc2+m98vfvl4K2CaFj
aG6A/P5lqGkr5Ho4LvPLAoR97gjf1M00ZrohSTp9mOD79KHcpuq5TJb/j+sfzwa9GwMlICJ/i1eU
hygJi+tiZq9tg7sEPpNE8alogpALfWvKneoG8FtE6g1c91//vSD+Pi+x2GG/g5sJc2/4hv37W/h4
5xEN+vSCbHOe1n5h5qiZz8dahsn8zlH194l5fdjV3RJEWPAprj/mnx9+jHETpkt2KRbqunIclsMk
h+KUmO0JBUj/XCHP6WFJhuXolR6Xd06wNx+Pdwy4E5ofCHT//XiqqMgQ55Re8Dx3C0YaJmks6z+a
IYK7hOvF/aBAh21NMQtbpxs64HfKrTffNmyRr28BJ/Wf7JYKXmVF4Qtcxxljn1w4f9xiw8/U2vc2
+ltPgpwVlQ+oK6je/9joq+ejzIcyvQRyOCE7ov9BaBoeUm2H/xHRAz/kypiA5SXiTvBl/zjCcN3K
BQ5GGagq1SYe4fME764DWAPMPrJBIR2yRT5x9QI+Z0guHq6/z//7Er6mAuHyQwjkX2FkNJnGOZN5
dpm8SS7rvNmP4SBVPUgkSf33o/6uXK8DPzC6MTO5Bt1d//wfC3hyU6K4rrJLQOC61kBZDuo2yZPl
y38/5+9rAVabQHSAi+NW/+tO94jGEKmQxQX98nCISvsBLtB6qKc+TGre+/eArLdWC7Az2Bzg+APC
88fGJAJ3oVR4Xp9qZ+ttS9AN7WZZTrlexDsL5u97Hf84yJCvIAAuoT8np4EUhUSbU1x4OefPkMeb
9VIhx4X9dKVN19fYwCm9Xvudp+/cfm+9VhwwsHy8DtIB9f/785W7Mlk49fllDTEyr8ssKBvBs6wJ
2DxOdcSn7//7d0SphPMVo1LskevN84/1siYyLjkp8wuskcR+KudkXut0n8mDXlllOsil3sPK3nq7
INZg+aDsBp3pj0+ppS4T7YIcFb+Qj1Iv+jQUMn/IhJpPnpJwa+aSLu/hgm/doTjPUA8nqCr+iqjB
uTnBfBErqFhT0exgRaJhXaf5dqRibKNsd64zcL95sir8H6MmcG0DEQE3EjkhKN1wmf77LcccmWB0
oOVl6QPVDH4OOsoGejAyRGIf0hDfWUZv7BbIJ0r4IFx9eP8q/FUc8i0K8TyAutkZBL3yFj5Q7JtJ
yugddPeNFYvVc/UkvL7Zv9DdwqKJTaUDMpeLpEMqHowYe0hC/BxpqIuK94RFbz4PyCPKM7ibYST1
71c56rnPix4A5LJrCSV0UN37nInvPnTbPZv0e7Twt14lsGR4oSVQ5EDq9u/n0UIjlztwOQiWy9Ju
dsdtPIL4aRMXvEfv/2vUiPLuarB4re0hp4PL9r8fNi5MbHNFqgts07PDzmjwiZUj4l4X6Q5jtq5N
GiQTTtnC6TaC0yipiz6LvgCUTd6hTf29XfBTrhO/qxcUxi9/HAw5RY2NOUiF6wqGuhAfDV8Wl0W6
83Sfz3nkkuc0lYQf4NKwvP73ofSns/K1zIWoCyx8RFKAY5r8cYvFa0liBN1Wl9nHISS2y7LVpqi2
1y2keq5tyvQ5rZjqgp4Hqs54gezCrNrTuXWpLr8sSBd6KILyvX2MY+qP9QdPNxTDaE2uewszqz/7
ISKFmPgawAUzikEQ4tk0JQ3gsX1vhomwpM5ZH86tdq74sGZo9Ot9dRbTQ4UgPvhYmXVps6BSnxFl
nCWdGsADaKpEoa9KZp6tbR7BeKqHg0jWeZhhJY21KSKAYYBlW+hOnH++znlOkZiDoDFZPyaugQ9q
bPdmHCtY5TQsjedINRa2VUTVxrNo9I3eNO3vRx8u0xdMu1b9SsJY0sOSo0Y4Qb8yDlstxjzrnwMV
r3tc9ywpLAxp5sAR5P6U62p+aX59yafcaRPkcHplxnxK05XQO4u8aXUYEDgdfgW0wN2DoHyh50Sk
QfWSmaEoT33oMESsN1wBka4rqfvtyKENRNxV7EnFbsQ6a9hijyQn5zwUKRJrdNlHj1kpwXidhNKi
GSixua8z6LIEPApDvCE/Tf6XoqGbVR2lfhRnt8bQblWuXOlxI0ayW1cKnT4MBBECF6Q4p/QYp9tc
wpg6ht9XDakzO0lRhfN5geLUfgY1w7Jmiea17+LK5SnsA1c3nWgJqLdLELnhavhLZNkhWLe+7BDm
ELEG4x8ikQlD4u2DUVHsf8KyKE7uApMhMBoy4Bl5XlXm2HofWEjral1iHvmo8nzwP7NgneihREjK
cLcrJDUc7BSE+4eCLLM/TjkcoVtI+a9qqohBRHABu00Tewb91VfNOs+2fEEGJLe/MNa2ETzec3SG
N3MOz+EfiGRYuGjNbhzNOgO9ddpwiTjarY4SL+e5LoeFDKwGOytRcWMxY7t6MnNotj7HCkZ6yITu
g53fVbMTfYuksp3u9ZxwEozwRoKX1q3PF4zXAm53c4ohGsJf8zPlgjaYCOUDvev9Xqx3NIAEDRGq
uUvmqKVyifzJYp6F0OcVfNDgniTXgXuT7FNOhkYYlssvjttovhltnvaHJZlB+Ou8CkZyyizsN2SH
WnqFnwpg1nI3deSkGQw0wh7Mupat2KSsXrZe5DdLVUBM7DEk4WdY7m/VYyRoMuZNpBDZe697Qraf
pPcTbeAmMm5RN+RMbVuDMG6QftJK5hP8nfsAB1NlDF5xg7nEAIvniA+Y17Uq89HSZaO3vlsCMFJr
q4KqeA3gf3TlJ0b8btVu5HUfTXtVX+VG7HnaAqu6XQg47VTocwFws1VMz8BkygCG7f0uDl5iuBc3
STzk8X2BEadve72l8a3KcpmdXVmglWpnDgLJMXY9k996hiHBzcLy0j+ZWUs7NIHbVFSPxk/kp6Cr
Aq0njHpaoZ4dZejDJg7CfDtCfr+A9RQUHHk53vuwx1lVKiJOYygLdYY0bJzvbLjF7nHL3LYZsF1J
X13sSjJfMz4W6c+Jxwgrr8PR6LGmSRVc6ai6CPuffcoC95oILtZneI1acbPCSHH6SCiBgwykOATu
XkCdUuDuMByrZeXT6rFfQxXeDFBU+ssY5Fscnwfuil7UG8fwoI3JDk+PA8ty8CVgl8zyb0MiA/KD
Kr1mYAhhdNkNsRrVcRIilIdY6Zjc4OOu4oeA1cR6h3TfwIV1nk4h9gJclwbzXZFl8gdIw8pxriOV
aX0iBoYUuGbKPfoBfD8kpIa9ZOg+Bv2Kv5SUtJ9Oa+zgqDcBrSMPYpNK30eDDPQ5FBuzz1ggRd4k
xkrV5Gu6iaPOIytPQ6zD4eR2cV3uy2r1d8fhH+Iv604wesr1HI3nfecGybmOCo1DSgQYCMVkpdGr
BoFhO4+lXNTB7mFvXxeBC6UpQUaCm2vOy6vpZkLWqzW2EeW2PfuKpzAW7mUK5UZIhjT8BlmoyG6W
wTm3H2YLe6sXuE7B/sGUuBSiA64dpo6VyCuxId4LlM5ugOBiLxrhx5E3Y2+MOOEOlPITjDH49gKm
XOh4lyv4KH+zDssHl4XdlgJNDvhL4iGOKCI2phIUtPsiH4BtQn4P03LMfe1SNTAvzfmZhYoGZzy7
yJ+8cYZ+Hgh29TlEh2pPIogpKOZZxh2t57Sit3rP+x2d6VbOr1ke5OaiMAe5WvTuk8ueMQGY5hc3
C5PHyK/FnjmxDFQFjktz2qLjJDOnTO2AaedHBcrP/hEYc8pbVOwc2OQqMpGLGjQ1dCuVBFHw0QHX
XrplLEE8qFnGeImkU04RzyRQRd/JEUnk3aTLINlrMJYJbRkk10GzBGW+qXq3KENrBWMRfhqcWnFZ
SNB3G3zbGBYcjKb5iSC7xNfX7JXqUi0hH7oJPmfD1yznlbtJcrumprMJK8wNiO9l9VVtOqAfia5i
BbvVTa3JaV2LvqrttkNRVM8yF7FsQ+xThMUjmeKzCsEYvlU+7YOj9gulQwfGMC0EnClz6l+nzYj5
97bKEL+QA+muHhFEI/0zH4d0GhuBjtk3LmXImmtsuuObIjWtsg9+rxJ3QPIJpkvfk8BrmTa4J23/
1MO24IDgFbmDXrbZ4bhAlxjfE+oGfsHsDALXFpqPHs5A0fWNzGBQ/sSptNhu52xu4WsAUaaLPZyq
F+9n+TjKAJ/KGWQlNqDXhFkdiCr7PQ8TfSrWddC4uRHAdKOU3lCfEasuk3X9D0k3TOED5PTJzg1F
IBqkH2dfs7Es6b0QSzkd561cl6NaJhTgITwwoHOGa9ABwk4ECSrRx8BDEfla4beqaLk3a58VeBro
zkfHtz6qhd71T1oquEmXJaHf1qQnz2viQtAaSaGjA2VqfkoS0mcPdvZm7EACUXDVmfaQV0eIXdLp
oFwh1a2d2EpOUaDA3JQU1+gNmxfzZJOkt49SlkH1tV+miNbQDOcfUwDIwccA7pXmh2SI44h4pJMG
ZV//6HyGz2kTnUWXMGTq5wQB3NTMqUiftp0nj4hc9mldLXElL3AtnFp3FQKdQx7CmUMUdh9bFu05
KmF4caK0QySlbRxxET/itCXZScSbTRFDm2xPAlMAiksBr+nXylO5NkUEP9u2zHtFWp6K4anXWJBN
VATsiXIpfk5luffHuFLcffOsSOafzsNXtHHFlGM1DyIKbQvDUWQEDQaTy28oMFX1IZgkN897DE87
MHeJZScP2xyYc7JgZLeokwSQ7G1CMbPiMpeo13tZfMD1RsMbg+Fk2lalS1UNA+EyPFAsV8/qhIzF
7x7cLTRnFdrDIwF3RRzliGq5MY73EzgBOlWP8YoR4q2KhDEvaYCxVS24MkuHwAtSnSaOoQGKKE/I
cVQ5SbJWsjjH8skSW3R7OhSI6nKIBKoiHIO3WquQHqOUBDlFeVflvFY6Cz/O02x/jeHCdJvhl3ya
kqDaO1xhaVznpdbuwfcuqtBFpSgTkPPuXUVbD3MD0WSzlFM7OQ1HfYyX2dCOMkLSdVCSQpw49OXV
V1yfLOtG3FLBEcM06/vah+EatIZDEIZZdcmW45SUW38/rFNCvkzFWiydEeGWHEeThrxxQ5atB7jW
UHO3uVVhoiSWjb8CNVFzFxQTrjiS4Dj7KkfP4/OVA0ghUjC2OpHEJPxLkur8iLzoFdQfljjFajbZ
aegqk1PziM6iMC1qxnIEVVNG/hwLCEfRLcKkeeovIS9Hgm2djMUNThBQXetsLde8GSepDgRUft3m
pmICbzTeMfuOLetbJPiYooHUbpBHD6HWXqclmdgXvoaJPrAwEb4tlFWunUreI18HQTfh2SKrLu/i
eYVj6CgmyBGTKSPukzdrESJHb+auWTi8x0NsIZRY5IS+ytn9kweKCiIFGNqVAbV3i3am6mDMyUwv
WW+LSD4GOsFVaxrkM0YxgPkc84hZl+FNsc9R2vZSbqVFSzyQAgUsZOe30usIflw4iuA3mFrxi+5T
IiEYjJ27yxkM8O/ROy/p9wFflLUK6QJYbzra0cORFI/aqgU008iq/Mn1YJ+2o1Jogizst15KkOSx
99YgeXFpQu05kv2MYU08mOQcEbWvNyJOCFLfSjctNQ236gkei9lnBI27bxlq2bC2UsPGclFOlNCm
RG7usIuTtZlyR8pXpNSFYxMozFygSJ093MvFlJwTP6cfGPotACVbVMmzWwKEksloSfIaxiGubMXK
t72mNoDBaV9WlrWBdbZsuOD6QU0RaELRYMFsmMc+3i8TTx3OA0jE6hH45Ni6KFmHml+jhE+WTiRp
Bi7SFyAeFT1wWu5JQ5hYZCNhrSO60QtwuJJyKFLE5E7DUi8lyx0CBBmuOc+gk922JczrNN7L35Xe
yNdlgIF5XaRD/jtcK/I994VnjRlhRZVUq4jwR727y4IrMyGcM12g5qjGoBNVSuY6FiR7MRgI/x6s
ZroZkAvimrzS7NuE3Hi0ThTHQAvSOEf3I8alP/sxVEib5WAQx8lMMzA+gai0e0pR7SONPo3qBF4L
3zMbGFlPGDLbWsLh4lO+ojmpaWzzsbPTXARgyBXz1BioR6G5NWoSbRDsW4CztFAfFsPWqumBYtwG
GnZ7tWYq2jqZOgIvdhSZQZ1s7motnrpeNTxeGa2ZV0vUUDQnQ2P4WhU1HB2Hh8WGbq1zWB/6o0YP
8pBPw5Vy3mdWHyCuR1A26oL9FvlaUN/aVPkXCIHR95leeqAD0sJSm8Am5JOKR84bU6TTD7RnHCrh
YHXryV733q1GpkfURJJSBLDpCkriym3RY5n4CfYIYaUfgzSdVEudQ6T7ArrUrYEbzR1kE7NoKhyQ
sEkkm/gdb2Medj0CqQSslQJ+3BnO6BZsqXFrCqQN4LK08HOtZ4K2uA5shcmprxa4uG75Gv8OKIKd
m2iDjUqDVTavjYar7McUvyzqwPUiQ7eHzvp2oA6WehNAi6KeqGKfxBJbU5dW4HYYNhT0Lclp9IMl
odWt4lE0tiOAR/wWMua4mkGkelSJRT7XkgfDK4/3ZYKsdwqDGg0t2O6Zmk2LinInB4/m5A5UK6Cg
MNTN0NBZKB46mFflGr6wEyQjZbHnXwxHk72XxBL0vfn+jDn5ktVJ5pMYp7NPLLzyQvArzQhqYG83
WJVV244PPG4lCpzSD+gJomRUPd7xtYKLkVkwtHzPfxbBVaLKYkebeCokMkEc9k0YPU/DVl472+y7
oGP0zU6laavVwVYn7JfxXmmALThN+vKTJG6lhzXJceEOYPzIWoJ3AwyE++QF9qjRDClFJtCWAzs4
YZstCQ5KGbF6M5tN6jGRadEusXcE/23DOpgzCaj8EzjV1SAuDaaNPOEz3g6uiXqzUdRDB8dSaHoX
l6MGLZBxcSXU56bu5aShQyWRlnUhxpjAQJAz1kZLGd7ndNtDXM4h7ChBma7ihuRj9TNNOIWWDQff
C42HjNZ5X8BzsVg1/4D6Z4dBdoI80drlSEGuY1QD5gPIiz0IAg4/S2LnSiAryQzf0t0FKHqEkKYp
6GzTh7wHoxdvJIoPUPcD4YpYmPVtRhf6HRVDDOWNVMFPw7cp6+y85k8LLmXWcDUI9NdhOfwOx53v
HeAn943FXPGWKXRt9T5AmdZ4pK1sTyAuE/YwFLvd7nmYyJtC5/SJjmupaj5E453CJb0cfAma7828
S/zIRRURx3RB9aIjC+sR7Gn2sRmtmDMU9wkmjynq+NMEMLFoYPEOHR4E4XlfY2153jAAEsMBdLaZ
H1LgTu4A/BBNC0fUa43kUI97net+aFIYVO8NyaDh7VBcrONlBs5MuxATlepTqH0PXDM3MxpFGD87
E9Cyk/C7RM8vdjZ1sQrHDzkN0vAcY8eYBsLYRf2YgxDMaD6vqbqNJCD+c6+gQTj11COWtEItIFqE
7K5PIvEjYBe4NIFkscQSqDC65L2RbivQo4s4vXOYpke1XeDxAK51nsVHYjekTzitBvyVvUjJGbWI
DZuSBd7WYQKHjAYDU8yaogVxTSdh4RDXlDSDTmcfUvzprIwWyDcyjt0FgV/2VqcpdnCMUK3wFI4g
AdJV5NMR5uvjiDEIOEcNJI9h1aAj17TGgH3YjkyqBe1XtZrspcjGQh+KDXhQM+9qZDXg0H3/IajN
MFAI0Hs2IykL1i5lBg/N2pcLLbEAQh5d4eD/VzQp/8mjp5k+lD42z6CvUdEIkeNRy47gjbthBLp+
XIgKnnYgvHEtV7ZSTKA0L3ijfRBBjMX7/HcaC1xwC9xfWC1phRZ4QbY29j2oPUFn0BXZxsdbfBbV
LuVxAe3imYBzyRpNIOeWccb9oc/U+rxO1bTXDittbGf0ewzeIxjodLjpARkmfBuKLi1Y8cCQMIMN
PJg9PEz5jNMOx73oiooGU4PRgvsYy6B8CUlQjjcl8Sp6jKVkqG9iFG8d1MnbWuNWkcndFbWViBx0
3p8LELI+Umg2ttZsAyijE8OmPERew+AcW1qZphrQ+54hQukfZbgT2SmRRR9x51ak7Vm4vGxGZbL2
V9uWC0XmaNotqUTrU5kk+TgDLaW1QCbx96lARgcSc3AIQECtBOAISvCHRAxx0qg8lWckPHrVkJSp
3/j2wS+lqkXUE+qB3/C7RHOz8NHPdbimFrMISejVNwozhEM1zmTs9klXpBsXw8tmLrb5B0+82DoB
xxPcv97pe75nyff02vjUm0f7cEQzwAgGxTO/WUr02q0rh7hvjdDqK2U8f80xD/zdR5S/kiqAI2Df
B2tUhz6NbYfLBVXVuDGAYRuDIcvthIynDqGEG28n4AH4N6Orq0U2uYdZbytr9tFlH/BtC4fNnC7P
qSz4BMeT4epsO+jsmaHZiZpSeJWifM0L1eC3MX4g06KBG24lrq8eJh1LzVM/2E7hhL677srPMMDq
16aE2ox1PUYZ/pAD6HmStri6JGTm84rcItvSiXl5crFVT+CxLEObrrt/lBtuuK5cuPIXClDYdWiz
8LkoDByqhukAo6AYiXwEr12nY5PDCWFt9l4mphGASJZuRXrQXlcKTLI6s/OAVg2WyHjPw5LTxu+p
v2fqSvdiqH0tPupYSUAFGy3aYpVlO84apjs5DBgPwBJickjDzf6IcKfnHXGMnDVswqZ2sRiOYDC3
wRPH9APQjzHlw0GlC97gAt9aXnNJhyfFc2DqWLvLC4+sRa1kcjM1DCaPot4VXx69pFK2cBEfP2PU
HtIGU27/q9dojFoyz2vWiImWT5ZLWRyll/23igfzjQnWXd2SPB3ONBu2HOV9ZD6PmdnjZgSzwmK0
tC+uha4Ied87Hcbz5GVRHcoeltBNhslRgM5uH26AtZi9zjC6vZEpOOJ1vPrVNDrchgtYSNPazHnc
i3bCRXODbljCcaBYk71lG1JmmtWBcNLIVQxX1K3iITQEwDUBoWqOUe5ErrEk0pPPG4yaZJdh7oR6
DJXY2E4k2J9QT3Nd6wQJmrUZphiCb0jOfyd9CYnwFHN/h3+4H+6yLBjMDXUarX7MMvJawocpqFcN
ELq5BgHfISJ7xNmNkO6vwpVA0EtqEbU2ylm9+NUFfe1YKftGAZtwBwLx3HNoofEMMZX72g958Dkl
Yf+KpIKtRN0zAat2voJQF/DrVEMhzMObNSEcwZfRkF0S1KS6SVK3fPYr6X9bnMCuRhM9PaTQkSY1
cH+uaguj1aghYRR8HW0AV/WpQgvYgEbtxy5AHhvmewm3cc36pZwbpoIrQW+KAT9NooLHkc6xEFuj
oSLs0t1TlHpOZHmdKwF3Hl6RgraQkKutLZMSw0S0xtgfdlwNJiNBtrAakiepW7Nm6AXCdXDJTaZk
EDVabUCIRKqXxwK5XVDc2h1pYrARYz9HWy3gJPXMvhRaGHJwWRXoFniR7s8BWZf4PgB5dD6QHGAv
rmta3MIY28SAcBh9iRQ8DFH4xpwBLUCfiEQH6fQhSucI0q48xE0pdIS9UUgnUXc6S78kAsvvUAzD
Lmvul+FXKUsP+/Jop/jPkmJI2wDjUvz/WWzKE0VHUx5UNgBBsxFNjlU6zMMxmDFcOK5iEfp+h5q0
qOPFAATE3EOjT15RyXZQDsmyQTU7UvRvOKMP4H315tRHu5KoQ+Lo02iLwR+BXaOQ3dhgpraAd419
oBAEY+fMDLDtdaF/hNJphVf+bNYIlwQyzGdseATNAQmsvDE1yXMjjnTf4o4NqdwPXCjEmDtViqkG
glCFpzydsy84U7E4EUsxYfXNhrg6yVUW4IJHUQJZ+uouYlp3IJQm2F0dALGi9Y4pH3B6MtoRLoJ7
WTUmzKls4nFA/VihWZ7rfqlguseBTH+JsVv71q4xsi64VQgPw9LD/0oSTTds3KonzwNsZ1DegD7q
xV8FXKkdXx1GOKhqFtAWuoG4ODqN0eo8qrqsf01YBVPaxM7Kt2ERDDcF3He+7MMAFnNUrugTwC6p
5m7MzS5Q1oNyAZ5bCAPuSWsaNJgsZM8Q5466gX3B5Ful4vRlkcTC3EYm5R0MGlG4h5FZbzG/4OSI
oWHEbsoi66e7gLmNfILKTAYnkE1w5Uc+1Rj8i8h9raiSmIkxWC5cMknH/QtWxBbXa7bDOGNE5QBs
vo/N2CxlrjHwS1gydnQQBY77guryQEyPIVeQJR+rtR/iztolwN+echrCGppwFOgh1Kh3V4KduzcA
YNgztuHAprqvTOzu5iUa2ZPBnf/ck5i5J9gH4pXDEqtkXQKvh+/pmmzsgJ+FUFCEIvTJw7ZD0fd1
stEu73rQutXRxMPWlRrV/YkvDFei8LBKqdM1zb9ZnuywkWbYdCcOx/XkFBqxhE8p6Au+dY6lW7eV
+YpDGb4xDsfg7j+ElDGHiEKNuVHto3XIjguAq6iWCwY6t04AeahTlKw7wp4s/ncC8u3RlMP2KTvH
mKgXL3MBQgoUS5W2j8Lu+KBWlvEOvHTM+NO4DQFrvE7keEHYWpUcBDIeqkevcx0c9pxr0cFFkfHL
UCI8r05ijFBPmV9CjVFzQveGL6nhtwOdoXq9viRzWSqf5Z8MrOrtfYQVRlDLYJiXPflsQ1xHB+rj
KscupWiMUUwi2elussL9WBzDvaVx7ZzWMu6fDXAnSI+0xSwMk/eyqKVaV9320/9xdF7LcetKFP0i
VDGA6ZXD4QRl2ZIsvbBsHxmMYALj19819+1UnbI9GpFAd++1d6vhzzQj+x3RxqqvHUAoP7LBrY6S
2d80fmOT14+z52/NRYlpOjAOmg+9lb/QUA+cadUT98175ofZIfKH4U+9TMOFE837xbJgSUfJ1s+v
Hc+deLQXSbM74gDgjQl/sxy2ew8W76MipYPosbp7U3NYxDwifew2EwdXIqtWn4pB1e+2WaWfWl1t
GBXk61cg1yjirqqz6b/atatH32IvO/RG60+x7PtdXKeoCNsDXA6z0HIYCK4xsxd975NBqsBNXpxV
70XsUFwZXGWZCv72rlQy5faP5GsbbJ2T5lRra9KUqiJ60ar82JsL3zmzjWw/IZq7d8y7mOvJtnl1
QFFT5huhjkWRz3+lQ7r5CBrBeSNLcxzCrpzTRbdmTd0icvansiE3KPeICDmi+Ouj5eVEsmEf85KQ
rgQhJyi936XOGQOE0+14UWrL/iBjd7/DcnsCNI90UgUsioinIdJcng72ungUGsJM9E5wHJRhODqy
6XxK9sXMJzYqy+HgG6sxLKXljopztrRaCY9O1MacrkNNIUlrYdZ9tnhtJc0CCyemlzlbxstY4PCl
aYqqLwqE5hHS1aIF8wfvPPBMunRjkwub2akqTOu6yP+R1uUz6qab+3TJU7Jpz8Ltb6twKxyWrCu+
g5xfiuftuXnBbxrE4HNVjvg26cfSW4M6ZXfX4P7qt1B/L91aMWy2DJPpwOTbB8m5ivZgvw2APNsS
91UTDdGvDQLIfSxdPf/K92HSTBqbVZyzeqpLwJwhWjhWoFfi3RNLkDS94O0PjYNeOEATn9xsD7K0
t4JieOhFvfjIfbn3nYet9R9IrBpj3PiW9bpRFWHfcYul/LHVFtbJJpzDbxYw8uZka1kdtV7H/OQt
AcrrQBF2D1JVXWGsbPJOFDSH5Hcl0DHW8Wi8qu1eeQRpALtmrezUMta4HAqfpSPHheK3TzAltebb
dPk0w+I4XDaC898+2/iYGGn2DNkSF7Vkvt+Gtbf55/oIfJwLWp2KMmQ5PF2LyanRtTemue2p5QAg
pCN9qEFAqiQLbHYq1NFKCT/sPp/Kz+j+6gDsLJ2iTdJr03N0N1P1OCZ7XnXiYJd29+HXQDTxUsiJ
fJF+L8N4nlQG3BC5TEddgi4iihvJZRCKPBjjAdYfGGzxq+KqBjta47XrvG9hZj0+bmKmuJM7KZGg
KGweqogl/csyMtMeRjmshn1nCnxmCYFWk02bWsTZVnbTtd73zUlvnQHDL4unyF+YuMfcujI7mo3b
K47WgFV3qtv7I7ID5EdkygjkSE4FhaNgkHLb6gTxUkIX0UhvPVJGx8rV4eq3+e6fAzx/JjHeoLZL
rSqZHwt+GC+dVxnOiD6ezmNfl95Dvpb1S5evwwcNTUbDLSz9qjLbu3DXGCuJ9qmnE931bVQ/1eIy
NLtqYpzWbXnMikG/bsi4f8p1ix5l53YLdcxQ/DOUlAycUWDbg5oQ9Bl077NzDjaX2gu87am0tvnb
EkU1xyvwnBs3fdTclW1pLj2DRhJY0LpulanNWuimdr5p2hvAQ9dpfrZBU5XJ0NtIb9WoajuG4rKC
gx2a9bPOm/XCfb/fsVLUQtuUuaoTTqcXtVv8F9LJgqVa2GFSh/VGDPOS88UHmQXO5tvt4sXIH1t0
NKEcrk5ZL++SlHjv0GZZux6LZauvK8pceyVxtJYkcovJw9TYl8+OWqr5bmZB479Cg1HGuPLJpnUQ
wFzWKdvD++a0fjri8oEmYFtPmGoq6lvQVVHSmoh+DBiZVFkdmz2iGHfWonvzwrL55jwEAKlUnT9b
oZUfb1f9noSTG2bfIUhgGoYZQmtpezW0SJ8N7xkpGIixFMYhafuZVydVozkLuMkJKXRyACJemlpy
oa0bd8Qqh2VibQPuWGAMtaQzzP59tK/cL0yr6/FA2vFeHEE8kI1FO5v6tSpt/SkbJhSHRdqNe6ms
2tT3QasaVC1n6rotKXInR0SDrzyi/Zj6NPJzgpwaz2tipk1ao9/zGB+9IS+6pPZ7ib7gljQN604K
9qmnjdCPJpqs5ZIxLEIkZV1r32/l64hcXh1Nrsr6R51V+JlKPi61Q8OPyHIiBBDWnlrybIrMVPwi
SLu8soumNQdvryTzRQGlcD8qWqWE+0/Zp53YObptbxEgC412mPf5orbOFdA9vf9GYs3BOMTlxKas
9ZTUgTH/rVWlMj50yApSxvzguhPNzx8/aHMnQSL28kNUC9c61FYW/Pa8lTCGFeE6WVWP2b6tojwN
WH1+X8tl+Mu3Kr6tbuu6Y08Tap1dHQRIZyCUqFOZoghl2dMwQRiW7fgHxJqOHYDceWCT/P5z5HVq
D0Um5ruNWnw92rq0/pBrvtxv5G3lp0VY4euC2UTGTl1Pw9mfdqpZrzGVc+BFKWtMu6QVHtxmJhjL
QJEyyeqzlkKhJaaJBiEL3ndvY2xjnNmNzrLLuux5rKUqLhtAh38I5Lw0pFYF7sTCwsJz0kJ0FhfA
xP7SpN/J1UU1ryPrtPk+Gt9g1+PjTlxQf6jsbGx5QqHzvTizggW5YIii+SSzdc3OizNAPJmSldde
F1KQVGVYuheaIKxsE2+7d+CsXARGdsZ/6V6X7iO5oQAittMVdmKNO8NVhrFTECtvtTpqcb3mH3lR
hOJrp4FSp5ahWH3gCW1nm2VvnV4uXJDenMCoMs9bQY+ChDW3ENmSbKognQJmnodl8fzlvJD30xz8
ytm5sqHkFM90x3XS+o31OwJq/S4949R8hGz0TjZNSHD7k9zN5cbr+AMttZwOg8hC/mSvOKkBbazX
QvkLgDIWqDKWAm1lDcbmV5nBlj0Qm6vy1F30+lFVZigOS1H6birpzZBp2II8naZpWDkCoqCyL6Pg
vj5VBYm792zN60RK/xWwyxY5KzhRYzHFLBniWWc8LEIk/TIPd66ZWOqgM86BMKz4eoXo/5tr359O
YWEySQVSVDsHjpDDvb/yyzs0fTG/mAaak7mQN7hxNNwwe4Gsq1Mv20v1tNeuiRJ/cuWU+twRwT8n
6IJ3LLHZmq5omMG1jMLxj8t7zfyjcZjIdT7LsWKLgS05eY2CVtkH3RwonoYHu7PKu9IeZVqJeXmI
utwmXIAr4bFlk8EbiOToH/caSwNQYDi6DwC+yGRicN2XLpC7Ogw92aVX1r7Kn97QR0+N7LcqQetv
2BI5e/oHJkC3uVPgHzOz5dxCHwszcZ6inrGKv7aOdQyQHOlpZPm+Tcrsb03Z+tV55yd+xBJaEeTm
A8ScROV09/iBQF36GYfEjRMpe65tnLpc6r7yEyjPRcVyMZJad/dojAN3xG4uJNEckImyQUmKMsMU
jSjUA6Go6h8JkdF2CvAcbUkZ7cNfqFhY4JzZtkHakHu64MU+2kWeXYnDNd1xdtfibRt9nrWbmvm6
bYq+HVH1ho+r3FgHMxfF5yoY+8Y+9zCga/ZVN2Nwj1C9voCibP/hiQrwGTDmZkID5Ep6SV417f1c
SLgXvczyOBVe+T51NmOYhZswsYBut7hD2XmFk5n+rjPkJI1BGTy7/m01t86JKLvN9Lu7Sa3hdczb
6GeLZPzIZpj6e4wmuqkxl+Za9pX3XDjz/NQO9vTL6tyIoiOal6eeD8egv/Pqj7KnqN+NN62x6Qb5
3ey8qWBbZL1Vymvumn63qLuw4SUystaHvrGQErlLGi9gj+2wN/7+154YvHfzDc43XvPLhHQ/W1lT
19RIXo7yrUMfyvV4Gxwfi8nv02rV3Wm3A/3drbV7MZnnX8bJ0m+jPdp3So4CGVXSEnm6y5OoRerz
RucBgHI60kcvL6Cn/+V6VnwffBhdkkwkapvKgmQmSJYm2891Hv3Gf0fER3nTn7r+ZAWdeYKD899u
L/SpcpD0xMrHXnZZnLWrzCnU4b3qGIA7cpMxUb4IzF5ffwLyRo9ov2kU1S+6Dh3kTe7aQxvJtJy3
8U6R9aCt6QtC4buZFlAEvd21IIox/5dFp66/3o/d2P7MBoIzD0UHibO8FZ2gvSLtczqYsJvbBFLO
fwtvO7COXjC6B02v+eDlfgAj3pnhP9/fHT+t7Dp42Me6vyyjPypGv0MPCR+2wCPF/IhvnaebmQG0
d6inMd3buZ2OeVlthNl0dnDww8r7ZZxdvOwYQN+HEFNI3qrhqRVa/bfAi1NakeLw22+k9THRUHyJ
QcifWjT2E2p2+2yNdXPtlVjGxMorN1XcFfd2OzfHiEH0Hao+VfK0Oc2/FswS0KZd8ziUnX+cIIfQ
353ocTPejTSazZE5a/1lV7BRcR3Z5bVGLz6FMNIIZqStv/t6C38bbv2rg1z6L2ogjoJHG52kh+Wf
mFlT5/QppMT6QGqlflO2oYoP+/6OURm29Ubt3Q8nM9ZvD+fJkTIA8XbumddFu/MpBgkqulfOcRoH
+RbyrpyrZS6QM2YGmUX1Q3FvP9uBy18lhsD5U0Q308XqKXg/b7ty5taoh44eQd2jwk4R14L3SO3N
PSUyS4M5u4Jnu5L1B5dzgHSXOVdLEPoJBLFlLTvpCuu0LmF9Z2nIbMAhoZFX7Gb940qRv6w+vpy6
KMVjoKv1dS8HZ43dsXfSuXOKLzFn7mexDP2K4WLYLhRrYsY6IrMfZAc0nytxPkDDtiy+hzxz+ftV
VjAa6Wfni4GAecWQ1EGrbD7P3NrW/D0lAvkzBDhLBKixVXSxGymYRUYYmDhGCK3ZQoVtYF5431SL
P6bTTXFc2t59AKbs7gx45J0DwBGbQO9PK7lh+QE8zxaJt2hAyDDnqKvpI4+MCtvnqKs2FH0miG+Z
GouXCtEbtNQSK+Nm1aqvacv0hN8KhMjsov0vn0aVjKBxYewbL6Jp8Aq2UthlvvUQg9J7iCgjHzth
sCX5+L/+oqtAILoy3N9aHeHpj3B4YRzzb06sqxLC+UN51bBhC1rUXPZOZjdhZXfy/kxRYssX11iF
c6UbY1K0R0JM323TL1bMjM16d/N+9MHGcbR/ZjMw/Lnq1dL8nScZTCeD/7D6quqtsWj4wmw40rfs
3iGcRPUTEtKrgVMqbTdHOBPWPvdj3e00U9q3SSLauwFbzrrrymv54ZbKuWL3qLYLvYYB5Ltt5cTz
w7CBBKUeW1aH05Y1teHr0G+1eRN+Dm93QMEv9rQI+ix4Nmxcdx5UAxx99DwVXvDE7P8Rj100h3xr
pvyc0wu0z7qhaEjhgtbVSvPBbsL9sRV+H3TpSJ9RqtMYMKsr4rCfuxkzXtRtxY++h8uduffMHn5q
pAf/6BVFa35ObnPDPWq32zZcCx7c8nhyB6iOAhfdzibRdkN7OALKhmAMZs96XMMClMK6r1soRjbP
IcnQ3bZW6YwdjDfiUn9YQe1WlbiLn9uPGqUpPDvNaDK+T8Sc/i+HnMMwddl7ezYXJ2Nlx0cz7rM4
gaIVZorDGZbXpYDPJtZmWeEYbiOryOiZrTQIi0X9nETAxRxOxE4+gsUMEzON0bUqloNiIXjz7XrS
lxmnXYAoQt19lSADES3tuiwHqZyM/PMaMPNYQP1V97kMTJbwcxejhYrmhOsvfiM5GL6/rL8nDLfW
z23gpPwaA6tZ6Q/Y1k3fo0bVWJ8EZDskz+xUrtWLPxl7eOxQdJ0LVurWOZGgMUDKywFxhieh6jBG
rXVTPPodmh5Q5Gi5R4l0E5zqNtPmn+/rakSpgUD+gash0x+tO9no0IvjMCFx1556dS46u3hcG1yw
DM7ZMeMcCoxI2Wlf/RWVjSaNq8O1hKHwbaBPExUSd3RnQW5kO36P0C1S4biF+ys3RSAeUDw3fr3D
KMbtMUPiCn/ibMFgYOm8Je92b6PyuQYdDuAgtZudcVMGWUy6/LZfmg2D3tMYFWOG2h+49Be74B/N
Y76tUJ1FOG3rdiiYlUmdMs1tixfSerzyiW0eHMh7aIFUaL/zmAGxwWwYnkQ+MwqJlegrFR0MuoXn
nfgBo+BsW0EFqYwzeaovWNkn1ONgQEqP/aVVimAnOmjvl1WHk/1bln6GSWQxeFaOOIu7DMkTM9Qt
OigbounUKoqgY8cndOykNqM0J3djx6Z74WwPqbKnYmBWpJ3Odb86S/CIBGMlHMEO6oDeOxZ4t/qZ
7KyM+hWfjbfeZzOT25iTTrRJxq8zmKD/bsOQgyt0B4/BSD6z30urdftnD2KofMrsEF28Z0gx/IP5
bNRVhvw1uJVy0O3YZYairp3xl/kEw7hkv0nkXoZ/Q99640U7DGyPUL55xjOrtv40BdPS3JO0IKJT
EDK4OKug3VkhorMsS+wAIPQQLdKVX7hOZXkkRn9Znkt4JpGOTATxtGps2PEWhIzIcCOjYOeappxp
oOr3o1BO5/OQOqTuJFaVL05ilzXPfhoy8VYf1Iym1+jfYnWtqxf1xbSkXC8OAsJQBIW420QD42oK
SwwI2xUp61wfvoZvp+hZl5reTk/DnZRz1CG6jqaUSR9IsRmmJWazf4gV+QGViab8h7/jEwG+td35
QVSbDk5ejSb0tqwNG9swNvD/b/IwXME64Pu6W8CE5huWvJUHlgT2/Sdu43K5qNZ2PU45XK0tyXRe
ibkh6kx53PhSpu2ceeTY/mj7FnnBcVtZ3rVZZ8EJu8pCATiGTIX7JxOUZfnV2aXiVaXXd/Y6aQOs
sllKAdQ4Jp1Ku+26i8Zm1Aynmq9k6959w7z+08K74mwMaXntn9vQG2v/zclc/M1xznIGP7GLKSzo
qFRfh1fdKf1v5iSJDqKeyyj1lJkxMMPmW/spW91quSeiHCvsTkc1Pwd4SXG2kkvzEiyzTUPkVs16
WGpifXgzRtcZ/7Qkr9u4FT1EBj8tWnaIPE1RO1TNgYmoKO8DrxLyM9hbdoGy5GjSqe48FjrEHUdx
bmFXx4J36X0ZZfdN4NvMJGpW6smrwHtdH13OSw5auMbobkMAaC+gCxMCdu/o9qF3uqq6BtyziDkL
YkcbgxEsEQ/Tvtipr5nMnmt3ZdMi/hh3UB+uqFR7ZkYZCec821vn2m8DO+m3v3ngtvmHrkjycuFR
cdCaGN1xH6GZ2F2l43msfOig0sAIrWxoyI/ezHzBoY1cRnMd3YhB1XFhm1N3r42N4YaMpCoYDyMZ
qcWLDhGqdVyHawt0jCRYx5sYiuj3QGjgqBjOi7zICQ8kMzuVQykX50hgv+/OT6E36f2Cw7rTf/BH
IHjwU7jipeuYet7bITB1nnRC0a81yzplrxi3DQsHFqYWWYxXGMC5ddiNfcfz5VZIRrvyFGbRTKyn
gQr2P2/3e3OVJiOMQsz+hGIS9FH3Y7fyaPiVC7ACyblWRd0VQcgIRpIIZO2A+0Nm9DkV31Oe5OGC
3EnB0/uHVYVVdaJZ77BB1F5T/60JEsuffUIvmn9Qk33+z11uOz1ZZk88OYQ7MNtGnVZYPcat3sPD
iYfQTYSjGo9xbDGrdzwOdXmZwFTbJx8eIX+pbXxX6V7KQF+WrTQUQjsJUPXFLVqPljnAVYjFM9w9
CwkZ1O73rA13ElF7hsJnXsaumdO6M6LEO26ibT7lnmWrNilntIIzNk5E+ey2te3OmipfH/tmsL83
XdfVC5i+N84wqrx71wae61o6DEop1bED/2qnKMz+QqlPi4jrCaI66aHCgjDxsy7o/lhrle3beVMq
mN49TZ6FjnOHYKdYkVpCxguaDoP8cFaVR5SvF9Jvrc7qB0nfqHlOO6TX/rMZGLbjjrTs9QPkYtaY
Lbh/7J8uiA03k5BFOyRagp89ds4WonpttqVOFuFg0DCyWwSzJLvKUi5/DtaZ4TlqVdgLJMbZoH6m
tVPewDEkUhdB3Vqdi+2sQ3nKqJemcxtQ7pdUgGUlPndGHZCtRWFFH3JqCXA4MJ7MzBpPgSzr/yjx
FeAu8bN0LR56bHa/uSboSelg2PqKBDS5hxJ2m4ILDVU/KwCs7V3BgJFZIbiukzYUvvzL/dJbpwWP
GVGrWcFAe84JBChit/eyPi2iwukfsV2K4hiarZP/ZYEVzONBWo1c0pL0rpKSBH555QMqf/jN8Iql
wZLkq/JgC8lEKMZ5hxd382oHzlsVgjyBKUTRENZsCJYb9dyxhDrTo3ermVX3JoJ5Bbr3pqJsUjOY
IP9nMo4ziFG11stP7NfhduKMJ9ecBmhVBI5TH9o3DxnGRmBB+hLH7lz9Z9t1tlhJV8/UEtMw84L4
et6Cn+TeL+U9sA2u7nK+8QFDMBXNuWgnCwaFXRukNZixcref0kSzvEkVfneHrZiWSgTlVq7UkPi4
vsgWGYZT7+FDO5torVvDk9yJ9QcREyh4abeNDGY2b8ZldNJUPXnCVlXH3lKxQBifqlDR8PKrXrxT
400+NCUgk+PiKxvXDEC+3RRGuyVzau+e733fHqc1d7tUmnmO/uBJ5cRKrNAYdqOowtl+dmy//YQG
k5+dtFdusQ64qLgvJ49h4BHMlGQGz5ns/M52tMAAxnNeDvAjhhlUwuKier83+eCMH1SfY//hLNix
2RnMVbXc15QP6kwhFgzJNmEery8873oMk42qClftHHCBCvqo2YQ/rQqvRXjqRTUp6NGs3FlMVWsy
w8MuWse0r8bN/HDcxiwLcOmSa4n40EFvsrMH1mg8j7jESkNs0T61T3bAm60Z8487j3A3lPn6AwZf
5M877fP2VUGoiN8eSXPrn0qxsPHScrAWO6SpZUe/+Vrb7bQNPjwU5sm1VInVdGYFt+tDWmqLBQj7
X/LLsDpRrM3S4U0NIhhxxLC8EG7sGcMAgOewn0Ufk4EhRYT6CKXN7c2F6/f3OxHG43Bk3Bi0Gr5h
nH03keRGNOVZzm5XvrFboYUsh3bw1v+iXQ3bX0YClvmLcOc7rxMO1uBfPlWL822t/ThXMaKorJ2H
GpJ6GY+ZpWd96q1i5P0el2gOQi4ptRgvsdeWRIlD0A8d7pbaMkV9qpn3E8vg4Gk/o7YX8rTOSocv
rSIX5Y6I0968VroLvcehF5l+HZBYy199C9qV5ssedY8Wapwfu0KW7OChvy9+ewz/s4sHPs09wi1q
JzNLtIuDlUtWM9pIQPJtZ/7vv1obNSvpJ66+/Q1o3PfrvIXucEMoNxZ2DVwhCJ6tO8vmLlPWXn94
Xu1Fr3ja8O/TJleOTuyOE/kcZaVvn3smXPIYtJxAd4bnoj8R/uRC+nQWIcJhzn6KZFvxnF+3oreW
W8jATg/iEcuwcihtvXSf4XJ2efZtIp8KvhR3msxpCCO4GWTvZcfJ421BcZ15wHw/wUQQNBdkqd7Z
yaGWTHYmtRfi2CDeeIY7F5qsT9jekYN/tV4ohj/kxTT1dFgwT5LOv/VilXfdYutVJDs61v87tRU7
MrxviQ8TN/DulVsMremK78WlHOnYLeln6wmMcikevR7rDWuudzdPVT0q72wko6ucGAp6i+u47pi8
8Km30w1P9TFiP/BbszaaYrvpQAIW1TsXnNhapnoXjaH4aHZCAFocbOEDNZi2n2dcc9twxI5PuITD
yTo9mLL3dZr36+R1kCSR5f+mVM/JFcMFTEs2Nr6mz4SRQa+GuhKfNBDeyhMNvLQepARtHxPQS0V6
d4GRYy7vozUvNL25roz7KZhVyZe+4sC65CsSx52GBcYkyJ01k1RS2XYyaj/MmSWWSpfXCaW0JLNo
5zAjmKVnxk1cTJ+nO38weplzfxtOI5FX488BgOR2vrVu4L83G937N8EJYfc2+brGzJU5a4D9TiOh
vmOosUgy8WFp3+c2coe0p31uP0EGtgwOj7SS4u/SWXP3AvgoKOSwKPIaQ18484vYSDJGR7PzPQG3
rJuXsJluCIvd25T/QzjhmJz9ehFBHLV91vv3eVsD1w8KrCPdTTlPp42Yl+IoCb3wyGgY4C/uKxXg
Ao7kujY/Wim76KmrdtTHxUz8rEtI9WYnLHWbll9LztfbUft4nL2npmTMdK2ZjVdHj+8+ig7VqiJ5
UkE4fI63MAA8ntEGSjK79vI7nAxpjldmfQhO9HKkulBPs0TwPuhwAn5loSyYzdPjddT8DrpD+b6T
TrBQsQHPVhT2PkQn3FqGkRBWohOfNdmm5ifSlNFvaMboo3E7jfnyAImw7Ld/mBFqu0Q4TxxtmGgX
dqS34cnOB1UFxy1qbYbQmXFZFQLOiqdl1paLp713zPbIvdkiSgmDvwPcsq3GOUdszyU9QVl5YwM/
7IIRlMy1iscskr04YAg1w+91G/fuDLfdFgdV+AQghJQ7kEaFWggEZffM5HlhzFCgRmjpo3AdHmTu
1tHb2rURVK/sQkvGHF95T//hkNUTMxpbPbwwYc9HDnGZJgUeuPBt1zjtsVoWGcfasbBLNikNXmuw
k7d9IDCYecrWe9JaWR3KR2U7VB6XSvbsbvb71tm6ZxicKfdeaaxcdlezlTWQP8vIcpfLOtQEUDOx
ZQitmi0KmDOVhZsSkmc5L3WjC/PibUzA3wzZCfYvK0QETTOCSuo7vMTkuc7W3IZZ7Ode5hOtEHTh
4zKZqrlWxdhiEVWFZKvLKd/kwjLFwSV5vwTR3XJI2/a2sRRt3CkbWntP16X5aqOp48vIbfu6hJEo
nnDEdbSCQ0spk2hMIfok5g6BOAZOxOSXELoECIByl5NT0EBh5Jg8qiGgbcVWkA37EQWYGWoIw08f
JgpfDkcyneboicluU5w5bVCkmPcJJ/xsO6reX9vQO0wN+fbg/jEiMhHDBWzLt0lslMsxNnbQLuIY
GS4jCQUWH5nWq7zMmE9lUnJP9eWhUJp5ZsASJue1ziCVzCHQpdo/DVEYBMOxI6qFVwD6zni0XKmn
+Rj1MKaAgXlpO0fCgqDmGmsOx+cdVYr5P9BKBIImJnIvg00Bm5NMURdnpzCmyR9usTfDsR72DZJp
pA3TTxVDAau4TLe6rKCQwBSok2k2LYwS7KY/herKkIre77FbIuwKEPeemf7RCeOWPKD63Mgr7Zf1
+mNYbCLBUjay2/qOrn+zvvexj3qXVX5D7ojUkWs1sTBoavlG9x0NIsGvm20vdZdbzSsBL6G/XILd
lV19xXViykcMOmXa0nxX30zR55ABUQWEZ7ChEibi2NNPe/En2tfOLH9XDGLcl2pfXplLhMHJatvi
v1zBo8b76k1uwNTVGkUT7xxfbiqmaP+QvBT/ZTORTWwQIl4spqV07yq5Dss/ynv7WUldIGhOeWQn
3oRdCQNU7zytIzOqtBZZXl1E6Oi0qbfcxam5ji+zfcM6AJfn4MtmpNqSNLIQKQM5BFi5YFgufwwk
DurHnFu4+jPj67RsuvIonxk6OaO7vHHOBqEbW37rb+/DvFFhxLRKdp22jOZuWKoz7Y9jhz8Rx+I+
zAd7sEcaHznfOgLZemxvxg8ETZv3wEvOiscc7hpsPh254onGCNQYvHDxWH/qOocAx/TjXhcvyNsT
tDON+Uw0mMMz2tLRHqbKwQGf4wHLGPYUSOtus+1Ogmanv2dHk4EfgEn9BNxxAR2IQXV+jU3Imo26
hTs7e1PXV9cy1K5N+nnUOEc9juV0X0Ay9i8eK9HcDwBcIz9UIyfnKQsZZtwJdpwOdwXQASkxtd84
wwcjTOldyMeqr93Yr4zbfR1FsDfEvJ6iLCdIlx9WVJeyzjIDlKpa3/0DqacH6zCUBMNdYHKCMs3d
He+Wb1uR+B9HZ7YcKa5F0S8iAgRC8JpzptNj2S67XgiXXc0oZhDi6+/K+9ZREdXddpLi6Oy9134Y
8mpm2a0tN54Nkm+0vmel1OYeIxFQCPN/Wjyc7ewpwCoKcaIa4/USayccPx3eltHIuMhSk61KnfHf
oP/Gm7C8wduasaAg1SEpzF3KE8h35bl02bWuzA5jntcsYWOtlj0f3BJrIhK4JpD3mkrH5VYGa4n9
CxwbG1Jsukk9//ZZmAa4zyLW9145OMEdY1To3qV48aY7hzhUgE+0bMrpdyBl51zcGJc+63e5CFxw
8TD3J8EOX345cQcOjgIFac5jWZI6beOmfMR0utRMXL4q957sGRiYawynSmTWEMYLEJkSz3sYc07l
Hv9mbjUYlAu9BO0+quolPFRFDGtHAEEkRFgQcG13+ETGLy7Ni9lF3MIJlBbG/lqcomCDKowPbCnF
KvkgOrM2t5BG+EQV+TzvK52mZj8gQRZPJjGxv3N5o2cPtrK3MIIp/uTkdR5SrIkk8jzsz/uwkval
K/BYX30HINfdwhGJplX24lKRZWJEZuhgVb4qIlPPLOlIc0Jscv1jJ0hOYzxnY/7U+2VyrjjyiCZN
uOQfeffkwybiIItON/tLsAE30Xo8CRHBsWAKQwJOKjfjI+bZ0v828CVSkqMBdT8OzlbbE+qauwHT
Mai0rANUHFSYS/ptzB1bshNrmXopKBmK3po97b0UFKQu131ORhMApd0WvTvOkCwcJ2a+brz/OE8r
zEkdITpdX9IcM2twJEiWTTuPbdi6HxabBqw1hf4bLVa0w3aJuuYTpidB4lxNOrp1HY5OzEPKBoO0
GEHXFmNjm80XShgrPvREgE45rrJWIST3JnOa07q4lX0G4kGairv1YN9shsUYMk1dBPaxaUr/v873
m39kQl15jGWUPvgJI+a+yCemKrfmjsJVmSsh9vCBhmVSYfn4IbGxzoeUYeus0hyC9Jg4FQCKNff5
f4OqcNtZ63AsDwkelhds8QXhLVLEVxCCDelxPNvegZ/DfyHqVX95nijzU8GHow9V30t2ChAa7UYx
pDgX/uXLoXDUmv9q5fL/SBfj2CVxKYTdgTzAEcSllS8ue6UQscJk334Vzq+KE+7bEUFkr3k3qv5h
bNzujZ9oCD5TXQ7TX5mxAmKpPZb1ycvnvjlnVY8w2jVtmuwRkeGjpPFALsGzhOFRRZpy30KbwIKe
5Xp6Flja7clhNQ3KxKvK9MqjVf+lDrkKD2ufJy8Tq0B/1wZM13uNMWrmKSB6ybpAZtEOHCrW6pSG
Edws/eC69ZctR5luebiZinKuht1eUMdQ/i3rCqgUi61kqAhI11IUYuc6yISbKMZXSeKsq+bwBJo4
BcARFYyFpAlavkh2T9NY025RYjq9W2Z25H+cPGiXs+hAhjy5bprYGyWKglWs3G2lgDZ0HgPm2mFo
3RTugAK3icndFfupzB0caGDh5EPqDuM/9nWO/Jkgm370g5cXv5CBcYIo1OYH9EHAsdFqxBmtjLd8
2rnWObHljH5YPVWX2IHYRSojyNp9oJR6xiM+FodwMMBZyH96sJfBA2sAApRJb6sejB2gFsLU+GjJ
azz6pFxZAyZdDnygXB1SfHJsxXZG6u/eyI72x4Slt2XEKsFrACls3YcEbk5xbmKJwTjx01Veupiv
PzK8Fz2m7lw323FBX7mwMZwrJqoWTN/ceNgcW140O2KeYwuMwJoHgTtz3jYgwDxsU5H6ZbiOtYee
B+Y/B5jqjUTQWO6oeFPdQ1wmOjlmQ+SedVt1wZWVJfnKobxhX7haZa8lKx+Yf9wWxBYIa3S0CIys
92XlkQB3qDC872rVPboUJFdb6sDqH8ODgyY7UyIessWjOAJ93aG0RCPcbry89kI2IphBdmWtSnqM
53hQJyYBhNHZlC6WM+Qjuq3M2r9wGmDmXfNsWHawjFa8lgjPfny0Y7c+1Eq2T2NiguoY3gTxENFG
HcOlHSC2xmQD8ruGyq7AP9R8UOUJGSTlksxdy9t3ziBVf4la1i7eu9c6cuz2hAszrAAkTfQfM4Ve
cS0H4rtHpjY9UsAaJj8Whe0umbyoPY6mgHbnEzz4yPCFI5RyZ34P4Xpw9WN8oiMj5D3hnBagwuPX
XBGlOTJprvUuLSRHIWt5IuFpGQq+YszOwV0Kx9Ddryy67BcoFDT9v7ZraqLUbqKzCuBgm7jUohLL
jVI8El105/I3lX5FeWt506iOIwN/CCd4/uxNViNnelnupXiJmixZrMXHnKb6vRri9dQM3pR+VO6a
gFUUAJLmQ97buidpgVN3N5kQIMUgPM/fCH+OHyDsTqhJHS6RAzZcNCPHccAKRR7fN1zYPW1KJE5L
wtK8vlbs9cs4feTgaxcoQc1S7nyAYfEe3R9qb28E+ByekItLHLM/zXRXPkQ2V8tOaTtTKJPNU+69
UEUylz9L13UoCEnUAvEBNuP5vzFRUYGwF1yNmrPoFaipsW7izw7lJd6zkmMLnletmE6tHomJR0k6
XQiiyeg7smAfPjjjbXYFOtHvlhjfOGrKtJxzfpUsRnQELxp7Rv4jypDiad6i0qI/dOaRO/xSv1Yw
5/4bJvJ/5JLbCvyAkCvH5FAPpd51ucFTTELIptcAKyjrnMKA/BAak85ZAJWHe5JrWx1NGS/yYJu+
sr9yQWEoQmoctZcOrmmGS0gk3THqtSRp27LW3RQrllp2wfBfS1aSKBqn1mQLfqwIuESKlb444Nfh
tqnMUj2HSOLtLh9F2R6WTEwAUaqSd2caxWa6X9qivbQ862TN1OocdXsr05vqzn1OusKJ9oUvp+va
rR4+8JVv9l2Fs5TEdNNN58Inir9LxVQSALA5ttAk8ZBAN3R/tRgNRzVcF0Lo3KBWp7/WaUeGrp4Z
2F57hzfjUcxcZDbKykL+0SOJq03Jwv+HV2z6FA0k8I9Ex4pnxzgBHISbWMTeuV96HE1o8M4Gjgfa
lPEW+UeFt8QKzwo3d1KG0FY6kqY763XZUw+ggL8/z+nvgTI5syNX4VV/2LNP/gZj4PoA1WhMt2yP
FH5TNndwuSqJhTxWIsDUOxIxOngEstttZGfnTzg440KQ0eMKNxUg3Yjdj38XOxPYuuEaMCSFdLjR
IDc/wLLnruzREvi2NGoEAuL5WK2gGJs/IZvV/LEq3HQisuwAN+TI1P341PS9IPRO7qg4Zm7IHDs5
M3EEir1qdISVqpF+GYgRLDEgaeJ2Oj/2jd9O9x2T7nTqSpP+nQsOYTar7vKa2tn4+8mu4Jxy1Ltu
x0KImQaattttKxphToDDZ7b1WTG9xmkuw4P2jZkOpjDddxYzaN8uxeNLXTgSQPWEOQ/iTuhD1sFG
a8gSr8HvCpN/tS9L65ebJSt4iIOKF/+Gm7z5iNNW1buqrv1iB/RhRutqRXSs1yYnENjmV53a6m0E
OYFJsq7LPxgN0+quhYX77gk4Onfgi/xndP7qHcTOipon0uESRfNEwhwjDua31RrClMmy+tUD9rTo
H4pqqs4B2DdzwWTXdA9xKOvzNLR4SgFGxG8Er4GqzxWxaoxXRWsfAp0Ssc9LJLhsngt/j6gw7fEV
WvJh3VSx0qEEqr1huxLMvYCM4n/hPGtrDgH3+flQtBLlIRHwuA8thQXJFghFfCkTjCw7coqlOZWz
H54BJI5HEIYj4QOTxTi3DcPJA9lK7e7zxjqkulu6LAjDYUoX2G2PuZ/RnDNitePmt9qSs6dUbngA
TLa+eUkhnPusQay6IdB7MomQAvgCJ+CyzZh/or+6PLK2nWP1UIVF4rwgTaEeRYvsx4sbdv5wXrq0
6g85RnBnUzhx/GfpElAUFRMf8N1FEMcKhyV1T6Qjuf3GNYLIa1dGEtHdWZT8IGxeRLw9BgwTbgm1
eTdMyksaLOS2YEHkW4VuuKq61rs2gawNdDwdp09PxFw3NsmQjW8znWDsfr2x302jo/KX6mYW3ox1
7HSPZU+H1HGsKCs8Ewl17HEsXAUmbO4w7qxdyX12GNhdbFd8dlwc6bvqr9Mc1fX3APHg0Yzcuq9J
DzIWCyo+fRYxAZjwzTgUYX1lww9YDM7d3OGacDn8jSUBuWvWtXguA1V9J/yMv4aCyw4Zf36RLC3n
+RU86NizcKxW9F9lge7DPEceaCV+cL+tFavwtC3rXa7WqD2FFs8Wx1oZe5dexeqyDNZ/l1GuH6gv
BqzjYWl7z1wBkStQAlIpS8zll2V8gv9CwHy4xzSJZp4uGDgJpU9es/Myp1Zfq6Et40L7YJQd84E7
ObdMdsO7Fn4dIWIHKiJYFI6bYiSasRUBbNeNAofzhnbLB1zYOuFcyOZlPDBdVtGulLMP2Lhxio9B
huYNjDk7xBbk2zteiaS8Um3nDJ9hqijLc+esP7CzqNwHAMzyvvaRG1Aq8+Lbuml9zfqqL/4Nwnd7
OlpYSzPoR9BOKXlAtGIeBl45z3ZE4TLB2n0YonFEWTSf2wnrfvE2UppQvo3j2t1HqL/6K5KB7J7w
Q5n/Rqh9xbbyVu8P01RbX2BU9xovhCn/ttIpn/Tglhj0QgFZzpZujHHdG625F9IlS8SNhs3JGLt9
/xxnErFR8Wlf7Vzk35OfuM5fl6gsgUXVW3XgsUi4y3D9qnaeUOSCkAiD0zKwCjhDu5mDZ3Q45b7o
lUmEw1c3crmr3ExEz4rcvL/D0b+UF6/R48/sxW57nExcNXcURlZIOblEnqwNvrNNF3XLzPLODu7O
iJDt0maUztr9qtpAx0/4b8XCf7J2/zVlHgcXISPhfpBnnV6asUrMZcj1rIhEeN4A7xVv7hN3kyp5
bcknJNsZ3/qy78HDvizYARskh2k4xwU7918NgF66NvxJHst6gAfOfA9xiXhCgTPiE5taKO8jyLv5
Zo7we9IqRunCqYxxXpK8K+LyMLgRprAYeWYbwIneAx2nknPKA8d/6g0tg9fEihHrVVdOyxYVjLWi
NvHynNmUUi9G93HeWj+Xn+XSe026bVJPm41uE40/W8K9w6PSZSR9GApAIvaJ/y9oWBncuzivfkPc
K9xjgjChoAiJ8UUaXlK7MGvESrlIW4w/EjgaUl/MZgY2Lb/sveZzxlwz5B6rlXVo5C4vkJmvWcdi
T0g9BR9q7Cb/b8T0eR4oSGANSEtN+e0H1h+2DDoNMQO+EdghkjG+sGrwuNavur3mI5WTO2JxCZzV
hlvVNnPRszZQ8/rPOvAy9Pqml5Ikser+xmUNJKJfgz5HkRox/4PzXX+cxOcGARY6+Fk1aY371EwW
kSsqEzSAhitNN0yCqxpX4WZDowfjGiReXANzXzncWusZOh0YTsWzVAXV8EjXCgsbhNtUbWVpLCTT
gZ7HHvN5DymppGeEa1Zzgw5ihjphh0hYik04Jrwc/h7SUxsOW7pr644NjifemNhDSPx+DVmsLCGz
+JmcNoLX0n+exVQOHbdvvikMSCmt4ErBUZywp9u4czI+kfqceHvzgswAR0bm1WAz+Qb5Dq0hzmdj
uTq48MHIPeN0llYuJ4/heNmwhyHt2cFteh6wr+IVrGCobDocQ/4OJuT0mZUrTNGSzRVVK4EOi/t8
VaAzFEkFbL1ybj7WAcH9Zi9SwKWMfqlWOx15YgDywDxwnjs8MwkDW9Fd/Dh2iVVKR0ALLqfgPz92
WWs4vl8dcls6f7HX4/KSfVw8TkvLIZeA8mrZ/lb9O04LALGqoIuMXagYtmV72xl7hB1ucRH4obvY
X8R7KzL316Dnpt4jSOO/Lict+CTmeflhUaLfJEFACZILqWYjtD/RwMPmhOwE5D0NBi6UxFT1+tmU
XfV3DUUGTRSRhrI8HZBqS8YxYXNXhiEbdHarG8+P9EtmFC6kymC45Uebw28LU/XEhxbabQbFoyMH
l+fOwc3Cln5wezPb6jJrnzrdipSAZ87CAavbmG19GwPipTF2rbYe17PXqQ67J16dFYBCyYlOnrGm
2D7Edf2uXYNnfsma9fekQ0yAfDN1tlVzGD3m3sygwE17IhgpHFttJk9gEoW02cDbSQjZHRKSL9GW
TmftcUMo2IDj/W/f50GsXzAECkVgE/d0imAIXF7O2X+3+zHI+tVdfilVSnBumK0Y4/h9M7Ol7D5t
Tc1H0EwOOTdLTtmlUeOxE2qBtQuvN9rc7JZHamfqmIxtT7i9YBuSbwu+z2f4dlF3sRVy8CaDa0Fe
NovwtxpyL59GlAYTPAjY57kU6EpVnUTfFWFaGCYhwd+DasPo3bOaxXnFDPvCjpN/xMl6K7DJB76Y
zji1ar82CtbHAHVv3YsoqZ7z1Mu+2ulGHiRx5xxqXjvZtm8Hni5oOMlD6GnyxEwPiIX8Ingb2yRm
mFZpvDTbJb9dRXRdMyVVImzSfTP7A0u/Iu8wU9Ad9oa7FLWdIMwtim3j/jx7WEN2I0aDf87qpP9o
AuoFSn4kzkmo198z5+C0jYdKfSyL02eITnn+RjjYfFRaiogYWDA9RsCS3G3jG9h7s8tba5Nzlf0V
D17CAjecYAchYXPp9wss6ywisCGSqyrlpVBD8zu2bLUuCb+8b2yEcESAyXHFX8tMXRQ21vxQNdAR
MAGM076eEvUYSutM+0Hq7Cr0wpHsL0mRweqQ7eM81NG3zfm6HAhkxM6GDiWh98AjERhnZAr20Ki/
1BGE3EPXdkF0muRi/J2UPZBVxCjvx8uUh6MvWORwyqcheS61DxZjxuCf7RbYxc22aUYDlarP3aDa
GF8IHhbXBBcSZ85XzPopZgZfygd+l+jWA5WQZ6QvfgJSQOl0qGlz4o41LO1dU7Dv3kWxb/kTVv2/
/AQxrdsg8XjMjID6CbsTpCafwgJIe1c/cxJACi3Mrd8F7ih1iAZg/USB2Jn0T1WPNXZDoxLf3nrt
gE6gMqfRXSrz6K8rekzfftN3/5kZ5wEVIY0ZKf4cAXt+rx5klGCjvbaPHm50ANxoPFYNpjdW1D5O
fhwdtTga2N7TR0UGoCeMTMPCApkI5xL9Mkl+wlvdskvAxDCPNMG6jLofSlp29AfLLVKewKUiaaKo
wR9GyeaV02XRckJvJnTVzL09FRQjMBuqMqO8KyaTLTO/+8r7sI/2UeZVQJa7MPvbcjB9EZmgsqsZ
mzjjhp2xtlvqkcRqz37yJ47bcE22OuvU2FzW3vejM4vglrxtjK2WX38v+ym4zryI9D/qeSy32nEQ
9a0Sqr9dZcC4aa4UbTzFf5SHYWzHUjaVhMyQZI6irbOrr7Edb2/DHMT+aiGOZgkBkOis+qHYrjk7
h6nKPDL/fmK+0KQDrAdeWy9XC+A8Bh0v6Jbnl9tog20IZuvcvUhSFl1IskfR9ZEzuhNkTtnRnKe1
799Kt+DvUUdh28d8YSGyUZUTfcUJVCumMjIGmxrPdflk0nKgkaVMyr+KlWt8mtQYvTl9ZCx+w5A4
ja+b6b/OBmTENPRIPhgHNC8t0dzq93D6ov4YD13zim2xl5uJsRdsRa00XTlpv6i3kYbDVwO7GzOB
Hw/25C0+XOuUUh17jAlWt3vZ1K7ejWr0H9B8ppGjgL1rtCGvVXZ3xuvz8W+KzOr+c/CrC94SQwVv
h+D30fhL+JQaNq6/29wgOxe+25pzU0aaQDjotKbasszKq68JvXMcdnVG3piZwqbEcTceqT/nyuWG
LxcuafUzTyMIQH4Up7rm9erHgFkGiZycFJ28GyIsmJQq5UmxGQPZUi0F1WkQj1FyGwNbCgBWgJxZ
iBPOL8sCC4gxdovslgHnwhqil33rVkkPtVuUvnnkaMn0P4nQ3Z8CFrcUf0xs9TdQhNL6F/n2xr54
RWhfLBZWVlXLHPEFb0LohTyruYEKvxbi18r2PeM1Hs/ZG2znePmdDcXcXF1vFOI+owqc464oAmAK
5AWSuwkvH/VGmjjcXoXEk0gfl/8XoIr+kU1CAfGoLcp+11LlzagqUVg27NqT4TGaemtPXdX0d7ze
edWQtzPzDysx6o0k/iNMBzbBYDbVon9LbVGre1PKWO7cif/j39VUNMEHqVJPPSvYrvy2sSSzdoWU
hXmIZqzpkUO8YbRuYdPt0YoS92CmKT0yjedqWxmB0M7jNzUbjZN3+MITziIUzhGex8QalndAe4BI
ptUyd2+kpQBhpFGfTA9IAo3cNxM79s9p5TtS8ZnB8T3gaajyZ3hjKCRBOFXvmCa7cDN21jxmg4Fw
VK/zikUUnqs6+ZVslztE3U68N0O7zjtH9tRAbtC9yXSbxPWK/xALFv/ck7kYnwYK8Nr3xg95TNil
sPaQOLJ56H8Mui5+IqWxY6zeoKCJTnjtqck02HW4lNTUKwCjD4jOIB+1d9xIuXZpnD7BM+0UffTm
A+si+YoVI/mMRJi5L7ANZ/Bf3HIvQGl69TDhQBmuFXLtkd1HXePCx7xwJloCxGf12Er+BcYpUXMw
PgvnnM9OWLwyMGKUB8xf9e681QVBltdI9XXwSgjMByfIHo4IH0ZIZzsAsCAwSCTZhXUOQ+A1xwsR
Hhn33RPWiCp6Rfyjk8vDV5nv2tCKJ6PzzJ4k8IOrMan3msQlAUSHtMC+nOr8ImuX3RuaRQpeJdcM
S/HIo79d/Lm6Lt0tURJOaGfP2kFLv4zkb0j1EhchazBb6DzYCkfnvOKJzEgxurAJH/0hpTnSXwdj
H5CRsGrS8J37f0oP1faT71Qh9xg9sXxwU5G8wqcKD+cfmuMxXipWCnS5VaqfNaX1lo0FQ64iFbFR
Ae/mi2DJ1d3XDeo9ybBkvO9iJ8YR6ALhUyTSYuKpPfI9CQSw0lmMHjxilrr3/bh7xeRUf3GHVclX
zI/5NamBjWYpRImSkq/1f+Tc+oh9WSXQkJZlybLz0qTZMy7sNd2N4A+G7QTmFXoJ8sE9294eYY5P
Ka+2nShux5EkzbXtHC12sgg6/ZLYdvAOwaq5p44L3lXwKWa19H+56lFGWkaHMq5ZFMgoQ4mo5wWc
R6K7eBcgKvHU5blpdjPvY+ddstINP8bReUtJ3BCmaJxjoHhVBDW/4Q3FECK6p+FlnVnd+A2v9Z6A
kWBkjVuneGiCZSVkPJY58mTfoahFVi3XUVBTzZgGypwSjlhP7Up8IWrum8rt32zXtzec2+q5TwXb
Yue+B5EePEHOL4PjxLe9P0aWb9x7IxivNqMHbw7oXDyXx2KU8WeWRepfhIWYgWCN559Sh5qyh2Fq
QRIAdP/Vj6GmfJPunRo7Tr28c6/F02Hz2bsGNVYpGr5MxjDSEdU6JWwwSV5TV5KdvVYCF8IhQYx0
zWlfOOZEML4UxgX768Y4sI8xplNQpx2i7l7bPM23Ic7C4li5XU7Vp+6+q7hyG+7ZTotx0omNf0oZ
1pq9xOR/7WJk/R2bddewVGyFAbFK2hufc1k9zraTKEiQUtx3iDhQ6aBVcwWclRbrdVkLYL2eH7fT
SYdD2x2sy9Idc04nqi2tr55zKsluc0H3CxhdIsThuaWa0WUjqEg57RJksGfJHAlRFPbxMGBenXKe
Q+vU9nfw/7aZoltyoraC2rd7LPbLmUkoyO6FaNoPbqZ6OAovlEARhglAeyqyYUdMqyWVA0Ht4Ie1
OTiKkpANXbp2Oegh7vOzzvG8Q0LxYjaefGnY8oVGLccEfUk/eEwI652U4Sz3Y6LErecjn4vmJGQW
PCXTHLSfMqdGmvIQO0xH1Fz1nlAiBo2tQu8klR0BZQMsT11BLpzRcF0SAsaBYqIKwi5k3I6zNGyf
A+tV5yCscgfMrT+sB4/lWPsUzuvwL8b3ioRhbeTpu6FJ7W4SNxY226V1Nzss6+/Y1iJvOA0Bh6cZ
PD/FNwQunioRtfnBY+C4NZk0RfDRYZonfL7kzpfnu+TbUHoCvceNN/n5dgY+UZ2QH9aXVaRdvBwF
caSAAZuIvuDjMD7KvL86zh2WJvwhWieMmmnooMPC1CP22ZfFgePEecLB2HrbZiRqHdPuV4Z6H4WB
mrd1hqSAu7r3uZlO9fTHDlF5JxeMWtuY3Xt8DCc/7KAnwfYJGSUVE+7W6rDnDU4cQJ25THsL3v6Q
F4GpwRUjiaxgB1b0zDCL8b7W4VI6vzM8iHf9VKllG8LLsQeaBClC7Rx8A0yUTMKAjdbx90ooSB+w
4oFIHicQRfiHm2cOOPcXFSHJ+tx3igEPbbOpmZUWMmdVe2MwS6kdQAjV+EFxHaYODx8Rjtg6eUtw
wv1BTBQFn+HCAgNzlPBPjY70o9cFzVdT3+ghawczuYtj618LZ+DlP65igatUNO6dbj07/dVuHrfP
LgHGAwNzy53eyrB+9Vot04tC6K4uLouyY5D7PZaKpRbuc4t8iOfDC8VX4N2elDwSht6/RjZwUPyI
mKcFfmj2IdUkCZPJ5LH89ry03a1tCuWbokjKg9AQ/OyXXeYk2GnsEGq38CmU+xtLNeCIp8rzwA3K
1rzpx7546a07u8dgooBzAweDJQu6GiCNWbgEddiZT05yREwOEQ6HNFHymMztdBNDBn99CbJ++aHp
IvzXMRJdoUJmGBQE7dXHoVfz+oaZnGlDekvy009tOt73npM8ceBAyMK4PIIV80G3bvyRKf/8/46Q
D9dYXpB44PtEfI8qpfvZ7QiU7CGVc3LqNqudL2cg2StEX0aPZZbLd8IejfuJuFpHL6bmnMRKyavQ
pUh5beXWk+46fvrL7DqoRjfrwy7LuijBDUJ0eWO4AeCQ11nbn3PAvOoVj04AGgtR1Pkc1iC4A3Vl
ewCChUdcKi4nKOST9OGnu/wBOFVJWAeKVX0xnkrNLmDkuWL1G9J7PqLqk0hnSenG0KqZuodmuJ8G
kJ4wbtt5vhu9jFK5TebrlC80H3n9lbIXCj+CdhgEF4e6pKKLlStede5EfCwTny8THkitgLNH08Md
6dG5Ev4DGzMSZPkD6yCOOAPcZD73fbTUp0rh1z0EigP3kjHhyZPry+S+4ia5PgXtiuljUOuSUhiS
ifTMLRg39sZFqEwu3a2L+wlPwboe3Vy27uPkAyHXwNKwAngarlVfdRNTas1PS/6xjIV8rv2yv9xC
suu+uQkEwDL8pxCQ1T9h2aXtZlxSuIXpFd+RAPQuxIJDRLgmStPhtZzNMH+Pjh7qEeNXr+xLE2WV
s+/NcnvQhQi5OjBJvaaipBl6Y3iQvlDkHPF5czj4e2iIif/kmXyKz3HLZe1eaxVeVqot5BV3JVvB
iK/4+Jsl5lQd48p3lm02xCM0GNsPO9Ap1bgfWFrwNo1uMdhtFQbh8mWTZIBPzOO7jOs2Vqt5cwB5
+48SrBfyM/3SrPt3rXUIwd/ubPe42vvugV1iOBwaLhW4MLKKizuGxnL5Gm09sVjsW/NdmDaxT3Je
OsLb4xxTnMN5S7RNGjk/s0nxPPx3N38Vr5zsAQam0mzgWKgh5lOqtRXSmvqZws6hOmYzguLW0CFy
cfUY0ndhRk7RMi/aZge+Tz3eIrlcl+hnDDbh4mnnqaaTzG6kP1C1MnbwFw+uIQ4OAYxC+J2RTvqL
DhDhXXD4Kn6MKZ31oQcj8Lp0APa3ENQV/SnLnCG/LbNK1UHnnnOhSQnPiiig8uyRQpmm2jHyum1B
tScpnAJrEwUdReFpC0U4dfvdCkYnPPhs3f66cWET5Ih4eGAddDNnQqPdpaSxV34bC7w+gh9MICab
wIOxsND1gQUMEjuU8Rv5TNAjuVUjrHG/a5eeJhq/NTuWus1TWpDH3nbJwE0Bh3tPL8KtIdh6AOe2
0ejMLqreKL9Vq6fmbST5LR6RfF2x7cLUw/oJsPAe32F510NbXLdrQbCMljRdmAtFe8U/DzRQekhB
n935qs9TuAd+t7zVRedgbx5j566gVSm85q6/xpc8l00FMCtY/sWinfLfHGXzs45z1VzQasnKbhQC
2XMRe8uNVOwaNonRjIfUp9SSIvOl5XJhkExZRHmMOd40kqClx3rcJ03WfBBCXKtHPs26vpCho6jN
5uDQzmiIhAp4zH37UzDy8M6YwkFvyfUJmgoEK+wdLxr0eadNDDXdNZVEDNRJJWkfKfG1t+Tvo403
ka2KAOe6mGzz5lIBkwbhwzbspDoqKGAJsszaTXihaEBHMH1ZcQaqEyphuLxVoyKEMkBuOPVBX6Zb
rOy3DkqKcJqXMcW/E8ZGO7+ihWglxxti3xPrg+DZadgLPKX8hqhLzxJWPAEB1qNyCkyqLYrXV6Op
HN60pp/wFqhgOTpW5/fo9iI4FpwgF+MuJsMaAozzIQ7kRHMKB3Dhk32VUf1IcNY9hrTagKxs6n44
2AxD/y/kyvSVItW6PdVl5ByNHmkjcbuov5QR+8bnBbmz+CImP8G5i8I1/+kLh0JUuKA8+Aikfvd7
xrJxUU7n0pm5kFqfOyfVV7OSyt0sfenDOVYE67cRqef2Yifo2KhgsawOanIWSDuW+gb+xEDW8fg5
dw4dD2wlZtQ0elVk+jiDwFsukHwAsmfQPv8DfjjhZULXe+Hzz/j5IpWrfemDIvgfR+e1HDeuRdEv
YhUIgum1c1CyJCu9sCTbw5wJAuTX39X3bWpqPJa6SeCEvddGTzBV+r2qkhY/dcjOUJJRzASSfUuz
5zoc1HHi1sGZQ7CTuxmWChApVgt9Vzfsqp7EgAuK2QX+YRJR83Zv+gLuIAuQlfIXjC+plmZM1n1i
DOhcn5FMeKegmT5lMxl22y7LyvepjgrvEBE7n5OuvvqPS+NOyR6fUu/jVrxBuFdWOb8Q0bDgYKbr
IYco3PgLExLAG0AiU//QMhQPN+hqui+YdBmTp+RGOiwo5ViMzThonKAqCOwraPE2/gIm4VdsBFpC
KYruV0tVJk40CvLdH7XLeriIzIn80WZ9sgJ1Fho0tNi4qVdxRXVE8Jgduih+zsI6GvarLAbGwpP8
j4moob3jyftLSW0uCEVRIAvOYtAo8yD+u4mfSaAkVtG79EGnf0XwjPyt4xjkP6jT8I0uBH/d6Ng9
GUW6rP66Y46CfUtlFx1AtqjkVUdjdnFBXFb/8C958Oewv0qUfPnYAyQ0TOYJ7PasmI8a/oR9UzSz
4m/ien1+itA7MRTEwAwy321e58RHP7OqPMX/m/Zkge5Yl83TFSBGBFkeO9F+hcaPVaFRy8sICIRK
K86W+JMswBDCjgQMCNmkyR4IWVh4pRcP8VHmhDIHW2lzkhhztKTXJMqL/8YwQGMWgD+bGMpEhYtJ
4Za1iXmdoiich/TFDut8ZxaWxduWUNpkK6Z6ITIRo9mj5K4ZX/0mStrN2E9NfmxmR4GEiG36wEqN
X1wOmnC9xm3lNZ5gAm6GZMUzYFCwck4hdvmhwtYpf7Fi7r4ZNBmIp7CC9nHSo9MfW4VL/0hMwa0y
dFi0n/u6L092QOG/XapwxdSXusMVsKz9Qd1TVwRIUGk9LLlWyS4b2wh2sUb/vgOG6GNHDYAdILIn
wuEkhmhJiSNQCdl8bl0m/zEu4siAFaLjHR2z840umu4xawUox0QpXb+VS7KyZvKxrr/Q14NOdUJa
xi0KCbRjsgjliQg9vRyCtQ26i6kyv72j1LP8h9Lx/4OxN0GsGmV4TOIoIuAwqNHfptjp+zN5grjm
FlhjCaN0PrC3aMq9V7DrERviAF8VXJpUwtsoEAquuDCGE9ONbvpIoy4Mg6tHmbx8NqsdnLMlivN+
DGqsSEwa1VuAiCXY5qMiaguGwUoIg3HaEQlgkHWIAsnCBAQg4iE48v5k6mjiEnZfgWjndRyIJzuB
QM/g0Q2FlrdoAwURVowM9FjU0bTLuaQ1dGNdOpgdrL7ZhkS0V0O/PIISkgp1bDze+i7s1HtZeMl8
gHFATgwKfLjc7SyiYUO4LExSLlx9R5zlDWiFOpfeZLEOkCavWHesEfSwi80yvM+GTCdqGARpeyZY
uA+iUOrfsHQncidpAz710LJM7hATc6xDWhMI+Ymt2iS0MzERy+P0DNKKbAp6UgfbmpDdZRhNMNwJ
muEbbXEKzdEVTf/Aa5qt16Wc1VfhlHTtpHSM611ZLOJ7JJio2yZrF/4eTdnQlePlJ5mUkzTb4p+u
Fxb8tAN7GI7Bb5rjlByFwnN6EkZE/GBLMUX3Y2W4oMFmuL8z08cPTKrLnDsvq5iTN8bcNbIlHApu
ynwYVtBo96XJ80frmijd9u1A1p5T6Ca7cPGUjzVtK1GQbhhH95YxK1Ztb/L+K6BvHN1wKdHrw5A8
MAVxggtETMthIZPsictMmA2L7MDdmzVHg5m1wOYkShgep753PrDzyz9R1ROviVO5PxIHVP3rpNP+
NBPhaYiQEgbxdLJF0UCdTd0nn/xKCENKOkgx4evRDMuFKcV2dCd06Ik7stZNvInk1pbp7d1MmJvc
8lJDgZq6FTnfJuThXXbpuvh62ymoPTvXOOWhZZDnbesu99Qvtuil3luinG4r+HlI9usK6hu1qlN3
9xQNpP5tZhINX3hgGpIPmV7SRXnJ9BaULaWYKIiVwvIdoxp1Z16KfRMhSt9BP8ApPuLy/afkHP0u
KWtJZ7ZZ9wNdErWItGbR951pZf/usfHbh0OlfUaGDosTGO7TO5EeAJoCtIyPostQrZPVjGIHtNZ7
TRZUvMV6ATki57T32VTN08WvIyt2pfRYkJTkOD8timH3aSwmO53NmEfPIA2YGyimFjE/uiZxOOcz
J28JnM6GgAq6/CZOyFDEEZpFp6j3Q6Q8EtflmahwxMhAyCRRf0RIvnn0EM4PGuMELpcZhnvrmzT9
5c0hmmrmdh8IfRD8+D62yj2Tp4wle1qpZnz32yRez3RreoYv2sag1aNkFaeBT5r5N2mA4kZN8qtn
kjiWx0WHtCkZhrMzHre0PnQkZrYPrLqiKyRen4cuwLQDcqGFO72SW1Nda9Bs7jEZ/s9nt1EEnrQF
hj+RkbWP10QNx1yB9fhCpS8fjaUo3LlEYuitHCB3UX0twDa2CEAywkqs6cJq2HQQB8ojPsEZI6Tv
uJLLS7kVOQTe+muWXsj0tzTjrxp+GxPjycfD9eYLcgG+axAVwTWGMwtMLA5T7XZPUabQVO/425rF
4bouXUYXzDw9lqFciAYGUlQRfbzCGeDBzmdm+y7imheQCqY9GGuiXxSWqt1Pq22u3ViJeee7Cu96
u1KQfNAWZemRrcHMKLyU4yX2oObtKDa8eF9Nwfi7WTTtQZcJA3Voyf1TGzJz3stBBn8xCWsOR831
semaRr4Xs4yuoCeLj6gl5GJDRIsmL28I+u92EHTUfUvcAlG4KGY2PgsyOhx38p8Qcyak5YXtGO2n
YWxaTI9tefYQ2ejT0rZWHRnPkBxECcni1pYorY8kNrSfKxmezocQC1nrDlS8in4mmU+kl9qnGJMv
AgunL9tvx0Gmu43BHlDDBi1SQkL4HEYf2VB7X7Bs1/I8EShwPwJYsRuZLNN/UC2KYLcqD7vsGuDo
PpFDYYI907O2vsxmvVkXADAhWyUFLma9h5EdrZs//gnd1P/Juh6rd+RM1Yq9jvjnbG7wSuBSrbJz
1rjOL9ztA6a0CMnFHfkMibhSnydIoRfZG//YEqKVngnprXa1TpBrbCEfJfUpjgGSXI23gKGBR4CQ
TTHQ3tLR1NmVze3yK8l5SE/YORfu5iAj8XPwuUKR9MHROVDZI49bQ9P7L9jiiO2sU515e+xH2AgQ
qhoDGkORxARZjc4lH5mfQ0T3dJbvw6kKSM+AU7TYWwuBvwRMybB+xLM2/tkR1Zj/KcsSi6JTD5Lw
FXD8aPk21I8rlT1/Ds7egQ1rObi7AkOHtycmivy9oFU0tDXt3AoIAnsgyVH8j3cYq5DsA4iY9lT7
8T+NjHRCftyzCGoV7cLGp+1njjNU6XvqNYw0HwPWMMkLeXH4LIE0xhg3eUkQwlyXauy8f1Qha3GY
uaD+tWThfHYTIdrnOOqhWRkWNCvCBsnWhCewiS/YK4YLqQRpcun60X2Z4qDmtWRb4R4q/FTmQnaE
/Y9UZvGnYQpU3V6YKtpjvglYgk5Rt+4GAaEbLaEzPoBrM85vOWOFSpacKQPzxtKjUU5zJFtMx0r9
WgOYEfdJyiz7b1cSF3BckCTymYKxUh88gJgvtiOkp+SU8eXLnyGYhHtectR8zLc661SnMPREiXlV
qv9oonsE/Jav6JLYgCTZneOqCX2kYgr31/ELCvCId4+whGQcxBkCFoZiBylvcnIXHspLgtsVS4dE
PMqJJKHRJ75QXUiSK3LrbZAwytU7aaHFgk6Bc8ImznN8rjHtcQmJJHOC+w4wM7zRmKJnn8bA1/dg
N4Lg2XV79s7YXeb8IGZ+4gfU0YizzOgP58BxAu+8hn7FTE4FWLVmSF0evYzj94e0D6sHntOEhLOZ
KT3Q4xIATTjVwT6HjqX4SFkm24vIEOExI/aj8HeNxwFQXDWEHgviVn+IvJPfPdqZ+HXEnQgYnwXh
JTajJm03KMJnznmHhLPFMGqFTdDczZ0iiLNfa7T6EGzi08iSilx7d/KuGmywPVJi0mx3ThQxXcTX
Uu/8yCr/gMQgrN69gtXHOTOU5K9xBsJko6c0C+6JmkAEDVc6yFEXFHWQvTCS9WneSwYFwXHqoXgz
2q1vYIrYh88KOj1kd7NbU4eedRP2pJq+ILBS9cMKpyo/MElLfpoWSCmeReRoh3oiI3Nbu4aFFC0S
OX427OyHs872IwtN4Jw6vwvVPTM1vHxIKcvdAKTkb6M7hZwxKDx4rqPrOpsab7dBWxgwaFrRKpSb
ZRZ45gutrdnXBN/E5FqprjlNDjmWe3+IyHQVQFiccxvMg75wM7nzKfLovp5x0sw3b2FNqzulMNnz
mGX9ZsVpQCiZEsTtRCLxvygeOFHGhkrsKBcGFpsEQQPS2oo4o2MdK2LmMXiCOpWTb57QXkfV75Cx
3S1CWMsrv8DicTIiF9mVSQxh0/Ng9MZVt1SfMUb1BcJAl8/OczA2yFxyDWQFly96jTeAvQEoQZw7
KO4N8oBgP+hizK8Jmc6IcB2VldelM6r5XANy+775oYbku/NlH7rfzcju9IQbPY0PrTd6D1NE/4Ll
O0ud7VwCtbhw36zQJykB+TvdoHGeC1hVjGfWrl+nF9OKtkT9rSEOXDR8suCgfUZgFzYTevnOZDl/
3EimoGbMOjN3TBKxA9OQKUY2bp1mZ1zUoQMBuAtRgU7pLK7OIIJoa0kf7O6CaiZZMWYExwA5V2lj
CD/j7ARjAXku27rlED3cti6oloq8hiypAXptEPaG10ImKRniEG2QvZMeTk+MGArA6617aec1LI42
qgu1J/2GlycYgbxATuRBeGHOHMEWWmLOdvAljtnaFM0aWtdYcYu1U5r8wcIyx7+6gZv3rrRrwOcT
8GfjxyLQy/hKFt5Q/ArQ59zUOdpNqBrIycG9zDLz3MC9AsUHmQ9vfbHkAUQrTMmH0MaSdgFyfYes
L0+SYxtkwPo3ruVzwkKRQ1Fdd7X1BklAeKiadxpd+0sEXuMCos3xITAgCy6CRZJDE+8ohPFhKV9I
317J6jIV4I491sU62kmOVRw1edceddD34W8V53SVLCPXAzZsXA49zJ8J2TebGrZPhi1+HsrwN8cr
anCcwwHv0xBq4hAhbX2Ncyj/ZuDk0BVxVMIhjRkXIbMQ4j1j8EokJYpBoslF53/ZvCS1mlKEZHi6
TIImk44gHtgmXJdPqIBI8vLcxnvsl8AnUQ3aOPViO4acY5s+geCD7XyA9yDLOBf7BVnTLfQk8MVx
BdD6yqKZPUqDpro8Bow0kIGl/49EBtqHK0QPUlyUlXEBfT4gRGCoqWRYEE4klE6DVV+oUKCVsDHD
Y7hEzOUhrfZ+dY3rwT94DCmIdemrwO4oHSUnK1l0KMuDwrJ00xqhF+dPB5cddwTDZ67nZAtVI/2X
T6IncLGdQUvHq/dX56TwpVWS/9ADgbVAg/gXeizZDi4e8bNXMyrbEEBeOD+cw0j5k5GHcE+RSPRn
5bghkrIK+uBd2yp4dMrTfXPKLapYRHCAyh8y2u2vmllVsQuHsHgVnXq02sbV41BYeReGurTbZfA9
MmKWEIxjvDjCO/WBVaA+WAcyEwf7kHNEoNV8oU+fggO71ZU0g1VT5lTVUlCJ1iP1FZS/1TTYL2v6
RyhFCAAh2Dflr7CTc36v5Vr+cddWufu6xtqg+c0c2p4t/fv6Uy5oCI/16nV2izqV6O1U0xNeXEZ/
47YJ3aLbOGXQInloavE+zKV5790+7A91ZNx4PxSu413bNE4+eCbm/gjH1E/f5wog9zZ0RgbkYbgE
9/VCT7GL0PsRE227lJinPpELN2wiX+PIEE7XxdM6vw29AcFpYl/ctSSc1DtAJSSDMvjy7K51VfbW
LALnlVeCycBqxH4x3tkYvd1W2HGs7/GWtFS0TYNqZ3EXcRWLT1h1h/MUOEaUaoHaraip/V4Fzj/x
PGPByq8EpHXNF2PzCS70kGGVWngSbVI90/mmH+D3GK5hxWKmpcMkVVs/FQ5exLRG7VvvRmIGENm1
ARy57ZC1znS3NqHutgt9T/4y+/3AIWZDP97FSMwwEs6M+cCa4UmxyIyHPqkUh7oWeONGR/Mz3jQm
mFIYsIKC4gGf3TE9Nu2I+7Wr6i6GmQ6bqWON0acFs7Oiw7/Td4bhZJMHGqGvcSIXeTg2PJqKavTc
VhwzAk3Meo/rOGMh2zvY7Ycn2eW9e6Dz6tq3pREryV2e103xocyTER95kOFRHgM8zs91pzQfLGQ5
oBOIjDVuS5bZ8XIZVmSMB0tcTn3fR00Q3BX5xPl4dVPVkqyCUjuawdlxzim4B52vj6zltf5hD2X9
j4QNafE2ZDVaZiJQYCVs3ZFQ210xdGtzJxjWoyarmeCCCYuSCVxUH+KOnxmhV0e34Y+/ZBV+JxBr
rCoQ6nbady6FZk59XEWd5U99hVZzQ8Pf8x/VxmRA7FLyAtC8z8Pd5NrKfhZpKwlgcxZFTIOomm3c
qfFKFo1aXwScOe/SzRVwKMdd5vCsaYTtJqcEJT6UPApmDE2wUO6qHgzT0bA++EP/Y/AGlKGLyIwi
EiUVl3QDBSgFG0QnBT30MrBS1dtEe3KlPwapvXMhfEJCCIRpdlOLhngXS0dXz6Ig82/Y9AHhuffD
wsWF3GsC2HTP+iHQz4X0xuaeQmoZ33xD98tss0zTne9YXIMeQlzYJUE7/Zl8b80ecM3Lu8bVwysy
b1GfvF5CBwswgwgGBi1xNotHJVg1kllQ6zaCTVDeT3eF1XCQK5NYtCb9fCOCtYCiPpsCdSw2oDL6
KXm/zB6waFARyULJuZkyQGJIUUUMAZ0vRoVHr49RdeegeIPTEq8j6zYSM6stii3CUEE140aKKQMJ
kA2B9rFqN6a7t62kTW96YNJE7Vq0gyWhK/G5nJSOPlzGtu8tyl80L4hw7rOqyNcHZ55F/QViZMif
GgyXkHbAxKzIwYcqDl80fVq/g7VgvtvRoWRvfSqTE3r45ANtcHeGVobqHl2c4KWnnbqb6x4V43Qr
1Ih1ZOL0ysKhD68AdfEVCMSX7tb01rUnja5A7vvanYKnjIcXQ1gF4ePB0WQ67CzX3k80IKc/ysDX
GQ5IhoubwY2CYuc2XRVfeKJJp4Dwd8tnMN0nm5Fq2PkBvQAkkXG5WL5vsTU+g+W7Hl0Bqg3Ys9N1
6Lp01Sdfr279d/WjxbnwN4T1S+729onkVyvuHCn8dypDVVekN9sC3CZ0BrQl264YI/fd1sou5ZHv
okxZRGMf9JksEnH61WWeTg6VFxZvOatUYtZKXj5sezeA+gsLyzhj/R030++kSNMBi70cMFGCwqvc
g0+FVt2zfk6SL17e1QOGy0If7UKfpWJHh3nz7U+1IS4Zf9MQ1mAAZFF8TyXAzttZSQdU+FLeWCel
H8qdjCoGe7pKRjSUOs9V/2L4x+pc+pzCnKFMntVru072ksUFCIaeu4V0m6LFotwFMOOBBPu3R60s
gm/aMDW+1xhLLzxhBhX9HOHMkl1AI0iiuoLymwIh/sGH5atTGBVk1GeQ7bv3is1JR+IU3zpm/sVF
aNaDGDxIVOLvPnHxD0gZiAqEdTWaA0ljckJkkXSWUUhYT4yoIvUGIjIgsq2aHe83Gn3VHg3CI/dc
3ghAlFNkGD0HPn4ebaa5OlXAz7N94bsdvk/EcVeTdWlMlBIui73n4vyjdHGSs+gsHqNxLcofXvLh
y2BzhyYbCO+D/RG5dAtUxPiYBZLQZrZo3UcTJi4RtvOYvq19rZ/ATDG5bnE7IG8jWBqHR6vm5oeq
LDb/Ssfjful8YjF3qR5ye8FcUj83sY7+y8CPGDLZpYkQw0aQsYpsasot0nC7voVWyfO44JXcOh5b
y+3ERLZjhcNVdGShmiAFbjSUlLzx1UsbDUuJ2woi1eBWt4qpc2uPxcUtUh3NeWEZFxIzeo6mGVlN
3c11fcgnGww7Q2VGFCREdhKFERqT92s71sZZnLZIZIac2SV4SsSM1GbuQEKJlgdNTLmzL33fv5el
o9F8rF7xyPXCJn6OpYQlP4Q+i/vWBn24zR1OpwMpKjY6Jja8scGBaxfTe1LeaEPVEKUDuh2BEXNM
zfhdujnYtQiAEIZf0hBm/Acjc1Pp1a8Nwhzecwo5tTEYVaDGYo+W47PRMXKADVr7Vd7PWIn/W3NQ
4dvBKKfc1guzHIgIZOHUUN3SF1d6OKt45pc3NntU0DAA6caZQ4zwSXO3RcIbGuffWPT5VdVtXF7a
Ne2ykxOkzX1TEpyN6a+fZ7mx+eqR3a2Y6uxmDGWfFodceskDiHxvVA7FVYuhKW4W2ri9NyRHiD+L
L0mewqebgNxx5PDBYwOXO8Wk0G+ZH/vgjYIiffNczDXHvpYoLc+AvWv7OeMNQL5q/bg6aiZnzxAC
o78zMj50+HPtqk+TTNreE/NDlCf6WIDNsPhbQsAmTPibKJMdm0a3+YPLIronKhcBg4fL4yU0kvxh
NBNKPEYOQ6/+7K5iZb8JgEU/NK4/kRsjhtp98lebe0ef2yhGCu6ocugOei4r0yNCJzVBAw9DQEgF
3/iRWK4xlV8IkswN1byBCF06NCus8FkX9iL6iysqUvwQ5D+f0OPMIXHHSHM3dT4yfsDPaMDhiHHB
Lp27IyD7ZgmgSCm6JRx3NW4XKk97F3ckcx+UEdEFskTyM4cgNXe6cr3ugzpyLsi056z4lkAy3sCY
aGJB0uZfOMzm2CjrvWHJCP9l3MhEXbh0BHjESeYi6PwhRltgdrKHhYcxxbb/0V/Py8mKAlxfRwDI
G5psDn0MddzGfSLYhIS9ZEqTmcBPrmCC1y9UKes3tkzvC6wxv4yMWOswwcNSdwiREN2idDDd5YS5
rKdVUzJs8ZNgXYopBT+IiHZXPvk4tieSOPTNKUhz/sjcuAieUE81ApkLFVd/7+cyWO+gFTrLDrdg
iJ+cCBXYf+6NuzU0dEm82yFgwAFdVf3Td4EZzx2AJtgGoVdU1wSelQOQmViUZ1/wp4pNgiqTYTBa
e45PkBHuPQDXElvhPITPazeRsoFMPyfBWuNr420gETnnCv3tdcL5ixHe9U4hfDLxy2ZTwu2NmoDQ
FHxp7W7w6rp4uKnbf/OWkCczFtWyBYNTSFaxS3mSbl+CrC4T4rn+4GVB/DklUp00sSgsSAtl74K4
GNW5IJQTJhs1PzR7LEekq+Qxa/v2zamKmkYsp2smyxZD/N6ba8J2lJ7lBHctM92XHeQQ7rzendYj
i9tyuUTMtdi9Q1xu/qIjjvkgCt7v9rMOAAke8RV45nALB1re/NKZp21R3tifwC1IE2Gt1Sfxs1fw
nlO5qgDPGPZ+IEsRGIOh7Eir3RRoVTaidcjOTVPKqUsQ12MPiBfNeXK4XefAYCqStKSabupWz5Wv
DeuyjC3oMjZbj6B1uV0J6JxfKir57ABHSzy3KejNjbh9yww26yk/Yu8pY0YcLSdqlU4GJZGpxZ0Q
UX0idpKsClqktT8B7kEoUFDafxZLiJkh5qQ9zahc+X2Rnz0BpAmSH9hjOd6ZNOgpeZKBPEDWS8s9
+wuSK5LMd2Bfzj6krogj97eRC6I7rVz2pTbwBkiNk7PshfR67ylb5pXbBic/YiD0069TJheciGve
38+C6zmWnYkPmXKZTLGQbVaUvpUi7xbNx/BMPzFg4sVH9C+qe6+/kjFgyCqwub7jva9DdLmie0WY
QfA3eg76l8EpTQKQcNHZXre+/1iwJ1zhZ2IYzYd+/Wl531O6Kw3XmLG87+LaZNEHCAWmbQI1Aecr
UQXhCc8NO3BAMjD3eto/JFdeLIujx6nTnEe6sHk/QFpu9IHlSS73fK8uZvfMROyWKu2t+575Tjzu
hpZNS3BE1TFxPoocJKX7LMuCLq8ffMc5Tq23DEdfjnwKMmeXwKOYog8pnEX81so3Fc2WgxKhE8yc
diLPk/Cfhe+SkAJFagdCsx5wXgMHG42VsSOvGJPV6hnh4rI8FB32Kp5lMLatnjsuU5IS7lmGagai
mtPtCCDB/2bJIRHC0ldPx74BOX9GMonCKi8hKmx9nBqvNyNYxv3s9Ngkmnm8LxwKXLIdF3Y7jpUT
s+F0omqcKonYj5CDFKcQeobpYhwujB0mGI5O8taa9BKQfwusfozSR6bqMIAMPh2zDyO12t9zMZGZ
QtmQgadLSaX8iEpR3ccpHAMSmXHOYNhGCj55asuwlOM8cfroRyEogYjXo+HdjczLGTE0mf61piMJ
J0weogvJG6QvdmWSXt3SieK3Xmh9qsgAKTdBNCONIAlsQU3GWP6mDTDDqkRzhNkpzR3b1yx8Bn4E
wZcpffRQu4KgqhZv2r+VlMtph4DSqK242RROQZ1ZmEZ+TBfuIF016Ko8deqyBYqr9kkboABqouhA
/aLNY0cq0r6iQQ/3KSAO726M4qHfDwSZqM2swREcykJScc3kqRVnCxbtX59aFHbYEQFtkgv437CS
H3fKghCsN8QWElVOLJ/y9dzPBiBhXlCw8yYrgtXBZA3pcWJzw0o37LmiHzr0JKHHtzF286ksx/Fr
LOzko2gi7/mW8g3OgXt70GPe3eGd7aP5FJDGN15KISsXHQ/X6Yfbd7gPagNzCElWX/PVGGnZbPZ4
FrcI3QE4DrQx333YlTOKg6VfZoSZ4F0+E1G1R3BitXhTiMHLZ/gdyfBgAWGtnPvUFsbCXAxuQal5
gs1OsnpmtrhCWkCvhmd40zNoK16COkR9EJKrHbG4z6iIC2p3fEplOgYPeCbIAWIDcGO0rIQLLdtW
jmwZynIeb76VuiTTLi8ZKLqxH/xacnIHTmEWcWZtgorZOUl2E1E3qHQ5/tmMVwur2WSvqqihjeKp
VElxkBkhl/BZNLjh57IWbnwDsDijfY6R6COz6P2unjYlEZZLeqDBqFS/W5c2/vKdqsx2veus4++O
5LZyV6FIfsByZl9yJynMBr8rgx5LFx9tR8jF9w0Dyed6oFBmNzmaixd5qDR9jPvPqZPmdDOGkPYD
oZnFOUQ0vRw7SLXq06FbL8hoQf1TbGenSMH7rXkFl3Kcx/VzVQYh7paXuwKkK6TpUM/CIfuZcl3f
8q9iE/QPHuMt7kMGoGjYI7+sEtalSEqXaVMnHXoWEebw2FTGiPhBh8hLrhEUOTaCdYI+csdd56sD
Gd1ORJoF8eTtAwdgohB1pj77R4z0gLW2A8eSIl88TCHLAKaCBrqjf2u13EgWjpDb0bHl1Z/IQ4XG
acm5jA6frC0AaiXRjUgSqQMy587prVzudZP63V+GgZbpTeKKAPN6K3P32IA/QqVXYWjHIA/5eY2m
PfL7Mv1u3SiWe2Uzm14lqBVNsqVrs2T9sFxXfzPUcJYyahTVL8Jd8CPsOhQilmJ3rNyHIo9v3ima
37ehxqf3zN7RUx+dNzlAPKSa3fyuFevg760F57JHLlzqf4oeQiUsVTPYGMPM5es/sLf1a7SMbQLH
lkrHyx4j4tFdFE15MWC2q5Z5eMDNOZd7zsGqeQQQpdASgrhL73If6cbT4NJg/yR2hPu0d0dlE5bH
yDozvPIsaYI/PuWEvEl/k+rD42bD46GZYl1iAXP5Y8GahwS+HjuRs3dr2RUZw2qv20lM2/GeIh/2
Df9HcMPfsdVrkL4q7A0sFVmx5OGxZbU8/4wqcgecuVnnHEw7BO4x6idq5hUsYAaJKCRjYzeiCIsJ
v4oSIzBN15RYW+mQocKeOwvbO1TgcUq4Wr4qFi6oWub0PLqDL+B29YFZflpig8PjrAJWpBB5cSZ/
lgV1M8JLmaW7WbXdgrjSxPWdLXvZkpue0UHPCQyQH9f4cGwMo6gJ4QOXQPII84PbAc+eyyorzgTU
3aabsZ+OOSjLcO6AugBmjjp5XIt1sA8waEPFxA1CDoIfYePflpFHtR/reAmPGo/NeOjQZhd2W/tT
TeI9pBvxQnYQyZoMp+RwFl43kiucq7LizMPS4wEwaZOZwTOoSSckOdzSm2GmWGUOSBAxEJr8mPoG
Gi48hgNUwb4pTzWQB9ViwOAwJD1tDl3eWqKDCrFZ2I13n+U0TcFr0COUJW9pCIglMiGpl9u2MJk3
YiWno2V/zCQs7nZhgbWEf8m24qfRS9lscduNZmPTRKjPMsqGIrvy3oQetugSXX6LlwBk/oa4EE5p
RsKCDL9UDAnUsgBE3CYq+gAK5qDIa2AdZgE8wSvCW0DH3PHLDFzcH5bZh3fHvqIU/4IGZT1SXOuA
L0YsrSLCJEqmoVCLSTMPBLJ5sI2hOnldqj0khgsrhUsdMGk9GRXlN7ej8DjViQoh8wrzDBq8iZn/
1kfK8VVRx81/0Tcw9iPCSEaaNJQeSoqC0DJy5RnjPE+EYNBVKcNDr9w+CAL83+zV70PQ4+op8iDo
aJi6AJ1wgraZftaUX318YZo9Aorb4vrMwe802H2r/CGEGGSKB+CErYkOLZC1vt/j+5U1iMVGhCLa
gs3HJ72QfWBQr0fFOh/Kpgirz4Q6YL5GPHnT0TQD2RR1GueGNXozxqfZupM5dsIlgc8ZFbgixhYY
XY27LKQr3SijZ8b904wMOEPHOYy1BA9moohE9RTa177WgT1X9FaoQfmQ6l2NXo1FMmoFBmZFlT+j
lO2Z8/tzSbJRT9uwXfBBdLumoebfOSaeKI2YX9CtZQ3pdCin5Wb0lik7MbDxl1PI5k/sWGmJV8kD
FJ8Eoco/nPIMGesiUHetNxFiK4f1va+E1HtRl43BFj7i3lKYRZgp+QkqAtwGzEU7m81nIqKSf2Pr
Eafc+Uk0/kMe4vvftDZux1eCAm4bIGPxT4Qr9+YX6jlib7T1oCu0xViHB+Z6MJDLfnS2LdFqrPu8
2ZlZ5nEijbsOT5/BaLJG6qeMTHv9H2lnsls5k13rVynU2IQjSAYZNOw7OP1R36V0lBNCUqbY9z2f
3h/r4uL+EgQl/NsDD5zlog6biB17r/UttCExQL1k5hQlqdopiFI1YvIITMxsGiQphvEqic6bpi68
c6ALfYGbOUXHFhBib24ZTVGquUFAZIkbR7xYrlHEqDeLUc0sipAbkfLq8GS0RTQfMpCNDe+2zP1z
VgFkUm2v27eQqeODSMXIyBfHGUp5WVAP5zbyD3pT1Ak0xTmwrXSiC7UascsBlZgcvgED5CnxSp7j
/ZRAAtTNZFGIbKluHAQoHFDCM9Jl3P4aqXgcHRtPteLcHdNJbUmGCH80va016l/OgJfwy6vHWCOu
fHHygK5crsBpbXzFXGBXJtL4GWiV/m5xlOc8Ddn86Ix5wlJF5l+2HlB6vQKLweJPDi8jhNJf8jd7
R1R3WJIz8ziT3PaWBk5ZgHKCMI6er5wjEgODwWTMFw/nDfTN322PBgwaqefNt+RmhdcFxKdp72eZ
qtZMeJfwmkK4xdYlzZmQmdrND6iMQ3sjy8Kr6IEicrxtTWZNu7Ymlup6buns3zOtIoWD+xMWLLfE
I60YGKg9RyRoeWGTPIJQsN5VEcUHJNVg7jFuRQ921QXVWexYoC/I2YGL7mhDXE1Bj/OXaNHsrhd2
X+wyZ5KahCXPJkoP1G21sp2oua/yMaE5zWK0ixE353sdFcG1thltH3qLbhexO6mHLbUnKnJrNJUD
PMoOfbGyXBrQ12GeDQ6o8c7G3NC0moZMEBtrR0ZYEMgAsN0jPZbx6BoSp3c3uDbHhDzA3EMGdHUF
l5e4HcNxcZxKxEOE1GKNIYbCc4x9XvukYiQoBRK6z3ZNVE8dMYcmWNS4KfQIlBCuTWytEKUFqDJx
Oi2rNaa2XeXwGb/4AUa2jesb6g7dEdD6Lh+C2yoT8S/biMVFTpucRty/IF2Gp5DtJ/O8LIh47xEl
ZlMLg72NaaWB480vFJgK9GFtIxad9Oh7ZCCBM0sWaGF7DmvARW7WzOw2TpINb1JSA7skGUDZcIvo
2BNFsPSZcP8hBextsrmMOWs3wimr6Rxte1BeIE7DEjHG4TNV3+QQ4lUGDx1eD3U2qJDEK5wNyVNu
tOVrTHj8rxjKpjxbkpwfjBrJ5ZopY35W8ZOiTYiVnHaNJG/joZCN9xiwjt6pMSlT9F8svgINfi0e
MpC65ZE0nn7H3I+7rH2XIEKrVMPaRXzeUNwAjh2BP/uvtK0s5BxQytK9ULFlHkSlo7dZiPmXZrhE
4mI3x3sPgi2uPCMV+kCpNzGm9Pj1JFSLAKsqn47HIVcM7iZD/EG0V6CaixaQoM10nDeFvkmhIHfa
CT0zEpjms6HrXfhbCO0vkVq1wZEnaAFtlmifN7lQCYOO0uNENxqJD6S7TRt53uJhjFadNeKrYufN
r6Y6GnrsCYOESmTKfGPN0HUu5rmuHjuddCd8juB0PEMnydYNqCPXXSuXE2IUlD8rmkEwTyKabM+5
0Te/6llgvPfagTAkxCKxo89TM3f6V5x3tGeBDzuvwTDxUXamXY0rhnviN7Gn028mrXl3Uc0+csyV
k/vBm0TCk8CpmxvroCOSvlcFwB1WU9Tw5g4Zuc4vu0qrfNdwrLPWllup+t7OfAbhxNp5O+SBHRkf
RLkuH23dPgwBFJYtY9QFJYiIgoAk6nYS1OC/cNqN89DCcYTQbT20NoaJIAzNZ4dxsLpoSAMbH3Lc
00BtrDAjthfREmZnowfrY/mGPOrOS4lzSWrKYqf1VX6OrIyMUIATxVtszHSjIwr7e13YyQknWfDq
w8EbtvnE3o2aw+Nk2vYuzvbIrq/9kipxHYQ91PSirYNn0NrYj8A2OYzmCr+iGRQwxEP0qAD7oGvs
Nsq1yMIiqCrN1omNy5+Ae3cJJbQN+w7xDwNHJyKIeSSeW99k0rF+AQzoAZ3btfWShuhJDtgtOBFb
BWIfwr4md+sQZ5RfW9hGEvbvSCRXUmDUuxqiWi0UVPgHmKg07vJNqvR8hLo+gijMRpCJIvNKaxON
Er9LOSSNTTVfdaAx0Re2h6ovRsBm0DTkXnooBPmrMsKLWlAkmxBbsVjh7tDd7VBz5FnpGqvqWdGo
+JB3nBLOpyqsAITXdABWMwcgtQ2NLnZ3rN3TkSOFjRiYKFfHuBpsbBjuQfgcerYYTK3+ibZoKK6z
kjnCO7YafNrbzi2Bje56xNRRcMnwjxDpPYMGq2m3sYunlPOH2auY+5wE98YoVASMyfO7+iLvlPWD
Rdx1tyoM42Y9uWnw3OCYaH7NE/5qe0svt5VrZ8C7TWC3bWUvVZg6512LfQB7CVKCjBAoNMabZLK7
6hIh3tTsumEqEBQiiTHGjaIS83nbTQMXZOXTurtjxosjQsHKrVbJlJoejAbXrJ8cOK/FHhduWVxN
OEMNbJM+vOc1CK48vCH5KzLpfM80bVDdTIiHGZxCdcBfTiIO1DEnXSeGPQ/nAwtjdJhZoNF5ERsY
4EFGZHREP9JymLTdfgkacDwWDSxv6XpWYvwRzl5t4/ZtsnqHrEhmW4ki8U4FmMw2bkZ+EO0UI/0R
kxBgXvqlQ/FKQwK5KZ392v5BV6777fEBUytr1RMJODpsy3h/HME0kODaNW/Nsvy7RZXtnVL17qGU
tJaZaoGwOTDcMYNfxHshhgRXaDu7ogwRersYfMMDCTqTxeDcrkV+rsKu7X6xwZvRJVAI7leMYW+B
6BT2vbnU63coIQL/HsrUMlGcZhs4QTrxWu8Wx3i4G2ZQX+xxgTYPtgoQXVLFdk/uFE7RPggw/a+q
ZsRUxokcyTpneUFjJZQcXhxKRsg0Tqqzdaypedc5CiV5pzjUM1vIiFKPr0ONQZUdAIRUMkN2piiC
+gi8QWulAROV0w1Vj0kugIYKdQncUf1uAHRMF7QxdPPQS0HoGz3xCgGRa7jHLAGSdDtElL6nEseE
c7ACmkNIqPIB63k496spUEb3FIZKF2fFgKB2TWe1FMRbVbV3bRVjI7Y0KgV7A/GUxbspGQnukK8p
GKdhHtICteB43qNv79NjHw60zOjHeEifAqSd9q2FAPW5ww9mXdakFrc76VNgwFAwsftMCY9r15Pc
vtAi6nGo1pj7QhK06xrRyRsdEnzfpATYF4gBRwksnigDZKmGX4YPZaanF+qKqb+tPAKciSgapNqj
gDOxDBmlrbMVWvO8vAyCvInPSWtw46uyYPiz8QAYMrLG65HT3AHabWHYxAYIgN+0oKvSANdwmNBj
lZVHVAButeaiQPnS1rdjpvz4oUv6CH0/j4VFa4oZxrPNeL5xEznSresHThoD0aOBDDImUMbcEkRR
2X7rPJUYVEYgFh2edf5FW95Tq72p+RV7HKMPGKE6dei1ktETW540buiYD/6dHcRVc6CMIVlwGF0L
z7gl2VIy1dj5zYg2O9wuMx95EArP29aJUG5xpmaczaxJkEHi29jN/UxRnFLmNMTMQrowakRH9o7e
9ECFbRJmpM/KAMPN1lFRk70BJIBrMYZudKrsITiONjYWGkomuViIRvofpkOnA9FcNYxH2cd4wuxg
cN588tabdU1jmvShxGATdb3evKIVThRJEvOubpYdzFm6rs6TZ4IWouENJ4oBYAGWBpkQ8M28kfVh
7kW30KoqDFXCQ+7JyGZKSqACGhRpnev5zHexMtHzGmFGVr0WFYDAgTyehr5QsE5aBCp1qsefRh6l
t1PohSHGqVCh2ESKDbkZJt7TWLI/Yomsgx8ihPlCd34wLg1MDjiVGj6oNYI8qnlEa3a/RPBGj+it
2/doKFEjGUjwmSiXkeL/BUIGDXUjAllOAfgL4zUWZIWa2GeGjNdvo/wOKyTyb6TJ+TDrp8RJ4mJT
Ibc/oetnuBc540DOLD7DZzQ1JoFBZKkcHUV83banMf7YzsuMpzGz6armJb2EaUhjM00K3T2BFU1f
5tlsFqTa4Bvr0O2sW1BBw91g+u0zmZX5u9nYyatP3uyZaQ4dEMcSYf5qZDPH5oa06IXmKMqreqrq
clvDYTC2XpbGJ6/LQeBJ9M/PET61ewNtfIi8GfnJZsCyeJWFBGatvLpAfwXErX5rEqoV5uxmcouV
1nr0hGW+J1H0r7SmrnPXs85q1NmdUwnIlzIhGhD1MdO7IJcbR5qsiyPS02TDFDk71ygzIR8Rc1yt
UDDCVB7AleYsehX+xcmuSC/CHskgI/ZZ10hFYXCUaQeTkGnHrLdzPGGjqELEayvdCE4EnPaMFEef
XbzXdtk4a9I069/UWUW0NYfcjShgcqidcW665y2iQ4GTymYSrouS31oRbhNxrHC99Myx0hZjEetV
R1gUwlUt0KigV4z9fs9ikP0e+sp+NQbW2wUInhlnXelUby4jPg8NX5aT/OrRkN8GBuSrbTfb1VVr
SX3PnhM4B5L4iG+Y0M0Cw8i5T6uOdZXTmxG59bGmBQrerw/S+7pqCKU02a9J9C0Y2m4lI5d3u+mM
hwFF8GGuSvMapvJC1wHL1DAzS0IEJ2zt68GLzWwf+QEmtClM9Xmdzt6PHApGt+7gOKBuLApsI5FJ
kYIKBHuvx0TwxkA0Ux2HTJt3fd+Gt5Uv2QsDmwAtoAPBeCWbPgfMgZTcWoXAyc4x9c2voqc6X4cW
WdcrZ+QUzoRV4qi1+3F8HMQEJ5PDKHNPZtY16mwrpyccetlRIXbq112t2lvGatVDHEzFZZwTj7VC
M0PjTDVuc5tCfaRNE7jju0xitCNMwpy9lbRpsWsF+eQ7wyCBfo3unABLXY3zT+xT1b2u+wARiVi8
wW0v82xH3USiOd990a+FQTm1zVU0D+sh0uCtENOJFT2+5CZORPiK7cmlRzQUKtrgYYzvPA62LlWj
n710luG+eXHbxxveBDKySo5kdx60H/4MiY9nyxChOvcWm8J6DjKDTttcJj9qb0KnkhmDughKmZs7
j8qpWrlNzAIa1DSSiA1iXV15wMlO9Ti6mI8dnj9Vg8+rwYaGQIi1ATZ7V0byhixE1imAXPIlYE7E
S1V09r6Z2vSkOjM9AW7Jn9vWQlgpxWRfMHCIH/zcgQXd5rTrj30WZ/t0hPa3GZlrPyPD4YTkuxVS
/mFGBEXtEFP2umYBedNEbR4eoDwwHG+wt/ZHO+f4rH0E3+CdJuZcNR8jeKaypBwg2AaRlXQFNGPO
juRJJrP7RpZ7PYAxU/Up47R5bzkGocsYQDR2oMq6nXALjVsDJ9bPNAz760Fj0qO8NhVFW5/Z8yLE
ogsGUi79YQiUXiusowJNZBB4w4ZuTxNvBSIghJwNfeBV03kLfp1pC92cwpWPmu+XgbqTJ6DHBw67
q6AOunZNc6gvmYujBNginID3TK5x8qQI/hKrORmINU/qRoOV60OSIarG5wgWgA2zdxlL5ZV25+Ac
YUw5buDfx8Fz3ITWe4TUyVmh4Wpor6ctJowsLF4iUA3nIhoW+P8goRNz6gg0wSpT/gT3V07XNGtr
6B8oti7DcTSzo4xHSCZAOzJQRWYF2TPm4FIc8jpehJcwKOA+VbUItgbo5f4cVCXDRLtG4UmzQqqr
vsqM3x1i7L1a/nR4rcGAdY5E0zdnyiTq924RsFu9WiSvSQ2T0IvL6j4ZM/fVq5uBXZQ1EJ8qLJDt
JEwbqhKt0Au7s8FsckAD1aOBpqV7Ug/hxrFPVsOqNs1sJPoAgBzyUGyEcHSqdE9icYFDqAr88KDK
AtKIHqjetyH8McWiroZ3iwSjYCs5CrVMsRtjMSWUzRErpzwBWGeGOzrsROuIfjXzXAMMOjDS3s1p
eAjlr9jRGI0A+2L60EXau0OqxtaNbS24ZCbMGEuInrOdkEP+lBKOG0PXL/xHhPrYOv1gsPZly+CS
h4OfXJJLuGRmjnrxV+ec3cwye67TLA/PKSDsa55/hSq8jMNXLMjFj0xntJ9L3w6yswDCBo15Q9Ah
iBglNbu618W9T0IO5XMSqEsblxP4ndEZnoOgZZdmxmHXm1CagbvtHXLsV8LMSnQ9dKw3A5Muvepj
HJII9Zv62uLgizdfGdUrXzp5GI7jF+8jrh/yZJFYIFS1u/hFeziorY6T5C4XIRwonHntrUfcEK3G
uMiPCNjLnv6TS+zYUnTS7HBH8ykFMs88hFnx4mUmhgZcpc6PaRAu7f8mQS/YYRImr4D5K7tRFaK2
tayRt5SAmfxqBLj9FsApIuxmrqJqHbZJ8NggJx35cPP2ShfZaDDE4GNdmUmHeyW16paEA8//zQtO
OwfScE5zPRb3rIzZfTDndb5RbTP9lFgvbhk4tGpNe70C9Q0P68qf2+WNIbPuyXWn4UhSrS3Wc+OJ
hUflA8+QQZ8EgEnG+SSROl/iBsRYITpAGtw+QdvNVX2JTp+w6QGqaAjjkZvBaX8aJewuwWCVoiUx
VLFJPcO6lBRgZLVEmT4n/RurEo/TLDZWbTE6nEaLYqwlYFKsjaE2mWFTnWAFkrM3bOvEcOotIm3u
PsuQ+5jaET3bEHEPfY+qtA68//y0MpPVk2Nqjm/Z2NPHaBE8307ZYpWiuNWbHLx+vDR6sMVWlLT4
hlKbY1mHaeBQ47ohsCXq+x+EGub3HLz71zGME2xFDTE5Bq2Gcp3Ts8xWIZHiYh3MmdybLWGH1KuL
ebe28uQRyXr92EDei9kcFydDZExMrD1g3vAYYgK9rD5y31lUtLvBexLr7ZC2w0sIFetpLpm/rhyL
Lu6WuLjIOVQaY9k+oGa9bnTH0Qt1eIz2a0ijR8vGvQCKk2D6s7Ax8jt0hSFaHQzy+LT8fHwOS2qt
dZjTqdzAapRHVi4O9A0ilHRjIBcYDlgJgivMXEy1LDofUBkjth2SyTIVr/EaOh4e/ChgD2DUDSQ9
KIbXLGXis8MZ1Wwl0QFMCSvENrQ769rYMMXvwzv6ywHlVlkYmxEnpLhqx1iOGy9P0ZlNmjHtsSVh
9AE/b3MAGCgYD87IHRnXMmJlhG3G3TbuZh/0Aq+EtYHEYz13Rgs3siaBsj2GGjP7bnldFLeXr2jL
NBvmBgdQaJXoBmsyuQzXqXYGtmcOUMSBT7AESR0fi4ryKtU2bAhtE26ASIncVyarjQCB6BXDXsuh
6tYUn2wd2JSrO5essmBXSWf82UTjQnypTQzDjFxtFAzIPYjtarvihV6rDbbAxIayMpAb/4gB2kCJ
kWToraoc8eXGThJYPEJEiENqiNpg6qJCvrQlkOk1S7h5PcMbQiajBrKjejRbBLG29sQw31uwsk2Y
DPNRjnHU7PLMSZ/0NIVqVULZQoBBvZAe2qb0SJHGyefvyeriGEL3EFRpzdHmPe5iPJBmi5rrmBlu
A62QUobeoz3Y/iGgVYK1fST/Gt5QejlPvW2wvQR9/uC4xJ9ssE343lXM+vyzC4eQWVFRabmpcn/g
+Eqe7yuNAVgj3diUNJWY5Vm3sGHKeoPfMr6JktoakDXwjxsMyzPfBVYSMrc1Rc7GUkZ4mu0M1XcQ
WcFN2udWuyXdyd73riBTaVRJd0m9N0Z7kyNltLLZiARffwdNpzES+QbgKX6RHayXdV0aef0Ap13f
ZqJjsjjMZi32qkMZim655nDHDCGC3w2Bih6PWcUv2E7z35jLZbFOhY9ng+hJOW8N2wkNHF24O1jW
I4OeCucUSHsUdyGpl/2GDbOmkoHsdeoTDaiv7lrnxXZmXeONsSRCzCBc0qmdrj/4nbIRQhJhl+80
Fe9viwZksInRkVNgYmu5wS7EhqsKxnaYsNrfmhZNTUvCdIEp4Yrz973AdQ+WQmWPKIYY3ZVNa29p
qKAIoaPHQS6FtPBAv628qGjK4bFK63x4yAAauisEOUxb0OaQqoyM2aQtGbvxgusnejTIVHRohMpc
3uJsAnpPu7X7NaOsirdNjcRiI9FrnBJW9185y9H9BII2WufKmbeaIyd8/CJQj1YX5+eiIclkYxcW
U3RLFT8z10JGA0OqvAFsFl7PlrYxGnTp9E6XdvwtsLM8U06WZ5p+a7wpQfxBrbLbbJtCG30MecB3
DKlQCiUdrf0oLADXV15uoynPlk6bV3bNyBAnI3YKM09yxRcG04hatx9KkO9EO3e/KL7oofJRlnF6
i2gmdNCo6qI3aUWwPG9kOHUsIsJUvXfv4UXLd23YO+7KlNOQYLephev3q0wzh+7Wsxyn9iJKzIL5
MkKr5ic5ANwmN2HGTIO7iYR1DOD0d4xuiqlCeURbmTl7Ppt0vNbSyJgAR7yfS4xGa0X7lrjAkVn3
JPhSKhl4ic2uhxb2uGA6LFLfK/AhbeJZ442JbAYvhWIFq2580zUZ3sAWcMhfi520Cx5NR4pMrzue
OQ7QKlaA/2FkgbG8jwmFBpI/lG53TnSdZ+/sborV3iHQMH/D02q68CLMshlgMJaFswXsACTxzPIg
s1L/B7IDOh+m0sHFS9NzbC9D3blNftAemUvOOX59BhDbKNQRN2S0Sog72ybBHWFvQRGOYFRCcutW
gv6+WE4PnPDx9I2Uap4x36Rw+rM9km9GdyA8WSQzu2XDZ4dq3LOY/EBjPcq8IHUCsROBqxitFhbY
AKg9Jn18BphDMvA6DLGsg1wwWX5w/4RPsQdhbBXX6FKpLKJc4qF1lMX5nFpvYxNZeqWQ1pN3XyMV
SRvWpxX+a+NnTcPt3bHt+pFebt2sY1ADFFQZQS3rNvLVE0NtEny6wpRo8BSh55uowECzEYFOrXXf
O/X7IhkmA2Cw4wV7Uit8+EjZyTpPLJCjAMhtjmPj9K4djNYEYWcjEyFk/VQ+WBqSLT4scUBSaCpa
EGV9WXaGmlbQvr1XNx2mHaR3uvNEarQoj7qWLpprW6jihq6Nnkck+j8DgvKi7ZhbOX0nDmskjjEX
Uwf+DmbvmkPDfMAwRZUPIJiirBwrEO7BrDqb/23oSzsrAX9zrnMRAc0tjsPRoVpdQwD16y3EIwLi
C0WqSNTn3onOOvIVrLCZc+YwwkdS2SQIIL02M+6EY9OfUVZcvYc0Yad1NivVneu4Nu+p+VBuBR6F
8WoWJIduBxvNy0opwEq2EFZ8JPsEP0mZM1BZY35EfRSZmgx3yzbc6qxdXpFNjG3G2IthnCMIUhLx
ru/HbrAmwCwG+SFn/cPhRMswFR2FSXZeb2IEQ/tJlkiVkKY+TOjDRsZY1HAmTZ+yxADO8kD+GYdg
BN7QCHKCQ7qw1s6hqfP2LPabwNlEvTn0a618mhHgV/hPw9VRqzgv/FeURM2ThyqUIhWTxW8lK+sX
gLCe18SZeLNLswUWP8KtXUUt8NIN1jb7yRN0f3c5XepbBGP0l/htyaFDY38LYml8VblVXpoOgba7
iBmOvyWqxva2DSFs7JjWgjayaubWG9vEeLxWFQ+YfAanTtekatBVg+XqiRWkLZgFuvcnhqVx/CtP
c7JZ8yY3roA6pbDfXFGf5UkOX9l1dLXPIgIcjx6W+3PR1snJDVmQyQgFJLiBd4AGEXUz+iXZOra7
8ucoe0LjIfH5AeN6DaNkehsgGHO+Rm3SrNQURNGKxjBnH47DQGe5Hez8DT3RH05oDs/m3BY3vuJB
0V/MaUTkBtx6IsQscLnTIF7iTOWM6bvoLpFLhzXKrKkHsq5532wy57DfjXRtOO1hIqB4xRDgBkP8
IgqgrTKJejwLBiAHfE9z9ORN0nU2IVpCb1cyoC5XFARMCoAqK0x6ks0awPkQAoogYAvnL/Y5ktvc
4Y3D30RMcjW25zxHbEOx9KPl1EU3btWxFAGzLE2lF6aC+6w8e7Elzxk0Gs5eOXI48iiuOWKNnNiN
SHUHOpN1te4cqW7A+Iwv+Bfrl5gTyxuz3KDjwDePpxRv8R3zz/YEtru+H2GUQxkKJXgdaTn8YiCQ
3Ih/w/mG+pJKf1vBJy0PlXBDwBq115PB1ZUMgs4idP3EUzn4CMztP//x7//nP9/G/wh+FzdFOjFm
/0feZTdFlLfNf/3T/uc/mCos/9fjr//6p2spIWxle6gqXRqeaFD597eXuygP+A/LfwtFFDZ1w6C5
tLL2sgeFX/phf/P9RdyPF1EcEIRne1qatvIsx9EfLzLrSGlgEcmpKcR0w2pEYqdRBbe1r+21Nc3o
9+HChPvvr7r8t/7lp/3fqzoWyS0WIyhpfboqR/ded2BLT57rtrepip17y8oNY0s2WISja0K0p1NH
7KkdcVJ/f3Hnq4u7FmRm0+Wp2J/uK6ISGhCoSU9xU08Xi79M31JW+ReQW/38WNb1gJXp+2t+eZu1
yXEG0rxrucvf9JdnKTNyfp1WpCcytLBKz/T/fjFSjZ77GWPaFMphlw+S+JvvL/vFfZaCS5I8LTyP
ePaPl+0RmpWqipKTU413mU9judcJKh0qPib4I2fSp0QuMiTktKm3/v7in97f5SFzcc1QU2PUk5b8
ePHJnBgz5k1ySs2KQrTA4XKGBDvtDt9f54t7K4Xt4A1xTX6o4328jlNz3OQy/EiDjBvDCFnX2ZBo
rAx9+zhAeNznRC48f39VxX/rp1dYIvmkWHNc28aJ8fGqmmnz6OdufOIlX7CjmDInogPKGNlh0Zbh
5feX+/Jm8rnwytp4M9zlz/nLC4TJgYAeo0xOKIeYfspYPYVWCPvq+8t88W1I4QkHpbl2HFd9fmHk
3IwQLdKTX4z4PcnTqQlUZ3bmst2gn6pC0999f8mvHp8UvJ6o9VHcquXf//LLSLy3FNGqySkabDO6
G3RCNWdwpWkbDKVd/NRVIHoInhyOz76/9Fc3lZQlPhCWWBflxMdLBw0kesDY/Npyok8fg92tQN0G
/d94Q/96nU9vqO6TWctI4RBBcIfBuwrukbxVW/LPsBqEEXzdIohe/8aPo9llOiCWTXaQjz9Olnqm
W2ylJ9cr2v46SSqzv3WQMm3+znUsz0GxqrmPn24iDjw3GzH+nkaOX4C/GzEHd0WN/vEPL8qXT8uR
TDe0BSjt8w9iNo+oqMuzEwLkJfRejcEWoCnxi9//oC9fSM8UDEKFdLX56WmlqfJpt4X5ycFF9YMC
IpRbS1geHL64cTnhKauRqOhiqtXvr/zV14eZ5v9d2RIfHxlrGH4MNHEn4OHiWropbEWWHonpBDDw
a9PS5/r+il/9VlOYwHtQr5t8Bh+vCNAqJkOyyU9xh6jXp+S4bOsxuxWAjQE3FgwzaRklf7jqV2un
ySvJ8N9xcAN/umpU2XM5NHl+IlLFY8Ai5vIVBmF5csltePv+F351T/96rU+vJ6PdYsTkxtOMrPbR
M9oFqlWRTDxiIL7t8Zvf/e8u+On18ZDSC6uP81Om05ofZzhRvsVbVN7LxrSfqxxH6994b1i9gBDT
sOBg+el+hmRImiVRd6diSO09ozPVXuqYYLv1nGoFPc2Nner8+5/51ddoammz7ZpS2Z+/EqTh2F/r
Lj0xDG6qde0TLrsdGV7/4XZ++Yb+/+t8/iZUHlcy1mkKlzR8YRI7YXMIrdtIJ0o/EAE7REcifN0/
FWxfvqJ/ueyn1bOF9RH2bpOeelhVku5J5qNLqhj67cmkt6M/rG1fXY7tT2vPlSaP8tNLE7YgNeYo
yhDvCX+X4JM6UhkGAKaz6OH7B/fVDbUkX7tytCMIAPn4ybMdlgE2V8pf0x7fFu/BWW4hPVilOthz
Wj1wzu7+8BC/+ghZXpRQ/I+JNuLjNZ2MBr4K2QAHpkHuGvhRecTl5J6T1RXQQMyr+uL7XymXtfJz
fWZZeBXRsJieqc2Pl5zAFbaOYbMt6TZ8cdEd1H1/NPoCUQZKqqU9hHGVftDI1NDQZbtTwxKs+f2f
8eVzdRBtwcz0XK2Wf/9LcTN7ba0yS8cnIwCLsQKf0Z1D18GKzYmDnuv3V/vy0WqKYSUZ6fFsP15N
xQaBhFMYn3ykyUdMwSXiekzGd05GB7BMK/00esL+wwr71UpgQRRd6jfbwmD98ao2yLSlG7tUwqHA
TDD1zaahkzhuvv91X91LChkqYI0jSslPL26KyxudSZ+cbMKAzrvRL7vdmMyVRJlQ+X9Y3r6+mOJr
1Ka5lMMff1RfDMRdeFN8gmZqv4CBNs5EETigWkW3/f53ffVx2JYjOOczAfDsT5dqrQmNlWHx1KTQ
ZMgz+FmPYTXdkPeBnB6DYPWHJ/bVe0I7y1ZQDrSwxKfPscoKkbnYc09dWwNrDotxeJ0ahzZLZ2Em
JsCvHus9/RiYzN//1q9uK58Dznqbo7cQnyoc3fgVG6Kk2KdjT85nVMrtnCtr2GhoD3+4mPzyasok
gpuQZ97QT7+THdHPJ5RfJ+St9bqkSf5gShfGh1tZewMz1YZFoMPx7UzDvQ1EGQpk6OibBpPgOXND
BfGIiDVGW/R6HxOjco7f3w65/AWfVynqzKUJQ4OHEvrja0byapESeJqe8M8j1PYdstOMev6dYFBH
vyYTRLvKuu098iqhf8qWiBLOfeYuJA3j+7/lq8+Y47Pn8nE59Mc+PZp2GISEYB6f0oIYR4CCAjBJ
MYgm/Bt73V8v9PmpxObYJGXBUTYTzc+5hNKyMXsp5bErUJ7/4etaVp/Pd9jl1XURLZgKW/3HOywa
hUZTV3QhmAsVa4SyBtqj2nEZ+8B7ozlHrCci7egKEFGz/v6efnVx8EHLlrccb83lQ/zL8u9YdEjI
mdJPLuwolNMx/vQb0h1s4x607hTvKyae8SXM1aR9CF1Ebfvv/4AvvgDKe95/ek+4Y+SnX9+VQ1g3
/F1PyoRQBXU27ZyD3ar8EQlVaP3Pfy7LP8N9djraIp/P02kP34EWmocXp6vvgV6CXpMVhJGdQvEf
bdy8gXCTB0N9YdSo9f7G/me61BgUGkxoaZB/vN3miIEwqWzvSaKy10vHmqWVBn7l3U6SzBrfRsV8
p0j5y/+wN3211ECjMW3HRcXDkOvTh7yow6qYyceT0zvM2frOlCwxwezdlBki4x094yC/wz2E5lB7
g/FE9YxlQhCctzV8D2i31fbDeBFA7CFppJw663Ia8TKcvn8hvv5D9bL68p2z2n16JS1GhXhMTf/J
g7hU7OnQkU0tVD/dwPMQ4E0mhmKy10zQdDvO3dEXi/QjjKKRyXnZK38fVGxXhFh7ibvnbdB7mYr4
D/XbVy8u3SCP3dfk61Wf7meNMXHwS6GfBgPXJkn33UVEBMUbAJVu/p+XTSalME/kX2vw595aAhEz
ECRpP1k9CGTGYDMzw7Ia5LnR50EFWbQZQntddtKLrr9/HMvP+LQ6LV+n4su0bA7Cn34mYQ2jSQXi
PaFnh6rQteRNDKnkxG/naGCum1oV77j9059NKdO7Ee54fPj+T/iiGKA5pLjXmGsAGnxajomkVxjE
fe8JdRszWpgxeIvL/+bszHbkNoJt+0UEmJySfGVNPUvdGqqkF0KSbc7zzK+/izq453SxiSp0GzYM
WICzkkxmRkbsWDs3vrXeRFuM1kX2T7jdsXl7edyVsIeoGKSVqet8NMtgFefslhY/4R3pjenRmnDm
ZjNCDva1P8XhAVhwmF2Z67zdLR83pGEhOApsKg+LUGsyYmgvhecdY7DK4V3RUWOL4lxzcPyjHZau
xraivkQPNQS2oPtxecZraxo7PYoADllqYS5Gh42WCXrElGOUKtq4pcMuQVCr2aUe3XRGU41Xjj4x
/w8X0wXjw1O2dIsN0V58633H6sFs3SNVXIsaJYEtbycvzsV3PxrUl67Mxy9RM864/rBEVTdo0Y2t
ZOAPU8yEeTRZru4U21OvJLPXwh4iHlLMqtD1t4cyTiWYThW6cjRhbnz3q6l7jHk2lFbBN0bbru5S
EH2NBZAwS2gypeztfE4C+E2gjebHdfnFrCxFDmJVzpcXQXZmcW54kjQVTpTKMfEoGXApNCPj3ykJ
0cqRlaq2BO6DdmX5ryxFbuFChzFDCYr20POzKpWWigOj7xzbUup3ObbxWNticm1vHauMkalhdVUf
SH74HsLPMPG+X57zSrjHdMmjkvlWhWHMi/VVaCISnOsQZMij0scpbqROQc/x2KGXujzO2rOlamGC
qqIurmuL7UWg3CtpjXCOSZiim8pGoT7IoMOXowaNCvo/77rny0Ou7Gg6ewrZG8Yl972Y2iA6Jw9w
NDiiparvo17vg0MTajFyOAwHN4inKDHnfs+uc3ng1bn+rZ3Q2c/uMr/zV8/UbJGwOH3vHGsg03dp
4ZXIojSIxVKV8lsnfNADHxiR1DvbmS6EZS9WUUf5eoRp4R1hHzt3Sqj5P2ijpYOGpC0sYkxPxf7y
iCubGCcVV/C57sWhsXifVZsj2vUa5xizme59oNP3sRZ+jauh/XZ5pLUVSiTJzsUnqZl/I5lXT5P6
fNkQwdnHsTLCLZ1I+Ioo/ThpH3hrtKmi8VWpVL7ZJcF4kmdPFftolHVzUBujDDb0FlgvugKndZ/l
ivh5eWZrz5APAlHE36Ls8si1BtGGdA+wTmYyHs0+1BA3CjIrOtg6DKXen8vQTeHwGMkvzpmo82U5
BEEYYa5N8gdRG2LKfEJJFPQATlSblpTLc1t7a5zoFnoMokwCivPBInDNcLBD52izGHcmRZpZfASM
8gNv7fU42vk4elcOetJNzhGaU/+SOFje7XOdBhQQPTM/wdaa9J/LU1t5bXO1xXZMnqMgZjsfUox2
h+2Ibh8VTftleLFznPTpWMWl9Xx5oLXkJSPZklsoJzeE/POR0mwA4wGm++jYWEmmTaU+4v7kS7i+
VXYAjoLdq+nQaJsroX00e3T1Wl0k/17+GSvbmUE2gGjFJAiVy2RNw1UOr6eBddOAo9cjS3zrcXPc
MF76JPA/vTLtlefLJZlEKZkalW6+xWaWY4satp6jHCHqE4BPtv8ce4EAZ6M57fuX6Rx3miYXcHz5
1MVYTlx6aaYZ3lGZMkjq2H+NOOaGc8b03Q/RxI5OkGgj4CQPcf4qgfhhPhYJ5WjYNepbiPJoOqvU
VOobbPWy+puIkF9fuVasBBdsGfPnrqMWoLR3PijNPp5fNZNPQQiDqi9B5ts7oQ14lZg9xPottiVa
8FgEfog/9VBeWzhr8R3jS1QfFIWRAi/WL46bVlUOnn+i4UV0e42F5NAb0M1WBGj9noXpa7ekJUK0
mBlmQPGQZD9oggYrTVs4Fg/vfwf8FArHDoGiaiw+XAt1iJZJxT/RdkLHoIAfS1E1gz4Ro52PzEl8
vTygtvLpoH9BqUw0wDFpzH/+6uxC/lZAk5K8AFuBBExexDylXILKm7EXgQQ6iKWk/xkJp46XeFFE
xqlLum7CNg2Hpb0KezO68fFSgUhgTyJ8gnAKhLanGlbtHcsA3iRSw4fsP3H698eBE/QxsmtFfLLr
ud2Kk0WNkW4mPbJUrzDkrkDS4T8ABGuq35dnu7baSGWpZA4gXXBSn0/WB39V90arHLEl92SMIrN0
hk+pGLOvQ5fJ51TI9HZILPnQYZS0uzz42qbB9QbOIVw/FtxiqZU1avPQifwTGPj6uxcC78HSLavd
mCznlbHm/9fiPoWSSRLaSTJcXF7OJwoEgi5+c/SOQCS4IkJa8CpQFJCLADD3j7gV0uZu0h5cAwfv
1d4FB29EVxbzSnRLhZddi91LIx2/yNPqWt1WYzNf6oCU4eCK1ZX/xcsC9YWNPOm3LU3pj2NjDul/
73/SnOlzAYYHQDrxfPa+TOnOkY139KC87ayaBlpsXelFUwNzOlwea+0ENKWDFonEPbrjZWKkLE3k
xXTNEMMHE6iGIvUeVAXxJMCdaPgscpyg9rbdaDDGTFqiMClEt0yXZDUUV1JRa9do0yZDQsmJ4uwb
UVSGUarAqYt7u2WHDy32bJ+1wrEO9ihwJvSU7IvEoAFLDQuyS2rq360ES9K6UiY+Pdhabjj4uXPl
XFlbBrwMi6wB9U0CyfO30TokDNrO9o6FlgLIthA8qzc5tu2qi61CIVwVDiJMHSk/sP5swzFJyBPD
Gkvxhi+dUhQYLh/DxKZ9T9ZD+0kNZo82n/T9ZlJQW+1wnsbG+fKaWNtTbRRwJo6yJtqRxUkaBL3p
wwd0jnoM2dEGS+SqbRJ+yiJxC169v/LaV4eDOEocNuN7ltcPdcrpcm4ClrtTpd+sgQSoW0SKthkk
BJM7Tr6we7o8w7X9hQ2UyJkiLsKtxacNZaEvnKjlnXZYN7uhZ+GSChkifiooxdFRVxopzWBxm3yr
jDrbG0Fjf7n8E9a2U2YLN5dYBXL3HN6/OrhyGrLqarCcY4jlw01HkNSAMpX/tFHQ5VdC+LVzYz4u
CBDID5jLtEsYk0m3BqZrwkW5oY2PvhwOweGfVEXGIvC9Vp6tqYFJbReoPD+wxVgkfUyLHAEaZGtx
gxiVHMZ5y8nRV2R3AixxXyzfMqKdgeOgsbPinm+nGb3TqNt7P0AEvzdztJ23737iJCTRfJCVtDjE
Fh9yLRAoVFDJj83cGjZohSwPZt/86pSyDK888ZW3y61TJeVE/pH0z+LtpvEEGgvbgNOUVuFtDAsH
4iRWm3vTNPryyg618gHNVQYiD6puZFvnP3+1lNpOHbC1CcNTR+v98yxBc0cvTR47OuMw9sqv1dFX
vp6/hVTUFnTXvFF80A8X0Y9ZhqdWj3UanaNwgEhdNVXyYPnjX5reaP1W08m4owsgCO4HtcXQ9v1v
c07GzDkLGPFv1JD4hsd4cKAbUObSOuK3/GuP4PNk1Kp+ZYf6W89axCPW68EWS6fpaA1qBy08QdVz
/oRoktVDGon2UI1g8wm1oT+4hBIAREzu4F+avIMc7w40d9FpQV8O2WfdtH7ZSj5pG1p0x+rKGlhb
cNRv5mMK0YZj6edrQI8NZP0Bv3BUjQHMUhXYxiHVG7jhJMGhKF1++qtLDq27yg5KGVJfDIc/nonQ
zmG4itbofaJhP7UfQFJDjUToEzwYVvv78pDrL8GxgHNLCiiE/OdT9ILA91Gh+KdMc1BWuXSLWS+Y
4oxwBcBT5zedCsbntgEz9JCljoU1jiNjGbgt8NZbldiFtFYZI0bCt6r4x26NXlzROa+9BXIx88FJ
0o5E4flPzJg/1qto1QPACxFILgM3B1wHbpQKOM+Vd7A62Fz/Rdk5K5EWzwPks0xrSwlPAn9O/1M9
KU2zn7A7bQ4TSLf/Lj/+ecdafgJzAUGfI2EkZougoOzMUWI0EJ3SMguSrVmjV3yBFjddPS60tZFY
xEhJTIFuZjESqnQTrEoK6bNUYHDGpLp/AW2gf0zD+LjcoHiC+qAhmiXZHA23nh4VO/SsOYaMZnkD
UL7bX5772mo3EV1zcpIt4rp9/lqTpmgDvVejk/0zCqvuzsyU8kl4QehhEGHU1/bztZicsxIR2/+M
Zy7S27VR+zqcivBkGJHobvHbatN9qw90fatWcF+SZfE+42/hbyyrwR+IGxCd6GlQ5sEHdlkL7Slp
fpRuvP/zmc9nCREUgDItS8vRxcY22k5Zp/9jUkDdvP8pc2gaFqlTlVhwsZ6npncmGkUjWndM8P/1
IFN8Iltkfa7alRgWEJqpV2KTlciIBCqniE7SaN5azuc3YMKliTwNTyl32+zR8Ya4OQiQh49wUv14
H5a9Px7aAugldilDBnv+8qTXzlI+YLKPVIUdzLvPf0ABAZiQgNhIqZs5W5F2BXgkCjybRldoFVUD
fvZuIOn4DSOW0JVKZnxAgks/GrMnD0oSVJ83mlfxg6JYrafydZ/0XOm+98WISXPicE6lXXq6PN21
PYsUDPGmSSgqlrXoiugeJWEdnAJ4YNGdBYZvh4eEvk+zvFVvLg+2lh1DHMM9hg40sgl/v7NXE+uH
oqX9ipQgLg04KVSp+FWRd9APIs05NTJdne6CJgGsAGgldH63RC9woCOn4b/UTOJKHLG2j7C+dZqC
0eThJXL+oEO9zWTujT64P0Xe+RNRUlsaMtwVI/CPLXWY9PPlRzCv3+WuTbqGr4nIl6EXy8scaiOK
dM7M1GugFWue1hl3EDWtfFcopr8pFbuDjQBh1L+yc6yPTHHwf0b+m7h79exVL1YxCrWJgG271XdU
ds3uhUZmBwn7oMjH1EkRajkERNnuA3O2pUnYjUYKZcv5UzZwfVE4XPzTSCPTM4pD786uoW/+6vgj
t0P3Y9/JSS3/ff+wfzWec4CiSbl4uQLlIonIJkCdK5p9Bw3MDdnGbwIoGN+7oh8awApRPH1gtjYl
Qr4nuvK05d0O1q3ZDj4p1xzy/xcPB5svNQ57d6UKF20fp/gfuX6i4Jd3ebpryRo2C075ectG5jR/
6q9eMDQjk9M3VI4tmK7x3gY8fgvkAbSNrzYSt0aa4RM7rOQ9ElssjKXcKiWLYSOqdgIQoBbatwZp
tf+BGIxKDqVw1r3GjfP8d+lQjGZ9mH9qhoBOOrwj+p8gCJt/7Ljxflx+CGsfNOlBXaLmmTeZxVgW
CBdWseGf/ARY3Cbv5NBty4ruIdmJdpsAXPrI6zZY12QNaMK25jDt1VMn6UXfkpqEp9kD52WYsJ+1
w2L4T0vjDogvWYWtqlytNa7O0yAji7hy3r4XaxuuQgizOghO0RROJ+o5rfq5d0p9evGQNVVbA6Ts
tYr7vH6WWxfRLfkgEhccjYtnC3AIgLDZhScQI/WPKqpn2uRkFxupp3Z75Rhe2624OTOUQeTJYXH+
WHMtzcKK1kFaaIMatgf2Kc/cGvB5yAe9SvaJjMF/VGEOyur9S2iWApMJIlVA6vN8ZH2KGi5sHL4B
uJ9fXRzYD/CpOmDqWvCzHCkiXAmz1p4ryV5OxFmnyus8H9BTEg2Ygh6cMEdAd63hPaPexbVZNDuw
MVF4RYK0EmFR0ISfzyWR6sGyQgVBrJgBPVyduabXDzU2VQWbgT+CO0unenxq2xiDEJnMrKMQO9Ri
f/kBr8xXIjmcGwwpS1ESP5+vDqw5n7DOOkEg07aFVnB3aEz7nxGV45fLQ618JtyNWEKzqptumMXJ
g2UR7CMjjU6DkeEQO02GKO4UckFYC9oD8s/eycbyygJaWbpkFixnbqIkPb38Nq0WI5GsNkKuS53Y
Ok4VOCAShfwP3pt5X/lJcvAEOtcry2jeaBafJ1ch0+YCwF/kbs8fqwS70ylYrx4R1s5OZGrYFc9p
W9JLdfmhrs6Pz58Zch+iUfR8oNHyNMuvBrTOBgbvmySR+E7EpJO9rQ3nOnmuc92qN9TrUfdfHnrt
ffJdzq1NpByEvdhsjUDD4GVMkFj4ff4ABMzYd1HRAPY3tG0jlPHKLrT2TJGPzF03XDb5aM6nSp9W
mWCThdCgA/F7K8wYkawskv6KTmUtlQIgAYEFJSada+3iWgf7K1McWHhH9Ij9bQQeHXye0t+OclQ2
AHjir1oKDungVzkA4175h1QPsBnfaix4eaYF1WuSTYmHq95dWVdr+wV9jjo6CALsN8WHMp3gy7e1
fUQt5Kh3JQah/o0mm779GuHMoLilYrQvCCn08mBQnfJv3//OiRrIxtFoxb8X71x2nQl2D7UsJi94
vwT1uB2R7O3HwTI3mKx8oDFYIv9BFcnOoVHvOX/n3EkCHXsx71jTXf5bLXQtx4jLwophGxaTErpW
Q/b4fpjwxH6+PNW15YZmgWN9PnmQDZ4P7YGLpkKRKkdPosja6ErZduDuZf3nA+NwxtG4NqtAlnJc
D8uiFBIo9aQpHG7iopLJxiBBd00BsrbTU+cF2kCeSoplgjAH6AtjAzki/MFmAw4rvUe1i0ltm4ff
Lk9pfSgSkYSZ3C+XNassbRTAywylK3F806Xq79ir+m9FzVn6gZHQNSCDIpwlDXP+kjR4VTjtht4x
DYNmG2c5/rRFpz6whr0rR/XapMi4kYmYX9UbkEEZm92UUm4+ihA2+JjWKdbuIZa1rl84/ZWzcm1b
JwpBrcrNlPbY+ce8CmThU9c6HGLlaAU+DlOh2uP5LotuwggB7/Nbh7LjdOfoU37l1c0f1PLgcub9
3FEJn41lxkVPyMeaCIJPXE2qX3wfxZdEqr+LVnMeRBR4ANqtmY0fFuVDEzfVlXBkZd62SjwC9INM
wJt6u+LRD9v4HdeT1Mm+KHU6jJuxc4p7zeySn1bphF8qB/zjlW115SjjssbBMlexOUoXiYAYPOHo
23FwSqSd/ZjPaaSXNSxmS4mNF6KG6MrmsjogS3bewrkRL9dtA6u8K8yIuBarnO8wsL3PQ+1/EWkb
Cw6SxL8ywbebGTookpSz0p0RlzLvcgbr5oCxjiNAtReoi5xXBGH6r8uf45vXR+sIbw49CPlZyqnz
tF8tWz1S00zBsfZUAyv74mTCbtxukEXgylFvAM7pdggl03w3K2Mx7iI0gNIRDQIviRP93RwKnjSf
wRjmB3zveyyWQhXQ++i99yycByV/I4TDdoCC/nyyycDCDLA1OXW8zS1XP2MbV6B2cbTSXoBc5u/d
6xiP6yVFYvpl5z38fDxBDySZUvAUFj3sHX0Sha662L8WyqcQwVHy3k9xHm7OC5Iaszl5FyEsZhm5
Jvu4BJxug6MJ+nyL0092E1dmdcgLw9pg4CuvfBdvFxCfP7d39mc0nyiFzuc4DnmRGuaQn+b0ye2g
OfexF0Ietnqy3WkZkXkM+uqKTPHNzq4zKLdoi2sfu625WLW9l1cB5Nb8JDBxktuADNVLMkbquC2b
q7eg1cEQ7fIq6fSg2H4+w7gwR2gfSXEqiXe+t3lePMuCCj/Yb3V4b8Q8T+zVWItorQvtqtfGrDgl
IzYuO9jlYHgRG8Iqvfzdv9nO5oFmAQOB2lxnXdwitamIKEv1kFOKwn7uY2isuE/HG0/6GhBQu70S
oq8tE7rQbXJ6XAYQQZ8/xIHToEKymJ0aWq5vGxbHLej3sXfxFzXvZV4rz2XY7C5P8k3szSRfD7pY
JsIMMdLUo/yUVvn0wMpQMHwNB2y7bexevrdl4v8OsMl0O+yarmysa6sG5BDaRkSGuiUXDxhbGHuA
15AjKshq9FyJ3W2HDoL2ltL2cLw80TeHxTxRwm1YfDMpY8kU8+xEomBv8hNY/vI5xqoZGnqeZdeS
4KsPlA58OvElXVjLj11TdKlMdZudppHypJNiLeU707+V6v0ecqmOMFrNgLJakSVXtu43Uc7fGf7/
kamnna+fcuo0H3u97ARd3v5e2CTPrAnBq9b6WGm0nfN10osBCzssubxZLK18vfyI1z4YIXnAKEUF
TIDFPme04NcL3BBPiCLuNa0wnjSsp7E8wMSwG7Ts5+XhVr4XdDagHNlTKSAu00yFw6bNtw/pKDca
shFDilGmTVKSzSP+CibUfugxZdhfHnVlkvTVcQNgbNpnl2nDGJpJ5rR2dkKuL+9DNfcONNdldzQ9
YnkYgwQp3xvmIF/iIEZdjepCcoYs3mvRV/UcOZ6yool3Q1Bp5U0F+7Z591F8Ps5i/8lhtAyAXbMT
EGoPWx76zA9d22kST2mSH5cf48pi5bLNe+NloCxexoptGhIQhHl6qvWiFPR0O+2taKv6z6ykPpVx
RGsytgFcxtxqdnp5ibCQdA6Xf8TquzRpgyL64HReJmKrthQhyV/eJWB1UkvxdPAbz74hIJkOU4Nu
/vJ4KxseOjRboMhjzDfBTisUup07PTsVMVYgSsMu59aUXW+mycmyK8tmdXJoiiEaqjSwLSM5zSyx
VfX8nI0obDGfyqcXaurqbVUH4gn3S//K57g6OW5Ysx6NL2QJBRLSx2t2YnJ53FUPQ2sotVu0fZBt
lXBw9Cuf4drHD3uS9CCFH4rK8+xfBeVWockqqcP8xNeBM26EA8vkSfVZ2G37mUN92nl6Lf97//uD
+ocaBpYHyZtF9Ohbahbj0s4XYgj70SkEbV6Q839mMr1GDFl7e/RU0DtPjUllozmfn8gBU/cjDj9N
A9/8IdWjULnLcfMaH4mRB++n2irUFq+smdWnStcq+i6SkfxzPirof9LVdO+cokJVv6Iks/VDow7x
b1Fq9tfSix9zNQARffmxrhyZAhov+/jf3Moy3SsbA8mkXqcn1avDbw5upG7TaoW9tftQ4EiamU7g
BqOt5TcBBtbBlThvddJ0g4EJmMFOS60qtZ7cEwrQriSBg+55XuB2TunZrtJUYtcGE7DrpINufXnW
a2/YpHHmb1ske89iWwdc0AS467IZ9FWKosmeNpyRxU1UzoB19DIfmObcWIGci+2Oe+z5u6WjTc/w
JgTWJ7TkB7YV5baiP/nzpDbdrdmgKN3Eml9ckV2vvVvW8Ex/oE5BVeZ8VFyWPB2lKqgwzYNrPcIF
Igzyj0LFVHHoW2XX6kbzJ26C+Mvl57v2WgmjbbJ1Fv9SF2sZbxh8ImsgZWXXyEeQ5fi6YUKQukVR
jFutSoutYxbX2Ggr5xq7y6wGYFSKtuJ8vlWnAvAIfeZLsHdj6lb/0uPSu81GOiq3YV1gxBLjkoyr
l+OZL0HVyd+X5z2vm7Nk10yXRRSAVJMFTcXv/BdMcSdUr+QXZNpkR3dhlwafqJ/Yw/7yOCv7PePM
9xSqFuKN0kaLAqMqJaihEoMSzNCSsW1vq6mKcxzb8CW4+cBwdDCSTp7xBktBHjkYjXS8FZ3AXrCS
cvq3tAfLM7yJXrM8Aej3/l2Jdft/Ay42+6mfLO7L0LtbdloMf6QyuK3i1Mei4hKIlRt2b0OY/Y7L
froi4VnZGhgaIQ1l1LkdaPGpyirX4ljCVdJ97IJcq8Vcfo9rR/u9dHrnnxjC/JVFs/KxMOIsqoak
h2R+MSKU8qExMDI9VWUVfFL1QCLSGnA/xaep+g+3egcjLwt/m8svde1reT3s4hm3Hf5+wlDik+NX
v/Iil/eZ0cR4yeRd+avwqnuERJ/wFWvv8ErNy93l0VcfM+loZBWAzAiUzr+UOhsRRzW84akr/BPa
w/sy9cdfjWqMB6OR/fvja64LyHa4ovH3cgWD7I6VqI+Tk9U2v+sqxxtK98VJ6YR5DTW9susi6yOh
D2wMNNfykiLa1sscNYABn6h3Xlmkd3rlDa1bK357CJuwwRg48GaH4vfroeft59XQi1eKFWAcwl9O
TqKKaKuRpSN3jmKYx4Yw8MoTXVu1nJMow5FxsOMtjlD06NT+YyM65WnbYYoyaU13p5VJh6WfIp1t
rGgYmHUlnk83l5fO2uZHoosyHv0Q6EgXSydrfadJFFTfqFvH+8GkHc2mMeCP0dbtlThhdShiQG6B
fyVfi6E8qOCtCJTohAS5urXLqb7tcjo/E2jiLx+YFWVUpkRbFifY+Qeh5KMZj3hznjDFjQ425oDu
ELfGUyg5SD4wFF7KMyORJP6yeUFOLFwxeyNUU4lZYhePxt4KDJyhgkTmw5V9Zu17APryv6MtFkoz
xgP4R9CIGgZ1OLYVSLsehdcbmzDBI6DE9chzQQjLQ2HW2ZUQ6K22m08CcSAgEegGrJfFY50QX6p+
x+hpS0CIGXqfQPHUtB6eAm1iEo31oD2QhjO/pLh4Y9GByv8uwe37Wg/H2loCTMaWR2cWd5hFbKCV
7YgpY5Se0r7u910Qy3sK89XOMnGFdt//htGzg4ihe5kvZbERYChNt5VQEo4ULB/CtI3EpghrRNVl
Q+n58mBrzxgdjjGzKOF9UsA4X7qJWRfKmOXRibppM6LzFXG/G9Wp3XVJhRGvbom239T4v453Aqe1
JwdztWKL6qt8vvxTVjYl7ofsvRhg4JqwFAj6ThQMdQJcLswT+ZCFve5spNK7pvfHS+P5nafatfW9
cpJR/MY+EHbMrGVbPGsqYRb+swi8SjSnv02keWIv8cqVP/qoKgEDhHYWv//0pMqHQgZS9RzhL0KG
Rsuhrk5DeLLbLLrzpiHHZ9rphxvaTNUnv1OVd6O4UfjMV1OT4WZKzmInBOmgYuLpAfwdFenSNGzf
YsSZfKZ11d5Ykd9fG3AllEYzw4skRACdsSxO6X2Tq7JjwEhE1qZttCHfxaIX6pVHubZkIFNzAebS
zYG2WLy18K3BFzaPslPiZy2q8f5Oc6P373tKnP6hLGxyix6MieG9I/PFUJqa9WukiVA1nH82YYha
QhO0+GS9w8W6I28egG/SiwQhb+zDI0FHW21MJ5P/vPMzmdcNxxpXNOCOAB3ORwY+pIIadtqTLyiP
byT2WC2VaSugpTu0Bn0jsqnZj524tlW82QMZeM4aIUpBokh25XzgKLPtMB/SHiB+Uz3meXfnt3CI
sYJP+/emxOagcibyUuQQFBsXCxaXJ6ymnUCeYqMej/hFDi8hplIbpxvle3fbeShKwuw4CBz4Ss5n
VVa9OXQikqeW0me/yxX0ADs9MIf7NMMG7vK7e7PdzNMiC0bUjO4G3dT5YEWkE1FFRvLDpkt959f+
9J/RW+MxqNX827zOrsWzbz6QeXIaSTWy/bQ6LhHuU6EnddXE2Y8+MNOdUdVVgHOWk94nTjH9BEI2
3ILadD4wTe7xyNJwUaIlavH6PK+xsoEG9R+lU1nbLFMV1aX3BOWjY6U3uOA24kMjmtil8JYAnS5K
OAVfYkQxPPmRFlPvDvT4Pqay9R8DTA73RW73V8Z7ExfxXImb7Zm4MSN0FzMcdavolcFOfwz0A+3G
NlR2jWoO36i2tHusW4PSTeMh4uLgeO+0MOLA4BZPhy16ZPb1N1fONIsCrJPH6EshKmwwp01zzbxo
2QxEiEPMRYqCY5HGQoKe83UKTkRprVoXv8RQjvu8KpofpPpoDZhUGpT14Ecx1Mo+pkvgG3mH+iFq
62fkUM3Xy5/LXyTQq5QMvwO5318e4SxwZL89/x1Z3qAUUafyp6klllK4upIM3T0eyy2s9dYBNOXm
9BSEO1gYKn0SceTrtSuxqe8/TYkxGTd+a+ftn6aBybFNG8f+LnHO+y1jhF30t2ALDn4/zBEyoG11
uqeqt+p/0eqaRwyM1doVRto96YXVhn+uTG3eV86nhrUZyhia6eatbrnvNFbTF6Enwp9Dj9z5CaVD
8xNjW2yiCXvR1o9S9XcxlGjzJtRLQ9+V1qAm+i4Ls2S6H9VCiM8yVILEnQLZB9sxi/yRTs9wKg7K
mMfek0BSnd9GPkkPDCth7NwWqZaK5zjmD6XV6eYV5cRid+OsRzjBBz83ms/Eyjlp8aq0MCHo86Qs
x19IjfMXrXXC1nUE1gqN5vh7K+uutIjRvLp8iIBLEU4g9SNBSvC43E/DPlMSOvF+mklYmAelHrmI
uQjjS+tuSgfp78oO1PVGIosRj1VL45gD42jcmV4uMmy0pZHuq8i3f6pBoIit54xp5CL/6uxNGVpF
gFN9UGUvKfaXsdvnk//JbOn9eDDtRsc+vnH67BDYpciOteF5/n0F1WgqP01DU5TNI7aw6cHQqbG8
TBFQyZs4bzGHxJZAKXD4NaqhO1CNqe7UKEtrLH8HEX6ehN8/Zlal2TQwttFvqw4wPcyNavpqZDB4
trXS8U0mMin30TgO3Q2unLF3yKNOqzdD4ufYxyVlFO3bwhnau8GeKjJwvT561lPepcmfmLRY50rN
q8qd1HES/DUaI0D5Ok5ktEnS2PTdARanEe2tpPfCL/SBJD+ckUd2n1Eol5vSTJPosSjhdbckCwxK
825jlqZyr5ee/CkJj4KdXjrJp7Ka2gbEAjbkBxOEmr+rnTExbgecX4tto6Gb3E1d1Rc7HGeTxm2S
wXkBr6oVrtqbtXNAqRd77mjSqr4Z/FrHSLjQx2ZPT08b3lYKeRrIBpPyUnOYeTc55IHURX41BF+d
si/sXSaswN7WLerWh0xViwTktpU63Q6yhxpu0OIO8r4zciEpHkCX25SlF9EeNA72d500qXUvR80p
v3J7MtonMzczAw3AFN9pLRyBL0XAN/tQZdXwpJpV27qJGYQOrNqp8m/LThscDsCqNHeGnov0oLSO
jB7VWIutpyJsLNS9oPWnmzq0I8dt7AAVezplNOgbg3IfthTkNp0a9dlPHzJauxk45n/bVi3HTWnl
xWe2z/mpRYY/YO6tBeO9DlsieZJ5P/3jT00AK7vJZYG5MBgV4A+JWnlSc4su7O0NZ5Y1HnzMY9Kn
qVcVkbh6zOZabJUUhMCjQWDifcXqRrS3Zek74tFQKyW79fClHvKN3pZZ+hUve8XfD7APg1+is8rs
U63KpMm3dZN42q73tAIWlUxDNfruKUEbaG4vaplrm7QPU/OLivTQuk9zJFa3ssz9nKIRt4cNn17b
fFVtRcv8vTbpeoFPfajIzu1Ty/Du+t4acCupQj+u6O7uEjtqXOxEwDxWnhYHW80aPTLrGCudijHw
1W+BX6kvE8VB363YF6LbkK1Z7EH+a/96eIbdGwJSwJZucXxHta5S9a9ToIz9L6EXOnKUTm2jb33R
mU+Gogflg9lyNrnsUICTbdvHX7X0emfY+KbWVNvOsRDn9Fqeqi/4Fkf/tkhdzSdV5V40ktmz3EGJ
0mmDW6t5mMA8C1etpPXbmjL9WILDECzvAOdsa5xwHvYKvU9oApV17eZQjvyNVvqYk5ayzmuIWzZo
CSMtBgRHUyjA5k7tHxtj7HRTx0r6uUa4aLuBldvDTUaxZXS72vew5pVZnt6VWFLVezVogttJT3Sx
rRqczF1nbMYGEp4SteqOoCpPtxBq7U+dMimlWxtWJraGZ+bBQTcizcDq2MSFeF/RMRrfdnQu1WgR
MHE0fwAmSf94ncF3nbRJHWyB0nbGJ/rxmvYuqeDRPkCkj7p0H6mTYd2FlRcczSQa620y6WYArF/D
M1yWvvmVNvSo3yrTKDGJhfvY5b5b2tyjNxrc7E++EXvNKXFQLm0oE2kRDoHqPLu86JQttX2t2BMF
AOkqWrao57zTuhu1zzQubRW9JJt0CNLpvu4Tr/1E/zXAhIQO3VNF8eg/jjfD/+Zn47gfBHSrP420
fG1j1hNSL0j/SX0wiyn7rDqxY25yq4rMnT4YbbEfKTl1m8IqjWGvUNxEwR3jhOmOMcrHm4QqSbDN
PEMecWcNx/u+mbuN7cQ02tu2cWYb1DzM3X5qmuyhitF87QorHKzbTPSsZ7q0NculjphXL0aYhcUB
LVNn7Tw1Q5NeF1IRD10Hb0hsa5BV4veYgql6UmkzpZXeHKJEe/DnRCpqAJ/nSRf40G48bjPFsY36
Ig8P9Knj0bxNimBKN5ejoUU5g8Lf7IeEnIWcF9moJeye4vn/I+28duNG2jB9RQSYwyk7S7KSLVvS
CSHJEos5x6vfh5pdwM0WmtD+GMzAwMyguooVvvAGr3GGaHwJfaNq95lfx78KVKabG0/zOOM2zwiu
1kyx32Z1reVukjb2N2Vypl9BhY+4hWoJUi1zth9eBwrm1Kby4mkxXsZc+o9K7UQpFJMlMcqTUImh
yN2pgMPWJKPWj0MlyAuh8OtcfeFWTB+rofYvLRGUz3U+Du0uV6xoyeBklrEwOZMaKZBghBjJ4+dl
gwiprIjAVrw6sS4MV7Ly7lppE+WqlpBJ83McBawsx0Ghr5V84fPOKgdTX5fqIsWKz5zQmAPsUqOj
M1RK4Wtd532xigYzeEooSa3NPo6XcoZp6Y4Caxug8GdPDqAQbOtZSa8qfdugPxW++KKW7kM4UfUP
3o4sWyvwGey14VPI3aVGazg3SQL9e1PIddFuSn8kKIu0EGYBnLLi4AHK/6WDBm4p89ZO++F1ws70
NVT9JvjdSUKWt/BMEvkQOGX1t0hNM+betJPscgTk2O6J9VJtAet6snEg6yMxQmrGYSTZndWd2rA3
KySljJeRaLmcXnPFv41UUV52UluyaYsmKxdqXSefjzEn+vrEnJyE52ZZWNmk9qBS8H2ZXq3GhR/R
BReNROnEzRy/WVLBNeapEYtDaWSq+8OCZevM5uh3yI2OIpBf+hAntG2eK2lz20sVTuUGiUy3MUpl
hNXD1zPWqRrbz6AzWnVFcwa21ID0Rx+7IYzO+KcoEOEzdzBJx/JazdNG2WN2bTr3I+7eOX7lk7ty
6uaaJvL3YMg9g/C8hZ3QuxlCH8FDzkvmbzx0OJJrx46TZKUCXYw2aqMqT2hMdopr6kUBdjKni0aS
k4fVRZaIUfzSy9wob/1UzRq81LW+ydagvGV/JeHmLdkr5Dq98JDogErdLPBUDI8hbUobS42MsF3V
ZqtYW9SAcSBf9XploZ3DZUGBfJO0RjuZi2d1ShPNC/O2utdHnrA/jucn6aslSqP6Zu2Ku2oiCpLe
ydBiqF3NrixUiMOgK7vhiX6BvwnGFMciEdjX1qi9YvEoLfS55k+CCfuNBBkuF4VUlZbW8Q1Zl6JX
OlHLT1JGrrA1h8jfDlKk3sqxEfs72R7btWrHWuhGAtEOtzKzSF/Y+PPDxm9AmZcrmhII7ba5qmnn
y5IfO6n65Ju+trLsKPqVdplwqeDrhBxQ2RaKkSeFl88ROdigJ9APoDJwPOsoVxqjCCv1ydKJKoIa
8n4symDbZZ7nSp057lDnUFZpUP+WAim8VBrdX9lFvCSo/8XMWXkOPYIVFJrUWT0tMUTCAY+1J68O
goMM82qjt+VwB/BKvmzqptufDwA+feP/vbWZ+ERi5YGa1FV5LY4nXg5W0xmdqT8NoVP9terYvHbI
e8xL6DSW7AZNaDvruo7GeIf9l0SKW0rlplHbfFx7Hfi0LVgLb6GgMaue0izhR6EpC4+Beq0+Jxb4
WPA0UN30J2BAYqWitbSxs6KR3bFNu+ckQ4tgO5aaJ/9ZWI1peeerQQcTug2v5qmcaRUN4Nu4GZ+E
sL3fYEzKZI24Zr4vRK05G5GJYVxHXiieIicr/9A9DTcQb2Xlm6/NtAAQ/7iFARpD5Jhehn8qOroT
ZKHR9cZTU7X2bViq1spzhFkTBBYWQaedRc3u/Ny/WHMcf6j8U9GZKLWzy59upCyNqNY+5UHwEXZ6
dinrGe5TCbSrNeW6+jdOROr3cEPTh0YgBEaxjpLwJKJxPM9WoSQhJ4351PadvNdlgS9HN479PQVu
3bWNyF8i43xxvSFiNS0qYg/AWmYr6xBjx22eGk9pWY3lJh3K8RK/F2t0keX2rsFn1dFKC422W8EH
ylZyqQ0L7fV5RDhNmqlSwKYxMIm7Hk+60YpajismLaMGsKsBf1wQo2erniRrLUdQD5NAS9dDbyw5
Hp3U7aahwY2C0AK/ivfRdP38s68ajQIb9oX2U9B7UfcjTNkR9yLWDdAgkaE2G/TDovIaqre2GszG
1jYtGXy3CtEpv86QvBOHJOykfWt6zfiB+bzaBK5M1yHYVpWl9G+93tVNiFOOUO5H6BX2KofMdQU1
qMq//UhQgaRVhZ4+3SMA6sdzKcoMgaosZhlznvDQaOrQFb0eg5ZwouhaAVG0EE6f7h1GBNxGH8mm
BzEX0jd93VNqatRPbQfpaNSl+rGX6mFbiyS5cLCv2leaPOxynrZdzEO6cClMW/P4cuLrcTFaBGnT
eZm9UTgS1jq5sfnktKLZqXZWr33h9KjR9uP2/GXwxXvI5cuRRIMWoCQNj+PFFVRTB6/PzSezK1F0
a9BvOtSO0gg3K0y9Xrd2E1PFapQfGMqnzr7muG1U+lrA7oI88799OfFzeKaAsMv21E0//jmIIult
PCjmUzGo7Z0wvWIj8iHeWiJX3BFm6c6K9W/KlXI5MSgLDg0LiXfE544H7W0J9mVem0+EiNbOzOTu
NbQsQCEV/J3vNV7/71hoeFDARzhvnjxRItaqMozMJyVTw98daopuiur/ocqydOHbnl4/07wQ1phe
fPDjszu3cIBlSXz5p9hssbfiBXZbXy1XQ5QdAsOXVv6IkqNq+MHC/v16YFS4AM7Da5vPUWjUhPTW
MJ+krnLWfdCme7wpcIFKHcS0m2zTduWLZyjJwn07VxJhcRHVYVAScGJKJE+PP6TRNoGhiyJ+1nuU
Sn6BL3YUV7N9hdZvI8duZtDt2Q6J1unbItELa83eihTMcfIuudSFUrPhu5wqctVq4UbDcWXJLPOL
A0dPkQh/wtBCaJ53/oKszqIs6bVnkdfPnhdHW6MNxUqLY3Ud+VgQgsXUV3o15m7h9/Gq6n1nF1K6
W58/+aeXDFZVoDAx6kDwwJwHoHUgV40Qrf2EWJcAeNT2t1XRSi9DZ0hL1afTkAMEJGoRZNY63f05
pA6AeZ6YZGBPER2IS0/RyoMnjBDQvSz9HpU6Ql+zXDrV06k9vkXpE4F3p/ZDb54g4HgzhKNvxaPZ
Bs+lqtG8oAn/1OBTUZFU6Q36i03/9/yKfjUg+nOTTcJUdpr7O1GW6ISvy+FzWxnDHwC81cYpVXkH
oWF4bGr59fxwn8HxfILEF1BTJjc3WtbHE4R7a+WNZfnPRWDn5s8sidR8RT2tki9jIQeulFMaRWDr
b9UL77LUsFZ0B6tWdjkx76Y1qwgkZRc08dbocKJ/zKG6LizJFx8eITOHe5wYBPLlLAIanH7QAq+y
n7xSz9eZQeAV9nVMNSzq3vSksd1ShDww51fmi62NYCv8MnILKF9zerRUxcWIvTajovECXClSr0an
Nx5lKayW5EpP7zr21qesJNEmwcn0W/4JtKTYCGOBbtqzbAXhqqiydpeUVeymhO+XppCb+0Fp8pUf
QSr57iwZDSIFwDPcFE9oBzkmBVXXiPgZSTFLc0EppauuwhHEjRJ9SXr3i83GaKDpgGZCUUYPeTZP
/LaaoauiZ2wzZXWV1kWPc6GOEO+tFGLsuNHrzBjWfoza1yaOOtt6gard3+T0YD3XUD35Q0YI0boc
8rYYNuhQ2uGvqK7Yp99cFnIpsNUWJkgUmk/qdwG2mLiV1OI1GHh0Vhl2o2ui5MHbIEy9hJ84+fpT
pIKsJyksGSxgjuNVGaOkxObJEa+J6kVXrRnFOztJ6JOzPG6bSdpDaQZXWtWWC0/syV0zlYkoIBCf
Ik8FI+N4YJH2VMoo7L2EvA8vlOjGy7bN+7s8LvoXqCFL9h9fjweIizic6tRJsSi1tEzvI/XFq5J0
r8bYdbV9Gm9SBPMK10eVeaE69dWAZDBox9Oc4amcTdDy4i4IvF5/AYhhv4xtb96mMd0xGd/Dtdbq
i1bOJzVRridsmzjDn1mbNf+UiizKxlClNzspG3OddUVNxqMKWuCeE6SXWini9jVWBsuQDgLCc3YP
Irquf6baUPjbQBvbotwnSj9UC9+aeJyveXTTTxxguBI8opZyGtdUsh+WNWrMb6ACBOLBqlMJIimw
vIG16vrUNrwrm9rNzpfseLzRS7pBtAUrkjspNIRznftqskaEJrXWvWIk3XWdN0jDpJYuV/sytbr0
0Es+QkMxRGsEGAFFGfuxCvRgX2Ld2W47uU2kx9prgD9SqNTijd3U4k0jVhDY9NRE512rBOl9FCMD
L1YwQNMh3Ji5VhaFm9I5fqB/Kw2PjqitJ80gMf6h6IH+RGwexm+j3vrNJnTSWKwALMSvoq6twM1T
C9u9HMfQneMXqOx3bT+I20ItKVXUucb/ujJkkhHU9+iCdofMN43g3grD5h6tSq/fS6mX/NTBMw2u
NOGY1kNo0QaUoj6/HNRa/TU6Va08D8mI5VYWRUl409ICuDTRhAzckY5iPFmCmMlDpfeyfLD7Cqyb
O1bgpteVqYVXDpRX+0L3ba1xLV8qMU6JywgH5SB36gOdElG8VwmVo1VVKCUdmVHN7kP4yDpN+iCK
r/AT0mQ+n+M9GFaDv0ulZIPpGmakIx/UCWkdZFADdkg1S1dekvTOKuisrPxlFoOQu02jF3mUbkwP
TV6BF5Av7G0PpP1xlEJZf4tEG3bbIKHKu3UKSfvQA2/MEohMtkPB3OyARHULD/DJtTiVsybAN/Et
vNV5WU9xfDlIcnl444qodyLumm2g1/52yqrdEvwd4rtYbstBFy2kACcjW5DEANHSR6XkwjNwfC9m
JtIAydDqf81OTkoEJuAVrUHQKXf0l7KHEnQO9hNUPzNnV2MbT+Pg/PNzUjog8ECUBaUpcIMTUe74
BwxJHxhJkvofNRp9/p1m1/aj1CkjgVhS3sA5D8PLsfDKTSia5IHXaViI609CLnC21A5oRZJ50W2e
BSS025SUxCV6JbxXdgGeNv46T4dUc9EvuZYwlLNppjv5EmhyfmFTTaSSScBNyD0F3bPcK7aLus9L
2XwdkHDfFuNQHHLVzncx6qMoJBY4YJxfaX12KdLGRnUCmQa6n+Bv516OTeyjN2z1ziuKbdYIhqiN
XWl6oxdAcPNockK9g7TlFULPw6SkePxFZUnKR15Z55VKUeDqfdX+MjI/eQd0Y3xTGA35JwQKpniS
6EWdvKCOx1IH3RsCtfNeZVyh9mE11hdVUMjo4iLPUrSLUsqfAfi/L8vngMCSIP9xWAhjjgdEEjuO
AydzaFob4s5qnfbGsyEht3JXHwaM33zXy6kZJGWuH7Qif1HrXNqf/5AnKfHnj4DTRRzFzgUbcPwj
ylbJaWzHzmtSNGq59szRdgMivAdRt8NFN9j6Rphh9Nb1vveuirG7iY1UTlwjke3t+d8yvz/++ymU
qukPUTOek6TjtJH7sW6d19yxG/PgtG1aum2DKanrdKjYrDWlGGk/ZuGd0gz+3fnRT7c0nx8dlf83
+mwhEOLSjQa5z9eiS4O1WdmDv9LEslvv6VllHJuwCgo6NYg52WrQ1L5z6ooFj9Xop+7AyTHH2tjx
NHaXZuCMC22er8YDuwL/GUsgILmzOylrbXNwnMF+7TtDQ821x+58GLoVDjn6c12UwcL789WRhbxB
ZMyhBR4/rfM/SVk7IXn7xHdeY780btW+9J9SYfeHUQ/jJTLZV3Ojk06pYSIbET0ejxWVRIQlzsev
GNVb/S5rzPgy0wJ7dKVYcrDtjQ3t4dvbBKyAQnZD2QYxo9ly6kra2VKYea+SpzT+qqJ75W/liKd8
4Yr94jRMtgV8NDqVNGpnSV+O98eAQ4H3Wsl5tspSzwEVkUsbE8PevVoO8arIvPJXGJbV7vwUv/iC
U5YBfR+qAXXp2RdUawQ49aJ0XhVs3J3dKI8hrlW6Pm7kHvjdQtQwfzM59chRksAjooji15zVbgZq
LcWKL73GuqRXU0F2iN1KNcWbl0sxUUSduL7meI/nJ/nF1uGSRwCCyhi79KTujJsKFWaD5fVKH6GJ
rN2TKvYHCSODjRE1S/YuX40HVwViDCkcY06xyz/HgmZgGSvyIL1O+IgLCVbOus1gUW0kOwivdFZh
qd3+1WecdLCIgyaKjDr7jLSdQsdDwuTVR3PTX8Oq9VaSaobpKhWht7Bbv7g9GYtMiaP/2f86nl5s
dKLKReu9pnreqDSSdeBlSj/KC7fLV7uFuIN8n+4922V24p22LLRotLxXK/Gbw6h2wyaKo+CCvrV3
ZRVjfCiH0Vt4JL8adDIgp6gNDw/MxvHk+szLnKhq/DeJTGGlx2W3wUcaQw+hFPsmb/QfuRqEC6fw
dFD00ihmqjRQUdOY8w06r5UDTzb9tyYQ0GMTo2jpEEFK29q9X1ylaunkLixwfX3+YJx+ScadIiDq
WtCA5sY8VKzL3hcWZyKqtdIt+BCEJJSMPs6Pc7o9uUDRaGI5wdvQpz1eVFzRzKTKGvHWd5ZzpQ3J
4IadZd7rquRsvj/UxKIA70FuwA8+HirxgyjEeDBgqC65GiQ1/IW3JNhmpCy+fa18GjDCfuHNnWA1
x0P5RSUqaB3MytHSH4lUSYd+UDgKrbiyRZVtz8/si02CNgePA3foJGYzu1V0L7eSJoC/U8mVsQ6s
vn50JC0+JE4YgJnTVBRosyVh9nmaxSLSQUEnnNYFZb75HMG3lKmeZsGbLHfdTlNDb63hkuoGQ6Rd
U2Gu4Rn26m9AHv3GiWRz4ar5auMQWkylsIm9Ndfi94JisApNCt6ozrUHnslwpVtpfG+NbXA4v7yn
lzZZAZVspNE5C+zW469pZHZrjGaRvFV9rBUbOQmy6NZGMl99oEJV3/k5pOsl4amvBqUWxkEjmSS0
mX3TJI8iIOxZ9qZ0kHxlfIzvqAtpV0Ofij0iG/3C7fbFeNQJSJwx8CSVmwcaqWOOJfCn7E0rLcMF
yhygLdpV9bobOv0jpEy88OKffsDpFaQhhcYeRc15PRNgUJj6TR+/yYM6bu3Mtx7aQMMYSGnHb3rH
8Pkg2SFZTDcClC7V4uMvSBiRia7LozfJo1Pwa4hK0n/P8RLpkEEX+HV+v5zMbMrjYL9Pwla0f+dL
icqkn3daUL9NMk/PNdpHrkKAyuMrae3/x1hkZiAkplIHxbDjmYEey015DJo3Tc4MUALIWm14EyF4
VFKw1II4uWdIwqnNTrkRMyNPPB6s1eEsF57avzl9VV1pXmCuirwzbvo2PLROuAnUNFo4eyfvEGg5
wMDg01SOgTNHZGa57aWxH6pvciQTvuCJV8gblVrhQt53+s0mUh9m43TqqdJp0/H4JzBzorZqydPU
t5oeBexaPEYuRO+19SqWnaUocFqno5Sf7zVh7eCfor9MD/h4MKUy4Lw0Tvw3NhoN8GNqPMALDVdj
H1sAQIN0BZHN2fiRmv49vzVPqg3IhCKxMKlcoz8rg1A6HlrrTS1pyrb8oGRqvgQInV2SWQ33RQjb
KC797m+OeOCvUFf6C9wm7d9qMnQLaz23CpvwzpaGVimFdOIa/j7+EUEq9V42GvW7poHt3oxm6JWu
ETR+QV1saJA3CWS0jxD71x8kPRGA4gZN2SedUUbUjBP1pY5Avx9iWcnk7cIKzXfcRNHgOUOoliwZ
AYvZj9MCBETq2FDfESvS7lvd014kkFaPVLxLHMwU6Gw91aNNQSZ6WYRpa60cQ1ImTmM2BRN6+7sc
o/4PLIxmSZHhBEI6/TgApJPDGjsV+PDxyimlHdetMqrvclk7PwI6T48KPpCFq1a2dtPBEexcp0ZW
ye0o1ycu3Qkh1m2Zd/taF1BohV4IY+F7zp+O6UeRCBMJkNVMbO3jH2W1xIltZCrv4xD370ahZB9G
TFVV56vdI1a25Hn2xf7hgFKjnqwwyb71eSQOsSgRSm+9h1kp40bRpTWqiFZSu4Wo/JusylP5yhKD
7Opx2NjrjKf63kv11oUfmPxNB+KZrVDrJFyf3zynK0Hpd0rWSYDAdM/zEjvO0JVoFO9v1BgvUmR6
tPvTtrvyLLQbk7B8Pz/c/D6m0ktvHW4+W42EZF6r9Jymggqh+u8+j4A7ynjEVFIhXZZ5VR86LW0v
9M4Wm/ODzi+vz0Hx7qLCD26Xyu/x14YuJ+CYMWg2AlmtNaHvaHk5EAIz5bZB93TXozFzqHwYvedH
/mJ1uaOpa1PonsDKs8/ejaIwjEby39Ep6p7y2s7WIgy0S73po3Vvi/354U5WFwYRmqPc0rx2aJDM
JkqkJAdBGIbvHJwqcTWEtd56rRkqJDqSzqWuhUKvobdLeeb8KUIKhFWdCiKACk4LwgquNQ2uEdF7
GXN0oNxka98pPQOvX9697+5YBqO1CbOcUGzSrj7+mnlpqa2dNtE70IpgcAs4rdIm1qh+gL+XNgh3
lPk3I3fmRx0f6pkGLohYYnaHQZIMaZS3ybvh++m+9Gz7EjawdxgDIKznP+EXS8lQAHB5aBCxmXPu
RkjdeSTnybuI1WCTOIq07YWqptASKRAszOtke07zwnFkyjAxx5jrkFCFDBUJ27F30ItiFUS9tm9o
Ru2GoZVuEzzn/n/GQ6jGJsgEmDt3zJFrUE2hEmTvQWj4KELkWVEfZLU3Lv0yzSQ3z3VtATp5cvan
KXIapusGfOj800WCnrwUWcm7GYb9nRcW+abMQtMtmwjAjVyp9VWhG5NNct4tBU1ffEueF3SQ2DtT
4jf9+38itMEgYfCher6Lps+gM7VFtq+KLgzodCfm7fmN88W3ZDDSEu5xYvk5VSNNtSCJtSp7H9NI
22S412+AFPa7FlXGVQf1buGu+XI8Xk5apxOWbL6wiao2Ik/67L0pQ3NPQSLCLbBMbnm40n3FM7/Q
DjhdTNSVFOq64KMn86HZYhZ9YvldokTvo9XJ94XfFGsKzMMthfwl7PhpyEkQBbeJxPlT90ye3aNK
Dr6TYCl+9+0ix4RnVGM0F2zzj1Op4R2O8XDGQrkAOdVqNyacw23VjsVCC/F0gfkRNAh4PdAhobJ1
vHuoSg5yOGQcTmsMd0aUhchNpNpfq8+jfeVk30XrMBIeXcBhKRpQaprXs9E1bvNaGtP3atBfqqao
977Gw5WP1jogVdqe366nnxNoGJ1YypKTdflctgqKUBNpntS8a5HuXQfyiHBN6AQHXWvfvz8SSELC
Dpr7tLdnsV7gYJNZS2X77nVqfjWqjth0rR9sMZsvd+eHmr2/wLqQtAQdC4RBQQZsbsczjBVSHVKi
fvhppsMXrtQNVTX/d+5X5iGxDX/tCblaIq18OeoEKeOe0wiwp430zzXTAdTsalErHxAedH1T24X6
u9brZgdCR3vTcjX+0yCyonzvMp8mSzGEFg/JPM//PP+kMwsiWqnVj0EdFFy4Uk+799HkvhNJ5Slu
GJXtwss/PbP/JKH/jYhIH63n6Q6Yl0PNHv8Y1U+1D9HTRfKbbPythpa0UOWZnbv/RplmRYwBpXcO
z0tqCpNpqmgfNTieA4IrwCQ7CepnFqW4TA4qvqHfw60x5Gd1nieKFJN4e3a32X3TO1Kiax9Fhsv2
ZvpnsiuGAApH0ACSGgk4zu/U2fH7b0Rub7gLVAnJbY/3TF6kqASqsf4BBDHYVE5oHgKBWqnU6tLm
/FCn60myRR+ANhl/0ZY7HqrpnGBy5hK+K/tDOYAQG4O1UWUeIuJyAnVCa16/PSLKaiTEmg50g7+P
R1R8O+sMkDO+q4eVc9HYzl1I1uusw1KH6Fth4LawM0+PIJJjrCPPPA8+HIbjEQcPA9JIR7rDbRR0
1X40EFEQApGGjyru7Q1+Z/6LBhoufTk/0+khOj4RjDepDpLDQs2eA4mdyBCmE5cIq4L6lH/4fSMO
qITZrlbk/h8/iZRbtG5wPLEq/dIcZGvJdfp0H6FbCdeJlxKhCZbgeOK16rRmLWeh70aGDvgES8cb
VhkKt54tMUROjv+kgwrMZRqLstfc7DNPs06SKqv16begnwJiGxWfNk/8/Ltfk4Eg2bB/oFFxHqev
/c+FanVFP5St3LNjvWSMNg66++o6rhHxuku5Ek0XRF3tXzQqChwLt88nCPfokzI4cdxUOaRPwT13
PLhXmKLLR42t5EFfGrYjVUT1UsS5fxskGkJksW3VMthwwIbrQSpk50LxkCaDhTRmqyL0zdQt0myo
XTXqErLAXiFWCV2EEQL9NkvQVVshtVDrLkhZE3NcVD6CFyNsMunOLHORXhih1MoQ7THLczVTHoiL
lR6xpNz14IYG/UrXfPsVpaL0USQCNUZztEqt2XhjaWvZmiLQCF+oRK3j8fxuPzllPDaTNxLRNGVj
ZJaPl4aKcqHFvab4rukk1SGtvOSHphfJSog8fSYR7B8r2y6XmAGzFIKuESoZ3GGccNJr0ojjYVsD
oRm9SlTfFVCIqkNXZEO56lqU+C7jvLXiC7hS3SWKbnmyKWiCLOURJzcoFJhJcXjqzMFNnSNvTGhe
0Hs6TaBEpTqDC/C1po4Nll9eZU7avJq6byzc2ieTZkykLdHsIHKayr7HkwYpjpBOi56SqxvZ3wwr
t5sUfXIat51zofa9vjNA92/NfjQXTsAXsyXqxqyap3eiY8zuUtKjyHAitBTdoQz2Vu0X0d5X1dG/
rwOt0q8youBkIdY+2Vn0yClGTQKgEK0gnRzPVvH1JmwoFIYgcHXdrVEirFdKaSiJm3R+vpJyyflR
AmDxFq6az/ra0XEnowEDOTH7QJJA+T0eGbGkzEk0DYpJLbd1etGTTlblKm80Jf5Tw/UHYaw3Sr23
cQQM6pVlA9+56s0gbX5YaccTviWjRuOiRPfxpmlGSbhKqQJDT6Skyde2U+s7QbAKjy+v0I8myEbw
zYXK61t/RRSbzVonPJYPlkayitgSPTvv0qk5zaorpZYS4JclVeNGTxI5uDYjiixr9KnLfB0Dcvym
pDfRHXceLvBkPehcUsg/Xo+I+Fkm71H/dE6zNtQHJxZuMvz83kUyH2S26FHT1dqoCPWP9hO5DMnt
Bze4cRb21HwfzweZJZG1wP3bkHz1D6mbqykrX7oog4O9pP8737qzYbTZ7WRaULJz6XMu/t66l38O
h6WZzKOM+RCzDCrzDYMkgm+C0IC4UmpXGtbmm/+rflDvz3+Y+a0zH2l26xRQyC25ZCTlJrpAhcvY
GD/EBXYs54dZWrPZQ6KC9c/g3al/vB/pOlzLP3Gqv/3fhpjdYkGn157kBeofLuqVvvZcsZG254f4
dDH59+6Yr9Ys+AqwINLygmkUL8V1sdsGsA7c5qEFp/83kNzg0Tn4a+mAVJyxVBGdawXMz+k8+0sC
qYjqjvmF/q7U95W3GpJbuardUjIuFNVFD+basDe+dlA0yZWMAkDOQZIvx2rLb153aHaYvxBnqyAY
n1+WeUg6X5XZDSID3g/jnj0krNeku6vSp6ZcuD++PBA8F1P9md7JnLSpCiI/NDjYP5H7K7lQnp1n
f+1vs/35mXy5Tf8ZZnYasiEMHBExTPYR7bO34VE6DLv/bYjZSZDMvNYS2pV/mo2/mbbp4H43mv78
Hv/MYnYSag06+RhPQ1zkV/6FeigO0dJJmG6gk5Pwzxizk1AKPbdKnTGUm9Rx2yswWbiula956Tba
Kvorv/5vyzaLFyrfkaU6YfdnH+Ol9Fu7SHdLH3/OS//vhP0zp9k+tiJF5BKi0n+85/xK3WXP5m3H
u33Rltv6t3jQR7d+FAvmLEs7bvYw1lHWlyJgzGFYSX/MYi3lK+eX+fC/rd7sZUxzP0bhkdXrNv3+
v02nHc4P8eXjS9GUeBnxLo7pcRiBw84ISC9S/1jlRSb9tPWfRje6Wvf0vw0z29ty5ntxODJMLjaO
sQujizxfBfrCIf1sR/+7vUnxoRuR+ph4C4AFmj3AtQXvvIzl8cmpbJG6StA3dx7wxhaaOMT0bZZm
KBOihBXsJcw60nWEVuNHEJU6YQdWCAtVh/niAsgAdzWBWIG60Dqe3UtD15daWHvKkx3F2L/JfXpT
EiETrhWaSxraL0RS0yoeT38Sw6HDjRgQRdU5OwmlNX5O5Ihn30gc3fXCIMbV2bOWwsL5y0H0T9JD
HgBuFeDMXK6+6T1kuXXVe2or1S7ECqxbI1+QGI+2sqJZVX3TsQtADTA5YlyQ8hPX/fOR/afQEANX
Dfwyzp+1IjFWnLtUXtkSblaWMWIBHNb5kmjg/ICTN/NkTXViRC803GWOz0VNnQrslRa8VKoUXI4i
Cm5MPA1/IGhs34zZmF3FAPYXio0n32/yB1NsFhVhGlors8OYaLHcSwgvo+CpgkKh6rDDGEBdnT+L
J18PVfyp0w6QmxocaK/jqUm5jeB6oqQvpVQ4+QoJ7uynM1kq74CYJAsvzumUYMJMHpvgD0lT56Kk
dk49EOOb5CU30+aqxLbxLi2MpYWbvsbRxgcAP8HIFASFoDTMocaSh1SRHpnmQyCydptLpvGjtQJl
H/rJ785uzb2EbUXuSpLSrsam7RYy8XkfDGAIjUSbvBQODodv7oBtyHFUSMK3HwrBswDVtbfLF6uX
AY6nmWhQtrXLIABrPcLi/YUiZao6run7kfQexfxnC4v+CbCcrQd1fzT4gJjyhznEm+fQQ5hd93/X
EtrHSIFElZXujKZu/bsE6Q7rsqxTXVnTgS6rlY8QsuPKOrvvZ4naQv6Oh28zeKsK9byodk0I2Wbh
OnFlVheJWhn5mnS3bpPV4FPc2g96FerftDZiSemLwHUEEcX+YU2Pd2kRO9gadJH+MLSmdA1KGFHh
lu7sn9JOlHaLCE4GCOr8yTg59DZNPUpTHEGaRACfjscs2cDCNhP7IVdYNIqenosUhnWBxrx28MAJ
/9Azq1h4gU/3LmceWBGzJZMHj388qKd2bTzmlfcgKkHjqwz1KsZJs9LgiDe1be3iTlOGQ5C0cgoz
QE29tdrBYV64FeYZ5afjMNxewCCcSHCSxz+jndIwHYr1gzn61XiNoopfrnEgN7WDAHVWrMeSet6G
Ck1OIhgmnrEQ7JxcS5OqyNRhoZoGCWNeWpLDXDcCWc1+j9EQdDQFwr7fGoU3CDdtTH/pYjoZjrUG
b8fmAgEE4HV2wdt+aeG2YUW/4zGOqflUKQx4KYRW7kas+6/zO+tkdSdCCy8mYGXeZuChx6vbRZDI
DNFID9hNDXdxozWrPNbSXR75nWuP1JaGOOzXFOzshT19ejd9Fgjxzpn+Aso329RUqQz0YeLytyZK
6bpMHOdKb0PnOhsaY8Wk9UstStQ7xdPFta6ID1Wpk4W47ORc8aJNfMGJMMgf5oxBx0giXfILonEe
m3DS5Ys2udpF/4e7c1luI8nS9KvQatPdZgMmEEDgMtadZsKFV1GiSIpS5gYWBENxvyCuCLSN2Wzm
IWY9q1rMbpazyzeZJ5nPAUIJDyABShFdqU5WWVkpqXT3OO5+/Fz+85/nPFf9q87c+MWCt2zybSKH
25s0PRgo7CCad5cxO2onFxZFqj5GYeDfxmRBP+Re3sk+QB2+/JIrvaQ79tTl3H43NZfTY/me8oYT
fia/zcGivobnttyJE2b0uZP188VjN+j1305dwpBPcagM3JHVtiOyBqB5vPOik+TnQQEp7rfu+ir8
zXNIEoD/3UG5TDOD0GfXKh5znKPWyLSV/pXv9FPnqp3RhGYYgF1/58dKeG/P4+6VnxXWUzuYLtQj
2q1sAot1AM2nuEIgGQlVywe/obbyQZHOm4/zOJkWQ4yEMDrPlcSNIMIzDJBFqRceQcDszgnwGJoA
pl0n3OQ504VHlweo+h8HtEYZJ51s8H45H0A94jTGoHyOET6XTze4MDr9wGuC09GEdK6kSRw1WSpx
HEaP9hLCEDNL8hvIPZZnjcHAUIZzDjocv178fPh4lw2rNlUIvFDQq3K6eOtL19pw1HYIYl59bKe0
lRY0l/YntVO0j72J++bh8sAayGTkk0rvgpfmfSuC9wc9mTWsq+W04fZGnhJFnSNHtqyQ+SAQmehi
kCGiLEb8fsvGj5NiAE1b2no0nEU8dFrTYJJD3D00m9NjLQx3LydTYdVTEADUFbipPNUgpXSSJkut
RwjOg7ftZdS7TvPOlNQsR5RqBHucmMHyyc2gODq8a7tHk4o70YcOAAx7VkYRt+JBD85SpflI87Te
me9GvebVHIujP5xjvj60U9ooffOMlP6TCuaIYhCWIRO54zedOGsajz3Tic+m3V5yNmj5g0kfepNh
j4LKIxCNndsA4JTKLTgYQb3Q5qskW8Mne1/46fLRDhT3PCoIK/nAe0dN7sil4TW7kzBIPx/+xp0z
CmZY4Bc64jkXXJvyfrYyhwL0yF8+OsGg8d5x252zdlwERx6UvbP0QWNRiE6BXLmgeGrQ1SClZeDj
oLVIxsXc7dByyFwcUZgsndVuG+8QTglMHd146ZFI1UrJC1Qzf5lClWF9nDaiBoR+UUHD0m47mDtP
i+7ciptD06E6Qh0CRJsP7GHbtkz/8zLKVE8wwoOgfgZnERcX3dzt02YlcU263No+3WZGLqCrwROp
kF7hDAeQMUw/twf2NJuPGmY3jwZDANdpgyd60e0uR+1lPvXex+0gpZzYX8RJ95zEd0qgy6YCpTXK
i8hUnfGUxq7FAuLdXuhdG+GUvgFDMvNEfs/jmENijuxk2e4Sbe/TMuiSzi5g+YfUZrt9wB+Rl5GP
b7udMFMvUpoA06SjCJR5qzs0QUg7PSKTME8Os5wijbcDmw4176jhaEf5GEKhxdyZqPO471zDS2YG
ny1bCYJ7+OFMy76kwVuHaui825zSVanwF4VhDsOWQhufoQmVzbwxVJTQpTlNqx1k+DmNpEs+MFfn
80siGy3709JW6Gk/NKcwVijDZR6a3RRPiXjFhddUi+X7JIYK6Ryvru98Aec1oPlEx4Dp8f1ULVLC
nrQstM8iGmNZM2qqfH9i0S0Gx5T+hWBMmoDOs6ucF2R6hvPdtb8Ei8Rpns1h9clH6nyZdR/bkCfN
h23VUbyzhRUsm7d9o2MmbxXDVS262LTD1DGGbtsUNHF2QjvRYa/jpO67pDV1AbwsUno7X1BC3Wtc
GEY7ye464GA8uIvR95PBYuCqt05Ej5Zfmk0CLYtRy/ag4RhRtdRpRxwSPzAuW0oj0GHNDgVzrbKw
JlO3natnqkGHl/PBwG80x4USL+J7+grG/nmBqWueh8Tli0uzG7rZOFy0p/Y4800jHvf6DaMzyqe5
m1+nRjvqnNOmZZCPonmbtkudaRZGV7Sa7PbvnX4j7X8upsUgWo7sDLjLZNFwA2NkRampnkPe4plU
J3T72Rn2GDULaj+mya677EfZsGBsa5y1wKc4o4FFxxIIZoA594qh0s37TsRhp4XWBEKLOc356HSY
FLcNs9FYXpGRMpL3eZYq1i+ZEnfU83wKmuTjMnPbdIs33EU+9ODhW2qGTY+9Cb1QUs/HqItFAzeC
b3HzgXIc4NO9btvs9iedXggPJ+yknfZZt0vL+RuAlh1R2NrNIG4ZGrEaN31qWgrKxYf9FBqpYdud
xtEDS+jnlwu8VvfCnmeD5iTttBfeXQAENdTnuPkODXagNrkt+q252hxZsGIBhVNyKL4Ujh9Nd+bL
ThGMQqenFv6o6baiGJ56rGJvzNa1LTrBLWme8i7smD16KLvWNJv+OmdJNOZp0Fptqo7duAMJRz73
pwutky0WU0pz2gakzZ6PIrixnalnXFLeafW7oyBM7ER0kWr6rYe+Z8KT2QExgBlk+Ya9VIdUoaa8
rC3faLQusgxI+7MPeMJKLhzFRh5jZY5H9EytRN+a+FQgDZ4Ovxc7rzCUG+sGn3hjREtLNg0fY9Pi
zW08tNzYBwPWBFI4cqNocdN1LRRO0w+tI89i2bqhVBlYLWobH5Dy0XI4A5QP8KCo4f1im715Mp4a
yiA6SxtWezGDTkXtfTn8hWULpyPsQiBZGN3gNAATyi+ib9MYYRA5EdPlg8EonYaRqVO24PevnShD
5yiO3ct8Nn6ZxOemoi5avxxewc4Hg3gSzc8HAG2pXC+jU4D0hyGKx/0U0rbt08Bsm8+LZj/+oHTm
tPP75rlWzD6CrxF4b/llbsc0MiySnv0phbX1IgjVhTImLp1kQ9Ob9+dHbLgd2dLVA1+asHcHbixo
q2TZKp2iQee21PnUygO6pQF6G9zRnza5zS3PO6chofILZq6jjMOeG3w6/KU7GQ6Q4AQS4G4A2g8j
QNmfsjpqg+bJXvIJPvnpQ9i1CV+cxcYiDOmf3PA76cQ1aG0/ooemMguiwlhQ3kT9QdobKcvOovUh
600biyNx61ViYdtkgTkR1wBxUCDDcSuLJPYsKiSNqPkI51zWts5NGKTgjff7WCa36KzFwj1LAD93
COjYyx6xRNuM+p8Nv+cBxYszNw6gA2/S+WY0mPt944KAoN81xrRgQ8e0w/woA+bO8cQnJqoPNZdg
dwWsJm/ioBEURnvqK58XEAJ2z73e3FEu8nCAJYSFZB7zOHaiMIJpHssRqxgov6hxkeez5pxEq1Cb
nz172Wm/I/yuLMbTfjsOz6zF3AM/lRuoh3NFaSR2a9hDBRm3Rqjm7bNI7dF98vA52jnDQH4xlgFP
QhwtliQvZzFvKkbS6Vmf43jam7RcZwFkDnZd1W7FY2VpZmfTpTofLRqOfyRHtSt4wQXCf6EDAjiq
lqxbNr9hhbwKn3HLsDfbSxP65HA66EDpSv22942xAPibMaNF/URX1BeVnXMvyeOlh+n7ubfsOZfU
k1mX3XjQuLPMxL7spor7jXAW5oP4q4W6X3UeKTeb8hutKJm6i/hzKwmmtDrqZt5jYnnTaJzMAyUa
xkuVqru2N+0cyUHsyhUXSHDti/sHOL4UhchJ4wpVv/isWjSeuZrbg4Z/Y1r+0h73fOi6j8h1z4EW
TxoE+FS5wzpeJrHwSZB5eZZHnxsUPjUfLDvGbo/nfZ+OJ4XRsa+IEECrF9B+wxuDAk4WYxOWSGvU
DyznWJCi/KDj+gmyZpYCeTLIZyGcrdiB53h908ly87OAp44LtTu9jNvvol57ZBDTujh8d3YljXdB
GSCRY+wWZpQnW0wVGL7jYvC5D2XCR0oQWrd22IVnuwn75d3huVaZI0mzCoJ1bFeqD2BABNcrTzbt
+smgm0aNz17iG/hV8OP2YmsE/eyATGgQul7xIcC2995CadVs0P0V8oHHcE46723YbhhGQvJHNLmg
DUyUTz827flCtJ2mYWz/IkqyuHXjFKHpXnlA1yBSp0mY+tFc9PP7wx+yIzQg/xgEREOhBiFLLXZw
a4cSg46yPb/Z+kQip2decTbmv/RxCk04CpxuY/yts0FlAe8oVNWrXEZJam0vasKT63U/dRqO+omG
tsDKug11Mg/D/pGLIO6VtEGCNQNeM6psBGNmORdewOFGS9quKjCoLeGNGWNrvowvPGjSx6RSOkOb
bb3k2bUnxrITfKtdKQiVBRE7vSDAAZczn6kKasix5v1PU/wRi4zRwHfOXINeKteG0Rw0jtg+OxeN
8jpBk0wVk5i3XFqQwn1KyKcJj7OaJqNOtmyP7NQwrhBBDKTbt4/gbMrzcWoAOJOrJglPMLcMIHMs
WloP8qbylCnd234/M64ip5s+5IH3CY/oWEfundlITYiIPbXSUOWANZYPaRjniUNOYTGjcIDc+zJq
0ge3Fwysc6UXWuGkgJ34WESwHO0BrtIVVrooiEGjluv73CyJ8tRZNmeDwdS/pczCv07t3vzIhdjz
ZUSnBf2JePFxeeQvo92q5Xf6QXPWSKfZo5qpiwmtDNxxUEDaOFQac/3bLiB9mZoAtQnAE/MHvlGa
L6VfOCbp1JnRyrw5nA9Md5JlhTfM7PnyiEGx+2lkWdg0rjvhY8w5+dMIRCHbyE1m/qIbnTfDZX6O
U3ITYkDewKiUfaOvsUK/g+cRdQ6i6q00HUasPS+6ywK2zVx01ugnZ0bHcEfdoHusz5QYalu1qBj5
xKfFHUB1Qicqf9nCFpiGHpw8cS8N6NPuLS8t2BnemrRJfjy8XztCZKNoPwC1GY8oHmPJPIWFtlu0
l2o6K5KB+7kPT0vf6FkhfR8T8yIyukeeNWFeyl8mrhfRTeLRPKTlQ682l+ATqJCZGb2w91m1myox
tEUzp7F12lv4E3g2gLwK6JHxjfqSJCS0BKTFuHI8R+VsaCcPm8Wy73uzQcArN8SKmw6XeMGjRUZX
6CNnZVeq6BNy2WSa0V4cTnkDo+48o3GsWqBPuoMLI3CyLz0qDz71XbLnqREc0187YGPKX8izCnYJ
EClgl0peDSEu06XIqfEEwU1/8dQF4ra8bPRsa9oa9d1o6sej3rJwQmWypI1GfhkuLBpN+HMrMC+L
qQoj4TCzOIzDMO0n3jjJLNtPaAqW+3ZybfMuKMNW02o2UroNtadea5hCJNQbuTY0xw06j0YpCRRo
aMJjXFhlSQosCNxGvACksKmkK3kNzbjleUUX4u9i2iruAiKYF+6gmE8gc3J+UVtFfmTnylePCiJC
FqvOPegx/DZ555pp2Jgq86j9K2RG9ghcyGJIn3vn3CH7dcx5Lr8AgrCJp1vgzNAoFLPJcwUWd6CD
K/wE1WPW1cPmwIZWzCiMtOGOU/rsBGfGck4YWbFVXsNRZgGCXAytuSgWHQ0S0SpiRLma3bbHMZiu
Dv1YOlE6RP3Sr+CIYHYCEF1oS4DG4OiLYlzgVvJqeTnNzJ2G7iztDJJcV+Y0mqVANXNy+nQTy21M
2mbcdPTMaNBzfpHATP/BoEOxPzL6vkWJkk0GbB4csUtKCoVgjGDnoSaJy02LoLKdkOIZLRuNZnLX
CzBElHY2OKPcgzhbs29MHKiSzuMw8CaHlWbZB1rNShHroEd1MC3OykEEz4jsaddVkztIwcDm2Ll5
4fqD+VWgEPyI1Dy7xoDIzjpo7VGXMr33tEE9Bkwv3QyxBsBKGJ5AB7khZUa6tL+MgmlnML8Lcye0
R3CctfojLy36570o7r9LDMs8Vue3R9hE9QQLArAsvK7SgQXHm4eLoDW/c9Kifevni/C8QTeaz6Yx
SMb9PipnOe0o54eFvXdSUJFk3gA07LCJNiwAQomXR3cerXguTXIV583W3LqBUm06opgxGzYCOz+y
wyU1sBIulGEqh4oIF9Ao+bDP1X5I9CWJ7yhpp9bMjlBybSDM1FJ+K0/7eq4u4USyR3QMLtsxrt2I
yHIo0Z0ZNLr+ZUoAoUlvj6AzvV4u49g48yksI7ej9O3WXdSyO8XYnCqRPez0G0pCLVvLmH/bYwmv
B8oPa0BgCUFIlWGNSwrdFmRFgrs8tdvUvfXdi2TQJJkyXThHLnBJCa6nEsYAMxIfK5N4QKuTKHnT
p+2Laxk3jUErm6SBeczYLjlrq1ko/0bZ8v5jAJSekaRl4WvMQ/9uERTmTRrEs6XXWNyDdTMhYlKj
SRs6Dzp42fMLIJS/Hj7B5cMkpEncuCNoIChQLUNh7YbRszOjY901lgP7A690YzQIltkV7HjBkcuy
R5oCTSgMATwnUEDyuSUBtXAbqhfcNTJYCI14kbynA4CjHf6gPdIUqBBiEyBe6ZRWMhpdz5nSMKgR
3jktqvXoihaN7Om0O24PzN4kSzvzi6zokKaei77mNGA/RhZXVn2CDYXqcx4kkL/CrZG/0p07ebuX
5ij9ZmS+b05DstTNttV0x3Dwh7/6qjE99laLC79luHKABDwUnxsaOMGsJbTUVhgDVEfomHMlvaN3
KWRscaupjBV/SZsecD++MXbJnb7zp0k6G8wT7woUSzJLB6Y3a0Ho9+TyHS8duX6aLf4rPGu368nj
n/+VP8+CkEpew0xKf/z5faj790mk68mNFv6r+Fe//lX5X/z5xppFQRx8Scp/S/qXGP9l/rGWaNIf
Jj60t8WHVI+KOz1O3eTwb9cr5UPEQLeB5ScPwc4Qr/pLqw/5w4FO9NW6HopQ/7e/zehIn4j1GVbg
/+3lV5fP//Y3UYDx085Aq485NICr8c3pMyM3Ws1TwY+HE8FQbuAbm1+o7VMMIn7An6x+1lNtifGP
vn5nPXskdPjvHFr7Wi7i44kMV/z6TvsUZhL4MbCMVz+4F1syaCmn8ETyIyiGxQ+/Rto/kAiEv1Rp
/9XmKek3CCd4DVc/3P8tCXROsTMFfHojATTSjyUBYc5XkkCj3TkVXAdUFxHzFz+yCBpdfk9Qgujr
y0X48WTAa1lJBp3eKebQyvuRtr/VOYWBjFw3PRl+zAsg/KJKn66qp9SUCEj1WtuV1GCfs0Gpz4qD
7cc6+KK7QqUv7yqngtmYXNbL5pYegEH3FJylyAX8LpkfSwQYvBVl0OmeguYhVt0U1Of8MOCW+uuf
YlKjG6A4Xf+gGn4sEQh7rdop4JkHzA86+UXFy6dAEdcD2mKCOOufH/AJrCqCDiaQOAAw961/MCu2
DkEDI4GUpUhF/6gyEFikSqeAewB1GehxgYbf+nblFOpuMgMb60AkxX+sCyBI+ip9uqqcQq8kqn5x
Z8WPfAEavVOcd9AHGzP4BzQCRTKqkgzag1OaLkEeK/oTix9ZDVLXcYqnTxqR3OXqZz3hD2QIi/xf
JRGorVPRGw1A414rULhJlN+LpNVaQj+cHiRZXlEESvuUmINIXxHo2VIC+IiYCryD4j+rOX6gjSe0
WPGzcXQHq3IuOg2ufkrqn2+nRAIv6cVMEgrix9KBBOurymBwSgteUaj6+/HeOgGcfmKhbP9a2f5A
278qaa528ZVTMoxklggKr35k/d8anML9Tjzu5XX48dQ/gcKKu4/6J4BM6zZVfv3F2yfSeASvX67G
+pz9QPtPfLHix6t8PNBxitdE4okf+frjAuP/EAGh0Hf986PdftgDK4qgfyoC+XACvzx9OxGQ7qn4
HTn/FxF8gxp4xVn5Gi0dmZb7vAqmWnq8FZE9+hc20cTdAbZipfT5hoGESj4BKcCnh7n2b9K/KGKt
66l+j73+LIVeV6G/rV9uQoGreV/+9ZcP3l2KNNfmKzf/8MLSIy2amcXqF8XLst9pHjHacz2IDEvb
jvv22YHf17ETIP6qEA8Ne5fGsTwqIPzqwz789n8jxyr0zUgiUrvK/R1e7z6xfQ217gpzE6pfJxW+
/fdb54LFUbyy2YjtrWTw3xd95CQc+Lvxn3NsRpqvPUunRoSMfv+g7zs15yRlfFcTvbzWQ4n9FS9Q
1YFv9IU1CzbjrOL7wqKtOuy9Rorm5JbrFeknLPvkxpqnOrbNZujV+WzWMNNHmszozyf3iZbosTS6
8M+qfseIASLNPXnj6ZE1k7YVjIRA0v3hDCzmVQphpEXW05OuSaIh5kGMsA8i4sj4f94FFuiY6hd4
e/3/Yap8qJkRB3IjzNUpx6b6Q9G+dueKMEqlMyeqJaqOeq4tNY5zZIWbsVbrFf5P1aEvo9IpE0jC
yoPGkaa7m3FWaxXEqZWHjbT5ZpTVoMLkrDroVRA9l0QgOqJVHRZWB81KNuOsVivol6oO+1Z/0nxZ
ZWILVh/3vVeSgWgJWnWxH0jMR5thViIQ9mzVUe+19Nk6eRNpT2WbiWBJ5cFBQcgqXanhkr08SGLN
JxPPinbeJdGsourSP+lxcjLUfGczlJA4OfXNH/cCGF71HP2ie7qkKenSXn3Ud8EJh+6f4pOyDQMk
rPro5wHDntynT89WjOKcSVcRCp861PJD6j+dXMZi/ZLKFwkMKtdqkNGbp/TkJo2lE/kyeg0y+ve7
yf3k7nEy/m8n4vDoEQIrn3+8cWqRqY4RDSpFeyrh4x4+qtvv90RgZ/Ah/zEOhPCLu39BB+JNZAiR
i840a9GvlGkN52sYuFZWUng1vFLDSFta0vsv4FGHT83afzzkJguHUHJmBfaw8qCBG3ill0QQXlUd
dzJLtecg2gwkNqwOJ+os0v2ZeXKeWviU24P3apDFmeY6Qpnt02mCxLCqTM7TorTqlgjiVh32Po24
Gp50NGAwqz7wrRZpRqoVm5FWt06UyVZd8a0epZtR1oPWYBd9jNLyYsETbKb5/tf/Uff1JY66dNxW
oc7DYvjzngF6cNFh8K8XR3rjYvzL2rqG/X3jo6ciaXdriGm+SYXZJY0q2PUPH5njb8BQd2m3520G
EpenDidwGMQIdhWVutCjpU59XOm1VWq49ixeK0UHRHvoyjJJXYOAkSRrUeJRddyx7ntaJLkTddj9
lxFikKOWAjpSdbWTOAlKl0OQ9VUddrTUZ6YsW5GUrzrsmbUTuhWp48rDalGg73u+63gOzwgVzfTN
IsXVE2inqks+t56IppYCBYLqoPLAFBL4sS693qLKqvK4eoTfKg9bhxwI58vSFfnPqosdRQEVBpJq
AEdafdyL1EfnSEIgL1l93MvZjnIg4VnDuInmyqsVJQtVpXulR6UDBoK1hmGJXNxohRxzoVS4+shv
Neqq5dMgOrNWlcNbKzHTsmkCUVH1ke/dINOc8pJrkPFbC72e6D5hj1IWoFOHnNOF7j0FaWRsRLAy
8wUbYFVZ3wQurR7lPRRsItXH9bVS1k8wiVUeVuj2zTArIXRr2L13emLq0W7grQ4v+F0Q5SWfr46n
mXK7ktWzQkxVle9tECWpoUnBlhUOqerAdwGvnHzxqD7Y7OT3u5PiRuvlgUXTgqoLvl9pTUIBUuqa
lgA1DB2WUoWwgdUwaqbh0EXPm5FWzoyoeK8siVx/lh+PFTir+rBWslzfus0a10uu4UJ/dEQ2VjIu
QQdtpvn+0/aSebmG/vU5kN1GAVetKpJHjKsZ525E4epmtJVMBPdg1cFvAp8HSjci+UDX4dXc61Ep
5klTs+orJheinwRfMF6kdBFFzXWkVFHMicnYM/257OlRNFCHPXdN/XImSZuaM7jSazBsf/sffxhZ
hYQPpmCqHulRI1iZjk/354XWKM/h/L0mtCbyFdyAHcSVDM8KZqBcjvwdCfj3J0G43nwpY31WzFLy
FX/55FdCRd74OL0zoT82F29tHonKnkrjlrGEECVXG3GSRkEo6eZ1hLXSMte3eR+IaoUCrDT2Kvio
uSXrBXBWRUHcBykaaM+a14nHSmt+L26CvGK4LCEjhm6Lojd62QmCy2obeQsgwyjrzi7E4XADwhui
UF0GzanAnssHMP2d8yB+5enmzGilg7gP9lt9oiEOhjXbA/brQY0mGiRRNABtGeVSB6EQr/2uGz0O
wiDRPHmrSJOrtI5XqM6kBgSmrYMBt1dPphlmpD9ttkPoB3qY0S+H40CPRchsIOo+9G6/dqKvgMOT
P/CsBAsUdEwQvwkiXCoUDho462n/vFdK4DAHr3qltk72f4ZXSCRVynqtDt8JZfwlcJ2XyPH2eaMg
k+YCVBzBjgdvHbr5kHZYKYc/b9+573/Jbd9rKajHodJ/3k6skdCvsRMP3cDt9Qsf8BCMSJpr8hV2
9KqUorWUrJs60HijIE60k7uSdafWEIyYuCf3mpuV0SWi05guPrv4fm/5PAWZ6Glyqn/XHt3aslda
AxeB/ywMgs0SV5bu8fN7fPPeIeAVSEMa+SAI/5VLvgWq4smm+fHs0faB/f0M7vunW0VVe0/uq37/
suEru4BwhjTQy32R3S3JlfrP8OC5BkUW0i7UcIPe+AbB2O0Ts+MXfPsRp8NSnJfhTXWMS7BUiqYo
NUTlhymNoJ+tbRG0axh2ZGpSNLOOCN6dHqZPLhY+cSWC/icjmNGkEE2nvfmM71d8Y90LZsCymeb4
fDWcwBFwtSiQcfzHgbXH1eEo8AJI+DYCEYpBrSGg/LXkaRUF8b/KSJqnhrTZSAv1k0c9epae44P+
6Cu1+di2SMcl0onv1vBiTowiTLbFINrdVH2GJ3Pe4QC95wqgp69Lqko0XK88QWRB6SgNW0f4d5KY
VhDK6rpXw+184Nqfa2WUrujzUVUQ59qTfAmPezfHL+G5WXoGdsNO3/687B4E6gGrC2D02/9J9JPn
f7rMAiuSbh0dTqoPf637hXTM9sQiv10Wb62nslXQqiOb85bYDt13N5+9MlLrQNCy3pIUBJ9t1bN7
Q02xocXYv5ux1guuYdsAnwRJIh+HgwGfV2rhG1yLXNLB0JltVv/9rzfDlgatQQnf8JDOyoCIWmQL
XD2x5CJRCC3rEIMYuRxEbtXxzN0ES6F/qdfeLHN11urAbb6zMPGlUet4Mlajyi8Rzb8303z/UVur
4cbQimMt3Qy3koUgZKp6pe9++3vql4iFYcKqYWA8E5mBYNUbuup67/ViZuquq0sWJyQt1Vf8kmrZ
SbtBgVjD4CKtLmNmVn1MK8tDkBtoJ2/1oARlaNVgBd0DyCmntOoo1r5PS/XPRPeri/ghkL00mv9U
H/T+t/8VnDwE3m9/X0H1b6Pf/rc/s+TUJLz01SeistMqZa9IzNcwruYvywoaztPqA380di54HcBO
4gQOhRAnZ1osmUX0Y62+Zjh1rDIKpZYAKXEYwAfWZoVCPSt1PLC/7vggSh1gxl8t70l7yqWnVamj
/n6tQ3fvdx0oyaEVnTxgzEnAQ1LUG6F//xP75qnQpb3rKQrYGDqVQX9GHTL49aMXZl/E9R9Tgkzr
5L9kCuqLgVdLKb2M7KpB1b4BUvikWbY8cA3q5U0Ea4FsAtbgFkCwYLjasx6bm5O+Ui81COKG4ljq
raRh61iwmZY3rYaHjGZ5vnxL2zWslbDoU/As71kdz9h9ZJ28hRlDCkXUETGgJF0uw67jXSRZZpxc
i/+5f3O3fRxod7/54/er10vKPX29ZNzQ27mWkeWta9Vh9l5poawaWnUwslwXkVEsy+qMV6a6GNbA
tuugFGBttWsQ8fpF3zN2DQfjGpIpx9wVSQ33+q0m5yRAulaXM0BgLdi5InVwNwC8JkFYOst1WKYE
qp6tTPaWW6LNa1XHUwTWivKdriMV8U4PZT+5Jfq3Vl2uIFag0G9foSr9dusY39kxVVp11JTeQkFi
hSE5mXizytXzfxCE98rg6D01ClqI2pBGbtVwOh5MzSoXHymiv0DVfXzQbGtX0pjrdQxtEbPajLO2
sepYMQ6tMAvLao5WhJu5vv9p/bh80veIo46qv0dLT8CjbNa4kkcdqu49gMIgO7lMAASEJz+dTMg7
Bkm6Bwgo2vLUsAEvE16nvhab+JA/nWz+r7Vv0h7dMTcf/f0bcx+S23eLffoGjHAdts+N9fxM7ctE
i5PNcsUerQkx//ieoUVexcD2IrV703LAHvtI7ev/XfOPbU8KCBII8lEf+Xgic/WqaGxQZLn/77//
z9jRCu3kPCpIPLGCC3KnnrbZNUkfAr/t0td0s6jv37gHCzxDg7ycnIzqQRC+6rBZVYHd6zgFzua4
xz+NLS0o8Jeskw/gYzQp5iVI2ZU6chPjwHkOEOCD5uBGWjLIjO4mwNWPbt6fF+D4SkNbFW22/Qni
hPyHgDvfROmT5PXVYIRTuGPBtLQKQQ+16In4+eakr/Ty5g/ff+wBqKWWK0PU6jAExGrBjUp3tY66
OQHQgFAXvKQ0dB2O2kgrqEPep7nreFZHpdNRRzZ6HHgEn+Wqrjoesc24++FXdXgRMIqXicrrILEE
VfwMz3cq52nqyJdeQLErhYppnlv99l1xjkv716oDEn6jRSItUU6i1wHQE6XCscg9StZH62DF0ytN
j1todJJAINml15AOxdUlvaaEv7aSJF5p03d6ZskapA6Tcz3L23Qme/T0eq/+BQ/wDVjP2vNq+Q/B
E+V1m0FXb0EdpC0P+Cxr+Yw4l0G8TxkquzWe6e9Fe6/c6rWgHi1YnmDqJ6G4AtyutcKOy1sHhGko
kDCxefJo0VZjr5KHfXYjz+9/Tj/eH5yhhoM8DHythJ9T6ijIGFE0QZRrI4LVkarDBL3XZKtI6dUQ
QCSAkZxMKFEj+5rK17gO6M36dGLCJOZvf3d1r9iWCm3TN3/8/nOy+oAbjRlk9gzRebQG13f9AetX
4OSf12xq/7JZtdjaNqWVR52mbbN58rXMad8/fVUJybH2LS++q1jevnLkqk7AgfKUP6vSf93WAyps
zQskw76OIzaEPK7sL9RxcgWLcbBXg9aR0hgF4tn552tddwlS/su+B6iO52CVOREs5NwRwW+8b546
qK5GQbApdZXUVB18V2eWLVmkdYTLz6DzET0DNi1tVhQr1izazeMd7A7zSivghWIavqpiJ09YR2Hd
y/irVJbYbGFnfOXCEGnaZ2lT6uBbxgORQqe7PArfbixd6FA3vZzQ1TfczMZYAe7mn0kfAV/GRtF/
//N0bdEViLd1M5LQybSK3Pzx+wcemREBcZz3l8/ZjLieoIaVv9Pzk5Hm7uHtqYPM6J1VgiXXUcvy
qPkU4aSSKOowkt5pRNqlUeu4s0LAv+okAWVeXXiFNlN9/+m4tZIZxu3ex4XmfTVMoIVE08Qn7Cly
Ee2E8UYqlTXfIhhZ5oMaDjWPVGxq7v4sZh1F02t78UJ3icr8l5M3MV5ZDDh87WqKG0tcjEj8KPVN
yU6hp2J1mT0EDkysktRovFrHuGQ5N8MIBaPUgYt4SOHSKy22hpP5ie211q73WZqQspIWXkewcMfI
VI7H/o8nbkYiSS3CNptLu71uFS+j14PNhTaq9JLpqHWwW37cbrlHZz8/iE7ep+TcsBf3mnE9kedo
0lqmD7kI/EbHyxr3uTj/GEznPoakqo7P9tcI3Xw4+7H9tzdOX93u3T6+pL/gV+4havoLfuUelqi/
3lfuI6X6wb7yyMV9ufUzF2fi5/8PAAD//w==</cx:binary>
              </cx:geoCache>
            </cx:geography>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withinLinear" id="17">
  <a:schemeClr val="accent4"/>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48">
  <cs:axisTitle>
    <cs:lnRef idx="0"/>
    <cs:fillRef idx="0"/>
    <cs:effectRef idx="0"/>
    <cs:fontRef idx="minor">
      <a:schemeClr val="lt1">
        <a:lumMod val="75000"/>
      </a:schemeClr>
    </cs:fontRef>
    <cs:defRPr sz="900" b="1" kern="1200" cap="all"/>
  </cs:axisTitle>
  <cs:categoryAxis>
    <cs:lnRef idx="0"/>
    <cs:fillRef idx="0"/>
    <cs:effectRef idx="0"/>
    <cs:fontRef idx="minor">
      <a:schemeClr val="lt1">
        <a:lumMod val="75000"/>
      </a:schemeClr>
    </cs:fontRef>
    <cs:spPr>
      <a:ln w="9525" cap="flat" cmpd="sng" algn="ctr">
        <a:solidFill>
          <a:schemeClr val="lt1">
            <a:lumMod val="50000"/>
          </a:schemeClr>
        </a:solidFill>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spPr>
      <a:ln w="9525" cap="flat" cmpd="sng" algn="ctr">
        <a:solidFill>
          <a:schemeClr val="lt1">
            <a:lumMod val="50000"/>
          </a:schemeClr>
        </a:solidFill>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spPr>
      <a:ln w="9525" cap="flat" cmpd="sng" algn="ctr">
        <a:solidFill>
          <a:schemeClr val="lt1">
            <a:lumMod val="50000"/>
          </a:schemeClr>
        </a:solidFill>
      </a:ln>
    </cs:spPr>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microsoft.com/office/2014/relationships/chartEx" Target="../charts/chartEx1.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microsoft.com/office/2014/relationships/chartEx" Target="../charts/chartEx2.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5</xdr:col>
      <xdr:colOff>57150</xdr:colOff>
      <xdr:row>379</xdr:row>
      <xdr:rowOff>33337</xdr:rowOff>
    </xdr:from>
    <xdr:to>
      <xdr:col>13</xdr:col>
      <xdr:colOff>428625</xdr:colOff>
      <xdr:row>393</xdr:row>
      <xdr:rowOff>109537</xdr:rowOff>
    </xdr:to>
    <xdr:graphicFrame macro="">
      <xdr:nvGraphicFramePr>
        <xdr:cNvPr id="3" name="Chart 2">
          <a:extLst>
            <a:ext uri="{FF2B5EF4-FFF2-40B4-BE49-F238E27FC236}">
              <a16:creationId xmlns:a16="http://schemas.microsoft.com/office/drawing/2014/main" id="{756EACF8-DB56-D0FE-2888-46FBBE7C55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371474</xdr:colOff>
      <xdr:row>13</xdr:row>
      <xdr:rowOff>0</xdr:rowOff>
    </xdr:from>
    <xdr:to>
      <xdr:col>5</xdr:col>
      <xdr:colOff>278223</xdr:colOff>
      <xdr:row>16</xdr:row>
      <xdr:rowOff>180975</xdr:rowOff>
    </xdr:to>
    <mc:AlternateContent xmlns:mc="http://schemas.openxmlformats.org/markup-compatibility/2006" xmlns:a14="http://schemas.microsoft.com/office/drawing/2010/main">
      <mc:Choice Requires="a14">
        <xdr:graphicFrame macro="">
          <xdr:nvGraphicFramePr>
            <xdr:cNvPr id="2" name="Product Status">
              <a:extLst>
                <a:ext uri="{FF2B5EF4-FFF2-40B4-BE49-F238E27FC236}">
                  <a16:creationId xmlns:a16="http://schemas.microsoft.com/office/drawing/2014/main" id="{08D44625-EA9E-343F-52AA-B208F2A0AECC}"/>
                </a:ext>
              </a:extLst>
            </xdr:cNvPr>
            <xdr:cNvGraphicFramePr/>
          </xdr:nvGraphicFramePr>
          <xdr:xfrm>
            <a:off x="0" y="0"/>
            <a:ext cx="0" cy="0"/>
          </xdr:xfrm>
          <a:graphic>
            <a:graphicData uri="http://schemas.microsoft.com/office/drawing/2010/slicer">
              <sle:slicer xmlns:sle="http://schemas.microsoft.com/office/drawing/2010/slicer" name="Product Status"/>
            </a:graphicData>
          </a:graphic>
        </xdr:graphicFrame>
      </mc:Choice>
      <mc:Fallback xmlns="">
        <xdr:sp macro="" textlink="">
          <xdr:nvSpPr>
            <xdr:cNvPr id="0" name=""/>
            <xdr:cNvSpPr>
              <a:spLocks noTextEdit="1"/>
            </xdr:cNvSpPr>
          </xdr:nvSpPr>
          <xdr:spPr>
            <a:xfrm>
              <a:off x="3724274" y="952500"/>
              <a:ext cx="2152651" cy="752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1076325</xdr:colOff>
      <xdr:row>12</xdr:row>
      <xdr:rowOff>85725</xdr:rowOff>
    </xdr:from>
    <xdr:to>
      <xdr:col>9</xdr:col>
      <xdr:colOff>1105822</xdr:colOff>
      <xdr:row>26</xdr:row>
      <xdr:rowOff>85725</xdr:rowOff>
    </xdr:to>
    <mc:AlternateContent xmlns:mc="http://schemas.openxmlformats.org/markup-compatibility/2006" xmlns:a14="http://schemas.microsoft.com/office/drawing/2010/main">
      <mc:Choice Requires="a14">
        <xdr:graphicFrame macro="">
          <xdr:nvGraphicFramePr>
            <xdr:cNvPr id="3" name="Country">
              <a:extLst>
                <a:ext uri="{FF2B5EF4-FFF2-40B4-BE49-F238E27FC236}">
                  <a16:creationId xmlns:a16="http://schemas.microsoft.com/office/drawing/2014/main" id="{AE4BCD25-C526-3875-66A2-B96260A5B78B}"/>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8675" y="847725"/>
              <a:ext cx="1552575"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95250</xdr:colOff>
      <xdr:row>12</xdr:row>
      <xdr:rowOff>104775</xdr:rowOff>
    </xdr:from>
    <xdr:to>
      <xdr:col>8</xdr:col>
      <xdr:colOff>187520</xdr:colOff>
      <xdr:row>26</xdr:row>
      <xdr:rowOff>104775</xdr:rowOff>
    </xdr:to>
    <mc:AlternateContent xmlns:mc="http://schemas.openxmlformats.org/markup-compatibility/2006" xmlns:a14="http://schemas.microsoft.com/office/drawing/2010/main">
      <mc:Choice Requires="a14">
        <xdr:graphicFrame macro="">
          <xdr:nvGraphicFramePr>
            <xdr:cNvPr id="4" name="Categories">
              <a:extLst>
                <a:ext uri="{FF2B5EF4-FFF2-40B4-BE49-F238E27FC236}">
                  <a16:creationId xmlns:a16="http://schemas.microsoft.com/office/drawing/2014/main" id="{86F9D951-A8C3-7D84-CBCA-B8C200D1FE4F}"/>
                </a:ext>
              </a:extLst>
            </xdr:cNvPr>
            <xdr:cNvGraphicFramePr/>
          </xdr:nvGraphicFramePr>
          <xdr:xfrm>
            <a:off x="0" y="0"/>
            <a:ext cx="0" cy="0"/>
          </xdr:xfrm>
          <a:graphic>
            <a:graphicData uri="http://schemas.microsoft.com/office/drawing/2010/slicer">
              <sle:slicer xmlns:sle="http://schemas.microsoft.com/office/drawing/2010/slicer" name="Categories"/>
            </a:graphicData>
          </a:graphic>
        </xdr:graphicFrame>
      </mc:Choice>
      <mc:Fallback xmlns="">
        <xdr:sp macro="" textlink="">
          <xdr:nvSpPr>
            <xdr:cNvPr id="0" name=""/>
            <xdr:cNvSpPr>
              <a:spLocks noTextEdit="1"/>
            </xdr:cNvSpPr>
          </xdr:nvSpPr>
          <xdr:spPr>
            <a:xfrm>
              <a:off x="6400800" y="866775"/>
              <a:ext cx="165735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323850</xdr:colOff>
      <xdr:row>13</xdr:row>
      <xdr:rowOff>0</xdr:rowOff>
    </xdr:from>
    <xdr:to>
      <xdr:col>2</xdr:col>
      <xdr:colOff>987896</xdr:colOff>
      <xdr:row>19</xdr:row>
      <xdr:rowOff>104775</xdr:rowOff>
    </xdr:to>
    <mc:AlternateContent xmlns:mc="http://schemas.openxmlformats.org/markup-compatibility/2006" xmlns:tsle="http://schemas.microsoft.com/office/drawing/2012/timeslicer">
      <mc:Choice Requires="tsle">
        <xdr:graphicFrame macro="">
          <xdr:nvGraphicFramePr>
            <xdr:cNvPr id="5" name="OrderDate">
              <a:extLst>
                <a:ext uri="{FF2B5EF4-FFF2-40B4-BE49-F238E27FC236}">
                  <a16:creationId xmlns:a16="http://schemas.microsoft.com/office/drawing/2014/main" id="{650BABE7-FFA0-FD4B-DF5D-361C59DA8C09}"/>
                </a:ext>
              </a:extLst>
            </xdr:cNvPr>
            <xdr:cNvGraphicFramePr/>
          </xdr:nvGraphicFramePr>
          <xdr:xfrm>
            <a:off x="0" y="0"/>
            <a:ext cx="0" cy="0"/>
          </xdr:xfrm>
          <a:graphic>
            <a:graphicData uri="http://schemas.microsoft.com/office/drawing/2012/timeslicer">
              <tsle:timeslicer name="OrderDate"/>
            </a:graphicData>
          </a:graphic>
        </xdr:graphicFrame>
      </mc:Choice>
      <mc:Fallback xmlns="">
        <xdr:sp macro="" textlink="">
          <xdr:nvSpPr>
            <xdr:cNvPr id="0" name=""/>
            <xdr:cNvSpPr>
              <a:spLocks noTextEdit="1"/>
            </xdr:cNvSpPr>
          </xdr:nvSpPr>
          <xdr:spPr>
            <a:xfrm>
              <a:off x="323850" y="952500"/>
              <a:ext cx="2838450" cy="124777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xdr:col>
      <xdr:colOff>9525</xdr:colOff>
      <xdr:row>139</xdr:row>
      <xdr:rowOff>166686</xdr:rowOff>
    </xdr:from>
    <xdr:to>
      <xdr:col>5</xdr:col>
      <xdr:colOff>635000</xdr:colOff>
      <xdr:row>161</xdr:row>
      <xdr:rowOff>33420</xdr:rowOff>
    </xdr:to>
    <xdr:graphicFrame macro="">
      <xdr:nvGraphicFramePr>
        <xdr:cNvPr id="7" name="Chart 6">
          <a:extLst>
            <a:ext uri="{FF2B5EF4-FFF2-40B4-BE49-F238E27FC236}">
              <a16:creationId xmlns:a16="http://schemas.microsoft.com/office/drawing/2014/main" id="{363C4F22-4E1E-335B-6654-4B2FA01ED1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243985</xdr:colOff>
      <xdr:row>18</xdr:row>
      <xdr:rowOff>114056</xdr:rowOff>
    </xdr:from>
    <xdr:to>
      <xdr:col>5</xdr:col>
      <xdr:colOff>632358</xdr:colOff>
      <xdr:row>22</xdr:row>
      <xdr:rowOff>85481</xdr:rowOff>
    </xdr:to>
    <mc:AlternateContent xmlns:mc="http://schemas.openxmlformats.org/markup-compatibility/2006" xmlns:a14="http://schemas.microsoft.com/office/drawing/2010/main">
      <mc:Choice Requires="a14">
        <xdr:graphicFrame macro="">
          <xdr:nvGraphicFramePr>
            <xdr:cNvPr id="9" name="Symbol 3">
              <a:extLst>
                <a:ext uri="{FF2B5EF4-FFF2-40B4-BE49-F238E27FC236}">
                  <a16:creationId xmlns:a16="http://schemas.microsoft.com/office/drawing/2014/main" id="{97821FD5-38C7-4945-0AEC-A9FEDD490CAC}"/>
                </a:ext>
              </a:extLst>
            </xdr:cNvPr>
            <xdr:cNvGraphicFramePr/>
          </xdr:nvGraphicFramePr>
          <xdr:xfrm>
            <a:off x="0" y="0"/>
            <a:ext cx="0" cy="0"/>
          </xdr:xfrm>
          <a:graphic>
            <a:graphicData uri="http://schemas.microsoft.com/office/drawing/2010/slicer">
              <sle:slicer xmlns:sle="http://schemas.microsoft.com/office/drawing/2010/slicer" name="Symbol 3"/>
            </a:graphicData>
          </a:graphic>
        </xdr:graphicFrame>
      </mc:Choice>
      <mc:Fallback xmlns="">
        <xdr:sp macro="" textlink="">
          <xdr:nvSpPr>
            <xdr:cNvPr id="0" name=""/>
            <xdr:cNvSpPr>
              <a:spLocks noTextEdit="1"/>
            </xdr:cNvSpPr>
          </xdr:nvSpPr>
          <xdr:spPr>
            <a:xfrm>
              <a:off x="4865374" y="3606556"/>
              <a:ext cx="2620562" cy="7475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755855</xdr:colOff>
      <xdr:row>83</xdr:row>
      <xdr:rowOff>1</xdr:rowOff>
    </xdr:from>
    <xdr:to>
      <xdr:col>12</xdr:col>
      <xdr:colOff>660605</xdr:colOff>
      <xdr:row>104</xdr:row>
      <xdr:rowOff>15364</xdr:rowOff>
    </xdr:to>
    <xdr:graphicFrame macro="">
      <xdr:nvGraphicFramePr>
        <xdr:cNvPr id="11" name="Chart 10">
          <a:extLst>
            <a:ext uri="{FF2B5EF4-FFF2-40B4-BE49-F238E27FC236}">
              <a16:creationId xmlns:a16="http://schemas.microsoft.com/office/drawing/2014/main" id="{DF10E30E-D444-A8A3-C776-2D987CA2B6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578716</xdr:colOff>
      <xdr:row>64</xdr:row>
      <xdr:rowOff>100445</xdr:rowOff>
    </xdr:from>
    <xdr:to>
      <xdr:col>14</xdr:col>
      <xdr:colOff>258329</xdr:colOff>
      <xdr:row>79</xdr:row>
      <xdr:rowOff>29441</xdr:rowOff>
    </xdr:to>
    <xdr:graphicFrame macro="">
      <xdr:nvGraphicFramePr>
        <xdr:cNvPr id="13" name="Chart 12">
          <a:extLst>
            <a:ext uri="{FF2B5EF4-FFF2-40B4-BE49-F238E27FC236}">
              <a16:creationId xmlns:a16="http://schemas.microsoft.com/office/drawing/2014/main" id="{AE425291-6AE6-F2A2-8675-CE57C86674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22601</xdr:colOff>
      <xdr:row>22</xdr:row>
      <xdr:rowOff>121726</xdr:rowOff>
    </xdr:from>
    <xdr:to>
      <xdr:col>14</xdr:col>
      <xdr:colOff>526296</xdr:colOff>
      <xdr:row>36</xdr:row>
      <xdr:rowOff>152723</xdr:rowOff>
    </xdr:to>
    <xdr:graphicFrame macro="">
      <xdr:nvGraphicFramePr>
        <xdr:cNvPr id="15" name="Chart 14">
          <a:extLst>
            <a:ext uri="{FF2B5EF4-FFF2-40B4-BE49-F238E27FC236}">
              <a16:creationId xmlns:a16="http://schemas.microsoft.com/office/drawing/2014/main" id="{E2A33750-EF2E-345E-67F0-A4E8D23B3D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167899</xdr:colOff>
      <xdr:row>121</xdr:row>
      <xdr:rowOff>89438</xdr:rowOff>
    </xdr:from>
    <xdr:to>
      <xdr:col>27</xdr:col>
      <xdr:colOff>300789</xdr:colOff>
      <xdr:row>135</xdr:row>
      <xdr:rowOff>120434</xdr:rowOff>
    </xdr:to>
    <xdr:graphicFrame macro="">
      <xdr:nvGraphicFramePr>
        <xdr:cNvPr id="16" name="Chart 15">
          <a:extLst>
            <a:ext uri="{FF2B5EF4-FFF2-40B4-BE49-F238E27FC236}">
              <a16:creationId xmlns:a16="http://schemas.microsoft.com/office/drawing/2014/main" id="{2E4E5D00-29DF-11E0-B24D-DCC27CF7BC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271638</xdr:colOff>
      <xdr:row>39</xdr:row>
      <xdr:rowOff>4234</xdr:rowOff>
    </xdr:from>
    <xdr:to>
      <xdr:col>16</xdr:col>
      <xdr:colOff>599721</xdr:colOff>
      <xdr:row>60</xdr:row>
      <xdr:rowOff>123472</xdr:rowOff>
    </xdr:to>
    <mc:AlternateContent xmlns:mc="http://schemas.openxmlformats.org/markup-compatibility/2006">
      <mc:Choice xmlns:cx4="http://schemas.microsoft.com/office/drawing/2016/5/10/chartex" Requires="cx4">
        <xdr:graphicFrame macro="">
          <xdr:nvGraphicFramePr>
            <xdr:cNvPr id="17" name="Chart 16">
              <a:extLst>
                <a:ext uri="{FF2B5EF4-FFF2-40B4-BE49-F238E27FC236}">
                  <a16:creationId xmlns:a16="http://schemas.microsoft.com/office/drawing/2014/main" id="{C0E5F557-72F1-0365-B4B6-A52652B6455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3940013" y="7433734"/>
              <a:ext cx="8529108" cy="411973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33</xdr:col>
      <xdr:colOff>6264</xdr:colOff>
      <xdr:row>36</xdr:row>
      <xdr:rowOff>16710</xdr:rowOff>
    </xdr:to>
    <xdr:sp macro="" textlink="">
      <xdr:nvSpPr>
        <xdr:cNvPr id="7" name="Rectangle 6">
          <a:extLst>
            <a:ext uri="{FF2B5EF4-FFF2-40B4-BE49-F238E27FC236}">
              <a16:creationId xmlns:a16="http://schemas.microsoft.com/office/drawing/2014/main" id="{D3080174-84CD-B0EF-017A-07DBDB9AEDA5}"/>
            </a:ext>
          </a:extLst>
        </xdr:cNvPr>
        <xdr:cNvSpPr/>
      </xdr:nvSpPr>
      <xdr:spPr>
        <a:xfrm>
          <a:off x="0" y="0"/>
          <a:ext cx="15761129" cy="6967386"/>
        </a:xfrm>
        <a:prstGeom prst="rect">
          <a:avLst/>
        </a:prstGeom>
      </xdr:spPr>
      <xdr:style>
        <a:lnRef idx="1">
          <a:schemeClr val="accent1"/>
        </a:lnRef>
        <a:fillRef idx="1003">
          <a:schemeClr val="lt2"/>
        </a:fillRef>
        <a:effectRef idx="2">
          <a:schemeClr val="accent1"/>
        </a:effectRef>
        <a:fontRef idx="minor">
          <a:schemeClr val="lt1"/>
        </a:fontRef>
      </xdr:style>
      <xdr:txBody>
        <a:bodyPr vertOverflow="clip" horzOverflow="clip" rtlCol="0" anchor="t"/>
        <a:lstStyle/>
        <a:p>
          <a:pPr algn="ctr"/>
          <a:r>
            <a:rPr lang="en-IN" sz="3200" b="1" cap="none" spc="0">
              <a:ln w="0"/>
              <a:solidFill>
                <a:schemeClr val="accent1"/>
              </a:solidFill>
              <a:effectLst>
                <a:outerShdw blurRad="38100" dist="25400" dir="5400000" algn="ctr" rotWithShape="0">
                  <a:srgbClr val="6E747A">
                    <a:alpha val="43000"/>
                  </a:srgbClr>
                </a:outerShdw>
              </a:effectLst>
            </a:rPr>
            <a:t>NORTHWIND</a:t>
          </a:r>
          <a:r>
            <a:rPr lang="en-IN" sz="3200" b="1" cap="none" spc="0" baseline="0">
              <a:ln w="0"/>
              <a:solidFill>
                <a:schemeClr val="accent1"/>
              </a:solidFill>
              <a:effectLst>
                <a:outerShdw blurRad="38100" dist="25400" dir="5400000" algn="ctr" rotWithShape="0">
                  <a:srgbClr val="6E747A">
                    <a:alpha val="43000"/>
                  </a:srgbClr>
                </a:outerShdw>
              </a:effectLst>
            </a:rPr>
            <a:t> SALES DASHBOARD</a:t>
          </a:r>
          <a:endParaRPr lang="en-IN" sz="3200" b="1" cap="none" spc="0">
            <a:ln w="0"/>
            <a:solidFill>
              <a:schemeClr val="accent1"/>
            </a:solidFill>
            <a:effectLst>
              <a:outerShdw blurRad="38100" dist="25400" dir="5400000" algn="ctr" rotWithShape="0">
                <a:srgbClr val="6E747A">
                  <a:alpha val="43000"/>
                </a:srgbClr>
              </a:outerShdw>
            </a:effectLst>
          </a:endParaRPr>
        </a:p>
      </xdr:txBody>
    </xdr:sp>
    <xdr:clientData/>
  </xdr:twoCellAnchor>
  <xdr:twoCellAnchor>
    <xdr:from>
      <xdr:col>4</xdr:col>
      <xdr:colOff>3594</xdr:colOff>
      <xdr:row>2</xdr:row>
      <xdr:rowOff>188738</xdr:rowOff>
    </xdr:from>
    <xdr:to>
      <xdr:col>6</xdr:col>
      <xdr:colOff>27784</xdr:colOff>
      <xdr:row>6</xdr:row>
      <xdr:rowOff>188899</xdr:rowOff>
    </xdr:to>
    <xdr:grpSp>
      <xdr:nvGrpSpPr>
        <xdr:cNvPr id="10" name="Group 9">
          <a:extLst>
            <a:ext uri="{FF2B5EF4-FFF2-40B4-BE49-F238E27FC236}">
              <a16:creationId xmlns:a16="http://schemas.microsoft.com/office/drawing/2014/main" id="{5ADC9022-59C0-7FC2-CB4E-F82EBF00BAE6}"/>
            </a:ext>
          </a:extLst>
        </xdr:cNvPr>
        <xdr:cNvGrpSpPr/>
      </xdr:nvGrpSpPr>
      <xdr:grpSpPr>
        <a:xfrm>
          <a:off x="1723386" y="559155"/>
          <a:ext cx="1241273" cy="740994"/>
          <a:chOff x="260611" y="714830"/>
          <a:chExt cx="1254654" cy="629109"/>
        </a:xfrm>
        <a:effectLst>
          <a:outerShdw blurRad="76200" dir="13500000" sy="23000" kx="1200000" algn="br" rotWithShape="0">
            <a:prstClr val="black">
              <a:alpha val="20000"/>
            </a:prstClr>
          </a:outerShdw>
        </a:effectLst>
      </xdr:grpSpPr>
      <xdr:sp macro="" textlink="'Dasboard KPIs and charts'!C3">
        <xdr:nvSpPr>
          <xdr:cNvPr id="2" name="Rectangle 1">
            <a:extLst>
              <a:ext uri="{FF2B5EF4-FFF2-40B4-BE49-F238E27FC236}">
                <a16:creationId xmlns:a16="http://schemas.microsoft.com/office/drawing/2014/main" id="{C7BFAF44-2A73-2AE1-4A93-1EB4FAFA147B}"/>
              </a:ext>
            </a:extLst>
          </xdr:cNvPr>
          <xdr:cNvSpPr/>
        </xdr:nvSpPr>
        <xdr:spPr>
          <a:xfrm>
            <a:off x="260611" y="714830"/>
            <a:ext cx="1251907" cy="342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893E48-2BA6-44D2-A884-A71C57C98BE5}" type="TxLink">
              <a:rPr lang="en-US" sz="1400" b="0" i="0" u="none" strike="noStrike">
                <a:solidFill>
                  <a:srgbClr val="000000"/>
                </a:solidFill>
                <a:latin typeface="Aptos Narrow"/>
              </a:rPr>
              <a:pPr algn="ctr"/>
              <a:t>$1,62,592.78</a:t>
            </a:fld>
            <a:endParaRPr lang="en-IN" sz="1400"/>
          </a:p>
        </xdr:txBody>
      </xdr:sp>
      <xdr:sp macro="" textlink="'Dasboard KPIs and charts'!C2">
        <xdr:nvSpPr>
          <xdr:cNvPr id="9" name="Rectangle 8">
            <a:extLst>
              <a:ext uri="{FF2B5EF4-FFF2-40B4-BE49-F238E27FC236}">
                <a16:creationId xmlns:a16="http://schemas.microsoft.com/office/drawing/2014/main" id="{CF17CB4F-EB46-424E-9748-CD33AE7022BF}"/>
              </a:ext>
            </a:extLst>
          </xdr:cNvPr>
          <xdr:cNvSpPr/>
        </xdr:nvSpPr>
        <xdr:spPr>
          <a:xfrm>
            <a:off x="263358" y="1056885"/>
            <a:ext cx="1251907" cy="287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FE41E80-8869-41E6-A45D-ECB41DCBBCF2}" type="TxLink">
              <a:rPr lang="en-US" sz="1300" b="1" i="0" u="none" strike="noStrike">
                <a:solidFill>
                  <a:srgbClr val="000000"/>
                </a:solidFill>
                <a:latin typeface="Aptos Narrow"/>
              </a:rPr>
              <a:pPr algn="ctr"/>
              <a:t>Total Net Profit</a:t>
            </a:fld>
            <a:endParaRPr lang="en-IN" sz="1300" b="1"/>
          </a:p>
        </xdr:txBody>
      </xdr:sp>
    </xdr:grpSp>
    <xdr:clientData/>
  </xdr:twoCellAnchor>
  <xdr:twoCellAnchor>
    <xdr:from>
      <xdr:col>0</xdr:col>
      <xdr:colOff>243387</xdr:colOff>
      <xdr:row>2</xdr:row>
      <xdr:rowOff>188738</xdr:rowOff>
    </xdr:from>
    <xdr:to>
      <xdr:col>3</xdr:col>
      <xdr:colOff>13048</xdr:colOff>
      <xdr:row>6</xdr:row>
      <xdr:rowOff>172271</xdr:rowOff>
    </xdr:to>
    <xdr:grpSp>
      <xdr:nvGrpSpPr>
        <xdr:cNvPr id="15" name="Group 14">
          <a:extLst>
            <a:ext uri="{FF2B5EF4-FFF2-40B4-BE49-F238E27FC236}">
              <a16:creationId xmlns:a16="http://schemas.microsoft.com/office/drawing/2014/main" id="{6B79F37C-E582-43A1-B3A8-21F9A157B249}"/>
            </a:ext>
          </a:extLst>
        </xdr:cNvPr>
        <xdr:cNvGrpSpPr/>
      </xdr:nvGrpSpPr>
      <xdr:grpSpPr>
        <a:xfrm>
          <a:off x="243387" y="559155"/>
          <a:ext cx="1238099" cy="724366"/>
          <a:chOff x="260611" y="714830"/>
          <a:chExt cx="1254654" cy="629109"/>
        </a:xfrm>
        <a:effectLst>
          <a:outerShdw blurRad="76200" dir="13500000" sy="23000" kx="1200000" algn="br" rotWithShape="0">
            <a:prstClr val="black">
              <a:alpha val="20000"/>
            </a:prstClr>
          </a:outerShdw>
        </a:effectLst>
      </xdr:grpSpPr>
      <xdr:sp macro="" textlink="'Dasboard KPIs and charts'!B3">
        <xdr:nvSpPr>
          <xdr:cNvPr id="16" name="Rectangle 15">
            <a:extLst>
              <a:ext uri="{FF2B5EF4-FFF2-40B4-BE49-F238E27FC236}">
                <a16:creationId xmlns:a16="http://schemas.microsoft.com/office/drawing/2014/main" id="{B6D35B22-0F45-1A6E-8D13-34D114C45791}"/>
              </a:ext>
            </a:extLst>
          </xdr:cNvPr>
          <xdr:cNvSpPr/>
        </xdr:nvSpPr>
        <xdr:spPr>
          <a:xfrm>
            <a:off x="260611" y="714830"/>
            <a:ext cx="1251907" cy="342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F2DE3AD-DB15-43A7-8C8D-04A01FFF1302}" type="TxLink">
              <a:rPr lang="en-US" sz="1400" b="0" i="0" u="none" strike="noStrike">
                <a:solidFill>
                  <a:srgbClr val="000000"/>
                </a:solidFill>
                <a:latin typeface="Aptos Narrow"/>
              </a:rPr>
              <a:pPr algn="ctr"/>
              <a:t>$13,53,702.97</a:t>
            </a:fld>
            <a:endParaRPr lang="en-IN" sz="1400"/>
          </a:p>
        </xdr:txBody>
      </xdr:sp>
      <xdr:sp macro="" textlink="'Dasboard KPIs and charts'!B2">
        <xdr:nvSpPr>
          <xdr:cNvPr id="17" name="Rectangle 16">
            <a:extLst>
              <a:ext uri="{FF2B5EF4-FFF2-40B4-BE49-F238E27FC236}">
                <a16:creationId xmlns:a16="http://schemas.microsoft.com/office/drawing/2014/main" id="{CB5009FB-B0F0-6E14-2011-9ED4F4B45248}"/>
              </a:ext>
            </a:extLst>
          </xdr:cNvPr>
          <xdr:cNvSpPr/>
        </xdr:nvSpPr>
        <xdr:spPr>
          <a:xfrm>
            <a:off x="263358" y="1056885"/>
            <a:ext cx="1251907" cy="287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6112267-2BAA-4C0C-9396-D26ECA6E80AA}" type="TxLink">
              <a:rPr lang="en-US" sz="1300" b="1" i="0" u="none" strike="noStrike">
                <a:solidFill>
                  <a:srgbClr val="000000"/>
                </a:solidFill>
                <a:latin typeface="Aptos Narrow"/>
              </a:rPr>
              <a:pPr algn="ctr"/>
              <a:t>Total Revenue</a:t>
            </a:fld>
            <a:endParaRPr lang="en-IN" sz="1300" b="1"/>
          </a:p>
        </xdr:txBody>
      </xdr:sp>
    </xdr:grpSp>
    <xdr:clientData/>
  </xdr:twoCellAnchor>
  <xdr:twoCellAnchor>
    <xdr:from>
      <xdr:col>7</xdr:col>
      <xdr:colOff>18330</xdr:colOff>
      <xdr:row>2</xdr:row>
      <xdr:rowOff>188738</xdr:rowOff>
    </xdr:from>
    <xdr:to>
      <xdr:col>9</xdr:col>
      <xdr:colOff>39171</xdr:colOff>
      <xdr:row>7</xdr:row>
      <xdr:rowOff>1044</xdr:rowOff>
    </xdr:to>
    <xdr:grpSp>
      <xdr:nvGrpSpPr>
        <xdr:cNvPr id="18" name="Group 17">
          <a:extLst>
            <a:ext uri="{FF2B5EF4-FFF2-40B4-BE49-F238E27FC236}">
              <a16:creationId xmlns:a16="http://schemas.microsoft.com/office/drawing/2014/main" id="{59EFB89C-0E93-4B37-84F1-CA56C0B12817}"/>
            </a:ext>
          </a:extLst>
        </xdr:cNvPr>
        <xdr:cNvGrpSpPr/>
      </xdr:nvGrpSpPr>
      <xdr:grpSpPr>
        <a:xfrm>
          <a:off x="3206559" y="559155"/>
          <a:ext cx="1237925" cy="738347"/>
          <a:chOff x="260611" y="714830"/>
          <a:chExt cx="1254654" cy="629109"/>
        </a:xfrm>
        <a:effectLst>
          <a:outerShdw blurRad="76200" dir="13500000" sy="23000" kx="1200000" algn="br" rotWithShape="0">
            <a:prstClr val="black">
              <a:alpha val="20000"/>
            </a:prstClr>
          </a:outerShdw>
        </a:effectLst>
      </xdr:grpSpPr>
      <xdr:sp macro="" textlink="'Dasboard KPIs and charts'!D3">
        <xdr:nvSpPr>
          <xdr:cNvPr id="19" name="Rectangle 18">
            <a:extLst>
              <a:ext uri="{FF2B5EF4-FFF2-40B4-BE49-F238E27FC236}">
                <a16:creationId xmlns:a16="http://schemas.microsoft.com/office/drawing/2014/main" id="{3264188E-7FAA-0C47-17D1-F9068350A0B5}"/>
              </a:ext>
            </a:extLst>
          </xdr:cNvPr>
          <xdr:cNvSpPr/>
        </xdr:nvSpPr>
        <xdr:spPr>
          <a:xfrm>
            <a:off x="260611" y="714830"/>
            <a:ext cx="1251907" cy="342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07D5DFF-18A5-43D2-B1E6-410F36CA79E7}" type="TxLink">
              <a:rPr lang="en-US" sz="1600" b="0" i="0" u="none" strike="noStrike">
                <a:solidFill>
                  <a:srgbClr val="000000"/>
                </a:solidFill>
                <a:latin typeface="Aptos Narrow"/>
              </a:rPr>
              <a:pPr algn="ctr"/>
              <a:t>12.01%</a:t>
            </a:fld>
            <a:endParaRPr lang="en-IN" sz="1600"/>
          </a:p>
        </xdr:txBody>
      </xdr:sp>
      <xdr:sp macro="" textlink="'Dasboard KPIs and charts'!D2">
        <xdr:nvSpPr>
          <xdr:cNvPr id="20" name="Rectangle 19">
            <a:extLst>
              <a:ext uri="{FF2B5EF4-FFF2-40B4-BE49-F238E27FC236}">
                <a16:creationId xmlns:a16="http://schemas.microsoft.com/office/drawing/2014/main" id="{515FF884-C6D8-5CDA-DA1C-2C63E510EB2B}"/>
              </a:ext>
            </a:extLst>
          </xdr:cNvPr>
          <xdr:cNvSpPr/>
        </xdr:nvSpPr>
        <xdr:spPr>
          <a:xfrm>
            <a:off x="263358" y="1056885"/>
            <a:ext cx="1251907" cy="287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B169A96-9FE0-4D83-A8DA-14FDD0D183D0}" type="TxLink">
              <a:rPr lang="en-US" sz="1300" b="1" i="0" u="none" strike="noStrike">
                <a:solidFill>
                  <a:srgbClr val="000000"/>
                </a:solidFill>
                <a:latin typeface="Aptos Narrow"/>
              </a:rPr>
              <a:pPr algn="ctr"/>
              <a:t>Profit Margin</a:t>
            </a:fld>
            <a:endParaRPr lang="en-IN" sz="1300" b="1"/>
          </a:p>
        </xdr:txBody>
      </xdr:sp>
    </xdr:grpSp>
    <xdr:clientData/>
  </xdr:twoCellAnchor>
  <xdr:twoCellAnchor>
    <xdr:from>
      <xdr:col>14</xdr:col>
      <xdr:colOff>42188</xdr:colOff>
      <xdr:row>2</xdr:row>
      <xdr:rowOff>188738</xdr:rowOff>
    </xdr:from>
    <xdr:to>
      <xdr:col>16</xdr:col>
      <xdr:colOff>31840</xdr:colOff>
      <xdr:row>6</xdr:row>
      <xdr:rowOff>188899</xdr:rowOff>
    </xdr:to>
    <xdr:grpSp>
      <xdr:nvGrpSpPr>
        <xdr:cNvPr id="24" name="Group 23">
          <a:extLst>
            <a:ext uri="{FF2B5EF4-FFF2-40B4-BE49-F238E27FC236}">
              <a16:creationId xmlns:a16="http://schemas.microsoft.com/office/drawing/2014/main" id="{90FAFCD3-0480-4453-9222-7698EDE5823F}"/>
            </a:ext>
          </a:extLst>
        </xdr:cNvPr>
        <xdr:cNvGrpSpPr/>
      </xdr:nvGrpSpPr>
      <xdr:grpSpPr>
        <a:xfrm>
          <a:off x="6418646" y="559155"/>
          <a:ext cx="955382" cy="740994"/>
          <a:chOff x="260611" y="714830"/>
          <a:chExt cx="1254654" cy="629109"/>
        </a:xfrm>
        <a:effectLst>
          <a:outerShdw blurRad="76200" dir="13500000" sy="23000" kx="1200000" algn="br" rotWithShape="0">
            <a:prstClr val="black">
              <a:alpha val="20000"/>
            </a:prstClr>
          </a:outerShdw>
        </a:effectLst>
      </xdr:grpSpPr>
      <xdr:sp macro="" textlink="'Dasboard KPIs and charts'!F3">
        <xdr:nvSpPr>
          <xdr:cNvPr id="25" name="Rectangle 24">
            <a:extLst>
              <a:ext uri="{FF2B5EF4-FFF2-40B4-BE49-F238E27FC236}">
                <a16:creationId xmlns:a16="http://schemas.microsoft.com/office/drawing/2014/main" id="{AAE4265C-1590-3D46-34A0-65D86486C07A}"/>
              </a:ext>
            </a:extLst>
          </xdr:cNvPr>
          <xdr:cNvSpPr/>
        </xdr:nvSpPr>
        <xdr:spPr>
          <a:xfrm>
            <a:off x="260611" y="714830"/>
            <a:ext cx="1251907" cy="342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CC9E18E-1BE6-4988-A7E8-2429C00039EB}" type="TxLink">
              <a:rPr lang="en-US" sz="1400" b="0" i="0" u="none" strike="noStrike">
                <a:solidFill>
                  <a:srgbClr val="000000"/>
                </a:solidFill>
                <a:latin typeface="Aptos Narrow"/>
              </a:rPr>
              <a:pPr algn="ctr"/>
              <a:t>$1,630.97</a:t>
            </a:fld>
            <a:endParaRPr lang="en-IN" sz="1400"/>
          </a:p>
        </xdr:txBody>
      </xdr:sp>
      <xdr:sp macro="" textlink="'Dasboard KPIs and charts'!F2">
        <xdr:nvSpPr>
          <xdr:cNvPr id="26" name="Rectangle 25">
            <a:extLst>
              <a:ext uri="{FF2B5EF4-FFF2-40B4-BE49-F238E27FC236}">
                <a16:creationId xmlns:a16="http://schemas.microsoft.com/office/drawing/2014/main" id="{0DAEDB6D-5F16-4BE9-443D-0CB5AEF19987}"/>
              </a:ext>
            </a:extLst>
          </xdr:cNvPr>
          <xdr:cNvSpPr/>
        </xdr:nvSpPr>
        <xdr:spPr>
          <a:xfrm>
            <a:off x="263358" y="1056885"/>
            <a:ext cx="1251907" cy="287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658BAF6-2B50-458A-969E-4F4EB3577BE2}" type="TxLink">
              <a:rPr lang="en-US" sz="1400" b="1" i="0" u="none" strike="noStrike">
                <a:solidFill>
                  <a:srgbClr val="000000"/>
                </a:solidFill>
                <a:latin typeface="Aptos Narrow"/>
              </a:rPr>
              <a:pPr algn="ctr"/>
              <a:t>AOV</a:t>
            </a:fld>
            <a:endParaRPr lang="en-IN" sz="1400" b="1"/>
          </a:p>
        </xdr:txBody>
      </xdr:sp>
    </xdr:grpSp>
    <xdr:clientData/>
  </xdr:twoCellAnchor>
  <xdr:twoCellAnchor>
    <xdr:from>
      <xdr:col>17</xdr:col>
      <xdr:colOff>22386</xdr:colOff>
      <xdr:row>2</xdr:row>
      <xdr:rowOff>188738</xdr:rowOff>
    </xdr:from>
    <xdr:to>
      <xdr:col>19</xdr:col>
      <xdr:colOff>39916</xdr:colOff>
      <xdr:row>6</xdr:row>
      <xdr:rowOff>188899</xdr:rowOff>
    </xdr:to>
    <xdr:grpSp>
      <xdr:nvGrpSpPr>
        <xdr:cNvPr id="3" name="Group 2">
          <a:extLst>
            <a:ext uri="{FF2B5EF4-FFF2-40B4-BE49-F238E27FC236}">
              <a16:creationId xmlns:a16="http://schemas.microsoft.com/office/drawing/2014/main" id="{50225175-5302-45A4-838E-03B8E19A35EC}"/>
            </a:ext>
          </a:extLst>
        </xdr:cNvPr>
        <xdr:cNvGrpSpPr/>
      </xdr:nvGrpSpPr>
      <xdr:grpSpPr>
        <a:xfrm>
          <a:off x="7615928" y="559155"/>
          <a:ext cx="1393363" cy="740994"/>
          <a:chOff x="260611" y="714830"/>
          <a:chExt cx="1254654" cy="629109"/>
        </a:xfrm>
        <a:effectLst>
          <a:outerShdw blurRad="76200" dir="13500000" sy="23000" kx="1200000" algn="br" rotWithShape="0">
            <a:prstClr val="black">
              <a:alpha val="20000"/>
            </a:prstClr>
          </a:outerShdw>
        </a:effectLst>
      </xdr:grpSpPr>
      <xdr:sp macro="" textlink="'Dasboard KPIs and charts'!G3">
        <xdr:nvSpPr>
          <xdr:cNvPr id="4" name="Rectangle 3">
            <a:extLst>
              <a:ext uri="{FF2B5EF4-FFF2-40B4-BE49-F238E27FC236}">
                <a16:creationId xmlns:a16="http://schemas.microsoft.com/office/drawing/2014/main" id="{786EC0E7-4B7B-85FC-4A36-77330B7DA3CA}"/>
              </a:ext>
            </a:extLst>
          </xdr:cNvPr>
          <xdr:cNvSpPr/>
        </xdr:nvSpPr>
        <xdr:spPr>
          <a:xfrm>
            <a:off x="260611" y="714830"/>
            <a:ext cx="1251907" cy="342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A65EEA-2D31-4D22-B98B-B9C9A06969C4}" type="TxLink">
              <a:rPr lang="en-US" sz="1600" b="0" i="0" u="none" strike="noStrike">
                <a:solidFill>
                  <a:srgbClr val="000000"/>
                </a:solidFill>
                <a:latin typeface="Aptos Narrow"/>
              </a:rPr>
              <a:pPr algn="ctr"/>
              <a:t>5.62%</a:t>
            </a:fld>
            <a:endParaRPr lang="en-IN" sz="1600"/>
          </a:p>
        </xdr:txBody>
      </xdr:sp>
      <xdr:sp macro="" textlink="'Dasboard KPIs and charts'!G2">
        <xdr:nvSpPr>
          <xdr:cNvPr id="5" name="Rectangle 4">
            <a:extLst>
              <a:ext uri="{FF2B5EF4-FFF2-40B4-BE49-F238E27FC236}">
                <a16:creationId xmlns:a16="http://schemas.microsoft.com/office/drawing/2014/main" id="{D80677E6-FFCD-2FD9-0249-7C9724EFCC94}"/>
              </a:ext>
            </a:extLst>
          </xdr:cNvPr>
          <xdr:cNvSpPr/>
        </xdr:nvSpPr>
        <xdr:spPr>
          <a:xfrm>
            <a:off x="263358" y="1056885"/>
            <a:ext cx="1251907" cy="287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21B85EF-F590-46B2-A96C-26486E320B47}" type="TxLink">
              <a:rPr lang="en-US" sz="1300" b="1" i="0" u="none" strike="noStrike">
                <a:solidFill>
                  <a:srgbClr val="000000"/>
                </a:solidFill>
                <a:latin typeface="Aptos Narrow"/>
              </a:rPr>
              <a:pPr algn="ctr"/>
              <a:t>Average Discount</a:t>
            </a:fld>
            <a:endParaRPr lang="en-IN" sz="1300" b="1"/>
          </a:p>
        </xdr:txBody>
      </xdr:sp>
    </xdr:grpSp>
    <xdr:clientData/>
  </xdr:twoCellAnchor>
  <xdr:twoCellAnchor>
    <xdr:from>
      <xdr:col>20</xdr:col>
      <xdr:colOff>30462</xdr:colOff>
      <xdr:row>2</xdr:row>
      <xdr:rowOff>188738</xdr:rowOff>
    </xdr:from>
    <xdr:to>
      <xdr:col>22</xdr:col>
      <xdr:colOff>12370</xdr:colOff>
      <xdr:row>6</xdr:row>
      <xdr:rowOff>188899</xdr:rowOff>
    </xdr:to>
    <xdr:grpSp>
      <xdr:nvGrpSpPr>
        <xdr:cNvPr id="6" name="Group 5">
          <a:extLst>
            <a:ext uri="{FF2B5EF4-FFF2-40B4-BE49-F238E27FC236}">
              <a16:creationId xmlns:a16="http://schemas.microsoft.com/office/drawing/2014/main" id="{F94D3B9E-B3CB-4FE5-93E5-5290740EFA0B}"/>
            </a:ext>
          </a:extLst>
        </xdr:cNvPr>
        <xdr:cNvGrpSpPr/>
      </xdr:nvGrpSpPr>
      <xdr:grpSpPr>
        <a:xfrm>
          <a:off x="9251191" y="559155"/>
          <a:ext cx="1318054" cy="740994"/>
          <a:chOff x="260611" y="714830"/>
          <a:chExt cx="1254654" cy="629109"/>
        </a:xfrm>
        <a:effectLst>
          <a:outerShdw blurRad="76200" dir="13500000" sy="23000" kx="1200000" algn="br" rotWithShape="0">
            <a:prstClr val="black">
              <a:alpha val="20000"/>
            </a:prstClr>
          </a:outerShdw>
        </a:effectLst>
      </xdr:grpSpPr>
      <xdr:sp macro="" textlink="'Dasboard KPIs and charts'!H3">
        <xdr:nvSpPr>
          <xdr:cNvPr id="8" name="Rectangle 7">
            <a:extLst>
              <a:ext uri="{FF2B5EF4-FFF2-40B4-BE49-F238E27FC236}">
                <a16:creationId xmlns:a16="http://schemas.microsoft.com/office/drawing/2014/main" id="{FB190789-2108-70A3-A416-AC826F53A9E2}"/>
              </a:ext>
            </a:extLst>
          </xdr:cNvPr>
          <xdr:cNvSpPr/>
        </xdr:nvSpPr>
        <xdr:spPr>
          <a:xfrm>
            <a:off x="260611" y="714830"/>
            <a:ext cx="1251907" cy="342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81B89BC-6D47-4D05-8551-291082C3A783}" type="TxLink">
              <a:rPr lang="en-US" sz="1600" b="0" i="0" u="none" strike="noStrike">
                <a:solidFill>
                  <a:srgbClr val="000000"/>
                </a:solidFill>
                <a:latin typeface="Aptos Narrow"/>
              </a:rPr>
              <a:pPr algn="ctr"/>
              <a:t>91</a:t>
            </a:fld>
            <a:endParaRPr lang="en-IN" sz="1600"/>
          </a:p>
        </xdr:txBody>
      </xdr:sp>
      <xdr:sp macro="" textlink="'Dasboard KPIs and charts'!H2">
        <xdr:nvSpPr>
          <xdr:cNvPr id="27" name="Rectangle 26">
            <a:extLst>
              <a:ext uri="{FF2B5EF4-FFF2-40B4-BE49-F238E27FC236}">
                <a16:creationId xmlns:a16="http://schemas.microsoft.com/office/drawing/2014/main" id="{C2E4BE4B-AE4C-2971-CFBC-FFBEEF8E6CED}"/>
              </a:ext>
            </a:extLst>
          </xdr:cNvPr>
          <xdr:cNvSpPr/>
        </xdr:nvSpPr>
        <xdr:spPr>
          <a:xfrm>
            <a:off x="263358" y="1056885"/>
            <a:ext cx="1251907" cy="287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8869C02-881A-410B-8381-4BBFA085551B}" type="TxLink">
              <a:rPr lang="en-US" sz="1300" b="1" i="0" u="none" strike="noStrike">
                <a:solidFill>
                  <a:srgbClr val="000000"/>
                </a:solidFill>
                <a:latin typeface="Aptos Narrow"/>
              </a:rPr>
              <a:pPr algn="ctr"/>
              <a:t>Total Customers</a:t>
            </a:fld>
            <a:endParaRPr lang="en-IN" sz="1300" b="1"/>
          </a:p>
        </xdr:txBody>
      </xdr:sp>
    </xdr:grpSp>
    <xdr:clientData/>
  </xdr:twoCellAnchor>
  <xdr:twoCellAnchor>
    <xdr:from>
      <xdr:col>23</xdr:col>
      <xdr:colOff>2916</xdr:colOff>
      <xdr:row>2</xdr:row>
      <xdr:rowOff>188738</xdr:rowOff>
    </xdr:from>
    <xdr:to>
      <xdr:col>25</xdr:col>
      <xdr:colOff>571499</xdr:colOff>
      <xdr:row>6</xdr:row>
      <xdr:rowOff>188899</xdr:rowOff>
    </xdr:to>
    <xdr:grpSp>
      <xdr:nvGrpSpPr>
        <xdr:cNvPr id="34" name="Group 33">
          <a:extLst>
            <a:ext uri="{FF2B5EF4-FFF2-40B4-BE49-F238E27FC236}">
              <a16:creationId xmlns:a16="http://schemas.microsoft.com/office/drawing/2014/main" id="{8E7010C9-CD95-42D0-B29C-678CC476FD90}"/>
            </a:ext>
          </a:extLst>
        </xdr:cNvPr>
        <xdr:cNvGrpSpPr/>
      </xdr:nvGrpSpPr>
      <xdr:grpSpPr>
        <a:xfrm>
          <a:off x="10811145" y="559155"/>
          <a:ext cx="1785667" cy="740994"/>
          <a:chOff x="260611" y="714830"/>
          <a:chExt cx="1254654" cy="629109"/>
        </a:xfrm>
        <a:effectLst>
          <a:outerShdw blurRad="76200" dir="13500000" sy="23000" kx="1200000" algn="br" rotWithShape="0">
            <a:prstClr val="black">
              <a:alpha val="20000"/>
            </a:prstClr>
          </a:outerShdw>
        </a:effectLst>
      </xdr:grpSpPr>
      <xdr:sp macro="" textlink="'Dasboard KPIs and charts'!I3">
        <xdr:nvSpPr>
          <xdr:cNvPr id="35" name="Rectangle 34">
            <a:extLst>
              <a:ext uri="{FF2B5EF4-FFF2-40B4-BE49-F238E27FC236}">
                <a16:creationId xmlns:a16="http://schemas.microsoft.com/office/drawing/2014/main" id="{190CE237-7783-5B27-890B-44E5202EF4C1}"/>
              </a:ext>
            </a:extLst>
          </xdr:cNvPr>
          <xdr:cNvSpPr/>
        </xdr:nvSpPr>
        <xdr:spPr>
          <a:xfrm>
            <a:off x="260611" y="714830"/>
            <a:ext cx="1251907" cy="342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58B9988-58B3-4004-A8DE-588FEFE4C7AC}" type="TxLink">
              <a:rPr lang="en-US" sz="1600" b="0" i="0" u="none" strike="noStrike">
                <a:solidFill>
                  <a:srgbClr val="000000"/>
                </a:solidFill>
                <a:latin typeface="Aptos Narrow"/>
              </a:rPr>
              <a:pPr algn="ctr"/>
              <a:t>95.18%</a:t>
            </a:fld>
            <a:endParaRPr lang="en-IN" sz="1600"/>
          </a:p>
        </xdr:txBody>
      </xdr:sp>
      <xdr:sp macro="" textlink="'Dasboard KPIs and charts'!I2">
        <xdr:nvSpPr>
          <xdr:cNvPr id="36" name="Rectangle 35">
            <a:extLst>
              <a:ext uri="{FF2B5EF4-FFF2-40B4-BE49-F238E27FC236}">
                <a16:creationId xmlns:a16="http://schemas.microsoft.com/office/drawing/2014/main" id="{59C4F065-2F37-201D-1605-812C8AC2AE8D}"/>
              </a:ext>
            </a:extLst>
          </xdr:cNvPr>
          <xdr:cNvSpPr/>
        </xdr:nvSpPr>
        <xdr:spPr>
          <a:xfrm>
            <a:off x="263358" y="1056885"/>
            <a:ext cx="1251907" cy="287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8FFA14E-6492-4621-8958-EFBB2BAA7772}" type="TxLink">
              <a:rPr lang="en-US" sz="1300" b="1" i="0" u="none" strike="noStrike">
                <a:solidFill>
                  <a:srgbClr val="000000"/>
                </a:solidFill>
                <a:latin typeface="Aptos Narrow"/>
              </a:rPr>
              <a:pPr algn="ctr"/>
              <a:t>On Time Shipment Rate</a:t>
            </a:fld>
            <a:endParaRPr lang="en-IN" sz="1300" b="1"/>
          </a:p>
        </xdr:txBody>
      </xdr:sp>
    </xdr:grpSp>
    <xdr:clientData/>
  </xdr:twoCellAnchor>
  <xdr:twoCellAnchor>
    <xdr:from>
      <xdr:col>10</xdr:col>
      <xdr:colOff>29717</xdr:colOff>
      <xdr:row>2</xdr:row>
      <xdr:rowOff>188738</xdr:rowOff>
    </xdr:from>
    <xdr:to>
      <xdr:col>13</xdr:col>
      <xdr:colOff>51642</xdr:colOff>
      <xdr:row>7</xdr:row>
      <xdr:rowOff>1044</xdr:rowOff>
    </xdr:to>
    <xdr:grpSp>
      <xdr:nvGrpSpPr>
        <xdr:cNvPr id="40" name="Group 39">
          <a:extLst>
            <a:ext uri="{FF2B5EF4-FFF2-40B4-BE49-F238E27FC236}">
              <a16:creationId xmlns:a16="http://schemas.microsoft.com/office/drawing/2014/main" id="{8F1697BF-BA1B-4B20-983D-3BA8E8103693}"/>
            </a:ext>
          </a:extLst>
        </xdr:cNvPr>
        <xdr:cNvGrpSpPr/>
      </xdr:nvGrpSpPr>
      <xdr:grpSpPr>
        <a:xfrm>
          <a:off x="4686384" y="559155"/>
          <a:ext cx="1490362" cy="738347"/>
          <a:chOff x="260611" y="714830"/>
          <a:chExt cx="1254654" cy="629109"/>
        </a:xfrm>
        <a:effectLst>
          <a:outerShdw blurRad="76200" dir="13500000" sy="23000" kx="1200000" algn="br" rotWithShape="0">
            <a:prstClr val="black">
              <a:alpha val="20000"/>
            </a:prstClr>
          </a:outerShdw>
        </a:effectLst>
      </xdr:grpSpPr>
      <xdr:sp macro="" textlink="'Dasboard KPIs and charts'!E3">
        <xdr:nvSpPr>
          <xdr:cNvPr id="41" name="Rectangle 40">
            <a:extLst>
              <a:ext uri="{FF2B5EF4-FFF2-40B4-BE49-F238E27FC236}">
                <a16:creationId xmlns:a16="http://schemas.microsoft.com/office/drawing/2014/main" id="{78C476DD-A77A-055C-39CF-DE3976E8DFC9}"/>
              </a:ext>
            </a:extLst>
          </xdr:cNvPr>
          <xdr:cNvSpPr/>
        </xdr:nvSpPr>
        <xdr:spPr>
          <a:xfrm>
            <a:off x="260611" y="714830"/>
            <a:ext cx="1251907" cy="342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C03A78D-06D5-467D-A78A-E48048E5D50D}" type="TxLink">
              <a:rPr lang="en-US" sz="1600" b="0" i="0" u="none" strike="noStrike">
                <a:solidFill>
                  <a:srgbClr val="000000"/>
                </a:solidFill>
                <a:latin typeface="Aptos Narrow"/>
              </a:rPr>
              <a:pPr algn="ctr"/>
              <a:t> 51,317 </a:t>
            </a:fld>
            <a:endParaRPr lang="en-IN" sz="1600"/>
          </a:p>
        </xdr:txBody>
      </xdr:sp>
      <xdr:sp macro="" textlink="'Dasboard KPIs and charts'!E2">
        <xdr:nvSpPr>
          <xdr:cNvPr id="42" name="Rectangle 41">
            <a:extLst>
              <a:ext uri="{FF2B5EF4-FFF2-40B4-BE49-F238E27FC236}">
                <a16:creationId xmlns:a16="http://schemas.microsoft.com/office/drawing/2014/main" id="{E9A53364-7790-553E-170E-4795CC920684}"/>
              </a:ext>
            </a:extLst>
          </xdr:cNvPr>
          <xdr:cNvSpPr/>
        </xdr:nvSpPr>
        <xdr:spPr>
          <a:xfrm>
            <a:off x="263358" y="1056885"/>
            <a:ext cx="1251907" cy="287054"/>
          </a:xfrm>
          <a:prstGeom prst="rect">
            <a:avLst/>
          </a:prstGeom>
          <a:noFill/>
          <a:ln>
            <a:solidFill>
              <a:srgbClr val="000000">
                <a:alpha val="30196"/>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FD5FB61-7A82-4F5B-B6F9-498157ACB053}" type="TxLink">
              <a:rPr lang="en-US" sz="1300" b="1" i="0" u="none" strike="noStrike">
                <a:solidFill>
                  <a:srgbClr val="000000"/>
                </a:solidFill>
                <a:latin typeface="Aptos Narrow"/>
              </a:rPr>
              <a:pPr algn="ctr"/>
              <a:t>Total Quantity Sold</a:t>
            </a:fld>
            <a:endParaRPr lang="en-IN" sz="1300" b="1"/>
          </a:p>
        </xdr:txBody>
      </xdr:sp>
    </xdr:grpSp>
    <xdr:clientData/>
  </xdr:twoCellAnchor>
  <xdr:twoCellAnchor editAs="oneCell">
    <xdr:from>
      <xdr:col>28</xdr:col>
      <xdr:colOff>265853</xdr:colOff>
      <xdr:row>7</xdr:row>
      <xdr:rowOff>143040</xdr:rowOff>
    </xdr:from>
    <xdr:to>
      <xdr:col>32</xdr:col>
      <xdr:colOff>105240</xdr:colOff>
      <xdr:row>11</xdr:row>
      <xdr:rowOff>51486</xdr:rowOff>
    </xdr:to>
    <mc:AlternateContent xmlns:mc="http://schemas.openxmlformats.org/markup-compatibility/2006" xmlns:a14="http://schemas.microsoft.com/office/drawing/2010/main">
      <mc:Choice Requires="a14">
        <xdr:graphicFrame macro="">
          <xdr:nvGraphicFramePr>
            <xdr:cNvPr id="11" name="Product Status 1">
              <a:extLst>
                <a:ext uri="{FF2B5EF4-FFF2-40B4-BE49-F238E27FC236}">
                  <a16:creationId xmlns:a16="http://schemas.microsoft.com/office/drawing/2014/main" id="{60235417-E0A5-4955-B53B-0364C83E9E1F}"/>
                </a:ext>
              </a:extLst>
            </xdr:cNvPr>
            <xdr:cNvGraphicFramePr/>
          </xdr:nvGraphicFramePr>
          <xdr:xfrm>
            <a:off x="0" y="0"/>
            <a:ext cx="0" cy="0"/>
          </xdr:xfrm>
          <a:graphic>
            <a:graphicData uri="http://schemas.microsoft.com/office/drawing/2010/slicer">
              <sle:slicer xmlns:sle="http://schemas.microsoft.com/office/drawing/2010/slicer" name="Product Status 1"/>
            </a:graphicData>
          </a:graphic>
        </xdr:graphicFrame>
      </mc:Choice>
      <mc:Fallback xmlns="">
        <xdr:sp macro="" textlink="">
          <xdr:nvSpPr>
            <xdr:cNvPr id="0" name=""/>
            <xdr:cNvSpPr>
              <a:spLocks noTextEdit="1"/>
            </xdr:cNvSpPr>
          </xdr:nvSpPr>
          <xdr:spPr>
            <a:xfrm>
              <a:off x="13304806" y="1494560"/>
              <a:ext cx="2310738" cy="680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278668</xdr:colOff>
      <xdr:row>20</xdr:row>
      <xdr:rowOff>154460</xdr:rowOff>
    </xdr:from>
    <xdr:to>
      <xdr:col>32</xdr:col>
      <xdr:colOff>93333</xdr:colOff>
      <xdr:row>34</xdr:row>
      <xdr:rowOff>180203</xdr:rowOff>
    </xdr:to>
    <mc:AlternateContent xmlns:mc="http://schemas.openxmlformats.org/markup-compatibility/2006" xmlns:a14="http://schemas.microsoft.com/office/drawing/2010/main">
      <mc:Choice Requires="a14">
        <xdr:graphicFrame macro="">
          <xdr:nvGraphicFramePr>
            <xdr:cNvPr id="12" name="Country 1">
              <a:extLst>
                <a:ext uri="{FF2B5EF4-FFF2-40B4-BE49-F238E27FC236}">
                  <a16:creationId xmlns:a16="http://schemas.microsoft.com/office/drawing/2014/main" id="{48DD9739-CEDD-4466-8312-586A73D5BC73}"/>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3473968" y="4178301"/>
              <a:ext cx="2303865" cy="25082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273843</xdr:colOff>
      <xdr:row>11</xdr:row>
      <xdr:rowOff>167331</xdr:rowOff>
    </xdr:from>
    <xdr:to>
      <xdr:col>32</xdr:col>
      <xdr:colOff>105238</xdr:colOff>
      <xdr:row>20</xdr:row>
      <xdr:rowOff>12872</xdr:rowOff>
    </xdr:to>
    <mc:AlternateContent xmlns:mc="http://schemas.openxmlformats.org/markup-compatibility/2006" xmlns:a14="http://schemas.microsoft.com/office/drawing/2010/main">
      <mc:Choice Requires="a14">
        <xdr:graphicFrame macro="">
          <xdr:nvGraphicFramePr>
            <xdr:cNvPr id="13" name="Categories 1">
              <a:extLst>
                <a:ext uri="{FF2B5EF4-FFF2-40B4-BE49-F238E27FC236}">
                  <a16:creationId xmlns:a16="http://schemas.microsoft.com/office/drawing/2014/main" id="{F8303FB8-8249-4A35-90DF-FE6D73300C13}"/>
                </a:ext>
              </a:extLst>
            </xdr:cNvPr>
            <xdr:cNvGraphicFramePr/>
          </xdr:nvGraphicFramePr>
          <xdr:xfrm>
            <a:off x="0" y="0"/>
            <a:ext cx="0" cy="0"/>
          </xdr:xfrm>
          <a:graphic>
            <a:graphicData uri="http://schemas.microsoft.com/office/drawing/2010/slicer">
              <sle:slicer xmlns:sle="http://schemas.microsoft.com/office/drawing/2010/slicer" name="Categories 1"/>
            </a:graphicData>
          </a:graphic>
        </xdr:graphicFrame>
      </mc:Choice>
      <mc:Fallback xmlns="">
        <xdr:sp macro="" textlink="">
          <xdr:nvSpPr>
            <xdr:cNvPr id="0" name=""/>
            <xdr:cNvSpPr>
              <a:spLocks noTextEdit="1"/>
            </xdr:cNvSpPr>
          </xdr:nvSpPr>
          <xdr:spPr>
            <a:xfrm>
              <a:off x="13312796" y="2291149"/>
              <a:ext cx="2302746" cy="15832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174625</xdr:colOff>
      <xdr:row>0</xdr:row>
      <xdr:rowOff>146538</xdr:rowOff>
    </xdr:from>
    <xdr:to>
      <xdr:col>32</xdr:col>
      <xdr:colOff>85396</xdr:colOff>
      <xdr:row>6</xdr:row>
      <xdr:rowOff>155330</xdr:rowOff>
    </xdr:to>
    <mc:AlternateContent xmlns:mc="http://schemas.openxmlformats.org/markup-compatibility/2006" xmlns:tsle="http://schemas.microsoft.com/office/drawing/2012/timeslicer">
      <mc:Choice Requires="tsle">
        <xdr:graphicFrame macro="">
          <xdr:nvGraphicFramePr>
            <xdr:cNvPr id="21" name="OrderDate 1">
              <a:extLst>
                <a:ext uri="{FF2B5EF4-FFF2-40B4-BE49-F238E27FC236}">
                  <a16:creationId xmlns:a16="http://schemas.microsoft.com/office/drawing/2014/main" id="{27EAE7AA-9563-4A30-AFEE-0A17F8C2F7AF}"/>
                </a:ext>
              </a:extLst>
            </xdr:cNvPr>
            <xdr:cNvGraphicFramePr/>
          </xdr:nvGraphicFramePr>
          <xdr:xfrm>
            <a:off x="0" y="0"/>
            <a:ext cx="0" cy="0"/>
          </xdr:xfrm>
          <a:graphic>
            <a:graphicData uri="http://schemas.microsoft.com/office/drawing/2012/timeslicer">
              <tsle:timeslicer name="OrderDate 1"/>
            </a:graphicData>
          </a:graphic>
        </xdr:graphicFrame>
      </mc:Choice>
      <mc:Fallback xmlns="">
        <xdr:sp macro="" textlink="">
          <xdr:nvSpPr>
            <xdr:cNvPr id="0" name=""/>
            <xdr:cNvSpPr>
              <a:spLocks noTextEdit="1"/>
            </xdr:cNvSpPr>
          </xdr:nvSpPr>
          <xdr:spPr>
            <a:xfrm>
              <a:off x="12724456" y="146538"/>
              <a:ext cx="2871244" cy="1167238"/>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18</xdr:col>
      <xdr:colOff>504991</xdr:colOff>
      <xdr:row>22</xdr:row>
      <xdr:rowOff>95250</xdr:rowOff>
    </xdr:from>
    <xdr:to>
      <xdr:col>28</xdr:col>
      <xdr:colOff>104180</xdr:colOff>
      <xdr:row>35</xdr:row>
      <xdr:rowOff>12872</xdr:rowOff>
    </xdr:to>
    <xdr:graphicFrame macro="">
      <xdr:nvGraphicFramePr>
        <xdr:cNvPr id="23" name="Chart 22">
          <a:extLst>
            <a:ext uri="{FF2B5EF4-FFF2-40B4-BE49-F238E27FC236}">
              <a16:creationId xmlns:a16="http://schemas.microsoft.com/office/drawing/2014/main" id="{41978EE2-4653-4202-BF58-5067F80237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9698</xdr:colOff>
      <xdr:row>7</xdr:row>
      <xdr:rowOff>128716</xdr:rowOff>
    </xdr:from>
    <xdr:to>
      <xdr:col>20</xdr:col>
      <xdr:colOff>140839</xdr:colOff>
      <xdr:row>21</xdr:row>
      <xdr:rowOff>186359</xdr:rowOff>
    </xdr:to>
    <xdr:graphicFrame macro="">
      <xdr:nvGraphicFramePr>
        <xdr:cNvPr id="28" name="Chart 27">
          <a:extLst>
            <a:ext uri="{FF2B5EF4-FFF2-40B4-BE49-F238E27FC236}">
              <a16:creationId xmlns:a16="http://schemas.microsoft.com/office/drawing/2014/main" id="{6A98DEDA-64B7-443A-B095-B090E5659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90102</xdr:colOff>
      <xdr:row>22</xdr:row>
      <xdr:rowOff>77229</xdr:rowOff>
    </xdr:from>
    <xdr:to>
      <xdr:col>18</xdr:col>
      <xdr:colOff>399022</xdr:colOff>
      <xdr:row>35</xdr:row>
      <xdr:rowOff>4286</xdr:rowOff>
    </xdr:to>
    <mc:AlternateContent xmlns:mc="http://schemas.openxmlformats.org/markup-compatibility/2006">
      <mc:Choice xmlns:cx4="http://schemas.microsoft.com/office/drawing/2016/5/10/chartex" Requires="cx4">
        <xdr:graphicFrame macro="">
          <xdr:nvGraphicFramePr>
            <xdr:cNvPr id="29" name="Chart 28">
              <a:extLst>
                <a:ext uri="{FF2B5EF4-FFF2-40B4-BE49-F238E27FC236}">
                  <a16:creationId xmlns:a16="http://schemas.microsoft.com/office/drawing/2014/main" id="{E0CF7958-32F1-44AC-AB95-90DB69A966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738302" y="4268229"/>
              <a:ext cx="3852220" cy="240355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206377</xdr:colOff>
      <xdr:row>7</xdr:row>
      <xdr:rowOff>99910</xdr:rowOff>
    </xdr:from>
    <xdr:to>
      <xdr:col>13</xdr:col>
      <xdr:colOff>142164</xdr:colOff>
      <xdr:row>22</xdr:row>
      <xdr:rowOff>2593</xdr:rowOff>
    </xdr:to>
    <xdr:graphicFrame macro="">
      <xdr:nvGraphicFramePr>
        <xdr:cNvPr id="30" name="Chart 29">
          <a:extLst>
            <a:ext uri="{FF2B5EF4-FFF2-40B4-BE49-F238E27FC236}">
              <a16:creationId xmlns:a16="http://schemas.microsoft.com/office/drawing/2014/main" id="{9421A006-CC59-4371-B2EA-F02F8DEF1A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231689</xdr:colOff>
      <xdr:row>7</xdr:row>
      <xdr:rowOff>141112</xdr:rowOff>
    </xdr:from>
    <xdr:to>
      <xdr:col>28</xdr:col>
      <xdr:colOff>104240</xdr:colOff>
      <xdr:row>21</xdr:row>
      <xdr:rowOff>167570</xdr:rowOff>
    </xdr:to>
    <xdr:graphicFrame macro="">
      <xdr:nvGraphicFramePr>
        <xdr:cNvPr id="31" name="Chart 30">
          <a:extLst>
            <a:ext uri="{FF2B5EF4-FFF2-40B4-BE49-F238E27FC236}">
              <a16:creationId xmlns:a16="http://schemas.microsoft.com/office/drawing/2014/main" id="{82818E56-65D3-4A56-8141-7352E3BBC0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205947</xdr:colOff>
      <xdr:row>22</xdr:row>
      <xdr:rowOff>94094</xdr:rowOff>
    </xdr:from>
    <xdr:to>
      <xdr:col>10</xdr:col>
      <xdr:colOff>0</xdr:colOff>
      <xdr:row>35</xdr:row>
      <xdr:rowOff>1</xdr:rowOff>
    </xdr:to>
    <xdr:graphicFrame macro="">
      <xdr:nvGraphicFramePr>
        <xdr:cNvPr id="32" name="Chart 31">
          <a:extLst>
            <a:ext uri="{FF2B5EF4-FFF2-40B4-BE49-F238E27FC236}">
              <a16:creationId xmlns:a16="http://schemas.microsoft.com/office/drawing/2014/main" id="{BEF09701-693E-41A9-92E7-041E9D9032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235954</xdr:colOff>
      <xdr:row>0</xdr:row>
      <xdr:rowOff>70853</xdr:rowOff>
    </xdr:from>
    <xdr:to>
      <xdr:col>5</xdr:col>
      <xdr:colOff>245310</xdr:colOff>
      <xdr:row>2</xdr:row>
      <xdr:rowOff>115844</xdr:rowOff>
    </xdr:to>
    <mc:AlternateContent xmlns:mc="http://schemas.openxmlformats.org/markup-compatibility/2006" xmlns:a14="http://schemas.microsoft.com/office/drawing/2010/main">
      <mc:Choice Requires="a14">
        <xdr:graphicFrame macro="">
          <xdr:nvGraphicFramePr>
            <xdr:cNvPr id="14" name="Symbol 4">
              <a:extLst>
                <a:ext uri="{FF2B5EF4-FFF2-40B4-BE49-F238E27FC236}">
                  <a16:creationId xmlns:a16="http://schemas.microsoft.com/office/drawing/2014/main" id="{896F2811-28AC-4A55-B8D6-ED2C9F943AA1}"/>
                </a:ext>
              </a:extLst>
            </xdr:cNvPr>
            <xdr:cNvGraphicFramePr/>
          </xdr:nvGraphicFramePr>
          <xdr:xfrm>
            <a:off x="0" y="0"/>
            <a:ext cx="0" cy="0"/>
          </xdr:xfrm>
          <a:graphic>
            <a:graphicData uri="http://schemas.microsoft.com/office/drawing/2010/slicer">
              <sle:slicer xmlns:sle="http://schemas.microsoft.com/office/drawing/2010/slicer" name="Symbol 4"/>
            </a:graphicData>
          </a:graphic>
        </xdr:graphicFrame>
      </mc:Choice>
      <mc:Fallback xmlns="">
        <xdr:sp macro="" textlink="">
          <xdr:nvSpPr>
            <xdr:cNvPr id="0" name=""/>
            <xdr:cNvSpPr>
              <a:spLocks noTextEdit="1"/>
            </xdr:cNvSpPr>
          </xdr:nvSpPr>
          <xdr:spPr>
            <a:xfrm>
              <a:off x="235954" y="70853"/>
              <a:ext cx="2313376" cy="4311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RUN SINGHAL" refreshedDate="46083.047575925928" createdVersion="8" refreshedVersion="8" minRefreshableVersion="3" recordCount="2155" xr:uid="{6D285D54-973F-46D6-9069-68026C42518E}">
  <cacheSource type="worksheet">
    <worksheetSource name="order_details"/>
  </cacheSource>
  <cacheFields count="15">
    <cacheField name="OrderID" numFmtId="0">
      <sharedItems containsSemiMixedTypes="0" containsString="0" containsNumber="1" containsInteger="1" minValue="10248" maxValue="11077" count="830">
        <n v="10248"/>
        <n v="10249"/>
        <n v="10250"/>
        <n v="10251"/>
        <n v="10252"/>
        <n v="10253"/>
        <n v="10254"/>
        <n v="10255"/>
        <n v="10256"/>
        <n v="10257"/>
        <n v="10258"/>
        <n v="10259"/>
        <n v="10260"/>
        <n v="10261"/>
        <n v="10262"/>
        <n v="10263"/>
        <n v="10264"/>
        <n v="10265"/>
        <n v="10266"/>
        <n v="10267"/>
        <n v="10268"/>
        <n v="10269"/>
        <n v="10270"/>
        <n v="10271"/>
        <n v="10272"/>
        <n v="10273"/>
        <n v="10274"/>
        <n v="10275"/>
        <n v="10276"/>
        <n v="10277"/>
        <n v="10278"/>
        <n v="10279"/>
        <n v="10280"/>
        <n v="10281"/>
        <n v="10282"/>
        <n v="10283"/>
        <n v="10284"/>
        <n v="10285"/>
        <n v="10286"/>
        <n v="10287"/>
        <n v="10288"/>
        <n v="10289"/>
        <n v="10290"/>
        <n v="10291"/>
        <n v="10292"/>
        <n v="10293"/>
        <n v="10294"/>
        <n v="10295"/>
        <n v="10296"/>
        <n v="10297"/>
        <n v="10298"/>
        <n v="10299"/>
        <n v="10300"/>
        <n v="10301"/>
        <n v="10302"/>
        <n v="10303"/>
        <n v="10304"/>
        <n v="10305"/>
        <n v="10306"/>
        <n v="10307"/>
        <n v="10308"/>
        <n v="10309"/>
        <n v="10310"/>
        <n v="10311"/>
        <n v="10312"/>
        <n v="10313"/>
        <n v="10314"/>
        <n v="10315"/>
        <n v="10316"/>
        <n v="10317"/>
        <n v="10318"/>
        <n v="10319"/>
        <n v="10320"/>
        <n v="10321"/>
        <n v="10322"/>
        <n v="10323"/>
        <n v="10324"/>
        <n v="10325"/>
        <n v="10326"/>
        <n v="10327"/>
        <n v="10328"/>
        <n v="10329"/>
        <n v="10330"/>
        <n v="10331"/>
        <n v="10332"/>
        <n v="10333"/>
        <n v="10334"/>
        <n v="10335"/>
        <n v="10336"/>
        <n v="10337"/>
        <n v="10338"/>
        <n v="10339"/>
        <n v="10340"/>
        <n v="10341"/>
        <n v="10342"/>
        <n v="10343"/>
        <n v="10344"/>
        <n v="10345"/>
        <n v="10346"/>
        <n v="10347"/>
        <n v="10348"/>
        <n v="10349"/>
        <n v="10350"/>
        <n v="10351"/>
        <n v="10352"/>
        <n v="10353"/>
        <n v="10354"/>
        <n v="10355"/>
        <n v="10356"/>
        <n v="10357"/>
        <n v="10358"/>
        <n v="10359"/>
        <n v="10360"/>
        <n v="10361"/>
        <n v="10362"/>
        <n v="10363"/>
        <n v="10364"/>
        <n v="10365"/>
        <n v="10366"/>
        <n v="10367"/>
        <n v="10368"/>
        <n v="10369"/>
        <n v="10370"/>
        <n v="10371"/>
        <n v="10372"/>
        <n v="10373"/>
        <n v="10374"/>
        <n v="10375"/>
        <n v="10376"/>
        <n v="10377"/>
        <n v="10378"/>
        <n v="10379"/>
        <n v="10380"/>
        <n v="10381"/>
        <n v="10382"/>
        <n v="10383"/>
        <n v="10384"/>
        <n v="10385"/>
        <n v="10386"/>
        <n v="10387"/>
        <n v="10388"/>
        <n v="10389"/>
        <n v="10390"/>
        <n v="10391"/>
        <n v="10392"/>
        <n v="10393"/>
        <n v="10394"/>
        <n v="10395"/>
        <n v="10396"/>
        <n v="10397"/>
        <n v="10398"/>
        <n v="10399"/>
        <n v="10400"/>
        <n v="10401"/>
        <n v="10402"/>
        <n v="10403"/>
        <n v="10404"/>
        <n v="10405"/>
        <n v="10406"/>
        <n v="10407"/>
        <n v="10408"/>
        <n v="10409"/>
        <n v="10410"/>
        <n v="10411"/>
        <n v="10412"/>
        <n v="10413"/>
        <n v="10414"/>
        <n v="10415"/>
        <n v="10416"/>
        <n v="10417"/>
        <n v="10418"/>
        <n v="10419"/>
        <n v="10420"/>
        <n v="10421"/>
        <n v="10422"/>
        <n v="10423"/>
        <n v="10424"/>
        <n v="10425"/>
        <n v="10426"/>
        <n v="10427"/>
        <n v="10428"/>
        <n v="10429"/>
        <n v="10430"/>
        <n v="10431"/>
        <n v="10432"/>
        <n v="10433"/>
        <n v="10434"/>
        <n v="10435"/>
        <n v="10436"/>
        <n v="10437"/>
        <n v="10438"/>
        <n v="10439"/>
        <n v="10440"/>
        <n v="10441"/>
        <n v="10442"/>
        <n v="10443"/>
        <n v="10444"/>
        <n v="10445"/>
        <n v="10446"/>
        <n v="10447"/>
        <n v="10448"/>
        <n v="10449"/>
        <n v="10450"/>
        <n v="10451"/>
        <n v="10452"/>
        <n v="10453"/>
        <n v="10454"/>
        <n v="10455"/>
        <n v="10456"/>
        <n v="10457"/>
        <n v="10458"/>
        <n v="10459"/>
        <n v="10460"/>
        <n v="10461"/>
        <n v="10462"/>
        <n v="10463"/>
        <n v="10464"/>
        <n v="10465"/>
        <n v="10466"/>
        <n v="10467"/>
        <n v="10468"/>
        <n v="10469"/>
        <n v="10470"/>
        <n v="10471"/>
        <n v="10472"/>
        <n v="10473"/>
        <n v="10474"/>
        <n v="10475"/>
        <n v="10476"/>
        <n v="10477"/>
        <n v="10478"/>
        <n v="10479"/>
        <n v="10480"/>
        <n v="10481"/>
        <n v="10482"/>
        <n v="10483"/>
        <n v="10484"/>
        <n v="10485"/>
        <n v="10486"/>
        <n v="10487"/>
        <n v="10488"/>
        <n v="10489"/>
        <n v="10490"/>
        <n v="10491"/>
        <n v="10492"/>
        <n v="10493"/>
        <n v="10494"/>
        <n v="10495"/>
        <n v="10496"/>
        <n v="10497"/>
        <n v="10498"/>
        <n v="10499"/>
        <n v="10500"/>
        <n v="10501"/>
        <n v="10502"/>
        <n v="10503"/>
        <n v="10504"/>
        <n v="10505"/>
        <n v="10506"/>
        <n v="10507"/>
        <n v="10508"/>
        <n v="10509"/>
        <n v="10510"/>
        <n v="10511"/>
        <n v="10512"/>
        <n v="10513"/>
        <n v="10514"/>
        <n v="10515"/>
        <n v="10516"/>
        <n v="10517"/>
        <n v="10518"/>
        <n v="10519"/>
        <n v="10520"/>
        <n v="10521"/>
        <n v="10522"/>
        <n v="10523"/>
        <n v="10524"/>
        <n v="10525"/>
        <n v="10526"/>
        <n v="10527"/>
        <n v="10528"/>
        <n v="10529"/>
        <n v="10530"/>
        <n v="10531"/>
        <n v="10532"/>
        <n v="10533"/>
        <n v="10534"/>
        <n v="10535"/>
        <n v="10536"/>
        <n v="10537"/>
        <n v="10538"/>
        <n v="10539"/>
        <n v="10540"/>
        <n v="10541"/>
        <n v="10542"/>
        <n v="10543"/>
        <n v="10544"/>
        <n v="10545"/>
        <n v="10546"/>
        <n v="10547"/>
        <n v="10548"/>
        <n v="10549"/>
        <n v="10550"/>
        <n v="10551"/>
        <n v="10552"/>
        <n v="10553"/>
        <n v="10554"/>
        <n v="10555"/>
        <n v="10556"/>
        <n v="10557"/>
        <n v="10558"/>
        <n v="10559"/>
        <n v="10560"/>
        <n v="10561"/>
        <n v="10562"/>
        <n v="10563"/>
        <n v="10564"/>
        <n v="10565"/>
        <n v="10566"/>
        <n v="10567"/>
        <n v="10568"/>
        <n v="10569"/>
        <n v="10570"/>
        <n v="10571"/>
        <n v="10572"/>
        <n v="10573"/>
        <n v="10574"/>
        <n v="10575"/>
        <n v="10576"/>
        <n v="10577"/>
        <n v="10578"/>
        <n v="10579"/>
        <n v="10580"/>
        <n v="10581"/>
        <n v="10582"/>
        <n v="10583"/>
        <n v="10584"/>
        <n v="10585"/>
        <n v="10586"/>
        <n v="10587"/>
        <n v="10588"/>
        <n v="10589"/>
        <n v="10590"/>
        <n v="10591"/>
        <n v="10592"/>
        <n v="10593"/>
        <n v="10594"/>
        <n v="10595"/>
        <n v="10596"/>
        <n v="10597"/>
        <n v="10598"/>
        <n v="10599"/>
        <n v="10600"/>
        <n v="10601"/>
        <n v="10602"/>
        <n v="10603"/>
        <n v="10604"/>
        <n v="10605"/>
        <n v="10606"/>
        <n v="10607"/>
        <n v="10608"/>
        <n v="10609"/>
        <n v="10610"/>
        <n v="10611"/>
        <n v="10612"/>
        <n v="10613"/>
        <n v="10614"/>
        <n v="10615"/>
        <n v="10616"/>
        <n v="10617"/>
        <n v="10618"/>
        <n v="10619"/>
        <n v="10620"/>
        <n v="10621"/>
        <n v="10622"/>
        <n v="10623"/>
        <n v="10624"/>
        <n v="10625"/>
        <n v="10626"/>
        <n v="10627"/>
        <n v="10628"/>
        <n v="10629"/>
        <n v="10630"/>
        <n v="10631"/>
        <n v="10632"/>
        <n v="10633"/>
        <n v="10634"/>
        <n v="10635"/>
        <n v="10636"/>
        <n v="10637"/>
        <n v="10638"/>
        <n v="10639"/>
        <n v="10640"/>
        <n v="10641"/>
        <n v="10642"/>
        <n v="10643"/>
        <n v="10644"/>
        <n v="10645"/>
        <n v="10646"/>
        <n v="10647"/>
        <n v="10648"/>
        <n v="10649"/>
        <n v="10650"/>
        <n v="10651"/>
        <n v="10652"/>
        <n v="10653"/>
        <n v="10654"/>
        <n v="10655"/>
        <n v="10656"/>
        <n v="10657"/>
        <n v="10658"/>
        <n v="10659"/>
        <n v="10660"/>
        <n v="10661"/>
        <n v="10662"/>
        <n v="10663"/>
        <n v="10664"/>
        <n v="10665"/>
        <n v="10666"/>
        <n v="10667"/>
        <n v="10668"/>
        <n v="10669"/>
        <n v="10670"/>
        <n v="10671"/>
        <n v="10672"/>
        <n v="10673"/>
        <n v="10674"/>
        <n v="10675"/>
        <n v="10676"/>
        <n v="10677"/>
        <n v="10678"/>
        <n v="10679"/>
        <n v="10680"/>
        <n v="10681"/>
        <n v="10682"/>
        <n v="10683"/>
        <n v="10684"/>
        <n v="10685"/>
        <n v="10686"/>
        <n v="10687"/>
        <n v="10688"/>
        <n v="10689"/>
        <n v="10690"/>
        <n v="10691"/>
        <n v="10692"/>
        <n v="10693"/>
        <n v="10694"/>
        <n v="10695"/>
        <n v="10696"/>
        <n v="10697"/>
        <n v="10698"/>
        <n v="10699"/>
        <n v="10700"/>
        <n v="10701"/>
        <n v="10702"/>
        <n v="10703"/>
        <n v="10704"/>
        <n v="10705"/>
        <n v="10706"/>
        <n v="10707"/>
        <n v="10708"/>
        <n v="10709"/>
        <n v="10710"/>
        <n v="10711"/>
        <n v="10712"/>
        <n v="10713"/>
        <n v="10714"/>
        <n v="10715"/>
        <n v="10716"/>
        <n v="10717"/>
        <n v="10718"/>
        <n v="10719"/>
        <n v="10720"/>
        <n v="10721"/>
        <n v="10722"/>
        <n v="10723"/>
        <n v="10724"/>
        <n v="10725"/>
        <n v="10726"/>
        <n v="10727"/>
        <n v="10728"/>
        <n v="10729"/>
        <n v="10730"/>
        <n v="10731"/>
        <n v="10732"/>
        <n v="10733"/>
        <n v="10734"/>
        <n v="10735"/>
        <n v="10736"/>
        <n v="10737"/>
        <n v="10738"/>
        <n v="10739"/>
        <n v="10740"/>
        <n v="10741"/>
        <n v="10742"/>
        <n v="10743"/>
        <n v="10744"/>
        <n v="10745"/>
        <n v="10746"/>
        <n v="10747"/>
        <n v="10748"/>
        <n v="10749"/>
        <n v="10750"/>
        <n v="10751"/>
        <n v="10752"/>
        <n v="10753"/>
        <n v="10754"/>
        <n v="10755"/>
        <n v="10756"/>
        <n v="10757"/>
        <n v="10758"/>
        <n v="10759"/>
        <n v="10760"/>
        <n v="10761"/>
        <n v="10762"/>
        <n v="10763"/>
        <n v="10764"/>
        <n v="10765"/>
        <n v="10766"/>
        <n v="10767"/>
        <n v="10768"/>
        <n v="10769"/>
        <n v="10770"/>
        <n v="10771"/>
        <n v="10772"/>
        <n v="10773"/>
        <n v="10774"/>
        <n v="10775"/>
        <n v="10776"/>
        <n v="10777"/>
        <n v="10778"/>
        <n v="10779"/>
        <n v="10780"/>
        <n v="10781"/>
        <n v="10782"/>
        <n v="10783"/>
        <n v="10784"/>
        <n v="10785"/>
        <n v="10786"/>
        <n v="10787"/>
        <n v="10788"/>
        <n v="10789"/>
        <n v="10790"/>
        <n v="10791"/>
        <n v="10792"/>
        <n v="10793"/>
        <n v="10794"/>
        <n v="10795"/>
        <n v="10796"/>
        <n v="10797"/>
        <n v="10798"/>
        <n v="10799"/>
        <n v="10800"/>
        <n v="10801"/>
        <n v="10802"/>
        <n v="10803"/>
        <n v="10804"/>
        <n v="10805"/>
        <n v="10806"/>
        <n v="10807"/>
        <n v="10808"/>
        <n v="10809"/>
        <n v="10810"/>
        <n v="10811"/>
        <n v="10812"/>
        <n v="10813"/>
        <n v="10814"/>
        <n v="10815"/>
        <n v="10816"/>
        <n v="10817"/>
        <n v="10818"/>
        <n v="10819"/>
        <n v="10820"/>
        <n v="10821"/>
        <n v="10822"/>
        <n v="10823"/>
        <n v="10824"/>
        <n v="10825"/>
        <n v="10826"/>
        <n v="10827"/>
        <n v="10828"/>
        <n v="10829"/>
        <n v="10830"/>
        <n v="10831"/>
        <n v="10832"/>
        <n v="10833"/>
        <n v="10834"/>
        <n v="10835"/>
        <n v="10836"/>
        <n v="10837"/>
        <n v="10838"/>
        <n v="10839"/>
        <n v="10840"/>
        <n v="10841"/>
        <n v="10842"/>
        <n v="10843"/>
        <n v="10844"/>
        <n v="10845"/>
        <n v="10846"/>
        <n v="10847"/>
        <n v="10848"/>
        <n v="10849"/>
        <n v="10850"/>
        <n v="10851"/>
        <n v="10852"/>
        <n v="10853"/>
        <n v="10854"/>
        <n v="10855"/>
        <n v="10856"/>
        <n v="10857"/>
        <n v="10858"/>
        <n v="10859"/>
        <n v="10860"/>
        <n v="10861"/>
        <n v="10862"/>
        <n v="10863"/>
        <n v="10864"/>
        <n v="10865"/>
        <n v="10866"/>
        <n v="10867"/>
        <n v="10868"/>
        <n v="10869"/>
        <n v="10870"/>
        <n v="10871"/>
        <n v="10872"/>
        <n v="10873"/>
        <n v="10874"/>
        <n v="10875"/>
        <n v="10876"/>
        <n v="10877"/>
        <n v="10878"/>
        <n v="10879"/>
        <n v="10880"/>
        <n v="10881"/>
        <n v="10882"/>
        <n v="10883"/>
        <n v="10884"/>
        <n v="10885"/>
        <n v="10886"/>
        <n v="10887"/>
        <n v="10888"/>
        <n v="10889"/>
        <n v="10890"/>
        <n v="10891"/>
        <n v="10892"/>
        <n v="10893"/>
        <n v="10894"/>
        <n v="10895"/>
        <n v="10896"/>
        <n v="10897"/>
        <n v="10898"/>
        <n v="10899"/>
        <n v="10900"/>
        <n v="10901"/>
        <n v="10902"/>
        <n v="10903"/>
        <n v="10904"/>
        <n v="10905"/>
        <n v="10906"/>
        <n v="10907"/>
        <n v="10908"/>
        <n v="10909"/>
        <n v="10910"/>
        <n v="10911"/>
        <n v="10912"/>
        <n v="10913"/>
        <n v="10914"/>
        <n v="10915"/>
        <n v="10916"/>
        <n v="10917"/>
        <n v="10918"/>
        <n v="10919"/>
        <n v="10920"/>
        <n v="10921"/>
        <n v="10922"/>
        <n v="10923"/>
        <n v="10924"/>
        <n v="10925"/>
        <n v="10926"/>
        <n v="10927"/>
        <n v="10928"/>
        <n v="10929"/>
        <n v="10930"/>
        <n v="10931"/>
        <n v="10932"/>
        <n v="10933"/>
        <n v="10934"/>
        <n v="10935"/>
        <n v="10936"/>
        <n v="10937"/>
        <n v="10938"/>
        <n v="10939"/>
        <n v="10940"/>
        <n v="10941"/>
        <n v="10942"/>
        <n v="10943"/>
        <n v="10944"/>
        <n v="10945"/>
        <n v="10946"/>
        <n v="10947"/>
        <n v="10948"/>
        <n v="10949"/>
        <n v="10950"/>
        <n v="10951"/>
        <n v="10952"/>
        <n v="10953"/>
        <n v="10954"/>
        <n v="10955"/>
        <n v="10956"/>
        <n v="10957"/>
        <n v="10958"/>
        <n v="10959"/>
        <n v="10960"/>
        <n v="10961"/>
        <n v="10962"/>
        <n v="10963"/>
        <n v="10964"/>
        <n v="10965"/>
        <n v="10966"/>
        <n v="10967"/>
        <n v="10968"/>
        <n v="10969"/>
        <n v="10970"/>
        <n v="10971"/>
        <n v="10972"/>
        <n v="10973"/>
        <n v="10974"/>
        <n v="10975"/>
        <n v="10976"/>
        <n v="10977"/>
        <n v="10978"/>
        <n v="10979"/>
        <n v="10980"/>
        <n v="10981"/>
        <n v="10982"/>
        <n v="10983"/>
        <n v="10984"/>
        <n v="10985"/>
        <n v="10986"/>
        <n v="10987"/>
        <n v="10988"/>
        <n v="10989"/>
        <n v="10990"/>
        <n v="10991"/>
        <n v="10992"/>
        <n v="10993"/>
        <n v="10994"/>
        <n v="10995"/>
        <n v="10996"/>
        <n v="10997"/>
        <n v="10998"/>
        <n v="10999"/>
        <n v="11000"/>
        <n v="11001"/>
        <n v="11002"/>
        <n v="11003"/>
        <n v="11004"/>
        <n v="11005"/>
        <n v="11006"/>
        <n v="11007"/>
        <n v="11008"/>
        <n v="11009"/>
        <n v="11010"/>
        <n v="11011"/>
        <n v="11012"/>
        <n v="11013"/>
        <n v="11014"/>
        <n v="11015"/>
        <n v="11016"/>
        <n v="11017"/>
        <n v="11018"/>
        <n v="11019"/>
        <n v="11020"/>
        <n v="11021"/>
        <n v="11022"/>
        <n v="11023"/>
        <n v="11024"/>
        <n v="11025"/>
        <n v="11026"/>
        <n v="11027"/>
        <n v="11028"/>
        <n v="11029"/>
        <n v="11030"/>
        <n v="11031"/>
        <n v="11032"/>
        <n v="11033"/>
        <n v="11034"/>
        <n v="11035"/>
        <n v="11036"/>
        <n v="11037"/>
        <n v="11038"/>
        <n v="11039"/>
        <n v="11040"/>
        <n v="11041"/>
        <n v="11042"/>
        <n v="11043"/>
        <n v="11044"/>
        <n v="11045"/>
        <n v="11046"/>
        <n v="11047"/>
        <n v="11048"/>
        <n v="11049"/>
        <n v="11050"/>
        <n v="11051"/>
        <n v="11052"/>
        <n v="11053"/>
        <n v="11054"/>
        <n v="11055"/>
        <n v="11056"/>
        <n v="11057"/>
        <n v="11058"/>
        <n v="11059"/>
        <n v="11060"/>
        <n v="11061"/>
        <n v="11062"/>
        <n v="11063"/>
        <n v="11064"/>
        <n v="11065"/>
        <n v="11066"/>
        <n v="11067"/>
        <n v="11068"/>
        <n v="11069"/>
        <n v="11070"/>
        <n v="11071"/>
        <n v="11072"/>
        <n v="11073"/>
        <n v="11074"/>
        <n v="11075"/>
        <n v="11076"/>
        <n v="11077"/>
      </sharedItems>
    </cacheField>
    <cacheField name="ProductID" numFmtId="0">
      <sharedItems containsSemiMixedTypes="0" containsString="0" containsNumber="1" containsInteger="1" minValue="1" maxValue="77"/>
    </cacheField>
    <cacheField name="UnitPrice" numFmtId="165">
      <sharedItems containsSemiMixedTypes="0" containsString="0" containsNumber="1" minValue="2" maxValue="210.8"/>
    </cacheField>
    <cacheField name="Quantity" numFmtId="0">
      <sharedItems containsSemiMixedTypes="0" containsString="0" containsNumber="1" containsInteger="1" minValue="1" maxValue="130"/>
    </cacheField>
    <cacheField name="Discount" numFmtId="0">
      <sharedItems containsSemiMixedTypes="0" containsString="0" containsNumber="1" minValue="0" maxValue="0.25"/>
    </cacheField>
    <cacheField name="Total Cost amount" numFmtId="165">
      <sharedItems containsSemiMixedTypes="0" containsString="0" containsNumber="1" minValue="4.8" maxValue="12648"/>
    </cacheField>
    <cacheField name="Order Date" numFmtId="14">
      <sharedItems containsSemiMixedTypes="0" containsNonDate="0" containsDate="1" containsString="0" minDate="1994-08-04T00:00:00" maxDate="1996-06-06T00:00:00" count="480">
        <d v="1994-08-04T00:00:00"/>
        <d v="1994-08-05T00:00:00"/>
        <d v="1994-08-08T00:00:00"/>
        <d v="1994-08-09T00:00:00"/>
        <d v="1994-08-10T00:00:00"/>
        <d v="1994-08-11T00:00:00"/>
        <d v="1994-08-12T00:00:00"/>
        <d v="1994-08-15T00:00:00"/>
        <d v="1994-08-16T00:00:00"/>
        <d v="1994-08-17T00:00:00"/>
        <d v="1994-08-18T00:00:00"/>
        <d v="1994-08-19T00:00:00"/>
        <d v="1994-08-22T00:00:00"/>
        <d v="1994-08-23T00:00:00"/>
        <d v="1994-08-24T00:00:00"/>
        <d v="1994-08-25T00:00:00"/>
        <d v="1994-08-26T00:00:00"/>
        <d v="1994-08-29T00:00:00"/>
        <d v="1994-08-30T00:00:00"/>
        <d v="1994-08-31T00:00:00"/>
        <d v="1994-09-01T00:00:00"/>
        <d v="1994-09-02T00:00:00"/>
        <d v="1994-09-05T00:00:00"/>
        <d v="1994-09-06T00:00:00"/>
        <d v="1994-09-07T00:00:00"/>
        <d v="1994-09-08T00:00:00"/>
        <d v="1994-09-09T00:00:00"/>
        <d v="1994-09-12T00:00:00"/>
        <d v="1994-09-13T00:00:00"/>
        <d v="1994-09-14T00:00:00"/>
        <d v="1994-09-15T00:00:00"/>
        <d v="1994-09-16T00:00:00"/>
        <d v="1994-09-19T00:00:00"/>
        <d v="1994-09-20T00:00:00"/>
        <d v="1994-09-21T00:00:00"/>
        <d v="1994-09-22T00:00:00"/>
        <d v="1994-09-23T00:00:00"/>
        <d v="1994-09-26T00:00:00"/>
        <d v="1994-09-27T00:00:00"/>
        <d v="1994-09-28T00:00:00"/>
        <d v="1994-09-29T00:00:00"/>
        <d v="1994-09-30T00:00:00"/>
        <d v="1994-10-03T00:00:00"/>
        <d v="1994-10-04T00:00:00"/>
        <d v="1994-10-05T00:00:00"/>
        <d v="1994-10-06T00:00:00"/>
        <d v="1994-10-07T00:00:00"/>
        <d v="1994-10-10T00:00:00"/>
        <d v="1994-10-11T00:00:00"/>
        <d v="1994-10-12T00:00:00"/>
        <d v="1994-10-13T00:00:00"/>
        <d v="1994-10-14T00:00:00"/>
        <d v="1994-10-17T00:00:00"/>
        <d v="1994-10-18T00:00:00"/>
        <d v="1994-10-19T00:00:00"/>
        <d v="1994-10-20T00:00:00"/>
        <d v="1994-10-21T00:00:00"/>
        <d v="1994-10-24T00:00:00"/>
        <d v="1994-10-25T00:00:00"/>
        <d v="1994-10-26T00:00:00"/>
        <d v="1994-10-27T00:00:00"/>
        <d v="1994-10-28T00:00:00"/>
        <d v="1994-10-31T00:00:00"/>
        <d v="1994-11-01T00:00:00"/>
        <d v="1994-11-02T00:00:00"/>
        <d v="1994-11-03T00:00:00"/>
        <d v="1994-11-04T00:00:00"/>
        <d v="1994-11-07T00:00:00"/>
        <d v="1994-11-08T00:00:00"/>
        <d v="1994-11-09T00:00:00"/>
        <d v="1994-11-10T00:00:00"/>
        <d v="1994-11-11T00:00:00"/>
        <d v="1994-11-14T00:00:00"/>
        <d v="1994-11-15T00:00:00"/>
        <d v="1994-11-16T00:00:00"/>
        <d v="1994-11-17T00:00:00"/>
        <d v="1994-11-18T00:00:00"/>
        <d v="1994-11-21T00:00:00"/>
        <d v="1994-11-22T00:00:00"/>
        <d v="1994-11-23T00:00:00"/>
        <d v="1994-11-24T00:00:00"/>
        <d v="1994-11-25T00:00:00"/>
        <d v="1994-11-28T00:00:00"/>
        <d v="1994-11-29T00:00:00"/>
        <d v="1994-11-30T00:00:00"/>
        <d v="1994-12-01T00:00:00"/>
        <d v="1994-12-02T00:00:00"/>
        <d v="1994-12-05T00:00:00"/>
        <d v="1994-12-06T00:00:00"/>
        <d v="1994-12-07T00:00:00"/>
        <d v="1994-12-08T00:00:00"/>
        <d v="1994-12-09T00:00:00"/>
        <d v="1994-12-12T00:00:00"/>
        <d v="1994-12-13T00:00:00"/>
        <d v="1994-12-14T00:00:00"/>
        <d v="1994-12-15T00:00:00"/>
        <d v="1994-12-16T00:00:00"/>
        <d v="1994-12-19T00:00:00"/>
        <d v="1994-12-20T00:00:00"/>
        <d v="1994-12-21T00:00:00"/>
        <d v="1994-12-22T00:00:00"/>
        <d v="1994-12-23T00:00:00"/>
        <d v="1994-12-26T00:00:00"/>
        <d v="1994-12-27T00:00:00"/>
        <d v="1994-12-28T00:00:00"/>
        <d v="1994-12-29T00:00:00"/>
        <d v="1994-12-30T00:00:00"/>
        <d v="1995-01-02T00:00:00"/>
        <d v="1995-01-03T00:00:00"/>
        <d v="1995-01-04T00:00:00"/>
        <d v="1995-01-05T00:00:00"/>
        <d v="1995-01-06T00:00:00"/>
        <d v="1995-01-09T00:00:00"/>
        <d v="1995-01-10T00:00:00"/>
        <d v="1995-01-11T00:00:00"/>
        <d v="1995-01-12T00:00:00"/>
        <d v="1995-01-13T00:00:00"/>
        <d v="1995-01-16T00:00:00"/>
        <d v="1995-01-17T00:00:00"/>
        <d v="1995-01-18T00:00:00"/>
        <d v="1995-01-19T00:00:00"/>
        <d v="1995-01-20T00:00:00"/>
        <d v="1995-01-23T00:00:00"/>
        <d v="1995-01-24T00:00:00"/>
        <d v="1995-01-25T00:00:00"/>
        <d v="1995-01-26T00:00:00"/>
        <d v="1995-01-27T00:00:00"/>
        <d v="1995-01-30T00:00:00"/>
        <d v="1995-01-31T00:00:00"/>
        <d v="1995-02-01T00:00:00"/>
        <d v="1995-02-02T00:00:00"/>
        <d v="1995-02-03T00:00:00"/>
        <d v="1995-02-06T00:00:00"/>
        <d v="1995-02-07T00:00:00"/>
        <d v="1995-02-08T00:00:00"/>
        <d v="1995-02-09T00:00:00"/>
        <d v="1995-02-10T00:00:00"/>
        <d v="1995-02-13T00:00:00"/>
        <d v="1995-02-14T00:00:00"/>
        <d v="1995-02-15T00:00:00"/>
        <d v="1995-02-16T00:00:00"/>
        <d v="1995-02-17T00:00:00"/>
        <d v="1995-02-20T00:00:00"/>
        <d v="1995-02-21T00:00:00"/>
        <d v="1995-02-22T00:00:00"/>
        <d v="1995-02-23T00:00:00"/>
        <d v="1995-02-24T00:00:00"/>
        <d v="1995-02-27T00:00:00"/>
        <d v="1995-02-28T00:00:00"/>
        <d v="1995-03-01T00:00:00"/>
        <d v="1995-03-02T00:00:00"/>
        <d v="1995-03-03T00:00:00"/>
        <d v="1995-03-06T00:00:00"/>
        <d v="1995-03-07T00:00:00"/>
        <d v="1995-03-08T00:00:00"/>
        <d v="1995-03-09T00:00:00"/>
        <d v="1995-03-10T00:00:00"/>
        <d v="1995-03-13T00:00:00"/>
        <d v="1995-03-14T00:00:00"/>
        <d v="1995-03-15T00:00:00"/>
        <d v="1995-03-16T00:00:00"/>
        <d v="1995-03-17T00:00:00"/>
        <d v="1995-03-20T00:00:00"/>
        <d v="1995-03-21T00:00:00"/>
        <d v="1995-03-22T00:00:00"/>
        <d v="1995-03-23T00:00:00"/>
        <d v="1995-03-24T00:00:00"/>
        <d v="1995-03-27T00:00:00"/>
        <d v="1995-03-28T00:00:00"/>
        <d v="1995-03-29T00:00:00"/>
        <d v="1995-03-30T00:00:00"/>
        <d v="1995-03-31T00:00:00"/>
        <d v="1995-04-03T00:00:00"/>
        <d v="1995-04-04T00:00:00"/>
        <d v="1995-04-05T00:00:00"/>
        <d v="1995-04-06T00:00:00"/>
        <d v="1995-04-07T00:00:00"/>
        <d v="1995-04-10T00:00:00"/>
        <d v="1995-04-11T00:00:00"/>
        <d v="1995-04-12T00:00:00"/>
        <d v="1995-04-13T00:00:00"/>
        <d v="1995-04-14T00:00:00"/>
        <d v="1995-04-17T00:00:00"/>
        <d v="1995-04-18T00:00:00"/>
        <d v="1995-04-19T00:00:00"/>
        <d v="1995-04-20T00:00:00"/>
        <d v="1995-04-21T00:00:00"/>
        <d v="1995-04-24T00:00:00"/>
        <d v="1995-04-25T00:00:00"/>
        <d v="1995-04-26T00:00:00"/>
        <d v="1995-04-27T00:00:00"/>
        <d v="1995-04-28T00:00:00"/>
        <d v="1995-05-01T00:00:00"/>
        <d v="1995-05-02T00:00:00"/>
        <d v="1995-05-03T00:00:00"/>
        <d v="1995-05-04T00:00:00"/>
        <d v="1995-05-05T00:00:00"/>
        <d v="1995-05-08T00:00:00"/>
        <d v="1995-05-09T00:00:00"/>
        <d v="1995-05-10T00:00:00"/>
        <d v="1995-05-11T00:00:00"/>
        <d v="1995-05-12T00:00:00"/>
        <d v="1995-05-15T00:00:00"/>
        <d v="1995-05-16T00:00:00"/>
        <d v="1995-05-17T00:00:00"/>
        <d v="1995-05-18T00:00:00"/>
        <d v="1995-05-19T00:00:00"/>
        <d v="1995-05-22T00:00:00"/>
        <d v="1995-05-23T00:00:00"/>
        <d v="1995-05-24T00:00:00"/>
        <d v="1995-05-25T00:00:00"/>
        <d v="1995-05-26T00:00:00"/>
        <d v="1995-05-29T00:00:00"/>
        <d v="1995-05-30T00:00:00"/>
        <d v="1995-05-31T00:00:00"/>
        <d v="1995-06-01T00:00:00"/>
        <d v="1995-06-02T00:00:00"/>
        <d v="1995-06-05T00:00:00"/>
        <d v="1995-06-06T00:00:00"/>
        <d v="1995-06-07T00:00:00"/>
        <d v="1995-06-08T00:00:00"/>
        <d v="1995-06-09T00:00:00"/>
        <d v="1995-06-12T00:00:00"/>
        <d v="1995-06-13T00:00:00"/>
        <d v="1995-06-14T00:00:00"/>
        <d v="1995-06-15T00:00:00"/>
        <d v="1995-06-16T00:00:00"/>
        <d v="1995-06-19T00:00:00"/>
        <d v="1995-06-20T00:00:00"/>
        <d v="1995-06-21T00:00:00"/>
        <d v="1995-06-22T00:00:00"/>
        <d v="1995-06-23T00:00:00"/>
        <d v="1995-06-26T00:00:00"/>
        <d v="1995-06-27T00:00:00"/>
        <d v="1995-06-28T00:00:00"/>
        <d v="1995-06-29T00:00:00"/>
        <d v="1995-06-30T00:00:00"/>
        <d v="1995-07-03T00:00:00"/>
        <d v="1995-07-04T00:00:00"/>
        <d v="1995-07-05T00:00:00"/>
        <d v="1995-07-06T00:00:00"/>
        <d v="1995-07-07T00:00:00"/>
        <d v="1995-07-10T00:00:00"/>
        <d v="1995-07-11T00:00:00"/>
        <d v="1995-07-12T00:00:00"/>
        <d v="1995-07-13T00:00:00"/>
        <d v="1995-07-14T00:00:00"/>
        <d v="1995-07-17T00:00:00"/>
        <d v="1995-07-18T00:00:00"/>
        <d v="1995-07-19T00:00:00"/>
        <d v="1995-07-20T00:00:00"/>
        <d v="1995-07-21T00:00:00"/>
        <d v="1995-07-24T00:00:00"/>
        <d v="1995-07-25T00:00:00"/>
        <d v="1995-07-26T00:00:00"/>
        <d v="1995-07-27T00:00:00"/>
        <d v="1995-07-28T00:00:00"/>
        <d v="1995-07-31T00:00:00"/>
        <d v="1995-08-01T00:00:00"/>
        <d v="1995-08-02T00:00:00"/>
        <d v="1995-08-03T00:00:00"/>
        <d v="1995-08-04T00:00:00"/>
        <d v="1995-08-07T00:00:00"/>
        <d v="1995-08-08T00:00:00"/>
        <d v="1995-08-09T00:00:00"/>
        <d v="1995-08-10T00:00:00"/>
        <d v="1995-08-11T00:00:00"/>
        <d v="1995-08-14T00:00:00"/>
        <d v="1995-08-15T00:00:00"/>
        <d v="1995-08-16T00:00:00"/>
        <d v="1995-08-17T00:00:00"/>
        <d v="1995-08-18T00:00:00"/>
        <d v="1995-08-21T00:00:00"/>
        <d v="1995-08-22T00:00:00"/>
        <d v="1995-08-23T00:00:00"/>
        <d v="1995-08-24T00:00:00"/>
        <d v="1995-08-25T00:00:00"/>
        <d v="1995-08-28T00:00:00"/>
        <d v="1995-08-29T00:00:00"/>
        <d v="1995-08-30T00:00:00"/>
        <d v="1995-08-31T00:00:00"/>
        <d v="1995-09-01T00:00:00"/>
        <d v="1995-09-04T00:00:00"/>
        <d v="1995-09-05T00:00:00"/>
        <d v="1995-09-06T00:00:00"/>
        <d v="1995-09-07T00:00:00"/>
        <d v="1995-09-08T00:00:00"/>
        <d v="1995-09-11T00:00:00"/>
        <d v="1995-09-12T00:00:00"/>
        <d v="1995-09-13T00:00:00"/>
        <d v="1995-09-14T00:00:00"/>
        <d v="1995-09-15T00:00:00"/>
        <d v="1995-09-18T00:00:00"/>
        <d v="1995-09-19T00:00:00"/>
        <d v="1995-09-20T00:00:00"/>
        <d v="1995-09-21T00:00:00"/>
        <d v="1995-09-22T00:00:00"/>
        <d v="1995-09-25T00:00:00"/>
        <d v="1995-09-26T00:00:00"/>
        <d v="1995-09-27T00:00:00"/>
        <d v="1995-09-28T00:00:00"/>
        <d v="1995-09-29T00:00:00"/>
        <d v="1995-10-02T00:00:00"/>
        <d v="1995-10-03T00:00:00"/>
        <d v="1995-10-04T00:00:00"/>
        <d v="1995-10-05T00:00:00"/>
        <d v="1995-10-06T00:00:00"/>
        <d v="1995-10-09T00:00:00"/>
        <d v="1995-10-10T00:00:00"/>
        <d v="1995-10-11T00:00:00"/>
        <d v="1995-10-12T00:00:00"/>
        <d v="1995-10-13T00:00:00"/>
        <d v="1995-10-16T00:00:00"/>
        <d v="1995-10-17T00:00:00"/>
        <d v="1995-10-18T00:00:00"/>
        <d v="1995-10-19T00:00:00"/>
        <d v="1995-10-20T00:00:00"/>
        <d v="1995-10-23T00:00:00"/>
        <d v="1995-10-24T00:00:00"/>
        <d v="1995-10-25T00:00:00"/>
        <d v="1995-10-26T00:00:00"/>
        <d v="1995-10-27T00:00:00"/>
        <d v="1995-10-30T00:00:00"/>
        <d v="1995-10-31T00:00:00"/>
        <d v="1995-11-01T00:00:00"/>
        <d v="1995-11-02T00:00:00"/>
        <d v="1995-11-03T00:00:00"/>
        <d v="1995-11-06T00:00:00"/>
        <d v="1995-11-07T00:00:00"/>
        <d v="1995-11-08T00:00:00"/>
        <d v="1995-11-09T00:00:00"/>
        <d v="1995-11-10T00:00:00"/>
        <d v="1995-11-13T00:00:00"/>
        <d v="1995-11-14T00:00:00"/>
        <d v="1995-11-15T00:00:00"/>
        <d v="1995-11-16T00:00:00"/>
        <d v="1995-11-17T00:00:00"/>
        <d v="1995-11-20T00:00:00"/>
        <d v="1995-11-21T00:00:00"/>
        <d v="1995-11-22T00:00:00"/>
        <d v="1995-11-23T00:00:00"/>
        <d v="1995-11-24T00:00:00"/>
        <d v="1995-11-27T00:00:00"/>
        <d v="1995-11-28T00:00:00"/>
        <d v="1995-11-29T00:00:00"/>
        <d v="1995-11-30T00:00:00"/>
        <d v="1995-12-01T00:00:00"/>
        <d v="1995-12-04T00:00:00"/>
        <d v="1995-12-05T00:00:00"/>
        <d v="1995-12-06T00:00:00"/>
        <d v="1995-12-07T00:00:00"/>
        <d v="1995-12-08T00:00:00"/>
        <d v="1995-12-11T00:00:00"/>
        <d v="1995-12-12T00:00:00"/>
        <d v="1995-12-13T00:00:00"/>
        <d v="1995-12-14T00:00:00"/>
        <d v="1995-12-15T00:00:00"/>
        <d v="1995-12-18T00:00:00"/>
        <d v="1995-12-19T00:00:00"/>
        <d v="1995-12-20T00:00:00"/>
        <d v="1995-12-21T00:00:00"/>
        <d v="1995-12-22T00:00:00"/>
        <d v="1995-12-25T00:00:00"/>
        <d v="1995-12-26T00:00:00"/>
        <d v="1995-12-27T00:00:00"/>
        <d v="1995-12-28T00:00:00"/>
        <d v="1995-12-29T00:00:00"/>
        <d v="1996-01-01T00:00:00"/>
        <d v="1996-01-02T00:00:00"/>
        <d v="1996-01-03T00:00:00"/>
        <d v="1996-01-04T00:00:00"/>
        <d v="1996-01-05T00:00:00"/>
        <d v="1996-01-08T00:00:00"/>
        <d v="1996-01-09T00:00:00"/>
        <d v="1996-01-10T00:00:00"/>
        <d v="1996-01-11T00:00:00"/>
        <d v="1996-01-12T00:00:00"/>
        <d v="1996-01-15T00:00:00"/>
        <d v="1996-01-16T00:00:00"/>
        <d v="1996-01-17T00:00:00"/>
        <d v="1996-01-18T00:00:00"/>
        <d v="1996-01-19T00:00:00"/>
        <d v="1996-01-22T00:00:00"/>
        <d v="1996-01-23T00:00:00"/>
        <d v="1996-01-24T00:00:00"/>
        <d v="1996-01-25T00:00:00"/>
        <d v="1996-01-26T00:00:00"/>
        <d v="1996-01-29T00:00:00"/>
        <d v="1996-01-30T00:00:00"/>
        <d v="1996-01-31T00:00:00"/>
        <d v="1996-02-01T00:00:00"/>
        <d v="1996-02-02T00:00:00"/>
        <d v="1996-02-05T00:00:00"/>
        <d v="1996-02-06T00:00:00"/>
        <d v="1996-02-07T00:00:00"/>
        <d v="1996-02-08T00:00:00"/>
        <d v="1996-02-09T00:00:00"/>
        <d v="1996-02-12T00:00:00"/>
        <d v="1996-02-13T00:00:00"/>
        <d v="1996-02-14T00:00:00"/>
        <d v="1996-02-15T00:00:00"/>
        <d v="1996-02-16T00:00:00"/>
        <d v="1996-02-19T00:00:00"/>
        <d v="1996-02-20T00:00:00"/>
        <d v="1996-02-21T00:00:00"/>
        <d v="1996-02-22T00:00:00"/>
        <d v="1996-02-23T00:00:00"/>
        <d v="1996-02-26T00:00:00"/>
        <d v="1996-02-27T00:00:00"/>
        <d v="1996-02-28T00:00:00"/>
        <d v="1996-02-29T00:00:00"/>
        <d v="1996-03-01T00:00:00"/>
        <d v="1996-03-04T00:00:00"/>
        <d v="1996-03-05T00:00:00"/>
        <d v="1996-03-06T00:00:00"/>
        <d v="1996-03-07T00:00:00"/>
        <d v="1996-03-08T00:00:00"/>
        <d v="1996-03-11T00:00:00"/>
        <d v="1996-03-12T00:00:00"/>
        <d v="1996-03-13T00:00:00"/>
        <d v="1996-03-14T00:00:00"/>
        <d v="1996-03-15T00:00:00"/>
        <d v="1996-03-18T00:00:00"/>
        <d v="1996-03-19T00:00:00"/>
        <d v="1996-03-20T00:00:00"/>
        <d v="1996-03-21T00:00:00"/>
        <d v="1996-03-22T00:00:00"/>
        <d v="1996-03-25T00:00:00"/>
        <d v="1996-03-26T00:00:00"/>
        <d v="1996-03-27T00:00:00"/>
        <d v="1996-03-28T00:00:00"/>
        <d v="1996-03-29T00:00:00"/>
        <d v="1996-04-01T00:00:00"/>
        <d v="1996-04-02T00:00:00"/>
        <d v="1996-04-03T00:00:00"/>
        <d v="1996-04-04T00:00:00"/>
        <d v="1996-04-05T00:00:00"/>
        <d v="1996-04-08T00:00:00"/>
        <d v="1996-04-09T00:00:00"/>
        <d v="1996-04-10T00:00:00"/>
        <d v="1996-04-11T00:00:00"/>
        <d v="1996-04-12T00:00:00"/>
        <d v="1996-04-15T00:00:00"/>
        <d v="1996-04-16T00:00:00"/>
        <d v="1996-04-17T00:00:00"/>
        <d v="1996-04-18T00:00:00"/>
        <d v="1996-04-19T00:00:00"/>
        <d v="1996-04-22T00:00:00"/>
        <d v="1996-04-23T00:00:00"/>
        <d v="1996-04-24T00:00:00"/>
        <d v="1996-04-25T00:00:00"/>
        <d v="1996-04-26T00:00:00"/>
        <d v="1996-04-29T00:00:00"/>
        <d v="1996-04-30T00:00:00"/>
        <d v="1996-05-01T00:00:00"/>
        <d v="1996-05-02T00:00:00"/>
        <d v="1996-05-03T00:00:00"/>
        <d v="1996-05-06T00:00:00"/>
        <d v="1996-05-07T00:00:00"/>
        <d v="1996-05-08T00:00:00"/>
        <d v="1996-05-09T00:00:00"/>
        <d v="1996-05-10T00:00:00"/>
        <d v="1996-05-13T00:00:00"/>
        <d v="1996-05-14T00:00:00"/>
        <d v="1996-05-15T00:00:00"/>
        <d v="1996-05-16T00:00:00"/>
        <d v="1996-05-17T00:00:00"/>
        <d v="1996-05-20T00:00:00"/>
        <d v="1996-05-21T00:00:00"/>
        <d v="1996-05-22T00:00:00"/>
        <d v="1996-05-23T00:00:00"/>
        <d v="1996-05-24T00:00:00"/>
        <d v="1996-05-27T00:00:00"/>
        <d v="1996-05-28T00:00:00"/>
        <d v="1996-05-29T00:00:00"/>
        <d v="1996-05-30T00:00:00"/>
        <d v="1996-05-31T00:00:00"/>
        <d v="1996-06-03T00:00:00"/>
        <d v="1996-06-04T00:00:00"/>
        <d v="1996-06-05T00:00:00"/>
      </sharedItems>
      <fieldGroup par="14"/>
    </cacheField>
    <cacheField name="UnitPrice (Marked Price)" numFmtId="165">
      <sharedItems containsSemiMixedTypes="0" containsString="0" containsNumber="1" minValue="2.5" maxValue="263.5"/>
    </cacheField>
    <cacheField name="Total revenue" numFmtId="165">
      <sharedItems containsSemiMixedTypes="0" containsString="0" containsNumber="1" minValue="6" maxValue="15810"/>
    </cacheField>
    <cacheField name="Gross Profit" numFmtId="165">
      <sharedItems containsSemiMixedTypes="0" containsString="0" containsNumber="1" minValue="-527.00000000000045" maxValue="3161.9999999999991"/>
    </cacheField>
    <cacheField name="Category" numFmtId="0">
      <sharedItems containsSemiMixedTypes="0" containsString="0" containsNumber="1" containsInteger="1" minValue="1" maxValue="8"/>
    </cacheField>
    <cacheField name="Category Name" numFmtId="165">
      <sharedItems/>
    </cacheField>
    <cacheField name="Months (Order Date)" numFmtId="0" databaseField="0">
      <fieldGroup base="6">
        <rangePr groupBy="months" startDate="1994-08-04T00:00:00" endDate="1996-06-06T00:00:00"/>
        <groupItems count="14">
          <s v="&lt;04-08-1994"/>
          <s v="Jan"/>
          <s v="Feb"/>
          <s v="Mar"/>
          <s v="Apr"/>
          <s v="May"/>
          <s v="Jun"/>
          <s v="Jul"/>
          <s v="Aug"/>
          <s v="Sep"/>
          <s v="Oct"/>
          <s v="Nov"/>
          <s v="Dec"/>
          <s v="&gt;06-06-1996"/>
        </groupItems>
      </fieldGroup>
    </cacheField>
    <cacheField name="Quarters (Order Date)" numFmtId="0" databaseField="0">
      <fieldGroup base="6">
        <rangePr groupBy="quarters" startDate="1994-08-04T00:00:00" endDate="1996-06-06T00:00:00"/>
        <groupItems count="6">
          <s v="&lt;04-08-1994"/>
          <s v="Qtr1"/>
          <s v="Qtr2"/>
          <s v="Qtr3"/>
          <s v="Qtr4"/>
          <s v="&gt;06-06-1996"/>
        </groupItems>
      </fieldGroup>
    </cacheField>
    <cacheField name="Years (Order Date)" numFmtId="0" databaseField="0">
      <fieldGroup base="6">
        <rangePr groupBy="years" startDate="1994-08-04T00:00:00" endDate="1996-06-06T00:00:00"/>
        <groupItems count="5">
          <s v="&lt;04-08-1994"/>
          <s v="1994"/>
          <s v="1995"/>
          <s v="1996"/>
          <s v="&gt;06-06-199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RUN SINGHAL" refreshedDate="46083.047576273151" createdVersion="8" refreshedVersion="8" minRefreshableVersion="3" recordCount="9" xr:uid="{662A1A2A-36CE-434E-AF84-739DFFCA4093}">
  <cacheSource type="worksheet">
    <worksheetSource name="employees"/>
  </cacheSource>
  <cacheFields count="23">
    <cacheField name="EmployeeID" numFmtId="0">
      <sharedItems containsSemiMixedTypes="0" containsString="0" containsNumber="1" containsInteger="1" minValue="1" maxValue="9"/>
    </cacheField>
    <cacheField name="FirstName" numFmtId="0">
      <sharedItems/>
    </cacheField>
    <cacheField name="LastName" numFmtId="0">
      <sharedItems/>
    </cacheField>
    <cacheField name="Title" numFmtId="0">
      <sharedItems count="4">
        <s v="Sales Representative"/>
        <s v="Vice President, Sales"/>
        <s v="Sales Manager"/>
        <s v="Inside Sales Coordinator"/>
      </sharedItems>
    </cacheField>
    <cacheField name="TitleOfCourtesy" numFmtId="0">
      <sharedItems count="4">
        <s v="Ms."/>
        <s v="Dr."/>
        <s v="Mrs."/>
        <s v="Mr."/>
      </sharedItems>
    </cacheField>
    <cacheField name="BirthDate" numFmtId="14">
      <sharedItems containsSemiMixedTypes="0" containsNonDate="0" containsDate="1" containsString="0" minDate="1937-09-19T00:00:00" maxDate="1966-01-28T00:00:00"/>
    </cacheField>
    <cacheField name="HireDate" numFmtId="14">
      <sharedItems containsSemiMixedTypes="0" containsNonDate="0" containsDate="1" containsString="0" minDate="1992-04-01T00:00:00" maxDate="1994-11-16T00:00:00" count="8">
        <d v="1992-05-01T00:00:00"/>
        <d v="1992-08-14T00:00:00"/>
        <d v="1992-04-01T00:00:00"/>
        <d v="1993-05-03T00:00:00"/>
        <d v="1993-10-17T00:00:00"/>
        <d v="1994-01-02T00:00:00"/>
        <d v="1994-03-05T00:00:00"/>
        <d v="1994-11-15T00:00:00"/>
      </sharedItems>
      <fieldGroup par="22"/>
    </cacheField>
    <cacheField name="Address" numFmtId="0">
      <sharedItems/>
    </cacheField>
    <cacheField name="City" numFmtId="0">
      <sharedItems/>
    </cacheField>
    <cacheField name="Region" numFmtId="0">
      <sharedItems/>
    </cacheField>
    <cacheField name="PostalCode" numFmtId="0">
      <sharedItems/>
    </cacheField>
    <cacheField name="Country" numFmtId="0">
      <sharedItems count="2">
        <s v="USA"/>
        <s v="UK"/>
      </sharedItems>
    </cacheField>
    <cacheField name="HomePhone" numFmtId="0">
      <sharedItems/>
    </cacheField>
    <cacheField name="Extension" numFmtId="0">
      <sharedItems containsSemiMixedTypes="0" containsString="0" containsNumber="1" containsInteger="1" minValue="428" maxValue="5467"/>
    </cacheField>
    <cacheField name="Photo" numFmtId="0">
      <sharedItems longText="1"/>
    </cacheField>
    <cacheField name="Notes" numFmtId="0">
      <sharedItems longText="1"/>
    </cacheField>
    <cacheField name="ReportsTo" numFmtId="0">
      <sharedItems containsSemiMixedTypes="0" containsString="0" containsNumber="1" containsInteger="1" minValue="-1" maxValue="5"/>
    </cacheField>
    <cacheField name="Total Orders" numFmtId="0">
      <sharedItems containsSemiMixedTypes="0" containsString="0" containsNumber="1" containsInteger="1" minValue="42" maxValue="156"/>
    </cacheField>
    <cacheField name="Total sales" numFmtId="165">
      <sharedItems containsSemiMixedTypes="0" containsString="0" containsNumber="1" minValue="74045.777499999997" maxValue="256075.01850000001"/>
    </cacheField>
    <cacheField name="Average sale per order" numFmtId="165">
      <sharedItems containsSemiMixedTypes="0" containsString="0" containsNumber="1" minValue="1180.0437611940297" maxValue="1870.079744186047"/>
    </cacheField>
    <cacheField name="Months (HireDate)" numFmtId="0" databaseField="0">
      <fieldGroup base="6">
        <rangePr groupBy="months" startDate="1992-04-01T00:00:00" endDate="1994-11-16T00:00:00"/>
        <groupItems count="14">
          <s v="&lt;01-04-1992"/>
          <s v="Jan"/>
          <s v="Feb"/>
          <s v="Mar"/>
          <s v="Apr"/>
          <s v="May"/>
          <s v="Jun"/>
          <s v="Jul"/>
          <s v="Aug"/>
          <s v="Sep"/>
          <s v="Oct"/>
          <s v="Nov"/>
          <s v="Dec"/>
          <s v="&gt;16-11-1994"/>
        </groupItems>
      </fieldGroup>
    </cacheField>
    <cacheField name="Quarters (HireDate)" numFmtId="0" databaseField="0">
      <fieldGroup base="6">
        <rangePr groupBy="quarters" startDate="1992-04-01T00:00:00" endDate="1994-11-16T00:00:00"/>
        <groupItems count="6">
          <s v="&lt;01-04-1992"/>
          <s v="Qtr1"/>
          <s v="Qtr2"/>
          <s v="Qtr3"/>
          <s v="Qtr4"/>
          <s v="&gt;16-11-1994"/>
        </groupItems>
      </fieldGroup>
    </cacheField>
    <cacheField name="Years (HireDate)" numFmtId="0" databaseField="0">
      <fieldGroup base="6">
        <rangePr groupBy="years" startDate="1992-04-01T00:00:00" endDate="1994-11-16T00:00:00"/>
        <groupItems count="5">
          <s v="&lt;01-04-1992"/>
          <s v="1992"/>
          <s v="1993"/>
          <s v="1994"/>
          <s v="&gt;16-11-1994"/>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RUN SINGHAL" refreshedDate="46083.047576620367" createdVersion="8" refreshedVersion="8" minRefreshableVersion="3" recordCount="91" xr:uid="{B34A80A0-D6A2-4911-B337-5ED249FC496B}">
  <cacheSource type="worksheet">
    <worksheetSource name="customers"/>
  </cacheSource>
  <cacheFields count="14">
    <cacheField name="CustomerID" numFmtId="0">
      <sharedItems count="91">
        <s v="ALFKI"/>
        <s v="ANATR"/>
        <s v="ANTON"/>
        <s v="AROUT"/>
        <s v="BERGS"/>
        <s v="BLAUS"/>
        <s v="BLONP"/>
        <s v="BOLID"/>
        <s v="BONAP"/>
        <s v="BOTTM"/>
        <s v="BSBEV"/>
        <s v="CACTU"/>
        <s v="CENTC"/>
        <s v="CHOPS"/>
        <s v="COMMI"/>
        <s v="CONSH"/>
        <s v="DRACD"/>
        <s v="DUMON"/>
        <s v="EASTC"/>
        <s v="ERNSH"/>
        <s v="FAMIA"/>
        <s v="FISSA"/>
        <s v="FOLIG"/>
        <s v="FOLKO"/>
        <s v="FRANK"/>
        <s v="FRANR"/>
        <s v="FRANS"/>
        <s v="FURIB"/>
        <s v="GALED"/>
        <s v="GODOS"/>
        <s v="GOURL"/>
        <s v="GREAL"/>
        <s v="GROSR"/>
        <s v="HANAR"/>
        <s v="HILAA"/>
        <s v="HUNGC"/>
        <s v="HUNGO"/>
        <s v="ISLAT"/>
        <s v="KOENE"/>
        <s v="LACOR"/>
        <s v="LAMAI"/>
        <s v="LAUGB"/>
        <s v="LAZYK"/>
        <s v="LEHMS"/>
        <s v="LETSS"/>
        <s v="LILAS"/>
        <s v="LINOD"/>
        <s v="LONEP"/>
        <s v="MAGAA"/>
        <s v="MAISD"/>
        <s v="MEREP"/>
        <s v="MORGK"/>
        <s v="NORTS"/>
        <s v="OCEAN"/>
        <s v="OLDWO"/>
        <s v="OTTIK"/>
        <s v="PARIS"/>
        <s v="PERIC"/>
        <s v="PICCO"/>
        <s v="PRINI"/>
        <s v="QUEDE"/>
        <s v="QUEEN"/>
        <s v="QUICK"/>
        <s v="RANCH"/>
        <s v="RATTC"/>
        <s v="REGGC"/>
        <s v="RICAR"/>
        <s v="RICSU"/>
        <s v="ROMEY"/>
        <s v="SANTG"/>
        <s v="SAVEA"/>
        <s v="SEVES"/>
        <s v="SIMOB"/>
        <s v="SPECD"/>
        <s v="SPLIR"/>
        <s v="SUPRD"/>
        <s v="THEBI"/>
        <s v="THECR"/>
        <s v="TOMSP"/>
        <s v="TORTU"/>
        <s v="TRADH"/>
        <s v="TRAIH"/>
        <s v="VAFFE"/>
        <s v="VICTE"/>
        <s v="VINET"/>
        <s v="WANDK"/>
        <s v="WARTH"/>
        <s v="WELLI"/>
        <s v="WHITC"/>
        <s v="WILMK"/>
        <s v="WOLZA"/>
      </sharedItems>
    </cacheField>
    <cacheField name="CompanyName" numFmtId="0">
      <sharedItems/>
    </cacheField>
    <cacheField name="ContactName" numFmtId="0">
      <sharedItems/>
    </cacheField>
    <cacheField name="ContactTitle" numFmtId="0">
      <sharedItems/>
    </cacheField>
    <cacheField name="Address" numFmtId="0">
      <sharedItems/>
    </cacheField>
    <cacheField name="City" numFmtId="0">
      <sharedItems/>
    </cacheField>
    <cacheField name="Region" numFmtId="0">
      <sharedItems/>
    </cacheField>
    <cacheField name="PostalCode" numFmtId="0">
      <sharedItems/>
    </cacheField>
    <cacheField name="Country" numFmtId="0">
      <sharedItems count="21">
        <s v="Germany"/>
        <s v="Mexico"/>
        <s v="UK"/>
        <s v="Sweden"/>
        <s v="France"/>
        <s v="Spain"/>
        <s v="Canada"/>
        <s v="Argentina"/>
        <s v="Switzerland"/>
        <s v="Brazil"/>
        <s v="Austria"/>
        <s v="Italy"/>
        <s v="Portugal"/>
        <s v="USA"/>
        <s v="Venezuela"/>
        <s v="Ireland"/>
        <s v="Belgium"/>
        <s v="Norway"/>
        <s v="Denmark"/>
        <s v="Finland"/>
        <s v="Poland"/>
      </sharedItems>
    </cacheField>
    <cacheField name="Phone" numFmtId="0">
      <sharedItems/>
    </cacheField>
    <cacheField name="Fax" numFmtId="0">
      <sharedItems/>
    </cacheField>
    <cacheField name="Total Orders" numFmtId="0">
      <sharedItems containsSemiMixedTypes="0" containsString="0" containsNumber="1" containsInteger="1" minValue="0" maxValue="31"/>
    </cacheField>
    <cacheField name="Average Order Amount" numFmtId="165">
      <sharedItems containsMixedTypes="1" containsNumber="1" minValue="126" maxValue="4096.2094642857146"/>
    </cacheField>
    <cacheField name="Total Amount Spent" numFmtId="165">
      <sharedItems containsSemiMixedTypes="0" containsString="0" containsNumber="1" minValue="0" maxValue="114693.8650000000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RUN SINGHAL" refreshedDate="46083.047576851852" createdVersion="8" refreshedVersion="8" minRefreshableVersion="3" recordCount="3" xr:uid="{7693B75F-E564-4210-BA2B-420DDA2B7008}">
  <cacheSource type="worksheet">
    <worksheetSource name="shippers"/>
  </cacheSource>
  <cacheFields count="6">
    <cacheField name="ShipperID" numFmtId="0">
      <sharedItems containsSemiMixedTypes="0" containsString="0" containsNumber="1" containsInteger="1" minValue="1" maxValue="3" count="3">
        <n v="1"/>
        <n v="2"/>
        <n v="3"/>
      </sharedItems>
    </cacheField>
    <cacheField name="CompanyName" numFmtId="0">
      <sharedItems/>
    </cacheField>
    <cacheField name="Phone" numFmtId="0">
      <sharedItems/>
    </cacheField>
    <cacheField name="Orders Shipped" numFmtId="0">
      <sharedItems containsSemiMixedTypes="0" containsString="0" containsNumber="1" containsInteger="1" minValue="249" maxValue="326"/>
    </cacheField>
    <cacheField name="Total Freight" numFmtId="165">
      <sharedItems containsSemiMixedTypes="0" containsString="0" containsNumber="1" minValue="16185.329999999998" maxValue="28244.849999999988"/>
    </cacheField>
    <cacheField name="Average Freight" numFmtId="0" formula="'Total Freight'/'Orders Shipped'"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RUN SINGHAL" refreshedDate="46083.04757696759" createdVersion="8" refreshedVersion="8" minRefreshableVersion="3" recordCount="29" xr:uid="{87177050-DE0A-40D4-9E2F-06CAE868C885}">
  <cacheSource type="worksheet">
    <worksheetSource name="suppliers"/>
  </cacheSource>
  <cacheFields count="12">
    <cacheField name="SupplierID" numFmtId="0">
      <sharedItems containsSemiMixedTypes="0" containsString="0" containsNumber="1" containsInteger="1" minValue="1" maxValue="29"/>
    </cacheField>
    <cacheField name="CompanyName" numFmtId="0">
      <sharedItems/>
    </cacheField>
    <cacheField name="ContactName" numFmtId="0">
      <sharedItems/>
    </cacheField>
    <cacheField name="ContactTitle" numFmtId="0">
      <sharedItems/>
    </cacheField>
    <cacheField name="Address" numFmtId="0">
      <sharedItems/>
    </cacheField>
    <cacheField name="City" numFmtId="0">
      <sharedItems/>
    </cacheField>
    <cacheField name="Region" numFmtId="0">
      <sharedItems/>
    </cacheField>
    <cacheField name="PostalCode" numFmtId="0">
      <sharedItems/>
    </cacheField>
    <cacheField name="Country" numFmtId="0">
      <sharedItems count="17">
        <s v="UK"/>
        <s v="USA"/>
        <s v="Japan"/>
        <s v="Spain"/>
        <s v="Australia"/>
        <s v="Sweden "/>
        <s v="Brazil"/>
        <s v="Germany"/>
        <s v="Italy"/>
        <s v="Norway"/>
        <s v="Sweden"/>
        <s v="France"/>
        <s v="Singapore"/>
        <s v="Denmark"/>
        <s v="Netherlands"/>
        <s v="Finland"/>
        <s v="Canada"/>
      </sharedItems>
    </cacheField>
    <cacheField name="Phone" numFmtId="0">
      <sharedItems/>
    </cacheField>
    <cacheField name="Fax" numFmtId="0">
      <sharedItems/>
    </cacheField>
    <cacheField name="Products Supplied" numFmtId="0">
      <sharedItems containsSemiMixedTypes="0" containsString="0" containsNumber="1" containsInteger="1" minValue="1" maxValue="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RUN SINGHAL" refreshedDate="46083.047577199075" createdVersion="8" refreshedVersion="8" minRefreshableVersion="3" recordCount="77" xr:uid="{80A181A9-D0DA-4CA3-9B20-886D1A759516}">
  <cacheSource type="worksheet">
    <worksheetSource name="products"/>
  </cacheSource>
  <cacheFields count="18">
    <cacheField name="ProductID" numFmtId="0">
      <sharedItems containsSemiMixedTypes="0" containsString="0" containsNumber="1" containsInteger="1" minValue="1" maxValue="77"/>
    </cacheField>
    <cacheField name="ProductName" numFmtId="0">
      <sharedItems count="77">
        <s v="Chai"/>
        <s v="Chang"/>
        <s v="Aniseed Syrup"/>
        <s v="Chef Anton's Cajun Seasoning"/>
        <s v="Chef Anton's Gumbo Mix"/>
        <s v="Grandma's Boysenberry Spread"/>
        <s v="Uncle Bob's Organic Dried Pears"/>
        <s v="Northwoods Cranberry Sauce"/>
        <s v="Mishi Kobe Niku"/>
        <s v="Ikura"/>
        <s v="Queso Cabrales"/>
        <s v="Queso Manchego La Pastora"/>
        <s v="Konbu"/>
        <s v="Tofu"/>
        <s v="Genen Shouyu"/>
        <s v="Pavlova"/>
        <s v="Alice Mutton"/>
        <s v="Carnarvon Tigers"/>
        <s v="Teatime Chocolate Biscuits"/>
        <s v="Sir Rodney's Marmalade"/>
        <s v="Sir Rodney's Scones"/>
        <s v="Gustaf's Knäckebröd"/>
        <s v="Tunnbröd"/>
        <s v="Guaraná Fantástica"/>
        <s v="NuNuCa Nuß-Nougat-Creme"/>
        <s v="Gumbär Gummibärchen"/>
        <s v="Schoggi Schokolade"/>
        <s v="Rössle Sauerkraut"/>
        <s v="Thüringer Rostbratwurst"/>
        <s v="Nord-Ost Matjeshering"/>
        <s v="Gorgonzola Telino"/>
        <s v="Mascarpone Fabioli"/>
        <s v="Geitost"/>
        <s v="Sasquatch Ale"/>
        <s v="Steeleye Stout"/>
        <s v="Inlagd Sill"/>
        <s v="Gravad lax"/>
        <s v="Côte de Blaye"/>
        <s v="Chartreuse verte"/>
        <s v="Boston Crab Meat"/>
        <s v="Jack's New England Clam Chowder"/>
        <s v="Singaporean Hokkien Fried Mee"/>
        <s v="Ipoh Coffee"/>
        <s v="Gula Malacca"/>
        <s v="Røgede sild"/>
        <s v="Spegesild"/>
        <s v="Zaanse koeken"/>
        <s v="Chocolade"/>
        <s v="Maxilaku"/>
        <s v="Valkoinen suklaa"/>
        <s v="Manjimup Dried Apples"/>
        <s v="Filo Mix"/>
        <s v="Perth Pasties"/>
        <s v="Tourtière"/>
        <s v="Pâté chinois"/>
        <s v="Gnocchi di nonna Alice"/>
        <s v="Ravioli Angelo"/>
        <s v="Escargots de Bourgogne"/>
        <s v="Raclette Courdavault"/>
        <s v="Camembert Pierrot"/>
        <s v="Sirop d'érable"/>
        <s v="Tarte au sucre"/>
        <s v="Vegie-spread"/>
        <s v="Wimmers gute Semmelknödel"/>
        <s v="Louisiana Fiery Hot Pepper Sauce"/>
        <s v="Louisiana Hot Spiced Okra"/>
        <s v="Laughing Lumberjack Lager"/>
        <s v="Scottish Longbreads"/>
        <s v="Gudbrandsdalsost"/>
        <s v="Outback Lager"/>
        <s v="Fløtemysost"/>
        <s v="Mozzarella di Giovanni"/>
        <s v="Röd Kaviar"/>
        <s v="Longlife Tofu"/>
        <s v="Rhönbräu Klosterbier"/>
        <s v="Lakkalikööri"/>
        <s v="Original Frankfurter grüne Soße"/>
      </sharedItems>
    </cacheField>
    <cacheField name="SupplierID" numFmtId="0">
      <sharedItems containsSemiMixedTypes="0" containsString="0" containsNumber="1" containsInteger="1" minValue="1" maxValue="29"/>
    </cacheField>
    <cacheField name="CategoryID" numFmtId="0">
      <sharedItems containsSemiMixedTypes="0" containsString="0" containsNumber="1" containsInteger="1" minValue="1" maxValue="8" count="8">
        <n v="1"/>
        <n v="2"/>
        <n v="7"/>
        <n v="6"/>
        <n v="8"/>
        <n v="4"/>
        <n v="3"/>
        <n v="5"/>
      </sharedItems>
    </cacheField>
    <cacheField name="QuantityPerUnit" numFmtId="0">
      <sharedItems/>
    </cacheField>
    <cacheField name="UnitPrice" numFmtId="165">
      <sharedItems containsSemiMixedTypes="0" containsString="0" containsNumber="1" minValue="2.5" maxValue="263.5"/>
    </cacheField>
    <cacheField name="UnitsInStock" numFmtId="0">
      <sharedItems containsSemiMixedTypes="0" containsString="0" containsNumber="1" containsInteger="1" minValue="0" maxValue="125"/>
    </cacheField>
    <cacheField name="UnitsOnOrder" numFmtId="0">
      <sharedItems containsSemiMixedTypes="0" containsString="0" containsNumber="1" containsInteger="1" minValue="0" maxValue="100"/>
    </cacheField>
    <cacheField name="ReorderLevel" numFmtId="0">
      <sharedItems containsSemiMixedTypes="0" containsString="0" containsNumber="1" containsInteger="1" minValue="0" maxValue="30"/>
    </cacheField>
    <cacheField name="Discontinued" numFmtId="0">
      <sharedItems containsSemiMixedTypes="0" containsString="0" containsNumber="1" containsInteger="1" minValue="0" maxValue="1" count="2">
        <n v="0"/>
        <n v="1"/>
      </sharedItems>
    </cacheField>
    <cacheField name="Total Orders" numFmtId="0">
      <sharedItems containsSemiMixedTypes="0" containsString="0" containsNumber="1" containsInteger="1" minValue="5" maxValue="54"/>
    </cacheField>
    <cacheField name="Total Quantity Sold" numFmtId="0">
      <sharedItems containsSemiMixedTypes="0" containsString="0" containsNumber="1" containsInteger="1" minValue="95" maxValue="1577"/>
    </cacheField>
    <cacheField name="Total Cost" numFmtId="165">
      <sharedItems containsSemiMixedTypes="0" containsString="0" containsNumber="1" minValue="1407.6" maxValue="131328.4"/>
    </cacheField>
    <cacheField name="Total sales" numFmtId="165">
      <sharedItems containsSemiMixedTypes="0" containsString="0" containsNumber="1" minValue="1759.5" maxValue="164160.5"/>
    </cacheField>
    <cacheField name="Gross Profit per unit" numFmtId="165">
      <sharedItems containsSemiMixedTypes="0" containsString="0" containsNumber="1" minValue="0.5" maxValue="52.699999999999989"/>
    </cacheField>
    <cacheField name="Total Gross Profit" numFmtId="165">
      <sharedItems containsSemiMixedTypes="0" containsString="0" containsNumber="1" minValue="351.90000000000009" maxValue="32832.099999999991"/>
    </cacheField>
    <cacheField name="Product Status" numFmtId="165">
      <sharedItems/>
    </cacheField>
    <cacheField name="Revenue" numFmtId="0" formula="UnitPrice*'Total Quantity Sold'"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RUN SINGHAL" refreshedDate="46083.047577546298" missingItemsLimit="0" createdVersion="8" refreshedVersion="8" minRefreshableVersion="3" recordCount="830" xr:uid="{AE5569C5-988C-4D62-936B-6B11D4DFD736}">
  <cacheSource type="worksheet">
    <worksheetSource name="orders"/>
  </cacheSource>
  <cacheFields count="20">
    <cacheField name="OrderID" numFmtId="0">
      <sharedItems containsSemiMixedTypes="0" containsString="0" containsNumber="1" containsInteger="1" minValue="10248" maxValue="11077"/>
    </cacheField>
    <cacheField name="CustomerID" numFmtId="0">
      <sharedItems count="89">
        <s v="VINET"/>
        <s v="TOMSP"/>
        <s v="HANAR"/>
        <s v="VICTE"/>
        <s v="SUPRD"/>
        <s v="CHOPS"/>
        <s v="RICSU"/>
        <s v="WELLI"/>
        <s v="HILAA"/>
        <s v="ERNSH"/>
        <s v="CENTC"/>
        <s v="OTTIK"/>
        <s v="QUEDE"/>
        <s v="RATTC"/>
        <s v="FOLKO"/>
        <s v="BLONP"/>
        <s v="WARTH"/>
        <s v="FRANK"/>
        <s v="GROSR"/>
        <s v="WHITC"/>
        <s v="SPLIR"/>
        <s v="QUICK"/>
        <s v="MAGAA"/>
        <s v="TORTU"/>
        <s v="MORGK"/>
        <s v="BERGS"/>
        <s v="LEHMS"/>
        <s v="ROMEY"/>
        <s v="LILAS"/>
        <s v="RICAR"/>
        <s v="REGGC"/>
        <s v="BSBEV"/>
        <s v="COMMI"/>
        <s v="TRADH"/>
        <s v="HUNGO"/>
        <s v="WANDK"/>
        <s v="GODOS"/>
        <s v="OLDWO"/>
        <s v="LONEP"/>
        <s v="ANATR"/>
        <s v="THEBI"/>
        <s v="DUMON"/>
        <s v="ISLAT"/>
        <s v="PERIC"/>
        <s v="KOENE"/>
        <s v="SAVEA"/>
        <s v="BOLID"/>
        <s v="FURIB"/>
        <s v="BONAP"/>
        <s v="MEREP"/>
        <s v="PRINI"/>
        <s v="SIMOB"/>
        <s v="FAMIA"/>
        <s v="LAMAI"/>
        <s v="PICCO"/>
        <s v="AROUT"/>
        <s v="SEVES"/>
        <s v="DRACD"/>
        <s v="EASTC"/>
        <s v="ANTON"/>
        <s v="GALED"/>
        <s v="VAFFE"/>
        <s v="QUEEN"/>
        <s v="WOLZA"/>
        <s v="HUNGC"/>
        <s v="SANTG"/>
        <s v="BOTTM"/>
        <s v="LINOD"/>
        <s v="FOLIG"/>
        <s v="OCEAN"/>
        <s v="FRANS"/>
        <s v="GOURL"/>
        <s v="CONSH"/>
        <s v="RANCH"/>
        <s v="LAZYK"/>
        <s v="LAUGB"/>
        <s v="BLAUS"/>
        <s v="NORTS"/>
        <s v="CACTU"/>
        <s v="GREAL"/>
        <s v="MAISD"/>
        <s v="TRAIH"/>
        <s v="LETSS"/>
        <s v="WILMK"/>
        <s v="THECR"/>
        <s v="ALFKI"/>
        <s v="FRANR"/>
        <s v="SPECD"/>
        <s v="LACOR"/>
      </sharedItems>
    </cacheField>
    <cacheField name="EmployeeID" numFmtId="0">
      <sharedItems containsSemiMixedTypes="0" containsString="0" containsNumber="1" containsInteger="1" minValue="1" maxValue="9" count="9">
        <n v="5"/>
        <n v="6"/>
        <n v="4"/>
        <n v="3"/>
        <n v="9"/>
        <n v="1"/>
        <n v="8"/>
        <n v="2"/>
        <n v="7"/>
      </sharedItems>
    </cacheField>
    <cacheField name="OrderDate" numFmtId="14">
      <sharedItems containsSemiMixedTypes="0" containsNonDate="0" containsDate="1" containsString="0" minDate="1994-08-04T00:00:00" maxDate="1996-06-06T00:00:00" count="480">
        <d v="1994-08-04T00:00:00"/>
        <d v="1994-08-05T00:00:00"/>
        <d v="1994-08-08T00:00:00"/>
        <d v="1994-08-09T00:00:00"/>
        <d v="1994-08-10T00:00:00"/>
        <d v="1994-08-11T00:00:00"/>
        <d v="1994-08-12T00:00:00"/>
        <d v="1994-08-15T00:00:00"/>
        <d v="1994-08-16T00:00:00"/>
        <d v="1994-08-17T00:00:00"/>
        <d v="1994-08-18T00:00:00"/>
        <d v="1994-08-19T00:00:00"/>
        <d v="1994-08-22T00:00:00"/>
        <d v="1994-08-23T00:00:00"/>
        <d v="1994-08-24T00:00:00"/>
        <d v="1994-08-25T00:00:00"/>
        <d v="1994-08-26T00:00:00"/>
        <d v="1994-08-29T00:00:00"/>
        <d v="1994-08-30T00:00:00"/>
        <d v="1994-08-31T00:00:00"/>
        <d v="1994-09-01T00:00:00"/>
        <d v="1994-09-02T00:00:00"/>
        <d v="1994-09-05T00:00:00"/>
        <d v="1994-09-06T00:00:00"/>
        <d v="1994-09-07T00:00:00"/>
        <d v="1994-09-08T00:00:00"/>
        <d v="1994-09-09T00:00:00"/>
        <d v="1994-09-12T00:00:00"/>
        <d v="1994-09-13T00:00:00"/>
        <d v="1994-09-14T00:00:00"/>
        <d v="1994-09-15T00:00:00"/>
        <d v="1994-09-16T00:00:00"/>
        <d v="1994-09-19T00:00:00"/>
        <d v="1994-09-20T00:00:00"/>
        <d v="1994-09-21T00:00:00"/>
        <d v="1994-09-22T00:00:00"/>
        <d v="1994-09-23T00:00:00"/>
        <d v="1994-09-26T00:00:00"/>
        <d v="1994-09-27T00:00:00"/>
        <d v="1994-09-28T00:00:00"/>
        <d v="1994-09-29T00:00:00"/>
        <d v="1994-09-30T00:00:00"/>
        <d v="1994-10-03T00:00:00"/>
        <d v="1994-10-04T00:00:00"/>
        <d v="1994-10-05T00:00:00"/>
        <d v="1994-10-06T00:00:00"/>
        <d v="1994-10-07T00:00:00"/>
        <d v="1994-10-10T00:00:00"/>
        <d v="1994-10-11T00:00:00"/>
        <d v="1994-10-12T00:00:00"/>
        <d v="1994-10-13T00:00:00"/>
        <d v="1994-10-14T00:00:00"/>
        <d v="1994-10-17T00:00:00"/>
        <d v="1994-10-18T00:00:00"/>
        <d v="1994-10-19T00:00:00"/>
        <d v="1994-10-20T00:00:00"/>
        <d v="1994-10-21T00:00:00"/>
        <d v="1994-10-24T00:00:00"/>
        <d v="1994-10-25T00:00:00"/>
        <d v="1994-10-26T00:00:00"/>
        <d v="1994-10-27T00:00:00"/>
        <d v="1994-10-28T00:00:00"/>
        <d v="1994-10-31T00:00:00"/>
        <d v="1994-11-01T00:00:00"/>
        <d v="1994-11-02T00:00:00"/>
        <d v="1994-11-03T00:00:00"/>
        <d v="1994-11-04T00:00:00"/>
        <d v="1994-11-07T00:00:00"/>
        <d v="1994-11-08T00:00:00"/>
        <d v="1994-11-09T00:00:00"/>
        <d v="1994-11-10T00:00:00"/>
        <d v="1994-11-11T00:00:00"/>
        <d v="1994-11-14T00:00:00"/>
        <d v="1994-11-15T00:00:00"/>
        <d v="1994-11-16T00:00:00"/>
        <d v="1994-11-17T00:00:00"/>
        <d v="1994-11-18T00:00:00"/>
        <d v="1994-11-21T00:00:00"/>
        <d v="1994-11-22T00:00:00"/>
        <d v="1994-11-23T00:00:00"/>
        <d v="1994-11-24T00:00:00"/>
        <d v="1994-11-25T00:00:00"/>
        <d v="1994-11-28T00:00:00"/>
        <d v="1994-11-29T00:00:00"/>
        <d v="1994-11-30T00:00:00"/>
        <d v="1994-12-01T00:00:00"/>
        <d v="1994-12-02T00:00:00"/>
        <d v="1994-12-05T00:00:00"/>
        <d v="1994-12-06T00:00:00"/>
        <d v="1994-12-07T00:00:00"/>
        <d v="1994-12-08T00:00:00"/>
        <d v="1994-12-09T00:00:00"/>
        <d v="1994-12-12T00:00:00"/>
        <d v="1994-12-13T00:00:00"/>
        <d v="1994-12-14T00:00:00"/>
        <d v="1994-12-15T00:00:00"/>
        <d v="1994-12-16T00:00:00"/>
        <d v="1994-12-19T00:00:00"/>
        <d v="1994-12-20T00:00:00"/>
        <d v="1994-12-21T00:00:00"/>
        <d v="1994-12-22T00:00:00"/>
        <d v="1994-12-23T00:00:00"/>
        <d v="1994-12-26T00:00:00"/>
        <d v="1994-12-27T00:00:00"/>
        <d v="1994-12-28T00:00:00"/>
        <d v="1994-12-29T00:00:00"/>
        <d v="1994-12-30T00:00:00"/>
        <d v="1995-01-02T00:00:00"/>
        <d v="1995-01-03T00:00:00"/>
        <d v="1995-01-04T00:00:00"/>
        <d v="1995-01-05T00:00:00"/>
        <d v="1995-01-06T00:00:00"/>
        <d v="1995-01-09T00:00:00"/>
        <d v="1995-01-10T00:00:00"/>
        <d v="1995-01-11T00:00:00"/>
        <d v="1995-01-12T00:00:00"/>
        <d v="1995-01-13T00:00:00"/>
        <d v="1995-01-16T00:00:00"/>
        <d v="1995-01-17T00:00:00"/>
        <d v="1995-01-18T00:00:00"/>
        <d v="1995-01-19T00:00:00"/>
        <d v="1995-01-20T00:00:00"/>
        <d v="1995-01-23T00:00:00"/>
        <d v="1995-01-24T00:00:00"/>
        <d v="1995-01-25T00:00:00"/>
        <d v="1995-01-26T00:00:00"/>
        <d v="1995-01-27T00:00:00"/>
        <d v="1995-01-30T00:00:00"/>
        <d v="1995-01-31T00:00:00"/>
        <d v="1995-02-01T00:00:00"/>
        <d v="1995-02-02T00:00:00"/>
        <d v="1995-02-03T00:00:00"/>
        <d v="1995-02-06T00:00:00"/>
        <d v="1995-02-07T00:00:00"/>
        <d v="1995-02-08T00:00:00"/>
        <d v="1995-02-09T00:00:00"/>
        <d v="1995-02-10T00:00:00"/>
        <d v="1995-02-13T00:00:00"/>
        <d v="1995-02-14T00:00:00"/>
        <d v="1995-02-15T00:00:00"/>
        <d v="1995-02-16T00:00:00"/>
        <d v="1995-02-17T00:00:00"/>
        <d v="1995-02-20T00:00:00"/>
        <d v="1995-02-21T00:00:00"/>
        <d v="1995-02-22T00:00:00"/>
        <d v="1995-02-23T00:00:00"/>
        <d v="1995-02-24T00:00:00"/>
        <d v="1995-02-27T00:00:00"/>
        <d v="1995-02-28T00:00:00"/>
        <d v="1995-03-01T00:00:00"/>
        <d v="1995-03-02T00:00:00"/>
        <d v="1995-03-03T00:00:00"/>
        <d v="1995-03-06T00:00:00"/>
        <d v="1995-03-07T00:00:00"/>
        <d v="1995-03-08T00:00:00"/>
        <d v="1995-03-09T00:00:00"/>
        <d v="1995-03-10T00:00:00"/>
        <d v="1995-03-13T00:00:00"/>
        <d v="1995-03-14T00:00:00"/>
        <d v="1995-03-15T00:00:00"/>
        <d v="1995-03-16T00:00:00"/>
        <d v="1995-03-17T00:00:00"/>
        <d v="1995-03-20T00:00:00"/>
        <d v="1995-03-21T00:00:00"/>
        <d v="1995-03-22T00:00:00"/>
        <d v="1995-03-23T00:00:00"/>
        <d v="1995-03-24T00:00:00"/>
        <d v="1995-03-27T00:00:00"/>
        <d v="1995-03-28T00:00:00"/>
        <d v="1995-03-29T00:00:00"/>
        <d v="1995-03-30T00:00:00"/>
        <d v="1995-03-31T00:00:00"/>
        <d v="1995-04-03T00:00:00"/>
        <d v="1995-04-04T00:00:00"/>
        <d v="1995-04-05T00:00:00"/>
        <d v="1995-04-06T00:00:00"/>
        <d v="1995-04-07T00:00:00"/>
        <d v="1995-04-10T00:00:00"/>
        <d v="1995-04-11T00:00:00"/>
        <d v="1995-04-12T00:00:00"/>
        <d v="1995-04-13T00:00:00"/>
        <d v="1995-04-14T00:00:00"/>
        <d v="1995-04-17T00:00:00"/>
        <d v="1995-04-18T00:00:00"/>
        <d v="1995-04-19T00:00:00"/>
        <d v="1995-04-20T00:00:00"/>
        <d v="1995-04-21T00:00:00"/>
        <d v="1995-04-24T00:00:00"/>
        <d v="1995-04-25T00:00:00"/>
        <d v="1995-04-26T00:00:00"/>
        <d v="1995-04-27T00:00:00"/>
        <d v="1995-04-28T00:00:00"/>
        <d v="1995-05-01T00:00:00"/>
        <d v="1995-05-02T00:00:00"/>
        <d v="1995-05-03T00:00:00"/>
        <d v="1995-05-04T00:00:00"/>
        <d v="1995-05-05T00:00:00"/>
        <d v="1995-05-08T00:00:00"/>
        <d v="1995-05-09T00:00:00"/>
        <d v="1995-05-10T00:00:00"/>
        <d v="1995-05-11T00:00:00"/>
        <d v="1995-05-12T00:00:00"/>
        <d v="1995-05-15T00:00:00"/>
        <d v="1995-05-16T00:00:00"/>
        <d v="1995-05-17T00:00:00"/>
        <d v="1995-05-18T00:00:00"/>
        <d v="1995-05-19T00:00:00"/>
        <d v="1995-05-22T00:00:00"/>
        <d v="1995-05-23T00:00:00"/>
        <d v="1995-05-24T00:00:00"/>
        <d v="1995-05-25T00:00:00"/>
        <d v="1995-05-26T00:00:00"/>
        <d v="1995-05-29T00:00:00"/>
        <d v="1995-05-30T00:00:00"/>
        <d v="1995-05-31T00:00:00"/>
        <d v="1995-06-01T00:00:00"/>
        <d v="1995-06-02T00:00:00"/>
        <d v="1995-06-05T00:00:00"/>
        <d v="1995-06-06T00:00:00"/>
        <d v="1995-06-07T00:00:00"/>
        <d v="1995-06-08T00:00:00"/>
        <d v="1995-06-09T00:00:00"/>
        <d v="1995-06-12T00:00:00"/>
        <d v="1995-06-13T00:00:00"/>
        <d v="1995-06-14T00:00:00"/>
        <d v="1995-06-15T00:00:00"/>
        <d v="1995-06-16T00:00:00"/>
        <d v="1995-06-19T00:00:00"/>
        <d v="1995-06-20T00:00:00"/>
        <d v="1995-06-21T00:00:00"/>
        <d v="1995-06-22T00:00:00"/>
        <d v="1995-06-23T00:00:00"/>
        <d v="1995-06-26T00:00:00"/>
        <d v="1995-06-27T00:00:00"/>
        <d v="1995-06-28T00:00:00"/>
        <d v="1995-06-29T00:00:00"/>
        <d v="1995-06-30T00:00:00"/>
        <d v="1995-07-03T00:00:00"/>
        <d v="1995-07-04T00:00:00"/>
        <d v="1995-07-05T00:00:00"/>
        <d v="1995-07-06T00:00:00"/>
        <d v="1995-07-07T00:00:00"/>
        <d v="1995-07-10T00:00:00"/>
        <d v="1995-07-11T00:00:00"/>
        <d v="1995-07-12T00:00:00"/>
        <d v="1995-07-13T00:00:00"/>
        <d v="1995-07-14T00:00:00"/>
        <d v="1995-07-17T00:00:00"/>
        <d v="1995-07-18T00:00:00"/>
        <d v="1995-07-19T00:00:00"/>
        <d v="1995-07-20T00:00:00"/>
        <d v="1995-07-21T00:00:00"/>
        <d v="1995-07-24T00:00:00"/>
        <d v="1995-07-25T00:00:00"/>
        <d v="1995-07-26T00:00:00"/>
        <d v="1995-07-27T00:00:00"/>
        <d v="1995-07-28T00:00:00"/>
        <d v="1995-07-31T00:00:00"/>
        <d v="1995-08-01T00:00:00"/>
        <d v="1995-08-02T00:00:00"/>
        <d v="1995-08-03T00:00:00"/>
        <d v="1995-08-04T00:00:00"/>
        <d v="1995-08-07T00:00:00"/>
        <d v="1995-08-08T00:00:00"/>
        <d v="1995-08-09T00:00:00"/>
        <d v="1995-08-10T00:00:00"/>
        <d v="1995-08-11T00:00:00"/>
        <d v="1995-08-14T00:00:00"/>
        <d v="1995-08-15T00:00:00"/>
        <d v="1995-08-16T00:00:00"/>
        <d v="1995-08-17T00:00:00"/>
        <d v="1995-08-18T00:00:00"/>
        <d v="1995-08-21T00:00:00"/>
        <d v="1995-08-22T00:00:00"/>
        <d v="1995-08-23T00:00:00"/>
        <d v="1995-08-24T00:00:00"/>
        <d v="1995-08-25T00:00:00"/>
        <d v="1995-08-28T00:00:00"/>
        <d v="1995-08-29T00:00:00"/>
        <d v="1995-08-30T00:00:00"/>
        <d v="1995-08-31T00:00:00"/>
        <d v="1995-09-01T00:00:00"/>
        <d v="1995-09-04T00:00:00"/>
        <d v="1995-09-05T00:00:00"/>
        <d v="1995-09-06T00:00:00"/>
        <d v="1995-09-07T00:00:00"/>
        <d v="1995-09-08T00:00:00"/>
        <d v="1995-09-11T00:00:00"/>
        <d v="1995-09-12T00:00:00"/>
        <d v="1995-09-13T00:00:00"/>
        <d v="1995-09-14T00:00:00"/>
        <d v="1995-09-15T00:00:00"/>
        <d v="1995-09-18T00:00:00"/>
        <d v="1995-09-19T00:00:00"/>
        <d v="1995-09-20T00:00:00"/>
        <d v="1995-09-21T00:00:00"/>
        <d v="1995-09-22T00:00:00"/>
        <d v="1995-09-25T00:00:00"/>
        <d v="1995-09-26T00:00:00"/>
        <d v="1995-09-27T00:00:00"/>
        <d v="1995-09-28T00:00:00"/>
        <d v="1995-09-29T00:00:00"/>
        <d v="1995-10-02T00:00:00"/>
        <d v="1995-10-03T00:00:00"/>
        <d v="1995-10-04T00:00:00"/>
        <d v="1995-10-05T00:00:00"/>
        <d v="1995-10-06T00:00:00"/>
        <d v="1995-10-09T00:00:00"/>
        <d v="1995-10-10T00:00:00"/>
        <d v="1995-10-11T00:00:00"/>
        <d v="1995-10-12T00:00:00"/>
        <d v="1995-10-13T00:00:00"/>
        <d v="1995-10-16T00:00:00"/>
        <d v="1995-10-17T00:00:00"/>
        <d v="1995-10-18T00:00:00"/>
        <d v="1995-10-19T00:00:00"/>
        <d v="1995-10-20T00:00:00"/>
        <d v="1995-10-23T00:00:00"/>
        <d v="1995-10-24T00:00:00"/>
        <d v="1995-10-25T00:00:00"/>
        <d v="1995-10-26T00:00:00"/>
        <d v="1995-10-27T00:00:00"/>
        <d v="1995-10-30T00:00:00"/>
        <d v="1995-10-31T00:00:00"/>
        <d v="1995-11-01T00:00:00"/>
        <d v="1995-11-02T00:00:00"/>
        <d v="1995-11-03T00:00:00"/>
        <d v="1995-11-06T00:00:00"/>
        <d v="1995-11-07T00:00:00"/>
        <d v="1995-11-08T00:00:00"/>
        <d v="1995-11-09T00:00:00"/>
        <d v="1995-11-10T00:00:00"/>
        <d v="1995-11-13T00:00:00"/>
        <d v="1995-11-14T00:00:00"/>
        <d v="1995-11-15T00:00:00"/>
        <d v="1995-11-16T00:00:00"/>
        <d v="1995-11-17T00:00:00"/>
        <d v="1995-11-20T00:00:00"/>
        <d v="1995-11-21T00:00:00"/>
        <d v="1995-11-22T00:00:00"/>
        <d v="1995-11-23T00:00:00"/>
        <d v="1995-11-24T00:00:00"/>
        <d v="1995-11-27T00:00:00"/>
        <d v="1995-11-28T00:00:00"/>
        <d v="1995-11-29T00:00:00"/>
        <d v="1995-11-30T00:00:00"/>
        <d v="1995-12-01T00:00:00"/>
        <d v="1995-12-04T00:00:00"/>
        <d v="1995-12-05T00:00:00"/>
        <d v="1995-12-06T00:00:00"/>
        <d v="1995-12-07T00:00:00"/>
        <d v="1995-12-08T00:00:00"/>
        <d v="1995-12-11T00:00:00"/>
        <d v="1995-12-12T00:00:00"/>
        <d v="1995-12-13T00:00:00"/>
        <d v="1995-12-14T00:00:00"/>
        <d v="1995-12-15T00:00:00"/>
        <d v="1995-12-18T00:00:00"/>
        <d v="1995-12-19T00:00:00"/>
        <d v="1995-12-20T00:00:00"/>
        <d v="1995-12-21T00:00:00"/>
        <d v="1995-12-22T00:00:00"/>
        <d v="1995-12-25T00:00:00"/>
        <d v="1995-12-26T00:00:00"/>
        <d v="1995-12-27T00:00:00"/>
        <d v="1995-12-28T00:00:00"/>
        <d v="1995-12-29T00:00:00"/>
        <d v="1996-01-01T00:00:00"/>
        <d v="1996-01-02T00:00:00"/>
        <d v="1996-01-03T00:00:00"/>
        <d v="1996-01-04T00:00:00"/>
        <d v="1996-01-05T00:00:00"/>
        <d v="1996-01-08T00:00:00"/>
        <d v="1996-01-09T00:00:00"/>
        <d v="1996-01-10T00:00:00"/>
        <d v="1996-01-11T00:00:00"/>
        <d v="1996-01-12T00:00:00"/>
        <d v="1996-01-15T00:00:00"/>
        <d v="1996-01-16T00:00:00"/>
        <d v="1996-01-17T00:00:00"/>
        <d v="1996-01-18T00:00:00"/>
        <d v="1996-01-19T00:00:00"/>
        <d v="1996-01-22T00:00:00"/>
        <d v="1996-01-23T00:00:00"/>
        <d v="1996-01-24T00:00:00"/>
        <d v="1996-01-25T00:00:00"/>
        <d v="1996-01-26T00:00:00"/>
        <d v="1996-01-29T00:00:00"/>
        <d v="1996-01-30T00:00:00"/>
        <d v="1996-01-31T00:00:00"/>
        <d v="1996-02-01T00:00:00"/>
        <d v="1996-02-02T00:00:00"/>
        <d v="1996-02-05T00:00:00"/>
        <d v="1996-02-06T00:00:00"/>
        <d v="1996-02-07T00:00:00"/>
        <d v="1996-02-08T00:00:00"/>
        <d v="1996-02-09T00:00:00"/>
        <d v="1996-02-12T00:00:00"/>
        <d v="1996-02-13T00:00:00"/>
        <d v="1996-02-14T00:00:00"/>
        <d v="1996-02-15T00:00:00"/>
        <d v="1996-02-16T00:00:00"/>
        <d v="1996-02-19T00:00:00"/>
        <d v="1996-02-20T00:00:00"/>
        <d v="1996-02-21T00:00:00"/>
        <d v="1996-02-22T00:00:00"/>
        <d v="1996-02-23T00:00:00"/>
        <d v="1996-02-26T00:00:00"/>
        <d v="1996-02-27T00:00:00"/>
        <d v="1996-02-28T00:00:00"/>
        <d v="1996-02-29T00:00:00"/>
        <d v="1996-03-01T00:00:00"/>
        <d v="1996-03-04T00:00:00"/>
        <d v="1996-03-05T00:00:00"/>
        <d v="1996-03-06T00:00:00"/>
        <d v="1996-03-07T00:00:00"/>
        <d v="1996-03-08T00:00:00"/>
        <d v="1996-03-11T00:00:00"/>
        <d v="1996-03-12T00:00:00"/>
        <d v="1996-03-13T00:00:00"/>
        <d v="1996-03-14T00:00:00"/>
        <d v="1996-03-15T00:00:00"/>
        <d v="1996-03-18T00:00:00"/>
        <d v="1996-03-19T00:00:00"/>
        <d v="1996-03-20T00:00:00"/>
        <d v="1996-03-21T00:00:00"/>
        <d v="1996-03-22T00:00:00"/>
        <d v="1996-03-25T00:00:00"/>
        <d v="1996-03-26T00:00:00"/>
        <d v="1996-03-27T00:00:00"/>
        <d v="1996-03-28T00:00:00"/>
        <d v="1996-03-29T00:00:00"/>
        <d v="1996-04-01T00:00:00"/>
        <d v="1996-04-02T00:00:00"/>
        <d v="1996-04-03T00:00:00"/>
        <d v="1996-04-04T00:00:00"/>
        <d v="1996-04-05T00:00:00"/>
        <d v="1996-04-08T00:00:00"/>
        <d v="1996-04-09T00:00:00"/>
        <d v="1996-04-10T00:00:00"/>
        <d v="1996-04-11T00:00:00"/>
        <d v="1996-04-12T00:00:00"/>
        <d v="1996-04-15T00:00:00"/>
        <d v="1996-04-16T00:00:00"/>
        <d v="1996-04-17T00:00:00"/>
        <d v="1996-04-18T00:00:00"/>
        <d v="1996-04-19T00:00:00"/>
        <d v="1996-04-22T00:00:00"/>
        <d v="1996-04-23T00:00:00"/>
        <d v="1996-04-24T00:00:00"/>
        <d v="1996-04-25T00:00:00"/>
        <d v="1996-04-26T00:00:00"/>
        <d v="1996-04-29T00:00:00"/>
        <d v="1996-04-30T00:00:00"/>
        <d v="1996-05-01T00:00:00"/>
        <d v="1996-05-02T00:00:00"/>
        <d v="1996-05-03T00:00:00"/>
        <d v="1996-05-06T00:00:00"/>
        <d v="1996-05-07T00:00:00"/>
        <d v="1996-05-08T00:00:00"/>
        <d v="1996-05-09T00:00:00"/>
        <d v="1996-05-10T00:00:00"/>
        <d v="1996-05-13T00:00:00"/>
        <d v="1996-05-14T00:00:00"/>
        <d v="1996-05-15T00:00:00"/>
        <d v="1996-05-16T00:00:00"/>
        <d v="1996-05-17T00:00:00"/>
        <d v="1996-05-20T00:00:00"/>
        <d v="1996-05-21T00:00:00"/>
        <d v="1996-05-22T00:00:00"/>
        <d v="1996-05-23T00:00:00"/>
        <d v="1996-05-24T00:00:00"/>
        <d v="1996-05-27T00:00:00"/>
        <d v="1996-05-28T00:00:00"/>
        <d v="1996-05-29T00:00:00"/>
        <d v="1996-05-30T00:00:00"/>
        <d v="1996-05-31T00:00:00"/>
        <d v="1996-06-03T00:00:00"/>
        <d v="1996-06-04T00:00:00"/>
        <d v="1996-06-05T00:00:00"/>
      </sharedItems>
      <fieldGroup par="19"/>
    </cacheField>
    <cacheField name="RequiredDate" numFmtId="14">
      <sharedItems containsSemiMixedTypes="0" containsNonDate="0" containsDate="1" containsString="0" minDate="1994-08-24T00:00:00" maxDate="1996-07-12T00:00:00"/>
    </cacheField>
    <cacheField name="ShippedDate" numFmtId="14">
      <sharedItems containsSemiMixedTypes="0" containsNonDate="0" containsDate="1" containsString="0" minDate="1994-08-10T00:00:00" maxDate="1996-06-06T00:00:00"/>
    </cacheField>
    <cacheField name="ShipVia" numFmtId="0">
      <sharedItems containsSemiMixedTypes="0" containsString="0" containsNumber="1" containsInteger="1" minValue="1" maxValue="3"/>
    </cacheField>
    <cacheField name="Freight" numFmtId="165">
      <sharedItems containsSemiMixedTypes="0" containsString="0" containsNumber="1" minValue="0.02" maxValue="1007.64"/>
    </cacheField>
    <cacheField name="ShipName" numFmtId="0">
      <sharedItems/>
    </cacheField>
    <cacheField name="ShipAddress" numFmtId="0">
      <sharedItems/>
    </cacheField>
    <cacheField name="ShipCity" numFmtId="0">
      <sharedItems count="70">
        <s v="Reims"/>
        <s v="Münster"/>
        <s v="Rio de Janeiro"/>
        <s v="Lyon"/>
        <s v="Charleroi"/>
        <s v="Bern"/>
        <s v="Genève"/>
        <s v="Resende"/>
        <s v="San Cristóbal"/>
        <s v="Graz"/>
        <s v="México D.F."/>
        <s v="Köln"/>
        <s v="Albuquerque"/>
        <s v="Bräcke"/>
        <s v="Strasbourg"/>
        <s v="Oulu"/>
        <s v="München"/>
        <s v="Caracas"/>
        <s v="Seattle"/>
        <s v="Lander"/>
        <s v="Cunewalde"/>
        <s v="Bergamo"/>
        <s v="Leipzig"/>
        <s v="Luleå"/>
        <s v="Frankfurt a.M. "/>
        <s v="Madrid"/>
        <s v="Barquisimeto"/>
        <s v="Reggio Emilia"/>
        <s v="London"/>
        <s v="São Paulo"/>
        <s v="Cork"/>
        <s v="Stuttgart"/>
        <s v="Sevilla"/>
        <s v="Anchorage"/>
        <s v="Portland"/>
        <s v="Nantes"/>
        <s v="Cowes"/>
        <s v="Brandenburg"/>
        <s v="Boise"/>
        <s v="Lisboa"/>
        <s v="Marseille"/>
        <s v="Montréal"/>
        <s v="København"/>
        <s v="Toulouse"/>
        <s v="Salzburg"/>
        <s v="Colchester"/>
        <s v="Aachen"/>
        <s v="Barcelona"/>
        <s v="Århus"/>
        <s v="Warszawa"/>
        <s v="Elgin"/>
        <s v="Stavern"/>
        <s v="Tsawassen"/>
        <s v="I. de Margarita"/>
        <s v="Lille"/>
        <s v="Buenos Aires"/>
        <s v="Torino"/>
        <s v="Campinas"/>
        <s v="Walla Walla"/>
        <s v="Vancouver"/>
        <s v="Mannheim"/>
        <s v="Eugene"/>
        <s v="Bruxelles"/>
        <s v="Kirkland"/>
        <s v="San Francisco"/>
        <s v="Helsinki"/>
        <s v="Butte"/>
        <s v="Berlin"/>
        <s v="Paris"/>
        <s v="Versailles"/>
      </sharedItems>
    </cacheField>
    <cacheField name="ShipRegion" numFmtId="0">
      <sharedItems/>
    </cacheField>
    <cacheField name="ShipPostalCode" numFmtId="0">
      <sharedItems/>
    </cacheField>
    <cacheField name="ShipCountry" numFmtId="0">
      <sharedItems count="21">
        <s v="France"/>
        <s v="Germany"/>
        <s v="Brazil"/>
        <s v="Belgium"/>
        <s v="Switzerland"/>
        <s v="Venezuela"/>
        <s v="Austria"/>
        <s v="Mexico"/>
        <s v="USA"/>
        <s v="Sweden"/>
        <s v="Finland"/>
        <s v="Italy"/>
        <s v="Spain"/>
        <s v="UK"/>
        <s v="Ireland"/>
        <s v="Portugal"/>
        <s v="Canada"/>
        <s v="Denmark"/>
        <s v="Poland"/>
        <s v="Norway"/>
        <s v="Argentina"/>
      </sharedItems>
    </cacheField>
    <cacheField name="Revenue" numFmtId="165">
      <sharedItems containsSemiMixedTypes="0" containsString="0" containsNumber="1" minValue="12.5" maxValue="16387.5"/>
    </cacheField>
    <cacheField name="Total Gross Profit" numFmtId="165">
      <sharedItems containsSemiMixedTypes="0" containsString="0" containsNumber="1" minValue="-766.00000000000045" maxValue="3161.9999999999991"/>
    </cacheField>
    <cacheField name="Net Profit" numFmtId="165">
      <sharedItems containsSemiMixedTypes="0" containsString="0" containsNumber="1" minValue="-1656.7800000000004" maxValue="2968.6299999999992"/>
    </cacheField>
    <cacheField name="Months (OrderDate)" numFmtId="0" databaseField="0">
      <fieldGroup base="3">
        <rangePr groupBy="months" startDate="1994-08-04T00:00:00" endDate="1996-06-06T00:00:00"/>
        <groupItems count="14">
          <s v="&lt;04-08-1994"/>
          <s v="Jan"/>
          <s v="Feb"/>
          <s v="Mar"/>
          <s v="Apr"/>
          <s v="May"/>
          <s v="Jun"/>
          <s v="Jul"/>
          <s v="Aug"/>
          <s v="Sep"/>
          <s v="Oct"/>
          <s v="Nov"/>
          <s v="Dec"/>
          <s v="&gt;06-06-1996"/>
        </groupItems>
      </fieldGroup>
    </cacheField>
    <cacheField name="Quarters (OrderDate)" numFmtId="0" databaseField="0">
      <fieldGroup base="3">
        <rangePr groupBy="quarters" startDate="1994-08-04T00:00:00" endDate="1996-06-06T00:00:00"/>
        <groupItems count="6">
          <s v="&lt;04-08-1994"/>
          <s v="Qtr1"/>
          <s v="Qtr2"/>
          <s v="Qtr3"/>
          <s v="Qtr4"/>
          <s v="&gt;06-06-1996"/>
        </groupItems>
      </fieldGroup>
    </cacheField>
    <cacheField name="Years (OrderDate)" numFmtId="0" databaseField="0">
      <fieldGroup base="3">
        <rangePr groupBy="years" startDate="1994-08-04T00:00:00" endDate="1996-06-06T00:00:00"/>
        <groupItems count="5">
          <s v="&lt;04-08-1994"/>
          <s v="1994"/>
          <s v="1995"/>
          <s v="1996"/>
          <s v="&gt;06-06-1996"/>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3.047567476853" backgroundQuery="1" createdVersion="8" refreshedVersion="8" minRefreshableVersion="3" recordCount="0" supportSubquery="1" supportAdvancedDrill="1" xr:uid="{EF9C1CC7-7DBB-4730-9BAB-32EFE40B746F}">
  <cacheSource type="external" connectionId="9"/>
  <cacheFields count="3">
    <cacheField name="[Measures].[Count of SupplierID]" caption="Count of SupplierID" numFmtId="0" hierarchy="124" level="32767"/>
    <cacheField name="[Measures].[Average of UnitPrice]" caption="Average of UnitPrice" numFmtId="0" hierarchy="123" level="32767"/>
    <cacheField name="[suppliers].[Country].[Country]" caption="Country" numFmtId="0" hierarchy="102" level="1">
      <sharedItems count="16">
        <s v="Australia"/>
        <s v="Brazil"/>
        <s v="Canada"/>
        <s v="Denmark"/>
        <s v="Finland"/>
        <s v="France"/>
        <s v="Germany"/>
        <s v="Italy"/>
        <s v="Japan"/>
        <s v="Netherlands"/>
        <s v="Norway"/>
        <s v="Singapore"/>
        <s v="Spain"/>
        <s v="Sweden"/>
        <s v="UK"/>
        <s v="USA"/>
      </sharedItems>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2" memberValueDatatype="130" unbalanced="0">
      <fieldsUsage count="2">
        <fieldUsage x="-1"/>
        <fieldUsage x="2"/>
      </fieldsUsage>
    </cacheHierarchy>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oneField="1">
      <fieldsUsage count="1">
        <fieldUsage x="1"/>
      </fieldsUsage>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oneField="1">
      <fieldsUsage count="1">
        <fieldUsage x="0"/>
      </fieldsUsage>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3.047571296294" backgroundQuery="1" createdVersion="8" refreshedVersion="8" minRefreshableVersion="3" recordCount="0" supportSubquery="1" supportAdvancedDrill="1" xr:uid="{53060CA6-BA56-4F02-B718-0D86D4456FAA}">
  <cacheSource type="external" connectionId="9"/>
  <cacheFields count="4">
    <cacheField name="[orders].[OrderDate (Year)].[OrderDate (Year)]" caption="OrderDate (Year)" numFmtId="0" hierarchy="69" level="1">
      <sharedItems count="3">
        <s v="1994"/>
        <s v="1995"/>
        <s v="1996"/>
      </sharedItems>
    </cacheField>
    <cacheField name="[orders].[OrderDate (Month)].[OrderDate (Month)]" caption="OrderDate (Month)" numFmtId="0" hierarchy="71" level="1">
      <sharedItems count="12">
        <s v="Aug"/>
        <s v="Sep"/>
        <s v="Oct"/>
        <s v="Nov"/>
        <s v="Dec"/>
        <s v="Jan"/>
        <s v="Feb"/>
        <s v="Mar"/>
        <s v="Apr"/>
        <s v="May"/>
        <s v="Jun"/>
        <s v="Jul"/>
      </sharedItems>
    </cacheField>
    <cacheField name="[Measures].[Count of OrderID]" caption="Count of OrderID" numFmtId="0" hierarchy="126" level="32767"/>
    <cacheField name="[customers].[Country].[Country]" caption="Country" numFmtId="0" hierarchy="14"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2" memberValueDatatype="130" unbalanced="0">
      <fieldsUsage count="2">
        <fieldUsage x="-1"/>
        <fieldUsage x="3"/>
      </fieldsUsage>
    </cacheHierarchy>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2" memberValueDatatype="130" unbalanced="0">
      <fieldsUsage count="2">
        <fieldUsage x="-1"/>
        <fieldUsage x="0"/>
      </fieldsUsage>
    </cacheHierarchy>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2" memberValueDatatype="130" unbalanced="0">
      <fieldsUsage count="2">
        <fieldUsage x="-1"/>
        <fieldUsage x="1"/>
      </fieldsUsage>
    </cacheHierarchy>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oneField="1">
      <fieldsUsage count="1">
        <fieldUsage x="2"/>
      </fieldsUsage>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3.047565856483" backgroundQuery="1" createdVersion="8" refreshedVersion="8" minRefreshableVersion="3" recordCount="0" supportSubquery="1" supportAdvancedDrill="1" xr:uid="{8FCA7FC2-9EA7-4C29-BAF8-4972DAC5F6A9}">
  <cacheSource type="external" connectionId="9"/>
  <cacheFields count="3">
    <cacheField name="[categories].[CategoryID].[CategoryID]" caption="CategoryID" numFmtId="0" level="1">
      <sharedItems containsSemiMixedTypes="0" containsString="0" containsNumber="1" containsInteger="1" minValue="1" maxValue="8" count="8">
        <n v="1"/>
        <n v="2"/>
        <n v="3"/>
        <n v="4"/>
        <n v="5"/>
        <n v="6"/>
        <n v="7"/>
        <n v="8"/>
      </sharedItems>
      <extLst>
        <ext xmlns:x15="http://schemas.microsoft.com/office/spreadsheetml/2010/11/main" uri="{4F2E5C28-24EA-4eb8-9CBF-B6C8F9C3D259}">
          <x15:cachedUniqueNames>
            <x15:cachedUniqueName index="0" name="[categories].[CategoryID].&amp;[1]"/>
            <x15:cachedUniqueName index="1" name="[categories].[CategoryID].&amp;[2]"/>
            <x15:cachedUniqueName index="2" name="[categories].[CategoryID].&amp;[3]"/>
            <x15:cachedUniqueName index="3" name="[categories].[CategoryID].&amp;[4]"/>
            <x15:cachedUniqueName index="4" name="[categories].[CategoryID].&amp;[5]"/>
            <x15:cachedUniqueName index="5" name="[categories].[CategoryID].&amp;[6]"/>
            <x15:cachedUniqueName index="6" name="[categories].[CategoryID].&amp;[7]"/>
            <x15:cachedUniqueName index="7" name="[categories].[CategoryID].&amp;[8]"/>
          </x15:cachedUniqueNames>
        </ext>
      </extLst>
    </cacheField>
    <cacheField name="[orders].[ShipCountry].[ShipCountry]" caption="ShipCountry" numFmtId="0" hierarchy="65"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Measures].[Average of UnitPrice]" caption="Average of UnitPrice" numFmtId="0" hierarchy="123" level="32767"/>
  </cacheFields>
  <cacheHierarchies count="146">
    <cacheHierarchy uniqueName="[categories].[CategoryID]" caption="CategoryID" attribute="1" defaultMemberUniqueName="[categories].[CategoryID].[All]" allUniqueName="[categories].[CategoryID].[All]" dimensionUniqueName="[categories]" displayFolder="" count="2" memberValueDatatype="20" unbalanced="0">
      <fieldsUsage count="2">
        <fieldUsage x="-1"/>
        <fieldUsage x="0"/>
      </fieldsUsage>
    </cacheHierarchy>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1"/>
      </fieldsUsage>
    </cacheHierarchy>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oneField="1">
      <fieldsUsage count="1">
        <fieldUsage x="2"/>
      </fieldsUsage>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3.047570138886" backgroundQuery="1" createdVersion="8" refreshedVersion="8" minRefreshableVersion="3" recordCount="0" supportSubquery="1" supportAdvancedDrill="1" xr:uid="{F324D343-F65E-43FE-B04E-0204CE3E1FE4}">
  <cacheSource type="external" connectionId="9"/>
  <cacheFields count="2">
    <cacheField name="[products].[CategoryID].[CategoryID]" caption="CategoryID" numFmtId="0" hierarchy="75" level="1">
      <sharedItems containsSemiMixedTypes="0" containsString="0" containsNumber="1" containsInteger="1" minValue="1" maxValue="8" count="8">
        <n v="1"/>
        <n v="2"/>
        <n v="3"/>
        <n v="4"/>
        <n v="5"/>
        <n v="6"/>
        <n v="7"/>
        <n v="8"/>
      </sharedItems>
      <extLst>
        <ext xmlns:x15="http://schemas.microsoft.com/office/spreadsheetml/2010/11/main" uri="{4F2E5C28-24EA-4eb8-9CBF-B6C8F9C3D259}">
          <x15:cachedUniqueNames>
            <x15:cachedUniqueName index="0" name="[products].[CategoryID].&amp;[1]"/>
            <x15:cachedUniqueName index="1" name="[products].[CategoryID].&amp;[2]"/>
            <x15:cachedUniqueName index="2" name="[products].[CategoryID].&amp;[3]"/>
            <x15:cachedUniqueName index="3" name="[products].[CategoryID].&amp;[4]"/>
            <x15:cachedUniqueName index="4" name="[products].[CategoryID].&amp;[5]"/>
            <x15:cachedUniqueName index="5" name="[products].[CategoryID].&amp;[6]"/>
            <x15:cachedUniqueName index="6" name="[products].[CategoryID].&amp;[7]"/>
            <x15:cachedUniqueName index="7" name="[products].[CategoryID].&amp;[8]"/>
          </x15:cachedUniqueNames>
        </ext>
      </extLst>
    </cacheField>
    <cacheField name="[Measures].[Distinct Count of SupplierID]" caption="Distinct Count of SupplierID" numFmtId="0" hierarchy="109" level="32767"/>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2" memberValueDatatype="20" unbalanced="0">
      <fieldsUsage count="2">
        <fieldUsage x="-1"/>
        <fieldUsage x="0"/>
      </fieldsUsage>
    </cacheHierarchy>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oneField="1">
      <fieldsUsage count="1">
        <fieldUsage x="1"/>
      </fieldsUsage>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3.04757534722" backgroundQuery="1" createdVersion="8" refreshedVersion="8" minRefreshableVersion="3" recordCount="0" supportSubquery="1" supportAdvancedDrill="1" xr:uid="{9A64FF17-9B10-425C-B5A1-66C47EDAB318}">
  <cacheSource type="external" connectionId="9"/>
  <cacheFields count="4">
    <cacheField name="[orders].[CustomerID].[CustomerID]" caption="CustomerID" numFmtId="0" hierarchy="53" level="1">
      <sharedItems count="89">
        <s v="ALFKI"/>
        <s v="ANATR"/>
        <s v="ANTON"/>
        <s v="AROUT"/>
        <s v="BERGS"/>
        <s v="BLAUS"/>
        <s v="BLONP"/>
        <s v="BOLID"/>
        <s v="BONAP"/>
        <s v="BOTTM"/>
        <s v="BSBEV"/>
        <s v="CACTU"/>
        <s v="CENTC"/>
        <s v="CHOPS"/>
        <s v="COMMI"/>
        <s v="CONSH"/>
        <s v="DRACD"/>
        <s v="DUMON"/>
        <s v="EASTC"/>
        <s v="ERNSH"/>
        <s v="FAMIA"/>
        <s v="FOLIG"/>
        <s v="FOLKO"/>
        <s v="FRANK"/>
        <s v="FRANR"/>
        <s v="FRANS"/>
        <s v="FURIB"/>
        <s v="GALED"/>
        <s v="GODOS"/>
        <s v="GOURL"/>
        <s v="GREAL"/>
        <s v="GROSR"/>
        <s v="HANAR"/>
        <s v="HILAA"/>
        <s v="HUNGC"/>
        <s v="HUNGO"/>
        <s v="ISLAT"/>
        <s v="KOENE"/>
        <s v="LACOR"/>
        <s v="LAMAI"/>
        <s v="LAUGB"/>
        <s v="LAZYK"/>
        <s v="LEHMS"/>
        <s v="LETSS"/>
        <s v="LILAS"/>
        <s v="LINOD"/>
        <s v="LONEP"/>
        <s v="MAGAA"/>
        <s v="MAISD"/>
        <s v="MEREP"/>
        <s v="MORGK"/>
        <s v="NORTS"/>
        <s v="OCEAN"/>
        <s v="OLDWO"/>
        <s v="OTTIK"/>
        <s v="PERIC"/>
        <s v="PICCO"/>
        <s v="PRINI"/>
        <s v="QUEDE"/>
        <s v="QUEEN"/>
        <s v="QUICK"/>
        <s v="RANCH"/>
        <s v="RATTC"/>
        <s v="REGGC"/>
        <s v="RICAR"/>
        <s v="RICSU"/>
        <s v="ROMEY"/>
        <s v="SANTG"/>
        <s v="SAVEA"/>
        <s v="SEVES"/>
        <s v="SIMOB"/>
        <s v="SPECD"/>
        <s v="SPLIR"/>
        <s v="SUPRD"/>
        <s v="THEBI"/>
        <s v="THECR"/>
        <s v="TOMSP"/>
        <s v="TORTU"/>
        <s v="TRADH"/>
        <s v="TRAIH"/>
        <s v="VAFFE"/>
        <s v="VICTE"/>
        <s v="VINET"/>
        <s v="WANDK"/>
        <s v="WARTH"/>
        <s v="WELLI"/>
        <s v="WHITC"/>
        <s v="WILMK"/>
        <s v="WOLZA"/>
      </sharedItems>
    </cacheField>
    <cacheField name="[order_details].[Category Name].[Category Name]" caption="Category Name" numFmtId="0" hierarchy="51" level="1">
      <sharedItems count="8">
        <s v="Condiments"/>
        <s v="Dairy Products"/>
        <s v="Confections"/>
        <s v="Beverages"/>
        <s v="Meat/Poultry"/>
        <s v="Seafood"/>
        <s v="Grains/Cereals"/>
        <s v="Produce"/>
      </sharedItems>
    </cacheField>
    <cacheField name="[Measures].[Sum of Total revenue]" caption="Sum of Total revenue" numFmtId="0" hierarchy="114" level="32767"/>
    <cacheField name="[Measures].[Count of OrderID 2]" caption="Count of OrderID 2" numFmtId="0" hierarchy="130" level="32767"/>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2" memberValueDatatype="130" unbalanced="0">
      <fieldsUsage count="2">
        <fieldUsage x="-1"/>
        <fieldUsage x="1"/>
      </fieldsUsage>
    </cacheHierarchy>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2" memberValueDatatype="130" unbalanced="0">
      <fieldsUsage count="2">
        <fieldUsage x="-1"/>
        <fieldUsage x="0"/>
      </fieldsUsage>
    </cacheHierarchy>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oneField="1">
      <fieldsUsage count="1">
        <fieldUsage x="2"/>
      </fieldsUsage>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oneField="1">
      <fieldsUsage count="1">
        <fieldUsage x="3"/>
      </fieldsUsage>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3.047568865739" backgroundQuery="1" createdVersion="8" refreshedVersion="8" minRefreshableVersion="3" recordCount="0" supportSubquery="1" supportAdvancedDrill="1" xr:uid="{1B3E495D-861E-4C84-8425-FE8446D98C84}">
  <cacheSource type="external" connectionId="9"/>
  <cacheFields count="3">
    <cacheField name="[Measures].[Sum of Revenue]" caption="Sum of Revenue" numFmtId="0" hierarchy="113" level="32767"/>
    <cacheField name="[customers].[Country].[Country]" caption="Country" numFmtId="0" hierarchy="14"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Measures].[Count of OrderID]" caption="Count of OrderID" numFmtId="0" hierarchy="126" level="32767"/>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2" memberValueDatatype="130" unbalanced="0">
      <fieldsUsage count="2">
        <fieldUsage x="-1"/>
        <fieldUsage x="1"/>
      </fieldsUsage>
    </cacheHierarchy>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oneField="1">
      <fieldsUsage count="1">
        <fieldUsage x="2"/>
      </fieldsUsage>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RUN SINGHAL" refreshedDate="46084.787249305555" createdVersion="8" refreshedVersion="8" minRefreshableVersion="3" recordCount="5" xr:uid="{DBF954D6-65F3-40CD-A05F-CBD6FC97BA5E}">
  <cacheSource type="worksheet">
    <worksheetSource name="kpi"/>
  </cacheSource>
  <cacheFields count="2">
    <cacheField name="KPI" numFmtId="0">
      <sharedItems count="5">
        <s v="Total Revenue"/>
        <s v="Total Net Profit"/>
        <s v="Total Quantity Sold"/>
        <s v="Average Discount"/>
        <s v="Profit Margin"/>
      </sharedItems>
    </cacheField>
    <cacheField name="Symbol" numFmtId="0">
      <sharedItems count="5">
        <s v="📈"/>
        <s v="💰"/>
        <s v="📦"/>
        <s v="↓"/>
        <s v="🔍"/>
      </sharedItems>
    </cacheField>
  </cacheFields>
  <extLst>
    <ext xmlns:x14="http://schemas.microsoft.com/office/spreadsheetml/2009/9/main" uri="{725AE2AE-9491-48be-B2B4-4EB974FC3084}">
      <x14:pivotCacheDefinition pivotCacheId="545985152"/>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5.019860763889" backgroundQuery="1" createdVersion="8" refreshedVersion="8" minRefreshableVersion="3" recordCount="0" supportSubquery="1" supportAdvancedDrill="1" xr:uid="{3BC07804-EEB1-4F8D-8B9A-DC8A6958F0B0}">
  <cacheSource type="external" connectionId="9"/>
  <cacheFields count="7">
    <cacheField name="[products].[Product Status].[Product Status]" caption="Product Status" numFmtId="0" hierarchy="88" level="1">
      <sharedItems count="2">
        <s v="Discontinued"/>
        <s v="Ongoing"/>
      </sharedItems>
    </cacheField>
    <cacheField name="[Measures].[Sum of Total sales]" caption="Sum of Total sales" numFmtId="0" hierarchy="132" level="32767"/>
    <cacheField name="[Measures].[Sum of Quantity]" caption="Sum of Quantity" numFmtId="0" hierarchy="116" level="32767"/>
    <cacheField name="[Measures].[Average of Discount]" caption="Average of Discount" numFmtId="0" hierarchy="118" level="32767"/>
    <cacheField name="[Measures].[Sum of Total Gross Profit 2]" caption="Sum of Total Gross Profit 2" numFmtId="0" hierarchy="133" level="32767"/>
    <cacheField name="[Measures].[Gross Profit Margin]" caption="Gross Profit Margin" numFmtId="0" hierarchy="136" level="32767"/>
    <cacheField name="[categories].[CategoryName].[CategoryName]" caption="CategoryName" numFmtId="0" hierarchy="1" level="1">
      <sharedItems containsSemiMixedTypes="0" containsNonDate="0" containsString="0"/>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fieldsUsage count="2">
        <fieldUsage x="-1"/>
        <fieldUsage x="6"/>
      </fieldsUsage>
    </cacheHierarchy>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fieldsUsage count="2">
        <fieldUsage x="-1"/>
        <fieldUsage x="0"/>
      </fieldsUsage>
    </cacheHierarchy>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oneField="1">
      <fieldsUsage count="1">
        <fieldUsage x="2"/>
      </fieldsUsage>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oneField="1">
      <fieldsUsage count="1">
        <fieldUsage x="3"/>
      </fieldsUsage>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oneField="1">
      <fieldsUsage count="1">
        <fieldUsage x="1"/>
      </fieldsUsage>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oneField="1">
      <fieldsUsage count="1">
        <fieldUsage x="4"/>
      </fieldsUsage>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oneField="1">
      <fieldsUsage count="1">
        <fieldUsage x="5"/>
      </fieldsUsage>
    </cacheHierarchy>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5.019924074077" backgroundQuery="1" createdVersion="8" refreshedVersion="8" minRefreshableVersion="3" recordCount="0" supportSubquery="1" supportAdvancedDrill="1" xr:uid="{55A7F4D1-1DEE-4654-BEEB-2DC23BE90C5B}">
  <cacheSource type="external" connectionId="9"/>
  <cacheFields count="10">
    <cacheField name="[Measures].[Sum of Revenue]" caption="Sum of Revenue" numFmtId="0" hierarchy="113" level="32767"/>
    <cacheField name="[Measures].[Sum of Net Profit]" caption="Sum of Net Profit" numFmtId="0" hierarchy="110" level="32767"/>
    <cacheField name="[Measures].[Sum of Quantity]" caption="Sum of Quantity" numFmtId="0" hierarchy="116" level="32767"/>
    <cacheField name="[Measures].[Profit Margin]" caption="Profit Margin" numFmtId="0" hierarchy="134" level="32767"/>
    <cacheField name="[Measures].[Average of Discount]" caption="Average of Discount" numFmtId="0" hierarchy="118" level="32767"/>
    <cacheField name="[Measures].[Average of Revenue]" caption="Average of Revenue" numFmtId="0" hierarchy="119" level="32767"/>
    <cacheField name="[Measures].[Count of CustomerID]" caption="Count of CustomerID" numFmtId="0" hierarchy="120" level="32767"/>
    <cacheField name="[Measures].[On Time Shipment Rate]" caption="On Time Shipment Rate" numFmtId="0" hierarchy="135" level="32767"/>
    <cacheField name="[products].[Discontinued].[Discontinued]" caption="Discontinued" numFmtId="0" hierarchy="81" level="1">
      <sharedItems containsSemiMixedTypes="0" containsNonDate="0" containsString="0"/>
    </cacheField>
    <cacheField name="[products].[Product Status].[Product Status]" caption="Product Status" numFmtId="0" hierarchy="88" level="1">
      <sharedItems containsSemiMixedTypes="0" containsNonDate="0" containsString="0"/>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2" memberValueDatatype="20" unbalanced="0">
      <fieldsUsage count="2">
        <fieldUsage x="-1"/>
        <fieldUsage x="8"/>
      </fieldsUsage>
    </cacheHierarchy>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fieldsUsage count="2">
        <fieldUsage x="-1"/>
        <fieldUsage x="9"/>
      </fieldsUsage>
    </cacheHierarchy>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oneField="1">
      <fieldsUsage count="1">
        <fieldUsage x="1"/>
      </fieldsUsage>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oneField="1">
      <fieldsUsage count="1">
        <fieldUsage x="0"/>
      </fieldsUsage>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oneField="1">
      <fieldsUsage count="1">
        <fieldUsage x="2"/>
      </fieldsUsage>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oneField="1">
      <fieldsUsage count="1">
        <fieldUsage x="4"/>
      </fieldsUsage>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oneField="1">
      <fieldsUsage count="1">
        <fieldUsage x="5"/>
      </fieldsUsage>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oneField="1">
      <fieldsUsage count="1">
        <fieldUsage x="6"/>
      </fieldsUsage>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oneField="1">
      <fieldsUsage count="1">
        <fieldUsage x="3"/>
      </fieldsUsage>
    </cacheHierarchy>
    <cacheHierarchy uniqueName="[Measures].[On Time Shipment Rate]" caption="On Time Shipment Rate" measure="1" displayFolder="" measureGroup="orders" count="0" oneField="1">
      <fieldsUsage count="1">
        <fieldUsage x="7"/>
      </fieldsUsage>
    </cacheHierarchy>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5.019924537039" backgroundQuery="1" createdVersion="8" refreshedVersion="8" minRefreshableVersion="3" recordCount="0" supportSubquery="1" supportAdvancedDrill="1" xr:uid="{5DC1617C-48D6-4406-B334-6E8535D579B1}">
  <cacheSource type="external" connectionId="9"/>
  <cacheFields count="3">
    <cacheField name="[products].[ProductName].[ProductName]" caption="ProductName" numFmtId="0" hierarchy="73" level="1">
      <sharedItems count="10">
        <s v="Grandma's Boysenberry Spread"/>
        <s v="Gula Malacca"/>
        <s v="Gustaf's Knäckebröd"/>
        <s v="Louisiana Fiery Hot Pepper Sauce"/>
        <s v="Outback Lager"/>
        <s v="Queso Cabrales"/>
        <s v="Röd Kaviar"/>
        <s v="Scottish Longbreads"/>
        <s v="Uncle Bob's Organic Dried Pears"/>
        <s v="Valkoinen suklaa"/>
      </sharedItems>
    </cacheField>
    <cacheField name="[Measures].[Gross Profit Margin]" caption="Gross Profit Margin" numFmtId="0" hierarchy="136" level="32767"/>
    <cacheField name="[products].[Product Status].[Product Status]" caption="Product Status" numFmtId="0" hierarchy="88" level="1">
      <sharedItems containsSemiMixedTypes="0" containsNonDate="0" containsString="0"/>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2" memberValueDatatype="130" unbalanced="0">
      <fieldsUsage count="2">
        <fieldUsage x="-1"/>
        <fieldUsage x="0"/>
      </fieldsUsage>
    </cacheHierarchy>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fieldsUsage count="2">
        <fieldUsage x="-1"/>
        <fieldUsage x="2"/>
      </fieldsUsage>
    </cacheHierarchy>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oneField="1">
      <fieldsUsage count="1">
        <fieldUsage x="1"/>
      </fieldsUsage>
    </cacheHierarchy>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5.019924884262" backgroundQuery="1" createdVersion="8" refreshedVersion="8" minRefreshableVersion="3" recordCount="0" supportSubquery="1" supportAdvancedDrill="1" xr:uid="{0D36A73B-D9AA-427F-B991-0BD6FFE98A7A}">
  <cacheSource type="external" connectionId="9"/>
  <cacheFields count="7">
    <cacheField name="[orders].[ShipCountry].[ShipCountry]" caption="ShipCountry" numFmtId="0" hierarchy="65"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Measures].[Sum of Revenue]" caption="Sum of Revenue" numFmtId="0" hierarchy="113" level="32767"/>
    <cacheField name="[Measures].[Sum of Net Profit]" caption="Sum of Net Profit" numFmtId="0" hierarchy="110" level="32767"/>
    <cacheField name="[Measures].[Profit Margin]" caption="Profit Margin" numFmtId="0" hierarchy="134" level="32767"/>
    <cacheField name="[Measures].[Sum of Quantity]" caption="Sum of Quantity" numFmtId="0" hierarchy="116" level="32767"/>
    <cacheField name="[Measures].[Average of Discount]" caption="Average of Discount" numFmtId="0" hierarchy="118" level="32767"/>
    <cacheField name="[products].[Product Status].[Product Status]" caption="Product Status" numFmtId="0" hierarchy="88" level="1">
      <sharedItems containsSemiMixedTypes="0" containsNonDate="0" containsString="0"/>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0"/>
      </fieldsUsage>
    </cacheHierarchy>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fieldsUsage count="2">
        <fieldUsage x="-1"/>
        <fieldUsage x="6"/>
      </fieldsUsage>
    </cacheHierarchy>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oneField="1">
      <fieldsUsage count="1">
        <fieldUsage x="2"/>
      </fieldsUsage>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oneField="1">
      <fieldsUsage count="1">
        <fieldUsage x="1"/>
      </fieldsUsage>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oneField="1">
      <fieldsUsage count="1">
        <fieldUsage x="4"/>
      </fieldsUsage>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oneField="1">
      <fieldsUsage count="1">
        <fieldUsage x="5"/>
      </fieldsUsage>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oneField="1">
      <fieldsUsage count="1">
        <fieldUsage x="3"/>
      </fieldsUsage>
    </cacheHierarchy>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5.019925347224" backgroundQuery="1" createdVersion="8" refreshedVersion="8" minRefreshableVersion="3" recordCount="0" supportSubquery="1" supportAdvancedDrill="1" xr:uid="{61163E25-B198-4171-9357-0DE67E2F20DE}">
  <cacheSource type="external" connectionId="9"/>
  <cacheFields count="7">
    <cacheField name="[Measures].[Sum of Total sales]" caption="Sum of Total sales" numFmtId="0" hierarchy="132" level="32767"/>
    <cacheField name="[Measures].[Sum of Quantity]" caption="Sum of Quantity" numFmtId="0" hierarchy="116" level="32767"/>
    <cacheField name="[Measures].[Average of Discount]" caption="Average of Discount" numFmtId="0" hierarchy="118" level="32767"/>
    <cacheField name="[Measures].[Sum of Total Gross Profit 2]" caption="Sum of Total Gross Profit 2" numFmtId="0" hierarchy="133" level="32767"/>
    <cacheField name="[categories].[CategoryName].[CategoryName]" caption="CategoryName" numFmtId="0" hierarchy="1" level="1">
      <sharedItems count="8">
        <s v="Beverages"/>
        <s v="Condiments"/>
        <s v="Confections"/>
        <s v="Dairy Products"/>
        <s v="Grains/Cereals"/>
        <s v="Meat/Poultry"/>
        <s v="Produce"/>
        <s v="Seafood"/>
      </sharedItems>
    </cacheField>
    <cacheField name="[Measures].[Gross Profit Margin]" caption="Gross Profit Margin" numFmtId="0" hierarchy="136" level="32767"/>
    <cacheField name="[products].[Product Status].[Product Status]" caption="Product Status" numFmtId="0" hierarchy="88" level="1">
      <sharedItems containsSemiMixedTypes="0" containsNonDate="0" containsString="0"/>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fieldsUsage count="2">
        <fieldUsage x="-1"/>
        <fieldUsage x="4"/>
      </fieldsUsage>
    </cacheHierarchy>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fieldsUsage count="2">
        <fieldUsage x="-1"/>
        <fieldUsage x="6"/>
      </fieldsUsage>
    </cacheHierarchy>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oneField="1">
      <fieldsUsage count="1">
        <fieldUsage x="1"/>
      </fieldsUsage>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oneField="1">
      <fieldsUsage count="1">
        <fieldUsage x="2"/>
      </fieldsUsage>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oneField="1">
      <fieldsUsage count="1">
        <fieldUsage x="0"/>
      </fieldsUsage>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oneField="1">
      <fieldsUsage count="1">
        <fieldUsage x="3"/>
      </fieldsUsage>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oneField="1">
      <fieldsUsage count="1">
        <fieldUsage x="5"/>
      </fieldsUsage>
    </cacheHierarchy>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5.019925694447" backgroundQuery="1" createdVersion="8" refreshedVersion="8" minRefreshableVersion="3" recordCount="0" supportSubquery="1" supportAdvancedDrill="1" xr:uid="{6EF0A147-ADB4-4A72-B82D-64272B4E485A}">
  <cacheSource type="external" connectionId="9"/>
  <cacheFields count="7">
    <cacheField name="[orders].[OrderDate (Quarter)].[OrderDate (Quarter)]" caption="OrderDate (Quarter)" numFmtId="0" hierarchy="70" level="1">
      <sharedItems count="4">
        <s v="Qtr3"/>
        <s v="Qtr4"/>
        <s v="Qtr1"/>
        <s v="Qtr2"/>
      </sharedItems>
    </cacheField>
    <cacheField name="[orders].[OrderDate (Year)].[OrderDate (Year)]" caption="OrderDate (Year)" numFmtId="0" hierarchy="69" level="1">
      <sharedItems count="3">
        <s v="1994"/>
        <s v="1995"/>
        <s v="1996"/>
      </sharedItems>
    </cacheField>
    <cacheField name="[Measures].[Sum of Revenue]" caption="Sum of Revenue" numFmtId="0" hierarchy="113" level="32767"/>
    <cacheField name="[Measures].[Sum of Net Profit]" caption="Sum of Net Profit" numFmtId="0" hierarchy="110" level="32767"/>
    <cacheField name="[Measures].[Sum of Quantity]" caption="Sum of Quantity" numFmtId="0" hierarchy="116" level="32767"/>
    <cacheField name="[orders].[OrderDate (Month)].[OrderDate (Month)]" caption="OrderDate (Month)" numFmtId="0" hierarchy="71" level="1">
      <sharedItems count="12">
        <s v="Aug"/>
        <s v="Sep"/>
        <s v="Oct"/>
        <s v="Nov"/>
        <s v="Dec"/>
        <s v="Jan"/>
        <s v="Feb"/>
        <s v="Mar"/>
        <s v="Apr"/>
        <s v="May"/>
        <s v="Jun"/>
        <s v="Jul"/>
      </sharedItems>
    </cacheField>
    <cacheField name="[products].[Product Status].[Product Status]" caption="Product Status" numFmtId="0" hierarchy="88" level="1">
      <sharedItems containsSemiMixedTypes="0" containsNonDate="0" containsString="0"/>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2" memberValueDatatype="130" unbalanced="0">
      <fieldsUsage count="2">
        <fieldUsage x="-1"/>
        <fieldUsage x="1"/>
      </fieldsUsage>
    </cacheHierarchy>
    <cacheHierarchy uniqueName="[orders].[OrderDate (Quarter)]" caption="OrderDate (Quarter)" attribute="1" defaultMemberUniqueName="[orders].[OrderDate (Quarter)].[All]" allUniqueName="[orders].[OrderDate (Quarter)].[All]" dimensionUniqueName="[orders]" displayFolder="" count="2" memberValueDatatype="130" unbalanced="0">
      <fieldsUsage count="2">
        <fieldUsage x="-1"/>
        <fieldUsage x="0"/>
      </fieldsUsage>
    </cacheHierarchy>
    <cacheHierarchy uniqueName="[orders].[OrderDate (Month)]" caption="OrderDate (Month)" attribute="1" defaultMemberUniqueName="[orders].[OrderDate (Month)].[All]" allUniqueName="[orders].[OrderDate (Month)].[All]" dimensionUniqueName="[orders]" displayFolder="" count="2" memberValueDatatype="130" unbalanced="0">
      <fieldsUsage count="2">
        <fieldUsage x="-1"/>
        <fieldUsage x="5"/>
      </fieldsUsage>
    </cacheHierarchy>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fieldsUsage count="2">
        <fieldUsage x="-1"/>
        <fieldUsage x="6"/>
      </fieldsUsage>
    </cacheHierarchy>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oneField="1">
      <fieldsUsage count="1">
        <fieldUsage x="3"/>
      </fieldsUsage>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oneField="1">
      <fieldsUsage count="1">
        <fieldUsage x="2"/>
      </fieldsUsage>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oneField="1">
      <fieldsUsage count="1">
        <fieldUsage x="4"/>
      </fieldsUsage>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5.01992604167" backgroundQuery="1" createdVersion="8" refreshedVersion="8" minRefreshableVersion="3" recordCount="0" supportSubquery="1" supportAdvancedDrill="1" xr:uid="{3E365A0E-5E00-4D14-80B5-B740641FAF32}">
  <cacheSource type="external" connectionId="9"/>
  <cacheFields count="3">
    <cacheField name="[Measures].[Sum of Total sales]" caption="Sum of Total sales" numFmtId="0" hierarchy="132" level="32767"/>
    <cacheField name="[products].[ProductName].[ProductName]" caption="ProductName" numFmtId="0" hierarchy="73" level="1">
      <sharedItems count="10">
        <s v="Alice Mutton"/>
        <s v="Camembert Pierrot"/>
        <s v="Carnarvon Tigers"/>
        <s v="Côte de Blaye"/>
        <s v="Gnocchi di nonna Alice"/>
        <s v="Manjimup Dried Apples"/>
        <s v="Raclette Courdavault"/>
        <s v="Rössle Sauerkraut"/>
        <s v="Tarte au sucre"/>
        <s v="Thüringer Rostbratwurst"/>
      </sharedItems>
    </cacheField>
    <cacheField name="[products].[Product Status].[Product Status]" caption="Product Status" numFmtId="0" hierarchy="88" level="1">
      <sharedItems containsSemiMixedTypes="0" containsNonDate="0" containsString="0"/>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2" memberValueDatatype="130" unbalanced="0">
      <fieldsUsage count="2">
        <fieldUsage x="-1"/>
        <fieldUsage x="1"/>
      </fieldsUsage>
    </cacheHierarchy>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fieldsUsage count="2">
        <fieldUsage x="-1"/>
        <fieldUsage x="2"/>
      </fieldsUsage>
    </cacheHierarchy>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oneField="1">
      <fieldsUsage count="1">
        <fieldUsage x="0"/>
      </fieldsUsage>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5.019926388886" backgroundQuery="1" createdVersion="8" refreshedVersion="8" minRefreshableVersion="3" recordCount="0" supportSubquery="1" supportAdvancedDrill="1" xr:uid="{22EF4404-1B62-4025-B874-0232C8A74598}">
  <cacheSource type="external" connectionId="9"/>
  <cacheFields count="3">
    <cacheField name="[products].[ProductName].[ProductName]" caption="ProductName" numFmtId="0" hierarchy="73" level="1">
      <sharedItems count="10">
        <s v="Camembert Pierrot"/>
        <s v="Côte de Blaye"/>
        <s v="Gnocchi di nonna Alice"/>
        <s v="Louisiana Fiery Hot Pepper Sauce"/>
        <s v="Manjimup Dried Apples"/>
        <s v="Queso Cabrales"/>
        <s v="Raclette Courdavault"/>
        <s v="Tarte au sucre"/>
        <s v="Thüringer Rostbratwurst"/>
        <s v="Uncle Bob's Organic Dried Pears"/>
      </sharedItems>
    </cacheField>
    <cacheField name="[Measures].[Sum of Gross Profit]" caption="Sum of Gross Profit" numFmtId="0" hierarchy="112" level="32767"/>
    <cacheField name="[products].[Product Status].[Product Status]" caption="Product Status" numFmtId="0" hierarchy="88" level="1">
      <sharedItems containsSemiMixedTypes="0" containsNonDate="0" containsString="0"/>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2" memberValueDatatype="130" unbalanced="0">
      <fieldsUsage count="2">
        <fieldUsage x="-1"/>
        <fieldUsage x="0"/>
      </fieldsUsage>
    </cacheHierarchy>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fieldsUsage count="2">
        <fieldUsage x="-1"/>
        <fieldUsage x="2"/>
      </fieldsUsage>
    </cacheHierarchy>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oneField="1">
      <fieldsUsage count="1">
        <fieldUsage x="1"/>
      </fieldsUsage>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5.019926736109" backgroundQuery="1" createdVersion="8" refreshedVersion="8" minRefreshableVersion="3" recordCount="0" supportSubquery="1" supportAdvancedDrill="1" xr:uid="{AB1B554F-D98F-4086-8481-0F3211E8441C}">
  <cacheSource type="external" connectionId="9"/>
  <cacheFields count="3">
    <cacheField name="[products].[ProductName].[ProductName]" caption="ProductName" numFmtId="0" hierarchy="73" level="1">
      <sharedItems count="10">
        <s v="Boston Crab Meat"/>
        <s v="Camembert Pierrot"/>
        <s v="Chang"/>
        <s v="Gnocchi di nonna Alice"/>
        <s v="Gorgonzola Telino"/>
        <s v="Guaraná Fantástica"/>
        <s v="Pavlova"/>
        <s v="Raclette Courdavault"/>
        <s v="Rhönbräu Klosterbier"/>
        <s v="Tarte au sucre"/>
      </sharedItems>
    </cacheField>
    <cacheField name="[Measures].[Sum of Quantity]" caption="Sum of Quantity" numFmtId="0" hierarchy="116" level="32767"/>
    <cacheField name="[products].[Product Status].[Product Status]" caption="Product Status" numFmtId="0" hierarchy="88" level="1">
      <sharedItems containsSemiMixedTypes="0" containsNonDate="0" containsString="0"/>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2" memberValueDatatype="130" unbalanced="0">
      <fieldsUsage count="2">
        <fieldUsage x="-1"/>
        <fieldUsage x="0"/>
      </fieldsUsage>
    </cacheHierarchy>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fieldsUsage count="2">
        <fieldUsage x="-1"/>
        <fieldUsage x="2"/>
      </fieldsUsage>
    </cacheHierarchy>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oneField="1">
      <fieldsUsage count="1">
        <fieldUsage x="1"/>
      </fieldsUsage>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5.019927083333" backgroundQuery="1" createdVersion="8" refreshedVersion="8" minRefreshableVersion="3" recordCount="0" supportSubquery="1" supportAdvancedDrill="1" xr:uid="{3C6FBD42-CE61-4A28-8BA1-7337770993D6}">
  <cacheSource type="external" connectionId="9"/>
  <cacheFields count="3">
    <cacheField name="[products].[ProductName].[ProductName]" caption="ProductName" numFmtId="0" hierarchy="73" level="1">
      <sharedItems count="10">
        <s v="Carnarvon Tigers"/>
        <s v="Chai"/>
        <s v="Chang"/>
        <s v="Chocolade"/>
        <s v="Escargots de Bourgogne"/>
        <s v="Inlagd Sill"/>
        <s v="Mishi Kobe Niku"/>
        <s v="Nord-Ost Matjeshering"/>
        <s v="NuNuCa Nuß-Nougat-Creme"/>
        <s v="Pâté chinois"/>
      </sharedItems>
    </cacheField>
    <cacheField name="[Measures].[Average of Discount]" caption="Average of Discount" numFmtId="0" hierarchy="118" level="32767"/>
    <cacheField name="[products].[Product Status].[Product Status]" caption="Product Status" numFmtId="0" hierarchy="88" level="1">
      <sharedItems containsSemiMixedTypes="0" containsNonDate="0" containsString="0"/>
    </cacheField>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2" memberValueDatatype="130" unbalanced="0">
      <fieldsUsage count="2">
        <fieldUsage x="-1"/>
        <fieldUsage x="0"/>
      </fieldsUsage>
    </cacheHierarchy>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fieldsUsage count="2">
        <fieldUsage x="-1"/>
        <fieldUsage x="2"/>
      </fieldsUsage>
    </cacheHierarchy>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oneField="1">
      <fieldsUsage count="1">
        <fieldUsage x="1"/>
      </fieldsUsage>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94.037149421296" backgroundQuery="1" createdVersion="8" refreshedVersion="8" minRefreshableVersion="3" recordCount="0" supportSubquery="1" supportAdvancedDrill="1" xr:uid="{70177AF0-C647-4D4F-A54F-BCDAC719E4E6}">
  <cacheSource type="external" connectionId="9"/>
  <cacheFields count="2">
    <cacheField name="[order_details].[Category Name].[Category Name]" caption="Category Name" numFmtId="0" hierarchy="51" level="1">
      <sharedItems count="8">
        <s v="Beverages"/>
        <s v="Condiments"/>
        <s v="Confections"/>
        <s v="Dairy Products"/>
        <s v="Grains/Cereals"/>
        <s v="Meat/Poultry"/>
        <s v="Produce"/>
        <s v="Seafood"/>
      </sharedItems>
    </cacheField>
    <cacheField name="[Measures].[Sum of Total revenue]" caption="Sum of Total revenue" numFmtId="0" hierarchy="114" level="32767"/>
  </cacheFields>
  <cacheHierarchies count="146">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2" memberValueDatatype="130" unbalanced="0">
      <fieldsUsage count="2">
        <fieldUsage x="-1"/>
        <fieldUsage x="0"/>
      </fieldsUsage>
    </cacheHierarchy>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Sum of CategoryID]" caption="Sum of CategoryID" measure="1" displayFolder="" measureGroup="products" count="0">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oneField="1">
      <fieldsUsage count="1">
        <fieldUsage x="1"/>
      </fieldsUsage>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extLst>
        <ext xmlns:x15="http://schemas.microsoft.com/office/spreadsheetml/2010/11/main" uri="{B97F6D7D-B522-45F9-BDA1-12C45D357490}">
          <x15:cacheHierarchy aggregatedColumn="87"/>
        </ext>
      </extLst>
    </cacheHierarchy>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Gross Profit Margin]" caption="Gross Profit Margin" measure="1" displayFolder="" measureGroup="order_detail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ies>
  <kpis count="0"/>
  <dimensions count="9">
    <dimension name="categories" uniqueName="[categories]" caption="categories"/>
    <dimension name="customers" uniqueName="[customers]" caption="customers"/>
    <dimension name="employees" uniqueName="[employees]" caption="employees"/>
    <dimension measure="1" name="Measures" uniqueName="[Measures]" caption="Measures"/>
    <dimension name="order_details" uniqueName="[order_details]" caption="order_details"/>
    <dimension name="orders" uniqueName="[orders]" caption="orders"/>
    <dimension name="products" uniqueName="[products]" caption="products"/>
    <dimension name="shippers" uniqueName="[shippers]" caption="shippers"/>
    <dimension name="suppliers" uniqueName="[suppliers]" caption="suppliers"/>
  </dimensions>
  <measureGroups count="8">
    <measureGroup name="categories" caption="categories"/>
    <measureGroup name="customers" caption="customers"/>
    <measureGroup name="employees" caption="employees"/>
    <measureGroup name="order_details" caption="order_details"/>
    <measureGroup name="orders" caption="orders"/>
    <measureGroup name="products" caption="products"/>
    <measureGroup name="shippers" caption="shippers"/>
    <measureGroup name="suppliers" caption="suppliers"/>
  </measureGroups>
  <maps count="20">
    <map measureGroup="0" dimension="0"/>
    <map measureGroup="1" dimension="1"/>
    <map measureGroup="2" dimension="2"/>
    <map measureGroup="3" dimension="0"/>
    <map measureGroup="3" dimension="1"/>
    <map measureGroup="3" dimension="2"/>
    <map measureGroup="3" dimension="4"/>
    <map measureGroup="3" dimension="5"/>
    <map measureGroup="3" dimension="6"/>
    <map measureGroup="3" dimension="7"/>
    <map measureGroup="3" dimension="8"/>
    <map measureGroup="4" dimension="1"/>
    <map measureGroup="4" dimension="2"/>
    <map measureGroup="4" dimension="5"/>
    <map measureGroup="4" dimension="7"/>
    <map measureGroup="5" dimension="0"/>
    <map measureGroup="5" dimension="6"/>
    <map measureGroup="5" dimension="8"/>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3.047556712962" backgroundQuery="1" createdVersion="3" refreshedVersion="8" minRefreshableVersion="3" recordCount="0" supportSubquery="1" supportAdvancedDrill="1" xr:uid="{A7068853-2F82-4C7D-9470-2D677C08A4E3}">
  <cacheSource type="external" connectionId="9">
    <extLst>
      <ext xmlns:x14="http://schemas.microsoft.com/office/spreadsheetml/2009/9/main" uri="{F057638F-6D5F-4e77-A914-E7F072B9BCA8}">
        <x14:sourceConnection name="ThisWorkbookDataModel"/>
      </ext>
    </extLst>
  </cacheSource>
  <cacheFields count="0"/>
  <cacheHierarchies count="145">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2"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y uniqueName="[Measures].[Sum of CategoryID]" caption="Sum of CategoryID" measure="1" displayFolder="" measureGroup="products" count="0" hidden="1">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hidden="1">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hidden="1">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hidden="1">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hidden="1">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hidden="1">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hidden="1">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hidden="1">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hidden="1">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hidden="1">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hidden="1">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hidden="1">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hidden="1">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hidden="1">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hidden="1">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hidden="1">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hidden="1">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hidden="1">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hidden="1">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hidden="1">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hidden="1">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hidden="1">
      <extLst>
        <ext xmlns:x15="http://schemas.microsoft.com/office/spreadsheetml/2010/11/main" uri="{B97F6D7D-B522-45F9-BDA1-12C45D357490}">
          <x15:cacheHierarchy aggregatedColumn="87"/>
        </ext>
      </extLst>
    </cacheHierarchy>
  </cacheHierarchies>
  <kpis count="0"/>
  <extLst>
    <ext xmlns:x14="http://schemas.microsoft.com/office/spreadsheetml/2009/9/main" uri="{725AE2AE-9491-48be-B2B4-4EB974FC3084}">
      <x14:pivotCacheDefinition slicerData="1" pivotCacheId="449596308"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ARUN SINGHAL" refreshedDate="46083.047557523147" backgroundQuery="1" createdVersion="3" refreshedVersion="8" minRefreshableVersion="3" recordCount="0" supportSubquery="1" supportAdvancedDrill="1" xr:uid="{C0B216B8-9D9C-45EF-A03B-E9F53DD3E1AC}">
  <cacheSource type="external" connectionId="9">
    <extLst>
      <ext xmlns:x14="http://schemas.microsoft.com/office/spreadsheetml/2009/9/main" uri="{F057638F-6D5F-4e77-A914-E7F072B9BCA8}">
        <x14:sourceConnection name="ThisWorkbookDataModel"/>
      </ext>
    </extLst>
  </cacheSource>
  <cacheFields count="0"/>
  <cacheHierarchies count="145">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ategories].[Picture]" caption="Picture" attribute="1" defaultMemberUniqueName="[categories].[Picture].[All]" allUniqueName="[categories].[Picture].[All]" dimensionUniqueName="[categories]" displayFolder="" count="0" memberValueDatatype="130" unbalanced="0"/>
    <cacheHierarchy uniqueName="[categories].[Total Products]" caption="Total Products" attribute="1" defaultMemberUniqueName="[categories].[Total Products].[All]" allUniqueName="[categories].[Total Products].[All]" dimensionUniqueName="[categories]" displayFolder="" count="0" memberValueDatatype="20" unbalanced="0"/>
    <cacheHierarchy uniqueName="[categories].[Total Cost]" caption="Total Cost" attribute="1" defaultMemberUniqueName="[categories].[Total Cost].[All]" allUniqueName="[categories].[Total Cost].[All]" dimensionUniqueName="[categorie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Total Orders]" caption="Total Orders" attribute="1" defaultMemberUniqueName="[customers].[Total Orders].[All]" allUniqueName="[customers].[Total Orders].[All]" dimensionUniqueName="[customers]" displayFolder="" count="0" memberValueDatatype="20" unbalanced="0"/>
    <cacheHierarchy uniqueName="[customers].[Average Order Amount]" caption="Average Order Amount" attribute="1" defaultMemberUniqueName="[customers].[Average Order Amount].[All]" allUniqueName="[customers].[Average Order Amount].[All]" dimensionUniqueName="[customers]" displayFolder="" count="0" memberValueDatatype="130" unbalanced="0"/>
    <cacheHierarchy uniqueName="[customers].[Total Amount Spent]" caption="Total Amount Spent" attribute="1" defaultMemberUniqueName="[customers].[Total Amount Spent].[All]" allUniqueName="[customers].[Total Amount Spent].[All]" dimensionUniqueName="[customers]" displayFolder="" count="0" memberValueDatatype="5"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Address]" caption="Address" attribute="1" defaultMemberUniqueName="[employees].[Address].[All]" allUniqueName="[employees].[Address].[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Photo]" caption="Photo" attribute="1" defaultMemberUniqueName="[employees].[Photo].[All]" allUniqueName="[employees].[Photo].[All]" dimensionUniqueName="[employees]" displayFolder="" count="0" memberValueDatatype="13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Total Orders]" caption="Total Orders" attribute="1" defaultMemberUniqueName="[employees].[Total Orders].[All]" allUniqueName="[employees].[Total Orders].[All]" dimensionUniqueName="[employees]" displayFolder="" count="0" memberValueDatatype="20" unbalanced="0"/>
    <cacheHierarchy uniqueName="[employees].[Total sales]" caption="Total sales" attribute="1" defaultMemberUniqueName="[employees].[Total sales].[All]" allUniqueName="[employees].[Total sales].[All]" dimensionUniqueName="[employees]" displayFolder="" count="0" memberValueDatatype="5" unbalanced="0"/>
    <cacheHierarchy uniqueName="[employees].[Average sale per order]" caption="Average sale per order" attribute="1" defaultMemberUniqueName="[employees].[Average sale per order].[All]" allUniqueName="[employees].[Average sale per order].[All]" dimensionUniqueName="[employees]" displayFolder="" count="0" memberValueDatatype="5" unbalanced="0"/>
    <cacheHierarchy uniqueName="[order_details].[OrderID]" caption="OrderID" attribute="1" defaultMemberUniqueName="[order_details].[OrderID].[All]" allUniqueName="[order_details].[OrderID].[All]" dimensionUniqueName="[order_detail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UnitPrice]" caption="UnitPrice" attribute="1" defaultMemberUniqueName="[order_details].[UnitPrice].[All]" allUniqueName="[order_details].[UnitPrice].[All]" dimensionUniqueName="[order_details]" displayFolder="" count="0" memberValueDatatype="5"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_details].[Discount]" caption="Discount" attribute="1" defaultMemberUniqueName="[order_details].[Discount].[All]" allUniqueName="[order_details].[Discount].[All]" dimensionUniqueName="[order_details]" displayFolder="" count="0" memberValueDatatype="5" unbalanced="0"/>
    <cacheHierarchy uniqueName="[order_details].[Total Cost amount]" caption="Total Cost amount" attribute="1" defaultMemberUniqueName="[order_details].[Total Cost amount].[All]" allUniqueName="[order_details].[Total Cost amount].[All]" dimensionUniqueName="[order_details]" displayFolder="" count="0" memberValueDatatype="5" unbalanced="0"/>
    <cacheHierarchy uniqueName="[order_details].[Order Date]" caption="Order Date" attribute="1" time="1" defaultMemberUniqueName="[order_details].[Order Date].[All]" allUniqueName="[order_details].[Order Date].[All]" dimensionUniqueName="[order_details]" displayFolder="" count="0" memberValueDatatype="7" unbalanced="0"/>
    <cacheHierarchy uniqueName="[order_details].[UnitPrice (Marked Price)]" caption="UnitPrice (Marked Price)" attribute="1" defaultMemberUniqueName="[order_details].[UnitPrice (Marked Price)].[All]" allUniqueName="[order_details].[UnitPrice (Marked Price)].[All]" dimensionUniqueName="[order_details]" displayFolder="" count="0" memberValueDatatype="5" unbalanced="0"/>
    <cacheHierarchy uniqueName="[order_details].[Total revenue]" caption="Total revenue" attribute="1" defaultMemberUniqueName="[order_details].[Total revenue].[All]" allUniqueName="[order_details].[Total revenue].[All]" dimensionUniqueName="[order_details]" displayFolder="" count="0" memberValueDatatype="5" unbalanced="0"/>
    <cacheHierarchy uniqueName="[order_details].[Gross Profit]" caption="Gross Profit" attribute="1" defaultMemberUniqueName="[order_details].[Gross Profit].[All]" allUniqueName="[order_details].[Gross Profit].[All]" dimensionUniqueName="[order_details]" displayFolder="" count="0" memberValueDatatype="5" unbalanced="0"/>
    <cacheHierarchy uniqueName="[order_details].[Category]" caption="Category" attribute="1" defaultMemberUniqueName="[order_details].[Category].[All]" allUniqueName="[order_details].[Category].[All]" dimensionUniqueName="[order_details]" displayFolder="" count="0" memberValueDatatype="20" unbalanced="0"/>
    <cacheHierarchy uniqueName="[order_details].[Category Name]" caption="Category Name" attribute="1" defaultMemberUniqueName="[order_details].[Category Name].[All]" allUniqueName="[order_details].[Category Name].[All]" dimensionUniqueName="[order_details]" displayFolder="" count="0" memberValueDatatype="13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Revenue]" caption="Revenue" attribute="1" defaultMemberUniqueName="[orders].[Revenue].[All]" allUniqueName="[orders].[Revenue].[All]" dimensionUniqueName="[orders]" displayFolder="" count="0" memberValueDatatype="5" unbalanced="0"/>
    <cacheHierarchy uniqueName="[orders].[Total Gross Profit]" caption="Total Gross Profit" attribute="1" defaultMemberUniqueName="[orders].[Total Gross Profit].[All]" allUniqueName="[orders].[Total Gross Profit].[All]" dimensionUniqueName="[orders]" displayFolder="" count="0" memberValueDatatype="5" unbalanced="0"/>
    <cacheHierarchy uniqueName="[orders].[Net Profit]" caption="Net Profit" attribute="1" defaultMemberUniqueName="[orders].[Net Profit].[All]" allUniqueName="[orders].[Net Profit].[All]" dimensionUniqueName="[orders]" displayFolder="" count="0" memberValueDatatype="5" unbalanced="0"/>
    <cacheHierarchy uniqueName="[orders].[OrderDate (Year)]" caption="OrderDate (Year)" attribute="1" defaultMemberUniqueName="[orders].[OrderDate (Year)].[All]" allUniqueName="[orders].[OrderDate (Year)].[All]" dimensionUniqueName="[orders]" displayFolder="" count="0" memberValueDatatype="130" unbalanced="0"/>
    <cacheHierarchy uniqueName="[orders].[OrderDate (Quarter)]" caption="OrderDate (Quarter)" attribute="1" defaultMemberUniqueName="[orders].[OrderDate (Quarter)].[All]" allUniqueName="[orders].[OrderDate (Quarter)].[All]" dimensionUniqueName="[orders]" displayFolder="" count="0" memberValueDatatype="130" unbalanced="0"/>
    <cacheHierarchy uniqueName="[orders].[OrderDate (Month)]" caption="OrderDate (Month)" attribute="1" defaultMemberUniqueName="[orders].[OrderDate (Month)].[All]" allUniqueName="[orders].[OrderDate (Month)].[All]" dimensionUniqueName="[orders]" displayFolder="" count="0" memberValueDatatype="130" unbalanced="0"/>
    <cacheHierarchy uniqueName="[products].[ProductID]" caption="ProductID" attribute="1" defaultMemberUniqueName="[products].[ProductID].[All]" allUniqueName="[products].[ProductID].[All]" dimensionUniqueName="[products]" displayFolder="" count="0" memberValueDatatype="20" unbalanced="0"/>
    <cacheHierarchy uniqueName="[products].[ProductName]" caption="ProductName" attribute="1" defaultMemberUniqueName="[products].[ProductName].[All]" allUniqueName="[products].[ProductName].[All]" dimensionUniqueName="[products]" displayFolder="" count="0" memberValueDatatype="130" unbalanced="0"/>
    <cacheHierarchy uniqueName="[products].[SupplierID]" caption="SupplierID" attribute="1" defaultMemberUniqueName="[products].[SupplierID].[All]" allUniqueName="[products].[SupplierID].[All]" dimensionUniqueName="[products]" displayFolder="" count="0" memberValueDatatype="20" unbalanced="0"/>
    <cacheHierarchy uniqueName="[products].[CategoryID]" caption="CategoryID" attribute="1" defaultMemberUniqueName="[products].[CategoryID].[All]" allUniqueName="[products].[CategoryID].[All]" dimensionUniqueName="[products]" displayFolder="" count="0" memberValueDatatype="20" unbalanced="0"/>
    <cacheHierarchy uniqueName="[products].[QuantityPerUnit]" caption="QuantityPerUnit" attribute="1" defaultMemberUniqueName="[products].[QuantityPerUnit].[All]" allUniqueName="[products].[QuantityPerUnit].[All]" dimensionUniqueName="[products]" displayFolder="" count="0" memberValueDatatype="130" unbalanced="0"/>
    <cacheHierarchy uniqueName="[products].[UnitPrice]" caption="UnitPrice" attribute="1" defaultMemberUniqueName="[products].[UnitPrice].[All]" allUniqueName="[products].[UnitPrice].[All]" dimensionUniqueName="[products]" displayFolder="" count="0" memberValueDatatype="5" unbalanced="0"/>
    <cacheHierarchy uniqueName="[products].[UnitsInStock]" caption="UnitsInStock" attribute="1" defaultMemberUniqueName="[products].[UnitsInStock].[All]" allUniqueName="[products].[UnitsInStock].[All]" dimensionUniqueName="[products]" displayFolder="" count="0" memberValueDatatype="20" unbalanced="0"/>
    <cacheHierarchy uniqueName="[products].[UnitsOnOrder]" caption="UnitsOnOrder" attribute="1" defaultMemberUniqueName="[products].[UnitsOnOrder].[All]" allUniqueName="[products].[UnitsOnOrder].[All]" dimensionUniqueName="[products]" displayFolder="" count="0" memberValueDatatype="20" unbalanced="0"/>
    <cacheHierarchy uniqueName="[products].[ReorderLevel]" caption="ReorderLevel" attribute="1" defaultMemberUniqueName="[products].[ReorderLevel].[All]" allUniqueName="[products].[ReorderLevel].[All]" dimensionUniqueName="[products]" displayFolder="" count="0" memberValueDatatype="20" unbalanced="0"/>
    <cacheHierarchy uniqueName="[products].[Discontinued]" caption="Discontinued" attribute="1" defaultMemberUniqueName="[products].[Discontinued].[All]" allUniqueName="[products].[Discontinued].[All]" dimensionUniqueName="[products]" displayFolder="" count="0" memberValueDatatype="20" unbalanced="0"/>
    <cacheHierarchy uniqueName="[products].[Total Orders]" caption="Total Orders" attribute="1" defaultMemberUniqueName="[products].[Total Orders].[All]" allUniqueName="[products].[Total Orders].[All]" dimensionUniqueName="[products]" displayFolder="" count="0" memberValueDatatype="20" unbalanced="0"/>
    <cacheHierarchy uniqueName="[products].[Total Quantity Sold]" caption="Total Quantity Sold" attribute="1" defaultMemberUniqueName="[products].[Total Quantity Sold].[All]" allUniqueName="[products].[Total Quantity Sold].[All]" dimensionUniqueName="[products]" displayFolder="" count="0" memberValueDatatype="20" unbalanced="0"/>
    <cacheHierarchy uniqueName="[products].[Total Cost]" caption="Total Cost" attribute="1" defaultMemberUniqueName="[products].[Total Cost].[All]" allUniqueName="[products].[Total Cost].[All]" dimensionUniqueName="[products]" displayFolder="" count="0" memberValueDatatype="5" unbalanced="0"/>
    <cacheHierarchy uniqueName="[products].[Total sales]" caption="Total sales" attribute="1" defaultMemberUniqueName="[products].[Total sales].[All]" allUniqueName="[products].[Total sales].[All]" dimensionUniqueName="[products]" displayFolder="" count="0" memberValueDatatype="5" unbalanced="0"/>
    <cacheHierarchy uniqueName="[products].[Gross Profit per unit]" caption="Gross Profit per unit" attribute="1" defaultMemberUniqueName="[products].[Gross Profit per unit].[All]" allUniqueName="[products].[Gross Profit per unit].[All]" dimensionUniqueName="[products]" displayFolder="" count="0" memberValueDatatype="5" unbalanced="0"/>
    <cacheHierarchy uniqueName="[products].[Total Gross Profit]" caption="Total Gross Profit" attribute="1" defaultMemberUniqueName="[products].[Total Gross Profit].[All]" allUniqueName="[products].[Total Gross Profit].[All]" dimensionUniqueName="[products]" displayFolder="" count="0" memberValueDatatype="5" unbalanced="0"/>
    <cacheHierarchy uniqueName="[products].[Product Status]" caption="Product Status" attribute="1" defaultMemberUniqueName="[products].[Product Status].[All]" allUniqueName="[products].[Product Status].[All]" dimensionUniqueName="[products]"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hippers].[Orders Shipped]" caption="Orders Shipped" attribute="1" defaultMemberUniqueName="[shippers].[Orders Shipped].[All]" allUniqueName="[shippers].[Orders Shipped].[All]" dimensionUniqueName="[shippers]" displayFolder="" count="0" memberValueDatatype="20" unbalanced="0"/>
    <cacheHierarchy uniqueName="[shippers].[Total Freight]" caption="Total Freight" attribute="1" defaultMemberUniqueName="[shippers].[Total Freight].[All]" allUniqueName="[shippers].[Total Freight].[All]" dimensionUniqueName="[shippers]" displayFolder="" count="0" memberValueDatatype="5"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Products Supplied]" caption="Products Supplied" attribute="1" defaultMemberUniqueName="[suppliers].[Products Supplied].[All]" allUniqueName="[suppliers].[Products Supplied].[All]" dimensionUniqueName="[suppliers]" displayFolder="" count="0" memberValueDatatype="20" unbalanced="0"/>
    <cacheHierarchy uniqueName="[orders].[OrderDate (Month Index)]" caption="OrderDate (Month Index)" attribute="1" defaultMemberUniqueName="[orders].[OrderDate (Month Index)].[All]" allUniqueName="[orders].[OrderDate (Month Index)].[All]" dimensionUniqueName="[orders]" displayFolder="" count="0" memberValueDatatype="20" unbalanced="0" hidden="1"/>
    <cacheHierarchy uniqueName="[Measures].[Profit Margin]" caption="Profit Margin" measure="1" displayFolder="" measureGroup="orders" count="0"/>
    <cacheHierarchy uniqueName="[Measures].[On Time Shipment Rate]" caption="On Time Shipment Rate" measure="1" displayFolder="" measureGroup="orders" count="0"/>
    <cacheHierarchy uniqueName="[Measures].[__XL_Count products]" caption="__XL_Count products" measure="1" displayFolder="" measureGroup="products" count="0" hidden="1"/>
    <cacheHierarchy uniqueName="[Measures].[__XL_Count orders]" caption="__XL_Count orders" measure="1" displayFolder="" measureGroup="orders" count="0" hidden="1"/>
    <cacheHierarchy uniqueName="[Measures].[__XL_Count order_details]" caption="__XL_Count order_details" measure="1" displayFolder="" measureGroup="order_details" count="0" hidden="1"/>
    <cacheHierarchy uniqueName="[Measures].[__XL_Count employees]" caption="__XL_Count employees" measure="1" displayFolder="" measureGroup="employees" count="0" hidden="1"/>
    <cacheHierarchy uniqueName="[Measures].[__XL_Count shippers]" caption="__XL_Count shippers" measure="1" displayFolder="" measureGroup="shippers" count="0" hidden="1"/>
    <cacheHierarchy uniqueName="[Measures].[__XL_Count customers]" caption="__XL_Count customers" measure="1" displayFolder="" measureGroup="customers" count="0" hidden="1"/>
    <cacheHierarchy uniqueName="[Measures].[__XL_Count suppliers]" caption="__XL_Count suppliers" measure="1" displayFolder="" measureGroup="suppliers" count="0" hidden="1"/>
    <cacheHierarchy uniqueName="[Measures].[__XL_Count categories]" caption="__XL_Count categories" measure="1" displayFolder="" measureGroup="categories" count="0" hidden="1"/>
    <cacheHierarchy uniqueName="[Measures].[__No measures defined]" caption="__No measures defined" measure="1" displayFolder="" count="0" hidden="1"/>
    <cacheHierarchy uniqueName="[Measures].[Sum of CategoryID]" caption="Sum of CategoryID" measure="1" displayFolder="" measureGroup="products" count="0" hidden="1">
      <extLst>
        <ext xmlns:x15="http://schemas.microsoft.com/office/spreadsheetml/2010/11/main" uri="{B97F6D7D-B522-45F9-BDA1-12C45D357490}">
          <x15:cacheHierarchy aggregatedColumn="75"/>
        </ext>
      </extLst>
    </cacheHierarchy>
    <cacheHierarchy uniqueName="[Measures].[Sum of SupplierID]" caption="Sum of SupplierID" measure="1" displayFolder="" measureGroup="products" count="0" hidden="1">
      <extLst>
        <ext xmlns:x15="http://schemas.microsoft.com/office/spreadsheetml/2010/11/main" uri="{B97F6D7D-B522-45F9-BDA1-12C45D357490}">
          <x15:cacheHierarchy aggregatedColumn="74"/>
        </ext>
      </extLst>
    </cacheHierarchy>
    <cacheHierarchy uniqueName="[Measures].[Distinct Count of SupplierID]" caption="Distinct Count of SupplierID" measure="1" displayFolder="" measureGroup="products" count="0" hidden="1">
      <extLst>
        <ext xmlns:x15="http://schemas.microsoft.com/office/spreadsheetml/2010/11/main" uri="{B97F6D7D-B522-45F9-BDA1-12C45D357490}">
          <x15:cacheHierarchy aggregatedColumn="74"/>
        </ext>
      </extLst>
    </cacheHierarchy>
    <cacheHierarchy uniqueName="[Measures].[Sum of Net Profit]" caption="Sum of Net Profit" measure="1" displayFolder="" measureGroup="orders" count="0" hidden="1">
      <extLst>
        <ext xmlns:x15="http://schemas.microsoft.com/office/spreadsheetml/2010/11/main" uri="{B97F6D7D-B522-45F9-BDA1-12C45D357490}">
          <x15:cacheHierarchy aggregatedColumn="68"/>
        </ext>
      </extLst>
    </cacheHierarchy>
    <cacheHierarchy uniqueName="[Measures].[Sum of Total Gross Profit]" caption="Sum of Total Gross Profit" measure="1" displayFolder="" measureGroup="orders" count="0" hidden="1">
      <extLst>
        <ext xmlns:x15="http://schemas.microsoft.com/office/spreadsheetml/2010/11/main" uri="{B97F6D7D-B522-45F9-BDA1-12C45D357490}">
          <x15:cacheHierarchy aggregatedColumn="67"/>
        </ext>
      </extLst>
    </cacheHierarchy>
    <cacheHierarchy uniqueName="[Measures].[Sum of Gross Profit]" caption="Sum of Gross Profit" measure="1" displayFolder="" measureGroup="order_details" count="0" hidden="1">
      <extLst>
        <ext xmlns:x15="http://schemas.microsoft.com/office/spreadsheetml/2010/11/main" uri="{B97F6D7D-B522-45F9-BDA1-12C45D357490}">
          <x15:cacheHierarchy aggregatedColumn="49"/>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66"/>
        </ext>
      </extLst>
    </cacheHierarchy>
    <cacheHierarchy uniqueName="[Measures].[Sum of Total revenue]" caption="Sum of Total revenue" measure="1" displayFolder="" measureGroup="order_details" count="0" hidden="1">
      <extLst>
        <ext xmlns:x15="http://schemas.microsoft.com/office/spreadsheetml/2010/11/main" uri="{B97F6D7D-B522-45F9-BDA1-12C45D357490}">
          <x15:cacheHierarchy aggregatedColumn="48"/>
        </ext>
      </extLst>
    </cacheHierarchy>
    <cacheHierarchy uniqueName="[Measures].[Sum of Gross Profit per unit]" caption="Sum of Gross Profit per unit" measure="1" displayFolder="" measureGroup="products" count="0" hidden="1">
      <extLst>
        <ext xmlns:x15="http://schemas.microsoft.com/office/spreadsheetml/2010/11/main" uri="{B97F6D7D-B522-45F9-BDA1-12C45D357490}">
          <x15:cacheHierarchy aggregatedColumn="86"/>
        </ext>
      </extLst>
    </cacheHierarchy>
    <cacheHierarchy uniqueName="[Measures].[Sum of Quantity]" caption="Sum of Quantity" measure="1" displayFolder="" measureGroup="order_details" count="0" hidden="1">
      <extLst>
        <ext xmlns:x15="http://schemas.microsoft.com/office/spreadsheetml/2010/11/main" uri="{B97F6D7D-B522-45F9-BDA1-12C45D357490}">
          <x15:cacheHierarchy aggregatedColumn="43"/>
        </ext>
      </extLst>
    </cacheHierarchy>
    <cacheHierarchy uniqueName="[Measures].[Sum of Discount]" caption="Sum of Discount" measure="1" displayFolder="" measureGroup="order_details" count="0" hidden="1">
      <extLst>
        <ext xmlns:x15="http://schemas.microsoft.com/office/spreadsheetml/2010/11/main" uri="{B97F6D7D-B522-45F9-BDA1-12C45D357490}">
          <x15:cacheHierarchy aggregatedColumn="44"/>
        </ext>
      </extLst>
    </cacheHierarchy>
    <cacheHierarchy uniqueName="[Measures].[Average of Discount]" caption="Average of Discount" measure="1" displayFolder="" measureGroup="order_details" count="0" hidden="1">
      <extLst>
        <ext xmlns:x15="http://schemas.microsoft.com/office/spreadsheetml/2010/11/main" uri="{B97F6D7D-B522-45F9-BDA1-12C45D357490}">
          <x15:cacheHierarchy aggregatedColumn="4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66"/>
        </ext>
      </extLst>
    </cacheHierarchy>
    <cacheHierarchy uniqueName="[Measures].[Count of CustomerID]" caption="Count of CustomerID" measure="1" displayFolder="" measureGroup="customers" count="0" hidden="1">
      <extLst>
        <ext xmlns:x15="http://schemas.microsoft.com/office/spreadsheetml/2010/11/main" uri="{B97F6D7D-B522-45F9-BDA1-12C45D357490}">
          <x15:cacheHierarchy aggregatedColumn="6"/>
        </ext>
      </extLst>
    </cacheHierarchy>
    <cacheHierarchy uniqueName="[Measures].[Sum of UnitPrice]" caption="Sum of UnitPrice" measure="1" displayFolder="" measureGroup="order_details" count="0" hidden="1">
      <extLst>
        <ext xmlns:x15="http://schemas.microsoft.com/office/spreadsheetml/2010/11/main" uri="{B97F6D7D-B522-45F9-BDA1-12C45D357490}">
          <x15:cacheHierarchy aggregatedColumn="42"/>
        </ext>
      </extLst>
    </cacheHierarchy>
    <cacheHierarchy uniqueName="[Measures].[Sum of CategoryID 2]" caption="Sum of CategoryID 2" measure="1" displayFolder="" measureGroup="categories" count="0" hidden="1">
      <extLst>
        <ext xmlns:x15="http://schemas.microsoft.com/office/spreadsheetml/2010/11/main" uri="{B97F6D7D-B522-45F9-BDA1-12C45D357490}">
          <x15:cacheHierarchy aggregatedColumn="0"/>
        </ext>
      </extLst>
    </cacheHierarchy>
    <cacheHierarchy uniqueName="[Measures].[Average of UnitPrice]" caption="Average of UnitPrice" measure="1" displayFolder="" measureGroup="order_details" count="0" hidden="1">
      <extLst>
        <ext xmlns:x15="http://schemas.microsoft.com/office/spreadsheetml/2010/11/main" uri="{B97F6D7D-B522-45F9-BDA1-12C45D357490}">
          <x15:cacheHierarchy aggregatedColumn="42"/>
        </ext>
      </extLst>
    </cacheHierarchy>
    <cacheHierarchy uniqueName="[Measures].[Count of SupplierID]" caption="Count of SupplierID" measure="1" displayFolder="" measureGroup="products" count="0" hidden="1">
      <extLst>
        <ext xmlns:x15="http://schemas.microsoft.com/office/spreadsheetml/2010/11/main" uri="{B97F6D7D-B522-45F9-BDA1-12C45D357490}">
          <x15:cacheHierarchy aggregatedColumn="74"/>
        </ext>
      </extLst>
    </cacheHierarchy>
    <cacheHierarchy uniqueName="[Measures].[Sum of OrderID]" caption="Sum of OrderID" measure="1" displayFolder="" measureGroup="orders" count="0" hidden="1">
      <extLst>
        <ext xmlns:x15="http://schemas.microsoft.com/office/spreadsheetml/2010/11/main" uri="{B97F6D7D-B522-45F9-BDA1-12C45D357490}">
          <x15:cacheHierarchy aggregatedColumn="52"/>
        </ext>
      </extLst>
    </cacheHierarchy>
    <cacheHierarchy uniqueName="[Measures].[Count of OrderID]" caption="Count of OrderID" measure="1" displayFolder="" measureGroup="orders" count="0" hidden="1">
      <extLst>
        <ext xmlns:x15="http://schemas.microsoft.com/office/spreadsheetml/2010/11/main" uri="{B97F6D7D-B522-45F9-BDA1-12C45D357490}">
          <x15:cacheHierarchy aggregatedColumn="52"/>
        </ext>
      </extLst>
    </cacheHierarchy>
    <cacheHierarchy uniqueName="[Measures].[Sum of Category]" caption="Sum of Category" measure="1" displayFolder="" measureGroup="order_details" count="0" hidden="1">
      <extLst>
        <ext xmlns:x15="http://schemas.microsoft.com/office/spreadsheetml/2010/11/main" uri="{B97F6D7D-B522-45F9-BDA1-12C45D357490}">
          <x15:cacheHierarchy aggregatedColumn="50"/>
        </ext>
      </extLst>
    </cacheHierarchy>
    <cacheHierarchy uniqueName="[Measures].[Count of Category Name]" caption="Count of Category Name" measure="1" displayFolder="" measureGroup="order_details" count="0" hidden="1">
      <extLst>
        <ext xmlns:x15="http://schemas.microsoft.com/office/spreadsheetml/2010/11/main" uri="{B97F6D7D-B522-45F9-BDA1-12C45D357490}">
          <x15:cacheHierarchy aggregatedColumn="51"/>
        </ext>
      </extLst>
    </cacheHierarchy>
    <cacheHierarchy uniqueName="[Measures].[Sum of OrderID 2]" caption="Sum of OrderID 2" measure="1" displayFolder="" measureGroup="order_details" count="0" hidden="1">
      <extLst>
        <ext xmlns:x15="http://schemas.microsoft.com/office/spreadsheetml/2010/11/main" uri="{B97F6D7D-B522-45F9-BDA1-12C45D357490}">
          <x15:cacheHierarchy aggregatedColumn="40"/>
        </ext>
      </extLst>
    </cacheHierarchy>
    <cacheHierarchy uniqueName="[Measures].[Count of OrderID 2]" caption="Count of OrderID 2" measure="1" displayFolder="" measureGroup="order_details" count="0" hidden="1">
      <extLst>
        <ext xmlns:x15="http://schemas.microsoft.com/office/spreadsheetml/2010/11/main" uri="{B97F6D7D-B522-45F9-BDA1-12C45D357490}">
          <x15:cacheHierarchy aggregatedColumn="40"/>
        </ext>
      </extLst>
    </cacheHierarchy>
    <cacheHierarchy uniqueName="[Measures].[Max of Total revenue]" caption="Max of Total revenue" measure="1" displayFolder="" measureGroup="order_details" count="0" hidden="1">
      <extLst>
        <ext xmlns:x15="http://schemas.microsoft.com/office/spreadsheetml/2010/11/main" uri="{B97F6D7D-B522-45F9-BDA1-12C45D357490}">
          <x15:cacheHierarchy aggregatedColumn="48"/>
        </ext>
      </extLst>
    </cacheHierarchy>
    <cacheHierarchy uniqueName="[Measures].[Sum of Total sales]" caption="Sum of Total sales" measure="1" displayFolder="" measureGroup="products" count="0" hidden="1">
      <extLst>
        <ext xmlns:x15="http://schemas.microsoft.com/office/spreadsheetml/2010/11/main" uri="{B97F6D7D-B522-45F9-BDA1-12C45D357490}">
          <x15:cacheHierarchy aggregatedColumn="85"/>
        </ext>
      </extLst>
    </cacheHierarchy>
    <cacheHierarchy uniqueName="[Measures].[Sum of Total Gross Profit 2]" caption="Sum of Total Gross Profit 2" measure="1" displayFolder="" measureGroup="products" count="0" hidden="1">
      <extLst>
        <ext xmlns:x15="http://schemas.microsoft.com/office/spreadsheetml/2010/11/main" uri="{B97F6D7D-B522-45F9-BDA1-12C45D357490}">
          <x15:cacheHierarchy aggregatedColumn="87"/>
        </ext>
      </extLst>
    </cacheHierarchy>
  </cacheHierarchies>
  <kpis count="0"/>
  <extLst>
    <ext xmlns:x14="http://schemas.microsoft.com/office/spreadsheetml/2009/9/main" uri="{725AE2AE-9491-48be-B2B4-4EB974FC3084}">
      <x14:pivotCacheDefinition pivotCacheId="87379438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55">
  <r>
    <x v="0"/>
    <n v="11"/>
    <n v="9.8000000000000007"/>
    <n v="12"/>
    <n v="0"/>
    <n v="117.60000000000001"/>
    <x v="0"/>
    <n v="21"/>
    <n v="252"/>
    <n v="134.39999999999998"/>
    <n v="4"/>
    <s v="Dairy Products"/>
  </r>
  <r>
    <x v="0"/>
    <n v="42"/>
    <n v="9.8000000000000007"/>
    <n v="10"/>
    <n v="0"/>
    <n v="98"/>
    <x v="0"/>
    <n v="14"/>
    <n v="140"/>
    <n v="41.999999999999993"/>
    <n v="5"/>
    <s v="Grains/Cereals"/>
  </r>
  <r>
    <x v="0"/>
    <n v="72"/>
    <n v="27.8"/>
    <n v="5"/>
    <n v="0"/>
    <n v="139"/>
    <x v="0"/>
    <n v="34.799999999999997"/>
    <n v="174"/>
    <n v="34.999999999999986"/>
    <n v="4"/>
    <s v="Dairy Products"/>
  </r>
  <r>
    <x v="1"/>
    <n v="14"/>
    <n v="18.600000000000001"/>
    <n v="9"/>
    <n v="0"/>
    <n v="167.4"/>
    <x v="1"/>
    <n v="23.25"/>
    <n v="209.25"/>
    <n v="41.849999999999987"/>
    <n v="7"/>
    <s v="Produce"/>
  </r>
  <r>
    <x v="1"/>
    <n v="51"/>
    <n v="42.4"/>
    <n v="40"/>
    <n v="0"/>
    <n v="1696"/>
    <x v="1"/>
    <n v="53"/>
    <n v="2120"/>
    <n v="424.00000000000006"/>
    <n v="7"/>
    <s v="Produce"/>
  </r>
  <r>
    <x v="2"/>
    <n v="41"/>
    <n v="7.7"/>
    <n v="10"/>
    <n v="0"/>
    <n v="77"/>
    <x v="2"/>
    <n v="9.65"/>
    <n v="96.5"/>
    <n v="19.5"/>
    <n v="8"/>
    <s v="Seafood"/>
  </r>
  <r>
    <x v="2"/>
    <n v="51"/>
    <n v="42.4"/>
    <n v="35"/>
    <n v="0.15"/>
    <n v="1484"/>
    <x v="2"/>
    <n v="53"/>
    <n v="1576.75"/>
    <n v="92.749999999999943"/>
    <n v="7"/>
    <s v="Produce"/>
  </r>
  <r>
    <x v="2"/>
    <n v="65"/>
    <n v="9.8000000000000007"/>
    <n v="15"/>
    <n v="0.15"/>
    <n v="147"/>
    <x v="2"/>
    <n v="21.05"/>
    <n v="268.38749999999999"/>
    <n v="121.38750000000002"/>
    <n v="2"/>
    <s v="Condiments"/>
  </r>
  <r>
    <x v="3"/>
    <n v="22"/>
    <n v="9.8000000000000007"/>
    <n v="6"/>
    <n v="0.05"/>
    <n v="58.800000000000004"/>
    <x v="2"/>
    <n v="21"/>
    <n v="119.69999999999999"/>
    <n v="60.899999999999991"/>
    <n v="5"/>
    <s v="Grains/Cereals"/>
  </r>
  <r>
    <x v="3"/>
    <n v="57"/>
    <n v="15.6"/>
    <n v="15"/>
    <n v="0.05"/>
    <n v="234"/>
    <x v="2"/>
    <n v="19.5"/>
    <n v="277.875"/>
    <n v="43.874999999999986"/>
    <n v="5"/>
    <s v="Grains/Cereals"/>
  </r>
  <r>
    <x v="3"/>
    <n v="65"/>
    <n v="9.8000000000000007"/>
    <n v="20"/>
    <n v="0"/>
    <n v="196"/>
    <x v="2"/>
    <n v="21.05"/>
    <n v="421"/>
    <n v="225"/>
    <n v="2"/>
    <s v="Condiments"/>
  </r>
  <r>
    <x v="4"/>
    <n v="20"/>
    <n v="64.8"/>
    <n v="40"/>
    <n v="0.05"/>
    <n v="2592"/>
    <x v="3"/>
    <n v="81"/>
    <n v="3078"/>
    <n v="486.00000000000023"/>
    <n v="3"/>
    <s v="Confections"/>
  </r>
  <r>
    <x v="4"/>
    <n v="33"/>
    <n v="2"/>
    <n v="25"/>
    <n v="0.05"/>
    <n v="50"/>
    <x v="3"/>
    <n v="2.5"/>
    <n v="59.375"/>
    <n v="9.375"/>
    <n v="4"/>
    <s v="Dairy Products"/>
  </r>
  <r>
    <x v="4"/>
    <n v="60"/>
    <n v="27.2"/>
    <n v="40"/>
    <n v="0"/>
    <n v="1088"/>
    <x v="3"/>
    <n v="34"/>
    <n v="1360"/>
    <n v="272"/>
    <n v="4"/>
    <s v="Dairy Products"/>
  </r>
  <r>
    <x v="5"/>
    <n v="31"/>
    <n v="8"/>
    <n v="20"/>
    <n v="0"/>
    <n v="160"/>
    <x v="4"/>
    <n v="12.5"/>
    <n v="250"/>
    <n v="90"/>
    <n v="4"/>
    <s v="Dairy Products"/>
  </r>
  <r>
    <x v="5"/>
    <n v="39"/>
    <n v="14.4"/>
    <n v="42"/>
    <n v="0"/>
    <n v="604.80000000000007"/>
    <x v="4"/>
    <n v="18"/>
    <n v="756"/>
    <n v="151.19999999999999"/>
    <n v="1"/>
    <s v="Beverages"/>
  </r>
  <r>
    <x v="5"/>
    <n v="49"/>
    <n v="16"/>
    <n v="40"/>
    <n v="0"/>
    <n v="640"/>
    <x v="4"/>
    <n v="20"/>
    <n v="800"/>
    <n v="160"/>
    <n v="3"/>
    <s v="Confections"/>
  </r>
  <r>
    <x v="6"/>
    <n v="24"/>
    <n v="3.6"/>
    <n v="15"/>
    <n v="0.15"/>
    <n v="54"/>
    <x v="5"/>
    <n v="4.5"/>
    <n v="57.375"/>
    <n v="3.3749999999999947"/>
    <n v="1"/>
    <s v="Beverages"/>
  </r>
  <r>
    <x v="6"/>
    <n v="55"/>
    <n v="19.2"/>
    <n v="21"/>
    <n v="0.15"/>
    <n v="403.2"/>
    <x v="5"/>
    <n v="24"/>
    <n v="428.4"/>
    <n v="25.199999999999985"/>
    <n v="6"/>
    <s v="Meat/Poultry"/>
  </r>
  <r>
    <x v="6"/>
    <n v="74"/>
    <n v="8"/>
    <n v="21"/>
    <n v="0"/>
    <n v="168"/>
    <x v="5"/>
    <n v="10"/>
    <n v="210"/>
    <n v="42"/>
    <n v="7"/>
    <s v="Produce"/>
  </r>
  <r>
    <x v="7"/>
    <n v="2"/>
    <n v="15.2"/>
    <n v="20"/>
    <n v="0"/>
    <n v="304"/>
    <x v="6"/>
    <n v="19"/>
    <n v="380"/>
    <n v="76.000000000000014"/>
    <n v="1"/>
    <s v="Beverages"/>
  </r>
  <r>
    <x v="7"/>
    <n v="16"/>
    <n v="13.9"/>
    <n v="35"/>
    <n v="0"/>
    <n v="486.5"/>
    <x v="6"/>
    <n v="17.45"/>
    <n v="610.75"/>
    <n v="124.24999999999996"/>
    <n v="3"/>
    <s v="Confections"/>
  </r>
  <r>
    <x v="7"/>
    <n v="36"/>
    <n v="15.2"/>
    <n v="25"/>
    <n v="0"/>
    <n v="380"/>
    <x v="6"/>
    <n v="19"/>
    <n v="475"/>
    <n v="95.000000000000014"/>
    <n v="8"/>
    <s v="Seafood"/>
  </r>
  <r>
    <x v="7"/>
    <n v="59"/>
    <n v="44"/>
    <n v="30"/>
    <n v="0"/>
    <n v="1320"/>
    <x v="6"/>
    <n v="55"/>
    <n v="1650"/>
    <n v="330"/>
    <n v="4"/>
    <s v="Dairy Products"/>
  </r>
  <r>
    <x v="8"/>
    <n v="53"/>
    <n v="26.2"/>
    <n v="15"/>
    <n v="0"/>
    <n v="393"/>
    <x v="7"/>
    <n v="32.799999999999997"/>
    <n v="491.99999999999994"/>
    <n v="98.999999999999972"/>
    <n v="6"/>
    <s v="Meat/Poultry"/>
  </r>
  <r>
    <x v="8"/>
    <n v="77"/>
    <n v="10.4"/>
    <n v="12"/>
    <n v="0"/>
    <n v="124.80000000000001"/>
    <x v="7"/>
    <n v="13"/>
    <n v="156"/>
    <n v="31.199999999999996"/>
    <n v="2"/>
    <s v="Condiments"/>
  </r>
  <r>
    <x v="9"/>
    <n v="27"/>
    <n v="35.1"/>
    <n v="25"/>
    <n v="0"/>
    <n v="877.5"/>
    <x v="8"/>
    <n v="43.9"/>
    <n v="1097.5"/>
    <n v="219.99999999999994"/>
    <n v="3"/>
    <s v="Confections"/>
  </r>
  <r>
    <x v="9"/>
    <n v="39"/>
    <n v="14.4"/>
    <n v="6"/>
    <n v="0"/>
    <n v="86.4"/>
    <x v="8"/>
    <n v="18"/>
    <n v="108"/>
    <n v="21.599999999999998"/>
    <n v="1"/>
    <s v="Beverages"/>
  </r>
  <r>
    <x v="9"/>
    <n v="77"/>
    <n v="10.4"/>
    <n v="15"/>
    <n v="0"/>
    <n v="156"/>
    <x v="8"/>
    <n v="13"/>
    <n v="195"/>
    <n v="38.999999999999993"/>
    <n v="2"/>
    <s v="Condiments"/>
  </r>
  <r>
    <x v="10"/>
    <n v="2"/>
    <n v="15.2"/>
    <n v="50"/>
    <n v="0.2"/>
    <n v="760"/>
    <x v="9"/>
    <n v="19"/>
    <n v="760"/>
    <n v="8.8817841970012523E-14"/>
    <n v="1"/>
    <s v="Beverages"/>
  </r>
  <r>
    <x v="10"/>
    <n v="5"/>
    <n v="13.6"/>
    <n v="65"/>
    <n v="0.2"/>
    <n v="884"/>
    <x v="9"/>
    <n v="21.35"/>
    <n v="1110.2"/>
    <n v="226.20000000000013"/>
    <n v="2"/>
    <s v="Condiments"/>
  </r>
  <r>
    <x v="10"/>
    <n v="32"/>
    <n v="25.6"/>
    <n v="6"/>
    <n v="0.2"/>
    <n v="153.60000000000002"/>
    <x v="9"/>
    <n v="32"/>
    <n v="153.60000000000002"/>
    <n v="0"/>
    <n v="4"/>
    <s v="Dairy Products"/>
  </r>
  <r>
    <x v="11"/>
    <n v="21"/>
    <n v="8"/>
    <n v="10"/>
    <n v="0"/>
    <n v="80"/>
    <x v="10"/>
    <n v="10"/>
    <n v="100"/>
    <n v="20"/>
    <n v="3"/>
    <s v="Confections"/>
  </r>
  <r>
    <x v="11"/>
    <n v="37"/>
    <n v="20.8"/>
    <n v="1"/>
    <n v="0"/>
    <n v="20.8"/>
    <x v="10"/>
    <n v="26"/>
    <n v="26"/>
    <n v="5.1999999999999993"/>
    <n v="8"/>
    <s v="Seafood"/>
  </r>
  <r>
    <x v="12"/>
    <n v="41"/>
    <n v="7.7"/>
    <n v="16"/>
    <n v="0.25"/>
    <n v="123.2"/>
    <x v="11"/>
    <n v="9.65"/>
    <n v="115.80000000000001"/>
    <n v="-7.3999999999999915"/>
    <n v="8"/>
    <s v="Seafood"/>
  </r>
  <r>
    <x v="12"/>
    <n v="57"/>
    <n v="15.6"/>
    <n v="50"/>
    <n v="0"/>
    <n v="780"/>
    <x v="11"/>
    <n v="19.5"/>
    <n v="975"/>
    <n v="195.00000000000003"/>
    <n v="5"/>
    <s v="Grains/Cereals"/>
  </r>
  <r>
    <x v="12"/>
    <n v="62"/>
    <n v="39.4"/>
    <n v="15"/>
    <n v="0.25"/>
    <n v="591"/>
    <x v="11"/>
    <n v="49.3"/>
    <n v="554.625"/>
    <n v="-36.375000000000064"/>
    <n v="3"/>
    <s v="Confections"/>
  </r>
  <r>
    <x v="12"/>
    <n v="70"/>
    <n v="9.6"/>
    <n v="21"/>
    <n v="0.25"/>
    <n v="201.6"/>
    <x v="11"/>
    <n v="15"/>
    <n v="236.25"/>
    <n v="34.650000000000006"/>
    <n v="1"/>
    <s v="Beverages"/>
  </r>
  <r>
    <x v="13"/>
    <n v="21"/>
    <n v="8"/>
    <n v="20"/>
    <n v="0"/>
    <n v="160"/>
    <x v="11"/>
    <n v="10"/>
    <n v="200"/>
    <n v="40"/>
    <n v="3"/>
    <s v="Confections"/>
  </r>
  <r>
    <x v="13"/>
    <n v="35"/>
    <n v="14.4"/>
    <n v="20"/>
    <n v="0"/>
    <n v="288"/>
    <x v="11"/>
    <n v="18"/>
    <n v="360"/>
    <n v="72"/>
    <n v="1"/>
    <s v="Beverages"/>
  </r>
  <r>
    <x v="14"/>
    <n v="5"/>
    <n v="13.6"/>
    <n v="12"/>
    <n v="0.2"/>
    <n v="163.19999999999999"/>
    <x v="12"/>
    <n v="21.35"/>
    <n v="204.96000000000004"/>
    <n v="41.760000000000026"/>
    <n v="2"/>
    <s v="Condiments"/>
  </r>
  <r>
    <x v="14"/>
    <n v="7"/>
    <n v="19.2"/>
    <n v="15"/>
    <n v="0"/>
    <n v="288"/>
    <x v="12"/>
    <n v="30"/>
    <n v="450"/>
    <n v="162"/>
    <n v="7"/>
    <s v="Produce"/>
  </r>
  <r>
    <x v="14"/>
    <n v="56"/>
    <n v="30.4"/>
    <n v="2"/>
    <n v="0"/>
    <n v="60.8"/>
    <x v="12"/>
    <n v="38"/>
    <n v="76"/>
    <n v="15.200000000000003"/>
    <n v="5"/>
    <s v="Grains/Cereals"/>
  </r>
  <r>
    <x v="15"/>
    <n v="16"/>
    <n v="13.9"/>
    <n v="60"/>
    <n v="0.25"/>
    <n v="834"/>
    <x v="13"/>
    <n v="17.45"/>
    <n v="785.25"/>
    <n v="-48.750000000000107"/>
    <n v="3"/>
    <s v="Confections"/>
  </r>
  <r>
    <x v="15"/>
    <n v="24"/>
    <n v="3.6"/>
    <n v="28"/>
    <n v="0"/>
    <n v="100.8"/>
    <x v="13"/>
    <n v="4.5"/>
    <n v="126"/>
    <n v="25.199999999999996"/>
    <n v="1"/>
    <s v="Beverages"/>
  </r>
  <r>
    <x v="15"/>
    <n v="30"/>
    <n v="20.7"/>
    <n v="60"/>
    <n v="0.25"/>
    <n v="1242"/>
    <x v="13"/>
    <n v="25.89"/>
    <n v="1165.0500000000002"/>
    <n v="-76.949999999999932"/>
    <n v="8"/>
    <s v="Seafood"/>
  </r>
  <r>
    <x v="15"/>
    <n v="74"/>
    <n v="8"/>
    <n v="36"/>
    <n v="0.25"/>
    <n v="288"/>
    <x v="13"/>
    <n v="10"/>
    <n v="270"/>
    <n v="-18"/>
    <n v="7"/>
    <s v="Produce"/>
  </r>
  <r>
    <x v="16"/>
    <n v="2"/>
    <n v="15.2"/>
    <n v="35"/>
    <n v="0"/>
    <n v="532"/>
    <x v="14"/>
    <n v="19"/>
    <n v="665"/>
    <n v="133.00000000000003"/>
    <n v="1"/>
    <s v="Beverages"/>
  </r>
  <r>
    <x v="16"/>
    <n v="41"/>
    <n v="7.7"/>
    <n v="25"/>
    <n v="0.15"/>
    <n v="192.5"/>
    <x v="14"/>
    <n v="9.65"/>
    <n v="205.0625"/>
    <n v="12.562500000000011"/>
    <n v="8"/>
    <s v="Seafood"/>
  </r>
  <r>
    <x v="17"/>
    <n v="17"/>
    <n v="31.2"/>
    <n v="30"/>
    <n v="0"/>
    <n v="936"/>
    <x v="15"/>
    <n v="39"/>
    <n v="1170"/>
    <n v="234.00000000000003"/>
    <n v="6"/>
    <s v="Meat/Poultry"/>
  </r>
  <r>
    <x v="17"/>
    <n v="70"/>
    <n v="9.6"/>
    <n v="20"/>
    <n v="0"/>
    <n v="192"/>
    <x v="15"/>
    <n v="15"/>
    <n v="300"/>
    <n v="108"/>
    <n v="1"/>
    <s v="Beverages"/>
  </r>
  <r>
    <x v="18"/>
    <n v="12"/>
    <n v="30.4"/>
    <n v="12"/>
    <n v="0.05"/>
    <n v="364.79999999999995"/>
    <x v="16"/>
    <n v="38"/>
    <n v="433.2"/>
    <n v="68.400000000000034"/>
    <n v="4"/>
    <s v="Dairy Products"/>
  </r>
  <r>
    <x v="19"/>
    <n v="40"/>
    <n v="14.7"/>
    <n v="50"/>
    <n v="0"/>
    <n v="735"/>
    <x v="17"/>
    <n v="18.399999999999999"/>
    <n v="919.99999999999989"/>
    <n v="184.99999999999997"/>
    <n v="8"/>
    <s v="Seafood"/>
  </r>
  <r>
    <x v="19"/>
    <n v="59"/>
    <n v="44"/>
    <n v="70"/>
    <n v="0.15"/>
    <n v="3080"/>
    <x v="17"/>
    <n v="55"/>
    <n v="3272.5"/>
    <n v="192.5"/>
    <n v="4"/>
    <s v="Dairy Products"/>
  </r>
  <r>
    <x v="19"/>
    <n v="76"/>
    <n v="14.4"/>
    <n v="15"/>
    <n v="0.15"/>
    <n v="216"/>
    <x v="17"/>
    <n v="18"/>
    <n v="229.5"/>
    <n v="13.499999999999979"/>
    <n v="1"/>
    <s v="Beverages"/>
  </r>
  <r>
    <x v="20"/>
    <n v="29"/>
    <n v="99"/>
    <n v="10"/>
    <n v="0"/>
    <n v="990"/>
    <x v="18"/>
    <n v="123.79"/>
    <n v="1237.9000000000001"/>
    <n v="247.90000000000006"/>
    <n v="6"/>
    <s v="Meat/Poultry"/>
  </r>
  <r>
    <x v="20"/>
    <n v="72"/>
    <n v="27.8"/>
    <n v="4"/>
    <n v="0"/>
    <n v="111.2"/>
    <x v="18"/>
    <n v="34.799999999999997"/>
    <n v="139.19999999999999"/>
    <n v="27.999999999999986"/>
    <n v="4"/>
    <s v="Dairy Products"/>
  </r>
  <r>
    <x v="21"/>
    <n v="33"/>
    <n v="2"/>
    <n v="60"/>
    <n v="0.05"/>
    <n v="120"/>
    <x v="19"/>
    <n v="2.5"/>
    <n v="142.5"/>
    <n v="22.5"/>
    <n v="4"/>
    <s v="Dairy Products"/>
  </r>
  <r>
    <x v="21"/>
    <n v="72"/>
    <n v="27.8"/>
    <n v="20"/>
    <n v="0.05"/>
    <n v="556"/>
    <x v="19"/>
    <n v="34.799999999999997"/>
    <n v="661.19999999999993"/>
    <n v="105.19999999999989"/>
    <n v="4"/>
    <s v="Dairy Products"/>
  </r>
  <r>
    <x v="22"/>
    <n v="36"/>
    <n v="15.2"/>
    <n v="30"/>
    <n v="0"/>
    <n v="456"/>
    <x v="20"/>
    <n v="19"/>
    <n v="570"/>
    <n v="114.00000000000003"/>
    <n v="8"/>
    <s v="Seafood"/>
  </r>
  <r>
    <x v="22"/>
    <n v="43"/>
    <n v="36.799999999999997"/>
    <n v="25"/>
    <n v="0"/>
    <n v="919.99999999999989"/>
    <x v="20"/>
    <n v="46"/>
    <n v="1150"/>
    <n v="230.00000000000006"/>
    <n v="1"/>
    <s v="Beverages"/>
  </r>
  <r>
    <x v="23"/>
    <n v="33"/>
    <n v="2"/>
    <n v="24"/>
    <n v="0"/>
    <n v="48"/>
    <x v="20"/>
    <n v="2.5"/>
    <n v="60"/>
    <n v="12"/>
    <n v="4"/>
    <s v="Dairy Products"/>
  </r>
  <r>
    <x v="24"/>
    <n v="20"/>
    <n v="64.8"/>
    <n v="6"/>
    <n v="0"/>
    <n v="388.79999999999995"/>
    <x v="21"/>
    <n v="81"/>
    <n v="486"/>
    <n v="97.200000000000017"/>
    <n v="3"/>
    <s v="Confections"/>
  </r>
  <r>
    <x v="24"/>
    <n v="31"/>
    <n v="8"/>
    <n v="40"/>
    <n v="0"/>
    <n v="320"/>
    <x v="21"/>
    <n v="12.5"/>
    <n v="500"/>
    <n v="180"/>
    <n v="4"/>
    <s v="Dairy Products"/>
  </r>
  <r>
    <x v="24"/>
    <n v="72"/>
    <n v="27.8"/>
    <n v="24"/>
    <n v="0"/>
    <n v="667.2"/>
    <x v="21"/>
    <n v="34.799999999999997"/>
    <n v="835.19999999999993"/>
    <n v="167.99999999999991"/>
    <n v="4"/>
    <s v="Dairy Products"/>
  </r>
  <r>
    <x v="25"/>
    <n v="10"/>
    <n v="24.8"/>
    <n v="24"/>
    <n v="0.05"/>
    <n v="595.20000000000005"/>
    <x v="22"/>
    <n v="31"/>
    <n v="706.8"/>
    <n v="111.59999999999997"/>
    <n v="8"/>
    <s v="Seafood"/>
  </r>
  <r>
    <x v="25"/>
    <n v="31"/>
    <n v="8"/>
    <n v="15"/>
    <n v="0.05"/>
    <n v="120"/>
    <x v="22"/>
    <n v="12.5"/>
    <n v="178.125"/>
    <n v="58.125"/>
    <n v="4"/>
    <s v="Dairy Products"/>
  </r>
  <r>
    <x v="25"/>
    <n v="33"/>
    <n v="2"/>
    <n v="20"/>
    <n v="0"/>
    <n v="40"/>
    <x v="22"/>
    <n v="2.5"/>
    <n v="50"/>
    <n v="10"/>
    <n v="4"/>
    <s v="Dairy Products"/>
  </r>
  <r>
    <x v="25"/>
    <n v="40"/>
    <n v="14.7"/>
    <n v="60"/>
    <n v="0.05"/>
    <n v="882"/>
    <x v="22"/>
    <n v="18.399999999999999"/>
    <n v="1048.8"/>
    <n v="166.79999999999984"/>
    <n v="8"/>
    <s v="Seafood"/>
  </r>
  <r>
    <x v="25"/>
    <n v="76"/>
    <n v="14.4"/>
    <n v="33"/>
    <n v="0.05"/>
    <n v="475.2"/>
    <x v="22"/>
    <n v="18"/>
    <n v="564.29999999999995"/>
    <n v="89.099999999999923"/>
    <n v="1"/>
    <s v="Beverages"/>
  </r>
  <r>
    <x v="26"/>
    <n v="71"/>
    <n v="17.2"/>
    <n v="20"/>
    <n v="0"/>
    <n v="344"/>
    <x v="23"/>
    <n v="21.5"/>
    <n v="430"/>
    <n v="86.000000000000014"/>
    <n v="4"/>
    <s v="Dairy Products"/>
  </r>
  <r>
    <x v="26"/>
    <n v="72"/>
    <n v="27.8"/>
    <n v="7"/>
    <n v="0"/>
    <n v="194.6"/>
    <x v="23"/>
    <n v="34.799999999999997"/>
    <n v="243.59999999999997"/>
    <n v="48.999999999999972"/>
    <n v="4"/>
    <s v="Dairy Products"/>
  </r>
  <r>
    <x v="27"/>
    <n v="24"/>
    <n v="3.6"/>
    <n v="12"/>
    <n v="0.05"/>
    <n v="43.2"/>
    <x v="24"/>
    <n v="4.5"/>
    <n v="51.3"/>
    <n v="8.0999999999999925"/>
    <n v="1"/>
    <s v="Beverages"/>
  </r>
  <r>
    <x v="27"/>
    <n v="59"/>
    <n v="44"/>
    <n v="6"/>
    <n v="0.05"/>
    <n v="264"/>
    <x v="24"/>
    <n v="55"/>
    <n v="313.5"/>
    <n v="49.5"/>
    <n v="4"/>
    <s v="Dairy Products"/>
  </r>
  <r>
    <x v="28"/>
    <n v="10"/>
    <n v="24.8"/>
    <n v="15"/>
    <n v="0"/>
    <n v="372"/>
    <x v="25"/>
    <n v="31"/>
    <n v="465"/>
    <n v="92.999999999999986"/>
    <n v="8"/>
    <s v="Seafood"/>
  </r>
  <r>
    <x v="28"/>
    <n v="13"/>
    <n v="4.8"/>
    <n v="10"/>
    <n v="0"/>
    <n v="48"/>
    <x v="25"/>
    <n v="6"/>
    <n v="60"/>
    <n v="12.000000000000002"/>
    <n v="8"/>
    <s v="Seafood"/>
  </r>
  <r>
    <x v="29"/>
    <n v="28"/>
    <n v="36.4"/>
    <n v="20"/>
    <n v="0"/>
    <n v="728"/>
    <x v="26"/>
    <n v="45.6"/>
    <n v="912"/>
    <n v="184.00000000000006"/>
    <n v="7"/>
    <s v="Produce"/>
  </r>
  <r>
    <x v="29"/>
    <n v="62"/>
    <n v="39.4"/>
    <n v="12"/>
    <n v="0"/>
    <n v="472.79999999999995"/>
    <x v="26"/>
    <n v="49.3"/>
    <n v="591.59999999999991"/>
    <n v="118.79999999999998"/>
    <n v="3"/>
    <s v="Confections"/>
  </r>
  <r>
    <x v="30"/>
    <n v="44"/>
    <n v="12.4"/>
    <n v="16"/>
    <n v="0"/>
    <n v="198.4"/>
    <x v="27"/>
    <n v="19.45"/>
    <n v="311.2"/>
    <n v="112.79999999999998"/>
    <n v="2"/>
    <s v="Condiments"/>
  </r>
  <r>
    <x v="30"/>
    <n v="59"/>
    <n v="44"/>
    <n v="15"/>
    <n v="0"/>
    <n v="660"/>
    <x v="27"/>
    <n v="55"/>
    <n v="825"/>
    <n v="165"/>
    <n v="4"/>
    <s v="Dairy Products"/>
  </r>
  <r>
    <x v="30"/>
    <n v="63"/>
    <n v="35.1"/>
    <n v="8"/>
    <n v="0"/>
    <n v="280.8"/>
    <x v="27"/>
    <n v="43.9"/>
    <n v="351.2"/>
    <n v="70.399999999999977"/>
    <n v="2"/>
    <s v="Condiments"/>
  </r>
  <r>
    <x v="30"/>
    <n v="73"/>
    <n v="9.6"/>
    <n v="25"/>
    <n v="0"/>
    <n v="240"/>
    <x v="27"/>
    <n v="15"/>
    <n v="375"/>
    <n v="135"/>
    <n v="8"/>
    <s v="Seafood"/>
  </r>
  <r>
    <x v="31"/>
    <n v="17"/>
    <n v="31.2"/>
    <n v="15"/>
    <n v="0.25"/>
    <n v="468"/>
    <x v="28"/>
    <n v="39"/>
    <n v="438.75"/>
    <n v="-29.249999999999989"/>
    <n v="6"/>
    <s v="Meat/Poultry"/>
  </r>
  <r>
    <x v="32"/>
    <n v="24"/>
    <n v="3.6"/>
    <n v="12"/>
    <n v="0"/>
    <n v="43.2"/>
    <x v="29"/>
    <n v="4.5"/>
    <n v="54"/>
    <n v="10.799999999999999"/>
    <n v="1"/>
    <s v="Beverages"/>
  </r>
  <r>
    <x v="32"/>
    <n v="55"/>
    <n v="19.2"/>
    <n v="20"/>
    <n v="0"/>
    <n v="384"/>
    <x v="29"/>
    <n v="24"/>
    <n v="480"/>
    <n v="96.000000000000014"/>
    <n v="6"/>
    <s v="Meat/Poultry"/>
  </r>
  <r>
    <x v="32"/>
    <n v="75"/>
    <n v="6.2"/>
    <n v="30"/>
    <n v="0"/>
    <n v="186"/>
    <x v="29"/>
    <n v="7.75"/>
    <n v="232.5"/>
    <n v="46.499999999999993"/>
    <n v="1"/>
    <s v="Beverages"/>
  </r>
  <r>
    <x v="33"/>
    <n v="19"/>
    <n v="7.3"/>
    <n v="1"/>
    <n v="0"/>
    <n v="7.3"/>
    <x v="29"/>
    <n v="9.1999999999999993"/>
    <n v="9.1999999999999993"/>
    <n v="1.8999999999999995"/>
    <n v="3"/>
    <s v="Confections"/>
  </r>
  <r>
    <x v="33"/>
    <n v="24"/>
    <n v="3.6"/>
    <n v="6"/>
    <n v="0"/>
    <n v="21.6"/>
    <x v="29"/>
    <n v="4.5"/>
    <n v="27"/>
    <n v="5.3999999999999995"/>
    <n v="1"/>
    <s v="Beverages"/>
  </r>
  <r>
    <x v="33"/>
    <n v="35"/>
    <n v="14.4"/>
    <n v="4"/>
    <n v="0"/>
    <n v="57.6"/>
    <x v="29"/>
    <n v="18"/>
    <n v="72"/>
    <n v="14.399999999999999"/>
    <n v="1"/>
    <s v="Beverages"/>
  </r>
  <r>
    <x v="34"/>
    <n v="30"/>
    <n v="20.7"/>
    <n v="6"/>
    <n v="0"/>
    <n v="124.19999999999999"/>
    <x v="30"/>
    <n v="25.89"/>
    <n v="155.34"/>
    <n v="31.140000000000008"/>
    <n v="8"/>
    <s v="Seafood"/>
  </r>
  <r>
    <x v="34"/>
    <n v="57"/>
    <n v="15.6"/>
    <n v="2"/>
    <n v="0"/>
    <n v="31.2"/>
    <x v="30"/>
    <n v="19.5"/>
    <n v="39"/>
    <n v="7.8000000000000007"/>
    <n v="5"/>
    <s v="Grains/Cereals"/>
  </r>
  <r>
    <x v="35"/>
    <n v="15"/>
    <n v="12.4"/>
    <n v="20"/>
    <n v="0"/>
    <n v="248"/>
    <x v="31"/>
    <n v="15.5"/>
    <n v="310"/>
    <n v="61.999999999999993"/>
    <n v="2"/>
    <s v="Condiments"/>
  </r>
  <r>
    <x v="35"/>
    <n v="19"/>
    <n v="7.3"/>
    <n v="18"/>
    <n v="0"/>
    <n v="131.4"/>
    <x v="31"/>
    <n v="9.1999999999999993"/>
    <n v="165.6"/>
    <n v="34.199999999999989"/>
    <n v="3"/>
    <s v="Confections"/>
  </r>
  <r>
    <x v="35"/>
    <n v="60"/>
    <n v="27.2"/>
    <n v="35"/>
    <n v="0"/>
    <n v="952"/>
    <x v="31"/>
    <n v="34"/>
    <n v="1190"/>
    <n v="238.00000000000003"/>
    <n v="4"/>
    <s v="Dairy Products"/>
  </r>
  <r>
    <x v="35"/>
    <n v="72"/>
    <n v="27.8"/>
    <n v="3"/>
    <n v="0"/>
    <n v="83.4"/>
    <x v="31"/>
    <n v="34.799999999999997"/>
    <n v="104.39999999999999"/>
    <n v="20.999999999999989"/>
    <n v="4"/>
    <s v="Dairy Products"/>
  </r>
  <r>
    <x v="36"/>
    <n v="27"/>
    <n v="35.1"/>
    <n v="15"/>
    <n v="0.25"/>
    <n v="526.5"/>
    <x v="32"/>
    <n v="43.9"/>
    <n v="493.875"/>
    <n v="-32.625000000000064"/>
    <n v="3"/>
    <s v="Confections"/>
  </r>
  <r>
    <x v="36"/>
    <n v="44"/>
    <n v="12.4"/>
    <n v="21"/>
    <n v="0"/>
    <n v="260.40000000000003"/>
    <x v="32"/>
    <n v="19.45"/>
    <n v="408.45"/>
    <n v="148.04999999999998"/>
    <n v="2"/>
    <s v="Condiments"/>
  </r>
  <r>
    <x v="36"/>
    <n v="60"/>
    <n v="27.2"/>
    <n v="20"/>
    <n v="0.25"/>
    <n v="544"/>
    <x v="32"/>
    <n v="34"/>
    <n v="510"/>
    <n v="-33.999999999999986"/>
    <n v="4"/>
    <s v="Dairy Products"/>
  </r>
  <r>
    <x v="36"/>
    <n v="67"/>
    <n v="9.8000000000000007"/>
    <n v="5"/>
    <n v="0.25"/>
    <n v="49"/>
    <x v="32"/>
    <n v="14"/>
    <n v="52.5"/>
    <n v="3.4999999999999964"/>
    <n v="1"/>
    <s v="Beverages"/>
  </r>
  <r>
    <x v="37"/>
    <n v="1"/>
    <n v="14.4"/>
    <n v="45"/>
    <n v="0.2"/>
    <n v="648"/>
    <x v="33"/>
    <n v="18"/>
    <n v="648"/>
    <n v="0"/>
    <n v="1"/>
    <s v="Beverages"/>
  </r>
  <r>
    <x v="37"/>
    <n v="40"/>
    <n v="14.7"/>
    <n v="40"/>
    <n v="0.2"/>
    <n v="588"/>
    <x v="33"/>
    <n v="18.399999999999999"/>
    <n v="588.80000000000007"/>
    <n v="0.79999999999998295"/>
    <n v="8"/>
    <s v="Seafood"/>
  </r>
  <r>
    <x v="37"/>
    <n v="53"/>
    <n v="26.2"/>
    <n v="36"/>
    <n v="0.2"/>
    <n v="943.19999999999993"/>
    <x v="33"/>
    <n v="32.799999999999997"/>
    <n v="944.64"/>
    <n v="1.4399999999999693"/>
    <n v="6"/>
    <s v="Meat/Poultry"/>
  </r>
  <r>
    <x v="38"/>
    <n v="35"/>
    <n v="14.4"/>
    <n v="100"/>
    <n v="0"/>
    <n v="1440"/>
    <x v="34"/>
    <n v="18"/>
    <n v="1800"/>
    <n v="359.99999999999994"/>
    <n v="1"/>
    <s v="Beverages"/>
  </r>
  <r>
    <x v="38"/>
    <n v="62"/>
    <n v="39.4"/>
    <n v="40"/>
    <n v="0"/>
    <n v="1576"/>
    <x v="34"/>
    <n v="49.3"/>
    <n v="1972"/>
    <n v="395.99999999999994"/>
    <n v="3"/>
    <s v="Confections"/>
  </r>
  <r>
    <x v="39"/>
    <n v="16"/>
    <n v="13.9"/>
    <n v="40"/>
    <n v="0.15"/>
    <n v="556"/>
    <x v="35"/>
    <n v="17.45"/>
    <n v="593.29999999999995"/>
    <n v="37.299999999999969"/>
    <n v="3"/>
    <s v="Confections"/>
  </r>
  <r>
    <x v="39"/>
    <n v="34"/>
    <n v="9.8000000000000007"/>
    <n v="20"/>
    <n v="0"/>
    <n v="196"/>
    <x v="35"/>
    <n v="14"/>
    <n v="280"/>
    <n v="83.999999999999986"/>
    <n v="1"/>
    <s v="Beverages"/>
  </r>
  <r>
    <x v="39"/>
    <n v="46"/>
    <n v="9.6"/>
    <n v="15"/>
    <n v="0.15"/>
    <n v="144"/>
    <x v="35"/>
    <n v="12"/>
    <n v="153"/>
    <n v="8.9999999999999947"/>
    <n v="8"/>
    <s v="Seafood"/>
  </r>
  <r>
    <x v="40"/>
    <n v="54"/>
    <n v="5.9"/>
    <n v="10"/>
    <n v="0.1"/>
    <n v="59"/>
    <x v="36"/>
    <n v="7.45"/>
    <n v="67.05"/>
    <n v="8.0499999999999972"/>
    <n v="6"/>
    <s v="Meat/Poultry"/>
  </r>
  <r>
    <x v="40"/>
    <n v="68"/>
    <n v="8"/>
    <n v="3"/>
    <n v="0.1"/>
    <n v="24"/>
    <x v="36"/>
    <n v="12.5"/>
    <n v="33.75"/>
    <n v="9.75"/>
    <n v="3"/>
    <s v="Confections"/>
  </r>
  <r>
    <x v="41"/>
    <n v="3"/>
    <n v="8"/>
    <n v="30"/>
    <n v="0"/>
    <n v="240"/>
    <x v="37"/>
    <n v="10"/>
    <n v="300"/>
    <n v="60"/>
    <n v="2"/>
    <s v="Condiments"/>
  </r>
  <r>
    <x v="41"/>
    <n v="64"/>
    <n v="26.6"/>
    <n v="9"/>
    <n v="0"/>
    <n v="239.4"/>
    <x v="37"/>
    <n v="33.25"/>
    <n v="299.25"/>
    <n v="59.849999999999987"/>
    <n v="5"/>
    <s v="Grains/Cereals"/>
  </r>
  <r>
    <x v="42"/>
    <n v="5"/>
    <n v="13.6"/>
    <n v="20"/>
    <n v="0"/>
    <n v="272"/>
    <x v="38"/>
    <n v="21.35"/>
    <n v="427"/>
    <n v="155.00000000000003"/>
    <n v="2"/>
    <s v="Condiments"/>
  </r>
  <r>
    <x v="42"/>
    <n v="29"/>
    <n v="99"/>
    <n v="15"/>
    <n v="0"/>
    <n v="1485"/>
    <x v="38"/>
    <n v="123.79"/>
    <n v="1856.8500000000001"/>
    <n v="371.85000000000008"/>
    <n v="6"/>
    <s v="Meat/Poultry"/>
  </r>
  <r>
    <x v="42"/>
    <n v="49"/>
    <n v="16"/>
    <n v="15"/>
    <n v="0"/>
    <n v="240"/>
    <x v="38"/>
    <n v="20"/>
    <n v="300"/>
    <n v="60"/>
    <n v="3"/>
    <s v="Confections"/>
  </r>
  <r>
    <x v="42"/>
    <n v="77"/>
    <n v="10.4"/>
    <n v="10"/>
    <n v="0"/>
    <n v="104"/>
    <x v="38"/>
    <n v="13"/>
    <n v="130"/>
    <n v="25.999999999999996"/>
    <n v="2"/>
    <s v="Condiments"/>
  </r>
  <r>
    <x v="43"/>
    <n v="13"/>
    <n v="4.8"/>
    <n v="20"/>
    <n v="0.1"/>
    <n v="96"/>
    <x v="38"/>
    <n v="6"/>
    <n v="108"/>
    <n v="12.000000000000011"/>
    <n v="8"/>
    <s v="Seafood"/>
  </r>
  <r>
    <x v="43"/>
    <n v="44"/>
    <n v="12.4"/>
    <n v="24"/>
    <n v="0.1"/>
    <n v="297.60000000000002"/>
    <x v="38"/>
    <n v="19.45"/>
    <n v="420.11999999999995"/>
    <n v="122.51999999999997"/>
    <n v="2"/>
    <s v="Condiments"/>
  </r>
  <r>
    <x v="43"/>
    <n v="51"/>
    <n v="42.4"/>
    <n v="2"/>
    <n v="0.1"/>
    <n v="84.8"/>
    <x v="38"/>
    <n v="53"/>
    <n v="95.4"/>
    <n v="10.600000000000009"/>
    <n v="7"/>
    <s v="Produce"/>
  </r>
  <r>
    <x v="44"/>
    <n v="20"/>
    <n v="64.8"/>
    <n v="20"/>
    <n v="0"/>
    <n v="1296"/>
    <x v="39"/>
    <n v="81"/>
    <n v="1620"/>
    <n v="324.00000000000006"/>
    <n v="3"/>
    <s v="Confections"/>
  </r>
  <r>
    <x v="45"/>
    <n v="18"/>
    <n v="50"/>
    <n v="12"/>
    <n v="0"/>
    <n v="600"/>
    <x v="40"/>
    <n v="62.5"/>
    <n v="750"/>
    <n v="150"/>
    <n v="8"/>
    <s v="Seafood"/>
  </r>
  <r>
    <x v="45"/>
    <n v="24"/>
    <n v="3.6"/>
    <n v="10"/>
    <n v="0"/>
    <n v="36"/>
    <x v="40"/>
    <n v="4.5"/>
    <n v="45"/>
    <n v="9"/>
    <n v="1"/>
    <s v="Beverages"/>
  </r>
  <r>
    <x v="45"/>
    <n v="63"/>
    <n v="35.1"/>
    <n v="5"/>
    <n v="0"/>
    <n v="175.5"/>
    <x v="40"/>
    <n v="43.9"/>
    <n v="219.5"/>
    <n v="43.999999999999986"/>
    <n v="2"/>
    <s v="Condiments"/>
  </r>
  <r>
    <x v="45"/>
    <n v="75"/>
    <n v="6.2"/>
    <n v="6"/>
    <n v="0"/>
    <n v="37.200000000000003"/>
    <x v="40"/>
    <n v="7.75"/>
    <n v="46.5"/>
    <n v="9.2999999999999989"/>
    <n v="1"/>
    <s v="Beverages"/>
  </r>
  <r>
    <x v="46"/>
    <n v="1"/>
    <n v="14.4"/>
    <n v="18"/>
    <n v="0"/>
    <n v="259.2"/>
    <x v="41"/>
    <n v="18"/>
    <n v="324"/>
    <n v="64.8"/>
    <n v="1"/>
    <s v="Beverages"/>
  </r>
  <r>
    <x v="46"/>
    <n v="17"/>
    <n v="31.2"/>
    <n v="15"/>
    <n v="0"/>
    <n v="468"/>
    <x v="41"/>
    <n v="39"/>
    <n v="585"/>
    <n v="117.00000000000001"/>
    <n v="6"/>
    <s v="Meat/Poultry"/>
  </r>
  <r>
    <x v="46"/>
    <n v="43"/>
    <n v="36.799999999999997"/>
    <n v="15"/>
    <n v="0"/>
    <n v="552"/>
    <x v="41"/>
    <n v="46"/>
    <n v="690"/>
    <n v="138.00000000000006"/>
    <n v="1"/>
    <s v="Beverages"/>
  </r>
  <r>
    <x v="46"/>
    <n v="60"/>
    <n v="27.2"/>
    <n v="21"/>
    <n v="0"/>
    <n v="571.19999999999993"/>
    <x v="41"/>
    <n v="34"/>
    <n v="714"/>
    <n v="142.80000000000001"/>
    <n v="4"/>
    <s v="Dairy Products"/>
  </r>
  <r>
    <x v="46"/>
    <n v="75"/>
    <n v="6.2"/>
    <n v="6"/>
    <n v="0"/>
    <n v="37.200000000000003"/>
    <x v="41"/>
    <n v="7.75"/>
    <n v="46.5"/>
    <n v="9.2999999999999989"/>
    <n v="1"/>
    <s v="Beverages"/>
  </r>
  <r>
    <x v="47"/>
    <n v="56"/>
    <n v="30.4"/>
    <n v="4"/>
    <n v="0"/>
    <n v="121.6"/>
    <x v="42"/>
    <n v="38"/>
    <n v="152"/>
    <n v="30.400000000000006"/>
    <n v="5"/>
    <s v="Grains/Cereals"/>
  </r>
  <r>
    <x v="48"/>
    <n v="11"/>
    <n v="9.8000000000000007"/>
    <n v="12"/>
    <n v="0"/>
    <n v="117.60000000000001"/>
    <x v="43"/>
    <n v="21"/>
    <n v="252"/>
    <n v="134.39999999999998"/>
    <n v="4"/>
    <s v="Dairy Products"/>
  </r>
  <r>
    <x v="48"/>
    <n v="16"/>
    <n v="13.9"/>
    <n v="30"/>
    <n v="0"/>
    <n v="417"/>
    <x v="43"/>
    <n v="17.45"/>
    <n v="523.5"/>
    <n v="106.49999999999997"/>
    <n v="3"/>
    <s v="Confections"/>
  </r>
  <r>
    <x v="48"/>
    <n v="69"/>
    <n v="28.8"/>
    <n v="15"/>
    <n v="0"/>
    <n v="432"/>
    <x v="43"/>
    <n v="36"/>
    <n v="540"/>
    <n v="107.99999999999999"/>
    <n v="4"/>
    <s v="Dairy Products"/>
  </r>
  <r>
    <x v="49"/>
    <n v="39"/>
    <n v="14.4"/>
    <n v="60"/>
    <n v="0"/>
    <n v="864"/>
    <x v="44"/>
    <n v="18"/>
    <n v="1080"/>
    <n v="215.99999999999997"/>
    <n v="1"/>
    <s v="Beverages"/>
  </r>
  <r>
    <x v="49"/>
    <n v="72"/>
    <n v="27.8"/>
    <n v="20"/>
    <n v="0"/>
    <n v="556"/>
    <x v="44"/>
    <n v="34.799999999999997"/>
    <n v="696"/>
    <n v="139.99999999999994"/>
    <n v="4"/>
    <s v="Dairy Products"/>
  </r>
  <r>
    <x v="50"/>
    <n v="2"/>
    <n v="15.2"/>
    <n v="40"/>
    <n v="0"/>
    <n v="608"/>
    <x v="45"/>
    <n v="19"/>
    <n v="760"/>
    <n v="152.00000000000003"/>
    <n v="1"/>
    <s v="Beverages"/>
  </r>
  <r>
    <x v="50"/>
    <n v="36"/>
    <n v="15.2"/>
    <n v="40"/>
    <n v="0.25"/>
    <n v="608"/>
    <x v="45"/>
    <n v="19"/>
    <n v="570"/>
    <n v="-37.999999999999972"/>
    <n v="8"/>
    <s v="Seafood"/>
  </r>
  <r>
    <x v="50"/>
    <n v="59"/>
    <n v="44"/>
    <n v="30"/>
    <n v="0.25"/>
    <n v="1320"/>
    <x v="45"/>
    <n v="55"/>
    <n v="1237.5"/>
    <n v="-82.5"/>
    <n v="4"/>
    <s v="Dairy Products"/>
  </r>
  <r>
    <x v="50"/>
    <n v="62"/>
    <n v="39.4"/>
    <n v="15"/>
    <n v="0"/>
    <n v="591"/>
    <x v="45"/>
    <n v="49.3"/>
    <n v="739.5"/>
    <n v="148.49999999999997"/>
    <n v="3"/>
    <s v="Confections"/>
  </r>
  <r>
    <x v="51"/>
    <n v="19"/>
    <n v="7.3"/>
    <n v="15"/>
    <n v="0"/>
    <n v="109.5"/>
    <x v="46"/>
    <n v="9.1999999999999993"/>
    <n v="138"/>
    <n v="28.499999999999993"/>
    <n v="3"/>
    <s v="Confections"/>
  </r>
  <r>
    <x v="51"/>
    <n v="70"/>
    <n v="9.6"/>
    <n v="20"/>
    <n v="0"/>
    <n v="192"/>
    <x v="46"/>
    <n v="15"/>
    <n v="300"/>
    <n v="108"/>
    <n v="1"/>
    <s v="Beverages"/>
  </r>
  <r>
    <x v="52"/>
    <n v="66"/>
    <n v="13.6"/>
    <n v="30"/>
    <n v="0"/>
    <n v="408"/>
    <x v="47"/>
    <n v="17"/>
    <n v="510"/>
    <n v="102.00000000000001"/>
    <n v="2"/>
    <s v="Condiments"/>
  </r>
  <r>
    <x v="52"/>
    <n v="68"/>
    <n v="8"/>
    <n v="20"/>
    <n v="0"/>
    <n v="160"/>
    <x v="47"/>
    <n v="12.5"/>
    <n v="250"/>
    <n v="90"/>
    <n v="3"/>
    <s v="Confections"/>
  </r>
  <r>
    <x v="53"/>
    <n v="40"/>
    <n v="14.7"/>
    <n v="10"/>
    <n v="0"/>
    <n v="147"/>
    <x v="47"/>
    <n v="18.399999999999999"/>
    <n v="184"/>
    <n v="36.999999999999993"/>
    <n v="8"/>
    <s v="Seafood"/>
  </r>
  <r>
    <x v="53"/>
    <n v="56"/>
    <n v="30.4"/>
    <n v="20"/>
    <n v="0"/>
    <n v="608"/>
    <x v="47"/>
    <n v="38"/>
    <n v="760"/>
    <n v="152.00000000000003"/>
    <n v="5"/>
    <s v="Grains/Cereals"/>
  </r>
  <r>
    <x v="54"/>
    <n v="17"/>
    <n v="31.2"/>
    <n v="40"/>
    <n v="0"/>
    <n v="1248"/>
    <x v="48"/>
    <n v="39"/>
    <n v="1560"/>
    <n v="312"/>
    <n v="6"/>
    <s v="Meat/Poultry"/>
  </r>
  <r>
    <x v="54"/>
    <n v="28"/>
    <n v="36.4"/>
    <n v="28"/>
    <n v="0"/>
    <n v="1019.1999999999999"/>
    <x v="48"/>
    <n v="45.6"/>
    <n v="1276.8"/>
    <n v="257.60000000000008"/>
    <n v="7"/>
    <s v="Produce"/>
  </r>
  <r>
    <x v="54"/>
    <n v="43"/>
    <n v="36.799999999999997"/>
    <n v="12"/>
    <n v="0"/>
    <n v="441.59999999999997"/>
    <x v="48"/>
    <n v="46"/>
    <n v="552"/>
    <n v="110.40000000000003"/>
    <n v="1"/>
    <s v="Beverages"/>
  </r>
  <r>
    <x v="55"/>
    <n v="40"/>
    <n v="14.7"/>
    <n v="40"/>
    <n v="0.1"/>
    <n v="588"/>
    <x v="49"/>
    <n v="18.399999999999999"/>
    <n v="662.4"/>
    <n v="74.399999999999977"/>
    <n v="8"/>
    <s v="Seafood"/>
  </r>
  <r>
    <x v="55"/>
    <n v="65"/>
    <n v="9.8000000000000007"/>
    <n v="30"/>
    <n v="0.1"/>
    <n v="294"/>
    <x v="49"/>
    <n v="21.05"/>
    <n v="568.35"/>
    <n v="274.34999999999997"/>
    <n v="2"/>
    <s v="Condiments"/>
  </r>
  <r>
    <x v="55"/>
    <n v="68"/>
    <n v="8"/>
    <n v="15"/>
    <n v="0.1"/>
    <n v="120"/>
    <x v="49"/>
    <n v="12.5"/>
    <n v="168.75"/>
    <n v="48.75"/>
    <n v="3"/>
    <s v="Confections"/>
  </r>
  <r>
    <x v="56"/>
    <n v="49"/>
    <n v="16"/>
    <n v="30"/>
    <n v="0"/>
    <n v="480"/>
    <x v="50"/>
    <n v="20"/>
    <n v="600"/>
    <n v="120"/>
    <n v="3"/>
    <s v="Confections"/>
  </r>
  <r>
    <x v="56"/>
    <n v="59"/>
    <n v="44"/>
    <n v="10"/>
    <n v="0"/>
    <n v="440"/>
    <x v="50"/>
    <n v="55"/>
    <n v="550"/>
    <n v="110"/>
    <n v="4"/>
    <s v="Dairy Products"/>
  </r>
  <r>
    <x v="56"/>
    <n v="71"/>
    <n v="17.2"/>
    <n v="2"/>
    <n v="0"/>
    <n v="34.4"/>
    <x v="50"/>
    <n v="21.5"/>
    <n v="43"/>
    <n v="8.6000000000000014"/>
    <n v="4"/>
    <s v="Dairy Products"/>
  </r>
  <r>
    <x v="57"/>
    <n v="18"/>
    <n v="50"/>
    <n v="25"/>
    <n v="0.1"/>
    <n v="1250"/>
    <x v="51"/>
    <n v="62.5"/>
    <n v="1406.25"/>
    <n v="156.25"/>
    <n v="8"/>
    <s v="Seafood"/>
  </r>
  <r>
    <x v="57"/>
    <n v="29"/>
    <n v="99"/>
    <n v="25"/>
    <n v="0.1"/>
    <n v="2475"/>
    <x v="51"/>
    <n v="123.79"/>
    <n v="2785.2750000000001"/>
    <n v="310.27500000000003"/>
    <n v="6"/>
    <s v="Meat/Poultry"/>
  </r>
  <r>
    <x v="57"/>
    <n v="39"/>
    <n v="14.4"/>
    <n v="30"/>
    <n v="0.1"/>
    <n v="432"/>
    <x v="51"/>
    <n v="18"/>
    <n v="486"/>
    <n v="53.999999999999972"/>
    <n v="1"/>
    <s v="Beverages"/>
  </r>
  <r>
    <x v="58"/>
    <n v="30"/>
    <n v="20.7"/>
    <n v="10"/>
    <n v="0"/>
    <n v="207"/>
    <x v="52"/>
    <n v="25.89"/>
    <n v="258.89999999999998"/>
    <n v="51.900000000000013"/>
    <n v="8"/>
    <s v="Seafood"/>
  </r>
  <r>
    <x v="58"/>
    <n v="53"/>
    <n v="26.2"/>
    <n v="10"/>
    <n v="0"/>
    <n v="262"/>
    <x v="52"/>
    <n v="32.799999999999997"/>
    <n v="328"/>
    <n v="65.999999999999972"/>
    <n v="6"/>
    <s v="Meat/Poultry"/>
  </r>
  <r>
    <x v="58"/>
    <n v="54"/>
    <n v="5.9"/>
    <n v="5"/>
    <n v="0"/>
    <n v="29.5"/>
    <x v="52"/>
    <n v="7.45"/>
    <n v="37.25"/>
    <n v="7.7499999999999991"/>
    <n v="6"/>
    <s v="Meat/Poultry"/>
  </r>
  <r>
    <x v="59"/>
    <n v="62"/>
    <n v="39.4"/>
    <n v="10"/>
    <n v="0"/>
    <n v="394"/>
    <x v="53"/>
    <n v="49.3"/>
    <n v="493"/>
    <n v="98.999999999999986"/>
    <n v="3"/>
    <s v="Confections"/>
  </r>
  <r>
    <x v="59"/>
    <n v="68"/>
    <n v="8"/>
    <n v="3"/>
    <n v="0"/>
    <n v="24"/>
    <x v="53"/>
    <n v="12.5"/>
    <n v="37.5"/>
    <n v="13.5"/>
    <n v="3"/>
    <s v="Confections"/>
  </r>
  <r>
    <x v="60"/>
    <n v="69"/>
    <n v="28.8"/>
    <n v="1"/>
    <n v="0"/>
    <n v="28.8"/>
    <x v="54"/>
    <n v="36"/>
    <n v="36"/>
    <n v="7.1999999999999993"/>
    <n v="4"/>
    <s v="Dairy Products"/>
  </r>
  <r>
    <x v="60"/>
    <n v="70"/>
    <n v="9.6"/>
    <n v="5"/>
    <n v="0"/>
    <n v="48"/>
    <x v="54"/>
    <n v="15"/>
    <n v="75"/>
    <n v="27"/>
    <n v="1"/>
    <s v="Beverages"/>
  </r>
  <r>
    <x v="61"/>
    <n v="4"/>
    <n v="17.600000000000001"/>
    <n v="20"/>
    <n v="0"/>
    <n v="352"/>
    <x v="55"/>
    <n v="22"/>
    <n v="440"/>
    <n v="87.999999999999972"/>
    <n v="2"/>
    <s v="Condiments"/>
  </r>
  <r>
    <x v="61"/>
    <n v="6"/>
    <n v="16"/>
    <n v="30"/>
    <n v="0"/>
    <n v="480"/>
    <x v="55"/>
    <n v="25"/>
    <n v="750"/>
    <n v="270"/>
    <n v="2"/>
    <s v="Condiments"/>
  </r>
  <r>
    <x v="61"/>
    <n v="42"/>
    <n v="9.8000000000000007"/>
    <n v="2"/>
    <n v="0"/>
    <n v="19.600000000000001"/>
    <x v="55"/>
    <n v="14"/>
    <n v="28"/>
    <n v="8.3999999999999986"/>
    <n v="5"/>
    <s v="Grains/Cereals"/>
  </r>
  <r>
    <x v="61"/>
    <n v="43"/>
    <n v="36.799999999999997"/>
    <n v="20"/>
    <n v="0"/>
    <n v="736"/>
    <x v="55"/>
    <n v="46"/>
    <n v="920"/>
    <n v="184.00000000000006"/>
    <n v="1"/>
    <s v="Beverages"/>
  </r>
  <r>
    <x v="61"/>
    <n v="71"/>
    <n v="17.2"/>
    <n v="3"/>
    <n v="0"/>
    <n v="51.599999999999994"/>
    <x v="55"/>
    <n v="21.5"/>
    <n v="64.5"/>
    <n v="12.900000000000002"/>
    <n v="4"/>
    <s v="Dairy Products"/>
  </r>
  <r>
    <x v="62"/>
    <n v="16"/>
    <n v="13.9"/>
    <n v="10"/>
    <n v="0"/>
    <n v="139"/>
    <x v="56"/>
    <n v="17.45"/>
    <n v="174.5"/>
    <n v="35.499999999999986"/>
    <n v="3"/>
    <s v="Confections"/>
  </r>
  <r>
    <x v="62"/>
    <n v="62"/>
    <n v="39.4"/>
    <n v="5"/>
    <n v="0"/>
    <n v="197"/>
    <x v="56"/>
    <n v="49.3"/>
    <n v="246.5"/>
    <n v="49.499999999999993"/>
    <n v="3"/>
    <s v="Confections"/>
  </r>
  <r>
    <x v="63"/>
    <n v="42"/>
    <n v="9.8000000000000007"/>
    <n v="6"/>
    <n v="0"/>
    <n v="58.800000000000004"/>
    <x v="56"/>
    <n v="14"/>
    <n v="84"/>
    <n v="25.199999999999996"/>
    <n v="5"/>
    <s v="Grains/Cereals"/>
  </r>
  <r>
    <x v="63"/>
    <n v="69"/>
    <n v="28.8"/>
    <n v="7"/>
    <n v="0"/>
    <n v="201.6"/>
    <x v="56"/>
    <n v="36"/>
    <n v="252"/>
    <n v="50.399999999999991"/>
    <n v="4"/>
    <s v="Dairy Products"/>
  </r>
  <r>
    <x v="64"/>
    <n v="28"/>
    <n v="36.4"/>
    <n v="4"/>
    <n v="0"/>
    <n v="145.6"/>
    <x v="57"/>
    <n v="45.6"/>
    <n v="182.4"/>
    <n v="36.800000000000011"/>
    <n v="7"/>
    <s v="Produce"/>
  </r>
  <r>
    <x v="64"/>
    <n v="43"/>
    <n v="36.799999999999997"/>
    <n v="24"/>
    <n v="0"/>
    <n v="883.19999999999993"/>
    <x v="57"/>
    <n v="46"/>
    <n v="1104"/>
    <n v="220.80000000000007"/>
    <n v="1"/>
    <s v="Beverages"/>
  </r>
  <r>
    <x v="64"/>
    <n v="53"/>
    <n v="26.2"/>
    <n v="20"/>
    <n v="0"/>
    <n v="524"/>
    <x v="57"/>
    <n v="32.799999999999997"/>
    <n v="656"/>
    <n v="131.99999999999994"/>
    <n v="6"/>
    <s v="Meat/Poultry"/>
  </r>
  <r>
    <x v="64"/>
    <n v="75"/>
    <n v="6.2"/>
    <n v="10"/>
    <n v="0"/>
    <n v="62"/>
    <x v="57"/>
    <n v="7.75"/>
    <n v="77.5"/>
    <n v="15.499999999999998"/>
    <n v="1"/>
    <s v="Beverages"/>
  </r>
  <r>
    <x v="65"/>
    <n v="36"/>
    <n v="15.2"/>
    <n v="12"/>
    <n v="0"/>
    <n v="182.39999999999998"/>
    <x v="58"/>
    <n v="19"/>
    <n v="228"/>
    <n v="45.600000000000009"/>
    <n v="8"/>
    <s v="Seafood"/>
  </r>
  <r>
    <x v="66"/>
    <n v="32"/>
    <n v="25.6"/>
    <n v="40"/>
    <n v="0.1"/>
    <n v="1024"/>
    <x v="59"/>
    <n v="32"/>
    <n v="1152"/>
    <n v="127.99999999999997"/>
    <n v="4"/>
    <s v="Dairy Products"/>
  </r>
  <r>
    <x v="66"/>
    <n v="58"/>
    <n v="10.6"/>
    <n v="30"/>
    <n v="0.1"/>
    <n v="318"/>
    <x v="59"/>
    <n v="13.25"/>
    <n v="357.75"/>
    <n v="39.750000000000028"/>
    <n v="8"/>
    <s v="Seafood"/>
  </r>
  <r>
    <x v="66"/>
    <n v="62"/>
    <n v="39.4"/>
    <n v="25"/>
    <n v="0.1"/>
    <n v="985"/>
    <x v="59"/>
    <n v="49.3"/>
    <n v="1109.25"/>
    <n v="124.24999999999997"/>
    <n v="3"/>
    <s v="Confections"/>
  </r>
  <r>
    <x v="67"/>
    <n v="34"/>
    <n v="9.8000000000000007"/>
    <n v="14"/>
    <n v="0"/>
    <n v="137.20000000000002"/>
    <x v="60"/>
    <n v="14"/>
    <n v="196"/>
    <n v="58.79999999999999"/>
    <n v="1"/>
    <s v="Beverages"/>
  </r>
  <r>
    <x v="67"/>
    <n v="70"/>
    <n v="9.6"/>
    <n v="30"/>
    <n v="0"/>
    <n v="288"/>
    <x v="60"/>
    <n v="15"/>
    <n v="450"/>
    <n v="162"/>
    <n v="1"/>
    <s v="Beverages"/>
  </r>
  <r>
    <x v="68"/>
    <n v="41"/>
    <n v="7.7"/>
    <n v="10"/>
    <n v="0"/>
    <n v="77"/>
    <x v="61"/>
    <n v="9.65"/>
    <n v="96.5"/>
    <n v="19.5"/>
    <n v="8"/>
    <s v="Seafood"/>
  </r>
  <r>
    <x v="68"/>
    <n v="62"/>
    <n v="39.4"/>
    <n v="70"/>
    <n v="0"/>
    <n v="2758"/>
    <x v="61"/>
    <n v="49.3"/>
    <n v="3451"/>
    <n v="692.99999999999989"/>
    <n v="3"/>
    <s v="Confections"/>
  </r>
  <r>
    <x v="69"/>
    <n v="1"/>
    <n v="14.4"/>
    <n v="20"/>
    <n v="0"/>
    <n v="288"/>
    <x v="62"/>
    <n v="18"/>
    <n v="360"/>
    <n v="72"/>
    <n v="1"/>
    <s v="Beverages"/>
  </r>
  <r>
    <x v="70"/>
    <n v="41"/>
    <n v="7.7"/>
    <n v="20"/>
    <n v="0"/>
    <n v="154"/>
    <x v="63"/>
    <n v="9.65"/>
    <n v="193"/>
    <n v="39"/>
    <n v="8"/>
    <s v="Seafood"/>
  </r>
  <r>
    <x v="70"/>
    <n v="76"/>
    <n v="14.4"/>
    <n v="6"/>
    <n v="0"/>
    <n v="86.4"/>
    <x v="63"/>
    <n v="18"/>
    <n v="108"/>
    <n v="21.599999999999998"/>
    <n v="1"/>
    <s v="Beverages"/>
  </r>
  <r>
    <x v="71"/>
    <n v="17"/>
    <n v="31.2"/>
    <n v="8"/>
    <n v="0"/>
    <n v="249.6"/>
    <x v="64"/>
    <n v="39"/>
    <n v="312"/>
    <n v="62.400000000000006"/>
    <n v="6"/>
    <s v="Meat/Poultry"/>
  </r>
  <r>
    <x v="71"/>
    <n v="28"/>
    <n v="36.4"/>
    <n v="14"/>
    <n v="0"/>
    <n v="509.59999999999997"/>
    <x v="64"/>
    <n v="45.6"/>
    <n v="638.4"/>
    <n v="128.80000000000004"/>
    <n v="7"/>
    <s v="Produce"/>
  </r>
  <r>
    <x v="71"/>
    <n v="76"/>
    <n v="14.4"/>
    <n v="30"/>
    <n v="0"/>
    <n v="432"/>
    <x v="64"/>
    <n v="18"/>
    <n v="540"/>
    <n v="107.99999999999999"/>
    <n v="1"/>
    <s v="Beverages"/>
  </r>
  <r>
    <x v="72"/>
    <n v="71"/>
    <n v="17.2"/>
    <n v="30"/>
    <n v="0"/>
    <n v="516"/>
    <x v="65"/>
    <n v="21.5"/>
    <n v="645"/>
    <n v="129.00000000000003"/>
    <n v="4"/>
    <s v="Dairy Products"/>
  </r>
  <r>
    <x v="73"/>
    <n v="35"/>
    <n v="14.4"/>
    <n v="10"/>
    <n v="0"/>
    <n v="144"/>
    <x v="65"/>
    <n v="18"/>
    <n v="180"/>
    <n v="36"/>
    <n v="1"/>
    <s v="Beverages"/>
  </r>
  <r>
    <x v="74"/>
    <n v="52"/>
    <n v="5.6"/>
    <n v="20"/>
    <n v="0"/>
    <n v="112"/>
    <x v="66"/>
    <n v="7"/>
    <n v="140"/>
    <n v="28.000000000000007"/>
    <n v="5"/>
    <s v="Grains/Cereals"/>
  </r>
  <r>
    <x v="75"/>
    <n v="15"/>
    <n v="12.4"/>
    <n v="5"/>
    <n v="0"/>
    <n v="62"/>
    <x v="67"/>
    <n v="15.5"/>
    <n v="77.5"/>
    <n v="15.499999999999998"/>
    <n v="2"/>
    <s v="Condiments"/>
  </r>
  <r>
    <x v="75"/>
    <n v="25"/>
    <n v="9.8000000000000007"/>
    <n v="4"/>
    <n v="0"/>
    <n v="39.200000000000003"/>
    <x v="67"/>
    <n v="14"/>
    <n v="56"/>
    <n v="16.799999999999997"/>
    <n v="3"/>
    <s v="Confections"/>
  </r>
  <r>
    <x v="75"/>
    <n v="39"/>
    <n v="14.4"/>
    <n v="4"/>
    <n v="0"/>
    <n v="57.6"/>
    <x v="67"/>
    <n v="18"/>
    <n v="72"/>
    <n v="14.399999999999999"/>
    <n v="1"/>
    <s v="Beverages"/>
  </r>
  <r>
    <x v="76"/>
    <n v="16"/>
    <n v="13.9"/>
    <n v="21"/>
    <n v="0.15"/>
    <n v="291.90000000000003"/>
    <x v="68"/>
    <n v="17.45"/>
    <n v="311.48249999999996"/>
    <n v="19.582499999999982"/>
    <n v="3"/>
    <s v="Confections"/>
  </r>
  <r>
    <x v="76"/>
    <n v="35"/>
    <n v="14.4"/>
    <n v="70"/>
    <n v="0.15"/>
    <n v="1008"/>
    <x v="68"/>
    <n v="18"/>
    <n v="1071"/>
    <n v="62.999999999999901"/>
    <n v="1"/>
    <s v="Beverages"/>
  </r>
  <r>
    <x v="76"/>
    <n v="46"/>
    <n v="9.6"/>
    <n v="30"/>
    <n v="0"/>
    <n v="288"/>
    <x v="68"/>
    <n v="12"/>
    <n v="360"/>
    <n v="72.000000000000014"/>
    <n v="8"/>
    <s v="Seafood"/>
  </r>
  <r>
    <x v="76"/>
    <n v="59"/>
    <n v="44"/>
    <n v="40"/>
    <n v="0.15"/>
    <n v="1760"/>
    <x v="68"/>
    <n v="55"/>
    <n v="1870"/>
    <n v="110"/>
    <n v="4"/>
    <s v="Dairy Products"/>
  </r>
  <r>
    <x v="76"/>
    <n v="63"/>
    <n v="35.1"/>
    <n v="80"/>
    <n v="0.15"/>
    <n v="2808"/>
    <x v="68"/>
    <n v="43.9"/>
    <n v="2985.2"/>
    <n v="177.1999999999997"/>
    <n v="2"/>
    <s v="Condiments"/>
  </r>
  <r>
    <x v="77"/>
    <n v="6"/>
    <n v="16"/>
    <n v="6"/>
    <n v="0"/>
    <n v="96"/>
    <x v="69"/>
    <n v="25"/>
    <n v="150"/>
    <n v="54"/>
    <n v="2"/>
    <s v="Condiments"/>
  </r>
  <r>
    <x v="77"/>
    <n v="13"/>
    <n v="4.8"/>
    <n v="12"/>
    <n v="0"/>
    <n v="57.599999999999994"/>
    <x v="69"/>
    <n v="6"/>
    <n v="72"/>
    <n v="14.400000000000002"/>
    <n v="8"/>
    <s v="Seafood"/>
  </r>
  <r>
    <x v="77"/>
    <n v="14"/>
    <n v="18.600000000000001"/>
    <n v="9"/>
    <n v="0"/>
    <n v="167.4"/>
    <x v="69"/>
    <n v="23.25"/>
    <n v="209.25"/>
    <n v="41.849999999999987"/>
    <n v="7"/>
    <s v="Produce"/>
  </r>
  <r>
    <x v="77"/>
    <n v="31"/>
    <n v="8"/>
    <n v="4"/>
    <n v="0"/>
    <n v="32"/>
    <x v="69"/>
    <n v="12.5"/>
    <n v="50"/>
    <n v="18"/>
    <n v="4"/>
    <s v="Dairy Products"/>
  </r>
  <r>
    <x v="77"/>
    <n v="72"/>
    <n v="27.8"/>
    <n v="40"/>
    <n v="0"/>
    <n v="1112"/>
    <x v="69"/>
    <n v="34.799999999999997"/>
    <n v="1392"/>
    <n v="279.99999999999989"/>
    <n v="4"/>
    <s v="Dairy Products"/>
  </r>
  <r>
    <x v="78"/>
    <n v="4"/>
    <n v="17.600000000000001"/>
    <n v="24"/>
    <n v="0"/>
    <n v="422.40000000000003"/>
    <x v="70"/>
    <n v="22"/>
    <n v="528"/>
    <n v="105.59999999999997"/>
    <n v="2"/>
    <s v="Condiments"/>
  </r>
  <r>
    <x v="78"/>
    <n v="57"/>
    <n v="15.6"/>
    <n v="16"/>
    <n v="0"/>
    <n v="249.6"/>
    <x v="70"/>
    <n v="19.5"/>
    <n v="312"/>
    <n v="62.400000000000006"/>
    <n v="5"/>
    <s v="Grains/Cereals"/>
  </r>
  <r>
    <x v="78"/>
    <n v="75"/>
    <n v="6.2"/>
    <n v="50"/>
    <n v="0"/>
    <n v="310"/>
    <x v="70"/>
    <n v="7.75"/>
    <n v="387.5"/>
    <n v="77.499999999999986"/>
    <n v="1"/>
    <s v="Beverages"/>
  </r>
  <r>
    <x v="79"/>
    <n v="2"/>
    <n v="15.2"/>
    <n v="25"/>
    <n v="0.2"/>
    <n v="380"/>
    <x v="71"/>
    <n v="19"/>
    <n v="380"/>
    <n v="4.4408920985006262E-14"/>
    <n v="1"/>
    <s v="Beverages"/>
  </r>
  <r>
    <x v="79"/>
    <n v="11"/>
    <n v="9.8000000000000007"/>
    <n v="50"/>
    <n v="0.2"/>
    <n v="490.00000000000006"/>
    <x v="71"/>
    <n v="21"/>
    <n v="840"/>
    <n v="350"/>
    <n v="4"/>
    <s v="Dairy Products"/>
  </r>
  <r>
    <x v="79"/>
    <n v="30"/>
    <n v="20.7"/>
    <n v="35"/>
    <n v="0.2"/>
    <n v="724.5"/>
    <x v="71"/>
    <n v="25.89"/>
    <n v="724.92000000000007"/>
    <n v="0.42000000000014026"/>
    <n v="8"/>
    <s v="Seafood"/>
  </r>
  <r>
    <x v="79"/>
    <n v="58"/>
    <n v="10.6"/>
    <n v="30"/>
    <n v="0.2"/>
    <n v="318"/>
    <x v="71"/>
    <n v="13.25"/>
    <n v="318"/>
    <n v="5.3290705182007514E-14"/>
    <n v="8"/>
    <s v="Seafood"/>
  </r>
  <r>
    <x v="80"/>
    <n v="59"/>
    <n v="44"/>
    <n v="9"/>
    <n v="0"/>
    <n v="396"/>
    <x v="72"/>
    <n v="55"/>
    <n v="495"/>
    <n v="99"/>
    <n v="4"/>
    <s v="Dairy Products"/>
  </r>
  <r>
    <x v="80"/>
    <n v="65"/>
    <n v="9.8000000000000007"/>
    <n v="40"/>
    <n v="0"/>
    <n v="392"/>
    <x v="72"/>
    <n v="21.05"/>
    <n v="842"/>
    <n v="450"/>
    <n v="2"/>
    <s v="Condiments"/>
  </r>
  <r>
    <x v="80"/>
    <n v="68"/>
    <n v="8"/>
    <n v="10"/>
    <n v="0"/>
    <n v="80"/>
    <x v="72"/>
    <n v="12.5"/>
    <n v="125"/>
    <n v="45"/>
    <n v="3"/>
    <s v="Confections"/>
  </r>
  <r>
    <x v="81"/>
    <n v="19"/>
    <n v="7.3"/>
    <n v="10"/>
    <n v="0.05"/>
    <n v="73"/>
    <x v="73"/>
    <n v="9.1999999999999993"/>
    <n v="87.399999999999991"/>
    <n v="14.399999999999986"/>
    <n v="3"/>
    <s v="Confections"/>
  </r>
  <r>
    <x v="81"/>
    <n v="30"/>
    <n v="20.7"/>
    <n v="8"/>
    <n v="0.05"/>
    <n v="165.6"/>
    <x v="73"/>
    <n v="25.89"/>
    <n v="196.76399999999998"/>
    <n v="31.163999999999987"/>
    <n v="8"/>
    <s v="Seafood"/>
  </r>
  <r>
    <x v="81"/>
    <n v="38"/>
    <n v="210.8"/>
    <n v="20"/>
    <n v="0.05"/>
    <n v="4216"/>
    <x v="73"/>
    <n v="263.5"/>
    <n v="5006.5"/>
    <n v="790.49999999999955"/>
    <n v="1"/>
    <s v="Beverages"/>
  </r>
  <r>
    <x v="81"/>
    <n v="56"/>
    <n v="30.4"/>
    <n v="12"/>
    <n v="0.05"/>
    <n v="364.79999999999995"/>
    <x v="73"/>
    <n v="38"/>
    <n v="433.2"/>
    <n v="68.400000000000034"/>
    <n v="5"/>
    <s v="Grains/Cereals"/>
  </r>
  <r>
    <x v="82"/>
    <n v="26"/>
    <n v="24.9"/>
    <n v="50"/>
    <n v="0.15"/>
    <n v="1245"/>
    <x v="74"/>
    <n v="31.23"/>
    <n v="1327.2749999999999"/>
    <n v="82.275000000000091"/>
    <n v="3"/>
    <s v="Confections"/>
  </r>
  <r>
    <x v="82"/>
    <n v="72"/>
    <n v="27.8"/>
    <n v="25"/>
    <n v="0.15"/>
    <n v="695"/>
    <x v="74"/>
    <n v="34.799999999999997"/>
    <n v="739.49999999999989"/>
    <n v="44.499999999999943"/>
    <n v="4"/>
    <s v="Dairy Products"/>
  </r>
  <r>
    <x v="83"/>
    <n v="54"/>
    <n v="5.9"/>
    <n v="15"/>
    <n v="0"/>
    <n v="88.5"/>
    <x v="74"/>
    <n v="7.45"/>
    <n v="111.75"/>
    <n v="23.249999999999996"/>
    <n v="6"/>
    <s v="Meat/Poultry"/>
  </r>
  <r>
    <x v="84"/>
    <n v="18"/>
    <n v="50"/>
    <n v="40"/>
    <n v="0.2"/>
    <n v="2000"/>
    <x v="75"/>
    <n v="62.5"/>
    <n v="2000"/>
    <n v="0"/>
    <n v="8"/>
    <s v="Seafood"/>
  </r>
  <r>
    <x v="84"/>
    <n v="42"/>
    <n v="9.8000000000000007"/>
    <n v="10"/>
    <n v="0.2"/>
    <n v="98"/>
    <x v="75"/>
    <n v="14"/>
    <n v="112"/>
    <n v="14.000000000000004"/>
    <n v="5"/>
    <s v="Grains/Cereals"/>
  </r>
  <r>
    <x v="84"/>
    <n v="47"/>
    <n v="7.6"/>
    <n v="16"/>
    <n v="0.2"/>
    <n v="121.6"/>
    <x v="75"/>
    <n v="9.5"/>
    <n v="121.60000000000001"/>
    <n v="1.4210854715202004E-14"/>
    <n v="3"/>
    <s v="Confections"/>
  </r>
  <r>
    <x v="85"/>
    <n v="14"/>
    <n v="18.600000000000001"/>
    <n v="10"/>
    <n v="0"/>
    <n v="186"/>
    <x v="76"/>
    <n v="23.25"/>
    <n v="232.5"/>
    <n v="46.499999999999986"/>
    <n v="7"/>
    <s v="Produce"/>
  </r>
  <r>
    <x v="85"/>
    <n v="21"/>
    <n v="8"/>
    <n v="10"/>
    <n v="0.1"/>
    <n v="80"/>
    <x v="76"/>
    <n v="10"/>
    <n v="90"/>
    <n v="10"/>
    <n v="3"/>
    <s v="Confections"/>
  </r>
  <r>
    <x v="85"/>
    <n v="71"/>
    <n v="17.2"/>
    <n v="40"/>
    <n v="0.1"/>
    <n v="688"/>
    <x v="76"/>
    <n v="21.5"/>
    <n v="774"/>
    <n v="86.000000000000085"/>
    <n v="4"/>
    <s v="Dairy Products"/>
  </r>
  <r>
    <x v="86"/>
    <n v="52"/>
    <n v="5.6"/>
    <n v="8"/>
    <n v="0"/>
    <n v="44.8"/>
    <x v="77"/>
    <n v="7"/>
    <n v="56"/>
    <n v="11.200000000000003"/>
    <n v="5"/>
    <s v="Grains/Cereals"/>
  </r>
  <r>
    <x v="86"/>
    <n v="68"/>
    <n v="8"/>
    <n v="10"/>
    <n v="0"/>
    <n v="80"/>
    <x v="77"/>
    <n v="12.5"/>
    <n v="125"/>
    <n v="45"/>
    <n v="3"/>
    <s v="Confections"/>
  </r>
  <r>
    <x v="87"/>
    <n v="2"/>
    <n v="15.2"/>
    <n v="7"/>
    <n v="0.2"/>
    <n v="106.39999999999999"/>
    <x v="78"/>
    <n v="19"/>
    <n v="106.4"/>
    <n v="1.2434497875801753E-14"/>
    <n v="1"/>
    <s v="Beverages"/>
  </r>
  <r>
    <x v="87"/>
    <n v="31"/>
    <n v="8"/>
    <n v="25"/>
    <n v="0.2"/>
    <n v="200"/>
    <x v="78"/>
    <n v="12.5"/>
    <n v="250"/>
    <n v="50"/>
    <n v="4"/>
    <s v="Dairy Products"/>
  </r>
  <r>
    <x v="87"/>
    <n v="32"/>
    <n v="25.6"/>
    <n v="6"/>
    <n v="0.2"/>
    <n v="153.60000000000002"/>
    <x v="78"/>
    <n v="32"/>
    <n v="153.60000000000002"/>
    <n v="0"/>
    <n v="4"/>
    <s v="Dairy Products"/>
  </r>
  <r>
    <x v="87"/>
    <n v="51"/>
    <n v="42.4"/>
    <n v="48"/>
    <n v="0.2"/>
    <n v="2035.1999999999998"/>
    <x v="78"/>
    <n v="53"/>
    <n v="2035.2"/>
    <n v="3.4106051316484809E-13"/>
    <n v="7"/>
    <s v="Produce"/>
  </r>
  <r>
    <x v="88"/>
    <n v="4"/>
    <n v="17.600000000000001"/>
    <n v="18"/>
    <n v="0.1"/>
    <n v="316.8"/>
    <x v="79"/>
    <n v="22"/>
    <n v="356.40000000000003"/>
    <n v="39.599999999999987"/>
    <n v="2"/>
    <s v="Condiments"/>
  </r>
  <r>
    <x v="89"/>
    <n v="23"/>
    <n v="7.2"/>
    <n v="40"/>
    <n v="0"/>
    <n v="288"/>
    <x v="80"/>
    <n v="9"/>
    <n v="360"/>
    <n v="72"/>
    <n v="5"/>
    <s v="Grains/Cereals"/>
  </r>
  <r>
    <x v="89"/>
    <n v="26"/>
    <n v="24.9"/>
    <n v="24"/>
    <n v="0"/>
    <n v="597.59999999999991"/>
    <x v="80"/>
    <n v="31.23"/>
    <n v="749.52"/>
    <n v="151.92000000000004"/>
    <n v="3"/>
    <s v="Confections"/>
  </r>
  <r>
    <x v="89"/>
    <n v="36"/>
    <n v="15.2"/>
    <n v="20"/>
    <n v="0"/>
    <n v="304"/>
    <x v="80"/>
    <n v="19"/>
    <n v="380"/>
    <n v="76.000000000000014"/>
    <n v="8"/>
    <s v="Seafood"/>
  </r>
  <r>
    <x v="89"/>
    <n v="37"/>
    <n v="20.8"/>
    <n v="28"/>
    <n v="0"/>
    <n v="582.4"/>
    <x v="80"/>
    <n v="26"/>
    <n v="728"/>
    <n v="145.59999999999997"/>
    <n v="8"/>
    <s v="Seafood"/>
  </r>
  <r>
    <x v="89"/>
    <n v="72"/>
    <n v="27.8"/>
    <n v="25"/>
    <n v="0"/>
    <n v="695"/>
    <x v="80"/>
    <n v="34.799999999999997"/>
    <n v="869.99999999999989"/>
    <n v="174.99999999999991"/>
    <n v="4"/>
    <s v="Dairy Products"/>
  </r>
  <r>
    <x v="90"/>
    <n v="17"/>
    <n v="31.2"/>
    <n v="20"/>
    <n v="0"/>
    <n v="624"/>
    <x v="81"/>
    <n v="39"/>
    <n v="780"/>
    <n v="156"/>
    <n v="6"/>
    <s v="Meat/Poultry"/>
  </r>
  <r>
    <x v="90"/>
    <n v="30"/>
    <n v="20.7"/>
    <n v="15"/>
    <n v="0"/>
    <n v="310.5"/>
    <x v="81"/>
    <n v="25.89"/>
    <n v="388.35"/>
    <n v="77.850000000000023"/>
    <n v="8"/>
    <s v="Seafood"/>
  </r>
  <r>
    <x v="91"/>
    <n v="4"/>
    <n v="17.600000000000001"/>
    <n v="10"/>
    <n v="0"/>
    <n v="176"/>
    <x v="82"/>
    <n v="22"/>
    <n v="220"/>
    <n v="43.999999999999986"/>
    <n v="2"/>
    <s v="Condiments"/>
  </r>
  <r>
    <x v="91"/>
    <n v="17"/>
    <n v="31.2"/>
    <n v="70"/>
    <n v="0.05"/>
    <n v="2184"/>
    <x v="82"/>
    <n v="39"/>
    <n v="2593.5"/>
    <n v="409.49999999999983"/>
    <n v="6"/>
    <s v="Meat/Poultry"/>
  </r>
  <r>
    <x v="91"/>
    <n v="62"/>
    <n v="39.4"/>
    <n v="28"/>
    <n v="0"/>
    <n v="1103.2"/>
    <x v="82"/>
    <n v="49.3"/>
    <n v="1380.3999999999999"/>
    <n v="277.19999999999993"/>
    <n v="3"/>
    <s v="Confections"/>
  </r>
  <r>
    <x v="92"/>
    <n v="18"/>
    <n v="50"/>
    <n v="20"/>
    <n v="0.05"/>
    <n v="1000"/>
    <x v="83"/>
    <n v="62.5"/>
    <n v="1187.5"/>
    <n v="187.5"/>
    <n v="8"/>
    <s v="Seafood"/>
  </r>
  <r>
    <x v="92"/>
    <n v="41"/>
    <n v="7.7"/>
    <n v="12"/>
    <n v="0.05"/>
    <n v="92.4"/>
    <x v="83"/>
    <n v="9.65"/>
    <n v="110.01"/>
    <n v="17.610000000000003"/>
    <n v="8"/>
    <s v="Seafood"/>
  </r>
  <r>
    <x v="92"/>
    <n v="43"/>
    <n v="36.799999999999997"/>
    <n v="40"/>
    <n v="0.05"/>
    <n v="1472"/>
    <x v="83"/>
    <n v="46"/>
    <n v="1748"/>
    <n v="275.99999999999994"/>
    <n v="1"/>
    <s v="Beverages"/>
  </r>
  <r>
    <x v="93"/>
    <n v="33"/>
    <n v="2"/>
    <n v="8"/>
    <n v="0"/>
    <n v="16"/>
    <x v="83"/>
    <n v="2.5"/>
    <n v="20"/>
    <n v="4"/>
    <n v="4"/>
    <s v="Dairy Products"/>
  </r>
  <r>
    <x v="93"/>
    <n v="59"/>
    <n v="44"/>
    <n v="9"/>
    <n v="0.15"/>
    <n v="396"/>
    <x v="83"/>
    <n v="55"/>
    <n v="420.75"/>
    <n v="24.75"/>
    <n v="4"/>
    <s v="Dairy Products"/>
  </r>
  <r>
    <x v="94"/>
    <n v="2"/>
    <n v="15.2"/>
    <n v="24"/>
    <n v="0.2"/>
    <n v="364.79999999999995"/>
    <x v="84"/>
    <n v="19"/>
    <n v="364.8"/>
    <n v="4.2632564145606011E-14"/>
    <n v="1"/>
    <s v="Beverages"/>
  </r>
  <r>
    <x v="94"/>
    <n v="31"/>
    <n v="8"/>
    <n v="56"/>
    <n v="0.2"/>
    <n v="448"/>
    <x v="84"/>
    <n v="12.5"/>
    <n v="560"/>
    <n v="112"/>
    <n v="4"/>
    <s v="Dairy Products"/>
  </r>
  <r>
    <x v="94"/>
    <n v="36"/>
    <n v="15.2"/>
    <n v="40"/>
    <n v="0.2"/>
    <n v="608"/>
    <x v="84"/>
    <n v="19"/>
    <n v="608"/>
    <n v="7.1054273576010019E-14"/>
    <n v="8"/>
    <s v="Seafood"/>
  </r>
  <r>
    <x v="94"/>
    <n v="55"/>
    <n v="19.2"/>
    <n v="40"/>
    <n v="0.2"/>
    <n v="768"/>
    <x v="84"/>
    <n v="24"/>
    <n v="768"/>
    <n v="1.4210854715202004E-13"/>
    <n v="6"/>
    <s v="Meat/Poultry"/>
  </r>
  <r>
    <x v="95"/>
    <n v="64"/>
    <n v="26.6"/>
    <n v="50"/>
    <n v="0"/>
    <n v="1330"/>
    <x v="85"/>
    <n v="33.25"/>
    <n v="1662.5"/>
    <n v="332.49999999999994"/>
    <n v="5"/>
    <s v="Grains/Cereals"/>
  </r>
  <r>
    <x v="95"/>
    <n v="68"/>
    <n v="8"/>
    <n v="4"/>
    <n v="0.05"/>
    <n v="32"/>
    <x v="85"/>
    <n v="12.5"/>
    <n v="47.5"/>
    <n v="15.5"/>
    <n v="3"/>
    <s v="Confections"/>
  </r>
  <r>
    <x v="95"/>
    <n v="76"/>
    <n v="14.4"/>
    <n v="15"/>
    <n v="0"/>
    <n v="216"/>
    <x v="85"/>
    <n v="18"/>
    <n v="270"/>
    <n v="53.999999999999993"/>
    <n v="1"/>
    <s v="Beverages"/>
  </r>
  <r>
    <x v="96"/>
    <n v="4"/>
    <n v="17.600000000000001"/>
    <n v="35"/>
    <n v="0"/>
    <n v="616"/>
    <x v="86"/>
    <n v="22"/>
    <n v="770"/>
    <n v="153.99999999999994"/>
    <n v="2"/>
    <s v="Condiments"/>
  </r>
  <r>
    <x v="96"/>
    <n v="8"/>
    <n v="25.6"/>
    <n v="70"/>
    <n v="0.25"/>
    <n v="1792"/>
    <x v="86"/>
    <n v="40"/>
    <n v="2100"/>
    <n v="307.99999999999989"/>
    <n v="2"/>
    <s v="Condiments"/>
  </r>
  <r>
    <x v="97"/>
    <n v="8"/>
    <n v="25.6"/>
    <n v="70"/>
    <n v="0"/>
    <n v="1792"/>
    <x v="87"/>
    <n v="40"/>
    <n v="2800"/>
    <n v="1007.9999999999999"/>
    <n v="2"/>
    <s v="Condiments"/>
  </r>
  <r>
    <x v="97"/>
    <n v="19"/>
    <n v="7.3"/>
    <n v="80"/>
    <n v="0"/>
    <n v="584"/>
    <x v="87"/>
    <n v="9.1999999999999993"/>
    <n v="736"/>
    <n v="151.99999999999994"/>
    <n v="3"/>
    <s v="Confections"/>
  </r>
  <r>
    <x v="97"/>
    <n v="42"/>
    <n v="9.8000000000000007"/>
    <n v="9"/>
    <n v="0"/>
    <n v="88.2"/>
    <x v="87"/>
    <n v="14"/>
    <n v="126"/>
    <n v="37.799999999999997"/>
    <n v="5"/>
    <s v="Grains/Cereals"/>
  </r>
  <r>
    <x v="98"/>
    <n v="17"/>
    <n v="31.2"/>
    <n v="36"/>
    <n v="0.1"/>
    <n v="1123.2"/>
    <x v="88"/>
    <n v="39"/>
    <n v="1263.6000000000001"/>
    <n v="140.40000000000009"/>
    <n v="6"/>
    <s v="Meat/Poultry"/>
  </r>
  <r>
    <x v="98"/>
    <n v="56"/>
    <n v="30.4"/>
    <n v="20"/>
    <n v="0"/>
    <n v="608"/>
    <x v="88"/>
    <n v="38"/>
    <n v="760"/>
    <n v="152.00000000000003"/>
    <n v="5"/>
    <s v="Grains/Cereals"/>
  </r>
  <r>
    <x v="99"/>
    <n v="25"/>
    <n v="9.8000000000000007"/>
    <n v="10"/>
    <n v="0"/>
    <n v="98"/>
    <x v="89"/>
    <n v="14"/>
    <n v="140"/>
    <n v="41.999999999999993"/>
    <n v="3"/>
    <s v="Confections"/>
  </r>
  <r>
    <x v="99"/>
    <n v="39"/>
    <n v="14.4"/>
    <n v="50"/>
    <n v="0.15"/>
    <n v="720"/>
    <x v="89"/>
    <n v="18"/>
    <n v="765"/>
    <n v="44.999999999999929"/>
    <n v="1"/>
    <s v="Beverages"/>
  </r>
  <r>
    <x v="99"/>
    <n v="40"/>
    <n v="14.7"/>
    <n v="4"/>
    <n v="0"/>
    <n v="58.8"/>
    <x v="89"/>
    <n v="18.399999999999999"/>
    <n v="73.599999999999994"/>
    <n v="14.799999999999997"/>
    <n v="8"/>
    <s v="Seafood"/>
  </r>
  <r>
    <x v="99"/>
    <n v="75"/>
    <n v="6.2"/>
    <n v="6"/>
    <n v="0.15"/>
    <n v="37.200000000000003"/>
    <x v="89"/>
    <n v="7.75"/>
    <n v="39.524999999999999"/>
    <n v="2.3249999999999957"/>
    <n v="1"/>
    <s v="Beverages"/>
  </r>
  <r>
    <x v="100"/>
    <n v="1"/>
    <n v="14.4"/>
    <n v="15"/>
    <n v="0.15"/>
    <n v="216"/>
    <x v="90"/>
    <n v="18"/>
    <n v="229.5"/>
    <n v="13.499999999999979"/>
    <n v="1"/>
    <s v="Beverages"/>
  </r>
  <r>
    <x v="100"/>
    <n v="23"/>
    <n v="7.2"/>
    <n v="25"/>
    <n v="0"/>
    <n v="180"/>
    <x v="90"/>
    <n v="9"/>
    <n v="225"/>
    <n v="44.999999999999993"/>
    <n v="5"/>
    <s v="Grains/Cereals"/>
  </r>
  <r>
    <x v="101"/>
    <n v="54"/>
    <n v="5.9"/>
    <n v="24"/>
    <n v="0"/>
    <n v="141.60000000000002"/>
    <x v="91"/>
    <n v="7.45"/>
    <n v="178.8"/>
    <n v="37.199999999999996"/>
    <n v="6"/>
    <s v="Meat/Poultry"/>
  </r>
  <r>
    <x v="102"/>
    <n v="50"/>
    <n v="10.4"/>
    <n v="15"/>
    <n v="0.1"/>
    <n v="156"/>
    <x v="92"/>
    <n v="16.25"/>
    <n v="219.375"/>
    <n v="63.374999999999993"/>
    <n v="3"/>
    <s v="Confections"/>
  </r>
  <r>
    <x v="102"/>
    <n v="69"/>
    <n v="28.8"/>
    <n v="18"/>
    <n v="0.1"/>
    <n v="518.4"/>
    <x v="92"/>
    <n v="36"/>
    <n v="583.20000000000005"/>
    <n v="64.799999999999955"/>
    <n v="4"/>
    <s v="Dairy Products"/>
  </r>
  <r>
    <x v="103"/>
    <n v="38"/>
    <n v="210.8"/>
    <n v="20"/>
    <n v="0.05"/>
    <n v="4216"/>
    <x v="92"/>
    <n v="263.5"/>
    <n v="5006.5"/>
    <n v="790.49999999999955"/>
    <n v="1"/>
    <s v="Beverages"/>
  </r>
  <r>
    <x v="103"/>
    <n v="41"/>
    <n v="7.7"/>
    <n v="13"/>
    <n v="0"/>
    <n v="100.10000000000001"/>
    <x v="92"/>
    <n v="9.65"/>
    <n v="125.45"/>
    <n v="25.35"/>
    <n v="8"/>
    <s v="Seafood"/>
  </r>
  <r>
    <x v="103"/>
    <n v="44"/>
    <n v="12.4"/>
    <n v="77"/>
    <n v="0.05"/>
    <n v="954.80000000000007"/>
    <x v="92"/>
    <n v="19.45"/>
    <n v="1422.7674999999997"/>
    <n v="467.96749999999992"/>
    <n v="2"/>
    <s v="Condiments"/>
  </r>
  <r>
    <x v="103"/>
    <n v="65"/>
    <n v="9.8000000000000007"/>
    <n v="10"/>
    <n v="0.05"/>
    <n v="98"/>
    <x v="92"/>
    <n v="21.05"/>
    <n v="199.97499999999999"/>
    <n v="101.97499999999998"/>
    <n v="2"/>
    <s v="Condiments"/>
  </r>
  <r>
    <x v="104"/>
    <n v="24"/>
    <n v="3.6"/>
    <n v="10"/>
    <n v="0"/>
    <n v="36"/>
    <x v="93"/>
    <n v="4.5"/>
    <n v="45"/>
    <n v="9"/>
    <n v="1"/>
    <s v="Beverages"/>
  </r>
  <r>
    <x v="104"/>
    <n v="54"/>
    <n v="5.9"/>
    <n v="20"/>
    <n v="0.15"/>
    <n v="118"/>
    <x v="93"/>
    <n v="7.45"/>
    <n v="126.64999999999999"/>
    <n v="8.6499999999999844"/>
    <n v="6"/>
    <s v="Meat/Poultry"/>
  </r>
  <r>
    <x v="105"/>
    <n v="11"/>
    <n v="9.8000000000000007"/>
    <n v="12"/>
    <n v="0.2"/>
    <n v="117.60000000000001"/>
    <x v="94"/>
    <n v="21"/>
    <n v="201.60000000000002"/>
    <n v="84"/>
    <n v="4"/>
    <s v="Dairy Products"/>
  </r>
  <r>
    <x v="105"/>
    <n v="38"/>
    <n v="210.8"/>
    <n v="50"/>
    <n v="0.2"/>
    <n v="10540"/>
    <x v="94"/>
    <n v="263.5"/>
    <n v="10540"/>
    <n v="0"/>
    <n v="1"/>
    <s v="Beverages"/>
  </r>
  <r>
    <x v="106"/>
    <n v="1"/>
    <n v="14.4"/>
    <n v="12"/>
    <n v="0"/>
    <n v="172.8"/>
    <x v="95"/>
    <n v="18"/>
    <n v="216"/>
    <n v="43.199999999999996"/>
    <n v="1"/>
    <s v="Beverages"/>
  </r>
  <r>
    <x v="106"/>
    <n v="29"/>
    <n v="99"/>
    <n v="4"/>
    <n v="0"/>
    <n v="396"/>
    <x v="95"/>
    <n v="123.79"/>
    <n v="495.16"/>
    <n v="99.160000000000025"/>
    <n v="6"/>
    <s v="Meat/Poultry"/>
  </r>
  <r>
    <x v="107"/>
    <n v="24"/>
    <n v="3.6"/>
    <n v="25"/>
    <n v="0"/>
    <n v="90"/>
    <x v="96"/>
    <n v="4.5"/>
    <n v="112.5"/>
    <n v="22.499999999999996"/>
    <n v="1"/>
    <s v="Beverages"/>
  </r>
  <r>
    <x v="107"/>
    <n v="57"/>
    <n v="15.6"/>
    <n v="25"/>
    <n v="0"/>
    <n v="390"/>
    <x v="96"/>
    <n v="19.5"/>
    <n v="487.5"/>
    <n v="97.500000000000014"/>
    <n v="5"/>
    <s v="Grains/Cereals"/>
  </r>
  <r>
    <x v="108"/>
    <n v="31"/>
    <n v="8"/>
    <n v="30"/>
    <n v="0"/>
    <n v="240"/>
    <x v="97"/>
    <n v="12.5"/>
    <n v="375"/>
    <n v="135"/>
    <n v="4"/>
    <s v="Dairy Products"/>
  </r>
  <r>
    <x v="108"/>
    <n v="55"/>
    <n v="19.2"/>
    <n v="12"/>
    <n v="0"/>
    <n v="230.39999999999998"/>
    <x v="97"/>
    <n v="24"/>
    <n v="288"/>
    <n v="57.600000000000009"/>
    <n v="6"/>
    <s v="Meat/Poultry"/>
  </r>
  <r>
    <x v="108"/>
    <n v="69"/>
    <n v="28.8"/>
    <n v="20"/>
    <n v="0"/>
    <n v="576"/>
    <x v="97"/>
    <n v="36"/>
    <n v="720"/>
    <n v="144"/>
    <n v="4"/>
    <s v="Dairy Products"/>
  </r>
  <r>
    <x v="109"/>
    <n v="10"/>
    <n v="24.8"/>
    <n v="30"/>
    <n v="0.2"/>
    <n v="744"/>
    <x v="98"/>
    <n v="31"/>
    <n v="744"/>
    <n v="0"/>
    <n v="8"/>
    <s v="Seafood"/>
  </r>
  <r>
    <x v="109"/>
    <n v="26"/>
    <n v="24.9"/>
    <n v="16"/>
    <n v="0"/>
    <n v="398.4"/>
    <x v="98"/>
    <n v="31.23"/>
    <n v="499.68"/>
    <n v="101.28000000000003"/>
    <n v="3"/>
    <s v="Confections"/>
  </r>
  <r>
    <x v="109"/>
    <n v="60"/>
    <n v="27.2"/>
    <n v="8"/>
    <n v="0.2"/>
    <n v="217.6"/>
    <x v="98"/>
    <n v="34"/>
    <n v="217.60000000000002"/>
    <n v="2.8421709430404007E-14"/>
    <n v="4"/>
    <s v="Dairy Products"/>
  </r>
  <r>
    <x v="110"/>
    <n v="24"/>
    <n v="3.6"/>
    <n v="10"/>
    <n v="0.05"/>
    <n v="36"/>
    <x v="99"/>
    <n v="4.5"/>
    <n v="42.75"/>
    <n v="6.7499999999999938"/>
    <n v="1"/>
    <s v="Beverages"/>
  </r>
  <r>
    <x v="110"/>
    <n v="34"/>
    <n v="9.8000000000000007"/>
    <n v="10"/>
    <n v="0.05"/>
    <n v="98"/>
    <x v="99"/>
    <n v="14"/>
    <n v="133"/>
    <n v="34.999999999999986"/>
    <n v="1"/>
    <s v="Beverages"/>
  </r>
  <r>
    <x v="110"/>
    <n v="36"/>
    <n v="15.2"/>
    <n v="20"/>
    <n v="0.05"/>
    <n v="304"/>
    <x v="99"/>
    <n v="19"/>
    <n v="361"/>
    <n v="57.000000000000028"/>
    <n v="8"/>
    <s v="Seafood"/>
  </r>
  <r>
    <x v="111"/>
    <n v="16"/>
    <n v="13.9"/>
    <n v="56"/>
    <n v="0.05"/>
    <n v="778.4"/>
    <x v="100"/>
    <n v="17.45"/>
    <n v="928.33999999999992"/>
    <n v="149.93999999999983"/>
    <n v="3"/>
    <s v="Confections"/>
  </r>
  <r>
    <x v="111"/>
    <n v="31"/>
    <n v="8"/>
    <n v="70"/>
    <n v="0.05"/>
    <n v="560"/>
    <x v="100"/>
    <n v="12.5"/>
    <n v="831.25"/>
    <n v="271.25"/>
    <n v="4"/>
    <s v="Dairy Products"/>
  </r>
  <r>
    <x v="111"/>
    <n v="60"/>
    <n v="27.2"/>
    <n v="80"/>
    <n v="0.05"/>
    <n v="2176"/>
    <x v="100"/>
    <n v="34"/>
    <n v="2584"/>
    <n v="407.99999999999983"/>
    <n v="4"/>
    <s v="Dairy Products"/>
  </r>
  <r>
    <x v="112"/>
    <n v="28"/>
    <n v="36.4"/>
    <n v="30"/>
    <n v="0"/>
    <n v="1092"/>
    <x v="101"/>
    <n v="45.6"/>
    <n v="1368"/>
    <n v="276.00000000000011"/>
    <n v="7"/>
    <s v="Produce"/>
  </r>
  <r>
    <x v="112"/>
    <n v="29"/>
    <n v="99"/>
    <n v="35"/>
    <n v="0"/>
    <n v="3465"/>
    <x v="101"/>
    <n v="123.79"/>
    <n v="4332.6500000000005"/>
    <n v="867.6500000000002"/>
    <n v="6"/>
    <s v="Meat/Poultry"/>
  </r>
  <r>
    <x v="112"/>
    <n v="38"/>
    <n v="210.8"/>
    <n v="10"/>
    <n v="0"/>
    <n v="2108"/>
    <x v="101"/>
    <n v="263.5"/>
    <n v="2635"/>
    <n v="526.99999999999989"/>
    <n v="1"/>
    <s v="Beverages"/>
  </r>
  <r>
    <x v="112"/>
    <n v="49"/>
    <n v="16"/>
    <n v="35"/>
    <n v="0"/>
    <n v="560"/>
    <x v="101"/>
    <n v="20"/>
    <n v="700"/>
    <n v="140"/>
    <n v="3"/>
    <s v="Confections"/>
  </r>
  <r>
    <x v="112"/>
    <n v="54"/>
    <n v="5.9"/>
    <n v="28"/>
    <n v="0"/>
    <n v="165.20000000000002"/>
    <x v="101"/>
    <n v="7.45"/>
    <n v="208.6"/>
    <n v="43.399999999999991"/>
    <n v="6"/>
    <s v="Meat/Poultry"/>
  </r>
  <r>
    <x v="113"/>
    <n v="39"/>
    <n v="14.4"/>
    <n v="54"/>
    <n v="0.1"/>
    <n v="777.6"/>
    <x v="101"/>
    <n v="18"/>
    <n v="874.80000000000007"/>
    <n v="97.199999999999946"/>
    <n v="1"/>
    <s v="Beverages"/>
  </r>
  <r>
    <x v="113"/>
    <n v="60"/>
    <n v="27.2"/>
    <n v="55"/>
    <n v="0.1"/>
    <n v="1496"/>
    <x v="101"/>
    <n v="34"/>
    <n v="1683"/>
    <n v="187.00000000000011"/>
    <n v="4"/>
    <s v="Dairy Products"/>
  </r>
  <r>
    <x v="114"/>
    <n v="25"/>
    <n v="9.8000000000000007"/>
    <n v="50"/>
    <n v="0"/>
    <n v="490.00000000000006"/>
    <x v="102"/>
    <n v="14"/>
    <n v="700"/>
    <n v="209.99999999999997"/>
    <n v="3"/>
    <s v="Confections"/>
  </r>
  <r>
    <x v="114"/>
    <n v="51"/>
    <n v="42.4"/>
    <n v="20"/>
    <n v="0"/>
    <n v="848"/>
    <x v="102"/>
    <n v="53"/>
    <n v="1060"/>
    <n v="212.00000000000003"/>
    <n v="7"/>
    <s v="Produce"/>
  </r>
  <r>
    <x v="114"/>
    <n v="54"/>
    <n v="5.9"/>
    <n v="24"/>
    <n v="0"/>
    <n v="141.60000000000002"/>
    <x v="102"/>
    <n v="7.45"/>
    <n v="178.8"/>
    <n v="37.199999999999996"/>
    <n v="6"/>
    <s v="Meat/Poultry"/>
  </r>
  <r>
    <x v="115"/>
    <n v="31"/>
    <n v="8"/>
    <n v="20"/>
    <n v="0"/>
    <n v="160"/>
    <x v="103"/>
    <n v="12.5"/>
    <n v="250"/>
    <n v="90"/>
    <n v="4"/>
    <s v="Dairy Products"/>
  </r>
  <r>
    <x v="115"/>
    <n v="75"/>
    <n v="6.2"/>
    <n v="12"/>
    <n v="0"/>
    <n v="74.400000000000006"/>
    <x v="103"/>
    <n v="7.75"/>
    <n v="93"/>
    <n v="18.599999999999998"/>
    <n v="1"/>
    <s v="Beverages"/>
  </r>
  <r>
    <x v="115"/>
    <n v="76"/>
    <n v="14.4"/>
    <n v="12"/>
    <n v="0"/>
    <n v="172.8"/>
    <x v="103"/>
    <n v="18"/>
    <n v="216"/>
    <n v="43.199999999999996"/>
    <n v="1"/>
    <s v="Beverages"/>
  </r>
  <r>
    <x v="116"/>
    <n v="69"/>
    <n v="28.8"/>
    <n v="30"/>
    <n v="0"/>
    <n v="864"/>
    <x v="103"/>
    <n v="36"/>
    <n v="1080"/>
    <n v="215.99999999999997"/>
    <n v="4"/>
    <s v="Dairy Products"/>
  </r>
  <r>
    <x v="116"/>
    <n v="71"/>
    <n v="17.2"/>
    <n v="5"/>
    <n v="0"/>
    <n v="86"/>
    <x v="103"/>
    <n v="21.5"/>
    <n v="107.5"/>
    <n v="21.500000000000004"/>
    <n v="4"/>
    <s v="Dairy Products"/>
  </r>
  <r>
    <x v="117"/>
    <n v="11"/>
    <n v="9.8000000000000007"/>
    <n v="24"/>
    <n v="0"/>
    <n v="235.20000000000002"/>
    <x v="104"/>
    <n v="21"/>
    <n v="504"/>
    <n v="268.79999999999995"/>
    <n v="4"/>
    <s v="Dairy Products"/>
  </r>
  <r>
    <x v="118"/>
    <n v="65"/>
    <n v="9.8000000000000007"/>
    <n v="5"/>
    <n v="0"/>
    <n v="49"/>
    <x v="105"/>
    <n v="21.05"/>
    <n v="105.25"/>
    <n v="56.25"/>
    <n v="2"/>
    <s v="Condiments"/>
  </r>
  <r>
    <x v="118"/>
    <n v="77"/>
    <n v="10.4"/>
    <n v="5"/>
    <n v="0"/>
    <n v="52"/>
    <x v="105"/>
    <n v="13"/>
    <n v="65"/>
    <n v="12.999999999999998"/>
    <n v="2"/>
    <s v="Condiments"/>
  </r>
  <r>
    <x v="119"/>
    <n v="34"/>
    <n v="9.8000000000000007"/>
    <n v="36"/>
    <n v="0"/>
    <n v="352.8"/>
    <x v="105"/>
    <n v="14"/>
    <n v="504"/>
    <n v="151.19999999999999"/>
    <n v="1"/>
    <s v="Beverages"/>
  </r>
  <r>
    <x v="119"/>
    <n v="54"/>
    <n v="5.9"/>
    <n v="18"/>
    <n v="0"/>
    <n v="106.2"/>
    <x v="105"/>
    <n v="7.45"/>
    <n v="134.1"/>
    <n v="27.9"/>
    <n v="6"/>
    <s v="Meat/Poultry"/>
  </r>
  <r>
    <x v="119"/>
    <n v="65"/>
    <n v="9.8000000000000007"/>
    <n v="15"/>
    <n v="0"/>
    <n v="147"/>
    <x v="105"/>
    <n v="21.05"/>
    <n v="315.75"/>
    <n v="168.75"/>
    <n v="2"/>
    <s v="Condiments"/>
  </r>
  <r>
    <x v="119"/>
    <n v="77"/>
    <n v="10.4"/>
    <n v="7"/>
    <n v="0"/>
    <n v="72.8"/>
    <x v="105"/>
    <n v="13"/>
    <n v="91"/>
    <n v="18.199999999999996"/>
    <n v="2"/>
    <s v="Condiments"/>
  </r>
  <r>
    <x v="120"/>
    <n v="21"/>
    <n v="8"/>
    <n v="5"/>
    <n v="0.1"/>
    <n v="40"/>
    <x v="106"/>
    <n v="10"/>
    <n v="45"/>
    <n v="5"/>
    <n v="3"/>
    <s v="Confections"/>
  </r>
  <r>
    <x v="120"/>
    <n v="28"/>
    <n v="36.4"/>
    <n v="13"/>
    <n v="0.1"/>
    <n v="473.2"/>
    <x v="106"/>
    <n v="45.6"/>
    <n v="533.5200000000001"/>
    <n v="60.320000000000007"/>
    <n v="7"/>
    <s v="Produce"/>
  </r>
  <r>
    <x v="120"/>
    <n v="57"/>
    <n v="15.6"/>
    <n v="25"/>
    <n v="0"/>
    <n v="390"/>
    <x v="106"/>
    <n v="19.5"/>
    <n v="487.5"/>
    <n v="97.500000000000014"/>
    <n v="5"/>
    <s v="Grains/Cereals"/>
  </r>
  <r>
    <x v="120"/>
    <n v="64"/>
    <n v="26.6"/>
    <n v="35"/>
    <n v="0.1"/>
    <n v="931"/>
    <x v="106"/>
    <n v="33.25"/>
    <n v="1047.375"/>
    <n v="116.37499999999997"/>
    <n v="5"/>
    <s v="Grains/Cereals"/>
  </r>
  <r>
    <x v="121"/>
    <n v="29"/>
    <n v="99"/>
    <n v="20"/>
    <n v="0"/>
    <n v="1980"/>
    <x v="107"/>
    <n v="123.79"/>
    <n v="2475.8000000000002"/>
    <n v="495.80000000000013"/>
    <n v="6"/>
    <s v="Meat/Poultry"/>
  </r>
  <r>
    <x v="121"/>
    <n v="56"/>
    <n v="30.4"/>
    <n v="18"/>
    <n v="0.25"/>
    <n v="547.19999999999993"/>
    <x v="107"/>
    <n v="38"/>
    <n v="513"/>
    <n v="-34.199999999999974"/>
    <n v="5"/>
    <s v="Grains/Cereals"/>
  </r>
  <r>
    <x v="122"/>
    <n v="1"/>
    <n v="14.4"/>
    <n v="15"/>
    <n v="0.15"/>
    <n v="216"/>
    <x v="108"/>
    <n v="18"/>
    <n v="229.5"/>
    <n v="13.499999999999979"/>
    <n v="1"/>
    <s v="Beverages"/>
  </r>
  <r>
    <x v="122"/>
    <n v="64"/>
    <n v="26.6"/>
    <n v="30"/>
    <n v="0"/>
    <n v="798"/>
    <x v="108"/>
    <n v="33.25"/>
    <n v="997.5"/>
    <n v="199.49999999999994"/>
    <n v="5"/>
    <s v="Grains/Cereals"/>
  </r>
  <r>
    <x v="122"/>
    <n v="74"/>
    <n v="8"/>
    <n v="20"/>
    <n v="0.15"/>
    <n v="160"/>
    <x v="108"/>
    <n v="10"/>
    <n v="170"/>
    <n v="10"/>
    <n v="7"/>
    <s v="Produce"/>
  </r>
  <r>
    <x v="123"/>
    <n v="36"/>
    <n v="15.2"/>
    <n v="6"/>
    <n v="0.2"/>
    <n v="91.199999999999989"/>
    <x v="108"/>
    <n v="19"/>
    <n v="91.2"/>
    <n v="1.0658141036401503E-14"/>
    <n v="8"/>
    <s v="Seafood"/>
  </r>
  <r>
    <x v="124"/>
    <n v="20"/>
    <n v="64.8"/>
    <n v="12"/>
    <n v="0.25"/>
    <n v="777.59999999999991"/>
    <x v="109"/>
    <n v="81"/>
    <n v="729"/>
    <n v="-48.599999999999966"/>
    <n v="3"/>
    <s v="Confections"/>
  </r>
  <r>
    <x v="124"/>
    <n v="38"/>
    <n v="210.8"/>
    <n v="40"/>
    <n v="0.25"/>
    <n v="8432"/>
    <x v="109"/>
    <n v="263.5"/>
    <n v="7905"/>
    <n v="-527.00000000000045"/>
    <n v="1"/>
    <s v="Beverages"/>
  </r>
  <r>
    <x v="124"/>
    <n v="60"/>
    <n v="27.2"/>
    <n v="70"/>
    <n v="0.25"/>
    <n v="1904"/>
    <x v="109"/>
    <n v="34"/>
    <n v="1785"/>
    <n v="-118.99999999999994"/>
    <n v="4"/>
    <s v="Dairy Products"/>
  </r>
  <r>
    <x v="124"/>
    <n v="72"/>
    <n v="27.8"/>
    <n v="42"/>
    <n v="0.25"/>
    <n v="1167.6000000000001"/>
    <x v="109"/>
    <n v="34.799999999999997"/>
    <n v="1096.1999999999998"/>
    <n v="-71.400000000000119"/>
    <n v="4"/>
    <s v="Dairy Products"/>
  </r>
  <r>
    <x v="125"/>
    <n v="58"/>
    <n v="10.6"/>
    <n v="80"/>
    <n v="0.2"/>
    <n v="848"/>
    <x v="110"/>
    <n v="13.25"/>
    <n v="848"/>
    <n v="1.4210854715202004E-13"/>
    <n v="8"/>
    <s v="Seafood"/>
  </r>
  <r>
    <x v="125"/>
    <n v="71"/>
    <n v="17.2"/>
    <n v="50"/>
    <n v="0.2"/>
    <n v="860"/>
    <x v="110"/>
    <n v="21.5"/>
    <n v="860"/>
    <n v="0"/>
    <n v="4"/>
    <s v="Dairy Products"/>
  </r>
  <r>
    <x v="126"/>
    <n v="31"/>
    <n v="8"/>
    <n v="30"/>
    <n v="0"/>
    <n v="240"/>
    <x v="110"/>
    <n v="12.5"/>
    <n v="375"/>
    <n v="135"/>
    <n v="4"/>
    <s v="Dairy Products"/>
  </r>
  <r>
    <x v="126"/>
    <n v="58"/>
    <n v="10.6"/>
    <n v="15"/>
    <n v="0"/>
    <n v="159"/>
    <x v="110"/>
    <n v="13.25"/>
    <n v="198.75"/>
    <n v="39.750000000000007"/>
    <n v="8"/>
    <s v="Seafood"/>
  </r>
  <r>
    <x v="127"/>
    <n v="14"/>
    <n v="18.600000000000001"/>
    <n v="15"/>
    <n v="0"/>
    <n v="279"/>
    <x v="111"/>
    <n v="23.25"/>
    <n v="348.75"/>
    <n v="69.749999999999972"/>
    <n v="7"/>
    <s v="Produce"/>
  </r>
  <r>
    <x v="127"/>
    <n v="54"/>
    <n v="5.9"/>
    <n v="10"/>
    <n v="0"/>
    <n v="59"/>
    <x v="111"/>
    <n v="7.45"/>
    <n v="74.5"/>
    <n v="15.499999999999998"/>
    <n v="6"/>
    <s v="Meat/Poultry"/>
  </r>
  <r>
    <x v="128"/>
    <n v="31"/>
    <n v="8"/>
    <n v="42"/>
    <n v="0.05"/>
    <n v="336"/>
    <x v="112"/>
    <n v="12.5"/>
    <n v="498.75"/>
    <n v="162.75"/>
    <n v="4"/>
    <s v="Dairy Products"/>
  </r>
  <r>
    <x v="129"/>
    <n v="28"/>
    <n v="36.4"/>
    <n v="20"/>
    <n v="0.15"/>
    <n v="728"/>
    <x v="112"/>
    <n v="45.6"/>
    <n v="775.19999999999993"/>
    <n v="47.199999999999989"/>
    <n v="7"/>
    <s v="Produce"/>
  </r>
  <r>
    <x v="129"/>
    <n v="39"/>
    <n v="14.4"/>
    <n v="20"/>
    <n v="0.15"/>
    <n v="288"/>
    <x v="112"/>
    <n v="18"/>
    <n v="306"/>
    <n v="17.999999999999972"/>
    <n v="1"/>
    <s v="Beverages"/>
  </r>
  <r>
    <x v="130"/>
    <n v="71"/>
    <n v="17.2"/>
    <n v="6"/>
    <n v="0"/>
    <n v="103.19999999999999"/>
    <x v="113"/>
    <n v="21.5"/>
    <n v="129"/>
    <n v="25.800000000000004"/>
    <n v="4"/>
    <s v="Dairy Products"/>
  </r>
  <r>
    <x v="131"/>
    <n v="41"/>
    <n v="7.7"/>
    <n v="8"/>
    <n v="0.1"/>
    <n v="61.6"/>
    <x v="114"/>
    <n v="9.65"/>
    <n v="69.48"/>
    <n v="7.8800000000000026"/>
    <n v="8"/>
    <s v="Seafood"/>
  </r>
  <r>
    <x v="131"/>
    <n v="63"/>
    <n v="35.1"/>
    <n v="16"/>
    <n v="0.1"/>
    <n v="561.6"/>
    <x v="114"/>
    <n v="43.9"/>
    <n v="632.16"/>
    <n v="70.559999999999945"/>
    <n v="2"/>
    <s v="Condiments"/>
  </r>
  <r>
    <x v="131"/>
    <n v="65"/>
    <n v="9.8000000000000007"/>
    <n v="20"/>
    <n v="0.1"/>
    <n v="196"/>
    <x v="114"/>
    <n v="21.05"/>
    <n v="378.90000000000003"/>
    <n v="182.89999999999998"/>
    <n v="2"/>
    <s v="Condiments"/>
  </r>
  <r>
    <x v="132"/>
    <n v="30"/>
    <n v="20.7"/>
    <n v="18"/>
    <n v="0.1"/>
    <n v="372.59999999999997"/>
    <x v="115"/>
    <n v="25.89"/>
    <n v="419.41800000000001"/>
    <n v="46.818000000000048"/>
    <n v="8"/>
    <s v="Seafood"/>
  </r>
  <r>
    <x v="132"/>
    <n v="53"/>
    <n v="26.2"/>
    <n v="20"/>
    <n v="0.1"/>
    <n v="524"/>
    <x v="115"/>
    <n v="32.799999999999997"/>
    <n v="590.4"/>
    <n v="66.400000000000006"/>
    <n v="6"/>
    <s v="Meat/Poultry"/>
  </r>
  <r>
    <x v="132"/>
    <n v="60"/>
    <n v="27.2"/>
    <n v="6"/>
    <n v="0.1"/>
    <n v="163.19999999999999"/>
    <x v="115"/>
    <n v="34"/>
    <n v="183.6"/>
    <n v="20.400000000000013"/>
    <n v="4"/>
    <s v="Dairy Products"/>
  </r>
  <r>
    <x v="132"/>
    <n v="70"/>
    <n v="9.6"/>
    <n v="30"/>
    <n v="0"/>
    <n v="288"/>
    <x v="115"/>
    <n v="15"/>
    <n v="450"/>
    <n v="162"/>
    <n v="1"/>
    <s v="Beverages"/>
  </r>
  <r>
    <x v="133"/>
    <n v="74"/>
    <n v="8"/>
    <n v="14"/>
    <n v="0"/>
    <n v="112"/>
    <x v="115"/>
    <n v="10"/>
    <n v="140"/>
    <n v="28"/>
    <n v="7"/>
    <s v="Produce"/>
  </r>
  <r>
    <x v="134"/>
    <n v="5"/>
    <n v="13.6"/>
    <n v="32"/>
    <n v="0"/>
    <n v="435.2"/>
    <x v="116"/>
    <n v="21.35"/>
    <n v="683.2"/>
    <n v="248.00000000000006"/>
    <n v="2"/>
    <s v="Condiments"/>
  </r>
  <r>
    <x v="134"/>
    <n v="18"/>
    <n v="50"/>
    <n v="9"/>
    <n v="0"/>
    <n v="450"/>
    <x v="116"/>
    <n v="62.5"/>
    <n v="562.5"/>
    <n v="112.5"/>
    <n v="8"/>
    <s v="Seafood"/>
  </r>
  <r>
    <x v="134"/>
    <n v="29"/>
    <n v="99"/>
    <n v="14"/>
    <n v="0"/>
    <n v="1386"/>
    <x v="116"/>
    <n v="123.79"/>
    <n v="1733.0600000000002"/>
    <n v="347.06000000000006"/>
    <n v="6"/>
    <s v="Meat/Poultry"/>
  </r>
  <r>
    <x v="134"/>
    <n v="33"/>
    <n v="2"/>
    <n v="60"/>
    <n v="0"/>
    <n v="120"/>
    <x v="116"/>
    <n v="2.5"/>
    <n v="150"/>
    <n v="30"/>
    <n v="4"/>
    <s v="Dairy Products"/>
  </r>
  <r>
    <x v="134"/>
    <n v="74"/>
    <n v="8"/>
    <n v="50"/>
    <n v="0"/>
    <n v="400"/>
    <x v="116"/>
    <n v="10"/>
    <n v="500"/>
    <n v="100"/>
    <n v="7"/>
    <s v="Produce"/>
  </r>
  <r>
    <x v="135"/>
    <n v="13"/>
    <n v="4.8"/>
    <n v="20"/>
    <n v="0"/>
    <n v="96"/>
    <x v="117"/>
    <n v="6"/>
    <n v="120"/>
    <n v="24.000000000000004"/>
    <n v="8"/>
    <s v="Seafood"/>
  </r>
  <r>
    <x v="135"/>
    <n v="50"/>
    <n v="10.4"/>
    <n v="15"/>
    <n v="0"/>
    <n v="156"/>
    <x v="117"/>
    <n v="16.25"/>
    <n v="243.75"/>
    <n v="87.75"/>
    <n v="3"/>
    <s v="Confections"/>
  </r>
  <r>
    <x v="135"/>
    <n v="56"/>
    <n v="30.4"/>
    <n v="20"/>
    <n v="0"/>
    <n v="608"/>
    <x v="117"/>
    <n v="38"/>
    <n v="760"/>
    <n v="152.00000000000003"/>
    <n v="5"/>
    <s v="Grains/Cereals"/>
  </r>
  <r>
    <x v="136"/>
    <n v="20"/>
    <n v="64.8"/>
    <n v="28"/>
    <n v="0"/>
    <n v="1814.3999999999999"/>
    <x v="117"/>
    <n v="81"/>
    <n v="2268"/>
    <n v="453.60000000000008"/>
    <n v="3"/>
    <s v="Confections"/>
  </r>
  <r>
    <x v="136"/>
    <n v="60"/>
    <n v="27.2"/>
    <n v="15"/>
    <n v="0"/>
    <n v="408"/>
    <x v="117"/>
    <n v="34"/>
    <n v="510"/>
    <n v="102.00000000000001"/>
    <n v="4"/>
    <s v="Dairy Products"/>
  </r>
  <r>
    <x v="137"/>
    <n v="7"/>
    <n v="19.2"/>
    <n v="10"/>
    <n v="0.2"/>
    <n v="192"/>
    <x v="118"/>
    <n v="30"/>
    <n v="240"/>
    <n v="48.000000000000007"/>
    <n v="7"/>
    <s v="Produce"/>
  </r>
  <r>
    <x v="137"/>
    <n v="60"/>
    <n v="27.2"/>
    <n v="20"/>
    <n v="0.2"/>
    <n v="544"/>
    <x v="118"/>
    <n v="34"/>
    <n v="544"/>
    <n v="7.1054273576010019E-14"/>
    <n v="4"/>
    <s v="Dairy Products"/>
  </r>
  <r>
    <x v="137"/>
    <n v="68"/>
    <n v="8"/>
    <n v="8"/>
    <n v="0.2"/>
    <n v="64"/>
    <x v="118"/>
    <n v="12.5"/>
    <n v="80"/>
    <n v="16"/>
    <n v="3"/>
    <s v="Confections"/>
  </r>
  <r>
    <x v="138"/>
    <n v="24"/>
    <n v="3.6"/>
    <n v="15"/>
    <n v="0"/>
    <n v="54"/>
    <x v="119"/>
    <n v="4.5"/>
    <n v="67.5"/>
    <n v="13.499999999999998"/>
    <n v="1"/>
    <s v="Beverages"/>
  </r>
  <r>
    <x v="138"/>
    <n v="34"/>
    <n v="9.8000000000000007"/>
    <n v="10"/>
    <n v="0"/>
    <n v="98"/>
    <x v="119"/>
    <n v="14"/>
    <n v="140"/>
    <n v="41.999999999999993"/>
    <n v="1"/>
    <s v="Beverages"/>
  </r>
  <r>
    <x v="139"/>
    <n v="24"/>
    <n v="3.6"/>
    <n v="15"/>
    <n v="0"/>
    <n v="54"/>
    <x v="119"/>
    <n v="4.5"/>
    <n v="67.5"/>
    <n v="13.499999999999998"/>
    <n v="1"/>
    <s v="Beverages"/>
  </r>
  <r>
    <x v="139"/>
    <n v="28"/>
    <n v="36.4"/>
    <n v="6"/>
    <n v="0"/>
    <n v="218.39999999999998"/>
    <x v="119"/>
    <n v="45.6"/>
    <n v="273.60000000000002"/>
    <n v="55.200000000000017"/>
    <n v="7"/>
    <s v="Produce"/>
  </r>
  <r>
    <x v="139"/>
    <n v="59"/>
    <n v="44"/>
    <n v="12"/>
    <n v="0"/>
    <n v="528"/>
    <x v="119"/>
    <n v="55"/>
    <n v="660"/>
    <n v="132"/>
    <n v="4"/>
    <s v="Dairy Products"/>
  </r>
  <r>
    <x v="139"/>
    <n v="71"/>
    <n v="17.2"/>
    <n v="15"/>
    <n v="0"/>
    <n v="258"/>
    <x v="119"/>
    <n v="21.5"/>
    <n v="322.5"/>
    <n v="64.500000000000014"/>
    <n v="4"/>
    <s v="Dairy Products"/>
  </r>
  <r>
    <x v="140"/>
    <n v="45"/>
    <n v="7.6"/>
    <n v="15"/>
    <n v="0.2"/>
    <n v="114"/>
    <x v="120"/>
    <n v="9.5"/>
    <n v="114"/>
    <n v="1.3322676295501878E-14"/>
    <n v="8"/>
    <s v="Seafood"/>
  </r>
  <r>
    <x v="140"/>
    <n v="52"/>
    <n v="5.6"/>
    <n v="20"/>
    <n v="0.2"/>
    <n v="112"/>
    <x v="120"/>
    <n v="7"/>
    <n v="112"/>
    <n v="1.7763568394002505E-14"/>
    <n v="5"/>
    <s v="Grains/Cereals"/>
  </r>
  <r>
    <x v="140"/>
    <n v="53"/>
    <n v="26.2"/>
    <n v="40"/>
    <n v="0"/>
    <n v="1048"/>
    <x v="120"/>
    <n v="32.799999999999997"/>
    <n v="1312"/>
    <n v="263.99999999999989"/>
    <n v="6"/>
    <s v="Meat/Poultry"/>
  </r>
  <r>
    <x v="141"/>
    <n v="10"/>
    <n v="24.8"/>
    <n v="16"/>
    <n v="0"/>
    <n v="396.8"/>
    <x v="121"/>
    <n v="31"/>
    <n v="496"/>
    <n v="99.199999999999989"/>
    <n v="8"/>
    <s v="Seafood"/>
  </r>
  <r>
    <x v="141"/>
    <n v="55"/>
    <n v="19.2"/>
    <n v="15"/>
    <n v="0"/>
    <n v="288"/>
    <x v="121"/>
    <n v="24"/>
    <n v="360"/>
    <n v="72.000000000000014"/>
    <n v="6"/>
    <s v="Meat/Poultry"/>
  </r>
  <r>
    <x v="141"/>
    <n v="62"/>
    <n v="39.4"/>
    <n v="20"/>
    <n v="0"/>
    <n v="788"/>
    <x v="121"/>
    <n v="49.3"/>
    <n v="986"/>
    <n v="197.99999999999997"/>
    <n v="3"/>
    <s v="Confections"/>
  </r>
  <r>
    <x v="141"/>
    <n v="70"/>
    <n v="9.6"/>
    <n v="30"/>
    <n v="0"/>
    <n v="288"/>
    <x v="121"/>
    <n v="15"/>
    <n v="450"/>
    <n v="162"/>
    <n v="1"/>
    <s v="Beverages"/>
  </r>
  <r>
    <x v="142"/>
    <n v="31"/>
    <n v="8"/>
    <n v="60"/>
    <n v="0.1"/>
    <n v="480"/>
    <x v="122"/>
    <n v="12.5"/>
    <n v="675"/>
    <n v="195"/>
    <n v="4"/>
    <s v="Dairy Products"/>
  </r>
  <r>
    <x v="142"/>
    <n v="35"/>
    <n v="14.4"/>
    <n v="40"/>
    <n v="0.1"/>
    <n v="576"/>
    <x v="122"/>
    <n v="18"/>
    <n v="648"/>
    <n v="71.999999999999957"/>
    <n v="1"/>
    <s v="Beverages"/>
  </r>
  <r>
    <x v="142"/>
    <n v="46"/>
    <n v="9.6"/>
    <n v="45"/>
    <n v="0"/>
    <n v="432"/>
    <x v="122"/>
    <n v="12"/>
    <n v="540"/>
    <n v="108.00000000000001"/>
    <n v="8"/>
    <s v="Seafood"/>
  </r>
  <r>
    <x v="142"/>
    <n v="72"/>
    <n v="27.8"/>
    <n v="24"/>
    <n v="0.1"/>
    <n v="667.2"/>
    <x v="122"/>
    <n v="34.799999999999997"/>
    <n v="751.68"/>
    <n v="84.479999999999905"/>
    <n v="4"/>
    <s v="Dairy Products"/>
  </r>
  <r>
    <x v="143"/>
    <n v="13"/>
    <n v="4.8"/>
    <n v="18"/>
    <n v="0"/>
    <n v="86.399999999999991"/>
    <x v="122"/>
    <n v="6"/>
    <n v="108"/>
    <n v="21.6"/>
    <n v="8"/>
    <s v="Seafood"/>
  </r>
  <r>
    <x v="144"/>
    <n v="69"/>
    <n v="28.8"/>
    <n v="50"/>
    <n v="0"/>
    <n v="1440"/>
    <x v="123"/>
    <n v="36"/>
    <n v="1800"/>
    <n v="359.99999999999994"/>
    <n v="4"/>
    <s v="Dairy Products"/>
  </r>
  <r>
    <x v="145"/>
    <n v="2"/>
    <n v="15.2"/>
    <n v="25"/>
    <n v="0.25"/>
    <n v="380"/>
    <x v="124"/>
    <n v="19"/>
    <n v="356.25"/>
    <n v="-23.749999999999982"/>
    <n v="1"/>
    <s v="Beverages"/>
  </r>
  <r>
    <x v="145"/>
    <n v="14"/>
    <n v="18.600000000000001"/>
    <n v="42"/>
    <n v="0.25"/>
    <n v="781.2"/>
    <x v="124"/>
    <n v="23.25"/>
    <n v="732.375"/>
    <n v="-48.82500000000006"/>
    <n v="7"/>
    <s v="Produce"/>
  </r>
  <r>
    <x v="145"/>
    <n v="25"/>
    <n v="9.8000000000000007"/>
    <n v="7"/>
    <n v="0.25"/>
    <n v="68.600000000000009"/>
    <x v="124"/>
    <n v="14"/>
    <n v="73.5"/>
    <n v="4.899999999999995"/>
    <n v="3"/>
    <s v="Confections"/>
  </r>
  <r>
    <x v="145"/>
    <n v="26"/>
    <n v="24.9"/>
    <n v="70"/>
    <n v="0.25"/>
    <n v="1743"/>
    <x v="124"/>
    <n v="31.23"/>
    <n v="1639.5749999999998"/>
    <n v="-103.42499999999994"/>
    <n v="3"/>
    <s v="Confections"/>
  </r>
  <r>
    <x v="145"/>
    <n v="31"/>
    <n v="8"/>
    <n v="32"/>
    <n v="0"/>
    <n v="256"/>
    <x v="124"/>
    <n v="12.5"/>
    <n v="400"/>
    <n v="144"/>
    <n v="4"/>
    <s v="Dairy Products"/>
  </r>
  <r>
    <x v="146"/>
    <n v="13"/>
    <n v="4.8"/>
    <n v="10"/>
    <n v="0"/>
    <n v="48"/>
    <x v="124"/>
    <n v="6"/>
    <n v="60"/>
    <n v="12.000000000000002"/>
    <n v="8"/>
    <s v="Seafood"/>
  </r>
  <r>
    <x v="146"/>
    <n v="62"/>
    <n v="39.4"/>
    <n v="10"/>
    <n v="0"/>
    <n v="394"/>
    <x v="124"/>
    <n v="49.3"/>
    <n v="493"/>
    <n v="98.999999999999986"/>
    <n v="3"/>
    <s v="Confections"/>
  </r>
  <r>
    <x v="147"/>
    <n v="46"/>
    <n v="9.6"/>
    <n v="28"/>
    <n v="0.1"/>
    <n v="268.8"/>
    <x v="125"/>
    <n v="12"/>
    <n v="302.40000000000003"/>
    <n v="33.60000000000003"/>
    <n v="8"/>
    <s v="Seafood"/>
  </r>
  <r>
    <x v="147"/>
    <n v="53"/>
    <n v="26.2"/>
    <n v="70"/>
    <n v="0.1"/>
    <n v="1834"/>
    <x v="125"/>
    <n v="32.799999999999997"/>
    <n v="2066.4"/>
    <n v="232.40000000000003"/>
    <n v="6"/>
    <s v="Meat/Poultry"/>
  </r>
  <r>
    <x v="147"/>
    <n v="69"/>
    <n v="28.8"/>
    <n v="8"/>
    <n v="0"/>
    <n v="230.4"/>
    <x v="125"/>
    <n v="36"/>
    <n v="288"/>
    <n v="57.599999999999994"/>
    <n v="4"/>
    <s v="Dairy Products"/>
  </r>
  <r>
    <x v="148"/>
    <n v="23"/>
    <n v="7.2"/>
    <n v="40"/>
    <n v="0"/>
    <n v="288"/>
    <x v="126"/>
    <n v="9"/>
    <n v="360"/>
    <n v="72"/>
    <n v="5"/>
    <s v="Grains/Cereals"/>
  </r>
  <r>
    <x v="148"/>
    <n v="71"/>
    <n v="17.2"/>
    <n v="60"/>
    <n v="0"/>
    <n v="1032"/>
    <x v="126"/>
    <n v="21.5"/>
    <n v="1290"/>
    <n v="258.00000000000006"/>
    <n v="4"/>
    <s v="Dairy Products"/>
  </r>
  <r>
    <x v="148"/>
    <n v="72"/>
    <n v="27.8"/>
    <n v="21"/>
    <n v="0"/>
    <n v="583.80000000000007"/>
    <x v="126"/>
    <n v="34.799999999999997"/>
    <n v="730.8"/>
    <n v="146.99999999999991"/>
    <n v="4"/>
    <s v="Dairy Products"/>
  </r>
  <r>
    <x v="149"/>
    <n v="21"/>
    <n v="8"/>
    <n v="10"/>
    <n v="0.15"/>
    <n v="80"/>
    <x v="126"/>
    <n v="10"/>
    <n v="85"/>
    <n v="5"/>
    <n v="3"/>
    <s v="Confections"/>
  </r>
  <r>
    <x v="149"/>
    <n v="51"/>
    <n v="42.4"/>
    <n v="18"/>
    <n v="0.15"/>
    <n v="763.19999999999993"/>
    <x v="126"/>
    <n v="53"/>
    <n v="810.9"/>
    <n v="47.699999999999974"/>
    <n v="7"/>
    <s v="Produce"/>
  </r>
  <r>
    <x v="150"/>
    <n v="35"/>
    <n v="14.4"/>
    <n v="30"/>
    <n v="0"/>
    <n v="432"/>
    <x v="127"/>
    <n v="18"/>
    <n v="540"/>
    <n v="107.99999999999999"/>
    <n v="1"/>
    <s v="Beverages"/>
  </r>
  <r>
    <x v="150"/>
    <n v="55"/>
    <n v="19.2"/>
    <n v="120"/>
    <n v="0.1"/>
    <n v="2304"/>
    <x v="127"/>
    <n v="24"/>
    <n v="2592"/>
    <n v="288.00000000000023"/>
    <n v="6"/>
    <s v="Meat/Poultry"/>
  </r>
  <r>
    <x v="151"/>
    <n v="68"/>
    <n v="8"/>
    <n v="60"/>
    <n v="0"/>
    <n v="480"/>
    <x v="128"/>
    <n v="12.5"/>
    <n v="750"/>
    <n v="270"/>
    <n v="3"/>
    <s v="Confections"/>
  </r>
  <r>
    <x v="151"/>
    <n v="71"/>
    <n v="17.2"/>
    <n v="30"/>
    <n v="0"/>
    <n v="516"/>
    <x v="128"/>
    <n v="21.5"/>
    <n v="645"/>
    <n v="129.00000000000003"/>
    <n v="4"/>
    <s v="Dairy Products"/>
  </r>
  <r>
    <x v="151"/>
    <n v="76"/>
    <n v="14.4"/>
    <n v="35"/>
    <n v="0"/>
    <n v="504"/>
    <x v="128"/>
    <n v="18"/>
    <n v="630"/>
    <n v="125.99999999999999"/>
    <n v="1"/>
    <s v="Beverages"/>
  </r>
  <r>
    <x v="151"/>
    <n v="77"/>
    <n v="10.4"/>
    <n v="14"/>
    <n v="0"/>
    <n v="145.6"/>
    <x v="128"/>
    <n v="13"/>
    <n v="182"/>
    <n v="36.399999999999991"/>
    <n v="2"/>
    <s v="Condiments"/>
  </r>
  <r>
    <x v="152"/>
    <n v="29"/>
    <n v="99"/>
    <n v="21"/>
    <n v="0"/>
    <n v="2079"/>
    <x v="129"/>
    <n v="123.79"/>
    <n v="2599.59"/>
    <n v="520.59000000000015"/>
    <n v="6"/>
    <s v="Meat/Poultry"/>
  </r>
  <r>
    <x v="152"/>
    <n v="35"/>
    <n v="14.4"/>
    <n v="35"/>
    <n v="0"/>
    <n v="504"/>
    <x v="129"/>
    <n v="18"/>
    <n v="630"/>
    <n v="125.99999999999999"/>
    <n v="1"/>
    <s v="Beverages"/>
  </r>
  <r>
    <x v="152"/>
    <n v="49"/>
    <n v="16"/>
    <n v="30"/>
    <n v="0"/>
    <n v="480"/>
    <x v="129"/>
    <n v="20"/>
    <n v="600"/>
    <n v="120"/>
    <n v="3"/>
    <s v="Confections"/>
  </r>
  <r>
    <x v="153"/>
    <n v="30"/>
    <n v="20.7"/>
    <n v="18"/>
    <n v="0"/>
    <n v="372.59999999999997"/>
    <x v="129"/>
    <n v="25.89"/>
    <n v="466.02"/>
    <n v="93.420000000000016"/>
    <n v="8"/>
    <s v="Seafood"/>
  </r>
  <r>
    <x v="153"/>
    <n v="56"/>
    <n v="30.4"/>
    <n v="70"/>
    <n v="0"/>
    <n v="2128"/>
    <x v="129"/>
    <n v="38"/>
    <n v="2660"/>
    <n v="532.00000000000011"/>
    <n v="5"/>
    <s v="Grains/Cereals"/>
  </r>
  <r>
    <x v="153"/>
    <n v="65"/>
    <n v="9.8000000000000007"/>
    <n v="20"/>
    <n v="0"/>
    <n v="196"/>
    <x v="129"/>
    <n v="21.05"/>
    <n v="421"/>
    <n v="225"/>
    <n v="2"/>
    <s v="Condiments"/>
  </r>
  <r>
    <x v="153"/>
    <n v="71"/>
    <n v="17.2"/>
    <n v="60"/>
    <n v="0"/>
    <n v="1032"/>
    <x v="129"/>
    <n v="21.5"/>
    <n v="1290"/>
    <n v="258.00000000000006"/>
    <n v="4"/>
    <s v="Dairy Products"/>
  </r>
  <r>
    <x v="154"/>
    <n v="23"/>
    <n v="7.2"/>
    <n v="60"/>
    <n v="0"/>
    <n v="432"/>
    <x v="130"/>
    <n v="9"/>
    <n v="540"/>
    <n v="107.99999999999999"/>
    <n v="5"/>
    <s v="Grains/Cereals"/>
  </r>
  <r>
    <x v="154"/>
    <n v="63"/>
    <n v="35.1"/>
    <n v="65"/>
    <n v="0"/>
    <n v="2281.5"/>
    <x v="130"/>
    <n v="43.9"/>
    <n v="2853.5"/>
    <n v="571.99999999999977"/>
    <n v="2"/>
    <s v="Condiments"/>
  </r>
  <r>
    <x v="155"/>
    <n v="16"/>
    <n v="13.9"/>
    <n v="21"/>
    <n v="0.15"/>
    <n v="291.90000000000003"/>
    <x v="131"/>
    <n v="17.45"/>
    <n v="311.48249999999996"/>
    <n v="19.582499999999982"/>
    <n v="3"/>
    <s v="Confections"/>
  </r>
  <r>
    <x v="155"/>
    <n v="48"/>
    <n v="10.199999999999999"/>
    <n v="70"/>
    <n v="0.15"/>
    <n v="714"/>
    <x v="131"/>
    <n v="12.75"/>
    <n v="758.625"/>
    <n v="44.625000000000071"/>
    <n v="3"/>
    <s v="Confections"/>
  </r>
  <r>
    <x v="156"/>
    <n v="26"/>
    <n v="24.9"/>
    <n v="30"/>
    <n v="0.05"/>
    <n v="747"/>
    <x v="131"/>
    <n v="31.23"/>
    <n v="890.05499999999995"/>
    <n v="143.05499999999998"/>
    <n v="3"/>
    <s v="Confections"/>
  </r>
  <r>
    <x v="156"/>
    <n v="42"/>
    <n v="9.8000000000000007"/>
    <n v="40"/>
    <n v="0.05"/>
    <n v="392"/>
    <x v="131"/>
    <n v="14"/>
    <n v="532"/>
    <n v="139.99999999999994"/>
    <n v="5"/>
    <s v="Grains/Cereals"/>
  </r>
  <r>
    <x v="156"/>
    <n v="49"/>
    <n v="16"/>
    <n v="30"/>
    <n v="0.05"/>
    <n v="480"/>
    <x v="131"/>
    <n v="20"/>
    <n v="570"/>
    <n v="90"/>
    <n v="3"/>
    <s v="Confections"/>
  </r>
  <r>
    <x v="157"/>
    <n v="3"/>
    <n v="8"/>
    <n v="50"/>
    <n v="0"/>
    <n v="400"/>
    <x v="132"/>
    <n v="10"/>
    <n v="500"/>
    <n v="100"/>
    <n v="2"/>
    <s v="Condiments"/>
  </r>
  <r>
    <x v="158"/>
    <n v="1"/>
    <n v="14.4"/>
    <n v="10"/>
    <n v="0"/>
    <n v="144"/>
    <x v="133"/>
    <n v="18"/>
    <n v="180"/>
    <n v="36"/>
    <n v="1"/>
    <s v="Beverages"/>
  </r>
  <r>
    <x v="158"/>
    <n v="21"/>
    <n v="8"/>
    <n v="30"/>
    <n v="0.1"/>
    <n v="240"/>
    <x v="133"/>
    <n v="10"/>
    <n v="270"/>
    <n v="30"/>
    <n v="3"/>
    <s v="Confections"/>
  </r>
  <r>
    <x v="158"/>
    <n v="28"/>
    <n v="36.4"/>
    <n v="42"/>
    <n v="0.1"/>
    <n v="1528.8"/>
    <x v="133"/>
    <n v="45.6"/>
    <n v="1723.68"/>
    <n v="194.88000000000002"/>
    <n v="7"/>
    <s v="Produce"/>
  </r>
  <r>
    <x v="158"/>
    <n v="36"/>
    <n v="15.2"/>
    <n v="5"/>
    <n v="0.1"/>
    <n v="76"/>
    <x v="133"/>
    <n v="19"/>
    <n v="85.5"/>
    <n v="9.5000000000000107"/>
    <n v="8"/>
    <s v="Seafood"/>
  </r>
  <r>
    <x v="158"/>
    <n v="40"/>
    <n v="14.7"/>
    <n v="2"/>
    <n v="0.1"/>
    <n v="29.4"/>
    <x v="133"/>
    <n v="18.399999999999999"/>
    <n v="33.119999999999997"/>
    <n v="3.7199999999999989"/>
    <n v="8"/>
    <s v="Seafood"/>
  </r>
  <r>
    <x v="159"/>
    <n v="11"/>
    <n v="9.8000000000000007"/>
    <n v="30"/>
    <n v="0"/>
    <n v="294"/>
    <x v="133"/>
    <n v="21"/>
    <n v="630"/>
    <n v="336"/>
    <n v="4"/>
    <s v="Dairy Products"/>
  </r>
  <r>
    <x v="159"/>
    <n v="69"/>
    <n v="28.8"/>
    <n v="15"/>
    <n v="0"/>
    <n v="432"/>
    <x v="133"/>
    <n v="36"/>
    <n v="540"/>
    <n v="107.99999999999999"/>
    <n v="4"/>
    <s v="Dairy Products"/>
  </r>
  <r>
    <x v="159"/>
    <n v="71"/>
    <n v="17.2"/>
    <n v="15"/>
    <n v="0"/>
    <n v="258"/>
    <x v="133"/>
    <n v="21.5"/>
    <n v="322.5"/>
    <n v="64.500000000000014"/>
    <n v="4"/>
    <s v="Dairy Products"/>
  </r>
  <r>
    <x v="160"/>
    <n v="37"/>
    <n v="20.8"/>
    <n v="10"/>
    <n v="0"/>
    <n v="208"/>
    <x v="134"/>
    <n v="26"/>
    <n v="260"/>
    <n v="51.999999999999993"/>
    <n v="8"/>
    <s v="Seafood"/>
  </r>
  <r>
    <x v="160"/>
    <n v="54"/>
    <n v="5.9"/>
    <n v="6"/>
    <n v="0"/>
    <n v="35.400000000000006"/>
    <x v="134"/>
    <n v="7.45"/>
    <n v="44.7"/>
    <n v="9.2999999999999989"/>
    <n v="6"/>
    <s v="Meat/Poultry"/>
  </r>
  <r>
    <x v="160"/>
    <n v="62"/>
    <n v="39.4"/>
    <n v="35"/>
    <n v="0"/>
    <n v="1379"/>
    <x v="134"/>
    <n v="49.3"/>
    <n v="1725.5"/>
    <n v="346.49999999999994"/>
    <n v="3"/>
    <s v="Confections"/>
  </r>
  <r>
    <x v="161"/>
    <n v="14"/>
    <n v="18.600000000000001"/>
    <n v="12"/>
    <n v="0"/>
    <n v="223.20000000000002"/>
    <x v="135"/>
    <n v="23.25"/>
    <n v="279"/>
    <n v="55.799999999999983"/>
    <n v="7"/>
    <s v="Produce"/>
  </r>
  <r>
    <x v="161"/>
    <n v="21"/>
    <n v="8"/>
    <n v="12"/>
    <n v="0"/>
    <n v="96"/>
    <x v="135"/>
    <n v="10"/>
    <n v="120"/>
    <n v="24"/>
    <n v="3"/>
    <s v="Confections"/>
  </r>
  <r>
    <x v="162"/>
    <n v="33"/>
    <n v="2"/>
    <n v="49"/>
    <n v="0"/>
    <n v="98"/>
    <x v="136"/>
    <n v="2.5"/>
    <n v="122.5"/>
    <n v="24.5"/>
    <n v="4"/>
    <s v="Dairy Products"/>
  </r>
  <r>
    <x v="162"/>
    <n v="59"/>
    <n v="44"/>
    <n v="16"/>
    <n v="0"/>
    <n v="704"/>
    <x v="136"/>
    <n v="55"/>
    <n v="880"/>
    <n v="176"/>
    <n v="4"/>
    <s v="Dairy Products"/>
  </r>
  <r>
    <x v="163"/>
    <n v="41"/>
    <n v="7.7"/>
    <n v="25"/>
    <n v="0.2"/>
    <n v="192.5"/>
    <x v="136"/>
    <n v="9.65"/>
    <n v="193"/>
    <n v="0.50000000000001155"/>
    <n v="8"/>
    <s v="Seafood"/>
  </r>
  <r>
    <x v="163"/>
    <n v="44"/>
    <n v="12.4"/>
    <n v="40"/>
    <n v="0.2"/>
    <n v="496"/>
    <x v="136"/>
    <n v="19.45"/>
    <n v="622.40000000000009"/>
    <n v="126.4"/>
    <n v="2"/>
    <s v="Condiments"/>
  </r>
  <r>
    <x v="163"/>
    <n v="59"/>
    <n v="44"/>
    <n v="9"/>
    <n v="0.2"/>
    <n v="396"/>
    <x v="136"/>
    <n v="55"/>
    <n v="396"/>
    <n v="0"/>
    <n v="4"/>
    <s v="Dairy Products"/>
  </r>
  <r>
    <x v="164"/>
    <n v="14"/>
    <n v="18.600000000000001"/>
    <n v="20"/>
    <n v="0.1"/>
    <n v="372"/>
    <x v="137"/>
    <n v="23.25"/>
    <n v="418.5"/>
    <n v="46.499999999999986"/>
    <n v="7"/>
    <s v="Produce"/>
  </r>
  <r>
    <x v="165"/>
    <n v="1"/>
    <n v="14.4"/>
    <n v="24"/>
    <n v="0"/>
    <n v="345.6"/>
    <x v="138"/>
    <n v="18"/>
    <n v="432"/>
    <n v="86.399999999999991"/>
    <n v="1"/>
    <s v="Beverages"/>
  </r>
  <r>
    <x v="165"/>
    <n v="62"/>
    <n v="39.4"/>
    <n v="40"/>
    <n v="0"/>
    <n v="1576"/>
    <x v="138"/>
    <n v="49.3"/>
    <n v="1972"/>
    <n v="395.99999999999994"/>
    <n v="3"/>
    <s v="Confections"/>
  </r>
  <r>
    <x v="165"/>
    <n v="76"/>
    <n v="14.4"/>
    <n v="14"/>
    <n v="0"/>
    <n v="201.6"/>
    <x v="138"/>
    <n v="18"/>
    <n v="252"/>
    <n v="50.399999999999991"/>
    <n v="1"/>
    <s v="Beverages"/>
  </r>
  <r>
    <x v="166"/>
    <n v="19"/>
    <n v="7.3"/>
    <n v="18"/>
    <n v="0.05"/>
    <n v="131.4"/>
    <x v="138"/>
    <n v="9.1999999999999993"/>
    <n v="157.32"/>
    <n v="25.919999999999973"/>
    <n v="3"/>
    <s v="Confections"/>
  </r>
  <r>
    <x v="166"/>
    <n v="33"/>
    <n v="2"/>
    <n v="50"/>
    <n v="0"/>
    <n v="100"/>
    <x v="138"/>
    <n v="2.5"/>
    <n v="125"/>
    <n v="25"/>
    <n v="4"/>
    <s v="Dairy Products"/>
  </r>
  <r>
    <x v="167"/>
    <n v="17"/>
    <n v="31.2"/>
    <n v="2"/>
    <n v="0"/>
    <n v="62.4"/>
    <x v="139"/>
    <n v="39"/>
    <n v="78"/>
    <n v="15.600000000000001"/>
    <n v="6"/>
    <s v="Meat/Poultry"/>
  </r>
  <r>
    <x v="167"/>
    <n v="33"/>
    <n v="2"/>
    <n v="20"/>
    <n v="0"/>
    <n v="40"/>
    <x v="139"/>
    <n v="2.5"/>
    <n v="50"/>
    <n v="10"/>
    <n v="4"/>
    <s v="Dairy Products"/>
  </r>
  <r>
    <x v="168"/>
    <n v="19"/>
    <n v="7.3"/>
    <n v="20"/>
    <n v="0"/>
    <n v="146"/>
    <x v="140"/>
    <n v="9.1999999999999993"/>
    <n v="184"/>
    <n v="37.999999999999986"/>
    <n v="3"/>
    <s v="Confections"/>
  </r>
  <r>
    <x v="168"/>
    <n v="53"/>
    <n v="26.2"/>
    <n v="10"/>
    <n v="0"/>
    <n v="262"/>
    <x v="140"/>
    <n v="32.799999999999997"/>
    <n v="328"/>
    <n v="65.999999999999972"/>
    <n v="6"/>
    <s v="Meat/Poultry"/>
  </r>
  <r>
    <x v="168"/>
    <n v="57"/>
    <n v="15.6"/>
    <n v="20"/>
    <n v="0"/>
    <n v="312"/>
    <x v="140"/>
    <n v="19.5"/>
    <n v="390"/>
    <n v="78"/>
    <n v="5"/>
    <s v="Grains/Cereals"/>
  </r>
  <r>
    <x v="169"/>
    <n v="38"/>
    <n v="210.8"/>
    <n v="50"/>
    <n v="0"/>
    <n v="10540"/>
    <x v="140"/>
    <n v="263.5"/>
    <n v="13175"/>
    <n v="2634.9999999999995"/>
    <n v="1"/>
    <s v="Beverages"/>
  </r>
  <r>
    <x v="169"/>
    <n v="46"/>
    <n v="9.6"/>
    <n v="2"/>
    <n v="0.25"/>
    <n v="19.2"/>
    <x v="140"/>
    <n v="12"/>
    <n v="18"/>
    <n v="-1.1999999999999993"/>
    <n v="8"/>
    <s v="Seafood"/>
  </r>
  <r>
    <x v="169"/>
    <n v="68"/>
    <n v="8"/>
    <n v="36"/>
    <n v="0.25"/>
    <n v="288"/>
    <x v="140"/>
    <n v="12.5"/>
    <n v="337.5"/>
    <n v="49.5"/>
    <n v="3"/>
    <s v="Confections"/>
  </r>
  <r>
    <x v="169"/>
    <n v="77"/>
    <n v="10.4"/>
    <n v="35"/>
    <n v="0"/>
    <n v="364"/>
    <x v="140"/>
    <n v="13"/>
    <n v="455"/>
    <n v="90.999999999999986"/>
    <n v="2"/>
    <s v="Condiments"/>
  </r>
  <r>
    <x v="170"/>
    <n v="2"/>
    <n v="15.2"/>
    <n v="60"/>
    <n v="0"/>
    <n v="912"/>
    <x v="141"/>
    <n v="19"/>
    <n v="1140"/>
    <n v="228.00000000000006"/>
    <n v="1"/>
    <s v="Beverages"/>
  </r>
  <r>
    <x v="170"/>
    <n v="47"/>
    <n v="7.6"/>
    <n v="55"/>
    <n v="0"/>
    <n v="418"/>
    <x v="141"/>
    <n v="9.5"/>
    <n v="522.5"/>
    <n v="104.50000000000001"/>
    <n v="3"/>
    <s v="Confections"/>
  </r>
  <r>
    <x v="170"/>
    <n v="61"/>
    <n v="22.8"/>
    <n v="16"/>
    <n v="0"/>
    <n v="364.8"/>
    <x v="141"/>
    <n v="28.5"/>
    <n v="456"/>
    <n v="91.199999999999989"/>
    <n v="2"/>
    <s v="Condiments"/>
  </r>
  <r>
    <x v="170"/>
    <n v="74"/>
    <n v="8"/>
    <n v="15"/>
    <n v="0"/>
    <n v="120"/>
    <x v="141"/>
    <n v="10"/>
    <n v="150"/>
    <n v="30"/>
    <n v="7"/>
    <s v="Produce"/>
  </r>
  <r>
    <x v="171"/>
    <n v="60"/>
    <n v="27.2"/>
    <n v="60"/>
    <n v="0.05"/>
    <n v="1632"/>
    <x v="142"/>
    <n v="34"/>
    <n v="1938"/>
    <n v="305.99999999999989"/>
    <n v="4"/>
    <s v="Dairy Products"/>
  </r>
  <r>
    <x v="171"/>
    <n v="69"/>
    <n v="28.8"/>
    <n v="20"/>
    <n v="0.05"/>
    <n v="576"/>
    <x v="142"/>
    <n v="36"/>
    <n v="684"/>
    <n v="107.9999999999999"/>
    <n v="4"/>
    <s v="Dairy Products"/>
  </r>
  <r>
    <x v="172"/>
    <n v="9"/>
    <n v="77.599999999999994"/>
    <n v="20"/>
    <n v="0.1"/>
    <n v="1552"/>
    <x v="143"/>
    <n v="97"/>
    <n v="1746"/>
    <n v="194.00000000000006"/>
    <n v="6"/>
    <s v="Meat/Poultry"/>
  </r>
  <r>
    <x v="172"/>
    <n v="13"/>
    <n v="4.8"/>
    <n v="2"/>
    <n v="0.1"/>
    <n v="9.6"/>
    <x v="143"/>
    <n v="6"/>
    <n v="10.8"/>
    <n v="1.2000000000000011"/>
    <n v="8"/>
    <s v="Seafood"/>
  </r>
  <r>
    <x v="172"/>
    <n v="70"/>
    <n v="9.6"/>
    <n v="8"/>
    <n v="0.1"/>
    <n v="76.8"/>
    <x v="143"/>
    <n v="15"/>
    <n v="108"/>
    <n v="31.200000000000003"/>
    <n v="1"/>
    <s v="Beverages"/>
  </r>
  <r>
    <x v="172"/>
    <n v="73"/>
    <n v="9.6"/>
    <n v="20"/>
    <n v="0.1"/>
    <n v="192"/>
    <x v="143"/>
    <n v="15"/>
    <n v="270"/>
    <n v="78"/>
    <n v="8"/>
    <s v="Seafood"/>
  </r>
  <r>
    <x v="173"/>
    <n v="19"/>
    <n v="7.3"/>
    <n v="4"/>
    <n v="0.15"/>
    <n v="29.2"/>
    <x v="143"/>
    <n v="9.1999999999999993"/>
    <n v="31.279999999999998"/>
    <n v="2.0799999999999983"/>
    <n v="3"/>
    <s v="Confections"/>
  </r>
  <r>
    <x v="173"/>
    <n v="26"/>
    <n v="24.9"/>
    <n v="30"/>
    <n v="0"/>
    <n v="747"/>
    <x v="143"/>
    <n v="31.23"/>
    <n v="936.9"/>
    <n v="189.90000000000006"/>
    <n v="3"/>
    <s v="Confections"/>
  </r>
  <r>
    <x v="173"/>
    <n v="53"/>
    <n v="26.2"/>
    <n v="15"/>
    <n v="0.15"/>
    <n v="393"/>
    <x v="143"/>
    <n v="32.799999999999997"/>
    <n v="418.19999999999993"/>
    <n v="25.199999999999942"/>
    <n v="6"/>
    <s v="Meat/Poultry"/>
  </r>
  <r>
    <x v="173"/>
    <n v="77"/>
    <n v="10.4"/>
    <n v="10"/>
    <n v="0.15"/>
    <n v="104"/>
    <x v="143"/>
    <n v="13"/>
    <n v="110.5"/>
    <n v="6.4999999999999858"/>
    <n v="2"/>
    <s v="Condiments"/>
  </r>
  <r>
    <x v="174"/>
    <n v="26"/>
    <n v="24.9"/>
    <n v="2"/>
    <n v="0"/>
    <n v="49.8"/>
    <x v="144"/>
    <n v="31.23"/>
    <n v="62.46"/>
    <n v="12.660000000000004"/>
    <n v="3"/>
    <s v="Confections"/>
  </r>
  <r>
    <x v="175"/>
    <n v="31"/>
    <n v="8"/>
    <n v="14"/>
    <n v="0"/>
    <n v="112"/>
    <x v="145"/>
    <n v="12.5"/>
    <n v="175"/>
    <n v="63"/>
    <n v="4"/>
    <s v="Dairy Products"/>
  </r>
  <r>
    <x v="175"/>
    <n v="59"/>
    <n v="44"/>
    <n v="20"/>
    <n v="0"/>
    <n v="880"/>
    <x v="145"/>
    <n v="55"/>
    <n v="1100"/>
    <n v="220"/>
    <n v="4"/>
    <s v="Dairy Products"/>
  </r>
  <r>
    <x v="176"/>
    <n v="35"/>
    <n v="14.4"/>
    <n v="60"/>
    <n v="0.2"/>
    <n v="864"/>
    <x v="145"/>
    <n v="18"/>
    <n v="864"/>
    <n v="0"/>
    <n v="1"/>
    <s v="Beverages"/>
  </r>
  <r>
    <x v="176"/>
    <n v="38"/>
    <n v="210.8"/>
    <n v="49"/>
    <n v="0.2"/>
    <n v="10329.200000000001"/>
    <x v="145"/>
    <n v="263.5"/>
    <n v="10329.200000000001"/>
    <n v="0"/>
    <n v="1"/>
    <s v="Beverages"/>
  </r>
  <r>
    <x v="176"/>
    <n v="68"/>
    <n v="8"/>
    <n v="30"/>
    <n v="0.2"/>
    <n v="240"/>
    <x v="145"/>
    <n v="12.5"/>
    <n v="300"/>
    <n v="60"/>
    <n v="3"/>
    <s v="Confections"/>
  </r>
  <r>
    <x v="177"/>
    <n v="55"/>
    <n v="19.2"/>
    <n v="10"/>
    <n v="0.25"/>
    <n v="192"/>
    <x v="146"/>
    <n v="24"/>
    <n v="180"/>
    <n v="-11.999999999999993"/>
    <n v="6"/>
    <s v="Meat/Poultry"/>
  </r>
  <r>
    <x v="177"/>
    <n v="76"/>
    <n v="14.4"/>
    <n v="20"/>
    <n v="0.25"/>
    <n v="288"/>
    <x v="146"/>
    <n v="18"/>
    <n v="270"/>
    <n v="-18.000000000000007"/>
    <n v="1"/>
    <s v="Beverages"/>
  </r>
  <r>
    <x v="178"/>
    <n v="56"/>
    <n v="30.4"/>
    <n v="5"/>
    <n v="0"/>
    <n v="152"/>
    <x v="147"/>
    <n v="38"/>
    <n v="190"/>
    <n v="38.000000000000007"/>
    <n v="5"/>
    <s v="Grains/Cereals"/>
  </r>
  <r>
    <x v="178"/>
    <n v="64"/>
    <n v="26.6"/>
    <n v="7"/>
    <n v="0"/>
    <n v="186.20000000000002"/>
    <x v="147"/>
    <n v="33.25"/>
    <n v="232.75"/>
    <n v="46.54999999999999"/>
    <n v="5"/>
    <s v="Grains/Cereals"/>
  </r>
  <r>
    <x v="179"/>
    <n v="14"/>
    <n v="18.600000000000001"/>
    <n v="35"/>
    <n v="0"/>
    <n v="651"/>
    <x v="147"/>
    <n v="23.25"/>
    <n v="813.75"/>
    <n v="162.74999999999994"/>
    <n v="7"/>
    <s v="Produce"/>
  </r>
  <r>
    <x v="180"/>
    <n v="46"/>
    <n v="9.6"/>
    <n v="20"/>
    <n v="0"/>
    <n v="192"/>
    <x v="148"/>
    <n v="12"/>
    <n v="240"/>
    <n v="48.000000000000007"/>
    <n v="8"/>
    <s v="Seafood"/>
  </r>
  <r>
    <x v="181"/>
    <n v="50"/>
    <n v="10.4"/>
    <n v="40"/>
    <n v="0"/>
    <n v="416"/>
    <x v="149"/>
    <n v="16.25"/>
    <n v="650"/>
    <n v="234"/>
    <n v="3"/>
    <s v="Confections"/>
  </r>
  <r>
    <x v="181"/>
    <n v="63"/>
    <n v="35.1"/>
    <n v="35"/>
    <n v="0.25"/>
    <n v="1228.5"/>
    <x v="149"/>
    <n v="43.9"/>
    <n v="1152.375"/>
    <n v="-76.125000000000142"/>
    <n v="2"/>
    <s v="Condiments"/>
  </r>
  <r>
    <x v="182"/>
    <n v="17"/>
    <n v="31.2"/>
    <n v="45"/>
    <n v="0.2"/>
    <n v="1404"/>
    <x v="150"/>
    <n v="39"/>
    <n v="1404"/>
    <n v="1.5987211554602254E-13"/>
    <n v="6"/>
    <s v="Meat/Poultry"/>
  </r>
  <r>
    <x v="182"/>
    <n v="21"/>
    <n v="8"/>
    <n v="50"/>
    <n v="0"/>
    <n v="400"/>
    <x v="150"/>
    <n v="10"/>
    <n v="500"/>
    <n v="100"/>
    <n v="3"/>
    <s v="Confections"/>
  </r>
  <r>
    <x v="182"/>
    <n v="56"/>
    <n v="30.4"/>
    <n v="30"/>
    <n v="0"/>
    <n v="912"/>
    <x v="150"/>
    <n v="38"/>
    <n v="1140"/>
    <n v="228.00000000000006"/>
    <n v="5"/>
    <s v="Grains/Cereals"/>
  </r>
  <r>
    <x v="182"/>
    <n v="59"/>
    <n v="44"/>
    <n v="70"/>
    <n v="0.2"/>
    <n v="3080"/>
    <x v="150"/>
    <n v="55"/>
    <n v="3080"/>
    <n v="0"/>
    <n v="4"/>
    <s v="Dairy Products"/>
  </r>
  <r>
    <x v="183"/>
    <n v="17"/>
    <n v="31.2"/>
    <n v="50"/>
    <n v="0.25"/>
    <n v="1560"/>
    <x v="150"/>
    <n v="39"/>
    <n v="1462.5"/>
    <n v="-97.499999999999972"/>
    <n v="6"/>
    <s v="Meat/Poultry"/>
  </r>
  <r>
    <x v="183"/>
    <n v="40"/>
    <n v="14.7"/>
    <n v="50"/>
    <n v="0.25"/>
    <n v="735"/>
    <x v="150"/>
    <n v="18.399999999999999"/>
    <n v="689.99999999999989"/>
    <n v="-45.000000000000014"/>
    <n v="8"/>
    <s v="Seafood"/>
  </r>
  <r>
    <x v="183"/>
    <n v="47"/>
    <n v="7.6"/>
    <n v="30"/>
    <n v="0.25"/>
    <n v="228"/>
    <x v="150"/>
    <n v="9.5"/>
    <n v="213.75"/>
    <n v="-14.249999999999989"/>
    <n v="3"/>
    <s v="Confections"/>
  </r>
  <r>
    <x v="184"/>
    <n v="26"/>
    <n v="24.9"/>
    <n v="10"/>
    <n v="0"/>
    <n v="249"/>
    <x v="151"/>
    <n v="31.23"/>
    <n v="312.3"/>
    <n v="63.300000000000018"/>
    <n v="3"/>
    <s v="Confections"/>
  </r>
  <r>
    <x v="184"/>
    <n v="54"/>
    <n v="5.9"/>
    <n v="40"/>
    <n v="0"/>
    <n v="236"/>
    <x v="151"/>
    <n v="7.45"/>
    <n v="298"/>
    <n v="61.999999999999993"/>
    <n v="6"/>
    <s v="Meat/Poultry"/>
  </r>
  <r>
    <x v="185"/>
    <n v="56"/>
    <n v="30.4"/>
    <n v="28"/>
    <n v="0"/>
    <n v="851.19999999999993"/>
    <x v="152"/>
    <n v="38"/>
    <n v="1064"/>
    <n v="212.80000000000004"/>
    <n v="5"/>
    <s v="Grains/Cereals"/>
  </r>
  <r>
    <x v="186"/>
    <n v="11"/>
    <n v="9.8000000000000007"/>
    <n v="6"/>
    <n v="0"/>
    <n v="58.800000000000004"/>
    <x v="152"/>
    <n v="21"/>
    <n v="126"/>
    <n v="67.199999999999989"/>
    <n v="4"/>
    <s v="Dairy Products"/>
  </r>
  <r>
    <x v="186"/>
    <n v="76"/>
    <n v="14.4"/>
    <n v="18"/>
    <n v="0.15"/>
    <n v="259.2"/>
    <x v="152"/>
    <n v="18"/>
    <n v="275.39999999999998"/>
    <n v="16.199999999999974"/>
    <n v="1"/>
    <s v="Beverages"/>
  </r>
  <r>
    <x v="187"/>
    <n v="2"/>
    <n v="15.2"/>
    <n v="10"/>
    <n v="0"/>
    <n v="152"/>
    <x v="153"/>
    <n v="19"/>
    <n v="190"/>
    <n v="38.000000000000007"/>
    <n v="1"/>
    <s v="Beverages"/>
  </r>
  <r>
    <x v="187"/>
    <n v="22"/>
    <n v="9.8000000000000007"/>
    <n v="12"/>
    <n v="0"/>
    <n v="117.60000000000001"/>
    <x v="153"/>
    <n v="21"/>
    <n v="252"/>
    <n v="134.39999999999998"/>
    <n v="5"/>
    <s v="Grains/Cereals"/>
  </r>
  <r>
    <x v="187"/>
    <n v="72"/>
    <n v="27.8"/>
    <n v="10"/>
    <n v="0"/>
    <n v="278"/>
    <x v="153"/>
    <n v="34.799999999999997"/>
    <n v="348"/>
    <n v="69.999999999999972"/>
    <n v="4"/>
    <s v="Dairy Products"/>
  </r>
  <r>
    <x v="188"/>
    <n v="46"/>
    <n v="9.6"/>
    <n v="5"/>
    <n v="0"/>
    <n v="48"/>
    <x v="154"/>
    <n v="12"/>
    <n v="60"/>
    <n v="12.000000000000002"/>
    <n v="8"/>
    <s v="Seafood"/>
  </r>
  <r>
    <x v="188"/>
    <n v="56"/>
    <n v="30.4"/>
    <n v="40"/>
    <n v="0.1"/>
    <n v="1216"/>
    <x v="154"/>
    <n v="38"/>
    <n v="1368"/>
    <n v="152.00000000000017"/>
    <n v="5"/>
    <s v="Grains/Cereals"/>
  </r>
  <r>
    <x v="188"/>
    <n v="64"/>
    <n v="26.6"/>
    <n v="30"/>
    <n v="0.1"/>
    <n v="798"/>
    <x v="154"/>
    <n v="33.25"/>
    <n v="897.75"/>
    <n v="99.749999999999972"/>
    <n v="5"/>
    <s v="Grains/Cereals"/>
  </r>
  <r>
    <x v="188"/>
    <n v="75"/>
    <n v="6.2"/>
    <n v="24"/>
    <n v="0.1"/>
    <n v="148.80000000000001"/>
    <x v="154"/>
    <n v="7.75"/>
    <n v="167.4"/>
    <n v="18.600000000000009"/>
    <n v="1"/>
    <s v="Beverages"/>
  </r>
  <r>
    <x v="189"/>
    <n v="53"/>
    <n v="26.2"/>
    <n v="15"/>
    <n v="0"/>
    <n v="393"/>
    <x v="154"/>
    <n v="32.799999999999997"/>
    <n v="491.99999999999994"/>
    <n v="98.999999999999972"/>
    <n v="6"/>
    <s v="Meat/Poultry"/>
  </r>
  <r>
    <x v="190"/>
    <n v="19"/>
    <n v="7.3"/>
    <n v="15"/>
    <n v="0.2"/>
    <n v="109.5"/>
    <x v="155"/>
    <n v="9.1999999999999993"/>
    <n v="110.4"/>
    <n v="0.89999999999999414"/>
    <n v="3"/>
    <s v="Confections"/>
  </r>
  <r>
    <x v="190"/>
    <n v="34"/>
    <n v="9.8000000000000007"/>
    <n v="20"/>
    <n v="0.2"/>
    <n v="196"/>
    <x v="155"/>
    <n v="14"/>
    <n v="224"/>
    <n v="28.000000000000007"/>
    <n v="1"/>
    <s v="Beverages"/>
  </r>
  <r>
    <x v="190"/>
    <n v="57"/>
    <n v="15.6"/>
    <n v="15"/>
    <n v="0.2"/>
    <n v="234"/>
    <x v="155"/>
    <n v="19.5"/>
    <n v="234"/>
    <n v="2.6645352591003757E-14"/>
    <n v="5"/>
    <s v="Grains/Cereals"/>
  </r>
  <r>
    <x v="191"/>
    <n v="12"/>
    <n v="30.4"/>
    <n v="15"/>
    <n v="0"/>
    <n v="456"/>
    <x v="156"/>
    <n v="38"/>
    <n v="570"/>
    <n v="114.00000000000003"/>
    <n v="4"/>
    <s v="Dairy Products"/>
  </r>
  <r>
    <x v="191"/>
    <n v="16"/>
    <n v="13.9"/>
    <n v="16"/>
    <n v="0"/>
    <n v="222.4"/>
    <x v="156"/>
    <n v="17.45"/>
    <n v="279.2"/>
    <n v="56.799999999999983"/>
    <n v="3"/>
    <s v="Confections"/>
  </r>
  <r>
    <x v="191"/>
    <n v="64"/>
    <n v="26.6"/>
    <n v="6"/>
    <n v="0"/>
    <n v="159.60000000000002"/>
    <x v="156"/>
    <n v="33.25"/>
    <n v="199.5"/>
    <n v="39.899999999999991"/>
    <n v="5"/>
    <s v="Grains/Cereals"/>
  </r>
  <r>
    <x v="191"/>
    <n v="74"/>
    <n v="8"/>
    <n v="30"/>
    <n v="0"/>
    <n v="240"/>
    <x v="156"/>
    <n v="10"/>
    <n v="300"/>
    <n v="60"/>
    <n v="7"/>
    <s v="Produce"/>
  </r>
  <r>
    <x v="192"/>
    <n v="2"/>
    <n v="15.2"/>
    <n v="45"/>
    <n v="0.15"/>
    <n v="684"/>
    <x v="157"/>
    <n v="19"/>
    <n v="726.75"/>
    <n v="42.749999999999972"/>
    <n v="1"/>
    <s v="Beverages"/>
  </r>
  <r>
    <x v="192"/>
    <n v="16"/>
    <n v="13.9"/>
    <n v="49"/>
    <n v="0.15"/>
    <n v="681.1"/>
    <x v="157"/>
    <n v="17.45"/>
    <n v="726.7924999999999"/>
    <n v="45.69249999999996"/>
    <n v="3"/>
    <s v="Confections"/>
  </r>
  <r>
    <x v="192"/>
    <n v="29"/>
    <n v="99"/>
    <n v="24"/>
    <n v="0.15"/>
    <n v="2376"/>
    <x v="157"/>
    <n v="123.79"/>
    <n v="2525.3159999999998"/>
    <n v="149.31600000000014"/>
    <n v="6"/>
    <s v="Meat/Poultry"/>
  </r>
  <r>
    <x v="192"/>
    <n v="61"/>
    <n v="22.8"/>
    <n v="90"/>
    <n v="0.15"/>
    <n v="2052"/>
    <x v="157"/>
    <n v="28.5"/>
    <n v="2180.25"/>
    <n v="128.24999999999974"/>
    <n v="2"/>
    <s v="Condiments"/>
  </r>
  <r>
    <x v="193"/>
    <n v="27"/>
    <n v="35.1"/>
    <n v="50"/>
    <n v="0"/>
    <n v="1755"/>
    <x v="157"/>
    <n v="43.9"/>
    <n v="2195"/>
    <n v="439.99999999999989"/>
    <n v="3"/>
    <s v="Confections"/>
  </r>
  <r>
    <x v="194"/>
    <n v="11"/>
    <n v="9.8000000000000007"/>
    <n v="30"/>
    <n v="0"/>
    <n v="294"/>
    <x v="158"/>
    <n v="21"/>
    <n v="630"/>
    <n v="336"/>
    <n v="4"/>
    <s v="Dairy Products"/>
  </r>
  <r>
    <x v="194"/>
    <n v="54"/>
    <n v="5.9"/>
    <n v="80"/>
    <n v="0"/>
    <n v="472"/>
    <x v="158"/>
    <n v="7.45"/>
    <n v="596"/>
    <n v="123.99999999999999"/>
    <n v="6"/>
    <s v="Meat/Poultry"/>
  </r>
  <r>
    <x v="194"/>
    <n v="66"/>
    <n v="13.6"/>
    <n v="60"/>
    <n v="0"/>
    <n v="816"/>
    <x v="158"/>
    <n v="17"/>
    <n v="1020"/>
    <n v="204.00000000000003"/>
    <n v="2"/>
    <s v="Condiments"/>
  </r>
  <r>
    <x v="195"/>
    <n v="11"/>
    <n v="9.8000000000000007"/>
    <n v="6"/>
    <n v="0.2"/>
    <n v="58.800000000000004"/>
    <x v="159"/>
    <n v="21"/>
    <n v="100.80000000000001"/>
    <n v="42"/>
    <n v="4"/>
    <s v="Dairy Products"/>
  </r>
  <r>
    <x v="195"/>
    <n v="28"/>
    <n v="36.4"/>
    <n v="12"/>
    <n v="0"/>
    <n v="436.79999999999995"/>
    <x v="159"/>
    <n v="45.6"/>
    <n v="547.20000000000005"/>
    <n v="110.40000000000003"/>
    <n v="7"/>
    <s v="Produce"/>
  </r>
  <r>
    <x v="196"/>
    <n v="17"/>
    <n v="31.2"/>
    <n v="10"/>
    <n v="0"/>
    <n v="312"/>
    <x v="159"/>
    <n v="39"/>
    <n v="390"/>
    <n v="78"/>
    <n v="6"/>
    <s v="Meat/Poultry"/>
  </r>
  <r>
    <x v="196"/>
    <n v="26"/>
    <n v="24.9"/>
    <n v="15"/>
    <n v="0"/>
    <n v="373.5"/>
    <x v="159"/>
    <n v="31.23"/>
    <n v="468.45"/>
    <n v="94.950000000000031"/>
    <n v="3"/>
    <s v="Confections"/>
  </r>
  <r>
    <x v="196"/>
    <n v="35"/>
    <n v="14.4"/>
    <n v="8"/>
    <n v="0"/>
    <n v="115.2"/>
    <x v="159"/>
    <n v="18"/>
    <n v="144"/>
    <n v="28.799999999999997"/>
    <n v="1"/>
    <s v="Beverages"/>
  </r>
  <r>
    <x v="196"/>
    <n v="41"/>
    <n v="7.7"/>
    <n v="30"/>
    <n v="0"/>
    <n v="231"/>
    <x v="159"/>
    <n v="9.65"/>
    <n v="289.5"/>
    <n v="58.500000000000007"/>
    <n v="8"/>
    <s v="Seafood"/>
  </r>
  <r>
    <x v="197"/>
    <n v="39"/>
    <n v="14.4"/>
    <n v="6"/>
    <n v="0"/>
    <n v="86.4"/>
    <x v="160"/>
    <n v="18"/>
    <n v="108"/>
    <n v="21.599999999999998"/>
    <n v="1"/>
    <s v="Beverages"/>
  </r>
  <r>
    <x v="197"/>
    <n v="54"/>
    <n v="5.9"/>
    <n v="15"/>
    <n v="0"/>
    <n v="88.5"/>
    <x v="160"/>
    <n v="7.45"/>
    <n v="111.75"/>
    <n v="23.249999999999996"/>
    <n v="6"/>
    <s v="Meat/Poultry"/>
  </r>
  <r>
    <x v="198"/>
    <n v="19"/>
    <n v="7.3"/>
    <n v="12"/>
    <n v="0.1"/>
    <n v="87.6"/>
    <x v="161"/>
    <n v="9.1999999999999993"/>
    <n v="99.36"/>
    <n v="11.759999999999994"/>
    <n v="3"/>
    <s v="Confections"/>
  </r>
  <r>
    <x v="198"/>
    <n v="24"/>
    <n v="3.6"/>
    <n v="20"/>
    <n v="0.1"/>
    <n v="72"/>
    <x v="161"/>
    <n v="4.5"/>
    <n v="81"/>
    <n v="8.9999999999999947"/>
    <n v="1"/>
    <s v="Beverages"/>
  </r>
  <r>
    <x v="198"/>
    <n v="31"/>
    <n v="8"/>
    <n v="3"/>
    <n v="0.1"/>
    <n v="24"/>
    <x v="161"/>
    <n v="12.5"/>
    <n v="33.75"/>
    <n v="9.75"/>
    <n v="4"/>
    <s v="Dairy Products"/>
  </r>
  <r>
    <x v="198"/>
    <n v="52"/>
    <n v="5.6"/>
    <n v="15"/>
    <n v="0.1"/>
    <n v="84"/>
    <x v="161"/>
    <n v="7"/>
    <n v="94.5"/>
    <n v="10.500000000000004"/>
    <n v="5"/>
    <s v="Grains/Cereals"/>
  </r>
  <r>
    <x v="199"/>
    <n v="19"/>
    <n v="7.3"/>
    <n v="40"/>
    <n v="0"/>
    <n v="292"/>
    <x v="161"/>
    <n v="9.1999999999999993"/>
    <n v="368"/>
    <n v="75.999999999999972"/>
    <n v="3"/>
    <s v="Confections"/>
  </r>
  <r>
    <x v="199"/>
    <n v="65"/>
    <n v="9.8000000000000007"/>
    <n v="35"/>
    <n v="0"/>
    <n v="343"/>
    <x v="161"/>
    <n v="21.05"/>
    <n v="736.75"/>
    <n v="393.75"/>
    <n v="2"/>
    <s v="Condiments"/>
  </r>
  <r>
    <x v="199"/>
    <n v="71"/>
    <n v="17.2"/>
    <n v="2"/>
    <n v="0"/>
    <n v="34.4"/>
    <x v="161"/>
    <n v="21.5"/>
    <n v="43"/>
    <n v="8.6000000000000014"/>
    <n v="4"/>
    <s v="Dairy Products"/>
  </r>
  <r>
    <x v="200"/>
    <n v="26"/>
    <n v="24.9"/>
    <n v="6"/>
    <n v="0"/>
    <n v="149.39999999999998"/>
    <x v="162"/>
    <n v="31.23"/>
    <n v="187.38"/>
    <n v="37.980000000000011"/>
    <n v="3"/>
    <s v="Confections"/>
  </r>
  <r>
    <x v="200"/>
    <n v="40"/>
    <n v="14.7"/>
    <n v="20"/>
    <n v="0"/>
    <n v="294"/>
    <x v="162"/>
    <n v="18.399999999999999"/>
    <n v="368"/>
    <n v="73.999999999999986"/>
    <n v="8"/>
    <s v="Seafood"/>
  </r>
  <r>
    <x v="201"/>
    <n v="10"/>
    <n v="24.8"/>
    <n v="14"/>
    <n v="0"/>
    <n v="347.2"/>
    <x v="163"/>
    <n v="31"/>
    <n v="434"/>
    <n v="86.799999999999983"/>
    <n v="8"/>
    <s v="Seafood"/>
  </r>
  <r>
    <x v="201"/>
    <n v="52"/>
    <n v="5.6"/>
    <n v="20"/>
    <n v="0"/>
    <n v="112"/>
    <x v="163"/>
    <n v="7"/>
    <n v="140"/>
    <n v="28.000000000000007"/>
    <n v="5"/>
    <s v="Grains/Cereals"/>
  </r>
  <r>
    <x v="201"/>
    <n v="62"/>
    <n v="39.4"/>
    <n v="35"/>
    <n v="0"/>
    <n v="1379"/>
    <x v="163"/>
    <n v="49.3"/>
    <n v="1725.5"/>
    <n v="346.49999999999994"/>
    <n v="3"/>
    <s v="Confections"/>
  </r>
  <r>
    <x v="202"/>
    <n v="10"/>
    <n v="24.8"/>
    <n v="20"/>
    <n v="0.2"/>
    <n v="496"/>
    <x v="164"/>
    <n v="31"/>
    <n v="496"/>
    <n v="0"/>
    <n v="8"/>
    <s v="Seafood"/>
  </r>
  <r>
    <x v="202"/>
    <n v="54"/>
    <n v="5.9"/>
    <n v="6"/>
    <n v="0.2"/>
    <n v="35.400000000000006"/>
    <x v="164"/>
    <n v="7.45"/>
    <n v="35.760000000000005"/>
    <n v="0.36000000000000298"/>
    <n v="6"/>
    <s v="Meat/Poultry"/>
  </r>
  <r>
    <x v="203"/>
    <n v="55"/>
    <n v="19.2"/>
    <n v="120"/>
    <n v="0.1"/>
    <n v="2304"/>
    <x v="164"/>
    <n v="24"/>
    <n v="2592"/>
    <n v="288.00000000000023"/>
    <n v="6"/>
    <s v="Meat/Poultry"/>
  </r>
  <r>
    <x v="203"/>
    <n v="64"/>
    <n v="26.6"/>
    <n v="35"/>
    <n v="0.1"/>
    <n v="931"/>
    <x v="164"/>
    <n v="33.25"/>
    <n v="1047.375"/>
    <n v="116.37499999999997"/>
    <n v="5"/>
    <s v="Grains/Cereals"/>
  </r>
  <r>
    <x v="203"/>
    <n v="65"/>
    <n v="9.8000000000000007"/>
    <n v="28"/>
    <n v="0.1"/>
    <n v="274.40000000000003"/>
    <x v="164"/>
    <n v="21.05"/>
    <n v="530.46"/>
    <n v="256.06"/>
    <n v="2"/>
    <s v="Condiments"/>
  </r>
  <r>
    <x v="203"/>
    <n v="77"/>
    <n v="10.4"/>
    <n v="55"/>
    <n v="0.1"/>
    <n v="572"/>
    <x v="164"/>
    <n v="13"/>
    <n v="643.5"/>
    <n v="71.500000000000043"/>
    <n v="2"/>
    <s v="Condiments"/>
  </r>
  <r>
    <x v="204"/>
    <n v="28"/>
    <n v="36.4"/>
    <n v="15"/>
    <n v="0"/>
    <n v="546"/>
    <x v="165"/>
    <n v="45.6"/>
    <n v="684"/>
    <n v="138.00000000000006"/>
    <n v="7"/>
    <s v="Produce"/>
  </r>
  <r>
    <x v="204"/>
    <n v="44"/>
    <n v="12.4"/>
    <n v="100"/>
    <n v="0.05"/>
    <n v="1240"/>
    <x v="165"/>
    <n v="19.45"/>
    <n v="1847.75"/>
    <n v="607.74999999999989"/>
    <n v="2"/>
    <s v="Condiments"/>
  </r>
  <r>
    <x v="205"/>
    <n v="48"/>
    <n v="10.199999999999999"/>
    <n v="15"/>
    <n v="0.1"/>
    <n v="153"/>
    <x v="166"/>
    <n v="12.75"/>
    <n v="172.125"/>
    <n v="19.125000000000007"/>
    <n v="3"/>
    <s v="Confections"/>
  </r>
  <r>
    <x v="205"/>
    <n v="70"/>
    <n v="9.6"/>
    <n v="25"/>
    <n v="0.1"/>
    <n v="240"/>
    <x v="166"/>
    <n v="15"/>
    <n v="337.5"/>
    <n v="97.500000000000014"/>
    <n v="1"/>
    <s v="Beverages"/>
  </r>
  <r>
    <x v="206"/>
    <n v="16"/>
    <n v="13.9"/>
    <n v="20"/>
    <n v="0.2"/>
    <n v="278"/>
    <x v="166"/>
    <n v="17.45"/>
    <n v="279.2"/>
    <n v="1.2000000000000099"/>
    <n v="3"/>
    <s v="Confections"/>
  </r>
  <r>
    <x v="206"/>
    <n v="33"/>
    <n v="2"/>
    <n v="20"/>
    <n v="0.2"/>
    <n v="40"/>
    <x v="166"/>
    <n v="2.5"/>
    <n v="40"/>
    <n v="0"/>
    <n v="4"/>
    <s v="Dairy Products"/>
  </r>
  <r>
    <x v="206"/>
    <n v="46"/>
    <n v="9.6"/>
    <n v="10"/>
    <n v="0.2"/>
    <n v="96"/>
    <x v="166"/>
    <n v="12"/>
    <n v="96"/>
    <n v="1.7763568394002505E-14"/>
    <n v="8"/>
    <s v="Seafood"/>
  </r>
  <r>
    <x v="207"/>
    <n v="39"/>
    <n v="14.4"/>
    <n v="20"/>
    <n v="0"/>
    <n v="288"/>
    <x v="167"/>
    <n v="18"/>
    <n v="360"/>
    <n v="72"/>
    <n v="1"/>
    <s v="Beverages"/>
  </r>
  <r>
    <x v="207"/>
    <n v="53"/>
    <n v="26.2"/>
    <n v="50"/>
    <n v="0"/>
    <n v="1310"/>
    <x v="167"/>
    <n v="32.799999999999997"/>
    <n v="1639.9999999999998"/>
    <n v="329.99999999999989"/>
    <n v="6"/>
    <s v="Meat/Poultry"/>
  </r>
  <r>
    <x v="207"/>
    <n v="61"/>
    <n v="22.8"/>
    <n v="25"/>
    <n v="0"/>
    <n v="570"/>
    <x v="167"/>
    <n v="28.5"/>
    <n v="712.5"/>
    <n v="142.49999999999997"/>
    <n v="2"/>
    <s v="Condiments"/>
  </r>
  <r>
    <x v="207"/>
    <n v="71"/>
    <n v="17.2"/>
    <n v="30"/>
    <n v="0"/>
    <n v="516"/>
    <x v="167"/>
    <n v="21.5"/>
    <n v="645"/>
    <n v="129.00000000000003"/>
    <n v="4"/>
    <s v="Dairy Products"/>
  </r>
  <r>
    <x v="208"/>
    <n v="21"/>
    <n v="8"/>
    <n v="40"/>
    <n v="0.15"/>
    <n v="320"/>
    <x v="168"/>
    <n v="10"/>
    <n v="340"/>
    <n v="20"/>
    <n v="3"/>
    <s v="Confections"/>
  </r>
  <r>
    <x v="208"/>
    <n v="49"/>
    <n v="16"/>
    <n v="21"/>
    <n v="0.15"/>
    <n v="336"/>
    <x v="168"/>
    <n v="20"/>
    <n v="357"/>
    <n v="21"/>
    <n v="3"/>
    <s v="Confections"/>
  </r>
  <r>
    <x v="209"/>
    <n v="59"/>
    <n v="44"/>
    <n v="36"/>
    <n v="0"/>
    <n v="1584"/>
    <x v="168"/>
    <n v="55"/>
    <n v="1980"/>
    <n v="396"/>
    <n v="4"/>
    <s v="Dairy Products"/>
  </r>
  <r>
    <x v="210"/>
    <n v="26"/>
    <n v="24.9"/>
    <n v="30"/>
    <n v="0"/>
    <n v="747"/>
    <x v="169"/>
    <n v="31.23"/>
    <n v="936.9"/>
    <n v="189.90000000000006"/>
    <n v="3"/>
    <s v="Confections"/>
  </r>
  <r>
    <x v="210"/>
    <n v="28"/>
    <n v="36.4"/>
    <n v="30"/>
    <n v="0"/>
    <n v="1092"/>
    <x v="169"/>
    <n v="45.6"/>
    <n v="1368"/>
    <n v="276.00000000000011"/>
    <n v="7"/>
    <s v="Produce"/>
  </r>
  <r>
    <x v="210"/>
    <n v="43"/>
    <n v="36.799999999999997"/>
    <n v="20"/>
    <n v="0"/>
    <n v="736"/>
    <x v="169"/>
    <n v="46"/>
    <n v="920"/>
    <n v="184.00000000000006"/>
    <n v="1"/>
    <s v="Beverages"/>
  </r>
  <r>
    <x v="210"/>
    <n v="56"/>
    <n v="30.4"/>
    <n v="15"/>
    <n v="0"/>
    <n v="456"/>
    <x v="169"/>
    <n v="38"/>
    <n v="570"/>
    <n v="114.00000000000003"/>
    <n v="5"/>
    <s v="Grains/Cereals"/>
  </r>
  <r>
    <x v="210"/>
    <n v="71"/>
    <n v="17.2"/>
    <n v="50"/>
    <n v="0"/>
    <n v="860"/>
    <x v="169"/>
    <n v="21.5"/>
    <n v="1075"/>
    <n v="215.00000000000003"/>
    <n v="4"/>
    <s v="Dairy Products"/>
  </r>
  <r>
    <x v="211"/>
    <n v="7"/>
    <n v="19.2"/>
    <n v="16"/>
    <n v="0.05"/>
    <n v="307.2"/>
    <x v="170"/>
    <n v="30"/>
    <n v="456"/>
    <n v="148.80000000000001"/>
    <n v="7"/>
    <s v="Produce"/>
  </r>
  <r>
    <x v="211"/>
    <n v="46"/>
    <n v="9.6"/>
    <n v="20"/>
    <n v="0.05"/>
    <n v="192"/>
    <x v="170"/>
    <n v="12"/>
    <n v="228"/>
    <n v="35.999999999999979"/>
    <n v="8"/>
    <s v="Seafood"/>
  </r>
  <r>
    <x v="211"/>
    <n v="72"/>
    <n v="27.8"/>
    <n v="40"/>
    <n v="0"/>
    <n v="1112"/>
    <x v="170"/>
    <n v="34.799999999999997"/>
    <n v="1392"/>
    <n v="279.99999999999989"/>
    <n v="4"/>
    <s v="Dairy Products"/>
  </r>
  <r>
    <x v="212"/>
    <n v="68"/>
    <n v="8"/>
    <n v="21"/>
    <n v="0.25"/>
    <n v="168"/>
    <x v="171"/>
    <n v="12.5"/>
    <n v="196.875"/>
    <n v="28.875"/>
    <n v="3"/>
    <s v="Confections"/>
  </r>
  <r>
    <x v="212"/>
    <n v="75"/>
    <n v="6.2"/>
    <n v="4"/>
    <n v="0.25"/>
    <n v="24.8"/>
    <x v="171"/>
    <n v="7.75"/>
    <n v="23.25"/>
    <n v="-1.5500000000000007"/>
    <n v="1"/>
    <s v="Beverages"/>
  </r>
  <r>
    <x v="213"/>
    <n v="21"/>
    <n v="8"/>
    <n v="40"/>
    <n v="0.25"/>
    <n v="320"/>
    <x v="171"/>
    <n v="10"/>
    <n v="300"/>
    <n v="-20"/>
    <n v="3"/>
    <s v="Confections"/>
  </r>
  <r>
    <x v="213"/>
    <n v="30"/>
    <n v="20.7"/>
    <n v="28"/>
    <n v="0.25"/>
    <n v="579.6"/>
    <x v="171"/>
    <n v="25.89"/>
    <n v="543.69000000000005"/>
    <n v="-35.909999999999968"/>
    <n v="8"/>
    <s v="Seafood"/>
  </r>
  <r>
    <x v="213"/>
    <n v="55"/>
    <n v="19.2"/>
    <n v="60"/>
    <n v="0.25"/>
    <n v="1152"/>
    <x v="171"/>
    <n v="24"/>
    <n v="1080"/>
    <n v="-71.999999999999957"/>
    <n v="6"/>
    <s v="Meat/Poultry"/>
  </r>
  <r>
    <x v="214"/>
    <n v="13"/>
    <n v="4.8"/>
    <n v="1"/>
    <n v="0"/>
    <n v="4.8"/>
    <x v="172"/>
    <n v="6"/>
    <n v="6"/>
    <n v="1.2000000000000002"/>
    <n v="8"/>
    <s v="Seafood"/>
  </r>
  <r>
    <x v="214"/>
    <n v="23"/>
    <n v="7.2"/>
    <n v="21"/>
    <n v="0"/>
    <n v="151.20000000000002"/>
    <x v="172"/>
    <n v="9"/>
    <n v="189"/>
    <n v="37.799999999999997"/>
    <n v="5"/>
    <s v="Grains/Cereals"/>
  </r>
  <r>
    <x v="215"/>
    <n v="19"/>
    <n v="7.3"/>
    <n v="21"/>
    <n v="0"/>
    <n v="153.29999999999998"/>
    <x v="173"/>
    <n v="9.1999999999999993"/>
    <n v="193.2"/>
    <n v="39.899999999999991"/>
    <n v="3"/>
    <s v="Confections"/>
  </r>
  <r>
    <x v="215"/>
    <n v="42"/>
    <n v="9.8000000000000007"/>
    <n v="50"/>
    <n v="0"/>
    <n v="490.00000000000006"/>
    <x v="173"/>
    <n v="14"/>
    <n v="700"/>
    <n v="209.99999999999997"/>
    <n v="5"/>
    <s v="Grains/Cereals"/>
  </r>
  <r>
    <x v="216"/>
    <n v="4"/>
    <n v="17.600000000000001"/>
    <n v="16"/>
    <n v="0.2"/>
    <n v="281.60000000000002"/>
    <x v="173"/>
    <n v="22"/>
    <n v="281.60000000000002"/>
    <n v="0"/>
    <n v="2"/>
    <s v="Condiments"/>
  </r>
  <r>
    <x v="216"/>
    <n v="43"/>
    <n v="36.799999999999997"/>
    <n v="3"/>
    <n v="0"/>
    <n v="110.39999999999999"/>
    <x v="173"/>
    <n v="46"/>
    <n v="138"/>
    <n v="27.600000000000009"/>
    <n v="1"/>
    <s v="Beverages"/>
  </r>
  <r>
    <x v="216"/>
    <n v="56"/>
    <n v="30.4"/>
    <n v="30"/>
    <n v="0.2"/>
    <n v="912"/>
    <x v="173"/>
    <n v="38"/>
    <n v="912"/>
    <n v="1.0658141036401503E-13"/>
    <n v="5"/>
    <s v="Grains/Cereals"/>
  </r>
  <r>
    <x v="216"/>
    <n v="60"/>
    <n v="27.2"/>
    <n v="20"/>
    <n v="0"/>
    <n v="544"/>
    <x v="173"/>
    <n v="34"/>
    <n v="680"/>
    <n v="136"/>
    <n v="4"/>
    <s v="Dairy Products"/>
  </r>
  <r>
    <x v="217"/>
    <n v="24"/>
    <n v="3.6"/>
    <n v="25"/>
    <n v="0"/>
    <n v="90"/>
    <x v="174"/>
    <n v="4.5"/>
    <n v="112.5"/>
    <n v="22.499999999999996"/>
    <n v="1"/>
    <s v="Beverages"/>
  </r>
  <r>
    <x v="217"/>
    <n v="29"/>
    <n v="99"/>
    <n v="18"/>
    <n v="0.1"/>
    <n v="1782"/>
    <x v="174"/>
    <n v="123.79"/>
    <n v="2005.3980000000004"/>
    <n v="223.39800000000002"/>
    <n v="6"/>
    <s v="Meat/Poultry"/>
  </r>
  <r>
    <x v="217"/>
    <n v="40"/>
    <n v="14.7"/>
    <n v="20"/>
    <n v="0"/>
    <n v="294"/>
    <x v="174"/>
    <n v="18.399999999999999"/>
    <n v="368"/>
    <n v="73.999999999999986"/>
    <n v="8"/>
    <s v="Seafood"/>
  </r>
  <r>
    <x v="217"/>
    <n v="45"/>
    <n v="7.6"/>
    <n v="30"/>
    <n v="0.1"/>
    <n v="228"/>
    <x v="174"/>
    <n v="9.5"/>
    <n v="256.5"/>
    <n v="28.500000000000032"/>
    <n v="8"/>
    <s v="Seafood"/>
  </r>
  <r>
    <x v="217"/>
    <n v="50"/>
    <n v="10.4"/>
    <n v="25"/>
    <n v="0"/>
    <n v="260"/>
    <x v="174"/>
    <n v="16.25"/>
    <n v="406.25"/>
    <n v="146.25"/>
    <n v="3"/>
    <s v="Confections"/>
  </r>
  <r>
    <x v="218"/>
    <n v="11"/>
    <n v="9.8000000000000007"/>
    <n v="10"/>
    <n v="0"/>
    <n v="98"/>
    <x v="175"/>
    <n v="21"/>
    <n v="210"/>
    <n v="112"/>
    <n v="4"/>
    <s v="Dairy Products"/>
  </r>
  <r>
    <x v="218"/>
    <n v="46"/>
    <n v="9.6"/>
    <n v="5"/>
    <n v="0"/>
    <n v="48"/>
    <x v="175"/>
    <n v="12"/>
    <n v="60"/>
    <n v="12.000000000000002"/>
    <n v="8"/>
    <s v="Seafood"/>
  </r>
  <r>
    <x v="219"/>
    <n v="24"/>
    <n v="3.6"/>
    <n v="28"/>
    <n v="0"/>
    <n v="100.8"/>
    <x v="175"/>
    <n v="4.5"/>
    <n v="126"/>
    <n v="25.199999999999996"/>
    <n v="1"/>
    <s v="Beverages"/>
  </r>
  <r>
    <x v="219"/>
    <n v="25"/>
    <n v="9.8000000000000007"/>
    <n v="12"/>
    <n v="0"/>
    <n v="117.60000000000001"/>
    <x v="175"/>
    <n v="14"/>
    <n v="168"/>
    <n v="50.399999999999991"/>
    <n v="3"/>
    <s v="Confections"/>
  </r>
  <r>
    <x v="220"/>
    <n v="30"/>
    <n v="20.7"/>
    <n v="8"/>
    <n v="0"/>
    <n v="165.6"/>
    <x v="176"/>
    <n v="25.89"/>
    <n v="207.12"/>
    <n v="41.52000000000001"/>
    <n v="8"/>
    <s v="Seafood"/>
  </r>
  <r>
    <x v="220"/>
    <n v="43"/>
    <n v="36.799999999999997"/>
    <n v="15"/>
    <n v="0"/>
    <n v="552"/>
    <x v="176"/>
    <n v="46"/>
    <n v="690"/>
    <n v="138.00000000000006"/>
    <n v="1"/>
    <s v="Beverages"/>
  </r>
  <r>
    <x v="221"/>
    <n v="2"/>
    <n v="15.2"/>
    <n v="40"/>
    <n v="0.15"/>
    <n v="608"/>
    <x v="177"/>
    <n v="19"/>
    <n v="646"/>
    <n v="37.999999999999972"/>
    <n v="1"/>
    <s v="Beverages"/>
  </r>
  <r>
    <x v="221"/>
    <n v="16"/>
    <n v="13.9"/>
    <n v="35"/>
    <n v="0.15"/>
    <n v="486.5"/>
    <x v="177"/>
    <n v="17.45"/>
    <n v="519.13749999999993"/>
    <n v="32.637499999999974"/>
    <n v="3"/>
    <s v="Confections"/>
  </r>
  <r>
    <x v="221"/>
    <n v="44"/>
    <n v="12.4"/>
    <n v="2"/>
    <n v="0.15"/>
    <n v="24.8"/>
    <x v="177"/>
    <n v="19.45"/>
    <n v="33.064999999999998"/>
    <n v="8.264999999999997"/>
    <n v="2"/>
    <s v="Condiments"/>
  </r>
  <r>
    <x v="222"/>
    <n v="18"/>
    <n v="50"/>
    <n v="30"/>
    <n v="0"/>
    <n v="1500"/>
    <x v="178"/>
    <n v="62.5"/>
    <n v="1875"/>
    <n v="375"/>
    <n v="8"/>
    <s v="Seafood"/>
  </r>
  <r>
    <x v="222"/>
    <n v="23"/>
    <n v="7.2"/>
    <n v="15"/>
    <n v="0"/>
    <n v="108"/>
    <x v="178"/>
    <n v="9"/>
    <n v="135"/>
    <n v="26.999999999999996"/>
    <n v="5"/>
    <s v="Grains/Cereals"/>
  </r>
  <r>
    <x v="222"/>
    <n v="64"/>
    <n v="26.6"/>
    <n v="8"/>
    <n v="0"/>
    <n v="212.8"/>
    <x v="178"/>
    <n v="33.25"/>
    <n v="266"/>
    <n v="53.199999999999989"/>
    <n v="5"/>
    <s v="Grains/Cereals"/>
  </r>
  <r>
    <x v="223"/>
    <n v="7"/>
    <n v="19.2"/>
    <n v="30"/>
    <n v="0"/>
    <n v="576"/>
    <x v="178"/>
    <n v="30"/>
    <n v="900"/>
    <n v="324"/>
    <n v="7"/>
    <s v="Produce"/>
  </r>
  <r>
    <x v="223"/>
    <n v="56"/>
    <n v="30.4"/>
    <n v="20"/>
    <n v="0"/>
    <n v="608"/>
    <x v="178"/>
    <n v="38"/>
    <n v="760"/>
    <n v="152.00000000000003"/>
    <n v="5"/>
    <s v="Grains/Cereals"/>
  </r>
  <r>
    <x v="224"/>
    <n v="24"/>
    <n v="3.6"/>
    <n v="80"/>
    <n v="0.05"/>
    <n v="288"/>
    <x v="179"/>
    <n v="4.5"/>
    <n v="342"/>
    <n v="53.99999999999995"/>
    <n v="1"/>
    <s v="Beverages"/>
  </r>
  <r>
    <x v="224"/>
    <n v="51"/>
    <n v="42.4"/>
    <n v="18"/>
    <n v="0"/>
    <n v="763.19999999999993"/>
    <x v="179"/>
    <n v="53"/>
    <n v="954"/>
    <n v="190.8"/>
    <n v="7"/>
    <s v="Produce"/>
  </r>
  <r>
    <x v="225"/>
    <n v="33"/>
    <n v="2"/>
    <n v="12"/>
    <n v="0"/>
    <n v="24"/>
    <x v="180"/>
    <n v="2.5"/>
    <n v="30"/>
    <n v="6"/>
    <n v="4"/>
    <s v="Dairy Products"/>
  </r>
  <r>
    <x v="225"/>
    <n v="71"/>
    <n v="17.2"/>
    <n v="12"/>
    <n v="0"/>
    <n v="206.39999999999998"/>
    <x v="180"/>
    <n v="21.5"/>
    <n v="258"/>
    <n v="51.600000000000009"/>
    <n v="4"/>
    <s v="Dairy Products"/>
  </r>
  <r>
    <x v="226"/>
    <n v="14"/>
    <n v="18.600000000000001"/>
    <n v="12"/>
    <n v="0"/>
    <n v="223.20000000000002"/>
    <x v="180"/>
    <n v="23.25"/>
    <n v="279"/>
    <n v="55.799999999999983"/>
    <n v="7"/>
    <s v="Produce"/>
  </r>
  <r>
    <x v="226"/>
    <n v="28"/>
    <n v="36.4"/>
    <n v="18"/>
    <n v="0"/>
    <n v="655.19999999999993"/>
    <x v="180"/>
    <n v="45.6"/>
    <n v="820.80000000000007"/>
    <n v="165.60000000000005"/>
    <n v="7"/>
    <s v="Produce"/>
  </r>
  <r>
    <x v="226"/>
    <n v="40"/>
    <n v="14.7"/>
    <n v="21"/>
    <n v="0"/>
    <n v="308.7"/>
    <x v="180"/>
    <n v="18.399999999999999"/>
    <n v="386.4"/>
    <n v="77.699999999999989"/>
    <n v="8"/>
    <s v="Seafood"/>
  </r>
  <r>
    <x v="226"/>
    <n v="75"/>
    <n v="6.2"/>
    <n v="10"/>
    <n v="0"/>
    <n v="62"/>
    <x v="180"/>
    <n v="7.75"/>
    <n v="77.5"/>
    <n v="15.499999999999998"/>
    <n v="1"/>
    <s v="Beverages"/>
  </r>
  <r>
    <x v="227"/>
    <n v="31"/>
    <n v="8"/>
    <n v="35"/>
    <n v="0.15"/>
    <n v="280"/>
    <x v="181"/>
    <n v="12.5"/>
    <n v="371.875"/>
    <n v="91.875"/>
    <n v="4"/>
    <s v="Dairy Products"/>
  </r>
  <r>
    <x v="227"/>
    <n v="66"/>
    <n v="13.6"/>
    <n v="60"/>
    <n v="0.15"/>
    <n v="816"/>
    <x v="181"/>
    <n v="17"/>
    <n v="867"/>
    <n v="50.999999999999979"/>
    <n v="2"/>
    <s v="Condiments"/>
  </r>
  <r>
    <x v="227"/>
    <n v="76"/>
    <n v="14.4"/>
    <n v="42"/>
    <n v="0.15"/>
    <n v="604.80000000000007"/>
    <x v="181"/>
    <n v="18"/>
    <n v="642.6"/>
    <n v="37.79999999999994"/>
    <n v="1"/>
    <s v="Beverages"/>
  </r>
  <r>
    <x v="228"/>
    <n v="55"/>
    <n v="19.2"/>
    <n v="2"/>
    <n v="0.05"/>
    <n v="38.4"/>
    <x v="182"/>
    <n v="24"/>
    <n v="45.599999999999994"/>
    <n v="7.1999999999999957"/>
    <n v="6"/>
    <s v="Meat/Poultry"/>
  </r>
  <r>
    <x v="228"/>
    <n v="70"/>
    <n v="9.6"/>
    <n v="12"/>
    <n v="0"/>
    <n v="115.19999999999999"/>
    <x v="182"/>
    <n v="15"/>
    <n v="180"/>
    <n v="64.800000000000011"/>
    <n v="1"/>
    <s v="Beverages"/>
  </r>
  <r>
    <x v="229"/>
    <n v="1"/>
    <n v="14.4"/>
    <n v="15"/>
    <n v="0"/>
    <n v="216"/>
    <x v="182"/>
    <n v="18"/>
    <n v="270"/>
    <n v="53.999999999999993"/>
    <n v="1"/>
    <s v="Beverages"/>
  </r>
  <r>
    <x v="229"/>
    <n v="21"/>
    <n v="8"/>
    <n v="21"/>
    <n v="0.25"/>
    <n v="168"/>
    <x v="182"/>
    <n v="10"/>
    <n v="157.5"/>
    <n v="-10.5"/>
    <n v="3"/>
    <s v="Confections"/>
  </r>
  <r>
    <x v="229"/>
    <n v="39"/>
    <n v="14.4"/>
    <n v="20"/>
    <n v="0.25"/>
    <n v="288"/>
    <x v="182"/>
    <n v="18"/>
    <n v="270"/>
    <n v="-18.000000000000007"/>
    <n v="1"/>
    <s v="Beverages"/>
  </r>
  <r>
    <x v="230"/>
    <n v="10"/>
    <n v="24.8"/>
    <n v="20"/>
    <n v="0.05"/>
    <n v="496"/>
    <x v="183"/>
    <n v="31"/>
    <n v="589"/>
    <n v="92.999999999999972"/>
    <n v="8"/>
    <s v="Seafood"/>
  </r>
  <r>
    <x v="231"/>
    <n v="38"/>
    <n v="210.8"/>
    <n v="30"/>
    <n v="0"/>
    <n v="6324"/>
    <x v="184"/>
    <n v="263.5"/>
    <n v="7905"/>
    <n v="1580.9999999999995"/>
    <n v="1"/>
    <s v="Beverages"/>
  </r>
  <r>
    <x v="231"/>
    <n v="53"/>
    <n v="26.2"/>
    <n v="28"/>
    <n v="0"/>
    <n v="733.6"/>
    <x v="184"/>
    <n v="32.799999999999997"/>
    <n v="918.39999999999986"/>
    <n v="184.79999999999995"/>
    <n v="6"/>
    <s v="Meat/Poultry"/>
  </r>
  <r>
    <x v="231"/>
    <n v="59"/>
    <n v="44"/>
    <n v="60"/>
    <n v="0"/>
    <n v="2640"/>
    <x v="184"/>
    <n v="55"/>
    <n v="3300"/>
    <n v="660"/>
    <n v="4"/>
    <s v="Dairy Products"/>
  </r>
  <r>
    <x v="231"/>
    <n v="64"/>
    <n v="26.6"/>
    <n v="30"/>
    <n v="0"/>
    <n v="798"/>
    <x v="184"/>
    <n v="33.25"/>
    <n v="997.5"/>
    <n v="199.49999999999994"/>
    <n v="5"/>
    <s v="Grains/Cereals"/>
  </r>
  <r>
    <x v="232"/>
    <n v="47"/>
    <n v="7.6"/>
    <n v="30"/>
    <n v="0"/>
    <n v="228"/>
    <x v="185"/>
    <n v="9.5"/>
    <n v="285"/>
    <n v="57.000000000000014"/>
    <n v="3"/>
    <s v="Confections"/>
  </r>
  <r>
    <x v="232"/>
    <n v="59"/>
    <n v="44"/>
    <n v="12"/>
    <n v="0"/>
    <n v="528"/>
    <x v="185"/>
    <n v="55"/>
    <n v="660"/>
    <n v="132"/>
    <n v="4"/>
    <s v="Dairy Products"/>
  </r>
  <r>
    <x v="233"/>
    <n v="49"/>
    <n v="16"/>
    <n v="24"/>
    <n v="0"/>
    <n v="384"/>
    <x v="185"/>
    <n v="20"/>
    <n v="480"/>
    <n v="96"/>
    <n v="3"/>
    <s v="Confections"/>
  </r>
  <r>
    <x v="233"/>
    <n v="60"/>
    <n v="27.2"/>
    <n v="40"/>
    <n v="0"/>
    <n v="1088"/>
    <x v="185"/>
    <n v="34"/>
    <n v="1360"/>
    <n v="272"/>
    <n v="4"/>
    <s v="Dairy Products"/>
  </r>
  <r>
    <x v="234"/>
    <n v="40"/>
    <n v="14.7"/>
    <n v="10"/>
    <n v="0"/>
    <n v="147"/>
    <x v="186"/>
    <n v="18.399999999999999"/>
    <n v="184"/>
    <n v="36.999999999999993"/>
    <n v="8"/>
    <s v="Seafood"/>
  </r>
  <r>
    <x v="235"/>
    <n v="34"/>
    <n v="9.8000000000000007"/>
    <n v="35"/>
    <n v="0.05"/>
    <n v="343"/>
    <x v="187"/>
    <n v="14"/>
    <n v="465.5"/>
    <n v="122.49999999999994"/>
    <n v="1"/>
    <s v="Beverages"/>
  </r>
  <r>
    <x v="235"/>
    <n v="77"/>
    <n v="10.4"/>
    <n v="30"/>
    <n v="0.05"/>
    <n v="312"/>
    <x v="187"/>
    <n v="13"/>
    <n v="370.5"/>
    <n v="58.499999999999979"/>
    <n v="2"/>
    <s v="Condiments"/>
  </r>
  <r>
    <x v="236"/>
    <n v="21"/>
    <n v="8"/>
    <n v="14"/>
    <n v="0"/>
    <n v="112"/>
    <x v="187"/>
    <n v="10"/>
    <n v="140"/>
    <n v="28"/>
    <n v="3"/>
    <s v="Confections"/>
  </r>
  <r>
    <x v="236"/>
    <n v="40"/>
    <n v="14.7"/>
    <n v="10"/>
    <n v="0"/>
    <n v="147"/>
    <x v="187"/>
    <n v="18.399999999999999"/>
    <n v="184"/>
    <n v="36.999999999999993"/>
    <n v="8"/>
    <s v="Seafood"/>
  </r>
  <r>
    <x v="236"/>
    <n v="51"/>
    <n v="42.4"/>
    <n v="3"/>
    <n v="0"/>
    <n v="127.19999999999999"/>
    <x v="187"/>
    <n v="53"/>
    <n v="159"/>
    <n v="31.800000000000004"/>
    <n v="7"/>
    <s v="Produce"/>
  </r>
  <r>
    <x v="237"/>
    <n v="2"/>
    <n v="15.2"/>
    <n v="20"/>
    <n v="0.1"/>
    <n v="304"/>
    <x v="188"/>
    <n v="19"/>
    <n v="342"/>
    <n v="38.000000000000043"/>
    <n v="1"/>
    <s v="Beverages"/>
  </r>
  <r>
    <x v="237"/>
    <n v="3"/>
    <n v="8"/>
    <n v="20"/>
    <n v="0.1"/>
    <n v="160"/>
    <x v="188"/>
    <n v="10"/>
    <n v="180"/>
    <n v="20"/>
    <n v="2"/>
    <s v="Condiments"/>
  </r>
  <r>
    <x v="237"/>
    <n v="55"/>
    <n v="19.2"/>
    <n v="30"/>
    <n v="0.1"/>
    <n v="576"/>
    <x v="188"/>
    <n v="24"/>
    <n v="648"/>
    <n v="72.000000000000057"/>
    <n v="6"/>
    <s v="Meat/Poultry"/>
  </r>
  <r>
    <x v="237"/>
    <n v="70"/>
    <n v="9.6"/>
    <n v="60"/>
    <n v="0.1"/>
    <n v="576"/>
    <x v="188"/>
    <n v="15"/>
    <n v="810"/>
    <n v="234.00000000000003"/>
    <n v="1"/>
    <s v="Beverages"/>
  </r>
  <r>
    <x v="238"/>
    <n v="11"/>
    <n v="9.8000000000000007"/>
    <n v="5"/>
    <n v="0"/>
    <n v="49"/>
    <x v="189"/>
    <n v="21"/>
    <n v="105"/>
    <n v="56"/>
    <n v="4"/>
    <s v="Dairy Products"/>
  </r>
  <r>
    <x v="238"/>
    <n v="51"/>
    <n v="42.4"/>
    <n v="25"/>
    <n v="0"/>
    <n v="1060"/>
    <x v="189"/>
    <n v="53"/>
    <n v="1325"/>
    <n v="265.00000000000006"/>
    <n v="7"/>
    <s v="Produce"/>
  </r>
  <r>
    <x v="238"/>
    <n v="74"/>
    <n v="8"/>
    <n v="16"/>
    <n v="0"/>
    <n v="128"/>
    <x v="189"/>
    <n v="10"/>
    <n v="160"/>
    <n v="32"/>
    <n v="7"/>
    <s v="Produce"/>
  </r>
  <r>
    <x v="239"/>
    <n v="19"/>
    <n v="7.3"/>
    <n v="5"/>
    <n v="0"/>
    <n v="36.5"/>
    <x v="189"/>
    <n v="9.1999999999999993"/>
    <n v="46"/>
    <n v="9.4999999999999964"/>
    <n v="3"/>
    <s v="Confections"/>
  </r>
  <r>
    <x v="239"/>
    <n v="26"/>
    <n v="24.9"/>
    <n v="30"/>
    <n v="0"/>
    <n v="747"/>
    <x v="189"/>
    <n v="31.23"/>
    <n v="936.9"/>
    <n v="189.90000000000006"/>
    <n v="3"/>
    <s v="Confections"/>
  </r>
  <r>
    <x v="239"/>
    <n v="54"/>
    <n v="5.9"/>
    <n v="24"/>
    <n v="0.25"/>
    <n v="141.60000000000002"/>
    <x v="189"/>
    <n v="7.45"/>
    <n v="134.10000000000002"/>
    <n v="-7.5"/>
    <n v="6"/>
    <s v="Meat/Poultry"/>
  </r>
  <r>
    <x v="240"/>
    <n v="59"/>
    <n v="44"/>
    <n v="30"/>
    <n v="0"/>
    <n v="1320"/>
    <x v="190"/>
    <n v="55"/>
    <n v="1650"/>
    <n v="330"/>
    <n v="4"/>
    <s v="Dairy Products"/>
  </r>
  <r>
    <x v="240"/>
    <n v="73"/>
    <n v="9.6"/>
    <n v="20"/>
    <n v="0.2"/>
    <n v="192"/>
    <x v="190"/>
    <n v="15"/>
    <n v="240"/>
    <n v="48.000000000000007"/>
    <n v="8"/>
    <s v="Seafood"/>
  </r>
  <r>
    <x v="241"/>
    <n v="11"/>
    <n v="9.8000000000000007"/>
    <n v="15"/>
    <n v="0.25"/>
    <n v="147"/>
    <x v="191"/>
    <n v="21"/>
    <n v="236.25"/>
    <n v="89.249999999999986"/>
    <n v="4"/>
    <s v="Dairy Products"/>
  </r>
  <r>
    <x v="241"/>
    <n v="16"/>
    <n v="13.9"/>
    <n v="18"/>
    <n v="0"/>
    <n v="250.20000000000002"/>
    <x v="191"/>
    <n v="17.45"/>
    <n v="314.09999999999997"/>
    <n v="63.899999999999977"/>
    <n v="3"/>
    <s v="Confections"/>
  </r>
  <r>
    <x v="242"/>
    <n v="59"/>
    <n v="44"/>
    <n v="60"/>
    <n v="0"/>
    <n v="2640"/>
    <x v="192"/>
    <n v="55"/>
    <n v="3300"/>
    <n v="660"/>
    <n v="4"/>
    <s v="Dairy Products"/>
  </r>
  <r>
    <x v="242"/>
    <n v="68"/>
    <n v="8"/>
    <n v="30"/>
    <n v="0"/>
    <n v="240"/>
    <x v="192"/>
    <n v="12.5"/>
    <n v="375"/>
    <n v="135"/>
    <n v="3"/>
    <s v="Confections"/>
  </r>
  <r>
    <x v="242"/>
    <n v="75"/>
    <n v="6.2"/>
    <n v="36"/>
    <n v="0"/>
    <n v="223.20000000000002"/>
    <x v="192"/>
    <n v="7.75"/>
    <n v="279"/>
    <n v="55.8"/>
    <n v="1"/>
    <s v="Beverages"/>
  </r>
  <r>
    <x v="243"/>
    <n v="44"/>
    <n v="12.4"/>
    <n v="15"/>
    <n v="0.15"/>
    <n v="186"/>
    <x v="192"/>
    <n v="19.45"/>
    <n v="247.98749999999998"/>
    <n v="61.987499999999976"/>
    <n v="2"/>
    <s v="Condiments"/>
  </r>
  <r>
    <x v="243"/>
    <n v="77"/>
    <n v="10.4"/>
    <n v="7"/>
    <n v="0.15"/>
    <n v="72.8"/>
    <x v="192"/>
    <n v="13"/>
    <n v="77.349999999999994"/>
    <n v="4.5499999999999901"/>
    <n v="2"/>
    <s v="Condiments"/>
  </r>
  <r>
    <x v="244"/>
    <n v="25"/>
    <n v="9.8000000000000007"/>
    <n v="60"/>
    <n v="0.05"/>
    <n v="588"/>
    <x v="193"/>
    <n v="14"/>
    <n v="798"/>
    <n v="209.99999999999989"/>
    <n v="3"/>
    <s v="Confections"/>
  </r>
  <r>
    <x v="244"/>
    <n v="42"/>
    <n v="9.8000000000000007"/>
    <n v="20"/>
    <n v="0.05"/>
    <n v="196"/>
    <x v="193"/>
    <n v="14"/>
    <n v="266"/>
    <n v="69.999999999999972"/>
    <n v="5"/>
    <s v="Grains/Cereals"/>
  </r>
  <r>
    <x v="245"/>
    <n v="65"/>
    <n v="9.8000000000000007"/>
    <n v="15"/>
    <n v="0.1"/>
    <n v="147"/>
    <x v="194"/>
    <n v="21.05"/>
    <n v="284.17500000000001"/>
    <n v="137.17499999999998"/>
    <n v="2"/>
    <s v="Condiments"/>
  </r>
  <r>
    <x v="245"/>
    <n v="66"/>
    <n v="13.6"/>
    <n v="10"/>
    <n v="0.1"/>
    <n v="136"/>
    <x v="194"/>
    <n v="17"/>
    <n v="153"/>
    <n v="17.000000000000011"/>
    <n v="2"/>
    <s v="Condiments"/>
  </r>
  <r>
    <x v="245"/>
    <n v="69"/>
    <n v="28.8"/>
    <n v="10"/>
    <n v="0.1"/>
    <n v="288"/>
    <x v="194"/>
    <n v="36"/>
    <n v="324"/>
    <n v="35.999999999999979"/>
    <n v="4"/>
    <s v="Dairy Products"/>
  </r>
  <r>
    <x v="246"/>
    <n v="56"/>
    <n v="30.4"/>
    <n v="30"/>
    <n v="0"/>
    <n v="912"/>
    <x v="194"/>
    <n v="38"/>
    <n v="1140"/>
    <n v="228.00000000000006"/>
    <n v="5"/>
    <s v="Grains/Cereals"/>
  </r>
  <r>
    <x v="247"/>
    <n v="23"/>
    <n v="7.2"/>
    <n v="10"/>
    <n v="0"/>
    <n v="72"/>
    <x v="195"/>
    <n v="9"/>
    <n v="90"/>
    <n v="18"/>
    <n v="5"/>
    <s v="Grains/Cereals"/>
  </r>
  <r>
    <x v="247"/>
    <n v="41"/>
    <n v="7.7"/>
    <n v="20"/>
    <n v="0"/>
    <n v="154"/>
    <x v="195"/>
    <n v="9.65"/>
    <n v="193"/>
    <n v="39"/>
    <n v="8"/>
    <s v="Seafood"/>
  </r>
  <r>
    <x v="247"/>
    <n v="77"/>
    <n v="10.4"/>
    <n v="5"/>
    <n v="0"/>
    <n v="52"/>
    <x v="195"/>
    <n v="13"/>
    <n v="65"/>
    <n v="12.999999999999998"/>
    <n v="2"/>
    <s v="Condiments"/>
  </r>
  <r>
    <x v="248"/>
    <n v="31"/>
    <n v="8"/>
    <n v="20"/>
    <n v="0.05"/>
    <n v="160"/>
    <x v="196"/>
    <n v="12.5"/>
    <n v="237.5"/>
    <n v="77.5"/>
    <n v="4"/>
    <s v="Dairy Products"/>
  </r>
  <r>
    <x v="249"/>
    <n v="56"/>
    <n v="30.4"/>
    <n v="14"/>
    <n v="0"/>
    <n v="425.59999999999997"/>
    <x v="196"/>
    <n v="38"/>
    <n v="532"/>
    <n v="106.40000000000002"/>
    <n v="5"/>
    <s v="Grains/Cereals"/>
  </r>
  <r>
    <x v="249"/>
    <n v="72"/>
    <n v="27.8"/>
    <n v="25"/>
    <n v="0"/>
    <n v="695"/>
    <x v="196"/>
    <n v="34.799999999999997"/>
    <n v="869.99999999999989"/>
    <n v="174.99999999999991"/>
    <n v="4"/>
    <s v="Dairy Products"/>
  </r>
  <r>
    <x v="249"/>
    <n v="77"/>
    <n v="10.4"/>
    <n v="25"/>
    <n v="0"/>
    <n v="260"/>
    <x v="196"/>
    <n v="13"/>
    <n v="325"/>
    <n v="64.999999999999986"/>
    <n v="2"/>
    <s v="Condiments"/>
  </r>
  <r>
    <x v="250"/>
    <n v="24"/>
    <n v="3.6"/>
    <n v="14"/>
    <n v="0"/>
    <n v="50.4"/>
    <x v="197"/>
    <n v="4.5"/>
    <n v="63"/>
    <n v="12.599999999999998"/>
    <n v="1"/>
    <s v="Beverages"/>
  </r>
  <r>
    <x v="250"/>
    <n v="40"/>
    <n v="14.7"/>
    <n v="5"/>
    <n v="0"/>
    <n v="73.5"/>
    <x v="197"/>
    <n v="18.399999999999999"/>
    <n v="92"/>
    <n v="18.499999999999996"/>
    <n v="8"/>
    <s v="Seafood"/>
  </r>
  <r>
    <x v="250"/>
    <n v="42"/>
    <n v="9.8000000000000007"/>
    <n v="30"/>
    <n v="0"/>
    <n v="294"/>
    <x v="197"/>
    <n v="14"/>
    <n v="420"/>
    <n v="125.99999999999997"/>
    <n v="5"/>
    <s v="Grains/Cereals"/>
  </r>
  <r>
    <x v="251"/>
    <n v="28"/>
    <n v="36.4"/>
    <n v="20"/>
    <n v="0"/>
    <n v="728"/>
    <x v="198"/>
    <n v="45.6"/>
    <n v="912"/>
    <n v="184.00000000000006"/>
    <n v="7"/>
    <s v="Produce"/>
  </r>
  <r>
    <x v="251"/>
    <n v="49"/>
    <n v="16"/>
    <n v="25"/>
    <n v="0"/>
    <n v="400"/>
    <x v="198"/>
    <n v="20"/>
    <n v="500"/>
    <n v="100"/>
    <n v="3"/>
    <s v="Confections"/>
  </r>
  <r>
    <x v="252"/>
    <n v="15"/>
    <n v="12.4"/>
    <n v="12"/>
    <n v="0.05"/>
    <n v="148.80000000000001"/>
    <x v="199"/>
    <n v="15.5"/>
    <n v="176.7"/>
    <n v="27.899999999999991"/>
    <n v="2"/>
    <s v="Condiments"/>
  </r>
  <r>
    <x v="252"/>
    <n v="28"/>
    <n v="36.4"/>
    <n v="8"/>
    <n v="0.05"/>
    <n v="291.2"/>
    <x v="199"/>
    <n v="45.6"/>
    <n v="346.56"/>
    <n v="55.360000000000014"/>
    <n v="7"/>
    <s v="Produce"/>
  </r>
  <r>
    <x v="253"/>
    <n v="54"/>
    <n v="5.9"/>
    <n v="20"/>
    <n v="0"/>
    <n v="118"/>
    <x v="199"/>
    <n v="7.45"/>
    <n v="149"/>
    <n v="30.999999999999996"/>
    <n v="6"/>
    <s v="Meat/Poultry"/>
  </r>
  <r>
    <x v="254"/>
    <n v="45"/>
    <n v="7.6"/>
    <n v="21"/>
    <n v="0"/>
    <n v="159.6"/>
    <x v="200"/>
    <n v="9.5"/>
    <n v="199.5"/>
    <n v="39.900000000000006"/>
    <n v="8"/>
    <s v="Seafood"/>
  </r>
  <r>
    <x v="254"/>
    <n v="53"/>
    <n v="26.2"/>
    <n v="6"/>
    <n v="0"/>
    <n v="157.19999999999999"/>
    <x v="200"/>
    <n v="32.799999999999997"/>
    <n v="196.79999999999998"/>
    <n v="39.599999999999987"/>
    <n v="6"/>
    <s v="Meat/Poultry"/>
  </r>
  <r>
    <x v="254"/>
    <n v="67"/>
    <n v="9.8000000000000007"/>
    <n v="30"/>
    <n v="0"/>
    <n v="294"/>
    <x v="200"/>
    <n v="14"/>
    <n v="420"/>
    <n v="125.99999999999997"/>
    <n v="1"/>
    <s v="Beverages"/>
  </r>
  <r>
    <x v="255"/>
    <n v="14"/>
    <n v="18.600000000000001"/>
    <n v="70"/>
    <n v="0"/>
    <n v="1302"/>
    <x v="201"/>
    <n v="23.25"/>
    <n v="1627.5"/>
    <n v="325.49999999999989"/>
    <n v="7"/>
    <s v="Produce"/>
  </r>
  <r>
    <x v="255"/>
    <n v="65"/>
    <n v="9.8000000000000007"/>
    <n v="20"/>
    <n v="0"/>
    <n v="196"/>
    <x v="201"/>
    <n v="21.05"/>
    <n v="421"/>
    <n v="225"/>
    <n v="2"/>
    <s v="Condiments"/>
  </r>
  <r>
    <x v="256"/>
    <n v="2"/>
    <n v="15.2"/>
    <n v="12"/>
    <n v="0"/>
    <n v="182.39999999999998"/>
    <x v="201"/>
    <n v="19"/>
    <n v="228"/>
    <n v="45.600000000000009"/>
    <n v="1"/>
    <s v="Beverages"/>
  </r>
  <r>
    <x v="256"/>
    <n v="21"/>
    <n v="8"/>
    <n v="12"/>
    <n v="0"/>
    <n v="96"/>
    <x v="201"/>
    <n v="10"/>
    <n v="120"/>
    <n v="24"/>
    <n v="3"/>
    <s v="Confections"/>
  </r>
  <r>
    <x v="256"/>
    <n v="53"/>
    <n v="26.2"/>
    <n v="10"/>
    <n v="0"/>
    <n v="262"/>
    <x v="201"/>
    <n v="32.799999999999997"/>
    <n v="328"/>
    <n v="65.999999999999972"/>
    <n v="6"/>
    <s v="Meat/Poultry"/>
  </r>
  <r>
    <x v="256"/>
    <n v="61"/>
    <n v="22.8"/>
    <n v="25"/>
    <n v="0"/>
    <n v="570"/>
    <x v="201"/>
    <n v="28.5"/>
    <n v="712.5"/>
    <n v="142.49999999999997"/>
    <n v="2"/>
    <s v="Condiments"/>
  </r>
  <r>
    <x v="257"/>
    <n v="62"/>
    <n v="39.4"/>
    <n v="3"/>
    <n v="0"/>
    <n v="118.19999999999999"/>
    <x v="202"/>
    <n v="49.3"/>
    <n v="147.89999999999998"/>
    <n v="29.699999999999996"/>
    <n v="3"/>
    <s v="Confections"/>
  </r>
  <r>
    <x v="258"/>
    <n v="25"/>
    <n v="9.8000000000000007"/>
    <n v="18"/>
    <n v="0.1"/>
    <n v="176.4"/>
    <x v="203"/>
    <n v="14"/>
    <n v="226.8"/>
    <n v="50.399999999999977"/>
    <n v="3"/>
    <s v="Confections"/>
  </r>
  <r>
    <x v="258"/>
    <n v="70"/>
    <n v="9.6"/>
    <n v="14"/>
    <n v="0.1"/>
    <n v="134.4"/>
    <x v="203"/>
    <n v="15"/>
    <n v="189"/>
    <n v="54.600000000000009"/>
    <n v="1"/>
    <s v="Beverages"/>
  </r>
  <r>
    <x v="259"/>
    <n v="43"/>
    <n v="36.799999999999997"/>
    <n v="15"/>
    <n v="0.15"/>
    <n v="552"/>
    <x v="203"/>
    <n v="46"/>
    <n v="586.5"/>
    <n v="34.500000000000064"/>
    <n v="1"/>
    <s v="Beverages"/>
  </r>
  <r>
    <x v="259"/>
    <n v="48"/>
    <n v="10.199999999999999"/>
    <n v="15"/>
    <n v="0.15"/>
    <n v="153"/>
    <x v="203"/>
    <n v="12.75"/>
    <n v="162.5625"/>
    <n v="9.562500000000016"/>
    <n v="3"/>
    <s v="Confections"/>
  </r>
  <r>
    <x v="260"/>
    <n v="13"/>
    <n v="4.8"/>
    <n v="10"/>
    <n v="0"/>
    <n v="48"/>
    <x v="204"/>
    <n v="6"/>
    <n v="60"/>
    <n v="12.000000000000002"/>
    <n v="8"/>
    <s v="Seafood"/>
  </r>
  <r>
    <x v="260"/>
    <n v="39"/>
    <n v="14.4"/>
    <n v="10"/>
    <n v="0"/>
    <n v="144"/>
    <x v="204"/>
    <n v="18"/>
    <n v="180"/>
    <n v="36"/>
    <n v="1"/>
    <s v="Beverages"/>
  </r>
  <r>
    <x v="261"/>
    <n v="28"/>
    <n v="36.4"/>
    <n v="3"/>
    <n v="0"/>
    <n v="109.19999999999999"/>
    <x v="205"/>
    <n v="45.6"/>
    <n v="136.80000000000001"/>
    <n v="27.600000000000009"/>
    <n v="7"/>
    <s v="Produce"/>
  </r>
  <r>
    <x v="262"/>
    <n v="29"/>
    <n v="99"/>
    <n v="36"/>
    <n v="0"/>
    <n v="3564"/>
    <x v="206"/>
    <n v="123.79"/>
    <n v="4456.4400000000005"/>
    <n v="892.44000000000028"/>
    <n v="6"/>
    <s v="Meat/Poultry"/>
  </r>
  <r>
    <x v="262"/>
    <n v="75"/>
    <n v="6.2"/>
    <n v="36"/>
    <n v="0.1"/>
    <n v="223.20000000000002"/>
    <x v="206"/>
    <n v="7.75"/>
    <n v="251.1"/>
    <n v="27.900000000000013"/>
    <n v="1"/>
    <s v="Beverages"/>
  </r>
  <r>
    <x v="263"/>
    <n v="4"/>
    <n v="17.600000000000001"/>
    <n v="50"/>
    <n v="0.15"/>
    <n v="880.00000000000011"/>
    <x v="206"/>
    <n v="22"/>
    <n v="935"/>
    <n v="54.999999999999893"/>
    <n v="2"/>
    <s v="Condiments"/>
  </r>
  <r>
    <x v="263"/>
    <n v="7"/>
    <n v="19.2"/>
    <n v="50"/>
    <n v="0.15"/>
    <n v="960"/>
    <x v="206"/>
    <n v="30"/>
    <n v="1275"/>
    <n v="315.00000000000006"/>
    <n v="7"/>
    <s v="Produce"/>
  </r>
  <r>
    <x v="263"/>
    <n v="8"/>
    <n v="25.6"/>
    <n v="10"/>
    <n v="0.15"/>
    <n v="256"/>
    <x v="206"/>
    <n v="40"/>
    <n v="340"/>
    <n v="83.999999999999986"/>
    <n v="2"/>
    <s v="Condiments"/>
  </r>
  <r>
    <x v="264"/>
    <n v="24"/>
    <n v="3.6"/>
    <n v="10"/>
    <n v="0.15"/>
    <n v="36"/>
    <x v="207"/>
    <n v="4.5"/>
    <n v="38.25"/>
    <n v="2.2499999999999964"/>
    <n v="1"/>
    <s v="Beverages"/>
  </r>
  <r>
    <x v="264"/>
    <n v="46"/>
    <n v="9.6"/>
    <n v="9"/>
    <n v="0.15"/>
    <n v="86.399999999999991"/>
    <x v="207"/>
    <n v="12"/>
    <n v="91.8"/>
    <n v="5.3999999999999968"/>
    <n v="8"/>
    <s v="Seafood"/>
  </r>
  <r>
    <x v="264"/>
    <n v="47"/>
    <n v="7.6"/>
    <n v="6"/>
    <n v="0.15"/>
    <n v="45.599999999999994"/>
    <x v="207"/>
    <n v="9.5"/>
    <n v="48.449999999999996"/>
    <n v="2.8499999999999979"/>
    <n v="3"/>
    <s v="Confections"/>
  </r>
  <r>
    <x v="264"/>
    <n v="60"/>
    <n v="27.2"/>
    <n v="12"/>
    <n v="0.15"/>
    <n v="326.39999999999998"/>
    <x v="207"/>
    <n v="34"/>
    <n v="346.8"/>
    <n v="20.399999999999991"/>
    <n v="4"/>
    <s v="Dairy Products"/>
  </r>
  <r>
    <x v="265"/>
    <n v="21"/>
    <n v="8"/>
    <n v="40"/>
    <n v="0.2"/>
    <n v="320"/>
    <x v="208"/>
    <n v="10"/>
    <n v="320"/>
    <n v="0"/>
    <n v="3"/>
    <s v="Confections"/>
  </r>
  <r>
    <x v="265"/>
    <n v="32"/>
    <n v="25.6"/>
    <n v="50"/>
    <n v="0.2"/>
    <n v="1280"/>
    <x v="208"/>
    <n v="32"/>
    <n v="1280"/>
    <n v="0"/>
    <n v="4"/>
    <s v="Dairy Products"/>
  </r>
  <r>
    <x v="265"/>
    <n v="61"/>
    <n v="22.8"/>
    <n v="15"/>
    <n v="0.2"/>
    <n v="342"/>
    <x v="208"/>
    <n v="28.5"/>
    <n v="342"/>
    <n v="0"/>
    <n v="2"/>
    <s v="Condiments"/>
  </r>
  <r>
    <x v="266"/>
    <n v="20"/>
    <n v="64.8"/>
    <n v="39"/>
    <n v="0"/>
    <n v="2527.1999999999998"/>
    <x v="208"/>
    <n v="81"/>
    <n v="3159"/>
    <n v="631.80000000000007"/>
    <n v="3"/>
    <s v="Confections"/>
  </r>
  <r>
    <x v="266"/>
    <n v="28"/>
    <n v="36.4"/>
    <n v="35"/>
    <n v="0"/>
    <n v="1274"/>
    <x v="208"/>
    <n v="45.6"/>
    <n v="1596"/>
    <n v="322.00000000000011"/>
    <n v="7"/>
    <s v="Produce"/>
  </r>
  <r>
    <x v="266"/>
    <n v="56"/>
    <n v="30.4"/>
    <n v="70"/>
    <n v="0"/>
    <n v="2128"/>
    <x v="208"/>
    <n v="38"/>
    <n v="2660"/>
    <n v="532.00000000000011"/>
    <n v="5"/>
    <s v="Grains/Cereals"/>
  </r>
  <r>
    <x v="266"/>
    <n v="65"/>
    <n v="9.8000000000000007"/>
    <n v="39"/>
    <n v="0"/>
    <n v="382.20000000000005"/>
    <x v="208"/>
    <n v="21.05"/>
    <n v="820.95"/>
    <n v="438.75"/>
    <n v="2"/>
    <s v="Condiments"/>
  </r>
  <r>
    <x v="266"/>
    <n v="75"/>
    <n v="6.2"/>
    <n v="50"/>
    <n v="0"/>
    <n v="310"/>
    <x v="208"/>
    <n v="7.75"/>
    <n v="387.5"/>
    <n v="77.499999999999986"/>
    <n v="1"/>
    <s v="Beverages"/>
  </r>
  <r>
    <x v="267"/>
    <n v="9"/>
    <n v="77.599999999999994"/>
    <n v="16"/>
    <n v="0.15"/>
    <n v="1241.5999999999999"/>
    <x v="209"/>
    <n v="97"/>
    <n v="1319.2"/>
    <n v="77.600000000000136"/>
    <n v="6"/>
    <s v="Meat/Poultry"/>
  </r>
  <r>
    <x v="267"/>
    <n v="16"/>
    <n v="13.9"/>
    <n v="50"/>
    <n v="0"/>
    <n v="695"/>
    <x v="209"/>
    <n v="17.45"/>
    <n v="872.5"/>
    <n v="177.49999999999994"/>
    <n v="3"/>
    <s v="Confections"/>
  </r>
  <r>
    <x v="267"/>
    <n v="27"/>
    <n v="35.1"/>
    <n v="120"/>
    <n v="0"/>
    <n v="4212"/>
    <x v="209"/>
    <n v="43.9"/>
    <n v="5268"/>
    <n v="1055.9999999999995"/>
    <n v="3"/>
    <s v="Confections"/>
  </r>
  <r>
    <x v="267"/>
    <n v="33"/>
    <n v="2"/>
    <n v="16"/>
    <n v="0.15"/>
    <n v="32"/>
    <x v="209"/>
    <n v="2.5"/>
    <n v="34"/>
    <n v="2"/>
    <n v="4"/>
    <s v="Dairy Products"/>
  </r>
  <r>
    <x v="267"/>
    <n v="60"/>
    <n v="27.2"/>
    <n v="84"/>
    <n v="0.15"/>
    <n v="2284.7999999999997"/>
    <x v="209"/>
    <n v="34"/>
    <n v="2427.6"/>
    <n v="142.79999999999995"/>
    <n v="4"/>
    <s v="Dairy Products"/>
  </r>
  <r>
    <x v="268"/>
    <n v="18"/>
    <n v="50"/>
    <n v="25"/>
    <n v="0.1"/>
    <n v="1250"/>
    <x v="210"/>
    <n v="62.5"/>
    <n v="1406.25"/>
    <n v="156.25"/>
    <n v="8"/>
    <s v="Seafood"/>
  </r>
  <r>
    <x v="268"/>
    <n v="41"/>
    <n v="7.7"/>
    <n v="80"/>
    <n v="0.1"/>
    <n v="616"/>
    <x v="210"/>
    <n v="9.65"/>
    <n v="694.80000000000007"/>
    <n v="78.800000000000026"/>
    <n v="8"/>
    <s v="Seafood"/>
  </r>
  <r>
    <x v="268"/>
    <n v="42"/>
    <n v="9.8000000000000007"/>
    <n v="20"/>
    <n v="0"/>
    <n v="196"/>
    <x v="210"/>
    <n v="14"/>
    <n v="280"/>
    <n v="83.999999999999986"/>
    <n v="5"/>
    <s v="Grains/Cereals"/>
  </r>
  <r>
    <x v="269"/>
    <n v="52"/>
    <n v="5.6"/>
    <n v="6"/>
    <n v="0"/>
    <n v="33.599999999999994"/>
    <x v="210"/>
    <n v="7"/>
    <n v="42"/>
    <n v="8.4000000000000021"/>
    <n v="5"/>
    <s v="Grains/Cereals"/>
  </r>
  <r>
    <x v="269"/>
    <n v="59"/>
    <n v="44"/>
    <n v="4"/>
    <n v="0"/>
    <n v="176"/>
    <x v="210"/>
    <n v="55"/>
    <n v="220"/>
    <n v="44"/>
    <n v="4"/>
    <s v="Dairy Products"/>
  </r>
  <r>
    <x v="269"/>
    <n v="70"/>
    <n v="9.6"/>
    <n v="6"/>
    <n v="0"/>
    <n v="57.599999999999994"/>
    <x v="210"/>
    <n v="15"/>
    <n v="90"/>
    <n v="32.400000000000006"/>
    <n v="1"/>
    <s v="Beverages"/>
  </r>
  <r>
    <x v="270"/>
    <n v="24"/>
    <n v="3.6"/>
    <n v="5"/>
    <n v="0"/>
    <n v="18"/>
    <x v="211"/>
    <n v="4.5"/>
    <n v="22.5"/>
    <n v="4.5"/>
    <n v="1"/>
    <s v="Beverages"/>
  </r>
  <r>
    <x v="270"/>
    <n v="38"/>
    <n v="210.8"/>
    <n v="15"/>
    <n v="0"/>
    <n v="3162"/>
    <x v="211"/>
    <n v="263.5"/>
    <n v="3952.5"/>
    <n v="790.49999999999977"/>
    <n v="1"/>
    <s v="Beverages"/>
  </r>
  <r>
    <x v="270"/>
    <n v="44"/>
    <n v="12.4"/>
    <n v="9"/>
    <n v="0"/>
    <n v="111.60000000000001"/>
    <x v="211"/>
    <n v="19.45"/>
    <n v="175.04999999999998"/>
    <n v="63.449999999999989"/>
    <n v="2"/>
    <s v="Condiments"/>
  </r>
  <r>
    <x v="271"/>
    <n v="10"/>
    <n v="24.8"/>
    <n v="16"/>
    <n v="0.05"/>
    <n v="396.8"/>
    <x v="212"/>
    <n v="31"/>
    <n v="471.2"/>
    <n v="74.399999999999977"/>
    <n v="8"/>
    <s v="Seafood"/>
  </r>
  <r>
    <x v="271"/>
    <n v="56"/>
    <n v="30.4"/>
    <n v="40"/>
    <n v="0"/>
    <n v="1216"/>
    <x v="212"/>
    <n v="38"/>
    <n v="1520"/>
    <n v="304.00000000000006"/>
    <n v="5"/>
    <s v="Grains/Cereals"/>
  </r>
  <r>
    <x v="271"/>
    <n v="60"/>
    <n v="27.2"/>
    <n v="10"/>
    <n v="0.05"/>
    <n v="272"/>
    <x v="212"/>
    <n v="34"/>
    <n v="323"/>
    <n v="50.999999999999979"/>
    <n v="4"/>
    <s v="Dairy Products"/>
  </r>
  <r>
    <x v="272"/>
    <n v="24"/>
    <n v="3.6"/>
    <n v="8"/>
    <n v="0"/>
    <n v="28.8"/>
    <x v="213"/>
    <n v="4.5"/>
    <n v="36"/>
    <n v="7.1999999999999993"/>
    <n v="1"/>
    <s v="Beverages"/>
  </r>
  <r>
    <x v="272"/>
    <n v="53"/>
    <n v="26.2"/>
    <n v="5"/>
    <n v="0"/>
    <n v="131"/>
    <x v="213"/>
    <n v="32.799999999999997"/>
    <n v="164"/>
    <n v="32.999999999999986"/>
    <n v="6"/>
    <s v="Meat/Poultry"/>
  </r>
  <r>
    <x v="273"/>
    <n v="35"/>
    <n v="14.4"/>
    <n v="3"/>
    <n v="0"/>
    <n v="43.2"/>
    <x v="213"/>
    <n v="18"/>
    <n v="54"/>
    <n v="10.799999999999999"/>
    <n v="1"/>
    <s v="Beverages"/>
  </r>
  <r>
    <x v="273"/>
    <n v="41"/>
    <n v="7.7"/>
    <n v="10"/>
    <n v="0"/>
    <n v="77"/>
    <x v="213"/>
    <n v="9.65"/>
    <n v="96.5"/>
    <n v="19.5"/>
    <n v="8"/>
    <s v="Seafood"/>
  </r>
  <r>
    <x v="273"/>
    <n v="68"/>
    <n v="8"/>
    <n v="6"/>
    <n v="0"/>
    <n v="48"/>
    <x v="213"/>
    <n v="12.5"/>
    <n v="75"/>
    <n v="27"/>
    <n v="3"/>
    <s v="Confections"/>
  </r>
  <r>
    <x v="274"/>
    <n v="1"/>
    <n v="14.4"/>
    <n v="40"/>
    <n v="0.2"/>
    <n v="576"/>
    <x v="214"/>
    <n v="18"/>
    <n v="576"/>
    <n v="0"/>
    <n v="1"/>
    <s v="Beverages"/>
  </r>
  <r>
    <x v="274"/>
    <n v="8"/>
    <n v="25.6"/>
    <n v="24"/>
    <n v="0"/>
    <n v="614.40000000000009"/>
    <x v="214"/>
    <n v="40"/>
    <n v="960"/>
    <n v="345.59999999999997"/>
    <n v="2"/>
    <s v="Condiments"/>
  </r>
  <r>
    <x v="274"/>
    <n v="30"/>
    <n v="20.7"/>
    <n v="20"/>
    <n v="0.2"/>
    <n v="414"/>
    <x v="214"/>
    <n v="25.89"/>
    <n v="414.24"/>
    <n v="0.24000000000008015"/>
    <n v="8"/>
    <s v="Seafood"/>
  </r>
  <r>
    <x v="274"/>
    <n v="40"/>
    <n v="14.7"/>
    <n v="25"/>
    <n v="0.2"/>
    <n v="367.5"/>
    <x v="214"/>
    <n v="18.399999999999999"/>
    <n v="368"/>
    <n v="0.49999999999998934"/>
    <n v="8"/>
    <s v="Seafood"/>
  </r>
  <r>
    <x v="275"/>
    <n v="17"/>
    <n v="31.2"/>
    <n v="25"/>
    <n v="0.1"/>
    <n v="780"/>
    <x v="215"/>
    <n v="39"/>
    <n v="877.5"/>
    <n v="97.500000000000057"/>
    <n v="6"/>
    <s v="Meat/Poultry"/>
  </r>
  <r>
    <x v="275"/>
    <n v="20"/>
    <n v="64.8"/>
    <n v="15"/>
    <n v="0.1"/>
    <n v="972"/>
    <x v="215"/>
    <n v="81"/>
    <n v="1093.5"/>
    <n v="121.50000000000013"/>
    <n v="3"/>
    <s v="Confections"/>
  </r>
  <r>
    <x v="275"/>
    <n v="37"/>
    <n v="20.8"/>
    <n v="18"/>
    <n v="0.1"/>
    <n v="374.40000000000003"/>
    <x v="215"/>
    <n v="26"/>
    <n v="421.2"/>
    <n v="46.800000000000026"/>
    <n v="8"/>
    <s v="Seafood"/>
  </r>
  <r>
    <x v="275"/>
    <n v="41"/>
    <n v="7.7"/>
    <n v="6"/>
    <n v="0.1"/>
    <n v="46.2"/>
    <x v="215"/>
    <n v="9.65"/>
    <n v="52.110000000000007"/>
    <n v="5.9100000000000019"/>
    <n v="8"/>
    <s v="Seafood"/>
  </r>
  <r>
    <x v="276"/>
    <n v="10"/>
    <n v="24.8"/>
    <n v="2"/>
    <n v="0"/>
    <n v="49.6"/>
    <x v="215"/>
    <n v="31"/>
    <n v="62"/>
    <n v="12.399999999999999"/>
    <n v="8"/>
    <s v="Seafood"/>
  </r>
  <r>
    <x v="276"/>
    <n v="30"/>
    <n v="20.7"/>
    <n v="10"/>
    <n v="0"/>
    <n v="207"/>
    <x v="215"/>
    <n v="25.89"/>
    <n v="258.89999999999998"/>
    <n v="51.900000000000013"/>
    <n v="8"/>
    <s v="Seafood"/>
  </r>
  <r>
    <x v="276"/>
    <n v="43"/>
    <n v="36.799999999999997"/>
    <n v="60"/>
    <n v="0"/>
    <n v="2208"/>
    <x v="215"/>
    <n v="46"/>
    <n v="2760"/>
    <n v="552.00000000000023"/>
    <n v="1"/>
    <s v="Beverages"/>
  </r>
  <r>
    <x v="276"/>
    <n v="54"/>
    <n v="5.9"/>
    <n v="15"/>
    <n v="0"/>
    <n v="88.5"/>
    <x v="215"/>
    <n v="7.45"/>
    <n v="111.75"/>
    <n v="23.249999999999996"/>
    <n v="6"/>
    <s v="Meat/Poultry"/>
  </r>
  <r>
    <x v="277"/>
    <n v="36"/>
    <n v="15.2"/>
    <n v="30"/>
    <n v="0"/>
    <n v="456"/>
    <x v="216"/>
    <n v="19"/>
    <n v="570"/>
    <n v="114.00000000000003"/>
    <n v="8"/>
    <s v="Seafood"/>
  </r>
  <r>
    <x v="277"/>
    <n v="40"/>
    <n v="14.7"/>
    <n v="15"/>
    <n v="0.1"/>
    <n v="220.5"/>
    <x v="216"/>
    <n v="18.399999999999999"/>
    <n v="248.4"/>
    <n v="27.899999999999991"/>
    <n v="8"/>
    <s v="Seafood"/>
  </r>
  <r>
    <x v="278"/>
    <n v="1"/>
    <n v="14.4"/>
    <n v="8"/>
    <n v="0.15"/>
    <n v="115.2"/>
    <x v="217"/>
    <n v="18"/>
    <n v="122.39999999999999"/>
    <n v="7.1999999999999886"/>
    <n v="1"/>
    <s v="Beverages"/>
  </r>
  <r>
    <x v="278"/>
    <n v="13"/>
    <n v="4.8"/>
    <n v="10"/>
    <n v="0"/>
    <n v="48"/>
    <x v="217"/>
    <n v="6"/>
    <n v="60"/>
    <n v="12.000000000000002"/>
    <n v="8"/>
    <s v="Seafood"/>
  </r>
  <r>
    <x v="278"/>
    <n v="56"/>
    <n v="30.4"/>
    <n v="30"/>
    <n v="0.15"/>
    <n v="912"/>
    <x v="217"/>
    <n v="38"/>
    <n v="969"/>
    <n v="56.999999999999957"/>
    <n v="5"/>
    <s v="Grains/Cereals"/>
  </r>
  <r>
    <x v="279"/>
    <n v="4"/>
    <n v="17.600000000000001"/>
    <n v="50"/>
    <n v="0.1"/>
    <n v="880.00000000000011"/>
    <x v="217"/>
    <n v="22"/>
    <n v="990"/>
    <n v="109.99999999999997"/>
    <n v="2"/>
    <s v="Condiments"/>
  </r>
  <r>
    <x v="279"/>
    <n v="36"/>
    <n v="15.2"/>
    <n v="30"/>
    <n v="0.1"/>
    <n v="456"/>
    <x v="217"/>
    <n v="19"/>
    <n v="513"/>
    <n v="57.000000000000064"/>
    <n v="8"/>
    <s v="Seafood"/>
  </r>
  <r>
    <x v="280"/>
    <n v="11"/>
    <n v="9.8000000000000007"/>
    <n v="3"/>
    <n v="0"/>
    <n v="29.400000000000002"/>
    <x v="218"/>
    <n v="21"/>
    <n v="63"/>
    <n v="33.599999999999994"/>
    <n v="4"/>
    <s v="Dairy Products"/>
  </r>
  <r>
    <x v="280"/>
    <n v="33"/>
    <n v="2"/>
    <n v="8"/>
    <n v="0.2"/>
    <n v="16"/>
    <x v="218"/>
    <n v="2.5"/>
    <n v="16"/>
    <n v="0"/>
    <n v="4"/>
    <s v="Dairy Products"/>
  </r>
  <r>
    <x v="280"/>
    <n v="72"/>
    <n v="27.8"/>
    <n v="9"/>
    <n v="0"/>
    <n v="250.20000000000002"/>
    <x v="218"/>
    <n v="34.799999999999997"/>
    <n v="313.2"/>
    <n v="62.999999999999972"/>
    <n v="4"/>
    <s v="Dairy Products"/>
  </r>
  <r>
    <x v="281"/>
    <n v="55"/>
    <n v="19.2"/>
    <n v="14"/>
    <n v="0"/>
    <n v="268.8"/>
    <x v="219"/>
    <n v="24"/>
    <n v="336"/>
    <n v="67.200000000000017"/>
    <n v="6"/>
    <s v="Meat/Poultry"/>
  </r>
  <r>
    <x v="281"/>
    <n v="68"/>
    <n v="8"/>
    <n v="20"/>
    <n v="0"/>
    <n v="160"/>
    <x v="219"/>
    <n v="12.5"/>
    <n v="250"/>
    <n v="90"/>
    <n v="3"/>
    <s v="Confections"/>
  </r>
  <r>
    <x v="281"/>
    <n v="69"/>
    <n v="28.8"/>
    <n v="10"/>
    <n v="0"/>
    <n v="288"/>
    <x v="219"/>
    <n v="36"/>
    <n v="360"/>
    <n v="72"/>
    <n v="4"/>
    <s v="Dairy Products"/>
  </r>
  <r>
    <x v="282"/>
    <n v="17"/>
    <n v="31.2"/>
    <n v="40"/>
    <n v="0"/>
    <n v="1248"/>
    <x v="220"/>
    <n v="39"/>
    <n v="1560"/>
    <n v="312"/>
    <n v="6"/>
    <s v="Meat/Poultry"/>
  </r>
  <r>
    <x v="282"/>
    <n v="43"/>
    <n v="36.799999999999997"/>
    <n v="25"/>
    <n v="0"/>
    <n v="919.99999999999989"/>
    <x v="220"/>
    <n v="46"/>
    <n v="1150"/>
    <n v="230.00000000000006"/>
    <n v="1"/>
    <s v="Beverages"/>
  </r>
  <r>
    <x v="282"/>
    <n v="61"/>
    <n v="22.8"/>
    <n v="20"/>
    <n v="0"/>
    <n v="456"/>
    <x v="220"/>
    <n v="28.5"/>
    <n v="570"/>
    <n v="113.99999999999999"/>
    <n v="2"/>
    <s v="Condiments"/>
  </r>
  <r>
    <x v="282"/>
    <n v="76"/>
    <n v="14.4"/>
    <n v="50"/>
    <n v="0"/>
    <n v="720"/>
    <x v="220"/>
    <n v="18"/>
    <n v="900"/>
    <n v="179.99999999999997"/>
    <n v="1"/>
    <s v="Beverages"/>
  </r>
  <r>
    <x v="283"/>
    <n v="59"/>
    <n v="44"/>
    <n v="2"/>
    <n v="0"/>
    <n v="88"/>
    <x v="220"/>
    <n v="55"/>
    <n v="110"/>
    <n v="22"/>
    <n v="4"/>
    <s v="Dairy Products"/>
  </r>
  <r>
    <x v="284"/>
    <n v="30"/>
    <n v="20.7"/>
    <n v="15"/>
    <n v="0"/>
    <n v="310.5"/>
    <x v="221"/>
    <n v="25.89"/>
    <n v="388.35"/>
    <n v="77.850000000000023"/>
    <n v="8"/>
    <s v="Seafood"/>
  </r>
  <r>
    <x v="284"/>
    <n v="66"/>
    <n v="13.6"/>
    <n v="24"/>
    <n v="0"/>
    <n v="326.39999999999998"/>
    <x v="221"/>
    <n v="17"/>
    <n v="408"/>
    <n v="81.600000000000009"/>
    <n v="2"/>
    <s v="Condiments"/>
  </r>
  <r>
    <x v="285"/>
    <n v="4"/>
    <n v="17.600000000000001"/>
    <n v="50"/>
    <n v="0.05"/>
    <n v="880.00000000000011"/>
    <x v="222"/>
    <n v="22"/>
    <n v="1045"/>
    <n v="164.99999999999986"/>
    <n v="2"/>
    <s v="Condiments"/>
  </r>
  <r>
    <x v="285"/>
    <n v="72"/>
    <n v="27.8"/>
    <n v="24"/>
    <n v="0"/>
    <n v="667.2"/>
    <x v="222"/>
    <n v="34.799999999999997"/>
    <n v="835.19999999999993"/>
    <n v="167.99999999999991"/>
    <n v="4"/>
    <s v="Dairy Products"/>
  </r>
  <r>
    <x v="285"/>
    <n v="73"/>
    <n v="9.6"/>
    <n v="24"/>
    <n v="0.05"/>
    <n v="230.39999999999998"/>
    <x v="222"/>
    <n v="15"/>
    <n v="342"/>
    <n v="111.60000000000001"/>
    <n v="8"/>
    <s v="Seafood"/>
  </r>
  <r>
    <x v="286"/>
    <n v="30"/>
    <n v="20.7"/>
    <n v="10"/>
    <n v="0"/>
    <n v="207"/>
    <x v="222"/>
    <n v="25.89"/>
    <n v="258.89999999999998"/>
    <n v="51.900000000000013"/>
    <n v="8"/>
    <s v="Seafood"/>
  </r>
  <r>
    <x v="286"/>
    <n v="40"/>
    <n v="14.7"/>
    <n v="10"/>
    <n v="0.2"/>
    <n v="147"/>
    <x v="222"/>
    <n v="18.399999999999999"/>
    <n v="147.20000000000002"/>
    <n v="0.19999999999999574"/>
    <n v="8"/>
    <s v="Seafood"/>
  </r>
  <r>
    <x v="286"/>
    <n v="54"/>
    <n v="5.9"/>
    <n v="10"/>
    <n v="0.2"/>
    <n v="59"/>
    <x v="222"/>
    <n v="7.45"/>
    <n v="59.6"/>
    <n v="0.60000000000000497"/>
    <n v="6"/>
    <s v="Meat/Poultry"/>
  </r>
  <r>
    <x v="287"/>
    <n v="11"/>
    <n v="9.8000000000000007"/>
    <n v="50"/>
    <n v="0.1"/>
    <n v="490.00000000000006"/>
    <x v="223"/>
    <n v="21"/>
    <n v="945"/>
    <n v="455.00000000000006"/>
    <n v="4"/>
    <s v="Dairy Products"/>
  </r>
  <r>
    <x v="287"/>
    <n v="40"/>
    <n v="14.7"/>
    <n v="10"/>
    <n v="0.1"/>
    <n v="147"/>
    <x v="223"/>
    <n v="18.399999999999999"/>
    <n v="165.6"/>
    <n v="18.599999999999994"/>
    <n v="8"/>
    <s v="Seafood"/>
  </r>
  <r>
    <x v="287"/>
    <n v="57"/>
    <n v="15.6"/>
    <n v="5"/>
    <n v="0.1"/>
    <n v="78"/>
    <x v="223"/>
    <n v="19.5"/>
    <n v="87.75"/>
    <n v="9.7500000000000053"/>
    <n v="5"/>
    <s v="Grains/Cereals"/>
  </r>
  <r>
    <x v="287"/>
    <n v="59"/>
    <n v="44"/>
    <n v="15"/>
    <n v="0.1"/>
    <n v="660"/>
    <x v="223"/>
    <n v="55"/>
    <n v="742.5"/>
    <n v="82.5"/>
    <n v="4"/>
    <s v="Dairy Products"/>
  </r>
  <r>
    <x v="288"/>
    <n v="12"/>
    <n v="30.4"/>
    <n v="15"/>
    <n v="0.25"/>
    <n v="456"/>
    <x v="224"/>
    <n v="38"/>
    <n v="427.5"/>
    <n v="-28.499999999999979"/>
    <n v="4"/>
    <s v="Dairy Products"/>
  </r>
  <r>
    <x v="288"/>
    <n v="31"/>
    <n v="8"/>
    <n v="20"/>
    <n v="0"/>
    <n v="160"/>
    <x v="224"/>
    <n v="12.5"/>
    <n v="250"/>
    <n v="90"/>
    <n v="4"/>
    <s v="Dairy Products"/>
  </r>
  <r>
    <x v="288"/>
    <n v="33"/>
    <n v="2"/>
    <n v="30"/>
    <n v="0"/>
    <n v="60"/>
    <x v="224"/>
    <n v="2.5"/>
    <n v="75"/>
    <n v="15"/>
    <n v="4"/>
    <s v="Dairy Products"/>
  </r>
  <r>
    <x v="288"/>
    <n v="60"/>
    <n v="27.2"/>
    <n v="35"/>
    <n v="0.25"/>
    <n v="952"/>
    <x v="224"/>
    <n v="34"/>
    <n v="892.5"/>
    <n v="-59.499999999999972"/>
    <n v="4"/>
    <s v="Dairy Products"/>
  </r>
  <r>
    <x v="289"/>
    <n v="31"/>
    <n v="8"/>
    <n v="30"/>
    <n v="0"/>
    <n v="240"/>
    <x v="224"/>
    <n v="12.5"/>
    <n v="375"/>
    <n v="135"/>
    <n v="4"/>
    <s v="Dairy Products"/>
  </r>
  <r>
    <x v="289"/>
    <n v="51"/>
    <n v="42.4"/>
    <n v="6"/>
    <n v="0"/>
    <n v="254.39999999999998"/>
    <x v="224"/>
    <n v="53"/>
    <n v="318"/>
    <n v="63.600000000000009"/>
    <n v="7"/>
    <s v="Produce"/>
  </r>
  <r>
    <x v="289"/>
    <n v="58"/>
    <n v="10.6"/>
    <n v="20"/>
    <n v="0"/>
    <n v="212"/>
    <x v="224"/>
    <n v="13.25"/>
    <n v="265"/>
    <n v="53.000000000000007"/>
    <n v="8"/>
    <s v="Seafood"/>
  </r>
  <r>
    <x v="289"/>
    <n v="72"/>
    <n v="27.8"/>
    <n v="21"/>
    <n v="0"/>
    <n v="583.80000000000007"/>
    <x v="224"/>
    <n v="34.799999999999997"/>
    <n v="730.8"/>
    <n v="146.99999999999991"/>
    <n v="4"/>
    <s v="Dairy Products"/>
  </r>
  <r>
    <x v="289"/>
    <n v="73"/>
    <n v="9.6"/>
    <n v="9"/>
    <n v="0"/>
    <n v="86.399999999999991"/>
    <x v="224"/>
    <n v="15"/>
    <n v="135"/>
    <n v="48.6"/>
    <n v="8"/>
    <s v="Seafood"/>
  </r>
  <r>
    <x v="290"/>
    <n v="70"/>
    <n v="9.6"/>
    <n v="7"/>
    <n v="0"/>
    <n v="67.2"/>
    <x v="225"/>
    <n v="15"/>
    <n v="105"/>
    <n v="37.800000000000004"/>
    <n v="1"/>
    <s v="Beverages"/>
  </r>
  <r>
    <x v="290"/>
    <n v="72"/>
    <n v="27.8"/>
    <n v="1"/>
    <n v="0"/>
    <n v="27.8"/>
    <x v="225"/>
    <n v="34.799999999999997"/>
    <n v="34.799999999999997"/>
    <n v="6.9999999999999964"/>
    <n v="4"/>
    <s v="Dairy Products"/>
  </r>
  <r>
    <x v="291"/>
    <n v="13"/>
    <n v="4.8"/>
    <n v="8"/>
    <n v="0"/>
    <n v="38.4"/>
    <x v="226"/>
    <n v="6"/>
    <n v="48"/>
    <n v="9.6000000000000014"/>
    <n v="8"/>
    <s v="Seafood"/>
  </r>
  <r>
    <x v="291"/>
    <n v="21"/>
    <n v="8"/>
    <n v="15"/>
    <n v="0"/>
    <n v="120"/>
    <x v="226"/>
    <n v="10"/>
    <n v="150"/>
    <n v="30"/>
    <n v="3"/>
    <s v="Confections"/>
  </r>
  <r>
    <x v="291"/>
    <n v="33"/>
    <n v="2"/>
    <n v="15"/>
    <n v="0"/>
    <n v="30"/>
    <x v="226"/>
    <n v="2.5"/>
    <n v="37.5"/>
    <n v="7.5"/>
    <n v="4"/>
    <s v="Dairy Products"/>
  </r>
  <r>
    <x v="291"/>
    <n v="49"/>
    <n v="16"/>
    <n v="6"/>
    <n v="0"/>
    <n v="96"/>
    <x v="226"/>
    <n v="20"/>
    <n v="120"/>
    <n v="24"/>
    <n v="3"/>
    <s v="Confections"/>
  </r>
  <r>
    <x v="292"/>
    <n v="3"/>
    <n v="8"/>
    <n v="60"/>
    <n v="0"/>
    <n v="480"/>
    <x v="227"/>
    <n v="10"/>
    <n v="600"/>
    <n v="120"/>
    <n v="2"/>
    <s v="Condiments"/>
  </r>
  <r>
    <x v="292"/>
    <n v="26"/>
    <n v="24.9"/>
    <n v="40"/>
    <n v="0"/>
    <n v="996"/>
    <x v="227"/>
    <n v="31.23"/>
    <n v="1249.2"/>
    <n v="253.20000000000007"/>
    <n v="3"/>
    <s v="Confections"/>
  </r>
  <r>
    <x v="292"/>
    <n v="38"/>
    <n v="210.8"/>
    <n v="30"/>
    <n v="0"/>
    <n v="6324"/>
    <x v="227"/>
    <n v="263.5"/>
    <n v="7905"/>
    <n v="1580.9999999999995"/>
    <n v="1"/>
    <s v="Beverages"/>
  </r>
  <r>
    <x v="292"/>
    <n v="68"/>
    <n v="8"/>
    <n v="35"/>
    <n v="0"/>
    <n v="280"/>
    <x v="227"/>
    <n v="12.5"/>
    <n v="437.5"/>
    <n v="157.5"/>
    <n v="3"/>
    <s v="Confections"/>
  </r>
  <r>
    <x v="293"/>
    <n v="24"/>
    <n v="3.6"/>
    <n v="35"/>
    <n v="0.1"/>
    <n v="126"/>
    <x v="227"/>
    <n v="4.5"/>
    <n v="141.75"/>
    <n v="15.749999999999991"/>
    <n v="1"/>
    <s v="Beverages"/>
  </r>
  <r>
    <x v="293"/>
    <n v="38"/>
    <n v="210.8"/>
    <n v="4"/>
    <n v="0.1"/>
    <n v="843.2"/>
    <x v="227"/>
    <n v="263.5"/>
    <n v="948.6"/>
    <n v="105.39999999999998"/>
    <n v="1"/>
    <s v="Beverages"/>
  </r>
  <r>
    <x v="293"/>
    <n v="65"/>
    <n v="9.8000000000000007"/>
    <n v="36"/>
    <n v="0.1"/>
    <n v="352.8"/>
    <x v="227"/>
    <n v="21.05"/>
    <n v="682.0200000000001"/>
    <n v="329.21999999999997"/>
    <n v="2"/>
    <s v="Condiments"/>
  </r>
  <r>
    <x v="293"/>
    <n v="71"/>
    <n v="17.2"/>
    <n v="9"/>
    <n v="0.1"/>
    <n v="154.79999999999998"/>
    <x v="227"/>
    <n v="21.5"/>
    <n v="174.15"/>
    <n v="19.350000000000019"/>
    <n v="4"/>
    <s v="Dairy Products"/>
  </r>
  <r>
    <x v="294"/>
    <n v="11"/>
    <n v="9.8000000000000007"/>
    <n v="15"/>
    <n v="0.05"/>
    <n v="147"/>
    <x v="228"/>
    <n v="21"/>
    <n v="299.25"/>
    <n v="152.24999999999997"/>
    <n v="4"/>
    <s v="Dairy Products"/>
  </r>
  <r>
    <x v="294"/>
    <n v="54"/>
    <n v="5.9"/>
    <n v="24"/>
    <n v="0.05"/>
    <n v="141.60000000000002"/>
    <x v="228"/>
    <n v="7.45"/>
    <n v="169.86"/>
    <n v="28.259999999999984"/>
    <n v="6"/>
    <s v="Meat/Poultry"/>
  </r>
  <r>
    <x v="295"/>
    <n v="12"/>
    <n v="30.4"/>
    <n v="30"/>
    <n v="0.15"/>
    <n v="912"/>
    <x v="229"/>
    <n v="38"/>
    <n v="969"/>
    <n v="56.999999999999957"/>
    <n v="4"/>
    <s v="Dairy Products"/>
  </r>
  <r>
    <x v="295"/>
    <n v="23"/>
    <n v="7.2"/>
    <n v="70"/>
    <n v="0.15"/>
    <n v="504"/>
    <x v="229"/>
    <n v="9"/>
    <n v="535.5"/>
    <n v="31.49999999999995"/>
    <n v="5"/>
    <s v="Grains/Cereals"/>
  </r>
  <r>
    <x v="296"/>
    <n v="28"/>
    <n v="36.4"/>
    <n v="7"/>
    <n v="0"/>
    <n v="254.79999999999998"/>
    <x v="229"/>
    <n v="45.6"/>
    <n v="319.2"/>
    <n v="64.40000000000002"/>
    <n v="7"/>
    <s v="Produce"/>
  </r>
  <r>
    <x v="296"/>
    <n v="67"/>
    <n v="9.8000000000000007"/>
    <n v="7"/>
    <n v="0"/>
    <n v="68.600000000000009"/>
    <x v="229"/>
    <n v="14"/>
    <n v="98"/>
    <n v="29.399999999999995"/>
    <n v="1"/>
    <s v="Beverages"/>
  </r>
  <r>
    <x v="297"/>
    <n v="11"/>
    <n v="9.8000000000000007"/>
    <n v="10"/>
    <n v="0"/>
    <n v="98"/>
    <x v="230"/>
    <n v="21"/>
    <n v="210"/>
    <n v="112"/>
    <n v="4"/>
    <s v="Dairy Products"/>
  </r>
  <r>
    <x v="298"/>
    <n v="7"/>
    <n v="19.2"/>
    <n v="10"/>
    <n v="0"/>
    <n v="192"/>
    <x v="231"/>
    <n v="30"/>
    <n v="300"/>
    <n v="108"/>
    <n v="7"/>
    <s v="Produce"/>
  </r>
  <r>
    <x v="298"/>
    <n v="35"/>
    <n v="14.4"/>
    <n v="30"/>
    <n v="0"/>
    <n v="432"/>
    <x v="231"/>
    <n v="18"/>
    <n v="540"/>
    <n v="107.99999999999999"/>
    <n v="1"/>
    <s v="Beverages"/>
  </r>
  <r>
    <x v="298"/>
    <n v="62"/>
    <n v="39.4"/>
    <n v="40"/>
    <n v="0"/>
    <n v="1576"/>
    <x v="231"/>
    <n v="49.3"/>
    <n v="1972"/>
    <n v="395.99999999999994"/>
    <n v="3"/>
    <s v="Confections"/>
  </r>
  <r>
    <x v="299"/>
    <n v="32"/>
    <n v="25.6"/>
    <n v="24"/>
    <n v="0.15"/>
    <n v="614.40000000000009"/>
    <x v="231"/>
    <n v="32"/>
    <n v="652.79999999999995"/>
    <n v="38.399999999999949"/>
    <n v="4"/>
    <s v="Dairy Products"/>
  </r>
  <r>
    <x v="299"/>
    <n v="36"/>
    <n v="15.2"/>
    <n v="60"/>
    <n v="0"/>
    <n v="912"/>
    <x v="231"/>
    <n v="19"/>
    <n v="1140"/>
    <n v="228.00000000000006"/>
    <n v="8"/>
    <s v="Seafood"/>
  </r>
  <r>
    <x v="300"/>
    <n v="34"/>
    <n v="9.8000000000000007"/>
    <n v="10"/>
    <n v="0.25"/>
    <n v="98"/>
    <x v="232"/>
    <n v="14"/>
    <n v="105"/>
    <n v="6.9999999999999929"/>
    <n v="1"/>
    <s v="Beverages"/>
  </r>
  <r>
    <x v="300"/>
    <n v="41"/>
    <n v="7.7"/>
    <n v="14"/>
    <n v="0"/>
    <n v="107.8"/>
    <x v="232"/>
    <n v="9.65"/>
    <n v="135.1"/>
    <n v="27.300000000000004"/>
    <n v="8"/>
    <s v="Seafood"/>
  </r>
  <r>
    <x v="301"/>
    <n v="31"/>
    <n v="8"/>
    <n v="55"/>
    <n v="0.15"/>
    <n v="440"/>
    <x v="233"/>
    <n v="12.5"/>
    <n v="584.375"/>
    <n v="144.375"/>
    <n v="4"/>
    <s v="Dairy Products"/>
  </r>
  <r>
    <x v="301"/>
    <n v="45"/>
    <n v="7.6"/>
    <n v="100"/>
    <n v="0.15"/>
    <n v="760"/>
    <x v="233"/>
    <n v="9.5"/>
    <n v="807.5"/>
    <n v="47.499999999999964"/>
    <n v="8"/>
    <s v="Seafood"/>
  </r>
  <r>
    <x v="301"/>
    <n v="51"/>
    <n v="42.4"/>
    <n v="48"/>
    <n v="0.15"/>
    <n v="2035.1999999999998"/>
    <x v="233"/>
    <n v="53"/>
    <n v="2162.4"/>
    <n v="127.19999999999993"/>
    <n v="7"/>
    <s v="Produce"/>
  </r>
  <r>
    <x v="302"/>
    <n v="17"/>
    <n v="31.2"/>
    <n v="8"/>
    <n v="0.1"/>
    <n v="249.6"/>
    <x v="234"/>
    <n v="39"/>
    <n v="280.8"/>
    <n v="31.200000000000017"/>
    <n v="6"/>
    <s v="Meat/Poultry"/>
  </r>
  <r>
    <x v="302"/>
    <n v="19"/>
    <n v="7.3"/>
    <n v="10"/>
    <n v="0"/>
    <n v="73"/>
    <x v="234"/>
    <n v="9.1999999999999993"/>
    <n v="92"/>
    <n v="18.999999999999993"/>
    <n v="3"/>
    <s v="Confections"/>
  </r>
  <r>
    <x v="302"/>
    <n v="21"/>
    <n v="8"/>
    <n v="6"/>
    <n v="0.1"/>
    <n v="48"/>
    <x v="234"/>
    <n v="10"/>
    <n v="54"/>
    <n v="6"/>
    <n v="3"/>
    <s v="Confections"/>
  </r>
  <r>
    <x v="302"/>
    <n v="61"/>
    <n v="22.8"/>
    <n v="10"/>
    <n v="0.1"/>
    <n v="228"/>
    <x v="234"/>
    <n v="28.5"/>
    <n v="256.5"/>
    <n v="28.500000000000014"/>
    <n v="2"/>
    <s v="Condiments"/>
  </r>
  <r>
    <x v="303"/>
    <n v="16"/>
    <n v="13.9"/>
    <n v="40"/>
    <n v="0.15"/>
    <n v="556"/>
    <x v="234"/>
    <n v="17.45"/>
    <n v="593.29999999999995"/>
    <n v="37.299999999999969"/>
    <n v="3"/>
    <s v="Confections"/>
  </r>
  <r>
    <x v="303"/>
    <n v="35"/>
    <n v="14.4"/>
    <n v="20"/>
    <n v="0.15"/>
    <n v="288"/>
    <x v="234"/>
    <n v="18"/>
    <n v="306"/>
    <n v="17.999999999999972"/>
    <n v="1"/>
    <s v="Beverages"/>
  </r>
  <r>
    <x v="303"/>
    <n v="44"/>
    <n v="12.4"/>
    <n v="40"/>
    <n v="0"/>
    <n v="496"/>
    <x v="234"/>
    <n v="19.45"/>
    <n v="778"/>
    <n v="281.99999999999994"/>
    <n v="2"/>
    <s v="Condiments"/>
  </r>
  <r>
    <x v="304"/>
    <n v="69"/>
    <n v="28.8"/>
    <n v="18"/>
    <n v="0"/>
    <n v="518.4"/>
    <x v="235"/>
    <n v="36"/>
    <n v="648"/>
    <n v="129.6"/>
    <n v="4"/>
    <s v="Dairy Products"/>
  </r>
  <r>
    <x v="304"/>
    <n v="75"/>
    <n v="6.2"/>
    <n v="30"/>
    <n v="0"/>
    <n v="186"/>
    <x v="235"/>
    <n v="7.75"/>
    <n v="232.5"/>
    <n v="46.499999999999993"/>
    <n v="1"/>
    <s v="Beverages"/>
  </r>
  <r>
    <x v="305"/>
    <n v="11"/>
    <n v="9.8000000000000007"/>
    <n v="15"/>
    <n v="0"/>
    <n v="147"/>
    <x v="236"/>
    <n v="21"/>
    <n v="315"/>
    <n v="168"/>
    <n v="4"/>
    <s v="Dairy Products"/>
  </r>
  <r>
    <x v="305"/>
    <n v="16"/>
    <n v="13.9"/>
    <n v="14"/>
    <n v="0"/>
    <n v="194.6"/>
    <x v="236"/>
    <n v="17.45"/>
    <n v="244.29999999999998"/>
    <n v="49.699999999999989"/>
    <n v="3"/>
    <s v="Confections"/>
  </r>
  <r>
    <x v="305"/>
    <n v="22"/>
    <n v="9.8000000000000007"/>
    <n v="24"/>
    <n v="0"/>
    <n v="235.20000000000002"/>
    <x v="236"/>
    <n v="21"/>
    <n v="504"/>
    <n v="268.79999999999995"/>
    <n v="5"/>
    <s v="Grains/Cereals"/>
  </r>
  <r>
    <x v="305"/>
    <n v="31"/>
    <n v="8"/>
    <n v="30"/>
    <n v="0"/>
    <n v="240"/>
    <x v="236"/>
    <n v="12.5"/>
    <n v="375"/>
    <n v="135"/>
    <n v="4"/>
    <s v="Dairy Products"/>
  </r>
  <r>
    <x v="305"/>
    <n v="35"/>
    <n v="14.4"/>
    <n v="6"/>
    <n v="0"/>
    <n v="86.4"/>
    <x v="236"/>
    <n v="18"/>
    <n v="108"/>
    <n v="21.599999999999998"/>
    <n v="1"/>
    <s v="Beverages"/>
  </r>
  <r>
    <x v="306"/>
    <n v="16"/>
    <n v="13.9"/>
    <n v="30"/>
    <n v="0.05"/>
    <n v="417"/>
    <x v="236"/>
    <n v="17.45"/>
    <n v="497.32499999999999"/>
    <n v="80.324999999999903"/>
    <n v="3"/>
    <s v="Confections"/>
  </r>
  <r>
    <x v="306"/>
    <n v="23"/>
    <n v="7.2"/>
    <n v="20"/>
    <n v="0.05"/>
    <n v="144"/>
    <x v="236"/>
    <n v="9"/>
    <n v="171"/>
    <n v="26.999999999999975"/>
    <n v="5"/>
    <s v="Grains/Cereals"/>
  </r>
  <r>
    <x v="306"/>
    <n v="62"/>
    <n v="39.4"/>
    <n v="20"/>
    <n v="0.05"/>
    <n v="788"/>
    <x v="236"/>
    <n v="49.3"/>
    <n v="936.69999999999993"/>
    <n v="148.6999999999999"/>
    <n v="3"/>
    <s v="Confections"/>
  </r>
  <r>
    <x v="306"/>
    <n v="77"/>
    <n v="10.4"/>
    <n v="10"/>
    <n v="0.05"/>
    <n v="104"/>
    <x v="236"/>
    <n v="13"/>
    <n v="123.5"/>
    <n v="19.499999999999993"/>
    <n v="2"/>
    <s v="Condiments"/>
  </r>
  <r>
    <x v="307"/>
    <n v="14"/>
    <n v="18.600000000000001"/>
    <n v="30"/>
    <n v="0.2"/>
    <n v="558"/>
    <x v="237"/>
    <n v="23.25"/>
    <n v="558"/>
    <n v="0"/>
    <n v="7"/>
    <s v="Produce"/>
  </r>
  <r>
    <x v="307"/>
    <n v="19"/>
    <n v="7.3"/>
    <n v="35"/>
    <n v="0.2"/>
    <n v="255.5"/>
    <x v="237"/>
    <n v="9.1999999999999993"/>
    <n v="257.60000000000002"/>
    <n v="2.0999999999999863"/>
    <n v="3"/>
    <s v="Confections"/>
  </r>
  <r>
    <x v="307"/>
    <n v="24"/>
    <n v="3.6"/>
    <n v="18"/>
    <n v="0.2"/>
    <n v="64.8"/>
    <x v="237"/>
    <n v="4.5"/>
    <n v="64.8"/>
    <n v="0"/>
    <n v="1"/>
    <s v="Beverages"/>
  </r>
  <r>
    <x v="307"/>
    <n v="51"/>
    <n v="42.4"/>
    <n v="20"/>
    <n v="0.2"/>
    <n v="848"/>
    <x v="237"/>
    <n v="53"/>
    <n v="848"/>
    <n v="1.4210854715202004E-13"/>
    <n v="7"/>
    <s v="Produce"/>
  </r>
  <r>
    <x v="307"/>
    <n v="56"/>
    <n v="30.4"/>
    <n v="40"/>
    <n v="0.2"/>
    <n v="1216"/>
    <x v="237"/>
    <n v="38"/>
    <n v="1216"/>
    <n v="1.4210854715202004E-13"/>
    <n v="5"/>
    <s v="Grains/Cereals"/>
  </r>
  <r>
    <x v="308"/>
    <n v="72"/>
    <n v="27.8"/>
    <n v="24"/>
    <n v="0"/>
    <n v="667.2"/>
    <x v="238"/>
    <n v="34.799999999999997"/>
    <n v="835.19999999999993"/>
    <n v="167.99999999999991"/>
    <n v="4"/>
    <s v="Dairy Products"/>
  </r>
  <r>
    <x v="309"/>
    <n v="64"/>
    <n v="26.6"/>
    <n v="30"/>
    <n v="0"/>
    <n v="798"/>
    <x v="238"/>
    <n v="33.25"/>
    <n v="997.5"/>
    <n v="199.49999999999994"/>
    <n v="5"/>
    <s v="Grains/Cereals"/>
  </r>
  <r>
    <x v="309"/>
    <n v="75"/>
    <n v="6.2"/>
    <n v="20"/>
    <n v="0"/>
    <n v="124"/>
    <x v="238"/>
    <n v="7.75"/>
    <n v="155"/>
    <n v="30.999999999999996"/>
    <n v="1"/>
    <s v="Beverages"/>
  </r>
  <r>
    <x v="310"/>
    <n v="47"/>
    <n v="7.6"/>
    <n v="25"/>
    <n v="0"/>
    <n v="190"/>
    <x v="239"/>
    <n v="9.5"/>
    <n v="237.5"/>
    <n v="47.500000000000007"/>
    <n v="3"/>
    <s v="Confections"/>
  </r>
  <r>
    <x v="310"/>
    <n v="51"/>
    <n v="42.4"/>
    <n v="20"/>
    <n v="0"/>
    <n v="848"/>
    <x v="239"/>
    <n v="53"/>
    <n v="1060"/>
    <n v="212.00000000000003"/>
    <n v="7"/>
    <s v="Produce"/>
  </r>
  <r>
    <x v="310"/>
    <n v="52"/>
    <n v="5.6"/>
    <n v="30"/>
    <n v="0"/>
    <n v="168"/>
    <x v="239"/>
    <n v="7"/>
    <n v="210"/>
    <n v="42.000000000000014"/>
    <n v="5"/>
    <s v="Grains/Cereals"/>
  </r>
  <r>
    <x v="310"/>
    <n v="53"/>
    <n v="26.2"/>
    <n v="18"/>
    <n v="0"/>
    <n v="471.59999999999997"/>
    <x v="239"/>
    <n v="32.799999999999997"/>
    <n v="590.4"/>
    <n v="118.79999999999995"/>
    <n v="6"/>
    <s v="Meat/Poultry"/>
  </r>
  <r>
    <x v="310"/>
    <n v="73"/>
    <n v="9.6"/>
    <n v="3"/>
    <n v="0"/>
    <n v="28.799999999999997"/>
    <x v="239"/>
    <n v="15"/>
    <n v="45"/>
    <n v="16.200000000000003"/>
    <n v="8"/>
    <s v="Seafood"/>
  </r>
  <r>
    <x v="311"/>
    <n v="41"/>
    <n v="7.7"/>
    <n v="12"/>
    <n v="0.05"/>
    <n v="92.4"/>
    <x v="240"/>
    <n v="9.65"/>
    <n v="110.01"/>
    <n v="17.610000000000003"/>
    <n v="8"/>
    <s v="Seafood"/>
  </r>
  <r>
    <x v="311"/>
    <n v="55"/>
    <n v="19.2"/>
    <n v="18"/>
    <n v="0.05"/>
    <n v="345.59999999999997"/>
    <x v="240"/>
    <n v="24"/>
    <n v="410.4"/>
    <n v="64.799999999999955"/>
    <n v="6"/>
    <s v="Meat/Poultry"/>
  </r>
  <r>
    <x v="312"/>
    <n v="30"/>
    <n v="20.7"/>
    <n v="20"/>
    <n v="0"/>
    <n v="414"/>
    <x v="241"/>
    <n v="25.89"/>
    <n v="517.79999999999995"/>
    <n v="103.80000000000003"/>
    <n v="8"/>
    <s v="Seafood"/>
  </r>
  <r>
    <x v="312"/>
    <n v="62"/>
    <n v="39.4"/>
    <n v="15"/>
    <n v="0.25"/>
    <n v="591"/>
    <x v="241"/>
    <n v="49.3"/>
    <n v="554.625"/>
    <n v="-36.375000000000064"/>
    <n v="3"/>
    <s v="Confections"/>
  </r>
  <r>
    <x v="313"/>
    <n v="44"/>
    <n v="12.4"/>
    <n v="10"/>
    <n v="0"/>
    <n v="124"/>
    <x v="241"/>
    <n v="19.45"/>
    <n v="194.5"/>
    <n v="70.499999999999986"/>
    <n v="2"/>
    <s v="Condiments"/>
  </r>
  <r>
    <x v="313"/>
    <n v="51"/>
    <n v="42.4"/>
    <n v="50"/>
    <n v="0"/>
    <n v="2120"/>
    <x v="241"/>
    <n v="53"/>
    <n v="2650"/>
    <n v="530.00000000000011"/>
    <n v="7"/>
    <s v="Produce"/>
  </r>
  <r>
    <x v="314"/>
    <n v="33"/>
    <n v="2"/>
    <n v="20"/>
    <n v="0.1"/>
    <n v="40"/>
    <x v="242"/>
    <n v="2.5"/>
    <n v="45"/>
    <n v="5"/>
    <n v="4"/>
    <s v="Dairy Products"/>
  </r>
  <r>
    <x v="314"/>
    <n v="62"/>
    <n v="39.4"/>
    <n v="10"/>
    <n v="0.1"/>
    <n v="394"/>
    <x v="242"/>
    <n v="49.3"/>
    <n v="443.7"/>
    <n v="49.699999999999989"/>
    <n v="3"/>
    <s v="Confections"/>
  </r>
  <r>
    <x v="315"/>
    <n v="36"/>
    <n v="15.2"/>
    <n v="25"/>
    <n v="0"/>
    <n v="380"/>
    <x v="243"/>
    <n v="19"/>
    <n v="475"/>
    <n v="95.000000000000014"/>
    <n v="8"/>
    <s v="Seafood"/>
  </r>
  <r>
    <x v="315"/>
    <n v="52"/>
    <n v="5.6"/>
    <n v="70"/>
    <n v="0"/>
    <n v="392"/>
    <x v="243"/>
    <n v="7"/>
    <n v="490"/>
    <n v="98.000000000000028"/>
    <n v="5"/>
    <s v="Grains/Cereals"/>
  </r>
  <r>
    <x v="316"/>
    <n v="17"/>
    <n v="31.2"/>
    <n v="16"/>
    <n v="0.05"/>
    <n v="499.2"/>
    <x v="243"/>
    <n v="39"/>
    <n v="592.79999999999995"/>
    <n v="93.599999999999966"/>
    <n v="6"/>
    <s v="Meat/Poultry"/>
  </r>
  <r>
    <x v="316"/>
    <n v="31"/>
    <n v="8"/>
    <n v="6"/>
    <n v="0.05"/>
    <n v="48"/>
    <x v="243"/>
    <n v="12.5"/>
    <n v="71.25"/>
    <n v="23.25"/>
    <n v="4"/>
    <s v="Dairy Products"/>
  </r>
  <r>
    <x v="316"/>
    <n v="55"/>
    <n v="19.2"/>
    <n v="25"/>
    <n v="0.05"/>
    <n v="480"/>
    <x v="243"/>
    <n v="24"/>
    <n v="570"/>
    <n v="89.999999999999943"/>
    <n v="6"/>
    <s v="Meat/Poultry"/>
  </r>
  <r>
    <x v="317"/>
    <n v="24"/>
    <n v="3.6"/>
    <n v="25"/>
    <n v="0.1"/>
    <n v="90"/>
    <x v="244"/>
    <n v="4.5"/>
    <n v="101.25"/>
    <n v="11.249999999999993"/>
    <n v="1"/>
    <s v="Beverages"/>
  </r>
  <r>
    <x v="317"/>
    <n v="64"/>
    <n v="26.6"/>
    <n v="18"/>
    <n v="0.1"/>
    <n v="478.8"/>
    <x v="244"/>
    <n v="33.25"/>
    <n v="538.65"/>
    <n v="59.849999999999987"/>
    <n v="5"/>
    <s v="Grains/Cereals"/>
  </r>
  <r>
    <x v="318"/>
    <n v="11"/>
    <n v="9.8000000000000007"/>
    <n v="35"/>
    <n v="0.15"/>
    <n v="343"/>
    <x v="245"/>
    <n v="21"/>
    <n v="624.75"/>
    <n v="281.74999999999989"/>
    <n v="4"/>
    <s v="Dairy Products"/>
  </r>
  <r>
    <x v="318"/>
    <n v="18"/>
    <n v="50"/>
    <n v="18"/>
    <n v="0.15"/>
    <n v="900"/>
    <x v="245"/>
    <n v="62.5"/>
    <n v="956.25"/>
    <n v="56.25"/>
    <n v="8"/>
    <s v="Seafood"/>
  </r>
  <r>
    <x v="318"/>
    <n v="76"/>
    <n v="14.4"/>
    <n v="10"/>
    <n v="0"/>
    <n v="144"/>
    <x v="245"/>
    <n v="18"/>
    <n v="180"/>
    <n v="36"/>
    <n v="1"/>
    <s v="Beverages"/>
  </r>
  <r>
    <x v="319"/>
    <n v="31"/>
    <n v="8"/>
    <n v="60"/>
    <n v="0.2"/>
    <n v="480"/>
    <x v="245"/>
    <n v="12.5"/>
    <n v="600"/>
    <n v="120"/>
    <n v="4"/>
    <s v="Dairy Products"/>
  </r>
  <r>
    <x v="319"/>
    <n v="51"/>
    <n v="42.4"/>
    <n v="3"/>
    <n v="0"/>
    <n v="127.19999999999999"/>
    <x v="245"/>
    <n v="53"/>
    <n v="159"/>
    <n v="31.800000000000004"/>
    <n v="7"/>
    <s v="Produce"/>
  </r>
  <r>
    <x v="319"/>
    <n v="59"/>
    <n v="44"/>
    <n v="40"/>
    <n v="0.2"/>
    <n v="1760"/>
    <x v="245"/>
    <n v="55"/>
    <n v="1760"/>
    <n v="0"/>
    <n v="4"/>
    <s v="Dairy Products"/>
  </r>
  <r>
    <x v="320"/>
    <n v="10"/>
    <n v="24.8"/>
    <n v="5"/>
    <n v="0"/>
    <n v="124"/>
    <x v="246"/>
    <n v="31"/>
    <n v="155"/>
    <n v="30.999999999999996"/>
    <n v="8"/>
    <s v="Seafood"/>
  </r>
  <r>
    <x v="321"/>
    <n v="31"/>
    <n v="8"/>
    <n v="35"/>
    <n v="0.2"/>
    <n v="280"/>
    <x v="247"/>
    <n v="12.5"/>
    <n v="350"/>
    <n v="70"/>
    <n v="4"/>
    <s v="Dairy Products"/>
  </r>
  <r>
    <x v="321"/>
    <n v="76"/>
    <n v="14.4"/>
    <n v="30"/>
    <n v="0"/>
    <n v="432"/>
    <x v="247"/>
    <n v="18"/>
    <n v="540"/>
    <n v="107.99999999999999"/>
    <n v="1"/>
    <s v="Beverages"/>
  </r>
  <r>
    <x v="322"/>
    <n v="11"/>
    <n v="9.8000000000000007"/>
    <n v="15"/>
    <n v="0.05"/>
    <n v="147"/>
    <x v="248"/>
    <n v="21"/>
    <n v="299.25"/>
    <n v="152.24999999999997"/>
    <n v="4"/>
    <s v="Dairy Products"/>
  </r>
  <r>
    <x v="322"/>
    <n v="56"/>
    <n v="30.4"/>
    <n v="60"/>
    <n v="0.05"/>
    <n v="1824"/>
    <x v="248"/>
    <n v="38"/>
    <n v="2166"/>
    <n v="342.00000000000017"/>
    <n v="5"/>
    <s v="Grains/Cereals"/>
  </r>
  <r>
    <x v="323"/>
    <n v="14"/>
    <n v="18.600000000000001"/>
    <n v="11"/>
    <n v="0.15"/>
    <n v="204.60000000000002"/>
    <x v="248"/>
    <n v="23.25"/>
    <n v="217.38749999999999"/>
    <n v="12.787499999999977"/>
    <n v="7"/>
    <s v="Produce"/>
  </r>
  <r>
    <x v="323"/>
    <n v="42"/>
    <n v="9.8000000000000007"/>
    <n v="28"/>
    <n v="0.15"/>
    <n v="274.40000000000003"/>
    <x v="248"/>
    <n v="14"/>
    <n v="333.2"/>
    <n v="58.79999999999999"/>
    <n v="5"/>
    <s v="Grains/Cereals"/>
  </r>
  <r>
    <x v="324"/>
    <n v="16"/>
    <n v="13.9"/>
    <n v="12"/>
    <n v="0.1"/>
    <n v="166.8"/>
    <x v="249"/>
    <n v="17.45"/>
    <n v="188.45999999999998"/>
    <n v="21.659999999999997"/>
    <n v="3"/>
    <s v="Confections"/>
  </r>
  <r>
    <x v="324"/>
    <n v="32"/>
    <n v="25.6"/>
    <n v="10"/>
    <n v="0.1"/>
    <n v="256"/>
    <x v="249"/>
    <n v="32"/>
    <n v="288"/>
    <n v="31.999999999999993"/>
    <n v="4"/>
    <s v="Dairy Products"/>
  </r>
  <r>
    <x v="324"/>
    <n v="40"/>
    <n v="14.7"/>
    <n v="50"/>
    <n v="0"/>
    <n v="735"/>
    <x v="249"/>
    <n v="18.399999999999999"/>
    <n v="919.99999999999989"/>
    <n v="184.99999999999997"/>
    <n v="8"/>
    <s v="Seafood"/>
  </r>
  <r>
    <x v="324"/>
    <n v="75"/>
    <n v="6.2"/>
    <n v="15"/>
    <n v="0.1"/>
    <n v="93"/>
    <x v="249"/>
    <n v="7.75"/>
    <n v="104.625"/>
    <n v="11.625000000000005"/>
    <n v="1"/>
    <s v="Beverages"/>
  </r>
  <r>
    <x v="325"/>
    <n v="17"/>
    <n v="31.2"/>
    <n v="18"/>
    <n v="0"/>
    <n v="561.6"/>
    <x v="250"/>
    <n v="39"/>
    <n v="702"/>
    <n v="140.4"/>
    <n v="6"/>
    <s v="Meat/Poultry"/>
  </r>
  <r>
    <x v="325"/>
    <n v="34"/>
    <n v="9.8000000000000007"/>
    <n v="40"/>
    <n v="0"/>
    <n v="392"/>
    <x v="250"/>
    <n v="14"/>
    <n v="560"/>
    <n v="167.99999999999997"/>
    <n v="1"/>
    <s v="Beverages"/>
  </r>
  <r>
    <x v="325"/>
    <n v="53"/>
    <n v="26.2"/>
    <n v="25"/>
    <n v="0"/>
    <n v="655"/>
    <x v="250"/>
    <n v="32.799999999999997"/>
    <n v="819.99999999999989"/>
    <n v="164.99999999999994"/>
    <n v="6"/>
    <s v="Meat/Poultry"/>
  </r>
  <r>
    <x v="326"/>
    <n v="33"/>
    <n v="2"/>
    <n v="14"/>
    <n v="0"/>
    <n v="28"/>
    <x v="250"/>
    <n v="2.5"/>
    <n v="35"/>
    <n v="7"/>
    <n v="4"/>
    <s v="Dairy Products"/>
  </r>
  <r>
    <x v="326"/>
    <n v="40"/>
    <n v="14.7"/>
    <n v="2"/>
    <n v="0"/>
    <n v="29.4"/>
    <x v="250"/>
    <n v="18.399999999999999"/>
    <n v="36.799999999999997"/>
    <n v="7.3999999999999986"/>
    <n v="8"/>
    <s v="Seafood"/>
  </r>
  <r>
    <x v="326"/>
    <n v="62"/>
    <n v="39.4"/>
    <n v="10"/>
    <n v="0"/>
    <n v="394"/>
    <x v="250"/>
    <n v="49.3"/>
    <n v="493"/>
    <n v="98.999999999999986"/>
    <n v="3"/>
    <s v="Confections"/>
  </r>
  <r>
    <x v="326"/>
    <n v="64"/>
    <n v="26.6"/>
    <n v="6"/>
    <n v="0"/>
    <n v="159.60000000000002"/>
    <x v="250"/>
    <n v="33.25"/>
    <n v="199.5"/>
    <n v="39.899999999999991"/>
    <n v="5"/>
    <s v="Grains/Cereals"/>
  </r>
  <r>
    <x v="327"/>
    <n v="59"/>
    <n v="44"/>
    <n v="12"/>
    <n v="0"/>
    <n v="528"/>
    <x v="251"/>
    <n v="55"/>
    <n v="660"/>
    <n v="132"/>
    <n v="4"/>
    <s v="Dairy Products"/>
  </r>
  <r>
    <x v="327"/>
    <n v="63"/>
    <n v="35.1"/>
    <n v="6"/>
    <n v="0"/>
    <n v="210.60000000000002"/>
    <x v="251"/>
    <n v="43.9"/>
    <n v="263.39999999999998"/>
    <n v="52.799999999999983"/>
    <n v="2"/>
    <s v="Condiments"/>
  </r>
  <r>
    <x v="327"/>
    <n v="72"/>
    <n v="27.8"/>
    <n v="30"/>
    <n v="0"/>
    <n v="834"/>
    <x v="251"/>
    <n v="34.799999999999997"/>
    <n v="1044"/>
    <n v="209.99999999999989"/>
    <n v="4"/>
    <s v="Dairy Products"/>
  </r>
  <r>
    <x v="327"/>
    <n v="76"/>
    <n v="14.4"/>
    <n v="10"/>
    <n v="0"/>
    <n v="144"/>
    <x v="251"/>
    <n v="18"/>
    <n v="180"/>
    <n v="36"/>
    <n v="1"/>
    <s v="Beverages"/>
  </r>
  <r>
    <x v="328"/>
    <n v="1"/>
    <n v="14.4"/>
    <n v="10"/>
    <n v="0"/>
    <n v="144"/>
    <x v="252"/>
    <n v="18"/>
    <n v="180"/>
    <n v="36"/>
    <n v="1"/>
    <s v="Beverages"/>
  </r>
  <r>
    <x v="328"/>
    <n v="31"/>
    <n v="8"/>
    <n v="20"/>
    <n v="0"/>
    <n v="160"/>
    <x v="252"/>
    <n v="12.5"/>
    <n v="250"/>
    <n v="90"/>
    <n v="4"/>
    <s v="Dairy Products"/>
  </r>
  <r>
    <x v="328"/>
    <n v="44"/>
    <n v="12.4"/>
    <n v="21"/>
    <n v="0"/>
    <n v="260.40000000000003"/>
    <x v="252"/>
    <n v="19.45"/>
    <n v="408.45"/>
    <n v="148.04999999999998"/>
    <n v="2"/>
    <s v="Condiments"/>
  </r>
  <r>
    <x v="329"/>
    <n v="39"/>
    <n v="14.4"/>
    <n v="10"/>
    <n v="0"/>
    <n v="144"/>
    <x v="252"/>
    <n v="18"/>
    <n v="180"/>
    <n v="36"/>
    <n v="1"/>
    <s v="Beverages"/>
  </r>
  <r>
    <x v="329"/>
    <n v="75"/>
    <n v="6.2"/>
    <n v="20"/>
    <n v="0"/>
    <n v="124"/>
    <x v="252"/>
    <n v="7.75"/>
    <n v="155"/>
    <n v="30.999999999999996"/>
    <n v="1"/>
    <s v="Beverages"/>
  </r>
  <r>
    <x v="329"/>
    <n v="77"/>
    <n v="10.4"/>
    <n v="18"/>
    <n v="0"/>
    <n v="187.20000000000002"/>
    <x v="252"/>
    <n v="13"/>
    <n v="234"/>
    <n v="46.8"/>
    <n v="2"/>
    <s v="Condiments"/>
  </r>
  <r>
    <x v="330"/>
    <n v="35"/>
    <n v="14.4"/>
    <n v="20"/>
    <n v="0"/>
    <n v="288"/>
    <x v="253"/>
    <n v="18"/>
    <n v="360"/>
    <n v="72"/>
    <n v="1"/>
    <s v="Beverages"/>
  </r>
  <r>
    <x v="330"/>
    <n v="57"/>
    <n v="15.6"/>
    <n v="6"/>
    <n v="0"/>
    <n v="93.6"/>
    <x v="253"/>
    <n v="19.5"/>
    <n v="117"/>
    <n v="23.400000000000002"/>
    <n v="5"/>
    <s v="Grains/Cereals"/>
  </r>
  <r>
    <x v="331"/>
    <n v="15"/>
    <n v="12.4"/>
    <n v="10"/>
    <n v="0"/>
    <n v="124"/>
    <x v="254"/>
    <n v="15.5"/>
    <n v="155"/>
    <n v="30.999999999999996"/>
    <n v="2"/>
    <s v="Condiments"/>
  </r>
  <r>
    <x v="331"/>
    <n v="75"/>
    <n v="6.2"/>
    <n v="21"/>
    <n v="0"/>
    <n v="130.20000000000002"/>
    <x v="254"/>
    <n v="7.75"/>
    <n v="162.75"/>
    <n v="32.549999999999997"/>
    <n v="1"/>
    <s v="Beverages"/>
  </r>
  <r>
    <x v="332"/>
    <n v="14"/>
    <n v="18.600000000000001"/>
    <n v="15"/>
    <n v="0.05"/>
    <n v="279"/>
    <x v="255"/>
    <n v="23.25"/>
    <n v="331.3125"/>
    <n v="52.312499999999957"/>
    <n v="7"/>
    <s v="Produce"/>
  </r>
  <r>
    <x v="332"/>
    <n v="41"/>
    <n v="7.7"/>
    <n v="9"/>
    <n v="0.05"/>
    <n v="69.3"/>
    <x v="255"/>
    <n v="9.65"/>
    <n v="82.507500000000007"/>
    <n v="13.207500000000003"/>
    <n v="8"/>
    <s v="Seafood"/>
  </r>
  <r>
    <x v="332"/>
    <n v="65"/>
    <n v="9.8000000000000007"/>
    <n v="30"/>
    <n v="0.05"/>
    <n v="294"/>
    <x v="255"/>
    <n v="21.05"/>
    <n v="599.92499999999995"/>
    <n v="305.92499999999995"/>
    <n v="2"/>
    <s v="Condiments"/>
  </r>
  <r>
    <x v="333"/>
    <n v="75"/>
    <n v="6.2"/>
    <n v="50"/>
    <n v="0.2"/>
    <n v="310"/>
    <x v="255"/>
    <n v="7.75"/>
    <n v="310"/>
    <n v="0"/>
    <n v="1"/>
    <s v="Beverages"/>
  </r>
  <r>
    <x v="334"/>
    <n v="57"/>
    <n v="15.6"/>
    <n v="4"/>
    <n v="0"/>
    <n v="62.4"/>
    <x v="256"/>
    <n v="19.5"/>
    <n v="78"/>
    <n v="15.600000000000001"/>
    <n v="5"/>
    <s v="Grains/Cereals"/>
  </r>
  <r>
    <x v="334"/>
    <n v="76"/>
    <n v="14.4"/>
    <n v="14"/>
    <n v="0"/>
    <n v="201.6"/>
    <x v="256"/>
    <n v="18"/>
    <n v="252"/>
    <n v="50.399999999999991"/>
    <n v="1"/>
    <s v="Beverages"/>
  </r>
  <r>
    <x v="335"/>
    <n v="29"/>
    <n v="99"/>
    <n v="10"/>
    <n v="0"/>
    <n v="990"/>
    <x v="257"/>
    <n v="123.79"/>
    <n v="1237.9000000000001"/>
    <n v="247.90000000000006"/>
    <n v="6"/>
    <s v="Meat/Poultry"/>
  </r>
  <r>
    <x v="335"/>
    <n v="60"/>
    <n v="27.2"/>
    <n v="24"/>
    <n v="0.15"/>
    <n v="652.79999999999995"/>
    <x v="257"/>
    <n v="34"/>
    <n v="693.6"/>
    <n v="40.799999999999983"/>
    <n v="4"/>
    <s v="Dairy Products"/>
  </r>
  <r>
    <x v="335"/>
    <n v="69"/>
    <n v="28.8"/>
    <n v="10"/>
    <n v="0.15"/>
    <n v="288"/>
    <x v="257"/>
    <n v="36"/>
    <n v="306"/>
    <n v="17.999999999999972"/>
    <n v="4"/>
    <s v="Dairy Products"/>
  </r>
  <r>
    <x v="336"/>
    <n v="31"/>
    <n v="8"/>
    <n v="50"/>
    <n v="0.05"/>
    <n v="400"/>
    <x v="257"/>
    <n v="12.5"/>
    <n v="593.75"/>
    <n v="193.75"/>
    <n v="4"/>
    <s v="Dairy Products"/>
  </r>
  <r>
    <x v="337"/>
    <n v="47"/>
    <n v="7.6"/>
    <n v="15"/>
    <n v="0"/>
    <n v="114"/>
    <x v="258"/>
    <n v="9.5"/>
    <n v="142.5"/>
    <n v="28.500000000000007"/>
    <n v="3"/>
    <s v="Confections"/>
  </r>
  <r>
    <x v="338"/>
    <n v="52"/>
    <n v="5.6"/>
    <n v="4"/>
    <n v="0.15"/>
    <n v="22.4"/>
    <x v="259"/>
    <n v="7"/>
    <n v="23.8"/>
    <n v="1.4000000000000021"/>
    <n v="5"/>
    <s v="Grains/Cereals"/>
  </r>
  <r>
    <x v="339"/>
    <n v="26"/>
    <n v="24.9"/>
    <n v="6"/>
    <n v="0"/>
    <n v="149.39999999999998"/>
    <x v="259"/>
    <n v="31.23"/>
    <n v="187.38"/>
    <n v="37.980000000000011"/>
    <n v="3"/>
    <s v="Confections"/>
  </r>
  <r>
    <x v="339"/>
    <n v="35"/>
    <n v="14.4"/>
    <n v="20"/>
    <n v="0"/>
    <n v="288"/>
    <x v="259"/>
    <n v="18"/>
    <n v="360"/>
    <n v="72"/>
    <n v="1"/>
    <s v="Beverages"/>
  </r>
  <r>
    <x v="339"/>
    <n v="77"/>
    <n v="10.4"/>
    <n v="20"/>
    <n v="0"/>
    <n v="208"/>
    <x v="259"/>
    <n v="13"/>
    <n v="260"/>
    <n v="51.999999999999993"/>
    <n v="2"/>
    <s v="Condiments"/>
  </r>
  <r>
    <x v="340"/>
    <n v="18"/>
    <n v="50"/>
    <n v="40"/>
    <n v="0.2"/>
    <n v="2000"/>
    <x v="260"/>
    <n v="62.5"/>
    <n v="2000"/>
    <n v="0"/>
    <n v="8"/>
    <s v="Seafood"/>
  </r>
  <r>
    <x v="340"/>
    <n v="42"/>
    <n v="9.8000000000000007"/>
    <n v="100"/>
    <n v="0.2"/>
    <n v="980.00000000000011"/>
    <x v="260"/>
    <n v="14"/>
    <n v="1120"/>
    <n v="140.00000000000003"/>
    <n v="5"/>
    <s v="Grains/Cereals"/>
  </r>
  <r>
    <x v="341"/>
    <n v="35"/>
    <n v="14.4"/>
    <n v="4"/>
    <n v="0"/>
    <n v="57.6"/>
    <x v="261"/>
    <n v="18"/>
    <n v="72"/>
    <n v="14.399999999999999"/>
    <n v="1"/>
    <s v="Beverages"/>
  </r>
  <r>
    <x v="342"/>
    <n v="1"/>
    <n v="14.4"/>
    <n v="20"/>
    <n v="0"/>
    <n v="288"/>
    <x v="262"/>
    <n v="18"/>
    <n v="360"/>
    <n v="72"/>
    <n v="1"/>
    <s v="Beverages"/>
  </r>
  <r>
    <x v="342"/>
    <n v="77"/>
    <n v="10.4"/>
    <n v="60"/>
    <n v="0.05"/>
    <n v="624"/>
    <x v="262"/>
    <n v="13"/>
    <n v="741"/>
    <n v="116.99999999999996"/>
    <n v="2"/>
    <s v="Condiments"/>
  </r>
  <r>
    <x v="343"/>
    <n v="3"/>
    <n v="8"/>
    <n v="14"/>
    <n v="0"/>
    <n v="112"/>
    <x v="262"/>
    <n v="10"/>
    <n v="140"/>
    <n v="28"/>
    <n v="2"/>
    <s v="Condiments"/>
  </r>
  <r>
    <x v="343"/>
    <n v="7"/>
    <n v="19.2"/>
    <n v="10"/>
    <n v="0"/>
    <n v="192"/>
    <x v="262"/>
    <n v="30"/>
    <n v="300"/>
    <n v="108"/>
    <n v="7"/>
    <s v="Produce"/>
  </r>
  <r>
    <x v="343"/>
    <n v="54"/>
    <n v="5.9"/>
    <n v="50"/>
    <n v="0"/>
    <n v="295"/>
    <x v="262"/>
    <n v="7.45"/>
    <n v="372.5"/>
    <n v="77.499999999999986"/>
    <n v="6"/>
    <s v="Meat/Poultry"/>
  </r>
  <r>
    <x v="344"/>
    <n v="15"/>
    <n v="12.4"/>
    <n v="25"/>
    <n v="0.05"/>
    <n v="310"/>
    <x v="263"/>
    <n v="15.5"/>
    <n v="368.125"/>
    <n v="58.124999999999986"/>
    <n v="2"/>
    <s v="Condiments"/>
  </r>
  <r>
    <x v="344"/>
    <n v="26"/>
    <n v="24.9"/>
    <n v="5"/>
    <n v="0.05"/>
    <n v="124.5"/>
    <x v="263"/>
    <n v="31.23"/>
    <n v="148.3425"/>
    <n v="23.842499999999998"/>
    <n v="3"/>
    <s v="Confections"/>
  </r>
  <r>
    <x v="345"/>
    <n v="20"/>
    <n v="64.8"/>
    <n v="21"/>
    <n v="0.2"/>
    <n v="1360.8"/>
    <x v="264"/>
    <n v="81"/>
    <n v="1360.8000000000002"/>
    <n v="0"/>
    <n v="3"/>
    <s v="Confections"/>
  </r>
  <r>
    <x v="345"/>
    <n v="69"/>
    <n v="28.8"/>
    <n v="20"/>
    <n v="0.2"/>
    <n v="576"/>
    <x v="264"/>
    <n v="36"/>
    <n v="576"/>
    <n v="0"/>
    <n v="4"/>
    <s v="Dairy Products"/>
  </r>
  <r>
    <x v="345"/>
    <n v="76"/>
    <n v="14.4"/>
    <n v="4"/>
    <n v="0.2"/>
    <n v="57.6"/>
    <x v="264"/>
    <n v="18"/>
    <n v="57.6"/>
    <n v="0"/>
    <n v="1"/>
    <s v="Beverages"/>
  </r>
  <r>
    <x v="346"/>
    <n v="52"/>
    <n v="5.6"/>
    <n v="24"/>
    <n v="0"/>
    <n v="134.39999999999998"/>
    <x v="264"/>
    <n v="7"/>
    <n v="168"/>
    <n v="33.600000000000009"/>
    <n v="5"/>
    <s v="Grains/Cereals"/>
  </r>
  <r>
    <x v="346"/>
    <n v="58"/>
    <n v="10.6"/>
    <n v="30"/>
    <n v="0"/>
    <n v="318"/>
    <x v="264"/>
    <n v="13.25"/>
    <n v="397.5"/>
    <n v="79.500000000000014"/>
    <n v="8"/>
    <s v="Seafood"/>
  </r>
  <r>
    <x v="347"/>
    <n v="35"/>
    <n v="14.4"/>
    <n v="30"/>
    <n v="0.25"/>
    <n v="432"/>
    <x v="265"/>
    <n v="18"/>
    <n v="405"/>
    <n v="-27.000000000000011"/>
    <n v="1"/>
    <s v="Beverages"/>
  </r>
  <r>
    <x v="347"/>
    <n v="61"/>
    <n v="22.8"/>
    <n v="120"/>
    <n v="0.25"/>
    <n v="2736"/>
    <x v="265"/>
    <n v="28.5"/>
    <n v="2565"/>
    <n v="-171.00000000000009"/>
    <n v="2"/>
    <s v="Condiments"/>
  </r>
  <r>
    <x v="347"/>
    <n v="69"/>
    <n v="28.8"/>
    <n v="65"/>
    <n v="0.25"/>
    <n v="1872"/>
    <x v="265"/>
    <n v="36"/>
    <n v="1755"/>
    <n v="-117.00000000000004"/>
    <n v="4"/>
    <s v="Dairy Products"/>
  </r>
  <r>
    <x v="348"/>
    <n v="56"/>
    <n v="30.4"/>
    <n v="5"/>
    <n v="0.2"/>
    <n v="152"/>
    <x v="266"/>
    <n v="38"/>
    <n v="152"/>
    <n v="1.7763568394002505E-14"/>
    <n v="5"/>
    <s v="Grains/Cereals"/>
  </r>
  <r>
    <x v="348"/>
    <n v="63"/>
    <n v="35.1"/>
    <n v="24"/>
    <n v="0.2"/>
    <n v="842.40000000000009"/>
    <x v="266"/>
    <n v="43.9"/>
    <n v="842.88"/>
    <n v="0.4799999999999045"/>
    <n v="2"/>
    <s v="Condiments"/>
  </r>
  <r>
    <x v="348"/>
    <n v="75"/>
    <n v="6.2"/>
    <n v="30"/>
    <n v="0.2"/>
    <n v="186"/>
    <x v="266"/>
    <n v="7.75"/>
    <n v="186"/>
    <n v="0"/>
    <n v="1"/>
    <s v="Beverages"/>
  </r>
  <r>
    <x v="349"/>
    <n v="24"/>
    <n v="3.6"/>
    <n v="35"/>
    <n v="0.2"/>
    <n v="126"/>
    <x v="266"/>
    <n v="4.5"/>
    <n v="126"/>
    <n v="0"/>
    <n v="1"/>
    <s v="Beverages"/>
  </r>
  <r>
    <x v="349"/>
    <n v="57"/>
    <n v="15.6"/>
    <n v="20"/>
    <n v="0"/>
    <n v="312"/>
    <x v="266"/>
    <n v="19.5"/>
    <n v="390"/>
    <n v="78"/>
    <n v="5"/>
    <s v="Grains/Cereals"/>
  </r>
  <r>
    <x v="349"/>
    <n v="65"/>
    <n v="9.8000000000000007"/>
    <n v="12"/>
    <n v="0.2"/>
    <n v="117.60000000000001"/>
    <x v="266"/>
    <n v="21.05"/>
    <n v="202.08000000000004"/>
    <n v="84.47999999999999"/>
    <n v="2"/>
    <s v="Condiments"/>
  </r>
  <r>
    <x v="350"/>
    <n v="27"/>
    <n v="35.1"/>
    <n v="50"/>
    <n v="0"/>
    <n v="1755"/>
    <x v="267"/>
    <n v="43.9"/>
    <n v="2195"/>
    <n v="439.99999999999989"/>
    <n v="3"/>
    <s v="Confections"/>
  </r>
  <r>
    <x v="350"/>
    <n v="71"/>
    <n v="17.2"/>
    <n v="9"/>
    <n v="0"/>
    <n v="154.79999999999998"/>
    <x v="267"/>
    <n v="21.5"/>
    <n v="193.5"/>
    <n v="38.700000000000003"/>
    <n v="4"/>
    <s v="Dairy Products"/>
  </r>
  <r>
    <x v="351"/>
    <n v="62"/>
    <n v="39.4"/>
    <n v="10"/>
    <n v="0"/>
    <n v="394"/>
    <x v="268"/>
    <n v="49.3"/>
    <n v="493"/>
    <n v="98.999999999999986"/>
    <n v="3"/>
    <s v="Confections"/>
  </r>
  <r>
    <x v="352"/>
    <n v="54"/>
    <n v="5.9"/>
    <n v="4"/>
    <n v="0"/>
    <n v="23.6"/>
    <x v="269"/>
    <n v="7.45"/>
    <n v="29.8"/>
    <n v="6.1999999999999993"/>
    <n v="6"/>
    <s v="Meat/Poultry"/>
  </r>
  <r>
    <x v="352"/>
    <n v="73"/>
    <n v="9.6"/>
    <n v="30"/>
    <n v="0"/>
    <n v="288"/>
    <x v="269"/>
    <n v="15"/>
    <n v="450"/>
    <n v="162"/>
    <n v="8"/>
    <s v="Seafood"/>
  </r>
  <r>
    <x v="353"/>
    <n v="13"/>
    <n v="4.8"/>
    <n v="60"/>
    <n v="0"/>
    <n v="288"/>
    <x v="269"/>
    <n v="6"/>
    <n v="360"/>
    <n v="72.000000000000014"/>
    <n v="8"/>
    <s v="Seafood"/>
  </r>
  <r>
    <x v="353"/>
    <n v="59"/>
    <n v="44"/>
    <n v="35"/>
    <n v="0"/>
    <n v="1540"/>
    <x v="269"/>
    <n v="55"/>
    <n v="1925"/>
    <n v="385"/>
    <n v="4"/>
    <s v="Dairy Products"/>
  </r>
  <r>
    <x v="354"/>
    <n v="77"/>
    <n v="10.4"/>
    <n v="5"/>
    <n v="0.25"/>
    <n v="52"/>
    <x v="270"/>
    <n v="13"/>
    <n v="48.75"/>
    <n v="-3.2500000000000018"/>
    <n v="2"/>
    <s v="Condiments"/>
  </r>
  <r>
    <x v="355"/>
    <n v="22"/>
    <n v="9.8000000000000007"/>
    <n v="48"/>
    <n v="0"/>
    <n v="470.40000000000003"/>
    <x v="271"/>
    <n v="21"/>
    <n v="1008"/>
    <n v="537.59999999999991"/>
    <n v="5"/>
    <s v="Grains/Cereals"/>
  </r>
  <r>
    <x v="355"/>
    <n v="49"/>
    <n v="16"/>
    <n v="25"/>
    <n v="0.05"/>
    <n v="400"/>
    <x v="271"/>
    <n v="20"/>
    <n v="475"/>
    <n v="75"/>
    <n v="3"/>
    <s v="Confections"/>
  </r>
  <r>
    <x v="356"/>
    <n v="48"/>
    <n v="10.199999999999999"/>
    <n v="6"/>
    <n v="0.1"/>
    <n v="61.199999999999996"/>
    <x v="271"/>
    <n v="12.75"/>
    <n v="68.850000000000009"/>
    <n v="7.6500000000000021"/>
    <n v="3"/>
    <s v="Confections"/>
  </r>
  <r>
    <x v="356"/>
    <n v="76"/>
    <n v="14.4"/>
    <n v="10"/>
    <n v="0.1"/>
    <n v="144"/>
    <x v="271"/>
    <n v="18"/>
    <n v="162"/>
    <n v="17.999999999999989"/>
    <n v="1"/>
    <s v="Beverages"/>
  </r>
  <r>
    <x v="357"/>
    <n v="16"/>
    <n v="13.9"/>
    <n v="30"/>
    <n v="0.05"/>
    <n v="417"/>
    <x v="272"/>
    <n v="17.45"/>
    <n v="497.32499999999999"/>
    <n v="80.324999999999903"/>
    <n v="3"/>
    <s v="Confections"/>
  </r>
  <r>
    <x v="357"/>
    <n v="59"/>
    <n v="44"/>
    <n v="20"/>
    <n v="0.05"/>
    <n v="880"/>
    <x v="272"/>
    <n v="55"/>
    <n v="1045"/>
    <n v="165"/>
    <n v="4"/>
    <s v="Dairy Products"/>
  </r>
  <r>
    <x v="357"/>
    <n v="60"/>
    <n v="27.2"/>
    <n v="70"/>
    <n v="0.05"/>
    <n v="1904"/>
    <x v="272"/>
    <n v="34"/>
    <n v="2261"/>
    <n v="356.99999999999983"/>
    <n v="4"/>
    <s v="Dairy Products"/>
  </r>
  <r>
    <x v="357"/>
    <n v="71"/>
    <n v="17.2"/>
    <n v="15"/>
    <n v="0.05"/>
    <n v="258"/>
    <x v="272"/>
    <n v="21.5"/>
    <n v="306.375"/>
    <n v="48.375000000000021"/>
    <n v="4"/>
    <s v="Dairy Products"/>
  </r>
  <r>
    <x v="358"/>
    <n v="4"/>
    <n v="17.600000000000001"/>
    <n v="20"/>
    <n v="0.2"/>
    <n v="352"/>
    <x v="273"/>
    <n v="22"/>
    <n v="352"/>
    <n v="0"/>
    <n v="2"/>
    <s v="Condiments"/>
  </r>
  <r>
    <x v="358"/>
    <n v="55"/>
    <n v="19.2"/>
    <n v="20"/>
    <n v="0.2"/>
    <n v="384"/>
    <x v="273"/>
    <n v="24"/>
    <n v="384"/>
    <n v="7.1054273576010019E-14"/>
    <n v="6"/>
    <s v="Meat/Poultry"/>
  </r>
  <r>
    <x v="358"/>
    <n v="62"/>
    <n v="39.4"/>
    <n v="10"/>
    <n v="0.2"/>
    <n v="394"/>
    <x v="273"/>
    <n v="49.3"/>
    <n v="394.40000000000003"/>
    <n v="0.39999999999999147"/>
    <n v="3"/>
    <s v="Confections"/>
  </r>
  <r>
    <x v="359"/>
    <n v="7"/>
    <n v="19.2"/>
    <n v="45"/>
    <n v="0"/>
    <n v="864"/>
    <x v="273"/>
    <n v="30"/>
    <n v="1350"/>
    <n v="486.00000000000006"/>
    <n v="7"/>
    <s v="Produce"/>
  </r>
  <r>
    <x v="359"/>
    <n v="17"/>
    <n v="31.2"/>
    <n v="100"/>
    <n v="0"/>
    <n v="3120"/>
    <x v="273"/>
    <n v="39"/>
    <n v="3900"/>
    <n v="780.00000000000011"/>
    <n v="6"/>
    <s v="Meat/Poultry"/>
  </r>
  <r>
    <x v="359"/>
    <n v="33"/>
    <n v="2"/>
    <n v="14"/>
    <n v="0"/>
    <n v="28"/>
    <x v="273"/>
    <n v="2.5"/>
    <n v="35"/>
    <n v="7"/>
    <n v="4"/>
    <s v="Dairy Products"/>
  </r>
  <r>
    <x v="359"/>
    <n v="40"/>
    <n v="14.7"/>
    <n v="42"/>
    <n v="0"/>
    <n v="617.4"/>
    <x v="273"/>
    <n v="18.399999999999999"/>
    <n v="772.8"/>
    <n v="155.39999999999998"/>
    <n v="8"/>
    <s v="Seafood"/>
  </r>
  <r>
    <x v="359"/>
    <n v="72"/>
    <n v="27.8"/>
    <n v="12"/>
    <n v="0"/>
    <n v="333.6"/>
    <x v="273"/>
    <n v="34.799999999999997"/>
    <n v="417.59999999999997"/>
    <n v="83.999999999999957"/>
    <n v="4"/>
    <s v="Dairy Products"/>
  </r>
  <r>
    <x v="360"/>
    <n v="56"/>
    <n v="30.4"/>
    <n v="28"/>
    <n v="0"/>
    <n v="851.19999999999993"/>
    <x v="274"/>
    <n v="38"/>
    <n v="1064"/>
    <n v="212.80000000000004"/>
    <n v="5"/>
    <s v="Grains/Cereals"/>
  </r>
  <r>
    <x v="361"/>
    <n v="1"/>
    <n v="14.4"/>
    <n v="3"/>
    <n v="0"/>
    <n v="43.2"/>
    <x v="275"/>
    <n v="18"/>
    <n v="54"/>
    <n v="10.799999999999999"/>
    <n v="1"/>
    <s v="Beverages"/>
  </r>
  <r>
    <x v="361"/>
    <n v="10"/>
    <n v="24.8"/>
    <n v="10"/>
    <n v="0"/>
    <n v="248"/>
    <x v="275"/>
    <n v="31"/>
    <n v="310"/>
    <n v="61.999999999999993"/>
    <n v="8"/>
    <s v="Seafood"/>
  </r>
  <r>
    <x v="361"/>
    <n v="21"/>
    <n v="8"/>
    <n v="6"/>
    <n v="0"/>
    <n v="48"/>
    <x v="275"/>
    <n v="10"/>
    <n v="60"/>
    <n v="12"/>
    <n v="3"/>
    <s v="Confections"/>
  </r>
  <r>
    <x v="362"/>
    <n v="36"/>
    <n v="15.2"/>
    <n v="21"/>
    <n v="0.25"/>
    <n v="319.2"/>
    <x v="276"/>
    <n v="19"/>
    <n v="299.25"/>
    <n v="-19.949999999999985"/>
    <n v="8"/>
    <s v="Seafood"/>
  </r>
  <r>
    <x v="363"/>
    <n v="1"/>
    <n v="14.4"/>
    <n v="6"/>
    <n v="0"/>
    <n v="86.4"/>
    <x v="276"/>
    <n v="18"/>
    <n v="108"/>
    <n v="21.599999999999998"/>
    <n v="1"/>
    <s v="Beverages"/>
  </r>
  <r>
    <x v="363"/>
    <n v="2"/>
    <n v="15.2"/>
    <n v="10"/>
    <n v="0"/>
    <n v="152"/>
    <x v="276"/>
    <n v="19"/>
    <n v="190"/>
    <n v="38.000000000000007"/>
    <n v="1"/>
    <s v="Beverages"/>
  </r>
  <r>
    <x v="363"/>
    <n v="60"/>
    <n v="27.2"/>
    <n v="15"/>
    <n v="0"/>
    <n v="408"/>
    <x v="276"/>
    <n v="34"/>
    <n v="510"/>
    <n v="102.00000000000001"/>
    <n v="4"/>
    <s v="Dairy Products"/>
  </r>
  <r>
    <x v="364"/>
    <n v="10"/>
    <n v="24.8"/>
    <n v="70"/>
    <n v="0"/>
    <n v="1736"/>
    <x v="277"/>
    <n v="31"/>
    <n v="2170"/>
    <n v="433.99999999999994"/>
    <n v="8"/>
    <s v="Seafood"/>
  </r>
  <r>
    <x v="364"/>
    <n v="36"/>
    <n v="15.2"/>
    <n v="55"/>
    <n v="0"/>
    <n v="836"/>
    <x v="277"/>
    <n v="19"/>
    <n v="1045"/>
    <n v="209.00000000000003"/>
    <n v="8"/>
    <s v="Seafood"/>
  </r>
  <r>
    <x v="364"/>
    <n v="49"/>
    <n v="16"/>
    <n v="18"/>
    <n v="0"/>
    <n v="288"/>
    <x v="277"/>
    <n v="20"/>
    <n v="360"/>
    <n v="72"/>
    <n v="3"/>
    <s v="Confections"/>
  </r>
  <r>
    <x v="364"/>
    <n v="60"/>
    <n v="27.2"/>
    <n v="40"/>
    <n v="0"/>
    <n v="1088"/>
    <x v="277"/>
    <n v="34"/>
    <n v="1360"/>
    <n v="272"/>
    <n v="4"/>
    <s v="Dairy Products"/>
  </r>
  <r>
    <x v="364"/>
    <n v="76"/>
    <n v="14.4"/>
    <n v="80"/>
    <n v="0"/>
    <n v="1152"/>
    <x v="277"/>
    <n v="18"/>
    <n v="1440"/>
    <n v="288"/>
    <n v="1"/>
    <s v="Beverages"/>
  </r>
  <r>
    <x v="365"/>
    <n v="13"/>
    <n v="4.8"/>
    <n v="8"/>
    <n v="0.1"/>
    <n v="38.4"/>
    <x v="278"/>
    <n v="6"/>
    <n v="43.2"/>
    <n v="4.8000000000000043"/>
    <n v="8"/>
    <s v="Seafood"/>
  </r>
  <r>
    <x v="365"/>
    <n v="75"/>
    <n v="6.2"/>
    <n v="40"/>
    <n v="0"/>
    <n v="248"/>
    <x v="278"/>
    <n v="7.75"/>
    <n v="310"/>
    <n v="61.999999999999993"/>
    <n v="1"/>
    <s v="Beverages"/>
  </r>
  <r>
    <x v="366"/>
    <n v="11"/>
    <n v="9.8000000000000007"/>
    <n v="14"/>
    <n v="0"/>
    <n v="137.20000000000002"/>
    <x v="278"/>
    <n v="21"/>
    <n v="294"/>
    <n v="156.79999999999998"/>
    <n v="4"/>
    <s v="Dairy Products"/>
  </r>
  <r>
    <x v="366"/>
    <n v="21"/>
    <n v="8"/>
    <n v="8"/>
    <n v="0"/>
    <n v="64"/>
    <x v="278"/>
    <n v="10"/>
    <n v="80"/>
    <n v="16"/>
    <n v="3"/>
    <s v="Confections"/>
  </r>
  <r>
    <x v="366"/>
    <n v="39"/>
    <n v="14.4"/>
    <n v="5"/>
    <n v="0"/>
    <n v="72"/>
    <x v="278"/>
    <n v="18"/>
    <n v="90"/>
    <n v="18"/>
    <n v="1"/>
    <s v="Beverages"/>
  </r>
  <r>
    <x v="367"/>
    <n v="55"/>
    <n v="19.2"/>
    <n v="5"/>
    <n v="0"/>
    <n v="96"/>
    <x v="279"/>
    <n v="24"/>
    <n v="120"/>
    <n v="24.000000000000004"/>
    <n v="6"/>
    <s v="Meat/Poultry"/>
  </r>
  <r>
    <x v="368"/>
    <n v="38"/>
    <n v="210.8"/>
    <n v="15"/>
    <n v="0.05"/>
    <n v="3162"/>
    <x v="280"/>
    <n v="263.5"/>
    <n v="3754.875"/>
    <n v="592.87499999999966"/>
    <n v="1"/>
    <s v="Beverages"/>
  </r>
  <r>
    <x v="368"/>
    <n v="56"/>
    <n v="30.4"/>
    <n v="14"/>
    <n v="0"/>
    <n v="425.59999999999997"/>
    <x v="280"/>
    <n v="38"/>
    <n v="532"/>
    <n v="106.40000000000002"/>
    <n v="5"/>
    <s v="Grains/Cereals"/>
  </r>
  <r>
    <x v="368"/>
    <n v="70"/>
    <n v="9.6"/>
    <n v="15"/>
    <n v="0.05"/>
    <n v="144"/>
    <x v="280"/>
    <n v="15"/>
    <n v="213.75"/>
    <n v="69.75"/>
    <n v="1"/>
    <s v="Beverages"/>
  </r>
  <r>
    <x v="368"/>
    <n v="71"/>
    <n v="17.2"/>
    <n v="15"/>
    <n v="0.05"/>
    <n v="258"/>
    <x v="280"/>
    <n v="21.5"/>
    <n v="306.375"/>
    <n v="48.375000000000021"/>
    <n v="4"/>
    <s v="Dairy Products"/>
  </r>
  <r>
    <x v="369"/>
    <n v="59"/>
    <n v="44"/>
    <n v="30"/>
    <n v="0.15"/>
    <n v="1320"/>
    <x v="280"/>
    <n v="55"/>
    <n v="1402.5"/>
    <n v="82.5"/>
    <n v="4"/>
    <s v="Dairy Products"/>
  </r>
  <r>
    <x v="370"/>
    <n v="6"/>
    <n v="16"/>
    <n v="70"/>
    <n v="0"/>
    <n v="1120"/>
    <x v="281"/>
    <n v="25"/>
    <n v="1750"/>
    <n v="630"/>
    <n v="2"/>
    <s v="Condiments"/>
  </r>
  <r>
    <x v="370"/>
    <n v="56"/>
    <n v="30.4"/>
    <n v="20"/>
    <n v="0"/>
    <n v="608"/>
    <x v="281"/>
    <n v="38"/>
    <n v="760"/>
    <n v="152.00000000000003"/>
    <n v="5"/>
    <s v="Grains/Cereals"/>
  </r>
  <r>
    <x v="370"/>
    <n v="68"/>
    <n v="8"/>
    <n v="15"/>
    <n v="0"/>
    <n v="120"/>
    <x v="281"/>
    <n v="12.5"/>
    <n v="187.5"/>
    <n v="67.5"/>
    <n v="3"/>
    <s v="Confections"/>
  </r>
  <r>
    <x v="371"/>
    <n v="21"/>
    <n v="8"/>
    <n v="42"/>
    <n v="0"/>
    <n v="336"/>
    <x v="282"/>
    <n v="10"/>
    <n v="420"/>
    <n v="84"/>
    <n v="3"/>
    <s v="Confections"/>
  </r>
  <r>
    <x v="371"/>
    <n v="22"/>
    <n v="9.8000000000000007"/>
    <n v="40"/>
    <n v="0"/>
    <n v="392"/>
    <x v="282"/>
    <n v="21"/>
    <n v="840"/>
    <n v="448"/>
    <n v="5"/>
    <s v="Grains/Cereals"/>
  </r>
  <r>
    <x v="372"/>
    <n v="24"/>
    <n v="3.6"/>
    <n v="5"/>
    <n v="0"/>
    <n v="18"/>
    <x v="283"/>
    <n v="4.5"/>
    <n v="22.5"/>
    <n v="4.5"/>
    <n v="1"/>
    <s v="Beverages"/>
  </r>
  <r>
    <x v="372"/>
    <n v="52"/>
    <n v="5.6"/>
    <n v="5"/>
    <n v="0"/>
    <n v="28"/>
    <x v="283"/>
    <n v="7"/>
    <n v="35"/>
    <n v="7.0000000000000018"/>
    <n v="5"/>
    <s v="Grains/Cereals"/>
  </r>
  <r>
    <x v="373"/>
    <n v="19"/>
    <n v="7.3"/>
    <n v="5"/>
    <n v="0"/>
    <n v="36.5"/>
    <x v="283"/>
    <n v="9.1999999999999993"/>
    <n v="46"/>
    <n v="9.4999999999999964"/>
    <n v="3"/>
    <s v="Confections"/>
  </r>
  <r>
    <x v="373"/>
    <n v="23"/>
    <n v="7.2"/>
    <n v="10"/>
    <n v="0"/>
    <n v="72"/>
    <x v="283"/>
    <n v="9"/>
    <n v="90"/>
    <n v="18"/>
    <n v="5"/>
    <s v="Grains/Cereals"/>
  </r>
  <r>
    <x v="373"/>
    <n v="70"/>
    <n v="9.6"/>
    <n v="20"/>
    <n v="0"/>
    <n v="192"/>
    <x v="283"/>
    <n v="15"/>
    <n v="300"/>
    <n v="108"/>
    <n v="1"/>
    <s v="Beverages"/>
  </r>
  <r>
    <x v="373"/>
    <n v="71"/>
    <n v="17.2"/>
    <n v="15"/>
    <n v="0"/>
    <n v="258"/>
    <x v="283"/>
    <n v="21.5"/>
    <n v="322.5"/>
    <n v="64.500000000000014"/>
    <n v="4"/>
    <s v="Dairy Products"/>
  </r>
  <r>
    <x v="374"/>
    <n v="2"/>
    <n v="15.2"/>
    <n v="20"/>
    <n v="0"/>
    <n v="304"/>
    <x v="284"/>
    <n v="19"/>
    <n v="380"/>
    <n v="76.000000000000014"/>
    <n v="1"/>
    <s v="Beverages"/>
  </r>
  <r>
    <x v="374"/>
    <n v="68"/>
    <n v="8"/>
    <n v="18"/>
    <n v="0.2"/>
    <n v="144"/>
    <x v="284"/>
    <n v="12.5"/>
    <n v="180"/>
    <n v="36"/>
    <n v="3"/>
    <s v="Confections"/>
  </r>
  <r>
    <x v="375"/>
    <n v="14"/>
    <n v="18.600000000000001"/>
    <n v="21"/>
    <n v="0"/>
    <n v="390.6"/>
    <x v="285"/>
    <n v="23.25"/>
    <n v="488.25"/>
    <n v="97.649999999999977"/>
    <n v="7"/>
    <s v="Produce"/>
  </r>
  <r>
    <x v="375"/>
    <n v="19"/>
    <n v="7.3"/>
    <n v="15"/>
    <n v="0.1"/>
    <n v="109.5"/>
    <x v="285"/>
    <n v="9.1999999999999993"/>
    <n v="124.2"/>
    <n v="14.699999999999992"/>
    <n v="3"/>
    <s v="Confections"/>
  </r>
  <r>
    <x v="375"/>
    <n v="21"/>
    <n v="8"/>
    <n v="25"/>
    <n v="0.1"/>
    <n v="200"/>
    <x v="285"/>
    <n v="10"/>
    <n v="225"/>
    <n v="25"/>
    <n v="3"/>
    <s v="Confections"/>
  </r>
  <r>
    <x v="375"/>
    <n v="24"/>
    <n v="3.6"/>
    <n v="3"/>
    <n v="0"/>
    <n v="10.8"/>
    <x v="285"/>
    <n v="4.5"/>
    <n v="13.5"/>
    <n v="2.6999999999999997"/>
    <n v="1"/>
    <s v="Beverages"/>
  </r>
  <r>
    <x v="375"/>
    <n v="35"/>
    <n v="14.4"/>
    <n v="30"/>
    <n v="0.1"/>
    <n v="432"/>
    <x v="285"/>
    <n v="18"/>
    <n v="486"/>
    <n v="53.999999999999972"/>
    <n v="1"/>
    <s v="Beverages"/>
  </r>
  <r>
    <x v="376"/>
    <n v="28"/>
    <n v="36.4"/>
    <n v="10"/>
    <n v="0"/>
    <n v="364"/>
    <x v="285"/>
    <n v="45.6"/>
    <n v="456"/>
    <n v="92.000000000000028"/>
    <n v="7"/>
    <s v="Produce"/>
  </r>
  <r>
    <x v="376"/>
    <n v="29"/>
    <n v="99"/>
    <n v="6"/>
    <n v="0"/>
    <n v="594"/>
    <x v="285"/>
    <n v="123.79"/>
    <n v="742.74"/>
    <n v="148.74000000000004"/>
    <n v="6"/>
    <s v="Meat/Poultry"/>
  </r>
  <r>
    <x v="376"/>
    <n v="44"/>
    <n v="12.4"/>
    <n v="10"/>
    <n v="0"/>
    <n v="124"/>
    <x v="285"/>
    <n v="19.45"/>
    <n v="194.5"/>
    <n v="70.499999999999986"/>
    <n v="2"/>
    <s v="Condiments"/>
  </r>
  <r>
    <x v="377"/>
    <n v="14"/>
    <n v="18.600000000000001"/>
    <n v="3"/>
    <n v="0"/>
    <n v="55.800000000000004"/>
    <x v="286"/>
    <n v="23.25"/>
    <n v="69.75"/>
    <n v="13.949999999999996"/>
    <n v="7"/>
    <s v="Produce"/>
  </r>
  <r>
    <x v="377"/>
    <n v="42"/>
    <n v="9.8000000000000007"/>
    <n v="5"/>
    <n v="0"/>
    <n v="49"/>
    <x v="286"/>
    <n v="14"/>
    <n v="70"/>
    <n v="20.999999999999996"/>
    <n v="5"/>
    <s v="Grains/Cereals"/>
  </r>
  <r>
    <x v="377"/>
    <n v="60"/>
    <n v="27.2"/>
    <n v="10"/>
    <n v="0"/>
    <n v="272"/>
    <x v="286"/>
    <n v="34"/>
    <n v="340"/>
    <n v="68"/>
    <n v="4"/>
    <s v="Dairy Products"/>
  </r>
  <r>
    <x v="378"/>
    <n v="53"/>
    <n v="26.2"/>
    <n v="12"/>
    <n v="0"/>
    <n v="314.39999999999998"/>
    <x v="287"/>
    <n v="32.799999999999997"/>
    <n v="393.59999999999997"/>
    <n v="79.199999999999974"/>
    <n v="6"/>
    <s v="Meat/Poultry"/>
  </r>
  <r>
    <x v="378"/>
    <n v="60"/>
    <n v="27.2"/>
    <n v="20"/>
    <n v="0"/>
    <n v="544"/>
    <x v="287"/>
    <n v="34"/>
    <n v="680"/>
    <n v="136"/>
    <n v="4"/>
    <s v="Dairy Products"/>
  </r>
  <r>
    <x v="378"/>
    <n v="71"/>
    <n v="17.2"/>
    <n v="20"/>
    <n v="0"/>
    <n v="344"/>
    <x v="287"/>
    <n v="21.5"/>
    <n v="430"/>
    <n v="86.000000000000014"/>
    <n v="4"/>
    <s v="Dairy Products"/>
  </r>
  <r>
    <x v="379"/>
    <n v="62"/>
    <n v="39.4"/>
    <n v="15"/>
    <n v="0"/>
    <n v="591"/>
    <x v="287"/>
    <n v="49.3"/>
    <n v="739.5"/>
    <n v="148.49999999999997"/>
    <n v="3"/>
    <s v="Confections"/>
  </r>
  <r>
    <x v="379"/>
    <n v="73"/>
    <n v="9.6"/>
    <n v="35"/>
    <n v="0.15"/>
    <n v="336"/>
    <x v="287"/>
    <n v="15"/>
    <n v="446.25"/>
    <n v="110.25000000000001"/>
    <n v="8"/>
    <s v="Seafood"/>
  </r>
  <r>
    <x v="380"/>
    <n v="1"/>
    <n v="14.4"/>
    <n v="25"/>
    <n v="0"/>
    <n v="360"/>
    <x v="288"/>
    <n v="18"/>
    <n v="450"/>
    <n v="89.999999999999986"/>
    <n v="1"/>
    <s v="Beverages"/>
  </r>
  <r>
    <x v="381"/>
    <n v="29"/>
    <n v="99"/>
    <n v="20"/>
    <n v="0"/>
    <n v="1980"/>
    <x v="288"/>
    <n v="123.79"/>
    <n v="2475.8000000000002"/>
    <n v="495.80000000000013"/>
    <n v="6"/>
    <s v="Meat/Poultry"/>
  </r>
  <r>
    <x v="381"/>
    <n v="64"/>
    <n v="26.6"/>
    <n v="9"/>
    <n v="0"/>
    <n v="239.4"/>
    <x v="288"/>
    <n v="33.25"/>
    <n v="299.25"/>
    <n v="59.849999999999987"/>
    <n v="5"/>
    <s v="Grains/Cereals"/>
  </r>
  <r>
    <x v="382"/>
    <n v="55"/>
    <n v="19.2"/>
    <n v="12"/>
    <n v="0.05"/>
    <n v="230.39999999999998"/>
    <x v="289"/>
    <n v="24"/>
    <n v="273.59999999999997"/>
    <n v="43.199999999999974"/>
    <n v="6"/>
    <s v="Meat/Poultry"/>
  </r>
  <r>
    <x v="382"/>
    <n v="76"/>
    <n v="14.4"/>
    <n v="35"/>
    <n v="0"/>
    <n v="504"/>
    <x v="289"/>
    <n v="18"/>
    <n v="630"/>
    <n v="125.99999999999999"/>
    <n v="1"/>
    <s v="Beverages"/>
  </r>
  <r>
    <x v="383"/>
    <n v="75"/>
    <n v="6.2"/>
    <n v="8"/>
    <n v="0.1"/>
    <n v="49.6"/>
    <x v="290"/>
    <n v="7.75"/>
    <n v="55.800000000000004"/>
    <n v="6.2000000000000028"/>
    <n v="1"/>
    <s v="Beverages"/>
  </r>
  <r>
    <x v="384"/>
    <n v="2"/>
    <n v="15.2"/>
    <n v="30"/>
    <n v="0.05"/>
    <n v="456"/>
    <x v="290"/>
    <n v="19"/>
    <n v="541.5"/>
    <n v="85.500000000000043"/>
    <n v="1"/>
    <s v="Beverages"/>
  </r>
  <r>
    <x v="384"/>
    <n v="33"/>
    <n v="2"/>
    <n v="20"/>
    <n v="0.05"/>
    <n v="40"/>
    <x v="290"/>
    <n v="2.5"/>
    <n v="47.5"/>
    <n v="7.5"/>
    <n v="4"/>
    <s v="Dairy Products"/>
  </r>
  <r>
    <x v="385"/>
    <n v="12"/>
    <n v="30.4"/>
    <n v="36"/>
    <n v="0.15"/>
    <n v="1094.3999999999999"/>
    <x v="291"/>
    <n v="38"/>
    <n v="1162.8"/>
    <n v="68.399999999999949"/>
    <n v="4"/>
    <s v="Dairy Products"/>
  </r>
  <r>
    <x v="385"/>
    <n v="13"/>
    <n v="4.8"/>
    <n v="13"/>
    <n v="0.15"/>
    <n v="62.4"/>
    <x v="291"/>
    <n v="6"/>
    <n v="66.3"/>
    <n v="3.8999999999999977"/>
    <n v="8"/>
    <s v="Seafood"/>
  </r>
  <r>
    <x v="385"/>
    <n v="26"/>
    <n v="24.9"/>
    <n v="35"/>
    <n v="0.15"/>
    <n v="871.5"/>
    <x v="291"/>
    <n v="31.23"/>
    <n v="929.09249999999997"/>
    <n v="57.592500000000072"/>
    <n v="3"/>
    <s v="Confections"/>
  </r>
  <r>
    <x v="385"/>
    <n v="62"/>
    <n v="39.4"/>
    <n v="80"/>
    <n v="0.15"/>
    <n v="3152"/>
    <x v="291"/>
    <n v="49.3"/>
    <n v="3352.4"/>
    <n v="200.39999999999964"/>
    <n v="3"/>
    <s v="Confections"/>
  </r>
  <r>
    <x v="386"/>
    <n v="7"/>
    <n v="19.2"/>
    <n v="35"/>
    <n v="0"/>
    <n v="672"/>
    <x v="291"/>
    <n v="30"/>
    <n v="1050"/>
    <n v="378"/>
    <n v="7"/>
    <s v="Produce"/>
  </r>
  <r>
    <x v="386"/>
    <n v="18"/>
    <n v="50"/>
    <n v="50"/>
    <n v="0"/>
    <n v="2500"/>
    <x v="291"/>
    <n v="62.5"/>
    <n v="3125"/>
    <n v="625"/>
    <n v="8"/>
    <s v="Seafood"/>
  </r>
  <r>
    <x v="386"/>
    <n v="51"/>
    <n v="42.4"/>
    <n v="15"/>
    <n v="0"/>
    <n v="636"/>
    <x v="291"/>
    <n v="53"/>
    <n v="795"/>
    <n v="159.00000000000003"/>
    <n v="7"/>
    <s v="Produce"/>
  </r>
  <r>
    <x v="386"/>
    <n v="75"/>
    <n v="6.2"/>
    <n v="2"/>
    <n v="0"/>
    <n v="12.4"/>
    <x v="291"/>
    <n v="7.75"/>
    <n v="15.5"/>
    <n v="3.0999999999999996"/>
    <n v="1"/>
    <s v="Beverages"/>
  </r>
  <r>
    <x v="387"/>
    <n v="4"/>
    <n v="17.600000000000001"/>
    <n v="10"/>
    <n v="0.1"/>
    <n v="176"/>
    <x v="292"/>
    <n v="22"/>
    <n v="198"/>
    <n v="21.999999999999993"/>
    <n v="2"/>
    <s v="Condiments"/>
  </r>
  <r>
    <x v="387"/>
    <n v="5"/>
    <n v="13.6"/>
    <n v="15"/>
    <n v="0.1"/>
    <n v="204"/>
    <x v="292"/>
    <n v="21.35"/>
    <n v="288.22500000000002"/>
    <n v="84.225000000000051"/>
    <n v="2"/>
    <s v="Condiments"/>
  </r>
  <r>
    <x v="387"/>
    <n v="22"/>
    <n v="9.8000000000000007"/>
    <n v="40"/>
    <n v="0"/>
    <n v="392"/>
    <x v="292"/>
    <n v="21"/>
    <n v="840"/>
    <n v="448"/>
    <n v="5"/>
    <s v="Grains/Cereals"/>
  </r>
  <r>
    <x v="388"/>
    <n v="4"/>
    <n v="17.600000000000001"/>
    <n v="25"/>
    <n v="0"/>
    <n v="440.00000000000006"/>
    <x v="293"/>
    <n v="22"/>
    <n v="550"/>
    <n v="109.99999999999997"/>
    <n v="2"/>
    <s v="Condiments"/>
  </r>
  <r>
    <x v="388"/>
    <n v="58"/>
    <n v="10.6"/>
    <n v="6"/>
    <n v="0"/>
    <n v="63.599999999999994"/>
    <x v="293"/>
    <n v="13.25"/>
    <n v="79.5"/>
    <n v="15.900000000000002"/>
    <n v="8"/>
    <s v="Seafood"/>
  </r>
  <r>
    <x v="389"/>
    <n v="11"/>
    <n v="9.8000000000000007"/>
    <n v="10"/>
    <n v="0"/>
    <n v="98"/>
    <x v="293"/>
    <n v="21"/>
    <n v="210"/>
    <n v="112"/>
    <n v="4"/>
    <s v="Dairy Products"/>
  </r>
  <r>
    <x v="389"/>
    <n v="50"/>
    <n v="10.4"/>
    <n v="25"/>
    <n v="0.05"/>
    <n v="260"/>
    <x v="293"/>
    <n v="16.25"/>
    <n v="385.9375"/>
    <n v="125.93749999999999"/>
    <n v="3"/>
    <s v="Confections"/>
  </r>
  <r>
    <x v="389"/>
    <n v="56"/>
    <n v="30.4"/>
    <n v="60"/>
    <n v="0.05"/>
    <n v="1824"/>
    <x v="293"/>
    <n v="38"/>
    <n v="2166"/>
    <n v="342.00000000000017"/>
    <n v="5"/>
    <s v="Grains/Cereals"/>
  </r>
  <r>
    <x v="390"/>
    <n v="45"/>
    <n v="7.6"/>
    <n v="20"/>
    <n v="0"/>
    <n v="152"/>
    <x v="294"/>
    <n v="9.5"/>
    <n v="190"/>
    <n v="38.000000000000007"/>
    <n v="8"/>
    <s v="Seafood"/>
  </r>
  <r>
    <x v="390"/>
    <n v="65"/>
    <n v="9.8000000000000007"/>
    <n v="21"/>
    <n v="0"/>
    <n v="205.8"/>
    <x v="294"/>
    <n v="21.05"/>
    <n v="442.05"/>
    <n v="236.25"/>
    <n v="2"/>
    <s v="Condiments"/>
  </r>
  <r>
    <x v="390"/>
    <n v="72"/>
    <n v="27.8"/>
    <n v="60"/>
    <n v="0"/>
    <n v="1668"/>
    <x v="294"/>
    <n v="34.799999999999997"/>
    <n v="2088"/>
    <n v="419.99999999999977"/>
    <n v="4"/>
    <s v="Dairy Products"/>
  </r>
  <r>
    <x v="391"/>
    <n v="18"/>
    <n v="50"/>
    <n v="8"/>
    <n v="0"/>
    <n v="400"/>
    <x v="294"/>
    <n v="62.5"/>
    <n v="500"/>
    <n v="100"/>
    <n v="8"/>
    <s v="Seafood"/>
  </r>
  <r>
    <x v="392"/>
    <n v="69"/>
    <n v="28.8"/>
    <n v="20"/>
    <n v="0.25"/>
    <n v="576"/>
    <x v="295"/>
    <n v="36"/>
    <n v="540"/>
    <n v="-36.000000000000014"/>
    <n v="4"/>
    <s v="Dairy Products"/>
  </r>
  <r>
    <x v="392"/>
    <n v="70"/>
    <n v="9.6"/>
    <n v="15"/>
    <n v="0.25"/>
    <n v="144"/>
    <x v="295"/>
    <n v="15"/>
    <n v="168.75"/>
    <n v="24.750000000000007"/>
    <n v="1"/>
    <s v="Beverages"/>
  </r>
  <r>
    <x v="393"/>
    <n v="2"/>
    <n v="15.2"/>
    <n v="50"/>
    <n v="0"/>
    <n v="760"/>
    <x v="296"/>
    <n v="19"/>
    <n v="950"/>
    <n v="190.00000000000003"/>
    <n v="1"/>
    <s v="Beverages"/>
  </r>
  <r>
    <x v="393"/>
    <n v="40"/>
    <n v="14.7"/>
    <n v="60"/>
    <n v="0"/>
    <n v="882"/>
    <x v="296"/>
    <n v="18.399999999999999"/>
    <n v="1104"/>
    <n v="221.99999999999994"/>
    <n v="8"/>
    <s v="Seafood"/>
  </r>
  <r>
    <x v="394"/>
    <n v="21"/>
    <n v="8"/>
    <n v="30"/>
    <n v="0.2"/>
    <n v="240"/>
    <x v="296"/>
    <n v="10"/>
    <n v="240"/>
    <n v="0"/>
    <n v="3"/>
    <s v="Confections"/>
  </r>
  <r>
    <x v="394"/>
    <n v="61"/>
    <n v="22.8"/>
    <n v="20"/>
    <n v="0.2"/>
    <n v="456"/>
    <x v="296"/>
    <n v="28.5"/>
    <n v="456"/>
    <n v="0"/>
    <n v="2"/>
    <s v="Condiments"/>
  </r>
  <r>
    <x v="395"/>
    <n v="28"/>
    <n v="36.4"/>
    <n v="15"/>
    <n v="0.25"/>
    <n v="546"/>
    <x v="297"/>
    <n v="45.6"/>
    <n v="513"/>
    <n v="-32.999999999999936"/>
    <n v="7"/>
    <s v="Produce"/>
  </r>
  <r>
    <x v="395"/>
    <n v="39"/>
    <n v="14.4"/>
    <n v="21"/>
    <n v="0.25"/>
    <n v="302.40000000000003"/>
    <x v="297"/>
    <n v="18"/>
    <n v="283.5"/>
    <n v="-18.900000000000006"/>
    <n v="1"/>
    <s v="Beverages"/>
  </r>
  <r>
    <x v="395"/>
    <n v="46"/>
    <n v="9.6"/>
    <n v="2"/>
    <n v="0.25"/>
    <n v="19.2"/>
    <x v="297"/>
    <n v="12"/>
    <n v="18"/>
    <n v="-1.1999999999999993"/>
    <n v="8"/>
    <s v="Seafood"/>
  </r>
  <r>
    <x v="396"/>
    <n v="18"/>
    <n v="50"/>
    <n v="4"/>
    <n v="0.1"/>
    <n v="200"/>
    <x v="297"/>
    <n v="62.5"/>
    <n v="225"/>
    <n v="25"/>
    <n v="8"/>
    <s v="Seafood"/>
  </r>
  <r>
    <x v="396"/>
    <n v="43"/>
    <n v="36.799999999999997"/>
    <n v="20"/>
    <n v="0"/>
    <n v="736"/>
    <x v="297"/>
    <n v="46"/>
    <n v="920"/>
    <n v="184.00000000000006"/>
    <n v="1"/>
    <s v="Beverages"/>
  </r>
  <r>
    <x v="396"/>
    <n v="46"/>
    <n v="9.6"/>
    <n v="21"/>
    <n v="0.1"/>
    <n v="201.6"/>
    <x v="297"/>
    <n v="12"/>
    <n v="226.8"/>
    <n v="25.200000000000024"/>
    <n v="8"/>
    <s v="Seafood"/>
  </r>
  <r>
    <x v="397"/>
    <n v="18"/>
    <n v="50"/>
    <n v="20"/>
    <n v="0"/>
    <n v="1000"/>
    <x v="298"/>
    <n v="62.5"/>
    <n v="1250"/>
    <n v="250"/>
    <n v="8"/>
    <s v="Seafood"/>
  </r>
  <r>
    <x v="397"/>
    <n v="36"/>
    <n v="15.2"/>
    <n v="15"/>
    <n v="0"/>
    <n v="228"/>
    <x v="298"/>
    <n v="19"/>
    <n v="285"/>
    <n v="57.000000000000014"/>
    <n v="8"/>
    <s v="Seafood"/>
  </r>
  <r>
    <x v="398"/>
    <n v="1"/>
    <n v="14.4"/>
    <n v="15"/>
    <n v="0.25"/>
    <n v="216"/>
    <x v="299"/>
    <n v="18"/>
    <n v="202.5"/>
    <n v="-13.500000000000005"/>
    <n v="1"/>
    <s v="Beverages"/>
  </r>
  <r>
    <x v="398"/>
    <n v="10"/>
    <n v="24.8"/>
    <n v="18"/>
    <n v="0.25"/>
    <n v="446.40000000000003"/>
    <x v="299"/>
    <n v="31"/>
    <n v="418.5"/>
    <n v="-27.900000000000013"/>
    <n v="8"/>
    <s v="Seafood"/>
  </r>
  <r>
    <x v="398"/>
    <n v="71"/>
    <n v="17.2"/>
    <n v="30"/>
    <n v="0.25"/>
    <n v="516"/>
    <x v="299"/>
    <n v="21.5"/>
    <n v="483.75"/>
    <n v="-32.249999999999979"/>
    <n v="4"/>
    <s v="Dairy Products"/>
  </r>
  <r>
    <x v="398"/>
    <n v="77"/>
    <n v="10.4"/>
    <n v="35"/>
    <n v="0.25"/>
    <n v="364"/>
    <x v="299"/>
    <n v="13"/>
    <n v="341.25"/>
    <n v="-22.750000000000014"/>
    <n v="2"/>
    <s v="Condiments"/>
  </r>
  <r>
    <x v="399"/>
    <n v="19"/>
    <n v="7.3"/>
    <n v="30"/>
    <n v="0"/>
    <n v="219"/>
    <x v="299"/>
    <n v="9.1999999999999993"/>
    <n v="276"/>
    <n v="56.999999999999986"/>
    <n v="3"/>
    <s v="Confections"/>
  </r>
  <r>
    <x v="399"/>
    <n v="39"/>
    <n v="14.4"/>
    <n v="20"/>
    <n v="0"/>
    <n v="288"/>
    <x v="299"/>
    <n v="18"/>
    <n v="360"/>
    <n v="72"/>
    <n v="1"/>
    <s v="Beverages"/>
  </r>
  <r>
    <x v="400"/>
    <n v="22"/>
    <n v="9.8000000000000007"/>
    <n v="15"/>
    <n v="0"/>
    <n v="147"/>
    <x v="300"/>
    <n v="21"/>
    <n v="315"/>
    <n v="168"/>
    <n v="5"/>
    <s v="Grains/Cereals"/>
  </r>
  <r>
    <x v="400"/>
    <n v="24"/>
    <n v="3.6"/>
    <n v="15"/>
    <n v="0.15"/>
    <n v="54"/>
    <x v="300"/>
    <n v="4.5"/>
    <n v="57.375"/>
    <n v="3.3749999999999947"/>
    <n v="1"/>
    <s v="Beverages"/>
  </r>
  <r>
    <x v="401"/>
    <n v="28"/>
    <n v="36.4"/>
    <n v="20"/>
    <n v="0"/>
    <n v="728"/>
    <x v="300"/>
    <n v="45.6"/>
    <n v="912"/>
    <n v="184.00000000000006"/>
    <n v="7"/>
    <s v="Produce"/>
  </r>
  <r>
    <x v="401"/>
    <n v="72"/>
    <n v="27.8"/>
    <n v="15"/>
    <n v="0"/>
    <n v="417"/>
    <x v="300"/>
    <n v="34.799999999999997"/>
    <n v="522"/>
    <n v="104.99999999999994"/>
    <n v="4"/>
    <s v="Dairy Products"/>
  </r>
  <r>
    <x v="402"/>
    <n v="30"/>
    <n v="20.7"/>
    <n v="30"/>
    <n v="0"/>
    <n v="621"/>
    <x v="301"/>
    <n v="25.89"/>
    <n v="776.7"/>
    <n v="155.70000000000005"/>
    <n v="8"/>
    <s v="Seafood"/>
  </r>
  <r>
    <x v="402"/>
    <n v="53"/>
    <n v="26.2"/>
    <n v="25"/>
    <n v="0.05"/>
    <n v="655"/>
    <x v="301"/>
    <n v="32.799999999999997"/>
    <n v="778.99999999999989"/>
    <n v="123.99999999999993"/>
    <n v="6"/>
    <s v="Meat/Poultry"/>
  </r>
  <r>
    <x v="402"/>
    <n v="54"/>
    <n v="5.9"/>
    <n v="30"/>
    <n v="0"/>
    <n v="177"/>
    <x v="301"/>
    <n v="7.45"/>
    <n v="223.5"/>
    <n v="46.499999999999993"/>
    <n v="6"/>
    <s v="Meat/Poultry"/>
  </r>
  <r>
    <x v="403"/>
    <n v="19"/>
    <n v="7.3"/>
    <n v="12"/>
    <n v="0.25"/>
    <n v="87.6"/>
    <x v="302"/>
    <n v="9.1999999999999993"/>
    <n v="82.8"/>
    <n v="-4.8000000000000043"/>
    <n v="3"/>
    <s v="Confections"/>
  </r>
  <r>
    <x v="403"/>
    <n v="22"/>
    <n v="9.8000000000000007"/>
    <n v="20"/>
    <n v="0.25"/>
    <n v="196"/>
    <x v="302"/>
    <n v="21"/>
    <n v="315"/>
    <n v="118.99999999999999"/>
    <n v="5"/>
    <s v="Grains/Cereals"/>
  </r>
  <r>
    <x v="404"/>
    <n v="30"/>
    <n v="20.7"/>
    <n v="2"/>
    <n v="0.25"/>
    <n v="41.4"/>
    <x v="302"/>
    <n v="25.89"/>
    <n v="38.835000000000001"/>
    <n v="-2.5649999999999977"/>
    <n v="8"/>
    <s v="Seafood"/>
  </r>
  <r>
    <x v="404"/>
    <n v="42"/>
    <n v="9.8000000000000007"/>
    <n v="20"/>
    <n v="0"/>
    <n v="196"/>
    <x v="302"/>
    <n v="14"/>
    <n v="280"/>
    <n v="83.999999999999986"/>
    <n v="5"/>
    <s v="Grains/Cereals"/>
  </r>
  <r>
    <x v="405"/>
    <n v="16"/>
    <n v="13.9"/>
    <n v="30"/>
    <n v="0.1"/>
    <n v="417"/>
    <x v="303"/>
    <n v="17.45"/>
    <n v="471.15000000000003"/>
    <n v="54.149999999999991"/>
    <n v="3"/>
    <s v="Confections"/>
  </r>
  <r>
    <x v="405"/>
    <n v="60"/>
    <n v="27.2"/>
    <n v="20"/>
    <n v="0.1"/>
    <n v="544"/>
    <x v="303"/>
    <n v="34"/>
    <n v="612"/>
    <n v="68.000000000000043"/>
    <n v="4"/>
    <s v="Dairy Products"/>
  </r>
  <r>
    <x v="406"/>
    <n v="4"/>
    <n v="17.600000000000001"/>
    <n v="12"/>
    <n v="0.1"/>
    <n v="211.20000000000002"/>
    <x v="303"/>
    <n v="22"/>
    <n v="237.6"/>
    <n v="26.399999999999991"/>
    <n v="2"/>
    <s v="Condiments"/>
  </r>
  <r>
    <x v="406"/>
    <n v="39"/>
    <n v="14.4"/>
    <n v="20"/>
    <n v="0.1"/>
    <n v="288"/>
    <x v="303"/>
    <n v="18"/>
    <n v="324"/>
    <n v="35.999999999999979"/>
    <n v="1"/>
    <s v="Beverages"/>
  </r>
  <r>
    <x v="406"/>
    <n v="54"/>
    <n v="5.9"/>
    <n v="6"/>
    <n v="0.1"/>
    <n v="35.400000000000006"/>
    <x v="303"/>
    <n v="7.45"/>
    <n v="40.230000000000004"/>
    <n v="4.8299999999999983"/>
    <n v="6"/>
    <s v="Meat/Poultry"/>
  </r>
  <r>
    <x v="407"/>
    <n v="41"/>
    <n v="7.7"/>
    <n v="20"/>
    <n v="0.2"/>
    <n v="154"/>
    <x v="304"/>
    <n v="9.65"/>
    <n v="154.4"/>
    <n v="0.40000000000000924"/>
    <n v="8"/>
    <s v="Seafood"/>
  </r>
  <r>
    <x v="408"/>
    <n v="14"/>
    <n v="18.600000000000001"/>
    <n v="3"/>
    <n v="0.1"/>
    <n v="55.800000000000004"/>
    <x v="305"/>
    <n v="23.25"/>
    <n v="62.774999999999999"/>
    <n v="6.9749999999999979"/>
    <n v="7"/>
    <s v="Produce"/>
  </r>
  <r>
    <x v="408"/>
    <n v="44"/>
    <n v="12.4"/>
    <n v="28"/>
    <n v="0.1"/>
    <n v="347.2"/>
    <x v="305"/>
    <n v="19.45"/>
    <n v="490.14000000000004"/>
    <n v="142.93999999999997"/>
    <n v="2"/>
    <s v="Condiments"/>
  </r>
  <r>
    <x v="408"/>
    <n v="47"/>
    <n v="7.6"/>
    <n v="6"/>
    <n v="0.1"/>
    <n v="45.599999999999994"/>
    <x v="305"/>
    <n v="9.5"/>
    <n v="51.300000000000004"/>
    <n v="5.7000000000000064"/>
    <n v="3"/>
    <s v="Confections"/>
  </r>
  <r>
    <x v="409"/>
    <n v="15"/>
    <n v="12.4"/>
    <n v="50"/>
    <n v="0"/>
    <n v="620"/>
    <x v="305"/>
    <n v="15.5"/>
    <n v="775"/>
    <n v="154.99999999999997"/>
    <n v="2"/>
    <s v="Condiments"/>
  </r>
  <r>
    <x v="409"/>
    <n v="41"/>
    <n v="7.7"/>
    <n v="24"/>
    <n v="0"/>
    <n v="184.8"/>
    <x v="305"/>
    <n v="9.65"/>
    <n v="231.60000000000002"/>
    <n v="46.800000000000004"/>
    <n v="8"/>
    <s v="Seafood"/>
  </r>
  <r>
    <x v="409"/>
    <n v="46"/>
    <n v="9.6"/>
    <n v="45"/>
    <n v="0"/>
    <n v="432"/>
    <x v="305"/>
    <n v="12"/>
    <n v="540"/>
    <n v="108.00000000000001"/>
    <n v="8"/>
    <s v="Seafood"/>
  </r>
  <r>
    <x v="409"/>
    <n v="47"/>
    <n v="7.6"/>
    <n v="10"/>
    <n v="0"/>
    <n v="76"/>
    <x v="305"/>
    <n v="9.5"/>
    <n v="95"/>
    <n v="19.000000000000004"/>
    <n v="3"/>
    <s v="Confections"/>
  </r>
  <r>
    <x v="409"/>
    <n v="56"/>
    <n v="30.4"/>
    <n v="45"/>
    <n v="0"/>
    <n v="1368"/>
    <x v="305"/>
    <n v="38"/>
    <n v="1710"/>
    <n v="342.00000000000006"/>
    <n v="5"/>
    <s v="Grains/Cereals"/>
  </r>
  <r>
    <x v="409"/>
    <n v="60"/>
    <n v="27.2"/>
    <n v="30"/>
    <n v="0"/>
    <n v="816"/>
    <x v="305"/>
    <n v="34"/>
    <n v="1020"/>
    <n v="204.00000000000003"/>
    <n v="4"/>
    <s v="Dairy Products"/>
  </r>
  <r>
    <x v="410"/>
    <n v="21"/>
    <n v="8"/>
    <n v="60"/>
    <n v="0"/>
    <n v="480"/>
    <x v="306"/>
    <n v="10"/>
    <n v="600"/>
    <n v="120"/>
    <n v="3"/>
    <s v="Confections"/>
  </r>
  <r>
    <x v="410"/>
    <n v="40"/>
    <n v="14.7"/>
    <n v="70"/>
    <n v="0.05"/>
    <n v="1029"/>
    <x v="306"/>
    <n v="18.399999999999999"/>
    <n v="1223.5999999999999"/>
    <n v="194.59999999999982"/>
    <n v="8"/>
    <s v="Seafood"/>
  </r>
  <r>
    <x v="410"/>
    <n v="60"/>
    <n v="27.2"/>
    <n v="55"/>
    <n v="0.05"/>
    <n v="1496"/>
    <x v="306"/>
    <n v="34"/>
    <n v="1776.5"/>
    <n v="280.49999999999989"/>
    <n v="4"/>
    <s v="Dairy Products"/>
  </r>
  <r>
    <x v="410"/>
    <n v="77"/>
    <n v="10.4"/>
    <n v="70"/>
    <n v="0.05"/>
    <n v="728"/>
    <x v="306"/>
    <n v="13"/>
    <n v="864.5"/>
    <n v="136.49999999999994"/>
    <n v="2"/>
    <s v="Condiments"/>
  </r>
  <r>
    <x v="411"/>
    <n v="31"/>
    <n v="8"/>
    <n v="20"/>
    <n v="0.05"/>
    <n v="160"/>
    <x v="306"/>
    <n v="12.5"/>
    <n v="237.5"/>
    <n v="77.5"/>
    <n v="4"/>
    <s v="Dairy Products"/>
  </r>
  <r>
    <x v="411"/>
    <n v="40"/>
    <n v="14.7"/>
    <n v="24"/>
    <n v="0.05"/>
    <n v="352.79999999999995"/>
    <x v="306"/>
    <n v="18.399999999999999"/>
    <n v="419.51999999999992"/>
    <n v="66.719999999999942"/>
    <n v="8"/>
    <s v="Seafood"/>
  </r>
  <r>
    <x v="411"/>
    <n v="70"/>
    <n v="9.6"/>
    <n v="40"/>
    <n v="0.05"/>
    <n v="384"/>
    <x v="306"/>
    <n v="15"/>
    <n v="570"/>
    <n v="186"/>
    <n v="1"/>
    <s v="Beverages"/>
  </r>
  <r>
    <x v="412"/>
    <n v="20"/>
    <n v="64.8"/>
    <n v="21"/>
    <n v="0"/>
    <n v="1360.8"/>
    <x v="307"/>
    <n v="81"/>
    <n v="1701"/>
    <n v="340.20000000000005"/>
    <n v="3"/>
    <s v="Confections"/>
  </r>
  <r>
    <x v="413"/>
    <n v="39"/>
    <n v="14.4"/>
    <n v="3"/>
    <n v="0.2"/>
    <n v="43.2"/>
    <x v="308"/>
    <n v="18"/>
    <n v="43.2"/>
    <n v="0"/>
    <n v="1"/>
    <s v="Beverages"/>
  </r>
  <r>
    <x v="413"/>
    <n v="58"/>
    <n v="10.6"/>
    <n v="49"/>
    <n v="0.2"/>
    <n v="519.4"/>
    <x v="308"/>
    <n v="13.25"/>
    <n v="519.4"/>
    <n v="8.7041485130612273E-14"/>
    <n v="8"/>
    <s v="Seafood"/>
  </r>
  <r>
    <x v="414"/>
    <n v="68"/>
    <n v="8"/>
    <n v="10"/>
    <n v="0"/>
    <n v="80"/>
    <x v="308"/>
    <n v="12.5"/>
    <n v="125"/>
    <n v="45"/>
    <n v="3"/>
    <s v="Confections"/>
  </r>
  <r>
    <x v="415"/>
    <n v="40"/>
    <n v="14.7"/>
    <n v="30"/>
    <n v="0.05"/>
    <n v="441"/>
    <x v="309"/>
    <n v="18.399999999999999"/>
    <n v="524.4"/>
    <n v="83.39999999999992"/>
    <n v="8"/>
    <s v="Seafood"/>
  </r>
  <r>
    <x v="415"/>
    <n v="42"/>
    <n v="9.8000000000000007"/>
    <n v="30"/>
    <n v="0.05"/>
    <n v="294"/>
    <x v="309"/>
    <n v="14"/>
    <n v="399"/>
    <n v="104.99999999999994"/>
    <n v="5"/>
    <s v="Grains/Cereals"/>
  </r>
  <r>
    <x v="415"/>
    <n v="51"/>
    <n v="42.4"/>
    <n v="20"/>
    <n v="0.05"/>
    <n v="848"/>
    <x v="309"/>
    <n v="53"/>
    <n v="1007"/>
    <n v="158.99999999999991"/>
    <n v="7"/>
    <s v="Produce"/>
  </r>
  <r>
    <x v="416"/>
    <n v="10"/>
    <n v="24.8"/>
    <n v="24"/>
    <n v="0.15"/>
    <n v="595.20000000000005"/>
    <x v="309"/>
    <n v="31"/>
    <n v="632.4"/>
    <n v="37.199999999999932"/>
    <n v="8"/>
    <s v="Seafood"/>
  </r>
  <r>
    <x v="416"/>
    <n v="56"/>
    <n v="30.4"/>
    <n v="12"/>
    <n v="0.15"/>
    <n v="364.79999999999995"/>
    <x v="309"/>
    <n v="38"/>
    <n v="387.59999999999997"/>
    <n v="22.799999999999983"/>
    <n v="5"/>
    <s v="Grains/Cereals"/>
  </r>
  <r>
    <x v="416"/>
    <n v="65"/>
    <n v="9.8000000000000007"/>
    <n v="15"/>
    <n v="0.15"/>
    <n v="147"/>
    <x v="309"/>
    <n v="21.05"/>
    <n v="268.38749999999999"/>
    <n v="121.38750000000002"/>
    <n v="2"/>
    <s v="Condiments"/>
  </r>
  <r>
    <x v="417"/>
    <n v="51"/>
    <n v="42.4"/>
    <n v="20"/>
    <n v="0"/>
    <n v="848"/>
    <x v="310"/>
    <n v="53"/>
    <n v="1060"/>
    <n v="212.00000000000003"/>
    <n v="7"/>
    <s v="Produce"/>
  </r>
  <r>
    <x v="417"/>
    <n v="59"/>
    <n v="44"/>
    <n v="1"/>
    <n v="0"/>
    <n v="44"/>
    <x v="310"/>
    <n v="55"/>
    <n v="55"/>
    <n v="11"/>
    <n v="4"/>
    <s v="Dairy Products"/>
  </r>
  <r>
    <x v="417"/>
    <n v="76"/>
    <n v="14.4"/>
    <n v="10"/>
    <n v="0"/>
    <n v="144"/>
    <x v="310"/>
    <n v="18"/>
    <n v="180"/>
    <n v="36"/>
    <n v="1"/>
    <s v="Beverages"/>
  </r>
  <r>
    <x v="418"/>
    <n v="29"/>
    <n v="99"/>
    <n v="36"/>
    <n v="0"/>
    <n v="3564"/>
    <x v="311"/>
    <n v="123.79"/>
    <n v="4456.4400000000005"/>
    <n v="892.44000000000028"/>
    <n v="6"/>
    <s v="Meat/Poultry"/>
  </r>
  <r>
    <x v="418"/>
    <n v="65"/>
    <n v="9.8000000000000007"/>
    <n v="10"/>
    <n v="0"/>
    <n v="98"/>
    <x v="311"/>
    <n v="21.05"/>
    <n v="210.5"/>
    <n v="112.5"/>
    <n v="2"/>
    <s v="Condiments"/>
  </r>
  <r>
    <x v="419"/>
    <n v="69"/>
    <n v="28.8"/>
    <n v="45"/>
    <n v="0.2"/>
    <n v="1296"/>
    <x v="311"/>
    <n v="36"/>
    <n v="1296"/>
    <n v="0"/>
    <n v="4"/>
    <s v="Dairy Products"/>
  </r>
  <r>
    <x v="419"/>
    <n v="71"/>
    <n v="17.2"/>
    <n v="14"/>
    <n v="0.2"/>
    <n v="240.79999999999998"/>
    <x v="311"/>
    <n v="21.5"/>
    <n v="240.8"/>
    <n v="0"/>
    <n v="4"/>
    <s v="Dairy Products"/>
  </r>
  <r>
    <x v="420"/>
    <n v="31"/>
    <n v="8"/>
    <n v="8"/>
    <n v="0.1"/>
    <n v="64"/>
    <x v="312"/>
    <n v="12.5"/>
    <n v="90"/>
    <n v="26"/>
    <n v="4"/>
    <s v="Dairy Products"/>
  </r>
  <r>
    <x v="420"/>
    <n v="55"/>
    <n v="19.2"/>
    <n v="4"/>
    <n v="0.1"/>
    <n v="76.8"/>
    <x v="312"/>
    <n v="24"/>
    <n v="86.4"/>
    <n v="9.6000000000000085"/>
    <n v="6"/>
    <s v="Meat/Poultry"/>
  </r>
  <r>
    <x v="420"/>
    <n v="64"/>
    <n v="26.6"/>
    <n v="15"/>
    <n v="0.1"/>
    <n v="399"/>
    <x v="312"/>
    <n v="33.25"/>
    <n v="448.875"/>
    <n v="49.874999999999986"/>
    <n v="5"/>
    <s v="Grains/Cereals"/>
  </r>
  <r>
    <x v="421"/>
    <n v="36"/>
    <n v="15.2"/>
    <n v="30"/>
    <n v="0"/>
    <n v="456"/>
    <x v="312"/>
    <n v="19"/>
    <n v="570"/>
    <n v="114.00000000000003"/>
    <n v="8"/>
    <s v="Seafood"/>
  </r>
  <r>
    <x v="422"/>
    <n v="23"/>
    <n v="7.2"/>
    <n v="32"/>
    <n v="0"/>
    <n v="230.4"/>
    <x v="313"/>
    <n v="9"/>
    <n v="288"/>
    <n v="57.599999999999994"/>
    <n v="5"/>
    <s v="Grains/Cereals"/>
  </r>
  <r>
    <x v="422"/>
    <n v="46"/>
    <n v="9.6"/>
    <n v="60"/>
    <n v="0"/>
    <n v="576"/>
    <x v="313"/>
    <n v="12"/>
    <n v="720"/>
    <n v="144.00000000000003"/>
    <n v="8"/>
    <s v="Seafood"/>
  </r>
  <r>
    <x v="422"/>
    <n v="67"/>
    <n v="9.8000000000000007"/>
    <n v="25"/>
    <n v="0"/>
    <n v="245.00000000000003"/>
    <x v="313"/>
    <n v="14"/>
    <n v="350"/>
    <n v="104.99999999999999"/>
    <n v="1"/>
    <s v="Beverages"/>
  </r>
  <r>
    <x v="422"/>
    <n v="73"/>
    <n v="9.6"/>
    <n v="50"/>
    <n v="0"/>
    <n v="480"/>
    <x v="313"/>
    <n v="15"/>
    <n v="750"/>
    <n v="270"/>
    <n v="8"/>
    <s v="Seafood"/>
  </r>
  <r>
    <x v="422"/>
    <n v="75"/>
    <n v="6.2"/>
    <n v="25"/>
    <n v="0"/>
    <n v="155"/>
    <x v="313"/>
    <n v="7.75"/>
    <n v="193.75"/>
    <n v="38.749999999999993"/>
    <n v="1"/>
    <s v="Beverages"/>
  </r>
  <r>
    <x v="423"/>
    <n v="16"/>
    <n v="13.9"/>
    <n v="10"/>
    <n v="0"/>
    <n v="139"/>
    <x v="314"/>
    <n v="17.45"/>
    <n v="174.5"/>
    <n v="35.499999999999986"/>
    <n v="3"/>
    <s v="Confections"/>
  </r>
  <r>
    <x v="423"/>
    <n v="62"/>
    <n v="39.4"/>
    <n v="10"/>
    <n v="0"/>
    <n v="394"/>
    <x v="314"/>
    <n v="49.3"/>
    <n v="493"/>
    <n v="98.999999999999986"/>
    <n v="3"/>
    <s v="Confections"/>
  </r>
  <r>
    <x v="423"/>
    <n v="65"/>
    <n v="9.8000000000000007"/>
    <n v="12"/>
    <n v="0"/>
    <n v="117.60000000000001"/>
    <x v="314"/>
    <n v="21.05"/>
    <n v="252.60000000000002"/>
    <n v="135"/>
    <n v="2"/>
    <s v="Condiments"/>
  </r>
  <r>
    <x v="424"/>
    <n v="38"/>
    <n v="210.8"/>
    <n v="15"/>
    <n v="0.1"/>
    <n v="3162"/>
    <x v="314"/>
    <n v="263.5"/>
    <n v="3557.25"/>
    <n v="395.24999999999989"/>
    <n v="1"/>
    <s v="Beverages"/>
  </r>
  <r>
    <x v="424"/>
    <n v="71"/>
    <n v="17.2"/>
    <n v="12"/>
    <n v="0"/>
    <n v="206.39999999999998"/>
    <x v="314"/>
    <n v="21.5"/>
    <n v="258"/>
    <n v="51.600000000000009"/>
    <n v="4"/>
    <s v="Dairy Products"/>
  </r>
  <r>
    <x v="425"/>
    <n v="16"/>
    <n v="13.9"/>
    <n v="3"/>
    <n v="0"/>
    <n v="41.7"/>
    <x v="315"/>
    <n v="17.45"/>
    <n v="52.349999999999994"/>
    <n v="10.649999999999997"/>
    <n v="3"/>
    <s v="Confections"/>
  </r>
  <r>
    <x v="425"/>
    <n v="42"/>
    <n v="9.8000000000000007"/>
    <n v="6"/>
    <n v="0"/>
    <n v="58.800000000000004"/>
    <x v="315"/>
    <n v="14"/>
    <n v="84"/>
    <n v="25.199999999999996"/>
    <n v="5"/>
    <s v="Grains/Cereals"/>
  </r>
  <r>
    <x v="425"/>
    <n v="43"/>
    <n v="36.799999999999997"/>
    <n v="6"/>
    <n v="0"/>
    <n v="220.79999999999998"/>
    <x v="315"/>
    <n v="46"/>
    <n v="276"/>
    <n v="55.200000000000017"/>
    <n v="1"/>
    <s v="Beverages"/>
  </r>
  <r>
    <x v="426"/>
    <n v="23"/>
    <n v="7.2"/>
    <n v="5"/>
    <n v="0"/>
    <n v="36"/>
    <x v="315"/>
    <n v="9"/>
    <n v="45"/>
    <n v="9"/>
    <n v="5"/>
    <s v="Grains/Cereals"/>
  </r>
  <r>
    <x v="427"/>
    <n v="14"/>
    <n v="18.600000000000001"/>
    <n v="30"/>
    <n v="0"/>
    <n v="558"/>
    <x v="316"/>
    <n v="23.25"/>
    <n v="697.5"/>
    <n v="139.49999999999994"/>
    <n v="7"/>
    <s v="Produce"/>
  </r>
  <r>
    <x v="427"/>
    <n v="53"/>
    <n v="26.2"/>
    <n v="10"/>
    <n v="0"/>
    <n v="262"/>
    <x v="316"/>
    <n v="32.799999999999997"/>
    <n v="328"/>
    <n v="65.999999999999972"/>
    <n v="6"/>
    <s v="Meat/Poultry"/>
  </r>
  <r>
    <x v="427"/>
    <n v="58"/>
    <n v="10.6"/>
    <n v="30"/>
    <n v="0"/>
    <n v="318"/>
    <x v="316"/>
    <n v="13.25"/>
    <n v="397.5"/>
    <n v="79.500000000000014"/>
    <n v="8"/>
    <s v="Seafood"/>
  </r>
  <r>
    <x v="428"/>
    <n v="10"/>
    <n v="24.8"/>
    <n v="2"/>
    <n v="0"/>
    <n v="49.6"/>
    <x v="317"/>
    <n v="31"/>
    <n v="62"/>
    <n v="12.399999999999999"/>
    <n v="8"/>
    <s v="Seafood"/>
  </r>
  <r>
    <x v="428"/>
    <n v="19"/>
    <n v="7.3"/>
    <n v="7"/>
    <n v="0"/>
    <n v="51.1"/>
    <x v="317"/>
    <n v="9.1999999999999993"/>
    <n v="64.399999999999991"/>
    <n v="13.299999999999997"/>
    <n v="3"/>
    <s v="Confections"/>
  </r>
  <r>
    <x v="428"/>
    <n v="44"/>
    <n v="12.4"/>
    <n v="21"/>
    <n v="0"/>
    <n v="260.40000000000003"/>
    <x v="317"/>
    <n v="19.45"/>
    <n v="408.45"/>
    <n v="148.04999999999998"/>
    <n v="2"/>
    <s v="Condiments"/>
  </r>
  <r>
    <x v="429"/>
    <n v="26"/>
    <n v="24.9"/>
    <n v="30"/>
    <n v="0.15"/>
    <n v="747"/>
    <x v="317"/>
    <n v="31.23"/>
    <n v="796.36500000000001"/>
    <n v="49.365000000000059"/>
    <n v="3"/>
    <s v="Confections"/>
  </r>
  <r>
    <x v="429"/>
    <n v="33"/>
    <n v="2"/>
    <n v="8"/>
    <n v="0.15"/>
    <n v="16"/>
    <x v="317"/>
    <n v="2.5"/>
    <n v="17"/>
    <n v="1"/>
    <n v="4"/>
    <s v="Dairy Products"/>
  </r>
  <r>
    <x v="430"/>
    <n v="12"/>
    <n v="30.4"/>
    <n v="100"/>
    <n v="0"/>
    <n v="3040"/>
    <x v="318"/>
    <n v="38"/>
    <n v="3800"/>
    <n v="760.00000000000011"/>
    <n v="4"/>
    <s v="Dairy Products"/>
  </r>
  <r>
    <x v="430"/>
    <n v="33"/>
    <n v="2"/>
    <n v="30"/>
    <n v="0"/>
    <n v="60"/>
    <x v="318"/>
    <n v="2.5"/>
    <n v="75"/>
    <n v="15"/>
    <n v="4"/>
    <s v="Dairy Products"/>
  </r>
  <r>
    <x v="430"/>
    <n v="41"/>
    <n v="7.7"/>
    <n v="120"/>
    <n v="0"/>
    <n v="924"/>
    <x v="318"/>
    <n v="9.65"/>
    <n v="1158"/>
    <n v="234.00000000000003"/>
    <n v="8"/>
    <s v="Seafood"/>
  </r>
  <r>
    <x v="430"/>
    <n v="54"/>
    <n v="5.9"/>
    <n v="30"/>
    <n v="0"/>
    <n v="177"/>
    <x v="318"/>
    <n v="7.45"/>
    <n v="223.5"/>
    <n v="46.499999999999993"/>
    <n v="6"/>
    <s v="Meat/Poultry"/>
  </r>
  <r>
    <x v="431"/>
    <n v="59"/>
    <n v="44"/>
    <n v="12"/>
    <n v="0"/>
    <n v="528"/>
    <x v="318"/>
    <n v="55"/>
    <n v="660"/>
    <n v="132"/>
    <n v="4"/>
    <s v="Dairy Products"/>
  </r>
  <r>
    <x v="432"/>
    <n v="16"/>
    <n v="13.9"/>
    <n v="50"/>
    <n v="0.25"/>
    <n v="695"/>
    <x v="319"/>
    <n v="17.45"/>
    <n v="654.375"/>
    <n v="-40.625000000000085"/>
    <n v="3"/>
    <s v="Confections"/>
  </r>
  <r>
    <x v="432"/>
    <n v="31"/>
    <n v="8"/>
    <n v="20"/>
    <n v="0.25"/>
    <n v="160"/>
    <x v="319"/>
    <n v="12.5"/>
    <n v="187.5"/>
    <n v="27.5"/>
    <n v="4"/>
    <s v="Dairy Products"/>
  </r>
  <r>
    <x v="432"/>
    <n v="42"/>
    <n v="9.8000000000000007"/>
    <n v="40"/>
    <n v="0.25"/>
    <n v="392"/>
    <x v="319"/>
    <n v="14"/>
    <n v="420"/>
    <n v="27.999999999999972"/>
    <n v="5"/>
    <s v="Grains/Cereals"/>
  </r>
  <r>
    <x v="433"/>
    <n v="19"/>
    <n v="7.3"/>
    <n v="30"/>
    <n v="0.1"/>
    <n v="219"/>
    <x v="320"/>
    <n v="9.1999999999999993"/>
    <n v="248.4"/>
    <n v="29.399999999999984"/>
    <n v="3"/>
    <s v="Confections"/>
  </r>
  <r>
    <x v="433"/>
    <n v="21"/>
    <n v="8"/>
    <n v="12"/>
    <n v="0.1"/>
    <n v="96"/>
    <x v="320"/>
    <n v="10"/>
    <n v="108"/>
    <n v="12"/>
    <n v="3"/>
    <s v="Confections"/>
  </r>
  <r>
    <x v="433"/>
    <n v="64"/>
    <n v="26.6"/>
    <n v="28"/>
    <n v="0"/>
    <n v="744.80000000000007"/>
    <x v="320"/>
    <n v="33.25"/>
    <n v="931"/>
    <n v="186.19999999999996"/>
    <n v="5"/>
    <s v="Grains/Cereals"/>
  </r>
  <r>
    <x v="434"/>
    <n v="33"/>
    <n v="2"/>
    <n v="30"/>
    <n v="0"/>
    <n v="60"/>
    <x v="320"/>
    <n v="2.5"/>
    <n v="75"/>
    <n v="15"/>
    <n v="4"/>
    <s v="Dairy Products"/>
  </r>
  <r>
    <x v="434"/>
    <n v="66"/>
    <n v="13.6"/>
    <n v="4"/>
    <n v="0"/>
    <n v="54.4"/>
    <x v="320"/>
    <n v="17"/>
    <n v="68"/>
    <n v="13.600000000000001"/>
    <n v="2"/>
    <s v="Condiments"/>
  </r>
  <r>
    <x v="434"/>
    <n v="75"/>
    <n v="6.2"/>
    <n v="30"/>
    <n v="0"/>
    <n v="186"/>
    <x v="320"/>
    <n v="7.75"/>
    <n v="232.5"/>
    <n v="46.499999999999993"/>
    <n v="1"/>
    <s v="Beverages"/>
  </r>
  <r>
    <x v="435"/>
    <n v="52"/>
    <n v="5.6"/>
    <n v="9"/>
    <n v="0"/>
    <n v="50.4"/>
    <x v="321"/>
    <n v="7"/>
    <n v="63"/>
    <n v="12.600000000000003"/>
    <n v="5"/>
    <s v="Grains/Cereals"/>
  </r>
  <r>
    <x v="436"/>
    <n v="40"/>
    <n v="14.7"/>
    <n v="20"/>
    <n v="0"/>
    <n v="294"/>
    <x v="321"/>
    <n v="18.399999999999999"/>
    <n v="368"/>
    <n v="73.999999999999986"/>
    <n v="8"/>
    <s v="Seafood"/>
  </r>
  <r>
    <x v="436"/>
    <n v="47"/>
    <n v="7.6"/>
    <n v="40"/>
    <n v="0"/>
    <n v="304"/>
    <x v="321"/>
    <n v="9.5"/>
    <n v="380"/>
    <n v="76.000000000000014"/>
    <n v="3"/>
    <s v="Confections"/>
  </r>
  <r>
    <x v="436"/>
    <n v="60"/>
    <n v="27.2"/>
    <n v="30"/>
    <n v="0"/>
    <n v="816"/>
    <x v="321"/>
    <n v="34"/>
    <n v="1020"/>
    <n v="204.00000000000003"/>
    <n v="4"/>
    <s v="Dairy Products"/>
  </r>
  <r>
    <x v="437"/>
    <n v="10"/>
    <n v="24.8"/>
    <n v="20"/>
    <n v="0"/>
    <n v="496"/>
    <x v="322"/>
    <n v="31"/>
    <n v="620"/>
    <n v="123.99999999999999"/>
    <n v="8"/>
    <s v="Seafood"/>
  </r>
  <r>
    <x v="437"/>
    <n v="41"/>
    <n v="7.7"/>
    <n v="4"/>
    <n v="0"/>
    <n v="30.8"/>
    <x v="322"/>
    <n v="9.65"/>
    <n v="38.6"/>
    <n v="7.8000000000000007"/>
    <n v="8"/>
    <s v="Seafood"/>
  </r>
  <r>
    <x v="437"/>
    <n v="47"/>
    <n v="7.6"/>
    <n v="15"/>
    <n v="0"/>
    <n v="114"/>
    <x v="322"/>
    <n v="9.5"/>
    <n v="142.5"/>
    <n v="28.500000000000007"/>
    <n v="3"/>
    <s v="Confections"/>
  </r>
  <r>
    <x v="438"/>
    <n v="17"/>
    <n v="31.2"/>
    <n v="30"/>
    <n v="0.2"/>
    <n v="936"/>
    <x v="323"/>
    <n v="39"/>
    <n v="936"/>
    <n v="1.0658141036401503E-13"/>
    <n v="6"/>
    <s v="Meat/Poultry"/>
  </r>
  <r>
    <x v="438"/>
    <n v="26"/>
    <n v="24.9"/>
    <n v="15"/>
    <n v="0"/>
    <n v="373.5"/>
    <x v="323"/>
    <n v="31.23"/>
    <n v="468.45"/>
    <n v="94.950000000000031"/>
    <n v="3"/>
    <s v="Confections"/>
  </r>
  <r>
    <x v="439"/>
    <n v="9"/>
    <n v="77.599999999999994"/>
    <n v="50"/>
    <n v="0.25"/>
    <n v="3879.9999999999995"/>
    <x v="323"/>
    <n v="97"/>
    <n v="3637.5"/>
    <n v="-242.49999999999972"/>
    <n v="6"/>
    <s v="Meat/Poultry"/>
  </r>
  <r>
    <x v="439"/>
    <n v="29"/>
    <n v="99"/>
    <n v="10"/>
    <n v="0"/>
    <n v="990"/>
    <x v="323"/>
    <n v="123.79"/>
    <n v="1237.9000000000001"/>
    <n v="247.90000000000006"/>
    <n v="6"/>
    <s v="Meat/Poultry"/>
  </r>
  <r>
    <x v="439"/>
    <n v="36"/>
    <n v="15.2"/>
    <n v="6"/>
    <n v="0.25"/>
    <n v="91.199999999999989"/>
    <x v="323"/>
    <n v="19"/>
    <n v="85.5"/>
    <n v="-5.6999999999999957"/>
    <n v="8"/>
    <s v="Seafood"/>
  </r>
  <r>
    <x v="440"/>
    <n v="10"/>
    <n v="24.8"/>
    <n v="18"/>
    <n v="0.1"/>
    <n v="446.40000000000003"/>
    <x v="324"/>
    <n v="31"/>
    <n v="502.2"/>
    <n v="55.800000000000026"/>
    <n v="8"/>
    <s v="Seafood"/>
  </r>
  <r>
    <x v="440"/>
    <n v="28"/>
    <n v="36.4"/>
    <n v="60"/>
    <n v="0.1"/>
    <n v="2184"/>
    <x v="324"/>
    <n v="45.6"/>
    <n v="2462.4"/>
    <n v="278.40000000000003"/>
    <n v="7"/>
    <s v="Produce"/>
  </r>
  <r>
    <x v="440"/>
    <n v="34"/>
    <n v="9.8000000000000007"/>
    <n v="14"/>
    <n v="0"/>
    <n v="137.20000000000002"/>
    <x v="324"/>
    <n v="14"/>
    <n v="196"/>
    <n v="58.79999999999999"/>
    <n v="1"/>
    <s v="Beverages"/>
  </r>
  <r>
    <x v="441"/>
    <n v="1"/>
    <n v="14.4"/>
    <n v="35"/>
    <n v="0.25"/>
    <n v="504"/>
    <x v="324"/>
    <n v="18"/>
    <n v="472.5"/>
    <n v="-31.500000000000014"/>
    <n v="1"/>
    <s v="Beverages"/>
  </r>
  <r>
    <x v="442"/>
    <n v="56"/>
    <n v="30.4"/>
    <n v="20"/>
    <n v="0.25"/>
    <n v="608"/>
    <x v="325"/>
    <n v="38"/>
    <n v="570"/>
    <n v="-37.999999999999972"/>
    <n v="5"/>
    <s v="Grains/Cereals"/>
  </r>
  <r>
    <x v="442"/>
    <n v="77"/>
    <n v="10.4"/>
    <n v="30"/>
    <n v="0.25"/>
    <n v="312"/>
    <x v="325"/>
    <n v="13"/>
    <n v="292.5"/>
    <n v="-19.500000000000011"/>
    <n v="2"/>
    <s v="Condiments"/>
  </r>
  <r>
    <x v="443"/>
    <n v="1"/>
    <n v="14.4"/>
    <n v="30"/>
    <n v="0"/>
    <n v="432"/>
    <x v="326"/>
    <n v="18"/>
    <n v="540"/>
    <n v="107.99999999999999"/>
    <n v="1"/>
    <s v="Beverages"/>
  </r>
  <r>
    <x v="443"/>
    <n v="29"/>
    <n v="99"/>
    <n v="40"/>
    <n v="0"/>
    <n v="3960"/>
    <x v="326"/>
    <n v="123.79"/>
    <n v="4951.6000000000004"/>
    <n v="991.60000000000025"/>
    <n v="6"/>
    <s v="Meat/Poultry"/>
  </r>
  <r>
    <x v="443"/>
    <n v="43"/>
    <n v="36.799999999999997"/>
    <n v="40"/>
    <n v="0"/>
    <n v="1472"/>
    <x v="326"/>
    <n v="46"/>
    <n v="1840"/>
    <n v="368.00000000000011"/>
    <n v="1"/>
    <s v="Beverages"/>
  </r>
  <r>
    <x v="443"/>
    <n v="44"/>
    <n v="12.4"/>
    <n v="24"/>
    <n v="0"/>
    <n v="297.60000000000002"/>
    <x v="326"/>
    <n v="19.45"/>
    <n v="466.79999999999995"/>
    <n v="169.2"/>
    <n v="2"/>
    <s v="Condiments"/>
  </r>
  <r>
    <x v="443"/>
    <n v="62"/>
    <n v="39.4"/>
    <n v="48"/>
    <n v="0"/>
    <n v="1891.1999999999998"/>
    <x v="326"/>
    <n v="49.3"/>
    <n v="2366.3999999999996"/>
    <n v="475.19999999999993"/>
    <n v="3"/>
    <s v="Confections"/>
  </r>
  <r>
    <x v="444"/>
    <n v="63"/>
    <n v="35.1"/>
    <n v="20"/>
    <n v="0"/>
    <n v="702"/>
    <x v="326"/>
    <n v="43.9"/>
    <n v="878"/>
    <n v="175.99999999999994"/>
    <n v="2"/>
    <s v="Condiments"/>
  </r>
  <r>
    <x v="445"/>
    <n v="9"/>
    <n v="77.599999999999994"/>
    <n v="6"/>
    <n v="0"/>
    <n v="465.59999999999997"/>
    <x v="327"/>
    <n v="97"/>
    <n v="582"/>
    <n v="116.40000000000003"/>
    <n v="6"/>
    <s v="Meat/Poultry"/>
  </r>
  <r>
    <x v="445"/>
    <n v="54"/>
    <n v="5.9"/>
    <n v="60"/>
    <n v="0.15"/>
    <n v="354"/>
    <x v="327"/>
    <n v="7.45"/>
    <n v="379.95"/>
    <n v="25.949999999999953"/>
    <n v="6"/>
    <s v="Meat/Poultry"/>
  </r>
  <r>
    <x v="445"/>
    <n v="69"/>
    <n v="28.8"/>
    <n v="30"/>
    <n v="0.15"/>
    <n v="864"/>
    <x v="327"/>
    <n v="36"/>
    <n v="918"/>
    <n v="53.999999999999915"/>
    <n v="4"/>
    <s v="Dairy Products"/>
  </r>
  <r>
    <x v="445"/>
    <n v="73"/>
    <n v="9.6"/>
    <n v="15"/>
    <n v="0.15"/>
    <n v="144"/>
    <x v="327"/>
    <n v="15"/>
    <n v="191.25"/>
    <n v="47.250000000000007"/>
    <n v="8"/>
    <s v="Seafood"/>
  </r>
  <r>
    <x v="446"/>
    <n v="7"/>
    <n v="19.2"/>
    <n v="90"/>
    <n v="0"/>
    <n v="1728"/>
    <x v="327"/>
    <n v="30"/>
    <n v="2700"/>
    <n v="972.00000000000011"/>
    <n v="7"/>
    <s v="Produce"/>
  </r>
  <r>
    <x v="446"/>
    <n v="59"/>
    <n v="44"/>
    <n v="25"/>
    <n v="0"/>
    <n v="1100"/>
    <x v="327"/>
    <n v="55"/>
    <n v="1375"/>
    <n v="275"/>
    <n v="4"/>
    <s v="Dairy Products"/>
  </r>
  <r>
    <x v="446"/>
    <n v="70"/>
    <n v="9.6"/>
    <n v="50"/>
    <n v="0"/>
    <n v="480"/>
    <x v="327"/>
    <n v="15"/>
    <n v="750"/>
    <n v="270"/>
    <n v="1"/>
    <s v="Beverages"/>
  </r>
  <r>
    <x v="447"/>
    <n v="8"/>
    <n v="25.6"/>
    <n v="10"/>
    <n v="0"/>
    <n v="256"/>
    <x v="328"/>
    <n v="40"/>
    <n v="400"/>
    <n v="144"/>
    <n v="2"/>
    <s v="Condiments"/>
  </r>
  <r>
    <x v="447"/>
    <n v="12"/>
    <n v="30.4"/>
    <n v="4"/>
    <n v="0"/>
    <n v="121.6"/>
    <x v="328"/>
    <n v="38"/>
    <n v="152"/>
    <n v="30.400000000000006"/>
    <n v="4"/>
    <s v="Dairy Products"/>
  </r>
  <r>
    <x v="447"/>
    <n v="24"/>
    <n v="3.6"/>
    <n v="20"/>
    <n v="0"/>
    <n v="72"/>
    <x v="328"/>
    <n v="4.5"/>
    <n v="90"/>
    <n v="18"/>
    <n v="1"/>
    <s v="Beverages"/>
  </r>
  <r>
    <x v="448"/>
    <n v="17"/>
    <n v="31.2"/>
    <n v="20"/>
    <n v="0"/>
    <n v="624"/>
    <x v="329"/>
    <n v="39"/>
    <n v="780"/>
    <n v="156"/>
    <n v="6"/>
    <s v="Meat/Poultry"/>
  </r>
  <r>
    <x v="448"/>
    <n v="46"/>
    <n v="9.6"/>
    <n v="18"/>
    <n v="0"/>
    <n v="172.79999999999998"/>
    <x v="329"/>
    <n v="12"/>
    <n v="216"/>
    <n v="43.2"/>
    <n v="8"/>
    <s v="Seafood"/>
  </r>
  <r>
    <x v="449"/>
    <n v="19"/>
    <n v="7.3"/>
    <n v="7"/>
    <n v="0.25"/>
    <n v="51.1"/>
    <x v="329"/>
    <n v="9.1999999999999993"/>
    <n v="48.3"/>
    <n v="-2.8000000000000025"/>
    <n v="3"/>
    <s v="Confections"/>
  </r>
  <r>
    <x v="449"/>
    <n v="35"/>
    <n v="14.4"/>
    <n v="9"/>
    <n v="0.25"/>
    <n v="129.6"/>
    <x v="329"/>
    <n v="18"/>
    <n v="121.5"/>
    <n v="-8.1000000000000032"/>
    <n v="1"/>
    <s v="Beverages"/>
  </r>
  <r>
    <x v="449"/>
    <n v="58"/>
    <n v="10.6"/>
    <n v="30"/>
    <n v="0.25"/>
    <n v="318"/>
    <x v="329"/>
    <n v="13.25"/>
    <n v="298.125"/>
    <n v="-19.874999999999989"/>
    <n v="8"/>
    <s v="Seafood"/>
  </r>
  <r>
    <x v="449"/>
    <n v="70"/>
    <n v="9.6"/>
    <n v="30"/>
    <n v="0.25"/>
    <n v="288"/>
    <x v="329"/>
    <n v="15"/>
    <n v="337.5"/>
    <n v="49.500000000000014"/>
    <n v="1"/>
    <s v="Beverages"/>
  </r>
  <r>
    <x v="450"/>
    <n v="11"/>
    <n v="9.8000000000000007"/>
    <n v="15"/>
    <n v="0"/>
    <n v="147"/>
    <x v="330"/>
    <n v="21"/>
    <n v="315"/>
    <n v="168"/>
    <n v="4"/>
    <s v="Dairy Products"/>
  </r>
  <r>
    <x v="450"/>
    <n v="17"/>
    <n v="31.2"/>
    <n v="8"/>
    <n v="0.05"/>
    <n v="249.6"/>
    <x v="330"/>
    <n v="39"/>
    <n v="296.39999999999998"/>
    <n v="46.799999999999983"/>
    <n v="6"/>
    <s v="Meat/Poultry"/>
  </r>
  <r>
    <x v="450"/>
    <n v="29"/>
    <n v="99"/>
    <n v="12"/>
    <n v="0.05"/>
    <n v="1188"/>
    <x v="330"/>
    <n v="123.79"/>
    <n v="1411.2059999999999"/>
    <n v="223.20599999999996"/>
    <n v="6"/>
    <s v="Meat/Poultry"/>
  </r>
  <r>
    <x v="450"/>
    <n v="65"/>
    <n v="9.8000000000000007"/>
    <n v="65"/>
    <n v="0.05"/>
    <n v="637"/>
    <x v="330"/>
    <n v="21.05"/>
    <n v="1299.8374999999999"/>
    <n v="662.83749999999986"/>
    <n v="2"/>
    <s v="Condiments"/>
  </r>
  <r>
    <x v="450"/>
    <n v="70"/>
    <n v="9.6"/>
    <n v="8"/>
    <n v="0.05"/>
    <n v="76.8"/>
    <x v="330"/>
    <n v="15"/>
    <n v="114"/>
    <n v="37.200000000000003"/>
    <n v="1"/>
    <s v="Beverages"/>
  </r>
  <r>
    <x v="451"/>
    <n v="47"/>
    <n v="7.6"/>
    <n v="12"/>
    <n v="0"/>
    <n v="91.199999999999989"/>
    <x v="330"/>
    <n v="9.5"/>
    <n v="114"/>
    <n v="22.800000000000004"/>
    <n v="3"/>
    <s v="Confections"/>
  </r>
  <r>
    <x v="452"/>
    <n v="1"/>
    <n v="14.4"/>
    <n v="5"/>
    <n v="0.2"/>
    <n v="72"/>
    <x v="331"/>
    <n v="18"/>
    <n v="72"/>
    <n v="0"/>
    <n v="1"/>
    <s v="Beverages"/>
  </r>
  <r>
    <x v="452"/>
    <n v="34"/>
    <n v="9.8000000000000007"/>
    <n v="12"/>
    <n v="0.2"/>
    <n v="117.60000000000001"/>
    <x v="331"/>
    <n v="14"/>
    <n v="134.4"/>
    <n v="16.800000000000004"/>
    <n v="1"/>
    <s v="Beverages"/>
  </r>
  <r>
    <x v="452"/>
    <n v="68"/>
    <n v="8"/>
    <n v="40"/>
    <n v="0.2"/>
    <n v="320"/>
    <x v="331"/>
    <n v="12.5"/>
    <n v="400"/>
    <n v="80"/>
    <n v="3"/>
    <s v="Confections"/>
  </r>
  <r>
    <x v="452"/>
    <n v="71"/>
    <n v="17.2"/>
    <n v="60"/>
    <n v="0.2"/>
    <n v="1032"/>
    <x v="331"/>
    <n v="21.5"/>
    <n v="1032"/>
    <n v="0"/>
    <n v="4"/>
    <s v="Dairy Products"/>
  </r>
  <r>
    <x v="453"/>
    <n v="59"/>
    <n v="44"/>
    <n v="42"/>
    <n v="0.15"/>
    <n v="1848"/>
    <x v="332"/>
    <n v="55"/>
    <n v="1963.5"/>
    <n v="115.5"/>
    <n v="4"/>
    <s v="Dairy Products"/>
  </r>
  <r>
    <x v="453"/>
    <n v="71"/>
    <n v="17.2"/>
    <n v="20"/>
    <n v="0.15"/>
    <n v="344"/>
    <x v="332"/>
    <n v="21.5"/>
    <n v="365.5"/>
    <n v="21.499999999999986"/>
    <n v="4"/>
    <s v="Dairy Products"/>
  </r>
  <r>
    <x v="453"/>
    <n v="76"/>
    <n v="14.4"/>
    <n v="35"/>
    <n v="0.15"/>
    <n v="504"/>
    <x v="332"/>
    <n v="18"/>
    <n v="535.5"/>
    <n v="31.49999999999995"/>
    <n v="1"/>
    <s v="Beverages"/>
  </r>
  <r>
    <x v="454"/>
    <n v="3"/>
    <n v="8"/>
    <n v="6"/>
    <n v="0"/>
    <n v="48"/>
    <x v="332"/>
    <n v="10"/>
    <n v="60"/>
    <n v="12"/>
    <n v="2"/>
    <s v="Condiments"/>
  </r>
  <r>
    <x v="454"/>
    <n v="76"/>
    <n v="14.4"/>
    <n v="15"/>
    <n v="0"/>
    <n v="216"/>
    <x v="332"/>
    <n v="18"/>
    <n v="270"/>
    <n v="53.999999999999993"/>
    <n v="1"/>
    <s v="Beverages"/>
  </r>
  <r>
    <x v="455"/>
    <n v="2"/>
    <n v="15.2"/>
    <n v="5"/>
    <n v="0"/>
    <n v="76"/>
    <x v="333"/>
    <n v="19"/>
    <n v="95"/>
    <n v="19.000000000000004"/>
    <n v="1"/>
    <s v="Beverages"/>
  </r>
  <r>
    <x v="455"/>
    <n v="59"/>
    <n v="44"/>
    <n v="35"/>
    <n v="0"/>
    <n v="1540"/>
    <x v="333"/>
    <n v="55"/>
    <n v="1925"/>
    <n v="385"/>
    <n v="4"/>
    <s v="Dairy Products"/>
  </r>
  <r>
    <x v="455"/>
    <n v="73"/>
    <n v="9.6"/>
    <n v="35"/>
    <n v="0"/>
    <n v="336"/>
    <x v="333"/>
    <n v="15"/>
    <n v="525"/>
    <n v="189"/>
    <n v="8"/>
    <s v="Seafood"/>
  </r>
  <r>
    <x v="456"/>
    <n v="4"/>
    <n v="17.600000000000001"/>
    <n v="6"/>
    <n v="0"/>
    <n v="105.60000000000001"/>
    <x v="333"/>
    <n v="22"/>
    <n v="132"/>
    <n v="26.399999999999991"/>
    <n v="2"/>
    <s v="Condiments"/>
  </r>
  <r>
    <x v="456"/>
    <n v="24"/>
    <n v="3.6"/>
    <n v="35"/>
    <n v="0"/>
    <n v="126"/>
    <x v="333"/>
    <n v="4.5"/>
    <n v="157.5"/>
    <n v="31.499999999999996"/>
    <n v="1"/>
    <s v="Beverages"/>
  </r>
  <r>
    <x v="456"/>
    <n v="48"/>
    <n v="10.199999999999999"/>
    <n v="24"/>
    <n v="0"/>
    <n v="244.79999999999998"/>
    <x v="333"/>
    <n v="12.75"/>
    <n v="306"/>
    <n v="61.200000000000017"/>
    <n v="3"/>
    <s v="Confections"/>
  </r>
  <r>
    <x v="457"/>
    <n v="31"/>
    <n v="8"/>
    <n v="20"/>
    <n v="0"/>
    <n v="160"/>
    <x v="334"/>
    <n v="12.5"/>
    <n v="250"/>
    <n v="90"/>
    <n v="4"/>
    <s v="Dairy Products"/>
  </r>
  <r>
    <x v="457"/>
    <n v="32"/>
    <n v="25.6"/>
    <n v="4"/>
    <n v="0"/>
    <n v="102.4"/>
    <x v="334"/>
    <n v="32"/>
    <n v="128"/>
    <n v="25.599999999999994"/>
    <n v="4"/>
    <s v="Dairy Products"/>
  </r>
  <r>
    <x v="458"/>
    <n v="16"/>
    <n v="13.9"/>
    <n v="20"/>
    <n v="0"/>
    <n v="278"/>
    <x v="335"/>
    <n v="17.45"/>
    <n v="349"/>
    <n v="70.999999999999972"/>
    <n v="3"/>
    <s v="Confections"/>
  </r>
  <r>
    <x v="458"/>
    <n v="43"/>
    <n v="36.799999999999997"/>
    <n v="24"/>
    <n v="0"/>
    <n v="883.19999999999993"/>
    <x v="335"/>
    <n v="46"/>
    <n v="1104"/>
    <n v="220.80000000000007"/>
    <n v="1"/>
    <s v="Beverages"/>
  </r>
  <r>
    <x v="458"/>
    <n v="59"/>
    <n v="44"/>
    <n v="8"/>
    <n v="0"/>
    <n v="352"/>
    <x v="335"/>
    <n v="55"/>
    <n v="440"/>
    <n v="88"/>
    <n v="4"/>
    <s v="Dairy Products"/>
  </r>
  <r>
    <x v="459"/>
    <n v="55"/>
    <n v="19.2"/>
    <n v="21"/>
    <n v="0"/>
    <n v="403.2"/>
    <x v="335"/>
    <n v="24"/>
    <n v="504"/>
    <n v="100.80000000000001"/>
    <n v="6"/>
    <s v="Meat/Poultry"/>
  </r>
  <r>
    <x v="459"/>
    <n v="57"/>
    <n v="15.6"/>
    <n v="40"/>
    <n v="0"/>
    <n v="624"/>
    <x v="335"/>
    <n v="19.5"/>
    <n v="780"/>
    <n v="156"/>
    <n v="5"/>
    <s v="Grains/Cereals"/>
  </r>
  <r>
    <x v="459"/>
    <n v="70"/>
    <n v="9.6"/>
    <n v="28"/>
    <n v="0.15"/>
    <n v="268.8"/>
    <x v="335"/>
    <n v="15"/>
    <n v="357"/>
    <n v="88.200000000000017"/>
    <n v="1"/>
    <s v="Beverages"/>
  </r>
  <r>
    <x v="460"/>
    <n v="5"/>
    <n v="13.6"/>
    <n v="4"/>
    <n v="0"/>
    <n v="54.4"/>
    <x v="336"/>
    <n v="21.35"/>
    <n v="85.4"/>
    <n v="31.000000000000007"/>
    <n v="2"/>
    <s v="Condiments"/>
  </r>
  <r>
    <x v="460"/>
    <n v="36"/>
    <n v="15.2"/>
    <n v="5"/>
    <n v="0"/>
    <n v="76"/>
    <x v="336"/>
    <n v="19"/>
    <n v="95"/>
    <n v="19.000000000000004"/>
    <n v="8"/>
    <s v="Seafood"/>
  </r>
  <r>
    <x v="461"/>
    <n v="8"/>
    <n v="25.6"/>
    <n v="40"/>
    <n v="0"/>
    <n v="1024"/>
    <x v="336"/>
    <n v="40"/>
    <n v="1600"/>
    <n v="576"/>
    <n v="2"/>
    <s v="Condiments"/>
  </r>
  <r>
    <x v="461"/>
    <n v="51"/>
    <n v="42.4"/>
    <n v="28"/>
    <n v="0"/>
    <n v="1187.2"/>
    <x v="336"/>
    <n v="53"/>
    <n v="1484"/>
    <n v="296.80000000000007"/>
    <n v="7"/>
    <s v="Produce"/>
  </r>
  <r>
    <x v="461"/>
    <n v="60"/>
    <n v="27.2"/>
    <n v="10"/>
    <n v="0"/>
    <n v="272"/>
    <x v="336"/>
    <n v="34"/>
    <n v="340"/>
    <n v="68"/>
    <n v="4"/>
    <s v="Dairy Products"/>
  </r>
  <r>
    <x v="462"/>
    <n v="19"/>
    <n v="7.3"/>
    <n v="5"/>
    <n v="0"/>
    <n v="36.5"/>
    <x v="337"/>
    <n v="9.1999999999999993"/>
    <n v="46"/>
    <n v="9.4999999999999964"/>
    <n v="3"/>
    <s v="Confections"/>
  </r>
  <r>
    <x v="462"/>
    <n v="47"/>
    <n v="7.6"/>
    <n v="5"/>
    <n v="0"/>
    <n v="38"/>
    <x v="337"/>
    <n v="9.5"/>
    <n v="47.5"/>
    <n v="9.5000000000000018"/>
    <n v="3"/>
    <s v="Confections"/>
  </r>
  <r>
    <x v="463"/>
    <n v="19"/>
    <n v="7.3"/>
    <n v="12"/>
    <n v="0"/>
    <n v="87.6"/>
    <x v="338"/>
    <n v="9.1999999999999993"/>
    <n v="110.39999999999999"/>
    <n v="22.799999999999994"/>
    <n v="3"/>
    <s v="Confections"/>
  </r>
  <r>
    <x v="463"/>
    <n v="41"/>
    <n v="7.7"/>
    <n v="42"/>
    <n v="0"/>
    <n v="323.40000000000003"/>
    <x v="338"/>
    <n v="9.65"/>
    <n v="405.3"/>
    <n v="81.900000000000006"/>
    <n v="8"/>
    <s v="Seafood"/>
  </r>
  <r>
    <x v="463"/>
    <n v="53"/>
    <n v="26.2"/>
    <n v="120"/>
    <n v="0"/>
    <n v="3144"/>
    <x v="338"/>
    <n v="32.799999999999997"/>
    <n v="3935.9999999999995"/>
    <n v="791.99999999999977"/>
    <n v="6"/>
    <s v="Meat/Poultry"/>
  </r>
  <r>
    <x v="464"/>
    <n v="53"/>
    <n v="26.2"/>
    <n v="3"/>
    <n v="0.05"/>
    <n v="78.599999999999994"/>
    <x v="338"/>
    <n v="32.799999999999997"/>
    <n v="93.47999999999999"/>
    <n v="14.879999999999992"/>
    <n v="6"/>
    <s v="Meat/Poultry"/>
  </r>
  <r>
    <x v="464"/>
    <n v="56"/>
    <n v="30.4"/>
    <n v="30"/>
    <n v="0"/>
    <n v="912"/>
    <x v="338"/>
    <n v="38"/>
    <n v="1140"/>
    <n v="228.00000000000006"/>
    <n v="5"/>
    <s v="Grains/Cereals"/>
  </r>
  <r>
    <x v="465"/>
    <n v="10"/>
    <n v="24.8"/>
    <n v="18"/>
    <n v="0"/>
    <n v="446.40000000000003"/>
    <x v="339"/>
    <n v="31"/>
    <n v="558"/>
    <n v="111.6"/>
    <n v="8"/>
    <s v="Seafood"/>
  </r>
  <r>
    <x v="465"/>
    <n v="26"/>
    <n v="24.9"/>
    <n v="30"/>
    <n v="0"/>
    <n v="747"/>
    <x v="339"/>
    <n v="31.23"/>
    <n v="936.9"/>
    <n v="189.90000000000006"/>
    <n v="3"/>
    <s v="Confections"/>
  </r>
  <r>
    <x v="465"/>
    <n v="45"/>
    <n v="7.6"/>
    <n v="110"/>
    <n v="0"/>
    <n v="836"/>
    <x v="339"/>
    <n v="9.5"/>
    <n v="1045"/>
    <n v="209.00000000000003"/>
    <n v="8"/>
    <s v="Seafood"/>
  </r>
  <r>
    <x v="465"/>
    <n v="46"/>
    <n v="9.6"/>
    <n v="24"/>
    <n v="0"/>
    <n v="230.39999999999998"/>
    <x v="339"/>
    <n v="12"/>
    <n v="288"/>
    <n v="57.600000000000009"/>
    <n v="8"/>
    <s v="Seafood"/>
  </r>
  <r>
    <x v="466"/>
    <n v="2"/>
    <n v="15.2"/>
    <n v="30"/>
    <n v="0.25"/>
    <n v="456"/>
    <x v="339"/>
    <n v="19"/>
    <n v="427.5"/>
    <n v="-28.499999999999979"/>
    <n v="1"/>
    <s v="Beverages"/>
  </r>
  <r>
    <x v="466"/>
    <n v="17"/>
    <n v="31.2"/>
    <n v="27"/>
    <n v="0.25"/>
    <n v="842.4"/>
    <x v="339"/>
    <n v="39"/>
    <n v="789.75"/>
    <n v="-52.649999999999977"/>
    <n v="6"/>
    <s v="Meat/Poultry"/>
  </r>
  <r>
    <x v="466"/>
    <n v="47"/>
    <n v="7.6"/>
    <n v="50"/>
    <n v="0.25"/>
    <n v="380"/>
    <x v="339"/>
    <n v="9.5"/>
    <n v="356.25"/>
    <n v="-23.749999999999982"/>
    <n v="3"/>
    <s v="Confections"/>
  </r>
  <r>
    <x v="466"/>
    <n v="56"/>
    <n v="30.4"/>
    <n v="18"/>
    <n v="0.25"/>
    <n v="547.19999999999993"/>
    <x v="339"/>
    <n v="38"/>
    <n v="513"/>
    <n v="-34.199999999999974"/>
    <n v="5"/>
    <s v="Grains/Cereals"/>
  </r>
  <r>
    <x v="466"/>
    <n v="58"/>
    <n v="10.6"/>
    <n v="12"/>
    <n v="0.25"/>
    <n v="127.19999999999999"/>
    <x v="339"/>
    <n v="13.25"/>
    <n v="119.25"/>
    <n v="-7.9499999999999957"/>
    <n v="8"/>
    <s v="Seafood"/>
  </r>
  <r>
    <x v="467"/>
    <n v="10"/>
    <n v="24.8"/>
    <n v="21"/>
    <n v="0"/>
    <n v="520.80000000000007"/>
    <x v="340"/>
    <n v="31"/>
    <n v="651"/>
    <n v="130.19999999999999"/>
    <n v="8"/>
    <s v="Seafood"/>
  </r>
  <r>
    <x v="467"/>
    <n v="71"/>
    <n v="17.2"/>
    <n v="30"/>
    <n v="0"/>
    <n v="516"/>
    <x v="340"/>
    <n v="21.5"/>
    <n v="645"/>
    <n v="129.00000000000003"/>
    <n v="4"/>
    <s v="Dairy Products"/>
  </r>
  <r>
    <x v="468"/>
    <n v="21"/>
    <n v="8"/>
    <n v="5"/>
    <n v="0"/>
    <n v="40"/>
    <x v="341"/>
    <n v="10"/>
    <n v="50"/>
    <n v="10"/>
    <n v="3"/>
    <s v="Confections"/>
  </r>
  <r>
    <x v="468"/>
    <n v="51"/>
    <n v="42.4"/>
    <n v="7"/>
    <n v="0"/>
    <n v="296.8"/>
    <x v="341"/>
    <n v="53"/>
    <n v="371"/>
    <n v="74.200000000000017"/>
    <n v="7"/>
    <s v="Produce"/>
  </r>
  <r>
    <x v="468"/>
    <n v="61"/>
    <n v="22.8"/>
    <n v="10"/>
    <n v="0"/>
    <n v="228"/>
    <x v="341"/>
    <n v="28.5"/>
    <n v="285"/>
    <n v="56.999999999999993"/>
    <n v="2"/>
    <s v="Condiments"/>
  </r>
  <r>
    <x v="469"/>
    <n v="21"/>
    <n v="8"/>
    <n v="32"/>
    <n v="0.05"/>
    <n v="256"/>
    <x v="341"/>
    <n v="10"/>
    <n v="304"/>
    <n v="48"/>
    <n v="3"/>
    <s v="Confections"/>
  </r>
  <r>
    <x v="469"/>
    <n v="54"/>
    <n v="5.9"/>
    <n v="15"/>
    <n v="0"/>
    <n v="88.5"/>
    <x v="341"/>
    <n v="7.45"/>
    <n v="111.75"/>
    <n v="23.249999999999996"/>
    <n v="6"/>
    <s v="Meat/Poultry"/>
  </r>
  <r>
    <x v="469"/>
    <n v="69"/>
    <n v="28.8"/>
    <n v="25"/>
    <n v="0.05"/>
    <n v="720"/>
    <x v="341"/>
    <n v="36"/>
    <n v="855"/>
    <n v="134.99999999999989"/>
    <n v="4"/>
    <s v="Dairy Products"/>
  </r>
  <r>
    <x v="470"/>
    <n v="12"/>
    <n v="30.4"/>
    <n v="36"/>
    <n v="0"/>
    <n v="1094.3999999999999"/>
    <x v="342"/>
    <n v="38"/>
    <n v="1368"/>
    <n v="273.60000000000002"/>
    <n v="4"/>
    <s v="Dairy Products"/>
  </r>
  <r>
    <x v="470"/>
    <n v="16"/>
    <n v="13.9"/>
    <n v="20"/>
    <n v="0"/>
    <n v="278"/>
    <x v="342"/>
    <n v="17.45"/>
    <n v="349"/>
    <n v="70.999999999999972"/>
    <n v="3"/>
    <s v="Confections"/>
  </r>
  <r>
    <x v="470"/>
    <n v="36"/>
    <n v="15.2"/>
    <n v="40"/>
    <n v="0"/>
    <n v="608"/>
    <x v="342"/>
    <n v="19"/>
    <n v="760"/>
    <n v="152.00000000000003"/>
    <n v="8"/>
    <s v="Seafood"/>
  </r>
  <r>
    <x v="470"/>
    <n v="62"/>
    <n v="39.4"/>
    <n v="20"/>
    <n v="0"/>
    <n v="788"/>
    <x v="342"/>
    <n v="49.3"/>
    <n v="986"/>
    <n v="197.99999999999997"/>
    <n v="3"/>
    <s v="Confections"/>
  </r>
  <r>
    <x v="471"/>
    <n v="18"/>
    <n v="50"/>
    <n v="12"/>
    <n v="0.25"/>
    <n v="600"/>
    <x v="342"/>
    <n v="62.5"/>
    <n v="562.5"/>
    <n v="-37.5"/>
    <n v="8"/>
    <s v="Seafood"/>
  </r>
  <r>
    <x v="471"/>
    <n v="30"/>
    <n v="20.7"/>
    <n v="3"/>
    <n v="0.25"/>
    <n v="62.099999999999994"/>
    <x v="342"/>
    <n v="25.89"/>
    <n v="58.252499999999998"/>
    <n v="-3.8474999999999966"/>
    <n v="8"/>
    <s v="Seafood"/>
  </r>
  <r>
    <x v="471"/>
    <n v="54"/>
    <n v="5.9"/>
    <n v="40"/>
    <n v="0.25"/>
    <n v="236"/>
    <x v="342"/>
    <n v="7.45"/>
    <n v="223.5"/>
    <n v="-12.5"/>
    <n v="6"/>
    <s v="Meat/Poultry"/>
  </r>
  <r>
    <x v="472"/>
    <n v="35"/>
    <n v="14.4"/>
    <n v="21"/>
    <n v="0"/>
    <n v="302.40000000000003"/>
    <x v="343"/>
    <n v="18"/>
    <n v="378"/>
    <n v="75.599999999999994"/>
    <n v="1"/>
    <s v="Beverages"/>
  </r>
  <r>
    <x v="472"/>
    <n v="71"/>
    <n v="17.2"/>
    <n v="8"/>
    <n v="0"/>
    <n v="137.6"/>
    <x v="343"/>
    <n v="21.5"/>
    <n v="172"/>
    <n v="34.400000000000006"/>
    <n v="4"/>
    <s v="Dairy Products"/>
  </r>
  <r>
    <x v="473"/>
    <n v="44"/>
    <n v="12.4"/>
    <n v="50"/>
    <n v="0.05"/>
    <n v="620"/>
    <x v="344"/>
    <n v="19.45"/>
    <n v="923.875"/>
    <n v="303.87499999999994"/>
    <n v="2"/>
    <s v="Condiments"/>
  </r>
  <r>
    <x v="474"/>
    <n v="2"/>
    <n v="15.2"/>
    <n v="3"/>
    <n v="0"/>
    <n v="45.599999999999994"/>
    <x v="344"/>
    <n v="19"/>
    <n v="57"/>
    <n v="11.400000000000002"/>
    <n v="1"/>
    <s v="Beverages"/>
  </r>
  <r>
    <x v="474"/>
    <n v="31"/>
    <n v="8"/>
    <n v="50"/>
    <n v="0"/>
    <n v="400"/>
    <x v="344"/>
    <n v="12.5"/>
    <n v="625"/>
    <n v="225"/>
    <n v="4"/>
    <s v="Dairy Products"/>
  </r>
  <r>
    <x v="474"/>
    <n v="68"/>
    <n v="8"/>
    <n v="45"/>
    <n v="0"/>
    <n v="360"/>
    <x v="344"/>
    <n v="12.5"/>
    <n v="562.5"/>
    <n v="202.5"/>
    <n v="3"/>
    <s v="Confections"/>
  </r>
  <r>
    <x v="474"/>
    <n v="75"/>
    <n v="6.2"/>
    <n v="42"/>
    <n v="0"/>
    <n v="260.40000000000003"/>
    <x v="344"/>
    <n v="7.75"/>
    <n v="325.5"/>
    <n v="65.099999999999994"/>
    <n v="1"/>
    <s v="Beverages"/>
  </r>
  <r>
    <x v="475"/>
    <n v="26"/>
    <n v="24.9"/>
    <n v="15"/>
    <n v="0"/>
    <n v="373.5"/>
    <x v="345"/>
    <n v="31.23"/>
    <n v="468.45"/>
    <n v="94.950000000000031"/>
    <n v="3"/>
    <s v="Confections"/>
  </r>
  <r>
    <x v="476"/>
    <n v="10"/>
    <n v="24.8"/>
    <n v="16"/>
    <n v="0"/>
    <n v="396.8"/>
    <x v="345"/>
    <n v="31"/>
    <n v="496"/>
    <n v="99.199999999999989"/>
    <n v="8"/>
    <s v="Seafood"/>
  </r>
  <r>
    <x v="476"/>
    <n v="61"/>
    <n v="22.8"/>
    <n v="5"/>
    <n v="0"/>
    <n v="114"/>
    <x v="345"/>
    <n v="28.5"/>
    <n v="142.5"/>
    <n v="28.499999999999996"/>
    <n v="2"/>
    <s v="Condiments"/>
  </r>
  <r>
    <x v="477"/>
    <n v="41"/>
    <n v="7.7"/>
    <n v="12"/>
    <n v="0"/>
    <n v="92.4"/>
    <x v="346"/>
    <n v="9.65"/>
    <n v="115.80000000000001"/>
    <n v="23.400000000000002"/>
    <n v="8"/>
    <s v="Seafood"/>
  </r>
  <r>
    <x v="477"/>
    <n v="52"/>
    <n v="5.6"/>
    <n v="4"/>
    <n v="0"/>
    <n v="22.4"/>
    <x v="346"/>
    <n v="7"/>
    <n v="28"/>
    <n v="5.6000000000000014"/>
    <n v="5"/>
    <s v="Grains/Cereals"/>
  </r>
  <r>
    <x v="477"/>
    <n v="55"/>
    <n v="19.2"/>
    <n v="6"/>
    <n v="0"/>
    <n v="115.19999999999999"/>
    <x v="346"/>
    <n v="24"/>
    <n v="144"/>
    <n v="28.800000000000004"/>
    <n v="6"/>
    <s v="Meat/Poultry"/>
  </r>
  <r>
    <x v="478"/>
    <n v="4"/>
    <n v="17.600000000000001"/>
    <n v="25"/>
    <n v="0"/>
    <n v="440.00000000000006"/>
    <x v="347"/>
    <n v="22"/>
    <n v="550"/>
    <n v="109.99999999999997"/>
    <n v="2"/>
    <s v="Condiments"/>
  </r>
  <r>
    <x v="478"/>
    <n v="11"/>
    <n v="9.8000000000000007"/>
    <n v="5"/>
    <n v="0"/>
    <n v="49"/>
    <x v="347"/>
    <n v="21"/>
    <n v="105"/>
    <n v="56"/>
    <n v="4"/>
    <s v="Dairy Products"/>
  </r>
  <r>
    <x v="479"/>
    <n v="17"/>
    <n v="31.2"/>
    <n v="20"/>
    <n v="0.05"/>
    <n v="624"/>
    <x v="347"/>
    <n v="39"/>
    <n v="741"/>
    <n v="116.99999999999996"/>
    <n v="6"/>
    <s v="Meat/Poultry"/>
  </r>
  <r>
    <x v="479"/>
    <n v="56"/>
    <n v="30.4"/>
    <n v="10"/>
    <n v="0.05"/>
    <n v="304"/>
    <x v="347"/>
    <n v="38"/>
    <n v="361"/>
    <n v="57.000000000000028"/>
    <n v="5"/>
    <s v="Grains/Cereals"/>
  </r>
  <r>
    <x v="479"/>
    <n v="59"/>
    <n v="44"/>
    <n v="10"/>
    <n v="0.05"/>
    <n v="440"/>
    <x v="347"/>
    <n v="55"/>
    <n v="522.5"/>
    <n v="82.5"/>
    <n v="4"/>
    <s v="Dairy Products"/>
  </r>
  <r>
    <x v="480"/>
    <n v="30"/>
    <n v="20.7"/>
    <n v="15"/>
    <n v="0"/>
    <n v="310.5"/>
    <x v="348"/>
    <n v="25.89"/>
    <n v="388.35"/>
    <n v="77.850000000000023"/>
    <n v="8"/>
    <s v="Seafood"/>
  </r>
  <r>
    <x v="480"/>
    <n v="40"/>
    <n v="14.7"/>
    <n v="6"/>
    <n v="0"/>
    <n v="88.199999999999989"/>
    <x v="348"/>
    <n v="18.399999999999999"/>
    <n v="110.39999999999999"/>
    <n v="22.199999999999996"/>
    <n v="8"/>
    <s v="Seafood"/>
  </r>
  <r>
    <x v="480"/>
    <n v="55"/>
    <n v="19.2"/>
    <n v="12"/>
    <n v="0"/>
    <n v="230.39999999999998"/>
    <x v="348"/>
    <n v="24"/>
    <n v="288"/>
    <n v="57.600000000000009"/>
    <n v="6"/>
    <s v="Meat/Poultry"/>
  </r>
  <r>
    <x v="480"/>
    <n v="60"/>
    <n v="27.2"/>
    <n v="15"/>
    <n v="0"/>
    <n v="408"/>
    <x v="348"/>
    <n v="34"/>
    <n v="510"/>
    <n v="102.00000000000001"/>
    <n v="4"/>
    <s v="Dairy Products"/>
  </r>
  <r>
    <x v="481"/>
    <n v="1"/>
    <n v="14.4"/>
    <n v="50"/>
    <n v="0"/>
    <n v="720"/>
    <x v="348"/>
    <n v="18"/>
    <n v="900"/>
    <n v="179.99999999999997"/>
    <n v="1"/>
    <s v="Beverages"/>
  </r>
  <r>
    <x v="481"/>
    <n v="21"/>
    <n v="8"/>
    <n v="30"/>
    <n v="0"/>
    <n v="240"/>
    <x v="348"/>
    <n v="10"/>
    <n v="300"/>
    <n v="60"/>
    <n v="3"/>
    <s v="Confections"/>
  </r>
  <r>
    <x v="481"/>
    <n v="50"/>
    <n v="10.4"/>
    <n v="40"/>
    <n v="0"/>
    <n v="416"/>
    <x v="348"/>
    <n v="16.25"/>
    <n v="650"/>
    <n v="234"/>
    <n v="3"/>
    <s v="Confections"/>
  </r>
  <r>
    <x v="482"/>
    <n v="16"/>
    <n v="13.9"/>
    <n v="15"/>
    <n v="0.05"/>
    <n v="208.5"/>
    <x v="349"/>
    <n v="17.45"/>
    <n v="248.66249999999999"/>
    <n v="40.162499999999952"/>
    <n v="3"/>
    <s v="Confections"/>
  </r>
  <r>
    <x v="482"/>
    <n v="31"/>
    <n v="8"/>
    <n v="3"/>
    <n v="0.05"/>
    <n v="24"/>
    <x v="349"/>
    <n v="12.5"/>
    <n v="35.625"/>
    <n v="11.625"/>
    <n v="4"/>
    <s v="Dairy Products"/>
  </r>
  <r>
    <x v="482"/>
    <n v="65"/>
    <n v="9.8000000000000007"/>
    <n v="10"/>
    <n v="0.05"/>
    <n v="98"/>
    <x v="349"/>
    <n v="21.05"/>
    <n v="199.97499999999999"/>
    <n v="101.97499999999998"/>
    <n v="2"/>
    <s v="Condiments"/>
  </r>
  <r>
    <x v="483"/>
    <n v="21"/>
    <n v="8"/>
    <n v="40"/>
    <n v="0.05"/>
    <n v="320"/>
    <x v="350"/>
    <n v="10"/>
    <n v="380"/>
    <n v="60"/>
    <n v="3"/>
    <s v="Confections"/>
  </r>
  <r>
    <x v="483"/>
    <n v="51"/>
    <n v="42.4"/>
    <n v="30"/>
    <n v="0.05"/>
    <n v="1272"/>
    <x v="350"/>
    <n v="53"/>
    <n v="1510.5"/>
    <n v="238.49999999999989"/>
    <n v="7"/>
    <s v="Produce"/>
  </r>
  <r>
    <x v="484"/>
    <n v="76"/>
    <n v="14.4"/>
    <n v="20"/>
    <n v="0"/>
    <n v="288"/>
    <x v="350"/>
    <n v="18"/>
    <n v="360"/>
    <n v="72"/>
    <n v="1"/>
    <s v="Beverages"/>
  </r>
  <r>
    <x v="485"/>
    <n v="14"/>
    <n v="18.600000000000001"/>
    <n v="16"/>
    <n v="0"/>
    <n v="297.60000000000002"/>
    <x v="351"/>
    <n v="23.25"/>
    <n v="372"/>
    <n v="74.399999999999977"/>
    <n v="7"/>
    <s v="Produce"/>
  </r>
  <r>
    <x v="485"/>
    <n v="28"/>
    <n v="36.4"/>
    <n v="20"/>
    <n v="0"/>
    <n v="728"/>
    <x v="351"/>
    <n v="45.6"/>
    <n v="912"/>
    <n v="184.00000000000006"/>
    <n v="7"/>
    <s v="Produce"/>
  </r>
  <r>
    <x v="485"/>
    <n v="52"/>
    <n v="5.6"/>
    <n v="25"/>
    <n v="0"/>
    <n v="140"/>
    <x v="351"/>
    <n v="7"/>
    <n v="175"/>
    <n v="35.000000000000007"/>
    <n v="5"/>
    <s v="Grains/Cereals"/>
  </r>
  <r>
    <x v="486"/>
    <n v="6"/>
    <n v="16"/>
    <n v="30"/>
    <n v="0"/>
    <n v="480"/>
    <x v="351"/>
    <n v="25"/>
    <n v="750"/>
    <n v="270"/>
    <n v="2"/>
    <s v="Condiments"/>
  </r>
  <r>
    <x v="486"/>
    <n v="30"/>
    <n v="20.7"/>
    <n v="15"/>
    <n v="0"/>
    <n v="310.5"/>
    <x v="351"/>
    <n v="25.89"/>
    <n v="388.35"/>
    <n v="77.850000000000023"/>
    <n v="8"/>
    <s v="Seafood"/>
  </r>
  <r>
    <x v="486"/>
    <n v="76"/>
    <n v="14.4"/>
    <n v="20"/>
    <n v="0"/>
    <n v="288"/>
    <x v="351"/>
    <n v="18"/>
    <n v="360"/>
    <n v="72"/>
    <n v="1"/>
    <s v="Beverages"/>
  </r>
  <r>
    <x v="487"/>
    <n v="61"/>
    <n v="22.8"/>
    <n v="20"/>
    <n v="0.1"/>
    <n v="456"/>
    <x v="352"/>
    <n v="28.5"/>
    <n v="513"/>
    <n v="57.000000000000028"/>
    <n v="2"/>
    <s v="Condiments"/>
  </r>
  <r>
    <x v="487"/>
    <n v="77"/>
    <n v="10.4"/>
    <n v="2"/>
    <n v="0.1"/>
    <n v="20.8"/>
    <x v="352"/>
    <n v="13"/>
    <n v="23.400000000000002"/>
    <n v="2.6000000000000014"/>
    <n v="2"/>
    <s v="Condiments"/>
  </r>
  <r>
    <x v="488"/>
    <n v="65"/>
    <n v="9.8000000000000007"/>
    <n v="40"/>
    <n v="0"/>
    <n v="392"/>
    <x v="353"/>
    <n v="21.05"/>
    <n v="842"/>
    <n v="450"/>
    <n v="2"/>
    <s v="Condiments"/>
  </r>
  <r>
    <x v="488"/>
    <n v="75"/>
    <n v="6.2"/>
    <n v="20"/>
    <n v="0"/>
    <n v="124"/>
    <x v="353"/>
    <n v="7.75"/>
    <n v="155"/>
    <n v="30.999999999999996"/>
    <n v="1"/>
    <s v="Beverages"/>
  </r>
  <r>
    <x v="489"/>
    <n v="13"/>
    <n v="4.8"/>
    <n v="4"/>
    <n v="0"/>
    <n v="19.2"/>
    <x v="353"/>
    <n v="6"/>
    <n v="24"/>
    <n v="4.8000000000000007"/>
    <n v="8"/>
    <s v="Seafood"/>
  </r>
  <r>
    <x v="489"/>
    <n v="41"/>
    <n v="7.7"/>
    <n v="12"/>
    <n v="0"/>
    <n v="92.4"/>
    <x v="353"/>
    <n v="9.65"/>
    <n v="115.80000000000001"/>
    <n v="23.400000000000002"/>
    <n v="8"/>
    <s v="Seafood"/>
  </r>
  <r>
    <x v="490"/>
    <n v="16"/>
    <n v="13.9"/>
    <n v="3"/>
    <n v="0"/>
    <n v="41.7"/>
    <x v="354"/>
    <n v="17.45"/>
    <n v="52.349999999999994"/>
    <n v="10.649999999999997"/>
    <n v="3"/>
    <s v="Confections"/>
  </r>
  <r>
    <x v="491"/>
    <n v="36"/>
    <n v="15.2"/>
    <n v="6"/>
    <n v="0"/>
    <n v="91.199999999999989"/>
    <x v="354"/>
    <n v="19"/>
    <n v="114"/>
    <n v="22.800000000000004"/>
    <n v="8"/>
    <s v="Seafood"/>
  </r>
  <r>
    <x v="491"/>
    <n v="52"/>
    <n v="5.6"/>
    <n v="18"/>
    <n v="0"/>
    <n v="100.8"/>
    <x v="354"/>
    <n v="7"/>
    <n v="126"/>
    <n v="25.200000000000006"/>
    <n v="5"/>
    <s v="Grains/Cereals"/>
  </r>
  <r>
    <x v="492"/>
    <n v="28"/>
    <n v="36.4"/>
    <n v="5"/>
    <n v="0.2"/>
    <n v="182"/>
    <x v="355"/>
    <n v="45.6"/>
    <n v="182.4"/>
    <n v="0.400000000000027"/>
    <n v="7"/>
    <s v="Produce"/>
  </r>
  <r>
    <x v="492"/>
    <n v="35"/>
    <n v="14.4"/>
    <n v="35"/>
    <n v="0.2"/>
    <n v="504"/>
    <x v="355"/>
    <n v="18"/>
    <n v="504"/>
    <n v="0"/>
    <n v="1"/>
    <s v="Beverages"/>
  </r>
  <r>
    <x v="492"/>
    <n v="45"/>
    <n v="7.6"/>
    <n v="40"/>
    <n v="0.2"/>
    <n v="304"/>
    <x v="355"/>
    <n v="9.5"/>
    <n v="304"/>
    <n v="3.5527136788005009E-14"/>
    <n v="8"/>
    <s v="Seafood"/>
  </r>
  <r>
    <x v="492"/>
    <n v="56"/>
    <n v="30.4"/>
    <n v="14"/>
    <n v="0.2"/>
    <n v="425.59999999999997"/>
    <x v="355"/>
    <n v="38"/>
    <n v="425.6"/>
    <n v="4.9737991503207013E-14"/>
    <n v="5"/>
    <s v="Grains/Cereals"/>
  </r>
  <r>
    <x v="493"/>
    <n v="2"/>
    <n v="15.2"/>
    <n v="15"/>
    <n v="0.2"/>
    <n v="228"/>
    <x v="356"/>
    <n v="19"/>
    <n v="228"/>
    <n v="2.6645352591003757E-14"/>
    <n v="1"/>
    <s v="Beverages"/>
  </r>
  <r>
    <x v="494"/>
    <n v="3"/>
    <n v="8"/>
    <n v="20"/>
    <n v="0"/>
    <n v="160"/>
    <x v="356"/>
    <n v="10"/>
    <n v="200"/>
    <n v="40"/>
    <n v="2"/>
    <s v="Condiments"/>
  </r>
  <r>
    <x v="494"/>
    <n v="60"/>
    <n v="27.2"/>
    <n v="50"/>
    <n v="0"/>
    <n v="1360"/>
    <x v="356"/>
    <n v="34"/>
    <n v="1700"/>
    <n v="340.00000000000006"/>
    <n v="4"/>
    <s v="Dairy Products"/>
  </r>
  <r>
    <x v="494"/>
    <n v="72"/>
    <n v="27.8"/>
    <n v="35"/>
    <n v="0"/>
    <n v="973"/>
    <x v="356"/>
    <n v="34.799999999999997"/>
    <n v="1218"/>
    <n v="244.99999999999989"/>
    <n v="4"/>
    <s v="Dairy Products"/>
  </r>
  <r>
    <x v="495"/>
    <n v="46"/>
    <n v="9.6"/>
    <n v="28"/>
    <n v="0.05"/>
    <n v="268.8"/>
    <x v="357"/>
    <n v="12"/>
    <n v="319.2"/>
    <n v="50.39999999999997"/>
    <n v="8"/>
    <s v="Seafood"/>
  </r>
  <r>
    <x v="496"/>
    <n v="40"/>
    <n v="14.7"/>
    <n v="50"/>
    <n v="0.2"/>
    <n v="735"/>
    <x v="357"/>
    <n v="18.399999999999999"/>
    <n v="736"/>
    <n v="0.99999999999997868"/>
    <n v="8"/>
    <s v="Seafood"/>
  </r>
  <r>
    <x v="497"/>
    <n v="18"/>
    <n v="50"/>
    <n v="24"/>
    <n v="0"/>
    <n v="1200"/>
    <x v="358"/>
    <n v="62.5"/>
    <n v="1500"/>
    <n v="300"/>
    <n v="8"/>
    <s v="Seafood"/>
  </r>
  <r>
    <x v="497"/>
    <n v="44"/>
    <n v="12.4"/>
    <n v="16"/>
    <n v="0"/>
    <n v="198.4"/>
    <x v="358"/>
    <n v="19.45"/>
    <n v="311.2"/>
    <n v="112.79999999999998"/>
    <n v="2"/>
    <s v="Condiments"/>
  </r>
  <r>
    <x v="497"/>
    <n v="59"/>
    <n v="44"/>
    <n v="45"/>
    <n v="0"/>
    <n v="1980"/>
    <x v="358"/>
    <n v="55"/>
    <n v="2475"/>
    <n v="495"/>
    <n v="4"/>
    <s v="Dairy Products"/>
  </r>
  <r>
    <x v="497"/>
    <n v="72"/>
    <n v="27.8"/>
    <n v="7"/>
    <n v="0"/>
    <n v="194.6"/>
    <x v="358"/>
    <n v="34.799999999999997"/>
    <n v="243.59999999999997"/>
    <n v="48.999999999999972"/>
    <n v="4"/>
    <s v="Dairy Products"/>
  </r>
  <r>
    <x v="498"/>
    <n v="13"/>
    <n v="4.8"/>
    <n v="6"/>
    <n v="0"/>
    <n v="28.799999999999997"/>
    <x v="359"/>
    <n v="6"/>
    <n v="36"/>
    <n v="7.2000000000000011"/>
    <n v="8"/>
    <s v="Seafood"/>
  </r>
  <r>
    <x v="498"/>
    <n v="42"/>
    <n v="9.8000000000000007"/>
    <n v="28"/>
    <n v="0"/>
    <n v="274.40000000000003"/>
    <x v="359"/>
    <n v="14"/>
    <n v="392"/>
    <n v="117.59999999999998"/>
    <n v="5"/>
    <s v="Grains/Cereals"/>
  </r>
  <r>
    <x v="498"/>
    <n v="62"/>
    <n v="39.4"/>
    <n v="9"/>
    <n v="0"/>
    <n v="354.59999999999997"/>
    <x v="359"/>
    <n v="49.3"/>
    <n v="443.7"/>
    <n v="89.1"/>
    <n v="3"/>
    <s v="Confections"/>
  </r>
  <r>
    <x v="498"/>
    <n v="69"/>
    <n v="28.8"/>
    <n v="40"/>
    <n v="0"/>
    <n v="1152"/>
    <x v="359"/>
    <n v="36"/>
    <n v="1440"/>
    <n v="288"/>
    <n v="4"/>
    <s v="Dairy Products"/>
  </r>
  <r>
    <x v="499"/>
    <n v="31"/>
    <n v="8"/>
    <n v="8"/>
    <n v="0"/>
    <n v="64"/>
    <x v="359"/>
    <n v="12.5"/>
    <n v="100"/>
    <n v="36"/>
    <n v="4"/>
    <s v="Dairy Products"/>
  </r>
  <r>
    <x v="499"/>
    <n v="41"/>
    <n v="7.7"/>
    <n v="35"/>
    <n v="0"/>
    <n v="269.5"/>
    <x v="359"/>
    <n v="9.65"/>
    <n v="337.75"/>
    <n v="68.25"/>
    <n v="8"/>
    <s v="Seafood"/>
  </r>
  <r>
    <x v="499"/>
    <n v="63"/>
    <n v="35.1"/>
    <n v="9"/>
    <n v="0"/>
    <n v="315.90000000000003"/>
    <x v="359"/>
    <n v="43.9"/>
    <n v="395.09999999999997"/>
    <n v="79.199999999999974"/>
    <n v="2"/>
    <s v="Condiments"/>
  </r>
  <r>
    <x v="499"/>
    <n v="69"/>
    <n v="28.8"/>
    <n v="30"/>
    <n v="0"/>
    <n v="864"/>
    <x v="359"/>
    <n v="36"/>
    <n v="1080"/>
    <n v="215.99999999999997"/>
    <n v="4"/>
    <s v="Dairy Products"/>
  </r>
  <r>
    <x v="500"/>
    <n v="23"/>
    <n v="7.2"/>
    <n v="44"/>
    <n v="0"/>
    <n v="316.8"/>
    <x v="360"/>
    <n v="9"/>
    <n v="396"/>
    <n v="79.199999999999989"/>
    <n v="5"/>
    <s v="Grains/Cereals"/>
  </r>
  <r>
    <x v="500"/>
    <n v="40"/>
    <n v="14.7"/>
    <n v="40"/>
    <n v="0"/>
    <n v="588"/>
    <x v="360"/>
    <n v="18.399999999999999"/>
    <n v="736"/>
    <n v="147.99999999999997"/>
    <n v="8"/>
    <s v="Seafood"/>
  </r>
  <r>
    <x v="500"/>
    <n v="56"/>
    <n v="30.4"/>
    <n v="28"/>
    <n v="0"/>
    <n v="851.19999999999993"/>
    <x v="360"/>
    <n v="38"/>
    <n v="1064"/>
    <n v="212.80000000000004"/>
    <n v="5"/>
    <s v="Grains/Cereals"/>
  </r>
  <r>
    <x v="501"/>
    <n v="56"/>
    <n v="30.4"/>
    <n v="15"/>
    <n v="0"/>
    <n v="456"/>
    <x v="360"/>
    <n v="38"/>
    <n v="570"/>
    <n v="114.00000000000003"/>
    <n v="5"/>
    <s v="Grains/Cereals"/>
  </r>
  <r>
    <x v="501"/>
    <n v="59"/>
    <n v="44"/>
    <n v="6"/>
    <n v="0"/>
    <n v="264"/>
    <x v="360"/>
    <n v="55"/>
    <n v="330"/>
    <n v="66"/>
    <n v="4"/>
    <s v="Dairy Products"/>
  </r>
  <r>
    <x v="501"/>
    <n v="76"/>
    <n v="14.4"/>
    <n v="10"/>
    <n v="0"/>
    <n v="144"/>
    <x v="360"/>
    <n v="18"/>
    <n v="180"/>
    <n v="36"/>
    <n v="1"/>
    <s v="Beverages"/>
  </r>
  <r>
    <x v="502"/>
    <n v="14"/>
    <n v="18.600000000000001"/>
    <n v="5"/>
    <n v="0.15"/>
    <n v="93"/>
    <x v="361"/>
    <n v="23.25"/>
    <n v="98.8125"/>
    <n v="5.8124999999999893"/>
    <n v="7"/>
    <s v="Produce"/>
  </r>
  <r>
    <x v="502"/>
    <n v="45"/>
    <n v="7.6"/>
    <n v="40"/>
    <n v="0.15"/>
    <n v="304"/>
    <x v="361"/>
    <n v="9.5"/>
    <n v="323"/>
    <n v="18.999999999999986"/>
    <n v="8"/>
    <s v="Seafood"/>
  </r>
  <r>
    <x v="502"/>
    <n v="59"/>
    <n v="44"/>
    <n v="25"/>
    <n v="0.15"/>
    <n v="1100"/>
    <x v="361"/>
    <n v="55"/>
    <n v="1168.75"/>
    <n v="68.75"/>
    <n v="4"/>
    <s v="Dairy Products"/>
  </r>
  <r>
    <x v="503"/>
    <n v="26"/>
    <n v="24.9"/>
    <n v="12"/>
    <n v="0.1"/>
    <n v="298.79999999999995"/>
    <x v="362"/>
    <n v="31.23"/>
    <n v="337.28399999999999"/>
    <n v="38.484000000000009"/>
    <n v="3"/>
    <s v="Confections"/>
  </r>
  <r>
    <x v="503"/>
    <n v="30"/>
    <n v="20.7"/>
    <n v="30"/>
    <n v="0"/>
    <n v="621"/>
    <x v="362"/>
    <n v="25.89"/>
    <n v="776.7"/>
    <n v="155.70000000000005"/>
    <n v="8"/>
    <s v="Seafood"/>
  </r>
  <r>
    <x v="503"/>
    <n v="50"/>
    <n v="10.4"/>
    <n v="20"/>
    <n v="0.1"/>
    <n v="208"/>
    <x v="362"/>
    <n v="16.25"/>
    <n v="292.5"/>
    <n v="84.5"/>
    <n v="3"/>
    <s v="Confections"/>
  </r>
  <r>
    <x v="503"/>
    <n v="73"/>
    <n v="9.6"/>
    <n v="15"/>
    <n v="0"/>
    <n v="144"/>
    <x v="362"/>
    <n v="15"/>
    <n v="225"/>
    <n v="81"/>
    <n v="8"/>
    <s v="Seafood"/>
  </r>
  <r>
    <x v="504"/>
    <n v="1"/>
    <n v="14.4"/>
    <n v="8"/>
    <n v="0"/>
    <n v="115.2"/>
    <x v="362"/>
    <n v="18"/>
    <n v="144"/>
    <n v="28.799999999999997"/>
    <n v="1"/>
    <s v="Beverages"/>
  </r>
  <r>
    <x v="504"/>
    <n v="69"/>
    <n v="28.8"/>
    <n v="3"/>
    <n v="0"/>
    <n v="86.4"/>
    <x v="362"/>
    <n v="36"/>
    <n v="108"/>
    <n v="21.599999999999998"/>
    <n v="4"/>
    <s v="Dairy Products"/>
  </r>
  <r>
    <x v="505"/>
    <n v="45"/>
    <n v="7.6"/>
    <n v="4"/>
    <n v="0"/>
    <n v="30.4"/>
    <x v="363"/>
    <n v="9.5"/>
    <n v="38"/>
    <n v="7.6000000000000014"/>
    <n v="8"/>
    <s v="Seafood"/>
  </r>
  <r>
    <x v="505"/>
    <n v="74"/>
    <n v="8"/>
    <n v="5"/>
    <n v="0"/>
    <n v="40"/>
    <x v="363"/>
    <n v="10"/>
    <n v="50"/>
    <n v="10"/>
    <n v="7"/>
    <s v="Produce"/>
  </r>
  <r>
    <x v="506"/>
    <n v="40"/>
    <n v="14.7"/>
    <n v="3"/>
    <n v="0"/>
    <n v="44.099999999999994"/>
    <x v="363"/>
    <n v="18.399999999999999"/>
    <n v="55.199999999999996"/>
    <n v="11.099999999999998"/>
    <n v="8"/>
    <s v="Seafood"/>
  </r>
  <r>
    <x v="507"/>
    <n v="47"/>
    <n v="7.6"/>
    <n v="30"/>
    <n v="0.25"/>
    <n v="228"/>
    <x v="364"/>
    <n v="9.5"/>
    <n v="213.75"/>
    <n v="-14.249999999999989"/>
    <n v="3"/>
    <s v="Confections"/>
  </r>
  <r>
    <x v="507"/>
    <n v="56"/>
    <n v="30.4"/>
    <n v="30"/>
    <n v="0.25"/>
    <n v="912"/>
    <x v="364"/>
    <n v="38"/>
    <n v="855"/>
    <n v="-56.999999999999957"/>
    <n v="5"/>
    <s v="Grains/Cereals"/>
  </r>
  <r>
    <x v="507"/>
    <n v="57"/>
    <n v="15.6"/>
    <n v="14"/>
    <n v="0.25"/>
    <n v="218.4"/>
    <x v="364"/>
    <n v="19.5"/>
    <n v="204.75"/>
    <n v="-13.649999999999995"/>
    <n v="5"/>
    <s v="Grains/Cereals"/>
  </r>
  <r>
    <x v="507"/>
    <n v="69"/>
    <n v="28.8"/>
    <n v="25"/>
    <n v="0.25"/>
    <n v="720"/>
    <x v="364"/>
    <n v="36"/>
    <n v="675"/>
    <n v="-45.000000000000014"/>
    <n v="4"/>
    <s v="Dairy Products"/>
  </r>
  <r>
    <x v="508"/>
    <n v="18"/>
    <n v="50"/>
    <n v="21"/>
    <n v="0.2"/>
    <n v="1050"/>
    <x v="365"/>
    <n v="62.5"/>
    <n v="1050"/>
    <n v="0"/>
    <n v="8"/>
    <s v="Seafood"/>
  </r>
  <r>
    <x v="508"/>
    <n v="36"/>
    <n v="15.2"/>
    <n v="20"/>
    <n v="0.2"/>
    <n v="304"/>
    <x v="365"/>
    <n v="19"/>
    <n v="304"/>
    <n v="3.5527136788005009E-14"/>
    <n v="8"/>
    <s v="Seafood"/>
  </r>
  <r>
    <x v="508"/>
    <n v="68"/>
    <n v="8"/>
    <n v="6"/>
    <n v="0.2"/>
    <n v="48"/>
    <x v="365"/>
    <n v="12.5"/>
    <n v="60"/>
    <n v="12"/>
    <n v="3"/>
    <s v="Confections"/>
  </r>
  <r>
    <x v="508"/>
    <n v="69"/>
    <n v="28.8"/>
    <n v="20"/>
    <n v="0.2"/>
    <n v="576"/>
    <x v="365"/>
    <n v="36"/>
    <n v="576"/>
    <n v="0"/>
    <n v="4"/>
    <s v="Dairy Products"/>
  </r>
  <r>
    <x v="509"/>
    <n v="34"/>
    <n v="9.8000000000000007"/>
    <n v="30"/>
    <n v="0"/>
    <n v="294"/>
    <x v="365"/>
    <n v="14"/>
    <n v="420"/>
    <n v="125.99999999999997"/>
    <n v="1"/>
    <s v="Beverages"/>
  </r>
  <r>
    <x v="509"/>
    <n v="59"/>
    <n v="44"/>
    <n v="7"/>
    <n v="0"/>
    <n v="308"/>
    <x v="365"/>
    <n v="55"/>
    <n v="385"/>
    <n v="77"/>
    <n v="4"/>
    <s v="Dairy Products"/>
  </r>
  <r>
    <x v="509"/>
    <n v="62"/>
    <n v="39.4"/>
    <n v="30"/>
    <n v="0"/>
    <n v="1182"/>
    <x v="365"/>
    <n v="49.3"/>
    <n v="1479"/>
    <n v="296.99999999999994"/>
    <n v="3"/>
    <s v="Confections"/>
  </r>
  <r>
    <x v="509"/>
    <n v="64"/>
    <n v="26.6"/>
    <n v="24"/>
    <n v="0"/>
    <n v="638.40000000000009"/>
    <x v="365"/>
    <n v="33.25"/>
    <n v="798"/>
    <n v="159.59999999999997"/>
    <n v="5"/>
    <s v="Grains/Cereals"/>
  </r>
  <r>
    <x v="510"/>
    <n v="26"/>
    <n v="24.9"/>
    <n v="20"/>
    <n v="0"/>
    <n v="498"/>
    <x v="366"/>
    <n v="31.23"/>
    <n v="624.6"/>
    <n v="126.60000000000004"/>
    <n v="3"/>
    <s v="Confections"/>
  </r>
  <r>
    <x v="510"/>
    <n v="52"/>
    <n v="5.6"/>
    <n v="60"/>
    <n v="0"/>
    <n v="336"/>
    <x v="366"/>
    <n v="7"/>
    <n v="420"/>
    <n v="84.000000000000028"/>
    <n v="5"/>
    <s v="Grains/Cereals"/>
  </r>
  <r>
    <x v="510"/>
    <n v="70"/>
    <n v="9.6"/>
    <n v="40"/>
    <n v="0"/>
    <n v="384"/>
    <x v="366"/>
    <n v="15"/>
    <n v="600"/>
    <n v="216"/>
    <n v="1"/>
    <s v="Beverages"/>
  </r>
  <r>
    <x v="511"/>
    <n v="32"/>
    <n v="25.6"/>
    <n v="10"/>
    <n v="0"/>
    <n v="256"/>
    <x v="366"/>
    <n v="32"/>
    <n v="320"/>
    <n v="63.999999999999986"/>
    <n v="4"/>
    <s v="Dairy Products"/>
  </r>
  <r>
    <x v="512"/>
    <n v="25"/>
    <n v="9.8000000000000007"/>
    <n v="12"/>
    <n v="0.25"/>
    <n v="117.60000000000001"/>
    <x v="367"/>
    <n v="14"/>
    <n v="126"/>
    <n v="8.3999999999999915"/>
    <n v="3"/>
    <s v="Confections"/>
  </r>
  <r>
    <x v="512"/>
    <n v="27"/>
    <n v="35.1"/>
    <n v="40"/>
    <n v="0"/>
    <n v="1404"/>
    <x v="367"/>
    <n v="43.9"/>
    <n v="1756"/>
    <n v="351.99999999999989"/>
    <n v="3"/>
    <s v="Confections"/>
  </r>
  <r>
    <x v="512"/>
    <n v="43"/>
    <n v="36.799999999999997"/>
    <n v="30"/>
    <n v="0.25"/>
    <n v="1104"/>
    <x v="367"/>
    <n v="46"/>
    <n v="1035"/>
    <n v="-68.999999999999915"/>
    <n v="1"/>
    <s v="Beverages"/>
  </r>
  <r>
    <x v="513"/>
    <n v="25"/>
    <n v="9.8000000000000007"/>
    <n v="35"/>
    <n v="0.25"/>
    <n v="343"/>
    <x v="368"/>
    <n v="14"/>
    <n v="367.5"/>
    <n v="24.499999999999975"/>
    <n v="3"/>
    <s v="Confections"/>
  </r>
  <r>
    <x v="513"/>
    <n v="75"/>
    <n v="6.2"/>
    <n v="18"/>
    <n v="0"/>
    <n v="111.60000000000001"/>
    <x v="368"/>
    <n v="7.75"/>
    <n v="139.5"/>
    <n v="27.9"/>
    <n v="1"/>
    <s v="Beverages"/>
  </r>
  <r>
    <x v="514"/>
    <n v="39"/>
    <n v="14.4"/>
    <n v="16"/>
    <n v="0"/>
    <n v="230.4"/>
    <x v="368"/>
    <n v="18"/>
    <n v="288"/>
    <n v="57.599999999999994"/>
    <n v="1"/>
    <s v="Beverages"/>
  </r>
  <r>
    <x v="514"/>
    <n v="47"/>
    <n v="7.6"/>
    <n v="30"/>
    <n v="0"/>
    <n v="228"/>
    <x v="368"/>
    <n v="9.5"/>
    <n v="285"/>
    <n v="57.000000000000014"/>
    <n v="3"/>
    <s v="Confections"/>
  </r>
  <r>
    <x v="514"/>
    <n v="51"/>
    <n v="42.4"/>
    <n v="28"/>
    <n v="0"/>
    <n v="1187.2"/>
    <x v="368"/>
    <n v="53"/>
    <n v="1484"/>
    <n v="296.80000000000007"/>
    <n v="7"/>
    <s v="Produce"/>
  </r>
  <r>
    <x v="514"/>
    <n v="56"/>
    <n v="30.4"/>
    <n v="60"/>
    <n v="0"/>
    <n v="1824"/>
    <x v="368"/>
    <n v="38"/>
    <n v="2280"/>
    <n v="456.00000000000011"/>
    <n v="5"/>
    <s v="Grains/Cereals"/>
  </r>
  <r>
    <x v="515"/>
    <n v="21"/>
    <n v="8"/>
    <n v="40"/>
    <n v="0"/>
    <n v="320"/>
    <x v="369"/>
    <n v="10"/>
    <n v="400"/>
    <n v="80"/>
    <n v="3"/>
    <s v="Confections"/>
  </r>
  <r>
    <x v="515"/>
    <n v="22"/>
    <n v="9.8000000000000007"/>
    <n v="6"/>
    <n v="0"/>
    <n v="58.800000000000004"/>
    <x v="369"/>
    <n v="21"/>
    <n v="126"/>
    <n v="67.199999999999989"/>
    <n v="5"/>
    <s v="Grains/Cereals"/>
  </r>
  <r>
    <x v="515"/>
    <n v="24"/>
    <n v="3.6"/>
    <n v="20"/>
    <n v="0"/>
    <n v="72"/>
    <x v="369"/>
    <n v="4.5"/>
    <n v="90"/>
    <n v="18"/>
    <n v="1"/>
    <s v="Beverages"/>
  </r>
  <r>
    <x v="516"/>
    <n v="3"/>
    <n v="8"/>
    <n v="20"/>
    <n v="0.1"/>
    <n v="160"/>
    <x v="369"/>
    <n v="10"/>
    <n v="180"/>
    <n v="20"/>
    <n v="2"/>
    <s v="Condiments"/>
  </r>
  <r>
    <x v="516"/>
    <n v="39"/>
    <n v="14.4"/>
    <n v="130"/>
    <n v="0.1"/>
    <n v="1872"/>
    <x v="369"/>
    <n v="18"/>
    <n v="2106"/>
    <n v="233.99999999999986"/>
    <n v="1"/>
    <s v="Beverages"/>
  </r>
  <r>
    <x v="517"/>
    <n v="65"/>
    <n v="9.8000000000000007"/>
    <n v="80"/>
    <n v="0.1"/>
    <n v="784"/>
    <x v="370"/>
    <n v="21.05"/>
    <n v="1515.6000000000001"/>
    <n v="731.59999999999991"/>
    <n v="2"/>
    <s v="Condiments"/>
  </r>
  <r>
    <x v="518"/>
    <n v="2"/>
    <n v="15.2"/>
    <n v="40"/>
    <n v="0"/>
    <n v="608"/>
    <x v="371"/>
    <n v="19"/>
    <n v="760"/>
    <n v="152.00000000000003"/>
    <n v="1"/>
    <s v="Beverages"/>
  </r>
  <r>
    <x v="518"/>
    <n v="7"/>
    <n v="19.2"/>
    <n v="35"/>
    <n v="0"/>
    <n v="672"/>
    <x v="371"/>
    <n v="30"/>
    <n v="1050"/>
    <n v="378"/>
    <n v="7"/>
    <s v="Produce"/>
  </r>
  <r>
    <x v="518"/>
    <n v="68"/>
    <n v="8"/>
    <n v="40"/>
    <n v="0"/>
    <n v="320"/>
    <x v="371"/>
    <n v="12.5"/>
    <n v="500"/>
    <n v="180"/>
    <n v="3"/>
    <s v="Confections"/>
  </r>
  <r>
    <x v="519"/>
    <n v="42"/>
    <n v="9.8000000000000007"/>
    <n v="2"/>
    <n v="0"/>
    <n v="19.600000000000001"/>
    <x v="371"/>
    <n v="14"/>
    <n v="28"/>
    <n v="8.3999999999999986"/>
    <n v="5"/>
    <s v="Grains/Cereals"/>
  </r>
  <r>
    <x v="520"/>
    <n v="22"/>
    <n v="9.8000000000000007"/>
    <n v="4"/>
    <n v="0"/>
    <n v="39.200000000000003"/>
    <x v="372"/>
    <n v="21"/>
    <n v="84"/>
    <n v="44.8"/>
    <n v="5"/>
    <s v="Grains/Cereals"/>
  </r>
  <r>
    <x v="520"/>
    <n v="31"/>
    <n v="8"/>
    <n v="50"/>
    <n v="0"/>
    <n v="400"/>
    <x v="372"/>
    <n v="12.5"/>
    <n v="625"/>
    <n v="225"/>
    <n v="4"/>
    <s v="Dairy Products"/>
  </r>
  <r>
    <x v="520"/>
    <n v="60"/>
    <n v="27.2"/>
    <n v="15"/>
    <n v="0"/>
    <n v="408"/>
    <x v="372"/>
    <n v="34"/>
    <n v="510"/>
    <n v="102.00000000000001"/>
    <n v="4"/>
    <s v="Dairy Products"/>
  </r>
  <r>
    <x v="520"/>
    <n v="71"/>
    <n v="17.2"/>
    <n v="12"/>
    <n v="0"/>
    <n v="206.39999999999998"/>
    <x v="372"/>
    <n v="21.5"/>
    <n v="258"/>
    <n v="51.600000000000009"/>
    <n v="4"/>
    <s v="Dairy Products"/>
  </r>
  <r>
    <x v="521"/>
    <n v="41"/>
    <n v="7.7"/>
    <n v="30"/>
    <n v="0.05"/>
    <n v="231"/>
    <x v="372"/>
    <n v="9.65"/>
    <n v="275.02499999999998"/>
    <n v="44.025000000000006"/>
    <n v="8"/>
    <s v="Seafood"/>
  </r>
  <r>
    <x v="521"/>
    <n v="52"/>
    <n v="5.6"/>
    <n v="15"/>
    <n v="0.05"/>
    <n v="84"/>
    <x v="372"/>
    <n v="7"/>
    <n v="99.75"/>
    <n v="15.749999999999996"/>
    <n v="5"/>
    <s v="Grains/Cereals"/>
  </r>
  <r>
    <x v="521"/>
    <n v="61"/>
    <n v="22.8"/>
    <n v="20"/>
    <n v="0"/>
    <n v="456"/>
    <x v="372"/>
    <n v="28.5"/>
    <n v="570"/>
    <n v="113.99999999999999"/>
    <n v="2"/>
    <s v="Condiments"/>
  </r>
  <r>
    <x v="521"/>
    <n v="62"/>
    <n v="39.4"/>
    <n v="15"/>
    <n v="0"/>
    <n v="591"/>
    <x v="372"/>
    <n v="49.3"/>
    <n v="739.5"/>
    <n v="148.49999999999997"/>
    <n v="3"/>
    <s v="Confections"/>
  </r>
  <r>
    <x v="522"/>
    <n v="11"/>
    <n v="9.8000000000000007"/>
    <n v="15"/>
    <n v="0.25"/>
    <n v="147"/>
    <x v="373"/>
    <n v="21"/>
    <n v="236.25"/>
    <n v="89.249999999999986"/>
    <n v="4"/>
    <s v="Dairy Products"/>
  </r>
  <r>
    <x v="523"/>
    <n v="71"/>
    <n v="17.2"/>
    <n v="16"/>
    <n v="0"/>
    <n v="275.2"/>
    <x v="374"/>
    <n v="21.5"/>
    <n v="344"/>
    <n v="68.800000000000011"/>
    <n v="4"/>
    <s v="Dairy Products"/>
  </r>
  <r>
    <x v="524"/>
    <n v="29"/>
    <n v="99"/>
    <n v="18"/>
    <n v="0"/>
    <n v="1782"/>
    <x v="374"/>
    <n v="123.79"/>
    <n v="2228.2200000000003"/>
    <n v="446.22000000000014"/>
    <n v="6"/>
    <s v="Meat/Poultry"/>
  </r>
  <r>
    <x v="524"/>
    <n v="59"/>
    <n v="44"/>
    <n v="25"/>
    <n v="0"/>
    <n v="1100"/>
    <x v="374"/>
    <n v="55"/>
    <n v="1375"/>
    <n v="275"/>
    <n v="4"/>
    <s v="Dairy Products"/>
  </r>
  <r>
    <x v="525"/>
    <n v="17"/>
    <n v="31.2"/>
    <n v="33"/>
    <n v="0"/>
    <n v="1029.5999999999999"/>
    <x v="375"/>
    <n v="39"/>
    <n v="1287"/>
    <n v="257.40000000000003"/>
    <n v="6"/>
    <s v="Meat/Poultry"/>
  </r>
  <r>
    <x v="525"/>
    <n v="31"/>
    <n v="8"/>
    <n v="70"/>
    <n v="0.2"/>
    <n v="560"/>
    <x v="375"/>
    <n v="12.5"/>
    <n v="700"/>
    <n v="140"/>
    <n v="4"/>
    <s v="Dairy Products"/>
  </r>
  <r>
    <x v="525"/>
    <n v="75"/>
    <n v="6.2"/>
    <n v="7"/>
    <n v="0.2"/>
    <n v="43.4"/>
    <x v="375"/>
    <n v="7.75"/>
    <n v="43.400000000000006"/>
    <n v="0"/>
    <n v="1"/>
    <s v="Beverages"/>
  </r>
  <r>
    <x v="526"/>
    <n v="31"/>
    <n v="8"/>
    <n v="2"/>
    <n v="0.25"/>
    <n v="16"/>
    <x v="375"/>
    <n v="12.5"/>
    <n v="18.75"/>
    <n v="2.75"/>
    <n v="4"/>
    <s v="Dairy Products"/>
  </r>
  <r>
    <x v="526"/>
    <n v="66"/>
    <n v="13.6"/>
    <n v="50"/>
    <n v="0"/>
    <n v="680"/>
    <x v="375"/>
    <n v="17"/>
    <n v="850"/>
    <n v="170.00000000000003"/>
    <n v="2"/>
    <s v="Condiments"/>
  </r>
  <r>
    <x v="527"/>
    <n v="10"/>
    <n v="24.8"/>
    <n v="6"/>
    <n v="0"/>
    <n v="148.80000000000001"/>
    <x v="376"/>
    <n v="31"/>
    <n v="186"/>
    <n v="37.199999999999996"/>
    <n v="8"/>
    <s v="Seafood"/>
  </r>
  <r>
    <x v="527"/>
    <n v="67"/>
    <n v="9.8000000000000007"/>
    <n v="3"/>
    <n v="0"/>
    <n v="29.400000000000002"/>
    <x v="376"/>
    <n v="14"/>
    <n v="42"/>
    <n v="12.599999999999998"/>
    <n v="1"/>
    <s v="Beverages"/>
  </r>
  <r>
    <x v="528"/>
    <n v="31"/>
    <n v="8"/>
    <n v="16"/>
    <n v="0.05"/>
    <n v="128"/>
    <x v="377"/>
    <n v="12.5"/>
    <n v="190"/>
    <n v="62"/>
    <n v="4"/>
    <s v="Dairy Products"/>
  </r>
  <r>
    <x v="528"/>
    <n v="42"/>
    <n v="9.8000000000000007"/>
    <n v="12"/>
    <n v="0.05"/>
    <n v="117.60000000000001"/>
    <x v="377"/>
    <n v="14"/>
    <n v="159.6"/>
    <n v="41.999999999999979"/>
    <n v="5"/>
    <s v="Grains/Cereals"/>
  </r>
  <r>
    <x v="528"/>
    <n v="45"/>
    <n v="7.6"/>
    <n v="27"/>
    <n v="0.05"/>
    <n v="205.2"/>
    <x v="377"/>
    <n v="9.5"/>
    <n v="243.67499999999998"/>
    <n v="38.475000000000023"/>
    <n v="8"/>
    <s v="Seafood"/>
  </r>
  <r>
    <x v="528"/>
    <n v="51"/>
    <n v="42.4"/>
    <n v="120"/>
    <n v="0.05"/>
    <n v="5088"/>
    <x v="377"/>
    <n v="53"/>
    <n v="6042"/>
    <n v="953.99999999999955"/>
    <n v="7"/>
    <s v="Produce"/>
  </r>
  <r>
    <x v="529"/>
    <n v="42"/>
    <n v="9.8000000000000007"/>
    <n v="20"/>
    <n v="0.2"/>
    <n v="196"/>
    <x v="377"/>
    <n v="14"/>
    <n v="224"/>
    <n v="28.000000000000007"/>
    <n v="5"/>
    <s v="Grains/Cereals"/>
  </r>
  <r>
    <x v="530"/>
    <n v="41"/>
    <n v="7.7"/>
    <n v="10"/>
    <n v="0"/>
    <n v="77"/>
    <x v="378"/>
    <n v="9.65"/>
    <n v="96.5"/>
    <n v="19.5"/>
    <n v="8"/>
    <s v="Seafood"/>
  </r>
  <r>
    <x v="531"/>
    <n v="16"/>
    <n v="13.9"/>
    <n v="20"/>
    <n v="0"/>
    <n v="278"/>
    <x v="378"/>
    <n v="17.45"/>
    <n v="349"/>
    <n v="70.999999999999972"/>
    <n v="3"/>
    <s v="Confections"/>
  </r>
  <r>
    <x v="531"/>
    <n v="62"/>
    <n v="39.4"/>
    <n v="20"/>
    <n v="0"/>
    <n v="788"/>
    <x v="378"/>
    <n v="49.3"/>
    <n v="986"/>
    <n v="197.99999999999997"/>
    <n v="3"/>
    <s v="Confections"/>
  </r>
  <r>
    <x v="532"/>
    <n v="70"/>
    <n v="9.6"/>
    <n v="35"/>
    <n v="0"/>
    <n v="336"/>
    <x v="378"/>
    <n v="15"/>
    <n v="525"/>
    <n v="189"/>
    <n v="1"/>
    <s v="Beverages"/>
  </r>
  <r>
    <x v="532"/>
    <n v="77"/>
    <n v="10.4"/>
    <n v="15"/>
    <n v="0"/>
    <n v="156"/>
    <x v="378"/>
    <n v="13"/>
    <n v="195"/>
    <n v="38.999999999999993"/>
    <n v="2"/>
    <s v="Condiments"/>
  </r>
  <r>
    <x v="533"/>
    <n v="54"/>
    <n v="5.9"/>
    <n v="3"/>
    <n v="0.2"/>
    <n v="17.700000000000003"/>
    <x v="379"/>
    <n v="7.45"/>
    <n v="17.880000000000003"/>
    <n v="0.18000000000000149"/>
    <n v="6"/>
    <s v="Meat/Poultry"/>
  </r>
  <r>
    <x v="533"/>
    <n v="56"/>
    <n v="30.4"/>
    <n v="20"/>
    <n v="0.2"/>
    <n v="608"/>
    <x v="379"/>
    <n v="38"/>
    <n v="608"/>
    <n v="7.1054273576010019E-14"/>
    <n v="5"/>
    <s v="Grains/Cereals"/>
  </r>
  <r>
    <x v="533"/>
    <n v="74"/>
    <n v="8"/>
    <n v="35"/>
    <n v="0"/>
    <n v="280"/>
    <x v="379"/>
    <n v="10"/>
    <n v="350"/>
    <n v="70"/>
    <n v="7"/>
    <s v="Produce"/>
  </r>
  <r>
    <x v="534"/>
    <n v="31"/>
    <n v="8"/>
    <n v="1"/>
    <n v="0"/>
    <n v="8"/>
    <x v="379"/>
    <n v="12.5"/>
    <n v="12.5"/>
    <n v="4.5"/>
    <n v="4"/>
    <s v="Dairy Products"/>
  </r>
  <r>
    <x v="535"/>
    <n v="31"/>
    <n v="8"/>
    <n v="10"/>
    <n v="0"/>
    <n v="80"/>
    <x v="380"/>
    <n v="12.5"/>
    <n v="125"/>
    <n v="45"/>
    <n v="4"/>
    <s v="Dairy Products"/>
  </r>
  <r>
    <x v="535"/>
    <n v="38"/>
    <n v="210.8"/>
    <n v="5"/>
    <n v="0"/>
    <n v="1054"/>
    <x v="380"/>
    <n v="263.5"/>
    <n v="1317.5"/>
    <n v="263.49999999999994"/>
    <n v="1"/>
    <s v="Beverages"/>
  </r>
  <r>
    <x v="536"/>
    <n v="36"/>
    <n v="15.2"/>
    <n v="30"/>
    <n v="0"/>
    <n v="456"/>
    <x v="380"/>
    <n v="19"/>
    <n v="570"/>
    <n v="114.00000000000003"/>
    <n v="8"/>
    <s v="Seafood"/>
  </r>
  <r>
    <x v="536"/>
    <n v="39"/>
    <n v="14.4"/>
    <n v="2"/>
    <n v="0.15"/>
    <n v="28.8"/>
    <x v="380"/>
    <n v="18"/>
    <n v="30.599999999999998"/>
    <n v="1.7999999999999972"/>
    <n v="1"/>
    <s v="Beverages"/>
  </r>
  <r>
    <x v="536"/>
    <n v="72"/>
    <n v="27.8"/>
    <n v="30"/>
    <n v="0.15"/>
    <n v="834"/>
    <x v="380"/>
    <n v="34.799999999999997"/>
    <n v="887.4"/>
    <n v="53.399999999999928"/>
    <n v="4"/>
    <s v="Dairy Products"/>
  </r>
  <r>
    <x v="537"/>
    <n v="10"/>
    <n v="24.8"/>
    <n v="10"/>
    <n v="0"/>
    <n v="248"/>
    <x v="380"/>
    <n v="31"/>
    <n v="310"/>
    <n v="61.999999999999993"/>
    <n v="8"/>
    <s v="Seafood"/>
  </r>
  <r>
    <x v="537"/>
    <n v="75"/>
    <n v="6.2"/>
    <n v="10"/>
    <n v="0"/>
    <n v="62"/>
    <x v="380"/>
    <n v="7.75"/>
    <n v="77.5"/>
    <n v="15.499999999999998"/>
    <n v="1"/>
    <s v="Beverages"/>
  </r>
  <r>
    <x v="538"/>
    <n v="8"/>
    <n v="25.6"/>
    <n v="30"/>
    <n v="0.2"/>
    <n v="768"/>
    <x v="381"/>
    <n v="40"/>
    <n v="960"/>
    <n v="191.99999999999994"/>
    <n v="2"/>
    <s v="Condiments"/>
  </r>
  <r>
    <x v="538"/>
    <n v="30"/>
    <n v="20.7"/>
    <n v="15"/>
    <n v="0.2"/>
    <n v="310.5"/>
    <x v="381"/>
    <n v="25.89"/>
    <n v="310.68000000000006"/>
    <n v="0.18000000000006011"/>
    <n v="8"/>
    <s v="Seafood"/>
  </r>
  <r>
    <x v="538"/>
    <n v="75"/>
    <n v="6.2"/>
    <n v="42"/>
    <n v="0.2"/>
    <n v="260.40000000000003"/>
    <x v="381"/>
    <n v="7.75"/>
    <n v="260.40000000000003"/>
    <n v="0"/>
    <n v="1"/>
    <s v="Beverages"/>
  </r>
  <r>
    <x v="539"/>
    <n v="2"/>
    <n v="15.2"/>
    <n v="15"/>
    <n v="0.05"/>
    <n v="228"/>
    <x v="381"/>
    <n v="19"/>
    <n v="270.75"/>
    <n v="42.750000000000021"/>
    <n v="1"/>
    <s v="Beverages"/>
  </r>
  <r>
    <x v="539"/>
    <n v="29"/>
    <n v="99"/>
    <n v="20"/>
    <n v="0.05"/>
    <n v="1980"/>
    <x v="381"/>
    <n v="123.79"/>
    <n v="2352.0100000000002"/>
    <n v="372.00999999999993"/>
    <n v="6"/>
    <s v="Meat/Poultry"/>
  </r>
  <r>
    <x v="540"/>
    <n v="19"/>
    <n v="7.3"/>
    <n v="50"/>
    <n v="0.05"/>
    <n v="365"/>
    <x v="382"/>
    <n v="9.1999999999999993"/>
    <n v="436.99999999999994"/>
    <n v="71.999999999999929"/>
    <n v="3"/>
    <s v="Confections"/>
  </r>
  <r>
    <x v="540"/>
    <n v="75"/>
    <n v="6.2"/>
    <n v="40"/>
    <n v="0.05"/>
    <n v="248"/>
    <x v="382"/>
    <n v="7.75"/>
    <n v="294.5"/>
    <n v="46.499999999999986"/>
    <n v="1"/>
    <s v="Beverages"/>
  </r>
  <r>
    <x v="541"/>
    <n v="18"/>
    <n v="50"/>
    <n v="30"/>
    <n v="0"/>
    <n v="1500"/>
    <x v="382"/>
    <n v="62.5"/>
    <n v="1875"/>
    <n v="375"/>
    <n v="8"/>
    <s v="Seafood"/>
  </r>
  <r>
    <x v="541"/>
    <n v="35"/>
    <n v="14.4"/>
    <n v="15"/>
    <n v="0"/>
    <n v="216"/>
    <x v="382"/>
    <n v="18"/>
    <n v="270"/>
    <n v="53.999999999999993"/>
    <n v="1"/>
    <s v="Beverages"/>
  </r>
  <r>
    <x v="541"/>
    <n v="63"/>
    <n v="35.1"/>
    <n v="30"/>
    <n v="0"/>
    <n v="1053"/>
    <x v="382"/>
    <n v="43.9"/>
    <n v="1317"/>
    <n v="263.99999999999989"/>
    <n v="2"/>
    <s v="Condiments"/>
  </r>
  <r>
    <x v="541"/>
    <n v="68"/>
    <n v="8"/>
    <n v="18"/>
    <n v="0"/>
    <n v="144"/>
    <x v="382"/>
    <n v="12.5"/>
    <n v="225"/>
    <n v="81"/>
    <n v="3"/>
    <s v="Confections"/>
  </r>
  <r>
    <x v="542"/>
    <n v="7"/>
    <n v="19.2"/>
    <n v="3"/>
    <n v="0.15"/>
    <n v="57.599999999999994"/>
    <x v="382"/>
    <n v="30"/>
    <n v="76.5"/>
    <n v="18.900000000000002"/>
    <n v="7"/>
    <s v="Produce"/>
  </r>
  <r>
    <x v="542"/>
    <n v="56"/>
    <n v="30.4"/>
    <n v="20"/>
    <n v="0.15"/>
    <n v="608"/>
    <x v="382"/>
    <n v="38"/>
    <n v="646"/>
    <n v="37.999999999999972"/>
    <n v="5"/>
    <s v="Grains/Cereals"/>
  </r>
  <r>
    <x v="543"/>
    <n v="29"/>
    <n v="99"/>
    <n v="14"/>
    <n v="0.05"/>
    <n v="1386"/>
    <x v="383"/>
    <n v="123.79"/>
    <n v="1646.4070000000002"/>
    <n v="260.40699999999993"/>
    <n v="6"/>
    <s v="Meat/Poultry"/>
  </r>
  <r>
    <x v="543"/>
    <n v="41"/>
    <n v="7.7"/>
    <n v="20"/>
    <n v="0.05"/>
    <n v="154"/>
    <x v="383"/>
    <n v="9.65"/>
    <n v="183.35"/>
    <n v="29.350000000000005"/>
    <n v="8"/>
    <s v="Seafood"/>
  </r>
  <r>
    <x v="544"/>
    <n v="2"/>
    <n v="15.2"/>
    <n v="10"/>
    <n v="0"/>
    <n v="152"/>
    <x v="383"/>
    <n v="19"/>
    <n v="190"/>
    <n v="38.000000000000007"/>
    <n v="1"/>
    <s v="Beverages"/>
  </r>
  <r>
    <x v="544"/>
    <n v="54"/>
    <n v="5.9"/>
    <n v="3"/>
    <n v="0"/>
    <n v="17.700000000000003"/>
    <x v="383"/>
    <n v="7.45"/>
    <n v="22.35"/>
    <n v="4.6499999999999995"/>
    <n v="6"/>
    <s v="Meat/Poultry"/>
  </r>
  <r>
    <x v="544"/>
    <n v="68"/>
    <n v="8"/>
    <n v="15"/>
    <n v="0"/>
    <n v="120"/>
    <x v="383"/>
    <n v="12.5"/>
    <n v="187.5"/>
    <n v="67.5"/>
    <n v="3"/>
    <s v="Confections"/>
  </r>
  <r>
    <x v="545"/>
    <n v="41"/>
    <n v="7.7"/>
    <n v="14"/>
    <n v="0"/>
    <n v="107.8"/>
    <x v="384"/>
    <n v="9.65"/>
    <n v="135.1"/>
    <n v="27.300000000000004"/>
    <n v="8"/>
    <s v="Seafood"/>
  </r>
  <r>
    <x v="545"/>
    <n v="52"/>
    <n v="5.6"/>
    <n v="8"/>
    <n v="0"/>
    <n v="44.8"/>
    <x v="384"/>
    <n v="7"/>
    <n v="56"/>
    <n v="11.200000000000003"/>
    <n v="5"/>
    <s v="Grains/Cereals"/>
  </r>
  <r>
    <x v="546"/>
    <n v="14"/>
    <n v="18.600000000000001"/>
    <n v="15"/>
    <n v="0.2"/>
    <n v="279"/>
    <x v="384"/>
    <n v="23.25"/>
    <n v="279"/>
    <n v="0"/>
    <n v="7"/>
    <s v="Produce"/>
  </r>
  <r>
    <x v="546"/>
    <n v="54"/>
    <n v="5.9"/>
    <n v="6"/>
    <n v="0.2"/>
    <n v="35.400000000000006"/>
    <x v="384"/>
    <n v="7.45"/>
    <n v="35.760000000000005"/>
    <n v="0.36000000000000298"/>
    <n v="6"/>
    <s v="Meat/Poultry"/>
  </r>
  <r>
    <x v="547"/>
    <n v="16"/>
    <n v="13.9"/>
    <n v="65"/>
    <n v="0"/>
    <n v="903.5"/>
    <x v="384"/>
    <n v="17.45"/>
    <n v="1134.25"/>
    <n v="230.74999999999994"/>
    <n v="3"/>
    <s v="Confections"/>
  </r>
  <r>
    <x v="547"/>
    <n v="17"/>
    <n v="31.2"/>
    <n v="35"/>
    <n v="0.25"/>
    <n v="1092"/>
    <x v="384"/>
    <n v="39"/>
    <n v="1023.75"/>
    <n v="-68.249999999999972"/>
    <n v="6"/>
    <s v="Meat/Poultry"/>
  </r>
  <r>
    <x v="548"/>
    <n v="26"/>
    <n v="24.9"/>
    <n v="21"/>
    <n v="0.2"/>
    <n v="522.9"/>
    <x v="385"/>
    <n v="31.23"/>
    <n v="524.6640000000001"/>
    <n v="1.7640000000000668"/>
    <n v="3"/>
    <s v="Confections"/>
  </r>
  <r>
    <x v="548"/>
    <n v="44"/>
    <n v="12.4"/>
    <n v="10"/>
    <n v="0"/>
    <n v="124"/>
    <x v="385"/>
    <n v="19.45"/>
    <n v="194.5"/>
    <n v="70.499999999999986"/>
    <n v="2"/>
    <s v="Condiments"/>
  </r>
  <r>
    <x v="548"/>
    <n v="64"/>
    <n v="26.6"/>
    <n v="35"/>
    <n v="0.2"/>
    <n v="931"/>
    <x v="385"/>
    <n v="33.25"/>
    <n v="931"/>
    <n v="0"/>
    <n v="5"/>
    <s v="Grains/Cereals"/>
  </r>
  <r>
    <x v="548"/>
    <n v="69"/>
    <n v="28.8"/>
    <n v="24"/>
    <n v="0.2"/>
    <n v="691.2"/>
    <x v="385"/>
    <n v="36"/>
    <n v="691.2"/>
    <n v="0"/>
    <n v="4"/>
    <s v="Dairy Products"/>
  </r>
  <r>
    <x v="549"/>
    <n v="11"/>
    <n v="9.8000000000000007"/>
    <n v="20"/>
    <n v="0"/>
    <n v="196"/>
    <x v="385"/>
    <n v="21"/>
    <n v="420"/>
    <n v="224"/>
    <n v="4"/>
    <s v="Dairy Products"/>
  </r>
  <r>
    <x v="550"/>
    <n v="62"/>
    <n v="39.4"/>
    <n v="2"/>
    <n v="0"/>
    <n v="78.8"/>
    <x v="386"/>
    <n v="49.3"/>
    <n v="98.6"/>
    <n v="19.799999999999997"/>
    <n v="3"/>
    <s v="Confections"/>
  </r>
  <r>
    <x v="550"/>
    <n v="72"/>
    <n v="27.8"/>
    <n v="10"/>
    <n v="0"/>
    <n v="278"/>
    <x v="386"/>
    <n v="34.799999999999997"/>
    <n v="348"/>
    <n v="69.999999999999972"/>
    <n v="4"/>
    <s v="Dairy Products"/>
  </r>
  <r>
    <x v="551"/>
    <n v="13"/>
    <n v="4.8"/>
    <n v="20"/>
    <n v="0.15"/>
    <n v="96"/>
    <x v="386"/>
    <n v="6"/>
    <n v="102"/>
    <n v="5.9999999999999964"/>
    <n v="8"/>
    <s v="Seafood"/>
  </r>
  <r>
    <x v="551"/>
    <n v="24"/>
    <n v="3.6"/>
    <n v="20"/>
    <n v="0.15"/>
    <n v="72"/>
    <x v="386"/>
    <n v="4.5"/>
    <n v="76.5"/>
    <n v="4.4999999999999929"/>
    <n v="1"/>
    <s v="Beverages"/>
  </r>
  <r>
    <x v="551"/>
    <n v="59"/>
    <n v="44"/>
    <n v="25"/>
    <n v="0"/>
    <n v="1100"/>
    <x v="386"/>
    <n v="55"/>
    <n v="1375"/>
    <n v="275"/>
    <n v="4"/>
    <s v="Dairy Products"/>
  </r>
  <r>
    <x v="552"/>
    <n v="11"/>
    <n v="9.8000000000000007"/>
    <n v="50"/>
    <n v="0.1"/>
    <n v="490.00000000000006"/>
    <x v="386"/>
    <n v="21"/>
    <n v="945"/>
    <n v="455.00000000000006"/>
    <n v="4"/>
    <s v="Dairy Products"/>
  </r>
  <r>
    <x v="552"/>
    <n v="51"/>
    <n v="42.4"/>
    <n v="10"/>
    <n v="0.1"/>
    <n v="424"/>
    <x v="386"/>
    <n v="53"/>
    <n v="477"/>
    <n v="53.000000000000043"/>
    <n v="7"/>
    <s v="Produce"/>
  </r>
  <r>
    <x v="552"/>
    <n v="54"/>
    <n v="5.9"/>
    <n v="7"/>
    <n v="0.1"/>
    <n v="41.300000000000004"/>
    <x v="386"/>
    <n v="7.45"/>
    <n v="46.935000000000002"/>
    <n v="5.634999999999998"/>
    <n v="6"/>
    <s v="Meat/Poultry"/>
  </r>
  <r>
    <x v="553"/>
    <n v="17"/>
    <n v="31.2"/>
    <n v="40"/>
    <n v="0.25"/>
    <n v="1248"/>
    <x v="387"/>
    <n v="39"/>
    <n v="1170"/>
    <n v="-77.999999999999972"/>
    <n v="6"/>
    <s v="Meat/Poultry"/>
  </r>
  <r>
    <x v="553"/>
    <n v="29"/>
    <n v="99"/>
    <n v="20"/>
    <n v="0.25"/>
    <n v="1980"/>
    <x v="387"/>
    <n v="123.79"/>
    <n v="1856.8500000000001"/>
    <n v="-123.14999999999998"/>
    <n v="6"/>
    <s v="Meat/Poultry"/>
  </r>
  <r>
    <x v="554"/>
    <n v="30"/>
    <n v="20.7"/>
    <n v="25"/>
    <n v="0.25"/>
    <n v="517.5"/>
    <x v="387"/>
    <n v="25.89"/>
    <n v="485.4375"/>
    <n v="-32.062499999999972"/>
    <n v="8"/>
    <s v="Seafood"/>
  </r>
  <r>
    <x v="554"/>
    <n v="51"/>
    <n v="42.4"/>
    <n v="30"/>
    <n v="0.25"/>
    <n v="1272"/>
    <x v="387"/>
    <n v="53"/>
    <n v="1192.5"/>
    <n v="-79.499999999999957"/>
    <n v="7"/>
    <s v="Produce"/>
  </r>
  <r>
    <x v="554"/>
    <n v="55"/>
    <n v="19.2"/>
    <n v="60"/>
    <n v="0.25"/>
    <n v="1152"/>
    <x v="387"/>
    <n v="24"/>
    <n v="1080"/>
    <n v="-71.999999999999957"/>
    <n v="6"/>
    <s v="Meat/Poultry"/>
  </r>
  <r>
    <x v="554"/>
    <n v="62"/>
    <n v="39.4"/>
    <n v="5"/>
    <n v="0.25"/>
    <n v="197"/>
    <x v="387"/>
    <n v="49.3"/>
    <n v="184.875"/>
    <n v="-12.125000000000021"/>
    <n v="3"/>
    <s v="Confections"/>
  </r>
  <r>
    <x v="555"/>
    <n v="19"/>
    <n v="7.3"/>
    <n v="24"/>
    <n v="0.05"/>
    <n v="175.2"/>
    <x v="388"/>
    <n v="9.1999999999999993"/>
    <n v="209.75999999999996"/>
    <n v="34.559999999999967"/>
    <n v="3"/>
    <s v="Confections"/>
  </r>
  <r>
    <x v="555"/>
    <n v="25"/>
    <n v="9.8000000000000007"/>
    <n v="15"/>
    <n v="0.05"/>
    <n v="147"/>
    <x v="388"/>
    <n v="14"/>
    <n v="199.5"/>
    <n v="52.499999999999972"/>
    <n v="3"/>
    <s v="Confections"/>
  </r>
  <r>
    <x v="555"/>
    <n v="59"/>
    <n v="44"/>
    <n v="15"/>
    <n v="0.05"/>
    <n v="660"/>
    <x v="388"/>
    <n v="55"/>
    <n v="783.75"/>
    <n v="123.75"/>
    <n v="4"/>
    <s v="Dairy Products"/>
  </r>
  <r>
    <x v="556"/>
    <n v="10"/>
    <n v="24.8"/>
    <n v="36"/>
    <n v="0"/>
    <n v="892.80000000000007"/>
    <x v="388"/>
    <n v="31"/>
    <n v="1116"/>
    <n v="223.2"/>
    <n v="8"/>
    <s v="Seafood"/>
  </r>
  <r>
    <x v="556"/>
    <n v="28"/>
    <n v="36.4"/>
    <n v="24"/>
    <n v="0"/>
    <n v="873.59999999999991"/>
    <x v="388"/>
    <n v="45.6"/>
    <n v="1094.4000000000001"/>
    <n v="220.80000000000007"/>
    <n v="7"/>
    <s v="Produce"/>
  </r>
  <r>
    <x v="556"/>
    <n v="49"/>
    <n v="16"/>
    <n v="4"/>
    <n v="0.15"/>
    <n v="64"/>
    <x v="388"/>
    <n v="20"/>
    <n v="68"/>
    <n v="4"/>
    <n v="3"/>
    <s v="Confections"/>
  </r>
  <r>
    <x v="557"/>
    <n v="34"/>
    <n v="9.8000000000000007"/>
    <n v="10"/>
    <n v="0"/>
    <n v="98"/>
    <x v="388"/>
    <n v="14"/>
    <n v="140"/>
    <n v="41.999999999999993"/>
    <n v="1"/>
    <s v="Beverages"/>
  </r>
  <r>
    <x v="557"/>
    <n v="38"/>
    <n v="210.8"/>
    <n v="10"/>
    <n v="0"/>
    <n v="2108"/>
    <x v="388"/>
    <n v="263.5"/>
    <n v="2635"/>
    <n v="526.99999999999989"/>
    <n v="1"/>
    <s v="Beverages"/>
  </r>
  <r>
    <x v="558"/>
    <n v="2"/>
    <n v="15.2"/>
    <n v="20"/>
    <n v="0.25"/>
    <n v="304"/>
    <x v="389"/>
    <n v="19"/>
    <n v="285"/>
    <n v="-18.999999999999986"/>
    <n v="1"/>
    <s v="Beverages"/>
  </r>
  <r>
    <x v="558"/>
    <n v="65"/>
    <n v="9.8000000000000007"/>
    <n v="2"/>
    <n v="0"/>
    <n v="19.600000000000001"/>
    <x v="389"/>
    <n v="21.05"/>
    <n v="42.1"/>
    <n v="22.5"/>
    <n v="2"/>
    <s v="Condiments"/>
  </r>
  <r>
    <x v="558"/>
    <n v="74"/>
    <n v="8"/>
    <n v="15"/>
    <n v="0.25"/>
    <n v="120"/>
    <x v="389"/>
    <n v="10"/>
    <n v="112.5"/>
    <n v="-7.5"/>
    <n v="7"/>
    <s v="Produce"/>
  </r>
  <r>
    <x v="559"/>
    <n v="40"/>
    <n v="14.7"/>
    <n v="1"/>
    <n v="0"/>
    <n v="14.7"/>
    <x v="389"/>
    <n v="18.399999999999999"/>
    <n v="18.399999999999999"/>
    <n v="3.6999999999999993"/>
    <n v="8"/>
    <s v="Seafood"/>
  </r>
  <r>
    <x v="560"/>
    <n v="56"/>
    <n v="30.4"/>
    <n v="20"/>
    <n v="0.15"/>
    <n v="608"/>
    <x v="390"/>
    <n v="38"/>
    <n v="646"/>
    <n v="37.999999999999972"/>
    <n v="5"/>
    <s v="Grains/Cereals"/>
  </r>
  <r>
    <x v="560"/>
    <n v="76"/>
    <n v="14.4"/>
    <n v="50"/>
    <n v="0.15"/>
    <n v="720"/>
    <x v="390"/>
    <n v="18"/>
    <n v="765"/>
    <n v="44.999999999999929"/>
    <n v="1"/>
    <s v="Beverages"/>
  </r>
  <r>
    <x v="561"/>
    <n v="52"/>
    <n v="5.6"/>
    <n v="20"/>
    <n v="0"/>
    <n v="112"/>
    <x v="390"/>
    <n v="7"/>
    <n v="140"/>
    <n v="28.000000000000007"/>
    <n v="5"/>
    <s v="Grains/Cereals"/>
  </r>
  <r>
    <x v="562"/>
    <n v="13"/>
    <n v="4.8"/>
    <n v="7"/>
    <n v="0"/>
    <n v="33.6"/>
    <x v="390"/>
    <n v="6"/>
    <n v="42"/>
    <n v="8.4000000000000021"/>
    <n v="8"/>
    <s v="Seafood"/>
  </r>
  <r>
    <x v="562"/>
    <n v="25"/>
    <n v="9.8000000000000007"/>
    <n v="5"/>
    <n v="0"/>
    <n v="49"/>
    <x v="390"/>
    <n v="14"/>
    <n v="70"/>
    <n v="20.999999999999996"/>
    <n v="3"/>
    <s v="Confections"/>
  </r>
  <r>
    <x v="562"/>
    <n v="70"/>
    <n v="9.6"/>
    <n v="5"/>
    <n v="0"/>
    <n v="48"/>
    <x v="390"/>
    <n v="15"/>
    <n v="75"/>
    <n v="27"/>
    <n v="1"/>
    <s v="Beverages"/>
  </r>
  <r>
    <x v="563"/>
    <n v="19"/>
    <n v="7.3"/>
    <n v="15"/>
    <n v="0"/>
    <n v="109.5"/>
    <x v="391"/>
    <n v="9.1999999999999993"/>
    <n v="138"/>
    <n v="28.499999999999993"/>
    <n v="3"/>
    <s v="Confections"/>
  </r>
  <r>
    <x v="563"/>
    <n v="23"/>
    <n v="7.2"/>
    <n v="18"/>
    <n v="0"/>
    <n v="129.6"/>
    <x v="391"/>
    <n v="9"/>
    <n v="162"/>
    <n v="32.4"/>
    <n v="5"/>
    <s v="Grains/Cereals"/>
  </r>
  <r>
    <x v="563"/>
    <n v="40"/>
    <n v="14.7"/>
    <n v="30"/>
    <n v="0"/>
    <n v="441"/>
    <x v="391"/>
    <n v="18.399999999999999"/>
    <n v="552"/>
    <n v="110.99999999999997"/>
    <n v="8"/>
    <s v="Seafood"/>
  </r>
  <r>
    <x v="564"/>
    <n v="31"/>
    <n v="8"/>
    <n v="16"/>
    <n v="0.1"/>
    <n v="128"/>
    <x v="391"/>
    <n v="12.5"/>
    <n v="180"/>
    <n v="52"/>
    <n v="4"/>
    <s v="Dairy Products"/>
  </r>
  <r>
    <x v="564"/>
    <n v="72"/>
    <n v="27.8"/>
    <n v="40"/>
    <n v="0.1"/>
    <n v="1112"/>
    <x v="391"/>
    <n v="34.799999999999997"/>
    <n v="1252.8"/>
    <n v="140.79999999999984"/>
    <n v="4"/>
    <s v="Dairy Products"/>
  </r>
  <r>
    <x v="564"/>
    <n v="77"/>
    <n v="10.4"/>
    <n v="20"/>
    <n v="0"/>
    <n v="208"/>
    <x v="391"/>
    <n v="13"/>
    <n v="260"/>
    <n v="51.999999999999993"/>
    <n v="2"/>
    <s v="Condiments"/>
  </r>
  <r>
    <x v="565"/>
    <n v="2"/>
    <n v="15.2"/>
    <n v="12"/>
    <n v="0.2"/>
    <n v="182.39999999999998"/>
    <x v="392"/>
    <n v="19"/>
    <n v="182.4"/>
    <n v="2.1316282072803006E-14"/>
    <n v="1"/>
    <s v="Beverages"/>
  </r>
  <r>
    <x v="565"/>
    <n v="46"/>
    <n v="9.6"/>
    <n v="35"/>
    <n v="0"/>
    <n v="336"/>
    <x v="392"/>
    <n v="12"/>
    <n v="420"/>
    <n v="84.000000000000014"/>
    <n v="8"/>
    <s v="Seafood"/>
  </r>
  <r>
    <x v="566"/>
    <n v="41"/>
    <n v="7.7"/>
    <n v="20"/>
    <n v="0"/>
    <n v="154"/>
    <x v="392"/>
    <n v="9.65"/>
    <n v="193"/>
    <n v="39"/>
    <n v="8"/>
    <s v="Seafood"/>
  </r>
  <r>
    <x v="566"/>
    <n v="43"/>
    <n v="36.799999999999997"/>
    <n v="20"/>
    <n v="0.15"/>
    <n v="736"/>
    <x v="392"/>
    <n v="46"/>
    <n v="782"/>
    <n v="46.000000000000085"/>
    <n v="1"/>
    <s v="Beverages"/>
  </r>
  <r>
    <x v="566"/>
    <n v="48"/>
    <n v="10.199999999999999"/>
    <n v="8"/>
    <n v="0.15"/>
    <n v="81.599999999999994"/>
    <x v="392"/>
    <n v="12.75"/>
    <n v="86.7"/>
    <n v="5.1000000000000085"/>
    <n v="3"/>
    <s v="Confections"/>
  </r>
  <r>
    <x v="566"/>
    <n v="61"/>
    <n v="22.8"/>
    <n v="30"/>
    <n v="0.15"/>
    <n v="684"/>
    <x v="392"/>
    <n v="28.5"/>
    <n v="726.75"/>
    <n v="42.749999999999915"/>
    <n v="2"/>
    <s v="Condiments"/>
  </r>
  <r>
    <x v="567"/>
    <n v="33"/>
    <n v="2"/>
    <n v="16"/>
    <n v="0"/>
    <n v="32"/>
    <x v="392"/>
    <n v="2.5"/>
    <n v="40"/>
    <n v="8"/>
    <n v="4"/>
    <s v="Dairy Products"/>
  </r>
  <r>
    <x v="568"/>
    <n v="38"/>
    <n v="210.8"/>
    <n v="30"/>
    <n v="0.05"/>
    <n v="6324"/>
    <x v="393"/>
    <n v="263.5"/>
    <n v="7509.75"/>
    <n v="1185.7499999999993"/>
    <n v="1"/>
    <s v="Beverages"/>
  </r>
  <r>
    <x v="568"/>
    <n v="62"/>
    <n v="39.4"/>
    <n v="20"/>
    <n v="0.05"/>
    <n v="788"/>
    <x v="393"/>
    <n v="49.3"/>
    <n v="936.69999999999993"/>
    <n v="148.6999999999999"/>
    <n v="3"/>
    <s v="Confections"/>
  </r>
  <r>
    <x v="569"/>
    <n v="26"/>
    <n v="24.9"/>
    <n v="40"/>
    <n v="0.15"/>
    <n v="996"/>
    <x v="393"/>
    <n v="31.23"/>
    <n v="1061.82"/>
    <n v="65.820000000000078"/>
    <n v="3"/>
    <s v="Confections"/>
  </r>
  <r>
    <x v="569"/>
    <n v="38"/>
    <n v="210.8"/>
    <n v="30"/>
    <n v="0"/>
    <n v="6324"/>
    <x v="393"/>
    <n v="263.5"/>
    <n v="7905"/>
    <n v="1580.9999999999995"/>
    <n v="1"/>
    <s v="Beverages"/>
  </r>
  <r>
    <x v="569"/>
    <n v="40"/>
    <n v="14.7"/>
    <n v="60"/>
    <n v="0.15"/>
    <n v="882"/>
    <x v="393"/>
    <n v="18.399999999999999"/>
    <n v="938.4"/>
    <n v="56.39999999999997"/>
    <n v="8"/>
    <s v="Seafood"/>
  </r>
  <r>
    <x v="569"/>
    <n v="62"/>
    <n v="39.4"/>
    <n v="25"/>
    <n v="0.15"/>
    <n v="985"/>
    <x v="393"/>
    <n v="49.3"/>
    <n v="1047.625"/>
    <n v="62.624999999999886"/>
    <n v="3"/>
    <s v="Confections"/>
  </r>
  <r>
    <x v="570"/>
    <n v="32"/>
    <n v="25.6"/>
    <n v="20"/>
    <n v="0"/>
    <n v="512"/>
    <x v="394"/>
    <n v="32"/>
    <n v="640"/>
    <n v="127.99999999999997"/>
    <n v="4"/>
    <s v="Dairy Products"/>
  </r>
  <r>
    <x v="570"/>
    <n v="41"/>
    <n v="7.7"/>
    <n v="20"/>
    <n v="0"/>
    <n v="154"/>
    <x v="394"/>
    <n v="9.65"/>
    <n v="193"/>
    <n v="39"/>
    <n v="8"/>
    <s v="Seafood"/>
  </r>
  <r>
    <x v="571"/>
    <n v="43"/>
    <n v="36.799999999999997"/>
    <n v="7"/>
    <n v="0"/>
    <n v="257.59999999999997"/>
    <x v="394"/>
    <n v="46"/>
    <n v="322"/>
    <n v="64.40000000000002"/>
    <n v="1"/>
    <s v="Beverages"/>
  </r>
  <r>
    <x v="571"/>
    <n v="75"/>
    <n v="6.2"/>
    <n v="20"/>
    <n v="0"/>
    <n v="124"/>
    <x v="394"/>
    <n v="7.75"/>
    <n v="155"/>
    <n v="30.999999999999996"/>
    <n v="1"/>
    <s v="Beverages"/>
  </r>
  <r>
    <x v="572"/>
    <n v="56"/>
    <n v="30.4"/>
    <n v="30"/>
    <n v="0"/>
    <n v="912"/>
    <x v="394"/>
    <n v="38"/>
    <n v="1140"/>
    <n v="228.00000000000006"/>
    <n v="5"/>
    <s v="Grains/Cereals"/>
  </r>
  <r>
    <x v="573"/>
    <n v="35"/>
    <n v="14.4"/>
    <n v="20"/>
    <n v="0"/>
    <n v="288"/>
    <x v="395"/>
    <n v="18"/>
    <n v="360"/>
    <n v="72"/>
    <n v="1"/>
    <s v="Beverages"/>
  </r>
  <r>
    <x v="573"/>
    <n v="51"/>
    <n v="42.4"/>
    <n v="6"/>
    <n v="0"/>
    <n v="254.39999999999998"/>
    <x v="395"/>
    <n v="53"/>
    <n v="318"/>
    <n v="63.600000000000009"/>
    <n v="7"/>
    <s v="Produce"/>
  </r>
  <r>
    <x v="574"/>
    <n v="62"/>
    <n v="39.4"/>
    <n v="3"/>
    <n v="0"/>
    <n v="118.19999999999999"/>
    <x v="395"/>
    <n v="49.3"/>
    <n v="147.89999999999998"/>
    <n v="29.699999999999996"/>
    <n v="3"/>
    <s v="Confections"/>
  </r>
  <r>
    <x v="574"/>
    <n v="70"/>
    <n v="9.6"/>
    <n v="6"/>
    <n v="0"/>
    <n v="57.599999999999994"/>
    <x v="395"/>
    <n v="15"/>
    <n v="90"/>
    <n v="32.400000000000006"/>
    <n v="1"/>
    <s v="Beverages"/>
  </r>
  <r>
    <x v="575"/>
    <n v="11"/>
    <n v="9.8000000000000007"/>
    <n v="20"/>
    <n v="0.1"/>
    <n v="196"/>
    <x v="396"/>
    <n v="21"/>
    <n v="378"/>
    <n v="182.00000000000003"/>
    <n v="4"/>
    <s v="Dairy Products"/>
  </r>
  <r>
    <x v="575"/>
    <n v="57"/>
    <n v="15.6"/>
    <n v="15"/>
    <n v="0"/>
    <n v="234"/>
    <x v="396"/>
    <n v="19.5"/>
    <n v="292.5"/>
    <n v="58.500000000000007"/>
    <n v="5"/>
    <s v="Grains/Cereals"/>
  </r>
  <r>
    <x v="575"/>
    <n v="59"/>
    <n v="44"/>
    <n v="40"/>
    <n v="0.1"/>
    <n v="1760"/>
    <x v="396"/>
    <n v="55"/>
    <n v="1980"/>
    <n v="220"/>
    <n v="4"/>
    <s v="Dairy Products"/>
  </r>
  <r>
    <x v="575"/>
    <n v="77"/>
    <n v="10.4"/>
    <n v="15"/>
    <n v="0.1"/>
    <n v="156"/>
    <x v="396"/>
    <n v="13"/>
    <n v="175.5"/>
    <n v="19.500000000000011"/>
    <n v="2"/>
    <s v="Condiments"/>
  </r>
  <r>
    <x v="576"/>
    <n v="41"/>
    <n v="7.7"/>
    <n v="12"/>
    <n v="0"/>
    <n v="92.4"/>
    <x v="396"/>
    <n v="9.65"/>
    <n v="115.80000000000001"/>
    <n v="23.400000000000002"/>
    <n v="8"/>
    <s v="Seafood"/>
  </r>
  <r>
    <x v="576"/>
    <n v="70"/>
    <n v="9.6"/>
    <n v="9"/>
    <n v="0"/>
    <n v="86.399999999999991"/>
    <x v="396"/>
    <n v="15"/>
    <n v="135"/>
    <n v="48.6"/>
    <n v="1"/>
    <s v="Beverages"/>
  </r>
  <r>
    <x v="577"/>
    <n v="26"/>
    <n v="24.9"/>
    <n v="12"/>
    <n v="0"/>
    <n v="298.79999999999995"/>
    <x v="396"/>
    <n v="31.23"/>
    <n v="374.76"/>
    <n v="75.960000000000022"/>
    <n v="3"/>
    <s v="Confections"/>
  </r>
  <r>
    <x v="577"/>
    <n v="53"/>
    <n v="26.2"/>
    <n v="20"/>
    <n v="0"/>
    <n v="524"/>
    <x v="396"/>
    <n v="32.799999999999997"/>
    <n v="656"/>
    <n v="131.99999999999994"/>
    <n v="6"/>
    <s v="Meat/Poultry"/>
  </r>
  <r>
    <x v="578"/>
    <n v="31"/>
    <n v="8"/>
    <n v="35"/>
    <n v="0"/>
    <n v="280"/>
    <x v="397"/>
    <n v="12.5"/>
    <n v="437.5"/>
    <n v="157.5"/>
    <n v="4"/>
    <s v="Dairy Products"/>
  </r>
  <r>
    <x v="578"/>
    <n v="57"/>
    <n v="15.6"/>
    <n v="15"/>
    <n v="0"/>
    <n v="234"/>
    <x v="397"/>
    <n v="19.5"/>
    <n v="292.5"/>
    <n v="58.500000000000007"/>
    <n v="5"/>
    <s v="Grains/Cereals"/>
  </r>
  <r>
    <x v="579"/>
    <n v="10"/>
    <n v="24.8"/>
    <n v="15"/>
    <n v="0"/>
    <n v="372"/>
    <x v="397"/>
    <n v="31"/>
    <n v="465"/>
    <n v="92.999999999999986"/>
    <n v="8"/>
    <s v="Seafood"/>
  </r>
  <r>
    <x v="579"/>
    <n v="39"/>
    <n v="14.4"/>
    <n v="21"/>
    <n v="0"/>
    <n v="302.40000000000003"/>
    <x v="397"/>
    <n v="18"/>
    <n v="378"/>
    <n v="75.599999999999994"/>
    <n v="1"/>
    <s v="Beverages"/>
  </r>
  <r>
    <x v="580"/>
    <n v="20"/>
    <n v="64.8"/>
    <n v="5"/>
    <n v="0"/>
    <n v="324"/>
    <x v="398"/>
    <n v="81"/>
    <n v="405"/>
    <n v="81.000000000000014"/>
    <n v="3"/>
    <s v="Confections"/>
  </r>
  <r>
    <x v="580"/>
    <n v="38"/>
    <n v="210.8"/>
    <n v="2"/>
    <n v="0"/>
    <n v="421.6"/>
    <x v="398"/>
    <n v="263.5"/>
    <n v="527"/>
    <n v="105.39999999999998"/>
    <n v="1"/>
    <s v="Beverages"/>
  </r>
  <r>
    <x v="581"/>
    <n v="2"/>
    <n v="15.2"/>
    <n v="10"/>
    <n v="0"/>
    <n v="152"/>
    <x v="398"/>
    <n v="19"/>
    <n v="190"/>
    <n v="38.000000000000007"/>
    <n v="1"/>
    <s v="Beverages"/>
  </r>
  <r>
    <x v="581"/>
    <n v="8"/>
    <n v="25.6"/>
    <n v="20"/>
    <n v="0"/>
    <n v="512"/>
    <x v="398"/>
    <n v="40"/>
    <n v="800"/>
    <n v="288"/>
    <n v="2"/>
    <s v="Condiments"/>
  </r>
  <r>
    <x v="581"/>
    <n v="13"/>
    <n v="4.8"/>
    <n v="10"/>
    <n v="0"/>
    <n v="48"/>
    <x v="398"/>
    <n v="6"/>
    <n v="60"/>
    <n v="12.000000000000002"/>
    <n v="8"/>
    <s v="Seafood"/>
  </r>
  <r>
    <x v="581"/>
    <n v="60"/>
    <n v="27.2"/>
    <n v="21"/>
    <n v="0"/>
    <n v="571.19999999999993"/>
    <x v="398"/>
    <n v="34"/>
    <n v="714"/>
    <n v="142.80000000000001"/>
    <n v="4"/>
    <s v="Dairy Products"/>
  </r>
  <r>
    <x v="582"/>
    <n v="6"/>
    <n v="16"/>
    <n v="6"/>
    <n v="0"/>
    <n v="96"/>
    <x v="398"/>
    <n v="25"/>
    <n v="150"/>
    <n v="54"/>
    <n v="2"/>
    <s v="Condiments"/>
  </r>
  <r>
    <x v="582"/>
    <n v="39"/>
    <n v="14.4"/>
    <n v="28"/>
    <n v="0"/>
    <n v="403.2"/>
    <x v="398"/>
    <n v="18"/>
    <n v="504"/>
    <n v="100.79999999999998"/>
    <n v="1"/>
    <s v="Beverages"/>
  </r>
  <r>
    <x v="582"/>
    <n v="60"/>
    <n v="27.2"/>
    <n v="30"/>
    <n v="0"/>
    <n v="816"/>
    <x v="398"/>
    <n v="34"/>
    <n v="1020"/>
    <n v="204.00000000000003"/>
    <n v="4"/>
    <s v="Dairy Products"/>
  </r>
  <r>
    <x v="582"/>
    <n v="68"/>
    <n v="8"/>
    <n v="24"/>
    <n v="0"/>
    <n v="192"/>
    <x v="398"/>
    <n v="12.5"/>
    <n v="300"/>
    <n v="108"/>
    <n v="3"/>
    <s v="Confections"/>
  </r>
  <r>
    <x v="583"/>
    <n v="19"/>
    <n v="7.3"/>
    <n v="2"/>
    <n v="0"/>
    <n v="14.6"/>
    <x v="399"/>
    <n v="9.1999999999999993"/>
    <n v="18.399999999999999"/>
    <n v="3.7999999999999989"/>
    <n v="3"/>
    <s v="Confections"/>
  </r>
  <r>
    <x v="583"/>
    <n v="35"/>
    <n v="14.4"/>
    <n v="8"/>
    <n v="0"/>
    <n v="115.2"/>
    <x v="399"/>
    <n v="18"/>
    <n v="144"/>
    <n v="28.799999999999997"/>
    <n v="1"/>
    <s v="Beverages"/>
  </r>
  <r>
    <x v="583"/>
    <n v="38"/>
    <n v="210.8"/>
    <n v="8"/>
    <n v="0"/>
    <n v="1686.4"/>
    <x v="399"/>
    <n v="263.5"/>
    <n v="2108"/>
    <n v="421.59999999999991"/>
    <n v="1"/>
    <s v="Beverages"/>
  </r>
  <r>
    <x v="583"/>
    <n v="43"/>
    <n v="36.799999999999997"/>
    <n v="9"/>
    <n v="0"/>
    <n v="331.2"/>
    <x v="399"/>
    <n v="46"/>
    <n v="414"/>
    <n v="82.800000000000026"/>
    <n v="1"/>
    <s v="Beverages"/>
  </r>
  <r>
    <x v="584"/>
    <n v="13"/>
    <n v="4.8"/>
    <n v="3"/>
    <n v="0.2"/>
    <n v="14.399999999999999"/>
    <x v="399"/>
    <n v="6"/>
    <n v="14.4"/>
    <n v="2.6645352591003757E-15"/>
    <n v="8"/>
    <s v="Seafood"/>
  </r>
  <r>
    <x v="584"/>
    <n v="25"/>
    <n v="9.8000000000000007"/>
    <n v="10"/>
    <n v="0.2"/>
    <n v="98"/>
    <x v="399"/>
    <n v="14"/>
    <n v="112"/>
    <n v="14.000000000000004"/>
    <n v="3"/>
    <s v="Confections"/>
  </r>
  <r>
    <x v="584"/>
    <n v="44"/>
    <n v="12.4"/>
    <n v="16"/>
    <n v="0.2"/>
    <n v="198.4"/>
    <x v="399"/>
    <n v="19.45"/>
    <n v="248.96"/>
    <n v="50.56"/>
    <n v="2"/>
    <s v="Condiments"/>
  </r>
  <r>
    <x v="584"/>
    <n v="64"/>
    <n v="26.6"/>
    <n v="3"/>
    <n v="0"/>
    <n v="79.800000000000011"/>
    <x v="399"/>
    <n v="33.25"/>
    <n v="99.75"/>
    <n v="19.949999999999996"/>
    <n v="5"/>
    <s v="Grains/Cereals"/>
  </r>
  <r>
    <x v="585"/>
    <n v="7"/>
    <n v="19.2"/>
    <n v="20"/>
    <n v="0.1"/>
    <n v="384"/>
    <x v="400"/>
    <n v="30"/>
    <n v="540"/>
    <n v="156"/>
    <n v="7"/>
    <s v="Produce"/>
  </r>
  <r>
    <x v="585"/>
    <n v="31"/>
    <n v="8"/>
    <n v="9"/>
    <n v="0.1"/>
    <n v="72"/>
    <x v="400"/>
    <n v="12.5"/>
    <n v="101.25"/>
    <n v="29.25"/>
    <n v="4"/>
    <s v="Dairy Products"/>
  </r>
  <r>
    <x v="585"/>
    <n v="53"/>
    <n v="26.2"/>
    <n v="9"/>
    <n v="0.1"/>
    <n v="235.79999999999998"/>
    <x v="400"/>
    <n v="32.799999999999997"/>
    <n v="265.68"/>
    <n v="29.880000000000003"/>
    <n v="6"/>
    <s v="Meat/Poultry"/>
  </r>
  <r>
    <x v="586"/>
    <n v="29"/>
    <n v="99"/>
    <n v="8"/>
    <n v="0.05"/>
    <n v="792"/>
    <x v="400"/>
    <n v="123.79"/>
    <n v="940.80399999999997"/>
    <n v="148.80399999999997"/>
    <n v="6"/>
    <s v="Meat/Poultry"/>
  </r>
  <r>
    <x v="586"/>
    <n v="30"/>
    <n v="20.7"/>
    <n v="20"/>
    <n v="0.05"/>
    <n v="414"/>
    <x v="400"/>
    <n v="25.89"/>
    <n v="491.90999999999991"/>
    <n v="77.909999999999968"/>
    <n v="8"/>
    <s v="Seafood"/>
  </r>
  <r>
    <x v="587"/>
    <n v="59"/>
    <n v="44"/>
    <n v="15"/>
    <n v="0"/>
    <n v="660"/>
    <x v="400"/>
    <n v="55"/>
    <n v="825"/>
    <n v="165"/>
    <n v="4"/>
    <s v="Dairy Products"/>
  </r>
  <r>
    <x v="587"/>
    <n v="77"/>
    <n v="10.4"/>
    <n v="2"/>
    <n v="0.2"/>
    <n v="20.8"/>
    <x v="400"/>
    <n v="13"/>
    <n v="20.8"/>
    <n v="0"/>
    <n v="2"/>
    <s v="Condiments"/>
  </r>
  <r>
    <x v="588"/>
    <n v="22"/>
    <n v="9.8000000000000007"/>
    <n v="52"/>
    <n v="0"/>
    <n v="509.6"/>
    <x v="401"/>
    <n v="21"/>
    <n v="1092"/>
    <n v="582.4"/>
    <n v="5"/>
    <s v="Grains/Cereals"/>
  </r>
  <r>
    <x v="588"/>
    <n v="35"/>
    <n v="14.4"/>
    <n v="6"/>
    <n v="0"/>
    <n v="86.4"/>
    <x v="401"/>
    <n v="18"/>
    <n v="108"/>
    <n v="21.599999999999998"/>
    <n v="1"/>
    <s v="Beverages"/>
  </r>
  <r>
    <x v="588"/>
    <n v="57"/>
    <n v="15.6"/>
    <n v="24"/>
    <n v="0"/>
    <n v="374.4"/>
    <x v="401"/>
    <n v="19.5"/>
    <n v="468"/>
    <n v="93.600000000000009"/>
    <n v="5"/>
    <s v="Grains/Cereals"/>
  </r>
  <r>
    <x v="588"/>
    <n v="60"/>
    <n v="27.2"/>
    <n v="60"/>
    <n v="0"/>
    <n v="1632"/>
    <x v="401"/>
    <n v="34"/>
    <n v="2040"/>
    <n v="408.00000000000006"/>
    <n v="4"/>
    <s v="Dairy Products"/>
  </r>
  <r>
    <x v="588"/>
    <n v="64"/>
    <n v="26.6"/>
    <n v="30"/>
    <n v="0"/>
    <n v="798"/>
    <x v="401"/>
    <n v="33.25"/>
    <n v="997.5"/>
    <n v="199.49999999999994"/>
    <n v="5"/>
    <s v="Grains/Cereals"/>
  </r>
  <r>
    <x v="589"/>
    <n v="13"/>
    <n v="4.8"/>
    <n v="6"/>
    <n v="0"/>
    <n v="28.799999999999997"/>
    <x v="401"/>
    <n v="6"/>
    <n v="36"/>
    <n v="7.2000000000000011"/>
    <n v="8"/>
    <s v="Seafood"/>
  </r>
  <r>
    <x v="589"/>
    <n v="40"/>
    <n v="14.7"/>
    <n v="25"/>
    <n v="0"/>
    <n v="367.5"/>
    <x v="401"/>
    <n v="18.399999999999999"/>
    <n v="459.99999999999994"/>
    <n v="92.499999999999986"/>
    <n v="8"/>
    <s v="Seafood"/>
  </r>
  <r>
    <x v="589"/>
    <n v="47"/>
    <n v="7.6"/>
    <n v="40"/>
    <n v="0.25"/>
    <n v="304"/>
    <x v="401"/>
    <n v="9.5"/>
    <n v="285"/>
    <n v="-18.999999999999986"/>
    <n v="3"/>
    <s v="Confections"/>
  </r>
  <r>
    <x v="589"/>
    <n v="76"/>
    <n v="14.4"/>
    <n v="21"/>
    <n v="0.25"/>
    <n v="302.40000000000003"/>
    <x v="401"/>
    <n v="18"/>
    <n v="283.5"/>
    <n v="-18.900000000000006"/>
    <n v="1"/>
    <s v="Beverages"/>
  </r>
  <r>
    <x v="590"/>
    <n v="1"/>
    <n v="14.4"/>
    <n v="4"/>
    <n v="0.25"/>
    <n v="57.6"/>
    <x v="402"/>
    <n v="18"/>
    <n v="54"/>
    <n v="-3.6000000000000014"/>
    <n v="1"/>
    <s v="Beverages"/>
  </r>
  <r>
    <x v="590"/>
    <n v="18"/>
    <n v="50"/>
    <n v="25"/>
    <n v="0.25"/>
    <n v="1250"/>
    <x v="402"/>
    <n v="62.5"/>
    <n v="1171.875"/>
    <n v="-78.125"/>
    <n v="8"/>
    <s v="Seafood"/>
  </r>
  <r>
    <x v="590"/>
    <n v="36"/>
    <n v="15.2"/>
    <n v="50"/>
    <n v="0.25"/>
    <n v="760"/>
    <x v="402"/>
    <n v="19"/>
    <n v="712.5"/>
    <n v="-47.499999999999964"/>
    <n v="8"/>
    <s v="Seafood"/>
  </r>
  <r>
    <x v="591"/>
    <n v="58"/>
    <n v="10.6"/>
    <n v="30"/>
    <n v="0.1"/>
    <n v="318"/>
    <x v="402"/>
    <n v="13.25"/>
    <n v="357.75"/>
    <n v="39.750000000000028"/>
    <n v="8"/>
    <s v="Seafood"/>
  </r>
  <r>
    <x v="591"/>
    <n v="72"/>
    <n v="27.8"/>
    <n v="15"/>
    <n v="0.1"/>
    <n v="417"/>
    <x v="402"/>
    <n v="34.799999999999997"/>
    <n v="469.8"/>
    <n v="52.79999999999994"/>
    <n v="4"/>
    <s v="Dairy Products"/>
  </r>
  <r>
    <x v="592"/>
    <n v="25"/>
    <n v="9.8000000000000007"/>
    <n v="6"/>
    <n v="0.2"/>
    <n v="58.800000000000004"/>
    <x v="402"/>
    <n v="14"/>
    <n v="67.2"/>
    <n v="8.4000000000000021"/>
    <n v="3"/>
    <s v="Confections"/>
  </r>
  <r>
    <x v="592"/>
    <n v="39"/>
    <n v="14.4"/>
    <n v="10"/>
    <n v="0.2"/>
    <n v="144"/>
    <x v="402"/>
    <n v="18"/>
    <n v="144"/>
    <n v="0"/>
    <n v="1"/>
    <s v="Beverages"/>
  </r>
  <r>
    <x v="593"/>
    <n v="10"/>
    <n v="24.8"/>
    <n v="16"/>
    <n v="0"/>
    <n v="396.8"/>
    <x v="403"/>
    <n v="31"/>
    <n v="496"/>
    <n v="99.199999999999989"/>
    <n v="8"/>
    <s v="Seafood"/>
  </r>
  <r>
    <x v="593"/>
    <n v="56"/>
    <n v="30.4"/>
    <n v="30"/>
    <n v="0"/>
    <n v="912"/>
    <x v="403"/>
    <n v="38"/>
    <n v="1140"/>
    <n v="228.00000000000006"/>
    <n v="5"/>
    <s v="Grains/Cereals"/>
  </r>
  <r>
    <x v="593"/>
    <n v="59"/>
    <n v="44"/>
    <n v="50"/>
    <n v="0"/>
    <n v="2200"/>
    <x v="403"/>
    <n v="55"/>
    <n v="2750"/>
    <n v="550"/>
    <n v="4"/>
    <s v="Dairy Products"/>
  </r>
  <r>
    <x v="593"/>
    <n v="77"/>
    <n v="10.4"/>
    <n v="15"/>
    <n v="0"/>
    <n v="156"/>
    <x v="403"/>
    <n v="13"/>
    <n v="195"/>
    <n v="38.999999999999993"/>
    <n v="2"/>
    <s v="Condiments"/>
  </r>
  <r>
    <x v="594"/>
    <n v="11"/>
    <n v="9.8000000000000007"/>
    <n v="15"/>
    <n v="0"/>
    <n v="147"/>
    <x v="403"/>
    <n v="21"/>
    <n v="315"/>
    <n v="168"/>
    <n v="4"/>
    <s v="Dairy Products"/>
  </r>
  <r>
    <x v="594"/>
    <n v="43"/>
    <n v="36.799999999999997"/>
    <n v="5"/>
    <n v="0"/>
    <n v="184"/>
    <x v="403"/>
    <n v="46"/>
    <n v="230"/>
    <n v="46.000000000000014"/>
    <n v="1"/>
    <s v="Beverages"/>
  </r>
  <r>
    <x v="594"/>
    <n v="68"/>
    <n v="8"/>
    <n v="20"/>
    <n v="0"/>
    <n v="160"/>
    <x v="403"/>
    <n v="12.5"/>
    <n v="250"/>
    <n v="90"/>
    <n v="3"/>
    <s v="Confections"/>
  </r>
  <r>
    <x v="594"/>
    <n v="70"/>
    <n v="9.6"/>
    <n v="12"/>
    <n v="0"/>
    <n v="115.19999999999999"/>
    <x v="403"/>
    <n v="15"/>
    <n v="180"/>
    <n v="64.800000000000011"/>
    <n v="1"/>
    <s v="Beverages"/>
  </r>
  <r>
    <x v="595"/>
    <n v="51"/>
    <n v="42.4"/>
    <n v="4"/>
    <n v="0.25"/>
    <n v="169.6"/>
    <x v="404"/>
    <n v="53"/>
    <n v="159"/>
    <n v="-10.599999999999994"/>
    <n v="7"/>
    <s v="Produce"/>
  </r>
  <r>
    <x v="596"/>
    <n v="22"/>
    <n v="9.8000000000000007"/>
    <n v="35"/>
    <n v="0"/>
    <n v="343"/>
    <x v="404"/>
    <n v="21"/>
    <n v="735"/>
    <n v="392"/>
    <n v="5"/>
    <s v="Grains/Cereals"/>
  </r>
  <r>
    <x v="597"/>
    <n v="23"/>
    <n v="7.2"/>
    <n v="70"/>
    <n v="0.1"/>
    <n v="504"/>
    <x v="404"/>
    <n v="9"/>
    <n v="567"/>
    <n v="62.999999999999964"/>
    <n v="5"/>
    <s v="Grains/Cereals"/>
  </r>
  <r>
    <x v="597"/>
    <n v="35"/>
    <n v="14.4"/>
    <n v="25"/>
    <n v="0.1"/>
    <n v="360"/>
    <x v="404"/>
    <n v="18"/>
    <n v="405"/>
    <n v="44.999999999999972"/>
    <n v="1"/>
    <s v="Beverages"/>
  </r>
  <r>
    <x v="597"/>
    <n v="42"/>
    <n v="9.8000000000000007"/>
    <n v="42"/>
    <n v="0.1"/>
    <n v="411.6"/>
    <x v="404"/>
    <n v="14"/>
    <n v="529.20000000000005"/>
    <n v="117.59999999999995"/>
    <n v="5"/>
    <s v="Grains/Cereals"/>
  </r>
  <r>
    <x v="597"/>
    <n v="58"/>
    <n v="10.6"/>
    <n v="60"/>
    <n v="0.1"/>
    <n v="636"/>
    <x v="404"/>
    <n v="13.25"/>
    <n v="715.5"/>
    <n v="79.500000000000057"/>
    <n v="8"/>
    <s v="Seafood"/>
  </r>
  <r>
    <x v="597"/>
    <n v="64"/>
    <n v="26.6"/>
    <n v="48"/>
    <n v="0"/>
    <n v="1276.8000000000002"/>
    <x v="404"/>
    <n v="33.25"/>
    <n v="1596"/>
    <n v="319.19999999999993"/>
    <n v="5"/>
    <s v="Grains/Cereals"/>
  </r>
  <r>
    <x v="598"/>
    <n v="4"/>
    <n v="17.600000000000001"/>
    <n v="21"/>
    <n v="0"/>
    <n v="369.6"/>
    <x v="405"/>
    <n v="22"/>
    <n v="462"/>
    <n v="92.399999999999977"/>
    <n v="2"/>
    <s v="Condiments"/>
  </r>
  <r>
    <x v="598"/>
    <n v="70"/>
    <n v="9.6"/>
    <n v="30"/>
    <n v="0"/>
    <n v="288"/>
    <x v="405"/>
    <n v="15"/>
    <n v="450"/>
    <n v="162"/>
    <n v="1"/>
    <s v="Beverages"/>
  </r>
  <r>
    <x v="598"/>
    <n v="74"/>
    <n v="8"/>
    <n v="20"/>
    <n v="0"/>
    <n v="160"/>
    <x v="405"/>
    <n v="10"/>
    <n v="200"/>
    <n v="40"/>
    <n v="7"/>
    <s v="Produce"/>
  </r>
  <r>
    <x v="599"/>
    <n v="1"/>
    <n v="14.4"/>
    <n v="80"/>
    <n v="0.2"/>
    <n v="1152"/>
    <x v="405"/>
    <n v="18"/>
    <n v="1152"/>
    <n v="0"/>
    <n v="1"/>
    <s v="Beverages"/>
  </r>
  <r>
    <x v="599"/>
    <n v="19"/>
    <n v="7.3"/>
    <n v="12"/>
    <n v="0.2"/>
    <n v="87.6"/>
    <x v="405"/>
    <n v="9.1999999999999993"/>
    <n v="88.32"/>
    <n v="0.71999999999999531"/>
    <n v="3"/>
    <s v="Confections"/>
  </r>
  <r>
    <x v="599"/>
    <n v="37"/>
    <n v="20.8"/>
    <n v="60"/>
    <n v="0.2"/>
    <n v="1248"/>
    <x v="405"/>
    <n v="26"/>
    <n v="1248"/>
    <n v="0"/>
    <n v="8"/>
    <s v="Seafood"/>
  </r>
  <r>
    <x v="599"/>
    <n v="45"/>
    <n v="7.6"/>
    <n v="36"/>
    <n v="0.2"/>
    <n v="273.59999999999997"/>
    <x v="405"/>
    <n v="9.5"/>
    <n v="273.60000000000002"/>
    <n v="3.1974423109204508E-14"/>
    <n v="8"/>
    <s v="Seafood"/>
  </r>
  <r>
    <x v="599"/>
    <n v="60"/>
    <n v="27.2"/>
    <n v="45"/>
    <n v="0.2"/>
    <n v="1224"/>
    <x v="405"/>
    <n v="34"/>
    <n v="1224"/>
    <n v="1.5987211554602254E-13"/>
    <n v="4"/>
    <s v="Dairy Products"/>
  </r>
  <r>
    <x v="599"/>
    <n v="71"/>
    <n v="17.2"/>
    <n v="55"/>
    <n v="0.2"/>
    <n v="946"/>
    <x v="405"/>
    <n v="21.5"/>
    <n v="946"/>
    <n v="0"/>
    <n v="4"/>
    <s v="Dairy Products"/>
  </r>
  <r>
    <x v="600"/>
    <n v="5"/>
    <n v="13.6"/>
    <n v="30"/>
    <n v="0"/>
    <n v="408"/>
    <x v="406"/>
    <n v="21.35"/>
    <n v="640.5"/>
    <n v="232.50000000000006"/>
    <n v="2"/>
    <s v="Condiments"/>
  </r>
  <r>
    <x v="600"/>
    <n v="9"/>
    <n v="77.599999999999994"/>
    <n v="3"/>
    <n v="0"/>
    <n v="232.79999999999998"/>
    <x v="406"/>
    <n v="97"/>
    <n v="291"/>
    <n v="58.200000000000017"/>
    <n v="6"/>
    <s v="Meat/Poultry"/>
  </r>
  <r>
    <x v="601"/>
    <n v="3"/>
    <n v="8"/>
    <n v="49"/>
    <n v="0"/>
    <n v="392"/>
    <x v="406"/>
    <n v="10"/>
    <n v="490"/>
    <n v="98"/>
    <n v="2"/>
    <s v="Condiments"/>
  </r>
  <r>
    <x v="601"/>
    <n v="26"/>
    <n v="24.9"/>
    <n v="18"/>
    <n v="0.15"/>
    <n v="448.2"/>
    <x v="406"/>
    <n v="31.23"/>
    <n v="477.81899999999996"/>
    <n v="29.619000000000035"/>
    <n v="3"/>
    <s v="Confections"/>
  </r>
  <r>
    <x v="602"/>
    <n v="25"/>
    <n v="9.8000000000000007"/>
    <n v="20"/>
    <n v="0.15"/>
    <n v="196"/>
    <x v="406"/>
    <n v="14"/>
    <n v="238"/>
    <n v="41.999999999999993"/>
    <n v="3"/>
    <s v="Confections"/>
  </r>
  <r>
    <x v="602"/>
    <n v="33"/>
    <n v="2"/>
    <n v="4"/>
    <n v="0.15"/>
    <n v="8"/>
    <x v="406"/>
    <n v="2.5"/>
    <n v="8.5"/>
    <n v="0.5"/>
    <n v="4"/>
    <s v="Dairy Products"/>
  </r>
  <r>
    <x v="602"/>
    <n v="70"/>
    <n v="9.6"/>
    <n v="30"/>
    <n v="0.15"/>
    <n v="288"/>
    <x v="406"/>
    <n v="15"/>
    <n v="382.5"/>
    <n v="94.500000000000014"/>
    <n v="1"/>
    <s v="Beverages"/>
  </r>
  <r>
    <x v="603"/>
    <n v="2"/>
    <n v="15.2"/>
    <n v="5"/>
    <n v="0.05"/>
    <n v="76"/>
    <x v="407"/>
    <n v="19"/>
    <n v="90.25"/>
    <n v="14.250000000000007"/>
    <n v="1"/>
    <s v="Beverages"/>
  </r>
  <r>
    <x v="603"/>
    <n v="25"/>
    <n v="9.8000000000000007"/>
    <n v="10"/>
    <n v="0.05"/>
    <n v="98"/>
    <x v="407"/>
    <n v="14"/>
    <n v="133"/>
    <n v="34.999999999999986"/>
    <n v="3"/>
    <s v="Confections"/>
  </r>
  <r>
    <x v="603"/>
    <n v="57"/>
    <n v="15.6"/>
    <n v="10"/>
    <n v="0.05"/>
    <n v="156"/>
    <x v="407"/>
    <n v="19.5"/>
    <n v="185.25"/>
    <n v="29.249999999999989"/>
    <n v="5"/>
    <s v="Grains/Cereals"/>
  </r>
  <r>
    <x v="603"/>
    <n v="59"/>
    <n v="44"/>
    <n v="42"/>
    <n v="0.05"/>
    <n v="1848"/>
    <x v="407"/>
    <n v="55"/>
    <n v="2194.5"/>
    <n v="346.5"/>
    <n v="4"/>
    <s v="Dairy Products"/>
  </r>
  <r>
    <x v="604"/>
    <n v="2"/>
    <n v="15.2"/>
    <n v="15"/>
    <n v="0"/>
    <n v="228"/>
    <x v="407"/>
    <n v="19"/>
    <n v="285"/>
    <n v="57.000000000000014"/>
    <n v="1"/>
    <s v="Beverages"/>
  </r>
  <r>
    <x v="604"/>
    <n v="17"/>
    <n v="31.2"/>
    <n v="6"/>
    <n v="0"/>
    <n v="187.2"/>
    <x v="407"/>
    <n v="39"/>
    <n v="234"/>
    <n v="46.800000000000004"/>
    <n v="6"/>
    <s v="Meat/Poultry"/>
  </r>
  <r>
    <x v="604"/>
    <n v="62"/>
    <n v="39.4"/>
    <n v="50"/>
    <n v="0"/>
    <n v="1970"/>
    <x v="407"/>
    <n v="49.3"/>
    <n v="2465"/>
    <n v="494.99999999999994"/>
    <n v="3"/>
    <s v="Confections"/>
  </r>
  <r>
    <x v="605"/>
    <n v="18"/>
    <n v="50"/>
    <n v="10"/>
    <n v="0"/>
    <n v="500"/>
    <x v="408"/>
    <n v="62.5"/>
    <n v="625"/>
    <n v="125"/>
    <n v="8"/>
    <s v="Seafood"/>
  </r>
  <r>
    <x v="606"/>
    <n v="10"/>
    <n v="24.8"/>
    <n v="100"/>
    <n v="0.15"/>
    <n v="2480"/>
    <x v="408"/>
    <n v="31"/>
    <n v="2635"/>
    <n v="154.99999999999972"/>
    <n v="8"/>
    <s v="Seafood"/>
  </r>
  <r>
    <x v="606"/>
    <n v="13"/>
    <n v="4.8"/>
    <n v="65"/>
    <n v="0.15"/>
    <n v="312"/>
    <x v="408"/>
    <n v="6"/>
    <n v="331.5"/>
    <n v="19.499999999999989"/>
    <n v="8"/>
    <s v="Seafood"/>
  </r>
  <r>
    <x v="607"/>
    <n v="16"/>
    <n v="13.9"/>
    <n v="50"/>
    <n v="0"/>
    <n v="695"/>
    <x v="408"/>
    <n v="17.45"/>
    <n v="872.5"/>
    <n v="177.49999999999994"/>
    <n v="3"/>
    <s v="Confections"/>
  </r>
  <r>
    <x v="607"/>
    <n v="31"/>
    <n v="8"/>
    <n v="14"/>
    <n v="0"/>
    <n v="112"/>
    <x v="408"/>
    <n v="12.5"/>
    <n v="175"/>
    <n v="63"/>
    <n v="4"/>
    <s v="Dairy Products"/>
  </r>
  <r>
    <x v="607"/>
    <n v="56"/>
    <n v="30.4"/>
    <n v="24"/>
    <n v="0"/>
    <n v="729.59999999999991"/>
    <x v="408"/>
    <n v="38"/>
    <n v="912"/>
    <n v="182.40000000000003"/>
    <n v="5"/>
    <s v="Grains/Cereals"/>
  </r>
  <r>
    <x v="607"/>
    <n v="65"/>
    <n v="9.8000000000000007"/>
    <n v="15"/>
    <n v="0.15"/>
    <n v="147"/>
    <x v="408"/>
    <n v="21.05"/>
    <n v="268.38749999999999"/>
    <n v="121.38750000000002"/>
    <n v="2"/>
    <s v="Condiments"/>
  </r>
  <r>
    <x v="608"/>
    <n v="2"/>
    <n v="15.2"/>
    <n v="20"/>
    <n v="0"/>
    <n v="304"/>
    <x v="409"/>
    <n v="19"/>
    <n v="380"/>
    <n v="76.000000000000014"/>
    <n v="1"/>
    <s v="Beverages"/>
  </r>
  <r>
    <x v="608"/>
    <n v="42"/>
    <n v="9.8000000000000007"/>
    <n v="20"/>
    <n v="0"/>
    <n v="196"/>
    <x v="409"/>
    <n v="14"/>
    <n v="280"/>
    <n v="83.999999999999986"/>
    <n v="5"/>
    <s v="Grains/Cereals"/>
  </r>
  <r>
    <x v="609"/>
    <n v="3"/>
    <n v="8"/>
    <n v="30"/>
    <n v="0"/>
    <n v="240"/>
    <x v="409"/>
    <n v="10"/>
    <n v="300"/>
    <n v="60"/>
    <n v="2"/>
    <s v="Condiments"/>
  </r>
  <r>
    <x v="609"/>
    <n v="26"/>
    <n v="24.9"/>
    <n v="35"/>
    <n v="0.25"/>
    <n v="871.5"/>
    <x v="409"/>
    <n v="31.23"/>
    <n v="819.78749999999991"/>
    <n v="-51.71249999999997"/>
    <n v="3"/>
    <s v="Confections"/>
  </r>
  <r>
    <x v="609"/>
    <n v="29"/>
    <n v="99"/>
    <n v="10"/>
    <n v="0.25"/>
    <n v="990"/>
    <x v="409"/>
    <n v="123.79"/>
    <n v="928.42500000000007"/>
    <n v="-61.574999999999989"/>
    <n v="6"/>
    <s v="Meat/Poultry"/>
  </r>
  <r>
    <x v="610"/>
    <n v="7"/>
    <n v="19.2"/>
    <n v="5"/>
    <n v="0"/>
    <n v="96"/>
    <x v="410"/>
    <n v="30"/>
    <n v="150"/>
    <n v="54"/>
    <n v="7"/>
    <s v="Produce"/>
  </r>
  <r>
    <x v="610"/>
    <n v="27"/>
    <n v="35.1"/>
    <n v="10"/>
    <n v="0"/>
    <n v="351"/>
    <x v="410"/>
    <n v="43.9"/>
    <n v="439"/>
    <n v="87.999999999999972"/>
    <n v="3"/>
    <s v="Confections"/>
  </r>
  <r>
    <x v="610"/>
    <n v="70"/>
    <n v="9.6"/>
    <n v="4"/>
    <n v="0"/>
    <n v="38.4"/>
    <x v="410"/>
    <n v="15"/>
    <n v="60"/>
    <n v="21.6"/>
    <n v="1"/>
    <s v="Beverages"/>
  </r>
  <r>
    <x v="611"/>
    <n v="24"/>
    <n v="3.6"/>
    <n v="40"/>
    <n v="0.25"/>
    <n v="144"/>
    <x v="410"/>
    <n v="4.5"/>
    <n v="135"/>
    <n v="-9.0000000000000036"/>
    <n v="1"/>
    <s v="Beverages"/>
  </r>
  <r>
    <x v="611"/>
    <n v="54"/>
    <n v="5.9"/>
    <n v="35"/>
    <n v="0.25"/>
    <n v="206.5"/>
    <x v="410"/>
    <n v="7.45"/>
    <n v="195.5625"/>
    <n v="-10.9375"/>
    <n v="6"/>
    <s v="Meat/Poultry"/>
  </r>
  <r>
    <x v="611"/>
    <n v="64"/>
    <n v="26.6"/>
    <n v="30"/>
    <n v="0.25"/>
    <n v="798"/>
    <x v="410"/>
    <n v="33.25"/>
    <n v="748.125"/>
    <n v="-49.875000000000043"/>
    <n v="5"/>
    <s v="Grains/Cereals"/>
  </r>
  <r>
    <x v="612"/>
    <n v="51"/>
    <n v="42.4"/>
    <n v="3"/>
    <n v="0"/>
    <n v="127.19999999999999"/>
    <x v="410"/>
    <n v="53"/>
    <n v="159"/>
    <n v="31.800000000000004"/>
    <n v="7"/>
    <s v="Produce"/>
  </r>
  <r>
    <x v="612"/>
    <n v="76"/>
    <n v="14.4"/>
    <n v="20"/>
    <n v="0"/>
    <n v="288"/>
    <x v="410"/>
    <n v="18"/>
    <n v="360"/>
    <n v="72"/>
    <n v="1"/>
    <s v="Beverages"/>
  </r>
  <r>
    <x v="613"/>
    <n v="17"/>
    <n v="31.2"/>
    <n v="42"/>
    <n v="0"/>
    <n v="1310.3999999999999"/>
    <x v="411"/>
    <n v="39"/>
    <n v="1638"/>
    <n v="327.60000000000002"/>
    <n v="6"/>
    <s v="Meat/Poultry"/>
  </r>
  <r>
    <x v="613"/>
    <n v="18"/>
    <n v="50"/>
    <n v="20"/>
    <n v="0"/>
    <n v="1000"/>
    <x v="411"/>
    <n v="62.5"/>
    <n v="1250"/>
    <n v="250"/>
    <n v="8"/>
    <s v="Seafood"/>
  </r>
  <r>
    <x v="613"/>
    <n v="21"/>
    <n v="8"/>
    <n v="40"/>
    <n v="0"/>
    <n v="320"/>
    <x v="411"/>
    <n v="10"/>
    <n v="400"/>
    <n v="80"/>
    <n v="3"/>
    <s v="Confections"/>
  </r>
  <r>
    <x v="613"/>
    <n v="33"/>
    <n v="2"/>
    <n v="35"/>
    <n v="0"/>
    <n v="70"/>
    <x v="411"/>
    <n v="2.5"/>
    <n v="87.5"/>
    <n v="17.5"/>
    <n v="4"/>
    <s v="Dairy Products"/>
  </r>
  <r>
    <x v="613"/>
    <n v="62"/>
    <n v="39.4"/>
    <n v="3"/>
    <n v="0"/>
    <n v="118.19999999999999"/>
    <x v="411"/>
    <n v="49.3"/>
    <n v="147.89999999999998"/>
    <n v="29.699999999999996"/>
    <n v="3"/>
    <s v="Confections"/>
  </r>
  <r>
    <x v="614"/>
    <n v="11"/>
    <n v="9.8000000000000007"/>
    <n v="25"/>
    <n v="0"/>
    <n v="245.00000000000003"/>
    <x v="411"/>
    <n v="21"/>
    <n v="525"/>
    <n v="280"/>
    <n v="4"/>
    <s v="Dairy Products"/>
  </r>
  <r>
    <x v="614"/>
    <n v="52"/>
    <n v="5.6"/>
    <n v="8"/>
    <n v="0"/>
    <n v="44.8"/>
    <x v="411"/>
    <n v="7"/>
    <n v="56"/>
    <n v="11.200000000000003"/>
    <n v="5"/>
    <s v="Grains/Cereals"/>
  </r>
  <r>
    <x v="615"/>
    <n v="1"/>
    <n v="14.4"/>
    <n v="20"/>
    <n v="0.15"/>
    <n v="288"/>
    <x v="412"/>
    <n v="18"/>
    <n v="306"/>
    <n v="17.999999999999972"/>
    <n v="1"/>
    <s v="Beverages"/>
  </r>
  <r>
    <x v="615"/>
    <n v="58"/>
    <n v="10.6"/>
    <n v="12"/>
    <n v="0.15"/>
    <n v="127.19999999999999"/>
    <x v="412"/>
    <n v="13.25"/>
    <n v="135.15"/>
    <n v="7.9499999999999957"/>
    <n v="8"/>
    <s v="Seafood"/>
  </r>
  <r>
    <x v="616"/>
    <n v="35"/>
    <n v="14.4"/>
    <n v="4"/>
    <n v="0"/>
    <n v="57.6"/>
    <x v="412"/>
    <n v="18"/>
    <n v="72"/>
    <n v="14.399999999999999"/>
    <n v="1"/>
    <s v="Beverages"/>
  </r>
  <r>
    <x v="616"/>
    <n v="67"/>
    <n v="9.8000000000000007"/>
    <n v="15"/>
    <n v="0"/>
    <n v="147"/>
    <x v="412"/>
    <n v="14"/>
    <n v="210"/>
    <n v="62.999999999999986"/>
    <n v="1"/>
    <s v="Beverages"/>
  </r>
  <r>
    <x v="617"/>
    <n v="38"/>
    <n v="210.8"/>
    <n v="60"/>
    <n v="0.05"/>
    <n v="12648"/>
    <x v="412"/>
    <n v="263.5"/>
    <n v="15019.5"/>
    <n v="2371.4999999999986"/>
    <n v="1"/>
    <s v="Beverages"/>
  </r>
  <r>
    <x v="617"/>
    <n v="39"/>
    <n v="14.4"/>
    <n v="80"/>
    <n v="0.05"/>
    <n v="1152"/>
    <x v="412"/>
    <n v="18"/>
    <n v="1368"/>
    <n v="215.9999999999998"/>
    <n v="1"/>
    <s v="Beverages"/>
  </r>
  <r>
    <x v="618"/>
    <n v="2"/>
    <n v="15.2"/>
    <n v="21"/>
    <n v="0.25"/>
    <n v="319.2"/>
    <x v="413"/>
    <n v="19"/>
    <n v="299.25"/>
    <n v="-19.949999999999985"/>
    <n v="1"/>
    <s v="Beverages"/>
  </r>
  <r>
    <x v="618"/>
    <n v="24"/>
    <n v="3.6"/>
    <n v="6"/>
    <n v="0.25"/>
    <n v="21.6"/>
    <x v="413"/>
    <n v="4.5"/>
    <n v="20.25"/>
    <n v="-1.3500000000000005"/>
    <n v="1"/>
    <s v="Beverages"/>
  </r>
  <r>
    <x v="618"/>
    <n v="30"/>
    <n v="20.7"/>
    <n v="40"/>
    <n v="0.25"/>
    <n v="828"/>
    <x v="413"/>
    <n v="25.89"/>
    <n v="776.69999999999993"/>
    <n v="-51.299999999999955"/>
    <n v="8"/>
    <s v="Seafood"/>
  </r>
  <r>
    <x v="619"/>
    <n v="53"/>
    <n v="26.2"/>
    <n v="3"/>
    <n v="0"/>
    <n v="78.599999999999994"/>
    <x v="413"/>
    <n v="32.799999999999997"/>
    <n v="98.399999999999991"/>
    <n v="19.799999999999994"/>
    <n v="6"/>
    <s v="Meat/Poultry"/>
  </r>
  <r>
    <x v="620"/>
    <n v="26"/>
    <n v="24.9"/>
    <n v="20"/>
    <n v="0"/>
    <n v="498"/>
    <x v="414"/>
    <n v="31.23"/>
    <n v="624.6"/>
    <n v="126.60000000000004"/>
    <n v="3"/>
    <s v="Confections"/>
  </r>
  <r>
    <x v="620"/>
    <n v="35"/>
    <n v="14.4"/>
    <n v="30"/>
    <n v="0"/>
    <n v="432"/>
    <x v="414"/>
    <n v="18"/>
    <n v="540"/>
    <n v="107.99999999999999"/>
    <n v="1"/>
    <s v="Beverages"/>
  </r>
  <r>
    <x v="620"/>
    <n v="49"/>
    <n v="16"/>
    <n v="42"/>
    <n v="0.1"/>
    <n v="672"/>
    <x v="414"/>
    <n v="20"/>
    <n v="756"/>
    <n v="84"/>
    <n v="3"/>
    <s v="Confections"/>
  </r>
  <r>
    <x v="621"/>
    <n v="1"/>
    <n v="14.4"/>
    <n v="40"/>
    <n v="0"/>
    <n v="576"/>
    <x v="414"/>
    <n v="18"/>
    <n v="720"/>
    <n v="144"/>
    <n v="1"/>
    <s v="Beverages"/>
  </r>
  <r>
    <x v="621"/>
    <n v="11"/>
    <n v="9.8000000000000007"/>
    <n v="10"/>
    <n v="0"/>
    <n v="98"/>
    <x v="414"/>
    <n v="21"/>
    <n v="210"/>
    <n v="112"/>
    <n v="4"/>
    <s v="Dairy Products"/>
  </r>
  <r>
    <x v="621"/>
    <n v="23"/>
    <n v="7.2"/>
    <n v="50"/>
    <n v="0"/>
    <n v="360"/>
    <x v="414"/>
    <n v="9"/>
    <n v="450"/>
    <n v="89.999999999999986"/>
    <n v="5"/>
    <s v="Grains/Cereals"/>
  </r>
  <r>
    <x v="621"/>
    <n v="68"/>
    <n v="8"/>
    <n v="20"/>
    <n v="0"/>
    <n v="160"/>
    <x v="414"/>
    <n v="12.5"/>
    <n v="250"/>
    <n v="90"/>
    <n v="3"/>
    <s v="Confections"/>
  </r>
  <r>
    <x v="622"/>
    <n v="35"/>
    <n v="14.4"/>
    <n v="3"/>
    <n v="0"/>
    <n v="43.2"/>
    <x v="414"/>
    <n v="18"/>
    <n v="54"/>
    <n v="10.799999999999999"/>
    <n v="1"/>
    <s v="Beverages"/>
  </r>
  <r>
    <x v="622"/>
    <n v="51"/>
    <n v="42.4"/>
    <n v="2"/>
    <n v="0"/>
    <n v="84.8"/>
    <x v="414"/>
    <n v="53"/>
    <n v="106"/>
    <n v="21.200000000000003"/>
    <n v="7"/>
    <s v="Produce"/>
  </r>
  <r>
    <x v="623"/>
    <n v="6"/>
    <n v="16"/>
    <n v="50"/>
    <n v="0.05"/>
    <n v="800"/>
    <x v="415"/>
    <n v="25"/>
    <n v="1187.5"/>
    <n v="387.5"/>
    <n v="2"/>
    <s v="Condiments"/>
  </r>
  <r>
    <x v="623"/>
    <n v="16"/>
    <n v="13.9"/>
    <n v="12"/>
    <n v="0.05"/>
    <n v="166.8"/>
    <x v="415"/>
    <n v="17.45"/>
    <n v="198.92999999999998"/>
    <n v="32.12999999999996"/>
    <n v="3"/>
    <s v="Confections"/>
  </r>
  <r>
    <x v="623"/>
    <n v="17"/>
    <n v="31.2"/>
    <n v="16"/>
    <n v="0.05"/>
    <n v="499.2"/>
    <x v="415"/>
    <n v="39"/>
    <n v="592.79999999999995"/>
    <n v="93.599999999999966"/>
    <n v="6"/>
    <s v="Meat/Poultry"/>
  </r>
  <r>
    <x v="624"/>
    <n v="55"/>
    <n v="19.2"/>
    <n v="10"/>
    <n v="0.05"/>
    <n v="192"/>
    <x v="415"/>
    <n v="24"/>
    <n v="228"/>
    <n v="35.999999999999979"/>
    <n v="6"/>
    <s v="Meat/Poultry"/>
  </r>
  <r>
    <x v="624"/>
    <n v="62"/>
    <n v="39.4"/>
    <n v="20"/>
    <n v="0.05"/>
    <n v="788"/>
    <x v="415"/>
    <n v="49.3"/>
    <n v="936.69999999999993"/>
    <n v="148.6999999999999"/>
    <n v="3"/>
    <s v="Confections"/>
  </r>
  <r>
    <x v="624"/>
    <n v="64"/>
    <n v="26.6"/>
    <n v="15"/>
    <n v="0.05"/>
    <n v="399"/>
    <x v="415"/>
    <n v="33.25"/>
    <n v="473.8125"/>
    <n v="74.812499999999957"/>
    <n v="5"/>
    <s v="Grains/Cereals"/>
  </r>
  <r>
    <x v="624"/>
    <n v="65"/>
    <n v="9.8000000000000007"/>
    <n v="21"/>
    <n v="0.05"/>
    <n v="205.8"/>
    <x v="415"/>
    <n v="21.05"/>
    <n v="419.94749999999999"/>
    <n v="214.14749999999995"/>
    <n v="2"/>
    <s v="Condiments"/>
  </r>
  <r>
    <x v="625"/>
    <n v="21"/>
    <n v="8"/>
    <n v="20"/>
    <n v="0"/>
    <n v="160"/>
    <x v="416"/>
    <n v="10"/>
    <n v="200"/>
    <n v="40"/>
    <n v="3"/>
    <s v="Confections"/>
  </r>
  <r>
    <x v="625"/>
    <n v="28"/>
    <n v="36.4"/>
    <n v="3"/>
    <n v="0"/>
    <n v="109.19999999999999"/>
    <x v="416"/>
    <n v="45.6"/>
    <n v="136.80000000000001"/>
    <n v="27.600000000000009"/>
    <n v="7"/>
    <s v="Produce"/>
  </r>
  <r>
    <x v="626"/>
    <n v="10"/>
    <n v="24.8"/>
    <n v="10"/>
    <n v="0"/>
    <n v="248"/>
    <x v="416"/>
    <n v="31"/>
    <n v="310"/>
    <n v="61.999999999999993"/>
    <n v="8"/>
    <s v="Seafood"/>
  </r>
  <r>
    <x v="627"/>
    <n v="19"/>
    <n v="7.3"/>
    <n v="25"/>
    <n v="0"/>
    <n v="182.5"/>
    <x v="416"/>
    <n v="9.1999999999999993"/>
    <n v="229.99999999999997"/>
    <n v="47.499999999999986"/>
    <n v="3"/>
    <s v="Confections"/>
  </r>
  <r>
    <x v="627"/>
    <n v="47"/>
    <n v="7.6"/>
    <n v="21"/>
    <n v="0.1"/>
    <n v="159.6"/>
    <x v="416"/>
    <n v="9.5"/>
    <n v="179.55"/>
    <n v="19.950000000000024"/>
    <n v="3"/>
    <s v="Confections"/>
  </r>
  <r>
    <x v="627"/>
    <n v="49"/>
    <n v="16"/>
    <n v="15"/>
    <n v="0"/>
    <n v="240"/>
    <x v="416"/>
    <n v="20"/>
    <n v="300"/>
    <n v="60"/>
    <n v="3"/>
    <s v="Confections"/>
  </r>
  <r>
    <x v="628"/>
    <n v="46"/>
    <n v="9.6"/>
    <n v="21"/>
    <n v="0"/>
    <n v="201.6"/>
    <x v="417"/>
    <n v="12"/>
    <n v="252"/>
    <n v="50.400000000000006"/>
    <n v="8"/>
    <s v="Seafood"/>
  </r>
  <r>
    <x v="628"/>
    <n v="64"/>
    <n v="26.6"/>
    <n v="20"/>
    <n v="0"/>
    <n v="532"/>
    <x v="417"/>
    <n v="33.25"/>
    <n v="665"/>
    <n v="132.99999999999997"/>
    <n v="5"/>
    <s v="Grains/Cereals"/>
  </r>
  <r>
    <x v="629"/>
    <n v="16"/>
    <n v="13.9"/>
    <n v="30"/>
    <n v="0.25"/>
    <n v="417"/>
    <x v="417"/>
    <n v="17.45"/>
    <n v="392.625"/>
    <n v="-24.375000000000053"/>
    <n v="3"/>
    <s v="Confections"/>
  </r>
  <r>
    <x v="629"/>
    <n v="18"/>
    <n v="50"/>
    <n v="25"/>
    <n v="0"/>
    <n v="1250"/>
    <x v="417"/>
    <n v="62.5"/>
    <n v="1562.5"/>
    <n v="312.5"/>
    <n v="8"/>
    <s v="Seafood"/>
  </r>
  <r>
    <x v="630"/>
    <n v="20"/>
    <n v="64.8"/>
    <n v="20"/>
    <n v="0.05"/>
    <n v="1296"/>
    <x v="418"/>
    <n v="81"/>
    <n v="1539"/>
    <n v="243.00000000000011"/>
    <n v="3"/>
    <s v="Confections"/>
  </r>
  <r>
    <x v="631"/>
    <n v="40"/>
    <n v="14.7"/>
    <n v="12"/>
    <n v="0"/>
    <n v="176.39999999999998"/>
    <x v="418"/>
    <n v="18.399999999999999"/>
    <n v="220.79999999999998"/>
    <n v="44.399999999999991"/>
    <n v="8"/>
    <s v="Seafood"/>
  </r>
  <r>
    <x v="631"/>
    <n v="65"/>
    <n v="9.8000000000000007"/>
    <n v="10"/>
    <n v="0"/>
    <n v="98"/>
    <x v="418"/>
    <n v="21.05"/>
    <n v="210.5"/>
    <n v="112.5"/>
    <n v="2"/>
    <s v="Condiments"/>
  </r>
  <r>
    <x v="631"/>
    <n v="76"/>
    <n v="14.4"/>
    <n v="10"/>
    <n v="0"/>
    <n v="144"/>
    <x v="418"/>
    <n v="18"/>
    <n v="180"/>
    <n v="36"/>
    <n v="1"/>
    <s v="Beverages"/>
  </r>
  <r>
    <x v="632"/>
    <n v="23"/>
    <n v="7.2"/>
    <n v="30"/>
    <n v="0.2"/>
    <n v="216"/>
    <x v="418"/>
    <n v="9"/>
    <n v="216"/>
    <n v="0"/>
    <n v="5"/>
    <s v="Grains/Cereals"/>
  </r>
  <r>
    <x v="632"/>
    <n v="61"/>
    <n v="22.8"/>
    <n v="30"/>
    <n v="0.2"/>
    <n v="684"/>
    <x v="418"/>
    <n v="28.5"/>
    <n v="684"/>
    <n v="0"/>
    <n v="2"/>
    <s v="Condiments"/>
  </r>
  <r>
    <x v="632"/>
    <n v="70"/>
    <n v="9.6"/>
    <n v="50"/>
    <n v="0.2"/>
    <n v="480"/>
    <x v="418"/>
    <n v="15"/>
    <n v="600"/>
    <n v="120.00000000000001"/>
    <n v="1"/>
    <s v="Beverages"/>
  </r>
  <r>
    <x v="633"/>
    <n v="73"/>
    <n v="9.6"/>
    <n v="10"/>
    <n v="0"/>
    <n v="96"/>
    <x v="419"/>
    <n v="15"/>
    <n v="150"/>
    <n v="54"/>
    <n v="8"/>
    <s v="Seafood"/>
  </r>
  <r>
    <x v="634"/>
    <n v="42"/>
    <n v="9.8000000000000007"/>
    <n v="25"/>
    <n v="0"/>
    <n v="245.00000000000003"/>
    <x v="419"/>
    <n v="14"/>
    <n v="350"/>
    <n v="104.99999999999999"/>
    <n v="5"/>
    <s v="Grains/Cereals"/>
  </r>
  <r>
    <x v="634"/>
    <n v="49"/>
    <n v="16"/>
    <n v="20"/>
    <n v="0.15"/>
    <n v="320"/>
    <x v="419"/>
    <n v="20"/>
    <n v="340"/>
    <n v="20"/>
    <n v="3"/>
    <s v="Confections"/>
  </r>
  <r>
    <x v="634"/>
    <n v="54"/>
    <n v="5.9"/>
    <n v="32"/>
    <n v="0.15"/>
    <n v="188.8"/>
    <x v="419"/>
    <n v="7.45"/>
    <n v="202.64"/>
    <n v="13.839999999999975"/>
    <n v="6"/>
    <s v="Meat/Poultry"/>
  </r>
  <r>
    <x v="635"/>
    <n v="24"/>
    <n v="3.6"/>
    <n v="8"/>
    <n v="0"/>
    <n v="28.8"/>
    <x v="420"/>
    <n v="4.5"/>
    <n v="36"/>
    <n v="7.1999999999999993"/>
    <n v="1"/>
    <s v="Beverages"/>
  </r>
  <r>
    <x v="636"/>
    <n v="21"/>
    <n v="8"/>
    <n v="40"/>
    <n v="0.05"/>
    <n v="320"/>
    <x v="420"/>
    <n v="10"/>
    <n v="380"/>
    <n v="60"/>
    <n v="3"/>
    <s v="Confections"/>
  </r>
  <r>
    <x v="636"/>
    <n v="56"/>
    <n v="30.4"/>
    <n v="21"/>
    <n v="0.05"/>
    <n v="638.4"/>
    <x v="420"/>
    <n v="38"/>
    <n v="758.09999999999991"/>
    <n v="119.70000000000006"/>
    <n v="5"/>
    <s v="Grains/Cereals"/>
  </r>
  <r>
    <x v="636"/>
    <n v="65"/>
    <n v="9.8000000000000007"/>
    <n v="12"/>
    <n v="0.05"/>
    <n v="117.60000000000001"/>
    <x v="420"/>
    <n v="21.05"/>
    <n v="239.97"/>
    <n v="122.36999999999998"/>
    <n v="2"/>
    <s v="Condiments"/>
  </r>
  <r>
    <x v="637"/>
    <n v="2"/>
    <n v="15.2"/>
    <n v="20"/>
    <n v="0"/>
    <n v="304"/>
    <x v="420"/>
    <n v="19"/>
    <n v="380"/>
    <n v="76.000000000000014"/>
    <n v="1"/>
    <s v="Beverages"/>
  </r>
  <r>
    <x v="637"/>
    <n v="24"/>
    <n v="3.6"/>
    <n v="12"/>
    <n v="0"/>
    <n v="43.2"/>
    <x v="420"/>
    <n v="4.5"/>
    <n v="54"/>
    <n v="10.799999999999999"/>
    <n v="1"/>
    <s v="Beverages"/>
  </r>
  <r>
    <x v="637"/>
    <n v="70"/>
    <n v="9.6"/>
    <n v="30"/>
    <n v="0"/>
    <n v="288"/>
    <x v="420"/>
    <n v="15"/>
    <n v="450"/>
    <n v="162"/>
    <n v="1"/>
    <s v="Beverages"/>
  </r>
  <r>
    <x v="637"/>
    <n v="77"/>
    <n v="10.4"/>
    <n v="25"/>
    <n v="0"/>
    <n v="260"/>
    <x v="420"/>
    <n v="13"/>
    <n v="325"/>
    <n v="64.999999999999986"/>
    <n v="2"/>
    <s v="Condiments"/>
  </r>
  <r>
    <x v="638"/>
    <n v="10"/>
    <n v="24.8"/>
    <n v="70"/>
    <n v="0"/>
    <n v="1736"/>
    <x v="421"/>
    <n v="31"/>
    <n v="2170"/>
    <n v="433.99999999999994"/>
    <n v="8"/>
    <s v="Seafood"/>
  </r>
  <r>
    <x v="638"/>
    <n v="31"/>
    <n v="8"/>
    <n v="35"/>
    <n v="0"/>
    <n v="280"/>
    <x v="421"/>
    <n v="12.5"/>
    <n v="437.5"/>
    <n v="157.5"/>
    <n v="4"/>
    <s v="Dairy Products"/>
  </r>
  <r>
    <x v="638"/>
    <n v="77"/>
    <n v="10.4"/>
    <n v="40"/>
    <n v="0"/>
    <n v="416"/>
    <x v="421"/>
    <n v="13"/>
    <n v="520"/>
    <n v="103.99999999999999"/>
    <n v="2"/>
    <s v="Condiments"/>
  </r>
  <r>
    <x v="639"/>
    <n v="25"/>
    <n v="9.8000000000000007"/>
    <n v="5"/>
    <n v="0"/>
    <n v="49"/>
    <x v="421"/>
    <n v="14"/>
    <n v="70"/>
    <n v="20.999999999999996"/>
    <n v="3"/>
    <s v="Confections"/>
  </r>
  <r>
    <x v="640"/>
    <n v="2"/>
    <n v="15.2"/>
    <n v="20"/>
    <n v="0"/>
    <n v="304"/>
    <x v="422"/>
    <n v="19"/>
    <n v="380"/>
    <n v="76.000000000000014"/>
    <n v="1"/>
    <s v="Beverages"/>
  </r>
  <r>
    <x v="640"/>
    <n v="68"/>
    <n v="8"/>
    <n v="18"/>
    <n v="0"/>
    <n v="144"/>
    <x v="422"/>
    <n v="12.5"/>
    <n v="225"/>
    <n v="81"/>
    <n v="3"/>
    <s v="Confections"/>
  </r>
  <r>
    <x v="641"/>
    <n v="11"/>
    <n v="9.8000000000000007"/>
    <n v="40"/>
    <n v="0"/>
    <n v="392"/>
    <x v="422"/>
    <n v="21"/>
    <n v="840"/>
    <n v="448"/>
    <n v="4"/>
    <s v="Dairy Products"/>
  </r>
  <r>
    <x v="641"/>
    <n v="38"/>
    <n v="210.8"/>
    <n v="40"/>
    <n v="0"/>
    <n v="8432"/>
    <x v="422"/>
    <n v="263.5"/>
    <n v="10540"/>
    <n v="2107.9999999999995"/>
    <n v="1"/>
    <s v="Beverages"/>
  </r>
  <r>
    <x v="642"/>
    <n v="17"/>
    <n v="31.2"/>
    <n v="15"/>
    <n v="0"/>
    <n v="468"/>
    <x v="422"/>
    <n v="39"/>
    <n v="585"/>
    <n v="117.00000000000001"/>
    <n v="6"/>
    <s v="Meat/Poultry"/>
  </r>
  <r>
    <x v="642"/>
    <n v="34"/>
    <n v="9.8000000000000007"/>
    <n v="10"/>
    <n v="0"/>
    <n v="98"/>
    <x v="422"/>
    <n v="14"/>
    <n v="140"/>
    <n v="41.999999999999993"/>
    <n v="1"/>
    <s v="Beverages"/>
  </r>
  <r>
    <x v="642"/>
    <n v="41"/>
    <n v="7.7"/>
    <n v="14"/>
    <n v="0"/>
    <n v="107.8"/>
    <x v="422"/>
    <n v="9.65"/>
    <n v="135.1"/>
    <n v="27.300000000000004"/>
    <n v="8"/>
    <s v="Seafood"/>
  </r>
  <r>
    <x v="643"/>
    <n v="30"/>
    <n v="20.7"/>
    <n v="15"/>
    <n v="0.05"/>
    <n v="310.5"/>
    <x v="423"/>
    <n v="25.89"/>
    <n v="368.9325"/>
    <n v="58.432499999999976"/>
    <n v="8"/>
    <s v="Seafood"/>
  </r>
  <r>
    <x v="644"/>
    <n v="59"/>
    <n v="44"/>
    <n v="40"/>
    <n v="0.05"/>
    <n v="1760"/>
    <x v="423"/>
    <n v="55"/>
    <n v="2090"/>
    <n v="330"/>
    <n v="4"/>
    <s v="Dairy Products"/>
  </r>
  <r>
    <x v="645"/>
    <n v="8"/>
    <n v="25.6"/>
    <n v="30"/>
    <n v="0"/>
    <n v="768"/>
    <x v="424"/>
    <n v="40"/>
    <n v="1200"/>
    <n v="431.99999999999994"/>
    <n v="2"/>
    <s v="Condiments"/>
  </r>
  <r>
    <x v="645"/>
    <n v="24"/>
    <n v="3.6"/>
    <n v="10"/>
    <n v="0"/>
    <n v="36"/>
    <x v="424"/>
    <n v="4.5"/>
    <n v="45"/>
    <n v="9"/>
    <n v="1"/>
    <s v="Beverages"/>
  </r>
  <r>
    <x v="645"/>
    <n v="29"/>
    <n v="99"/>
    <n v="24"/>
    <n v="0"/>
    <n v="2376"/>
    <x v="424"/>
    <n v="123.79"/>
    <n v="2970.96"/>
    <n v="594.96000000000015"/>
    <n v="6"/>
    <s v="Meat/Poultry"/>
  </r>
  <r>
    <x v="645"/>
    <n v="30"/>
    <n v="20.7"/>
    <n v="35"/>
    <n v="0"/>
    <n v="724.5"/>
    <x v="424"/>
    <n v="25.89"/>
    <n v="906.15"/>
    <n v="181.65000000000003"/>
    <n v="8"/>
    <s v="Seafood"/>
  </r>
  <r>
    <x v="645"/>
    <n v="36"/>
    <n v="15.2"/>
    <n v="20"/>
    <n v="0"/>
    <n v="304"/>
    <x v="424"/>
    <n v="19"/>
    <n v="380"/>
    <n v="76.000000000000014"/>
    <n v="8"/>
    <s v="Seafood"/>
  </r>
  <r>
    <x v="646"/>
    <n v="13"/>
    <n v="4.8"/>
    <n v="28"/>
    <n v="0.05"/>
    <n v="134.4"/>
    <x v="424"/>
    <n v="6"/>
    <n v="159.6"/>
    <n v="25.199999999999985"/>
    <n v="8"/>
    <s v="Seafood"/>
  </r>
  <r>
    <x v="646"/>
    <n v="69"/>
    <n v="28.8"/>
    <n v="50"/>
    <n v="0.05"/>
    <n v="1440"/>
    <x v="424"/>
    <n v="36"/>
    <n v="1710"/>
    <n v="269.99999999999977"/>
    <n v="4"/>
    <s v="Dairy Products"/>
  </r>
  <r>
    <x v="646"/>
    <n v="75"/>
    <n v="6.2"/>
    <n v="120"/>
    <n v="0.05"/>
    <n v="744"/>
    <x v="424"/>
    <n v="7.75"/>
    <n v="883.5"/>
    <n v="139.49999999999994"/>
    <n v="1"/>
    <s v="Beverages"/>
  </r>
  <r>
    <x v="647"/>
    <n v="24"/>
    <n v="3.6"/>
    <n v="110"/>
    <n v="0"/>
    <n v="396"/>
    <x v="424"/>
    <n v="4.5"/>
    <n v="495"/>
    <n v="98.999999999999986"/>
    <n v="1"/>
    <s v="Beverages"/>
  </r>
  <r>
    <x v="647"/>
    <n v="39"/>
    <n v="14.4"/>
    <n v="45"/>
    <n v="0"/>
    <n v="648"/>
    <x v="424"/>
    <n v="18"/>
    <n v="810"/>
    <n v="161.99999999999997"/>
    <n v="1"/>
    <s v="Beverages"/>
  </r>
  <r>
    <x v="647"/>
    <n v="40"/>
    <n v="14.7"/>
    <n v="91"/>
    <n v="0"/>
    <n v="1337.7"/>
    <x v="424"/>
    <n v="18.399999999999999"/>
    <n v="1674.3999999999999"/>
    <n v="336.69999999999993"/>
    <n v="8"/>
    <s v="Seafood"/>
  </r>
  <r>
    <x v="647"/>
    <n v="60"/>
    <n v="27.2"/>
    <n v="100"/>
    <n v="0"/>
    <n v="2720"/>
    <x v="424"/>
    <n v="34"/>
    <n v="3400"/>
    <n v="680.00000000000011"/>
    <n v="4"/>
    <s v="Dairy Products"/>
  </r>
  <r>
    <x v="648"/>
    <n v="45"/>
    <n v="7.6"/>
    <n v="15"/>
    <n v="0"/>
    <n v="114"/>
    <x v="425"/>
    <n v="9.5"/>
    <n v="142.5"/>
    <n v="28.500000000000007"/>
    <n v="8"/>
    <s v="Seafood"/>
  </r>
  <r>
    <x v="648"/>
    <n v="56"/>
    <n v="30.4"/>
    <n v="16"/>
    <n v="0"/>
    <n v="486.4"/>
    <x v="425"/>
    <n v="38"/>
    <n v="608"/>
    <n v="121.60000000000002"/>
    <n v="5"/>
    <s v="Grains/Cereals"/>
  </r>
  <r>
    <x v="649"/>
    <n v="29"/>
    <n v="99"/>
    <n v="80"/>
    <n v="0"/>
    <n v="7920"/>
    <x v="425"/>
    <n v="123.79"/>
    <n v="9903.2000000000007"/>
    <n v="1983.2000000000005"/>
    <n v="6"/>
    <s v="Meat/Poultry"/>
  </r>
  <r>
    <x v="649"/>
    <n v="30"/>
    <n v="20.7"/>
    <n v="36"/>
    <n v="0"/>
    <n v="745.19999999999993"/>
    <x v="425"/>
    <n v="25.89"/>
    <n v="932.04"/>
    <n v="186.84000000000003"/>
    <n v="8"/>
    <s v="Seafood"/>
  </r>
  <r>
    <x v="650"/>
    <n v="13"/>
    <n v="4.8"/>
    <n v="5"/>
    <n v="0"/>
    <n v="24"/>
    <x v="426"/>
    <n v="6"/>
    <n v="30"/>
    <n v="6.0000000000000009"/>
    <n v="8"/>
    <s v="Seafood"/>
  </r>
  <r>
    <x v="651"/>
    <n v="39"/>
    <n v="14.4"/>
    <n v="8"/>
    <n v="0.15"/>
    <n v="115.2"/>
    <x v="426"/>
    <n v="18"/>
    <n v="122.39999999999999"/>
    <n v="7.1999999999999886"/>
    <n v="1"/>
    <s v="Beverages"/>
  </r>
  <r>
    <x v="652"/>
    <n v="70"/>
    <n v="9.6"/>
    <n v="3"/>
    <n v="0.25"/>
    <n v="28.799999999999997"/>
    <x v="426"/>
    <n v="15"/>
    <n v="33.75"/>
    <n v="4.9500000000000011"/>
    <n v="1"/>
    <s v="Beverages"/>
  </r>
  <r>
    <x v="653"/>
    <n v="41"/>
    <n v="7.7"/>
    <n v="30"/>
    <n v="0"/>
    <n v="231"/>
    <x v="427"/>
    <n v="9.65"/>
    <n v="289.5"/>
    <n v="58.500000000000007"/>
    <n v="8"/>
    <s v="Seafood"/>
  </r>
  <r>
    <x v="653"/>
    <n v="71"/>
    <n v="17.2"/>
    <n v="30"/>
    <n v="0"/>
    <n v="516"/>
    <x v="427"/>
    <n v="21.5"/>
    <n v="645"/>
    <n v="129.00000000000003"/>
    <n v="4"/>
    <s v="Dairy Products"/>
  </r>
  <r>
    <x v="654"/>
    <n v="55"/>
    <n v="19.2"/>
    <n v="30"/>
    <n v="0.15"/>
    <n v="576"/>
    <x v="427"/>
    <n v="24"/>
    <n v="612"/>
    <n v="35.999999999999979"/>
    <n v="6"/>
    <s v="Meat/Poultry"/>
  </r>
  <r>
    <x v="654"/>
    <n v="62"/>
    <n v="39.4"/>
    <n v="6"/>
    <n v="0.15"/>
    <n v="236.39999999999998"/>
    <x v="427"/>
    <n v="49.3"/>
    <n v="251.42999999999995"/>
    <n v="15.029999999999973"/>
    <n v="3"/>
    <s v="Confections"/>
  </r>
  <r>
    <x v="655"/>
    <n v="13"/>
    <n v="4.8"/>
    <n v="40"/>
    <n v="0"/>
    <n v="192"/>
    <x v="428"/>
    <n v="6"/>
    <n v="240"/>
    <n v="48.000000000000007"/>
    <n v="8"/>
    <s v="Seafood"/>
  </r>
  <r>
    <x v="655"/>
    <n v="65"/>
    <n v="9.8000000000000007"/>
    <n v="21"/>
    <n v="0"/>
    <n v="205.8"/>
    <x v="428"/>
    <n v="21.05"/>
    <n v="442.05"/>
    <n v="236.25"/>
    <n v="2"/>
    <s v="Condiments"/>
  </r>
  <r>
    <x v="655"/>
    <n v="68"/>
    <n v="8"/>
    <n v="20"/>
    <n v="0"/>
    <n v="160"/>
    <x v="428"/>
    <n v="12.5"/>
    <n v="250"/>
    <n v="90"/>
    <n v="3"/>
    <s v="Confections"/>
  </r>
  <r>
    <x v="656"/>
    <n v="58"/>
    <n v="10.6"/>
    <n v="15"/>
    <n v="0"/>
    <n v="159"/>
    <x v="428"/>
    <n v="13.25"/>
    <n v="198.75"/>
    <n v="39.750000000000007"/>
    <n v="8"/>
    <s v="Seafood"/>
  </r>
  <r>
    <x v="656"/>
    <n v="62"/>
    <n v="39.4"/>
    <n v="35"/>
    <n v="0"/>
    <n v="1379"/>
    <x v="428"/>
    <n v="49.3"/>
    <n v="1725.5"/>
    <n v="346.49999999999994"/>
    <n v="3"/>
    <s v="Confections"/>
  </r>
  <r>
    <x v="657"/>
    <n v="1"/>
    <n v="14.4"/>
    <n v="20"/>
    <n v="0.05"/>
    <n v="288"/>
    <x v="428"/>
    <n v="18"/>
    <n v="342"/>
    <n v="53.99999999999995"/>
    <n v="1"/>
    <s v="Beverages"/>
  </r>
  <r>
    <x v="658"/>
    <n v="61"/>
    <n v="22.8"/>
    <n v="15"/>
    <n v="0"/>
    <n v="342"/>
    <x v="429"/>
    <n v="28.5"/>
    <n v="427.5"/>
    <n v="85.499999999999986"/>
    <n v="2"/>
    <s v="Condiments"/>
  </r>
  <r>
    <x v="659"/>
    <n v="75"/>
    <n v="6.2"/>
    <n v="14"/>
    <n v="0"/>
    <n v="86.8"/>
    <x v="429"/>
    <n v="7.75"/>
    <n v="108.5"/>
    <n v="21.699999999999996"/>
    <n v="1"/>
    <s v="Beverages"/>
  </r>
  <r>
    <x v="660"/>
    <n v="7"/>
    <n v="19.2"/>
    <n v="20"/>
    <n v="0.05"/>
    <n v="384"/>
    <x v="430"/>
    <n v="30"/>
    <n v="570"/>
    <n v="186"/>
    <n v="7"/>
    <s v="Produce"/>
  </r>
  <r>
    <x v="660"/>
    <n v="52"/>
    <n v="5.6"/>
    <n v="14"/>
    <n v="0.05"/>
    <n v="78.399999999999991"/>
    <x v="430"/>
    <n v="7"/>
    <n v="93.1"/>
    <n v="14.699999999999998"/>
    <n v="5"/>
    <s v="Grains/Cereals"/>
  </r>
  <r>
    <x v="661"/>
    <n v="7"/>
    <n v="19.2"/>
    <n v="12"/>
    <n v="0"/>
    <n v="230.39999999999998"/>
    <x v="430"/>
    <n v="30"/>
    <n v="360"/>
    <n v="129.60000000000002"/>
    <n v="7"/>
    <s v="Produce"/>
  </r>
  <r>
    <x v="661"/>
    <n v="16"/>
    <n v="13.9"/>
    <n v="15"/>
    <n v="0"/>
    <n v="208.5"/>
    <x v="430"/>
    <n v="17.45"/>
    <n v="261.75"/>
    <n v="53.249999999999986"/>
    <n v="3"/>
    <s v="Confections"/>
  </r>
  <r>
    <x v="661"/>
    <n v="41"/>
    <n v="7.7"/>
    <n v="5"/>
    <n v="0"/>
    <n v="38.5"/>
    <x v="430"/>
    <n v="9.65"/>
    <n v="48.25"/>
    <n v="9.75"/>
    <n v="8"/>
    <s v="Seafood"/>
  </r>
  <r>
    <x v="662"/>
    <n v="19"/>
    <n v="7.3"/>
    <n v="12"/>
    <n v="0"/>
    <n v="87.6"/>
    <x v="430"/>
    <n v="9.1999999999999993"/>
    <n v="110.39999999999999"/>
    <n v="22.799999999999994"/>
    <n v="3"/>
    <s v="Confections"/>
  </r>
  <r>
    <x v="662"/>
    <n v="49"/>
    <n v="16"/>
    <n v="10"/>
    <n v="0"/>
    <n v="160"/>
    <x v="430"/>
    <n v="20"/>
    <n v="200"/>
    <n v="40"/>
    <n v="3"/>
    <s v="Confections"/>
  </r>
  <r>
    <x v="662"/>
    <n v="61"/>
    <n v="22.8"/>
    <n v="5"/>
    <n v="0"/>
    <n v="114"/>
    <x v="430"/>
    <n v="28.5"/>
    <n v="142.5"/>
    <n v="28.499999999999996"/>
    <n v="2"/>
    <s v="Condiments"/>
  </r>
  <r>
    <x v="663"/>
    <n v="1"/>
    <n v="14.4"/>
    <n v="10"/>
    <n v="0"/>
    <n v="144"/>
    <x v="430"/>
    <n v="18"/>
    <n v="180"/>
    <n v="36"/>
    <n v="1"/>
    <s v="Beverages"/>
  </r>
  <r>
    <x v="663"/>
    <n v="17"/>
    <n v="31.2"/>
    <n v="12"/>
    <n v="0"/>
    <n v="374.4"/>
    <x v="430"/>
    <n v="39"/>
    <n v="468"/>
    <n v="93.600000000000009"/>
    <n v="6"/>
    <s v="Meat/Poultry"/>
  </r>
  <r>
    <x v="663"/>
    <n v="67"/>
    <n v="9.8000000000000007"/>
    <n v="15"/>
    <n v="0"/>
    <n v="147"/>
    <x v="430"/>
    <n v="14"/>
    <n v="210"/>
    <n v="62.999999999999986"/>
    <n v="1"/>
    <s v="Beverages"/>
  </r>
  <r>
    <x v="664"/>
    <n v="11"/>
    <n v="9.8000000000000007"/>
    <n v="40"/>
    <n v="0.25"/>
    <n v="392"/>
    <x v="430"/>
    <n v="21"/>
    <n v="630"/>
    <n v="237.99999999999997"/>
    <n v="4"/>
    <s v="Dairy Products"/>
  </r>
  <r>
    <x v="664"/>
    <n v="29"/>
    <n v="99"/>
    <n v="60"/>
    <n v="0.25"/>
    <n v="5940"/>
    <x v="430"/>
    <n v="123.79"/>
    <n v="5570.55"/>
    <n v="-369.44999999999993"/>
    <n v="6"/>
    <s v="Meat/Poultry"/>
  </r>
  <r>
    <x v="665"/>
    <n v="4"/>
    <n v="17.600000000000001"/>
    <n v="30"/>
    <n v="0.25"/>
    <n v="528"/>
    <x v="430"/>
    <n v="22"/>
    <n v="495"/>
    <n v="-33.000000000000043"/>
    <n v="2"/>
    <s v="Condiments"/>
  </r>
  <r>
    <x v="665"/>
    <n v="33"/>
    <n v="2"/>
    <n v="40"/>
    <n v="0.25"/>
    <n v="80"/>
    <x v="430"/>
    <n v="2.5"/>
    <n v="75"/>
    <n v="-5"/>
    <n v="4"/>
    <s v="Dairy Products"/>
  </r>
  <r>
    <x v="665"/>
    <n v="58"/>
    <n v="10.6"/>
    <n v="15"/>
    <n v="0"/>
    <n v="159"/>
    <x v="430"/>
    <n v="13.25"/>
    <n v="198.75"/>
    <n v="39.750000000000007"/>
    <n v="8"/>
    <s v="Seafood"/>
  </r>
  <r>
    <x v="666"/>
    <n v="71"/>
    <n v="17.2"/>
    <n v="25"/>
    <n v="0"/>
    <n v="430"/>
    <x v="431"/>
    <n v="21.5"/>
    <n v="537.5"/>
    <n v="107.50000000000001"/>
    <n v="4"/>
    <s v="Dairy Products"/>
  </r>
  <r>
    <x v="667"/>
    <n v="17"/>
    <n v="31.2"/>
    <n v="10"/>
    <n v="0"/>
    <n v="312"/>
    <x v="431"/>
    <n v="39"/>
    <n v="390"/>
    <n v="78"/>
    <n v="6"/>
    <s v="Meat/Poultry"/>
  </r>
  <r>
    <x v="667"/>
    <n v="33"/>
    <n v="2"/>
    <n v="30"/>
    <n v="0"/>
    <n v="60"/>
    <x v="431"/>
    <n v="2.5"/>
    <n v="75"/>
    <n v="15"/>
    <n v="4"/>
    <s v="Dairy Products"/>
  </r>
  <r>
    <x v="667"/>
    <n v="54"/>
    <n v="5.9"/>
    <n v="10"/>
    <n v="0"/>
    <n v="59"/>
    <x v="431"/>
    <n v="7.45"/>
    <n v="74.5"/>
    <n v="15.499999999999998"/>
    <n v="6"/>
    <s v="Meat/Poultry"/>
  </r>
  <r>
    <x v="668"/>
    <n v="16"/>
    <n v="13.9"/>
    <n v="6"/>
    <n v="0"/>
    <n v="83.4"/>
    <x v="431"/>
    <n v="17.45"/>
    <n v="104.69999999999999"/>
    <n v="21.299999999999994"/>
    <n v="3"/>
    <s v="Confections"/>
  </r>
  <r>
    <x v="668"/>
    <n v="32"/>
    <n v="25.6"/>
    <n v="6"/>
    <n v="0"/>
    <n v="153.60000000000002"/>
    <x v="431"/>
    <n v="32"/>
    <n v="192"/>
    <n v="38.399999999999991"/>
    <n v="4"/>
    <s v="Dairy Products"/>
  </r>
  <r>
    <x v="668"/>
    <n v="57"/>
    <n v="15.6"/>
    <n v="20"/>
    <n v="0"/>
    <n v="312"/>
    <x v="431"/>
    <n v="19.5"/>
    <n v="390"/>
    <n v="78"/>
    <n v="5"/>
    <s v="Grains/Cereals"/>
  </r>
  <r>
    <x v="669"/>
    <n v="30"/>
    <n v="20.7"/>
    <n v="1"/>
    <n v="0"/>
    <n v="20.7"/>
    <x v="432"/>
    <n v="25.89"/>
    <n v="25.89"/>
    <n v="5.1900000000000013"/>
    <n v="8"/>
    <s v="Seafood"/>
  </r>
  <r>
    <x v="669"/>
    <n v="60"/>
    <n v="27.2"/>
    <n v="10"/>
    <n v="0"/>
    <n v="272"/>
    <x v="432"/>
    <n v="34"/>
    <n v="340"/>
    <n v="68"/>
    <n v="4"/>
    <s v="Dairy Products"/>
  </r>
  <r>
    <x v="670"/>
    <n v="1"/>
    <n v="14.4"/>
    <n v="60"/>
    <n v="0.25"/>
    <n v="864"/>
    <x v="432"/>
    <n v="18"/>
    <n v="810"/>
    <n v="-54.000000000000021"/>
    <n v="1"/>
    <s v="Beverages"/>
  </r>
  <r>
    <x v="670"/>
    <n v="60"/>
    <n v="27.2"/>
    <n v="25"/>
    <n v="0.25"/>
    <n v="680"/>
    <x v="432"/>
    <n v="34"/>
    <n v="637.5"/>
    <n v="-42.499999999999986"/>
    <n v="4"/>
    <s v="Dairy Products"/>
  </r>
  <r>
    <x v="671"/>
    <n v="16"/>
    <n v="13.9"/>
    <n v="24"/>
    <n v="0"/>
    <n v="333.6"/>
    <x v="432"/>
    <n v="17.45"/>
    <n v="418.79999999999995"/>
    <n v="85.199999999999974"/>
    <n v="3"/>
    <s v="Confections"/>
  </r>
  <r>
    <x v="671"/>
    <n v="25"/>
    <n v="9.8000000000000007"/>
    <n v="24"/>
    <n v="0"/>
    <n v="235.20000000000002"/>
    <x v="432"/>
    <n v="14"/>
    <n v="336"/>
    <n v="100.79999999999998"/>
    <n v="3"/>
    <s v="Confections"/>
  </r>
  <r>
    <x v="671"/>
    <n v="40"/>
    <n v="14.7"/>
    <n v="20"/>
    <n v="0"/>
    <n v="294"/>
    <x v="432"/>
    <n v="18.399999999999999"/>
    <n v="368"/>
    <n v="73.999999999999986"/>
    <n v="8"/>
    <s v="Seafood"/>
  </r>
  <r>
    <x v="672"/>
    <n v="50"/>
    <n v="10.4"/>
    <n v="24"/>
    <n v="0"/>
    <n v="249.60000000000002"/>
    <x v="433"/>
    <n v="16.25"/>
    <n v="390"/>
    <n v="140.39999999999998"/>
    <n v="3"/>
    <s v="Confections"/>
  </r>
  <r>
    <x v="673"/>
    <n v="35"/>
    <n v="14.4"/>
    <n v="10"/>
    <n v="0"/>
    <n v="144"/>
    <x v="433"/>
    <n v="18"/>
    <n v="180"/>
    <n v="36"/>
    <n v="1"/>
    <s v="Beverages"/>
  </r>
  <r>
    <x v="673"/>
    <n v="63"/>
    <n v="35.1"/>
    <n v="40"/>
    <n v="0"/>
    <n v="1404"/>
    <x v="433"/>
    <n v="43.9"/>
    <n v="1756"/>
    <n v="351.99999999999989"/>
    <n v="2"/>
    <s v="Condiments"/>
  </r>
  <r>
    <x v="674"/>
    <n v="17"/>
    <n v="31.2"/>
    <n v="15"/>
    <n v="0"/>
    <n v="468"/>
    <x v="433"/>
    <n v="39"/>
    <n v="585"/>
    <n v="117.00000000000001"/>
    <n v="6"/>
    <s v="Meat/Poultry"/>
  </r>
  <r>
    <x v="674"/>
    <n v="24"/>
    <n v="3.6"/>
    <n v="35"/>
    <n v="0"/>
    <n v="126"/>
    <x v="433"/>
    <n v="4.5"/>
    <n v="157.5"/>
    <n v="31.499999999999996"/>
    <n v="1"/>
    <s v="Beverages"/>
  </r>
  <r>
    <x v="675"/>
    <n v="42"/>
    <n v="9.8000000000000007"/>
    <n v="10"/>
    <n v="0.2"/>
    <n v="98"/>
    <x v="433"/>
    <n v="14"/>
    <n v="112"/>
    <n v="14.000000000000004"/>
    <n v="5"/>
    <s v="Grains/Cereals"/>
  </r>
  <r>
    <x v="675"/>
    <n v="43"/>
    <n v="36.799999999999997"/>
    <n v="10"/>
    <n v="0.2"/>
    <n v="368"/>
    <x v="433"/>
    <n v="46"/>
    <n v="368"/>
    <n v="7.1054273576010019E-14"/>
    <n v="1"/>
    <s v="Beverages"/>
  </r>
  <r>
    <x v="675"/>
    <n v="67"/>
    <n v="9.8000000000000007"/>
    <n v="24"/>
    <n v="0.2"/>
    <n v="235.20000000000002"/>
    <x v="433"/>
    <n v="14"/>
    <n v="268.8"/>
    <n v="33.600000000000009"/>
    <n v="1"/>
    <s v="Beverages"/>
  </r>
  <r>
    <x v="676"/>
    <n v="10"/>
    <n v="24.8"/>
    <n v="20"/>
    <n v="0.1"/>
    <n v="496"/>
    <x v="434"/>
    <n v="31"/>
    <n v="558"/>
    <n v="62.000000000000028"/>
    <n v="8"/>
    <s v="Seafood"/>
  </r>
  <r>
    <x v="676"/>
    <n v="28"/>
    <n v="36.4"/>
    <n v="30"/>
    <n v="0.1"/>
    <n v="1092"/>
    <x v="434"/>
    <n v="45.6"/>
    <n v="1231.2"/>
    <n v="139.20000000000002"/>
    <n v="7"/>
    <s v="Produce"/>
  </r>
  <r>
    <x v="676"/>
    <n v="75"/>
    <n v="6.2"/>
    <n v="6"/>
    <n v="0"/>
    <n v="37.200000000000003"/>
    <x v="434"/>
    <n v="7.75"/>
    <n v="46.5"/>
    <n v="9.2999999999999989"/>
    <n v="1"/>
    <s v="Beverages"/>
  </r>
  <r>
    <x v="677"/>
    <n v="36"/>
    <n v="15.2"/>
    <n v="25"/>
    <n v="0.15"/>
    <n v="380"/>
    <x v="434"/>
    <n v="19"/>
    <n v="403.75"/>
    <n v="23.749999999999982"/>
    <n v="8"/>
    <s v="Seafood"/>
  </r>
  <r>
    <x v="677"/>
    <n v="52"/>
    <n v="5.6"/>
    <n v="12"/>
    <n v="0.15"/>
    <n v="67.199999999999989"/>
    <x v="434"/>
    <n v="7"/>
    <n v="71.399999999999991"/>
    <n v="4.2000000000000064"/>
    <n v="5"/>
    <s v="Grains/Cereals"/>
  </r>
  <r>
    <x v="678"/>
    <n v="11"/>
    <n v="9.8000000000000007"/>
    <n v="2"/>
    <n v="0"/>
    <n v="19.600000000000001"/>
    <x v="434"/>
    <n v="21"/>
    <n v="42"/>
    <n v="22.4"/>
    <n v="4"/>
    <s v="Dairy Products"/>
  </r>
  <r>
    <x v="678"/>
    <n v="13"/>
    <n v="4.8"/>
    <n v="10"/>
    <n v="0"/>
    <n v="48"/>
    <x v="434"/>
    <n v="6"/>
    <n v="60"/>
    <n v="12.000000000000002"/>
    <n v="8"/>
    <s v="Seafood"/>
  </r>
  <r>
    <x v="678"/>
    <n v="19"/>
    <n v="7.3"/>
    <n v="7"/>
    <n v="0"/>
    <n v="51.1"/>
    <x v="434"/>
    <n v="9.1999999999999993"/>
    <n v="64.399999999999991"/>
    <n v="13.299999999999997"/>
    <n v="3"/>
    <s v="Confections"/>
  </r>
  <r>
    <x v="678"/>
    <n v="72"/>
    <n v="27.8"/>
    <n v="10"/>
    <n v="0"/>
    <n v="278"/>
    <x v="434"/>
    <n v="34.799999999999997"/>
    <n v="348"/>
    <n v="69.999999999999972"/>
    <n v="4"/>
    <s v="Dairy Products"/>
  </r>
  <r>
    <x v="679"/>
    <n v="20"/>
    <n v="64.8"/>
    <n v="5"/>
    <n v="0"/>
    <n v="324"/>
    <x v="435"/>
    <n v="81"/>
    <n v="405"/>
    <n v="81.000000000000014"/>
    <n v="3"/>
    <s v="Confections"/>
  </r>
  <r>
    <x v="679"/>
    <n v="52"/>
    <n v="5.6"/>
    <n v="5"/>
    <n v="0"/>
    <n v="28"/>
    <x v="435"/>
    <n v="7"/>
    <n v="35"/>
    <n v="7.0000000000000018"/>
    <n v="5"/>
    <s v="Grains/Cereals"/>
  </r>
  <r>
    <x v="679"/>
    <n v="76"/>
    <n v="14.4"/>
    <n v="20"/>
    <n v="0"/>
    <n v="288"/>
    <x v="435"/>
    <n v="18"/>
    <n v="360"/>
    <n v="72"/>
    <n v="1"/>
    <s v="Beverages"/>
  </r>
  <r>
    <x v="680"/>
    <n v="47"/>
    <n v="7.6"/>
    <n v="5"/>
    <n v="0"/>
    <n v="38"/>
    <x v="435"/>
    <n v="9.5"/>
    <n v="47.5"/>
    <n v="9.5000000000000018"/>
    <n v="3"/>
    <s v="Confections"/>
  </r>
  <r>
    <x v="680"/>
    <n v="76"/>
    <n v="14.4"/>
    <n v="5"/>
    <n v="0"/>
    <n v="72"/>
    <x v="435"/>
    <n v="18"/>
    <n v="90"/>
    <n v="18"/>
    <n v="1"/>
    <s v="Beverages"/>
  </r>
  <r>
    <x v="681"/>
    <n v="21"/>
    <n v="8"/>
    <n v="60"/>
    <n v="0"/>
    <n v="480"/>
    <x v="435"/>
    <n v="10"/>
    <n v="600"/>
    <n v="120"/>
    <n v="3"/>
    <s v="Confections"/>
  </r>
  <r>
    <x v="681"/>
    <n v="75"/>
    <n v="6.2"/>
    <n v="49"/>
    <n v="0"/>
    <n v="303.8"/>
    <x v="435"/>
    <n v="7.75"/>
    <n v="379.75"/>
    <n v="75.949999999999989"/>
    <n v="1"/>
    <s v="Beverages"/>
  </r>
  <r>
    <x v="681"/>
    <n v="77"/>
    <n v="10.4"/>
    <n v="15"/>
    <n v="0"/>
    <n v="156"/>
    <x v="435"/>
    <n v="13"/>
    <n v="195"/>
    <n v="38.999999999999993"/>
    <n v="2"/>
    <s v="Condiments"/>
  </r>
  <r>
    <x v="682"/>
    <n v="21"/>
    <n v="8"/>
    <n v="36"/>
    <n v="0"/>
    <n v="288"/>
    <x v="436"/>
    <n v="10"/>
    <n v="360"/>
    <n v="72"/>
    <n v="3"/>
    <s v="Confections"/>
  </r>
  <r>
    <x v="682"/>
    <n v="27"/>
    <n v="35.1"/>
    <n v="25"/>
    <n v="0"/>
    <n v="877.5"/>
    <x v="436"/>
    <n v="43.9"/>
    <n v="1097.5"/>
    <n v="219.99999999999994"/>
    <n v="3"/>
    <s v="Confections"/>
  </r>
  <r>
    <x v="682"/>
    <n v="55"/>
    <n v="19.2"/>
    <n v="25"/>
    <n v="0.2"/>
    <n v="480"/>
    <x v="436"/>
    <n v="24"/>
    <n v="480"/>
    <n v="8.8817841970012523E-14"/>
    <n v="6"/>
    <s v="Meat/Poultry"/>
  </r>
  <r>
    <x v="682"/>
    <n v="58"/>
    <n v="10.6"/>
    <n v="30"/>
    <n v="0.2"/>
    <n v="318"/>
    <x v="436"/>
    <n v="13.25"/>
    <n v="318"/>
    <n v="5.3290705182007514E-14"/>
    <n v="8"/>
    <s v="Seafood"/>
  </r>
  <r>
    <x v="683"/>
    <n v="13"/>
    <n v="4.8"/>
    <n v="42"/>
    <n v="0.15"/>
    <n v="201.6"/>
    <x v="436"/>
    <n v="6"/>
    <n v="214.2"/>
    <n v="12.599999999999993"/>
    <n v="8"/>
    <s v="Seafood"/>
  </r>
  <r>
    <x v="683"/>
    <n v="57"/>
    <n v="15.6"/>
    <n v="30"/>
    <n v="0"/>
    <n v="468"/>
    <x v="436"/>
    <n v="19.5"/>
    <n v="585"/>
    <n v="117.00000000000001"/>
    <n v="5"/>
    <s v="Grains/Cereals"/>
  </r>
  <r>
    <x v="684"/>
    <n v="16"/>
    <n v="13.9"/>
    <n v="30"/>
    <n v="0.1"/>
    <n v="417"/>
    <x v="436"/>
    <n v="17.45"/>
    <n v="471.15000000000003"/>
    <n v="54.149999999999991"/>
    <n v="3"/>
    <s v="Confections"/>
  </r>
  <r>
    <x v="684"/>
    <n v="62"/>
    <n v="39.4"/>
    <n v="14"/>
    <n v="0.1"/>
    <n v="551.6"/>
    <x v="436"/>
    <n v="49.3"/>
    <n v="621.17999999999995"/>
    <n v="69.579999999999984"/>
    <n v="3"/>
    <s v="Confections"/>
  </r>
  <r>
    <x v="684"/>
    <n v="72"/>
    <n v="27.8"/>
    <n v="16"/>
    <n v="0"/>
    <n v="444.8"/>
    <x v="436"/>
    <n v="34.799999999999997"/>
    <n v="556.79999999999995"/>
    <n v="111.99999999999994"/>
    <n v="4"/>
    <s v="Dairy Products"/>
  </r>
  <r>
    <x v="684"/>
    <n v="75"/>
    <n v="6.2"/>
    <n v="20"/>
    <n v="0.1"/>
    <n v="124"/>
    <x v="436"/>
    <n v="7.75"/>
    <n v="139.5"/>
    <n v="15.500000000000007"/>
    <n v="1"/>
    <s v="Beverages"/>
  </r>
  <r>
    <x v="685"/>
    <n v="53"/>
    <n v="26.2"/>
    <n v="2"/>
    <n v="0"/>
    <n v="52.4"/>
    <x v="436"/>
    <n v="32.799999999999997"/>
    <n v="65.599999999999994"/>
    <n v="13.199999999999996"/>
    <n v="6"/>
    <s v="Meat/Poultry"/>
  </r>
  <r>
    <x v="685"/>
    <n v="61"/>
    <n v="22.8"/>
    <n v="30"/>
    <n v="0"/>
    <n v="684"/>
    <x v="436"/>
    <n v="28.5"/>
    <n v="855"/>
    <n v="170.99999999999997"/>
    <n v="2"/>
    <s v="Condiments"/>
  </r>
  <r>
    <x v="686"/>
    <n v="6"/>
    <n v="16"/>
    <n v="20"/>
    <n v="0"/>
    <n v="320"/>
    <x v="437"/>
    <n v="25"/>
    <n v="500"/>
    <n v="180"/>
    <n v="2"/>
    <s v="Condiments"/>
  </r>
  <r>
    <x v="687"/>
    <n v="1"/>
    <n v="14.4"/>
    <n v="21"/>
    <n v="0"/>
    <n v="302.40000000000003"/>
    <x v="437"/>
    <n v="18"/>
    <n v="378"/>
    <n v="75.599999999999994"/>
    <n v="1"/>
    <s v="Beverages"/>
  </r>
  <r>
    <x v="687"/>
    <n v="18"/>
    <n v="50"/>
    <n v="4"/>
    <n v="0.25"/>
    <n v="200"/>
    <x v="437"/>
    <n v="62.5"/>
    <n v="187.5"/>
    <n v="-12.5"/>
    <n v="8"/>
    <s v="Seafood"/>
  </r>
  <r>
    <x v="687"/>
    <n v="23"/>
    <n v="7.2"/>
    <n v="8"/>
    <n v="0.25"/>
    <n v="57.6"/>
    <x v="437"/>
    <n v="9"/>
    <n v="54"/>
    <n v="-3.6000000000000014"/>
    <n v="5"/>
    <s v="Grains/Cereals"/>
  </r>
  <r>
    <x v="688"/>
    <n v="36"/>
    <n v="15.2"/>
    <n v="30"/>
    <n v="0.2"/>
    <n v="456"/>
    <x v="437"/>
    <n v="19"/>
    <n v="456"/>
    <n v="5.3290705182007514E-14"/>
    <n v="8"/>
    <s v="Seafood"/>
  </r>
  <r>
    <x v="689"/>
    <n v="28"/>
    <n v="36.4"/>
    <n v="8"/>
    <n v="0"/>
    <n v="291.2"/>
    <x v="438"/>
    <n v="45.6"/>
    <n v="364.8"/>
    <n v="73.600000000000023"/>
    <n v="7"/>
    <s v="Produce"/>
  </r>
  <r>
    <x v="689"/>
    <n v="34"/>
    <n v="9.8000000000000007"/>
    <n v="20"/>
    <n v="0"/>
    <n v="196"/>
    <x v="438"/>
    <n v="14"/>
    <n v="280"/>
    <n v="83.999999999999986"/>
    <n v="1"/>
    <s v="Beverages"/>
  </r>
  <r>
    <x v="690"/>
    <n v="13"/>
    <n v="4.8"/>
    <n v="20"/>
    <n v="0.25"/>
    <n v="96"/>
    <x v="438"/>
    <n v="6"/>
    <n v="90"/>
    <n v="-5.9999999999999964"/>
    <n v="8"/>
    <s v="Seafood"/>
  </r>
  <r>
    <x v="690"/>
    <n v="43"/>
    <n v="36.799999999999997"/>
    <n v="24"/>
    <n v="0.25"/>
    <n v="883.19999999999993"/>
    <x v="438"/>
    <n v="46"/>
    <n v="828"/>
    <n v="-55.199999999999932"/>
    <n v="1"/>
    <s v="Beverages"/>
  </r>
  <r>
    <x v="690"/>
    <n v="60"/>
    <n v="27.2"/>
    <n v="49"/>
    <n v="0.25"/>
    <n v="1332.8"/>
    <x v="438"/>
    <n v="34"/>
    <n v="1249.5"/>
    <n v="-83.299999999999969"/>
    <n v="4"/>
    <s v="Dairy Products"/>
  </r>
  <r>
    <x v="690"/>
    <n v="71"/>
    <n v="17.2"/>
    <n v="35"/>
    <n v="0.25"/>
    <n v="602"/>
    <x v="438"/>
    <n v="21.5"/>
    <n v="564.375"/>
    <n v="-37.624999999999972"/>
    <n v="4"/>
    <s v="Dairy Products"/>
  </r>
  <r>
    <x v="691"/>
    <n v="2"/>
    <n v="15.2"/>
    <n v="10"/>
    <n v="0.15"/>
    <n v="152"/>
    <x v="438"/>
    <n v="19"/>
    <n v="161.5"/>
    <n v="9.4999999999999929"/>
    <n v="1"/>
    <s v="Beverages"/>
  </r>
  <r>
    <x v="691"/>
    <n v="67"/>
    <n v="9.8000000000000007"/>
    <n v="40"/>
    <n v="0.15"/>
    <n v="392"/>
    <x v="438"/>
    <n v="14"/>
    <n v="476"/>
    <n v="83.999999999999986"/>
    <n v="1"/>
    <s v="Beverages"/>
  </r>
  <r>
    <x v="692"/>
    <n v="7"/>
    <n v="19.2"/>
    <n v="8"/>
    <n v="0"/>
    <n v="153.6"/>
    <x v="439"/>
    <n v="30"/>
    <n v="240"/>
    <n v="86.4"/>
    <n v="7"/>
    <s v="Produce"/>
  </r>
  <r>
    <x v="692"/>
    <n v="13"/>
    <n v="4.8"/>
    <n v="20"/>
    <n v="0"/>
    <n v="96"/>
    <x v="439"/>
    <n v="6"/>
    <n v="120"/>
    <n v="24.000000000000004"/>
    <n v="8"/>
    <s v="Seafood"/>
  </r>
  <r>
    <x v="693"/>
    <n v="31"/>
    <n v="8"/>
    <n v="44"/>
    <n v="0.25"/>
    <n v="352"/>
    <x v="439"/>
    <n v="12.5"/>
    <n v="412.5"/>
    <n v="60.5"/>
    <n v="4"/>
    <s v="Dairy Products"/>
  </r>
  <r>
    <x v="693"/>
    <n v="62"/>
    <n v="39.4"/>
    <n v="30"/>
    <n v="0.25"/>
    <n v="1182"/>
    <x v="439"/>
    <n v="49.3"/>
    <n v="1109.25"/>
    <n v="-72.750000000000128"/>
    <n v="3"/>
    <s v="Confections"/>
  </r>
  <r>
    <x v="693"/>
    <n v="68"/>
    <n v="8"/>
    <n v="80"/>
    <n v="0.25"/>
    <n v="640"/>
    <x v="439"/>
    <n v="12.5"/>
    <n v="750"/>
    <n v="110"/>
    <n v="3"/>
    <s v="Confections"/>
  </r>
  <r>
    <x v="693"/>
    <n v="72"/>
    <n v="27.8"/>
    <n v="50"/>
    <n v="0"/>
    <n v="1390"/>
    <x v="439"/>
    <n v="34.799999999999997"/>
    <n v="1739.9999999999998"/>
    <n v="349.99999999999983"/>
    <n v="4"/>
    <s v="Dairy Products"/>
  </r>
  <r>
    <x v="694"/>
    <n v="49"/>
    <n v="16"/>
    <n v="28"/>
    <n v="0"/>
    <n v="448"/>
    <x v="439"/>
    <n v="20"/>
    <n v="560"/>
    <n v="112"/>
    <n v="3"/>
    <s v="Confections"/>
  </r>
  <r>
    <x v="695"/>
    <n v="13"/>
    <n v="4.8"/>
    <n v="15"/>
    <n v="0"/>
    <n v="72"/>
    <x v="439"/>
    <n v="6"/>
    <n v="90"/>
    <n v="18.000000000000004"/>
    <n v="8"/>
    <s v="Seafood"/>
  </r>
  <r>
    <x v="695"/>
    <n v="22"/>
    <n v="9.8000000000000007"/>
    <n v="21"/>
    <n v="0"/>
    <n v="205.8"/>
    <x v="439"/>
    <n v="21"/>
    <n v="441"/>
    <n v="235.2"/>
    <n v="5"/>
    <s v="Grains/Cereals"/>
  </r>
  <r>
    <x v="695"/>
    <n v="46"/>
    <n v="9.6"/>
    <n v="15"/>
    <n v="0"/>
    <n v="144"/>
    <x v="439"/>
    <n v="12"/>
    <n v="180"/>
    <n v="36.000000000000007"/>
    <n v="8"/>
    <s v="Seafood"/>
  </r>
  <r>
    <x v="696"/>
    <n v="11"/>
    <n v="9.8000000000000007"/>
    <n v="5"/>
    <n v="0.25"/>
    <n v="49"/>
    <x v="440"/>
    <n v="21"/>
    <n v="78.75"/>
    <n v="29.749999999999996"/>
    <n v="4"/>
    <s v="Dairy Products"/>
  </r>
  <r>
    <x v="696"/>
    <n v="44"/>
    <n v="12.4"/>
    <n v="18"/>
    <n v="0.25"/>
    <n v="223.20000000000002"/>
    <x v="440"/>
    <n v="19.45"/>
    <n v="262.57499999999999"/>
    <n v="39.374999999999972"/>
    <n v="2"/>
    <s v="Condiments"/>
  </r>
  <r>
    <x v="696"/>
    <n v="56"/>
    <n v="30.4"/>
    <n v="18"/>
    <n v="0"/>
    <n v="547.19999999999993"/>
    <x v="440"/>
    <n v="38"/>
    <n v="684"/>
    <n v="136.80000000000001"/>
    <n v="5"/>
    <s v="Grains/Cereals"/>
  </r>
  <r>
    <x v="697"/>
    <n v="13"/>
    <n v="4.8"/>
    <n v="20"/>
    <n v="0"/>
    <n v="96"/>
    <x v="440"/>
    <n v="6"/>
    <n v="120"/>
    <n v="24.000000000000004"/>
    <n v="8"/>
    <s v="Seafood"/>
  </r>
  <r>
    <x v="697"/>
    <n v="31"/>
    <n v="8"/>
    <n v="10"/>
    <n v="0"/>
    <n v="80"/>
    <x v="440"/>
    <n v="12.5"/>
    <n v="125"/>
    <n v="45"/>
    <n v="4"/>
    <s v="Dairy Products"/>
  </r>
  <r>
    <x v="698"/>
    <n v="10"/>
    <n v="24.8"/>
    <n v="25"/>
    <n v="0"/>
    <n v="620"/>
    <x v="440"/>
    <n v="31"/>
    <n v="775"/>
    <n v="154.99999999999997"/>
    <n v="8"/>
    <s v="Seafood"/>
  </r>
  <r>
    <x v="698"/>
    <n v="24"/>
    <n v="3.6"/>
    <n v="25"/>
    <n v="0"/>
    <n v="90"/>
    <x v="440"/>
    <n v="4.5"/>
    <n v="112.5"/>
    <n v="22.499999999999996"/>
    <n v="1"/>
    <s v="Beverages"/>
  </r>
  <r>
    <x v="698"/>
    <n v="77"/>
    <n v="10.4"/>
    <n v="40"/>
    <n v="0"/>
    <n v="416"/>
    <x v="440"/>
    <n v="13"/>
    <n v="520"/>
    <n v="103.99999999999999"/>
    <n v="2"/>
    <s v="Condiments"/>
  </r>
  <r>
    <x v="699"/>
    <n v="59"/>
    <n v="44"/>
    <n v="4"/>
    <n v="0"/>
    <n v="176"/>
    <x v="441"/>
    <n v="55"/>
    <n v="220"/>
    <n v="44"/>
    <n v="4"/>
    <s v="Dairy Products"/>
  </r>
  <r>
    <x v="700"/>
    <n v="50"/>
    <n v="10.4"/>
    <n v="9"/>
    <n v="0"/>
    <n v="93.600000000000009"/>
    <x v="441"/>
    <n v="16.25"/>
    <n v="146.25"/>
    <n v="52.65"/>
    <n v="3"/>
    <s v="Confections"/>
  </r>
  <r>
    <x v="700"/>
    <n v="51"/>
    <n v="42.4"/>
    <n v="40"/>
    <n v="0"/>
    <n v="1696"/>
    <x v="441"/>
    <n v="53"/>
    <n v="2120"/>
    <n v="424.00000000000006"/>
    <n v="7"/>
    <s v="Produce"/>
  </r>
  <r>
    <x v="700"/>
    <n v="55"/>
    <n v="19.2"/>
    <n v="4"/>
    <n v="0"/>
    <n v="76.8"/>
    <x v="441"/>
    <n v="24"/>
    <n v="96"/>
    <n v="19.200000000000003"/>
    <n v="6"/>
    <s v="Meat/Poultry"/>
  </r>
  <r>
    <x v="701"/>
    <n v="6"/>
    <n v="16"/>
    <n v="12"/>
    <n v="0"/>
    <n v="192"/>
    <x v="441"/>
    <n v="25"/>
    <n v="300"/>
    <n v="108"/>
    <n v="2"/>
    <s v="Condiments"/>
  </r>
  <r>
    <x v="701"/>
    <n v="10"/>
    <n v="24.8"/>
    <n v="30"/>
    <n v="0"/>
    <n v="744"/>
    <x v="441"/>
    <n v="31"/>
    <n v="930"/>
    <n v="185.99999999999997"/>
    <n v="8"/>
    <s v="Seafood"/>
  </r>
  <r>
    <x v="701"/>
    <n v="17"/>
    <n v="31.2"/>
    <n v="6"/>
    <n v="0"/>
    <n v="187.2"/>
    <x v="441"/>
    <n v="39"/>
    <n v="234"/>
    <n v="46.800000000000004"/>
    <n v="6"/>
    <s v="Meat/Poultry"/>
  </r>
  <r>
    <x v="701"/>
    <n v="62"/>
    <n v="39.4"/>
    <n v="60"/>
    <n v="0"/>
    <n v="2364"/>
    <x v="441"/>
    <n v="49.3"/>
    <n v="2958"/>
    <n v="593.99999999999989"/>
    <n v="3"/>
    <s v="Confections"/>
  </r>
  <r>
    <x v="702"/>
    <n v="4"/>
    <n v="17.600000000000001"/>
    <n v="5"/>
    <n v="0"/>
    <n v="88"/>
    <x v="442"/>
    <n v="22"/>
    <n v="110"/>
    <n v="21.999999999999993"/>
    <n v="2"/>
    <s v="Condiments"/>
  </r>
  <r>
    <x v="703"/>
    <n v="33"/>
    <n v="2"/>
    <n v="15"/>
    <n v="0.05"/>
    <n v="30"/>
    <x v="442"/>
    <n v="2.5"/>
    <n v="35.625"/>
    <n v="5.625"/>
    <n v="4"/>
    <s v="Dairy Products"/>
  </r>
  <r>
    <x v="703"/>
    <n v="41"/>
    <n v="7.7"/>
    <n v="6"/>
    <n v="0.05"/>
    <n v="46.2"/>
    <x v="442"/>
    <n v="9.65"/>
    <n v="55.005000000000003"/>
    <n v="8.8050000000000015"/>
    <n v="8"/>
    <s v="Seafood"/>
  </r>
  <r>
    <x v="703"/>
    <n v="75"/>
    <n v="6.2"/>
    <n v="50"/>
    <n v="0.05"/>
    <n v="310"/>
    <x v="442"/>
    <n v="7.75"/>
    <n v="368.125"/>
    <n v="58.124999999999986"/>
    <n v="1"/>
    <s v="Beverages"/>
  </r>
  <r>
    <x v="704"/>
    <n v="6"/>
    <n v="16"/>
    <n v="16"/>
    <n v="0.05"/>
    <n v="256"/>
    <x v="442"/>
    <n v="25"/>
    <n v="380"/>
    <n v="124"/>
    <n v="2"/>
    <s v="Condiments"/>
  </r>
  <r>
    <x v="704"/>
    <n v="28"/>
    <n v="36.4"/>
    <n v="2"/>
    <n v="0"/>
    <n v="72.8"/>
    <x v="442"/>
    <n v="45.6"/>
    <n v="91.2"/>
    <n v="18.400000000000006"/>
    <n v="7"/>
    <s v="Produce"/>
  </r>
  <r>
    <x v="705"/>
    <n v="20"/>
    <n v="64.8"/>
    <n v="50"/>
    <n v="0.05"/>
    <n v="3240"/>
    <x v="442"/>
    <n v="81"/>
    <n v="3847.5"/>
    <n v="607.50000000000023"/>
    <n v="3"/>
    <s v="Confections"/>
  </r>
  <r>
    <x v="705"/>
    <n v="31"/>
    <n v="8"/>
    <n v="50"/>
    <n v="0.05"/>
    <n v="400"/>
    <x v="442"/>
    <n v="12.5"/>
    <n v="593.75"/>
    <n v="193.75"/>
    <n v="4"/>
    <s v="Dairy Products"/>
  </r>
  <r>
    <x v="706"/>
    <n v="16"/>
    <n v="13.9"/>
    <n v="28"/>
    <n v="0.15"/>
    <n v="389.2"/>
    <x v="443"/>
    <n v="17.45"/>
    <n v="415.30999999999995"/>
    <n v="26.109999999999978"/>
    <n v="3"/>
    <s v="Confections"/>
  </r>
  <r>
    <x v="706"/>
    <n v="31"/>
    <n v="8"/>
    <n v="25"/>
    <n v="0.15"/>
    <n v="200"/>
    <x v="443"/>
    <n v="12.5"/>
    <n v="265.625"/>
    <n v="65.625"/>
    <n v="4"/>
    <s v="Dairy Products"/>
  </r>
  <r>
    <x v="706"/>
    <n v="45"/>
    <n v="7.6"/>
    <n v="30"/>
    <n v="0"/>
    <n v="228"/>
    <x v="443"/>
    <n v="9.5"/>
    <n v="285"/>
    <n v="57.000000000000014"/>
    <n v="8"/>
    <s v="Seafood"/>
  </r>
  <r>
    <x v="706"/>
    <n v="60"/>
    <n v="27.2"/>
    <n v="24"/>
    <n v="0.15"/>
    <n v="652.79999999999995"/>
    <x v="443"/>
    <n v="34"/>
    <n v="693.6"/>
    <n v="40.799999999999983"/>
    <n v="4"/>
    <s v="Dairy Products"/>
  </r>
  <r>
    <x v="707"/>
    <n v="75"/>
    <n v="6.2"/>
    <n v="12"/>
    <n v="0.2"/>
    <n v="74.400000000000006"/>
    <x v="443"/>
    <n v="7.75"/>
    <n v="74.400000000000006"/>
    <n v="0"/>
    <n v="1"/>
    <s v="Beverages"/>
  </r>
  <r>
    <x v="708"/>
    <n v="21"/>
    <n v="8"/>
    <n v="12"/>
    <n v="0"/>
    <n v="96"/>
    <x v="443"/>
    <n v="10"/>
    <n v="120"/>
    <n v="24"/>
    <n v="3"/>
    <s v="Confections"/>
  </r>
  <r>
    <x v="708"/>
    <n v="47"/>
    <n v="7.6"/>
    <n v="14"/>
    <n v="0"/>
    <n v="106.39999999999999"/>
    <x v="443"/>
    <n v="9.5"/>
    <n v="133"/>
    <n v="26.600000000000005"/>
    <n v="3"/>
    <s v="Confections"/>
  </r>
  <r>
    <x v="708"/>
    <n v="51"/>
    <n v="42.4"/>
    <n v="8"/>
    <n v="0"/>
    <n v="339.2"/>
    <x v="443"/>
    <n v="53"/>
    <n v="424"/>
    <n v="84.800000000000011"/>
    <n v="7"/>
    <s v="Produce"/>
  </r>
  <r>
    <x v="709"/>
    <n v="30"/>
    <n v="20.7"/>
    <n v="30"/>
    <n v="0"/>
    <n v="621"/>
    <x v="444"/>
    <n v="25.89"/>
    <n v="776.7"/>
    <n v="155.70000000000005"/>
    <n v="8"/>
    <s v="Seafood"/>
  </r>
  <r>
    <x v="709"/>
    <n v="35"/>
    <n v="14.4"/>
    <n v="40"/>
    <n v="0"/>
    <n v="576"/>
    <x v="444"/>
    <n v="18"/>
    <n v="720"/>
    <n v="144"/>
    <n v="1"/>
    <s v="Beverages"/>
  </r>
  <r>
    <x v="709"/>
    <n v="64"/>
    <n v="26.6"/>
    <n v="8"/>
    <n v="0"/>
    <n v="212.8"/>
    <x v="444"/>
    <n v="33.25"/>
    <n v="266"/>
    <n v="53.199999999999989"/>
    <n v="5"/>
    <s v="Grains/Cereals"/>
  </r>
  <r>
    <x v="710"/>
    <n v="5"/>
    <n v="13.6"/>
    <n v="20"/>
    <n v="0"/>
    <n v="272"/>
    <x v="444"/>
    <n v="21.35"/>
    <n v="427"/>
    <n v="155.00000000000003"/>
    <n v="2"/>
    <s v="Condiments"/>
  </r>
  <r>
    <x v="710"/>
    <n v="7"/>
    <n v="19.2"/>
    <n v="6"/>
    <n v="0"/>
    <n v="115.19999999999999"/>
    <x v="444"/>
    <n v="30"/>
    <n v="180"/>
    <n v="64.800000000000011"/>
    <n v="7"/>
    <s v="Produce"/>
  </r>
  <r>
    <x v="710"/>
    <n v="72"/>
    <n v="27.8"/>
    <n v="5"/>
    <n v="0"/>
    <n v="139"/>
    <x v="444"/>
    <n v="34.799999999999997"/>
    <n v="174"/>
    <n v="34.999999999999986"/>
    <n v="4"/>
    <s v="Dairy Products"/>
  </r>
  <r>
    <x v="711"/>
    <n v="75"/>
    <n v="6.2"/>
    <n v="20"/>
    <n v="0.15"/>
    <n v="124"/>
    <x v="444"/>
    <n v="7.75"/>
    <n v="131.75"/>
    <n v="7.7499999999999858"/>
    <n v="1"/>
    <s v="Beverages"/>
  </r>
  <r>
    <x v="712"/>
    <n v="24"/>
    <n v="3.6"/>
    <n v="10"/>
    <n v="0.25"/>
    <n v="36"/>
    <x v="445"/>
    <n v="4.5"/>
    <n v="33.75"/>
    <n v="-2.2500000000000009"/>
    <n v="1"/>
    <s v="Beverages"/>
  </r>
  <r>
    <x v="712"/>
    <n v="41"/>
    <n v="7.7"/>
    <n v="24"/>
    <n v="0"/>
    <n v="184.8"/>
    <x v="445"/>
    <n v="9.65"/>
    <n v="231.60000000000002"/>
    <n v="46.800000000000004"/>
    <n v="8"/>
    <s v="Seafood"/>
  </r>
  <r>
    <x v="713"/>
    <n v="52"/>
    <n v="5.6"/>
    <n v="6"/>
    <n v="0.05"/>
    <n v="33.599999999999994"/>
    <x v="445"/>
    <n v="7"/>
    <n v="39.9"/>
    <n v="6.2999999999999989"/>
    <n v="5"/>
    <s v="Grains/Cereals"/>
  </r>
  <r>
    <x v="713"/>
    <n v="76"/>
    <n v="14.4"/>
    <n v="60"/>
    <n v="0"/>
    <n v="864"/>
    <x v="445"/>
    <n v="18"/>
    <n v="1080"/>
    <n v="215.99999999999997"/>
    <n v="1"/>
    <s v="Beverages"/>
  </r>
  <r>
    <x v="714"/>
    <n v="7"/>
    <n v="19.2"/>
    <n v="45"/>
    <n v="0"/>
    <n v="864"/>
    <x v="445"/>
    <n v="30"/>
    <n v="1350"/>
    <n v="486.00000000000006"/>
    <n v="7"/>
    <s v="Produce"/>
  </r>
  <r>
    <x v="714"/>
    <n v="13"/>
    <n v="4.8"/>
    <n v="77"/>
    <n v="0"/>
    <n v="369.59999999999997"/>
    <x v="445"/>
    <n v="6"/>
    <n v="462"/>
    <n v="92.40000000000002"/>
    <n v="8"/>
    <s v="Seafood"/>
  </r>
  <r>
    <x v="714"/>
    <n v="53"/>
    <n v="26.2"/>
    <n v="20"/>
    <n v="0"/>
    <n v="524"/>
    <x v="445"/>
    <n v="32.799999999999997"/>
    <n v="656"/>
    <n v="131.99999999999994"/>
    <n v="6"/>
    <s v="Meat/Poultry"/>
  </r>
  <r>
    <x v="714"/>
    <n v="69"/>
    <n v="28.8"/>
    <n v="9"/>
    <n v="0"/>
    <n v="259.2"/>
    <x v="445"/>
    <n v="36"/>
    <n v="324"/>
    <n v="64.8"/>
    <n v="4"/>
    <s v="Dairy Products"/>
  </r>
  <r>
    <x v="714"/>
    <n v="76"/>
    <n v="14.4"/>
    <n v="44"/>
    <n v="0"/>
    <n v="633.6"/>
    <x v="445"/>
    <n v="18"/>
    <n v="792"/>
    <n v="158.39999999999998"/>
    <n v="1"/>
    <s v="Beverages"/>
  </r>
  <r>
    <x v="715"/>
    <n v="60"/>
    <n v="27.2"/>
    <n v="2"/>
    <n v="0.15"/>
    <n v="54.4"/>
    <x v="445"/>
    <n v="34"/>
    <n v="57.8"/>
    <n v="3.3999999999999986"/>
    <n v="4"/>
    <s v="Dairy Products"/>
  </r>
  <r>
    <x v="716"/>
    <n v="18"/>
    <n v="50"/>
    <n v="6"/>
    <n v="0"/>
    <n v="300"/>
    <x v="446"/>
    <n v="62.5"/>
    <n v="375"/>
    <n v="75"/>
    <n v="8"/>
    <s v="Seafood"/>
  </r>
  <r>
    <x v="716"/>
    <n v="38"/>
    <n v="210.8"/>
    <n v="5"/>
    <n v="0"/>
    <n v="1054"/>
    <x v="446"/>
    <n v="263.5"/>
    <n v="1317.5"/>
    <n v="263.49999999999994"/>
    <n v="1"/>
    <s v="Beverages"/>
  </r>
  <r>
    <x v="716"/>
    <n v="69"/>
    <n v="28.8"/>
    <n v="10"/>
    <n v="0"/>
    <n v="288"/>
    <x v="446"/>
    <n v="36"/>
    <n v="360"/>
    <n v="72"/>
    <n v="4"/>
    <s v="Dairy Products"/>
  </r>
  <r>
    <x v="717"/>
    <n v="51"/>
    <n v="42.4"/>
    <n v="16"/>
    <n v="0"/>
    <n v="678.4"/>
    <x v="446"/>
    <n v="53"/>
    <n v="848"/>
    <n v="169.60000000000002"/>
    <n v="7"/>
    <s v="Produce"/>
  </r>
  <r>
    <x v="718"/>
    <n v="37"/>
    <n v="20.8"/>
    <n v="8"/>
    <n v="0"/>
    <n v="166.4"/>
    <x v="446"/>
    <n v="26"/>
    <n v="208"/>
    <n v="41.599999999999994"/>
    <n v="8"/>
    <s v="Seafood"/>
  </r>
  <r>
    <x v="718"/>
    <n v="56"/>
    <n v="30.4"/>
    <n v="12"/>
    <n v="0.15"/>
    <n v="364.79999999999995"/>
    <x v="446"/>
    <n v="38"/>
    <n v="387.59999999999997"/>
    <n v="22.799999999999983"/>
    <n v="5"/>
    <s v="Grains/Cereals"/>
  </r>
  <r>
    <x v="718"/>
    <n v="62"/>
    <n v="39.4"/>
    <n v="12"/>
    <n v="0.15"/>
    <n v="472.79999999999995"/>
    <x v="446"/>
    <n v="49.3"/>
    <n v="502.8599999999999"/>
    <n v="30.059999999999945"/>
    <n v="3"/>
    <s v="Confections"/>
  </r>
  <r>
    <x v="719"/>
    <n v="19"/>
    <n v="7.3"/>
    <n v="12"/>
    <n v="0"/>
    <n v="87.6"/>
    <x v="447"/>
    <n v="9.1999999999999993"/>
    <n v="110.39999999999999"/>
    <n v="22.799999999999994"/>
    <n v="3"/>
    <s v="Confections"/>
  </r>
  <r>
    <x v="719"/>
    <n v="49"/>
    <n v="16"/>
    <n v="40"/>
    <n v="0"/>
    <n v="640"/>
    <x v="447"/>
    <n v="20"/>
    <n v="800"/>
    <n v="160"/>
    <n v="3"/>
    <s v="Confections"/>
  </r>
  <r>
    <x v="720"/>
    <n v="12"/>
    <n v="30.4"/>
    <n v="30"/>
    <n v="0"/>
    <n v="912"/>
    <x v="447"/>
    <n v="38"/>
    <n v="1140"/>
    <n v="228.00000000000006"/>
    <n v="4"/>
    <s v="Dairy Products"/>
  </r>
  <r>
    <x v="720"/>
    <n v="24"/>
    <n v="3.6"/>
    <n v="30"/>
    <n v="0"/>
    <n v="108"/>
    <x v="447"/>
    <n v="4.5"/>
    <n v="135"/>
    <n v="26.999999999999996"/>
    <n v="1"/>
    <s v="Beverages"/>
  </r>
  <r>
    <x v="720"/>
    <n v="64"/>
    <n v="26.6"/>
    <n v="4"/>
    <n v="0"/>
    <n v="106.4"/>
    <x v="447"/>
    <n v="33.25"/>
    <n v="133"/>
    <n v="26.599999999999994"/>
    <n v="5"/>
    <s v="Grains/Cereals"/>
  </r>
  <r>
    <x v="721"/>
    <n v="46"/>
    <n v="9.6"/>
    <n v="9"/>
    <n v="0"/>
    <n v="86.399999999999991"/>
    <x v="447"/>
    <n v="12"/>
    <n v="108"/>
    <n v="21.6"/>
    <n v="8"/>
    <s v="Seafood"/>
  </r>
  <r>
    <x v="722"/>
    <n v="52"/>
    <n v="5.6"/>
    <n v="40"/>
    <n v="0.2"/>
    <n v="224"/>
    <x v="448"/>
    <n v="7"/>
    <n v="224"/>
    <n v="3.5527136788005009E-14"/>
    <n v="5"/>
    <s v="Grains/Cereals"/>
  </r>
  <r>
    <x v="723"/>
    <n v="29"/>
    <n v="99"/>
    <n v="14"/>
    <n v="0"/>
    <n v="1386"/>
    <x v="448"/>
    <n v="123.79"/>
    <n v="1733.0600000000002"/>
    <n v="347.06000000000006"/>
    <n v="6"/>
    <s v="Meat/Poultry"/>
  </r>
  <r>
    <x v="724"/>
    <n v="17"/>
    <n v="31.2"/>
    <n v="6"/>
    <n v="0"/>
    <n v="187.2"/>
    <x v="448"/>
    <n v="39"/>
    <n v="234"/>
    <n v="46.800000000000004"/>
    <n v="6"/>
    <s v="Meat/Poultry"/>
  </r>
  <r>
    <x v="724"/>
    <n v="33"/>
    <n v="2"/>
    <n v="7"/>
    <n v="0"/>
    <n v="14"/>
    <x v="448"/>
    <n v="2.5"/>
    <n v="17.5"/>
    <n v="3.5"/>
    <n v="4"/>
    <s v="Dairy Products"/>
  </r>
  <r>
    <x v="725"/>
    <n v="26"/>
    <n v="24.9"/>
    <n v="5"/>
    <n v="0"/>
    <n v="124.5"/>
    <x v="448"/>
    <n v="31.23"/>
    <n v="156.15"/>
    <n v="31.650000000000009"/>
    <n v="3"/>
    <s v="Confections"/>
  </r>
  <r>
    <x v="725"/>
    <n v="41"/>
    <n v="7.7"/>
    <n v="6"/>
    <n v="0"/>
    <n v="46.2"/>
    <x v="448"/>
    <n v="9.65"/>
    <n v="57.900000000000006"/>
    <n v="11.700000000000001"/>
    <n v="8"/>
    <s v="Seafood"/>
  </r>
  <r>
    <x v="725"/>
    <n v="75"/>
    <n v="6.2"/>
    <n v="10"/>
    <n v="0"/>
    <n v="62"/>
    <x v="448"/>
    <n v="7.75"/>
    <n v="77.5"/>
    <n v="15.499999999999998"/>
    <n v="1"/>
    <s v="Beverages"/>
  </r>
  <r>
    <x v="726"/>
    <n v="63"/>
    <n v="35.1"/>
    <n v="10"/>
    <n v="0"/>
    <n v="351"/>
    <x v="449"/>
    <n v="43.9"/>
    <n v="439"/>
    <n v="87.999999999999972"/>
    <n v="2"/>
    <s v="Condiments"/>
  </r>
  <r>
    <x v="727"/>
    <n v="8"/>
    <n v="25.6"/>
    <n v="16"/>
    <n v="0"/>
    <n v="409.6"/>
    <x v="449"/>
    <n v="40"/>
    <n v="640"/>
    <n v="230.39999999999998"/>
    <n v="2"/>
    <s v="Condiments"/>
  </r>
  <r>
    <x v="727"/>
    <n v="75"/>
    <n v="6.2"/>
    <n v="10"/>
    <n v="0"/>
    <n v="62"/>
    <x v="449"/>
    <n v="7.75"/>
    <n v="77.5"/>
    <n v="15.499999999999998"/>
    <n v="1"/>
    <s v="Beverages"/>
  </r>
  <r>
    <x v="728"/>
    <n v="28"/>
    <n v="36.4"/>
    <n v="20"/>
    <n v="0"/>
    <n v="728"/>
    <x v="449"/>
    <n v="45.6"/>
    <n v="912"/>
    <n v="184.00000000000006"/>
    <n v="7"/>
    <s v="Produce"/>
  </r>
  <r>
    <x v="729"/>
    <n v="39"/>
    <n v="14.4"/>
    <n v="30"/>
    <n v="0"/>
    <n v="432"/>
    <x v="450"/>
    <n v="18"/>
    <n v="540"/>
    <n v="107.99999999999999"/>
    <n v="1"/>
    <s v="Beverages"/>
  </r>
  <r>
    <x v="729"/>
    <n v="47"/>
    <n v="7.6"/>
    <n v="30"/>
    <n v="0"/>
    <n v="228"/>
    <x v="450"/>
    <n v="9.5"/>
    <n v="285"/>
    <n v="57.000000000000014"/>
    <n v="3"/>
    <s v="Confections"/>
  </r>
  <r>
    <x v="729"/>
    <n v="51"/>
    <n v="42.4"/>
    <n v="10"/>
    <n v="0"/>
    <n v="424"/>
    <x v="450"/>
    <n v="53"/>
    <n v="530"/>
    <n v="106.00000000000001"/>
    <n v="7"/>
    <s v="Produce"/>
  </r>
  <r>
    <x v="729"/>
    <n v="63"/>
    <n v="35.1"/>
    <n v="20"/>
    <n v="0"/>
    <n v="702"/>
    <x v="450"/>
    <n v="43.9"/>
    <n v="878"/>
    <n v="175.99999999999994"/>
    <n v="2"/>
    <s v="Condiments"/>
  </r>
  <r>
    <x v="730"/>
    <n v="8"/>
    <n v="25.6"/>
    <n v="20"/>
    <n v="0.15"/>
    <n v="512"/>
    <x v="450"/>
    <n v="40"/>
    <n v="680"/>
    <n v="167.99999999999997"/>
    <n v="2"/>
    <s v="Condiments"/>
  </r>
  <r>
    <x v="730"/>
    <n v="21"/>
    <n v="8"/>
    <n v="40"/>
    <n v="0.15"/>
    <n v="320"/>
    <x v="450"/>
    <n v="10"/>
    <n v="340"/>
    <n v="20"/>
    <n v="3"/>
    <s v="Confections"/>
  </r>
  <r>
    <x v="730"/>
    <n v="40"/>
    <n v="14.7"/>
    <n v="10"/>
    <n v="0"/>
    <n v="147"/>
    <x v="450"/>
    <n v="18.399999999999999"/>
    <n v="184"/>
    <n v="36.999999999999993"/>
    <n v="8"/>
    <s v="Seafood"/>
  </r>
  <r>
    <x v="730"/>
    <n v="44"/>
    <n v="12.4"/>
    <n v="6"/>
    <n v="0.15"/>
    <n v="74.400000000000006"/>
    <x v="450"/>
    <n v="19.45"/>
    <n v="99.194999999999993"/>
    <n v="24.794999999999991"/>
    <n v="2"/>
    <s v="Condiments"/>
  </r>
  <r>
    <x v="731"/>
    <n v="7"/>
    <n v="19.2"/>
    <n v="18"/>
    <n v="0"/>
    <n v="345.59999999999997"/>
    <x v="450"/>
    <n v="30"/>
    <n v="540"/>
    <n v="194.4"/>
    <n v="7"/>
    <s v="Produce"/>
  </r>
  <r>
    <x v="731"/>
    <n v="12"/>
    <n v="30.4"/>
    <n v="20"/>
    <n v="0"/>
    <n v="608"/>
    <x v="450"/>
    <n v="38"/>
    <n v="760"/>
    <n v="152.00000000000003"/>
    <n v="4"/>
    <s v="Dairy Products"/>
  </r>
  <r>
    <x v="731"/>
    <n v="24"/>
    <n v="3.6"/>
    <n v="80"/>
    <n v="0"/>
    <n v="288"/>
    <x v="450"/>
    <n v="4.5"/>
    <n v="360"/>
    <n v="72"/>
    <n v="1"/>
    <s v="Beverages"/>
  </r>
  <r>
    <x v="731"/>
    <n v="27"/>
    <n v="35.1"/>
    <n v="30"/>
    <n v="0"/>
    <n v="1053"/>
    <x v="450"/>
    <n v="43.9"/>
    <n v="1317"/>
    <n v="263.99999999999989"/>
    <n v="3"/>
    <s v="Confections"/>
  </r>
  <r>
    <x v="731"/>
    <n v="31"/>
    <n v="8"/>
    <n v="24"/>
    <n v="0"/>
    <n v="192"/>
    <x v="450"/>
    <n v="12.5"/>
    <n v="300"/>
    <n v="108"/>
    <n v="4"/>
    <s v="Dairy Products"/>
  </r>
  <r>
    <x v="731"/>
    <n v="63"/>
    <n v="35.1"/>
    <n v="35"/>
    <n v="0"/>
    <n v="1228.5"/>
    <x v="450"/>
    <n v="43.9"/>
    <n v="1536.5"/>
    <n v="307.99999999999989"/>
    <n v="2"/>
    <s v="Condiments"/>
  </r>
  <r>
    <x v="732"/>
    <n v="75"/>
    <n v="6.2"/>
    <n v="40"/>
    <n v="0.2"/>
    <n v="248"/>
    <x v="451"/>
    <n v="7.75"/>
    <n v="248"/>
    <n v="0"/>
    <n v="1"/>
    <s v="Beverages"/>
  </r>
  <r>
    <x v="733"/>
    <n v="38"/>
    <n v="210.8"/>
    <n v="60"/>
    <n v="0"/>
    <n v="12648"/>
    <x v="451"/>
    <n v="263.5"/>
    <n v="15810"/>
    <n v="3161.9999999999991"/>
    <n v="1"/>
    <s v="Beverages"/>
  </r>
  <r>
    <x v="734"/>
    <n v="7"/>
    <n v="19.2"/>
    <n v="20"/>
    <n v="0"/>
    <n v="384"/>
    <x v="451"/>
    <n v="30"/>
    <n v="600"/>
    <n v="216"/>
    <n v="7"/>
    <s v="Produce"/>
  </r>
  <r>
    <x v="734"/>
    <n v="43"/>
    <n v="36.799999999999997"/>
    <n v="9"/>
    <n v="0"/>
    <n v="331.2"/>
    <x v="451"/>
    <n v="46"/>
    <n v="414"/>
    <n v="82.800000000000026"/>
    <n v="1"/>
    <s v="Beverages"/>
  </r>
  <r>
    <x v="735"/>
    <n v="13"/>
    <n v="4.8"/>
    <n v="84"/>
    <n v="0.15"/>
    <n v="403.2"/>
    <x v="451"/>
    <n v="6"/>
    <n v="428.4"/>
    <n v="25.199999999999985"/>
    <n v="8"/>
    <s v="Seafood"/>
  </r>
  <r>
    <x v="735"/>
    <n v="57"/>
    <n v="15.6"/>
    <n v="15"/>
    <n v="0"/>
    <n v="234"/>
    <x v="451"/>
    <n v="19.5"/>
    <n v="292.5"/>
    <n v="58.500000000000007"/>
    <n v="5"/>
    <s v="Grains/Cereals"/>
  </r>
  <r>
    <x v="736"/>
    <n v="16"/>
    <n v="13.9"/>
    <n v="55"/>
    <n v="0"/>
    <n v="764.5"/>
    <x v="452"/>
    <n v="17.45"/>
    <n v="959.75"/>
    <n v="195.24999999999994"/>
    <n v="3"/>
    <s v="Confections"/>
  </r>
  <r>
    <x v="736"/>
    <n v="24"/>
    <n v="3.6"/>
    <n v="20"/>
    <n v="0"/>
    <n v="72"/>
    <x v="452"/>
    <n v="4.5"/>
    <n v="90"/>
    <n v="18"/>
    <n v="1"/>
    <s v="Beverages"/>
  </r>
  <r>
    <x v="736"/>
    <n v="36"/>
    <n v="15.2"/>
    <n v="40"/>
    <n v="0"/>
    <n v="608"/>
    <x v="452"/>
    <n v="19"/>
    <n v="760"/>
    <n v="152.00000000000003"/>
    <n v="8"/>
    <s v="Seafood"/>
  </r>
  <r>
    <x v="737"/>
    <n v="16"/>
    <n v="13.9"/>
    <n v="36"/>
    <n v="0.1"/>
    <n v="500.40000000000003"/>
    <x v="452"/>
    <n v="17.45"/>
    <n v="565.38"/>
    <n v="64.97999999999999"/>
    <n v="3"/>
    <s v="Confections"/>
  </r>
  <r>
    <x v="737"/>
    <n v="18"/>
    <n v="50"/>
    <n v="8"/>
    <n v="0.1"/>
    <n v="400"/>
    <x v="452"/>
    <n v="62.5"/>
    <n v="450"/>
    <n v="50"/>
    <n v="8"/>
    <s v="Seafood"/>
  </r>
  <r>
    <x v="737"/>
    <n v="32"/>
    <n v="25.6"/>
    <n v="35"/>
    <n v="0.1"/>
    <n v="896"/>
    <x v="452"/>
    <n v="32"/>
    <n v="1008"/>
    <n v="111.99999999999997"/>
    <n v="4"/>
    <s v="Dairy Products"/>
  </r>
  <r>
    <x v="738"/>
    <n v="11"/>
    <n v="9.8000000000000007"/>
    <n v="30"/>
    <n v="0"/>
    <n v="294"/>
    <x v="452"/>
    <n v="21"/>
    <n v="630"/>
    <n v="336"/>
    <n v="4"/>
    <s v="Dairy Products"/>
  </r>
  <r>
    <x v="738"/>
    <n v="20"/>
    <n v="64.8"/>
    <n v="15"/>
    <n v="0"/>
    <n v="972"/>
    <x v="452"/>
    <n v="81"/>
    <n v="1215"/>
    <n v="243.00000000000006"/>
    <n v="3"/>
    <s v="Confections"/>
  </r>
  <r>
    <x v="738"/>
    <n v="76"/>
    <n v="14.4"/>
    <n v="10"/>
    <n v="0"/>
    <n v="144"/>
    <x v="452"/>
    <n v="18"/>
    <n v="180"/>
    <n v="36"/>
    <n v="1"/>
    <s v="Beverages"/>
  </r>
  <r>
    <x v="738"/>
    <n v="77"/>
    <n v="10.4"/>
    <n v="15"/>
    <n v="0"/>
    <n v="156"/>
    <x v="452"/>
    <n v="13"/>
    <n v="195"/>
    <n v="38.999999999999993"/>
    <n v="2"/>
    <s v="Condiments"/>
  </r>
  <r>
    <x v="739"/>
    <n v="7"/>
    <n v="19.2"/>
    <n v="60"/>
    <n v="0"/>
    <n v="1152"/>
    <x v="453"/>
    <n v="30"/>
    <n v="1800"/>
    <n v="648"/>
    <n v="7"/>
    <s v="Produce"/>
  </r>
  <r>
    <x v="739"/>
    <n v="43"/>
    <n v="36.799999999999997"/>
    <n v="6"/>
    <n v="0"/>
    <n v="220.79999999999998"/>
    <x v="453"/>
    <n v="46"/>
    <n v="276"/>
    <n v="55.200000000000017"/>
    <n v="1"/>
    <s v="Beverages"/>
  </r>
  <r>
    <x v="739"/>
    <n v="72"/>
    <n v="27.8"/>
    <n v="20"/>
    <n v="0"/>
    <n v="556"/>
    <x v="453"/>
    <n v="34.799999999999997"/>
    <n v="696"/>
    <n v="139.99999999999994"/>
    <n v="4"/>
    <s v="Dairy Products"/>
  </r>
  <r>
    <x v="740"/>
    <n v="7"/>
    <n v="19.2"/>
    <n v="60"/>
    <n v="0"/>
    <n v="1152"/>
    <x v="453"/>
    <n v="30"/>
    <n v="1800"/>
    <n v="648"/>
    <n v="7"/>
    <s v="Produce"/>
  </r>
  <r>
    <x v="740"/>
    <n v="62"/>
    <n v="39.4"/>
    <n v="40"/>
    <n v="0.1"/>
    <n v="1576"/>
    <x v="453"/>
    <n v="49.3"/>
    <n v="1774.8"/>
    <n v="198.79999999999995"/>
    <n v="3"/>
    <s v="Confections"/>
  </r>
  <r>
    <x v="741"/>
    <n v="6"/>
    <n v="16"/>
    <n v="40"/>
    <n v="0"/>
    <n v="640"/>
    <x v="453"/>
    <n v="25"/>
    <n v="1000"/>
    <n v="360"/>
    <n v="2"/>
    <s v="Condiments"/>
  </r>
  <r>
    <x v="741"/>
    <n v="11"/>
    <n v="9.8000000000000007"/>
    <n v="15"/>
    <n v="0"/>
    <n v="147"/>
    <x v="453"/>
    <n v="21"/>
    <n v="315"/>
    <n v="168"/>
    <n v="4"/>
    <s v="Dairy Products"/>
  </r>
  <r>
    <x v="741"/>
    <n v="41"/>
    <n v="7.7"/>
    <n v="4"/>
    <n v="0"/>
    <n v="30.8"/>
    <x v="453"/>
    <n v="9.65"/>
    <n v="38.6"/>
    <n v="7.8000000000000007"/>
    <n v="8"/>
    <s v="Seafood"/>
  </r>
  <r>
    <x v="742"/>
    <n v="21"/>
    <n v="8"/>
    <n v="65"/>
    <n v="0"/>
    <n v="520"/>
    <x v="454"/>
    <n v="10"/>
    <n v="650"/>
    <n v="130"/>
    <n v="3"/>
    <s v="Confections"/>
  </r>
  <r>
    <x v="742"/>
    <n v="34"/>
    <n v="9.8000000000000007"/>
    <n v="60"/>
    <n v="0.15"/>
    <n v="588"/>
    <x v="454"/>
    <n v="14"/>
    <n v="714"/>
    <n v="125.99999999999997"/>
    <n v="1"/>
    <s v="Beverages"/>
  </r>
  <r>
    <x v="742"/>
    <n v="55"/>
    <n v="19.2"/>
    <n v="65"/>
    <n v="0.15"/>
    <n v="1248"/>
    <x v="454"/>
    <n v="24"/>
    <n v="1326"/>
    <n v="77.999999999999957"/>
    <n v="6"/>
    <s v="Meat/Poultry"/>
  </r>
  <r>
    <x v="742"/>
    <n v="61"/>
    <n v="22.8"/>
    <n v="66"/>
    <n v="0.15"/>
    <n v="1504.8"/>
    <x v="454"/>
    <n v="28.5"/>
    <n v="1598.85"/>
    <n v="94.049999999999812"/>
    <n v="2"/>
    <s v="Condiments"/>
  </r>
  <r>
    <x v="743"/>
    <n v="2"/>
    <n v="15.2"/>
    <n v="50"/>
    <n v="0.2"/>
    <n v="760"/>
    <x v="454"/>
    <n v="19"/>
    <n v="760"/>
    <n v="8.8817841970012523E-14"/>
    <n v="1"/>
    <s v="Beverages"/>
  </r>
  <r>
    <x v="743"/>
    <n v="70"/>
    <n v="9.6"/>
    <n v="20"/>
    <n v="0.2"/>
    <n v="192"/>
    <x v="454"/>
    <n v="15"/>
    <n v="240"/>
    <n v="48.000000000000007"/>
    <n v="1"/>
    <s v="Beverages"/>
  </r>
  <r>
    <x v="743"/>
    <n v="76"/>
    <n v="14.4"/>
    <n v="90"/>
    <n v="0.2"/>
    <n v="1296"/>
    <x v="454"/>
    <n v="18"/>
    <n v="1296"/>
    <n v="0"/>
    <n v="1"/>
    <s v="Beverages"/>
  </r>
  <r>
    <x v="744"/>
    <n v="72"/>
    <n v="27.8"/>
    <n v="2"/>
    <n v="0"/>
    <n v="55.6"/>
    <x v="454"/>
    <n v="34.799999999999997"/>
    <n v="69.599999999999994"/>
    <n v="13.999999999999993"/>
    <n v="4"/>
    <s v="Dairy Products"/>
  </r>
  <r>
    <x v="745"/>
    <n v="29"/>
    <n v="99"/>
    <n v="50"/>
    <n v="0.25"/>
    <n v="4950"/>
    <x v="454"/>
    <n v="123.79"/>
    <n v="4642.125"/>
    <n v="-307.87499999999994"/>
    <n v="6"/>
    <s v="Meat/Poultry"/>
  </r>
  <r>
    <x v="745"/>
    <n v="41"/>
    <n v="7.7"/>
    <n v="35"/>
    <n v="0.25"/>
    <n v="269.5"/>
    <x v="454"/>
    <n v="9.65"/>
    <n v="253.3125"/>
    <n v="-16.187499999999982"/>
    <n v="8"/>
    <s v="Seafood"/>
  </r>
  <r>
    <x v="746"/>
    <n v="59"/>
    <n v="44"/>
    <n v="18"/>
    <n v="0.05"/>
    <n v="792"/>
    <x v="455"/>
    <n v="55"/>
    <n v="940.5"/>
    <n v="148.5"/>
    <n v="4"/>
    <s v="Dairy Products"/>
  </r>
  <r>
    <x v="747"/>
    <n v="51"/>
    <n v="42.4"/>
    <n v="20"/>
    <n v="0"/>
    <n v="848"/>
    <x v="455"/>
    <n v="53"/>
    <n v="1060"/>
    <n v="212.00000000000003"/>
    <n v="7"/>
    <s v="Produce"/>
  </r>
  <r>
    <x v="747"/>
    <n v="60"/>
    <n v="27.2"/>
    <n v="4"/>
    <n v="0"/>
    <n v="108.8"/>
    <x v="455"/>
    <n v="34"/>
    <n v="136"/>
    <n v="27.200000000000003"/>
    <n v="4"/>
    <s v="Dairy Products"/>
  </r>
  <r>
    <x v="748"/>
    <n v="42"/>
    <n v="9.8000000000000007"/>
    <n v="40"/>
    <n v="0"/>
    <n v="392"/>
    <x v="455"/>
    <n v="14"/>
    <n v="560"/>
    <n v="167.99999999999997"/>
    <n v="5"/>
    <s v="Grains/Cereals"/>
  </r>
  <r>
    <x v="749"/>
    <n v="32"/>
    <n v="25.6"/>
    <n v="50"/>
    <n v="0"/>
    <n v="1280"/>
    <x v="456"/>
    <n v="32"/>
    <n v="1600"/>
    <n v="319.99999999999994"/>
    <n v="4"/>
    <s v="Dairy Products"/>
  </r>
  <r>
    <x v="749"/>
    <n v="46"/>
    <n v="9.6"/>
    <n v="20"/>
    <n v="0.25"/>
    <n v="192"/>
    <x v="456"/>
    <n v="12"/>
    <n v="180"/>
    <n v="-11.999999999999993"/>
    <n v="8"/>
    <s v="Seafood"/>
  </r>
  <r>
    <x v="749"/>
    <n v="52"/>
    <n v="5.6"/>
    <n v="20"/>
    <n v="0.25"/>
    <n v="112"/>
    <x v="456"/>
    <n v="7"/>
    <n v="105"/>
    <n v="-6.9999999999999929"/>
    <n v="5"/>
    <s v="Grains/Cereals"/>
  </r>
  <r>
    <x v="750"/>
    <n v="24"/>
    <n v="3.6"/>
    <n v="12"/>
    <n v="0"/>
    <n v="43.2"/>
    <x v="456"/>
    <n v="4.5"/>
    <n v="54"/>
    <n v="10.799999999999999"/>
    <n v="1"/>
    <s v="Beverages"/>
  </r>
  <r>
    <x v="750"/>
    <n v="61"/>
    <n v="22.8"/>
    <n v="7"/>
    <n v="0"/>
    <n v="159.6"/>
    <x v="456"/>
    <n v="28.5"/>
    <n v="199.5"/>
    <n v="39.899999999999991"/>
    <n v="2"/>
    <s v="Condiments"/>
  </r>
  <r>
    <x v="750"/>
    <n v="74"/>
    <n v="8"/>
    <n v="20"/>
    <n v="0"/>
    <n v="160"/>
    <x v="456"/>
    <n v="10"/>
    <n v="200"/>
    <n v="40"/>
    <n v="7"/>
    <s v="Produce"/>
  </r>
  <r>
    <x v="750"/>
    <n v="75"/>
    <n v="6.2"/>
    <n v="30"/>
    <n v="0"/>
    <n v="186"/>
    <x v="456"/>
    <n v="7.75"/>
    <n v="232.5"/>
    <n v="46.499999999999993"/>
    <n v="1"/>
    <s v="Beverages"/>
  </r>
  <r>
    <x v="751"/>
    <n v="41"/>
    <n v="7.7"/>
    <n v="20"/>
    <n v="0.05"/>
    <n v="154"/>
    <x v="456"/>
    <n v="9.65"/>
    <n v="183.35"/>
    <n v="29.350000000000005"/>
    <n v="8"/>
    <s v="Seafood"/>
  </r>
  <r>
    <x v="751"/>
    <n v="51"/>
    <n v="42.4"/>
    <n v="15"/>
    <n v="0.05"/>
    <n v="636"/>
    <x v="456"/>
    <n v="53"/>
    <n v="755.25"/>
    <n v="119.24999999999994"/>
    <n v="7"/>
    <s v="Produce"/>
  </r>
  <r>
    <x v="751"/>
    <n v="77"/>
    <n v="10.4"/>
    <n v="21"/>
    <n v="0.05"/>
    <n v="218.4"/>
    <x v="456"/>
    <n v="13"/>
    <n v="259.34999999999997"/>
    <n v="40.949999999999989"/>
    <n v="2"/>
    <s v="Condiments"/>
  </r>
  <r>
    <x v="752"/>
    <n v="4"/>
    <n v="17.600000000000001"/>
    <n v="25"/>
    <n v="0.25"/>
    <n v="440.00000000000006"/>
    <x v="457"/>
    <n v="22"/>
    <n v="412.5"/>
    <n v="-27.500000000000036"/>
    <n v="2"/>
    <s v="Condiments"/>
  </r>
  <r>
    <x v="752"/>
    <n v="24"/>
    <n v="3.6"/>
    <n v="30"/>
    <n v="0.25"/>
    <n v="108"/>
    <x v="457"/>
    <n v="4.5"/>
    <n v="101.25"/>
    <n v="-6.7500000000000027"/>
    <n v="1"/>
    <s v="Beverages"/>
  </r>
  <r>
    <x v="752"/>
    <n v="77"/>
    <n v="10.4"/>
    <n v="30"/>
    <n v="0"/>
    <n v="312"/>
    <x v="457"/>
    <n v="13"/>
    <n v="390"/>
    <n v="77.999999999999986"/>
    <n v="2"/>
    <s v="Condiments"/>
  </r>
  <r>
    <x v="753"/>
    <n v="7"/>
    <n v="19.2"/>
    <n v="60"/>
    <n v="0"/>
    <n v="1152"/>
    <x v="457"/>
    <n v="30"/>
    <n v="1800"/>
    <n v="648"/>
    <n v="7"/>
    <s v="Produce"/>
  </r>
  <r>
    <x v="753"/>
    <n v="22"/>
    <n v="9.8000000000000007"/>
    <n v="25"/>
    <n v="0"/>
    <n v="245.00000000000003"/>
    <x v="457"/>
    <n v="21"/>
    <n v="525"/>
    <n v="280"/>
    <n v="5"/>
    <s v="Grains/Cereals"/>
  </r>
  <r>
    <x v="753"/>
    <n v="46"/>
    <n v="9.6"/>
    <n v="25"/>
    <n v="0"/>
    <n v="240"/>
    <x v="457"/>
    <n v="12"/>
    <n v="300"/>
    <n v="60.000000000000007"/>
    <n v="8"/>
    <s v="Seafood"/>
  </r>
  <r>
    <x v="753"/>
    <n v="55"/>
    <n v="19.2"/>
    <n v="6"/>
    <n v="0"/>
    <n v="115.19999999999999"/>
    <x v="457"/>
    <n v="24"/>
    <n v="144"/>
    <n v="28.800000000000004"/>
    <n v="6"/>
    <s v="Meat/Poultry"/>
  </r>
  <r>
    <x v="754"/>
    <n v="13"/>
    <n v="4.8"/>
    <n v="56"/>
    <n v="0"/>
    <n v="268.8"/>
    <x v="457"/>
    <n v="6"/>
    <n v="336"/>
    <n v="67.200000000000017"/>
    <n v="8"/>
    <s v="Seafood"/>
  </r>
  <r>
    <x v="754"/>
    <n v="35"/>
    <n v="14.4"/>
    <n v="15"/>
    <n v="0.15"/>
    <n v="216"/>
    <x v="457"/>
    <n v="18"/>
    <n v="229.5"/>
    <n v="13.499999999999979"/>
    <n v="1"/>
    <s v="Beverages"/>
  </r>
  <r>
    <x v="754"/>
    <n v="42"/>
    <n v="9.8000000000000007"/>
    <n v="24"/>
    <n v="0.15"/>
    <n v="235.20000000000002"/>
    <x v="457"/>
    <n v="14"/>
    <n v="285.59999999999997"/>
    <n v="50.399999999999991"/>
    <n v="5"/>
    <s v="Grains/Cereals"/>
  </r>
  <r>
    <x v="754"/>
    <n v="55"/>
    <n v="19.2"/>
    <n v="40"/>
    <n v="0"/>
    <n v="768"/>
    <x v="457"/>
    <n v="24"/>
    <n v="960"/>
    <n v="192.00000000000003"/>
    <n v="6"/>
    <s v="Meat/Poultry"/>
  </r>
  <r>
    <x v="755"/>
    <n v="1"/>
    <n v="14.4"/>
    <n v="4"/>
    <n v="0"/>
    <n v="57.6"/>
    <x v="457"/>
    <n v="18"/>
    <n v="72"/>
    <n v="14.399999999999999"/>
    <n v="1"/>
    <s v="Beverages"/>
  </r>
  <r>
    <x v="755"/>
    <n v="40"/>
    <n v="14.7"/>
    <n v="10"/>
    <n v="0"/>
    <n v="147"/>
    <x v="457"/>
    <n v="18.399999999999999"/>
    <n v="184"/>
    <n v="36.999999999999993"/>
    <n v="8"/>
    <s v="Seafood"/>
  </r>
  <r>
    <x v="755"/>
    <n v="52"/>
    <n v="5.6"/>
    <n v="10"/>
    <n v="0"/>
    <n v="56"/>
    <x v="457"/>
    <n v="7"/>
    <n v="70"/>
    <n v="14.000000000000004"/>
    <n v="5"/>
    <s v="Grains/Cereals"/>
  </r>
  <r>
    <x v="756"/>
    <n v="26"/>
    <n v="24.9"/>
    <n v="6"/>
    <n v="0"/>
    <n v="149.39999999999998"/>
    <x v="458"/>
    <n v="31.23"/>
    <n v="187.38"/>
    <n v="37.980000000000011"/>
    <n v="3"/>
    <s v="Confections"/>
  </r>
  <r>
    <x v="756"/>
    <n v="76"/>
    <n v="14.4"/>
    <n v="6"/>
    <n v="0"/>
    <n v="86.4"/>
    <x v="458"/>
    <n v="18"/>
    <n v="108"/>
    <n v="21.599999999999998"/>
    <n v="1"/>
    <s v="Beverages"/>
  </r>
  <r>
    <x v="757"/>
    <n v="1"/>
    <n v="14.4"/>
    <n v="2"/>
    <n v="0"/>
    <n v="28.8"/>
    <x v="458"/>
    <n v="18"/>
    <n v="36"/>
    <n v="7.1999999999999993"/>
    <n v="1"/>
    <s v="Beverages"/>
  </r>
  <r>
    <x v="757"/>
    <n v="59"/>
    <n v="44"/>
    <n v="10"/>
    <n v="0"/>
    <n v="440"/>
    <x v="458"/>
    <n v="55"/>
    <n v="550"/>
    <n v="110"/>
    <n v="4"/>
    <s v="Dairy Products"/>
  </r>
  <r>
    <x v="758"/>
    <n v="1"/>
    <n v="14.4"/>
    <n v="8"/>
    <n v="0"/>
    <n v="115.2"/>
    <x v="458"/>
    <n v="18"/>
    <n v="144"/>
    <n v="28.799999999999997"/>
    <n v="1"/>
    <s v="Beverages"/>
  </r>
  <r>
    <x v="758"/>
    <n v="29"/>
    <n v="99"/>
    <n v="2"/>
    <n v="0.25"/>
    <n v="198"/>
    <x v="458"/>
    <n v="123.79"/>
    <n v="185.685"/>
    <n v="-12.314999999999998"/>
    <n v="6"/>
    <s v="Meat/Poultry"/>
  </r>
  <r>
    <x v="759"/>
    <n v="8"/>
    <n v="25.6"/>
    <n v="30"/>
    <n v="0"/>
    <n v="768"/>
    <x v="459"/>
    <n v="40"/>
    <n v="1200"/>
    <n v="431.99999999999994"/>
    <n v="2"/>
    <s v="Condiments"/>
  </r>
  <r>
    <x v="759"/>
    <n v="29"/>
    <n v="99"/>
    <n v="10"/>
    <n v="0"/>
    <n v="990"/>
    <x v="459"/>
    <n v="123.79"/>
    <n v="1237.9000000000001"/>
    <n v="247.90000000000006"/>
    <n v="6"/>
    <s v="Meat/Poultry"/>
  </r>
  <r>
    <x v="759"/>
    <n v="42"/>
    <n v="9.8000000000000007"/>
    <n v="14"/>
    <n v="0"/>
    <n v="137.20000000000002"/>
    <x v="459"/>
    <n v="14"/>
    <n v="196"/>
    <n v="58.79999999999999"/>
    <n v="5"/>
    <s v="Grains/Cereals"/>
  </r>
  <r>
    <x v="760"/>
    <n v="28"/>
    <n v="36.4"/>
    <n v="70"/>
    <n v="0.05"/>
    <n v="2548"/>
    <x v="459"/>
    <n v="45.6"/>
    <n v="3032.3999999999996"/>
    <n v="484.40000000000009"/>
    <n v="7"/>
    <s v="Produce"/>
  </r>
  <r>
    <x v="760"/>
    <n v="34"/>
    <n v="9.8000000000000007"/>
    <n v="90"/>
    <n v="0.05"/>
    <n v="882.00000000000011"/>
    <x v="459"/>
    <n v="14"/>
    <n v="1197"/>
    <n v="314.99999999999983"/>
    <n v="1"/>
    <s v="Beverages"/>
  </r>
  <r>
    <x v="760"/>
    <n v="71"/>
    <n v="17.2"/>
    <n v="21"/>
    <n v="0"/>
    <n v="361.2"/>
    <x v="459"/>
    <n v="21.5"/>
    <n v="451.5"/>
    <n v="90.300000000000011"/>
    <n v="4"/>
    <s v="Dairy Products"/>
  </r>
  <r>
    <x v="761"/>
    <n v="24"/>
    <n v="3.6"/>
    <n v="12"/>
    <n v="0"/>
    <n v="43.2"/>
    <x v="459"/>
    <n v="4.5"/>
    <n v="54"/>
    <n v="10.799999999999999"/>
    <n v="1"/>
    <s v="Beverages"/>
  </r>
  <r>
    <x v="761"/>
    <n v="36"/>
    <n v="15.2"/>
    <n v="18"/>
    <n v="0.25"/>
    <n v="273.59999999999997"/>
    <x v="459"/>
    <n v="19"/>
    <n v="256.5"/>
    <n v="-17.099999999999987"/>
    <n v="8"/>
    <s v="Seafood"/>
  </r>
  <r>
    <x v="761"/>
    <n v="60"/>
    <n v="27.2"/>
    <n v="9"/>
    <n v="0"/>
    <n v="244.79999999999998"/>
    <x v="459"/>
    <n v="34"/>
    <n v="306"/>
    <n v="61.2"/>
    <n v="4"/>
    <s v="Dairy Products"/>
  </r>
  <r>
    <x v="762"/>
    <n v="7"/>
    <n v="19.2"/>
    <n v="20"/>
    <n v="0"/>
    <n v="384"/>
    <x v="460"/>
    <n v="30"/>
    <n v="600"/>
    <n v="216"/>
    <n v="7"/>
    <s v="Produce"/>
  </r>
  <r>
    <x v="762"/>
    <n v="24"/>
    <n v="3.6"/>
    <n v="10"/>
    <n v="0"/>
    <n v="36"/>
    <x v="460"/>
    <n v="4.5"/>
    <n v="45"/>
    <n v="9"/>
    <n v="1"/>
    <s v="Beverages"/>
  </r>
  <r>
    <x v="763"/>
    <n v="58"/>
    <n v="10.6"/>
    <n v="40"/>
    <n v="0.05"/>
    <n v="424"/>
    <x v="460"/>
    <n v="13.25"/>
    <n v="503.5"/>
    <n v="79.499999999999957"/>
    <n v="8"/>
    <s v="Seafood"/>
  </r>
  <r>
    <x v="763"/>
    <n v="71"/>
    <n v="17.2"/>
    <n v="20"/>
    <n v="0"/>
    <n v="344"/>
    <x v="460"/>
    <n v="21.5"/>
    <n v="430"/>
    <n v="86.000000000000014"/>
    <n v="4"/>
    <s v="Dairy Products"/>
  </r>
  <r>
    <x v="764"/>
    <n v="19"/>
    <n v="7.3"/>
    <n v="50"/>
    <n v="0.05"/>
    <n v="365"/>
    <x v="460"/>
    <n v="9.1999999999999993"/>
    <n v="436.99999999999994"/>
    <n v="71.999999999999929"/>
    <n v="3"/>
    <s v="Confections"/>
  </r>
  <r>
    <x v="764"/>
    <n v="60"/>
    <n v="27.2"/>
    <n v="36"/>
    <n v="0.05"/>
    <n v="979.19999999999993"/>
    <x v="460"/>
    <n v="34"/>
    <n v="1162.8"/>
    <n v="183.59999999999991"/>
    <n v="4"/>
    <s v="Dairy Products"/>
  </r>
  <r>
    <x v="764"/>
    <n v="71"/>
    <n v="17.2"/>
    <n v="60"/>
    <n v="0.05"/>
    <n v="1032"/>
    <x v="460"/>
    <n v="21.5"/>
    <n v="1225.5"/>
    <n v="193.50000000000009"/>
    <n v="4"/>
    <s v="Dairy Products"/>
  </r>
  <r>
    <x v="765"/>
    <n v="23"/>
    <n v="7.2"/>
    <n v="10"/>
    <n v="0"/>
    <n v="72"/>
    <x v="460"/>
    <n v="9"/>
    <n v="90"/>
    <n v="18"/>
    <n v="5"/>
    <s v="Grains/Cereals"/>
  </r>
  <r>
    <x v="765"/>
    <n v="42"/>
    <n v="9.8000000000000007"/>
    <n v="4"/>
    <n v="0"/>
    <n v="39.200000000000003"/>
    <x v="460"/>
    <n v="14"/>
    <n v="56"/>
    <n v="16.799999999999997"/>
    <n v="5"/>
    <s v="Grains/Cereals"/>
  </r>
  <r>
    <x v="765"/>
    <n v="45"/>
    <n v="7.6"/>
    <n v="20"/>
    <n v="0"/>
    <n v="152"/>
    <x v="460"/>
    <n v="9.5"/>
    <n v="190"/>
    <n v="38.000000000000007"/>
    <n v="8"/>
    <s v="Seafood"/>
  </r>
  <r>
    <x v="765"/>
    <n v="68"/>
    <n v="8"/>
    <n v="2"/>
    <n v="0"/>
    <n v="16"/>
    <x v="460"/>
    <n v="12.5"/>
    <n v="25"/>
    <n v="9"/>
    <n v="3"/>
    <s v="Confections"/>
  </r>
  <r>
    <x v="766"/>
    <n v="41"/>
    <n v="7.7"/>
    <n v="28"/>
    <n v="0.1"/>
    <n v="215.6"/>
    <x v="461"/>
    <n v="9.65"/>
    <n v="243.18"/>
    <n v="27.580000000000009"/>
    <n v="8"/>
    <s v="Seafood"/>
  </r>
  <r>
    <x v="767"/>
    <n v="30"/>
    <n v="20.7"/>
    <n v="15"/>
    <n v="0"/>
    <n v="310.5"/>
    <x v="461"/>
    <n v="25.89"/>
    <n v="388.35"/>
    <n v="77.850000000000023"/>
    <n v="8"/>
    <s v="Seafood"/>
  </r>
  <r>
    <x v="767"/>
    <n v="77"/>
    <n v="10.4"/>
    <n v="18"/>
    <n v="0"/>
    <n v="187.20000000000002"/>
    <x v="461"/>
    <n v="13"/>
    <n v="234"/>
    <n v="46.8"/>
    <n v="2"/>
    <s v="Condiments"/>
  </r>
  <r>
    <x v="768"/>
    <n v="31"/>
    <n v="8"/>
    <n v="15"/>
    <n v="0"/>
    <n v="120"/>
    <x v="461"/>
    <n v="12.5"/>
    <n v="187.5"/>
    <n v="67.5"/>
    <n v="4"/>
    <s v="Dairy Products"/>
  </r>
  <r>
    <x v="768"/>
    <n v="36"/>
    <n v="15.2"/>
    <n v="16"/>
    <n v="0"/>
    <n v="243.2"/>
    <x v="461"/>
    <n v="19"/>
    <n v="304"/>
    <n v="60.800000000000011"/>
    <n v="8"/>
    <s v="Seafood"/>
  </r>
  <r>
    <x v="769"/>
    <n v="3"/>
    <n v="8"/>
    <n v="25"/>
    <n v="0"/>
    <n v="200"/>
    <x v="462"/>
    <n v="10"/>
    <n v="250"/>
    <n v="50"/>
    <n v="2"/>
    <s v="Condiments"/>
  </r>
  <r>
    <x v="769"/>
    <n v="59"/>
    <n v="44"/>
    <n v="110"/>
    <n v="0"/>
    <n v="4840"/>
    <x v="462"/>
    <n v="55"/>
    <n v="6050"/>
    <n v="1210"/>
    <n v="4"/>
    <s v="Dairy Products"/>
  </r>
  <r>
    <x v="769"/>
    <n v="70"/>
    <n v="9.6"/>
    <n v="30"/>
    <n v="0"/>
    <n v="288"/>
    <x v="462"/>
    <n v="15"/>
    <n v="450"/>
    <n v="162"/>
    <n v="1"/>
    <s v="Beverages"/>
  </r>
  <r>
    <x v="770"/>
    <n v="12"/>
    <n v="30.4"/>
    <n v="20"/>
    <n v="0"/>
    <n v="608"/>
    <x v="462"/>
    <n v="38"/>
    <n v="760"/>
    <n v="152.00000000000003"/>
    <n v="4"/>
    <s v="Dairy Products"/>
  </r>
  <r>
    <x v="770"/>
    <n v="18"/>
    <n v="50"/>
    <n v="10"/>
    <n v="0"/>
    <n v="500"/>
    <x v="462"/>
    <n v="62.5"/>
    <n v="625"/>
    <n v="125"/>
    <n v="8"/>
    <s v="Seafood"/>
  </r>
  <r>
    <x v="770"/>
    <n v="56"/>
    <n v="30.4"/>
    <n v="5"/>
    <n v="0"/>
    <n v="152"/>
    <x v="462"/>
    <n v="38"/>
    <n v="190"/>
    <n v="38.000000000000007"/>
    <n v="5"/>
    <s v="Grains/Cereals"/>
  </r>
  <r>
    <x v="771"/>
    <n v="46"/>
    <n v="9.6"/>
    <n v="3"/>
    <n v="0"/>
    <n v="28.799999999999997"/>
    <x v="462"/>
    <n v="12"/>
    <n v="36"/>
    <n v="7.2000000000000011"/>
    <n v="8"/>
    <s v="Seafood"/>
  </r>
  <r>
    <x v="771"/>
    <n v="49"/>
    <n v="16"/>
    <n v="2"/>
    <n v="0"/>
    <n v="32"/>
    <x v="462"/>
    <n v="20"/>
    <n v="40"/>
    <n v="8"/>
    <n v="3"/>
    <s v="Confections"/>
  </r>
  <r>
    <x v="772"/>
    <n v="10"/>
    <n v="24.8"/>
    <n v="24"/>
    <n v="0.15"/>
    <n v="595.20000000000005"/>
    <x v="463"/>
    <n v="31"/>
    <n v="632.4"/>
    <n v="37.199999999999932"/>
    <n v="8"/>
    <s v="Seafood"/>
  </r>
  <r>
    <x v="773"/>
    <n v="2"/>
    <n v="15.2"/>
    <n v="11"/>
    <n v="0.25"/>
    <n v="167.2"/>
    <x v="463"/>
    <n v="19"/>
    <n v="156.75"/>
    <n v="-10.449999999999992"/>
    <n v="1"/>
    <s v="Beverages"/>
  </r>
  <r>
    <x v="773"/>
    <n v="20"/>
    <n v="64.8"/>
    <n v="15"/>
    <n v="0"/>
    <n v="972"/>
    <x v="463"/>
    <n v="81"/>
    <n v="1215"/>
    <n v="243.00000000000006"/>
    <n v="3"/>
    <s v="Confections"/>
  </r>
  <r>
    <x v="773"/>
    <n v="26"/>
    <n v="24.9"/>
    <n v="63"/>
    <n v="0"/>
    <n v="1568.6999999999998"/>
    <x v="463"/>
    <n v="31.23"/>
    <n v="1967.49"/>
    <n v="398.79000000000013"/>
    <n v="3"/>
    <s v="Confections"/>
  </r>
  <r>
    <x v="773"/>
    <n v="51"/>
    <n v="42.4"/>
    <n v="44"/>
    <n v="0.25"/>
    <n v="1865.6"/>
    <x v="463"/>
    <n v="53"/>
    <n v="1749"/>
    <n v="-116.59999999999994"/>
    <n v="7"/>
    <s v="Produce"/>
  </r>
  <r>
    <x v="773"/>
    <n v="72"/>
    <n v="27.8"/>
    <n v="35"/>
    <n v="0"/>
    <n v="973"/>
    <x v="463"/>
    <n v="34.799999999999997"/>
    <n v="1218"/>
    <n v="244.99999999999989"/>
    <n v="4"/>
    <s v="Dairy Products"/>
  </r>
  <r>
    <x v="774"/>
    <n v="19"/>
    <n v="7.3"/>
    <n v="35"/>
    <n v="0"/>
    <n v="255.5"/>
    <x v="463"/>
    <n v="9.1999999999999993"/>
    <n v="322"/>
    <n v="66.499999999999986"/>
    <n v="3"/>
    <s v="Confections"/>
  </r>
  <r>
    <x v="774"/>
    <n v="69"/>
    <n v="28.8"/>
    <n v="30"/>
    <n v="0"/>
    <n v="864"/>
    <x v="463"/>
    <n v="36"/>
    <n v="1080"/>
    <n v="215.99999999999997"/>
    <n v="4"/>
    <s v="Dairy Products"/>
  </r>
  <r>
    <x v="775"/>
    <n v="7"/>
    <n v="19.2"/>
    <n v="4"/>
    <n v="0"/>
    <n v="76.8"/>
    <x v="463"/>
    <n v="30"/>
    <n v="120"/>
    <n v="43.2"/>
    <n v="7"/>
    <s v="Produce"/>
  </r>
  <r>
    <x v="775"/>
    <n v="43"/>
    <n v="36.799999999999997"/>
    <n v="30"/>
    <n v="0"/>
    <n v="1104"/>
    <x v="463"/>
    <n v="46"/>
    <n v="1380"/>
    <n v="276.00000000000011"/>
    <n v="1"/>
    <s v="Beverages"/>
  </r>
  <r>
    <x v="776"/>
    <n v="26"/>
    <n v="24.9"/>
    <n v="12"/>
    <n v="0"/>
    <n v="298.79999999999995"/>
    <x v="464"/>
    <n v="31.23"/>
    <n v="374.76"/>
    <n v="75.960000000000022"/>
    <n v="3"/>
    <s v="Confections"/>
  </r>
  <r>
    <x v="776"/>
    <n v="33"/>
    <n v="2"/>
    <n v="30"/>
    <n v="0"/>
    <n v="60"/>
    <x v="464"/>
    <n v="2.5"/>
    <n v="75"/>
    <n v="15"/>
    <n v="4"/>
    <s v="Dairy Products"/>
  </r>
  <r>
    <x v="776"/>
    <n v="65"/>
    <n v="9.8000000000000007"/>
    <n v="21"/>
    <n v="0"/>
    <n v="205.8"/>
    <x v="464"/>
    <n v="21.05"/>
    <n v="442.05"/>
    <n v="236.25"/>
    <n v="2"/>
    <s v="Condiments"/>
  </r>
  <r>
    <x v="776"/>
    <n v="71"/>
    <n v="17.2"/>
    <n v="50"/>
    <n v="0"/>
    <n v="860"/>
    <x v="464"/>
    <n v="21.5"/>
    <n v="1075"/>
    <n v="215.00000000000003"/>
    <n v="4"/>
    <s v="Dairy Products"/>
  </r>
  <r>
    <x v="777"/>
    <n v="1"/>
    <n v="14.4"/>
    <n v="10"/>
    <n v="0.1"/>
    <n v="144"/>
    <x v="464"/>
    <n v="18"/>
    <n v="162"/>
    <n v="17.999999999999989"/>
    <n v="1"/>
    <s v="Beverages"/>
  </r>
  <r>
    <x v="777"/>
    <n v="13"/>
    <n v="4.8"/>
    <n v="20"/>
    <n v="0.1"/>
    <n v="96"/>
    <x v="464"/>
    <n v="6"/>
    <n v="108"/>
    <n v="12.000000000000011"/>
    <n v="8"/>
    <s v="Seafood"/>
  </r>
  <r>
    <x v="778"/>
    <n v="18"/>
    <n v="50"/>
    <n v="8"/>
    <n v="0"/>
    <n v="400"/>
    <x v="464"/>
    <n v="62.5"/>
    <n v="500"/>
    <n v="100"/>
    <n v="8"/>
    <s v="Seafood"/>
  </r>
  <r>
    <x v="778"/>
    <n v="51"/>
    <n v="42.4"/>
    <n v="10"/>
    <n v="0"/>
    <n v="424"/>
    <x v="464"/>
    <n v="53"/>
    <n v="530"/>
    <n v="106.00000000000001"/>
    <n v="7"/>
    <s v="Produce"/>
  </r>
  <r>
    <x v="779"/>
    <n v="24"/>
    <n v="3.6"/>
    <n v="30"/>
    <n v="0.25"/>
    <n v="108"/>
    <x v="465"/>
    <n v="4.5"/>
    <n v="101.25"/>
    <n v="-6.7500000000000027"/>
    <n v="1"/>
    <s v="Beverages"/>
  </r>
  <r>
    <x v="779"/>
    <n v="62"/>
    <n v="39.4"/>
    <n v="21"/>
    <n v="0.25"/>
    <n v="827.4"/>
    <x v="465"/>
    <n v="49.3"/>
    <n v="776.47499999999991"/>
    <n v="-50.92500000000009"/>
    <n v="3"/>
    <s v="Confections"/>
  </r>
  <r>
    <x v="780"/>
    <n v="55"/>
    <n v="19.2"/>
    <n v="35"/>
    <n v="0"/>
    <n v="672"/>
    <x v="465"/>
    <n v="24"/>
    <n v="840"/>
    <n v="168.00000000000003"/>
    <n v="6"/>
    <s v="Meat/Poultry"/>
  </r>
  <r>
    <x v="780"/>
    <n v="59"/>
    <n v="44"/>
    <n v="24"/>
    <n v="0"/>
    <n v="1056"/>
    <x v="465"/>
    <n v="55"/>
    <n v="1320"/>
    <n v="264"/>
    <n v="4"/>
    <s v="Dairy Products"/>
  </r>
  <r>
    <x v="781"/>
    <n v="56"/>
    <n v="30.4"/>
    <n v="20"/>
    <n v="0"/>
    <n v="608"/>
    <x v="465"/>
    <n v="38"/>
    <n v="760"/>
    <n v="152.00000000000003"/>
    <n v="5"/>
    <s v="Grains/Cereals"/>
  </r>
  <r>
    <x v="781"/>
    <n v="63"/>
    <n v="35.1"/>
    <n v="12"/>
    <n v="0"/>
    <n v="421.20000000000005"/>
    <x v="465"/>
    <n v="43.9"/>
    <n v="526.79999999999995"/>
    <n v="105.59999999999997"/>
    <n v="2"/>
    <s v="Condiments"/>
  </r>
  <r>
    <x v="782"/>
    <n v="2"/>
    <n v="15.2"/>
    <n v="100"/>
    <n v="0.25"/>
    <n v="1520"/>
    <x v="466"/>
    <n v="19"/>
    <n v="1425"/>
    <n v="-94.999999999999929"/>
    <n v="1"/>
    <s v="Beverages"/>
  </r>
  <r>
    <x v="782"/>
    <n v="5"/>
    <n v="13.6"/>
    <n v="70"/>
    <n v="0"/>
    <n v="952"/>
    <x v="466"/>
    <n v="21.35"/>
    <n v="1494.5"/>
    <n v="542.50000000000011"/>
    <n v="2"/>
    <s v="Condiments"/>
  </r>
  <r>
    <x v="782"/>
    <n v="29"/>
    <n v="99"/>
    <n v="60"/>
    <n v="0.25"/>
    <n v="5940"/>
    <x v="466"/>
    <n v="123.79"/>
    <n v="5570.55"/>
    <n v="-369.44999999999993"/>
    <n v="6"/>
    <s v="Meat/Poultry"/>
  </r>
  <r>
    <x v="782"/>
    <n v="59"/>
    <n v="44"/>
    <n v="100"/>
    <n v="0.25"/>
    <n v="4400"/>
    <x v="466"/>
    <n v="55"/>
    <n v="4125"/>
    <n v="-275"/>
    <n v="4"/>
    <s v="Dairy Products"/>
  </r>
  <r>
    <x v="783"/>
    <n v="1"/>
    <n v="14.4"/>
    <n v="45"/>
    <n v="0"/>
    <n v="648"/>
    <x v="466"/>
    <n v="18"/>
    <n v="810"/>
    <n v="161.99999999999997"/>
    <n v="1"/>
    <s v="Beverages"/>
  </r>
  <r>
    <x v="783"/>
    <n v="13"/>
    <n v="4.8"/>
    <n v="80"/>
    <n v="0"/>
    <n v="384"/>
    <x v="466"/>
    <n v="6"/>
    <n v="480"/>
    <n v="96.000000000000014"/>
    <n v="8"/>
    <s v="Seafood"/>
  </r>
  <r>
    <x v="783"/>
    <n v="24"/>
    <n v="3.6"/>
    <n v="21"/>
    <n v="0"/>
    <n v="75.600000000000009"/>
    <x v="466"/>
    <n v="4.5"/>
    <n v="94.5"/>
    <n v="18.899999999999999"/>
    <n v="1"/>
    <s v="Beverages"/>
  </r>
  <r>
    <x v="783"/>
    <n v="64"/>
    <n v="26.6"/>
    <n v="20"/>
    <n v="0"/>
    <n v="532"/>
    <x v="466"/>
    <n v="33.25"/>
    <n v="665"/>
    <n v="132.99999999999997"/>
    <n v="5"/>
    <s v="Grains/Cereals"/>
  </r>
  <r>
    <x v="783"/>
    <n v="71"/>
    <n v="17.2"/>
    <n v="16"/>
    <n v="0"/>
    <n v="275.2"/>
    <x v="466"/>
    <n v="21.5"/>
    <n v="344"/>
    <n v="68.800000000000011"/>
    <n v="4"/>
    <s v="Dairy Products"/>
  </r>
  <r>
    <x v="784"/>
    <n v="36"/>
    <n v="15.2"/>
    <n v="35"/>
    <n v="0"/>
    <n v="532"/>
    <x v="466"/>
    <n v="19"/>
    <n v="665"/>
    <n v="133.00000000000003"/>
    <n v="8"/>
    <s v="Seafood"/>
  </r>
  <r>
    <x v="784"/>
    <n v="38"/>
    <n v="210.8"/>
    <n v="25"/>
    <n v="0"/>
    <n v="5270"/>
    <x v="466"/>
    <n v="263.5"/>
    <n v="6587.5"/>
    <n v="1317.4999999999998"/>
    <n v="1"/>
    <s v="Beverages"/>
  </r>
  <r>
    <x v="784"/>
    <n v="59"/>
    <n v="44"/>
    <n v="30"/>
    <n v="0"/>
    <n v="1320"/>
    <x v="466"/>
    <n v="55"/>
    <n v="1650"/>
    <n v="330"/>
    <n v="4"/>
    <s v="Dairy Products"/>
  </r>
  <r>
    <x v="785"/>
    <n v="53"/>
    <n v="26.2"/>
    <n v="70"/>
    <n v="0.1"/>
    <n v="1834"/>
    <x v="466"/>
    <n v="32.799999999999997"/>
    <n v="2066.4"/>
    <n v="232.40000000000003"/>
    <n v="6"/>
    <s v="Meat/Poultry"/>
  </r>
  <r>
    <x v="785"/>
    <n v="69"/>
    <n v="28.8"/>
    <n v="36"/>
    <n v="0.1"/>
    <n v="1036.8"/>
    <x v="466"/>
    <n v="36"/>
    <n v="1166.4000000000001"/>
    <n v="129.59999999999991"/>
    <n v="4"/>
    <s v="Dairy Products"/>
  </r>
  <r>
    <x v="786"/>
    <n v="21"/>
    <n v="8"/>
    <n v="15"/>
    <n v="0.1"/>
    <n v="120"/>
    <x v="467"/>
    <n v="10"/>
    <n v="135"/>
    <n v="15"/>
    <n v="3"/>
    <s v="Confections"/>
  </r>
  <r>
    <x v="786"/>
    <n v="44"/>
    <n v="12.4"/>
    <n v="12"/>
    <n v="0"/>
    <n v="148.80000000000001"/>
    <x v="467"/>
    <n v="19.45"/>
    <n v="233.39999999999998"/>
    <n v="84.6"/>
    <n v="2"/>
    <s v="Condiments"/>
  </r>
  <r>
    <x v="786"/>
    <n v="61"/>
    <n v="22.8"/>
    <n v="6"/>
    <n v="0"/>
    <n v="136.80000000000001"/>
    <x v="467"/>
    <n v="28.5"/>
    <n v="171"/>
    <n v="34.199999999999996"/>
    <n v="2"/>
    <s v="Condiments"/>
  </r>
  <r>
    <x v="787"/>
    <n v="1"/>
    <n v="14.4"/>
    <n v="10"/>
    <n v="0"/>
    <n v="144"/>
    <x v="467"/>
    <n v="18"/>
    <n v="180"/>
    <n v="36"/>
    <n v="1"/>
    <s v="Beverages"/>
  </r>
  <r>
    <x v="787"/>
    <n v="35"/>
    <n v="14.4"/>
    <n v="60"/>
    <n v="0"/>
    <n v="864"/>
    <x v="467"/>
    <n v="18"/>
    <n v="1080"/>
    <n v="215.99999999999997"/>
    <n v="1"/>
    <s v="Beverages"/>
  </r>
  <r>
    <x v="787"/>
    <n v="42"/>
    <n v="9.8000000000000007"/>
    <n v="30"/>
    <n v="0"/>
    <n v="294"/>
    <x v="467"/>
    <n v="14"/>
    <n v="420"/>
    <n v="125.99999999999997"/>
    <n v="5"/>
    <s v="Grains/Cereals"/>
  </r>
  <r>
    <x v="787"/>
    <n v="54"/>
    <n v="5.9"/>
    <n v="10"/>
    <n v="0"/>
    <n v="59"/>
    <x v="467"/>
    <n v="7.45"/>
    <n v="74.5"/>
    <n v="15.499999999999998"/>
    <n v="6"/>
    <s v="Meat/Poultry"/>
  </r>
  <r>
    <x v="788"/>
    <n v="13"/>
    <n v="4.8"/>
    <n v="7"/>
    <n v="0"/>
    <n v="33.6"/>
    <x v="467"/>
    <n v="6"/>
    <n v="42"/>
    <n v="8.4000000000000021"/>
    <n v="8"/>
    <s v="Seafood"/>
  </r>
  <r>
    <x v="788"/>
    <n v="59"/>
    <n v="44"/>
    <n v="30"/>
    <n v="0"/>
    <n v="1320"/>
    <x v="467"/>
    <n v="55"/>
    <n v="1650"/>
    <n v="330"/>
    <n v="4"/>
    <s v="Dairy Products"/>
  </r>
  <r>
    <x v="789"/>
    <n v="70"/>
    <n v="9.6"/>
    <n v="4"/>
    <n v="0"/>
    <n v="38.4"/>
    <x v="468"/>
    <n v="15"/>
    <n v="60"/>
    <n v="21.6"/>
    <n v="1"/>
    <s v="Beverages"/>
  </r>
  <r>
    <x v="790"/>
    <n v="40"/>
    <n v="14.7"/>
    <n v="5"/>
    <n v="0.2"/>
    <n v="73.5"/>
    <x v="468"/>
    <n v="18.399999999999999"/>
    <n v="73.600000000000009"/>
    <n v="9.9999999999997868E-2"/>
    <n v="8"/>
    <s v="Seafood"/>
  </r>
  <r>
    <x v="790"/>
    <n v="52"/>
    <n v="5.6"/>
    <n v="2"/>
    <n v="0"/>
    <n v="11.2"/>
    <x v="468"/>
    <n v="7"/>
    <n v="14"/>
    <n v="2.8000000000000007"/>
    <n v="5"/>
    <s v="Grains/Cereals"/>
  </r>
  <r>
    <x v="790"/>
    <n v="71"/>
    <n v="17.2"/>
    <n v="30"/>
    <n v="0"/>
    <n v="516"/>
    <x v="468"/>
    <n v="21.5"/>
    <n v="645"/>
    <n v="129.00000000000003"/>
    <n v="4"/>
    <s v="Dairy Products"/>
  </r>
  <r>
    <x v="791"/>
    <n v="28"/>
    <n v="36.4"/>
    <n v="20"/>
    <n v="0"/>
    <n v="728"/>
    <x v="468"/>
    <n v="45.6"/>
    <n v="912"/>
    <n v="184.00000000000006"/>
    <n v="7"/>
    <s v="Produce"/>
  </r>
  <r>
    <x v="791"/>
    <n v="35"/>
    <n v="14.4"/>
    <n v="24"/>
    <n v="0"/>
    <n v="345.6"/>
    <x v="468"/>
    <n v="18"/>
    <n v="432"/>
    <n v="86.399999999999991"/>
    <n v="1"/>
    <s v="Beverages"/>
  </r>
  <r>
    <x v="791"/>
    <n v="49"/>
    <n v="16"/>
    <n v="60"/>
    <n v="0"/>
    <n v="960"/>
    <x v="468"/>
    <n v="20"/>
    <n v="1200"/>
    <n v="240"/>
    <n v="3"/>
    <s v="Confections"/>
  </r>
  <r>
    <x v="791"/>
    <n v="57"/>
    <n v="15.6"/>
    <n v="28"/>
    <n v="0"/>
    <n v="436.8"/>
    <x v="468"/>
    <n v="19.5"/>
    <n v="546"/>
    <n v="109.20000000000002"/>
    <n v="5"/>
    <s v="Grains/Cereals"/>
  </r>
  <r>
    <x v="792"/>
    <n v="21"/>
    <n v="8"/>
    <n v="20"/>
    <n v="0"/>
    <n v="160"/>
    <x v="469"/>
    <n v="10"/>
    <n v="200"/>
    <n v="40"/>
    <n v="3"/>
    <s v="Confections"/>
  </r>
  <r>
    <x v="793"/>
    <n v="2"/>
    <n v="15.2"/>
    <n v="30"/>
    <n v="0.2"/>
    <n v="456"/>
    <x v="469"/>
    <n v="19"/>
    <n v="456"/>
    <n v="5.3290705182007514E-14"/>
    <n v="1"/>
    <s v="Beverages"/>
  </r>
  <r>
    <x v="793"/>
    <n v="63"/>
    <n v="35.1"/>
    <n v="30"/>
    <n v="0"/>
    <n v="1053"/>
    <x v="469"/>
    <n v="43.9"/>
    <n v="1317"/>
    <n v="263.99999999999989"/>
    <n v="2"/>
    <s v="Condiments"/>
  </r>
  <r>
    <x v="794"/>
    <n v="44"/>
    <n v="12.4"/>
    <n v="15"/>
    <n v="0"/>
    <n v="186"/>
    <x v="469"/>
    <n v="19.45"/>
    <n v="291.75"/>
    <n v="105.74999999999999"/>
    <n v="2"/>
    <s v="Condiments"/>
  </r>
  <r>
    <x v="794"/>
    <n v="61"/>
    <n v="22.8"/>
    <n v="4"/>
    <n v="0"/>
    <n v="91.2"/>
    <x v="469"/>
    <n v="28.5"/>
    <n v="114"/>
    <n v="22.799999999999997"/>
    <n v="2"/>
    <s v="Condiments"/>
  </r>
  <r>
    <x v="795"/>
    <n v="11"/>
    <n v="9.8000000000000007"/>
    <n v="10"/>
    <n v="0"/>
    <n v="98"/>
    <x v="469"/>
    <n v="21"/>
    <n v="210"/>
    <n v="112"/>
    <n v="4"/>
    <s v="Dairy Products"/>
  </r>
  <r>
    <x v="796"/>
    <n v="62"/>
    <n v="39.4"/>
    <n v="12"/>
    <n v="0"/>
    <n v="472.79999999999995"/>
    <x v="470"/>
    <n v="49.3"/>
    <n v="591.59999999999991"/>
    <n v="118.79999999999998"/>
    <n v="3"/>
    <s v="Confections"/>
  </r>
  <r>
    <x v="797"/>
    <n v="33"/>
    <n v="2"/>
    <n v="15"/>
    <n v="0"/>
    <n v="30"/>
    <x v="470"/>
    <n v="2.5"/>
    <n v="37.5"/>
    <n v="7.5"/>
    <n v="4"/>
    <s v="Dairy Products"/>
  </r>
  <r>
    <x v="797"/>
    <n v="51"/>
    <n v="42.4"/>
    <n v="24"/>
    <n v="0"/>
    <n v="1017.5999999999999"/>
    <x v="470"/>
    <n v="53"/>
    <n v="1272"/>
    <n v="254.40000000000003"/>
    <n v="7"/>
    <s v="Produce"/>
  </r>
  <r>
    <x v="798"/>
    <n v="12"/>
    <n v="30.4"/>
    <n v="20"/>
    <n v="0.05"/>
    <n v="608"/>
    <x v="470"/>
    <n v="38"/>
    <n v="722"/>
    <n v="114.00000000000006"/>
    <n v="4"/>
    <s v="Dairy Products"/>
  </r>
  <r>
    <x v="798"/>
    <n v="32"/>
    <n v="25.6"/>
    <n v="15"/>
    <n v="0.05"/>
    <n v="384"/>
    <x v="470"/>
    <n v="32"/>
    <n v="456"/>
    <n v="71.999999999999957"/>
    <n v="4"/>
    <s v="Dairy Products"/>
  </r>
  <r>
    <x v="798"/>
    <n v="35"/>
    <n v="14.4"/>
    <n v="18"/>
    <n v="0.05"/>
    <n v="259.2"/>
    <x v="470"/>
    <n v="18"/>
    <n v="307.8"/>
    <n v="48.599999999999952"/>
    <n v="1"/>
    <s v="Beverages"/>
  </r>
  <r>
    <x v="799"/>
    <n v="1"/>
    <n v="14.4"/>
    <n v="25"/>
    <n v="0.25"/>
    <n v="360"/>
    <x v="471"/>
    <n v="18"/>
    <n v="337.5"/>
    <n v="-22.500000000000007"/>
    <n v="1"/>
    <s v="Beverages"/>
  </r>
  <r>
    <x v="799"/>
    <n v="5"/>
    <n v="13.6"/>
    <n v="30"/>
    <n v="0.25"/>
    <n v="408"/>
    <x v="471"/>
    <n v="21.35"/>
    <n v="480.375"/>
    <n v="72.375000000000099"/>
    <n v="2"/>
    <s v="Condiments"/>
  </r>
  <r>
    <x v="800"/>
    <n v="68"/>
    <n v="8"/>
    <n v="42"/>
    <n v="0"/>
    <n v="336"/>
    <x v="471"/>
    <n v="12.5"/>
    <n v="525"/>
    <n v="189"/>
    <n v="3"/>
    <s v="Confections"/>
  </r>
  <r>
    <x v="801"/>
    <n v="2"/>
    <n v="15.2"/>
    <n v="10"/>
    <n v="0.2"/>
    <n v="152"/>
    <x v="471"/>
    <n v="19"/>
    <n v="152"/>
    <n v="1.7763568394002505E-14"/>
    <n v="1"/>
    <s v="Beverages"/>
  </r>
  <r>
    <x v="801"/>
    <n v="12"/>
    <n v="30.4"/>
    <n v="4"/>
    <n v="0.2"/>
    <n v="121.6"/>
    <x v="471"/>
    <n v="38"/>
    <n v="121.60000000000001"/>
    <n v="1.4210854715202004E-14"/>
    <n v="4"/>
    <s v="Dairy Products"/>
  </r>
  <r>
    <x v="802"/>
    <n v="76"/>
    <n v="14.4"/>
    <n v="50"/>
    <n v="0.1"/>
    <n v="720"/>
    <x v="472"/>
    <n v="18"/>
    <n v="810"/>
    <n v="89.999999999999943"/>
    <n v="1"/>
    <s v="Beverages"/>
  </r>
  <r>
    <x v="803"/>
    <n v="24"/>
    <n v="3.6"/>
    <n v="10"/>
    <n v="0.2"/>
    <n v="36"/>
    <x v="472"/>
    <n v="4.5"/>
    <n v="36"/>
    <n v="0"/>
    <n v="1"/>
    <s v="Beverages"/>
  </r>
  <r>
    <x v="804"/>
    <n v="43"/>
    <n v="36.799999999999997"/>
    <n v="30"/>
    <n v="0.2"/>
    <n v="1104"/>
    <x v="472"/>
    <n v="46"/>
    <n v="1104"/>
    <n v="2.1316282072803006E-13"/>
    <n v="1"/>
    <s v="Beverages"/>
  </r>
  <r>
    <x v="804"/>
    <n v="61"/>
    <n v="22.8"/>
    <n v="10"/>
    <n v="0.2"/>
    <n v="228"/>
    <x v="472"/>
    <n v="28.5"/>
    <n v="228"/>
    <n v="0"/>
    <n v="2"/>
    <s v="Condiments"/>
  </r>
  <r>
    <x v="805"/>
    <n v="18"/>
    <n v="50"/>
    <n v="35"/>
    <n v="0.2"/>
    <n v="1750"/>
    <x v="472"/>
    <n v="62.5"/>
    <n v="1750"/>
    <n v="0"/>
    <n v="8"/>
    <s v="Seafood"/>
  </r>
  <r>
    <x v="805"/>
    <n v="32"/>
    <n v="25.6"/>
    <n v="20"/>
    <n v="0"/>
    <n v="512"/>
    <x v="472"/>
    <n v="32"/>
    <n v="640"/>
    <n v="127.99999999999997"/>
    <n v="4"/>
    <s v="Dairy Products"/>
  </r>
  <r>
    <x v="805"/>
    <n v="64"/>
    <n v="26.6"/>
    <n v="25"/>
    <n v="0.2"/>
    <n v="665"/>
    <x v="472"/>
    <n v="33.25"/>
    <n v="665"/>
    <n v="0"/>
    <n v="5"/>
    <s v="Grains/Cereals"/>
  </r>
  <r>
    <x v="806"/>
    <n v="33"/>
    <n v="2"/>
    <n v="10"/>
    <n v="0"/>
    <n v="20"/>
    <x v="473"/>
    <n v="2.5"/>
    <n v="25"/>
    <n v="5"/>
    <n v="4"/>
    <s v="Dairy Products"/>
  </r>
  <r>
    <x v="806"/>
    <n v="67"/>
    <n v="9.8000000000000007"/>
    <n v="20"/>
    <n v="0"/>
    <n v="196"/>
    <x v="473"/>
    <n v="14"/>
    <n v="280"/>
    <n v="83.999999999999986"/>
    <n v="1"/>
    <s v="Beverages"/>
  </r>
  <r>
    <x v="807"/>
    <n v="24"/>
    <n v="3.6"/>
    <n v="15"/>
    <n v="0"/>
    <n v="54"/>
    <x v="473"/>
    <n v="4.5"/>
    <n v="67.5"/>
    <n v="13.499999999999998"/>
    <n v="1"/>
    <s v="Beverages"/>
  </r>
  <r>
    <x v="807"/>
    <n v="25"/>
    <n v="9.8000000000000007"/>
    <n v="15"/>
    <n v="0"/>
    <n v="147"/>
    <x v="473"/>
    <n v="14"/>
    <n v="210"/>
    <n v="62.999999999999986"/>
    <n v="3"/>
    <s v="Confections"/>
  </r>
  <r>
    <x v="807"/>
    <n v="51"/>
    <n v="42.4"/>
    <n v="20"/>
    <n v="0"/>
    <n v="848"/>
    <x v="473"/>
    <n v="53"/>
    <n v="1060"/>
    <n v="212.00000000000003"/>
    <n v="7"/>
    <s v="Produce"/>
  </r>
  <r>
    <x v="807"/>
    <n v="57"/>
    <n v="15.6"/>
    <n v="20"/>
    <n v="0"/>
    <n v="312"/>
    <x v="473"/>
    <n v="19.5"/>
    <n v="390"/>
    <n v="78"/>
    <n v="5"/>
    <s v="Grains/Cereals"/>
  </r>
  <r>
    <x v="808"/>
    <n v="7"/>
    <n v="19.2"/>
    <n v="40"/>
    <n v="0"/>
    <n v="768"/>
    <x v="473"/>
    <n v="30"/>
    <n v="1200"/>
    <n v="432"/>
    <n v="7"/>
    <s v="Produce"/>
  </r>
  <r>
    <x v="808"/>
    <n v="55"/>
    <n v="19.2"/>
    <n v="35"/>
    <n v="0"/>
    <n v="672"/>
    <x v="473"/>
    <n v="24"/>
    <n v="840"/>
    <n v="168.00000000000003"/>
    <n v="6"/>
    <s v="Meat/Poultry"/>
  </r>
  <r>
    <x v="808"/>
    <n v="60"/>
    <n v="27.2"/>
    <n v="50"/>
    <n v="0"/>
    <n v="1360"/>
    <x v="473"/>
    <n v="34"/>
    <n v="1700"/>
    <n v="340.00000000000006"/>
    <n v="4"/>
    <s v="Dairy Products"/>
  </r>
  <r>
    <x v="809"/>
    <n v="70"/>
    <n v="9.6"/>
    <n v="3"/>
    <n v="0"/>
    <n v="28.799999999999997"/>
    <x v="474"/>
    <n v="15"/>
    <n v="45"/>
    <n v="16.200000000000003"/>
    <n v="1"/>
    <s v="Beverages"/>
  </r>
  <r>
    <x v="810"/>
    <n v="21"/>
    <n v="8"/>
    <n v="3"/>
    <n v="0"/>
    <n v="24"/>
    <x v="474"/>
    <n v="10"/>
    <n v="30"/>
    <n v="6"/>
    <n v="3"/>
    <s v="Confections"/>
  </r>
  <r>
    <x v="810"/>
    <n v="60"/>
    <n v="27.2"/>
    <n v="21"/>
    <n v="0"/>
    <n v="571.19999999999993"/>
    <x v="474"/>
    <n v="34"/>
    <n v="714"/>
    <n v="142.80000000000001"/>
    <n v="4"/>
    <s v="Dairy Products"/>
  </r>
  <r>
    <x v="810"/>
    <n v="61"/>
    <n v="22.8"/>
    <n v="4"/>
    <n v="0"/>
    <n v="91.2"/>
    <x v="474"/>
    <n v="28.5"/>
    <n v="114"/>
    <n v="22.799999999999997"/>
    <n v="2"/>
    <s v="Condiments"/>
  </r>
  <r>
    <x v="811"/>
    <n v="13"/>
    <n v="4.8"/>
    <n v="30"/>
    <n v="0"/>
    <n v="144"/>
    <x v="474"/>
    <n v="6"/>
    <n v="180"/>
    <n v="36.000000000000007"/>
    <n v="8"/>
    <s v="Seafood"/>
  </r>
  <r>
    <x v="811"/>
    <n v="17"/>
    <n v="31.2"/>
    <n v="12"/>
    <n v="0"/>
    <n v="374.4"/>
    <x v="474"/>
    <n v="39"/>
    <n v="468"/>
    <n v="93.600000000000009"/>
    <n v="6"/>
    <s v="Meat/Poultry"/>
  </r>
  <r>
    <x v="811"/>
    <n v="60"/>
    <n v="27.2"/>
    <n v="35"/>
    <n v="0"/>
    <n v="952"/>
    <x v="474"/>
    <n v="34"/>
    <n v="1190"/>
    <n v="238.00000000000003"/>
    <n v="4"/>
    <s v="Dairy Products"/>
  </r>
  <r>
    <x v="812"/>
    <n v="60"/>
    <n v="27.2"/>
    <n v="4"/>
    <n v="0"/>
    <n v="108.8"/>
    <x v="475"/>
    <n v="34"/>
    <n v="136"/>
    <n v="27.200000000000003"/>
    <n v="4"/>
    <s v="Dairy Products"/>
  </r>
  <r>
    <x v="812"/>
    <n v="77"/>
    <n v="10.4"/>
    <n v="10"/>
    <n v="0"/>
    <n v="104"/>
    <x v="475"/>
    <n v="13"/>
    <n v="130"/>
    <n v="25.999999999999996"/>
    <n v="2"/>
    <s v="Condiments"/>
  </r>
  <r>
    <x v="813"/>
    <n v="60"/>
    <n v="27.2"/>
    <n v="15"/>
    <n v="0"/>
    <n v="408"/>
    <x v="475"/>
    <n v="34"/>
    <n v="510"/>
    <n v="102.00000000000001"/>
    <n v="4"/>
    <s v="Dairy Products"/>
  </r>
  <r>
    <x v="814"/>
    <n v="53"/>
    <n v="26.2"/>
    <n v="10"/>
    <n v="0.2"/>
    <n v="262"/>
    <x v="475"/>
    <n v="32.799999999999997"/>
    <n v="262.40000000000003"/>
    <n v="0.39999999999999147"/>
    <n v="6"/>
    <s v="Meat/Poultry"/>
  </r>
  <r>
    <x v="814"/>
    <n v="70"/>
    <n v="9.6"/>
    <n v="12"/>
    <n v="0.2"/>
    <n v="115.19999999999999"/>
    <x v="475"/>
    <n v="15"/>
    <n v="144"/>
    <n v="28.800000000000004"/>
    <n v="1"/>
    <s v="Beverages"/>
  </r>
  <r>
    <x v="815"/>
    <n v="34"/>
    <n v="9.8000000000000007"/>
    <n v="30"/>
    <n v="0"/>
    <n v="294"/>
    <x v="475"/>
    <n v="14"/>
    <n v="420"/>
    <n v="125.99999999999997"/>
    <n v="1"/>
    <s v="Beverages"/>
  </r>
  <r>
    <x v="815"/>
    <n v="40"/>
    <n v="14.7"/>
    <n v="40"/>
    <n v="0.1"/>
    <n v="588"/>
    <x v="475"/>
    <n v="18.399999999999999"/>
    <n v="662.4"/>
    <n v="74.399999999999977"/>
    <n v="8"/>
    <s v="Seafood"/>
  </r>
  <r>
    <x v="815"/>
    <n v="41"/>
    <n v="7.7"/>
    <n v="30"/>
    <n v="0.1"/>
    <n v="231"/>
    <x v="475"/>
    <n v="9.65"/>
    <n v="260.55"/>
    <n v="29.550000000000011"/>
    <n v="8"/>
    <s v="Seafood"/>
  </r>
  <r>
    <x v="816"/>
    <n v="17"/>
    <n v="31.2"/>
    <n v="77"/>
    <n v="0.1"/>
    <n v="2402.4"/>
    <x v="476"/>
    <n v="39"/>
    <n v="2702.7000000000003"/>
    <n v="300.30000000000018"/>
    <n v="6"/>
    <s v="Meat/Poultry"/>
  </r>
  <r>
    <x v="816"/>
    <n v="41"/>
    <n v="7.7"/>
    <n v="12"/>
    <n v="0"/>
    <n v="92.4"/>
    <x v="476"/>
    <n v="9.65"/>
    <n v="115.80000000000001"/>
    <n v="23.400000000000002"/>
    <n v="8"/>
    <s v="Seafood"/>
  </r>
  <r>
    <x v="816"/>
    <n v="53"/>
    <n v="26.2"/>
    <n v="25"/>
    <n v="0.1"/>
    <n v="655"/>
    <x v="476"/>
    <n v="32.799999999999997"/>
    <n v="737.99999999999989"/>
    <n v="83"/>
    <n v="6"/>
    <s v="Meat/Poultry"/>
  </r>
  <r>
    <x v="816"/>
    <n v="55"/>
    <n v="19.2"/>
    <n v="4"/>
    <n v="0.1"/>
    <n v="76.8"/>
    <x v="476"/>
    <n v="24"/>
    <n v="86.4"/>
    <n v="9.6000000000000085"/>
    <n v="6"/>
    <s v="Meat/Poultry"/>
  </r>
  <r>
    <x v="816"/>
    <n v="68"/>
    <n v="8"/>
    <n v="55"/>
    <n v="0"/>
    <n v="440"/>
    <x v="476"/>
    <n v="12.5"/>
    <n v="687.5"/>
    <n v="247.5"/>
    <n v="3"/>
    <s v="Confections"/>
  </r>
  <r>
    <x v="817"/>
    <n v="30"/>
    <n v="20.7"/>
    <n v="4"/>
    <n v="0.25"/>
    <n v="82.8"/>
    <x v="476"/>
    <n v="25.89"/>
    <n v="77.67"/>
    <n v="-5.1299999999999955"/>
    <n v="8"/>
    <s v="Seafood"/>
  </r>
  <r>
    <x v="817"/>
    <n v="54"/>
    <n v="5.9"/>
    <n v="20"/>
    <n v="0.25"/>
    <n v="118"/>
    <x v="476"/>
    <n v="7.45"/>
    <n v="111.75"/>
    <n v="-6.25"/>
    <n v="6"/>
    <s v="Meat/Poultry"/>
  </r>
  <r>
    <x v="818"/>
    <n v="16"/>
    <n v="13.9"/>
    <n v="3"/>
    <n v="0"/>
    <n v="41.7"/>
    <x v="476"/>
    <n v="17.45"/>
    <n v="52.349999999999994"/>
    <n v="10.649999999999997"/>
    <n v="3"/>
    <s v="Confections"/>
  </r>
  <r>
    <x v="818"/>
    <n v="19"/>
    <n v="7.3"/>
    <n v="42"/>
    <n v="0"/>
    <n v="306.59999999999997"/>
    <x v="476"/>
    <n v="9.1999999999999993"/>
    <n v="386.4"/>
    <n v="79.799999999999983"/>
    <n v="3"/>
    <s v="Confections"/>
  </r>
  <r>
    <x v="818"/>
    <n v="34"/>
    <n v="9.8000000000000007"/>
    <n v="35"/>
    <n v="0"/>
    <n v="343"/>
    <x v="476"/>
    <n v="14"/>
    <n v="490"/>
    <n v="146.99999999999997"/>
    <n v="1"/>
    <s v="Beverages"/>
  </r>
  <r>
    <x v="819"/>
    <n v="41"/>
    <n v="7.7"/>
    <n v="9"/>
    <n v="0"/>
    <n v="69.3"/>
    <x v="477"/>
    <n v="9.65"/>
    <n v="86.850000000000009"/>
    <n v="17.55"/>
    <n v="8"/>
    <s v="Seafood"/>
  </r>
  <r>
    <x v="820"/>
    <n v="28"/>
    <n v="36.4"/>
    <n v="8"/>
    <n v="0.15"/>
    <n v="291.2"/>
    <x v="477"/>
    <n v="45.6"/>
    <n v="310.08"/>
    <n v="18.879999999999995"/>
    <n v="7"/>
    <s v="Produce"/>
  </r>
  <r>
    <x v="820"/>
    <n v="43"/>
    <n v="36.799999999999997"/>
    <n v="36"/>
    <n v="0.15"/>
    <n v="1324.8"/>
    <x v="477"/>
    <n v="46"/>
    <n v="1407.6"/>
    <n v="82.800000000000153"/>
    <n v="1"/>
    <s v="Beverages"/>
  </r>
  <r>
    <x v="820"/>
    <n v="77"/>
    <n v="10.4"/>
    <n v="28"/>
    <n v="0.15"/>
    <n v="291.2"/>
    <x v="477"/>
    <n v="13"/>
    <n v="309.39999999999998"/>
    <n v="18.19999999999996"/>
    <n v="2"/>
    <s v="Condiments"/>
  </r>
  <r>
    <x v="821"/>
    <n v="39"/>
    <n v="14.4"/>
    <n v="20"/>
    <n v="0"/>
    <n v="288"/>
    <x v="477"/>
    <n v="18"/>
    <n v="360"/>
    <n v="72"/>
    <n v="1"/>
    <s v="Beverages"/>
  </r>
  <r>
    <x v="822"/>
    <n v="1"/>
    <n v="14.4"/>
    <n v="40"/>
    <n v="0.15"/>
    <n v="576"/>
    <x v="478"/>
    <n v="18"/>
    <n v="612"/>
    <n v="35.999999999999943"/>
    <n v="1"/>
    <s v="Beverages"/>
  </r>
  <r>
    <x v="822"/>
    <n v="2"/>
    <n v="15.2"/>
    <n v="20"/>
    <n v="0.15"/>
    <n v="304"/>
    <x v="478"/>
    <n v="19"/>
    <n v="323"/>
    <n v="18.999999999999986"/>
    <n v="1"/>
    <s v="Beverages"/>
  </r>
  <r>
    <x v="822"/>
    <n v="16"/>
    <n v="13.9"/>
    <n v="30"/>
    <n v="0.15"/>
    <n v="417"/>
    <x v="478"/>
    <n v="17.45"/>
    <n v="444.97499999999997"/>
    <n v="27.974999999999977"/>
    <n v="3"/>
    <s v="Confections"/>
  </r>
  <r>
    <x v="822"/>
    <n v="31"/>
    <n v="8"/>
    <n v="20"/>
    <n v="0"/>
    <n v="160"/>
    <x v="478"/>
    <n v="12.5"/>
    <n v="250"/>
    <n v="90"/>
    <n v="4"/>
    <s v="Dairy Products"/>
  </r>
  <r>
    <x v="823"/>
    <n v="7"/>
    <n v="19.2"/>
    <n v="15"/>
    <n v="0.05"/>
    <n v="288"/>
    <x v="478"/>
    <n v="30"/>
    <n v="427.5"/>
    <n v="139.5"/>
    <n v="7"/>
    <s v="Produce"/>
  </r>
  <r>
    <x v="823"/>
    <n v="13"/>
    <n v="4.8"/>
    <n v="10"/>
    <n v="0.05"/>
    <n v="48"/>
    <x v="478"/>
    <n v="6"/>
    <n v="57"/>
    <n v="8.9999999999999947"/>
    <n v="8"/>
    <s v="Seafood"/>
  </r>
  <r>
    <x v="824"/>
    <n v="2"/>
    <n v="15.2"/>
    <n v="8"/>
    <n v="0"/>
    <n v="121.6"/>
    <x v="478"/>
    <n v="19"/>
    <n v="152"/>
    <n v="30.400000000000006"/>
    <n v="1"/>
    <s v="Beverages"/>
  </r>
  <r>
    <x v="824"/>
    <n v="41"/>
    <n v="7.7"/>
    <n v="40"/>
    <n v="0"/>
    <n v="308"/>
    <x v="478"/>
    <n v="9.65"/>
    <n v="386"/>
    <n v="78"/>
    <n v="8"/>
    <s v="Seafood"/>
  </r>
  <r>
    <x v="824"/>
    <n v="50"/>
    <n v="10.4"/>
    <n v="22"/>
    <n v="0"/>
    <n v="228.8"/>
    <x v="478"/>
    <n v="16.25"/>
    <n v="357.5"/>
    <n v="128.69999999999999"/>
    <n v="3"/>
    <s v="Confections"/>
  </r>
  <r>
    <x v="824"/>
    <n v="64"/>
    <n v="26.6"/>
    <n v="130"/>
    <n v="0"/>
    <n v="3458"/>
    <x v="478"/>
    <n v="33.25"/>
    <n v="4322.5"/>
    <n v="864.49999999999977"/>
    <n v="5"/>
    <s v="Grains/Cereals"/>
  </r>
  <r>
    <x v="825"/>
    <n v="11"/>
    <n v="9.8000000000000007"/>
    <n v="10"/>
    <n v="0"/>
    <n v="98"/>
    <x v="478"/>
    <n v="21"/>
    <n v="210"/>
    <n v="112"/>
    <n v="4"/>
    <s v="Dairy Products"/>
  </r>
  <r>
    <x v="825"/>
    <n v="24"/>
    <n v="3.6"/>
    <n v="20"/>
    <n v="0"/>
    <n v="72"/>
    <x v="478"/>
    <n v="4.5"/>
    <n v="90"/>
    <n v="18"/>
    <n v="1"/>
    <s v="Beverages"/>
  </r>
  <r>
    <x v="826"/>
    <n v="16"/>
    <n v="13.9"/>
    <n v="14"/>
    <n v="0.05"/>
    <n v="194.6"/>
    <x v="479"/>
    <n v="17.45"/>
    <n v="232.08499999999998"/>
    <n v="37.484999999999957"/>
    <n v="3"/>
    <s v="Confections"/>
  </r>
  <r>
    <x v="827"/>
    <n v="2"/>
    <n v="15.2"/>
    <n v="10"/>
    <n v="0.15"/>
    <n v="152"/>
    <x v="479"/>
    <n v="19"/>
    <n v="161.5"/>
    <n v="9.4999999999999929"/>
    <n v="1"/>
    <s v="Beverages"/>
  </r>
  <r>
    <x v="827"/>
    <n v="46"/>
    <n v="9.6"/>
    <n v="30"/>
    <n v="0.15"/>
    <n v="288"/>
    <x v="479"/>
    <n v="12"/>
    <n v="306"/>
    <n v="17.999999999999989"/>
    <n v="8"/>
    <s v="Seafood"/>
  </r>
  <r>
    <x v="827"/>
    <n v="76"/>
    <n v="14.4"/>
    <n v="2"/>
    <n v="0.15"/>
    <n v="28.8"/>
    <x v="479"/>
    <n v="18"/>
    <n v="30.599999999999998"/>
    <n v="1.7999999999999972"/>
    <n v="1"/>
    <s v="Beverages"/>
  </r>
  <r>
    <x v="828"/>
    <n v="6"/>
    <n v="16"/>
    <n v="20"/>
    <n v="0.25"/>
    <n v="320"/>
    <x v="479"/>
    <n v="25"/>
    <n v="375"/>
    <n v="55"/>
    <n v="2"/>
    <s v="Condiments"/>
  </r>
  <r>
    <x v="828"/>
    <n v="14"/>
    <n v="18.600000000000001"/>
    <n v="20"/>
    <n v="0.25"/>
    <n v="372"/>
    <x v="479"/>
    <n v="23.25"/>
    <n v="348.75"/>
    <n v="-23.250000000000028"/>
    <n v="7"/>
    <s v="Produce"/>
  </r>
  <r>
    <x v="828"/>
    <n v="19"/>
    <n v="7.3"/>
    <n v="10"/>
    <n v="0.25"/>
    <n v="73"/>
    <x v="479"/>
    <n v="9.1999999999999993"/>
    <n v="69"/>
    <n v="-4.0000000000000036"/>
    <n v="3"/>
    <s v="Confections"/>
  </r>
  <r>
    <x v="829"/>
    <n v="2"/>
    <n v="15.2"/>
    <n v="24"/>
    <n v="0.2"/>
    <n v="364.79999999999995"/>
    <x v="479"/>
    <n v="19"/>
    <n v="364.8"/>
    <n v="4.2632564145606011E-14"/>
    <n v="1"/>
    <s v="Beverages"/>
  </r>
  <r>
    <x v="829"/>
    <n v="3"/>
    <n v="8"/>
    <n v="4"/>
    <n v="0"/>
    <n v="32"/>
    <x v="479"/>
    <n v="10"/>
    <n v="40"/>
    <n v="8"/>
    <n v="2"/>
    <s v="Condiments"/>
  </r>
  <r>
    <x v="829"/>
    <n v="4"/>
    <n v="17.600000000000001"/>
    <n v="1"/>
    <n v="0"/>
    <n v="17.600000000000001"/>
    <x v="479"/>
    <n v="22"/>
    <n v="22"/>
    <n v="4.3999999999999986"/>
    <n v="2"/>
    <s v="Condiments"/>
  </r>
  <r>
    <x v="829"/>
    <n v="6"/>
    <n v="16"/>
    <n v="1"/>
    <n v="0.02"/>
    <n v="16"/>
    <x v="479"/>
    <n v="25"/>
    <n v="24.5"/>
    <n v="8.5"/>
    <n v="2"/>
    <s v="Condiments"/>
  </r>
  <r>
    <x v="829"/>
    <n v="7"/>
    <n v="19.2"/>
    <n v="1"/>
    <n v="0.05"/>
    <n v="19.2"/>
    <x v="479"/>
    <n v="30"/>
    <n v="28.5"/>
    <n v="9.3000000000000007"/>
    <n v="7"/>
    <s v="Produce"/>
  </r>
  <r>
    <x v="829"/>
    <n v="8"/>
    <n v="25.6"/>
    <n v="2"/>
    <n v="0.1"/>
    <n v="51.2"/>
    <x v="479"/>
    <n v="40"/>
    <n v="72"/>
    <n v="20.799999999999997"/>
    <n v="2"/>
    <s v="Condiments"/>
  </r>
  <r>
    <x v="829"/>
    <n v="10"/>
    <n v="24.8"/>
    <n v="1"/>
    <n v="0"/>
    <n v="24.8"/>
    <x v="479"/>
    <n v="31"/>
    <n v="31"/>
    <n v="6.1999999999999993"/>
    <n v="8"/>
    <s v="Seafood"/>
  </r>
  <r>
    <x v="829"/>
    <n v="12"/>
    <n v="30.4"/>
    <n v="2"/>
    <n v="0.05"/>
    <n v="60.8"/>
    <x v="479"/>
    <n v="38"/>
    <n v="72.2"/>
    <n v="11.400000000000006"/>
    <n v="4"/>
    <s v="Dairy Products"/>
  </r>
  <r>
    <x v="829"/>
    <n v="13"/>
    <n v="4.8"/>
    <n v="4"/>
    <n v="0"/>
    <n v="19.2"/>
    <x v="479"/>
    <n v="6"/>
    <n v="24"/>
    <n v="4.8000000000000007"/>
    <n v="8"/>
    <s v="Seafood"/>
  </r>
  <r>
    <x v="829"/>
    <n v="14"/>
    <n v="18.600000000000001"/>
    <n v="1"/>
    <n v="0.03"/>
    <n v="18.600000000000001"/>
    <x v="479"/>
    <n v="23.25"/>
    <n v="22.552499999999998"/>
    <n v="3.952499999999997"/>
    <n v="7"/>
    <s v="Produce"/>
  </r>
  <r>
    <x v="829"/>
    <n v="16"/>
    <n v="13.9"/>
    <n v="2"/>
    <n v="0.03"/>
    <n v="27.8"/>
    <x v="479"/>
    <n v="17.45"/>
    <n v="33.852999999999994"/>
    <n v="6.0529999999999937"/>
    <n v="3"/>
    <s v="Confections"/>
  </r>
  <r>
    <x v="829"/>
    <n v="20"/>
    <n v="64.8"/>
    <n v="1"/>
    <n v="0.04"/>
    <n v="64.8"/>
    <x v="479"/>
    <n v="81"/>
    <n v="77.759999999999991"/>
    <n v="12.959999999999994"/>
    <n v="3"/>
    <s v="Confections"/>
  </r>
  <r>
    <x v="829"/>
    <n v="23"/>
    <n v="7.2"/>
    <n v="2"/>
    <n v="0"/>
    <n v="14.4"/>
    <x v="479"/>
    <n v="9"/>
    <n v="18"/>
    <n v="3.5999999999999996"/>
    <n v="5"/>
    <s v="Grains/Cereals"/>
  </r>
  <r>
    <x v="829"/>
    <n v="32"/>
    <n v="25.6"/>
    <n v="1"/>
    <n v="0"/>
    <n v="25.6"/>
    <x v="479"/>
    <n v="32"/>
    <n v="32"/>
    <n v="6.3999999999999986"/>
    <n v="4"/>
    <s v="Dairy Products"/>
  </r>
  <r>
    <x v="829"/>
    <n v="39"/>
    <n v="14.4"/>
    <n v="2"/>
    <n v="0.05"/>
    <n v="28.8"/>
    <x v="479"/>
    <n v="18"/>
    <n v="34.199999999999996"/>
    <n v="5.399999999999995"/>
    <n v="1"/>
    <s v="Beverages"/>
  </r>
  <r>
    <x v="829"/>
    <n v="41"/>
    <n v="7.7"/>
    <n v="3"/>
    <n v="0"/>
    <n v="23.1"/>
    <x v="479"/>
    <n v="9.65"/>
    <n v="28.950000000000003"/>
    <n v="5.8500000000000005"/>
    <n v="8"/>
    <s v="Seafood"/>
  </r>
  <r>
    <x v="829"/>
    <n v="46"/>
    <n v="9.6"/>
    <n v="3"/>
    <n v="0.02"/>
    <n v="28.799999999999997"/>
    <x v="479"/>
    <n v="12"/>
    <n v="35.28"/>
    <n v="6.48"/>
    <n v="8"/>
    <s v="Seafood"/>
  </r>
  <r>
    <x v="829"/>
    <n v="52"/>
    <n v="5.6"/>
    <n v="2"/>
    <n v="0"/>
    <n v="11.2"/>
    <x v="479"/>
    <n v="7"/>
    <n v="14"/>
    <n v="2.8000000000000007"/>
    <n v="5"/>
    <s v="Grains/Cereals"/>
  </r>
  <r>
    <x v="829"/>
    <n v="55"/>
    <n v="19.2"/>
    <n v="2"/>
    <n v="0"/>
    <n v="38.4"/>
    <x v="479"/>
    <n v="24"/>
    <n v="48"/>
    <n v="9.6000000000000014"/>
    <n v="6"/>
    <s v="Meat/Poultry"/>
  </r>
  <r>
    <x v="829"/>
    <n v="60"/>
    <n v="27.2"/>
    <n v="2"/>
    <n v="0.06"/>
    <n v="54.4"/>
    <x v="479"/>
    <n v="34"/>
    <n v="63.919999999999995"/>
    <n v="9.519999999999996"/>
    <n v="4"/>
    <s v="Dairy Products"/>
  </r>
  <r>
    <x v="829"/>
    <n v="64"/>
    <n v="26.6"/>
    <n v="2"/>
    <n v="0.03"/>
    <n v="53.2"/>
    <x v="479"/>
    <n v="33.25"/>
    <n v="64.504999999999995"/>
    <n v="11.304999999999993"/>
    <n v="5"/>
    <s v="Grains/Cereals"/>
  </r>
  <r>
    <x v="829"/>
    <n v="66"/>
    <n v="13.6"/>
    <n v="1"/>
    <n v="0"/>
    <n v="13.6"/>
    <x v="479"/>
    <n v="17"/>
    <n v="17"/>
    <n v="3.4000000000000004"/>
    <n v="2"/>
    <s v="Condiments"/>
  </r>
  <r>
    <x v="829"/>
    <n v="73"/>
    <n v="9.6"/>
    <n v="2"/>
    <n v="0.01"/>
    <n v="19.2"/>
    <x v="479"/>
    <n v="15"/>
    <n v="29.7"/>
    <n v="10.5"/>
    <n v="8"/>
    <s v="Seafood"/>
  </r>
  <r>
    <x v="829"/>
    <n v="75"/>
    <n v="6.2"/>
    <n v="4"/>
    <n v="0"/>
    <n v="24.8"/>
    <x v="479"/>
    <n v="7.75"/>
    <n v="31"/>
    <n v="6.1999999999999993"/>
    <n v="1"/>
    <s v="Beverages"/>
  </r>
  <r>
    <x v="829"/>
    <n v="77"/>
    <n v="10.4"/>
    <n v="2"/>
    <n v="0"/>
    <n v="20.8"/>
    <x v="479"/>
    <n v="13"/>
    <n v="26"/>
    <n v="5.1999999999999993"/>
    <n v="2"/>
    <s v="Condiment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1"/>
    <s v="Nancy"/>
    <s v="Davolio"/>
    <x v="0"/>
    <x v="0"/>
    <d v="1948-12-08T00:00:00"/>
    <x v="0"/>
    <s v="507 - 20th Ave. E._x000a_Apt. 2A"/>
    <s v="Seattle"/>
    <s v="WA"/>
    <s v="98122"/>
    <x v="0"/>
    <s v="(206) 555-9857"/>
    <n v="5467"/>
    <s v="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f\x0c\xb0\xc9\x00\x0b\t\t\x00\x00\n\x00\x90\t\x00\x00\x00\x00\t\t\xa0\x9a\x90\x0b\t\x00\n\x90\xa0\x00\x00\x00\x0f\xff\xef\xff\xff\xff\xff\xff\xff\xff\xff\xcb\x9c\xfc\xfe\xfa\xff\xff\xff\xff\xed\xff\xfe\xde\xff\xde\xfe\xfc\xff\xff\xda\xda\x00\xd9\x00\x00\x90\t\x00\x90\x00\x00\x00\x00\t\n\x00\t\x0b\xc0\x00\t\x00\x90\x00\x00\x00\n\x00\xac\xa0\xe0\xe0\xe0\xf0\xe9\xca\x90\x00\xa9\xcb\x0c\x00\x00\x90\x90\xe0\x00\x00\t\t\x0b\x00\x00\xd0\t\x00\x90\x00\x00\t\x00\x00\x9a\x00\x0f\xff\xff\xff\xff\xff\xfe\xff\xff\xff\xff\xfc\xad\xeb\xdb\xdf\xdf\xdf\xff\xff\xff\xff\xef\xed\xff\xfe\xff\xff\xff\xfe\xfc\xaf\x0c\x9a\n\r\x00\x00\x9a\x00\x00\x00\x00\x00\x00\x00\t\t\n\x00\x0b\x00\x9a\x90\x00\t\x00\x00\x90\x0c\t\x00\x90\t\x00\xfa\x90\xad\xa0\x00\x90\xb0\x0b\x00\x00\x00\x00\x90\x00\t\x00\x00\x00\x90\t\xa9\xb0\t\x00\x9a\x00\x00\x00\x00\xc0\x00\xbf\xff\xff\xff\xfe\xff\xff\xff\xff\xff\xff\xcf\x9f\xbc\xbe\xfb\xff\xeb\xff\xff\xff\xfe\xfd\xff\xfe\xfd\xff\xcf\xfe\xff\xf9\xbc\x0b\x00\x90\x90\x00\x90\x00\t\x00\x00\x00\x00\x00\x00\x90\x00\x00\x90\x90\t\xa0\xc0\xb0\x00\x00\xb0\x00\t\xa0\x0e\x0e\x0e\x0e\xfc\xad\xa0\xc9\x00\x00\xcb\x00\x90\x00\x00\x9a\x9a\t\xa0\x00\xb0\t\x00\x90\x90\r\x00\xa9\t\x00\t\t\n\x00\x00\xff\xff\xff\xfe\xff\xfe\xff\xff\xff\xff\xff\xf0\xf0\xff\xdf\xed\xad\xfd\xff\xff\xff\xff\xfe\xfe\xfd\xef\xef\xfc\xfd\xef\xec\x0f\x0c\x9a\xc0\n\x00\xa0\x90\x00\x00\x00\x90\x00\x00\x00\t\n\x90\n\x00\x00\x90\x90\x00\n\x00\x00\x0c\xa0\x0c\t\x00\x90\x90\xf9\x00\xda\x00\x9a\x90\x00\xda\x00\xd0\x00\x00\t\xc0\x90\x00\x00\x90\xb0\x00\xa9\xa9\xb0\x90\x00\x00\x00\xac\x00\x00\x0b\xff\xef\xff\xff\xff\xff\xff\xff\xff\xff\xed\xa9\xdf\x0f\xf9\xff\xff\xff\xf0\xff\xff\xff\xff\xfd\xfe\xff\xde\xff\xef\xdf\xf9\xa9\xa0\t\t\t\x00\x90\x00\x90\x00\x00\x00\x00\x00\t\n\x90\x00\x90\x9a\x90\x00\xa9\r\t\x00\x00\xa9\x00\x0b\x0e\x0c\xac\xa0\xfa\xe9\xa9\xca\x00\n\x99\xa9\x0b\x00\x00\x00\x90\xb0\x00\x90\x90\x00\t\x00\x90\xd0\x00\t\xa9\x00\x00\x90\x00\x00\x9f\xff\xff\xff\xff\xff\xff\xef\xff\xff\xfe\xda\xde\xbc\xfd\xef\xfd\xad\xad\xff\xff\xff\xff\xff\xef\xef\xcb\xef\xde\xdb\xef\xca\xd0\xd0\xe0\n\x00\x00\x00\x90\x00\x00\x00\x00\x00\x00\x90\t\x00\x90\x00\x00\x00\t\x00\n\x00\x00\x90\x00\x00\x00\x00\x9a\x90\r\xf0\x90\xca\x90\t\t\x0e\x90\x90\x0b\x00\t\n\x90\t\x00\x00\x90\xb0\t\xa0\x9a\x90\x90\x90\x00\t\x0b\x00\t\xff\xff\xff\xff\xff\xfe\xff\xff\xff\xff\xfd\t\xe9\xcf\xbf\xbf\x0f\xff\xff\xef\xfd\xef\xff\xff\xff\xfd\xff\xdf\xeb\xfe\xfd\xa9\x0b\n\x90\x90\n\x90\t\x00\x00\x00\x00\x00\x00\x00\x00\x00\x00\x00\x90\x90\x00\x90\xa9\t\x00\n\x00\x00\xac\xb0\x0b\x0c\x0e\n\xf0\xf0\xbc\t\x00\x00\t\xad\xa9\t\x00\x00\t\x0f\x00\x00\x90\t\t\x00\x99\t\xa9\xa0\x90\x00\x00\x00\x00\x00\xff\xfe\xff\xff\xef\xff\xef\xfe\xff\xff\xea\x9e\x9f\xbf\xde\xdf\xff\xdf\xff\xdf\xff\xff\xcf\xff\xff\xef\xef\xed\xfc\xfd\xef\xc0\x00\xd0\x00\t\x00\x00\x00\x00\x00\x00\x00\x00\x00\x00\x00\x90\t\x00\n\x00\x90\t\x00\x00\xb0\t\x00\x00\x90\x00\xc0\n\t\xc0\xff\x0f\x0b\xca\x0b\n\x00\t\x0f\n\x9a\x90\x00\x90\xb0\x90\t\x00\t\x00\x00\xb0\xd0\x90\xa9\x00\x00\x9a\x00\x0b\xff\xff\xff\xff\xff\xff\xff\xff\xff\xff\xd0\xf9\xe9\xf0\xfb\xef\x0f\xaf\xcb\xfe\xff\xdf\xff\xff\xff\xff\xdf\xfa\xff\xaf\x9e\xfb\xc0\xa9\xc0\xa0\t\t\x00\t\x00\x00\x00\x00\x00\x90\x00\x00\x00\x00\x90\x00\x00\x00\x0b\x00\x00\x00\n\x00\x00\x00\xb0\xc9\n\x00\xf0\xb0\xf0\t\xc0\x00\x90\x00\xb0\t\xc0\x00\xb0\n\xd0\x00\xb0\t\x9a\x90\x9a\x90\xb0\t\x90\x00\x00\t\xc0\x0f\xff\xff\xff\xef\xff\xef\xfe\xff\xff\xfc\xa9\x0f\x0f\xcf\xfd\xfd\xff\xdf\xff\xdf\xdb\xef\xff\xdf\xff\xff\xef\xcf\xcf\xdf\xef\xc0\t\x00\xa9\x00\x00\x00\xa0\x90\x00\x00\x00\x00\x00\x00\x00\x0b\x00\t\x00\x90\x00\x00\x90\t\t\xac\x90\x00\n\x90\x00\xa0\xc0\x9c\xf0\x0f\x00\xda\x00\x90\x00\t\t\xf0\xb9\t\xc0\t\x9a\t\x00\x9a\x00\x00\x00\x90\x90\x9a\x00\x90\x00\x9a\t\xff\xff\xff\xff\xff\xff\xff\xfd\xff\xfe\xe9\x9c\xf0\xfd\xbe\x9e\xfa\xfc\xbe\x9e\xfb\xef\xff\xde\xbf\xdb\xff\xff\xff\xf0\xfe\xdf\n\x90\xad\x00\t\x00\x90\x90\x00\x00\x00\x00\x00\x00\x00\x00\x90\t\x00\x00\x00\x00\x00\x00\x9a\x00\x90\x00\x90\x00\r\xa0\x90\n\n\xfa\xda\xdb\x00\x9a\xc9\x00\x00\x00\t\x00\n\x90\t\xad\x00\t\x00\x90\x90\x9b\xcb\t\xc9\x90\x00\x90\x00\x9a\xff\xff\xff\xff\xfe\xff\xfe\xfe\xfe\xff\xda\xcb\x0f\xda\xdf\xfb\xdf\x9f\xfd\xfd\xfd\xfd\xff\xff\xff\xef\xff\xff\xef\xcf\x0f\xbe\xd0\xe9\x00\x9c\x00\x00\x00\x00\x00\x00\x00\x00\x00\x00\x00\x00\x00\x00\x00\t\x00\x00\x00\x00\x00\x9a\x00\x00\x00\x90\xb0\xc0\x0e\x9c\x00\xfd\xa9\x0e\x9a\xc9\xa0\xa9\n\x90\xa9\xa9\t\xad\x00\x9b\x90\n\xd0\xa9\x00\t\t\x0b\n\x90\x00\x00\x90\xbd\xff\xff\xff\xff\xff\xff\xff\xff\xff\xfc\t\xad\x0b\x0f\x0b\xed\xaf\xe9\xef\xaf\xbe\xbf\xda\xfd\xff\xfd\xbf\xff\xff\xff\xfc\xff\xe9\x00\x9a\x0b\x00\x00\x00\x90\xa9\x00\x00\x00\x00\x00\x00\x00\x90\t\x00\x00\x00\x00\x00\t\x00\t\xb0\x00\x00\x00\x00\xb0\x00\n\xd0\xfa\xde\xb9\xe9\x00\r\x00\t\x00\x90\xd0\xb0\x99\xa9\xa0\xf0\x90\t\x00\x90\x90\xb0\x90\x99\x00\x00\x00\x00\x9e\xff\xff\xff\xff\xff\xef\xff\xfc\xff\xc0\xf0\xda\xfc\xf9\xfd\x9f\xdf\x9f\xf9\xfd\xfd\xfe\xff\xff\xef\xdf\xed\xff\xff\xef\xcf\xfe\xde\x9e\t\x00\x00\x90\x00\x00\x90\x00\x00\x00\x00\x00\x00\x00\x00\x00\t\x00\x90\x00\x00\x00\t\x9c\x00\x90\x00\x00\xf0\x00\t\x00\x00\xfd\xba\xdc\xad\xa9\x00\xa9\x00\x00\x00\xb0\t\xca\x9c\t\x9a\x00\xb0\t\n\x9e\x90\x0b\x00\xa0\x00\x90\t\xfb\xff\xff\xff\xfe\xff\xff\xef\xef\xfc\x0b\t\xad\t\xad\xeb\xef\xe9\xef\x0f\xcb\xef\x9f\xbd\xff\xff\xff\xff\xff\xff\xff\xff\xef\xf0\x00\x90\x00\x90\x00\t\x00\x00\x00\x00\x00\x00\x00\x00\t\x00\x90\x00\x00\x00\x90\t\x00\x9a\n\x90\x00\x00\t\x00\x00\n\xca\n\xfa\xed\xab\xf9\xad\xa9\x00\xda\x9c\x90\x9e\x9a\x99\xa9\xc9\xa9\x99\t\x00\x90\t\t\x90\x99\x00\x00\x00\x00\xbc\xff\xff\xff\xff\xfe\xff\xfd\xff\xcb\xc0\xf0\xda\x9e\xdb\xfd\xf9\xff\x9d\xfb\xff\x9f\xed\xff\xeb\xdf\xfe\xdb\xff\xff\xfe\xff\xff\xec\t\xac\xb0\x00\x00\x00\t\t\x00\x00\x00\x00\x00\x00\x00\x00\x00\x90\t\x00\x00\x00\x90\x00\x90\x00\x00\x90\x00\xa0\x00\x00\x00\xd0\xfd\xbe\xda\xcf\xbc\xbc\xba\t\xa0\xa0\t\t\xac\x9b\xa9\x9e\n\x9a\x90\t\x0b\x00\xbc\xa9\x00\x00\x00\x00\x9b\xff\xff\xff\xff\xff\xff\xfe\xff\x00\x90\x9e\x9c\xb9\xed\xaf\xcf\x0f\xeb\xcf\x0f\xe9\xfb\xcf\xdf\xfb\xff\xff\xcf\xff\xff\xff\xff\xff\xe0\x90\t\x00\x00\x00\xa0\x00\x00\x00\x00\x00\x00\x00\x00\x00\x00\x00\x00\x00\x00\x00\x00\x9a\t\t\x00\x00\x90\x90\x00\x00\x00\x0b\xff\xe9\xfd\xbc\x9e\x9b\xc9\x00\x90\x99\x00\xb0\x9b\r\x9a\t\x99\xc0\x00\x90\x90\x9a\t\t\x00\x00\x90\t\x0f\xff\xff\xfe\xff\xff\xef\xff\xfc\x90\xa9\x00\xb0\xda\xdb\xdf\xbf\xfd\xbd\xb9\xfd\xbf\xcf\xfb\xff\xed\xfd\xbf\xfb\xff\xff\xff\xff\xfe\x90\x0b\x0c\x00\x90\x90\x90\t\x00\x00\x00\x00\x00\x00\x00\x00\x90\x00\x00\t\x00\x00\n\xd0\x90\xa0\x00\x9a\x00\x00\x00\x90\x9a\t\xf9\xff\xeb\xeb\xeb\xda\xdb\xad\x0b\xca\t\xc0\xbc\xb0\xbc\x9b\x00\xa9\t\x0b\x0f\t\x90\xb0\x00\x00\x00\x00\xb9\xff\xff\xff\xff\xff\xfd\xef\xca\x0c\x9c\xad\r\xad\xbe\xbe\xda\xdb\xed\xaf\xcb\xfc\xbd\xbc\xfd\xff\xef\xfc\xfd\xff\xff\xff\xff\xed\x00\x00\x9a\x90\x00\x00\x00\x90\x00\x00\x00\x00\x00\x00\x00\x00\x00\x00\x00\x00\x00\x00\x90\x00\x00\x90\x90\x00\x00\xf0\x90\x00\x00\xda\xfe\xad\xbf\xdb\xdf\x0f\xad\n\x90\x90\xb0\xb0\t\x0b\x0b\xd0\xb9\x90\x00\x00\x90\x00\t\x00\x00\x00\x90\t\x0f\xff\xff\xff\xfe\xff\xef\xff\xd0\x9a\x00\x90\xb0\xf0\xfd\xf9\xff\xed\xbf\xdf\xbc\xbf\xff\xff\xaf\xfb\xff\xfb\xfb\xff\xff\xff\xff\xff\xe0\x90\x00\x00\x00\x00\x90\x00\x00\x00\x00\x00\x00\x00\x00\x00\x00\x00\x00\x00\x00\x00\t\x00\x90\x00\x00\x90\x90\x00\x00\n\x9a\x9a\xf9\xda\xda\xfc\xbf\xbc\xbf\x9f\x0b\x0f\t\x0b\x9a\x9c\x90\xb9\x0e\x90\x90\x90\xb9\t\xb0\x90\x00\x00\x00\x00\x90\xbf\xfe\xff\xff\xff\xff\xef\xe0\t\t\xad\x0b\xcb\xda\xfe\x9f\xdb\xcb\xe9\xff\xda\xda\xfd\xf9\xfd\xfd\xff\xcf\x9f\xff\xff\xff\xff\xc0\x00\t\t\t\x00\x0b\x00\x90\x00\x00\x00\x00\x00\x00\t\x00\x00\x00\x90\x00\t\xa0\t\xa9\x00\x00\x00\x0b\t\xe0\x90\x0c\x90\xfe\xad\xad\xfb\xf0\xdb\xda\xf0\xbc\t\x0f\x90\x00\x0b\x0b\r\xb9\x0b\x00\t\x00\x00\t\x0b\x00\x00\x00\x00\t\xff\xff\xff\xff\xff\xef\xff\t\x0c\n\xc9\xad\xbd\xaf\xdb\xfe\xbe\xff\xdf\xf0\xff\xff\xdb\xff\xef\xfb\xff\xff\xef\xff\xff\xff\xfe\xb0\x00\x00\n\x00\x00\x00\x00\x00\x00\x00\x00\x00\x00\x00\x00\x00\x00\x00\x00\x00\xb0\x90\x00\x00\t\x00\x9a\x90\x00\x00\x00\x90\xa9\xf0\xdf\xaf\x0f\xe9\xeb\xeb\xdb\xe9\xb0\xb0\xbc\t\x0b\xd0\x9a\x9a\x90\t\xa9\x00\x90\xb0\x00\x00\x00\t\x00\x9b\xff\xff\xff\xef\xff\xfd\xfc\x00\n\x90\x90\xf9\xef\xbd\xbe\xdb\xfd\xf9\xfe\x9f\xfb\xdb\xef\xff\xdb\xfc\xff\x9f\x9f\xff\xff\xff\xfd\x00\x00\x00\t\x00\t\t\x00\x00\x00\x00\x00\x00\x00\x00\x00\x00\x00\x00\x00\t\xc0\x00\n\x90\x9a\x00\x00\x00\x90\t\xa0\n\x9c\xfe\xa0\xd0\xfd\xbf\xbc\x9c\xad\xbf\t\r\x0b\x00\x99\x0b\t\xb9\xe9\x00\x90\xb0\t\t\t\x00\x00\x00\x00\x00\x0f\xef\xff\xff\xff\xef\xef\x00\t\r\xaf\x0f\x9e\xde\xdb\xfc\xfb\xfe\x9f\xfa\xdf\xef\xdf\xcb\xff\xff\xff\xfe\xf9\xff\xff\xff\xfe\x90\x00\t\x00\x00\x00\x00\t\x00\x00\x00\x00\x00\x00\x00\x00\x00\x00\x00\t\x0b\x00\x00\t\x00\x00\x00\xb0\xf0\xa0\x00\x0f\r\x0b\xfd\xff\xaf\xaf\xed\xbf\xbf\x9e\x9e\xf0\xba\x9a\xda\n\x9c\x9a\xd0\x9a\t\x00\t\x00\x00\x00\x00\x00\x00\x00\t\xbd\xff\xff\xff\xef\xff\xfe\t\x00\xa9\t\xf0\xfb\xfb\xfd\xbf\xde\xff\xff\xdf\xfb\xdf\xbf\xff\xe9\xfd\xbd\xf9\xfe\xff\xff\xff\xff\xc0\x90\x00\x00\x90\x00\x00\x00\x00\x00\x00\x00\x00\x00\x00\x00\x00\x00\x00\x00\xf0\x00\x00\x90\x9a\x90\x90\t\t\t\xad\x00\x00\x00\xfb\xef\xdf\xfd\xbf\xe9\xe9\xa9\xb9\xbd\t\xdb\x90\xd0\x9b\t\x0b\x90\x90\t\x00\x0b\t\t\x00\x00\x00\x90\x90\x0f\xff\xef\xff\xff\xff\xed\x00\r\x0c\xbc\xbd\xad\xed\xef\xff\xff\x9f\xda\xff\x9f\xfe\xdf\x9f\xdf\xef\xef\xff\xf9\xf9\xff\xff\xf9\xb0\x00\x00\x00\x00\x90\t\x00\x00\x00\x00\x00\x00\x00\x00\x00\x00\x00\x00\x0b\t\x00\t\x00\t\x00\x00\x9f\n\xc0\x00\x00\xa0\xbc\xfc\xf0\xbe\xda\xff\x9f\x9a\xdf\x0f\xfa\x9a\xb0\x0b\t\xe9\xa9\xa9\xe9\x00\x90\x90\t\x00\x00\x00\x00\x00\x00\x00\xfb\xef\xff\xff\xff\xed\xf0\t\x00\x9b\x0f\x0f\xdf\xbf\xbf\xcb\xdf\xfe\xff\xde\xfe\xdf\xbf\xfe\xfb\xf9\xfb\xdf\x0f\xfe\xff\xff\xfe\x00\x00\x00\x00\x00\x00\x00\x00\x00\x00\x00\x00\x00\x00\x00\x00\x00\x00\t\xf0\x00\x00\x00\t\xbc\xa9\x00\xb0\t\t\xa0\xad\r\t\xfa\x9e\xc9\xaf\x9e\xf0\xad\xba\xd0\xbd\xf9\xc9\xf0\xb0\x90\x90\x99\x9a\x90\n\t\x00\x00\t\x00\x00\x00\x00\t\t\xff\xff\xff\xef\xfe\xfc\x00\xb0\xe0\xf9\xff\xaf\xdf\xdf\xff\xfa\xfd\xbf\xfb\xdf\xbd\xfc\xf9\xfc\xff\xdf\xbf\xfb\xdb\xff\xff\xfd\x9a\x00\x00\xb0\x00\x00\x00\x90\x00\x00\x00\x00\x00\x00\x00\x00\x00\x0b\xcb\x0b\x00\x00\t\xa0\t\x00\t\xe9\xe0\x00\t\x00\xa0\xa0\xff\xcb\xfe\xda\xf9\xbf\xda\xdb\xbf\x0b\x0b\xb0\x99\xda\x9f\x0b\xcb\r\x00\t\x00\x90\x90\x00\x00\x00\x00\x00\x90\xb0\xdf\xff\xef\xff\xff\xf0\x00\t\x9f\x0f\x0f\xdf\xaf\xeb\xdf\xfd\xff\xfc\xff\xff\xfe\xbf\xff\xfb\xde\xbc\xf9\xfc\xbd\xad\xff\xfa\xd0\x00\x00\x00\x00\x00\x00\x00\x00\x00\x00\x00\x00\x00\x00\x00\x00\x00\x90\xd0\x00\t\x00\x90\xb0\t\xf0\x90\x90\xb0\x0c\t\r\t\xfe\xbf\xcb\xad\xbe\xf0\xbd\xad\xa9\xfd\xbc\x9f\xa0\xb9\x00\x90\t\x9a\x90\x90\x00\xa0\x00\x00\t\x00\x00\x00\x00\t\xaf\xed\xff\xff\xef\xc0\x90\x90\xe9\xf9\xfb\xeb\xdf\xff\xfb\xff\xff\xff\xbd\xe9\xff\xdf\x0f\x0f\xfb\xdf\xbe\xfb\xff\xdb\xff\xff\t\x00\x00\x00\x00\x00\x00\x00\x00\x00\x00\x00\x00\x00\x00\x00\x00\xb9\xa9\xa0\x00\x90\t\t\x00\xfa\x0b\xca\x00\x00\xb0\xb0\xe0\xa0\xf0\xf0\xbe\xdf\xef\x9b\xca\xda\xdf\xa9\xa9\xa9\t\x9e\x99\xb0\xb9\xa9\x00\x00\x90\t\x00\x00\x00\x00\x00\x00\x00\x9a\xdf\xff\xfd\xef\xfd\xa0\x00\xf0\xbd\xaf\xcf\xdf\xff\x9f\xfc\xff\xe9\xff\xff\xff\xf9\xeb\xfd\xff\xad\xeb\xfd\xbc\xbc\xbe\x9e\xf0\x9a\x00\x00\x9c\x00\x00\x00\x00\x00\x00\x00\x00\x00\x00\x00\x00\t\x0c\t\x00\x90\n\x90\x0b\x0f\x90\x90\x00\x90\r\x00\x0c\t\r\xfa\xcf\xed\xaf\x9f\x9e\xbd\xb9\xa9\xbd\xbd\xbd\xb0\xb9\xa9\t\x90\xd0\xb0\x90\t\x00\t\x00\x00\x00\x00\x00\t\t\xad\xef\xef\xff\xef\x00\x90\t\xf0\xf9\xfb\xfc\xbf\xef\xff\xf9\xff\xf9\xfc\xf9\xef\xfd\xaf\x0f\xdb\xfd\x0f\xdb\xdb\xd9\xf9\xff\x00\x90\x00\xa0\x00\x00\x00\x00\x00\x00\x00\x00\x00\x00\x00\x00\x0b\t\x0e\x90\t\t\x0b\x9c\x9a\x00\xe0\x90\xc0\n\x00\x0b\x0c\xb0\xfd\xb0\xf0\xf0\xfb\xe9\xcb\xcf\x9e\xda\x9a\x9a\xdb\xcb\x9a\xda\x0b\t\t\xa9\x00\t\x00\x00\t\x00\x00\x00\x00\x00\x9b\xfd\xff\xff\xff\xc0\t\xac\xbd\xaf\xde\xbf\xfd\xfb\xdb\xff\xfd\xef\xfb\xff\x9f\xaf\xdf\xf0\xf9\xeb\xfb\xef\xef\xad\xad\xbe\x90\x00\t\x00\x00\x00\x00\x00\x00\x00\x00\x00\x00\x00\x00\x00\t\xa0\x90\x00\x00\x90\xb0\xab\xd0\x90\x90\x0b\n\x90\x0f\x0c\xb0\xe9\xf0\xed\xaf\x9e\x9e\x9b\xbc\xb9\xeb\xbd\xbd\xbd\xb0\x9a\xd0\x99\x90\x90\t\x00\t\x00\x00\x00\x00\x00\x00\x00\x00\t\xa0\xff\xfe\xfe\xf0\x00\x00\xdb\xcb\xdf\xbf\xdf\x0f\xbd\xef\xff\xfb\xff\xde\xdf\xef\xdf\xad\xad\xfe\x9f\xcb\xdb\xd9\xfb\xd0\xbd\x0b\x00\x00\xcb\x00\x00\x00\x00\x00\x00\x00\x00\x00\x00\x00\x00\x9c\x90\xa9\x00\xa9\x0b\xc9\xd0\n\x00\x0b\x00\t\xc0\xb0\x9a\xc0\x90\xf0\xb9\xad\xad\xbf\x0b\xcb\xbc\xb9\xda\xda\x9a\x90\xbd\xa9\xb0\xa9\xa0\x9a\x00\x90\x00\x90\x00\x00\x90\x00\x00\x00\x90\x9d\xbe\xff\xff\xde\t\r\xb0\xfb\xfb\xed\xeb\xff\xff\xff\xda\xdf\xdf\xbf\xbf\xbd\xfa\xdb\xff\xad\xbc\xbd\xad\xbe\xf9\x0b\xd0\t\x00\t\x00\x00\x00\x00\x00\x00\x00\x00\x00\x00\x00\x00\t\xa0\x00\x90\t\x99\xa9\x0b\n\t\x0b\x9c\x90\xf0\x0b\xc0\xac\x0b\x0e\xfb\x0c\t\xad\xa9\xfd\xbf\xcb\x9e\xbb\x9b\xdb\xdb\x90\xb9\t\x9c\x90\t\x90\t\x00\x00\x00\x00\t\x00\x00\x00\x00\n\xdf\xed\xfe\xf0\x00\n\x9f\x0f\xcf\xdb\xdf\xdf\xdf\xbf\xff\xff\xbe\xfd\xfc\xfa\xdf\xbc\x9a\xda\xdb\xcb\xf0\xf9\x0f\xbc\xbe\x9a\xc0\x00\xac\x00\x00\x00\x00\x00\x00\x00\x00\x00\x00\x00\x00\x9a\t\x0e\x90\xa0\x9e\x90\t\x00\xbc\xa9\xa0\x0b\x00\x90\t\x00\t\xfd\xbb\x0f\t\xf0\xb0\xb9\xbc\xb9\xc9\xe9\xb0\xbc\xb9\xcb\xda\x9b\t\x00\xb0\x00\x90\x00\x00\x00\x00\x00\x00\x00\x00\x90\xa9\xfa\xdf\xef\x00\x90\xe9\xf9\xfa\xff\xbe\xbe\xbf\xdf\xff\xff\xfd\xfe\xbf\xdf\xbc\xff\xed\xbd\xad\xbc\xbd\xaf\xd0\xf9\t\t\x00\x00\x90\x00\x00\x00\x00\x00\x00\x00\x00\x00\x00\x00\t\x00\x90\x90\t\x9e\x90\x0f\x00\x90\x99\t\xc9\x00\x00\n\x9a\x9e\x90\xfb\xcd\xf0\xbe\x9b\xdb\xda\xdb\x9e\x9b\xbd\xad\xb9\t\xbb\t\t\x00\t\t\t\x00\x90\x00\x00\x00\x90\x00\x00\t\t\x0f\xed\xfe\xd0\t\xad\xbc\xbe\x9f\xda\xdf\xdf\xff\xef\xdb\xde\xdb\xfd\xfc\xbf\xcb\xcb\xda\xda\xdb\x0f\x9e\x99\xaf\x0b\xda\x00\xb0\t\x00\x00\x00\x00\x00\x00\x00\x00\x00\x00\x00\x00\x90\t\x00\xa9\xb0\t\t\xb0\x9a\xda\x0e\x00\xa0\r\x0b\r\x0c\x00\x00\xf0\x9b\xa9\xf9\xbc\xbb\x0f\x0b\xe9\xbb\xcb\xf9\xb0\xf9\xad\x90\xb0\t\t\x00\x00\x00\x00\x00\t\x00\x00\x00\x00\x00\x00\x9e\x9e\xf9\xe0\x00\xd9\xad\xbd\xfd\xaf\xff\xbf\x9f\xfb\xff\xff\xff\xfa\xfb\xfc\xbd\xbd\xad\xad\xac\xbd\xad\xbc\xf9\x9e\r\t\x00\x00\xa0\x00\x00\x00\x00\x00\x00\x00\x00\x00\x00\x00\x00\xb0\x00\x90\x00\xb0\x9a\x00\x00\x00\x90\x00\x00\x00\x0c\x00\x0b\x00\xa9\xff\xad\x9c\xb0\xf9\xad\xbb\xdb\x9f\r\xbf\x9a\xdb\x0b\x90\xb9\x9a\x9a\x00\xb0\x90\x90\t\x00\x00\x00\x90\x00\x00\x00\x90\xb9\xe9\xef\x00\x9a\x9a\xdb\xcb\xeb\xfd\xbd\xef\xff\xfd\xff\xfb\xff\xdf\xde\x9f\xcb\xe0\xf9\xe9\xdb\xcb\x9f\x0b\r\xa9\x9a\x00\x00\x00\xd0\x00\x00\x00\x00\x00\x00\x00\x00\x00\t\x00\x90\x00\t\xa9\t\x00\x00\x00\x90\x90\t\t\t\x0b\t\xa0\x00\t\x00\xf9\xfa\xbb\xdb\x0f\x9a\xd0\xbc\xb9\xb0\x9a\xf9\xa9\xbc\xbb\xcb\xc9\t\x00\x90\x00\x00\x00\x00\x00\x90\x00\x00\x00\x00\x00\x00\x9e\x9c\xf0\t\xe9\xad\xbd\x9e\x9f\xeb\xfd\xff\xff\xff\xcf\xda\xfb\xff\xfa\xfd\xbd\xad\xbe\x9c\xbc\xb0\xf0\xbe\x9e\x9d\xa0\x90\x00\x00\x00\x00\x00\x00\x00\x00\x00\x00\x00\x00\x00\xa9\t\x00\x00\x00\x90\x00\x00\n\x00\n\x00\n\x00\x00\t\x00\x00\x90\xff\x9f\xdf\xbe\x9b\xf9\xbf\x9b\x9e\x9f\xbd\x9b\xd9\xcb\x90\x90\xb0\x90\x90\x00\x90\x00\x90\x00\x00\x00\x00\x90\x00\x00\t\x0b\t\xeb\x00\x9c\x90\xf0\xfe\xbd\xfb\xdf\xdb\xff\xbf\xf9\xff\xff\xdf\xcb\xcf\x0f\x0f\x0f\r\xa9\xe9\xcb\r\t\t\xa0\x90\x00\x00\x9a\x00\x00\x00\x00\x00\x00\x00\x00\t\x00\t\x00\x00\t\t\x00\x00\x00\x90\x90\x00\x90\x90\t\x00\x00\x00\t\r\xad\xfa\xff\xfa\xdb\xda\xdb\xf0\xf9\xe9\xba\xdb\xbe\x9a\xb0\x9f\x9b\x90\xb0\x00\x9b\x00\x90\x00\x00\x00\t\x00\x00\x00\x00\x00\x00\xda\xd0\xd0\xa0\x9a\xdb\xcb\xdf\xad\xfb\xef\xfc\xfd\xef\xff\xf9\xfe\xbd\xf9\xf0\xf0\xf0\xda\x9e\x90\xbc\x9a\xda\x9e\t\x00\x00\x00\x00\x00\x00\x00\x00\x00\x00\x00\x00\x00\x00\x9a\x00\x9a\x90\x00\x00\x00\x00\x00\x00\x00\x00\x00\x00\x00\t\x00\x90\x0b\x0b\xf9\xeb\xff\xf0\xbd\xa9\xfb\xdb\x9a\xd9\xbc\xf9\xb9\x9b\x0b\t\xe9\x00\x90\x00\x00\x00\t\x00\x00\x00\x00\x00\x00\x00\t\t\xad\xa0\x00\x90\xf9\xad\xbd\xad\xfa\xfd\xff\xff\xff\xbf\xf9\xfe\xbf\xdb\xef\xcb\xda\xd0\xf0\xf0\x9e\x90\xf0\x90\x99\x0f\t\x00\x00\x90\x00\x00\x00\x00\x00\x00\x00\x00\x90\t\t\x00\x00\x00\x00\x00\x00\t\x00\x00\x90\x00\x00\x00\t\xa0\x90\xa9\xbd\xbf\xfb\xdf\x9f\xff\x9f\xfb\xdb\xeb\xdb\xbc\xbb\x9f\x0f\r\xb9\xb0\x90\x90\t\t\t\x00\x00\x00\x00\x00\t\x00\x00\x00\x00\x00\x00\x9e\x00\t\x0c\xbc\xbf\xfb\xdf\xbf\xbd\xbf\xff\xff\xfe\xff\xdf\xad\xbc\xbc\xbc\xba\x9e\x9e\x90\xf0\x9e\x9e\x0b\x00\x00\x00\x00\x00\x00\x00\x00\x00\x00\x00\x00\x00\x00\x00\xa0\t\x00\x90\x90\x00\x00\x00\x00\x90\x00\x90\x00\x90\x00\t\xa9\x0b\xcb\x9f\xfe\xbe\xff\xb0\xfa\x9f\xaf\x9f\xbd\x0b\xf0\xfa\x9b\x9a\x9e\x99\xa9\xa9\x00\t\xa0\x00\x90\t\x00\x00\x00\x00\x00\x00\x00\t\x0b\xc9\t\xac\x9b\x0f\x9e\x9e\xbf\xde\xff\xfd\xff\xdf\xff\xfd\xeb\xdf\xeb\xdb\xcb\xcd\xcb\xc9\xeb\r\xa9\t\x00\xd0\xb0\t\x00\x00\x00\x00\x00\x00\x00\x00\x00\t\x00\x90\x90\x00\t\x00\x00\x00\x00\x00\x00\x00\x00\x00\x00\n\x90\x90\x90\xf0\xbf\xef\xf9\xf9\xbf\x0f\xb9\xff\xf9\xfb\xcb\xbf\x9f\x99\xf9\xe9\x0b\x9e\x90\x90\x00\x90\x00\x90\x00\x00\x00\x00\x00\x00\x90\x00\x00\x90\xac\x00\x00\t\xa0\xf9\xe9\xfd\xfd\xbf\xdf\xff\xff\xff\x9f\xdb\xfd\xfe\x9d\xac\xbc\xb0\xa9\x0b\r\x0f\x00\x9e\t\xa9\x00\x00\x00\x00\x00\x00\x00\x00\x00\x00\x00\x90\x0b\t\x00\x90\x00\x00\x00\x00\x00\x00\x00\x00\x90\x90\t\t\x0b\x0f\x0b\t\xf9\xf9\xfb\xef\xc9\xf9\x0f\xb9\xbf\x0f\xb9\xf9\xe9\xbf\xa9\x9f\x99\t\t\x00\x90\x00\x90\x00\t\x00\x00\x00\x00\x00\x00\x00\x00\t\t\x00\t\x00\xd9\x0f\x9f\xaf\xbe\xff\xbf\xff\xff\xff\xff\xef\xfa\xf9\xfe\xf9\xe9\x0f\x9e\x9c\xa0\xb0\x9e\t\x00\x00\t\x00\x00\x00\x00\x00\x00\x00\x00\x00\x00\x00\x00\n\x00\t\x00\x00\x90\x00\x90\t\t\x00\x00\n\x90\xb0\t\t\r\xbf\xbe\xbf\xfd\xfb\xfe\xbf\xf9\xcf\xdb\xf9\xfa\xdb\xfb\xcb\xdb\xa9\xad\xb0\xb0\xb0\t\x00\t\t\x00\x00\t\x00\x00\x00\x00\x00\x00\x00\x00\x00\x00\x9a\x0b\xda\xdb\xdf\xfd\xbf\xff\xff\xff\xff\xff\xff\xdf\xfe\x9f\x0f\x0f\xa0\xd0\xa9\xd0\xcb\t\x00\xb0\t\x00\x00\x00\x00\x00\x00\x00\x00\x00\x00\x00\x00\x90\x90\x90\x00\x00\x90\x00\x00\x00\x00\x00\t\x00\x90\x00\t\xad\xa9\xa9\x0f\x9f\x9e\xfa\x9e\xdb\xdb\x9e\xbb\xaf\x9a\xbd\xbe\x9d\xb9\xb0\xdb\x9a\x99\xc9\t\x00\t\x00\x00\x00\t\x00\x00\x00\x00\x00\x00\x00\t\t\x00\x00\xa9\r\x0b\xf0\xfb\xcb\xfd\xff\xff\xff\xfd\xe9\xf9\xef\x0f\xf0\xf0\xf0\xde\x9a\xd0\xa9\xa0\xf9\xe9\r\x00\t\x00\x00\x00\x00\x00\x00\x00\x00\x00\x00\x90\x00\x00\x00\x00\x00\x00\x00\x00\x00\x00\t\x00\x0b\x00\x90\x9e\x90\x9c\x9a\xf9\xe9\xe9\xf9\xff\xaf\xbe\xfd\xbd\xfd\xbf\xdb\xf9\xfb\xe9\xe9\xb0\xbd\xb0\x9a\x90\x00\x90\xa9\t\t\x00\x00\x00\x00\x00\x00\x00\x00\x00\n\x00\x90\x9c\x9a\xfc\x9f\xfd\xbf\xff\xff\xff\xff\xff\xff\xef\xf9\xfd\xad\xad\r\xa9\xac\x9e\x9c\x9c\x90\x00\n\t\x00\x00\x00\x00\x00\x00\x00\x00\x00\x00\x00\x00\x9a\x90\x00\t\x00\x00\t\x00\t\t\x00\x00\x90\t\x0b\x00\x90\xb0\xbf\x9e\x9a\xda\xf0\x0b\xdb\xf9\xbb\xeb\xfa\xdb\xbd\xab\x9f\x9b\x9e\x9d\xa9\x0b\t\x00\x90\x00\x90\x00\x00\x00\x00\x00\x00\x00\x00\x00\x00\t\t\x00\x00\x0b\r\x9b\xe9\xaf\xfd\xfb\xff\xff\xdf\xff\xf9\xf9\xef\xaf\xda\xda\x9a\x9c\x0b\x00\xb0\xa9\xa0\xbd\t\x00\x00\x90\x00\x00\x00\x00\x00\x00\x00\x00\x00\x90\x00\x00\x90\x00\x90\t\x00\x90\x00\x00\x00\x9a\t\n\x9c\x0b\x0f\x0f\x90\xf0\xbd\xa0\xbf\x0f\xad\xff\xdf\x9f\x9f\xbc\xbf\xdb\xe9\xe9\xb9\xa9\x9f\x90\xb0\x90\xa9\x00\t\x00\x90\x00\x90\x00\x00\x00\x00\x00\x00\x00\x00\x00\x00\x90\xb0\xe9\xff\xdb\xff\xff\xdf\xff\xff\xf9\xef\xef\x9c\xda\xdb\xcf\r\xa9\xc0\x9e\r\x0c\x9c\n\x00\x9a\x00\x00\x00\x00\x00\x00\x00\x00\x00\x00\x00\x00\t\x00\x00\x00\x00\x00\x00\x00\x00\x00\x90\t\x00\x9c\xb0\x90\x90\x9a\xfb\x0f\x0f\t\xf0\xb0\xff\xbf\xbf\xeb\xfb\xdb\xf0\xbd\xbb\xdb\xc9\xf0\xb0\xb0\xd0\xb0\x90\t\x00\t\x00\x90\x00\x00\x00\x00\x90\x00\x00\t\t\x00\t\xa9\xc9\xbd\xad\xbe\xdb\xff\xff\xff\xff\xfe\xf9\xf0\xfb\xbd\xaf\t\xe0\xd0\xa9\xe0\x9a\x0b\x0b\t\xc9\x00\x90\x00\x00\x00\x00\x00\x00\x00\x00\x00\x00\t\x00\x00\x00\x00\x00\x90\t\x00\x00\x00\xa0\x90\x0b\x90\t\x0b\x0b\xbd\x9c\xb0\xf0\x9e\xf9\xad\xb9\xff\xcb\x9f\xf9\xeb\xdb\xdb\xed\xb0\xbb\t\x9f\t\t\t\t\x00\x00\x90\t\x00\x00\t\x00\x00\x00\x00\x00\x00\x00\x00\x90\x00\x9a\xda\xdb\xdf\xff\xff\xff\xff\xff\xdf\x9f\x0f\xbc\xda\xf0\x9e\x0b\n\xd0\t\x00\xd0\xd0\xd0\n\t\x00\x00\x00\x00\x00\x00\x00\x00\x00\x00\t\x00\t\x00\t\x00\x00\x00\x00\x00\t\t\t\n\x90\n\x9a\x9c\x9f\xda\xfa\x9b\xcb\xe9\xf0\xf9\xfe\x9b\xff\xf9\xeb\xdb\xbe\xbf\x9b\xf9\t\xf0\xb0\x9a\x9a\x90\x00\x90\x90\x00\x00\x00\x00\x00\x00\x00\x00\x00\x00\x00\t\x00\x00\x9f\x0f\x9f\xbe\xfb\xff\xdf\xbf\xff\x9f\xbe\xf0\xf9\xcb\xad\r\xa0\xd0\xd0\r\n\xdb\x0b\n\x0b\t\x00\x00\x90\x00\x00\x00\x00\x00\x00\x00\x00\x00\t\x00\x00\x00\x00\x90\x00\x90\x90\x00\x00\x00\x90\xe9\t\r\xa9\xa9\xad\t\xfc\xb9\xcb\xe9\xaf\x9f\xff\x9a\xff\x9f\xbd\xbd\xf0\xf0\xbe\xda\x9b\xcb\x90\x99\x0b\x90\x00\t\t\x00\t\x00\x00\x00\t\x00\x00\x00\t\x00\x00\x00\x00\x90\xf0\xdb\xdf\x9f\xbf\xfd\xff\xfe\xd9\xff\x0f\r\x0f\x0b\xcb\n\x0f\n\x90\x0c\x0c\x90\xd0\xca\x9c\x00\x00\x00\x00\x00\x00\x00\x00\x00\x00\x00\x00\x00\x00\x00\x00\x00\x00\x00\x00\x00\x90\xb0\t\n\x9c\xb0\x9a\xdb\xda\xf0\x0b\xca\x9f\xb0\x9f\xe9\xa9\xff\xdb\xfe\x9e\x9f\xbb\x9f\x9b\x9b\xc9\xb9\xcb\x00\x90\x0b\t\n\x00\t\x00\t\t\x00\x00\x00\x00\x00\x00\t\x00\t\xa9\xad\x0f\xbf\xaf\xff\xfc\xfb\xfc\xbd\xbe\x90\xbc\xb9\xe9\xac\x9c\x9c\x90\r\x0e\x90\xb0\xa9\xa9\t\n\x90\x00\x00\x00\x00\x00\x00\x00\x00\x00\t\x00\x90\x00\x00\x00\x00\x90\x00\xb0\t\x00\t\x00\t\x0b\x90\xbd\xa9\xa9\x0b\xd0\xf9\xff\xd0\xbe\x9a\xde\xbd\xbe\xf9\xfb\xfb\xe9\xf0\xfc\xbc\x9a\x90\xb0\xa9\x9c\x90\x90\t\t\x00\x00\x00\x00\x00\x90\x00\x00\x00\x00\x90\x00\x90\r\x0b\xfb\xcf\xdf\xe9\xfb\xfe\xdb\xfd\xad\x9e\xda\x9e\t\xc9\x0b\x0b\x0c\xb0\xb0\x0b\x0c\x9c\x00\xa0\x90\x00\x00\x00\x00\x00\x00\x00\x00\x00\x00\x00\x00\x00\x00\x00\x00\x00\x00\x90\x00\x00\x00\x90\x0b\x90\xb0\xcb\xc0\xbc\xbc\xbd\xaf\x9f\xff\xb0\xbd\xbd\xb9\xeb\xfd\xbf\xad\xbd\xbc\x9b\x9b\x90\xb9\xcb\x99\xda\x0b\x00\x00\x90\x00\x00\t\x00\x00\x00\x00\x00\x00\x00\x00\x00\x00\x00\x9a\xd9\xad\xbb\xf9\xff\xff\x9f\xbd\xeb\xdb\xe9\xa9\xc9\xda\x9e\x0c\x0c\xb0\x0c\t\x0c\x90\xa0\xf0\xd0\xe9\x00\x90\x00\x00\x00\x00\x00\x00\x00\x00\x00\x00\x00\x00\x00\x00\t\x00\x00\x90\x90\x90\n\x90\xe9\xc9\xb0\xbd\xb9\xe9\xfe\xdf\xff\xff\xf0\n\xda\xdb\xdb\xeb\xdf\x9f\xaf\xfb\xcb\xcb\xf9\x0b\x90\xf0\x99\t\t\x00\t\x00\t\x00\x00\x90\x00\x90\x00\x00\x00\x00\x90\x00\x90\t\xad\x9f\xcf\xef\x9f\x9f\xff\xff\x9f\xf0\xdf\x9e\xbc\xbc\x90\xb0\x90\t\xa9\x0e\x90\xad\t\x00\xa9\x00\xb0\x00\x00\x00\x00\x00\x00\x00\x00\x00\x00\x90\x00\x00\x00\x00\x00\t\x00\x00\x00\x0b\x00\t\t\xa0\x9f\n\xdf\x0f\x0b\xfd\xff\xff\xf0\xdb\xcb\xf0\xf9\x9f\xbe\xf9\xf9\xf9\xbf\x90\x90\xf0\xb9\t\xa0\x90\xb0\t\xa0\t\x00\x00\t\x00\t\x00\x00\x00\x00\x00\x00\x00\x00\x9e\x9a\xf0\xf9\xf9\xff\xff\xfd\xff\xfe\x9f\xb0\xfd\x0f\t\xe9\xc9\xa0\xd0\x00\t\x0e\x90\xa0\x90\x90\x90\xc0\x90\x00\x00\x00\x00\x00\x00\x00\x00\x00\x00\x00\x00\x00\x00\x00\x00\x0b\x00\x0b\x00\t\xda\x9a\x99\xe9\xf9\xa0\xf9\xfd\xff\xff\xff\xb0\xb0\xbf\x0f\xbe\xfa\xdb\xda\xfb\xcb\xe9\xa9\xeb\x90\x9c\x9a\xd9\xa9\x00\x90\t\x00\x00\t\x00\x00\x90\x00\x00\x00\x00\x00\x00\t\t\xa9\x0f\x9f\xbf\xbf\xff\xff\xff\xfd\xf9\xfe\xdf\xf0\xbd\xbe\t\xa0\xc9\xa0\xd0\xb0\t\x00\r\xac\x0c\xa0\t\x00\x00\x00\x00\x00\x00\x00\x00\x00\t\x00\x00\x00\x00\t\t\x00\x90\t\x00\x00\x9a\x00\x9c\x9e\x9a\x9e\xbd\xba\xff\xff\xff\xdf\xf0\r\xad\xf0\xf9\xbd\xbf\xbf\x9f\xbd\x9b\xdb\x9d\xa9\x0b\t\x00\x90\x90\t\x00\x90\x00\x00\t\x00\x00\x00\x00\x00\x00\x00\x90\x00\x00\xd0\xf9\xe9\xfd\xff\xff\xff\xff\xfb\xff\x9f\xbc\xbd\xeb\xc9\xf0\xd0\xbc\t\xa0\r\xa0\x0f\x00\t\xa9\x0b\n\x0b\x00\x00\x00\x00\x00\x00\x00\x00\x00\x00\x00\x00\x00\x00\x00\x00\x00\x00\t\t\t\x0b\t\xa9\xad\x0b\xda\xdf\x9f\xff\xff\xff\xf0\xa9\xfa\x9f\x0f\xcb\xda\xdb\xe9\xfb\xe9\xe9\xa9\x9f\t\x0b\x9b\xc0\xb0\x9a\x90\t\t\x00\x00\t\t\x00\x00\x00\x00\x00\x00\x00\x90\xb0\xad\xbf\xbf\xff\xff\xff\xff\xfd\xff\xed\xff\xdb\xde\xbc\xbd\xad\t\xe0\x9c\x00\x90\x00\x9a\x00\x00\x0c\x90\xc0\x00\x00\x00\x00\x00\x00\x00\x00\x00\x00\x00\x00\x00\x00\x00\t\xa0\x90\x00\n\x00\x90\x9a\x9f\x0b\xbc\xbd\xaf\xff\xdf\xff\xff\xf0\x9f\t\xe9\xe9\xbd\xaf\xbf\x9f\x0f\x9b\x9b\xda\xf0\x9a\x90\x00\x99\x00\t\x00\x90\x00\x00\x90\x90\x00\x00\x00\x00\x00\x00\x00\x00\x00\t\xdb\xdf\xff\xff\xff\xff\xff\xff\xff\x9f\x9f\xad\xbd\xdf\x0f\x9a\xda\x90\xe9\xa9\x0c\xb0\x0c\x9a\xda\x90\x00\x90\x90\x00\x00\x00\x00\x00\x00\x00\t\x00\x00\x00\x00\x00\x90\x90\x00\x00\x90\x90\x90\xbc\x90\xf0\xf0\xd9\xfa\x9f\xbd\xbf\xff\xff\xb0\x9e\x9e\x9a\x9b\xfa\xf9\xf9\xed\xbf\xad\xad\xa9\x99\xa9\xc9\x0b\x9a\t\xb0\t\xa0\x00\t\x00\x00\x90\x00\x00\x00\x00\x00\x00\t\t\x9f\xbf\xff\xff\xff\xff\xff\xff\xff\xfd\xff\xef\xdf\xfe\xb0\xfd\xad\x90\x9e\x90\x0c\xa9\x00\x90\x00\x00\x00\xa9\xa0\x00\x00\x00\x00\x00\x00\x00\x00\x00\x00\x00\x00\x00\x90\x00\x00\t\x00\n\x00\x0b\x00\xad\xa9\xe9\xab\xe9\xfd\xfb\xef\xdf\xfd\xf0\x0b\xf0\xbd\xac\x9f\x9f\xbf\xbb\xcb\xdb\x9b\x9c\xbc\x90\xb0\x90\x00\x90\t\t\x00\x90\x00\t\t\x00\x00\x00\x00\x00\x00\x00\x00\x0e\xbf\xff\xff\xff\xff\xff\xff\xff\xff\xff\xf9\xf9\xfa\xdb\xdf\x9a\xda\xcf\t\xad\xa9\x00\x9e\x0b\t\t\t\xc0\t\n\x00\x00\x00\x00\x00\x00\x00\x00\x00\x00\x00\x00\x00\xa9\t\x00\x90\x90\x90\xd0\x90\x9a\xdb\x0b\xde\x9a\xfb\x9e\xdb\xff\xff\xf0\x00\xbd\xa9\xfb\xcb\xed\xbc\xfb\xf9\xaf\xcb\x0b\x9a\x90\x9b\t\t\t\x0b\x00\x90\x00\t\x00\x00\x90\x00\x00\x00\x00\x00\x00\x00\x99\xf9\xff\xff\xff\xff\xff\xff\xff\xff\xff\xff\xff\xdf\xfc\xbd\xe9\xf9\xb0\xf0\x90\x9c\xbc\t\x0c\xbc\xa0\xe0\x90\n\xd0\x90\x00\x00\x00\x00\x00\x00\x90\x00\x00\x00\x00\t\x00\x00\x00\x00\x00\x00\xb0\x0b\xcb\x0f\x90\xbd\xbd\xad\xeb\x0e\x9f\xcb\xe0\x00\x9a\xda\xda\xbd\xbb\xfb\x9f\x9f\xdb\x9f\x90\xbd\x0b\xc0\x90\xf0\x00\x90\x90\xa9\x00\x00\t\x0b\x00\x00\x00\x00\x00\x00\x00\x0b\xbf\xff\xff\xff\xff\xff\xff\xff\xfd\xff\xfd\xfc\xf9\xeb\xdb\xda\xdf\x0f\xcd\x9a\xda\xda\t\xbc\xa9\x00\x90\x90\xa0\x90\x00\x00\x00\x00\x00\x00\x00\x00\x00\x00\x00\x00\x00\x00\x00\t\x00\x90\x90\xb0\x00\x90\x90\xf0\x0f\x9a\xde\x9a\x90\xf9\xeb\xfe\xb0\t\xad\xbd\xad\x9f\xad\xf0\xf0\xfa\x9b\xcb\x0f\x90\xb9\t\xb0\x90\x99\xa9\x00\x90\x00\t\x00\x00\x00\x00\x00\x00\x00\x00\x00\xbd\xff\xff\xff\xff\xff\xff\xff\xff\xff\xff\xff\xbf\xbf\xdd\xad\xed\xb0\xfd\xb0\xad\t\xac\x9a\xc0\x90\xcb\xc9\x00\t\xc0\x0b\x00\x00\x00\x00\x00\x00\x00\x00\x00\x00\x00\x90\x90\t\x00\x00\n\x00\t\t\x00\xbc\xb0\xbb\x0f\x0b\x0f\x0f\x0f\xef\xc0\xf0\x00\n\x0b\xdb\xe9\xff\xbf\x9f\x9f\xad\xbd\x90\xb0\x90\xb0\t\x0b\x00\x90\xa9\x00\x90\x00\xb0\x90\x00\x00\x00\x00\x00\x00\t\xbf\xff\xff\xff\xff\xff\xff\xff\xff\xff\xff\xfd\xfd\xfd\xaf\xf9\xfb\xcf\x0b\xcb\xd9\xad\x0b\xc9\x0b\xca\x90\n\x0f\x00\xa9\x00\x00\x00\x00\x00\x00\x00\x00\x00\x00\x00\x00\x00\x00\x00\x90\t\t\x0b\x00\n\t\x0b\x9c\x9c\xb0\xf0\xf0\x9a\xb0\xfd\xbf\xe9\x0b\xc9\x00\xbd\xbe\x9f\xda\xf0\xb9\xf0\xbb\xe9\x9f\r\t\x0b\x00\x90\x90\x90\x90\x00\t\x00\t\x00\x00\x00\x00\x00\x00\x9f\xfb\xff\xff\xff\xff\xff\xff\xff\xff\xff\xfd\xff\xff\xcb\xd9\xfe\x9f\xbd\xf0\xfc\xbe\x9a\xd0\xbc\xb0\x9d\x0f\r\x00\x90\x00\t\x00\x00\x00\x00\x00\x00\x00\x90\x00\x00\x90\x00\x00\x00\x00\x00\x90\x00\x90\x9c\x0b\r\xab\x0b\xcf\x0b\x0b\xc9\xcb\n\xda\xb0\xc0\xb0\xa9\xe9\xe9\xfb\xfb\xdb\xde\x9f\x9c\x9b\xe9\xb0\xb0\x90\x90\xa9\x0b\t\xa9\x00\x00\t\x00\x00\x00\x00\x00\x00\t\xfb\xdf\xff\xff\xff\xff\xff\xff\xff\xff\xff\xff\xff\xfd\xbf\xfe\xf9\xf0\xfa\x9f\x9b\xc9\r\xa9\xcb\r\xa0\xa0\x9a\x0b\xca\x9c\xa0\t\x00\x00\x00\x00\x00\x00\x00\x00\x00\x00\x90\x00\x90\x00\x9a\n\x90\x00\t\x00\x9a\x9c\xbc\xb9\xcb\xc0\xb0\xb0\xfd\xad\xf0\x0b\xc0\xdb\xcb\xfb\xda\xf9\xeb\x0b\x9b\x0b\xf0\x99\x00\x90\x90\t\x90\t\t\x00\x00\x90\x90\x00\x00\x00\x00\x00\x00\x9b\xff\xff\xff\xff\xff\xff\xff\xff\xff\xff\xff\xdf\xf9\xeb\xfc\x9f\x9e\xdf\t\xfc\xbc\x9a\xda\x9c\xb0\xda\x9e\x99\xe0\xd0\t\x00\x9c\xa0\x00\x00\x00\x00\x00\x00\x00\x00\t\x00\x00\x00\x00\t\x00\t\x00\x00\xb0\x0b\xcb\xcb\x0f\x9e\xa9\x0b\x0e\x9e\x9a\x9a\xf0\x00\x0b\x00\xb0\xda\xfd\xff\x9f\xdb\xe9\xf9\x0b\xca\x99\xa9\xc9\xa0\t\x00\x90\t\x00\x00\x00\x90\x00\x00\x00\x00\t\xff\xff\xff\xff\xff\xff\xff\xff\xff\xff\xff\xff\xff\xff\xdf\x9f\xf0\xf9\xa9\xde\t\xad\xad\xbc\x9f\r\xad\t\xca\t\xad\xac\xb0\x00\x90\x00\x00\x00\x00\x00\x00\x00\x00\x00\x00\x00\t\x00\x00\t\x00\x00\x90\x00\x90\x90\xf0\x90\xe9\x90\xf0\xf9\xb0\xf0\xf0\xf0\t\xc0\xbc\x9a\x9f\xbf\xbf\xfb\xe9\xf0\xbf\x9b\x99\xa0\xd0\xb0\x90\x9a\x90\x0b\x00\x90\t\x00\x00\x00\x00\x00\x00\t\xbd\xbf\xff\xff\xff\xff\xff\xff\xff\xff\xff\xff\xff\x0f\xf9\xe9\xf9\xed\xda\xb9\xe9\x0b\x90\xe9\xa0\xb0\x9a\xda\x9c\x9e\x90\x90\xc9\xa0\x00\x00\x00\x00\x00\x00\x00\x00\x00\x00\x00\x00\x00\x00\xb0\n\x90\x00\t\x00\x0b\x0b\x0e\x9b\xca\xca\x9f\x0e\x0f\x0b\x0b\xb0\x00\xa9\n\t\xe9\xcb\xdf\x0f\x9f\x9b\xd0\xf0\xda\xd9\x0b\t\x00\t\t\x00\x90\x00\x00\t\x00\x00\x00\x00\x00\xbf\xff\xff\xff\xff\xff\xff\xff\xff\xff\xff\xff\xff\xff\xff\x9e\xbf\x0f\x9a\xbd\x0f\x0f\x0c\x0f\x9c\xbd\r\xad\xa9\xe9\xa9\xcb\xcb\x9a\xd0\xda\x90\x00\x00\x00\x00\x00\x00\x00\x90\x00\x00\x00\t\x00\x90\x00\x90\n\t\xa0\xd0\xbd\n\x9d\xb9\xe0\xb9\xf0\xbc\x90\xf0\xa0\x9c\xb0\xda\x9e\xbf\xaf\xbd\xbf\xaf\x0b\t\xa9\xb0\xb0\x9a\x90\x90\x90\t\x00\x00\x00\x90\x00\x00\x00\x00\x0b\xdb\xff\xff\xff\xff\xff\xff\xff\xff\xff\xff\xff\xff\xfd\xbd\xad\x9c\x90\x90\xd0\xf0\t\xe9\xb9\n\xd0\xfa\xda\x9c\x9a\x9c\xa9\x00\x0c\x0b\x00\x00\x00\x00\x00\x00\x00\x00\x00\x00\x00\t\x00\x00\x00\x00\x00\x00\x00\x90\t\x0b\xc0\xa9\xda\x0e\x9f\x9e\x00\xb0\xbe\xfc\x90\x0b\xc0\xbc\xb9\xf9\xf9\xfb\xcb\xdb\xdb\x9f\x90\x90\x90\x9c\x90\x00\x0b\x00\x90\x00\x90\x00\x00\x00\x00\x00\x0b\xff\xff\xff\xff\xff\xff\xff\xff\xff\xff\xff\xff\xff\xff\xf9\xd9\xa9\x9a\t\t\t\xf0\x90\xca\xd9\xaf\t\xe9\xe9\xad\xa0\x9e\x9e\x9a\x90\t\xe9\x00\x00\x00\x00\x00\x00\x00\x00\x90\x00\x00\x90\t\x00\x90\x00\x90\x00\x90\xbc\xb0\xd0\xa9\xf9\xad\xad\x0f\x0f\t\xb0\xac\x90\xb0\xda\r\xaf\x9f\x0f\xbc\xbc\xbc\xb0\xf9\xe9\xad\xa9\t\xa9\x00\x90\t\x00\x00\x90\x00\x00\x00\x00\x9d\xbd\xff\xff\xff\xff\xff\xff\xff\xfd\xff\xff\xff\xff\xfd\xbe\x9c\x90\xd9\xd0\x9a\x00\t\xe9\xb0\xad\t\xe9\x9e\x9e\x90\xdb\xc9\xa9\xc9\xe9\xe0\n\x00\x00\x00\x00\x00\x00\x00\x00\x00\x00\x00\x00\x00\x00\x00\x00\x00\x90\xa0\t\xcb\t\xda\x0f\xbf\x00\xb0\xb0\xf0\xd0\x0b\x00\xf0\xa9\xfa\x9f\xaf\xbf\x9f\xbf\x9f\x9f\x0b\x90\x90\x90\xbc\x90\x90\t\x00\x00\x00\x00\x00\x00\x00\t\xfb\xff\xff\xff\xff\xff\xff\xff\xfd\xbf\xff\xff\xff\xfd\x9f\xc9\xf9\xbd\xa9\x0b\xc9\xd0\x90\x00\xc9\xc0\xf0\x9e\x9f\t\xe9\xa0\xbc\xbc\xa9\x00\x90\x90\xd0\x00\x00\x00\x00\x00\x90\x00\x00\x00\x90\t\x00\x00\x00\x90\x00\x00\x90\x9a\x00\x9a\x0b\xdb\xca\x9e\t\xe9\x00\xa0\x9f\xcb\x00\x99\xe9\xcb\xf9\xfd\xad\xbd\xb0\xb0\xb9\xe9\x0b\t\t\x00\x00\x90\x00\x00\x00\x00\x00\x00\x00\x0b\xbf\xff\xff\xff\xff\xff\xff\xf9\xfb\xff\xff\xff\xfd\xbd\xff\x9f\x90\xd0\x90\xd9\t\x00\x00\x90\x9a\x9b\x0b\xcb\x0f\x0f\x0f\r\t\t\xda\xcb\xcb\xca\x00\x00\x00\x00\x00\x00\x00\x00\x00\x00\x00\x00\t\x00\x90\x00\t\xa9\x00\xe9\r\xa0\xf9\xe9\xe9\xf0\x9e\x90\xf0\xd0\x00\xb0\xf0\n\x9b\xf9\xff\xaf\xfb\xda\xf9\xf9\xcb\x9b\xd0\x9a\x90\x9a\x90\t\t\x00\x00\x90\x00\x00\x00\x9d\xfd\xff\xff\xff\xff\xff\xff\xff\xff\xdf\xbf\xff\xdb\xdb\x99\xc9\xe9\t\t\x00\x90\x90\x90\x00\t\x0c\x9c\xbd\xf0\xf9\xe9\x0b\xca\xda\x00\x90\x00\x90\x9c\x00\x00\x00\x00\x00\x00\x00\x00\x00\x00\x90\x00\x00\x00\t\x00\x00\t\x00\xb0\x99\x9e\x9e\x9e\r\xa9\xa0\x00\xb0\x00\x9e\x9e\x90\xe9\xfa\xdb\xf9\xfa\xbd\xbe\x9a\x9c\xb0\xb9\t\x0b\t\t\x00\x00\x00\x00\x00\x00\x00\x00\x0b\xfb\xff\xff\xff\xff\xff\xff\xff\x9f\xaf\xdf\xfd\xbd\r\x00\x99\x90\xf9\xcb\xbc\x9e\t\t\t\x00\x90\xa9\n\xdb\xcb\xdb\xe9\r\r\xad\x0f\x0f\n\x0b\x00\x00\x00\x00\x00\x00\x00\x00\x00\x90\x00\x00\x00\x00\x00\t\t\n\x90\x9a\x0e\x90\xf0\xb9\xa0\xf0\xc9\x00\xda\x00\t\xe9\xac\x9a\x9f\xbf\xdf\xbd\xfa\xdb\xdf\x9b\x0f\x9c\xb0\x90\x90\x00\t\x00\x00\x00\x00\x00\x00\x00\x9b\xdf\xff\xff\xff\xff\xff\xff\xff\xff\xdb\xff\x90\x00\x9a\x9f\xbe\xff\xfe\xf9\xcb\xe0\x90\x00\x00\x00\x00\x90\xf9\xad\xbc\xbc\x9e\x9a\x9a\x90\xb0\x90\x9d\x00\x00\x00\x00\x00\x00\x00\x00\x00\x90\x00\t\x00\x00\t\x00\x00\x00\t\x0b\xc9\t\xad\xad\x0e\x9c\t\x00\x00\xa9\xa0\x0b\x0b\xdb\x0b\xcb\xde\xbb\xff\xbd\xbf\xa9\xb0\x99\xab\t\r\xa9\t\x00\x00\x00\x00\x00\x00\x00\x00\xff\xff\xff\xff\xff\xff\xff\xff\xfd\xad\xad\t\x00\x99\xbf\x0f\xff\xff\xff\x9a\xff\t\xe0\xf0\x00\x00\x00\x00\x90\xf9\xad\xa9\xa9\xc9\xe9\xcb\x0c\xbc\n\x0f\x00\x00\x00\x00\x00\x00\x00\x00\x00\x00\x00\t\x00\x00\t\x00\x90\x90\xf0\xb0\xda\xd0\xf0\xe9\x0b\x0e\x00\x00\xf0\x00\t\xad\xad\xe9\xbf\xbf\xfd\xf9\xeb\xdb\x9f\x0f\x0b\xd9\xda\x90\x90\x00\x90\x90\x00\x00\x00\x00\x00\t\xbd\xbf\xff\xff\xff\xff\xff\xff\xff\xfb\xda\x90\x00\x00\xfd\xfb\xfd\xbf\xeb\xc9\xe9\xe0\x90\x00\x00\x90\x00\x00\xad\xaf\xdb\xdc\xd0\xb0\x9a\x9c\xa9\n\x9c\x90\x00\x00\x00"/>
    <s v="Education includes a BA in psychology from Colorado State University in 1970.  She also completed &quot;The Art of the Cold Call.&quot;  Nancy is a member of Toastmasters International."/>
    <n v="2"/>
    <n v="123"/>
    <n v="204688.51250000001"/>
    <n v="1664.1342479674797"/>
  </r>
  <r>
    <n v="2"/>
    <s v="Andrew"/>
    <s v="Fuller"/>
    <x v="1"/>
    <x v="1"/>
    <d v="1952-02-19T00:00:00"/>
    <x v="1"/>
    <s v="908 W. Capital Way"/>
    <s v="Tacoma"/>
    <s v="WA"/>
    <s v="98401"/>
    <x v="0"/>
    <s v="(206) 555-9482"/>
    <n v="3457"/>
    <s v="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0\x00\x00\x00\x00\x00\x00\x00\x00\x00\x00\x00\x00\x00\x00\x00\x00\x00\x00\x00\x00\x00\x00\x00\x00\x00\x00\x00\x00\x00\x00\x00\x00\x00\x00\x00\x00\x00\t\xff\xff\xff\xff\xff\xff\xff\xff\xff\xff\xff\xff\xff\xff\xff\xe0\x00\x00\x0c\x00\xbf\xe0\x00\x00\n\x90\x00\xff\xff\xff\xff\xff\xcf\xff\xff\xff\xc0\t\xff\xc0\x00\x00\x00\x00\x00\x00\x00\x00\x00\x00\x00\x00\x00\x00\x00\x00\x00\xf0\x00\x00\x00\x00\x00\x00\x00\x00\x00\x00\x00\x00\x00\x00\x00\x00\x00\x00\x00\x00\x00\x00\x00\x00\x00\x00\x00\x00\x00\x00\x00\x00\x00\x00\x00\x00\x00\x9f\xff\xff\xff\xff\xff\xff\xff\xff\xff\xff\xff\xff\xff\xff\xff\xdb\t\xf0\x00\x00\x00\x0f\xcb\xff\xe9\xe0\xbf\xff\xff\xff\xff\xf0\xff\xff\xff\xc0\x9f\xff\xe0\x00\x00\x00\x00\x00\x00\x00\x00\x00\x90\x00\x00\x00\x00\x00\x00\x00\x00\xf0\x00\x00\x00\x00\x00\x00\x00\x00\x00\x00\x00\x00\x00\x00\x00\x00\x00\x00\x00\x00\x00\x00\x00\x00\x00\x00\x00\x00\x00\x00\x00\x00\x00\x00\x00\x00\x00\xbf\xff\xff\xff\xff\xff\xff\xff\xff\xff\xff\xff\xff\xff\xff\xff\xff\xff\xe0\x00\x00\x90\t\xf0\x9f\xfc\x0b\xff\xff\xff\xff\xff\x0f\xff\xff\xff\xfe\xff\xfc\x00\x00\x00\x00\x00\x00\x00\x00\x00\x00\x00\x00\x00\x00\x00\x00\x00\x00\x00\xf0\x00\x00\x00\x00\x00\x00\x00\x00\x00\x00\x00\x00\x00\x00\x00\x00\x00\x00\x00\x00\x00\x00\x00\x00\x00\x00\x00\x00\x00\x00\x00\x00\x00\x00\x00\x00\t\xff\xff\xff\xff\xff\xff\xff\xff\xff\xff\xff\xff\xff\xff\xff\xff\xff\x0f\x0b\x00\x00\x0f\xf0\x00\x00\x00\xbf\xff\xff\xff\xff\xff\xdf\xff\xff\xf0\xf9\xfe\x00\x00\x00\x00\x00\x00\x00\x00\x00\x00\x00\x00\x00\x00\x00\t\x00\x00\x00\x00\xf0\x00\x00\x00\x00\x00\x00\x00\x00\x00\x00\x00\x00\x00\x00\x00\x00\x00\x00\x00\x00\x00\x00\x00\x00\x00\x00\x00\x00\x00\x00\x00\x00\x00\x00\x00\x00\x0f\xff\xff\xff\xff\xff\xff\xff\xff\xff\xff\xff\xff\xff\xff\xff\xff\xe0\x9f\xff\xc0\xa9\xf0\x00\x0f\xc0\x0b\xff\xff\xff\xff\xff\xfe\xbf\xff\xfc\xff\xef\xc0\x00\x00\x00\x00\x00\x00\x00\x00\x00\t\x00\x00\x00\x90\x00\x00\x00\x00\x00\x00\xf0\x00\x00\x00\x00\x00\x00\x00\x00\x00\x00\x00\x00\x00\x00\x00\x00\x00\x00\x00\x00\x00\x00\x00\x00\x00\x00\x00\x00\x00\x00\x00\x00\x00\x00\x00\x00\xbf\xff\xff\xff\xff\xff\xff\xff\xff\xff\xff\xff\xff\xff\xff\xff\xff\xf0\t\xcb\xe0\x9c\x00\x00\x00\x00\xbf\xff\xff\xff\xff\xff\xff\xdf\xff\xcb\xfc\x90\x00\x00\x00\x00\x00\x00\x00\x00\x00\x00\x00\x00\x00\x00\x00\x00\x00\x00\x00\x00\x00\xf0\x00\x00\x00\x00\x00\x00\x00\x00\x00\x00\x00\x00\x00\x00\x00\x00\x00\x00\x00\x00\x00\x00\x00\x00\x00\x00\x00\x00\x00\x00\x00\x00\x00\x00\x00\t\xff\xff\xff\xff\xff\xff\xff\xff\xff\xff\xff\xff\xff\xff\xff\xff\xff\xfc\x00\t\xff\x0b\xfa\x9f\n\x9b\xff\xff\xff\xff\xff\xff\xfe\xff\xff\xff\xc0\x00\x00\x00\x00\x00\x00\x00\x00\x90\x00\x00\x00\x00\x00\x00\x00\x00\x00\x00\x00\x00\x00\xf0\x00\x00\x00\x00\x00\x00\x00\x00\x00\x00\x00\x00\x00\x00\x00\x00\x00\x00\x00\x00\x00\x00\x00\x00\x00\x00\x00\x00\x00\x00\x00\x00\x00\x00\x00\x0f\xff\xff\xff\xff\xff\xff\xff\xff\xff\xff\xff\xff\xff\xff\xff\xff\xff\xff\x00\x9f\xcb\xc0\xdf\xff\xfd\xff\xff\xff\xff\xff\xff\xff\xff\x9f\x0f\xc0\x00\x00\x00\x00\x00\x00\x00\x00\x0c\x00\x00\x00\x00\x00\x00\x00\x00\x00\x00\x00\x00\x00\x00\xf0\x00\x00\x00\x00\x00\x00\x00\x00\x00\x00\x00\x00\x00\x00\x00\x00\x00\x00\x00\x00\x00\x00\x00\x00\x00\x00\x00\x00\x00\x00\x00\x00\x00\x00\x00\x9f\xff\xff\xff\xff\xff\xff\xff\xff\xff\xff\xff\xff\xff\xff\xff\xff\xff\xf0\n\xf0\x00\x00\x00\x00\x0b\xff\xff\xff\xff\xff\xff\xff\xfe\xfe\x00\x00\x00\x00\x00\x00\x00\x00\x00\r\x00\x00\x00\x00\x00\x00\x00\x00\x00\x00\x00\x00\x00\x00\x00\xf0\x00\x00\x00\x00\x00\x00\x00\x00\x00\x00\x00\x00\x00\x00\x00\x00\x00\x00\x00\x00\x00\x00\x00\x00\x00\x00\x00\x00\x00\x00\x00\x00\x00\x00\t\xff\xff\xff\xff\xff\xff\xff\xff\xff\xff\xff\xff\xff\xff\xff\xff\xff\xff\xff\xe9\xfc\x00\xbf\x00\x90\xbf\xff\xff\xff\xff\xff\xff\xff\xfd\xfc\x00\x00\x00\x00\x00\x00\x00\x00\x0c\x00\x00\x00\x00\x00\x00\x00\x00\x00\x00\x00\x00\x00\x00\x00\x00\xf0\x00\x00\x00\x00\x00\x00\x00\x00\x00\x00\x00\x00\x00\x00\x00\x00\x00\x00\x00\x00\x00\x00\x00\x00\x00\x00\x00\x00\x00\x00\x00\x00\x00\x00\x0f\xff\xff\xff\xff\xff\xff\xff\xff\xff\xff\xff\xff\xff\xff\xff\xff\xff\xff\xff\xd0\x9e\xbf\xc9\xad\xaf\xff\xff\xff\xff\xff\xff\xff\xff\xff\xe0\x00\x00\x00\x00\x00\x00\x00\x00\x00\x00\x00\x00\x00\x00\x00\x00\x00\x00\x00\x00\x00\x00\x00\x00\x00\xf0\x00\x00\x00\x00\x00\x00\x00\x00\x00\x00\x00\x00\x00\x00\x00\x00\x00\x00\x00\x00\x00\x00\x00\x00\x00\x00\x00\x00\x00\x00\x00\x00\x00\x00\xbf\xff\xff\xff\xff\xff\xff\xff\xff\xff\xff\xff\xff\xff\xff\xff\xff\xff\xff\xf0\x00\x00\x00\x00\t\xff\xff\xff\xff\xff\xff\xff\xff\xff\xfc\x00\x00\x00\x00\x00\x00\x00\x00\x9c\x00\x00\x00\x00\x00\x00\x00\x00\x00\x00\x00\x00\x00\x00\x00\x00\x00\xf0\x00\x00\x00\x00\x00\x00\x00\x00\x00\x00\x00\x00\x00\x00\x00\x00\x00\x00\x00\x00\x00\x00\x00\x00\x00\x00\x00\x00\x00\x00\x00\x00\x00\t\xff\xff\xff\xff\xff\xff\xff\xff\xff\xff\xff\xff\xff\xff\xff\xff\xff\xff\xff\xff\xf0\xbf\xdb\xff\xff\xff\xff\xff\xff\xff\xff\xff\xff\xff\xf0\x00\x00\x00\x00\x00\x00\x00\x90\x00\x00\x00\x00\x00\x00\x00\x00\x00\x00\x00\x00\x00\x00\x00\x00\x00\x00\xf0\x00\x00\x00\x00\x00\x00\x00\x00\x00\x00\x00\x00\x00\x00\x00\x00\x00\x00\x00\x00\x00\x00\x00\x00\x00\x00\x00\x00\x00\x00\x00\x00\x00\x0f\xff\xff\xff\xff\xff\xff\xff\xff\xff\xff\xff\xff\xff\xff\xff\xff\xff\xff\xff\xff\xff\xff\xff\xff\xff\xff\xff\xff\xff\xff\xff\xff\xff\xff\xf0\x00\x00\x00\x00\x00\x00\x00\x00\x00\x00\x00\x00\x00\x00\x00\x00\x00\x00\x00\x00\x00\x00\x00\x00\x00\x00\xf0\x00\x00\x00\x00\x00\x00\x00\x00\x00\x00\x00\x00\x00\x00\x00\x00\x00\x00\x00\x00\x00\x00\x00\x00\x00\x00\x00\x00\x00\x00\x00\x00\x00\xbf\xff\xff\xff\xff\xff\xff\xff\xff\xff\xff\xff\xff\xff\xff\xff\xff\xff\xff\xff\x9f\x9f\xdb\x9f\xff\xff\xff\xff\xff\xff\xff\xff\xff\xff\xff\xe0\x00\x00\x00\x00\x00\x00\x00\x00\x00\x00\x00\x00\x00\x00\x00\x00\x00\x00\x00\x00\x00\x00\x00\x00\x00\x00\xf0\x00\x00\x00\x00\x00\x00\x00\x00\x00\x00\x00\x00\x00\x00\x00\x00\x00\x00\x00\x00\x00\x00\x00\x00\x00\x00\x00\x00\x00\x00\x00\x00\x0b\xff\xff\xff\xff\xff\xff\xff\xff\xff\xff\xff\xff\xff\xff\xff\xff\xff\xff\xdf\xdb\xff\xfb\xff\xf9\x9f\xff\xff\xff\xff\xff\xff\xff\xff\xff\xff\xc0\x00\x00\x00\x90\x00\x00\x00\x00\x00\x00\x00\x00\x00\x00\x00\x00\x00\x00\x00\x00\x00\x00\x00\x00\x00\x00\xf0\x00\x00\x00\x00\x00\x00\x00\x00\x00\x00\x00\x00\x00\x00\x00\x00\x00\x00\x00\x00\x00\x00\x00\x00\x00\x00\x00\x00\x00\x00\x00\x00\x9f\xff\xff\xff\xff\xff\xff\xff\xff\xff\xff\xff\xff\xff\xff\xff\xff\xff\xdb\xbf\xff\x9f\xdf\xbd\xff\xf9\xbf\xff\xff\xff\xff\xff\xff\xff\xff\xff\x00\x00\x00\x00\x00\x00\x00\x00\x00\x00\x00\x00\x00\x00\x00\x00\x00\x00\x00\x00\x00\x00\x00\x00\x00\x00\x00\xf0\x00\x00\x00\x00\x00\x00\x00\x00\x00\x00\x00\x00\x00\x00\x00\x00\x00\x00\x00\x00\x00\x00\x00\x00\x00\x00\x00\x00\x00\x00\x00\x00\xff\xff\xff\xff\xff\xff\xff\xff\xff\xff\xff\xff\xff\xff\xff\xff\xf9\xfb\xff\xdf\xbd\xff\xbf\xff\xbf\xff\xf9\xff\xff\xff\xff\xff\xff\xff\xff\xff\x00\x00\x00\x00\x00\x00\x00\x00\x00\x00\x00\x00\x00\x90\xa0\x00\x9c\xb0\xda\x9a\x9a\xf9\xe9\xbe\x90\n\x00\xf0\x00\x00\x00\x00\x00\x00\x00\x00\x00\x00\x00\x00\x00\x00\x00\x00\x00\x00\x00\x00\x00\x00\x00\x00\x00\x00\x00\x00\x00\x00\x00\x0b\xff\xff\xff\xff\xff\xff\xff\xff\xff\xff\xff\xff\xff\xff\xff\xf9\xff\xff\xff\xbf\xfb\xfb\xfd\xfb\xff\xff\xf9\xbf\xff\xff\xff\xff\xff\xff\xff\xfe\x00\x00\x00\x00\x00\x00\x00\x00\x9c\xa9\n\x90\xf0\x0c\x90\xbd\xa9\xad\xa9\xff\x9f\x9e\x9b\xd9\xb0\xc9\xc0\xf0\x00\x00\x00\x00\x00\x00\x00\x00\x00\x00\x00\x00\x00\x00\x00\x00\x00\x00\x00\x00\x00\x00\x00\x00\x00\x00\x00\x00\x00\x00\x00\x9f\xff\xff\xff\xff\xff\xff\xff\xff\xff\xff\xff\xff\xff\xff\xf9\xff\xff\xbd\xff\xf9\xfd\x0f\x9f\x9d\xfb\xff\xff\xf9\xff\xff\xff\xff\xff\xff\xff\xfc\x00\x00\x00\x00\x00\x00\r\xad\xa9\x9e\t\xcb\x0f\x9b\xcb\xda\xd9\xf9\xbd\xb0\xbc\xb9\xad\xaf\xcb\x9a\x9f\xf0\x00\x00\x00\x00\x00\x00\x00\x00\x00\x00\x00\x00\x00\x00\x00\x00\x00\x00\x00\x00\x00\x00\x00\x00\x00\x00\x00\x00\x00\x00\x00\xff\xff\xff\xff\xff\xff\xff\xff\xff\xff\xff\xff\xff\xfd\xfb\xff\xbf\x9f\xfb\xda\x9f\n\xd0\xb0\xa0\x9d\xb9\xbf\xff\xbf\xff\xff\xff\xff\xff\xff\xfe\t\x00\x00\x00\t\xcb\x0b\x9b\xda\x99\xf9\xbd\xb0\xf9\xb0\xb9\xab\x0f\x9a\xdf\x9b\xda\xdb\x99\xbc\xbd\xa9\xf0\x00\x00\x00\x00\x00\x00\x00\x00\x00\x00\x00\x00\x00\x00\x00\x00\x00\x00\x00\x00\x00\x00\x00\x00\x00\x00\x00\x00\x00\x00\x0b\xff\xff\xff\xff\xff\xff\xff\xff\xff\xff\xff\xff\xfd\xbf\xbf\xdb\xfc\xf0\xf0\xfd\xfc\xbd\xad\r\x9f\x0b\xef\xdf\xbf\xff\xff\xff\xff\xff\xff\xff\xfc\x00\x00\x00\x00\x00\t\xcb\xcf\x0b\xcb\x0f\x0b\xdb\x9e\x9f\x9e\x9d\xb9\xe9\xb0\xf0\xbd\xb0\xfe\x9b\x9a\xdb\xf0\x00\x00\x00\x00\x00\x00\x00\x00\x00\x00\x00\x00\x00\x00\x00\x00\x00\x00\x00\x00\x00\x00\x00\x00\x00\x00\x00\x00\x00\x00\xbf\xff\xff\xff\xff\xff\xff\xff\xff\xff\xff\xff\xfd\xbf\xff\xf9\xff\x0f\x9f\xfb\xcb\x0b\xd0\xf9\xa9\xe0\r\t\x0b\xdf\xbf\xff\xff\xff\xff\xff\xff\xfc\x00\x00\x00\x0c\x0b\x9f\xb9\xb9\xbd\xb9\xf9\xbd\xa9\xe9\xb9\xe9\x9a\x9e\x9a\xdf\x99\xf9\xad\xb9\x9f\x0f\x9e\xf0\x00\x00\x00\x00\x00\x00\x00\x00\x00\x00\x00\x00\x00\x00\x00\x00\x00\x00\x00\x00\x00\x00\x00\x00\x00\x00\x00\x00\x00\t\xff\xff\xff\xff\xff\xff\xff\xff\xff\xff\xff\xfb\xdb\xdb\xda\xde\xad\xbd\xa9\xc9\xf9\xf0\xfb\xda\xda\x9d\xb0\xf0\xf9\xe9\xdb\xff\xf9\xff\xff\xff\xff\xfe\x00\x00\x00\xb0\x9d\xa9\xcb\xcf\t\xe9\xa9\xe9\xf9\xbd\x0f\x9a\xdb\xdb\x9f\x9a\x9e\x9a\xda\xdb\xe9\xf0\xf9\xf0\x00\x00\x00\x00\x00\x00\x00\x00\x00\x00\x00\x00\x00\x00\x00\x00\x00\x00\x00\x00\x00\x00\x00\x00\x00\x00\x00\x00\x00\x0f\xff\xff\xff\xff\xff\xff\xff\xff\xff\xfb\xe9\xfb\xfb\xe9\xfd\xbd\xbc\xbc\xbf\xbc\x9e\x9f\x9e\r\xbd\xa0\xdb\t\xe0\x9e\x9c\xb9\xff\xff\xff\xff\xff\xfc\x00\x00\x90\x00\xa9\xfb\x99\xb9\xf0\x9f\x9f\x9b\x0f\x0b\x99\xe9\xad\xad\xa9\xe9\xf9\xf9\xb9\xad\x9a\x9b\x0f\xf0\x00\x00\x00\x00\x00\x00\x00\x00\x00\x00\x00\x00\x00\x00\x00\x00\x00\x00\x00\x00\x00\x00\x00\x00\x00\x00\x00\x00\x00\xbf\xff\xff\xff\xff\xff\xff\xff\xff\xdf\x9f\xdf\xbc\xdf\xda\xda\x9e\x90\xb9\xc9\xcb\xfb\xcb\xfd\xbf\x0f\x9f\xbc\x9e\x99\xe9\xad\x0f\xff\xf9\xff\xff\xff\xfe\x00\x00\xc0\xdb\xdb\r\xad\x0f\x0b\xc9\xbc\xbc\xf9\xbc\xbc\x9b\xdb\x9b\xdb\x9f\x0b\x0f\x0f\x9b\xe9\xe9\xf9\xf0\x00\x00\x00\x00\x00\x00\x00\x00\x00\x00\x00\x00\x00\x00\x00\x00\x00\x00\x00\x00\x00\x00\x00\x00\x00\x00\x00\x00\t\xff\xff\xff\xff\xff\xff\xff\xff\xdb\xbb\xff\xb9\xcf\xb0\xbc\xb0\xf0\x9f\xde\x9f\xa9\r\xb9\xcb\xd0\xf9\xe9\xcb\xf9\x9e\x90\xf9\xa9\x0b\xff\x9f\xff\xff\xfc\x00\x00\x0b\x9a\x9a\xdb\x9b\xf0\xbd\xbb\xcb\x9b\x9b\xcb\xdb\xbd\xa9\xed\xa9\xe9\xb9\xf9\xf0\xbc\x9b\x9f\x9a\xf0\x00\x00\x00\x00\x00\x00\x00\x00\x00\x00\x00\x00\x00\x00\x00\x00\x00\x00\x00\x00\x00\x00\x00\x00\x00\x00\x00\x00\x9f\xff\xff\xff\xff\xff\xff\xf9\xf9\xbd\xfc\xb0\xdc\xb0\xdb\xc9\xdb\xdb\xf0\xa9\xe9\x9f\xf0\xfc\xb0\xfb\x9e\x9f\xbc\x9e\xb0\xf0\x9e\xdb\xcf\x9b\xf9\xbf\xff\xf0\x00\x90\x9c\xbd\xbd\xb0\xf0\x9b\xcb\r\xbd\xad\xad\xb9\xa9\xcb\xdb\x9b\x9f\x9e\x9e\x9a\x9b\xdb\xfc\xb0\xf9\xf9\xf0\xf0\xd0\x00\x00\x00\x00\x00\x00\x00\x00\x00\x00\x00\x00\x00\x00\x00\x00\x00\x00\x00\x00\x00\x00\x00\x00\x00\xff\xff\xff\xff\xff\xff\xd9\xbf\x9f\xfb\x9f\xcb\x0b\xcb\r\xbe\x9e\x90\xdb\xdb\x9e\t\xcb\t\xad\r\xbd\xa9\xdb\xd9\xc9\x9e\x99\xe9\xb0\xf0\xff\xff\xff\xfc\x0f\n\x9b\xcb\xcb\xcb\x9f\x0b\x9d\xb0\xb0\xf9\xb9\xe9\xdb\x9b\x0f\r\xa9\xf9\xf9\xf9\xe9\xa9\xb9\xdb\x0f\xf9\xf9\x9b\xbf\x99\x0c\x00\x00\x00\x00\x00\x00\x00\x00\x00\x00\x00\x00\x00\x00\x00\x00\x00\x00\x00\x00\x00\x00\x0f\xff\xff\xff\xff\xff\xb0\xbf\xf0\xfb\xcd\xad\xbc\x9e\x9b\xcb\r\t\xaf\t\xe0\xd9\xf9\xa9\xf0\xda\x9e\t\xd0\xa0\x0f\x0b\xcb\xda\x9f\x0f\x0f\x0f\xb9\xff\xf0\x00\t\xcb\xdb\x9f\x9b\xcb\xdf\x0b\x0f\x9f\x90\xfc\xbc\xb0\xf0\xf9\xbf\x9f\x0b\xcb\x0f\x9f\x9f\x9e\xb0\xf9\xfb\x0b\xda\xfd\xbc\xf9\xad\t\xa0\xcb\xcb\x00\x00\x00\x00\x00\x00\x00\x00\x00\x00\x00\x00\x00\x00\x00\x00\x00\xbf\xff\xff\xff\xff\x0b\xd9\xff\x9f\x9c\x9a\xda\t\xf0\x9c\x9c\xb0\xbf\xd0\x9e\x99\xfa\x9a\xd9\xe9\xf9\xf9\x9f\x0f\x9f\x99\xbd\x9b\x0f\xd0\xff\x9f\x9e\x9f\xff\xf0\t\xad\xa9\xb0\xf0\xbc\xb9\xb0\xb0\xf9\xe9\xaf\x9b\x9b\x9f\x0b\x90\xf9\x0b\x9f\x9b\xdb\x0b\xcb\xcb\x9d\xb0\xf9\xf0\xbd\x9a\x9b\x0f\x90\xf0\xdb\x90\x9f\xf0\x00\x00\x00\x00\x00\x00\x00\x00\x00\x00\x00\x00\x00\x00\x00\t\xff\xff\xff\xfb\xc9\xf9\xef\x9f\x0f\x0b\xc9\xa9\xda\x99\xe9\xa9\xcb\xd0\xbf\xd9\xe9\r\xfd\xa9\xf9\xbc\xbc\xbc\xbd\xbc\xbe\xdb\xed\xf9\xbf\x99\xf0\xf9\xe9\xbf\xfc\x00\x00\x9c\x9f\x9b\xdb\x9e\x9f\x9d\x0b\x9f\x90\xf9\xe9\xe9\xf0\xdb\x0f\xbc\xf0\xbc\xbc\x9f\x9b\xfc\x9a\x9f\xbc\xbd\xab\xdb\xc9\xb9\xeb\x9b\xad\xbf\xa9\xaf\x00\x00\x00\x00\x00\x00\x00\x00\x00\x00\x00\x00\x00\x00\x00\x0f\xff\xff\xfe\x90\xbd\xad\xbf\x9e\x90\xd0\xbc\x9e\x90\xe9\x0f\x0f\x90\xbd\x0b\xa9\xff\xb9\xa9\xf9\xe9\xf9\xf9\xf9\xf0\xdb\xdb\xcb\x9f\xbe\x9e\xf0\xbf\x9e\x9e\x9f\xf0\t\t\x0b\x0b\xcb\r\x9b\xcb\xa9\xbc\xb0\xf9\xbc\xb9\x9a\x9f\x0b\xd0\x9b\x9f\x9b\x9b\xa9\xe9\x9b\xe9\xa9\xff\x90\x9d\xad\xb0\xdb\x9d\xad\x9b\xc9\xdb\xd9\xc0\x00\x00\x00\x00\x00\x00\x00\x00\x00\x00\x00\x00\x00\x00\xff\xff\xfd\t\xbd\xfb\x9f\x0b\xc9\xe9\xa9\xc9\xa9\x0f\x9c\xb0\x90\xbd\xa9\xf9\xdf\t\xfd\x9f\xda\xdb\xcb\xdb\xde\x9b\xfb\xdf\xbd\xcb\xd9\xdb\x9f\xdf\xfb\xfd\x9f\xe0\x00\xe0\x00\xd0\xb9\xfb\xad\xbd\xda\xdb\x9f\x0b\xcb\xda\xd9\xf0\xbc\xbf\xbc\xb9\xe9\xe9\xdb\x9f\xad\x9b\xdb\xf9\xa9\xfa\xb9\r\xa9\xf0\xb9\xad\xb9\xbe\x9a\xbc\x00\x00\x00\x00\x00\x00\x00\x00\x00\x00\x00\x00\x00\x0b\xff\xff\xcb\x9b\xcf\xb0\xfd\r\n\x90\x9c\xb0\x9c\xb9\xcb\x0f\xdb\xcb\xdf\x9e\xbd\xbf\x0b\xe9\xbd\xbd\xbf\x9e\x9b\xff\xd0\xfb\xdf\xbf\x0f\xb0\xdb\xf0\xff\xdb\xe9\x00\t\t\x0b\x0b\r\xb0\xd9\xa9\xa9\x9e\xda\xd9\xbd\xa9\xba\xb9\xf9\xb9\xcb\x9e\x9f\x9f\x0b\xcb\xdb\xad\xa9\xf9\xda\x9d\x9e\x9b\x9e\x9b\xc9\xfa\x9e\x99\xf9\xcb\xc0\x00\x00\x00\x00\x00\x00\x00\x00\x00\x00\x00\x00\x9f\xff\xe9\x9d\xad\xb0\xdf\x0b\x0b\xd0\x0f\x0b\x0f\xa9\xc0\xb9\xdb\r\xbd\xa9\xf9\x0f\x9f\xff\xdb\xdb\xff\xdf\xf9\xfd\xbd\xbf\x9f\xbf\xdb\xff\x9f\xbc\xbf\x9f\xaf\x9f\xbc\x00\n\xc0\x0c\x9a\xdb\x0b\xdb\xda\xdb\x9b\x0f\x0b\xda\xd9\xcf\x0b\xcf\xbd\xf9\xb0\xb0\xf9\xbd\xad\x9b\xda\xfa\xbd\xab\xd9\xad\xb9\xe9\xbc\x9f\x99\xe9\xaf\x99\xb0\x00\x00\x00\x00\x00\x00\x00\x00\x00\x00\x00\x00\xff\xf9\x9e\xbd\xbd\xfb\t\xe9\xc0\x0f\t\xfc\x90\xdb\xdb\x0f\r\xba\xdb\xd0\xbf\xf9\xf9\x9f\xbf\xfd\xb9\xb9\xff\xbd\xfb\xdb\xf9\xf9\xfd\xbd\xfd\xbd\xdf\xfd\xff\xaf\xdb\xf0\x90\t\x00\t\xa9\xf0\xbc\xb9\xad\xad\xb9\xf0\xbd\xab\x9b\xdb\x9f\x0b\x0f\xdb\xdb\x0b\xcb\x9a\xd0\xbd\xf9\xda\x9d\xab\xd0\xbd\xbd\x0b\x0f\x9e\x9b\xd9\xad\x0f\x00\x00\x00\x00\x00\x00\x00\x00\x00\x00\x00\x0b\xff\t\xe9\x9a\xdb\r\xb0\x00\x9a\x99\xf0\t\xbd\xbc\xb0\xf9\xa9\xcd\xbc\xbf\xdb\xdf\x0f\xf9\xbd\xbf\xdf\xff\xf9\xff\xbd\xff\xdf\xff\xbf\xff\xbf\xfb\xa9\xfb\xf9\xf9\xfc\xbc\x00\x9a\t\x0e\x9c\x9b\xdb\x9c\xb9\xf9\xcb\x9f\x90\x9d\xad\xad\xa9\xf9\xf9\xad\xad\xbd\xbf\x0f\x0b\xcb\xbd\xa9\xfa\x9d\x0b\xcb\x9a\xb9\xf9\xa9\xbc\xbe\x9b\xf9\xb0\x00\x00\x00\x00\x00\x00\x00\x00\x00\x00\x9f\xe0\x9f\x9d\xad\x9a\xda\r\x0f\r\x9e\t\xff\x0f\x0b\x9f\x9e\x9d\xba\x9d\xbd\xb9\xeb\xfd\xbf\xdf\xfd\xbf\x9f\x9f\xff\x9f\xbf\xbf\x9f\xfd\xbd\xff\x9f\xdf\xbd\xff\xda\xfb\xfb\x00\x00\x00\t\t\xad\xa9\xcb\xbc\xb0\xbb\xcb\xcb\xeb\x9b\xdb\x9f\x9e\x9a\xdb\x9b\xc9\xa9\xf9\xbd\xb9\xdb\xda\x9d\xba\xf9\xbc\xbd\r\xa9\xf0\xdb\x99\xe9\r\x0f\x00\x00\x00\x00\x00\x00\x00\x00\x00\x00\xff\x99\xbc\xb0\xf0\xe9\r\xa0\x90\xb0\xa9\xdb\t\xf9\xfd\xe9\xe9\xda\x9d\xeb\xda\xdf\xfd\xbf\xdb\xfb\xfb\xff\xff\xff\x9f\xff\xff\xdf\xbd\xfb\xff\x9f\xff\xf9\xff\xbd\xbf\xdb\xcf\xf0\t\xcb\x00\xac\x99\xfb\x9c\x9b\xdb\xc9\xf9\xb9\x90\xfc\xb0\xf0\xf9\xbd\xb0\xf0\x9b\xdf\x0b\xc9\xad\xfc\xb9\xe9\xd9\x0f\x9b\xda\x9b\xda\x9f\r\xa9\x9e\xb9\xbc\xb0\x00\x00\x00\x00\x00\x00\x00\x00\x0b\xf0\r\xb0\xdb\x9b\x0f\x00\x90\xbc\x9d\x0b\xcb\xda\x9a\x9b\x9e\x9a\x9f\xbf\x9f\x9f\xb9\xfb\xdb\xfd\xfd\xfd\xff\x9f\xff\xff\xff\xdf\xff\xff\xdf\xbf\xfb\xdb\xfb\xfd\xbe\xfb\xff\xbd\x9f\x00\x00\t\x00\xac\x9f\xab\xc9\xad\xb0\xbc\x9e\x9b\x9b\xdb\x9f\x0f\x0f\x9f\x0f\xa9\xa9\xf9\xbf\x9a\xfb\x9e\x9b\xeb\xd0\xbd\xad\xbc\xb9\xf0\xb9\xf0\xf9\x9e\x9b\xdf\x00\x00\x00\x00\x00\x00\x00\x00\x0f\xc0\xbd\x0f\x90\xd0\xd0\x0f\r\t\xa9\xf9\xbd\xad\xbd\xf0\xf9\xf9\xf0\xd0\xf9\xfb\xdf\xfd\xf9\xff\xbf\xbf\xbf\xff\xf9\xff\x9f\xfb\xfd\xff\xbf\xdf\xfd\xff\xff\xff\xf9\xfd\xbd\xfb\xeb\xf0\t\x0c\t\t\xb0\xd9\xb9\xf9\x0f\x9b\xf0\xbc\xbc\xb0\xf9\xbd\xb9\xe9\xbd\x0f\x9f\x0f\t\xe9\xf9\xe9\x9e\x99\x0b\xda\xdb\x0b\x9e\x99\xbd\xad\xb9\xe9\x9f\x0b\x00\x00\x00\x00\x00\x00\x00\x00\xbf\x0b\xda\x99\xad\xa0\xb0\x90\x9a\x9f\x0f\t\xe9\xfb\xcb\x9f\x9c\xbc\x9f\xbf\x9f\xbd\xfb\xda\xbd\xbf\xdf\xfd\xfd\xf9\xff\xbf\xff\xff\xfb\xf9\xff\xff\xbf\xbf\xdf\xfd\xbf\xfb\xfe\xbf\xfd\xf0\x00\x0b\x00\xa9\xad\xba\x9e\x9e\x9b\x0f\t\xdb\xdb\x9f\x9a\xda\x9e\x9b\xda\x9b\xda\xdb\x9e\x9f\xdb\x90\xf9\xbc\xbc\xbd\xb0\xda\xdb\xcb\xcb\x99\x0f\x9e\xa9\xf9\xf0\x00\x00\x00\x00\x00\x00\x00\xfc\r\xad\xbc\x90\t\xc9\xe0\xf9\xcb\x9f\x9f\x9f\t\xfd\xad\xbf\x9f\xbd\xbd\xff\x9e\xbd\xbf\xdb\xdb\xff\x9f\xbf\xff\xff\xdf\x9f\x9f\xdf\xff\xff\xbf\xdf\xff\xbf\xfb\xff\xfd\xbd\xf9\xfa\xff\x00\x00\x90\x9c\x9a\x9d\xbd\xb9\xe9\xf9\xf9\xa9\xbc\xf0\xfd\xb9\xf9\xf0\xbd\xbc\xb9\xf0\xf9\xb0\xbe\xdb\x0f\x0b\t\x0b\xdb\x9d\xb0\xbd\xbd\xaf\x9a\x99\xda\x9e\xbc\x90\x00\x00\x00\x00\x00\x0b\xfc\t\xd0\x9a\xd0\xda\x00\x99\xa0\xbc\xb0\xf0\xf9\xf9\xbd\xf9\xcb\xf9\xe9\xf0\x9f\xf9\xff\x9f\xbd\xbd\xbf\xf9\xfd\xf9\xf9\xff\xfb\xff\xbd\xfb\xdf\xff\xfb\xdf\xff\xff\xfd\xbf\xfb\xdf\xbd\xbd\xf0\x90\x0c\x00\t\xe9\xa9\xe9\x9a\x9e\x9f\x9e\x9b\x9b\x0b\xcf\x0f\x9f\x9a\x9b\xda\x9b\x0f\x9f\xf9\xb0\xf9\xbd\x0b\xdb\x0f\x0b\xdb\xd0\x9a\xd9\xe9\xf0\xb9\xf9\x99\xac\x00\x00\x00\x00\x00\x0f\xe0\x9a\x9b\xc9\x0b\x00\x90\xf0\xd9\xdb\xdb\xdb\xdb\xfc\xfb\xb9\xb9\xc9\xbd\xbf\xf9\xfd\xbd\xbd\xbd\xbd\xf9\xbd\xbf\xbf\xff\xf9\xfd\xbd\xff\xbf\xfb\xdf\x9f\xfb\xdb\xfb\xdf\xff\xdf\xfb\xdf\xfb\xfe\x00\xb0\x9a\x9c\x90\xdb\x9f\r\xbd\xb0\xb9\xf0\xf0\xf9\xb9\xbd\xa9\xe9\xf0\xbd\xbc\xb9\xe9\xfb\x0f\x9b\xc0\xbc\xb0\xf9\xbc\xbd\xa9\xbf\x9a\x9b\x0f\x9e\x9a\xda\xdb\x00\x00\x00\x00\x00\xff\r\xa9\xf0\x90\x00\xc9\xe9\xad\xb9\xeb\x0f\xbd\xaf\x9b\xbf\xcf\xfc\xbb\xda\xdb\xdb\xcb\x9f\x9f\xdb\xda\x9f\xdb\xf9\xff\xdb\x9f\xfb\xdb\xfb\xfd\xbf\xfb\xff\xbf\xff\xdf\xfb\xfb\xfb\xbd\xbf\xf9\xff\x00\x00\x00\x0b\x0f\xba\xda\xdb\x0b\x0f\x9e\x9f\x9f\x9b\xcb\xcb\x9f\x9f\x0b\xdb\xcb\x9e\x9b\xdf\x99\xad\xbd\t\xbd\xbc\xbb\xdb\xda\xd0\xbd\x0f\x90\x9b\xdb\t\x0b\xd0\x00\x00\x00\x00\xff\xf0\x9c\x9e\t\xe9\xb0\x9f\t\xaf\x99\xf0\xf9\xf9\xfd\xdb\xdb\x9b\xdf\xdb\xdf\xbd\xbd\xfb\xda\xdf\x9b\xdb\x9f\x9f\x9f\xbd\xfb\xdf\xfd\xbf\xdb\xdf\xbd\xbd\xfd\xbf\xfb\xff\xdf\xfd\xff\xf0\xff\xbd\xf0\x00\r\x00\x90\x9d\xb9\xa9\xf9\xf0\xf9\xf9\xa9\xad\xbd\xb0\xf0\xf0\x9e\x9b\xfc\xb9\xbc\xbc\xf9\xda\x9a\x9c\xbd\xb9\xd0\xb0\xbd\xbd\xab\xd0\xfb\xc9\xad\xbd\xbc\xb9\x00\x00\x00\x00\x9f\xfc\x9b\t\x00\x00\x0f\t\xf9\xdb\xe9\xf9\xff\x9f\xab\xdb\xbc\xff\x9b\xe9\xbc\x9f\xfb\xdb\xd9\xb0\xfd\xad\xbd\xbd\xf9\xff\x9f\xbd\xbf\xdf\xbf\xbd\xff\xfb\xfb\xfb\xff\xfb\xfb\xfb\xf9\xff\x9f\xfb\xff\t\n\t\xe9\xa9\xe9\xd0\xbc\xb9\x0b\x0f\x9f\x9f\x0f\x9f\x9b\x9f\xb9\xe9\xbd\xbc\xbb\xfb\x9a\x9d\xbd\xa9\x0b\xcb\x0b\xdb\xda\x9b\xd0\xb9\x90\x9b\xdb\x0b\t\xf0\xe0\x00\x00\x00\x0b\xca\t\xf0\xc9\r\t\x0f\x0f\xbc\x9f\x9f\x0b\xfd\xdf\xbf\xc9\x9b\xed\xbf\xdb\xf9\xd9\xeb\xfb\xdb\x9f\x9b\xdb\xdb\x9f\xf9\xfd\xfb\xdb\xfb\xdf\xff\xbd\xbd\xfd\xfd\xf9\xff\xff\xdf\x9f\xb9\xff\x0f\xdf\x00\t\x00\x00\x9f\x9f\x0b\xdb\x9e\x9f\x9b\xcb\xcb\xb9\xe9\xad\xa9\x0f\x9f\x9a\xdb\xd0\xf9\xe9\xfa\xda\x9c\xbd\xbd\xbc\xbd\x0b\x9e\x9b\xdb\xe9\xaf\x9e\x9c\x9f\xb0\x90\x00\x00\x00\x00\t\x9f\x00\xb0\xb0\xbe\x9b\xdb\xc9\xf0\xbf\x9f\x0b\xbb\xdf\x9b\xff\xdb\xdb\x9f\x9f\xbb\xf9\xc9\xf9\xf9\x9f\xd0\xbd\xfb\x9f\xfb\xff\xff\xfd\xf9\xfb\xdf\xbf\xfb\xfb\xff\xff\x9f\xbf\xff\x9f\xf9\xfb\xfb\xc0\x00\r\t\xe9\xb0\xbd\xa9\xe9\xda\x9e\x9b\x9b\xcf\x99\xf9\xf9\xf9\xad\xad\xbe\x9f\xf9\xb0\x99\xbd\x0b\x9e\x9a\x99\xa9\xf0\xdb\xc9\xa9\x9f\x90\xf9\xb0\xa9\xcb\xc0\x00\x00\x00\x00\x0c\xb0\xb0\x00\xdb\xc9\xcb\xc9\xbf\xbf\xc9\xf9\xff\xdd\xf9\xff\x9b\xbf\xbd\xfb\xf9\xfd\x9f\xbf\x9f\x9f\xfb\xbd\xb9\x99\xf9\xf9\xf9\xf9\xbf\xbf\xdb\xbf\xdb\xdf\xff\xff\xff\xff\xfb\xff\xff\xbf\xff\xff\xf0\t\xa0\xa0\x9c\xbd\x0b\x9f\x9a\x9b\xdb\r\xad\xb9\xaf\x0b\xcb\x0f\x9b\xf9\xbd\xa9\xfe\xdb\xcb\xcb\xd0\x9b\xdb\xcb\xda\x9f\x0b\x9e\x9e\x90\xf9\xad\x9d\x9b\x99\xbc\x90\x00\x00\x00\x9a\xd9\xc0\xda\t\xbf\x99\xbf\xdb\xd9\xfb\xff\x9b\xfb\xbf\x9f\xfd\xfd\xbf\x9f\x9f\xbf\xbd\xbd\xb9\xf9\xfd\x9f\x9f\xf9\xf9\xf9\xdb\xdf\xd9\xf9\xfd\xfb\xff\xfb\xdb\xff\x9f\xbf\xdf\xdb\xff\xdb\xbf\xdb\xff\x00\x90\t\xa9\xeb\xd0\xf0\xf9\xad\xad\xb9\xf9\xe9\xdb\xdb\x9e\x9a\xdb\x0f\x0b\xda\xdb\x90\xb9\xf9\xa9\xe9\xbc\x9a\x9f\x90\xbd\xa9\x9b\xdb\x0b\xdb\x0b\xad\xaf\t\xac\x00\x00\x00\t\x9a\t\t\xda\xd0\xf0\xf9\xbc\xbf\xbd\xad\xff\x9f\xdb\xfb\xdb\xfb\xdb\xff\xf9\xfd\xfb\xdb\xff\x9f\x9b\xf9\xf0\x9f\x0f\x9e\xbd\xb9\xff\x9f\xfb\xff\xfb\xff\xff\xdb\xff\xff\xbf\xbf\x9f\xbf\xdf\xbf\xff\x00\x0c\x90\t\x99\xa9\xbd\xb0\xdb\xdb\x0f\x0b\x9f\xa9\xad\xb9\xf9\xbd\xb9\xf9\xe9\xfb\xcb\x9e\x9a\x9c\xb9\xe9\xb9\xdb\x0b\xda\x9f\xbc\xb0\x9c\xb0\xf0\xd9\xf9\x9e\x90\x00\x00\x00\x9c\xbc\x0b\x0f\x0b\x9f\x9f\xda\xdf\x9f\xdb\xdb\xf9\xfd\xbf\xbd\xbd\xfd\xff\xf9\x9b\xdb\xbd\xbd\xf9\xfb\xff\xd9\xf9\xf9\xf9\xf9\x9f\x9f\xf9\xbf\xbd\xbd\xff\xbf\xbf\xff\xfb\xdb\xdf\xf9\xff\xfd\xfb\xdf\xff\x00\x0b\x00\xb0\xfa\xd0\xf0\xbc\xba\x9a\xdb\xdb\xcb\xdb\xdb\x0f\x0f\x0f\x0f\x0f\x9b\xf9\x9e\x99\xbd\xa9\x9f\x9e\x9e\xb0\xf0\x9f\x90\x9f\x9e\x9b\xdb\x99\xab\x9c\xb9\xf9\t\x00\x00\x0b\x90\x9c\x99\xbc\x9a\x9f\xbd\xbb\xdb\xf9\xbf\x9f\xfb\xfd\xff\xfb\xfb\x9f\x9f\xff\xbd\xfb\xff\xbf\x9f\x9f\xbf\xdb\xdb\xdb\x0f\xf9\xf9\xfb\xfd\xff\xff\xbd\xff\xdf\xfb\xdf\xff\xf9\xfb\xdb\xfb\xff\xff\x9f\xf0\x00\x00\xc9\t\xbb\x9f\x9b\xd9\xfd\xa9\xad\xb9\xbd\xa9\xf9\xb9\xbd\xb9\xf0\xbc\xbe\x99\xe9\xe9\x9e\x0b\x9b\xd9\xf9\xbd\xa9\xfb\x0b\x99\xe9\xad\xad\x9c\xbb\xcb\x0f\n\x90\x00\x9c\xbc\xa9\xac\x0f\x9f\xd0\xf0\xdf\xbf\xdf\x9f\xf9\xbd\xff\x9f\x9f\xfd\xbf\xf9\xf9\xfb\xfd\xbd\xbf\xff\xf9\xfb\xbd\xbd\xbd\x99\xbd\xbc\x9d\xbf\x9f\xbf\xff\xfb\xfb\xdf\xfb\xdb\xfb\xff\xff\xdf\xff\xfb\xff\xfb\t\xc9\n\xd0\xd0\xf0\xf0\xb0\xb9\xf9\xf9\xe9\xeb\xdb\x0f\x0f\x9b\xcb\x9f\x9b\xfd\xbc\x9b\x9b\xc9\xbd\xad\xa9\xa9\xe9\x9f\r\xbd\xe9\x9b\xdb\x9b\x0b\x9c\xb9\xf9\xf9\xcb\x90\x9b\x90\x90\xd9\xb9\xf0\xbb\xdb\xf9\xf9\xfb\xfb\xdf\xfb\xfb\xfb\xfb\xdf\xf9\xbf\xff\x9f\xdb\xfb\xfd\xbf\x9f\xfd\xfb\xda\xdb\xc9\xcb\x9b\xfb\xdb\xfd\xff\xff\xbf\xff\xbf\xbf\xfb\xdf\xdf\xbf\xfb\xf9\xff\xff\xbc\x00\xa0\t\x0b\x0b\x9f\x9e\x9f\x9e\x9a\x9e\x9f\xdb\x0f\xdb\xd0\xbc\xbd\xa9\xe9\xfb\t\xbe\x9e\x9b\xda\xdb\x9f\x9f\x99\xeb\x9b\xf0\xb9\xad\xad\xa0\xdb\xcb\x9e\x9a\x90\xb0\xc0\xbd\xa0\x9e\x9a\xda\xdb\xdf\xdb\xdb\xff\xbd\x9f\xff\xbd\xbd\xbd\xfd\xbf\x9f\xfd\xb9\xfd\xbf\x9f\xdb\xfd\xbf\x9f\x9d\xbd\xbd\xbf\xb9\xfd\xbd\xbd\xfb\xff\xbf\xdf\x9f\xdf\xdf\xbd\xfb\xfb\xfd\xbd\xff\xff\xf9\xff\x00\x90\x90\xbc\x9b\xcb\t\xb9\xe9\xbd\xbd\xb9\xa9\xf9\xa9\xab\xdb\xda\x9f\x9f\xf9\xda\xd9\xf9\xda\x9d\xbc\x9a\xdb\xcb\x9c\xbc\x9b\xda\xdb\xdb\xd9\xa9\xbd\x0b\xdb\xdb\xdb\x90\xda\xd0\t\xf9\xf9\xf0\xb9\xfa\x9d\xbd\xfb\xfd\xbd\xff\xff\xff\xfb\xfd\xbd\xbf\xdb\xfb\xdf\xfb\xff\xdb\xdf\xbf\xff\xbd\xbd\xbd\x9f\xdb\xdb\xdb\xfd\xbd\xff\xfb\xff\xbf\xbd\xfb\xff\xff\xff\xff\xbf\xfb\xff\xff\x00\x00\xe0\x0b\x0f\x9f\x9f\x0f\x9f\x0b\xcb\x0f\x9f\x0f\x9f\x9d\xbc\xb9\xf0\xb0\xff\xa9\xa9\xba\x9d\xa9\xbb\xd9\xa9\xbc\xb9\xfb\xda\x99\xa9\xa9\xad\x9c\xb9\xf0\xbc\xb0\xbc\xb0\x99\r\xa9\xcb\x0f\x9f\xda\xdf\xbf\xdb\xdf\xbf\xfb\xdb\xff\xbf\xdf\xbf\xbf\x9b\xff\x9f\xb9\xfd\xbd\xbf\xbd\xbd\xbd\x99\xf9\xdb\xdb\xdb\xd9\xfd\x9b\xfb\xff\xff\x9f\xdb\xff\xbd\xbd\xbd\xbf\xbf\xdf\xbd\xfb\xff\xf0\t\t\t\xc9\xa9\xe9\xb0\xf9\xf9\xbd\xb0\xf9\xf0\xf0\xf0\xbb\xcb\x9f\xdb\xf0\x9f\x9f\xc9\xda\x9f\r\xa9\xdb\xcb\x9e\x90\xbd\xbc\x9d\xbd\x9a\x9b\x9e\x99\xf9\x9f\x99\x00\xbe\x9a\x9c\xbd\xb9\xe9\xbf\xbf\xdb\xff\xfb\xdf\x9f\xbf\xf9\xff\xbf\xff\xdf\xfb\xd9\xfb\xdf\x9f\xbf\xf9\xfb\xdb\x9f\xff\xff\xff\xf9\xf9\xfb\x9b\xfd\xff\xff\xfb\xff\xbf\xdb\xdf\xff\xff\xff\xff\xfb\xff\xff\xfb\xf0\x00\n\xc9\xa9\xf9\xb9\xcb\x9e\x9e\x9a\xdb\x9e\xb9\xfb\x9b\xdf\xbd\xa9\xad\xf9\xf0\x9a\x9b\xa9\xfb\xdb\x9e\xb0\xb9\xcb\x9b\xcb\xcb\x9b\xe9\xa9\xcb\xc9\xbf\x0b\xf0\xf0\xf9\xc9\x0c\x9b\x9c\xbd\x9f\xd9\xd9\xbf\xdb\x9f\xfb\xff\xdf\xff\xff\xff\xbd\xbb\x9d\xbf\xbd\xfb\xbf\xdb\x9f\r\xf9\xfd\xbf\xfd\xbd\xfd\xbf\x9d\xff\xdb\xff\xf9\xff\xf9\xbd\xbf\xff\xbf\x9f\xf9\xff\xbf\xff\xff\xff\xf0\x00\x90\x90\x9c\xbc\xbc\xb9\xf9\xf9\xbd\xb0\xf9\x9f\t\xe9\xe9\x0b\xdb\xdb\xfb\r\xbd\xbc\x9c\xbd\xad\xa9\xdb\xc9\xbd\xe9\xf9\xbd\xad\x9b\xda\x99\xbf\t\xf0\x9b\t\t\xbc\xb9\xac\xb9\xfa\xf9\xbf\xbf\xdb\xff\xf9\xfd\xbf\xbf\xbf\xbf\xbd\xff\xfd\xfb\xdf\x9f\x9f\xd9\xf0\xd9\xb9\xfd\x9b\xdb\x9f\x9b\xf9\xfd\xfb\xdb\xff\xff\xfe\x99\xff\xfd\xbf\xbf\xdf\xff\xff\xfd\xff\xfb\xf9\xff\xf9\x00\xc0\xa0\xb9\xbd\xa9\xcb\x9e\x9a\xda\xdb\xdb\xe9\xbf\x9f\x9b\xfc\xbc\xb0\xbc\xba\x9a\xdb\x9b\x0f\x9b\xda\x9f\x9e\x9b\x9a\x9e\x9b\xda\xf0\x9d\xad\x90\xf0\x9f\r\xbd\t\xf0\r\x9b\xcb\x9d\xbc\xf9\xfb\xf9\xf9\xdf\xbb\xdf\xff\xdf\xfd\xfb\xfb\xff\xbd\xbb\xf9\xfb\xf0\x9b\x9d\x9f\x9b\xd9\xfd\xbd\xfd\xbd\xbf\x9f\xfd\xff\xff\xf9\x00\x9f\x9b\xd9\xfb\xbf\xbf\xbf\xbf\xff\xff\xff\xbd\xfe\t\xa9\x0c\x0f\x0b\xdb\x9e\x9b\xdb\x9f\x0b\x0f\x9f\x0f\x0b\xcb\x9b\xdb\xdb\xdf\x9d\xbd\xbc\xad\xb9\xfe\x99\xf0\xb9\x9e\x9d\xb9\xf0\xb9\x9f\xb0\x9b\x0f\x9b\xda\x9b\x0b\x0f\xb0\x9a\r\xbd\xbb\xdb\x9e\x9f\xf9\xff\xb9\xfd\xfb\xf9\xfb\xdb\xff\xfd\xfb\xdb\xdf\xdb\xd9\xdb\xd9\xcb\x99\xbd\xbf\x9b\xdb\x9f\xdb\x9d\xbd\x9b\xd9\x90\x00\t\t\xad\xbf\x9d\xfd\xfd\xff\xff\xbf\x9f\xff\xff\xbf\x00\x00\t\t\xbd\xa9\xe9\xbc\xbc\xf0\xf9\xf9\xad\xb9\xf9\xbd\xe9\xa9\xad\xfa\x9a\xda\xdb\x9b\x9f\t\x9e\x9b\xd0\xf9\xfb\x0f\x0b\xdb\xe9\t\xe9\xf9\xbc\xb9\xf0\x9c\xb9\xc9\xe9\xdb\xf0\xfd\xa9\xfd\xbf\x9f\xbf\xdf\xdb\xff\xff\xff\xff\xf9\xff\xbd\xf9\xf9\x00\x00\t\t\xb9\xcb\xd9\xd9\x9c\x90\x90\x90\x90\x90\t\t\x00\x9d\xbd\xcb\xd9\xf9\xff\xbf\xfb\xfd\xff\xff\xff\xbf\xff\xff\x00\x9c\xb0\xb9\xe9\xbd\x9a\xdb\xdb\x9b\x9f\x0b\xdb\x0f\x0b\xcb\x9b\xdb\xda\xf9\xc9\xb9\xad\r\xad\xbd\xa9\xad\xa9\xaf\r\xb9\xf9\xad\x9b\xda\x90\xbc\xb9\xe9\r\xb0\x9f\x00\x99\xa9\xdb\xf9\xff\x9b\xfd\xbf\x9b\xfb\xff\xbd\xff\xbd\xbf\xff\xf9\xfb\xdb\x90\x0b\t\t\x00\x90\x90\t\x00\t\t\xc9\xad\t\t\x9c\xb0\x9f\x9b\xdb\xbd\xbf\xbf\xf9\xf9\xff\xbf\xbf\x9f\xff\xdf\xbf\xff\x00\x00\x00\xcb\x9e\x9a\xdb\xdb\xa9\xe9\xe9\xfd\xa9\xf9\xbd\xb9\xfc\xbc\xb9\xfb\xbc\x9f\x9b\x9b\xdb\x0b\xd0\x9b\xd9\x9b\xf0\xf0\xbd\xbb\xcb\x9d\xbd\xb9\xcb\x9e\x90\t\x0b\xf9\xad\x9f\x0f\xdb\x9e\xdb\xdb\xdf\xfd\xbd\xbd\xff\xbf\xff\xf9\xff\xbf\xdf\xbd\xa9\xd9\xbd\xb0\xd9\r\t\t\xb9\xdb\xd9\xbd\x99\xf9\xf9\xf9\xdb\xd9\xf9\xfd\xbf\x9f\xdf\xbf\xbf\x9f\xff\xff\xff\xff\xbf\xff\xbf\xc0\x9a\x90\x90\xf9\xf9\xa9\xad\x9f\x9f\x9b\x0b\xda\x9e\x9a\xda\x9b\x9b\xcb\xfc\x9b\xa9\xf0\xf0\xbd\xf9\xa9\xf0\xb0\xf0\x9b\x9f\x90\x9c\xb9\xe9\x0b\x0f\xb9\xe9\x00\x00\xfd\x00\xda\xbc\xb9\xbd\xf9\xbd\xbf\xbf\xbf\xdb\xfb\xff\xff\xff\xbf\xfb\xdf\xbf\x9f\x9f\xbf\xdb\xdf\x9b\xdb\x9d\xbd\x9f\x99\xbd\x9f\x9f\x9b\xdb\xdb\xbd\xfb\xdf\xbf\xf9\xff\xbf\xfd\xff\xff\x9f\x9f\xbf\xbf\xff\xf9\xff\xb0\x0c\n\x0f\x0b\x0f\x9f\x9b\xe9\xa9\xe9\xff\x9b\xdb\xdb\x9f\x9e\x9e\x99\xb9\xbc\x9c\xb9\x0b\xda\x9a\xd9\x0b\r\xbd\xbf\xcb\xcb\xfb\x9e\x90\xf9\xdb\x9c\x90\x00\t\x9b\t\xb9\xdb\x9f\x0f\x9b\xdb\xf9\xdb\xdf\xfb\xfd\xfb\xdb\xf9\xfd\xbd\xbf\xf9\xf9\xfb\xfd\xbf\x9b\xfd\xb9\xfb\xdb\xdb\xdb\xdf\xbd\x9d\xbd\x9f\x9d\xdb\xf9\xfb\xdf\x9f\xf9\xff\x9f\xbd\xbf\xff\xff\xdf\xff\xdb\xff\xff\xc0\x9a\x90\x99\xbd\xf9\xe9\xbc\x9f\x9f\x9b\xcb\x0f\x0f\x0b\xcb\xcb\x9b\xcb\xfd\t\xbb\xda\xd0\xb9\xf9\x0f\xbd\x9a\x9b\xc9\xbd\xb0\x90\xf9\xf9\n\xbc\x9b\x9f\x9f\x90\xe9\x0b\xc9\xad\xf9\xfc\xbf\xf0\xff\xbf\xf9\xf9\xfb\xff\xff\xff\xfb\xff\xf9\xff\xff\xfd\xbf\xdf\xfd\xbf\xdf\x9d\xbd\xbd\xbd\xbd\xff\xfb\xdf\xbd\xbf\xbd\xbf\xff\xbf\xf9\xff\xff\xff\xff\xff\x9f\xbf\xbf\xfb\xff\xff\xbf\xf0\x00\x00\xcb\xcb\x0b\x9f\x9f\xa9\xa9\xad\xb9\xf9\xb9\xbd\xbd\xb0\xfc\xb0\xbe\xbc\x9c\xb9\xb9\xcb\x0f\x90\x9a\xd9\xe9\xbf\x0b\xcb\x9f\x0b\x0f\x9d\x9b\xd9\xfd\xf9\xf9\x9e\x9c\xbf\x9a\x9e\x9b\xd0\xfb\xd9\xdb\xfb\xff\x9f\xdb\xfd\xbd\xfd\xb9\xff\x9f\xbf\xdb\xdb\xf9\xf9\xf9\xff\xf9\xff\xdb\xdf\xff\xff\xff\xfb\xdf\xf9\xff\xff\xff\xf9\xff\xbf\xdb\xfd\xbf\xdb\xfd\xfd\xfb\xff\xff\x9f\xfb\xf0\t\xcb\x00\xbd\xbc\xb0\xf9\xfd\xbd\x9a\xdf\x0f\x0f\x0b\x0b\xdb\x9b\xdb\xf9\x9b\x0b\x9e\x9c\xb9\xf9\xe9\xf9\xba\x9f\t\xf9\xb9\xe9\xbd\xb0\x9a\x9d\xbf\xfb\xff\xff\t\n\x90\xf9\xf9\xf9\xbf\x9f\xbf\xf9\xfd\xdb\xff\xbf\xbf\xfb\xfb\xff\xf9\xff\xfd\xbf\xf9\xff\xfb\xdb\xf9\xff\x9f\x9f\xfb\xfb\x9f\x9d\xbd\xfb\xdf\xff\xbf\xff\xff\xf9\xfd\xbf\xff\xff\xbf\xfb\xfb\xfd\xff\xbf\xff\xbd\xff\x00\x00\t\xb0\xf9\xf9\xfa\x9a\xda\xbd\xb9\xf9\xf9\xbd\xbd\xad\xad\xa9\xf0\xf0\xd9\xe9\x0b\x9e\x9a\x99\xa9\xc9\xda\x9f\xbc\xbc\xb9\xe9\r\xad\x9f\xf9\xdf\xfd\xbf\x90\xf9\xdf\x9e\x9e\xbd\xf9\xf9\xdb\xdf\xbf\xbb\xf9\xfd\xfb\xdf\x9f\xdf\x9f\xfb\xdb\xfd\xbf\xfb\x9f\xf9\xf9\xf9\xf9\xbf\x9f\xbd\xfb\xdb\xff\x9f\xff\xbf\xdf\xdb\xff\x9f\xfb\xff\x9f\xbf\xff\x9f\x9f\xff\xbf\xff\xbf\xff\xff\t\xa0\x9f\x0f\x9b\x0f\xbd\x9f\x9b\xd9\xaf\x9e\x9a\xda\xf0\xf9\xb9\xf0\xdb\t\xab\x9f\x9c\xb9\xf9\xe9\xda\xb0\xbd\xb0\xdb\x99\xcb\x9f\x9b\x9b\xf9\xff\xbd\xbf\xfd\xf0\x9e\x9a\xd9\xb9\xcb\x9f\x0f\xbf\xbf\x9f\xdf\xff\xfb\xdf\xbf\xff\xbf\xfb\xdf\xfb\xdb\xdb\xfd\xf9\xff\x9f\xbf\x9f\xf9\xfd\xf9\xfd\xbf\x9f\xbf\xbf\xdb\xff\xbf\x9f\xff\x9f\x9f\xff\xdf\x9f\xff\xff\xbf\xfd\xff\xfd\xfb\xff\xc0\x9c\x00\x9b\xc9\xfb\xcb\xe9\xad\xaf\x9e\x9b\x9f\x9b\xdb\x0f\x0f\x0b\xbd\xbc\x9d\xa9\xa9\xe9\x0b\x9a\x9d\x9f\x0b\xdb\x0f\xa9\xbc\xb0\xf0\xd9\xff\x9f\xfb\xdb\xff\xf9\t\xf9\xad\x9f\xbd\xe9\xf9\xfd\x9f\xf9\xbf\x9f\xff\xbd\xbd\xbf\xdb\xdf\xbd\xbd\xbf\xfd\x9b\xdb\xdb\xf9\xdb\xf9\xff\xbf\xff\xbf\xdf\xff\xdf\xdb\xdf\xbf\xdb\xff\x9f\xff\xff\x9f\xbf\xf9\xff\x9f\xff\xff\xfb\xff\xbf\xff\xf0\t\x0b\xc0\xbb\r\xbd\xbd\x9b\xd9\xf9\xf0\xf0\xf0\xbd\xb9\xf9\xf9\xfb\t\xb0\xf9\xc9\x9b\xdb\xc9\xf0\xb0\xbd\xa9\xf9\xda\xdb\x9f\x99\xfb\xdb\xf9\xbd\xf9\xfb\xf0\xdb\x0b\xdb\xc9\xf9\xbd\xbf\x9b\xff\x9f\xf9\xff\x9b\xdf\xff\xf9\xfb\xfb\xfb\xff\xfd\xbb\xfd\x9e\x9f\x9e\xbd\xbf\xf9\xff\t\xff\xbf\xfd\xbf\xbf\xfb\xdb\xfd\xf9\xfb\xdb\xdb\xff\xfd\xbf\xbd\xfb\xdb\xfb\xff\xff\xff\x9f\xf0\n\x00\x9b\xd0\xfb\x9f\x9a\xf0\xba\x9e\x9b\xdb\x9f\x9f\x0f\x0b\xcb\xf0\xdb\r\xb0\xb9\xbc\xb0\x9b\x0f\t\xda\x9d\xb0\xbd\xb9\xe9\x0f\xf9\xdb\xdf\xff\x9d\xbf\xd0\xb0\xfd\xbc\xbb\xf9\xf9\xf9\xff\xdb\x9f\x9f\xf9\xff\xff\xbd\xbf\xbd\xff\xdf\xdf\x9f\xbd\xdb\xf9\x9d\xbd\x9f\x9f\x9f\xf9\xfb\xdb\xdb\x9b\xfd\x9f\x9f\xfd\xbf\x9f\xbd\xff\xff\xdb\xdb\xff\xdb\xff\xff\x9f\xff\xbf\xff\xff\xfc\t\x0f\r\xa9\xbd\xeb\x0f\x9f\x9d\xf9\xbc\xb0\xf0\xf0\xb9\xfd\xb9\xdb\x9c\xbb\r\x9e\x9b\xdb\xc9\xf9\xfa\x9f\x9a\xdb\xcb\x0f\x9d\xb9\xdb\xdb\x9f\x9f\xfb\xdf\r\xbd\x9a\xdb\x9d\x0b\xdb\xfe\x9b\xbf\xdb\xf9\xff\xbd\xbd\xfb\xdb\xdb\xdb\xfb\xfb\xf9\xff\xbd\xbb\xfb\xdb\xf9\xe9\xfb\xdf\x9d\xbf\x9f\xdf\xdb\xfb\xf9\xfb\xdf\xf9\xff\xb9\xfb\xff\xbf\xdb\xff\xbd\xff\xff\xff\xff\x9f\xbf\xff\x00\x00\xb0\xfb\xcb\xbd\xf9\xb0\xfa\xb0\xf9\xf9\xbd\xbb\xcf\x0b\xcf\xad\xa9\xc9\xba\x99\xad\xb0\xb0\xb0\x9d\xa9\xf9\xa9\xbd\xb0\xb0\x9f\xbf\xfd\xbf\xf9\xff\xbf\xb0\x0b\xdb\r\xab\xdf\x0f\x99\xfd\x9f\xbd\xbf\x9f\xfb\xfb\xfd\xbf\xff\xbd\x9f\xdf\xdb\xd9\xfb\xdf\xdf\r\xbd\xb9\xd9\xbf\xff\x9e\xfb\xfb\xfd\xbd\xff\xdb\xfb\xdf\x9f\xff\xfd\xbd\xf9\xfd\xbd\xfb\xfb\xff\xbf\xff\xff\xf9\xff\xa0\x90\t\t\xbd\x9a\x9e\x9f\x9d\xbd\xa9\xbc\xb0\xd9\xb9\xf9\xb9\xfb\xd0\xb9\xc9\xf0\xd9\xad\x9c\x9f\x9a\x9f\t\xdb\xcb\r\xbd\xbd\x99\xbf\xf9\xff\xf9\xfd\xc9\xf0\x9f\x0b\xd9\xa9\xf9\xff\x9f\xbd\xfb\xfd\xbf\x9f\xdf\x9f\xfd\xbd\xff\xfb\xbf\xbf\xff\xbd\xbd\xb9\xfb\x0f\x9f\xbf\xd9\xf9\xf9\x9d\xbd\xfb\xff\xfb\xfd\xbd\xbf\xfb\xdb\xdb\xff\xbf\xbf\xff\xbf\xdf\xff\xff\xff\xff\xbd\xbf\xc0\x00\xda\xdb\xcb\xf9\xf9\xf9\xeb\xdb\x9f\x0f\x9f\xbe\xda\x9e\x9e\xf9\x0b\x9e\x9b\t\xba\xd9\xa9\xb9\xe9\xf0\x9f\xb0\xb9\xda\x9b\xdb\xff\xfd\xff\xbf\xff\xdb\x0b\t\xf0\xbd\xbe\x9f\x9b\xf9\xfb\xdb\xbd\xdb\xfd\xff\xfb\xff\x9f\xfb\x99\xbd\xf9\xff\x9f\x9f\x9f\xbd\xbd\xf9\xfd\xbd\xbf\xff\t\xcb\x0f\x9f\xff\xbd\x9f\xff\xfd\xbd\xff\xbd\xf9\xfd\xfd\xfb\xdf\xff\xff\xff\xff\xbf\xfd\x9f\xf0\t\xa0\x90\xbf\x0f\x0b\x0f\xb9\xe9\xcb\x9b\x9a\xd9\xb9\xf9\xf9\x9e\x9c\x99\xad\x9a\xd9\xb0\xda\xda\x90\xbd\xb0\xd9\xf0\xb9\xfd\xfd\xbd\xbf\x9f\xff\x9f\xbf\t\xfe\x9f\x9e\x99\xf9\xfc\xbf\xbd\xbf\xdb\xbd\xbf\x9f\x9f\x9f\xfb\xdf\xff\xfd\xbf\x9f\xf9\xf9\xf9\xf9\xdb\x99\xbf\xdb\xfd\x99\xf9\xb9\xdb\xf9\x99\xff\xbd\xbd\xbf\xff\xb9\xfb\xff\xfb\xfb\xdf\xfb\xfb\xff\xbf\xff\xff\xfb\xff\xf0\x00\t\x0f\x9d\xb9\xf9\xf9\xad\xbf\xb0\xf0\xf9\xbe\x9e\x9e\x9b\xf9\xa9\xeb\x9a\xd9\xad\x0b\t\xbd\xbd\x0b\xdb\xa9\xad\xa9\xbb\xff\xf9\xf9\xff\x9f\xff\xdb\xd0\t\xad\xb9\xe9\xda\x9f\x9f\xcb\xdb\xfd\xbf\x9f\xfb\xff\xf9\xff\xbd\xf9\xbf\x9d\xbf\xbf\xfb\xf9\xfe\x9d\xbf\xd9\xbd\xbf\x00\x9f\xdb\x9d\xbf\xc0\x90\x9b\xdb\xdb\xdf\xff\xdf\x9f\x9f\xff\xbf\xdf\x"/>
    <s v="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
    <n v="-1"/>
    <n v="96"/>
    <n v="173875.50500000003"/>
    <n v="1811.2031770833337"/>
  </r>
  <r>
    <n v="3"/>
    <s v="Janet"/>
    <s v="Leverling"/>
    <x v="0"/>
    <x v="0"/>
    <d v="1963-08-30T00:00:00"/>
    <x v="2"/>
    <s v="722 Moss Bay Blvd."/>
    <s v="Kirkland"/>
    <s v="WA"/>
    <s v="98033"/>
    <x v="0"/>
    <s v="(206) 555-3412"/>
    <n v="3355"/>
    <s v="b'\x15\x1c/\x00\x02\x00\x00\x00\r\x00\x0e\x00\x14\x00!\x00\xff\xff\xff\xffBitmap Image\x00Paint.Picture\x00\x01\x05\x00\x00\x02\x00\x00\x00\x07\x00\x00\x00PBrush\x00\x00\x00\x00\x00\x00\x00\x00\x00\x80T\x00\x00BMvT\x00\x00\x00\x00\x00\x00v\x00\x00\x00(\x00\x00\x00\xc0\x00\x00\x00\xe0\x00\x00\x00\x01\x00\x04\x00\x00\x00\x00\x00\x00T\x00\x00\xce\x0e\x00\x00\xd8\x0e\x00\x00\x00\x00\x00\x00\x00\x00\x00\x00\x00\x00\x00\x00\x00\x00\x80\x00\x00\x80\x00\x00\x00\x80\x80\x00\x80\x00\x00\x00\x80\x00\x80\x00\x80\x80\x00\x00\xc0\xc0\xc0\x00\x80\x80\x80\x00\x00\x00\xff\x00\x00\xff\x00\x00\x00\xff\xff\x00\xff\x00\x00\x00\xff\x00\xff\x00\xff\xff\x00\x00\xff\xff\xff\x00\xff\xff\xff\xff\xff\xff\xff\xff\xff\xff\xff\xff\xff\xff\xff\xff\xff\xff\xff\xff\xff\xff\xff\xff\xff\xff\xff\xff\xff\xff\xff\xff\xff\xff\xff\xff\xff\xff\xff\xff\xff\xff\xff\xff\xff\xff\xff\xff\xff\xff\xff\xff\xff\xff\xff\xff\xff\xff\xff\xff\xff\xff\xff\xff\xff\xff\xff\xff\xff\xff\xff\xff\xff\xff\xff\xff\xff\xff\xff\xff\xff\xff\xff\xff\xff\xff\xff\xff\xff\xff\xff\xff\xff\xff\xfe\xff\xb0\t\xa0\n\x90\t\xa9\xaa\x9a\x90\x00\t\xaa\x9a\xbe\x9e\xb0\xb0\xbb\t\xa0\xab\n\x9a\x9b\x0f\xa0\xfa\x0c\xbf\xff\xff\xff\xff\xff\xff\xff\xff\xff\xff\xff\xff\xff\xff\xff\xff\xff\xff\xff\xff\xff\xff\xff\xff\xff\xff\xff\xff\xff\xff\xff\xff\xff\xff\xff\xbf\xe9\xa0\x9a\x9e\xbe\xbf\xbb\x0b\xb0\xab\t\xac\x90\x90\xab\x0b\xcb\x0b\xa9\xe9\xaa\x9a\x90\xb0\x00\x00\x9a\xab\t\x00\x9b\xeb\x0b\xad\x0e\xb9\xe9\xf9\xb0\xc0\xb0\xfa\xdb\x0f\x0b\xeb\x0f\xcb\xc0\xbc\xbf\xb0\xf0\xbb\xe0\xb0\x9b\xa0\xbb\xbf\xff\xff\xff\xff\xff\xff\xff\xff\xff\xff\xff\xff\xff\xff\xff\xff\xff\xff\xff\xff\xff\xff\xff\xff\xff\xff\xff\xff\xff\xff\xff\xff\xff\xff\xff\x0f\xfa\x9d\xab\xeb\xff\xfa\xdf\xfa\xdb\xf0\xbe\xbb\xaf\xaf\x0f\xbb\xab\x9a\xda\xba\xdb\xe0\xab\x0b\xcb\xfb\xc0\x90\xe0\xa9\xaf\xa9\xbc\x90\xbb\x9a\xfa\xbe\xe0\xbb\x0f\xa9\xab\xeb\xe9\xb0\xfb\xa9\xab\x9a\x9a\x0f\xb0\x9e\x0b\xda\xfa\r\xbe\x9f\xff\xff\xff\xff\xff\xff\xff\xff\xff\xff\xff\xff\xff\xff\xff\xff\xff\xff\xff\xff\xff\xff\xff\xff\xff\xff\xff\xff\xff\xff\xff\xff\xff\xff\xff\xbf\xb0\xfa\xbf\xff\xaf\xaf\xea\xbc\xba\xa9\xf0\x9a\xf0\xb9\xbb\xcb\xe9\xeb\xe9\xad\xa9\xa9\x90\xfa\xb0\x00\x0b\xfa\x90\x90\xb0\x9e\x0b\xaf\x00\xa9\xad\xab\x9b\xcb\xe9\xf0\xbc\xf0\xbe\x9f\xa9\xeb\x9c\xa9\x0f\xbe\xaf\x0b\xfb\xa9\xad\xba\x9a\xbf\xff\xff\xff\xff\xff\xff\xff\xff\xff\xff\xff\xff\xff\xff\xff\xff\xff\xff\xff\xff\xff\xff\xff\xff\xff\xff\xff\xff\xff\xff\xff\xff\xff\xff\xff\x9f\xe9\x9a\x9f\xaf\xff\xfe\xbd\xa9\xad\xbc\xbf\xa9\xba\x9e\xaf\xac\xb0\xb9\xaf\x9a\x9a\xfa\xeb\t\x00\xbb\x9a\x00\x00\xa9\xaf\x0b\xbc\xb0\xb9\xe9\xba\xda\xfa\xb0\xba\xbe\xbb\xbc\x9e\xaa\x9e\xbe\xab\xbe\x90\xb9\xb0\xb0\xbc\xbe\x9a\x9f\xad\xaf\xff\xff\xff\xff\xff\xff\xff\xff\xff\xff\xff\xff\xff\xff\xff\xff\xff\xff\xff\xff\xff\xff\xff\xff\xff\xff\xff\xff\xff\xff\xff\xff\xff\xff\xff\xbf\xba\xfb\xa9\xbe\xbe\t\xab\xfe\xba\xba\xb0\xf0\xf0\xf9\xdb\xfb\xba\xfa\xb0\xfa\xf0\xb0\x90\xbc\xbc\x00\t\x0b\x0b\n\x0b\xbe\x9b\x0b\xca\x9a\xf9\xa9\xbc\x9e\x9f\xad\x00\xab\xab\x9f\xa9\xcb\x9c\x90\xb0\xfa\xbf\xf0\x9a\xdb\xfe\xb0\x0b\x9f\xff\xff\xff\xff\xff\xff\xff\xff\xff\xff\xff\xff\xff\xff\xff\xff\xff\xff\xff\xff\xff\xff\xff\xff\xff\xff\xff\xff\xff\xff\xff\xff\xff\xff\xff\xcb\xe9\xab\xde\xfb\xdb\xbf\xfc\xab\x0f\r\x0f\xb0\xbb\xa0\xab\xf0\xfd\xa9\xf0\xa9\x00\t\xa0\x9a\x0b\x00\x00\x00\x00\xd0\xbd\xa9\xaf\xad\xa9\xbd\xbe\xbf\xab\xab\xba\xda\xbf\xbd\xa9\xe0\xbe\xb9\xeb\xab\xe9\xa9\xeb\x0f\xe9\xab\t\xfa\xfb\xaf\xff\xff\xff\xff\xff\xff\xff\xff\xff\xff\xff\xff\xff\xff\xff\xff\xff\xff\xff\xff\xff\xff\xff\xff\xff\xff\xff\xff\xff\xff\xff\xff\xff\xff\xff\x9b\x9e\x9f\xab\xad\xaf\xeb\x0b\xbd\xe9\xba\xbb\xa9\xfe\xdb\xbf\x0b\xfa\xbc\n\x90\x0b\xfe\x0b\xc0\x90\x0b\t\x0b\x0b\x0b\xfa\xfe\x9a\x9a\x90\n\x0b\x0e\x9c\xf0\xc0\xb0\xf0\xca\xda\xbf\x0f\n\xbb\xcb\x0b\x0b\xcb\xeb\n\x9a\xfa\x9a\x9e\x9b\xff\xff\xff\xff\xff\xff\xff\xff\xff\xff\xff\xff\xff\xff\xff\xff\xff\xff\xff\xff\xff\xff\xff\xff\xff\xff\xff\xff\xff\xff\xff\xff\xff\xff\xff\xff\xab\xa9\xf9\xfa\xf0\xfc\xbc\xab\x0b\xe9\x0e\xda\xbb\xab\xcb\xfa\t\x0b\t\x0f\xbf\xef\x00\x9a\x0b\x00\xa0\x00\xf0\xb0\x0b\x0b\xe9\xeb\xaf\x9f\xbf\xbb\xbb\xab\xb0\x9f\xab\xb0\xf9\xaf\xa9\xfb\xcf\xbc\xb0\xe9\xb9\xa9\xfa\xc9\xf0\xbc\x9f\x0b\xff\xff\xff\xff\xff\xff\xff\xff\xff\xff\xff\xff\xff\xff\xff\xff\xff\xff\xff\xff\xff\xff\xff\xff\xff\xff\xff\xff\xff\xff\xff\xff\xff\xff\xff\xcb\xf0\xda\n\x0f\xbe\xba\xbb\xde\xf9\xaf\xbb\xad\xa9\xcb\n\x0b\xca\x00\xba\xf0\xbf\xfe\x9b\xa9\x00\x90\x90\xb0\x9a\xcb\xba\xff\x0b\xad\xb0\xa0\xba\xda\xcb\xde\x9c\xa0\xbc\x0b\xaa\xf0\xfb\xae\xb0\x0b\x0b\x9a\x0f\x9e\xb9\xab\xaf\xab\xab\xbe\xbf\xff\xff\xff\xff\xff\xff\xff\xff\xff\xff\xff\xff\xff\xff\xff\xff\xff\xff\xff\xff\xff\xff\xff\xff\xff\xff\xff\xff\xff\xff\xff\xff\xff\xff\xfb\x0b\xa9\xbf\xba\xcb\x9e\xda\xb0\xba\xf9\xae\x9a\x9f\xa9\t\x00\t\x0b\x0f\x0b\xfb\xfe\x00\x0c\xb0\xa0\x00\t\xa9\xb0\xad\xb0\xbe\x90\n\x99\xad\xab\xfb\xab\xea\x99\xa0\xbf\x0f\x9a\xf0\xff\x0b\xfa\xda\x0e\x9b\xab\xbe\xbc\x90\xbc\x9e\x0b\xcf\xff\xff\xff\xff\xff\xff\xff\xff\xff\xff\xff\xff\xff\xff\xff\xff\xff\xff\xff\xff\xff\xff\xff\xff\xff\xff\xff\xff\xff\xff\xff\xff\xff\xff\xfa\x9e\x9a\xf0\x0f\xbf\xeb\xa9\xeb\xbc\x9a\t\xbc\xa0\x00\xa0\x9a\x9a\xbc\xb9\xbf\xfe\xe9\xaf\x0b\x00\x90\x90\xba\xfb\xeb\x9b\xaf\x0b\xaf\xf9\xac\xb0\xbf\xac\xbd\xbb\xe0\xdb\xfa\xf9\xeb\x0b\x0b\xe9\t\xa9\x9b\x00\xbf\x0b\n\xab\xcb\xab\xdb\xbf\xff\xff\xff\xff\xff\xff\xff\xff\xff\xff\xff\xff\xff\xff\xff\xff\xff\xff\xff\xff\xff\xff\xff\xff\xff\xff\xff\xff\xff\xff\xff\xff\xff\xff\xfb\x0b\xa9\xaf\xbc\xbc\xbb\xeb\xbc\xab\xad\x00\x00\x90\x90\x90\t\xac\x90\xb0\xaa\x9f\xf0\x90\xb0\xb0\n\x0b\xc9\x0f\t\x0f\x9e\xbc\xb0\xaf\x9a\xbf\x0b\x9b\xaa\x9c\xb0\xa0\x0f\xaa\xbc\xbe\xbd\xaf\xaf\x0e\t\xbe\x90\xfb\xf9\xcb\xb0\xbc\xa0\xdf\xff\xff\xff\xff\xff\xff\xff\xff\xff\xff\xff\xff\xff\xff\xff\xff\xff\xff\xff\xff\xff\xff\xff\xff\xff\xff\xff\xff\xff\xff\xff\xff\xff\xff\xfb\xf0\xfb\xda\x0b\xab\xe9\x0c\xb9\xb0\xfa\x9a\xb0\x00\xa0\x0b\n\x9a\x9a\x9f\x9e\xbf\xe0\xbc\x00\t\t\x00\xba\x9b\xeb\x0b\xab\xcb\x0f\xb0\xbc\xb0\xfb\xeb\xdb\xfa\x9e\x9b\xfa\xdb\xcb\xa9\xa0\xbe\x90\xbb\xb0\xe9\xaf\xa9\x0f\xa0\x0b\xe9\xa9\xbf\xff\xff\xff\xff\xff\xff\xff\xff\xff\xff\xff\xff\xff\xff\xff\xff\xff\xff\xff\xff\xff\xff\xff\xff\xff\xff\xff\xff\xff\xff\xff\xff\xff\xff\xf0\xa0\xb0\xeb\xfb\xcb\x9e\xbb\xaf\x0f\x0b\xc9\x0b\x00\x90\x00\t\t\xa9\xe0\xbb\xfe\xe9\x00\xb0\xda\x00\t\x00\xfa\x0b\x0b\x0b\xbe\x9b\x0b\xeb\x0b\n\xb0\xa0\xf0\xbb\xc0\xa9\x9a\xba\xd0\xbf\xf9\xeb\x0c\x00\x9a\x90\x9e\xba\x9e\x9f\x0b\xca\xdb\xff\xff\xff\xff\xff\xff\xff\xff\xff\xff\xff\xff\xff\xff\xff\xff\xff\xff\xff\xff\xff\xff\xff\xff\xff\xff\xff\xff\xff\xff\xff\xff\xff\xff\xe9\xbd\xbf\xbb\x00\xbe\x0b\xac\x9a\xfa\x9a\xbf\xe0\x9a\x00\x90\x9a\x0b\xcb\xa9\xae\xbe\x90\xab\x00\xa9\n\x9a\xbf\xbe\x9f\x00\xfc\x9a\xeb\xc9\t\xad\xb9\xeb\xfb\x0b\xc0\xb0\x9a\xe9\xcb\x0f\n\n\x90\xb9\xeb\t\x0f\xab\x0f\xa9\xa0\xfa\x90\xab\xff\xff\xff\xff\xff\xff\xff\xff\xff\xff\xff\xff\xff\xff\xff\xff\xff\xff\xff\xff\xff\xff\xff\xff\xff\xff\xff\xff\xff\xff\xff\xff\xff\xff\xfb\n\x00\x0c\xbe\x9b\xe9\x9b\xfa\x90\xf0\x90\xab\x00\x00\x00\t\t\x0f\x0b\xfb\xfe\x0b\r\xa9\x00\t\x0b\xcb\xa9\n\xb0\xbe\xb9\x0b\xaf\xad\xba\x0f\xb0\xeb\xeb\xab\xeb\xc9\xaa\x9a\x9a\xbf\x90\xfa\x00\x9a\x9e\xb0\x9e\x9a\xfa\xda\x9c\xa9\xcf\xff\xff\xff\xff\xff\xff\xff\xff\xff\xff\xff\xff\xff\xff\xff\xff\xff\xff\xff\xff\xff\xff\xff\xff\xff\xff\xff\xff\xff\xff\xff\xff\xff\xff\xfc\xb9\xfb\x9a\x9a\xe9\xbe\xfa\xf9\xa9\xab\xeb\x9e\xbc\xb0\x00\x00\xa0\xb0\xbe\x9a\xff\x0f\xa0\x90\xb0\n\x90\xb0\xfa\xdb\x00\x9b\xae\x9a\xdb\xab\x0f\xfb\x0f\xbf\t\xbf\x00\xb0\xd0\xf0\xeb\x00\xab\t\xeb\r\xa9\n\x9a\xf0\xb0\xb0\xcb\x00\xb9\xff\xff\xff\xff\xff\xff\xff\xff\xff\xff\xff\xff\xff\xff\xff\xff\xff\xff\xff\xff\xff\xff\xff\xff\xff\xff\xff\xff\xff\xff\xff\xff\xff\xff\xfb\n\x00\xeb\xcb\x9b\xeb\x0b\xa0\xf0\xb0\x9a\xe9\x0b\x00\xb0\x00\x90\xa9\t\xff\xf0\x90\t\xa0\x00\x90\xa0\xf9\xa9\xba\xb0\xb0\xbf\xad\xa0\xd0\xf0\xb0\xba\x9a\x9e\x00\xaf\n\x0b\xa9\xbc\x9e\x90\x9a\xb0\x9a\t\xa9\xca\x9a\xda\xca\x90\xb0\xbc\xff\xff\x9f\xff\xff\xff\xff\xff\xff\xff\xff\xff\xff\xff\xff\xff\xff\xff\xff\xff\xff\xff\xff\xff\xff\xff\xff\xff\xff\xff\xff\xff\xff\xff\xfe\x9b\x9b\xb0\xbe\x9e\x9e\x90\x9f\x0b\xcb\xeb\x90\xb9\xcb\x00\x90\x0b\xb0\xfa\xab\xee\x0b\x9e\t\x0b\x0b\xdb\xba\xf0\xe9\x0c\x9a\xe9\x0b\x0b\xab\t\xaf\xda\xbe\x9a\xdb\x9a\x90\x9a\x9e\x00\xa9\x0e\x90\xd0\xa0\x9e\x0b\t\xa9\xa0\x90\xa0\x00\t\xbf\xe0\x00\x90\x9f\xff\xff\xff\xff\xff\xff\xff\xff\xff\xff\xff\xff\xff\xff\xff\xff\xff\xff\xff\xff\xff\xff\xff\xff\xff\xff\xff\xff\xff\xff\x0c\xac\xbe\x0b\xa9\xa9\xab\x00\xb0\xb0\xbc\x0b\xca\xb0\xb0\x00\x00\t\xaf\xbe\x9a\x9e\t\n\x00\t\xab\xef\xab\xba\xb0\t\xba\xda\xf0\x9a\xbe\x9a\xbb\xda\xfb\xaf\xa9\xe9\xad\t\x0b\n\x90\xa0\xa9\xcb\t\x00\xb0\xda\xdb\x0b\x00\t\x00\xbc\x90\x00\x00\x00\xff\xff\xff\xff\xff\xff\xff\xff\xff\xff\xff\xff\xff\xff\xff\xff\xff\xff\xff\xff\xff\xff\xff\xff\xff\xff\xff\xff\xff\xff\xbb\x9a\xdb\xe9\xfa\x9e\x9e\xb0\x0f\x0f\x9a\x9e\x90\x0b\xcb\x0b\x90\x0f\x90\xfb\xed\xa9\xa0\x90\x90\xa9\xa9\x0b\xc0\xdb\x0b\t\xaf\xb0\x0b\xcb\xcb\x0b\xcb\xeb\x0b\xda\x9e\x0b\xc0\xa0\xbc\t\n\x90\x90\xb0\x9a\x9b\x00\xb0\xa0\x00\t\x00\t\x00\x00\x00\x00\x00\x9f\xff\xff\xff\xff\xff\xff\xff\xff\xff\xff\xff\xff\xff\xff\xff\xff\xff\xff\xff\xff\xff\xff\xff\xff\xff\xff\xff\xff\xff\x00\xa9\xaa\x9a\x0b\xf0\xb0\xbf\xba\x90\xac\xb0\xb0\xf0\xb0\xb0\n\x90\xab\xaf\xe9\n\xda\n\x00\x90\xda\xfb\x0b\xa0\xbc\n\xfa\xc0\xbc\xb0\xba\xda\xb0\xb0\xfe\xba\x90\xb0\x0b\t\x00\xbc\xa9\xcb\n\x00\xa0\x00\x0b\t\t\t\x00\x00\x00\x00\x00\x90\x00\x00\x9b\xff\xff\xff\xff\xff\xff\xff\xff\xff\xff\xff\xff\xff\xff\xff\xff\xff\xff\xff\xff\xff\xff\xff\xff\xff\xff\xff\xff\xfe\x9b\xf0\xf9\xfa\xda\x0b\xbf\xf0\xe9\n\x99\xab\xcb\t\x0b\x0e\x90\x00\xb9\xfe\x90\xe9\x00\x90\t\xaf\xaa\x9a\x9a\x9f\n\x90\x9b\xbb\x0b\x0b\xc9\xa9\xeb\xdb\x0b\x9e\x0b\xca\x90\x00\xba\x00\x9a\x00\x90\xb0\x90\x9a\x90\n\x00\x00\x00\x00\x00\x00\x00\x00\t\x00\t\xff\xff\xff\xff\xff\xff\xff\xff\xff\xff\xff\xff\xff\xff\xff\xff\xff\xff\xff\xff\xff\xff\xff\xff\xff\xff\xff\xff\xff\xa9\xa9\xab\x0b\xbf\x0f\x0b\x0b\x9e\xbd\xae\x90\xb0\xe0\xbc\x9a\xf0\xb0\x0e\x9f\n\x9a\x9a\t\n\x9a\x9f\xaf\xcb\xb0\xb0\xb0\x0f\xaf\x0e\x9a\xb0\xb0\xba\xb0\xf0\xbb\xf0\xb0\xa9\xa9\t\xa9\t\n\x00\x00\x00\x00\t\t\x00\x00\x00\x00\x00\t\x00\t\x00\x00\x00\xbf\xff\xff\xff\xff\xff\xff\xff\xff\xff\xff\xff\xff\xff\xff\xff\xff\xff\xff\xff\xff\xff\xff\xff\xff\xff\xff\xff\xff\xbc\xbe\x9a\xf0\xf0\x9a\xfa\xf0\xa9\xea\x90\xa9\x0b\t\x0b\t\xa9\x0b\x0b\xaf\t\x00\t\xa0\x90\x9b\xe9\xba\x9a\xfb\xbc\n\x90\xf0\xb0\xa9\xcb\x0f\r\xaf\xab\xe0\x00\t\x00\x00\x00\x00\xa0\xa9\t\n\x9a\x90\n\x00\x00\x00\x00\x00\x00\x00\x00\x00\x00\x00\x00\x9f\xff\xff\xff\xff\xff\xff\xff\xff\xff\xff\xff\xff\xff\xff\xff\xff\xff\xff\xff\xff\xff\xff\xff\xff\xff\xff\xff\xff\t\xa9\xad\xbf\x0b\xbe\x9b\x0b\xbe\x90\xbb\xca\x90\x9a\x00\x9a\x9a\xc9\xa0\xbe\xba\x0f\x00\t\xa0\xbe\xbb\xe0\x9f\x00\t\xa9\x0b\xab\xe0\x90\xb0\xb0\xba\xbb\xcb\t\x0b\x00\x00\x90\x00\x90\x90\x90\n\t\x00\x00\x90\x00\t\x00\x00\x00\t\x00\x00\x00\x00\t\x00\x9f\xff\xff\xff\xff\xff\xff\xff\xff\xff\xff\xff\xff\xff\xff\xff\xff\xff\xff\xff\xff\xff\xff\xff\xff\xff\xff\xff\xfe\x9a\x9f\n\x00\xab\xe9\xb0\xfa\t\xab\xc0\xb9\xe0\xa9\xf9\xad\xa9\xa9\xe9\xd0\x0c\x90\xa9\x00\x0f\x0b\xda\r\xa0\xfb\xbe\x9e\t\xf9\xfa\x0b\x0e\x0b\xcb\xcb\xad\n\x00\x90\x00\x00\x00\x00\x00\x00\t\x00\x00\x00\t\x00\x00\x00\x00\x00\x00\x00\x00\x00\t\x00\x00\x0b\xff\xff\xff\xff\xff\xff\xff\xff\xff\xff\xff\xff\xff\xff\xff\xff\xff\xff\xff\xff\xff\xff\xff\xff\xff\xff\xff\xfd\xa9\xa0\xb9\xda\x9c\xb9\xeb\x0b\xda\xd0\xbb\xc0\xb0\x90\x00\xa9\x0b\xf0\xba\xa9\xa9\xa9\x00\x9a\x90\xba\xaf\xfa\xbb\xa0\xa9\xa9\xa0\xa0\xbd\xac\x9b\t\xa9\xbe\x9a\x90\x90\x00\x00\x00\x00\x00\x00\t\x00\t\x00\x90\x00\x00\t\x00\x00\x00\x00\x00\x00\x00\x00\x00\t\x00\xff\xff\xff\xff\xff\xff\xff\xff\xff\xff\xff\xff\xff\xff\xff\xff\xff\xff\xff\xff\xff\xff\xff\xff\xff\xff\xff\xfe\x9a\xda\n\t\xab\n\x0b\xe0\xb0\xa9\xe0\xb0\x0b\x0b\x0b\n\x90\x0f\t\xe0\x90\x00\xb0\x00\xb0\xbf\xf0\xb0\xf9\xf9\xbe\x9a\x9e\x9b\xea\x9b\xa0\xda\x9e\t\xe9\x00\x00\x00\x00\x00\x00\x00\x00\x00\x00\x00\x00\x00\x00\x00\x00\x00\x00\x00\x00\x00\x00\t\x00\x00\x00\t\xbf\xff\xff\xff\xff\xff\xff\xff\xff\xff\xff\xff\xff\xff\xff\xff\xff\xff\xff\xff\xff\xff\xff\xff\xff\xff\xff\xfe\t\xa9\xbc\x9a\x9c\xbe\x9e\x9f\x0f\x0b\t\xa9\xad\x00\xb0\x9c\x0b\x0b\x0b\xc9\xaa\x9a\x00\x9a\x9a\xda\xbf\xad\xaa\xba\xbc\xbc\xb0\x9e\xb9\xc0\t\xa9\xa0\x9b\n\x00\x00\x00\x00\x00\x90\x00\x00\x00\x00\x00\t\x00\x00\x00\x00\x00\x00\x00\x00\x00\x90\x00\x00\x00\x90\x9c\x9f\xff\xff\xff\xff\xff\xff\xff\xff\xff\xff\xff\xff\xff\xff\xff\xff\xff\xff\xff\xff\xff\xff\xff\xff\xff\xff\xf0\x9a\x9c\x00\xa9\n\t\xa9\xa0\xa0\xbc\xba\r\n\x0b\xc9\xa9\xa9\x00\xbe\x9a\xc9\x00\x90\xbc\xbf\xaf\xab\xcb\xad\xa9\xba\x9a\n\x9b\xca\xb0\xf0\xb0\x90\xa0\t\x00\x00\t\t\x00\x00\x00\t\x00\x00\x00\x00\x00\x90\x00\x00\x00\x00\x90\x00\x90\x00\x00\x00\x00\x00\xbe\x0f\xff\xff\xff\xff\xff\xff\xff\xff\xff\xff\xff\xff\xff\xff\xff\xff\xff\xff\xff\xff\xff\xff\xff\xff\xff\x9f\xfe\x90\xa9\xa9\n\x90\xb0\x90\x90\x9a\x9a\r\xba\t\x90\xb0\x0b\x9e\t\xf0\xa9\xa0\x9a\x00\x0b\x0b\xfd\xeb\xe9\xfb\xeb\xef\xad\x90\x00\xb0\t\n\x0f\x0b\xcb\x00\x00\t\x00\x00\x00\x00\x90\x00\x00\x00\x00\x00\x00\x00\x00\x00\x00\x90\x00\x00\x00\x00\x00\x00\x90\x00\xbf\x0b\xff\xff\xff\xff\xff\xff\xff\xff\xbf\xff\xff\xff\xff\xff\xff\xff\xff\xff\xff\xff\xff\xff\xff\xff\xfe\xbf\xfa\t\x00\x00\x90\t\x00\x00\x00\t\t\xa0\t\xa0\xa0\x0b\x00\xa9\n\x0f\x00\x9a\t\xa9\xad\xa0\xba\xdb\xb0\xa9\xf0\x9b\x9a\x0f\x0b\xad\xb0\xa9\x90\xbc\xb0\x00\t\x00\x00\x00\x00\x00\x00\x00\x00\x00\x00\x00\x00\x00\x00\x90\x00\x00\x00\x00\x00\x00\x00\x00\x00\t\xfe\x0b\xff\xff\xff\xff\xff\xff\xff\xff\xff\xff\xff\xff\xff\xff\xff\xff\xff\xff\xff\xff\xff\xff\xff\xff\xa9\t\t\x00\t\x00\x00\x00\x00\x00\x00\x00\x00\t\xa0\t\t\xa0\x9b\xc0\xbf\xf0\x9a\xc0\x90\t\x0b\xff\x0f\xae\x0b\xf9\xab\xbe\xe0\xb0\xa9\xf0\n\x90\n\t\x00\x90\x90\x00\x00\t\x00\x00\x00\x00\x00\x00\x00\x00\x00\x00\x00\x00\x00\x00\x00\x00\x00\x00\x90\x00\x90\x0b\xf0\x9f\xff\xff\xff\xff\xff\xff\xff\xff\xff\xff\xff\xff\xff\xff\xff\xff\xff\xff\xff\xff\xff\xff\xff\x90\x90\x90\x00\x00\x00\x00\x00\x00\x00\x00\x00\x00\t\x00\t\x0b\xf0\t\xe0\x0b\x0b\xa0\xa9\x0b\n\x9a\xfa\x9a\xba\x9b\xfa\xba\xd0\x0b\xff\t\x00\xba\x9d\xa0\xf0\xb0\xb0\x00\x00\t\t\x00\x00\x00\x00\x00\x00\x00\x00\x00\x00\x00\x00\x00\x00\x00\x00\x90\x00\x00\x00\x00\t\xa9\xed\x0f\xff\xff\xff\xff\xff\xff\xff\xff\xff\xff\xff\xff\xff\xff\xff\xff\xff\xff\xff\xff\xff\xff\xf0\x00\x00\x00\t\x00\x00\x00\x00\x00\x00\t\x00\x00\x00\t\x00\x00\x00\xb0\xb0\xb0\xbe\xcb\xda\x00\x90\xcb\x9e\xbf\xf0\xf0\t\xcb\xba\xb0\xbe\xbe\x90\x9e\n\x90\t\x00\x0b\x00\t\x00\x00\x00\t\x00\x00\x00\x00\x00\x00\x00\x00\x00\x00\x00\x00\x00\x00\x00\x00\x00\x00\x90\x00\t\x00\xbf\xff\xff\xff\xff\xff\xff\xff\xff\xff\xff\xff\xff\xff\xff\xff\xff\xff\xff\xff\xff\xff\xff\x00\x90\x90\x00\x00\x00\x00\x90\x00\x00\x00\x00\x00\x00\x00\x00\x00\x90\t\x00\x9a\t\xbf\n\t\n\x0b\n\xbb\xeb\xef\xaf\xeb\xbc\xb9\xad\xaf\x00\xa9\xaf\t\n\x9a\x9e\x90\t\x00\t\x00\x00\x00\x00\x00\x00\x00\x00\x00\x00\x00\x00\x00\x00\x00\x00\x00\x00\x00\x90\x00\x00\t\x00\t\xff\xff\xff\xff\xff\xff\xff\xff\xff\xff\xff\xff\xff\xff\xff\xff\xff\xff\xff\xff\xff\xff\xf0\x90\x00\x00\t\x00\x00\x00\x00\x00\x00\x00\x00\x00\x00\x00\x00\x00\x00\n\x9a\x00\x9f\xea\x9b\xca\x90\x90\xbb\x0f\xff\xfa\xbf\x0b\xcb\xea\xb0\xbf\xeb\t\xe9\xa0\xa9\x00\t\x00\x00\t\x00\x00\x00\x00\x00\x00\x00\x00\x00\x00\x00\x00\x00\x00\x00\x00\x00\x00\x00\x00\x00\t\x00\x90\t\x0f\xff\xff\xff\xff\xff\xff\xff\xff\xff\xff\xff\xff\xff\xff\xff\xff\xff\xff\xff\xff\xff\xff\xc0\x00\x00\x00\x00\x00\x00\x00\x00\x00\x00\x00\x00\x00\x90\x00\x00\x00\x00\x90\x00\x90\x9a\xf0\xda\t\x0e\x0f\x0f\xff\xeb\xed\xfa\x9e\xba\x99\xaf\x0b\xf0\x9a\xbe\t\x00\x9a\x9a\t\t\x00\x00\x00\x00\x00\x00\x00\x00\x00\x00\x00\x00\x00\x00\x00\x00\x90\x00\x00\x00\x00\x00\x00\x00\x00\x00\xbf\xff\xff\xff\xff\xff\xff\xff\xff\xff\xff\xff\xff\xff\xff\xff\xff\xff\xff\xff\xff\xff\xff\x00\x00\x90\t\x00\x00\x00\x90\x00\x00\x00\t\x00\x00\x00\x00\x00\x00\x00\x00\x9a\x00\xbf\x0b\xa0\x9a\x99\xbb\xfa\xab\xff\xbb\x0b\xe9\xbc\xba\x90\xf0\xfe\t\x0b\xca\x9a\x00\t\xa0\x00\x00\x00\x00\x00\x00\x00\x00\x00\x00\x00\x00\x00\t\x00\x00\x00\x00\x00\x90\t\x00\x00\x00\x00\t\r\x0b\xff\xff\xff\xff\xff\xff\xff\xff\xff\xff\xff\xff\xff\xff\xff\xff\xff\xff\xff\xff\xff\xfe\x90\x00\x00\x00\x00\t\x00\x00\x00\x00\x00\x00\x00\x00\x00\x00\x00\x00\x00\x00\t\n\x0b\xc9\xad\x00\xa0\x00\xbf\xbc\xbc\xbe\xf0\xba\xfb\xcb\xab\x0b\xab\xcb\xaf\t\x00\x9a\x9a\t\x00\x90\x00\x00\x00\x00\x00\x00\x00\x90\x00\x00\x00\x00\x00\x00\x00\x00\x00\x00\x00\x00\x00\x00\x00\x90\n\x9f\xef\xff\xff\xff\xff\xff\xff\xfc\xbf\x9f\xf9\xff\xff\xff\xff\xd9\x9f\x9f\xff\xff\xff\xf0\x00\x90\x00\x90\x00\x00\x00\x00\x00\x00\x90\x00\x00\x00\x00\x00\x00\x00\x00\x00\x00\t\xbe\xbe\x90\xa9\t\xe9\xf0\xbb\xff\xa9\xeb\xc9\xb0\xb0\xbc\xf0\x9e\xf0\xbc\x9a\t\xa0\x00\x90\x00\x00\x00\x00\x00\x00\x00\x00\x00\x00\x00\x90\x00\x00\x00\x00\x00\x00\x00\x00\x00\x00\x00\x90\t\n\x99\xeb\xff\xff\xff\xfe\xf9\xa9\xbf\x9f\xf9\xf9\xf0\xf0\xbd\xbf\xff\xb0\xfb\x9f\t\xff\xff\xe0\x00\x00\x90\x00\x00\x00\x00\x00\x00\x00\x00\x00\x00\x00\x00\x00\x00\x00\x00\x00\t\x0b\xae\x90\n\x90\xba\xbb\xaf\xaf\xea\x9e\xb0\xba\xaf\x0f\xeb\x00\xaf\xbe\x9a\t\x00\x90\x9a\x00\x00\x00\x00\x00\x00\x00\x00\x00\x00\x00\x00\x00\x00\x00\x00\x00\x00\x00\x00\x00\x00\x00\x00\x00\x00\x9c\n\x9f\xff\xff\xff\xb9\xdb\xdf\xdb\xfd\xbf\xbf\x9f\xbd\xbe\x99\x9d\xdb\x9c\xb9\x9a\x99\x0f\xf0\x90\x00\t\x00\x00\x00\x00\x00\x00\x00\x00\x00\x00\x00\x00\x00\x00\x00\x00\x90\x00\t\xfb\xaf\t\xa0\x9e\x9e\x9e\x90\xbc\xb0\xe9\xeb\xda\xb0\xda\xf9\xca\xff\xe9\xe0\xb0\xa0\t\t\t\x00\x00\x00\x00\x00\x00\x00\x00\x00\x00\x00\x00\x00\x00\x00\x00\x00\x00\x00\x00\t\x00\x00\x00\xb0\x90\x0b\xff\xfe\x90\xdb\x0f\xbf\xfd\xbf\xdf\x9f\xbd\x9f\x9b\xff\xab\xdb\xfb\xdb\xdb\x0f\x90\x90\x00\x00\x00\x90\x90\x00\x90\x00\x90\x00\x90\x00\x00\x00\x00\x90\x00\x00\x00\x00\x00\n\x9e\x90\xa0\x9f\x0b\xfa\xfa\xfe\xbb\xcb\x9e\x9e\xbf\x0b\xaf\n\xb9\xba\xfa\x9a\t\t\xa0\x00\x00\x00\x00\x00\x00\x00\x00\x00\x00\x00\x00\x00\x00\x00\x00\x00\x00\x00\x00\x00\x00\x00\x00\x00\x00\x00\x0b\xcb\xfc\x99\t\xb0\xfb\xdb\xff\xf9\xfb\xe9\xda\xf9\xfd\xb9\xdb\xbd\xbd\xbc\xbf\x99\xad\xa0\x00\x00\x00\x00\x00\x00\x00\x00\x00\x00\x00\x00\x00\x00\x00\x00\x00\x00\x00\x00\x00\x9b\xef\xa0\x9a\x00\xbf\x0b\xe9\xa9\xe0\xb0\xa9\xa9\xe0\xb0\t\xef\x0e\x0f\xe9\xac\x90\xa0\x00\x90\x00\x00\x90\x00\x00\x00\x00\x00\x00\x00\t\x00\x00\x00\x00\x00\x00\x00\x00\x00\x00\x00\x00\x00\t\x00\xb0\x90\t\xac\xbf\x0f\x9d\xbd\xaf\x9f\xbd\xff\xbf\x9a\xdb\x9f\xfb\xcb\xdb\xdb\xf0\x9f\t\t\t\x00\x00\x00\x00\x00\x00\x00\x00\x00\x00\x00\x00\x00\x00\x00\x00\x00\x00\x00\t\xa9\xa9\t\xad\x0b\x00\xad\xcb\x0f\t\x00\x90\x9a\x9a\x9e\n\x90\xbf\xfa\x9e\xb0\xa0\x90\x90\x00\x90\x00\x00\x00\t\x00\t\x00\x00\x00\x00\x00\x00\x00\x00\x00\x00\x00\x00\x00\x00\x00\x00\x90\x00\x90\x90\t\xa0\x99\t\xf9\xfb\xff\xf9\xf9\xff\x99\xf9\xfd\xf9\xfb\x9d\xbd\xa9\xb9\x9d\xb0\xb9\x00\x00\x00\x00\x00\x00\x00\x00\x00\x00\x00\x00\x00\x00\t\x00\x00\x00\x00\x00\x00\x00\n\xf0\xe9\n\xbc\xbf\xbe\xb0\xe9\xa0\xb0\n\x00\t\x00\xc9\x00\x00\xbe\xf0\xf9\xad\xa0\x00\x90\x00\x00\x00\x00\x00\x00\x00\x00\x00\x00\x00\x00\x00\x00\t\x00\x00\x00\x00\x00\x00\x00\x00\x00\x00\x00\x00\x00\x90\xa9\xf0\x9b\x9f\x9b\xfb\xff\x9b\xff\x9f\xbb\xdb\xdf\xfb\x9f\x9f\x9f\xab\xd9\xcb\t\t\t\x00\x00\x00\x00\x00\x00\x00\x00\x00\x00\x00\x00\x00\x00\x00\x00\x00\x00\t\t\xa9\n\x90\xda\x00\x9b\xcb\xb0\xf0\x0f\t\t\x00\xb0\x00\x0b\x00\t\xaf\n\xf0\t\xa9\x00\x00\x00\x00\x00\x00\x00\x00\x00\x00\x90\x00\x00\x00\x00\x00\x00\x00\x00\t\x00\x00\x00\x00\x00\x00\x90\x00\x90\t\x00\x9b\xfb\xcb\xfd\xbd\xf9\xfc\xb9\xfb\xdf\x9f\xb9\xad\xf9\xf9\xb0\xd9\xa9\xb9\x00\x00\x00\t\t\x00\x90\x00\x00\x90\t\x00\x90\x00\x00\x00\x00\x00\x00\t\x00\x00\t\xe0\xb0\xf0\xa9\xfa\xea\xb0\xcb\x0b\x00\x00\x00\x00\t\x00\xd0\x00\x90\t\xaf\x00\xb0\x00\x00\x90\x90\x00\t\x00\t\x00\x90\x00\x00\x00\x00\x00\x00\x00\x00\x00\x00\x00\x00\t\x00\x00\x00\x00\x00\x90\x00\x90\xbd\xbc\x99\xfb\xdb\xfb\xf9\xfb\x9e\xf9\xfb\xff\x0f\x9f\x0f\x9a\xdf\x9b\xbd\x9e\x9a\x90\x90\x00\x00\x00\x00\x00\x00\x00\x00\x00\x00\x00\x00\x00\x00\x00\x00\x00\x00\n\x9a\x0b\xcb\n\xda\x00\x9f\x0e\xb0\x00\x9a\x90\x0b\x00\x9a\xc0\x00\x00\x00\x00\x00\x9a\x0f\x00\x90\x00\x00\x00\x00\x00\x00\x00\x00\x00\x00\x00\x00\x00\x90\x00\x00\x00\x00\x00\x00\x00\x00\x00\t\x00\x00\x00\x90\x00\x90\xb9\xaf\xbd\xbf\xfd\xbf\x9f\xdb\xdf\xf9\xf9\xff\xdb\xf9\xbd\xb9\xbd\x0b\t\x00\x00\x00\x90\x00\x00\x00\x00\x00\x00\x00\x00\x00\x00\x00\x00\x00\t\x00\x00\x00\x90\x00\x90\x00\x90\t\xad\xa0\xb9\x0b\xcb\x00\x00\x90\x90\x00\t\xc0\xd0\x00\x00\x00\x00\x90\xb0\x00\x90\x00\t\x00\x00\x00\x00\x00\x00\x00\x00\t\x00\x00\x00\x00\x00\x00\x00\x00\x00\x00\x00\x00\x00\x00\x00\x00\x90\xb9\xcb\x9d\xbf\xf9\x9f\x9f\xb9\xf9\xb9\xff\xfb\x9b\xf9\xbe\x9f\x0b\xcb\xd0\xb9\xb9\t\t\x00\x90\x00\x00\x00\x00\x00\x00\x00\x00\x00\x00\x00\x00\x00\x00\x00\x00\x00\xb0\xa9\xa9\xa9\xa0\x9a\x9e\n\xd0\xb0\x90\t\xac\xa0\x00\x00\t\x00\x90\x00\x00\t\x00\x00\x90\x00\x00\x00\x00\x90\x00\x00\x00\x00\x00\t\x00\x00\x00\x00\x00\x00\x00\x00\x00\x00\x00\x00\x00\x00\x00\x00\t\t\t\xb9\xeb\xdb\x9f\xbf\xfb\xcf\xbf\xff\xbd\xbd\xff\x9e\xf9\xf9\xfd\xbb\x9b\xd0\xd0\xb0\x00\x00\x00\t\x00\x00\x90\x00\x00\x00\x00\x00\x00\x00\x00\x00\x00\x00\t\t\x00\x90\x00\x00\t\xa0\x90\x90\n\x00\n\x9a\x90\x90\x90\x00\x00\x0c\x00\t\x00\x00\x00\x00\x00\x00\x00\x00\x00\x00\x90\x00\x00\x90\x00\x00\x00\x00\x00\t\x00\x00\x00\x90\x00\x00\x00\x00\x00\x00\t\x00\x90\n\x9d\xa9\xf9\xf9\xff\x0f\x9b\xdb\x9f\x9b\xdb\xeb\xf9\xbd\x9b\x9e\x9b\x9c\x99\xa9\xa0\x90\x90\x90\x00\x00\x00\x00\x00\x00\x00\x00\x00\x00\x00\x00\x00\x00\t\x00\x00\xa0\x0b\x00\xb0\x9a\x9a\t\xa0\xa9\xa9\t\t\x00\t\x00\x00\t\x00\x90\x90\x00\x00\x00\x00\t\x00\x00\t\x00\x00\x00\x00\t\x00\x00\x90\x00\x00\x00\x00\x00\x00\x00\x00\x00\x00\x90\x00\x00\x00\x00\x00\x00\x00\x99\xa9\x9f\x9b\x0f\x9b\xf9\xfd\xb9\xf9\xff\xf9\xf9\xff\xff\xbe\xdb\xcf\x9b\x0f\x9c\x9b\t\xa0\x00\x90\x00\t\x00\x00\x00\t\x00\t\x00\x00\x00\x90\x00\x00\x00\x00\t\x00\t\n\x00\t\x00\t\x00\x00\x00\x00\x90\x90\xb0\x90\x00\x00\x00\xe0\x00\x00\x00\x00\x00\x00\x00\x00\t\x00\x90\t\x00\x00\x00\x00\x00\x00\x00\x90\x00\x00\x00\x00\x00\x00\x00\x00\x00\t\x00\x00\x00\x00\x00\x9e\x9a\xdb\xbd\xf9\xb9\xb9\xf0\xbf\x9b\x9f\xbf\x9b\x99\xf9\xf9\xb9\xed\xbc\xb9\t\xc0\x90\x90\x00\x00\x00\x00\x00\t\x00\x00\x00\x00\x00\x90\x00\x00\x00\x00\t\x00\x9a\x00\t\t\x00\t\x00\t\x00\x90\x9a\x00\xa0\x00\x00\x00\x90\x00\t\x00\x00\x00\x00\x00\x00\x90\x00\x00\x00\x00\x90\x00\t\x00\x00\x90\x00\x00\x00\x00\x00\x00\x00\x00\x00\x00\x00\x00\x00\x00\x00\x00\x90\x9a\xd9\xbd\xb9\xdb\x0f\x9e\x9f\x9f\x9b\xdf\x9b\xdb\xfd\xef\x9f\x0f\xdb\x9b\x9b\x9c\xb0\xb9\t\x00\x90\x90\x00\x00\x00\x00\x00\x00\x00\x00\x00\x00\x00\x00\x00\x00\x00\n\x00\n\x00\x00\x00\x00\x00\x00\x00\x00\x00\x90\x90\x90\t\x00\xc0\xd0\x9c\t\x00\x00\x00\x00\x00\x00\x90\x00\x00\x00\x00\t\x00\t\x00\x00\x00\x00\x00\t\x00\x00\x00\x00\x00\x00\x00\x00\x00\x00\x00\x00\x00\t\x9b\xdb\x9e\xb9\xf9\xf9\xb0\xb9\xf9\xfb\x0f\x9f\x0b\xb9\xad\xb9\xb0\x9e\x9e\x9a\x90\x90\xa0\t\x00\x00\x00\t\x00\x00\x00\x00\x00\x00\x90\x00\x00\x00\x00\x00\x00\x90\t\t\x00\x00\x00\x00\x00\x00\t\x00\t\x00\x00\x00\x9a\t\n\x00\xc0\x00\x00\t\x00\x00\x90\x00\x00\x00\x00\x90\x00\x00\x00\x00\x00\x00\t\x00\x90\x00\x00\x00\x00\x00\x00\x00\x00\x00\x00\x00\x00\x90\t\x9a\x9a\x9e\x99\xdb\x9b\x9b\xdb\xdb\x9e\x99\xf9\xa9\xbd\xbd\xf9\xaf\xdf\x9b\x99\xc9\xb0\t\t\x00\x00\t\x00\x00\x00\x00\x00\x00\x00\x00\x00\x00\x00\x00\x00\t\x00\t\x00\x00\x00\x90\x00\x00\x00\x00\x00\t\x00\x00\x90\x9a\x00\x0c\r\r\x0f\t\t\x00\t\x00\x00\x00\x00\t\x00\x00\t\x00\x00\x00\x00\t\x00\x00\x00\x00\x90\x00\x00\x00\x00\x90\x00\x00\x00\x00\x90\x00\x00\t\xdb\x99\xfb\x90\xda\xda\x9b\x9f\x9f\xb9\xb9\xf9\xbd\xba\x9f\x99\xa9\xed\xb0\xb0\xd9\xa9\x00\x90\t\x00\x00\x00\x00\x00\x90\x00\x00\x00\x00\x00\x00\x00\x00\x00\x00\x00\t\x00\x90\x00\x00\x00\x00\x90\x00\x00\t\t\x00\t\t\t\x00\xca\xc0\xc0\x00\x00\x00\x00\x00\x00\x00\x00\x00\x00\x00\x00\x00\x00\x00\x00\x00\x00\x00\x00\x00\x00\x00\x00\x00\x00\x00\x00\x00\x00\x00\x00\t\xa9\xa9\xf9\x90\xf9\xb9\x9b\xd0\xb9\t\r\x0f\x9f\xcb\xd9\xf0\xbe\x9f\x99\x0f\x9b\n\x9c\xa9\x00\x00\x00\x00\x00\x00\x00\x00\t\x00\x00\x00\x00\t\x00\x00\x00\x00\x00\x00\x00\x00\x00\x00\x00\x00\x00\x00\x90\x00\x00\t\x00\x0e\x0c\x0c\x9c\x90\x90\x00\x90\x00\t\x00\t\x00\x00\x00\x00\x00\x00\t\x00\x00\x00\x00\x00\x00\x00\x00\x00\x00\x00\x00\x00\t\x00\x00\x00\x00\x00\t\t\xd9\xad\xaf\x9a\xd0\xbd\x0b\xd0\xbd\xb9\xf9\xa9\xb9\x0b\r\xf9\x90\xba\xf0\x90\xd9\x00\x90\t\x00\x00\x00\x00\x90\x00\x00\x00\x00\x90\x90\x00\x00\x00\x00\x00\x00\t\x00\x00\x00\x00\x00\x00\x00\x00\x00\x00\x00\x90\xb0\x0f\r\x00\x9a\x00\x0c\t\x00\x00\x00\x00\t\x00\x00\t\x00\x00\x00\x00\x00\t\x00\x90\x00\x00\t\x00\x00\x00\x00\t\x00\x00\x00\x00\x00\x00\x00\x00\x90\x9a\x9b\xdb\x99\t\x9f\x0b\x90\xbd\x9b\x0b\x0b\xd0\xf9\xf9\xb9\xad\xab\xd9\x9b\xda\x9a\x90\t\x00\x00\x90\x00\x00\x00\x00\x00\x00\x00\x00\x00\x00\x00\x00\x00\x00\x00\x00\x00\x00\x90\t\x00\x00\x00\x00\t\x00\x90\x00\t\x00\xde\x90\r\r\x00\x00\x00\t\x00\x90\x00\x00\x00\x00\x00\t\x00\x00\x00\x00\x00\x00\x00\x00\x00\x00\x00\x90\x00\x00\x00\x00\x00\x00\x00\x90\x00\x00\x0b\xc9\xbc\x9b\x0b\xda\x90\x90\xf9\x0b\x0c\x9d\x90\xb9\x0b\t\xcb\x99\xd0\xb0\x9c\xb9\r\x0b\x00\x90\x90\x00\x00\x00\x00\x00\x00\x00\x00\x00\x00\x00\x00\x00\x00\x00\x00\x00\x00\x90\x00\x00\x00\x00\x00\x00\x00\x00\x00\x00\x9a\xda\xd0\x0c\x00\x00\t\xc0\x00\x00\x00\x00\x00\t\x00\x00\t\x00\x00\x90\x00\x00\x00\x00\x00\x00\x00\x00\x00\x00\x00\x00\x00\x00\x00\x00\x00\x00\x00\x00\x90\x9b\x0b\x9c\x99\t\x0b\x9f\x9a\xb9\xf9\xb0\xbb\xd0\xb9\xf9\xb9\x0b\x0f\x0f\x0b\x0f\x0b\t\t\x00\x00\x00\x00\x00\x00\x00\x00\x00\x00\x00\x00\x00\t\x00\x00\x00\x00\x00\x00\x00\x00\x00\x00\x00\x00\x00\x00\x00\x00\x90\x0c\r\xad\t\x0c\x90\xc0\x00\x00\x00\x00\x00\x00\x00\t\t\x00\x00\x00\x00\x00\x90\x00\x00\t\x00\x00\x90\x00\x00\x00\x00\x00\x00\x00\x00\x00\x00\x00\t\x0b\x90\xd9\xa9\xac\xb0\xbd\t\t\xc9\x0b\x0b\xd9\x0b\xd0\n\x9c\xbd\xa9\x99\t\x99\t\x00\x00\x00\x00\x00\x90\x00\x00\x00\x00\x00\x00\x00\t\x00\x00\x00\x00\x00\x00\x00\x00\x00\x00\x00\x00\x00\x00\x00\x00\x00\x00\x00\x00\x9e\xcf\x0e\x00\xc0\x90\x00\t\x00\x90\x00\t\x00\x00\x00\x00\x90\t\x00\x00\x00\x00\x90\x00\x00\x00\x00\x00\x00\x00\x00\x00\x00\x00\x00\x00\x00\t\x00\x90\xf9\xbc\x90\x99\x9d\x9a\x9a\xda\x9a\x90\xd0\x9a\x9a\x9f\xbd\x0b\x90\x9f\n\xd0\x0b\xcb\t\t\t\t\x00\x00\x00\x00\x90\x00\t\x00\x00\x00\x00\x00\x00\x00\x00\x00\x00\x00\x00\x00\x00\x00\x00\x00\x00\x00\x00\x00\x00\x90\x00\x9c\x90\xd0\x90\x00\t\x00\x00\x00\t\x00\x00\x00\x00\x00\x00\x00\x00\x90\x00\x90\x00\x00\x00\x00\x00\x00\x00\t\x00\x00\x00\x00\x00\x00\x00\x00\x00\t\t\x0b\x0b\x0b\x00\xb9\t\x99\x90\x9a\x9b\t\xc9\t\x0b\xd0\xf9\xa9\x99\x0b\x00\x90\x9a\x00\x00\x00\x00\x00\x00\x00\x00\x00\x00\x00\x00\x00\x00\x00\x00\x00\x00\x00\x00\x00\x00\x00\x00\x00\x00\x00\x00\x00\x00\x00\x00\x00\t\xe9\xc0\x0c\xac\t\xc0\x00\x00\x00\x00\x00\x00\x00\x90\x00\t\x00\x90\x00\x00\x00\x00\x90\x00\x90\x00\x90\x00\x00\x00\x00\x00\x90\x00\x00\x90\x00\x00\xb0\xb0\x90\t\x9c\x9b\xd0\xf0\xb0\xf9\xf9\x90\xdb\x9b\xda\x90\x9b\x90\xd0\xf0\x90\x90\xa9\xc9\t\x00\x00\x00\x00\x00\x00\x00\x00\x00\x00\x00\x00\x00\x00\x00\x00\x00\x00\x00\x00\x00\x00\x00\x00\x00\x00\x00\x00\x90\x00\x00\x00\x90\x0c\t\xe9\t\x00\x00\t\t\x00\x00\t\x00\x90\x00\x00\x00\t\x00\x90\t\x00\x90\x00\x00\x00\x00\x00\x00\x00\x00\x00\x00\x00\x00\x00\x00\x00\t\x90\xd0\t\xbd\xa9\xa9\x0b\x9b\xdb\x90\xb0\xf9\xb9\xad\xad\xb9\xe9\xeb\x9b\t\xad\xa9\x90\xb0\x00\t\x00\x90\x00\x00\x00\x00\x00\x00\x00\x00\x00\x00\x00\x00\x00\x00\x00\x00\x00\x00\x90\x00\x00\x00\x00\x00\x00\x00\x00\x00\x00\x00\x0f\xc0\x00\xc0\xc0\t\x0c\n\x00\x90\x00\x00\x00\x00\x90\x00\x00\x00\x00\x00\x00\x00\x00\x00\x00\x00\x00\x00\x90\x00\x00\x00\x00\t\x00\x00\x00\x90\t\x0b\x90\x90\x99\x9b\x9c\x99\x9c\xbd\x99\xbc\x9f\x9b\xdb\xde\x90\x9d\xad\xa9\x90\x90\t\x00\x90\x00\x00\x00\t\x00\x00\x00\x00\x00\x00\x00\x00\x00\x00\t\x00\x00\x00\x00\t\x00\x00\t\x00\x00\x90\x00\x00\x00\x90\t\x00\x00\x90\x9c\x90\x90\t\x00\t\xc0\xd0\x00\x00\x00\x00\x90\x00\x00\x00\x90\t\t\t\t\x00\x90\x00\x90\x00\x00\x00\x00\x00\x00\x00\x00\x00\x00\x00\t\x0b\x00\x9b\xe9\x0f\r\xb9\xbe\x9b\x9a\xdf\x9b\x9b\xdb\xbd\xbf\xff\x0b\x9b\xda\xc9\xa9\xa0\x90\t\x00\x90\x00\x00\x00\x00\x00\x00\x00\x00\x00\x00\x00\x00\x00\x00\x00\x00\x00\x00\x00\x00\x00\x00\x00\x00\x90\x00\x00\x00\x00\t\x00\x0c\x00\xac\x0c\x00\x0c\x90\t\x00\x00\x00\x00\x00\x00\x00\x00\x00\x00\x90\x00\x00\x00\x00\x00\x00\x00\x00\x00\x00\x00\x00\x00\x00\x00\x00\x00\x00\t\xa0\x99\xb0\x99\xb9\xb9\x0f\x99\xb9\xf9\xb9\xbd\xbd\xbd\xff\xf9\xf0\xfd\xad\xa9\x9a\x9c\x90\x0b\x00\x00\x00\x00\x00\x00\x00\x00\x00\x00\x00\x00\x00\x00\x00\x00\x00\x00\t\x00\x00\x00\x00\x00\x00\x00\x00\x00\t\x00\x00\x00\x00\t\t\xc9\xc9\xa9\x0c\x90\x00\xc0\xe9\x00\x90\x00\t\x00\x00\x90\x00\x00\x00\t\x00\x00\t\x00\x00\x00\x00\x00\x00\x00\x00\x00\x00\x00\x00\x00\x00\x90\x99\x0b\r\x0b\xc9\xf9\xf9\x9b\xdf\x9b\xdf\xdb\x9b\xff\xfb\xdf\xff\xb0\x99\xf9\xad\x90\xb0\x90\t\x00\x90\x00\x00\x00\x00\x00\x00\x00\x00\x00\x00\x90\t\x00\x00\x00\x00\x00\x00\x00\x00\x00\x00\x90\x00\x90\x00\x00\x90\x90\x90\x00\xcc\xac\x00\xc0\x00\x00\xcb\r\x0c\x00\x00\x00\x00\x00\x90\x00\x90\x00\x00\x00\t\x00\x00\x00\x00\x00\x00\x00\x00\x00\t\x00\x00\x00\t\x00\t\xa9\x0e\x90\x9b\x99\x9b\t\xbd\xbd\xb9\xf9\xbb\xff\xdf\x9f\xdf\xbf\x9f\xdf\xcb\x0f\x90\xa9\x00\t\x00\x00\x00\t\x00\x00\x00\x00\x00\x00\x00\x00\x00\x00\x00\x00\x00\x00\x00\x00\x00\x00\x00\t\x00\x00\x00\t\t\x00\x00\x00\x00\x90\xb0\xc9\xe9\r\r\x0b\x0c\x0c\xbc\x90\x00\x90\x00\x00\x00\x00\x00\x90\t\x00\x00\x90\t\x00\x90\x00\t\x00\x90\x00\x00\x00\x00\x00\x00\x00\x00\x90\x99\xbd\t\xfb\xdf\x9b\xdb\x9b\xdb\x9f\xd9\x9b\xff\xff\xff\xdf\xff\xbf\xbd\xb0\xf9\x9e\x9a\x90\x90\x90\x00\x00\x00\x00\x00\x00\x00\x00\x00\x00\x00\x00\x00\x00\x00\x00\x00\x00\x00\x00\x00\x00\x00\x00\x00\x00\x00\x90\x90\t\xa0\x00\xc9\xf0\xc0\xca\xc0\x0c\t\xc9\xc0\xe0\x90\x00\x00\x90\x00\x90\x00\x00\x00\x00\x90\x00\x00\x00\x00\x00\x00\x00\x00\x00\x00\x00\x00\x00\x00\x00\t\t\xf0\x9a\x9b\t\xb9\xf9\xf9\xf9\xb9\xdb\xbf\xff\xdb\xfd\xbf\xff\xfb\xdf\xde\xdb\x9e\x99\t\xc0\x00\x00\x90\x00\x00\t\x00\x00\x00\x00\x00\x00\x00\x00\x00\x00\x00\x00\x00\x00\x00\x00\x00\x00\x00\t\x00\x00\x00\x00\x00\x00\t\x0c\x9c\xc0\xc9\t\t\xc9\xce\x9e\x0c\x9c\x00\x00\x90\x00\x90\x00\t\x00\x9a\x00\x00\x00\x00\x00\x00\x00\x00\x00\x00\x00\x00\x00\x00\x00\x00\x00\x90\x0b\t\xbd\xbd\x9f\x0f\x9f\xb9\xbd\xbd\xbf\xd9\xbd\xbd\xff\xff\xf9\xfd\xff\xbd\xb0\xf9\xbc\xb0\xb0\t\x00\x00\x00\x00\x00\x00\x00\x00\x00\x00\x00\x00\x00\x00\x00\x00\x00\x00\x00\x00\x00\x00\x00\x00\x00\x00\x00\x90\x00\t\t\x00\xcb\xca\x0f\x0c\xac\x0c\xac\x90\xc9\xcb\xc9\xe9\x00\x00\x00\x00\x90\x00\x00\x00\x90\t\t\x00\t\x00\x00\x00\x00\x00\x00\x00\t\x00\x90\x00\x00\x0b\x9d\xb0\x9b\t\xb9\x9b\x9d\x9f\x9b\xdb\x99\xbf\xdb\xfb\xff\xff\xff\xfb\xf9\xfe\x9f\x0f\x0b\xc9\t\x00\t\x00\x00\x00\x00\x00\x00\x00\x00\x00\x00\x00\x00\x00\x00\x00\x00\x00\x00\x00\x00\x00\x00\x00\x00\t\x00\x00\t\x00\x00\x90\x9c\r\xc0\xf0\x90\xd0\x90\xe9\xca\xc0\xc0\xc0\xc9\x00\x90\x00\x00\x00\x90\x00\x00\x00\x00\x00\x00\x00\x00\x00\x00\t\x00\x00\x00\x00\x00\x00\x00\x90\xb0\x9f\r\xbf\x0b\xd0\xbb\x99\xf9\xbd\xbd\x9b\xbd\xbd\xbf\r\xb9\x9f\xff\xdb\xff\x9b\xd9\xb0\xbc\x90\x00\x00\t\x00\x00\x00\x00\x00\x00\x00\x00\x00\x00\x90\x00\x00\x00\x00\x00\x00\x90\x00\x00\x00\x00\x00\x00\x00\x00\t\x00\x00\x0f\xc0\xfc\x0c\x0c\x0e\x0c\x9c\r\x0f\t\xc9\xa0\x00\x00\x00\t\x00\x00\x90\x00\x90\x00\x00\x00\x00\x90\x00\x00\x00\x00\x00\x00\x00\x00\x00\t\xa9\x99\xb9\xb9\t\x9d\xb9\xd9\xe9\x0b\xda\x9b\x9d\x99\xf9\xe9\xfb\xdf\xff\x9f\xbf\xdb\xfc\xba\xdb\xc9\xa0\x90\x00\x00\x00\x00\x00\x00\x00\x00\x00\x00\x00\x00\x00\x00\x00\x00\x00\x00\x00\x00\x00\x00\x00\x00\x00\x00\x90\x00\x00\x00\x00\xc0\xde\xc0\xda\xd0\t\xc9\xca\x9e\x0c\x0c\xa0\xc0\x90\x00\x90\x00\t\x00\x00\x00\x00\x90\x00\x00\x00\x00\x00\x00\x90\x00\x00\x00\x00\x00\x00\x90\x9a\xda\xd9\xe9\xf9\xfb\x0b\x9b\x99\xb9\t\x90\x9a\x9b\t\x99\xbd\xbb\xbd\xbf\xf9\xe9\xe9\xbd\x90\x9b\t\x00\x00\x00\x00\x00\x00\x00\x00\x00\x00\x00\x00\x00\x00\x00\x00\x90\x00\x00\x00\x00\x00\x00\x00\t\x00\x00\x00\x90\x00\t\t\xc9\xe9\x0f\xc0\xe9\xec\x0e\x9c\t\xc9\x00\x9c\x9c\xad\x00\n\x00\x00\x90\x00\t\x00\t\x00\x00\x00\x00\x90\x00\t\x00\x00\x00\x00\x00\x00\x0b\xd9\xb9\x0b\x9b\x9b\t\xdb\xe9\xdb\xcb\xb9\x0f\x99\r\x9f\x0f\x9f\xdf\xdb\xf9\xff\xbf\x9f\x9e\xb9\xfc\x9e\x00\x00\x00\x00\x00\x00\x00\x90\x00\x00\x00\x00\x00\x00\x00\x00\x00\x00\x00\x00\x00\x00\x00\x90\x00\x00\x00\x00\x00\x00\x00\x00\xbc\xcd\xc0\xf0\xd0\xda\xd0\xe9\xca\x0c\x9c\x00\t\xca\xd0\x90\x90\x00\t\t\x00\x00\x00\x00\x00\x00\x00\x00\x00\x00\x00\x00\x00\t\x00\x00\xd0\xb0\x9f\x9d\xa9\x9b\xdb\x99\x9b\t\x99\xcb\xb9\xeb\xb0\xb9\xb9\xe9\xbf\xf9\xfb\xdf\x9f\xda\xd9\xe9\xab\t\x99\x00\x00\x00\x00\x00\x00\x00\x00\x00\x00\x00\x00\x00\t\x00\x00\x00\x00\x00\x00\x00\x00\x00\x00\x00\x00\x00\x00\x90\x00\x00\xc9\xac\xbc\xca\xde\xad\xe0\xd0\xad\n\xc0\r\x0c\r\n\x00\x00\x90\x00\n\x00\x00\x00\x00\x00\x00\x00\x00\x00\x00\x00\x00\x00\x00\x00\t\x0b\x9f\x9a\x9b\x9f\r\xb9\xad\xbc\x9b\xcb\x99\xd0\x99\xd9\xf9\xf9\xbf\x9f\x9f\xfd\xfb\x9e\xbd\xbb\xdb\xd9\xfc\xa0\x00\t\x00\x00\x00\x00\x00\x00\x00\t\x00\x00\x00\x"/>
    <s v="Janet has a BS degree in chemistry from Boston College (1984).  She has also completed a certificate program in food retailing management.  Janet was hired as a sales associate in 1991 and promoted to sales representative in February 1992."/>
    <n v="2"/>
    <n v="127"/>
    <n v="214885.74799999999"/>
    <n v="1692.0137637795276"/>
  </r>
  <r>
    <n v="4"/>
    <s v="Margaret"/>
    <s v="Peacock"/>
    <x v="0"/>
    <x v="2"/>
    <d v="1937-09-19T00:00:00"/>
    <x v="3"/>
    <s v="4110 Old Redmond Rd."/>
    <s v="Redmond"/>
    <s v="WA"/>
    <s v="98052"/>
    <x v="0"/>
    <s v="(206) 555-8122"/>
    <n v="5176"/>
    <s v="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d\xb9\xbf\xbf\xfb\xfb\x9f\xbd\xbb\xbf\xdb\xf9\xfb\xfb\xfb\xfb\xfb\xfb\xdb\xfb\xdb\xfb\xbf\xbf\xbf\xfd\x00\x00\x00\x00\x00\x00\x00\x00\x00\x00\x00\x00\x00\x00\x00\x00\x00\x00\x00\x00\x00\x00\x00\x00\x00\x00\x00\x00\x00\x00\x00\x00\xbb\xdb\xf9\xbd\xbf\x9b\xb9\xbf\xb9\xfb\xfb\x9f\xb9\xbb\xfb\xbb\xbf\xbb\xfb\x9f\x9b\x9f\xb9\xbf\x9b\xf9\xbf\xbb\xfb\xbf\xbd\xbf\x9f\xbd\xbf\x9f\x9b\xdb\xfb\xfb\xf9\xfb\xb9\xbd\xbb\x9b\xbf\x9b\xbf\xbf\xbf\xbf\xbf\xbf\xbf\xbf\xbf\xbf\xbf\xbf\xfb\xfb\xfb\xba\x00\x00\x00\x00\x00\x00\x00\x00\x00\x00\x00\x00\x00\x00\x00\x00\x00\x00\x00\x00\x00\x00\x00\x00\x00\x00\x00\x00\x00\x00\x00\x00\x9b\xfb\x9f\xbb\x9b\xbd\xbf\xb9\xbf\xb9\xbf\xfb\xdb\xf9\xbd\xbd\xbb\xdb\xbf\xfb\xfb\xfb\xff\xbb\xff\xbb\xf9\xf9\xbd\xb9\xbb\xfb\xbf\xbb\xfb\xfb\xfb\xbf\xfb\x9f\x9b\xb9\xfb\xfb\xb9\xfb\xdb\xfb\xfb\xfb\xf9\xfb\xfb\xdb\xf9\xbf\xbf\xbf\xbf\xbf\x9f\xfb\xfb\xd0\x00\x00\x00\x00\x00\x00\x00\x00\x00\x00\x00\x00\x00\x00\x00\x00\x00\x00\x00\x00\x00\x00\x00\x00\x00\x00\x00\x00\x00\x00\x00\x00\xbf\xb9\xfb\xb9\xfb\xdb\xb9\xbb\xfb\xdb\xf9\xbb\xbf\xbb\xfb\xbb\x9f\xbb\xdb\xb9\xbf\xbf\x9b\xbd\xbb\x9f\xbf\xbb\xfb\xfb\xff\x9b\xdb\x9f\xb9\xbd\xb9\xf9\xfb\xfb\xbf\xbf\xbd\xb9\xfb\x9b\xb9\xbf\xbf\x9f\xbf\xbd\xbf\xbf\xbf\xbf\x9f\xbf\xbf\xbf\xbf\xbf\x9f\xb0\x00\x00\x00\x00\x00\x00\x00\x00\x00\x00\x00\x00\x00\x00\x00\x00\x00\x00\x00\x00\x00\x00\x00\x00\x00\x00\x00\x00\x00\x00\x00\x00\x9b\xff\xbb\xdb\xb9\xb9\xfb\xdb\xdb\xbf\xbb\xf9\xfb\xdf\x9b\xdb\xfb\xdf\xbb\xfb\xf9\xbf\xbf\xfb\xfb\xfb\xdb\xff\x9b\xfb\x9b\xbf\xbf\xb9\xfb\xfb\xbf\xbb\xf9\xbd\xb9\xfb\xbb\xfb\xbd\xbd\xbf\x9b\xdb\xfb\xfb\xfb\xfb\xfb\xfb\xfb\xfb\xfb\xdb\xfb\xfb\xfb\xfb\xf0\x00\x00\x00\x00\x00\x00\x00\x00\x00\x00\x00\x00\x00\x00\x00\x00\x00\x00\x00\x00\x00\x00\x00\x00\x00\x00\x00\x00\x00\x00\x00\x00\t\xbb\xf9\xbd\xbf\x9b\x9f\xbb\xbd\xb9\xf9\xbf\x9b\xbb\xfb\xb9\xbb\xbb\xf9\xbf\xbf\xb9\xbb\x9f\xbd\xbf\xbb\x9b\xfb\x9f\xbf\x9b\xdb\xfb\x9f\x9f\x9b\xdb\xfb\xfb\xbf\xbd\xbf\xb9\xfb\xbb\x9b\xbf\xbb\xbd\xbf\xbf\xbd\xbf\x9f\xbf\xbf\x9f\xbf\xbf\xbf\xbf\xfb\x00\x00\x00\x00\x00\x00\x00\x00\x00\x00\x00\x00\x00\x00\x00\x00\x00\x00\x00\x00\x00\x00\x00\x00\x00\x00\x00\x00\x00\x00\x00\x00\x00\x0b\xdb\x9f\xbb\x9b\xbf\xb9\xbd\xbb\xbf\xbb\xfb\xfb\xdb\x9b\xdb\xf9\xf9\xbf\xf9\xfb\xdb\xff\xbf\xbb\xfb\xdb\xfb\x9f\xbb\xdb\xfb\xbb\x9b\xfb\xbb\xbf\xbb\xfb\x9b\xdb\x9b\xf9\xbf\xb9\xf9\xfb\xf9\xbf\xfb\xfb\xdb\xfb\xfb\xfb\xdb\xfb\xfb\xfb\xfb\xff\xbf\x9b\xf0\x00\x00\x00\x00\x00\x00\x00\x00\x00\x00\x00\x00\x00\x00\x00\x00\x00\x00\x00\x00\x00\x00\x00\x00\x00\x00\x00\x00\x00\x00\x00\x00\t\xbb\xfb\xb9\xfb\xdb\x9b\xfb\xbb\xdb\x9f\x9b\x9f\xbb\xbf\xbb\x9f\xbb\xf9\xbb\xbf\xbf\xb9\xbb\x9f\x9b\xbf\xb9\xfb\xbd\xbb\xbd\xbd\xbf\xb9\xfb\xdb\x9f\xfb\xfb\xbf\xbf\xbf\xb9\xfb\xbb\xb9\xbb\xf9\xbf\xbf\xbf\xbf\xbf\xbf\xbf\xbf\xbf\xbf\xbd\xfb\xfb\xff\x90\x00\x00\x00\x00\x00\x00\x00\x00\x00\x00\x00\x00\x00\x00\x00\x00\x00\x00\x00\x00\x00\x00\x00\x00\x00\x00\x00\x00\x00\x00\x00\x00\x00\xbf\x9b\xdb\x9b\xb9\xfb\x9f\x9f\xbb\xfb\xfb\xfb\xdf\x9b\x9f\xbb\xf9\xbb\xfb\xf9\xb9\xfb\xfb\xfb\xf9\xf9\xfb\xbd\xbb\xf9\xfb\xfb\xf9\xfb\xdb\xbf\xb9\xfd\xb9\xf9\xb9\xf9\xfb\xbd\xbd\xbf\x9f\xbf\xbd\xbb\xfb\xdb\xf9\xfb\xf9\xfb\xfb\xfb\xfb\xfb\xfb\xbb\xe0\x00\x00\x00\x00\x00\x00\x00\x00\x00\x00\x00\x00\x00\x00\x00\x00\x00\x00\x00\x00\x00\x00\x00\x00\x00\x00\x00\x00\x00\x00\x00\x00\x00\x9b\xfb\xbf\xbd\xbb\x9f\xbb\xb9\xf9\xb9\xbd\xbb\xbb\xbd\xb9\xf9\xbf\x9f\xbd\xbf\xbf\xbb\x9f\x9b\xbf\xbb\x9f\xbb\xdb\xbf\x9b\x9b\xbb\x9b\xbd\xb9\xfb\xfb\xbf\xbf\xbf\xbb\xbd\xbf\xbb\xb9\xbb\x9b\xfb\xf9\xbb\xfb\xfb\xfb\xfb\xfb\xdb\xfb\xfb\xff\xbd\xff\x90\x00\x00\x00\x00\x00\x00\x00\x00\x00\x00\x00\x00\x00\x00\x00\x00\x00\x00\x00\x00\x00\x00\x00\x00\x00\x00\x00\x00\x00\x00\x00\x00\x00\xbd\xbd\xb9\x0b\x9f\xbb\x9f\x9f\xbb\xfb\xfb\xf9\xf9\xfb\xbf\xbb\xfb\xbf\xbb\xf9\xf9\xf9\xfb\xfb\xdb\xdb\xfb\x9f\xbb\xdb\xbf\xbf\x9f\xbf\x9b\xaf\x9b\xfb\xdb\x9b\xdb\x9b\xdb\xfb\x9b\xdb\xbd\xbf\xbf\xbf\xff\xbf\xbf\xbf\xbf\xbf\xbf\xbd\xbf\xbf\xbf\xb9\xa0\x00\x00\x00\x00\x00\x00\x00\x00\x00\x00\x00\x00\x00\x00\x00\x00\x00\x00\x00\x00\x00\x00\x00\x00\x00\x00\x00\x00\x00\x00\x00\x00\x00\x9b\xbb\xbb\xfb\xf9\xb9\xfb\xbb\x9f\x9f\x9b\x9f\xbb\xb9\xf9\xbd\xb9\xf9\xbd\xbb\xbb\xbf\xbb\x9f\xbb\xbf\xb9\xfb\xbd\xbb\xdb\xb9\xeb\xb9\xfb\xf9\xbf\xfb\xbf\xbf\xbf\xbf\xbb\x9b\xfb\xbf\x9b\xb9\xfb\xdb\xbb\xdb\xfb\xdb\xf9\xfb\xfb\xfb\xfb\xfb\xfb\xff\x00\x00\x00\x00\x00\x00\x00\x00\x00\x00\x00\x00\x00\x00\x00\x00\x00\x00\x00\x00\x00\x00\x00\x00\x00\x00\x00\x00\x00\x00\x00\x00\x00\x00\x0b\xdb\xdb\x9b\x0b\xfb\x9f\x9f\xbb\xbb\xfb\xfb\xdb\xdb\xbb\xfb\xbf\xbb\xfb\xdb\xdb\xdb\xdb\xf9\xf9\xf9\xfb\xbd\xbb\xdb\xbd\xbf\x9f\x9e\x9b\x9f\xa9\xfd\xb9\xf9\xb9\xf9\xfb\xfb\x9f\x9b\xf9\xfb\x9b\xbf\xfb\xfb\xdb\xfb\xfb\xfb\xfb\xfb\xfb\xfb\xfb\xbf\x00\x00\x00\x00\x00\x00\x00\x00\x00\x00\x00\x00\x00\x00\x00\x00\x00\x00\x00\x00\x00\x00\x00\x00\x00\x00\x00\x00\x00\x00\x00\x00\x00\x00\t\xbb\xbd\xbd\xb9\xbd\xbb\xb9\xf9\xbd\xbb\x9b\xb9\xbd\xb9\xbb\xdb\xdb\x9b\xbb\xbf\xbb\xb9\xbb\xbf\xbb\x9f\xbb\xdb\xb9\xfb\x9b\xbb\xbb\xf0\xb9\xfb\xfb\xbf\xbb\xfb\xfb\xbd\xb9\xfb\xbf\x9b\x9b\xff\xfb\x9f\xbf\xbf\xbf\xbf\xbf\xbd\xbf\xbf\x9f\xbd\xf9\xa0\x00\x00\x00\x00\x00\x00\x00\x00\x00\x00\x00\x00\x00\x00\x00\x00\x00\x00\x00\x00\x00\x00\x00\x00\x00\x00\x00\x00\x00\x00\x00\x00\x00\x00\xbd\xbb\xbb\x9f\xb9\xbd\xbf\xbb\xfb\xbd\xbf\x9f\x9b\xbf\xbd\xbb\xbb\xfb\xdb\xdb\x9f\x9f\xbd\xb9\xbd\xbb\x9f\xbf\x9f\xb9\xf9\xf9\xe9\xbb\xfa\x00\xf9\xfb\x9f\x9f\xb9\xfb\xbf\xbf\xdb\xbb\xfb\x9b\x9b\xfb\xbf\xbf\x9f\xbd\xbf\xbf\xbf\xbf\xbf\xbf\xbb\x00\x00\x00\x00\x00\x00\x00\x00\x00\x00\x00\x00\x00\x90\xbc\xbc\x9f\n\x9e\x00\x00\x00\x00\x00\x00\x00\x00\x00\x00\x00\x00\x00\x00\x00\x00\x9b\xf9\xf0\xfb\x9b\xfb\x9b\x9f\x9b\xdb\xb9\xb9\xbb\xf9\xbb\xfb\xdf\xbd\xbb\xb9\xfb\xfb\x9b\xbf\x9a\xf9\xfa\xb9\xab\x9f\xab\x0b\x9f\xbc\x00\x00\xfb\x9f\xfb\xb9\xfb\x9f\x9b\xdb\xb9\xf9\xbd\xbf\xbf\xbb\xf9\xfb\xfb\xfb\xf9\xfb\xf9\xfb\xfb\xfb\xf9\x00\x00\x00\x00\x00\x00\x00\x00\x00\x00\x00\x00\xda\x0f\x0b\xcb\xf0\xfd\xf9\xfb\xfe\xb0\x00\x00\x00\x00\x00\x00\x00\x00\x00\x00\x00\x00\x00\t\xbb\x9b\xb9\xfb\x9b\xfb\xfb\xfb\xbd\xbf\x9b\xf9\xbb\xdb\x9b\xb9\xbb\xf9\xfb\xb9\xb9\xf9\xe9\xfb\x9b\x9f\x9f\xbd\xab\x9d\xbf\xa0\x00\x00\x00\xf0\xb0\xbd\xaf\x9f\xbb\xfb\xbf\xbf\xbf\xbb\x9b\xfb\xdf\xbf\xbf\xbf\xbf\xbf\xbf\xbf\xbf\x9f\xbd\xbe\x00\x00\x00\x00\x00\x00\x00\x00\x00\x00\x00\x9a\xbd\xfd\xff\xbd\xff\x9f\xaf\xdf\x9f\xdf\xfa\xf0\x00\x00\x00\x00\x00\x00\x00\x00\x00\x00\x00\x00\x9f\x9f\x9a\x9f\xbd\xbb\x9b\xbd\xbb\x9b\xf9\xbf\x9f\xbf\xbd\xbf\x9b\x9b\x9f\xbf\x9a\xbb\x9b\x9f\xbf\xa9\xb0\xbb\xdb\xeb\x00\x00\x00\x00\x00\xf0\x00\x00\x90\xb0\xbd\xad\xb9\xf9\xb9\xf9\xfb\x9f\xbb\xdb\xbd\xbb\xdb\xfb\xfb\xfb\xfb\xfb\xfb\xf9\x00\x00\x00\x00\x00\x00\x00\x00\x00\x00\x9e\xff\xdb\xfa\x9f\xdf\xb9\xfd\xf9\xfa\xff\xbf\x9f\x9e\x90\x90\x00\x00\x00\x00\x00\x00\x00\x00\x00\x00\x0b\xb0\xbf\x9b\x9b\xbd\xbf\x9b\xbd\xb9\x9b\xb9\xbb\x9b\x9b\xb0\xbf\xbf\xa9\xa9\xbd\xbc\xbf\xa9\xa9\xbf\x9f\xbc\xa0\x00\x00\x00\x00\x00\x00\xb0\x00\x00\x00\x00\x00\x0b\x0f\xbf\xff\xbf\xb9\xbf\xbf\xbf\xfb\xff\xbf\xbf\xbd\xbf\xbf\xbf\xbf\xb0\x00\x00\x00\x00\x00\x00\x00\x00\t\xbb\xff\xbc\xbe\xbd\xff\xfa\xdf\xeb\xbf\xbd\xf9\xf9\xff\xfb\xff\xac\x00\x00\x00\x00\x00\x00\x00\x00\x00\x00\x0b\xdb\xf9\xbb\xfb\xdb\x9b\xbe\x9b\x0b\xfb\xdb\xf9\xf9\xfb\xdb\xf0\x9b\x9b\xdb\xcb\xbb\x9b\x9b\xdb\xf0\xa0\x00\x00\x00\x00\x00\x00\x00\x00\xf0\x00\x00\xa0\x00\x00\x00\x00\t\xa9\xbd\xbf\xfb\xf9\xfb\xbf\x9b\xfb\xdb\xfb\xf9\xfb\xfb\xf9\xbc\x00\x00\x00\x00\x00\x00\x00\x00\xbe\xdf\x9f\xdf\xdb\xdf\xbf\x9f\xf9\xbd\xfd\xfb\xff\xff\xdb\xdf\xcb\xdb\xcb\x00\x00\x00\x00\x00\x00\x00\x00\x00\x00\xb9\xbb\xdb\x9b\xbf\xbd\xb9\xf9\xf9\xb9\xbb\x9b\xbb\x9a\xb9\xbb\xf9\xe9\xa9\xb0\xf9\xfb\xe9\xa0\x00\x00\x00\x00\x00\x00\x00\x00\x00\x00\xf0\x00\xa0\x00\x00\x00\x00\x00\x00\x00\x0b\x0b\x9f\xbf\xbf\x9f\xfb\xfb\xfb\xfb\xfb\xff\x9f\xbf\xbb\x00\x00\x00\x00\x00\x00\x00\xbc\x9b\xff\xeb\xfb\xfd\xaf\xdf\xf9\xff\xdb\xeb\xdf\x9e\x9f\xff\xbf\xfd\xbd\xbc\xbd\xac\x00\x00\x00\x00\x00\x00\x00\x00\x0f\x0b\xbd\xb9\xfb\x9b\xfb\x9b\x9b\xdb\xbd\xbd\xbd\xbd\x9e\x99\xa9\xbd\xbf\xbf\x9a\x00\x00\x00\x00\x00\x00\x00\x00\x00\x00\x00\x00\x00\xd0\x00\x00\x00\x00\x00\x00\x00\x00\x00\x00\x00\x0b\x0f\xbd\xbb\xbf\x9f\xbf\x9f\xbf\xbb\xfb\xfb\xd0\x00\x00\x00\x00\x00\x00\x0b\xcb\xff\xdb\xdb\xde\x9b\xf9\xfa\xdf\xbc\xbd\xbd\xfb\xff\xbf\x0b\xdf\x9b\xeb\xcb\xda\xdb\r\x00\x00\x00\x00\x00\x00\x00\x99\xbd\x9b\xbf\xb9\xfb\x99\xe9\xbb\x9b\xd9\xbb\x0b\x0b\xb9\xbf\xbf\x0b\x00\x00\x00\x00\x00\x00\x00\x00\x00\x00\x00\x00\x00\x00\x00\x00\xa0\x00\x00\x00\x00\x00\x00\x00\x00\x00\x00\x00\x00\t\xbf\xbf\xdb\xbf\x9f\xbf\xbf\x9f\xbf\xbd\xa0\x00\x00\x00\x00\x00\x00\xad\xbd\xfd\xaf\xfd\xfb\xff\xdf\xbd\xba\xdb\xfb\xdb\x9f\xf9\xfd\xff\xf9\xff\xd9\xf9\xa9\xf0\xf0\xa9\x00\x00\x00\x00\x00\x00\x0b\xfb\xbb\xf9\xbf\xbd\xbf\xb9\xf0\xfb\x0b\xad\xbd\xbb\xdb\xe0\x00\x00\x00\x00\x00\x00\x00\x00\x00\x00\x00\x00\x00\x00\x00\x00\x00\x00\xf0\x00\x00\x00\x00\x00\xa0\x00\x00\x00\x00\x00\x00\x00\x0b\xfb\xbf\xfb\xfb\xfb\xfb\xfb\xf9\xfa\x00\x00\x00\x00\x00\t\xc9\xf0\xfb\xfb\xfd\xbe\x9f\xda\xfb\xdf\xfd\xbd\xbc\xbf\xf0\xff\xfb\xf9\xff\x0f\xbf\x0f\x9e\x9f\x9f\x9e\x90\x00\x00\x00\x00\x00\x00\xb9\xf9\xbf\x9b\x9b\xb0\x9b\x9b\xbd\xbf\x9a\x9b\xe9\xa0\x00\x00\x00\x00\x00\x00\x00\x00\x00\x00\x00\x00\x00\x00\x00\x00\x00\x00\x00\xf0\x00\x00\x00\x00\x00\x00\x00\x00\x00\x00\x00\x00\x00\x00\x0f\xb9\xfb\xfb\xfb\x9f\xbf\xbf\xbf\x00\x00\x00\x00\x00\n\x9e\x9f\x9e\xdf\xbf\xdb\xf0\xfd\xbf\xad\xbf\xff\x9f\xda\xdf\x9f\xdf\xbf\xbd\xf9\xf9\xf9\xf9\x0b\xcb\xcb\xcb\x00\x00\x00\x00\x00\x00\x9a\x9f\xb9\xfb\xbc\x9f\x0f\xbd\xa0\x00\x00\x00\x00\x00\x00\x00\x00\x00\x00\x00\x00\x00\x00\x00\x00\x00\x00\x00\x00\x00\x00\x00\x00\xd0\x00\x00\x00\x00\x00\x00\x00\x00\x00\x00\x00\x00\x00\x00\t\xfb\xbd\xbf\x9f\xbf\xbd\xbb\xf0\x00\x00\x00\x00\t\xbc\xb9\xbc\xfb\xfb\xdf\xbd\xbf\xbf\xfd\xfb\xd9\xe9\xf9\xbd\xbb\xff\xbf\xdf\xdb\xfb\xcb\x9e\x9e\xbd\xb9\xf9\xad\x0f\x00\x00\x00\x00\x00\x9f\xbb\x9f\xb9\xfb\xb0\xb0\x00\x00\x00\x00\x00\x00\x00\x00\x00\x00\x00\x00\x00\x00\x00\x00\x00\x00\x00\x00\x00\x00\x00\x00\x00\x00\xa0\x00\x00\x00\x00\x00\x00\x00\x00\x00\x00\x00\x00\x00\x00\x00\xbf\xfb\xfb\xfb\xfb\xfb\xff\x90\x00\x00\x00\x00\x0f\xcb\xde\xff\x9f\xdf\xeb\xda\xfd\xfb\xdf\xbd\xaf\xbf\x9a\xdb\x0f\xdb\xfd\xbf\xbf\r\xbd\xe9\xf9\xd0\xbc\xbc\xbd\xa0\x9e\x00\x00\x00\x00\xb9\xb9\xfb\x9f\x00\x00\x00\x00\x00\x00\x00\x00\x00\x00\x00\x00\x00\x00\x00\x00\x00\x00\x00\x00\x00\x00\x00\x00\x00\x00\x00\x00\x00\xf0\x00\x00\x00\x00\x00\x00\x00\x00\x00\x00\x00\x00\x00\x00\x00\t\xbf\xbd\xbf\xbd\xbf\xbb\x00\x00\x00\x00\x00\t\xbc\xfb\xcb\xfa\xf9\xf9\xfd\xbb\xde\xbb\xcb\xdb\xd0\xbd\xa9\xf9\xbd\xfb\xed\xad\xbf\x0b\x9f\x9a\xfb\xdb\x9f\x0b\x9f\t\xc0\x00\x00\x00\x0f\xbf\x9f\xba\x00\x00\x00\x00\x00\x00\x00\x00\x00\x00\x00\x00\x00\x00\x00\x00\x00\x00\x00\x00\x00\x00\x00\x00\x00\x00\x00\x00\x00\xf0\x00\x00\x00\x00\x00\n\x00\x00\x00\x00\x00\x00\x00\x00\x00\x00\x0b\xfb\xfb\xfb\xf9\xff\xe0\x00\x00\x00\x00\x0e\x9b\xdf\xbd\xfd\xbf\xff\xbf\xdf\xbd\xfd\xbd\xad\xbf\x0b\xd0\x0f\x0b\r\xbd\xb0\xdb\xda\xda\xd9\x9e\x9e\x9b\xd0\xf0\xf0\xb0\x00\x00\x00\t\x9b\xb9\xf0\x00\x00\x00\x00\x00\x00\x00\x00\x00\x00\x00\x00\x00\x00\x00\x00\x00\x00\x00\x00\x00\x00\x00\x00\x00\x00\x00\x00\x00\xd0\x00\x00\x00\x00\xa0\x00\x00\x00\x00\x00\x00\x00\x00\x00\x00\x00\t\x9f\xbd\xbf\xbf\xbb\x00\x00\x00\x00\t\t\xfe\xbf\xda\xfb\xfd\xbd\xf9\xbf\xcb\xfa\xfb\xdb\xc9\xbc\xb9\xf0\x9c\xb0\x9a\x9d\xa0\x90\x99\xa9\xe9\xb9\xf0\xbf\x9b\x9e\x9e\x00\x00\x00\x0b\xf9\xfb\x00\x00\x00\x00\x00\x00\x00\x00\x00\x00\x00\x00\x00\x00\x00\x00\x00\x00\x00\x00\x00\x00\x00\x00\x00\x00\x00\x00\x00\x00\xa0\x00\x00\x00\x00\x00\x00\x00\x00\x00\x00\x00\x00\x00\x00\x00\x00\x00\xbf\xbf\xbf\xbf\xbd\x00\x00\x00\x00\x00\x0b\xcb\xda\xff\xfd\xfa\xff\xaf\xfd\xbf\x9f\x9c\x9e\x9b\xc9\x0f\t\xfb\xdb\xe9\xda\x9b\xdb\xfa\x9f\t\x0f\t\xf9\x0f\xcb\x90\xd0\x00\x00\x0b\x9b\xb0\x00\x00\x00\x00\x00\x00\x00\x00\x00\x00\x00\x00\x00\x00\x00\x00\x00\x00\x00\x00\x00\x00\x00\x00\x00\x00\x00\x00\x00\x00\xf0\x00\x00\x00\x00\x00\x00\x00\x00\x00\x00\x00\x00\x00\x00\x00\x00\x00\x00\xbf\xfb\xdb\xfb\x00\x00\x00\x00\x00\xc9\xff\xfd\xbd\xbf\xbd\xbd\xf9\xfa\xd9\xf0\xfb\xf9\xe9\xfb\xf9\xff\t\xa9\t\xa9\xc9\xa9\r\x0b\xbd\xb9\xf9\xad\xb9\xb9\xe9\xad\x00\x00\x00\xfb\xc0\x00\x00\x00\x00\x00\x00\x00\x00\x00\x00\x00\x00\x00\x00\x00\x00\x00\x00\x00\x00\x00\x00\x00\x00\x00\x00\x00\x00\x00\x00\xf0\x00\x00\x00\x00\x00\x00\x00\x00\x00\x00\x00\x00\x00\x00\x00\x00\x00\x00\t\xbf\xbf\xbf\xc0\x00\x00\x00\x0b\n\x9b\xff\xef\xfd\xff\xfb\xff\x9f\xbe\xfb\xd0\xf9\xfb\xdb\xda\x99\xf0\xdb\xdb\xda\x9f\x9e\x9b\x9c\x9a\xdb\x0f\x9a\xda\xda\x9f\n\xc0\x00\x0b\x9a\x00\x00\x00\x00\x00\x00\x00\x00\x00\x00\x00\x00\x00\x00\x00\x00\x00\x00\x00\x00\x00\x00\x00\x00\x00\x00\x00\x00\x00\x00\x00\x90\x00\x00\x00\x00\x00\x00\x00\x00\x00\x00\x00\x00\x00\x00\x00\x00\x00\x00\x00\xfb\xfb\xdb\xa0\x00\x00\x00\x00\t\xff\xe9\xf9\xfa\xf9\xfd\xbf\xf9\xf9\xf0\xfb\xfb\xdf\xad\xad\xbe\x9f\xbc\xbd\xbd\xf9\xe9\xbc\xf9\xbd\xbc\xb9\xe9\xbd\xb9\xe9\xbd\xa0\x00\x00\xf0\x00\x00\x00\x00\x00\x00\x00\x00\x00\x00\x00\x00\x00\x00\x00\x00\x00\x00\x00\x00\x00\x00\x00\x00\x00\x00\x00\x00\x00\x00\x00\xe0\x00\x00\x00\x00\x00\x00\n\x00\xc0\x90\xc0\x00\x00\x00\x00\x00\x00\x00\x00\x9b\xfb\xfb\xd0\x00\x00\x00\t\xcf\xef\x9f\xbf\xff\xdf\xfb\xfd\x9e\x9e\x9f\x9f\xbd\xeb\xdb\xf9\xfd\xbc\x9f\xbc\xbf\x0b\xdb\xdb\x9b\xcb\xcb\x9f\x9b\xc9\xad\xb9\xca\x90\x00\x0b\x00\x00\x00\x00\x00\x00\x00\x00\x00\x00\xc0\x00\x00\x00\x00\x00\x00\x00\x00\x00\x00\x00\x00\x00\x00\x00\x00\x00\x00\x00\x00\x00\xf0\xc0\n\x00\x00\x00\xa0\x90\n\x00\n\x00\x00\x00\x0c\x00\x00\x00\x00\x00\x00\x9f\xbd\xa0\x00\x00\x00\x00\xb9\xbf\xff\xcf\x9f\xbf\xbd\xba\xfb\xdb\xff\xbd\xff\x9d\xbf\xdf\x0b\xfb\xfd\xbf\xd9\xfd\xbd\xad\xad\xb9\xb0\xf0\xbd\xbf\x9a\xda\xb9\xe0\x00\x00\x00\x00\x00\x00\x00\x00\x00\x00\x0c\xa0\x00\x00\x00\x00\x00\x00\x00\x00\x00\x00\x00\x00\x00\x00\x00\x00\x00\x00\x00\x00\x00\x00\xf0\xa0\x00\xc0\n\xc0\x90\xc0\x00\n\x00\n\xc0\xac\x00\n\n\x00\x00\xac\x00\x0b\xfb\xf0\x00\x00\x00\n\x0f\xdb\xcb\xfb\xff\xf9\xff\xdb\xda\xf9\xbd\xfb\xcb\xfb\xcb\xbd\xfd\x9f\x9f\xdb\xfd\xbf\xdb\xdb\xda\xdf\x9f\x9f\x0f\x0f\x9f\x9d\xe9\x9e\x00\x00\x00\x00\x00\xa0\x00\x00\x0c\n\x00\x00\x00\x0e\x00\x00\x00\n\x0c\x00\x00\x00\x00\x00\x00\x00\x00\x00\x00\x00\x00\x00\x00\x00\x90\x00\x00\n\x00\x00\x00\xa0\x0c\x9c\x0c\x90\x00\x90\xa0\x90\x0c\x9a\xc0\x00\x00\xe9\xaf\xb0\x00\x00\x00\x00\xda\xff\xff\xdf\xf9\xff\xf0\xfd\xbd\xbf\xff\xbd\xf9\xfd\xbf\xdb\xfb\xff\xff\xbd\xfb\xf9\xf9\xf9\xf9\xb0\xf0\xf9\xf9\xf9\xfc\xbb\x9f\xa9\x00\x00\x00\x00\x00\x00\x00\x00\x00\x00\x00\x0c\n\x00\x0c\xa0\x00\xc0\x00\xa0\x00\x00\x00\x00\x00\x00\x00\x00\x00\x00\x00\x00\x00\x00\xe0\x00\xa0\x00\x00\n\x00\x00\n\n\n\x0c\n\xc0\x0c\x0c\x00\x00\x0b\x00\xa0\x00\xdb\xf0\x00\x00\x00\x00\xbf\xfa\xdb\xfe\x9f\xfd\xbf\xbb\xeb\xff\xcb\xdf\xbf\xfb\xfd\xbd\xbf\xdb\xdb\xdf\xbf\xdf\x0f\x9f\xbc\xbd\xbd\xbc\xb0\xb0\xfb\xbc\xda\xd0\x00\x00\x00\x00\x00\x00\n\xc0\xa0\x00\xc0\xa0\x00\x00\x00\x00\xca\x00\x00\x00\x00\x00\x00\x00\x00\x00\x00\x00\x00\x00\x00\x00\x00\x00\xf0\x00\x00\x00\x00\x00\x00\x00\x00\x00\x00\n\x00\n\x00\xa0\xa0\xac\x00\xc0\xc9\n\t\xbe\x00\x00\x00\x00\xfb\xdf\xff\x9f\xfb\xfa\xdb\xdf\x9f\x9f\xbf\xbd\xf9\xfd\xfb\xff\xdb\xff\xff\xff\xfd\xbd\xbf\xde\x9f\xdb\xcb\x9f\x9f\x9f\x9f\xdb\xbd\xbe\x00\x00\x00\x00\x00\x00\x00\x00\x00\xa0\x00\x00\x00\x0c\xa0\xc0\x00\x00\xac\x00\x00\x00\x00\x00\x00\x00\x00\x00\x00\x00\x00\x00\x00\x00\xf0\x00\x00\x00\x00\x00\x00\x00\x00\x00\x00\x00\x00\x00\x00\x00\x00\x00\xa0\n\x00\xc0\x0c\x0b\x00\x00\x00\x00\x9e\xbf\xcb\xfb\xdf\xdf\xbc\xbf\xff\xfb\xdf\xfb\xff\xbf\xdf\x9f\xfd\xf9\xff\xf9\xfb\xff\xdb\xf9\xf9\xad\xbd\xe9\xe9\xe9\xb0\xfc\xbb\xd9\xf0\x00\x00\x00\x00\x00\x00\x00\x0c\x00\x00\x00\xac\x00\x00\n\x00\xac\x00\x00\x00\x00\x00\x00\x00\x00\x00\x00\x00\x00\x00\x00\x00\x00\xb0\x00\x00\x00\xa0\x00\x00\xa0\x00\x00\x00\x00\x00\x00\x00\x00\x00\x00\x00\x00\n\x00\xa0\x0c\x00\x00\x00\x00\xfd\xff\xbf\xdf\xfb\xe9\xfb\xf9\xf9\xfd\xbf\x9f\x9f\xdf\xbf\xff\x9f\xbf\xf9\xff\xfd\xf9\xfd\xbf\x9f\xdb\xcb\x9f\x9f\x9f\x0f\x9b\xdd\xaf\x9e\x00\x00\x00\x00\xac\x00\x00\x00\x00\xe0\x0c\x00\n\x00\x00\xc0\xc0\n\x00\x00\x00\x00\x00\x00\xa0\x00\x00\x00\x00\x00\x00\x00\x00\xc0\x00\x00\x00\x00\x00\x00\x00\x00\x00\x00\x00\x00\x00\x00\x00\x00\x00\x00\x00\x00\x00\x00\n\x00\x00\x00\t\xbf\xfa\xdf\xfb\xcf\x9f\xbf\xdf\xbf\xfb\xf9\xff\xff\xfb\xfd\xf9\xff\xdf\xdf\xff\x9f\xbf\xf9\xfd\xbc\xb9\xf9\xf9\xcb\xda\xdb\x9f\xfb\xf9\xe9\x00\x00\x00\xc0\x00\x00\xca\x00\x00\x00\n\x00\x00\xc0\xe0\n\n\x0c\x00\x00\x00\x00\n\x00\x00\x00\x00\x00\x00\x00\x00\x00\x00\xf0\x00\x00\x00\x00\x00\x00\x00\x00\x00\x00\x00\x00\x00\x00\x00\x00\x00\x00\x00\x00\x00\x00\x00\x00\x00\x00\x00\xfb\xdf\xfb\xdf\xbf\xfb\xdf\xbf\xf9\xfd\xff\xf9\xf9\xfd\xfb\xff\xdb\xff\xbf\x9f\xff\xdb\xdb\xe9\xf9\xff\xdb\xcb\xf0\xf9\xf0\xf0\xbc\x9f\xbd\xf0\x00\n\x00\x00\xa0\x00\x00\xe0\x00\x00\x00\xe0\x00\x00\x0c\x00\x00\x00\x00\xa0\x00\x00\x00\x00\x00\x00\x00\x00\x00\x00\x00\x00\xb0\x00\x00\x00\x00\x00\x00\x00\x00\x00\x00\x00\x00\x00\x00\x00\x00\x00\x00\x00\x00\x00\x00\x00\x00\x00\x00\x00\xfe\xfb\xdf\xf9\xf9\xff\xbd\xf9\xff\xbf\x9f\xff\xff\xbf\xdf\x9f\xbd\xbd\xff\xf9\xf9\xf9\xfd\xbd\xbd\x9a\xbf\x9d\xbd\xbc\xbd\xbd\xbf\xbd\xbb\xcb\xc0\x00\x00\x00\x00\x00\x00\x00\x0e\x00\xc0\x00\xa0\n\x00\x0c\x00\xa0\x00\x00\xc0\x00\x90\x00\x00\n\x00\x00\x00\x00\x00\x00\xf0\x00\x00\x00\x00\x00\x00\x00\x00\x00\x00\x00\x00\x00\x00\x00\x00\x00\x00\x00\x00\x00\x00\x00\x00\x00\x00\n\xdb\xff\xeb\xfe\xbf\xf9\xff\xbf\xf9\xff\xff\x9f\x9f\xdf\xbf\xff\xdf\xff\x9f\x9f\xff\xff\x9f\x9f\xda\xfd\xf9\xfb\xcb\xdb\xdb\xcb\xd9\xfe\xdf\xbd\xa0\x00\x00\x00\x00\x00\xa0\x00\x00\x00\xa0\x0c\x0c\x0c\n\n\x00\x00\x00\x00\n\x00\xe0\n\x00\x00\x00\x00\x00\n\x00\x00\xc0\x00\x00\x00\x00\x00\x00\x00\x00\x00\x00\x00\x00\x00\x00\x00\x00\x00\x00\x00\x00\x00\x00\x00\x00\x00\x00\t\xff\xdf\x9f\xdb\xdf\x9f\xbf\xfd\xbf\xfb\xdb\xff\xff\xfb\xfd\xf9\xfb\xdb\xff\xff\xf9\xf9\xff\xbc\xbf\x9f\x9f\xe9\xf9\xf0\xf0\xf9\xeb\xf9\xfb\xda\xd0\x00\x00\xa0\x0c\xa0\xc0\xa0\xc0\x00\x00\x00\x00\xa0\x0c\x00\x00\x00\n\x00\x00\x00\x00\x0c\x00\xa0\x00\xa0\x00\x00\x00\x00\xb0\x00\x00\x00\x00\x00\x00\x00\x00\x00\x00\x00\x00\x00\x00\x00\x00\x00\x00\x00\x00\x00\x00\x00\x00\x00\x00\x0b\xbf\xaf\xfb\xff\xfb\xff\xfd\xbf\xdb\xdf\xff\xdb\xf9\xfd\xfb\xff\xdf\xfd\xf9\xf9\xff\xff\x9f\xdb\xd9\xf0\xfd\xbd\xbc\xbd\xbf\x9f\x9f\x9f\xbd\xfb\xda\x00\x00\xc0\x00\x00\x00\x00\x00\xac\x0c\xa0\xa0\x00\xa0\x00\x00\x00\x00\x00\x00\x00\x00\x00\x00\x00\xc0\x00\x00\x00\n\x00\xf0\x00\x00\x00\x00\x00\n\x00\x00\x00\x00\x00\x00\x00\x00\x00\x00\x00\x00\x00\x00\x00\x00\x00\x00\x00\x00\x00\xff\xdb\xde\x9f\xbd\xbd\xbf\xdb\xff\xbf\x9f\xfd\xff\xbf\xfd\xbf\xbf\xbf\xff\xff\xfb\xdf\xf9\xff\xbf\xbd\xbf\x9f\xbd\xbe\x9f\xbc\xf9\xe9\xfb\xdf\xbd\xbe\x00\x00\x00\x00\x0c\x00\x00\x00\x00\x0c\x0c\x0c\x00\x00\x00\xa0\x00\x00\xa0\n\x00\n\x0c\x00\x00\x00\n\x00\x00\x00\xf0\x00\x00\x00\x00\x00\x00\x00\x00\x00\x00\x00\x00\x00\x00\x00\x00\x00\x00\x00\x00\x00\x00\x00\x00\x00\x00\t\xfb\xff\xfb\xfb\xdf\xff\xff\xbf\x9f\xff\xff\xbf\xbd\xfd\xbf\xfd\xfd\xfd\xbf\xfd\xfd\xfb\xdf\xbd\xfd\xfb\xda\xdb\xcb\xdb\xda\xdb\xdb\xfd\xbd\xbf\xda\xd0\x00\x00\xac\x00\n\x00\xe0\x00\xa0\t\xa0\xb0\x00\xa9\x00\x00\x00\x00\x00\x0c\x00\x00\x00\xa0\n\x00\x00\x00\x00\x00\x00\x00\x00\x00\x00\x00\x00\x00\x00\x00\x00\x00\x00\x00\x00\x00\x00\x00\x00\x00\x00\x00\x00\x00\x00\x00\x00\x9e\xfd\xe9\xbf\xdf\xff\xbf\x9f\xdf\xff\xdb\xdb\xdf\xdb\xfb\xfd\xfb\xff\xbf\xfd\xbf\xbf\xbd\xfb\xdb\x0f\xbd\xbd\xbd\xbd\xad\xbd\xbd\xbf\x9f\x0f\xfd\xbf\x9e\x00\x00\x00\xa0\x00\x00\x00\xe0\x0c\xa0\xc0\xc0\xe0\xc0\xe0\x0c\xa0\xb0\xc0\x00\x00\x00\x00\x00\x00\x00\x00\x00\xa0\x00\xf0\x00\x00\x00\x00\x00\x00\x00\x00\x00\x00\x00\x00\x00\x00\x00\x00\x00\x00\x00\x00\x00\x00\x00\x00\x00\x00\x0b\xfb\xfe\xdf\xbf\x9f\xdf\xfb\xf9\xfb\xff\xff\xfb\xff\xfd\xfb\xfd\xbf\xdf\xbf\xfd\xfd\xfb\xde\xbd\xf9\xda\xf9\xf0\xf9\xf9\xeb\xdb\xcd\xbf\xf0\xbf\xf9\xe9\xe0\xa0\x00\x00\x00\xc0\x00\x00\x00\x00\xa0\xa0\x00\xa0\x0c\xa0\x0c\n\n\n\n\n\x00\x00\x00\x0c\x00\x00\x00\x00\xf0\x00\x00\x00\x00\x00\x00\x00\x00\x00\x00\x00\x00\x00\x00\x00\x00\x00\x00\x00\x00\x00\x00\x00\x00\x00\x00\x00\xfd\xbf\xf9\xff\xfb\xfb\xdf\xff\xfd\xf9\xfd\xbd\xbd\xbf\xfd\xbf\xdb\xfd\xf9\xfb\xff\x9f\xbd\xfb\xff\xbd\x9e\x9f\x0f\x0f\x9d\xbf\xbf\xdb\xdf\x9f\xff\x9f\x90\xc0\x00\xc0\n\x00\xa0\x0c\n\x0c\x9c\x0b\xc0\xd0\xa9\xca\x9a\x0c\r\x0c\x9c\r\x0e\x0e\x00\xa0\n\x00\x00\x00\xb0\x00\x00\x00\x00\x00\x00\x00\x00\x00\x00\x00\x00\x00\x00\x00\x00\x00\x00\x00\x00\x00\x00\x00\x00\x00\x00\t\xbf\xe9\xbf\xf9\xfd\xff\xfb\xdb\xff\xbf\xfb\xff\xff\xfd\xbf\xff\xff\xfb\xff\xfd\xf9\xff\xdb\xdf\x9d\xff\xbd\xbd\xbd\xbd\xaf\x0f\xdb\xff\xbd\xbd\xbf\xf9\xeb\x00\n\x00\x00\x00\xc0\n\x00\xca\n\x0c\n\n\xc0\xa0\xc0\xcb\n\n\n\n\x00\x00\x9c\x00\x0c\n\x00\xe0\xc0\x00\x00\x00\x00\x00\x00\x00\x00\x00\x00\x00\x00\x00\x00\x00\x00\x00\x00\x00\x00\x00\x00\x00\x00\x00\x00\x0f\xef\x9f\xdf\x9f\xfb\xff\x9f\xff\xdb\xf9\xfd\xf9\xf9\xfb\xff\xdf\xbd\xff\xdb\xdf\xbf\xfd\xbf\xf0\xfb\xa9\xcb\xf0\xf0\xf0\xbd\xbd\xbf\x9f\xdb\xcb\xfd\xbc\xbd\x00\x00\x00\x00\x00\x00\x00\x00\x90\x00\xd0\xa9\x0c\x9a\xc9\n\x00\xc0\xc0\x0c\x00\xc0\xbc\xa0\xac\xa0\xbc\r\x00\xb0\x00\x00\x00\x00\x00\x00\x00\x00\x00\x00\x00\x00\x00\x00\x00\x00\x00\x00\x00\x00\x00\x00\x00\x00\x00\x00\x0b\xdb\xff\xbf\xfb\xdf\x9f\xfb\xdb\xfd\xff\xbf\xbf\xff\xfd\xff\xbf\xfb\xff\xff\xbf\xfd\xbf\xfd\xbf\x9f\xdf\xbd\x9f\x9f\x9b\xdb\xdb\xdf\xfb\xff\x9d\xbf\xff\x9e\x9a\xc0\n\xc0\xa0\x0b\x00\n\x00\x00\xa0\x0c\n\x00\n\xc9\xe0\xb0\xad\xa0\xe9\xac\x00\x0c\x90\x0c\x00\xa0\xa0\xf0\x00\x00\x00\x00\x00\x00\x00\x00\x00\x00\x00\x00\x00\x00\x00\x00\x00\x00\x00\x00\x00\x00\x00\x00\x00\x00\x9e\xbc\xbd\xf9\xff\xbf\xf9\xff\xfd\xbf\xdb\xdf\xdf\xbd\xbf\xbd\xff\xdf\xdb\xfd\xfd\xbf\xdb\xff\xdb\xf9\xbd\xbe\xbc\xbc\xbd\xad\xad\xb9\xfd\xbf\xbe\x9f\xf9\xf9\xe9\x00\x00\x00\x0c\x00\x0c\x00\x0e\x00\x00\n\x00\x0c\x00\x00\x00\x00\x00\t\x00\x00\xac\xa0\xac\x9a\x0c\x00\xc0\xf0\x00\x00\x00\x00\x00\x00\x00\x00\x00\x00\x00\x00\x00\x00\x00\x00\x00\x00\x00\x00\x00\x00\x00\x00\x00\x00\xe9\xff\xbf\xbf\xf9\xfd\xbf\xf9\xfb\xf9\xbf\xfb\xfb\xdf\xfd\xff\xfb\xff\xbf\xdb\xfb\xdf\xbd\xf9\xfd\xaf\xcb\xd9\xdb\xdb\xda\xd9\xf9\xef\xbf\xfd\xf9\xbd\xbf\xfd\xbc\xa0\x00\x00\x00\x00\n\x00\x00\x00\x00\x00\x00\n\x00\n\x0c\n\xc0\xac\n\xc9\x00\x9c\x00\xac\x0b\x0e\x9a\x00\x00\x00\x00\x00\x00\x00\x00\x00\x00\x00\x00\x00\x00\x00\x00\x00\x00\x00\x00\x00\x00\x00\x00\x00\x00\n\x9b\xf9\xff\xdf\x9f\xfb\xff\x9f\xff\xdf\xfd\xbf\xdf\xfb\xfb\xfb\xdf\xf9\xfd\xbf\xdd\xad\x0f\x99\xe9\x9d\xbd\xeb\xfa\xdb\xcb\x9f\x0b\xf9\xfd\xfb\x9e\xdf\xdf\x9a\xda\x9c\x00\xa0\n\x00\x00\x00\x00\x00\n\x00\n\x00\x00\x00\x00\x00\x00\x00\x00\n\xc0\x00\x00\x00\x00\x00\x00\xf0\x00\x00\x00\x00\x00\x00\x00\x00\x00\x00\x00\x00\x00\x00\x00\x00\x00\x00\x00\x00\x00\x00\x00\x00\x00\x00\xfd\xef\x9f\xbf\xff\x9f\x9f\xfb\xdb\xf9\xfb\xdb\xfb\xdf\xdf\xdf\xbd\xbe\xdb\xf9\xfb\xdb\xd9\xad\x99\xe9\t\x9c\x99\xe9\xbd\xad\xbd\x9f\xfb\xdf\xf9\xba\xbf\xfd\xbf\x00\x90\x00\x00\n\x00\x00\x00\xa0\x00\x00\x00\x00\n\x00\n\x00\x00\x00\x00\x00\n\x00\xac\x00\xac\x00\x00\xf0\x00\x00\x00\x00\x00\x00\x00\x00\x00\x00\x00\x00\x00\x00\x00\x00\x00\x00\x00\x00\x00\x00\x00\x00\x00\x90\xbb\xdb\xff\xdf\x9f\xff\xfb\xdf\xfd\xbf\xdf\xff\xdf\xfb\xfb\xff\xde\xdb\xd0\xdf\xdf\xff\xfd\xda\xd9\x9d\xbc\x9b\xc9\xf0\xdb\xda\xdb\xf9\xff\xbd\xff\xdd\xbd\xbf\xd9\xfa\xc0\x00\x00\x00\x00\x00\xa0\x00\x00\x00\x00\x00\x00\x00\x00\x00\x00\xa0\x00\x00\x00\x00\x00\t\x00\n\x00\x00\x00\x00\x00\x00\x00\x00\x00\x00\x00\x00\x00\x00\x00\x00\x00\x00\x00\x00\x00\x00\x00\x00\x00\x00\x00\n\xde\xbf\xdb\xfb\xff\x9f\x9f\xfb\xdb\xdb\xfb\xdb\xfb\xdf\xfd\xf9\xf9\xd9\xfd\xbf\xff\xdf\x9f\x9d\x9a\xd0\xd9\xbc\x9a\x9d\xbc\xb9\xbc\xbd\xbd\xff\xbd\xbb\xdb\xfc\xbe\x9d\xa0\x00\x00\x00\x00\x00\x00\x00\x00\x00\x00\x00\x00\x00\x00\x00\xa0\x00\n\x00\x00\x00\x00\xa0\x00\x00\x00\xf0\x00\x00\x00\x00\x00\x00\x00\x00\x00\x00\x00\x00\x00\x00\x00\x00\x00\x00\x00\x00\x00\x00\x00\x00\x00\x9f\xf9\xfd\xbf\xfd\xf9\xff\xff\xbd\xfb\xff\xbd\xff\xbd\xfe\x9f\xbd\x0f\x9e\x99\xf9\xc9\t\r\x0b\r\t\xa0\xc9\xc9\xd0\x0b\xda\xdb\xdb\xfb\xdb\xdb\xfc\xdb\xdb\xf9\xda\x00\n\x00\x00\x00\x00\x00\x00\x00\x00\x00\x00\x00\x00\x00\x00\x00\x00\x00\n\x00\n\x00\x00\x00\x00\x00\xa0\x00\x00\x00\x00\x00\x00\x00\x00\x00\x00\x00\x00\x00\x00\x00\x00\x00\x00\x00\x00\x00\x00\x00\x00\x00\xad\xbf\xbf\xfd\xfb\xff\xbd\xbd\xff\xbd\xf9\xff\xbd\xff\xbd\xf0\xdb\xd0\xd9\xfd\t\xb9\xfd\xb9\xbd\xfb\xfb\xdf\x9a\xb0\x0b\xd0\x9d\xbd\xbe\x9f\xff\xfb\xdb\xbd\xbd\xbe\xbd\xbc\x00\x00\x00\n\x00\x00\x00\x00\x00\x00\x00\x00\x00\x00\x00\x00\x00\x00\x00\x00\x00\x00\x00\x00\xa0\x00\xd0\x00\x00\x00\x00\x00\x00\x00\x00\x00\x00\x00\x00\x00\x00\x00\x00\x00\x00\x00\x00\x00\x00\x00\x00\x00\x9a\xdf\xdb\xfb\xfd\xf9\xff\xfb\xdb\xdb\xff\x9f\xfb\xdf\xf9\xdf\r\x0b\t\xbf\xfd\xff\xbf\xff\xff\xff\xdf\xbf\xfd\xff\x00\x9e\x90\x9b\xd9\xf9\xbd\xff\xfd\xeb\xdf\xd9\xf0\xb0\xc0\x00\x00\x00\x00\x00\x00\x00\x00\x00\x00\x00\x00\x00\x00\x00\x00\x00\x00\x00\x00\x00\x00\xa0\x00\x00\xf0\x00\x00\x00\x00\x00\x00\x00\x00\x00\x00\x00\x00\x00\x00\x00\x00\x00\x00\x00\x00\x00\x00\x00\x00\x00\xff\xbe\xbf\xdf\xff\xbf\xf9\xff\xff\xad\x9f\xff\x9f\xf0\xdf\t\x00\xbd\xff\xff\xfb\xff\xff\xdb\xff\xff\xbf\xff\xfb\xf0\xf0\t\r\xbc\xbf\xdf\xdb\xf9\xfb\x9f\x0b\xbf\x0f\xdb\x00\x00\xa0\x00\x00\x00\x00\x00\x00\x00\x00\x00\x00\x00\x00\x00\x00\x00\x00\x00\x00\x00\x00\x00\x00\x00\xa0\x00\x00\x00\x00\x00\x00\x00\x00\x00\x00\x00\x00\x00\x00\x00\x00\x00\x00\x00\x00\x00\x00\x00\x00\x9b\xf9\xf9\xfd\xbf\xf9\xff\x9f\xf9\xf9\xdf\xaf\xf9\xff\x9f\x90\x90\xf9\xff\xbf\xff\xff\xff\xff\xbe\xff\xff\xff\xff\xbd\xff\xb0\x90\x0b\t\xbd\xb0\xbf\xdf\xbd\xfd\xbd\xed\xbd\xa0\n\x00\x00\x00\x00\x00\x00\x00\x00\x00\x00\x00\x00\x00\x00\x00\x00\x00\x00\x00\x00\x00\x00\x00\x00\x00\xd0\x00\x00\x00\x00\x00\x00\x00\x00\x00\x00\x00\x00\x00\x00\x00\x00\x00\x00\x00\x00\x00\x00\x00\x00\xad\xaf\xff\xbf\xf9\xff\xdb\xfb\xdf\x9f\xb9\xf9\xff\xbc\x90\xe9\xef\x0f\xbf\xdf\xff\xff\xbf\xff\xf9\xbf\xff\xff\xff\xff\xff\xc9\xe0\x90\xdb\xcb\xff\xdb\xf9\xff\x9a\xdb\x9b\xda\x9f\xc0\x00\x00\x00\x00\x00\x00\x00\x00\x00\x00\x00\x00\x00\x00\x00\x00\x00\x00\x00\x00\x00\x00\x00\x00\x00\xa0\x00\x00\x00\x00\x00\x00\x00\x00\x00\x00\x00\x00\x00\x00\x00\x00\x00\x00\x00\x00\x00\x00\x00\x00\x0b\xdb\xdf\xf9\xff\xbf\xfd\xff\xbf\xbd\xe9\x9f\x9e\xdb\xd9\x0b\x9f\xf9\xff\xbb\xff\xfd\xfb\xfc\xf0\xdb\x9f\x9b\xdb\xda\xdb\xf0\x90\xc0\t\x90\x99\xf9\xff\x9f\xfd\xbc\xf0\xfd\xa9\xac\x00\x00\xa0\x00\x00\x00\x00\x00\x00\x00\x00\x00\x00\x00\x00\x00\x00\x00\x00\x00\x00\x00\x00\x00\x00\xf0\x00\x00\x00\x00\x00\x00\x00\x00\x00\x00\x00\x00\x00\x00\x00\x00\x00\x00\x00\x00\x00\x00\x00\x00\xbc\xbf\xbf\x9f\xff\xdf\xbf\xbd\xfd\xf9\xbd\xbb\xf9\xf0\n\x9f\xff\x9e\xff\xcf\x9e\x9b\r\x9b\x9d\xbc\x90\xc9\r\xad\xbc\x90\n\x90\x9c\xad\xbf\x0f\xbd\xfb\xdb\xdb\x9f\x9a\xd9\xf0\xa0\x00\x00\x00\x00\x00\x00\x00\x00\x00\x00\x00\x00\x00\x00\x00\x00\x00\x00\x00\xa0\x00\x00\xa0\x00\x00\x00\x00\x00\x00\x00\x00\x00\x00\x00\x00\x00\x00\x00\x00\x00\x00\x00\x00\x00\x00\x00\x00\x00\x0b\xdb\xfd\xfd\xff\x9f\xbf\xdf\xdf\x9f\x9a\xda\xfc\x9f\t\r\xff\xe9\xe9\xb9\x90\xbd\x90\xd9\xe9\xcb\t\xad\x99\xe9\t\t\x0e\x99\t\xa9\x9b\xe9\xdf\x9f\x9f\x0f\xa9\xda\xdf\x9e\x00\x00\x00\x00\x00\x00\x00\x00\x00\x00\x00\x00\x00\x00\x00\x00\x00\x00\x00\x00\x00\x00\x00\x00\x00\x00\xf0\x00\x00\x00\x00\x00\x00\x00\x00\x00\x00\x00\x00\x00\x00\x00\x00\x00\x00\x00\x00\x00\x00\x00\x00\xad\xbf\xbf\xbf\xff\xdb\xfb\xfb\xfb\xdf\x9d\x9b\x90\xc0\x0b\t\xf0\x99\xc9\xe9\xda\xdf\x0b\xdd\xbd\xfd\xdb\xad\x9b\xda\xdb\xf9\xf0\xf0\xdb\xc9\x9f\xb0\xbd\xbd\xbd\x9e\xbd\xa9\xe9\xbc\x00\x00\x00\x00\x00\x00\x00\x00\x00\x00\x00\x00\x00\x00\x00\x00\x00\x00\x00\x00\x00\x00\x00\x00\x00\xe0\x00\x00\x00\x00\xa0\x00\x00\x00\x00\x00\x00\x00\x00\x00\x00\x00\x00\x00\x00\x00\x00\x00\x00\t\xfa\xdf\xfd\xf9\xff\xff\xdf\x9f\xdf\xbd\xba\xd0\xf9\x9b\xd0\xf0\x9f\xe9\xbf\x9f\x9f\x9f\xdf\xbf\xdb\xfb\xfd\xfb\xcf\x9f\x9c\xbd\xad\x9b\r\xbd\xa9\xdf\xdb\xcb\xdb\xd9\x0b\xda\x9e\xda\x90\xa0\x00\n\x00\x00\x00\x00\x00\x00\x00\x00\x00\x00\x00\x00\x00\x00\n\x00\x00\x00\x00\x00\x00\x90\x00\x00\x00\x00\x00\n\x00\x00\x00\x00\x00\x00\x00\x00\x00\x00\x00\x00\x00\x00\x00\x00\x00\xca\xbd\xfb\xdb\xff\xfb\xdb\xfb\xff\xbf\x9e\x9d\xb9\xad\xad\xbf\x9f\xf9\xbf\xdf\xff\xff\xff\xbf\xdf\xbf\xdf\x9f\x9f\xf9\xf0\xfb\xda\xdb\xc9\xf0\x9a\x9f\xb9\xad\xbd\xa9\xaf\x9d\xa9\xf9\xa9\xc0\x00\x00\x00\x00\x00\x00\x00\x00\x00\x00\x00\x00\x00\x00\x00\x00\x00\x00\x00\x00\n\x00\x00\x00\xe0\x00\x00\x00\x00\x00\x00\x00\x00\x00\x00\x00\x00\x00\x00\x00\x00\x00\x00\x00\x00\x00\x90\x9a\x9b\xdf\xbf\xff\xff\x9f\xff\xfd\xfb\xdf\x9f\x9b\xcb\xdb\xdb\xe9\xff\x9f\xfd\xfb\xf9\xfd\xbd\xfd\xfb\xfd\xfb\xff\xfd\xbd\xad\xf0\xf9\xda\x9e\x9b\xf9\xdf\x0f\xdb\xdb\x9f\xd9\x9a\x9e\x9e\x9c\xa0\x00\n\x00\x00\x00\x00\x00\x00\x00\x00\x00\x00\x00\x00\x00\x00\n\x00\x00\x00\x00\n\x00\x00\x90\x00\x00\x00\x00\x00\x00\x00\x00\x00\x00\x00\x00\x00\x00\x00\x00\x00\x00\x00\x00\x00\x0b\xff\xff\xbf\xdf\x9f\x9f\xff\xbd\xbf\x9f\xf9\xe9\x0f\xbd\xbc\xbd\xff\xda\xfd\xbf\xbd\xff\xbf\xfb\xfb\xfd\xfb\xde\x9f\x9a\xdb\xdb\xdb\xd0\xbd\xb9\r\x0f\xa9\xf0\xb9\xf0\xf9\xbc\xbd\x99\x0f\x0b\xcb\x00\x00\x00\x00\x00\x00\x00\x00\x00\x00\x00\x00\x00\x00\x00\x00\x00\x00\x00\xa0\x00\x00\x00\x00\xe0\x00\x00\x00\x00\x00\x00\x00\x00\x00\x00\x00\x00\x00\x00\x00\x00\x00\x00\x00\x00\x9a\xdb\xf9\xf9\xeb\xff\xfb\xf9\xfd\xfb\xdf\xf9\xe9\xfb\xd9\xda\xdb\xdb\x9f\xbd\xbf\xdf\xfb\xdf\xdb\xdf\xdf\xbf\x9f\xbd\xff\xff\xf0\xfb\x0f\xbf\xcb\xcb\x9b\xd9\xf9\x9f\x9e\x9f\x9e\x9b\xda\xda\x9a\xd0\x0c\xa0\x00\x00\x00\x00\x00\x00\x00\x00\x00\x00\x00\x00\x00\x00\x00\x00\x00\x00\x00\x00\x00\x00\x00\xb0\x00\x00\x00\x00\x00\x00\x00\x00\x00\x00\x00\x00\x00\x00\x00\x00\x00\x00\x00\x00\xad\xff\xdf\xef\xfd\xf9\xfd\xff\xfb\xfd\xbf\x9f\x9f\x9c\x9a\xbd\x9f\x9e\xf9\xdf\xf9\xfb\xdf\xfb\xff\xfb\xfb\xdf\xff\xdb\xf9\xf9\xdb\x9d\xf9\xc9\xbd\x9d\xe9\xa9\x0f\x0b\xdb\xdb\xdb\xdb\xc9\xbc\x9c\xbc\xb0\xd0\x00\x00\xa0\x00\x00\x00\x00\x00\x00\x00\x00\x00\x00\x00\x00\x00\x00\x00\x00\n\x00\n\x00\xc0\x00\x00\x00\x00\x00\x00\x00\x00\x00\x00\x00\x00\x00\x00\x00\x00\x00\x00\x00\x0b\xdf\xbf\xfb\xf9\xfb\xff\xff\xbf\x9f\xdb\xf9\xf9\xf9\xe9\xb9\xd9\xbe\x9f\x9f\xbf\x9f\xfd\xff\xbd\xfd\xbd\xfd\xff\xbd\xbf\x9f\xf9\xfa\xde\x90\xfb\xda\x9a\x9b\xdb\xf9\xbd\x9f\x9e\x9f\x0f\x9b\xcb\x0b\x0b\xc9\xa0\n\x00\x00\x00\x00\x00\x00\x00\x00\x00\x00\x00\x00\x00\x00\x00\n\x00\x00\x00\x00\x00\x00\xb0\x00\x00\x00\x00\x00\x00\x00\x00\x00\x00\x00\x00\x00\x00\x00\x00\x00\x00\x00\x9f\xbf\xff\xfd\xff\xdf\xbf\x9f\xdf\xfb\xfd\x9f\x9f\x0f\x9b\xda\x9a\xd9\xf9\xf9\xe9\xfd\xbf\xbd\xff\xbf\xff\xbf\x9f\xda\xd9\xf0\x9e\x9d\xb9\xbf\x90\xbd\xbd\x9d\xad\x0f\x0f\xbd\xbd\xbd\xbd\xad\x9b\xc9\xe0\x0f\xc0\x00\x00\x00\x00\x00\x00\x00\x00\x00\x00\x00\x00\x00\x00\x00\x00\x00\x00\x00\x00\x00\x00\x00\xe0\x00\x00\x00\x00\x00\x00\x00\x00\x00\x00\x00\x00\x00\x00\x00\x00\x00\x00\n\xdf\xdf\xbf\xfb\xfb\xef\xdf\xfb\xf9\xfd\xbe\xff\x0f\xbd\xfc\xbd\xf9\xa9\x0f\x9f\x9f\xbf\xdb\xdb\x9d\xf9\xf9\xff\xfb\xdb\x9e\x9f\x99\xe9\xfc\x90\xfd\t\xcb\x0b\xdb\x99\xf9\xed\xbf\xdb\xdb\xda\xdc\xb0\x9c\xb0\xbc\x00\x00\x00\x00\x00\x00\x00\x00\x00\x00\x00\x00\x00\x00\x00\x00\x00\x00\n\x00\x0b\x00\x00\x90\x00\x00\x00\x00\x00\x00\x00\x00\x00\x00\x00\x00\x00\x00\x00\x00\x00\x00\x9f\xfb\xfb\xfd\xff\xdf\xfb\xfb\xdf\xff\xfb\xf9\xf9\xf9\xdb\xb9\xf9\xad\x9d\xb9\xe9\xf9\xe9\xff\xff\xfb\xff\xff\xf9\xdf\xbc\xbb\xda\xda\x99\x0b\x9f\x9a\x9f\x9d\xbd\r\xaf\x9d\xbb\xdb\xcb\xd9\xf9\xbb\xc9\xeb\xc0\xda\x00\x00\x00\x00\x00\x00\x00\x00\x00\x00\x00\x00\x00\x00\x00\x00\x00\n\x00\x00\x00\x00\x00\xe0\x00\x00\x00\x00\x00\x00\x00\x00\x00\x00\x00\x00\x00\x00\x00\x00\x00\x0b\xbf\xbd\xff\xff\xbf\xfb\xdf\xdf\xff\x9f\x9f\xdf\x9f\xbf\xfb\xdf\xdb\xdf\x0b\x0f\x9f\x9f\x9f\xbd\xbd\xbd\xbd\x9f\x9f\xfa\xdb\xdc\xbf\x9f\x9e\t\xc9\t\xf0\xba\xd0\xbb\xd9\xff\xbd\xfd\xbd\xaf\x0f\x9c\x9a\x90\x0b\xa0\n\x00\x00\x00\x00\x00\x00\x00\x00\x00\x00\x00\x00\x00\x00\x00\x00\x00\x00\x00\x00\x00\x00\x90\x00\x00\x00\x00\x00\x00\x00\x00\x00\x00\x00\x00\x00\x00\x00\x00\x00\r\xfd\xff\xbd\xff\xfd\xff\xbf\xff\xbf\xff\xfb\xfb\xfd\xbd\xbd\xf9\xbf\x9b\xf9\xd0\xbd\xbd\xf9\xfb\xda\xdf\x9f\xb9\xf9\xf9\xfd\xfb\xf9\xf0\xf9\xf0\xb0\xf0\x9d\x9d\xbb\xd9\xfb\xdb\xdf\x9b\xf9\xf9\xf9\xe9\xad\x0f\x00\xd0\x00\x00\x00\x00\x00\x00\x00\x00\x00\x00\x00\x00\x00\x00\x00\x00\xa0\x00\x00\x00\xa0\n\x00\xe0\x00\x00\x00\x00\x00\x00\x00\x00\x00\x00\x00\x00\x00\x00\x00\x00\x00\x0b\xfb\xfd\xff\xbf\xfb\xfc\xff\xbf\xdf\x9f\x9f\xdf\x9f\xff\xdb\xff\xdf\xfd\xfb\xf9\xcb\x0b\xdb\xdf\xff\x9a\xd0\xda\xda\xdf\xbf\x9f\xdf\xf9\xf0\x9f\x0f\x"/>
    <s v="Margaret holds a BA in English literature from Concordia College (1958) and an MA from the American Institute of Culinary Arts (1966).  She was assigned to the London office temporarily from July through November 1992."/>
    <n v="2"/>
    <n v="156"/>
    <n v="256075.01850000001"/>
    <n v="1641.506528846154"/>
  </r>
  <r>
    <n v="5"/>
    <s v="Steven"/>
    <s v="Buchanan"/>
    <x v="2"/>
    <x v="3"/>
    <d v="1955-03-04T00:00:00"/>
    <x v="4"/>
    <s v="14 Garrett Hill"/>
    <s v="London"/>
    <s v="Unkown"/>
    <s v="SW1 8JR"/>
    <x v="1"/>
    <s v="(71) 555-4848"/>
    <n v="3453"/>
    <s v="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00\x00\x00\x00\x00\x00\x00\x00\x00\x00\x00\x00\x00\x00\x00\x00\x00\x00\x00\x00\x00\x00\x00\x00\x00\x00\x00\x00\x00\x00\x00\x00\x00\x00\x00\x00\x00\x00\x00\x00\x00\x00\x00\x00\x00\x00\xc0\x00\x00\x00\x00\x00\x00\n\x00\x00\x00\x00\x00\x00\x00\x00\x00\x00\x00\xe9\x00\x00\x00\x00\xc9\x00\x00\x00\x00\x00\x00\x00\x00\x00\x00\x00\x00\x00\x00\x00\x00\x00\x00\x00\x00\x00\x00\x00\x00\x00\x00\x00\x00\x00\x00\x00\x00\x00\x00\x00\x00\x00\x00\x00\x00\x00\x00\x00\x00\x00\x00\x00\x00\x00\x00\x00\x00\x00\x00\x00\x00\x00\x00\x00\x00\x00\x00\x00\x00\x00\x00\x00\x00\x00\x00\x00\x00\x00\x00\x00\x00\r\x00\x0c\x00\x00\x00\x00\x00\x00\x00\x00\x00\x00\x00\x00\x00\x00\x00\x00\x0e\x00\x00\x00\x00\x00\x00\x00\x00\x00\x00\x00\x00\x00\x00\x00\x00\x00\x00\x00\x00\x00\x00\x00\x00\x00\x00\x00\x00\x00\x00\x00\x00\x00\x00\x00\x00\x00\x00\x00\x00\x00\x00\x00\x00\x00\x00\x00\x00\x00\x00\x00\x00\x00\x00\x00\x00\x00\x00\x00\x00\x00\x00\x00\x00\x00\x00\x00\x00\x00\x00\x00\x00\x00\x00\x00\x00\n\x00\n\x90\x00\x00\x00\x00\x00\x00\x00\x00\x00\x00\x0c\xa0\x00\x00\x00\xe9\x00\x00\x00\x00\x00\x00\x00\x00\x00\x00\x00\x00\x00\x00\x00\x00\x00\x00\x00\x00\x00\x00\x00\x00\x00\x00\x00\x00\x00\x00\x00\x00\x00\x00\x00\x00\x00\x00\x00\x00\x00\x00\x00\x00\x00\x00\x00\x00\x00\x00\x00\x00\x00\x00\x00\x00\x00\x00\x00\x00\x00\x00\x00\x00\x00\x00\x00\x00\x00\x00\xa0\x00\x00\x00\xc0\x00\x00\x00\x0c\x00\x00\x00\x00\x00\x00\x00\t\x00\x00\x00\x00\x00\x00\x00\x00\xc0\x00\x00\x00\x00\x00\x00\x00\x00\x00\x00\x00\x00\x00\x00\x00\x00\x00\x00\x00\x00\x00\x00\x00\x00\x00\x00\x00\x00\x00\x00\x00\x00\x00\x00\x00\x00\x00\x00\x00\x00\x00\x00\x00\x00\x00\x00\x00\x00\x00\x00\x00\x00\x00\x00\x00\x00\x00\x00\x00\x00\x00\x00\x00\x00\x00\x00\x00\x00\x00\xa0\x00\x00\x00\x00\n\x00\x00\x00\x00\x00\x00\x00\x00\x00\x00\x0c\xa0\x00\x00\x00\x00\x00\x00\x00\x00\xa0\x00\x00\x00\x00\x00\x00\x00\x00\x00\x00\x00\x00\x00\x00\x00\x00\x00\x00\x00\x00\x00\x00\x00\x00\x00\x00\x00\x00\x00\x00\x00\x00\x00\x00\x00\x00\x00\x00\x00\x00\x00\x00\x00\x00\x00\x00\x00\x00\x00\x00\x00\x00\x00\x00\x00\x00\x00\x00\x00\x00\x00\x00\x00\x00\x00\x00\x00\x00\x00\x0c\x00\x00\x00\x00\x00\x00\x00\x00\x00\x00\x00\x00\x00\x00\x00\x00\x90\x90\x00\x00\x00\x00\x00\x00\x00\xc0\x00\x00\x00\x00\x00\x00\x00\x00\x00\x00\x00\x00\x00\x00\x00\x00\x00\x00\x00\x00\x00\x00\x00\x00\x00\x00\x00\x00\x00\x00\x00\x00\x00\x00\x00\x00\x00\x00\x00\x00\x00\x00\x00\x00\x00\x00\x00\x00\x00\x00\x00\x00\x00\x00\x00\x00\x00\x00\x00\x00\x00\x00\x00\x00\x00\x00\x00\x00\x00\x00\x90\x00\x00\x00\x00\x00\x00\x00\x0c\xa0\x00\x0c\x00\x00\x00\x00\x00\x00\x00\x00\x00\xc0\x00\x00\x0e\x00\x00\x00\x00\x00\x00\x00\x00\x00\x00\x00\x00\x00\x00\x00\x00\x00\x00\x00\x00\x00\x00\x00\x00\x00\x00\x00\x00\x00\x00\x00\x00\x00\x00\x00\x00\x00\x00\x00\x00\x00\x00\x00\x00\x00\x00\x00\x00\x00\x00\x00\x00\x00\x00\x00\x00\x00\x00\x00\x00\x00\x00\x00\x00\x00\x00\x00\x00\x00\x00\x00\xa0\x00\xc9\x00\x00\x00\x00\x00\x00\x00\x00\xca\x90\x00\x00\x0e\x90\x90\x00\x00\x00\x00\x00\x00\r\x00\x00\x00\x00\x00\x00\x00\x00\x00\x00\x00\x00\x00\x00\x00\x00\x00\x00\x00\x00\x00\x00\x00\x00\x00\x00\x00\x00\x00\x00\x00\x00\x00\x00\x00\x00\x00\x00\x00\x00\x00\x00\x00\x00\x00\x00\x00\x00\x00\x00\x00\x00\x00\x00\x00\x00\x00\x00\x00\x00\x00\x00\x00\x00\x00\x00\x00\x00\x00\x00\x00\x00\x00\xa0\x00\x00\x00\x00\x00\x00\x00\x00\xac\x00\x00\x00\x00\x00\x00\x90\x00\x00\n\x00\x00\xe0\xe0\x00\x00\x00\x00\x00\x00\x00\x00\x00\x00\x00\x00\x00\x00\x00\x00\x00\x00\x00\x00\x00\x00\x00\x00\x00\x00\x00\x00\x00\x00\x00\x00\x00\x00\x00\x00\x00\x00\x00\x00\x00\x00\x00\x00\x00\x00\x00\x00\x00\x00\x00\x00\x00\x00\x00\x00\x00\x00\x00\x00\x00\x00\x00\x00\x00\x00\x00\x00\x00\x00\x00\t\x00\xca\x00\x00\x00\x00\x00\x00\x00\x00\xb0\x0e\x90\x0c\xb0\x90\x00\x00\x00\x0c\x00\x00\x0c\x00\x00\x00\x00\x00\x00\x00\x00\x00\x00\x00\x00\x00\x00\x00\x00\x00\x00\x00\x00\x00\x00\x00\x00\x00\x00\x00\x00\x00\x00\x00\x00\x00\x00\x00\x00\x00\x00\x00\x00\x00\x00\x00\x00\x00\x00\x00\x00\x00\x00\x00\x00\x00\x00\x00\x00\x00\x00\x00\x00\x00\x00\x00\x00\x00\x00\x00\xc0\x00\x00\x0e\x00\x00\x00\x00\x00\x00\x00\x00\x00\xca\x00\xf0\x00\r\xa0\x00\x00\x00\x00\x00\x00\x00\x00\xca\xca\x90\x00\x00\x00\x00\x00\x00\x00\x00\x00\x00\x00\x00\x00\x00\x00\x00\x00\x00\x00\x00\x00\x00\x00\x00\x00\x00\x00\x00\x00\x00\x00\x00\x00\x00\x00\x00\x00\x00\x00\x00\x00\x00\x00\x00\x00\x00\x00\x00\x00\x00\x00\x00\x00\x00\x00\x00\x00\x00\x00\x00\x00\x00\x00\x00\x00\x00\x00\x00\x00\x00\x9c\xa0\x00\x00\x00\x00\x00\x00\x00\x0c\x00\x00\x00\n\x90\xca\x9c\x90\x90\x00\x00\t\x00\x0c\x0c\x00\x00\x00\x00\x00\x00\x00\x00\x00\x00\x00\x00\x00\x00\x00\x00\x00\x00\x00\x00\x00\x00\x00\x00\x00\x00\x00\x00\x00\x00\x00\x00\x00\x00\x00\x00\x00\x00\x00\x00\x00\x00\x00\x00\x00\x00\x00\x00\x00\x00\x00\x00\x00\x00\x00\x00\x00\x00\x00\x00\x00\x00\x00\x00\x00\x00\x00\x00\x00\x00\x00\x00\x00\x00\x00\x00\x00\x00\x00\x00\x00\x00\x00\x00\xc0\x00\x0c\x0b\x00\x00\x00\x00\x00\xca\x00\x0e\x00\x00\x00\x00\x00\x00\x00\x00\x00\x00\x00\x00\x00\x00\x00\x00\x00\x00\x00\x00\x00\x00\x00\x00\x00\x00\x00\x00\x00\x00\x00\x00\x00\x00\x00\x00\x00\x00\x00\x00\x00\x00\x00\x00\x00\x00\x00\x00\x00\x00\x00\x00\x00\x00\x00\x00\x00\x00\x00\x00\x00\x00\x00\x00\x00\x00\x00\x00\x00\x00\x00\xa0\x00\x00\x00\x00\x00\x00\x00\x00\x00\x00\x00\x00\x00\x0c\xa0\x90\t\x00\x00\x00\x00\x00\x00\xe9\x00\x00\x00\x00\x00\x00\x00\x00\x00\x00\x00\x00\x00\x00\x00\x00\x00\x00\x00\x00\x00\x00\x00\x00\x00\x00\t\xa0\x00\x00\x00\x00\x00\x00\x00\x00\x00\x00\x00\x00\x00\x00\x00\x00\x00\x00\x00\x00\x00\x00\x00\x00\x00\x00\x00\x00\x00\x00\x00\x00\x00\x00\x00\x00\x00\x00\x00\x00\x0c\x00\x00\xc9\x00\x00\x00\x00\x00\x00\x00\x00\x00\x00\x00\x00\x0c\x00\r\xa0\x90\x00\x00\x00\x00\x00\x0c\x9c\xe0\x00\x00\x00\x00\x00\x00\x00\x00\x00\x00\x00\x00\x00\x00\x00\x00\x00\x00\x00\x00\x00\x00\x00\x00\x00\x00\x00\x00\x00\x00\x00\x00\x00\x00\x00\x00\x00\x00\x00\x00\x00\x00\x00\x00\x00\x00\x00\x00\x00\x00\x00\x00\x00\x00\x00\x00\x00\x00\x00\x00\x00\x00\x00\x00\x00\x00\x00\x00\x00\x00\x00\x00\xc0\x00\x00\x00\x00\x00\x0c\x0c\xa0\x00\x00\x00\x0c\xb0\xd0\x00\x00\x00\x00\x00\x00\x00\xea\x90\x00\x00\x00\x00\x00\x00\x00\x00\x00\x00\x00\x00\x00\x00\x00\x00\x00\x00\x00\x00\x00\x00\x00\x00\x00\xa0\xb0\x00\x00\x00\x00\x00\x00\x00\x00\x00\x00\x00\x00\x00\x00\x00\x00\x00\x00\x00\x00\x00\x00\x00\x00\x00\x00\x00\x00\x00\x00\x00\x00\x00\x00\x00\x00\x00\xb0\x00\x00\x00\x00\x00\xa0\x00\x00\x00\x00\xc0\x00\x0c\x00\x00\xc0\xd0\x0c\x0f\t\xcb\x0b\t\x00\x00\x00\x00\x00\x00\xde\x00\x00\x00\x00\x00\x00\x00\x00\x00\x00\x00\x00\x00\x00\x00\x00\x00\x00\x00\x00\x00\x00\x00\x00\x00\x00\x00\x00\x00\x00\x00\x00\x00\x00\x00\x00\x00\x00\x00\x00\x00\x00\x00\x00\x00\x00\x00\x00\x00\x00\x00\x00\x00\x00\x00\x00\x00\x00\x00\x00\x00\x00\x00\x00\x00\x00\x00\x00\x00\x00\x00\xd0\x00\x00\x00\x00\x00\x00\xca\x9e\x9f\x0b\x0f\x0b\x9c\xbc\xb0\xd0\x00\x00\x00\x00\x00\x00\x00\x0c\xf0\x00\x00\x00\x00\x00\x00\x00\x00\x00\x00\x00\x00\x00\x00\x00\x00\x00\x00\x00\x00\x00\x00\x00\x00\x00\n\x00\x00\x00\x00\x00\x00\x00\x00\x00\x00\x00\x00\x00\x00\x00\x00\x00\x00\x00\x00\x00\x00\x00\x00\x00\x00\x00\x00\x00\x00\x00\x00\x00\x00\x00\x00\x00\x00\x0c\x00\x00\x00\x00\x00\x00\x00\x00\x00\x00\x00\x0c\xb9\xc0\xd0\xa9\xc9\xad\xcb\x9a\xd0\xb0\x90\x00\x00\x00\x00\x00\x00\xef\xa9\x00\x00\x00\x00\x00\x00\x00\x00\x00\x00\x00\x00\x00\x00\x00\x00\x00\x00\x00\x00\x00\x00\x00\x00\x00\x00\x90\x00\x00\x00\x00\x00\x00\x00\x00\x00\x00\x00\x00\x00\x00\x00\x00\x00\x00\x00\x00\x00\x00\x00\x00\x00\x00\x00\x00\x00\x00\x00\x00\x00\x00\x00\x00\xc0\xa9\x00\x00\x00\x00\x00\xa0\x00\x00\x00\x0e\r\xe9\x0c\xb9\xad\x9c\xb0\xdb\x0f\r\xbc\x90\x00\x00\x00\x00\x00\x00\x00\x00\xc0\x00\x00\x00\x00\x00\x00\x00\x00\x00\x00\x00\x00\x00\x00\x00\x00\x00\x00\x00\x00\x00\x00\x00\x00\x00\xe0\x00\x00\x00\x00\x00\x00\x00\x00\x00\x00\x00\x00\x00\x00\x00\x00\x00\x00\x00\x00\x00\x00\x00\x00\x00\x00\x00\x00\x00\x00\x00\x00\x00\x00\x90\x00\x0b\x00\x00\x00\x00\x00\x00\x0c\x00\x00\x00\x0c\x9c\xa9\x0f\x9a\xd0\xda\x9a\xd9\xad\x90\xf0\x0b\xcb\t\x00\x00\x00\x00\x00\x00\xc0\x00\x00\x00\x00\x00\x00\x00\x00\x00\x00\x00\x00\x00\x00\x00\x00\x00\x00\x00\x00\x00\x00\x00\x00\x00\x00\xa9\xa0\x00\x00\x00\x00\x0b\x00\n\x00\x00\x00\x00\x00\x00\x00\x00\x00\x00\x00\x00\x00\x00\x00\x00\x00\x00\x00\x00\x00\x00\x00\x00\x00\x00\x00\x00\x00\x00\x00\x00\x00\x00\x00\x00\t\x00\x0e\x0f\x0b\xdc\xb0\xf9\xa9\xa9\xc9\x0b\xc9\xad\x0f\x9c\x90\x90\x00\x00\x00\x00\x00\x00\x00\xe0\x00\x00\x00\x00\x00\x00\x00\x00\x00\x00\x00\x00\x00\x00\x00\x00\x00\x00\x00\x00\x00\x00\x00\x00\x00\x00\x00\x00\x00\x00\x00\x00\n\x00\x00\x00\x00\x00\x00\x00\x00\x00\x00\x00\x00\x00\x00\x00\x00\x00\x00\x00\x00\x00\x00\x00\x00\x00\x00\x00\x00\x00\x00\x00\x00\x00\x00\x00\x00\x00\x00\xc0\xc9\r\xad\x0b\r\x0c\x9c\x9c\xbc\xbc\x9a\x9c\xb9\xcb\x0e\x90\x00\x00\x00\x00\x00\x00\x0e\t\x00\x00\x00\x00\x00\x00\x00\x00\x00\x00\x00\x00\x00\x00\x00\x00\x00\x00\x00\x00\x00\x00\x00\x00\x00\xb0\x0b\x00\x00\x00\x00\xa0\x00\x90\n\x00\x00\x00\x00\x00\x00\x00\x00\x00\x00\x00\x00\x00\x00\x00\x00\x00\x00\x00\x00\x00\x00\x00\x00\x00\xe0\x00\x00\x00\x00\x00\x00\x00\x00\x00\n\x0b\x0e\x9a\x9a\xd0\xf0\xb9\xa9\xa9\t\t\xad\xf9\x9c\xbc\x99\xca\x90\x00\x00\x00\x00\x00\xc0\xc0\x00\x00\x00\x00\x00\x00\x00\x00\x00\x00\x00\x00\x00\x00\x00\x00\x00\x00\x00\x00\x00\x00\x00\x00\xb0\n\x00\x00\x00\x00\x00\x00\n\x00\x00\xb0\x00\x00\x00\x00\x00\x00\x00\x00\x00\x00\x00\x00\x00\x00\x00\x00\x00\x00\x00\x00\x00\x00\n\x00\t\x00\x00\x00\x00\xc0\x00\x00\x00\x00\x0c\x0c\xb0\xd0\xd9\xa9\x9c\r\r\x9e\x9e\x9c\x90\x0f\xcb\xdb\xe9\x9c\t\x00\x00\x00\x00\x00\x00\xa0\x00\x00\x00\x00\x00\x00\x00\x00\x00\x00\x00\x00\x00\x00\x00\x00\x00\x00\x00\x00\x00\x00\x00\x90\xc0\t\x00\x00\x00\x00\x00\x00\x90\x00\x0c\x00\x00\x00\xa0\x00\x00\x00\x00\x00\x00\x00\x00\x00\x00\x00\x00\x00\x00\x00\x00\x00\x00\x00\x0c\t\x00\x00\x00\x00\x00\x00\x00\xc0\x00\x0c\t\t\r\xa9\xac\x9c\xa9\xb0\xb0\t\t\x0b\x0f\x90\xbc\r\x9e\x9b\x00\x00\x00\x00\x00\x00\x00\xd0\x00\x00\x00\x00\x00\x00\x00\x00\x00\x00\x00\x00\x00\x00\x00\x00\x00\x00\x00\x00\t\xa9\x00\xa0\t\n\x00\x00\x00\x00\x00\xa0\xa0\x00\x00\xa0\x00\x00\x00\x00\x00\x00\x00\x00\x00\x00\x00\x00\x00\x00\x00\x00\x00\x00\x00\x00\x00\x00\x00\x0e\x0e\x00\x00\x00\x00\x00\x00\x00\x0c\x00\n\xda\xda\x90\xdb\x9a\x9d\x0c\x90\xf9\xe0\xf0\xd9\x0f\r\xbf\xad\xac\x90\x00\x00\x00\x00\x00\x0c\xa0\x00\x00\x00\x00\x00\x00\x00\x00\x00\x00\x00\x00\x00\x00\x00\x00\x00\x00\x00\x90\x00\x00\x00\r\xa0\x00\x00\x00\xa0\xa0\xb0\t\x00\x00\x00\x00\x00\xa0\x00\x0e\x90\x00\x00\x00\x00\x00\x00\x00\x00\x00\x00\x00\x00\x00\x00\x00\x00\n\xcb\x00\t\x00\x00\x00\x00\x00\x0c\x00\x00\xad\t\x00\x90\xda\x9c\r\x00\xb9\xe9\x00\x99\x0b\x0e\x90\xdb\xc0\xdb\xdb\xc9\x00\x00\x00\x00\x00\xda\xd0\x00\x00\x00\x00\x00\x00\x00\x00\x00\x00\x00\x00\x00\x00\x00\x00\x00\x0c\n\x00\x00\x00\xcb\x00\x90\x00\x0c\x0f\t\x00\x00\xa0\x00\x00\n\x90\x00\t\xa0\x00\xa9\x00\x00\x00\x00\x00\x00\x00\x00\x00\x00\x00\x00\x00\x00\x00\x00\xc9\x00\x00\x00\x00\x00\x00\x00\x00\x00\x0c\xa9\x00\n\xda\xda\x9c\xb9\xa9\xbc\x00\x90\xb0\x0e\x90\xd9\xeb\xc9\xf9\xed\xad\xb0\x90\x00\x00\x00\x0c\xac\xa0\x00\x00\x00\x00\x00\x00\x00\x00\x00\x00\x00\x00\x00\x00\x00\t\n\x0b\x00\x00\xb0\xda\x00\n\x00\x0e\xcb\xa0\n\n\x00\x90\x00\x00\x00\x00\xa0\x00\x00\x00\xc0\x00\x00\x00\x00\x00\x00\x00\x00\x00\x00\x00\x00\x00\x00\x00\x00\x00\x00\x00\n\x00\x00\x00\x00\x00\x00\x00\x00\t\r\t\t\x0b\x0c\x90\t\xa9\x0c\r\t\x0f\n\x9c\x9a\xcb\x9a\xdb\xcf\x00\x00\x00\x00\x00\x00\xd0\x00\x00\x00\x00\x00\x00\x00\x00\x00\x00\x00\x00\n\x0b\x0c\xb0\xc0\x00\t\x00\x00\x00\x00\x90\xd0\x0f\xf0\xc9\xe9\t\n\x00\x00\x00\x00\x00\x00\x00\x00\x0c\xb0\x00\x00\x90\x00\x00\x00\x00\x00\x00\x00\x00\x00\x00\x00\x00\x0c\xb0\x00\x00\x0c\x90\x00\x00\x00\x00\x00\t\x0c\xbc\xb0\xbc\xbc\x9c\x9b\x00\xf0\xd0\x0b\x90\x9a\xd0\t\xc9\xbc\x9f\xcd\xbe\x9b\t\x00\x00\x00\x00\xed\xa0\x00\x00\x00\x00\x00\x00\x00\x00\x00\x00\x00\xad\xac\x90\t\x00\t\x00\n\xcb\x00\x00\x90\xe0\n\x00\xeb\xea\n\xca\x90\x00\x00\n\x00\xa0\t\xa0\x00\x00\xe9\x00\x00\xeb\x00\x00\x00\x00\x00\x00\x00\x00\x00\x00\x00\x00\x00\x00\x00\x00\x00\x00\x00\x00\x00\x90\x0e\x00\x90\x00\x9c\x90\x9a\x9a\x00\xc9\t\xa9\xd0\n\xd0\t\xf0\xbc\n\xda\x9b\xc9\xfc\xb0\x00\x00\x00\x00\x00\x00\x00\x00\x00\x00\x00\x00\x00\x00\x00\x00\xef\xdf\xbd\xad\xa0\n\x00\x9a\x90\x00\x00\x9a\x00\x9a\x90\x00\x0c\x9e\xf9\xac\xa0\x00\n\x90\t\x00\x00\x00\x00\x00\xac\xb0\x00\x0f\x00\x00\x00\x00\x00\x00\x00\x00\x00\x00\x00\x00\xca\x00\x00\x00\x00\x00\x00\x0e\x00\x0e\x90\x00\xa9\xf0\xb0\xf0\r\t\xda\x9a\xc9\x00\xa9\xd0\xa9\xe0\r\x0b\xd9\xad\xe9\xfe\x9f\xc9\x00\x00\x00\x00\x0c\x00\x00\x00\x00\x00\x00\x00\x00\x00\x9e\xff\xff\xeb\xcb\x00\x90\t\n\x00\t\x00\x9a\x00\x00\x00\xc0\x00\n\xef\x0e\t\x00\x00\xa0\x00\xa0\x00\xa0\x00\x00\x00\xcb\x00\x00\x0c\xb0\x00\x00\x00\x00\x00\x00\x00\x00\x00\x00\x00\t\x00\x00\x00\x00\x00\x00\x00\x9e\x00\x00\x90\x9c\t\xc9\t\xa0\x9c\xa9\xc9\x00\xf9\x0c\xa9\xc0\x99\xf0\xf0\x0e\xd0\x9e\r\xbc\xbb\x00\x00\x00\x00\xca\x00\x00\x00\x00\x00\x00\x00\x0c\xef\xef\xff\xff\xbd\xf0\xda\x00\x00\t\x0c\n\x00\x00\t\x0e\t\xa0\x00\x00\xde\xbc\x9a\x00\xb0\x00\n\x90\xa0\x00\x00\x00\x00\xfe\x90\x00\n\x90\x00\x00\x00\x00\x00\x00\x00\x00\x00\x00\x00\x00\x00\x00\x00\x00\t\x00\x00\x00\x90\xf0\xbc\xb0\xb0\xb0\x9a\xd9\xa0\x90\x90\xb9\x00\xa9\x90\x90\xf0\x00\x9a\xd9\xa9\xe9\xf9\xed\xe9\x00\x00\x00\x0c\xa9\x00\x00\x00\x00\x00\x00\x0c\xff\xff\xff\xfe\xfd\xef\xa0\xb0\x90\xe9\x00\x0b\x00\x90\xa9\x00\t\x00\t\x00\x00\xa0\xeb\x00\xa0\t\xa9\x00\x00\t\x00\x00\x00\x00\x0f\xf0\x00\x00\xe0\x00\x00\x00\x00\x00\x00\x00\x00\x00\x00\x0c\xa0\x00\x00\x00\x00\xa0\x9a\x9e\x00\x00\r\t\t\xc9\x0b\xc9\x00\xc9\xad\xa9\xca\xd0\x90\x00\xf9\x0e\x9f\r\xa0\xda\xd0\xfa\xdb\xde\x90\x00\x00\x00\xc0\x00\x00\x00\x00\x00\x0c\xef\xff\xff\xff\xff\xfb\xf9\xfd\x00\xa9\x00\xa0\x00\x00\x00\xc0\n\x00\t\xe0\x00\x00\x00\x00\x00\xda\xe0\x00\xa0\xa9\xa0\x00\x00\x00\x00\xec\xbc\x90\x00\x0b\x00\x00\x00\x00\x00\x00\x00\x00\x00\x00\t\t\x00\x00\x00\x00\xc0\xc0\x00\x0f\t\xb0\xb0\xda\t\xc0\xb0\x9a\x90\t\x00\x90\x0b\xc9\xf0\x00\x90\x00\xb0\xda\x9d\xad\x0f\x0e\x9f\x00\x00\x00\x00\x00\x00\x00\x00\x00\x0c\xff\xff\xff\xff\xff\xff\xff\xef\x0b\xc9\x00\x00\x90\x90\x0f\t\x00\t\x00\xa0\x90\x00\x90\x00\x00\xa0\xe0\x9a\xca\t\x00\x00\x00\x00\x00\x00\x0f\xfb\x00\x00\x0c\xb0\x00\x00\x00\x00\x00\x00\x00\x00\x00\xe0\xe0\x00\x00\x00\x00\x9a\x00\x00\x90\x9e\x90\x9c\x90\x9a\x90\r\t\x0f\x90\xe9\xa0\x90\x90\t\x0b\xc9\x90\xc9\xa9\xcb\xcb\xcd\xbf\xda\x90\x00\x00\x00\xe0\x00\x00\x0c\xfe\xff\xff\xff\xff\xff\xff\xef\xff\xf9\xfa\x9a\t\xa9\xc0\xa0\x00\n\t\x00\t\xc0\xa0\x00\n\t\xa0\x0f\xa9\xac\x90\xb0\xa0\x00\x00\x00\x00\x00\xef\xe9\xa0\x00\n\x00\xa0\x00\x00\x00\x00\x00\x00\x00\x0c\t\x00\x00\x00\x00\x00\x00\x90\xad\xa9\xe9\r\xa9\xa9\xc9\x0f\x90\xac\x90\x00\x90\xc9\t\xa0\x9a\xd0\x00\xe0\x9e\x9c\xbc\xbc\xb0\xed\xad\xb0\x00\x00\x0c\x00\x00\xcf\xff\xff\xff\xef\xff\xff\xff\xff\xff\xed\xfa\xc0\xd0\x90\x00\x00\t\x00\x90\n\x0c\xa0\x00\xd0\x00\x00\x00\x00\x00\x0c\xff\xea\xc0\t\x00\x00\x00\x00\x00\x0f\xff\x90\x00\x00\x90\x00\xa0\x00\x00\x00\x00\x00\x00\n\xda\x90\x00\x00\x00\x00\xe0\x00\x90\x90\x99\xa9\t\t\n\x90\xa9\x9b\x00\xb0\t\x00\x0c\t\xc0\t\xa9\t\x00\xf0\xf0\x9e\xdf\x9e\xdf\xc0\x00\x00\x00\x00\xef\xff\xff\xff\xff\xff\xff\xff\xfe\xff\xff\xfb\xfd\xbb\n\x00\x00\x0b\x00\n\x00\x90\x00\x90\xb0\xa0\xa0\x00\n\x00\x00\n\xca\xdb\n\n\x00\x00\x90\x00\x00\xc0\xff\xeb\x00\x00\xa0\x00\x00\x00\x00\x00\x00\x00\x00\x00\xc0\xe0\x00\x00\x00\x00\x90\r\xa9\xcb\xc9\xc9\xac\x9a\x90\xc9\x0c\x00\x90\t\n\x90\xb0\x9a\x90\xbc\x00\x90\xf0\t\x0f\t\xa0\xf9\xa9\xb0\x00\x00\x0e\x0c\xff\xff\xff\xff\xff\xff\xef\xff\xff\xff\xff\xff\xeb\xc9\xd0\r\xa9\x00\x00\x90\n\x00\x90\x00\x00\x90\x00\xa0\t\x00\x00\x00\x0f\x0e\t\x00\x00\x00\xa0\x00\x00\x0f\xef\xf9\x00\xb0\x00\x00\x00\x00\x00\x00\x00\x00\x00\x0c\xa9\x00\x00\x00\x00\x00\x00\xb9\t\xb0\x9a\x90\x99\x0c\x90\xb0\x9a\x90\xf0\x90\xc9\x00\x00\x00\x00\x00\x9a\xc0\t\xe0\xf0\xfc\xfd\xad\xfc\xf9\x00\x00\r\x0f\xff\xff\xff\xff\xff\xff\xff\xff\xff\xff\xef\xdf\x9f\xfa\x0b\x00\x00\t\x0f\x00\x9c\x90\x00\xa0\xd0\xe0\x00\x90\n\x00\x00\n\x00\n\x9a\x00\x00\x00\x00\x00\x00\xce\xff\xe9\xa0\x00\x00\xa9\x00\x00\x00\x00\x00\x00\x00\xcb\x00\x00\x00\x00\x00\n\xcb\xd0\xf0\xc9\t\x9a\x90\xa9\x00\x90\t\x00\x00\n\x90\x00\x90\x90\t\x00\x00\n\xda\t\r\x0b\x9a\x9e\x9e\x90\x00\x00\xca\xef\xff\xff\xff\xff\xff\xef\xff\xff\xff\xff\xff\xeb\xef\x00\xd0\x9a\t\xa0\x00\x00\x00\x00\xa0\x90\n\x90\n\x00\x00\x90\x00\x90\n\x00\x00\x00\x00\t\x00\x00\x00\x0f\xfd\xb0\x00\x00\x00\n\x00\x00\x00\x00\x00\x00\x00\x00\xf0\x00\x00\x00\x00\t\x90\xb9\x9b\x90\xbc\r\xac\x90\xb0\xc0\xbc\x90\x90\x90\x00\x90\x00\x00\x00\x90\x90\x90\x00\xd0\xe9\xed\xed\xe9\xe9\xf0\x00\x00\x0c\xff\xff\xff\xff\xff\xff\xff\xff\xff\xff\xff\xff\xff\xdb\xf9\xa0\x00\x00\t\x00\t\n\x00\x90\x00\x90\x00\x00\x00\xa0\xa0\x00\x00\t\x00\x00\xc0\x00\x0e\t\x00\x00\x0e\x0b\x00\n\t\xa0\xd0\xb0\x00\x00\x00\x00\x00\x00\xac\x0f\x00\x00\x00\x00\xca\xdb\xcb\xc0\xbc\x99\xa0\x99\x00\t\xa9\t\t\xa0\t\x00\x00\x90\t\x00\x00\x00\x00\x00\xa9\x0b\x00\xb0\xfc\xbc\xfb\x00\x00\xcf\xff\xff\xff\xff\xff\xff\xff\xff\xff\xff\xff\xff\xff\xad\xad\x0b\t\t\xca\t\xa0\x90\x90\x00\n\t\xe0\t\n\t\x00\x00\n\n\x00\x00\n\x90\x00\n\x00\x00\x0b\x00\x0b\x00\x00\x00\n\x00\x00\x00\x00\x00\x00\x00\xde\x90\x00\x00\x00\x0c\x9b\x90\x99\x99\t\xa0\x90\xa0\x90\x90\x90\n\x00\t\x00\t\x00\x00\x00\x00\x00\x00\t\x00\x0c\x0c\x9e\xde\x9f\x0f\t\x00\x00\xef\xff\xff\xff\xff\xff\xff\xff\xff\xff\xff\xff\xef\xbf\xff\xb0\xb0\x0c\xa0\x00\x90\x00\x00\n\r\xa9\xc0\t\n\x00\x00\n\x9a\x00\x00\x00\x00\xa9\x00\x0b\x00\x00\x00\x00\x00\x00\x00\x00\x00\x00\x00\x00\x00\x00\x00\x00\x0c\xe9\xa0\x00\x00\x00\xe9\xbd\x0f\x9a\x0e\x9a\xd9\r\t\x0b\xc0\x00\x90\x90\x90\t\x00\x00\x00\x00\x00\x00\x00\x00\t\t\xa9\xad\t\xae\x9e\x9e\x90\x0c\xff\xff\xff\xff\xff\xff\xff\xfe\xff\xff\xff\xff\xff\xed\xb9\xcb\xc9\x00\x90\x90\x00\t\xa0\t\x00\x00\x00\xb0\x00\t\n\x0c\x00\x00\x0b\x00\x00\x00\xa0\x00\xd0\x9a\x00\xa0\n\x00\x00\xeb\x00\xa0\xeb\x00\x00\x00\x00\x00\x0c\xbc\t\xc0\x00\t\x9f\t\xb9\xc9\x99\t\x00\x9a\x90\x00\x90\xb0\x00\x00\x00\x00\x00\x00\x00\x00\x00\x00\x00\x00\x00\x00\x0c\n\x0f\xd9\xe9\xe9\x00\x0e\xff\xff\xff\xff\xff\xff\xff\xff\xff\xff\xff\xff\xff\xff\xef\xa9\x00\xb0\x00\xa9\x0b\x00\t\x00\x90\x00\xb0\xc0\n\n\x00\x9a\x9a\x90\x00\n\x00\x00\x00\x00\xa0\x00\x00\x90\x00\x00\xca\xf0\xb0\x0c\xff\xf9\x00\x00\x00\x00\n\xcb\xe0\x00\x00\x0e\x99\xf9\xcb\x9e\x9a\x90\x9a\x90\x0f\t\xa0\t\t\x00\t\x00\x00\t\x00\x00\x00\x00\x00\x00\x00\x00\x00\r\xa0\xad\x0f\x9e\x90\xce\xff\xff\xff\xff\xff\xff\xff\xff\xff\xff\xff\xff\xff\xfb\xfd\xbc\xb0\x00\x90\x00\x00\xc9\x00\xe0\n\x90\x00\xb0\t\x00\x00\xa0\x00\x00\xa0\t\x00\t\xa0\xe9\t\xa0\xb0\n\t\x0e\xbe\x90\x00\x0f\xff\xfb\x00\x00\x00\x00\xc0\xf0\x90\x00\x00\xf9\xbf\x9b\x99\t\r\x0b\r\t\x90\x90\t\x00\x00\x00\x00\x00\x90\x00\x00\x00\x00\x00\x00\x00\x00\t\x00\x90\r\n\xd0\xed\xa0\xff\xff\xff\xff\xff\xff\xff\xff\xff\xff\xff\xff\xff\xff\xff\xda\xdb\x00\x9a\x00\xc9\xa9\n\t\t\x00\x0c\t\x00\n\t\n\x00\x00\x00\t\xa0\x00\x0e\x0f\x9a\xca\x00\x00\x00\x00\xa0\t\x00\x00\xef\xff\xff\xf0\x00\x00\x00\x0f\xe9\xe0\x00\x9d\xb9\xe9\xda\xda\xda\x9a\x9c\x90\xb0\x00\x00\x90\t\x00\x90\x90\x00\x00\x00\x00\x00\x00\x00\x00\x00\x00\x00\x00\x0c\x00\xbc\x9e\x9b\r\xef\xff\xff\xff\xff\xff\xff\xff\xef\xff\xff\xff\xff\xfe\xfb\xeb\xf0\xcb\x00\x90\xb0\x00\x00\x9a\x00\x00\x00\xbc\x00\x00\n\t\t\n\x00\xa0\xc0\xa0\x00\xf0\xec\xbd\xad\xa0\xa9\x00\x0b\x00\n\x0c\xff\xff\xff\xff\xb0\x00\x00\xe0\xf0\t\x00\xca\xfd\xbd\xb9\x99\t\xc9\t\xa9\x00\x90\xb0\x00\x00\x00\x00\x00\x00\x00\x00\x00\x00\x00\x00\x00\x00\x00\x00\x00\t\xac\x00\xe9\xec\xfe\xff\xff\xff\xff\xff\xff\xff\xff\xff\xff\xff\xff\xff\xff\xff\xbc\x9b\x0c\x00\x00\x00\x00\x90\x00\x00\x90\xb0\x00\xb0\x0b\x00\n\n\x00\x00\x00\xa9\x00\x00\x00\xb0\xca\x00\x90\x00\xa0\x00\n\x00\x0f\xff\xff\xff\xff\xff\xf9\x00\x0c\x0f\xa0\x00\x9f\x9f\x9b\xcb\xda\x9a\x90\xb0\x90\xdb\x00\t\t\t\x00\x00\x00\x90\t\x00\x00\x00\x00\x00\x00\x00\x00\x00\x00\x00\t\xc0\x9a\x90\x9f\xff\xff\xff\xff\xff\xff\xff\xff\xff\xff\xff\xff\xff\xff\xfd\xfb\xe9\xb9\t\xa9\x00\x9a\x0b\x00\x90\xa0\t\x00\x00\x00\x0b\x00\x00\x00\x00\x90\x00\xe9\x00\xa0\x00\xa9\xe0\xac\n\t\xa0\x90\x00\xef\xff\xff\xff\xff\xff\xff\x00\n\xf0\x90\x00\xf9\xfb\xf9\xb9\xa9\xd0\x90\xd0\x0b\x00\t\x00\x00\n\t\t\t\x00\x00\x00\x00\x00\x00\x90\x90\x00\x00\x00\x00\x00\x00\xa9\xc0\xda\xcc\xff\xff\xff\xff\xff\xff\xff\xff\xff\xff\xff\xff\xff\xff\xfb\xfc\xbc\x00\xa0\x00\xa9\x00\x0c\x0b\x00\x90\x0c\xa0\x90\x00\xa0\x00\xa9\x00\x00\xa0\xa0\n\x00\xc9\n\x9c\xa9\x00\xb0\x00\x00\x00\x0f\xff\xff\xff\xff\xff\xff\xff\xb0\x0c\x90\x00\x0f\xff\xbd\x9f\t\xd9\xa9\x0b\x0b\x90\x90\x90\t\x00\x90\x9a\x00\x00\x00\x00\x00\x00\x90\x00\x00\x00\x00\t\x00\x00\x0e\t\x0c\x0b\x00\xfb\xff\xff\xff\xff\xff\xff\xff\xff\xff\xff\xff\xff\xff\xff\xff\xcb\xd0\xb0\x90\x90\xd0\t\t\x0c\x00\x00\xa0\x90\xa0\xa0\x90\t\x00\n\x00\x00\x0b\r\xa0\n\xc0\n\xde\xfa\t\xe0\xb0\x0e\xff\xff\xff\xff\xff\xff\xff\xff\xf9\x0c\xa0\x00\xcf\x9f\x9f\xb9\xf0\xbc\x9a\xd0\x9c\x00\x90\xa9\x00\x90\x00\x00\x90\x90\x00\x90\x00\x90\x00\x90\t\xa9\t\x00\xa9\x00\x90\xc0\x0b\x0c\xad\x0c\xff\xff\xff\xff\xff\xff\xff\xff\xfe\xff\xff\xff\xff\xff\xfb\xfb\xa9\x00\x00\xa0\x00\xa0\n\x00\x9a\t\x00\t\x00\x9e\x00\xa0\n\x90\t\x00\x00\xa0\x00\x00\xb0\x00\x00\xed\xf0\x00\x0e\xff\xff\xff\xff\xff\xff\xff\xff\xff\xff\xb0\xd0\x00\x9f\xff\xbd\xbd\xbd\x9b\t\x0b\t\xb0\t\x00\x9a\t\t\x00\x00\x00\x90\t\x00\t\xc0\t\x00\x00\xda\x90\x00\x90\t\xa9\xc0\x90\x00\xb0\xcf\xff\xff\xff\xff\xff\xff\xff\xff\xff\xff\xff\xff\xfe\xfd\xed\xad\xbc\xb0\x90\xb0\x90\x90\x90\t\x00\x90\xa0\x00\xa9\x0b\x00\xa0\x00\xa0\n\x00\t\xa9\x00\x0c\xa9\xa9\n\xa0\xff\xff\xff\xff\xff\xff\xff\xff\xff\xff\xff\xff\xf9\xa0\x00\xef\xbf\xdb\xdb\t\xad\x9e\x90\x90\t\x00\x90\x00\x90\x00\t\t\x0b\x00\x90\r\xa0\x90\x90\xd0\x90\x00\t\t\xc9\xc0\x9c\xa9\xe9\xad\r\xaf\xff\xff\xff\xff\xff\xff\xff\xff\xff\xff\xff\xff\xff\xbf\xfb\xda\t\x0c\x00\x00\x00\xa0\n\x00\n\x00\t\x00\x9c\xa0\x00\t\xa0\xd0\x00\x0b\n\xca\x00\n\x9c\x00\xac\x9c\xbe\xff\xff\xff\xef\xff\xff\xff\xff\xff\xff\xff\xfb\xc0\x90\xff\xfd\xbb\xcb\xdb\xd0\xa9\t\x00\x90\xa9\t\t\x00\x90\x90\xa0\x90\t\x00\x90\t\xa9\t\xa9\xe9\t\x9a\xd0\xb0\xa9\xca\x9c\x00\xc0\n\xde\xff\xff\xff\xff\xff\xff\xff\xff\xff\xff\xff\xff\xff\xff\xbc\xbc\x9a\x00\xb0\x90\xb0\x90\x90\x90\x90\xc9\x00\xa9\xa0\x9e\t\xa0\x00\n\x90\x0c\x00\x9c\x00\x00\xe0\xbc\x9a\n\xcb\xdf\xff\xfb\xff\xff\xff\xff\xff\xff\xff\xff\xff\xbc\x00\xff\xfb\xfd\xb9\t\xa9\x90\x9a\xcb\x0c\x90\xa0\x00\x90\xa0\t\t\xe9\x90\xa9\xa9\x0c\x90\xbc\x90\x90\xb0\xc9\t\r\x9e\t\xcb\xcb\x0b\xc9\r\xff\xff\xff\xff\xff\xff\xff\xff\xff\xff\xff\xff\xff\xff\xdb\x0b\x00\x90\x00\xa0\x00\xca\x00\n\x00\n\t\x00\x9e\t\xe0\n\n\x9c\x0b\x00\xa0\xa0\xb0\x00\x9e\n\r\x0f\n\xeb\xef\xbc\xff\xff\xff\xff\xff\xff\xff\xff\xa9\x0b\x0c\xff\xff\x9b\xdf\xbd\x9e\x99\t\x00\x90\t\t\x0b\xc9\t\x0f\t\n\xd9\r\t\xb9\xad\x0b\xcb\xd0\xdb\r\xb0\xf0\xb9\xfe\x9c\xbc\xd0\xbc\xa0\xff\xff\xff\xff\xff\xff\xff\xfe\xff\xff\xff\xff\xff\xfb\xef\xf0\x9a\t\t\t\xc9\t\x00\x90\t\x00\x00\x00\xc9\x0e\x9a\x90\x90\n\x9c\x0b\t\x00\x00\n\x00\xf0\xda\x00\r\x00\xcb\x0e\xff\xff\xff\xff\xff\xf9\xfa\x90\x00\x0c\x0b\xff\xdb\xfd\xb9\xcb\t\x0e\x90\t\n\x90\x90\x00\t\t\xa9\x0f\x99\n\xda\x9e\x9c\x99\xf9\xbd\x0b\x0c\x9b\r\x0f\xde\x9d\xeb\xda\x9a\xc9\r\xef\xff\xff\xff\xff\xff\xff\xff\xff\xff\xff\xff\xff\xaf\xdb\r\xa9\n\x00\x00\xa0\x00\xa9\x00\n\t\n\x90\x90\xa9\xa0\x00\xa0\r\n\x90\xc0\xa0\x9a\x00\x0e\x0e\xa9\xcb\xfa\xbc\xb0\xb0\x9e\x9c\xad\n\x90\n\x00\x00\x00\x00\xbc\xff\xbf\xdb\xbd\xb9\x9e\x99\x0b\x90\x90\x90\x0f\x90\x9a\x0f\r\xb0\x9c\xbd\x99\xc9\x0b\xda\x90\xd0\xbd\t\xb0\xdb\xf9\xcb\xde\xbd\xec\xbc\x9a\xda\x0f\xff\xff\xff\xff\xff\xff\xff\xff\xff\xff\xff\xff\xfd\xba\xdb\x0c\t\t\xa9\t\xa9\x00\x00\x90\x00\x00\x00\xa9\xc0\xc9\xa0\n\n\t\xe9\xa9\n\x00\x90\x90\r\n\x0c\r\xeb\x0c\x00\xa0\x0b\n\x90\x00\x00\t\x00\t\x00\x0c\xff\xfd\xbf\xda\x9e\x99\n\x90\n\x90\x00\x90\x0f\t\x90\xb9\xcb\xcb\x9a\xda\x9b\xd0\x9d\xbd\xbd\x9a\xdb\xcb\r\x0f\xbc\xff\xda\xdb\xcb\xc9\r\xac\xff\xff\xff\xff\xff\xff\xff\xff\xff\xff\xff\xff\xfb\xfd\xa0\t\xa0\x0c\x00\x00\x00\xd0\x9a\x00\x9a\x90\x90\xca\x90\xac\x90\x90\x90\xe0\x0c\x0e\x90\x00\xa0\xa0\n\xfc\xb0\xe0\xf9\xa0\xff\xcb\x00\x00\n\x9a\x90\x00\x0c\xfa\x90\x0c\xff\xbf\xbd\xbd\xb9\x0e\x90\x90\xd0\t\x0b\t\x00\x9e\r\n\x99\xbc\x99\xad\x90\xbd\xa9\t\x0b\xc9\r\x9d\x9a\xd0\xd0\xf0\xfd\xad\xf0\xbc\xb0\x9a\xcf\xff\xff\xff\xff\xff\xef\xff\xff\xff\xff\xff\xff\xaf\xdb\x00\x90\x9a\x90\xb0\x90\n\x00\x90\x00\x0e\x00\t\n\x90\xa0\xa0\x00\x90\xb0\xb0\x0b\n\x00\x00\xad\t\xe0\x9a\x00\xcf\xff\xff\xfb\xcb\x00\x00\xca\x9a\xcb\x90\x00\x00\xff\xff\xdf\xbd\xbc\xb9\x9c\x0b\t\n\x9c\x90\xb9\xa9\x9a\x9d\xbc\x9b\x9e\x9b\x0f\x9b\x9d\xbd\xbd\xbd\xb9\xa9\xe9\x9f\x9f\x9f\xfa\xdf\x0f\xda\xda\xd0\x9e\xff\xff\xff\xff\xff\xff\xff\xff\xff\xff\xff\xed\xf9\xad\xa9\n\x00\x00\x00\xa0\x90\x90\n\t\t\x00\x9e\r\n\t\x00\n\x0e\t\xc0\xf0\xc9\t\xa0\x00\xaf\xe9\xac\x90\xff\xff\xff\xff\xff\xff\xff\xb9\xd0\xda\x00\x00\x00\xff\xbd\xbb\xdb\t\x90\n\x90\x90\x90\x90\x0b\x0c\x9d\xa9\xdb\t\xf9\xc9\t\xd9\r\x9a\x9a\xdb\xc9\xbc\x9f\x99\xe9\xe9\xed\xad\xf0\xff\x0b\xc9\t\xe9\xff\xff\xff\xff\xff\xff\xff\xff\xff\xff\xff\xfb\xfa\xd0\x90\x00\x90\t\t\t\x00\n\r\x00\xa0\x0b\t\n\r\n\n\x90\t\xca\x9a\x00\xb0\xe0\t\xa9\xc0\xbe\x90\xa0\xcb\xef\xff\xff\xff\xff\xff\xff\x0b\xef\x90\x00\x0c\xff\xff\xfd\xb9\xdb\xcb\t\t\n\t\n\x9c\x99\xb0\xdb\t\xf0\x90\xb9\xf9\xad\xb9\xf9\xd9\t\xb0\xd9\xf9\xef\x9f\x9f\x9f\x9e\x9f\xe9\xed\xb0\xf0\x9a\xcf\xff\xff\xff\xff\xff\xff\xff\xff\xff\xff\xff\x9f\x0b\n\xd0\xa9\xa0\xa0\x00\x0b\t\x00\x90\x90\x90\x0e\x90\n\xd0\x00\n\n\r\t\x0c\x0b\x0f\x00\xca\x0c\x0f\xef\xda\x00\x9a\xda\xff\xff\xff\xfa\xda\x0c\xff\xf9\x00\x00\xfb\xf9\xfb\xda\x90\x90\x90\xda\x99\xc0\x99\x0b\x0f\x0b\t\xf0\xbd\xbd\t\x0f\x99\x0f\x9a\x9f\x90\xdb\x0b\r\x9e\xbd\x0f\xcb\xcb\xd0\xdf\x9e\xdb\x9e\r\x9a\xff\xff\xff\xff\xff\xff\xff\xff\xff\xff\xbf\xe9\xf0\xd0\t\x00\x90\x9c\x9a\x00\x00\x00\xa0\x0e\x00\t\x0e\x90\n\x9e\x00\xc0\xb0\xa0\xca\x9c\x00\xbc\xbc\xbf\xff\xff\xff\xfb\xc0\x00\x00\xcb\x0b\xc9\xa9\xcf\xff\xf0\x00\x00\xff\xff\xfd\xbd\xbc\xb0\xf0\t\x00\x9b\x0c\x90\x90\x9d\xbc\x99\t\t\xbd\xb9\xad\xb9\r\x90\x9f\x00\xd0\xda\x99\x90\xf9\x9f\x9d\xaf\xf0\xf9\x0f\xc9\xf0\xac\xdf\xff\xff\xff\xfe\xff\xff\xff\xff\xff\xff\xbf\x0b\x0b\x00\t\x00\x00\xa0\x9c\x9a\x90\x90\x90\x9a\x9e\t\n\r\x00\x9a\x0b\x0c\x90\xa9\xca\x9f\xcb\xcb\xff\xef\xff\xff\xff\xff\xff\xfe\xbc\xfe\x9e\x9e\xbf\xfd\xa9\x00\x0c\xff\xbd\xb9\xa9\t\t\x00\xb9\x0b\x00\x0b\x0f\x0b\xcb\x0b\x9e\x9a\x9f\x0b\t\xd9\x9c\x9a\x90\x90\t\x00\xb0\xd9\xed\xbd\xe9\xfc\xbd\x0f\xd0\xf0\x9b\x00\xd9\xef\xff\xff\xff\xff\xff\xff\xff\xff\xff\xf0\xf0\xbc\x90\n\x9a\n\x90\x90\n\x00\x00\xac\n\t\t\n\xd0\x9a\x9a\r\x0c\x9a\x0b\xca\r\xa0\x9e\xfd\xef\xff\xff\xff\xff\xff\xff\xff\xff\xff\xff\xfb\xcf\xfb\xda\x00\x00\xff\xfb\xfd\x90\xf0\xb0\t\x0c\x90\x90\x90\x90\x99\x90\x9d\t\x9d\t\xd9\xdb\x0b\x0b\x90\x0f\x00\x9a\x90\xd0\xb0\x9b\xc9\xbc\xbb\xcb\xf9\xaf\x0f\xad\xad\xa0\x9e\xff\xff\xff\xff\xff\xff\xff\xff\xff\xff\xff\x90\xa0\x90\x00\x9c\n\t\t\t\t\t\r\x00\xca\x90\n\xc0\r\xa0\xb0\xc9\xc0\x9c\xb0\xda\xc9\xaf\xff\xff\xff\xff\xff\xff\xff\xff\xff\xff\xbd\xff\x9c\xff\xf9\x90\x00\xff\xdf\xbb\xc9\t\t\x00\x90\xa9\xcb\r\xa9\xe9\xad\xa9\xbc\xb0\xb0\xb9\t\xd9\xd0\xd9\x00\x90\x00\xc9\xa9\xc9\xe9\xbc\xbd\xdb\xd0\xfc\xdb\xd0\x90\x90\xda\x9c\xff\xff\xff\xff\xff\xff\xff\xff\xff\xff\xbd\xe9\xda\t\xc0\t\t\x00\xa0\x00\xa0\x00\xa0\xb0\xa9\x0e\x90\x9a\x90\r\t\xa0\xb0\xf0\x0f\xad\xaf\xcf\xef\xff\xff\xff\xff\xff\xff\xff\xff\xff\xff\xf9\xeb\xff\xf0\x00\x0c\xfb\xfb\xdb\x9a\x90\xf0\x9a\t\t\x00\x90\x90\x90\xd9\r\t\x9d\x9d\x9c\xb9\xa9\t\xa0\x90\x00\x90\x90\x0c\xb0\x90\xdb\xda\xf0\xff\x9f\xad\xa9\xe9\xe9\xbc\xf0\x9e\xff\xff\xff\xff\xff\xff\xff\xff\xf9\xeb\x9a\x00\x9a\x0b\n\x00\xa9\t\t\t\xa0\x90\x00\x9c\t\n\x0c\x0e\x9a\x0e\r\x0e\x00\xf0\xd0\xf0\xff\xff\xff\xff\xff\xff\xff\xff\xff\xff\xff\xff\xeb\xdf\xff\x0b\x00\x00\xff\xdf\xb9\xc0\xda\x90\x90\xdb\t\xa9\x0b\x90\x9a\x9a\x9a\x9e\x9a\x9a\x9b\x9c\x99\xa9\t\t\t\x00\x00\t\t\r\xad\xad\x9f\xf9\xf0\xdb\x9e\x9c\x9a\xc9\x0b\xcf\xff\xff\xff\xff\xff\xff\xff\xff\xff\xf9\xe9\t\x00\x90\x00\x90\x90\x00\xa0\x0c\t\x00\xf0\x0b\xca\r\x0b\t\x0c\x90\x9a\t\x0f\x00\xfa\xde\xff\xff\xff\xff\xff\xff\xff\xff\xff\xff\xff\xfb\xdf\x9a\xcb\x90\x00\x0c\xff\xf9\xf0\x9b\t\t\x0b\x00\x00\x90\xd0\xa0\r\t\xc9\x99\x9d\x99\xc0\x9b\xd0\x9c\x90\x00\x0c\x90\x90\x90\x0f\x0b\xc9\xdf\xfd\x9e\x9f\xf9\xe9\x0b\r\x9e\x9c\xbc\xff\xff\xff\xff\xff\xff\xff\xff\xbf\x0b\x0f\x00\xb0\x00\x90\n\r\xa9\t\xa9\x00\xe9\t\x00\x90\n\x9c\n\x0b\x0e\r\xac\xb0\xf0\x0f\x0f\xef\xff\xff\xff\xff\xff\xff\xff\xff\xff\xff\xdf\xfe\xfb\xde\xf9\x00\x00\xff\xbf\x9f\t\xbc\xb0\xd0\x99\xbc\x0b\t\r\n\x90\xb0\xe0\xb0\xdb\x99\xc9\x0b\t\x0b\x90\x90\xa9\t\x0f\x90\xd0\xfa\x90\xfa\xfd\xf9\xad\x9e\x9c\xb0\xa9\xe9\xcb\xef\xff\xff\xff\xff\xff\xff\xff\xff\xff\x90\xb0\t\xe0\xa9\r\x00\x00\x00\x00\xb0\x00\xa0\x9e\n\xd0\n\x9c\x9c\t\n\t\xc0\x0f\t\xef\xff\xff\xff\xff\xff\xff\xff\xff\xff\xff\xff\xfa\xdb\xd0\xb0\x90\x00\x0e\xff\xfd\xa9\xbc\x99\x99\xa9\xa0\t\x90\x90\x90\x90\x90\x99\x99\xd9\xb0\x90\xb9\xf9\xdb\x90\r\t\x9c\xbd\xa9\x0f\x9f\x9d\xff\x9f\xdb\xde\xdb\t\x0b\r\x9e\x9e\xbd\x0f\xff\xff\xff\xff\xff\xff\xff\xff\xbd\xaf\x00\x90\t\x00\xa0\x0b\t\xa0\x90\x00\x9a\xd0\x00\t\t\xe9\n\t\xac\xbc\x9c\xb0\xf0\xfe\xff\xff\xff\xff\xff\xff\xff\xff\xff\xff\xff\xff\xff\x9e\x9e\x9c\x00\x00\r\xfb\x9b\x99\xc9\x0f\n\xd9\r\t\xa0\x9a\t\xa9\xe9\xe9\x0f\x0b\r\x9b\xc9\t\xa9\xcb\xdb\x9b\xcb\x90\xdb\xdf\x9e\x9f\xbc\xfd\xbc\xbb\x90\xbc\xbc\xb0\xe9\xcb\xd0\xff\xff\xff\xff\xff\xff\xff\xff\xfb\xcf\x90\x0b\xca\x90\xa9\x00\x90\x00\t\xa0\t\xe0\x00\xe9\x0c\xa0\x00\xc9\xac\x90\x0b\n\x0f\x00\xf9\xef\xff\xff\xff\xff\xff\xff\xff\xff\xff\xff\xff\xff\xfb\xda\t\xa0\x00\x0e\xff\xf9\xca\x9a\x90\x99\x00\x90\x90\r\x00\x9c\x90\x90\x9a\x99\x9d\x9b\xc9\xbd\xbd\x9f\x99\t\xc9\x9c\x9f\x9c\xb0\xdb\xde\xdb\xf0\xff\x9d\xad\t\xf0\xc9\x9b\xca\xda\xde\xff\xff\xff\xff\xff\xff\xff\xff\xba\x9e\x90\x90\t\x00\x90\xa9\x0b\x00\t\xa0\t\xa9\x90\xb0\x9c\x9a\x0c\x90\xe9\xc0\xd0\x90\xf0\x0e\xdf\xff\xff\xff\xff\xff\xff\xff\xff\xff\xff\xff\xff\xfc\xbd\xb0\t\x00\r\xfb\xdb\xbd\x99\xf9\xe9\xb0\x90\xb9\x0b\t\xa9\x0b\t\t\xca\x9b\t\xbd\t\x9a\x99\xe9\xdb\x9d\xa9\xf0\xf9\xdb\xed\xbd\xfd\xff\x9f\xe9\x90\xf0\x9f\x9e\xad\xbc\xbc\xb9\xff\xff\xff\xff\xff\xff\xff\xff\xfd\xa9\xa0\t\n\x9c\xa9\x00\xc0\x9a\x00\x90\x00\xc0\x0e\x00\n\x00\x9a\n\x90\xa9\xa0\xf0\x0f\x0f\xbe\xff\xff\xff\xff\xff\xff\xff\xff\xff\xff\xff\xff\xbf\xf0\xf0\x90\x00\x0e\xff\x90\xda\x9e\x90\x99\xc9\x0b\x0c\x90\x90\x90\x9d\x0b\xc9\xb9\xd0\xdb\xcb\xdb\xd9\xdb\x99\xa9\xcb\x9d\t\r\xad\x9f\xcf\xad\xe9\xf9\x9d\xa9\r\xad\xa9\xda\xdb\xdb\xcf\xef\xff\xff\xff\xff\xff\xff\xff\x0f\x9c\x90\xb0\xa9\x00\x90\t\xa9\x00\x9c\n\x9a\x90\t\t\xad\x0f\x00\xc9\x0e\x9c\x0f\x00\xf0\xfd\xef\xff\xff\xff\xff\xff\xff\xff\xff\xff\xff\xff\xff\xff\xff\x90\x00\x00\xcf\xf9\xad\xbd\x99\x0b\xda\x9b\r\t\xb0\x9e\x90\xb0\t\x0b\t\t\xa9\x99\t\xbc\xb9\x00\x90\x90\x00\t\t\t\xca\xdf\x9f\x9f\x0b\xca\x9d\xa9\xbd\xbd\xad\xac\xbc\xb0\xff\xff\xff\xff\xff\xff\xff\xf9\xfb\x0b\x0b\xc0\x90\x0b\x00\xb0\x00\t\n\t\xc0\x0b\n\xc0\x00\x00\x0b\x0e\x90\x0b\x00\xe9\x0f\x0e\xff\xff\xff\xff\xff\xff\xff\xff\xff\xff\xff\xff\xff\xbd\xbd\xe9\x00\x00\x0f\xfb\xda\x9a\xda\xd9\xad\t\xb0\xb0\t\t\xad\t\xb0\x90\x9c\xb9\x9d\xad\xbc\x99\t\t\x00\x00\x99\x00\x00\x00\t\t\xc0\x00\xd0\x99\x00\x90\xda\x9c\xbc\x9f\xdb\xcf\t\xef\xff\xff\xff\xff\xff\xff\xed\xad\x00\x90\x0f\x00\xb0\xcb\t\n\t\x00\x0b\xc0\xd0\x9a\xda\x9a\xc0\x90\xe9\xc0\xf0\x9e\x00\xf9\xef\xff\xff\xff\xff\xff\xff\xff\xff\xff\xff\xff\xff\xff\xeb\xff\x90\x00\x0f\xfb\xdf\x9d\xb9\xad\x9b\xd0\xd0\x9b\xcb\t\x0b\r\x00\r\xb0\x0f\t\x90\t\x00\x00\x00\x90\x9c\n\xd0\xbc\x90\x9c\n\x90\x90\x00\x00\x9a\x0f\x9f\xa9\x9f\x0f\x0f\x9f\x0f\x9e\xff\xff\xff\xff\xff\xff\xbf\x9a\x9a\x0b\x00\x90\t\x00\n\x90\x00\x9a\x90\xb0\n\x00\x00\x0c\x9a\xc0\x90\xa9\x00\xe9\x9f\x0e\xff\xff\xff\xff\xff\xff\xff\xff\xff\xff\xff\xff\xff\xff\x99\xe9\xa0\x90\xcf\xbc\xb9\xfb\r\x9b\xc9\xa9\xb9\xc9\x90\xda\x99\xda\x9b\x90\t\x90\x90\x00\x90\t\r\t\xc9\xc9\x99\x90\x90\t\xa9\x9c\x9e\x9a\x90\x00\x00\xd0\t\xd0\xf0\xf0\xf9\xe9\xf0\xfd\xff\xff\xff\xff\xff\xfb\xf9\xe9\xc0\x90\x0b\x00\x9a\x90\x90\xc0\xb0\x00\xc0\x00\t\xc9\x0f\t\xa0\x0b\x0e\x9c\x0f\t\xe0\xef\xff\xff\xff\xff\xff\xff\xff\xff\xff\xff\xff\xff\xff\xf9\xef\t\t\x00\x0f\x9d\xbd\xa9\xdb\xbc\x9b\x9d\n\x9a\t\xa9\xc9\xa9\x00\x00\x90\x00\x00\t\t\xb0\xb0\x90\x9a\x9b\x0f\x0f\x9f\x9f\xd9\xe9\xbd\xad\x0b\t\r\xb0\xbf\x0f\x0f\x9f\x9e\xdb\xcf\xff\xff\xff\xff\xff\xff\xff\xcb\t\x0b\n\x90\x0b\x00\n\t\xa9\x0c\xb0\xb0\x9e\n\n\x00\x00\r\x0c\x90\n\x90\xbc\x0f\x9e\xff\xff\xff\xff\xff\xff\xff\xff\xff\xff\xff\xff\xff\xff\xb0\x"/>
    <s v="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quot;Successful Telemarketing&quot; and &quot;International Sales Management.&quot;  He is fluent in French."/>
    <n v="2"/>
    <n v="42"/>
    <n v="74045.777499999997"/>
    <n v="1762.9947023809523"/>
  </r>
  <r>
    <n v="6"/>
    <s v="Michael"/>
    <s v="Suyama"/>
    <x v="0"/>
    <x v="3"/>
    <d v="1963-07-02T00:00:00"/>
    <x v="4"/>
    <s v="Coventry House_x000a_Miner Rd."/>
    <s v="London"/>
    <s v="Unkown"/>
    <s v="EC2 7JR"/>
    <x v="1"/>
    <s v="(71) 555-7773"/>
    <n v="428"/>
    <s v="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f\xff\xff\xff\xff\xff\xff\xff\xff\xff\xff\xff\xff\xff\xff\xff\xff\xff\xff\xff\xff\xff\xff\xff\xff\xff\xff\xff\xff\xff\xff\xff\xff\xff\xff\xff\xff\xff\xcf\x9a\x9f\xbc\xbf\xfd\x00\x00\x00\x00\x00\x00\x0c\x0b\xcf\x9b\xdf\x0f\xff\xff\xff\xff\xff\xff\xff\xff\xff\xff\xff\xff\xff\xff\xff\xff\xff\xff\xff\xff\xff\xff\xff\xff\xff\xff\xff\xff\xff\xff\xff\xff\xff\xff\xff\xff\xff\xff\xff\xff\xff\xff\xff\xff\xff\xff\xff\xff\xff\xff\xff\xff\xff\xff\xff\xff\xff\xff\xff\xff\xff\xff\xff\xff\xff\xff\xff\xff\xff\xff\xff\xff\xff\xff\xff\xff\xff\xff\xf0\xfc\xf0\xef\xde\x9a\x00\x00\x00\x00\x00\x00\x00\xbc\xb0\xfc\xa0\xff\xff\xff\xff\xff\xff\xff\xff\xff\xff\xff\xff\xff\xff\xff\xff\xff\xff\xff\xff\xff\xff\xff\xff\xff\xff\xff\xff\xff\xff\xff\xff\xff\xff\xff\xff\xff\xff\xff\xff\xff\xff\xff\xff\xff\xff\xff\xff\xff\xff\xff\xff\xff\xff\xff\xff\xff\xff\xff\xff\xff\xff\xff\xff\xff\xff\xff\xff\xff\xff\xff\xff\xff\xff\xff\xff\xff\xff\xff\xf0\xa9\xa9\xf9\xeb\xfc\x00\x00\x00\x00\x00\x00\n\xd0\xbc\xf0\xbd\xff\xff\xff\xff\xff\xff\xff\xff\xff\xff\xff\xff\xff\xff\xff\xff\xff\xff\xff\xff\xff\xff\xff\xff\xff\xff\xff\xff\xff\xff\xff\xff\xff\xff\xff\xff\xff\xff\xff\xff\xff\xff\xff\xff\xff\xff\xff\xff\xff\xff\xff\xff\xff\xff\xff\xff\xff\xff\xff\xff\xff\xff\xff\xff\xff\xff\xff\xff\xff\xff\xff\xff\xff\xff\xff\xff\xff\xff\xff\xff\r\xac\xbe\x9f\n\x00\x00\x00\x00\x00\x00\t\x0b\xcb\x0b\xcb\xff\xff\xff\xff\xff\xff\xff\xff\xff\xff\xff\xff\xff\xff\xff\xff\xff\xff\xff\xff\xff\xff\xff\xff\xff\xff\xff\xff\xff\xff\xff\xff\xff\xff\xff\xff\xff\xff\xff\xff\xff\xff\xff\xff\xff\xff\xff\xff\xff\xff\xff\xff\xff\xff\xff\xff\xff\xff\xff\xff\xff\xff\xff\xff\xff\xff\xff\xff\xff\xff\xff\xff\xff\xff\xff\xff\xff\xff\xff\xff\xb0\xf0\xda\x0f\xd0\x00\x00\x00\x00\x00\x00\x00\xad\xad\xe9\x0f\xff\xff\xff\xff\xff\xff\xff\xff\xff\xff\xff\xff\xff\xff\xff\xff\xff\xff\xff\xff\xff\xff\xff\xff\xff\xff\xff\xff\xff\xff\xff\xff\xff\xff\xff\xff\xff\xff\xff\xff\xff\xff\xff\xff\xff\xff\xff\xff\xff\xff\xff\xff\xff\xff\xff\xff\xff\xff\xff\xff\xff\xff\xff\xff\xff\xff\xff\xff\xff\xff\xff\xff\xff\xff\xff\xff\xff\xff\xff\xff\xc9\t\xa9\xf0\xa0\x00\x00\x00\x00\x00\x00\x00\x00\x0b\x0e\xbf\xff\xff\xff\xff\xff\xff\xff\xff\xff\xff\xff\xff\xff\xff\xff\xff\xff\xff\xff\xff\xff\xff\xff\xff\xff\xff\xff\xff\xff\xff\xff\xff\xff\xff\xff\xff\xff\xff\xff\xff\xff\xff\xff\xff\xff\xff\xff\xff\xff\xff\xff\xff\xff\xff\xff\xff\xff\xff\xff\xff\xff\xff\xff\xff\xff\xff\xff\xff\xff\xff\xff\xff\xff\xff\xff\xff\xff\xff\xff\xff\xf0\n\x0c\x00\x00\x00\x00\x00\x00\x00\x00\x00\x0b\xcb\xc9\xff\xff\xff\xff\xff\xff\xff\xff\xff\xff\xff\xff\xff\xff\xff\xff\xff\xff\xff\xff\xff\xff\xff\xff\xff\xff\xff\xff\xff\xff\xff\xff\xff\xff\xff\xff\xff\xff\xff\xff\xff\xff\xff\xff\xff\xff\xff\xff\xff\xff\xff\xff\xff\xff\xff\xff\xff\xff\xff\xff\xff\xff\xff\xff\xff\xff\xff\xff\xff\xff\xff\xff\xff\xff\xff\xff\xff\xff\xff\xff\xff\xfe\r\xa9\xe9\x00\x00\x00\x00\x00\x00\x00\x00\x00\x00\x9b\xff\xff\xff\xff\xff\xff\xff\xff\xff\xff\xff\xff\xff\xff\xff\xff\xff\xff\xff\xff\xff\xff\xff\xff\xff\xff\xff\xff\xff\xff\xff\xff\xff\xff\xff\xff\xff\xff\xff\xff\xff\xff\xff\xff\xff\xff\xff\xff\xff\xff\xff\xff\xff\xff\xff\xff\xff\xff\xff\xff\xff\xff\xff\xff\xff\xff\xff\xff\xff\xff\xff\xff\xff\xff\xff\xff\xff\xff\xff\xff\xff\xff\x00\x00\x00\x00\x00\x00\x00\x00\x00\x00\x00\x00\xb0\x0f\xff\xff\xff\xff\xff\xff\xff\xff\xff\xff\xff\xff\xff\xff\xff\xff\xff\xff\xff\xff\xff\xff\xff\xff\xff\xff\xff\xff\xff\xff\xff\xff\xff\xff\xff\xff\xff\xff\xff\xff\xff\xff\xff\xff\xff\xff\xff\xff\xff\xff\xff\xff\xff\xff\xff\xff\xff\xff\xff\xff\xff\xff\xff\xff\xff\xff\xff\xff\xff\xff\xff\xff\xff\xff\xff\xff\xff\xff\xff\xff\xff\xff\x90\x0b\x00\x00\x00\x00\x00\x00\x00\x00\x00\x00\x00\xff\xff\xff\xff\xff\xff\xff\xff\xff\xff\xff\xff\xff\xff\xff\xff\xff\xff\xff\xff\xff\xff\xff\xff\xff\xff\xff\xff\xff\xff\xff\xff\xff\xff\xff\xff\xff\xff\xff\xff\xff\xff\xff\xff\xff\xff\xff\xff\xff\xff\xff\xff\xff\xff\xff\xff\xff\xff\xff\xff\xff\xff\xff\xff\xff\xff\xff\xff\xff\xff\xff\xff\xff\xff\xff\xff\xff\xff\xff\xff\xff\xff\xff\xe0\x00\x00\x00\x00\x00\x00\x00\x00\x00\x00\x00\t\xff\xff\xff\xff\xff\xff\xff\xff\xff\xff\xff\xff\xff\xff\xff\xff\xff\xff\xff\xff\xff\xff\xff\xff\xff\xff\xff\xff\xff\xff\xff\xff\xff\xff\xff\xff\xff\xff\xff\xff\xff\xff\xff\xff\xff\xff\xff\xff\xff\xff\xff\xff\xff\xff\xff\xff\xff\xff\xff\xff\xff\xff\xff\xff\xff\xff\xff\xff\xff\xff\xff\xff\xff\xff\xff\xff\xff\xff\xff\xff\xff\xff\xff\xf0\x00\x00\x00\x00\x00\x00\x00\x00\x00\x00\x00\x0b\xff\xff\xff\xff\xff\xff\xff\xff\xff\xff\xff\xff\xff\xff\xff\xff\xff\xff\xff\xff\xff\xff\xff\xff\xff\xff\xff\xff\xff\xff\xff\xff\xff\xff\xff\xff\xff\xff\xff\xff\xff\xff\xff\xff\xff\xff\xff\xff\xff\xff\xff\xff\xff\xff\xff\xff\xff\xff\xff\xff\xff\xff\xff\xff\xff\xff\xff\xff\xff\xff\xff\xff\xff\xff\xff\xff\xff\xff\xff\xff\xff\xff\xff\xff\x00\x00\x00\x00\x00\x00\x00\x00\x00\x00\x00\x0f\xff\xff\xff\xff\xff\xff\xff\xff\xff\xff\xff\xff\xff\xff\xff\xff\xff\xff\xff\xff\xff\xff\xff\xff\xff\xff\xff\xff\xff\xff\xff\xff\xff\xff\xff\xff\xff\xff\xff\xff\xff\xff\xff\xff\xff\xff\xff\xff\xff\xff\xff\xff\xff\xff\xff\xff\xff\xff\xff\xff\xff\xff\xff\xff\xff\xff\xff\xff\xff\xff\xff\xff\xff\xff\xff\xff\xff\xff\xff\xff\xff\xff\xff\xff\x00\x00\x00\x00\x00\x00\x00\x00\x00\x00\x00\xff\xff\xff\xff\xff\xff\xff\xff\xff\xff\xff\xff\xff\xff\xff\xff\xff\xff\xff\xff\xff\xff\xff\xff\xff\xff\xff\xff\xff\xff\xff\xff\xff\xff\xff\xff\xff\xff\xff\xff\xff\xff\xff\xff\xff\xff\xff\xff\xff\xff\xff\xff\xff\xff\xff\xff\xff\xff\xff\xff\xff\xff\xff\xff\xff\xff\xff\xff\xff\xff\xff\xff\xff\xff\xff\xff\xff\xff\xff\xff\xff\xff\xff\xff\xff\xe0\x00\x00\x00\x00\x00\x00\x00\x00\x00\x0b\xff\xff\xff\xff\xff\xff\xff\xff\xff\xff\xff\xff\xff\xff\xff\xff\xff\xff\xff\xff\xff\xff\xff\xff\xff\xff\xff\xff\xff\xff\xff\xff\xff\xff\xff\xff\xff\xff\xff\xff\xff\xff\xff\xff\xff\xff\xff\xff\xff\xff\xff\xff\xff\xff\xff\xff\xff\xff\xff\xff\xff\xff\xff\xff\xff\xff\xff\xff\xff\xff\xff\xff\xff\xff\xff\xff\xff\xff\xff\xff\xff\xff\xff\xff\xff\xf0\x00\x00\x00\x00\x00\x00\x00\x00\x00\x0f\xff\xff\xff\xff\xff\xff\xff\xff\xff\xff\xff\xff\xff\xff\xff\xff\xff\xff\xff\xff\xff\xff\xff\xff\xff\xff\xff\xff\xff\xff\xff\xff\xff\xff\xff\xff\xff\xff\xff\xff\xff\xff\xff\xff\xf0\xff\xff\xff\xff\xff\xff\xff\xff\xff\xff\xff\xff\xff\xff\xff\xff\xff\xff\xff\xff\xff\xff\xff\xff\xff\xff\xff\xff\xff\xff\xff\xff\xff\xff\xff\xff\xff\xff\xff\xff\xff\x00\x00\x00\x00\x00\x00\x00\x00\x00\x9f\xff\xff\xff\xff\xff\xff\xff\xff\xff\xff\xff\xff\xff\xff\xff\xff\xff\xff\xff\xff\xff\xff\xff\xff\xff\xff\xff\xff\xff\xff\xff\xff\xff\xff\xff\xff\xff\xff\xff\xff\xff\xff\xff\xff\xf0\x0b\xff\xff\xff\xff\xff\xff\xff\xff\xff\xff\xff\xff\xff\xff\xff\xff\xff\xff\xff\xff\xff\xff\xff\xff\xff\xff\xff\xff\xff\xff\xff\xff\xff\xff\xff\xff\xff\xff\xff\xff\xc0\x00\x00\x00\x00\x00\x00\x00\x00\xff\xff\xff\xff\xff\xff\xff\xff\xff\xff\xff\xff\xff\xff\xff\xff\xff\xff\xff\xff\xff\xff\xff\xff\xff\xff\xff\xff\xff\xff\xff\xff\xff\xff\xff\xff\xff\xff\xff\xff\xff\xff\xff\xff\xff\xf0\x00\x9f\xff\xff\xff\xff\xff\xff\xff\xff\xff\xff\xff\xff\xff\xff\xff\xff\xff\xff\xff\xff\xff\xff\xff\xff\xff\xff\xff\xff\xff\xff\xff\xff\xff\xff\xff\xff\xff\xff\xff\xf0\x00\x00\x00\x00\x00\x00\x00\x0b\xff\xff\xff\xff\xff\xff\xff\xff\xff\xff\xff\xff\xff\xff\xff\xff\xff\xff\xff\xff\xff\xff\xff\xff\xff\xff\xff\xff\xff\xff\xff\xff\xff\xff\xff\xff\xff\xff\xff\xff\xff\xff\xff\xff\xff\xf0\x00\x00\x0f\xff\xff\xff\xff\xff\xff\xff\xff\xff\xff\xff\xff\xff\xff\xff\xff\xff\xff\xff\xff\xff\xff\xff\xff\xff\xff\xff\xff\xff\xff\xff\xff\xff\xff\xff\xff\xff\xff\xff\x00\x00\x00\x00\x00\x00\x00\x9f\xff\xff\xff\xff\xff\xff\xff\xff\xff\xff\xff\xff\xff\xff\xff\xff\xff\xff\xff\xff\xff\xff\xff\xff\xff\xff\xff\xff\xff\xff\xff\xff\xff\xff\xff\xff\xff\xff\xff\xff\xff\xff\xff\xff\xff\xf0\x00\x00\x00\x0f\xff\xff\xff\xff\xff\xff\xff\xff\xff\xff\xff\xff\xff\xff\xff\xff\xff\xff\xff\xff\xff\xff\xff\xff\xff\xff\xff\xff\xff\xff\xff\xff\xff\xff\xff\xff\xff\xff\xe0\x00\x00\x00\x00\x00\x00\xff\xff\xff\xff\xff\xff\xff\xff\xff\xff\xff\xff\xff\xff\xff\xff\xff\xff\xff\xff\xff\xff\xff\xff\xff\xff\xff\xff\xff\xff\xff\xff\xff\xff\xff\xff\xff\xff\xff\xff\xff\xff\xff\xff\xff\xff\xf0\x00\x00\x00\x00\xbe\xff\xff\xff\xff\xff\xff\xff\xff\xff\xff\xff\xff\xff\xff\xff\xff\xff\xff\xff\xff\xff\xff\xff\xff\xff\xff\xff\xff\xff\xff\xff\xff\xff\xff\xff\xff\xff\xf0\x00\x00\x00\x00\x00\x0b\xff\xff\xff\xff\xff\xff\xff\xff\xff\xff\xff\xff\xff\xff\xff\xff\xff\xff\xff\xff\xff\xff\xff\xff\xff\xff\xff\xff\xff\xff\xff\xff\xff\xff\xff\xff\xff\xff\xff\xff\xff\xff\xff\xff\xff\xff\xf0\x00\x00\x00\x00\x00\x9a\xff\xff\xff\xff\xff\xff\xff\xff\xff\xff\xff\xff\xff\xff\xff\xff\xff\xff\xff\xff\xff\xff\xff\xff\xff\xff\xff\xff\xff\xff\xff\xff\xff\xff\xff\xff\xff\x00\x00\x00\xa0\x00\x9f\xff\xff\xff\xff\xff\xff\xff\xff\xff\xff\xff\xff\xff\xff\xff\xff\xff\xff\xff\xff\xff\xff\xff\xff\xff\xff\xff\xff\xff\xff\xff\xff\xff\xff\xff\xff\xff\xff\xff\xff\xff\xff\xff\xff\xff\xff\xf0\x00\x00\x00\x00\x00\x00\xa0\xbf\xff\xff\xff\xff\xff\xff\xff\xff\xff\xff\xff\xff\xff\xff\xff\xff\xff\xff\xff\xff\xff\xff\xff\xff\xff\xff\xff\xff\xff\xff\xff\xff\xff\xff\xff\xf0\x00\xbf\x9e\xd0\xbf\xff\xff\xff\xff\xff\xff\xff\xff\xff\xff\xff\xff\xff\xff\xff\xff\xff\xff\xff\xff\xff\xff\xff\xff\xff\xff\xff\xff\xff\xff\xff\xff\xff\xff\xff\xff\xff\xff\xff\xff\xff\xff\xff\xff\xff\xff\xf0\x00\x00\x00\x00\x00\x00\x90\n\n\x9f\xff\xff\xff\xff\xff\xff\xff\xff\xff\xff\xff\xff\xff\xff\xff\xff\xff\xff\xff\xff\xff\xff\xff\xff\xff\xff\xff\xff\xff\xff\xff\xff\xff\xff\t\x0f\xfb\xff\xff\xff\xff\xff\xff\xff\xff\xff\xff\xff\xff\xff\xff\xff\xff\xff\xff\xff\xff\xff\xff\xff\xff\xff\xff\xff\xff\xff\xff\xff\xff\xff\xff\xff\xff\xff\xff\xff\xff\xff\xff\xff\xff\xff\xff\xff\xff\xf0\x00\x00\x00\x00\x00\x0b\x0e\x90\x90\x00\xbf\xff\xff\xff\xff\xff\xff\xff\xff\xff\xff\xff\xff\xff\xff\xff\xff\xff\xff\xff\xff\xff\xff\xff\xff\xff\xff\xff\xff\xff\xff\xff\xff\xff\xff\xff\xff\xff\xff\xff\xff\xff\xff\xff\xff\xff\xff\xff\xff\xff\xff\xff\xff\xff\xff\xff\xff\xff\xff\xff\xff\xff\xff\xff\xff\xff\xff\xff\xff\xff\xff\xff\xff\xff\xff\xff\xff\xff\xff\xff\xff\xff\xff\xff\xff\xf0\x00\x00\x00\x00\x00\x00\t\xa0\xa0\x00\x00\xbf\xff\xff\xff\xff\xff\xff\xff\xff\xff\xff\xff\xff\xff\xff\xff\xff\xff\xff\xff\xff\xff\xff\xff\xff\xff\xff\xff\xff\xff\xff\xff\xff\xf9\x00\x90\xf0\xdf\xff\xff\xff\xff\xff\xff\xff\xff\xff\xff\xff\xff\xff\xff\xff\xff\xff\xff\xff\xff\xff\xff\xff\xff\xff\xff\xff\xff\xff\xff\xff\xff\xff\xff\xff\xff\xff\xff\xff\xff\xff\xff\xff\xff\xff\xff\xf0\x00\x00\x00\x00\x00\x00\xa0\xbc\t\x00\xb0\x00\x0f\xff\xff\xff\xff\xff\xff\xff\xff\xff\xff\xff\xff\xff\xff\xff\xff\xff\xff\xff\xff\xff\xff\xff\xff\xff\xff\xff\xff\xff\xff\xdb\xc0\t\t\x00\x00\xbf\xff\xff\xff\xff\xff\xff\xff\xff\xff\xff\xff\xff\xff\xff\xff\xff\xff\xff\xff\xff\xff\xff\xff\xff\xff\xff\xff\xff\xff\xff\xff\xff\xff\xff\xff\xff\xff\xff\xff\xff\xff\xff\xff\xff\xff\xf0\x00\x00\x00\x00\x00\x00\x90\xa9\xa0\xa0\x00\x00\x00\x9f\xff\xff\xff\xff\xff\xff\xff\xff\xff\xff\xff\xff\xff\xff\xff\xff\xff\xff\xff\xff\xff\xff\xff\xff\xff\xff\xff\xff\xff\xe9\t\xa0\xda\x9b\t\x00\xdb\xff\xff\xff\xff\xff\xff\xff\xff\xff\xff\xff\xff\xff\xff\xff\xff\xff\xff\xff\xff\xff\xff\xff\xff\xff\xff\xff\xff\xff\xff\xff\xff\xff\xff\xff\xff\xff\xff\xff\xff\xff\xff\xff\xff\xf0\x00\x00\x00\x00\x00\x00\x00\x9a\t\x00\x00\x00\x90\x00\xff\xff\xff\xff\xff\xff\xff\xff\xff\xff\xff\xff\xff\xff\xff\xff\xff\xff\xff\xff\xff\xff\xff\xff\xff\xff\xff\xff\xf0\x90\xb0\x99\t\x00\x9a\x90\xbc\xff\xff\xff\xff\xff\xff\xff\xff\xff\xff\xff\xff\xff\xff\xff\xff\xff\xff\xff\xff\xff\xff\xff\xff\xff\xff\xff\xff\xff\xff\xff\xff\xff\xff\xff\xff\xff\xff\xff\xff\xff\xff\xff\xff\xf0\xa0\x00\x00\x00\x00\x00\x00\xbe\x9a\x00\x00\x00\x00\x9a\x9d\xff\xff\xff\xff\xff\xff\xff\xff\xff\xff\xff\xff\xff\xff\xff\xff\xff\xff\xff\xff\xff\xff\xff\xff\xff\xff\xfd\t\xa0\x90\x90\xa9\t\t\t\x00\x9f\xff\xff\xff\xff\xff\xff\xff\xff\xff\xff\xff\xff\xff\xff\xff\xff\xff\xff\xff\xff\xff\xff\xff\xff\xff\xff\xff\xff\xff\xff\xff\xff\xff\xff\xff\xff\xff\xff\xff\xff\xff\xff\xf0\xf0\t\x00\x00\x00\x00\x00\xa0\t\xe9\xe0\x00\x00\x00\x00\xaa\x90\xff\xff\xff\xff\xff\xff\xff\xff\xff\xff\xff\xff\xff\xff\xff\xff\xff\xff\xff\xff\xff\xff\xff\xff\xff\x00\x90\x9d\t\xa9\x90\x9a\t\x00\x90\x00\x9f\xff\xff\xff\xff\xff\xff\xff\xff\xff\xff\xff\xff\xff\xff\xff\xff\xff\xff\xff\xff\xff\xff\xff\xff\xff\xff\xff\xff\xff\xff\xff\xff\xff\xff\xff\xff\xff\xff\xff\xff\xfd\xa0\xf0\xa0\x00\xb0\x00\x00\x00\x90\xa0\x9a\x9a\x90\x00\x00\x00\t\xaf\x0b\xff\xff\xff\xff\xff\xff\xff\xff\xff\xff\xff\xff\xff\xff\xff\xff\xff\xff\xff\xff\xff\xff\xff\xf0\x9a\x9a\t\xa9\x00\t\t\x00\xb0\x0b\x00\t\xff\xff\xff\xff\xff\xff\xff\xff\xff\xff\xff\xff\xff\xff\xff\xff\xff\xff\xff\xff\xff\xff\xff\xff\xff\xff\xff\xff\xff\xff\xff\xff\xff\xff\xff\xff\xff\xff\xff\xff\xe0\x00\xf0\t\xa0\x00\x00\x00\x00\x00\x00\xac\xb0\xa0\n\x00\x00\x9a\xd0\xa0\x0f\xff\xff\xff\xff\xff\xff\xff\xff\xff\xff\xff\xff\xff\xff\xff\xff\xff\xff\xff\xff\xff\xfc\x0b\r\t\x90\t\t\xa0\x00\t\x00\x90\x90\x90\x0b\xff\xff\xff\xff\xff\xff\xff\xff\xff\xff\xff\xff\xff\xff\xff\xff\xff\xff\xff\xff\xff\xff\xff\xff\xff\xff\xff\xff\xff\xff\xff\xff\xff\xff\xff\xff\xff\xff\x00\t\x00\xf0\n\x00\x00\x00\x00\x00\x00\t\x0b\x0e\x9e\x90\x00\t\xa0\xba\x90\xb0\xac\xff\xff\xff\xff\xff\xff\xff\xff\xff\xff\xff\xff\xff\xff\xff\xff\xff\xff\xff\xfe\x90\x90\x90\x9b\x00\x90\xb0\t\x00\xb0\t\t\x00\xa0\x00\xff\xff\xff\xff\xff\xff\xff\xff\xff\xff\xff\xff\xff\xff\xff\xff\xff\xff\xff\xff\xff\xff\xff\xff\xff\xff\xff\xff\xff\xff\xff\xff\xff\xff\xff\xff\xff\xc0\xa9\xa0\xa0\xf0\x00\x00\x00\x00\x00\x00\x00\n\x00\x9a\x9a\n\x00\x00\t\xf0\xbc\t\t\x00\xff\xff\xff\xff\xff\xff\xff\xff\xff\xff\xff\xff\xff\xff\xff\xff\xff\xff\xf9\x0b\t\x0b\x00\x0b\x00\t\x00\x90\t\x00\n\t\x90\x90\t\xff\xff\xff\xff\xff\xff\xff\xff\xff\xff\xff\xff\xff\xff\xff\xff\xff\xff\xff\xff\xff\xff\xff\xff\xff\xff\xff\xff\xff\xff\xff\xff\xff\xff\xff\xcb\x0b\x00\x00\x00\xf0\x9a\x00\x00\x00\x00\x00\x00\x00\x00\x00\t\x0c\xb0\x00\xa0\xad\xab\xa0\xa0\x00\t\xff\xff\xff\xff\xff\xff\xff\xff\xff\xff\xff\xff\xff\xff\xff\xff\xff\xa0\x90\x9a\x90\x99\x00\x90\x00\x00\x00\x00\x9a\t\x00\t\t\x00\x9b\xff\xff\xff\xff\xff\xff\xff\xff\xff\xff\xff\xff\xff\xff\xff\xff\xff\xff\xff\xff\xff\xff\xff\xff\xff\xff\xff\xff\xff\xff\xff\xff\xff\xe0\xb0\xa0\xfa\x9a\x90\xf0\xa0\x90\x00\x00\x00\n\x90\x00\n\x00\xa0\x0b\x00\x00\t\n\x0c\x9a\xda\x9a\x00\x0b\xff\xff\xff\xff\xff\xff\xff\xff\xff\xff\xff\xff\xff\xff\xff\xf0\x90\x9f\t\t\xa0\t\n\x90\x9a\t\x00\x00\x90\x0b\x00\n\x90\x00\xfb\xff\xff\xff\xff\xff\xff\xff\xff\xff\xff\xff\xff\xff\xff\xff\xff\xff\xff\xff\xff\xff\xff\xff\xff\xff\xff\xff\xff\xff\xff\xff\n\t\x0f\x0b\x00\xe0\n\xf0\x90\xe0\x00\x00\x00\x00\n\x00\x00\x00\x00\xb0\x00\x00\x00\xa9\t\xa0\x00\x00\x00\xa9\xc9\xff\xff\xff\xff\xff\xff\xff\xff\xff\xff\xff\xff\xff\xff\t\t\xa0\x90\xb0\xd0\xb0\t\t\x00\x90\x0b\t\x00\x90\x0b\x99\x00\xb0\x9f\xff\xff\xff\xff\xff\xff\xff\xff\xff\xff\xff\xff\xff\xff\xff\xff\xff\xff\xff\xff\xff\xff\xff\xff\xff\xff\xff\xff\xff\xff\n\x90\xbc\xaa\x9e\x9a\t\xa0\xf0\x0b\x0b\n\x90\x00\x00\x00\x00\x90\x00\x00\x00\xa0\x00\x00\x00\n\x0b\x0b\x00\x0b\xcb\xaa\x90\xff\xff\xff\xff\xff\xff\xff\xff\xff\xff\xff\xff\xf0\t\xf0\x99\xa9\t\xa9\x0b\xc0\n\t\xa9\x0c\x9a\x9a\xc9\x00\x00\t\t\x00\xbf\xff\xff\xff\xff\xff\xff\xff\xff\xff\xff\xff\xff\xff\xff\xff\xff\xff\xff\xff\xff\xff\xff\xff\xff\xff\xff\xff\xff\xa0\x90\xac\x0b\r\xa0\xad\xa0\x00\xf0\xa0\xda\xf9\xeb\xcb\x00\x00\x00\x00\x00\x00\x00\x90\x00\x00\x00\x00\x90\xe0\x9a\x00\x90\xda\x00\x00\x9f\xff\xff\xff\xff\xff\xff\xff\xff\xff\xff\t\xb0\x9b\t\x9e\x90\x9a\xc0\x9a\x90\x00\x00\xb0\x00\x90\x9a\x9c\x90\xb0\x9c\xb0\x90\xff\xff\xff\xff\xff\xff\xff\xff\xff\xff\xff\xff\xff\xff\xff\xff\xff\xff\xff\xff\xff\xff\xff\xff\xff\xff\xfe\x90\xda\x00\x9a\x00\xa0\x0f\n\x9a\xf0\xf0\x00\xa9\x0f\x0b\x00\x00\x00\x00\xa0\x00\x00\x00\n\x00\x00\x00\x0b\n\x9a\x00\x00\xab\xa9\x00\x90\x0f\xbf\xff\xff\xff\xff\xff\xff\xff\xff\xf0\x9b\t\xb0\x9a\xd0\x9e\t\x00\x00\x00\xb0\t\x00\xb0\xa9\xa9\x0b\t\t\xa9\t\t\x0f\xff\xff\xff\xff\xff\xff\xff\xff\xff\xff\xff\xff\xff\xff\xff\xff\xff\xff\xff\xff\xff\xff\xff\xff\xf0\xa9\xa0\xa0\x00\xa0\xda\xda\xb0\xad\xac\n\xf0\x00\x9a\xfa\xf0\xa0\x00\x00\x00\x00\x00\x00\n\t\x00\x00\t\xa0\x0f\x00\xa0\x0b\r\x00\xa0\n\x9b\x0f\xff\xff\xff\xff\xff\xff\xff\xff\xf0\xb0\xdb\r\xa9\xb0\xb0\x90\x0b\x00\x90\x00\x90\t\x00\xd0\x9c\xa9\xa9\x00\t\x0b\r\xa9\xff\xff\xff\xff\xff\xff\xff\xff\xff\xff\xff\xff\xff\xff\xff\xff\xff\xff\xff\xff\xff\xff\xff\xf0\n\x90\xcb\t\x00\x90\xa0\x00\x00\xf0\xa0\xb0\xf0\x00\x00\t\x0f\n\x00\x00\x00\x00\xa0\x00\t\xa0\x00\x00\x00\x0b\xb0\xb0\t\x00\xa0\xbc\x00\x00\x0f\x0b\x00\xbf\xff\xff\xff\xff\xff\xff\t\x99\xa9\x9a\x9d\xad\x00\xa9\x00\x90\xa0\x90\xa0\n\t\xa0\xb0\x90\xda\x9b\x9a\x90\xb9\t\t\xff\xff\xff\xff\xff\xff\xff\xff\xff\xff\xff\xff\xff\xff\xff\xff\xff\xff\xff\xff\xff\xf0\t\xa9\xeb\xbf\x00\x00\n\xda\xba\xda\x00\xb0\n\xf0\n\t\xa0\x00\t\xa0\x00\n\x90\t\x00\x00\x0b\x00\x00\n\x00\xda\xcb\x00\x00\x9a\x0b\n\t\xa0\xf0\xb0\x00\x0f\xff\xff\xff\xff\xfe\x9b\xe9\x9a\xf9\xa9\t\xa9\x00\x90\xa0\x90\x00\x90\t\x00\x90\x0b\x0b\t\xe0\x99\t\x0b\x0b\x90\xbf\xff\xff\xff\xff\xff\xff\xff\xff\xff\xff\xff\xff\xff\xff\xff\xff\xff\xff\xff\xf0\n\x00\x0b\x0f\x0f\xfa\x00\xa0\x00\xc0\xa9\xa0\xca\xd0\xf0\x90\x00\x00\xb0\x00\x00\x00\x00\x00\x00\x00\x00\xbc\xa9\xa0\t\xaf\xa9\x00\x00\x00\x00\xba\x90\x90\x0b\xa0\x00\x00\x0b\xff\xff\xff\xff\xf9\xbc\x90\xbd\x9a\xda\x9a\x90\x0b\x00\x90\x00\xb0\x00\x90\t\x00\x90\x9c\x9a\x9b\xca\x9f\t\x90\x9b\t\xff\xff\xff\xff\xff\xff\xff\xff\xff\xff\xff\xff\xff\xff\xff\xff\xff\xff\xe0\n\x90\x00\xa9\xfb\xff\xf0\x00\x9c\xa9\xab\xc0\xcb\xa9\xa0\xf0\xa0\x00\x00\x00\xb0\t\n\x00\n\x00\xa0\x0b\n\x90\t\n\x90\x90\xa0\n\x00\x0b\x9e\x9a\x00\xe9\x00\x00\x0b\x0f\x0f\xff\xff\xff\xa9\xf9\xbb\xf0\xb0\x90\x90\xda\x90\t\x00\t\x00\t\xa0\x9a\x9a\xda\x90\xb0\x90\xb9\xb0\x99\xa9\xf0\x9b\xdf\xff\xff\xff\xff\xff\xff\xff\xff\xff\xff\xff\xff\xff\xff\xff\xff\xc0\x00\x00\x00\n\xdf\xff\xff\x00\x00\n\x90\xe0\n\xb0\x00\n\xf0\x00\x00\x00\x00\x00\xa0\x00\x90\x00\x90\x00\x00\x0b\xca\n\x00\xa0\xa0\x00\x90\x0f\xad\xa9\xe0\xa0\x90\xa9\x00\x00\x90\xbf\xff\xff\xff\xdb\x0b\xc9\x0b\xcb\x9e\x9a\x90\x9b\x90\xb0\xb0\x90\x90\t\x00\x90\x90\xb0\x0b\x0f\t\xe9\xad\x90\x9b\t\t\xff\xff\xff\xff\xff\xff\xff\xff\xff\xff\xff\xff\xff\xff\xff\x00\n\x90\x00\x00\t\xaf\xff\xff\xf0\x00\x00\xa0\x00\xb0\n\x9e\xb0\xf0\x00\x00\x00\x00\x00\x00\x00\n\x00\x00\x00\x00\xb0\xb9\x00\x0b\t\x00\n\n\x90\xba\xda\x90\x9a\x0b\xca\x00\x00\x0b\x0b\xff\xff\xff\xbf\x9f\xba\xd9\xb0\xb9\t\xa9\xc0\xb0\x90\x9a\t\xa9\xcb\x9a\x90\xb0\x9b\r\x90\xb0\x9b\x9a\x9b\t\xb9\xb9\x0f\xff\xff\xff\xff\xff\xff\xff\xff\xff\xff\xff\xff\xd0\x00\n\x00\x00\x00\xa0\x00\x9b\xff\xff\xf0\x00\xa9\xca\x9a\x0f\x0e\x00\xca\xf0\x0b\x00\x00\x00\x00\x00\x00\x00\x00\xa0\x00\x00\x0b\xca\x00\x90\n\x00\t\t\xeb\xdb\xa9\xa0\x00\x9a\t\x00\n\x00\x0f\xff\xff\xf9\xf9\xa9\r\xb0\xf0\x9a\x9f\x9a\xb9\x9a\x9b\r\x9a\x90\xb0\x9d\x0b\t\xad\x9a\x0b\xc9\xad\xad\xbc\x9a\xd0\x9a\x9b\xdf\xff\xff\xff\xff\xff\xff\xff\xff\xff\xff\x00\n\x00\x90\x00\n\t\x00\x00\xaf\xff\xff\xf0\x00\x90\xa9\x0c\xa0\t\xab\xa9\xf0\x00\x00\x00\xa0\x00\x00\n\x00\x00\x00\x00\x00\xbd\xa9\x00\n\xb0\xb0\n\n\x90\xa0\x00\x00\x00\xa0\x9a\x00\x00\x0b\x0b\xff\xff\xfb\xcb\xf9\xfb\x0b\t\xf9\xa9\xad\x99\xe9\xf0\x90\xb0\xdb\t\xa0\xb0\xfa\x99\xa9\xb9\x0b\x90\x99\xa9\xb9\x9b\xe9\x99\xaf\xff\xff\xff\xff\xff\xff\xff\xff\xff\x00\x00\t\x00\x00\x90\x00\x00\x00\x0b\xdf\xff\xff\x00\x00\xac\n\n\x90\xa0\xe0\xc0\xf0\n\x9a\x00\x00\x90\x00\x00\x00\x9a\t\x00\x00\n\x00\xa0\xb0\x00\x00\x00\x00\xa9\x00\x00\x00\xa9\x0f\x00\x00\x00\x00\t\xff\xff\x9f\xb9\x0b\t\xf9\x9b\t\xdb\x9b\xeb\x99\xad\xbb\t\xb0\x9b\xdb\x99\x99\xda\x90\xda\x99\xeb\x0f\x9f\x0b\t\x9b\x0f\x90\xff\xff\xff\xff\xff\xff\xff\xff\xf0\x00\n\x00\n\x00\n\x00\x00\x00\x00\xbf\xff\xff\xe0\x00\x0b\x0c\xb0\x0e\x9a\x90\xba\xf0\x90\t\xa0\x90\xa0\n\t\xa0\x00\xa0\xa0\x00\xb0\xb0\x00\x0b\xfa\x9a\x0b\t\x00\t\xa0\x00\x00\xa0\xbc\xa0\x90\xa0\x00\xff\xff\xe9\xeb\xd0\xb0\x9a\xd0\xba\x9a\xd9\x9e\xb9\xb9\r\xb0\x9f\t\xa9\xaf\xa9\xa9\xb9\xa9\xe0\x90\xb0\xb9\xf0\xf0\x99\xb9\xb9\xbf\xff\xff\xff\xff\xff\xff\xff\xe0\x00\x90\x00\x00\n\x00\x90\xa0\n\x00\x0b\xff\xff\xfa\x00\x00\xb0\x0f\x00\x00\xa0\x00\xf0\x00\xa0\xa9\xae\x90\xb0\x00\t\xa0\x90\x00\x00\x00\x00\x00\xb0\xa9\xa9\xa0\n\n\x00\x00\t\x00\x9f\xa9\x00\x00\x00\t\xff\xff\x9b\x99\xab\xdb\t\xa9\x9d\xb9\xa9\xa9\x9e\x9a\xb0\xbd\xa9\xbb\xdb\xd9\x9b\xbd\x0b\x90\x9b\x9f\t\n\x9b\x9b\x9e\x9a\xda\x99\xff\xff\xff\xff\xff\xff\xff\x00\n\x00\n\x00\x90\x00\x00\x00\x00\x90\xff\xff\xff\x90\t\xa0\n\x00\xab\x0e\t\xe0\xf0\xa0\x90\x90\xa9\n\x00\x9a\x00\x00\x00\x00\x90\x00\x00\x0b\x0f\x9b\x0f\x00\xf0\x90\x00\x00\x00\x0f\xaa\x90\xa9\xa0\x90\x00\xff\xfc\xb0\xfa\xd9\x00\xf9\x9b\n\x90\x90\x99\xa9\x9d\x99\x90\xb9\xd0\xbb\x0b\xbc\x90\xbd\xa9\xb0\x90\xb9\xf9\xbd\xad\xa9\x0b\x9b\x9e\xbf\xff\xff\xff\xff\xff\xf0\xa9\x00\x00\t\x00\x00\n\x00\x00\x00\x00\xbf\xff\xff\xe0\x00\x0c\xad\x0b\xc0\t\n\x00\xf0\x00\n\n\xd0\xb0\xb0\xa0\xfa\x00\xa0\x00\n\x00\xa0\x00\xb0\xbe\xb0\xbb\x0c\xa0\x00\x00\n\x9a\xd9\xa0\x00\x00\xa0\x00\xbf\xfb\xdb\x99\x0b\x9b\n\x9c\x99\t\xa9\xb0\xd0\xb0\xad\xa9\xda\x9b\xc9\xbc\x9b\x0b\x00\x90\x0f\x0b\xc9\xa9\x0b\x9b\x9b\x9d\xbd\xbb\xdb\xff\xff\xff\xff\xff\xf0\x00\xa0\x9a\x00\x00\xa0\x00\x00\x90\xa0\n\xdf\xff\xff\x90\x00\xa9\n\n\x0f\xa0\xa0\xa0\xf0\x9a\t\xa9\xab\n\t\xa9\x0b\t\x00\xa0\x00\xb0\t\x00\x0b\x0b\x0b\xcb\xb0\x00\x00\x00\x00\x0b\xaf\x0f\x0b\x00\x00\xa0\x0f\x0b\x0f\xb0\xbc\t\x99\xa9\xa9\xe0\x90\xd0\xb0\x99\t\x9a\x99\xa9\xb9\x0b\t\xf9\xb9\xb9\x90\x99\xb0\x9f\x90\xf0\xbc\xb0\x9a\xd9\xb9\xbf\xff\xff\xff\xff\xfc\x00\x00\x00\n\x00\x00\x00\x00\xa0\x00\t\xab\xff\xff\xf0\x00\x00\xb0\t\x00\x0f\x0c\x90\xf0\xa0\x00\x00\x00\xf0\xba\xda\xbc\xba\xf0\x00\xf9\xad\xa0\n\x00\x9a\x9a\xb0\xfa\x00\x00\n\x00\xbd\xf0\x90\x00\x0b\t\x00\xb9\xf9\xf9\x0f\x9b\x9a\x9e\x9b\t\x99\xa9\t\t\n\x90\t\t\x90\x90\xb9\x9a\x90\x9e\x9a\x9b\x0b\x0b\t\xaf\t\xf9\xf9\xb9\xbb\xcb\xdb\xff\xff\xff\xff\x00\xa9\n\x00\x90\x00\x90\x00\x00\x00\t\n\xdf\xff\xff\xe0\x00\x0e\n\x0e\x0b\x00\xa0\xa0\xfa\x9c\xb0\x0b\x0b\t\xa9\x0b\xcb\x9e\x90\x9b\x9a\xda\x9a\t\x0b\xab\x0f\x0f\t\x00\x00\t\x0b\xeb\xa0\n\t\xa0\n\x0b\x0f\x9a\x9a\xb9\t\r\xa9\x90\x9b\n\x90\xb0\t\t\x00\x99\xa9\xe9\x9b\t\xe9\xa9\xb9\r\xb0\x9d\xb9\xdb\x99\x9b\xb0\xb0\xbc\xbd\xb9\xb0\xff\xff\xff\xfc\x9a\x00\xe9\n\x00\n\x00\xa0\xb0\x00\xa0\x00\xbf\xff\xff\x00\x00\xb0\x0c\t\xa0\xca\x90\n\xf9\xab\x0b\x00\xb0\xba\xda\xf0\xb0\xf0\xfa\xac\xaf\xb0\xa9\n\x00\x90\xb0\xb9\xa0\x90\xa0\x00\xad\xbc\x9a\t\xa0\t\xa9\xbd\xb0\xf9\xf9\xcb\n\x9a\x9b\x0b\xd0\x99\x90\x90\x9a\x00\x9a\x00\x90\x9b\r\xb9\x9b\x9c\x9a\x9b\t\xa9\x00\xb0\xf0\xbc\x9d\xbd\x9b\x9b\x9f\xbd\xbf\xff\xff\xf0\xa9\xa9\n\x00\x00\x00\x00\x00\x00\t\x00\xa9\xff\xff\xff\xf0\x00\n\x0b\n\x00\xa0\x0e\x90\xf0\x9a\xda\xda\x0c\x90\xb0\xbb\x00\xa9\t\x0b\x9a\xdb\xda\xbc\xb0\xab\x0b\n\x9e\x00\t\xa0\n\x9a\x00\x00\x0b\x00\x00\xeb\xdb\x9a\x9b\x99\x90\x90\x90\x90\xb9\xad\xa9\t\t\x00\t\t\t\t\xb0\x9a\x90\xb9\xb0\x90\x9a\x9b\x99\xb9\x9b\x0b\x0b\x0b\xe9\xe9\xf0\xbb\x9b\xff\xff\xfa\xc0\xca\t\xe9\xa0\x00\x00\x00\x00\xa0\x00\x00\x0f\xff\xfd\xa0\x00\r\x00\xac\xb0\x9a\x00\xa0\xf0\n\x9a\x00\x9a\n\xdb\xc0\x00\x00\xa0\x00\x0f\n\x00\x0b\n\x90\xb0\xad\xa9\xab\xda\x00\x90\x00\x90\x00\x00\n\x0f\x9f\xbc\xbd\xb0\xbe\x9b\xcb\x0f\x9b\x90\x99\t\n\x00\t\x00\x00\xa9\t\t\xbd\x9b\xda\x9d\xb0\xf9\r\xa9\x0f\xa9\xf9\xbd\xb9\x9b\xb9\xbb\xdf\x0f\xff\xff\x00\xb0\xb0\xf0\x00\x00\x00\x00\xb0\x00\x00\x00\x00\xbf\xff\xff\xf0\x00\xa0\xa0\t\x0e\x00\x9a\x00\xf0\t\x00\x9a\x00\t\xa0\x0b\n\x90\x00\xa0\xb0\xa9\x0b\xb0\x9b\n\x00\x90\xb0\xbd\xa0\xd0\xa0\n\n\x00\xb0\t\x0b\x0b\x0b\x9a\x9f\x99\x00\x90\x99\xad\x0b\x9a\x9a\x90\x90\x90\x00\x90\x90\xb0\x9b\t\xa9\xa9\x9a\t\x9a\x9a\x9d\xb9\x99\xb0\xb0\x9e\xbc\x9d\xbd\xbb\x9b\xff\xfe\x0f\n\n\n\x00\x00\x90\x00\x00\x00\x00\x00\x0b\xff\xff\xff\x00\t\x00\x9c\xb0\xa0\x00\xa0\x9e\xf0\x00\xa0\x00\x00\x00\x0b\x00\x00\n\t\x00\x00\x00\xa0\xcb\xa0\t\x00\xa0\x0b\xfa\xdb\xa0\x00\t\xe9\xb0\n\n\x9f\xbd\xbd\xbd\xb0\xb0\xb9\xa9\xa9\x99\xb9\xc9\t\t\t\xa9\t\xa0\t\x0b\r\xb9\x9b\x9b\t\x9a\x90\x99\x9a\x90\xbe\x9d\xbd\xb9\x9b\xab\x0b\x9f\xad\xff\xf0\x00\xad\r\t\n\x00\n\x00\x00\xb0\x00\x9a\x00\xff\xff\xff\xa0\x00\xe0\xa0\x0e\x00\xb0\xc0\xa0\xf0\x00\x00\x00\x90\x0b\x00\xa0\xb0\xf9\xa0\x00\x00\x00\x0b\x00\xdb\xa0\xb0\x00\x00\x9b\xe9\xf0\xb0\xb0\x9e\xbf\t\x00\xb9\xcb\x9a\x9a\x9b\xd9\t\t\xda\xb0\xdb\xb9\xbd\xb9\xf9\xdb\x99\xd9\xb0\x90\xb0\x9e\x9c\xbd\xb0\xf0\xbd\xa9\xa9\xb9\x99\xba\x9a\x9e\x9d\x9f\x9f\xb9\x9b\xff\xdb\x0b\n\n\x00\x00\x00\x00\x00\x00\x00\n\x00\x00\x9f\xff\xfd\xf0\x00\x0b\n\x90\xb0\xca\x9a\x9a\xf0\x00\x00\x00\x00\x00\x00\t\x0f\xba\xda\x00\xa0\x00\x00\xbb\xa0\x9a\x00\x00\n\x0f\x9a\n\x00\x0b\xfb\xdf\xa0\x0b\xdb\xb9\xf9\xf9\xf0\xb0\xf0\xb0\xb9\xdb\x90\x9a\xdb\x9e\x9b\t\xf0\xb9\x99\xb9\x9b\x99\xb9\x9a\x9b\x99\t\t\xd9\x0f\x0b\t\xbd\xb9\xa9\xa9\xa9\xbe\xbf\xff\xe0\x0c\xbc\xb0\n\t\x00\x00\n\x00\x00\x00\x00\t\xaf\xff\xff\xa0\x00\x00\xc0\xaa\xca\x00\x00\xc0\xf0\x00\x9a\x00\xa0\x00\x00\x90\xbb\xad\xb0\xb0\x00\x00\x9a\xd0\t\xa0\x00\x0b\r\xb0\x00\t\x00\xbf\xff\xfa\xda\x9f\x0f\r\xa9\xb9\xa9\x99\t\xc9\x90\xb9\xad\xbd\xb9\xf9\xbd\xbf\x9b\x9e\x9f\x9c\xb9\x0b\t\xa9\x90\x9a\x9a\x99\xa9\xb9\xbd\x9f\x9a\x90\x9b\xdb\xdb\xdb\x9f\xff\x00\xab\n\x00\x00\x00\n\x00\x90\n\x00\x00\x00\n\xff\xff\xfe\x00\x00\xb0\xa9\xe9\x00\x90\xa0\xba\xf0\x00\x00\x00\x00\xb0\x00\xa0\xad\xbe\xfb\xc0\x90\n\x00\xba\xfa\x90\x00\x00\xa0\n\x00\x00\x0b\xdb\xff\xfd\xa9\xa9\xb9\xbb\x9b\xcb\xda\xba\x90\x9a\x9f\x0b\x9b\x99\xbd\xb9\xf9\xf9\xf9\xf9\xb0\xb9\xc9\xbd\xb9\xda\x9f\t\t\x0b\x9a\xda\x9a\x9a\x99\xbd\xb0\x9a\x9a\x9f\xbf\xf0\x9a\xd0\xe9\x0f\x0b\xca\x90\x00\x00\x00\x9a\x00\x00\t\xbf\xff\xff\xd0\x00\r\n\x00\xa0\xac\x9a\xc0\xf0\x00\x00\t\x00\x00\x00\x00\xb0\xbb\x9a\xba\x00\x00\x00\t\x00\xa0\xb0\x00\x9a\t\x00\x00\x00\xad\xbf\xff\xfd\xbd\xa9\xcb\xdb\x9b\x99\xd0\x0b\t\t\x9c\x90\xf9\xf0\xf9\xb9\x99\xbd\xbd\xbd\xbb\x9b\x0b\x0b\xb9\xa9\xb0\xb0\xf0\x99\xb9\xf9\xb9\xf0\xb0\x9f\t\xf9\xb9\xbf\xfa\xc0\xa9\xae\x00\xa0\xbc\xac\xa0\xa0\xb0\x00\x00\xa0\n\xdf\xff\xff\xa0\x00\n\x9c\xb0\x9a\x00\xa0\xb0\xf0\x00\x00\x00\x00\x00\x00\x90\x0b\r\xaf\t\xa0\t\x0b\n\t\x00\x00\x0b\x00\x00\x00\x00\x00\xbf\xff\xfb\xfa\x9b\x9b\x9b\x0b\xda\xbb\x0b\x90\x9a\x0b\x0b\x9f\x9b\t\x99\x00\x90\t\x9b\xdb\x9d\x9f\x99\xf9\t\xd9\t\xc9\t\xb0\xb9\xb9\xe9\x0b\xd9\xb0\x9b\t\xe9\xff\t\x0b\x0e\x90\x9a\xdb\xca\x90\x90\x00\x0c\xb0\xa0\x90\x00\xbf\xff\xff\xd0\n\x00\xaa\x00\xe0\x9a\x00\x00\xf0\x00\xa9\x00\xa0\x00\x00\x00\xb0\xba\xb9\xfa\x00\x00\x00\x00\n\x00\x00\x00\x00\x00\x00\x00\x0b\xdf\xff\xfe\xf9\xf0\xf0\xf0\xbd\xa9\xd0\x90\x00\x00\x90\x90\x90\x90\x99\x0b\xc9\xa0\x90\x00\x9b\xdb\xb0\x9b\x0b\x9b\n\x9a\x9a\x9b\x0f\x9e\x90\xb9\xb9\x0b\t\xb0\xdb\x9b\xe0\xac\xa0\xe9\xa0\xe0\xa0\xa9\n\x00\x00\n\x00\x00\x00\x0b\xef\xff\xfa\x00\x00\x9e\x90\xcb\x00\xe0\x0f\xab\xf0\x00\x00\x00\x00\x90\x00\xa9\n\x90\xfb\x0f\xb0\x00\x00\t\x00\x00\x0b\x00\x00\x00\xa0\x00\x00\xbf\xff\xfb\xda\x9b\x9b\x9b\x9b\x99\xa9\xa9\x00\x90\x00\x00\t\x0c\n\x90\xb9\x90\xf0\xb9\t\r\x9f\x9d\x90\xd0\x99\t\t\xa9\xb9\xb9\xfb\x99\xc9\xb9\xbc\x9b\x0b\xcb\x90\x00\x9a\x9e\x0b\t\xad\n\x0c\xa0\x9a\t\x00\xb0\n\t\xff\xff\xff\x00\x00\xa0\x0b\xa0\x0b\t\xa0\x00\xf0\x00\x00\x00\x00\xa0\x00\x00\xb0\xa9\x0f\xbf\x0f\xa0\x00\xa0\x00\x00\x00\xa9\xa0\x00\t\x00\x00\r\xbf\xfd\xbd\xa9\xe9\xad\xb0\xfb\x90\xda\x9a\x00\x00\x00\x00\x9b\x90\xf9\x0e\x9a\x9b\xcb\x90\x90\x99\xa9\xa9\xb0\xa9\x0b\t\x9c\xb9\xa9\x9b\xeb\x9a\x9c\x9b\t\x99\xbc\xb0\xb0\x0c\xa9\xe0\xac\n\x9c\x90\x00\x00\n\x00\x00\x00\x00\xbf\xff\xff\xf0\x00\x9a\x0c\xa9\xe0\xae\x0b\xe0\xf0\t\n\t\x00\x00\x00\x90\xa9\xa0\xbb\xcb\xf0\t\x00\x00\x00\x00\xb0\x00\x00\x90\x00\x00\x00\xbf\xff\xff\xb9\xbd\xb9\xdb\x0b\x90\x9a\x90\x90\x90\x00\x00\x00\x00\x0b\x00\xb9\t\t\x9b\xe9\x0b\x00\x90\x90\t\x00\x00\x90\xa9\x9f\x9b\xad\x99\xf9\xb9\xb0\x9f\x0b\x0b\x9a\x0c\xb0\xbc\xb0\xd0\xb0\n\n\x00\x00\x00\x00\x00\x00\n\xdf\xff\xff\x00\x00\xac\xb0\x9a\x0b\t\xa0\x0b\xf0\x00\x00\x00\t\x00\n\n\x90\x90\xbc\xbf\x0b\x00\x00\x00\x00\xb0\x00\x90\x00\x00\x00\x00\t\xff\xff\xf0\x9e\x9a\x9a\xb0\xbd\x0b\t\t\x00\x00\x90\xb0\x9a\x90\x90\x99\x00\x00\x90\xbc\x90\xb0\x90\x00\x00\x90\t\t\x0b\x99\xb0\x9f\x99\xbb\xa9\x0b\r\xb0\x90\xb9\xc0\x9a\x0b\xcb\xe9\xaa\r\xa0\x90\x9a\x00\x00\x00\x00\x00\t\xff\xff\xfe\x00\x00\t\x0e\xac\xb0\xca\r\xa0\xf0\x00\x00\n\x00\x00\x90\t\xa0\xa9\x0b\x0b\x00\xa0\xa0\x90\x00\x00\x90\xa0\x00\xa0\x00\x00\n\x9f\xff\xff\xb9\xbd\xbd\x99\x0b\x9d\xa9\xa9\xa9\xa9\t\x0b\xc9\t\t\x00\x90\x99\xa9\x0b\x00\x90\x00\x00\x00\x00\x00\n\x90\x9a\xdb\xb0\xbb\r\x99\xf9\xb0\x99\xb9\xc9\xb0\xa9\xad\xad\xaf\x9c\xba\xda\x0e\t\xa0\x00\n\x00\x00\n\xff\xff\xff\x00\x0b\n\xb0\x9a\xc0\xa9\n\n\xf0\x00\x00\x90\x00\xa0\x00\x9a\x9b\n\x00\r\xa9\x00\x90\n\x00\x00\xa0\x00\x00\x00\x00\x00\t\xeb\xff\xf9\xe9\xa9\x0b\x0f\x90\xb0\x90\x9c\x90\x90\xb0\x99\xb9\xa9\xa9\x90\xb9\t\x00\x90\x90\xa9\t\t\x00\x00\x00\t\t\xa9\x90\xf9\x0f\xba\x9a\x90\x9b\x0b\xcb\x9a\x9b\x0c\xba\xfb\xca\xfb\xcb\xad\xa9\xac\x00\x90\t\x00\x00\t\xbf\xff\xff\xf0\x00\x0c\n\t\xa9\n\x00\x90\xf0\x00\xb0\x00\t\x00\xa0\x00\xa0\x9a\x9a\x9a\x9a\xcb\n\xd0\x0b\x0f\t\x00\t\x00\x00\xa0\x00\x9f\xff\xdb\x9b\xdb\xb9\xb9\x0b\x9b\t\xa9\xa9\x0b\t\xf0\xb9\xd9\x90\xbc\x90\xf0\x99\t\t\x99\x00\xb0\n\x00\t\x00\x9e\x90\xb9\x9b\xb9\x99\xbd\xbb\xd0\x9b\x99\xa9\xc9\xa9\r\xad\xbd\xac\xbf\xcb\x0f\xa9\xa0\n\x00\x00\x00\x00\xff\xff\xff\x00\x00\x0b\x0c\xa0\x00\xe0\xbc\xa0\xf0\x00\x00\xa9\n\x00\x90\xa9\xb9\xe9\xc9\xe0\x90\x90\xc9\x0b\xc0\x90\n\x00\x00\x00\x90\x00\x0b\xff\xfb\xa9\xf0\xb0\xd0\x90\xbd\t\x0b\t\x99\xa9\x0b\t\xe9\xbb\x0b\x9b\x9b\x99\xb0\x9a\x9f\x9a\x9b\x90\x90\x00\xb0\x0b\t\x0f\x9a\xbc\x99\xaf\x0b\t\x0b\x9f\x9a\xd9\xba\xda\xeb\xfe\xbe\xbf\x9e\xb0\xf0\xc0\x00\x00\x00\xa0\x0b\x0f\xbf\xff\xf0\x00\t\xa0\x0b\x0f\n\x90\n\x00\xf0\xa0\t\n\x00\x9a\x00\x9a\n\x90\xa9\x0b\x0f\n\x9a\x00\x9a\x0b\xc0\x90\xa0\xa0\x00\x90\xa9\xbf\xff\xdb\x9b\xd9\xb9\xf9\x0b\x0b\xc9\xb0\xf0\x9e\x90\xb9\x9a\xd9\xf9\xe9\xf9\xfb\xdb\xbd\xb0\xb9\xd0\t\x00\x90\t\t\x0b\x90\xb9\x9b\x0f\x99\xb9\x9b\xbd\xb0\xb9\xb0\x99\xad\xbc\xbf\xdb\xcf\xed\xfe\x9a\xb0\x00\xa9\xa0\x90\x00\x0b\xff\xff\xff\x00\x00\x0f\x00\xa0\x00\xa0\xb0\x9a\xf0\t\xa0\t\x00\x00\n\t\t\xa9\n\x90\x00\x90\t\x0b\t\x00\xb0\x00\x90\x90\n\t\x00\xaf\xff\xbd\xa9\xb0\x9a\x9a\x99\xb9\xb0\x99\x0b\t\xbd\n\x99\xa9\xb9\x9b\x0b\x9a\x9d\xb9\xbd\xba\x9b\n\x90\t\x00\xb0\x90\xb9\x9e\x99\xb0\xb0\x9a\xd0\x9a\x9b\xdb\x0b\x0f\x9a\xbf\xcb\xef\xbf\xbf\xad\xad\x0f\x00\x00\x00\xa0\x00\x00\xff\xff\xff\xf0\x00\xa0\xbc\n\xda\x00\x0e\x00\xf0\x00\x00\x00\xa9\t\xa9\n\xba\x00\t\x00\x9a\x00\x00\x00\n\x0b\x00\xa0\x00\n\t\n\x0b\xdf\xff\x9a\x9f\x0f\xb9\x99\xf0\x90\x9b\x9a\x99\xb0\x90\xbd\x0b\xdb\r\xa9\xd0\r\xba\x9e\x90\x9d\x00\x99\xcb\n\x9a\x9d\xa9\r\xa9\xba\x99\xf9\xbd\xbb\xd9\xbc\xb0\xf9\xb0\x9f\xde\xbf\xfb\xcf\xde\xda\xda\xa0\x00\x00\x00\x00\n\t\xbf\xff\xff\x00\n\x00\n\x90\xa0\x9e\xb0\n\xf0\x00\t\xa0\x90\xa0\x90\xa9\x00\x9a\x00\n\x00\x00\t\xa0\xb0\x90\t\t\n\x00\x90\xa9\t\xfb\xf0\xb9\xf9\xb9\r\xab\t\xb9\xa9\xe9\xcb\xc9\xab\x90\xb0\x90\x9a\x90\xa9\x9b\r\x99\xb9\xb0\xb9\xb0\xb0\x99\x90\x9a\x90\x9a\x99\r\x9a\x9a\x9a\x99\x0b\x0b\x9b\x9b\xc9\xbf\xeb\xff\x0f\xfb\xeb\xaf\x0f\t\xa0\n\x00\x00\x90\x0f\xff\xff\xf0\x00\t\x0f\xa9\n\x90\xa0\x00\xb0\xf0\x0b\x00\xcb\x0b\x0b\n\xda\x0b\t\x00\x90\t\x00\xa0\x99\xc0\x00\x00\n\x00\x90\xa0\x00\x0b\xef\xfb\xdb\x0b\x0b\x9b\x99\x9b\xc9\x99\xb9\xb9\xbb\xd0\xf9\x0b\x0b\x90\x90\x9a\x00\x9b\x0b\x0b\xcb\x90\xc9\t\x0f\x0b\x90\x9b\x99\xa9\xb0\xb9\xb9\xf9\xa9\xbd\xb9\xbd\xa9\x9b\x0b\xff\xff\xff\xef\xfd\xf0\xb0\xe0\x00\x00\x9a\x00\x00\x0b\xff\xff\xff\x00\x00\xa0\x00\xe0\x0e\x0b\x0e\x00\xfb\x00\x0b\x0b\xcf\x9a\xdb\x0b\x00\xa0\xa0\t\xa0\t\x00\xa9\xb0\xb0\x0b\x00\x90\x00\t\x00\t\xbd\xf9\xa9\xf9\xf9\xf0\xbd\xa9\xb0\xf0\x90\xbc\x99\xb9\xa9\xf9\x9c\xb0\xb0\t\x0b\t\xb0\xd0\x90\xb9\xb0\xb0\xb0\xb0\xf9\r\xa9\x9a\x99\x0f\t\x0b\xda\x9a\x9f\x0b\xda\xbc\xb0\xdb\xef\xff\x9f\xaf\x0f\x0b\x9a\t\x00\x00\x00\xa0\x00\xbf\xff\xff\xa0\x00\x9a\x0b\x0b\t\x00\xb0\xb0\xf0\x9a\x90\x9f\xbb\xcb\x00\xb0\x9b\t\t\n\x90\xb0\t\x00\x00\x00\x00\x00\n\x00\n\x00\n\x9f\xab\xdb\x9a\x9a\x9b\x9a\x9f\x9b\x9b\x9f\x9b\xbe\xbd\xb9\xa9\xa9\t\xc0\xb0\xc9\x0f\t\xb0\xb9\xcb\x0b\xdb\xd9\x9f\x9a\x9a\x9b\xc9\x9a\x99\xbb\xb9\x0b\x99\xb9\xb9\xb9\x9b\x9b\xaf\xdb\xeb\xfe\xdb\xe9\xac\xac\x00\xa0\x00\x00\x00\x0b\xdf\xff\xff\x00\n\n\xd0\xa0\xa0\xac\x00\n\xf9\xf0\x9e\xbe\x9d\xa9\x0b\x00\xa0\x00\xb0\xa9\x0b\x00\xb0\xa9\x0b\x00\xb0\x0b\x00\t\x00\n\x99\xfb\x9d\xb0\xbd\xbd\xb0\xdb\x99\x0b\t\xa9\x0b\xd9\x9a\xbc\x90\xd0\x0b\t\t\x0b\t\x0b\x0b\xd0\xb9\xf9\x9a\x9b\xa9\t\xb9\x90\x99\xe9\x9a\x9c\x90\xb9\xda\xbc\xbc\xbc\x"/>
    <s v="Michael is a graduate of Sussex University (MA, economics, 1983) and the University of California at Los Angeles (MBA, marketing, 1986).  He has also taken the courses &quot;Multi-Cultural Selling&quot; and &quot;Time Management for the Sales Professional.&quot;  He is fluent in Japanese and can read and write French, Portuguese, and Spanish."/>
    <n v="5"/>
    <n v="67"/>
    <n v="79062.931999999986"/>
    <n v="1180.0437611940297"/>
  </r>
  <r>
    <n v="7"/>
    <s v="Robert"/>
    <s v="King"/>
    <x v="0"/>
    <x v="3"/>
    <d v="1960-05-29T00:00:00"/>
    <x v="5"/>
    <s v="Edgeham Hollow_x000a_Winchester Way"/>
    <s v="London"/>
    <s v="Unkown"/>
    <s v="RG1 9SP"/>
    <x v="1"/>
    <s v="(71) 555-5598"/>
    <n v="465"/>
    <s v="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e\xde\xcd\xac\xfe\xfc\xea\xde\x0e\xce\xcb\xce\x0c\xef\xef\xec\xff\xef\xcf\xee\xed\xef\xef\xef\xcd\xeb\xce\xff\xef\xcf\xed\xef\xcf\xef\xec\xfd\xef\xfc\x00\x0c\n\x0c\x0c\xe0\xed\xfe\x0f\xce\x9f\xdf\xcb\xf9\xf9\xfc\xfc\xef\xcf\x0f\xc0\x00\x00\x0e\xfc\xe0\xce\x0c\xe0\xfc\xbe\x0f\x0e\xde\xca\xcb\xca\xec\xac\xef\x0f\xce\x0f\xcc\xac\xe9\xe0\xfe\xed\xe0\xe0\xe0\xee\xda\xce\xc0\xce\xde\xfc\xac\xae\xce\x0c\xae\xde\xec\xfc\xac\xfc\xed\xef\xe0\xed\xef\xec\xfc\xfe\xdf\xfe\xff\xfc\xfe\xee\xce\xef\xce\x0e\xfe\xdf\xed\xef\xfe\xdf\xef\xef\xe9\x00\x00\x0c\x9e\x9c\xad\xef\xe0\xfc\xbd\xfc\xbd\xbd\x0f\xcf\x9f\x9f\xfd\xef\xfc\xaf\x00\x00\xc0\xca\xdc\xac\x0e\x9e\xca\xcc\xfc\xec\xac\xad\xec\xed\xef\xcf\x0e\xec\xac\xec\xae\xde\x0e\xce\xce\xda\xcf\xcf\xce\xde\xac\xf0\xfe\xf0\xee\xfa\xce\xdc\xad\xef\xed\x0e\xcb\xca\xde\xee\xfa\xee\xde\xfe\xef\xcf\xee\xfe\xfe\xef\xef\xef\xed\xac\xbc\xf0\xef\xed\xe0\xfe\xfe\xfe\xcf\xee\xfe\xff\xf0\x0c\x0c\xe0\xec\x0e\xde\xfa\xcf\xcb\xdb\xcb\xdf\xe9\xfd\xb9\xe9\xe9\x0e\xff\xca\xc0\xca\x00\xc0\xef\xca\xcc\xec\xec\x0e\xca\xce\x0f\xce\xde\xcb\xca\xc0\xe0\xed\x0c\xed\xeb\xcd\xe0\xfc\xf0\xe9\xee\xfe\xe0\xe9\xe0\xde\x0e\xca\xce\xfd\xfc\xcc\xaf\xce\xec\xfe\xef\xce\xce\xce\x9e\xcf\xcf\xef\xce\x9e\xef\xed\xed\xef\xde\xff\xfe\xde\xde\xce\xef\xed\xfe\xfe\xfe\xff\xcf\xfe\xfd\xef\xde\xff\x00\x00\r\xe9\xec\xef\xed\xe9\xed\xad\xfd\xaf\x9f\t\xed\xf9\x9c\xf9\xef\xff\xca\xc0\x90\x0c\xc0\xec\x0e\x9c\xac\xe9\xcf\x0e\xc0\xf0\xe0\xec\xfc\xfe\xcf\xce\xeb\xca\xcc\xea\xce\xca\xce\xce\xcf\xcb\xcf\xce\xce\xec\xfc\xed\xed\xee\xfe\xbc\xec\xbc\x0f\xcf\xca\xf0\xf0\xec\xed\xee\xfc\xfe\xfe\xfe\xde\xfe\xfe\xfe\xff\xee\xff\xea\xce\xfc\xfc\xee\xff\xcf\xef\xcf\xee\xfe\xef\xfe\xff\xef\xb0\xc0\xe0\xf0\r\xeb\xce\x9e\x9f\xda\xdb\xdc\xf0\xf9\x9a\xde\xb9\r\x0f\xef\xfd\xec\xa0\x00\xac\xda\xc0\xec\xda\xce\x0e\xc9\xec\xec\xfc\xfe\x0e\xcb\xec\xad\xce\xce\xbc\xce\x9e\xce\xca\xde\xac\xec\xfa\xcb\xec\x9e\xe0\xfc\xea\xde\xf0\xce\xfe\xce\xfe\xeb\xef\xce\xce\xda\xca\xed\xea\xfc\xed\xec\xfe\xda\xcf\xef\xee\xdf\xed\xfc\xe9\xee\x0e\xdf\xee\xfe\xde\xfe\xfd\xed\xfe\xff\xef\xff\x00\x00\x0c\x0c\xfe\xfc\xda\xd9\xe9\xed\xbc\xfb\xdf\x9c\xbd\x99\xc9\xf0\xfc\xfd\xef\xbc\xc0\x00\xcc\xac\xfc\x0e\xac\xca\xcc\xac\xca\xca\xc0\xe0\xfc\xec\xcb\xce\xad\xac\xce\x9e\xce\x9e\x9e\xce\xde\xfe\xde\xfc\xcb\xec\xde\xeb\xed\xef\xfc\xac\x0c\xef\xef\xde\xcc\xca\xc0\xee\xce\xde\xcf\xcf\xfe\xff\xef\xef\xfe\xde\xff\xfe\xfe\xae\xde\xec\xfe\xfe\xef\xff\xfe\xbe\xde\xef\xef\xfc\xfe\xfc\xf0\x00\xca\xee\xde\xbc\xbc\x9e\x9c\xbd\xad\xbd\xe9\xa9\xc9\xce\x9e\t\xd0\xfe\xfc\xfe\x9a\x00\xca\xcf\x00\xe0\xcc\xad\xca\xde\xad\xed\xee\xde\xce\x0f\xee\xcf\xce\xcf\xe0\xec\xe0\xec\xec\xf0\xec\xad\xee\xcf\xee\xcf\xae\xde\xde\xfe\xff\xcb\xca\xc0\xce\xef\xeb\xed\xef\x0c\xbc\xae\xfe\xfe\xef\x0e\xde\xde\xcf\xef\xef\xef\xde\xdc\xae\xda\xcf\xef\xfd\xef\xef\xcf\xef\xff\xee\xff\xed\xef\xfb\xc0\x0c\xdf\xaf\xcb\xda\xd9\xcb\xd0\xfd\xcb\xfd\xf9\n\x99\xc9\xfc\xbc\xbc\xef\xcf\xed\x00\x0c\xac\xec\xce\xda\xce\x0e\x0c\xca\xca\xc0\xed\xaf\xca\xc9\xe0\xe9\xe0\xde\xca\xcf\xca\xca\xce\xde\xfe\xe9\xe0\xf9\xee\xcf\xee\xfe\xed\xff\xfe\xfc\xbc\x0c\x0c\xec\xea\xce\xfe\xce\xcc\xec\xef\xde\xfe\xef\xef\xef\xef\xde\xfe\xfe\xef\xcc\xec\xef\xfc\xfe\xfe\xde\xed\xee\xcf\xfd\xef\xff\xef\xef\xbc\x0e\xed\xcb\xc9\xc9\xe9\xd0\xfd\xaf\x9c\xbd\xad\x9c\x0b\xd0\x90\xd0\xd9\x0e\xe9\xef\xe9\x00\xcb\xcb\xc0\xec\x0c\xec\xe0\xec\xec\xfe\x0e\xce\xcf\xec\xef\xce\xce\xac\xed\xe0\xec\xfc\xe0\xec\xe9\xee\xde\xee\xde\xf0\xfc\xff\xfa\xff\xed\xfe\xfe\xfb\xca\xd0\xcc\xe0\xed\xf0\xfa\xcf\xfe\xef\xcf\xcf\xce\xde\xde\xfe\xff\xef\x0e\xef\x0e\xfd\xef\xef\xed\xef\xfe\xff\xfe\xfe\xfe\xfe\xde\xff\xc0\x0c\xb0\xbc\x9e\x9e\x9e\x9f\t\xd9\xed\xda\xdb\xc9\x0c\x0f\xcf\x0f\x0e\r\xce\xde\xf0\x00\xcc\xec\x0e\x0c\xe0\xc9\xce\xcb\xca\xcc\xfc\xbc\xbc\x0f\x0c\xac\xad\xce\x9c\xac\xc9\xe0\xfc\xfa\xde\xcf\xec\xfc\xeb\xce\xef\xeb\x00\xfe\xfe\xed\xfc\xfc\xed\xee\xca\x9c\xce\xee\xcc\xfe\xce\xde\xfe\xfa\xef\xef\xef\xef\xfe\xdf\xed\xac\xef\xfe\xff\xfe\xff\xef\xce\xfc\xef\xef\xef\xcf\xef\xfe\xff\xce\x0f\xc9\xe9\xe9\xcd\xbc\x9e\x9e\x9f\xad\xf0\x9a\x90\xb9\t\r\t\x9c\xaf\xee\xda\x90\x0e\xf0\xe0\xce\x0c\xac\xe0\xde\xcf\xcb\xee\xce\xce\xec\xee\xcd\xec\xe0\xce\xcf\xae\xec\xe0\xec\xee\xfa\xcb\xce\xfc\xed\xff\xb0\x00\xff\xcf\xfe\xef\xee\xfe\xe9\xfc\xef\x0c\x0c\xfe\x0e\xff\xef\xed\xed\xe0\xfe\xfe\xff\xef\xe0\xec\xed\xef\xef\xef\xed\xfe\xde\xff\xef\xfe\xfc\xff\xef\xff\xcf\xef\xf0\xd0\x9e\x9d\x0f\x9a\xcb\xd0\xf9\xe9\xde\x9f\x99\xc9\xc0\xda\xd0\xbc\t\xc0\xcf\xef\x00\xce\xcf\xce\x0c\x0e\xca\xce\xac\xac\xee\xd0\xed\xac\x0f\r\xae\x0e\x9e\xac\xac\xc0\xcb\xce\xcf\xed\xed\xee\xfa\xcf\xfe\xf0\xc0\xe0\xfe\xfe\xcf\xfc\xfd\xed\xee\xef\xce\xeb\xce\x0e\xde\xed\xee\xfe\xfe\xfe\xcf\xcf\xef\xff\xfe\xcb\xce\xfe\xff\xfe\xfe\xfe\xfe\xcf\xfe\xfc\xff\xed\xee\xfe\xfe\xfc\xaf\x0f\r\xad\xbc\xf9\xda\xdb\xc9\xf0\xf9\xe9\xe0\x90\x9a\r\xad\t\xe0\x0e\x0c\xfe\xb0\x0c\xfa\xd0\xe0\xc0\xcc\r\xed\xef\x0e\xef\xca\xce\xcc\xec\xce\xce\xcc\xcf\xca\xce\xcc\xac\xbc\xf0\xee\xde\xcf\xce\xff\xeb\x00\x0e\xff\xed\xfe\xcb\xee\xbe\xfd\xec\xbe\xde\xe9\xc0\xec\xfe\xfd\xef\xed\xed\xee\xfe\xfe\xde\xcf\xec\xef\xcf\xef\xcf\xcf\xed\xef\xfe\xdf\xef\xfe\xff\xff\xfc\xfe\xda\xd0\xd0\xf0\xda\xd9\x0f\r\r\xbc\x0f\t\xf0\x9d\xa0\r\x00\x90\xf0\x90\x9c\xef\xed\x00\x0f\xed\xec\x0c\xac\xac\xec\xac\xec\xed\x0c\xac\xda\xca\xca\xc0\xf0\xe0\xe0\xec\xac\xac\xfc\xee\xef\xe9\xe0\xfe\xff\xbc\x90\xe0\xf0\xfe\xfe\xef\xfe\xed\xed\xae\xef\xed\xee\xde\xfe\x0c\xe0\xfe\xed\xef\xee\xfc\xfe\xff\xef\xfa\xce\xff\xfe\xfe\xff\xef\xef\xef\xef\xee\xff\xef\xef\xef\xef\xbc\xad\xad\x0f\r\xe9\xda\xdf\x9e\x9f\r\xbd\x9f\xc9\xf0\x9c\x90\x9f\r\t\x00\xce\xff\x0c\xac\xfe\xf0\xe0\xe0\xc0\xce\x9e\xcf\x0f\x0e\xca\xce\xac\xed\xac\xce\x0e\xce\x0e\xc0\xcc\xe0\xe0\xfc\xbc\xfc\xef\xef\xfa\xca\x0e\x0e\x00\xfc\xfc\xfc\xed\xfe\xfe\xde\xde\xce\x9e\xfe\xde\xf0\xec\xef\xfe\xfc\xad\xef\xef\xef\xfe\xcf\x0f\xef\xef\xde\xfe\xfc\xfe\xfc\xfe\xff\xfe\xde\xfc\xfe\xde\xcf\xc0\xd0\xf0\xdb\xc9\xe9\xe0\xd9\xf0\xdb\xc9\xe9\x9f\x0f\x0b\xc0\x00\x0b\x0c\x90\x00\xce\xff\xcf\xe9\xef\x0c\x0c\x0e\x0c\xed\xac\xec\xf0\xed\xac\xcc\xac\xce\x0e\xc0\x0c\xc9\xed\xeb\xcf\xcf\xef\xce\x0e\xfd\xe9\xe9\x00\x00\x00\xa0\xff\xef\xaf\xee\xde\xcf\xef\xaf\xef\xed\xef\xac\xfe\x9e\x0c\xef\xef\xde\xce\xde\xde\xff\xec\xef\xde\xfe\xfe\xfc\xfe\xfc\xef\xed\xef\xef\xfe\xfe\xff\xef\xca\x9c\xbc\x9f\x0f\x9f\x9f\x9f\x0f\x0f\r\xbc\x9e\r\x90\xd0\x9b\r\x0c\x90\xa9\x00\xfc\xef\xfe\xfe\xcc\xfe\x0e\x0c\xe0\xec\xfc\xac\xac\x0e\xca\x0f\xca\xc0\xc0\xec\xeb\xee\xca\xcc\xe0\xec\xca\xcf\xfd\xef\xff\xa0\xa0\n\x00\x00\xfe\xfc\xfc\xf0\xef\x0e\xce\xde\xde\xef\xec\xff\xec\xfe\xfc\xac\xfe\xee\xbe\xfe\xff\xef\x0f\xef\xef\xdf\xed\xef\xed\xef\xfe\xff\xfe\xfd\xef\xcf\xce\xfc\xb0\xc9\xcf\r\xf9\xef\x0f\xcb\xdb\xd9\xf0\xd0\xf9\xf9\xe9\xa9\xc0\xd0\t\xa9\x0c\x00\x0e\xde\xfc\xfc\xbe\x0c\x0c\xca\xce\xf0\xe0\xde\xcc\xe0\xcc\xec\x0c\x0e\xfe\x0c\x0c\xc0\xbc\x0e\x0c\xcb\xef\xfe\xfe\xfe\xa0\x00\x00\x00\x00\x00\xff\xfe\xee\xfe\xfc\xef\xe9\xee\xfe\xde\xcb\xce\xcf\xed\xe9\xc0\xef\xfd\xed\xef\xfe\xfc\xef\xcf\xef\xee\xfe\xfc\xfe\xff\xed\xfe\xef\xfe\xef\xef\xef\xcf\x0f\x9e\xb9\xde\xbc\xf9\xdf\x9f\x0f\x0f\x0f\x0f\x9c\x9e\x9c\x9c\xa9\n\x90\x0c\t\x00\xce\xbc\xfe\xbe\xed\xe0\xca\x0c\xe9\xce\x0e\xe0\xe0\x0c\xca\xc0\xe0\xec\x0c\x0e\x0e\x0e\xce\xec\xff\xef\xed\xef\xcf\xf0\x90\x00\x00\x00\x00\x00\xfc\xff\xfd\xed\xee\xfc\xee\xde\x0f\xef\xfe\xef\xef\xef\xef\xff\xcc\xee\xef\xef\xef\xfe\xfe\xfc\xfe\xff\xed\xef\xef\xcf\xef\xef\xdf\xef\xfc\xfe\xde\t\t\xc9\xde\xbd\xdb\x0f\xad\xe9\xfd\xbd\xbd\x99\xe9\xe9\xf0\xf9\x9c\x90\r\t\x00\x00\x0c\xee\xfd\xed\xec\xac\x0c\xe0\xce\xac\xc0\xcc\x0e\xca\x0c\x0e\xce\x0c\xac\xec\xed\xed\xed\xaf\xe0\xfc\xfe\xfe\xf0\n\x00\xa0\x00\x00\x00\x00\xfa\xcf\xef\xef\xe9\xef\x9e\xce\xfc\xee\xde\xde\xda\xcf\xce\xef\xaf\r\xee\xde\xfe\xde\xff\xee\xdf\xcf\xef\xfc\xfe\xfe\xfe\xde\xfe\xfc\xfe\xde\xfb\xcb\xca\xda\xdd\xeb\xcd\xfd\xdb\xde\x9e\x9e\x9e\xda\xd0\xd0\x9d\x0f\x0b\r\x00\xa0\t\x00\x00\xdc\xef\xec\xbe\xda\xc0\xcf\xc0\xca\xce\x0e\xc0\xec\xee\xc0\xc0\xca\xcb\xcb\xce\x0e\x0e\xde\xde\xfe\xcf\xcf\xeb\x00\xa0\x00\x00\x00\x00\xa0\xfc\xf0\xff\xef\xcf\xec\xef\xe9\xce\xda\xef\xef\xef\xfe\xff\xde\xfc\xec\xad\xef\xfe\xfe\xfc\xff\xee\xff\xfe\xfe\xff\xed\xfe\xff\xef\xef\xef\xfe\x00\x9c\x99\xfd\xbe\x9d\xbf\x0f\xad\xf9\xfd\xf9\xf9\xbd\xf9\xad\xad\xb0\xd0\xda\x90\xd0\x90\x00\x0c\xea\xfc\xad\xec\xec\x0c\xac\xac\xc0\xc0\xe0\x0e\x0c\x0c\x0e\xad\xed\xec\xce\xca\xde\xce\xef\xef\xcf\xfe\xba\n\n\x00\x00\x00\x00\x00\xc0\xfe\x90\x0e\xff\xfe\xcf\xfe\xde\xfa\xed\xed\xed\xed\xec\xfe\xef\xfe\xf0\xce\xef\xef\xfc\xfe\xfe\xff\xfe\xed\xef\xce\xfe\xef\xfe\xfd\xef\xcf\xe0\x9f\xcb\xcf\xcb\xd9\xff\xed\xff\xdf\xbe\xdf\x9e\xf9\xed\t\xcb\xc9\r\x0f\t\xc0\x00\x00\x00\x00\xed\xce\xfe\x9e\x90\xee\xda\xc0\xac\x0e\xcd\xec\xc0\xe9\xef\xcc\xac\xad\xac\xbc\xec\xfa\xde\xde\xfe\xae\x00\x00\x00\n\x00\x00\x00\x00\n\xf0\xf0\x00\x0f\xef\xfe\xcf\xae\xcf\xce\xef\xee\xfe\xff\xcf\xfe\xff\xef\xf0\xcc\xfe\xff\xed\xef\xcf\xed\xfe\xfe\xff\xcf\xff\xcf\xfe\xfe\xf0\xc9\xc0\x9c\xbd\xbd\xef\xe9\xfb\xdf\xbd\xfd\xbe\xdb\xcf\xdb\xde\x9d\x9a\xdb\xd0\xf0\x90\x90\xc0\x00\x00\xce\xbc\xfc\xec\xec\x0c\x0c\x0c\xce\xcf\x0e\x0c\xad\xce\x0c\xbe\xde\xce\xce\xce\xda\xed\xeb\xed\xaf\xc9\xa0\xa0\xa0\x00\n\x00\xb0\n\x90\xbe\n\x00\x0c\xfe\xff\xfc\xfe\xfc\xfd\xec\xf0\xef\xef\xfe\xde\xfc\xfe\xde\xac\xcf\xfe\xfe\xff\xfe\xfe\xfe\xde\xfe\xfe\xfe\xfe\xfe\xde\xef\x9a\x9c\xbd\xed\xed\xbd\xff\xdf\xed\xfe\x9f\xdb\xfd\xbd\xad\xb9\xe9\xcd\xad\xad\x0f\x0c\xa9\t\x00\x00\x0c\xe0\xef\x0f\x0f\xca\xca\xca\x0c\xa0\xc0\xe0\xee\x0f\xec\xca\xe0\xf0\xe9\xe0\xec\xfe\xce\xef\xca\xa0\xc9\x00\n\x00\x00\x00\n\x00\xa0\xf0\x90\x00\x00\r\xfe\xfe\xfc\xaf\xea\xfe\xef\xed\xef\xef\xef\xef\xef\xef\xd0\xef\xef\xed\xef\xef\xef\xce\xff\xcf\xef\xef\xef\xcf\xef\xd0\r\x0f\xcb\xdb\xfb\xdf\xbc\xff\xbf\xff\xff\xfd\xeb\xdf\x9f\xcf\x9f\xa9\xd0\xda\xd0\x99\x00\x00\x00\x00\x00\xcf\xe0\xfc\xec\xac\x0c\x0c\xca\xcc\xac\xec\xd0\xec\x0f\xed\xcf\xce\xde\xcf\xcb\xc0\xff\xce\xa9\xc0\xa0\xa0\x00\x00\x00\n\x00\x9a\n\xf0\xa0\x00\x00\x0f\xef\xfe\xde\xff\xcf\xcf\x0f\xcf\xef\xde\xff\xcf\xcf\xef\xfe\xff\xfc\xfe\xfe\xfc\xfe\xff\xee\xfe\xfc\xff\xcf\xef\xa9\x0e\x9c\xbc\xbd\xef\xde\xff\xff\xff\xdf\xbd\xfb\xcf\xbd\xe9\xe9\xf9\xf0\xdd\xad\xbd\t\xf0\x00\x90\x00\x00\x0c\xe0\xcf\xce\xad\x0c\xac\xac\xac\xca\xde\x9e\x0e\xda\xce\x0c\xea\xce\x0e\x0e\x0e\xcf\xec\xa9\x00\x0b\xc0\x00\x00\x00\x00\x00\x00\xa0\x90\xff\x0c\x00\x90\x00\x9e\xff\xfe\xce\xfe\xfe\xfe\xef\xef\xef\xcf\xef\xed\xfe\xef\xfe\xef\xff\xed\xfe\xde\xfe\xdf\xef\xfe\xde\xfe\xfc\xfc\t\xe9\xfd\xff\x9f\xfd\xfe\xdf\xff\xff\xff\xdf\xbf\xdb\xdb\xdf\x0f\r\xb0\x9e\x9c\xbc\n\xd0\xc0\x90\x00\n\xcf\xee\x0f\xce\x0c\x0c\xcc\xca\xde\x0c\xec\xe0\xec\xbc\xfa\xcc\xbc\xcf\xce\xcf\xef\x0b\n\n\x00\xa9\x00\x00\x00\x00\x00\x00\x00\xa0\xfe\xb0\x9a\x00\xa0\x00\n\xff\xfe\xcf\xcf\xcf\xfe\xde\xfe\xfe\xfe\xfe\xfd\xef\xfd\xef\xef\xfe\xef\xef\xcf\xef\xde\xff\xef\xed\xef\x0b\xc9\x0f\x0f\x0f\xfd\xfb\xff\xff\xff\xff\xff\xff\xdf\xad\xfc\xbd\xf9\xfb\xcf\xd9\xe9\xdb\xd9\t\x00\x00\x00\x0c\x0c\x9e\xf0\xe9\xe0\xca\xf0\xfc\xac\xe0\xf0\xed\xac\xe0\xce\x9e\xca\xe0\xcf\xe9\xea\xca\t\x00\xac\n\x00\x00\x00\x00\x00\x00\xa0\x00\xfe\xda\x00\x00\x90\x00\x0e\xcf\xed\xef\xae\xfe\xcf\xee\xde\xfe\xdf\xef\xee\xfe\xfe\xfe\xfd\xef\xde\xff\xfe\xfe\xff\xef\xed\xef\xe0\x9c\x9e\xfc\xfd\xff\xeb\xff\xdf\xff\xdf\xfd\xff\xbc\xbf\xdb\xdb\xda\xda\xd0\xb9\xac\x9a\xd0\x0f\x0e\x90\x00\x00\x00\xe0\xec\xec\xfc\xc0\xec\xca\xca\xcd\xac\xce\xc0\xce\x0e\xc0\xec\xad\xce\xfe\x9e\x90\x00\n\t\x00\xa0\x0b\n\n\x00\xa0\xa0\x00\x00\xf9\xa0\x00\x90\x00\x00\x00\x0e\xff\xfe\xde\xde\xff\xef\xfe\xde\xfe\xde\xff\xff\xcf\xff\xef\xef\xef\xef\xef\xef\xfe\xde\xfe\xf0\x90\xd0\xf9\xdb\xff\xff\xdf\xde\xff\xff\xff\xff\xfd\xff\xfd\xbd\xed\xad\xbd\x9f\xc0\xd9\xfd\xad\xf9\t\x00\x90\x00\x0c\xc0\xe0\xfc\xac\xac\xfc\xac\xed\xca\xc0\xe0\x0c\xe0\xcc\x0e\xca\xde\xeb\xcb\n\n\x90\x00\x00\n\t\xa0\x00\x00\x00\x00\x00\x00\x00\xbe\x90\x90\n\x00\x00\x00\x00\xee\xff\xef\xef\xef\xfc\xef\xef\x0e\xef\xcf\xef\xfe\xde\xfe\xff\xef\xfe\xfd\xef\xef\xef\xcf\xe9\xcb\xcb\xcf\xef\xdf\x0f\xff\xff\xff\xff\xff\xfb\xff\xbf\x9f\xeb\x9b\xdb\xc9\xe9\x9f\x9e\x90\xf0\x9a\xd0\xd0\x00\x00\x0c\xac\xfc\xad\xef\xca\xc0\xde\x0c\xac\xec\x0e\xce\x0e\xf0\xe9\xec\xec\xfd\xa0\x00\x00\n\xd0\x0e\x00\n\n\n\x00\n\x0e\x0f\x0b\x00\xf0\xa0\n\t\x00\x00\x00\x00\x00\xcf\xed\xfe\xfc\xff\xfc\xfe\xfd\xef\xef\xfe\xff\xef\xff\xcf\xfe\xff\xef\xfe\xff\xfe\xfe\xda\r\x0f\x9f\xdf\xaf\xff\xff\xff\xfd\xff\xff\xfd\xff\xdf\xf9\xfd\xed\xad\xbf\x9e\x90\xf9\xed\x9f\xc9\x0b\x0b\x00\x00\x00\xc0\xcf\xca\xc0\xfc\xac\xac\xfe\xc0\x0e\xc0\xe0\xd0\xce\xce\xcf\xfb\xe0\xf0\xa0\x00\xe0\xaf\x00\x9a\x00\x00\x00\xa0\x00\x00\xa0\x00\x00\xf9\x00\t\x00\x00\x00\x00\x00\x00\xac\xfe\xed\xef\xef\xef\xed\xee\xfc\xff\xed\xfe\xff\xee\xff\xef\xfe\xfe\xff\xcf\xef\xed\x00\xda\xdc\xfc\xbf\xdf\xfd\xff\xff\xff\xff\xfd\xff\xff\xff\xde\xf9\xf9\xf9\xc9\xe9\xe9\xd0\x9a\xd0\xbd\xe9\xc0\x90\x00\x00\x0e\xe0\xed\xef\xca\xde\xce\x0c\x0e\xc0\xac\x0e\xce\xc0\xfe\xb0\x0c\x0f\xa0\x00\n\xdf\xc9\xeb\xe0\xa0\xb0\xa0\x00\x00\x00\x00\xa0\xa0\x00\t\x00\x00\x00\x00\x00\x00\x00\x00\xef\xff\xef\xfe\xdf\xef\xef\x0f\xef\xff\xef\xfe\xff\xfe\xff\xed\xff\xfe\xfe\xfd\xe9\r\xad\xbf\xff\xff\xff\xff\xff\xdf\xff\xff\xff\xff\xff\x9f\xbf\x9f\x9e\x9e\x9e\x99\x9d\xa9\xed\x9b\xc0\x99\t\x00\x00\x00\xec\x0c\xfc\xac\xad\xe0\xc0\xc0\xec\x0e\xcc\xf0\xe0\xef\xe9\x00\x00\xa0\x00\x00\xac\n\n\x00\x00\x9a\n\x00\n\x00\x00\x00\x00\t\xf0\x00\x00\x00\x00\x00\x00\x00\x00\x00\x00\xef\xff\xef\xee\xff\xed\xee\xfe\xfe\xfe\xff\xed\xef\xef\xfe\xef\xef\xed\xee\x00\xe9\xde\xde\xbd\xff\xff\xff\xff\xff\xff\xff\xff\xff\xdf\xfd\xfd\xf0\xf9\xf9\xf9\xec\xf0\x9c\x9b\xcd\xbd\xbc\xbc\x90\x00\x00\xc0\xfe\x0e\xcf\xce\x0c\xe0\xe0\xca\xc0\xda\xce\xcf\xe9\x00\x00\x00\x00\x00\x00\x00\xa0\x00\xe0\xf0\xa0\x00\n\x00\x00\x00\x00\x00\xa0\xab\x00\x00\x00\x00\x00\x00\x00\x00\x00\x00\n\xcf\xff\xff\xce\xfe\xde\xcf\xff\xff\xef\xfe\xff\xfe\xff\xfe\xdf\xfe\xdf\x9c\x9e\x9f\xbd\xff\xfd\xff\xfd\xff\xff\xff\xff\xff\xbf\xfb\xef\xbf\xfd\xbd\xad\t\x99\x0f\x0b\xc0\xb0\xda\xd9\t\xa9\x00\x00\x0c\x0e\xcb\xca\xfc\xac\x0c\xce\x0c\xee\xce\xcf\xfc\xb0\x00\x00\x00\x00\x00\x00\x00\x00\x00\x00\n\x0b\xa0\x00\n\xc0\x00\x00\x00\x00\xd0\x00\x00\x00\x00\x00\x00\x00\x00\x00\x00\x00\xac\xfe\xfe\xff\xff\xef\xef\xef\xef\xff\xef\xfe\xfd\xef\xef\xef\xef\xe0\r\xad\xfc\xff\xff\xff\xff\xff\xff\xff\xff\xff\xff\xff\xdf\xdf\xfc\xbf\xef\x9f\xf9\xed\xb9\xcd\x9f\x0f\x90\xbc\xbc\x90\x00\x00\x0e\xc9\xce\xcf\xc0\xc0\xe0\xe0\xed\x0c\xef\xb0\x00\x00\x00\n\n\x00\x00\x00\x00\x00\x00\xa0\xe9\x00\x00\xa0\xac\n\x00\x00\x00\x00\xa0\x00\x00\x00\x00\x00\x00\x00\x00\x00\x00\x00\x00\xef\xff\xfe\xfe\xde\xff\xfe\xff\xfe\xff\xef\xfe\xff\xff\xfe\xda\x90\xda\xde\xff\xff\xff\xff\xff\xff\xff\xff\xff\xff\xfd\xff\xff\xbf\xdb\xfd\xf9\xf9\x9e\x90\r\xa9\xa0\xd9\x0f\xd9\xc9\x00\x00\x00\xcc\x0e\xed\xac\xac\xac\x0f\x0c\xca\xef\xb0\x00\x00\x00\x00\xc0\x00\x00\x00\x00\x00\x00\x00\x00\x00\xa0\n\x00\t\xa0\x00\n\x00\xa0\x9a\x00\x00\x00\x00\x00\x00\x00\x00\x00\x00\x00\x00\x00\x0e\xff\xff\xfe\xfe\xff\xfe\xff\xef\xfe\xff\xef\xef\xef\xe9\r\xad\xfd\xbf\xdf\xfd\xff\xff\xff\xff\xff\xff\xff\xff\xff\x9f\xdf\xff\x9f\x9e\xde\xf9\xf9\xf0\x9c\x9d\xac\xf9\xa0\xbc\xb9\x00\x00\n\xdc\x0e\xcf\x0c\xca\xcc\xca\xfc\xf0\x00\x00\x00\x00\n\n\x00\n\x00\x00\x00\x00\n\x00\xa0\n\t\n\xca\x00\x00\x00\x00\x00\xe9\x00\x00\x00\x00\x00\x00\xc0\xb0\xa0\x00\x00\x00\x00\x00\xef\xfe\xff\xff\xfe\xff\xfe\xfe\xfd\xef\xfe\xff\xde\xf0\r\x0f\xaf\xdf\xff\xff\xff\xff\xff\xff\xff\xff\xff\xff\xff\xff\xff\x9f\xff\xf9\xf9\xf0\xf0\x9f\x0b\xc9\x9b\r\x9c\x99\xc0\x90\x00\xc0\xe0\xda\xde\xca\xcc\xac\xec\xfa\x90\x00\x00\x00\x00\x0c\t\n\x00\x00\x00\x00\x00\x00\x00\x00\x90\n\xc9\x0c\xbc\xa0\x00\xa9\x00\xbe\x00\x00\x00\x00\x0e\x00\x9a\x00\x00\x00\x00\x00\x00\x00\x00\xef\xfe\xfe\xff\xfe\xff\xff\xfe\xff\xef\xef\xef\x00\xda\xfd\xff\xff\xff\xff\xff\xff\xff\xff\xff\xff\xff\xff\xff\xff\xfb\xff\t\xff\x9f\x9f\x99\xe9\x9c\x9e\x9c\x9a\xdb\xca\x99\x00\x00\x00\xc0\xec\xeb\xc0\xca\xcf\xaf\x00\x00\x00\x00\x00\x00\x00\xac\x00\x00\x00\xa0\x00\x00\x00\n\n\x00\x00\n\x00\x00\x90\xa9\x00\x00\xf0\x90\x00\xa0\xa0\xe9\xcb\x00\x00\x00\x00\x00\x00\x00\x00\x0c\x9e\xff\xff\xfe\xff\xff\xef\xef\xfe\xff\xfe\xf0\x9e\x9e\xdf\xff\xff\xff\xff\xff\xff\xff\xff\xff\xff\xff\xff\xff\xf9\xfd\xf9\xff\xf0\xf0\xfc\x9e\x99\xe9\xa9\xc9\xad\x90\x9d\x9e\x00\x00\x0e\x0e\xc0\xfc\r\xee\xda\xd0\x00\x00\x00\x00\x00\x00\xa0\x00\xa0\xe0\x00\x00\x00\x00\x00\x00\x00\n\x00\x00\n\x00\xa0\x00\x00\x00\xfc\xa0\x00\x00\x00\n\x00\xa0\x00\x00\x00\x00\x00\x00\x00\n\x00\x00\xef\xff\xef\xef\xff\xfe\xff\xef\xed\xf0\x00\xdf\xff\xff\xff\xff\xff\xff\xff\xff\xff\xff\xff\xff\xff\xff\xff\xfb\xff\x9f\x9f\xbd\xb9\xf9\xf0\x90\xd0\xbc\x9b\xcb\xda\t\x90\x00\xc0\xc0\xce\xac\xee\x9e\x90\x00\x00\x00\x00\x00\x00\x00\n\n\xc0\x00\xa0\x00\x00\x00\x00\x00\n\x00\xa0\xa0\x00\x00\x00\x00\x00\x00\xaf\x00\x00\x00\n\x00\xa0\x00\x00\x00\x00\x00\x00\x00\x00\x00\x00\x00\x0c\xff\xff\xff\xef\xef\xef\xff\xfe\xa9\xcb\xcf\xff\xff\xff\xff\xff\xff\xff\xff\xff\xff\xff\xff\xff\xff\xff\xfd\xaf\xf9\xe9\xda\xda\x90\x9f\x9e\x9c\x9b\xc9\x90\x9d\xbc\xb0\x00\x0c\x0c\xbc\xde\x9e\x90\x00\x00\x00\x00\x00\x00\x00\x00\x00\x00\xa0\xa0\x00\x00\n\x00\n\x00\x00\x00\x00\n\x0e\x00\x00\x90\x00\x00\xfe\x9a\x00\x00\x00\x00\x00\x00\x00\x00\x00\xa0\x00\x00\x00\x0c\n\x00\x00\xfe\xfe\xfe\xff\xff\xfe\xfe\xff\x90\r\xff\xff\xff\xff\xff\xff\xff\xdf\xff\xff\xff\xff\xff\xff\xff\xff\xbf\xf9\xfe\x9f\xb9\x9f\x9f\t\t\x0b\x0c\x9a\xcb\xcb\t\t\x00\n\xca\xce\xa0\xa0\x00\x00\x00\x00\x00\x00\x00\x00\x00\xa0\xaa\x00\x00\n\n\x00\n\x00\x00\x00\n\x00\xac\t\n\x00\x00\x00\x00\xfa\x00\x00\n\n\n\x00\x00\x00\x00\xa0\x00\xa0\x00\n\n\x0c\x00\x00\xcf\xff\xff\xff\xef\xef\xff\xfc\x0c\xfe\xff\xff\xff\xff\xff\xff\xff\xff\xff\xff\xff\xff\xff\xff\xff\x9f\xdf\x9f\x99\xf9\xc9\xe0\xd0\x9a\xda\xd0\xd9\xad\x9d\x90\xda\xd0\x00\x0c\x0c\xca\xd0\x00\x00\x00\x00\x00\x00\x00\x00\x00\x00\x00\x00\x00\n\x00\x00\x00\x00\x00\x00\x00\x00\x00\x00\n\t\x00\x00\x00\x00\xff\x00\x00\x00\x00\x00\n\n\x00\x00\x00\x00\x00\x00\x00\x00\xa0\x00\xa0\x0c\xff\xef\xef\xff\xff\xef\xcb\x9a\xdf\xff\xff\xff\xff\xff\xff\xff\xff\xff\xff\xff\xff\xff\xff\xbf\xfb\xfb\xdb\x0f\x90\xbc\x99\x0b\xc9\t\x0b\x00\x90\x0b\xcb\xd9\xb0\x00\xc0\xe0\xfc\xa0\x00\xa0\x00\x00\n\x00\x00\x00\x00\x00\xa0\xa0\xa0\x00\x00\xa0\xa0\xa0\n\x00\x00\x00\x00\n\x00\xa0\n\x00\x00\x00\xfe\xb0\x00\x00\x00\x00\x00\x00\x00\x00\x00\xa0\x00\x00\x00\x0c\n\x0c\x00\x00\xcf\xff\xfe\xfe\xff\xfe\xf0\x0c\xff\xff\xff\xff\xff\xff\xdf\xff\xff\xff\xff\xff\xff\xff\xfd\xff\xdf\xda\xf9\xf9\xe9\xdb\xcb\xc9\xbc\xbc\x9d\xbc\x9b\xc0\x90\xad\t\x00\x0c\x0c\xe0\xe0\x00\x00\x9a\x00\x00\n\n\x00\x00\x00\x00\x00\x00\x00\x00\x00\x00\x00\x00\x00\n\x00\x00\x00\x00\x00\x00\x00\x00\x00\xfb\xc0\x00\x00\x00\x00\x00\xa0\x00\x00\x00\x00\n\x00\x00\n\x00\xca\x00\t\xef\xef\xff\xff\xfe\xff\xe9\x0f\xff\xff\xff\xff\xff\xff\xff\xff\xff\xff\xff\xff\xff\xff\xff\xfb\xfb\xf9\x9e\xda\xdb\xe9\x9d\xb9\xc9\xdb\xda\xd9\xa0\x90\xc9\xd0\xf0\x00\xc0\x0e\r\xa9\xa0\x0f\xac\x9a\x00\x00\x00\n\x00\x00\x00\xa0\n\x00\n\x00\n\n\x00\x00\x00\x00\x00\x00\x00\x00\x00\x00\xa0\x00\xfe\xb0\x00\x00\x00\x00\x00\x00\x00\n\x00\x00\x00\x00\x00\x00\xc0\xb0\x0e\x00\xcf\xff\xff\xef\xef\xfe\x90\xff\xff\xff\xff\xff\xff\xff\xff\xff\xff\xff\xff\xff\xff\xbf\xff\xbd\xbc\x9e\xfd\xbd\xf9\xdb\xda\xde\x9f\xbc\x9f\x9f\xc9\x9e\x90\n\x99\x0c\n\xcc\xfa\x00\x0c\xfa\xc9\xac\x90\xa0\n\x00\x00\x00\x00\x00\x00\x00\x00\x00\x00\x00\n\x00\x00\x00\x00\x00\x00\x00\x00\n\x0c\n\xf0\x00\x00\x00\x00\x00\x00\x00\xa0\x00\x00\n\x00\x00\x00\x00\xac\x0e\x00\xa0\x0e\xff\xef\xff\xfe\xfc\xe9\xcf\xff\xff\xff\xff\xff\xff\xff\xfd\xff\xff\xff\xff\xff\xdb\xdb\xdf\x9f\xf9\xfa\xdf\x0f\xf0\xf9\xb9\xf0\xdf\xe9\xe9\x9f\t\x0b\xc9\xc0\x00\x0c\xac\x0c\xa0\n\x0c\xbe\x90\xa0\xca\x00\x00\x00\x00\x00\x00\xa0\x00\x00\x00\x00\x00\x00\n\x00\x00\x00\x00\x00\x00\x00\x00\n\x00\xff\xb0\x00\x00\x00\x00\x00\x00\x00\x00\n\x00\x00\x00\x00\x00\n\x00\xe0\xca\t\xcf\xff\xef\xff\xff\x90\xff\xff\xff\xff\xff\xff\xff\xff\xfb\xff\xff\xff\xff\x9f\xff\xf0\xbc\xf0\xff\xdf\xbf\xf9\xff\xfc\xfd\xbf\xbd\xbd\xff\x9f\x9e\x90\x90\xb0\x90\xc0\xce\xb0\n\x00\xa0\x00\xa0\t\xac\xb0\xa0\xa0\x00\x00\x00\x00\n\x00\x00\x00\x00\x00\x00\n\x00\xa0\x00\n\x00\x00\x00\x00\xa0\xb0\x00\x00\x00\x00\x00\x00\x00\x00\xa0\x00\xc0\xa0\x00\x00\x00\x00\xca\x9c\xa9\xca\x0e\xff\xff\xef\xeb\x0e\xff\xff\xff\xff\xff\xff\xff\xfd\xff\xff\xfd\xfb\xdf\xff\x90\xff\xdb\xff\xfd\xbf\xdf\xdf\xf9\xfb\xfb\xcd\xff\xff\xbc\xf9\xf9\xdb\xc9\r\x0c\x00\xf9\x00\x00\x00\x00\x00\t\xa0\x00\x00\x00\x00\x00\n\x00\x00\x00\x00\x00\x00\x00\x00\x00\x00\x00\x00\x00\x00\n\x00\x00\n\x00\xf0\x00\x00\x00\x00\x00\x00\x00\x00\x00\xa0\xa0\x00\x00\x00\xa0\x00\xa0\xea\x0c\xad\xad\xff\xef\xff\xfc\x9c\xff\xff\xff\xff\xff\xff\xff\xff\xff\xfd\xff\xff\xfa\xf0\xff\xfd\xbf\xfd\xbf\xff\xfb\xfb\xdf\xfd\xfd\xfb\xe9\xfd\xff\x9e\xbd\xa9\x0b\xcb\x0b\x0e\xc0\x00\x00\x00\x00\x00\x00\x00\n\x00\x0b\x00\n\x00\x00\x00\x00\x00\x00\x00\x00\x00\x00\x00\n\x00\xa0\n\x00\x00\xa0\x00\x00\xad\x00\x00\x00\xa0\x00\x00\x00\x00\x00\x00\n\x00\x00\x00\xc0\xa0\x0c\x00\xda\x00\x00\xcf\xff\xfe\xfb\x0f\xff\xff\xff\xff\xff\xff\xff\xff\xff\xff\xfb\xff\x9f\xdf\xbd\xbf\xfd\xff\xff\xdf\xfd\xff\xff\xff\xfb\xfd\xff\xbf\x9f\xfd\xdb\x9f\x9d\t\xc9\xcc\xb0\x00\x00\xa0\x00\x0e\n\xcb\x00\n\x00\x0e\x90\x00\xa0\x00\x00\x00\xa0\x00\x00\n\x00\n\x00\xe9\n\x00\x00\x00\x00\x00\x00\xfa\xda\x00\xa0\x00\xa0\x00\x00\x00\x00\x00\x00\n\n\x00\x00\xda\x00\xac\xac\xb0\x00\x0c\xfe\xff\xfe\x9c\xff\xff\xff\xff\xff\xff\xff\xff\xbf\xff\xff\xdb\xff\xbd\xff\xff\xff\xff\xff\xff\xff\xfd\xff\xff\xfd\xfb\xdf\xdf\xf9\xfb\xfd\xe9\xa9\xf0\x9a\x9a\x90\x00\x00\x00\x00\xa0\xe9\xac\xb0\x00\n\x00\xa0\x00\x00\x00\x00\xa0\x00\n\x00\x00\x00\x00\x00\x0e\x00\x00\n\x00\n\x00\x00\xff\xa0\x00\x00\x00\x00\x00\x00\x00\x00\x00\n\x9c\x00\x00\xa0\xa0\n\x00\x00\x00\xa0\x00\xff\xff\xed\x0e\xff\xff\xff\xff\xff\xff\xff\xff\xfd\xfb\xfb\xff\xdb\xdf\xfd\xff\xff\xff\xff\xff\xff\xff\xff\xdf\xbf\xff\xfb\xff\x9e\x9f\x0f\x9f\xdb\r\xad\r\x00\n\x00\x00\n\x0c\xbc\xe9\n\x00\xa0\n\x00\xa0\n\x00\xa0\x00\x00\x00\x00\x00\xca\x00\x0c\xa0\n\n\x00\x00\x00\x00\x00\xfa\x00\x00\n\x00\x00\x00\x00\x00\x00\n\x0c\x00\xac\n\x00\x00\x00\x00\xa0\xa0\x00\x00\xef\xfe\xfb\r\xff\xff\xff\xff\xff\xff\xff\xff\xff\xfd\xfd\xff\xff\xff\xbf\xff\xff\xff\xff\xff\xff\xff\xff\xbf\xdf\xfd\xfd\xf9\xff\xfd\xbd\xbf\x9a\xdb\x99\xcb\x00\x00\n\x00\x00\n\xca\x9a\x00\x00\x00\x00\x00\x0c\xa0\n\x00\x00\n\x00\x00\n\x00\x00\n\x00\x00\x00\x00\n\x00\x00\x00\xff\x90\xa0\x00\x00\x00\x00\x00\x00\x00\x00\xa0\xa0\n\x00\xc0\x00\x00\x00\x00\x00\x00\t\xcf\xff\xfc\x00\xff\xff\xff\xff\xff\xff\xff\xff\xff\xff\xff\xf9\xff\xff\xff\xff\xff\xff\xff\xff\xff\xff\xff\xff\xfd\xfb\xfb\xff\xdb\xdb\xdb\xc9\xfd\xb0\xda\x90\xd0\n\x00\x00\x00\x00\n\xc0\xa0\n\x00\xa0\x00\xa0\x0f\x00\x00\xa0\x00\x00\n\x00\x00\n\x00\x00\xa0\x00\x00\x00\x00\x00\x00\xfc\xa0\x00\x00\x00\x00\x00\n\x00\x00\x00\x00\n\x00\xa0\xa0\xa0\x00\x00\x00\x00\xa0\x00\xa0\xde\xff\xbc\xff\xff\xff\xff\xff\xff\xff\xff\xfb\xdb\xfb\xff\xff\xff\xff\xff\xff\xff\xff\xff\xff\xff\xff\xff\xfb\xff\xdf\xdb\xfd\xbc\xf9\xff\x0f\x9f\r\xb0\x9a\x90\x00\x00\n\x00\x00\xa0\x00\x00\x00\x00\xa0\x0e\x00\xa0\xa0\x00\xa0\n\x00\n\x00\xc0\x00\x00\x00\x00\x00\x00\x00\x00\x00\xab\x00\x00\xa0\x00\x00\x00\x00\x00\n\x00\x00\x00\x00\x00\x0c\x00\x00\x00\x00\x00\x00\xa0\x00\xef\xfe\xd0\xff\xff\xff\xff\xff\xff\xff\xff\xdf\xff\xdf\xff\xff\xff\xff\xff\xff\xff\xff\xff\xff\xff\xff\xdf\xff\xdf\xff\xbf\xdb\xff\x9f\x99\xf9\xf9\x9b\xc9\xf0\x00\xa0\xa0\xa0\n\x00\x00\xa0\x00\x00\xac\x00\xa0\n\x00\x00\xe0\x00\xa0\x00\x00\n\x00\n\x00\x00\x00\x00\x00\x00\x00\x00\xf0\n\x00\x00\x00\x00\xa0\xe0\xa0\x00\x00\x00\x00\x00\xa0\xa0\xa0\x00\x00\x00\xcb\x00\x00\x0c\xde\xff\x0e\xff\xff\xff\xff\xff\xff\xff\xff\xff\xff\xff\xff\xff\xff\xff\xff\xff\xff\xff\xff\xff\xff\xff\xff\xff\xfb\xf9\xfd\xbe\x9d\xbd\xad\xbc\xbc\xbc\xb9\t\xda\x00\x00\x00\xe0\x00\xa0\x00\n\n\xca\x9a\n\x00\n\n\n\n\x00\n\x00\x00\n\x00\x00\x00\x00\x00\x00\x00\x00\x00\x0e\x0c\xa0\x00\x00\x00\xc0\xac\x9a\x00\x00\x00\x00\x00\x00\x00\x00\x00\xa9\n\x0c\x0f\x00\x9a\x0f\xef\xe9\xef\xff\xff\xff\xff\xff\xff\xff\xff\xff\xff\xff\xff\xff\xff\xff\xff\xff\xff\xff\xff\xff\xff\xfb\xf9\xfd\xff\x9f\x9d\xbf\x0f\x9f\x9b\xdb\x99\xda\xda\t\x00\n\n\x00\xa0\x00\x00\x00\x00\x0e\xa0\x00\xa0\x00\x00\x00\x00\n\x00\x00\n\x00\x00\x00\n\x00\x00\n\x00\x00\x00\xb9\xa0\xcb\x00\x00\n\x0e\x9a\x00\n\n\x00\x00\x00\x00\xa0\x00\xa0\x00\t\x0b\x00\n\x00\xac\xff\xfc\xff\xff\xff\xff\xff\xff\xff\xff\xff\xff\xff\xff\xff\xff\xff\xff\xff\xff\xff\xff\xff\xff\xff\xfd\xff\xbf\x9f\x9f\xbd\x9f\x9f\xbc\xfd\xad\xaf\t\x9d\xad\n\x00\x00\n\xcb\n\n\x00\xa0\x00\n\x00\x00\xa0\xa0\xa0\n\x00\x00\x00\x00\n\x00\xa0\x00\x00\x00\x00\x00\x00\x00\xe0\x00\xac\n\x00\x00\x00\xa0\x00\xa0\x00\x00\x00\x00\n\x00\x00\x00\x00\x00\xa0\n\x00\x00\xcb\xcf\xeb\xcf\xff\xff\xff\xff\xff\xff\xff\xff\xfb\xff\xff\xff\xff\xff\xff\xff\xff\xff\xff\xff\xff\xdf\xff\xbd\xf9\xf9\xf0\xda\xf9\xf9\xcb\x9b\xdb\xd9\xbd\xa9\x90\xb0\x00\n\x00\x00\x00\x00\x00\x00\xa0\xa0\xa0\xa0\x00\x00\x00\xa0\x00\xa0\x00\x00\x00\x00\x00\x00\x0e\n\x00\x00\x00\x00\xb0\n\xc0\xb0\x00\x00\xa0\x00\xa0\x00\x00\x00\x00\x00\x00\x00\xa0\t\x00\xa0\x00\x00\x00\x00\xac\xaf\xfc\xff\xff\xff\xff\xff\xff\xff\xff\xff\xff\xff\xff\xff\xff\xff\xff\xff\xff\xff\xff\xff\xff\xbf\x9f\xdf\x9e\x9f\x99\xf9\x99\xc9\xb9\xfc\xbf\x9a\xda\x9c\x9e\x90\n\x00\n\n\n\x00\xa0\x00\x00\x00\x00\x00\xa0\xa0\xa0\x00\x00\x00\n\x00\x00\x00\x00\x00\x00\xa0\x00\x00\x00\x00\xe0\x00\n\xc0\xb0\xa0\x00\xa0\x0c\x0e\n\x00\x00\x00\x00\x00\x00\x00\x00\x00\x00\x00\x00\xa0\n\xdc\xff\xff\xff\xff\xff\xff\xff\xff\xff\xff\xff\xff\xff\xff\xff\xff\xff\xff\xff\xff\xff\xff\xff\xdf\xf9\xfb\xdb\xd9\xe9\x9f\x0f\x9f\xdc\xb9\xd0\xbd\xbd\x9b\t\xd0\x9c\x00\x00\x00\x00\xa0\x00\n\x00\xa0\xa0\xa0\x00\x00\n\x00\x00\n\x00\xa0\x00\x00\x00\x00\xa0\x00\xa0\x00\x00\x00\x9a\x00\x00\xac\x00\x00\x00\x00\n\x90\x00\x00\x00\x00\x00\xa0\x00\x00\x00\x00\n\x00\x00\x00\x00\xa0\xef\xef\xff\xff\xff\xff\xff\xff\xff\xff\xff\xff\xff\xff\xff\xff\xff\xff\xff\xff\xff\xff\xff\xff\xff\x9f\x9f\xbd\x9f\t\xd0\xb0\xb9\xde\xbd\xda\xda\xd0\xf0\xb0\xa0\xb0\xa0\x00\x00\n\n\x00\x00\x00\x00\n\x00\xa0\x00\x00\x00\x00\x00\x00\x00\x00\n\x00\x00\xa0\x00\x00\x00\x00\xe0\x00\x00\x00\xa0\x00\x00\n\x00\xca\xca\x00\x00\x00\x0c\x00\x00\n\x00\x00\x00\x00\x00\x00\x00\x00\x00\xff\xff\xff\xff\xff\xff\xff\xff\xff\xff\xff\xff\xff\xff\xff\xff\xff\xff\xff\xff\xff\xff\xbf\xdb\xf9\xf9\x99\xf9\xdb\x99\xd9\xd0\xb9\xda\xbd\xbd\xb9\x99\xc9\xd0\x00\x00\n\x00\x00\x00\x00\x00\x00\xa0\x00\x00\x00\x00\x00\x00\xa0\xa0\x00\x00\x00\x00\x00\x00\x00\xa0\x00\x00\x00\x90\x00\n\x00\x00\xa0\x00\x00\x00\xa0\t\x00\x00\x00\xe0\xb0\x00\x00\xca\x00\x00\n\x00\x00\x00\n\x0e\xff\xff\xff\xff\xff\xff\xff\xff\xff\xff\xff\xff\xff\xff\xff\xff\xff\xff\xff\xff\xff\xff\xfd\xbd\x9d\x90\xdf\x0b\x90\x9d\xa9\x0b\xd0\xf9\xd9\xe9\xf0\x9e\x9f\n\x00\x00\x00\x00\xa0\xa0\x00\x00\x00\x00\x00\x00\x00\x00\x00\x00\x0c\n\x00\x00\x00\x00\x00\xa0\xa0\x00\x00\x00\x00\xe0\xa0\x00\n\x00\x00\x00\xa0\xac\x0f\x0e\xcb\n\x00\x00\xeb\x00\n\x0c\x00\xa0\x00\x00\x00\x00\x00\t\xcf\xff\xff\xff\xff\xff\xff\xff\xff\xff\xff\xff\xff\xff\xff\xff\xff\xff\xff\xff\xff\xfd\xfb\xdb\xf9\xfd\xb9\xd9\xf9\xf9\x99\xd0\x9f\t\xeb\x9f\x9f\t\x00\x99\x00\x00\x00\x00\x00\x00\x00\x00\x00\x00\x00\x00\x00\x00\x00\x00\n\x90\x00\x00\x00\xa0\x00\x00\x00\xa0\n\x00\x00\xb0\x00\n\x00\xa0\x00\xa0\n\n\x00\n\xce\x90\x00\xa0\xc0\xe9\xc0\x9a\x0c\n\n\n\x90\xa0\x00\x00\xaf\xff\xff\xff\xff\xff\xff\xff\xff\xff\xff\xff\xff\xff\xff\xff\xff\xff\xff\xff\xff\xbf\xdf\xfd\xff\x9f\xdb\xdf\x9d\x9f\xcb\x99\xc9\xf9\x9d\xad\xb9\xf9\xf9\x0f\n\n\x00\xa0\x00\x00\xa0\n\x00\x00\x00\x00\x00\x00\x00\x00\x00\xe0\xa0\x00\x00\x00\x00\x00\x00\x00\x00\x00\x00\xca\x00\x00\x00\x00\xa0\x00\x00\x00\x0e\xad\xa9\xe0\x00\x00\xa0\x00\xa0\xac\x0b\x0c\x00\xc0\x00\x00\x00\n\xcf\xff\xff\xff\xff\xff\xff\xff\xff\xff\xff\xff\xff\xff\xff\xff\xff\xff\xff\xff\xfd\xff\xff\xdb\xd9\xf9\xfd\xb9\xf0\xb9\x99\xcb\x90\x9c\xb9\xdb\xcf\x90\x90\xf0\x90\x00\x00\x00\xa0\xa0\x00\x00\x00\x00\xa0\x00\x00\x00\x00\n\x00\x00\x00\n\x00\x00\xa0\n\n\n\x00\x00\x00\xb0\x00\x00\x00\x00\x00\x00\xa0\xa0\xa0\x00\xe0\n\x00\x00\x00\xa0\r\x00\xac\x00\xb0\xa0\xa0\x00\xa9\xe0\xdf\xff\xff\xff\xff\xff\xff\xff\xff\xff\xff\xff\xff\xff\xff\xdf\xff\xff\xff\xff\xff\xfd\xb9\xbd\xbf\x9f\x9b\r\x99\xd0\x90\x99\x0b\xdb\x9e\xbd\xf9\x0f\x9f\t\n\n\x00\xa0\x00\x00\xa0\xa0\x00\x00\x00\x00\x00\x00\x00\x00\x0e\n\xda\x00\x00\xa0\x00\x00\x00\x00\n\x00\x00\xe0\x00\x00\x00\x00\x00\x00\x00\n\n\n\n\x00\xa0\x00\x00\x00\xa0\xad\x00\xe0\xc0\t\x00\xa0\x00\n\xef\xff\xff\xff\xff\xff\xff\xff\xff\xff\xff\xff\xff\xff\xff\xbf\xff\xff\xff\xfb\xfd\xbf\xdf\xd9\xd9\xff\xfd\xfb\xe9\xb9\r\xb0\xd0\x9c\x99\xcb\x9f\xf9\t\x9e\x90\x00\x00\x00\xa0\xa0\x00\x00\xa0\x00\x00\xa0\x00\x00\x00\x00\x00\x00\x00\x00\x00\x00\x00\x00\x0e\n\x00\x00\x00\x9a\x00\x00\xa0\x00\x00\x00\x00\x00\x00\xa0\x00\xa0\x00\x00\x00\x00\x00\x00\xa0\x9a\x0f\x00\xa0\x00\xa0\t\xcf\xff\xff\xff\xff\xff\xff\xff\xff\xff\xff\xff\xff\xff\xff\xff\xfb\xff\xff\xfd\xff\xdb\x99\xff\xff\xff\xfb\xdf\xfd\xef\xb0\xd9\t\t\xe9\xbd\xad\xbf\x9e\x99\xe9\n\n\x00\x00\x00\xa0\xa0\x00\x00\x00\x00\x00\x00\x00\n\x00\xac\xa0\x00\x00\x00\xa0\x00\xa0\r\n\x00\xa0\xe9\x00\n\x00\x00\n\x00\x00\n\n\x00\xa0\x00\xa0\xa0\x00\x00\x00\n\r\xac\x00\x0e\x00\xe9\x00\xa0\xaf\xff\xff\xff\xff\xff\xff\xff\xff\xff\xff\xff\xff\xff\xf9\xf9\xfd\xff\xdf\xff\xbd\xbd\xff\xff\xff\xff\xff\xff\xfb\xdf\x9f\xb0\x00\x90\x90\xdb\xdb\xf9\xe9\xf0\x90\x00\x00\x00\xa0\n\x00\x00\x00\x00\x00\n\x00\x00\x00\x00\x00\x00\x00\xa0\n\x00\x00\n\x0c\xa0\xa0\x00\x00\xb0\x00\x00\x00\x00\x0c\x90\xa0\x00\x00\n\n\n\x00\x00\x00\x00\n\x00\n\x00\xb0\xe9\x0e\x00\xca\xd0\xff\xff\xff\xff\xff\xff\xff\xff\xff\xff\xff\xff\xff\xff\xff\xff\xff\xff\xfb\xd9\xde\xff\xff\xff\xff\xff\xf9\xff\xf9\xeb\x9e\x99\x00\x00\x9d\xbc\x9f\x9f\x99\r\xad\xa0\x00\x00\x00\xa0\x00\xa0\x00\x00\xa0\x00\x00\x00\n\x00\xac\xa0\xa0\x00\x00\x00\x00\x00\n\x0e\x00\xca\x00\xe0\n\x00\x00\xa0\xa0\xa0\x00\x00\n\x00\x00\x00\xa0\xa0\xa0\x00\x00\x00\xb0\xb0\x00\x0c\xb0\x9e\xb0\xac\xbf\xff\xff\xff\xff\xff\xff\xff\xff\xff\xff\xff\xff\xfb\xf9\xf9\xfb\xdf\x9d\xaf\xbf\xff\xbf\xff\xbd\xff\xfb\xdb\x9b\x9c\x99\xcb\x00\x00\x00\x99\xe9\xe9\xf0\xf9\t\x00\x00\n\x00\x00\xa0\x00\x00\x00\x00\x00\x00\x00\x00\x00\x00\xc0\x00\x00\x00\xa0\xa0\x00\x00\xca\xda\x90\xa0\xdb\x00\x00\x00\x00\xca\xda\n\x00\x00\xa0\xa0\xa0\x00\x00\x00\n\x00\n\n\n\x00\n\xca\xc9\xcb\n\xcf\xff\xff\xff\xff\xff\xff\xff\xff\xff\xff\xff\xff\xff\xfb\xef\xdf\xfb\xf9\xdf\xdb\xff\xfd\xbf\xfb\xfb\x99\r\r\t\x00\x90\x90\x00\x00\x0b\x9f\x9f\xdb\x0f\x9f\n\n\x00\n\x00\n\x00\x00\xa0\n\x00\xac\xa0\x00\x00\n\x0c\xac\n\x00\x00\x00\x00\x00\xac\xac\xa0\x00\xea\xca\x00\x00\x00\x00\x00\x00\x00\xa0\x90\x00\x00\xa0\xa0\xa0\xa0\x90\xa0\x00\x00\x00\x00\x00\xa0\xa0\x00\xff\xff\xff\xff\xff\xff\xff\xff\xff\xff\xff\xff\xff\xff\xfd\xb9\xff\x90\t\xef\xbd\xff\x9b\xd9\r\x9c\xbd\x9b\x9b\x90\x9f\t\t\t\x00\x90\xd0\xf9\xb9\xd0\x90\x90\x00\x00\x00\n\x00\n\x00\x00\x00\x00\x00\x00\n\n\x00\n\x00\xb0\x00\x00\x00\x00\n\x00\n\xc9\xa0\xf0\x00\x00\xa0\x00\n\n\x00\x00\x00\xa0\n\n\x00\n\x00\x00\n\x00\x00\x00\x00\xa0\x0b\t\x00\x0f\x0f\xff\xff\xff\xff\xff\xff\xff\xff\xff\xff\xff\xff\xff\x9b\xdf\x90\x90\x90\xf9\x9f\xf9\xf9\xdb\xdb\xdb\xdb\x9c\x9d\x0b\xd0\x90\xd0\x9a\x99\x00\x0b\x90\xfd\xa9\xad\xa9\n\x00\xa0\x00\n\x00\x00\x00\xa0\x00\xa0\xa0\xa0\xc0\x00\x00\xca\xc0\x9a\x00\xa0\x00\x00\x00\xa0\n\x00\xeb\xe0\xe0\x9a\n\x00\x00\xa0\x00\x00\x00\x00\x00\n\x00\x00\xa0\xa0\x00\n\x00\x00\x00\x00\n\x00\x00\xff\xff\xff\xff\xff\xff\xff\xff\xff\xff\xff\xff\xff\xfb\xfd\xb0\xf9\x00\x00\x9f\x9f\x9f\x9f\xbd\xbd\xbd\xbd\xfb\xf9\xfd\xb9\xdb\x9b\xd9\xd0\xd9\x9c\xbd\x9b\xd9\xc9\xca\x00\x00\x00\xa0\x00\xa0\x00\xa0\x00\xa0\x0c\x00\x00\xa0\x00\n\x00\x0e\x0c\xa0\x00\xa0\xca\x00\x00\x00\x00\xfc\xb0\x0e\x00\x90\x00\x00\x00\x00\xa0\n\x00\xe0\t\xe9\xa0\x00\n\x9a\t\n\x00\x00\xb0\x00\xb0\n\xcf\xff\xff\xff\xff\xff\xff\xff\xff\xff\xff\xff\xff\xff\xb9\xdb\x99\xbd\x9d\xbd\xf9\xfd\xf9\xff\xff\xff\x9f\x9d\xbf\x99\xe9\xe9\xc9\xad\xa9\xa0\x90\x9a\xd9\xb0\xb9\x90\n\x00\x00\x00\x00\x00\x00\x00\x00\x00\n\n\x00\n\n\x00\n\x00\xea\xda\x0c\n\x00\xf0\x00\x00\x00\xfb\xce\xb0\xf0\xa0\xa0\x00\x00\xa0\x00\x90\x0f\x0b\xe0\n\x00\xa0\xb0\x00\n\x00\x0b\x00\x00\x90\x00\x00\xff\xff\xff\xff\xff\xff\xff\xff\xff\xff\xff\xff\xff\xff\x9d\xb9\xcb\xdb\xff\xff\xff\xff\xff\xff\xfd\xbd\xf0\xfb\xd0\xfb\xdb\x9f\xb9\xdb\x9d\x99\x90\xf9\x9e\x9d\x9e\x9b\x00\x00\xa0\x00\x00\x00\x00\x00\x00\x00\xa0\x00\n\x00\x00\x00\x00\n\x0c\xa0\xf0\xac\x0e\x00\xa0\x00\x00\xfc\xb0\x0c"/>
    <s v="Robert King served in the Peace Corps and traveled extensively before completing his degree in English at the University of Michigan in 1992, the year he joined the company.  After completing a course entitled &quot;Selling in Europe,&quot; he was transferred to the London office in March 1993."/>
    <n v="5"/>
    <n v="72"/>
    <n v="133522.78500000003"/>
    <n v="1854.4831250000004"/>
  </r>
  <r>
    <n v="8"/>
    <s v="Laura"/>
    <s v="Callahan"/>
    <x v="3"/>
    <x v="0"/>
    <d v="1958-01-09T00:00:00"/>
    <x v="6"/>
    <s v="4726 - 11th Ave. N.E."/>
    <s v="Seattle"/>
    <s v="WA"/>
    <s v="98105"/>
    <x v="0"/>
    <s v="(206) 555-1189"/>
    <n v="2344"/>
    <s v="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f0\t\x00\x00\x00\x00\x00\x00\t\t\x0f\xb0\x00\t\x00\x00\x00\x90\x00\x00\x00\x90\x9b\xfb\xff\xff\xff\xff\xff\xff\xff\xff\xff\xff\xff\xff\xff\xff\xff\xff\xff\xff\xff\xff\xff\xff\xff\xff\xff\xff\xff\xff\xff\xff\xff\xff\xff\xff\xff\xff\xff\xff\xff\xff\xff\xff\xff\xff\xff\xff\xd0\x00\x9c\x90\xc0\xf9\xe9\xbe\x00\x00\x90\x00\x90\x00\xd0\x90\t\x00\x90\x00\x00\x00\x00\x00\x00\x00\xb0\x90\x00\x00\x00\t\x00\x00\x0f\xf0\t\xcd\x00\x00\x00\t\x00\x00\x90\x90\x00\x00\xdf\xff\xff\xff\xff\xff\xff\xff\xff\xff\xff\xff\xff\xff\xff\xff\xff\xff\xff\xff\xff\xff\xff\xff\xff\xff\xff\xff\xff\xff\xff\xff\xff\xff\xff\xff\xff\xff\xff\xff\xff\xff\xff\xff\xff\xff\xff\xff\x0b\r\t\x00\x90\x9e\x9f\xc9\x00\t\x00\x90\x0f\xbf\xa9\x00\x00\x00\x00\x90\x00\t\t\x00\x00\x00\xd0\x0b\x00\x00\x00\x00\x00\x00\x90\x00\x00\x9b\x00\x00\x00\x00\t\t\x00\x00\t\t\xbf\xff\xff\xff\xff\xff\xff\xff\xff\xff\xff\xff\xff\xff\xff\xff\xff\xff\xff\xff\xff\xff\xff\xff\xff\xff\xff\xff\xff\xff\xff\xff\xff\xff\xff\xff\xff\xff\xff\xff\xff\xff\xff\xff\xff\xff\xff\xff\xff\xd0\x90\x0b\x00\x00\x9e\x9e\t\x00\t\x00\xf9\xdf\xff\xf0\x90\x00\x90\x00\t\x00\x00\t\x00\x90\xb0\x90\x90\x00\x00\x00\x00\x00\t\xf0\x00\x00\xf0\x00\x00\t\x00\x00\t\x00\x00\x00\xbf\xff\xff\xfb\xff\xff\xff\xff\xff\xff\xff\xff\xff\xff\xff\xff\xff\xff\xff\xff\xff\xff\xff\xff\xff\xff\xff\xff\xff\xff\xff\xff\xff\xff\xff\xff\xff\xff\xff\xff\xff\xff\xff\xff\xff\xff\xff\xff\xff\xe9\xac\x90\x00\x90\t\t\x0c\x90\x00\t\x9e\x00\xd0\xff\xfe\x90\x00\x00\x00\x00\x90\x00\x90\x00\xf0\x00\x00\x00\x00\x00\x00\x00\x00\x9e\x90\t\x0f\x00\x00\x00\x90\t\t\x00\x00\x9c\x9b\xff\xff\xff\xff\xff\xff\xff\xff\xff\xff\xff\xff\xff\xff\xff\xff\xff\xff\xff\xff\xff\xff\xff\xff\xff\xff\xff\xff\xff\xff\xff\xff\xff\xff\xff\xff\xff\xff\xff\xff\xff\xff\xff\xff\xff\xff\xff\xff\xff\xf0\t\x00\x00\x00\x00\x90\t\x00\x00\x9f\x00\t\t\t\xed\x00\x90\x90\x90\x00\x00\t\x00\x90\x00\x00\x90\x00\x00\x00\x00\x00\t\xe0\x00\x9f\x00\x00\x00\x00\x00\x00\t\t\xe9\x0f\xff\xff\xff\xff\xff\xff\xff\xff\xff\xff\xff\xff\xff\xff\xff\xff\xff\xff\xff\xff\xff\xff\xff\xff\xff\xff\xff\xff\xff\xff\xff\xff\xff\xff\xff\xff\xff\xff\xff\xff\xff\xfb\xfb\xff\xff\xff\xff\xff\xff\x90\xd0\t\t\t\t\t\x00\t\x00\xbc\x90\x90\x00\t\xbd\xa9\x00\x00\x00\x00\x00\xbe\xff\xe0\x00\x00\x00\x00\x00\x00\x00\x00\t\x0f\t\xa0\x00\x90\x00\t\x00\x00\x90\x00\x90\xbf\xff\xfb\xff\xff\xff\xff\xff\xff\xff\xff\xff\xff\xff\xff\xff\xff\xff\xff\xff\xff\xff\xff\xff\xff\xff\xff\xff\xff\xff\xff\xff\xff\xff\xff\xff\xff\xff\xff\xff\xff\xff\xff\xff\xff\xff\xff\xff\xbf\xff\xcb\xbf\x00\x00\x00\x00\x00\x00\x90\x00\x9f\xe0\x00\x00\x00\x0f\xfc\x00\t\x00\x90\x9d\xfb\xd0\xb0\x00\x00\x00\x00\x00\x00\x00\x00\x00\t\x9e\xd0\x00\t\x00\x00\x90\x00\x9f\x00\x00\x9b\xfb\xff\xff\xff\xff\xff\xff\xff\xff\xff\xff\xff\xff\xff\xff\xff\xff\xff\xff\xff\xff\xff\xff\xff\xff\xff\xff\xff\xff\xff\xff\xff\xff\xff\xff\xff\xff\xff\xff\xff\xff\xff\xff\xff\xff\xff\xff\xff\xfb\xff\xc9\xf0\x00\x00\t\t\x00\x00\x00\t\x9e\x00\x00\x00\x90\xb0\t\x00\x90\x00\x0b\xfc\x00\xd0\x00\x00\x00\t\t\xa0\x00\x00\x00\x00\t\x00\x00\x00\x00\x00\x00\x90\x0b\xf0\t\xad\xff\xff\xff\xff\xff\xff\xff\xff\xff\xff\xff\xff\xff\xff\xff\xff\xff\xff\xff\xff\xff\xff\xff\xff\xff\xff\xff\xff\xff\xff\xff\xff\xff\xff\xff\xff\xff\xff\xff\xff\xff\xff\xfd\xff\xbf\xff\xff\xff\xff\xff\x9e\x9f\xf9\x00\x00\x00\x90\x90\t\x00\t\xbd\x0b\t\t\xc9\x00\x00\x00\x90\x90\t\x00\xb0\x00\x00\x00\x00\x00\x90\x00\x00\x00\x00\x00\x00\x90\x00\t\x00\x00\x00\t\x00\x00\x9b\xff\xff\xff\xff\xff\xff\xff\xff\xff\xff\xff\xff\xff\xff\xff\xff\xff\xff\xff\xff\xff\xff\xff\xff\xff\xff\xff\xff\xff\xff\xff\xff\xff\xff\xff\xff\xff\xff\xff\xff\xff\xff\xfb\xff\xff\xfb\xff\xff\xff\xff\xf0\x9f\x00\t\x00\t\x00\x00\x00\x00\x00\x0f\xbc\x90\x00\xa0\t\t\x00\x00\t\xf0\x00\xf0\x00\x00\x00\t\x00\x00\x90\x00\x00\x00\x00\x00\x00\x00\x00\x00\t\x00\x00\x9f\x00\x9e\xfb\xff\xfb\xff\xff\xff\xff\xff\xff\xff\xff\xff\xff\xff\xff\xff\xff\xff\xff\xff\xff\xff\xff\xff\xff\xff\xff\xff\xff\xff\xff\xff\xff\xff\xff\xff\xff\xff\xff\xff\xff\xff\xff\xff\xff\xff\xdb\xff\xef\xff\xff\x0f\x00\x90\x00\x00\t\x00\x00\x00\x00\t\r\xaf\xdb\xd0\x90\x00\t\x00\x9f\xe0\x00\x90\x00\x00\x00\x00\t\x00\t\x00\x00\x00\x00\x00\x00\x00\x00\x00\x00\x00\x90\x90\xfc\x9b\xff\xff\xff\xff\xff\xff\xff\xff\xff\xff\xff\xff\xff\xff\xff\xff\xff\xff\xff\xff\xff\xff\xff\xff\xff\xff\xff\xff\xff\xff\xff\xff\xff\xff\xff\xff\xff\xff\xff\xff\xff\xfb\xff\xbd\xfb\xff\xff\xfb\xff\xff\xff\xf0\x00\x00\x00\x00\x00\x00\x00\x00\t\x00\x00\x90\x00\x00\x00\x00\x00\x00\t\x00\x00\xf0\x00\x00\x00\x00\x00\x00\x00\x90\x00\x00\x00\x00\x00\x00\x00\x00\x00\x00\x00\t\x00\t\xff\xbf\xff\xff\xff\xff\xff\xff\xff\xff\xff\xff\xff\xff\xff\xff\xff\xff\xff\xff\xff\xff\xff\xff\xff\xff\xff\xff\xff\xff\xff\xff\xff\xff\xff\xff\xff\xff\xff\xff\xff\xff\xdf\xff\xff\xfb\xff\xff\xff\xff\xff\xff\t\t\t\t\x00\x90\x00\x00\x00\x00\x00\t\x00\t\x00\t\x00\x00\x00\x00\x00\xb0\t\x00\x00\x00\x00\t\x00\n\x00\x00\x00\x00\x00\x00\x00\x00\xf0\x00\t\x00\t\x00\xbf\xff\xff\xff\xbf\xff\xff\xff\xff\xff\xff\xff\xff\xff\xff\xff\xff\xff\xff\xff\xff\xff\xff\xff\xff\xff\xff\xff\xff\xff\xff\xff\xff\xff\xff\xff\xff\xff\xff\xff\xbf\xff\xfb\xff\xbf\xdf\xff\xdf\xbf\xfb\xff\xff\x00\x00\x00\x00\x00\x00\x00\x00\x90\x90\t\x00\x00\x90\x00\x00\x00\x9b\xf0\t\x90\xf0\x00\x00\x00\x00\x90\x00\t\t\x00\x00\x00\x00\x00\x00\x00\t\x00\xf9\xe0\x00\x90\t\xfd\xff\xff\xbf\xff\xff\xff\xff\xff\xff\xff\xff\xff\xff\xff\xff\xff\xff\xff\xff\xff\xfb\xff\xff\xff\xff\xff\xff\xff\xff\xff\xff\xff\xff\xff\xff\xff\xff\xff\xff\xff\xff\xbf\xcb\xdf\xfb\xdb\xff\xfd\xff\xfb\xff\xc0\x00\x90\t\x00\x00\x00\x00\x00\x00\x00\x00\t\x00\t\x00\t\xcf\xc9\xff\x0e\xb0\x90\x90\x00\x00\x00\x90\x00\x00\x00\x00\x00\x00\x00\x00\x00\x90\t\x00\x9a\x00\x00\t\xbf\xbf\xbf\xff\xff\xff\xff\xff\xff\xff\xff\xff\xff\xff\xff\xff\xff\xff\xff\xff\xff\xff\xff\xff\xff\xff\xff\xff\xff\xff\xff\xff\xff\xff\xff\xff\xff\xff\xff\xff\xff\xfd\xff\xff\xfb\xff\xfe\xbf\xff\xfd\xff\xff\xfd\x00\t\x00\x90\x90\xdb\xdb\x00\x00\x00\x00\x00\x00\x00\t\x0f\xbf\xfa\xda\xd0\xf9\x00\t\xa0\t\x00\x00\x90\x90\x90\x00\x00\x00\x00\x00\x00\x0f\x00\t\r\x90\x00\x00\x0f\xdf\xff\xff\xff\xff\xff\xff\xff\xff\xff\xff\xff\xff\xff\xff\xff\xff\xff\xff\xff\xff\xff\xff\xff\xff\xff\xff\xff\xff\xff\xff\xff\xff\xff\xff\xff\xff\xfb\xff\xff\xbf\xff\xbf\xdf\xf9\xff\xfd\xbf\xbf\xff\xef\x9e\xb0\x00\x00\x00\x0f\x0f\xad\xfb\xcb\xc9\x00\x00\t\x00\x00\xbc\xff\xcf\x0f\x00\xf0\t\x00\x90\x90\t\t\x00\x00\x00\x00\x00\x00\x00\x00\x00\t\x00\x00\x00\x00\t\x00\x9b\xff\xbf\xbf\xff\xff\xff\xff\xff\xff\xff\xff\xff\xff\xff\xff\xff\xff\xff\xff\xff\xff\xff\xff\xff\xff\xff\xff\xff\xff\xff\xff\xff\xff\xff\xff\xff\xff\xff\xff\xff\xff\xbd\xff\xbf\xff\xff\xff\xff\xff\xfb\xfb\xff\xd0\x00\x90\x00\x99\xa9\xdf\x0f\xff\xfb\xcf\x00\x00\x00\t\x0b\xd0\xb0\x90\x00\xb0\x9a\x90\x90\x00\x90\xa0\x90\x90\x00\x00\x00\x00\x00\x00\x00\t\xe0\x00\t\x00\x00\t\xaf\xfb\xff\xff\xff\xff\xff\xff\xff\xff\xff\xff\xff\xff\xff\xff\xff\xff\xff\xff\xff\xbf\xff\xff\xff\xff\xff\xff\xff\xff\xff\xff\xff\xff\xff\xff\xff\xff\xfd\xaf\xff\xff\xff\xff\xff\x9f\xbd\xbf\xbd\xfb\xdf\xdf\xbc\xba\x00\x00\x99\xfe\xdf\xe0\x9f\r\x0f\xfb\xc0\x00\x00\x90\r\n\x9c\x00\x00\xf0\xbd\xa0\x9a\x90\x00\x90\x00\t\x00\x00\x00\x00\x00\x00\x00\x00\x99\xe0\x00\xb0\t\x00\x99\xfd\xfd\xff\xff\xff\xff\xff\xff\xff\xff\xff\xff\xff\xff\xff\xff\xff\xff\xff\xff\xff\xff\xff\xff\xff\xff\xff\xff\xff\xff\xff\xff\xff\xff\xff\xff\xff\xff\xf9\xaf\xdb\xff\xbd\xbf\xef\xff\xfc\xfb\xdf\xaf\xbc\xff\xdf\xd0\x00\x00\xff\xf0\xf9\xc0\t\xe0\x9c\xbc\x00\x00\x9e\x9a\xfd\x00\x00\x00\xf9\x00\xd0\t\xc0\x90\t\x00\x00\x90\x90\t\x00\x00\x00\x00\x00\x00\x90\x00\x00\x00\x00\x0b\xfb\xfb\xfb\xff\xff\xff\xff\xff\xdf\xff\xff\xff\xff\xbf\xff\xff\xff\xff\xff\xff\xff\xff\xff\xff\xff\xff\xff\xff\xff\xff\xff\xff\xff\xff\xff\xff\xff\xfb\xff\xdb\xef\x9f\xfe\xf9\xf9\xf9\xfb\xdf\xad\xf9\xfb\xdb\xeb\xfe\x90\x90\t\xbd\x00\x9b\x0f\x9f\xe9\xf0\x90\x00\t\xc9\x00\x00\x00\x00\xb0\x9f\x00\x90\xb9\x00\x00\t\x00\x00\x00\x00\x00\x00\x00\x00\x00\x00\t\t\x90\x00\x00\t\xff\xff\xff\xff\xff\xff\xff\xbf\xfb\xff\xff\xff\xf9\xff\xff\xff\xff\xff\xff\xff\xff\xff\xff\xff\xff\xff\xff\xff\xff\xff\xff\xff\xff\xbf\xfb\xff\xff\xbf\xf9\xf0\x99\xeb\x9f\x9f\xbc\xbe\x9f\xab\xdb\xfe\xff\xef\xfd\xfb\xc0\x00\x90\xfe\x9a\xfe\xf9\xe0\x9f\x00\x00\x00\x00\x00\x00\x00\x00\x00\xf0\x90\x0b\t\x00\x00\x90\x00\x00\t\t\x00\x00\x00\x90\x00\x00\x00\x00\x00\x00\x00\x00\x9f\xf9\xfb\xff\xfd\xfb\xff\xbd\xfc\xbf\xff\xbf\xff\x0f\xff\xff\xff\xff\xff\xff\xff\xbf\xff\xff\xff\xff\xff\xff\xff\xff\xff\xff\xff\xff\xff\xff\xff\xbf\xfe\xff\xff\xbe\x90\xfd\xfa\xdb\xf9\xf9\xfd\xfc\xbf\xdb\xf9\xfb\xff\xf0\x00\x00\t\r\xbd\xff\xed\x00\x00\x00\x00\x00\x00\x00\x00\x00\x00\xb0\xb9\t\xf0\x90\xb0\x00\x00\x00\x00\x00\x00\x00\x00\n\x90\x00\x00\x00\x00\x00\t\x00\x0b\xff\xfd\xbf\xfb\xfd\xbd\xfb\xfb\xfd\xbf\xff\xff\xbf\xff\xff\xff\xff\xff\xff\xff\xff\xff\xff\xff\xff\xff\xff\xff\xff\xff\xff\xfb\xff\xff\xff\xbf\xfd\xfb\xdb\xe9\xf9\xf9\xb0\xbd\xff\x0f\xbe\xfa\xfb\xdb\xfd\xff\xff\xfe\xff\x00\t\x00\x00\x00\x90\x90\x90\t\x00\x00\x00\x00\x00\x00\x00\x00\xf9\xcb\x00\xbf\xc9\t\x00\x90\x00\x00\x90\x90\t\x00\x9c\t\x00\x00\x00\x00\x00\x00\x00\t\x9f\xaf\xf9\xff\x0f\xab\x0f\x9f\xbe\xf9\xff\xfd\xbf\xff\xff\xff\xff\xff\xff\xff\xff\xbf\xff\xff\xff\xff\xff\xff\xff\xff\xff\xff\xff\xff\xbf\xfd\xfb\xff\xff\xff\xff\xef\xcb\x0b\x9f\xbd\xf9\xfd\xbf\xfe\xbf\xaf\xff\xbd\xbf\xf0\x00\x90\x00\x90\x00\x00\x00\x00\x00\x00\x00\x00\x00\x00\x90\x00\xf0\x90\x99\xe9\x0b\x00\x90\x00\x00\x00\x00\x00\x90\t\t\xad\xa9\x00\x00\x00\x00\x00\x00\x90\xbf\xdb\x9e\x90\xb9\xd9\xf9\xad\xbd\xbf\xff\xbb\xff\xff\xff\xff\xff\xff\xff\xff\xff\xff\xff\xff\xff\xff\xff\xff\xff\xfb\xff\xff\xff\xfb\xff\xff\xbf\xfb\xff\x9f\xad\xbd\xbd\xbc\xbc\xfb\xaf\xbb\xe9\xf9\xff\xdf\xbc\xff\xff\xff\x90\x00\x00\x00\x00\x00\x00\x00\x00\x00\x00\x00\x00\x00\x00\x00\xb0\xa9\xe0\x99\xe9\xc0\x90\xb0\x90\x00\x00\x90\x00\x90\x00\x90\x00\x00\x00\x00\x00\x00\x00\x00\x90\x9b\xc9\x9b\xcd\xbe\xbf\xff\xff\xff\xfa\xdf\xff\xff\xff\xff\xff\xff\xff\xff\xfb\xff\xfb\xff\xff\xff\xff\xff\xff\xff\xfb\xff\xfb\xff\xcf\xbf\xff\xfd\xfb\xff\xdb\xff\xfa\xf9\x0b\x9f\xfd\xff\xdf\xff\xfb\xff\xff\xff\xfb\xda\xc0\x00\x00\x00\x00\x00\x00\x00\x00\x00\x00\x00\x00\x00\x00\x00\xf9\t\x0b\x00\x90\xb0\x00\x9a\x00\x00\x00\x00\x90\x00\xc0\x00\x90\x00\x00\x00\x00\x00\x00\x00\x00\x00\x9a\xe9\xbb\xf9\xfd\xbf\xbf\xbf\xff\xbf\xff\xff\xff\xff\xff\xff\xff\xff\xff\xff\xff\xff\xff\xff\xff\xfb\xff\xbf\xfd\xff\xfd\xff\xbd\xfb\xdb\xfa\xfd\xeb\xff\xbc\xbd\xeb\xd9\xe9\xfb\xcb\xfb\xfa\xdf\xfb\xff\xfb\xfe\xff\x90\x9f\x00\x00\x00\x00\x00\x00\x00\x00\x00\x00\x00\x00\x00\x90\xfc\x90\x9c\x90\t\t\x00\t\t\x00\x90\x90\x00\x0b\x90\x90\xc0\x90\x00\x00\x00\x00\x00\x00\x00\x00\x99\x9e\x9c\xbf\xaf\xdf\xdf\xff\xfd\xbf\xff\xff\xff\xff\xff\xff\xff\xff\xff\xfb\xff\x9f\xff\xbf\xff\xff\xff\xff\xbf\xf0\xff\xbf\xfb\xff\xfe\xdf\xbf\xdf\xad\xfb\xdb\xdb\xef\x9f\x0f\xff\x0f\xdf\xfb\xfc\xfb\xde\xdb\xda\xf0\t\xf9\xf9\x00\x00\x00\x00\x00\x00\x00\x00\x00\x00\x00\x00\xfb\t\xa9\n\x90\x00\t\x00\x90\t\x00\x00\x90\x90\x00\n\x90\x00\x00\x00\x00\x00\x00\x00\x00\x00\x00\xb9\xfb\xdb\xdb\xfb\xfb\xff\xdb\xff\xff\xff\xff\xff\xff\xff\xff\xff\xbf\xff\xff\xff\xff\xff\xff\xff\xfb\xdf\xef\xbf\xfb\xdf\xad\xf9\xfb\xfb\xdf\xbf\xdb\xed\xaf\xbc\xbd\xaf\xbf\x9f\xff\xbf\x9e\xdb\xff\xfb\xff\xff\x9f\x00\x00\x00\t\x00\x00\x00\x00\x00\x00\x00\x00\x00\x00\x00\xb0\xf0\x90\t\x00\xb0\x90\x00\x00\xb0\t\t\x0b\x00\t\t\x00\x00\x00\x90\x00\x00\x00\x00\t\x00\t\x9c\xbc\xbd\xbf\xad\xff\xff\xbf\xff\xff\xff\xff\xff\xff\xff\xff\xff\xff\xfd\xfb\xfb\xf9\xfd\xfb\xff\xff\xff\x9f\xff\x9f\xfb\xdf\xbe\xff\x9f\xeb\xe9\xbe\x9b\xf9\xcb\xfb\xf9\xf0\xfa\xdb\xcb\xff\xbf\xff\x0f\xf0\xf9\xe0\x00\x00\x00\x00\x00\x00\x00\x00\x00\x00\x00\x00\x00\x00\x90\xf0\x9f\n\x90\t\x00\x00\t\t\t\xe0\x00\x00\x00\x00\x00\x00\x90\x00\x00\x00\x00\x00\x00\x00\x00\x00\x0b\x9b\xda\xf9\xff\xbf\xbf\xff\xff\xff\xff\xff\xff\xff\xff\xff\xff\xff\xfb\xff\xdf\xff\xfb\xff\xdb\xdf\xbf\xf9\xfb\xff\x0f\xfb\xdb\xdb\xe9\xfd\xff\xdb\xff\x0f\xbf\x9e\x9e\xdb\xdb\xff\xfd\xbd\xfe\x9f\xfd\xbf\xbc\x9f\xa0\x00\x00\x00\x00\x00\x00\x00\x00\x00\x00\x00\x00\x00\x00\xf9\x0b\xd9\xe9\x00\x90\x00\x00\x00\x00\x90\x90\x90\x90\x90\x00\x90\x00\x00\x00\x90\x00\x00\x00\x00\x00\x00\x90\xe9\xbd\xbf\x9f\xff\xdf\x9f\xbf\xff\xff\xff\xff\xff\xff\xff\xff\xff\xff\xbf\xfb\xdf\xff\xfb\xff\xbf\xcb\xff\xdf\x0f\xf9\xef\xad\xbd\xbf\xbb\x9a\xf9\xad\xbc\xbc\xbd\xbb\xeb\xf0\x9b\xfa\xfb\xdb\xf0\xfa\xd0\xfb\xc9\xd0\x90\x00\x00\x00\x00\x00\x00\x00\x00\x00\x00\x00\x90\x00\xb0\x90\xb0\x90\x9a\x00\x90\x00\x90\x90\t\xa0\x00\x00\x00\t\x00\t\x00\x00\x00\x00\x00\x00\x00\x00\x00\t\x9a\xda\xda\xfb\xdb\xfa\xbf\xff\xff\xff\xff\xff\xff\xff\xff\xff\xfb\xfd\xff\x9f\xfb\x9f\x9f\xff\xff\xbf\xda\xbf\xfb\xdf\xb9\xfb\xeb\xda\xde\xfd\xbe\xdf\x0b\xdb\xfa\xdf\x9f\x0f\x0f\x0f\xde\xff\x9f\xbd\xbf\t\xb0\xa9\x00\x00\x00\x00\x00\x00\x00\x00\x00\x00\x00\x00\x00\x00\xf0\x0b\r\xa9\t\x00\x00\x00\x00\t\x00\x00\x90\t\x00\x00\x00\x00\x00\x00\x00\x00\x00\x90\x00\x00\x00\t\xad\xb9\xbd\xbc\xbe\xdb\xdf\xff\xff\xff\xff\xff\xff\xff\xff\xff\xff\xff\xfb\xff\xe9\xfe\xff\x9f\xf9\xfd\xbf\xfc\xbd\xaf\x9f\xe9\xf9\xe9\xfb\x9b\xad\xb0\xbd\xad\xad\xbd\xaf\xf9\xf9\xff\xb9\xb0\xf9\xe9\xf0\xdb\xc0\x90\x00\x00\x00\x00\x00\x00\x00\x00\x00\x00\x00\x00\x00\x00\xf0\x9c\xb0\x9a\xd0\xb0\x00\x00\x00\x00\x90\x90\t\x00\x00\x00\x00\x00\x90\x00\x00\x00\x90\x00\x90\x00\x00\x00\x90\xf9\xe9\xfb\xdb\xf0\xbf\xbf\xff\xff\xff\xff\xff\xff\xff\xff\xff\xfb\xfc\xf9\xff\xdb\xdb\xf9\xff\xbf\xe9\xfb\xfb\xf9\xeb\x9f\x0f\x9f\xad\xef\xdb\xcb\xcb\x9f\x9f\xab\xdb\x0f\xaf\x0b\xde\xff\x0f\x9e\x0b\x00\xb9\x00\x00\x00\x00\x00\x00\x00\x00\x00\x00\x00\x00\x00\x00\x90\xbe\x90\t\t\t\t\x00\x90\x00\x00\x00\t\x00\x90\t\x00\x00\x00\x00\x00\x00\x00\x0e\x00\x00\x90\x00\x00\x9b\x0f\x9b\x0f\xbd\xbd\xbd\xff\xbf\xff\xff\xff\xff\xff\xff\xff\xff\xff\xfb\xff\xbf\xff\xbc\xbe\x9f\xe9\xff\r\xbc\xbd\xbd\xe9\xfa\xdb\x9b\x9b\xcb\x9d\xbc\xb0\xf9\xfd\xad\xbd\xb9\xf0\xa9\x0f\x9a\xdb\xc9\xf0\x00\x00\x00\x00\x00\x00\x00\x00\x00\x00\x00\x00\x00\x00\x00\x00\xf9\x0b\x00\xf0\xb0\xc0\t\x00\x90\t\x00\x90\t\x00\xb0\x90\x00\x00\t\x00\x00\t\t\x00\x00\x00\x00\x00\x00\xdb\xc9\xf9\xcb\xf0\xbf\xbf\xff\xbf\xff\xff\xff\xff\xff\xff\xff\xfd\xff\xfb\xfc\xbd\xff\xfd\xfb\x9f\xb9\xfb\xdb\xfa\xda\x9f\r\xbc\xfc\xfc\xbd\xaa\x99\xad\xbe\x9a\xdb\xcb\xcf\t\x9f\xbb\xcb\t\x9a\t\x00\x00\x00\x00\x00\x00\x00\x00\x00\x00\x00\x00\x00\x00\x00\x00\xb0\xf0\x9b\t\t\xb0\x90\x00\x00\x00\t\x00\x00\t\x00\x00\x90\x00\x00\x00\x00\x90\x00\x00\x00\x00\x90\x00\t\xba\x9f\xad\xbf\t\xeb\xdf\xbf\xff\xff\xff\xff\xff\xff\xff\xff\xff\xbf\x9f\xdb\xfe\xbf\x9f\xbd\xff\x0f\xf9\xe9\xe9\xf9\xf0\xfb\x0f\x9b\x0b\xb0\xf9\xda\xdb\xc9\xbd\xbe\x9f\x9b\x9e\x00\x9c\x90\xda\x00\x90\x00\x00\x00\x00\x00\x00\x00\x00\x00\x00\x00\x00\t\x00\x00\x00\xf0\x9b\xc0\x9a\x90\t\x00\x90\t\x00\x00\x9a\x00\x00\t\xb0\x00\x00\x00\x90\x00\x00\x90\x90\x00\t\x0f\x00\t\r\xa9\x9a\xbc\xb9\xbe\xbd\xff\xff\xff\xff\xff\xff\xff\xff\xfb\xff\xff\xfe\xbf\x9b\xdf\xf0\xfb\xcb\xfd\xaf\x9f\x9f\x9a\xdf\t\xf9\xad\xbc\x9f\t\xa9\xa9\xba\xda\x9d\xa9\xe9\xe9\x90\x0b\xcb\x00\x90\x00\x00\x00\x00\x00\x00\x00\x00\x00\x00\x00\x00\x00\x00\x00\t\x00\xf0\t\xb0\x9c\x0b\x00\xb0\x00\x00\t\x00\x00\x90\x00\x00\t\x00\x00\x00\x00\x00\x00\x00\x00\x90\x00\x90\x00\x00\x9b\xda\xd9\xdb\xc9\xd9\xfa\xdf\xbf\xff\xff\xff\xff\xff\xff\xff\xff\xdb\xfd\xfc\xff\xad\xbf\xdf\xbd\xbf\x9f\xad\xb0\xf9\xa9\xf0\xbd\x9a\xdb\xe9\xf0\xd0\xd0\x9d\xad\xa9\xf9\xb0\x9a\xcb\t\x00\x90\x00\x00\x00\x00\x00\x00\x00\x00\x00\x00\x00\x00\x00\x00\x00\x00\x00\x00\xf0\x9a\x0f\t\x90\x90\xd0\x90\x00\x00\t\t\x00\t\x00\x90\xb0\x00\x00\t\x00\x00\x00\x00\x00\x00\t\x00\x00\x00\t\xa0\xb0\xb0\xbf\x9f\xbf\xff\xfb\xff\xff\xff\xff\xff\xff\xfb\xff\xfb\xfb\xf9\xfb\xdb\xf0\xfb\xe9\xfb\xdb\xcb\xda\xdb\x0f\x0b\xe9\xf0\x9b\x0b\x0b\x0b\xda\x9b\xbc\xbc\x0f\r\x90\x00\x90\x00\x00\x00\x00\x00\x00\x00\x00\x00\x00\x00\x00\x00\x00\x00\x00\x90\x00\x00\xb0\r\x99\x0b\x00\t\xa0\x00\x00\x90\x90\x00\t\x00\x00\x00\x00\x00\x00\x00\x00\x00\x00\x00\x00\x00\x00\x00\x00\t\x9b\x9f\x9f\t\xad\xbf\xbd\xbf\xff\xff\xff\xff\xff\xff\xff\xff\xff\x0f\xdf\x0f\xbc\xbe\x9f\xbd\x9f\r\xad\xbd\xad\xb0\xf9\xbc\x9d\xa9\xe9\xe9\xc9\xbd\xa9\r\t\x90\xb9\t\xa0\x00\x00\x00\x00\x00\x00\x00\x00\x00\x00\x00\x00\x00\x00\x00\x00\x00\x00\x00\x00\x00\xf0\x9a\n\t\x0b\x00\x90\x00\x00\x00\t\t\x00\x00\x00\x90\x90\x00\x00\x00\x90\x00\x00\x00\x00\x00\x00\x00\x00\x00\x00\t\t\xe9\xda\xf9\xfe\xfb\xff\xff\xff\xff\xff\xff\xff\xfd\xbf\xff\xa9\xf0\xdb\xf9\xfb\xdb\xeb\xfb\xf0\xf0\xb0\xdb\r\x0b\x0b\x0f\x9a\x90\xb0\x00\x9c\xb0\xf0\xa9\xc0\xb0\t\x00\x00\x00\x00\x00\x00\x00\x00\x00\x00\x00\x00\x00\x00\x00\x00\x00\x00\t\x00\x00\xfb\t\x90\x9e\x9c\x90\t\x00\x00\x90\x00\x00\x00\x00\x00\x00\t\t\x00\x00\x00\x00\x00\x00\x00\x00\x00\x00\x00\x00\t\x00\xb0\x90\xbd\xbe\x9b\xff\xff\xff\xff\xff\xff\xff\xff\xff\xf9\xff\xdf\xbf\xbc\xbd\xe9\xe9\xf9\xcf\x9f\x9f\x9f\xad\xb0\xf9\xe9\xf0\xd9\xf0\x99\xf0\xb0\x99\t\xd0\xb0\t\x00\x00\x00\x00\x00\x00\x00\x00\x00\x00\x00\x00\x00\x00\x00\x00\x00\x00\x00\x00\x00\x00\xf0\x00\t\xa9\x0b\x0b\x00\x00\t\x00\x90\x00\x90\x00\x00\x00\x00\x00\x00\x00\x00\x00\x00\x00\x00\x00\x00\x00\x00\x00\x00\t\t\xa0\x9a\xd9\xff\x9f\xbf\xff\xff\xff\xff\xff\xff\xbe\xff\xf0\xfa\xdb\xcb\xda\x9b\xfb\xcb\xb9\xe9\xa9\xe9\x9b\x0f\t\xb9\x0b\xab\x0b\xca\t\xc9\xac\xb0\xa9\t\x00\x00\x00\x00\x00\x00\x00\x00\x00\x00\x00\x00\x00\x00\x00\x00\x00\x00\x00\x00\x00\x00\x00\xf9\x9e\x90\x9d\xa9\x00\t\x00\x00\x0b\x00\x00\x00\x90\t\x00\x90\x90\x00\x90\x00\x00\x00\x00\x00\x00\x00\x00\x00\x00\x00\x00\t\t\x0b\xdb\xe9\xff\xff\xff\xff\xff\xff\xff\xff\xff\x9e\x9f\x9d\xbc\xb9\xeb\xdf\r\xbf\xde\x9f\x9f\x90\xf0\xda\xdb\xc0\xf0\xd0\xd0\t\x90\xa9\t\x00\x90\x00\x00\x00\x00\x00\x00\x00\x00\x00\x00\x00\x00\x00\x00\x00\x90\x00\x00\x00\x00\t\t\x00\t\xbe\t\xa9\xa0\xda\xd9\x00\x00\t\x00\x99\x00\x00\x00\x00\x00\x00\t\x00\x00\t\x00\x00\x00\x00\x00\x00\x00\x00\x00\x00\x00\x00\x00\t\x0b\x9f\xbf\xff\xff\xff\xff\xff\xff\xff\xff\xff\xfb\xfa\xdb\x0f\x9d\xa9\xfa\xd0\xb9\xf0\xda\x9f\x0b\x90\xb0\x9b\t\xb0\xb0\x90\xad\x90\x9a\x90\t\x00\x00\x00\x00\x00\x00\x00\x00\x00\x00\x00\x00\x00\x00\x00\x00\t\x00\x00\x00\x00\x00\x90\x00\xf9\xf0\x90\x9b\t\xab\x00\x00\x00\x90\n\x90\x00\x00\x00\x90\x00\x00\x00\x00\x00\x00\x00\x00\x00\x00\x00\x00\x00\x00\x00\x00\x00\x00\x90\xbc\xbc\xbf\xbf\xff\xff\xff\xff\xff\xff\xfb\xdb\xda\xdf\xad\xf0\xb9\xf0\xdb\xf9\xe9\xfb\xad\xa9\xf0\xf9\xcb\r\xb0\xda\xd9\xa9\x00\x0b\x00\t\x00\x00\x00\x00\x00\x00\x00\x00\x00\x00\x00\x00\x00\x00\x00\x00\t\x00\x00\x00\x00\x00\x00\x00\x00\xf0\xb0\xf0\x00\x0f\x9c\x90\x00\x00\t\t\x00\x90\x00\x00\x00\x00\x90\x90\x00\x00\x00\x00\x00\x00\x00\x00\x00\x00\x00\x00\x00\x00\x00\x00\t\xb9\xfd\xff\xff\xff\xff\xff\xff\xff\xfe\xfe\xbd\xb0\xdb\x0f\xad\x0b\xa9\x0f\xdb\r\x9b\xf0\x9b\x0b\x99\xe9\xad\xa9\n\xd0\x9b\x00\t\x00\x00\x00\x00\x00\x00\x00\x00\x00\x00\x00\x00\x00\x00\x00\x00\x00\x00\x00\x00\x00\t\x00\t\x00\x00\xb0\x0f\x90\xb0\xb9\x0b\x00\x00\t\x9a\xd0\x00\x00\x00\t\t\x00\x00\x00\x00\t\x00\x00\x00\x00\x00\x00\x00\x00\x00\x00\x00\x00\x00\x00\t\x0f\xfb\xff\xff\xff\xff\xff\xff\xff\xdb\xdb\xdb\x0f\xb0\xf9\xd0\xf0\xd9\xf0\xb0\xdb\xad\r\xbc\xbc\x0e\x90\x90\x90\xf9\x00\x00\t\x00\x00\x00\x00\x00\x00\x00\x00\x00\x00\x00\x00\x00\x00\x00\x00\x00\x00\t\t\x00\x00\x00\x00\x00\x00\x00\xf9\t\xa9\t\x0c\xbc\x90\x00\x00\x00\xb0\x90\x90\t\x00\x00\x00\t\t\x00\x00\x00\x00\x00\x00\x00\x00\x00\x00\x00\x00\x00\x00\x00\x00\x00\x9a\x9f\xff\xff\xff\xff\xff\xff\xff\xff\xbf\t\xf0\xdb\x0b\x0b\x9b\x0b\x0b\xdb\xad\x0b\x9a\x9b\t\xb9\xbc\xbc\xb0\x00\x0b\t\x00\x90\x00\x00\x00\x00\x00\x00\x00\x00\x00\x00\x00\x00\x00\x00\x00\x00\x00\x00\x00\x00\x00\x00\x00\x90\x00\x00\xfa\x9a\xda\x90\xb9\xa9\xa9\x00\x00\x90\x00\x00\x00\x00\x00\x90\x90\x00\x00\x00\x00\x00\x00\x00\x00\x00\x00\x00\x00\x00\x00\x00\x00\x00\x00\x00\t\xfb\xff\xff\xff\xff\xff\xff\xff\xbd\xe9\xfe\x9b\r\xbc\xb0\xf0\x9c\x90\x9c\x9b\xd0\xf9\xc9\xe9\xc9\t\t\xc9\xb9\x90\x00\x90\x00\x00\x00\x00\x00\x00\x00\x00\x00\x00\x00\x00\x00\x00\x00\x00\x00\t\t\x00\x00\x00\x00\x00\t\x00\x00\xf0\x00\x9a\xda\x00\x9c\x90\x0b\x00\x00\x9a\x90\t\x00\t\x00\x00\x00\t\t\x00\x90\x00\x00\x00\x00\x00\x00\x00\x00\x00\x00\x00\x00\x00\x00\x00\x9f\xff\xff\xff\xff\xff\xff\xff\xff\xbf\t\xbc\x9a\x99\r\t\xe9\xad\xa9\xa9\xa9\x0b\x0b\x9a\x9a\xda\x9a\x9a\xc0\x00\x90\x00\x00\x00\x00\x00\x00\x00\x00\x00\x00\x00\x00\x00\x00\x00\x00\x00\x00\x00\x00\x00\x00\x00\x90\t\x00\x00\x00\xb0\x9b\xbd\t\t\xa9\xac\x90\x90\x00\t\x00\x00\x00\x00\t\x00\x00\x90\x00\x00\x00\x00\x00\x00\x00\x00\x00\x00\x00\x00\x00\x00\x00\x00\x00\t\xbf\xff\xff\xff\xff\xff\xff\xbe\xbd\xbc\x9b\xc9\xad\x0e\x9a\x9a\x90\x9b\t\xd0\xd0\xbc\xb9\xc9\xad\t\xc9\t\t\xa9\x00\x00\x00\x00\x00\x00\x00\x00\x00\x00\x00\x00\x00\x00\x00\x00\x00\x00\x00\t\x00\x00\x00\x90\x00\x00\x00\x00\x00\xf0\x00\xcb\xfa\xd0\x0c\x9b\t\n\t\x00\x00\x00\x90\x00\x9a\x00\x00\x00\x90\x00\x00\x00\x00\x00\x00\x00\x00\x00\x00\x00\x00\x00\x00\x00\x00\x00\xbf\xff\xff\xff\xff\xff\xdf\xd9\xfa\xdb\xf0\xb9\x0b\x99\r\r\x0b\xc0\xda\x0b\x0f\t\xcb\x0f\x9a\x9a\x90\xf0\x90\x00\x00\x00\x00\x00\x00\x00\x00\x00\x00\x00\x00\x00\x00\x00\x00\x00\x00\x00\x00\x00\x00\x00\x00\x00\x00\t\t\x00\x00\xf9\xa9\t\x0b\x0b\x0b\x00\xf0\x99\x00\x00\x00\x00\x00\x90\t\t\x00\x00\x00\x90\x00\x00\x00\x00\x00\x00\x00\x00\x00\x00\x00\x00\x00\x00\x00\x00\x9f\xff\xff\xff\xfb\xd9\xa9\xe9\r\t\r\x0b\xd0\xa9\xa9\x0b\t\x9a\x99\xc9\t\xb0\x90\xb0\xd0\x9c\xb0\x90\xa9\t\x00\x00\x00\x00\x00\x00\x00\x00\x00\x00\x00\x00\x00\x00\x00\x00\x00\x00\x00\x00\x00\x00\x00\x00\x00\x00\x00\x00\x00\xf0\x90\xb0\xbd\xbc\x90\t\x0b\xc0\t\x00\x00\x00\x00\x00\x90\x90\x00\x00\x90\x00\x90\x00\x00\x00\x00\x00\x00\x00\x00\x00\x00\x00\x00\x00\x00\t\xbf\xff\xff\xf9\xfc\xbf\xdb\x9b\xdb\x9b\x0b\x9c\x0b\xd0\x90\xb0\xda\t\n\x9a\x90\xc9\xad\x90\xb0\xb0\x9c\xb0\xd0\x00\x00\x00\x00\x00\x00\x00\x00\x00\x00\x00\x00\x00\x00\x00\x00\x00\x00\x00\x00\x00\x00\x00\x00\x00\x00\t\x00\x00\x00\xb0\xaf\r\x0b\xcb\x9a\x90\xbc\xb0\x90\t\x00\x00\x00\t\x00\xa9\x00\x00\x00\x00\x00\x00\x00\x00\x00\x00\x00\x00\x00\x00\x00\x00\x00\x00\x00\x00\xbf\xff\xfd\xfb\xdb\xfc\xb9\xed\xb0\xfc\x99\xcb\x99\x00\xbc\x90\x90\x9c\xb9\x00\xda\x9b\t\x0f\t\xc9\xa9\t\x00\t\x00\x00\x00\x00\x00\x00\x00\x00\x00\x00\x00\x00\x00\x00\x00\x00\x00\x00\x00\x00\x00\x00\x00\x00\x90\x90\x00\x00\x90\xf9\t\x0b\x0f\x9b\xc9\x00\t\x0f\x00\x00\x00\x00\t\x00\x00\x90\x90\x00\x00\x00\x00\x00\x00\x00\x00\x00\x00\x00\x00\x00\x00\x00\x00\x00\x00\t\xff\xff\xfb\xff\xfd\xbf\xff\xb0\xfd\xb9\xfa\x90\xbc\xb9\t\xa9\x0b\t\x00\xdb\t\x0c\x9e\x90\xf0\xbc\x90\xb0\x0b\x00\x00\x00\x00\x00\x00\x00\x00\x00\x00\x00\x00\x00\x00\x00\x00\x00\x00\x00\x00\x00\x00\t\x00\x00\x00\x00\x00\x00\x00\xfa\x90\xbc\xb0\xf0\xbe\x90\x9a\x9a\x9f\x00\x00\x00\x00\t\t\x00\x0b\x00\t\t\x00\x00\x00\x00\x00\x00\x00\x00\x00\x00\x00\x00\x00\x00\x00\x00\xbf\xff\xff\xdf\xff\xf9\xff\xdf\xbf\xe9\x9f\x9f\t\x0c\xb0\xda\x9c\xb0\x9a\t\xa9\xb0\x90\xb0\x99\t\xa9\xc9\x00\x90\x00\x00\x00\x00\x00\x00\x00\x00\x00\x00\x00\x00\x00\x00\x00\x00\x00\x00\x00\x00\x00\x00\x00\x00\t\x00\x00\t\x00\xf9\xe0\x90\x9e\x9f\x99\xad\t\r\xa9\t\x00\x00\x00\x00\x00\t\x00\t\x00\x00\x00\x00\x00\x00\x00\x00\x00\x00\x00\x00\x00\x00\x00\x00\x00\t\xbf\xff\xff\xbf\xbd\xff\xf9\xfb\xdf\x9f\xe9\xf0\x9e\x9b\t\t\t\t\t\x00\xd0\t\xa9\xc9\xac\xb0\xd0\xb0\x90\x00\x00\x00\x00\x00\x00\x00\x00\x00\x00\x00\x00\x00\x00\x00\x00\x00\x00\x00\x00\x00\x00\x00\x00\x00\x00\x00\t\x00\x00\xf0\x9b\x00\xa9\x9a\x9e\x9b\x0c\xb0\x9e\x90\x00\x00\x00\x00\x00\x90\x00\x90\x00\x00\x00\x00\x00\x00\x00\x00\x00\x00\x00\x00\x00\x00\x00\x00\x00\t\xff\xff\xff\xff\xff\xbd\xbf\xff\xfb\xff\x9f\xa9\xf9\xbc\x9b\n\x9a\x90\xf0\x9a\x90\xf0\x90\xb9\t\x90\xb0\x90\x00\x90\x00\x00\x00\x00\x00\x00\x00\x00\x00\x00\x00\x00\x00\x00\x00\x00\x00\x00\x00\x00\x00\x00\x00\t\x00\x00\x00\x00\t\xba\xc0\x90\x9a\xcb\xe9\xfc\xb9\n\x90\xb0\x90\x90\x00\x00\x00\x00\x90\x00\x90\x90\x00\x00\x00\x00\x00\x00\x00\x00\x00\x00\x00\x00\x00\x00\x00\t\xff\xff\xff\xff\xff\xff\xff\xf9\xfe\xdb\xfd\xff\x0f\x0b\xc0\xd9\r\t\t\t\x00\x90\xf9\x0c\xb0\xe9\t\x0e\x90\x00\x00\x00\x00\x00\x00\x00\x00\x00\x00\x00\x00\x00\x00\x00\x00\x00\x00\x00\x00\x00\x00\x00\x00\x00\x00\x00\t\t\x00\xf9\xb0\xad\t\t\x9a\x9b\xcb\x9c\x00\x9c\xa0\x00\x00\x00\x00\x00\t\x00\x00\x00\x90\x00\x00\x00\x00\x00\x00\x00\x00\x00\x00\x00\x00\x00\x00\x0b\xff\xff\xff\xff\xff\xff\xdf\xff\xf9\xfd\xaf\x9f\xbd\xf9\xb9\xa9\x0b\n\x9e\x90\xb0\x90\x00\xb0\x99\t\xe0\x90\t\x00\x00\x00\x00\x00\x00\x00\x00\x00\x00\x00\x00\x00\x00\x00\x00\x00\x00\x00\x00\x00\x00\x00\x00\x00\x00\x00\x00\x00\x90\xf0\xad\x90\xa0\xb0\xad\xbc\xb0\xf9\xa9\x0b\x90\x90\x00\x00\x00\x00\x90\x00\x90\x00\x00\x00\x00\x00\x00\x00\x00\x00\x00\x00\x00\x00\x00\x00\x00\xbf\xff\xff\xff\xff\xff\xff\xfb\xff\xbf\xfb\xfd\xbf\xda\x9e\x9e\x90\xf0\x9d\t\x00\xd0\x0b\t\t\n\t\t\xb0\x9a\x00\x00\x00\x00\x00\x00\x00\x00\x00\x00\x00\x00\x00\x00\x00\x00\x00\x00\x00\x00\x00\x00\x00\x00\x00\x00\x00\x90\x00\x00\xb0\x99\n\x9d\x00\x9b\xcb\x9f\x00\x90\x90\x00\x00\x00\x00\x00\x00\t\xb0\x00\x00\x00\x00\x00\x00\x00\x00\x00\x00\x00\x00\x00\x00\x00\x00\t\xff\xff\xff\xff\xff\xff\xff\xff\xdf\xdf\x9f\x9b\xfc\xbf\xdb\xdb\x0f\x90\x9a\t\xa9\x00\x90\x90\xda\r\x9a\t\x0c\t\x00\x00\x00\x00\x00\x00\x00\x00\x00\x00\x00\x00\x00\x00\x00\x00\x00\x00\x00\x00\x00\x00\x00\x00\x00\x00\x00\x00\x90\x90\xf0\n\xc9\n\x9f\x00\xbc\xb0\x9b\t\xe9\t\x00\t\x00\x00\x00\x00\t\x00\t\x00\x00\x00\x00\x00\x00\x00\x00\x00\x00\x00\x00\x00\x00\x9b\xff\xff\xff\xff\xff\xff\xff\xff\xfb\xfb\xfe\xfd\xfb\xdf\xad\xbc\xb0\x0f\t\xb9\xc9\x0b\x00\x9a\t\x9a\t\xf0\t\x00\x00\x00\x00\x00\x00\x00\x00\x00\x00\x00\x00\x00\x00\x00\x00\x00\x00\x00\x00\x00\x00\x00\x00\x00\x00\x00\x00\x00\x00\t\xab\t\x9a\x90\x0b\xd0\x9a\xda\xd0\xf0\x90\x00\x00\x00\x00\x00\x00\x00\x00\x00\x00\x00\x00\x00\x00\x00\x00\x00\x00\x00\x00\x00\x00\x00\x00\xbf\xff\xff\xff\xff\xff\xff\xff\xdb\xfd\xed\xbd\xbe\x9f\xb9\xfb\xcb\xdb\xb0\xf0\xc0\xb0\x90\x9e\t\x00\t\x00\t\n\x90\x90\x00\x00\x00\x00\x00\x00\x00\x00\x00\x00\x00\x00\x00\x00\x00\x00\x00\x00\x00\x00\x00\x00\x90\x00\x00\x00\t\t\x00\xf0\xa0\xa0\x9a\x90\xa9\t\xb9\xa9\t\xa0\x90\x00\x00\x00\x00\x00\x00\x00\x90\x00\x00\x00\x00\x00\x00\x00\x00\x00\x00\x00\x00\x00\x00\x0b\xff\xff\xff\xff\xff\xff\xff\xfb\xff\xdb\xf9\xfb\xdb\x9e\xdf\xbc\xbd\xad\r\x0b\x9b\r\xbc\x90\x90\x9a\x9c\xb0\x9a\t\x00\x00\x00\x00\x00\x00\x00\x00\x00\x00\x00\x00\x00\x00\x00\x00\x00\x00\x00\x00\x00\x00\x00\x00\x00\x00\x00\x90\x00\x00\x9b\xb0\t\t\xe9\xe9\x9f\x0f\x0e\x90\xf0\x90\x00\x00\x00\x00\x00\x00\x00\x00\x00\x00\x00\x00\x00\x00\x00\x00\x00\x00\x00\x00\x00\x00\x00\x9b\xff\xff\xff\xff\xff\xfb\xdb\xdf\xbd\xaf\x9f\xad\x9e\xdb\x9a\x9f\x9e\x9a\xdb\xbd\xac\x9a\t\xa9\n\t\x00\t\x00\xd0\t\x00\x00\x00\x00\x00\x00\x00\x00\x00\x00\x00\x00\x00\x00\x00\x00\x00\x00\x00\x00\x00\x00\t\x00\x00\x90\x00\x90\x9a\x9c\xf0\xa0\xb0\x00\x9a\x00\xb0\x99\xf0\x0b\x00\x00\x00\x90\x00\x00\x00\x00\x00\x00\x00\x00\x00\x00\x00\x00\x00\x00\x00\x00\x00\x00\x00\x00\x9f\xff\xff\xff\xff\xff\xff\xff\xad\xf9\xf9\xe9\xda\x9b\n\xdb\xd0\xf9\xbd\xb0\xda\x9b\xc9\xb0\x90\x90\x90\x90\x9e\t\t\xa0\x00\x00\x00\x00\x00\x00\x00\x00\x00\x00\x00\x00\x00\x00\x00\x00\x00\x00\x00\x00\x00\x00\x00\x00\x00\x00\x00\x00\x99\x0b\xb0\t\x0b\x9a\t\xa9\xcb\xe0\x9b\r\x00\x00\x00\t\x00\x00\x00\x00\x00\x00\x00\x00\x00\x00\x00\x00\x00\x00\x00\x00\x00\x00\x00\t\xff\xff\xff\xff\xff\xff\xbd\xf9\xf9\xbe\x9f\x9e\xbd\xad\x9b\r\xa9\xad\x0b\xcb\xbd\xe9\xb0\xda\xda\x9c\x00\x0b\t\n\x00\x90\x90\x00\x00\x00\x00\x00\x00\x00\x00\x00\x00\x00\x00\x00\x00\x00\x00\x00\x00\x00\x00\x00\x00\x00\x00\t\x00\x00\n\xd0\xf0\n\x00\xad\xa0\xd0\xb0\x9b\xc9\xda\x90\x00\x00\x00\x00\x00\x00\x00\x00\x00\x00\x90\x00\x00\x00\x00\x00\x00\x00\x00\x00\x00\x00\x9b\xff\xff\xff\xff\xff\xff\xfe\xbf\x9f\r\xb0\x99\t\x9a\x9c\x9b\r\x9a\x9d\xb0\xda\x9f\r\xa9\t\x0b\t\x00\x00\x90\x90\x00\x00\x00\x00\x00\x00\x00\x00\x00\x00\x00\x00\x00\x00\x00\x00\x00\x00\x00\x00\x00\x00\x00\x00\x00\x00\x00\x00\x00\xb0\x9b\xa0\x00\x9a\x99\t\n\x9c\xbc\xb0\xa9\x00\x00\x00\x90\x90\x00\x00\x00\x00\x00\x00\x00\x00\x00\x00\x00\x00\x00\x00\x00\x00\x00\x00\xbf\xfb\xff\xff\xff\xff\xff\xdb\xd0\xda\xdb\t\xf0\xf9\xad\t\xbc\xb9\xa9\xcb\xad\xb9\xf0\x9a\x90\x9e\x90\x90\t\t\x00\x00\t\x00\x00\x00\x00\x00\x00\x00\x00\x00\x00\x00\x00\x00\x00\x00\x00\x00\x00\x00\x00\x00\x00\x00\x00\x00\x90\x00\x90\xd0\xbc\xf0\xa0\xa9\xaa\x9a\t\xa9\xa9\x0f\x90\x00\x00\x00\x00\x00\t\x00\x00\x00\x00\x00\x00\x00\x00\x00\x00\x00\x00\x00\x00\x00\x00\t\xff\xff\xff\xff\xff\xff\xfb\xfd\xbf\xb9\x90\xf0\x90\x9c\x90\xf0\x90\x90\xd0\xb9\xda\xda\xdf\xf9\x0f\t\xe9\t\x00\x00\xa9\x0b\x00\x00\x00\x00\x00\x00\x00\x00\x00\x00\x00\x00\x00\x00\x00\x00\x00\x00\x00\x00\x00\x00\x00\x00\x00\x00\t\x00\x0b\x0b\t\xb0\t\x00\x9a\xd0\xbc\t\xcb\x90\xbd\x00\x00\x00\x00\t\x00\x00\x00\x00\t\x00\x00\x00\x00\x00\x00\x00\x00\x00\x00\x00\x00\x0b\xbf\xff\xbf\xff\xff\xff\xdf\xbc\x90\xda\xd9\x90\xf9\x0b\t\x0b\xcb\xcb\t\x0e\x99\xb9\xa9\xda\x90\x9a\x90\xf0\x9a\t\x00\x00\x90\x90\x00\x00\x00\x00\x00\x00\x00\x00\x00\x00\x00\x00\x00\x00\x00\x00\x00\x00\x00\x00\x00\x00\x00\x00\x00\x00\x90\x90\xf0\xb0\n\n\x0b\x0b\xc9\xa9\xa9\xe9\xcb\x00\x00\x00\x90\x90\x00\t\x00\x00\x00\x00\x00\x00\x00\x00\x00\x00\x00\x00\x00\x00\x00\x9f\xff\xff\xff\xff\xff\xff\xf9\xdb\x9f\x9d\xbc\xf9\x90\x90\xda\xd0\x90\x90\xda\x99\x0f\x0f\x9f\xad\xa9\xad\x0b\x90\x00\x90\x00\x90\x00\x00\x00\x00\x00\x00\x00\x00\x00\x00\x00\x00\x00\x00\x00\x00\x00\x00\x00\x00\x00\x00\x00\x00\x00\t\t\x00\x9a\xdb\x00\xe0\x00\t\x0b\x00\x0b\x00\x9e\x9a\xb9\x00\x00\x00\x00\x00\x90\x00\t\x00\x90\x00\x00\x00\x00\x00\x00\x00\x00\x00\x00\x00\t\xff\xfd\xfb\xff\xff\xff\xdf\x9f\xbd\xff\xdb\xfd\xbd\xad\xa9\t\x9a\x9b\xc9\xb0\xd0\xb0\xb9\xeb\xdb\x9c\x90\xbc\xa9\t\x00\t\x00\x90\x00\x00\x00\x00\x00\x00\x00\x00\x00\x00\x00\x00\x00\x00\x00\x00\x00\x00\x00\x00\x00\x00\x00\x00\x00\n\x0b\t\x00\t\xb0\x00\n\x90\xbb\x00\xda\t\xbd\x0e\x90\x00\x00\x00\x90\t\x00\x00\x00\x00\x00\x00\x00\x00\x00\x00\x00\x00\x00\x00\x00\x0b\xbf\xfb\xfd\xff\xff\xff\xbf\xfd\xff\xdb\xff\xdb\xdb\xd9\xdb\x90\t\xc9\xa9\xc9\xad\t\xc9\x9f\xad\xa9\xa9\t\x9c\xb0\t\x00\x00\t\x00\x00\x00\x00\x00\x00\x00\x00\x00\x00\x00\x00\x00\x00\x00\x00\x00\x00\x00\x00\x00\x00\x00\x00\x00\x90\x90\xf0\t\x0b\xb0\n\x00\xa0\x00\xb0\xa9\xf0\x0b\x99\xa0\x00\x00\x00\t\n\x00\x00\x00\x90\x00\x00\x00\x00\x00\x00\x00\x00\x00\x00\x00\x9f\xff\xff\xbf\xbf\xff\xff\xff\xff\xdb\xc9\x00\x90\x90\xb0\x9c\xbd\xb0\x90\x9a\x90\x9a\x9a\x9a\xdb\xdb\xd0\xd0\xbc\xb0\t\x00\t\x00\x00\x00\x00\x00\x00\x00\x00\x00\x00\x00\x00\x00\x00\x00\x00\x00\x00\x00\x00\x00\x00\x00\x00\x00\x00\x00\t\t\t\xa0\x90\xf0\xa0\n\x9a\x9a\t\x90\t\xf0\xfa\xd0\x90\x00\x00\x00\t\t\x00\t\xa0\x00\x00\x00\x00\x00\x00\x00\x00\x00\x00\t\xff\xff\xf9\xe9\xff\xff\xff\xfd\xbc\xb0\x9b\xd9\xa9\xad\t\xe9\t\r\xad\t\x0f\t\xc9\t\t\xbf\xab\x0b\xc9\r\xb0\xe9\x00\t\x00\t\x00\x00\x00\x00\x00\x00\x00\x00\x00\x00\x00\x00\x00\x00\x00\x00\x00\x00\x00\x00\x00\x00\x00\t\x00\xf0\x00\x90\xcb\xa0\x00\x00\x00\xa0\x9a\x0e\x9b\x0b\t\t\x00\t\x00\x00\x90\x00\x00\x00\x00\x00\x00\x00\x00\x00\x00\x00\x00\x00\x00\x0b\xff\xbf\x9f\x9f\xff\xff\xff\xdb\xc9\x9f\xff\xfa\xdf\xf9\xe9\t\x00\x90\x99\xad\xb0\x9a\x9a\xda\x9b\xcf\x9d\t\x0b\x0b\x00\x90\x00\x00\x00\x00\x00\x00\x00\x00\x00\x00\x00\x00\x00\x00\x00\x00\x00\x00\x00\x00\x00\x00\x00\x00\x00\x00\x00\x00\t\t\x0b\t\xb0\xb0\n\x00\xb0\x0b\x0b\t\xac\xbd\xe9\xa9\xe9\x00\x00\x00\x00\x90\x00\t\t\x00\x00\x00\x00\x00\x00\x00\x00\x00\x00\x9f\xbf\xfd\xa9\xbf\xbf\xff\xbd\x9b\xff\xff\xff\xff\xff\xef\xf0\xf0\x90\xa9\x00\x90\x0f\r\t\t\t\xb9\xeb\x0f\t\xc9\t\t\t\x00\t\x00\x00\x00\x00\x00\x00\x00\x00\x00\x00\x00\x00\x00\x00\x00\x00\x00\x00\x00\x00\x00\x00\x00\x00\x90\x9a\x00\x00\x00\x0b\xf0\x00\n\n\x00\x00\xb0\x9b\x0b\x9c\x90\x9a\x90\t\x00\x00\x00\x90\x00\x00\x00\x00\x00\x00\x00\x00\x00\x00\x00\x00\xbf\xff\xfb\xda\x9f\xff\xff\xd0\xbf\xff\xff\xff\xff\xff\xff\xf9\xbf\xad\x9a\xd0\t\x90\xb0\xf0\xbc\x9a\xdb\xdf\x90\xb0\xb0\xda\x9a\x00\x90\x00\x00\x00\x00\x00\x00\x00\x00\x00\x00\x00\x00\x00\x00\x00\x00\x00\x00\x00\x00\x00\x00\x00\x00\x00\t\t\t\t\t\x00\xb0\x00\xa0\x90\n\x0b\x0b\x00\xf9\xe9\x0b\t\xc0\x90\x00\x00\t\x00\x00\x99\x00\x00\x00\x00\x00\x00\x00\x00\x00\t\xff\xbf\x0f\x99\xff\xff\xf0\x0b\xff\xff\xff\xff\xf9\xeb\xff\x0b\xcf\xda\x9f\x00\x90\x00\x90\x99\t\xad\x0b\xeb\x0f\t\t\xa9\x0c\x90\x00\x00\x00\x00\x00\x00\x00\x00\x00\x00\x00\x00\x00\x00\x00\x00\x00\x00\x00\x00\x00\x00\x00\x00\x00\x00\x00\xb0\x00\n\x00\x9a\xa0\x00\x00\n\x00\x00\x0b\xcb\x9e\x9a\x90\xc9\xa9\x00\x00\x00\x00\x00\x00\n\x00\x00\x00\x00\x00\x00\x00\x00\x00\x9f\xff\xff\xf9\x0b\xf9\xa9\x90\x9f\xff\xff\xf9\xf0\t\xbd\xb0\xf0\xfb\xa9\xcb\t\xad\x00\x90\x9e\x9a\x90\xbd\xb9\xd0\xbd\xa9\t\t\t\xa9\x00\x00\x00\x00\x00"/>
    <s v="Laura received a BA in psychology from the University of Washington.  She has also completed a course in business French.  She reads and writes French."/>
    <n v="2"/>
    <n v="104"/>
    <n v="137133.258"/>
    <n v="1318.5890192307693"/>
  </r>
  <r>
    <n v="9"/>
    <s v="Anne"/>
    <s v="Dodsworth"/>
    <x v="0"/>
    <x v="0"/>
    <d v="1966-01-27T00:00:00"/>
    <x v="7"/>
    <s v="7 Houndstooth Rd."/>
    <s v="London"/>
    <s v="Unkown"/>
    <s v="WG2 7LT"/>
    <x v="1"/>
    <s v="(71) 555-4444"/>
    <n v="452"/>
    <s v="b'\x15\x1c/\x00\x02\x00\x00\x00\r\x00\x0e\x00\x14\x00!\x00\xff\xff\xff\xffBitmap Image\x00Paint.Picture\x00\x01\x05\x00\x00\x02\x00\x00\x00\x07\x00\x00\x00PBrush\x00\x00\x00\x00\x00\x00\x00\x00\x00 T\x00\x00BM\x16T\x00\x00\x00\x00\x00\x00v\x00\x00\x00(\x00\x00\x00\xc0\x00\x00\x00\xdf\x00\x00\x00\x01\x00\x04\x00\x00\x00\x00\x00\xa0S\x00\x00\xce\x0e\x00\x00\xd8\x0e\x00\x00\x00\x00\x00\x00\x00\x00\x00\x00\x00\x00\x00\x00\x00\x00\x80\x00\x00\x80\x00\x00\x00\x80\x80\x00\x80\x00\x00\x00\x80\x00\x80\x00\x80\x80\x00\x00\xc0\xc0\xc0\x00\x80\x80\x80\x00\x00\x00\xff\x00\x00\xff\x00\x00\x00\xff\xff\x00\xff\x00\x00\x00\xff\x00\xff\x00\xff\xff\x00\x00\xff\xff\xff\x00\xd9\x99\xd9\x99\x99\x9d\x9d\x99\x9d\xb9\x9d\xd9\xf9\xd9\xd9\xd9\x9d\x99\xd9\xf9\xd9\x99\xbd\x9f\xd9\xd9\xd9\xd9\xd9\xdf\xd9\xf9\xf9\xdb\xdb\xd9\xdb\xd9\xdb\x9f\xd9\xfd\xff\xff\xff\xff\xff\xff\xff\xff\xff\xf9\xd9\xf9\xdb\x9d\x9d\xfd\x9d\xb9\xf9\xbd\xf9\xf9\xd9\xdb\xd9\xbd\x9f\x99\xdb\xd9\x99\x99\x99\x9d\x9d\xbd\xbd\x9b\xdd\xd9\xf9\xdb\xdb\xd9\xf9\xd9\xd9\x9d\x9b\xd9\x99\xd9\x9d\x9d\x99\xdb\x99\xd9\x99\xd9\xf9\xd9\xf9\xd9\xd9\x99\x9d\x9b\x9b\xdb\xd9\x9f\x9d\x99\x99\xd9\xdb\xd9\xfd\xbd\xbd\xbd\xbd\xbd\x9f\x9d\x9d\xbd\x9d\x99\xfd\x9f\x9d\xd9\xfd\xd9\xff\xff\xff\xff\xff\xff\xff\xff\xff\xdb\xdf\x9d\xbd\xd9\xf9\xdb\xd9\xdd\x9d\xd9\xd9\xdd\xbd\x9d\x9d\xd9\xd9\xd9\x9d\x99\x99\x9d\x99\xd9\xf9\xd9\xd9\xdd\x99\xbd\x9d\x9d\x9d\x9f\x9d\xbd\x9f\xd9\xdd\x99\x9d\xb9\xdb\xd9\x9d\x99\xd9\x99\xd9\x99\xd9\xbd\x9d\x9d\xbd\xbd\xd9\xd9\xdd\x9d\x9d\xd9\x99\x99\x99\x99\xfd\x9f\x9d\x9f\xd9\xd9\xd9\xd9\xf9\xd9\xf9\xd9\xdb\xdf\x99\xf9\xdf\x9f\x9f\x9f\xff\xff\xff\xff\xff\xff\xff\xff\xff\xfd\x99\xdf\x9d\xb9\xdf\x9d\x9d\x9f\x9f\x9f\x9f\x9b\xd9\xf9\x9f\x9f\x9d\xbd\xf9\xd9\x9d\x99\x9d\x9d\x9d\x9d\x9f\x99\xbd\xd9\xd9\xf9\xf9\xf9\xd9\xd9\xd9\x9b\xd9\x99\x99\x9d\x9d\x9f\x99\xd9\x99\x99\x9d\x9f\x9d\x9d\x99\xf9\x9d\xd9\x9b\x9d\x99\x9d\x9b\x99\xd9\x99\xd9\xd9\x9f\xd9\xdb\xdd\x9d\xfd\xbd\xbd\x9d\x9d\x9f\x9f\x9d\x99\xdf\x9f\xd9\xfd\x9f\xdf\xff\xff\xff\xff\xff\xff\xff\xff\xff\xfb\xdf\x99\xd9\xdf\xd9\xf9\xdb\xd9\xd9\xd9\xd9\xdd\x9d\x9d\xd9\xd9\xd9\xd9\x9f\x99\x99\x99\x99\xb9\xdb\xdb\xd9\xd9\xd9\x9d\xbd\x9d\x9d\x9d\x9f\x9f\x9d\x9d\x9b\xd9\x99\xd9\xf9\xd9\x9d\xbd\x9d\x99\x9b\xd9\xd9\x9d\x9d\x9d\x99\x9d\x9d\x99\xf9\xf9\xd9\xdb\x9d\x99\x99\xbd\x99\xf9\xdd\xb9\xf9\x9d\x9d\xd9\xf9\xf9\xd9\xd9\xdb\xd9\x9d\x9d\xbd\x9f\xd9\xff\xff\xff\xff\xff\xff\xff\xff\xff\xff\xfd\x9d\xdb\xdb\x9d\xbd\x9f\x9d\xbd\xbd\xbd\xbd\x99\xf9\xf9\x9f\x9f\x9f\x9d\x99\xd9\x99\x9d\x99\xd9\x9d\x9d\x9d\xbd\x9f\x9d\x99\xf9\xdb\xdb\xd9\xd9\xdb\xd9\xdd\x9f\x99\x99\x9d\xbd\x99\x99\x99\x9f\x9d\x9d\xbd\x9b\xdb\xd9\xfd\x9b\xd9\x9d\x9d\x9d\x9d\x9d\x99\x99\x99\xd9\xdf\xd9\xf9\xdd\x9d\xf9\xf9\xdb\xd9\xd9\xf9\xd9\xd9\xd9\xfd\xf9\xdf\xd9\xfd\xdf\xff\xff\xff\xff\xff\xff\xff\xff\xff\xff\x9f\x9d\x9d\xdb\xd9\xf9\xd9\xd9\xd9\xd9\xd9\xfd\x9d\x9d\xf9\xd9\xd9\xdb\xd9\xf9\x99\x99\x9d\x99\xd9\xdb\xd9\xd9\xd9\xdb\xd9\xd9\xd9\xd9\xdb\xd9\xd9\xd9\xb9\xd9\x99\xd9\xd9\xd9\x9d\x9d\x99\x99\xd9\xf9\x9d\x9d\x9d\x99\xd9\x9d\x99\xf9\xd9\x9d\xb9\x99\x99\x9d\x9d\x9d\xf9\x9f\x9d\xdb\xdf\x9d\x9d\xbd\x9d\x9f\x9d\xbd\xbd\xbd\xdb\x9d\xbd\x9f\x9f\xff\xff\xff\xff\xff\xff\xff\xff\xff\xff\xff\xd9\xfd\xbd\xbd\xbd\x9d\x9d\xbd\xbd\xf9\xf9\xd9\xbd\x9f\x9d\x9f\x9f\x9d\x9d\x99\x9d\x9d\x99\x9d\xbd\xbd\x9f\x9d\xbd\x9d\x9f\x9d\xbd\x9f\x9d\x9f\x9d\xbd\x9d\x9d\x99\x99\xbd\x9f\x9b\x99\x99\x9d\x99\xd9\xd9\xbd\x9d\x9d\x9b\xd9\x9d\x9d\x9b\xd9\x9d\x99\xd9\x99\xf9\xf9\x9f\xd9\xdb\xd9\xd9\xd9\xf9\xd9\xdb\xd9\xd9\xd9\xd9\xd9\x9d\xdb\xdf\x9d\xd9\xff\xff\xff\xff\xff\xff\xff\xff\xff\xff\xff\x9f\x99\xd9\xd9\xdf\xd9\xf9\xd9\xdd\x9d\xd9\xfd\xd9\xd9\xdb\xd9\xd9\xd9\xdb\xd9\x99\x99\x9d\x99\xd9\xd9\xd9\xd9\xdb\xd9\xd9\xd9\xdb\xd9\xf9\xd9\xd9\xd9\x9d\x9f\x99\x9d\x9d\x9d\xd9\xd9\x99\x99\xfd\x9f\x9d\x9d\x9b\xdb\xdd\x9d\xf9\x9f\x9d\x9d\x9b\xd9\x99\x99\xd9\xdd\x9d\x9f\x9d\xbd\xbd\xbd\x9f\x9f\x9d\x9f\x9f\x9f\x9d\xbd\x9b\xdd\xbd\xf9\xfd\xff\xff\xff\xff\xff\xff\xff\xff\xff\xff\xff\xdd\xf9\xfd\xbd\x9d\xbd\x9d\xbd\xb9\xf9\xbd\x99\xf9\xf9\xd9\xd9\xf9\xdb\xd9\xfd\x99\x9d\x9b\xd9\x9d\x9f\x9d\xbd\x9d\x9f\x9d\xbd\x9d\x9d\x9d\xbd\x9f\x9d\x9b\xd9\xd9\x99\x99\xf9\x9d\x99\x9d\x9d\x99\xd9\xdb\x99\xfd\x9d\x99\xd9\x9d\xd9\xd9\xdb\x9d\x99\x99\xdb\xdd\xb9\xdb\xd9\xdb\xdd\xd9\xd9\xd9\xd9\xdb\xd9\xd9\xd9\xdb\xd9\xfd\x9f\xd9\xdf\x9f\xff\xff\xff\xff\xff\xff\xff\xff\xff\xff\xff\xfb\xdd\x9d\xd9\xf9\xd9\xd9\xd9\xdd\x9d\xd9\xfd\x9d\x9d\x9f\x9f\x9d\x9d\x9d\x99\x99\xd9\x9d\x9d\x99\xf9\xd9\xd9\xf9\xd9\xdb\xd9\xf9\xdb\xdb\xd9\xd9\xdb\x9d\x9f\x99\x99\x9d\x9d\x99\x99\x99\xdb\xdf\x9d\x99\xd9\xd9\x9d\x9f\x9b\xdd\xb9\xdb\xd9\xd9\x9d\x9d\x9d\x9b\x9d\xbd\x9d\xbd\xdb\x9f\x9f\x9f\x9f\xd9\xd9\xf9\xf9\xf9\xd9\xd9\xfd\xbd\xf9\xdf\xff\xff\xff\xff\xff\xff\xff\xff\xff\xff\xff\xfd\x99\xf9\x9f\x9d\xbd\xbd\xf9\xf9\xfd\xb9\xd9\x9f\x9f\x9d\x9d\x9d\xbd\x9f\x9d\x99\x99\xd9\x99\xbd\x9d\x9f\x9f\x9d\x9f\x9d\x9d\x9d\xbd\x9d\x9d\xbd\x9d\xd9\xd9\xd9\x99\xd9\xd9\xd9\x99\xd9\x9d\x99\xdb\x9d\xbd\x9d\x9f\x9d\x9d\x99\xdb\xd9\x9d\x99\x99\xb9\xdb\xdd\xd9\xdd\xf9\xdf\x9d\xdd\x9d\x9d\xd9\xbd\xbd\x9d\x9d\x9d\xbd\xbd\xbd\xdb\xdf\xff\xff\xff\xff\xff\xff\xff\xff\xff\xff\xff\xff\xfd\xfd\x9f\xdd\xbd\x9d\x9d\x9d\x9d\xd9\xdf\x9f\xd9\xd9\xf9\xd9\xf9\xd9\xd9\xf9\x9d\x9d\xb9\xd9\xd9\x9b\xd9\xd9\xdb\xd9\xdb\xdb\xd9\xdd\x9d\xf9\xdb\xd9\x9f\x9f\x9d\x99\x99\xf9\x99\x99\x9f\x99\xd9\xd9\xd9\xd9\xdb\xd9\xd9\xd9\xfd\x9d\x9d\x9b\xd9\xd9\x9d\x9d\x9b\xd9\xb9\xd9\x99\xf9\xf9\xf9\xf9\x9d\xd9\xdb\xdb\xdb\xd9\xd9\xd9\xdb\xdd\x9d\xdf\xff\xff\xff\xff\xff\xff\xff\xff\xff\xff\xff\xff\x9f\xd9\xbd\xdb\xd9\xf9\xf9\xf9\xbd\x99\xd9\xf9\xd9\xd9\xf9\xd9\xdb\x9d\x9d\x99\xb9\xd9\x9d\x9d\xd9\x9f\x9d\x9d\xbd\x9d\x9d\xbd\xb9\xf9\x9d\x9d\x9f\x99\xd9\xdb\x99\x99\x9d\x99\x99\x9d\x9f\x9f\x9d\xbd\x9f\x9d\x9f\x9f\x9d\x99\xd9\xdb\xd9\x99\x99\xd9\xdb\xdd\xd9\xdd\xbd\xfd\x9d\x9d\x9d\x9d\xf9\x9f\x9d\x9d\x9d\x9f\x9f\x9f\x9d\xf9\xf9\xff\xff\xff\xff\xff\xff\xff\xff\xff\xff\xff\xff\xff\xd9\xdf\xdb\xdd\x9d\x9d\x9d\x9d\xd9\xdf\x9d\x9d\xbd\x9d\x9d\x9b\xd9\xd9\xf9\x9d\x9d\x9f\x99\xf9\x9d\x9d\x9f\x9d\xd9\xf9\xf9\xd9\xdd\x9d\xf9\xf9\xd9\xdd\x99\xf9\xd9\x9d\x99\x99\xd9\xf9\xd9\xd9\xd9\xd9\xd9\xd9\xd9\xd9\x9d\x9f\x9d\x9d\x9d\x99\x9d\x9f\x9d\x99\xb9\xf9\x9d\x9d\x9f\x9f\x9f\x9f\x99\xf9\xd9\xf9\xf9\xf9\xd9\xd9\xdf\x9f\xdf\xff\xff\xff\xff\xff\xff\xff\xff\xff\xff\xff\xff\xff\xfd\xbd\x9d\xb9\xf9\xf9\xfd\xbd\xbd\xb9\xdb\xdb\xd9\xf9\xdb\xdd\x9d\x9f\x9d\x99\x99\x9d\x9d\x99\xd9\xfd\xbd\x9f\x9b\xd9\xd9\xdb\xdb\xdb\x9d\x9d\xbd\x9b\x9d\x9d\x99\x99\xbd\x99\x9d\x9d\xbd\x9d\xbd\x9d\xbd\x9d\xbd\x9d\x9f\x9d\x9b\xd9\x99\x9d\x9b\xd9\xf9\xfd\xd9\xdf\xdb\xdb\xdd\x9d\xd9\xd9\x9d\x9d\xbd\x9d\x9d\x9d\xbd\x9d\xbd\xf9\x9f\xff\xff\xff\xff\xff\xff\xff\xff\xff\xff\xff\xff\xff\xf9\xdb\xdf\xdd\x9d\x9d\xd9\xd9\xd9\xdd\x9d\x9d\x9d\x9d\x9d\x99\xf9\xd9\xdb\x9d\x9d\xf9\xd9\x9d\xbd\x99\xd9\xd9\xdd\xdb\xdf\x9d\x9d\x9d\xd9\xf9\xd9\xd9\xd9\xf9\xd9\x99\xd9\x99\x9b\xd9\xd9\xf9\xd9\xf9\xd9\xf9\xd9\xdb\xd9\xd9\xd9\xdf\x9d\x99\xd9\xd9\xdd\x9b\xd9\x99\xdd\x9d\x99\xf9\xdb\xdf\xd9\xd9\xd9\xf9\xf9\xd9\xdb\xdb\xd9\xdf\xdd\xff\xff\xff\xff\xff\xff\xff\xff\xff\xff\xff\xff\xff\xff\xdd\x9d\xb9\xdb\xdb\x9f\x9f\x9f\x9b\xdb\xd9\xf9\xdb\xd9\xd9\xdd\xb9\xdd\x99\x99\x9d\xbd\xd9\x99\xd9\xfd\xbd\xbd\x9d\x9d\xbd\xbd\xb9\xfd\x9d\x9f\x9d\xbd\x9d\xbd\x99\x9d\x99\xd9\xd9\xd9\xd9\xdb\xd9\xf9\xd9\xdb\xd9\xd9\xf9\xd9\x99\x99\x9d\x9d\x9f\x9b\xdd\x99\xdf\x99\xdb\xdf\x9d\xbd\x99\x9f\x9f\x9d\x99\xd9\xf9\xfd\x9d\x9f\x9d\xbf\xff\xff\xff\xff\xff\xff\xff\xff\xff\xff\xff\xff\xff\xff\x9b\xdb\xdd\x9d\x9d\xd9\xd9\xd9\xdd\x9d\x9f\x9d\x9d\x9f\x9d\x99\xd9\x9f\x9d\x9d\xdd\x99\xbd\x9d\xbd\x99\xd9\xd9\xf9\xf9\xd9\xdd\xdd\x9d\xf9\xf9\xd9\xd9\xdb\xd9\x99\xd9\x9d\x9d\xbd\xbd\x9f\x9d\x9d\x9d\xf9\xf9\xd9\xf9\xd9\xbd\x9d\x99\xd9\xbd\xbd\x9d\xd9\x99\xf9\x9f\xd9\xd9\xdb\xd9\xd9\xd9\xd9\xd9\xfd\x9f\x9d\x99\xf9\xf9\xff\xdf\xff\xff\xff\xff\xff\xff\xff\xff\xff\xff\xff\xff\xff\xff\xdd\xd9\xdb\x9f\x9d\xbd\xbd\xf9\xf9\xf9\xfd\x9d\xbd\x9d\x9f\x9d\x9d\xf9\x99\xf9\xb9\x9d\xd9\xd9\xd9\xfd\x9d\xbd\x9d\x9d\x9f\xdb\x9b\xdb\x9d\x9d\xf9\xdb\xd9\xdd\x99\x9b\x9b\x9d\x9d\x99\xd9\xf9\xd9\xf9\x9d\x9d\x9d\x99\xd9\xd9\x99\xd9\xbd\x9d\x9d\xd9\xbd\x99\xdd\xd9\x9f\x9f\x9d\x9d\xbd\xbd\xbd\xbd\x9b\xd9\xd9\xfd\x99\xdf\xd9\xff\xff\xff\xff\xff\xff\xff\xff\xff\xff\xff\xff\xff\xff\xff\xfb\x9f\xd9\xd9\xf9\xd9\xdd\x9d\x9d\x9d\xd9\xf9\xdb\xd9\xd9\xf9\xf9\x9d\x9d\x99\xdd\xf9\x9d\xb9\xd9\x99\xf9\xdb\xdb\xdb\xdd\x9d\xdd\x9d\xd9\xfd\x9d\x99\xdb\xdb\xd9\x9d\x9d\x99\xf9\xdb\xd9\x9d\xbd\xdd\xbd\x9d\xbd\xd9\xbd\x9f\x99\x9d\x99\xd9\xf9\xbd\xd9\x99\xb9\xdf\x9d\x9d\x9d\xbd\x9d\x9d\x9d\x9f\xdd\x9f\x9f\x9f\xdf\x9f\xfd\xff\xff\xff\xff\xff\xff\xff\xff\xff\xff\xff\xff\xff\xff\xff\xfd\xd9\xfd\x9d\x9d\xbd\xb9\xf9\xf9\xf9\xbd\x9d\x9d\x9f\x9d\x9d\x9d\x9f\x99\xd9\x99\xd9\xf9\xd9\xbd\xdd\x9d\x9d\x9d\x9d\xb9\xf9\xbd\xdb\xdf\x9b\xdb\xd9\xd9\x9d\xbd\x99\x99\xdf\x9d\x9d\x9d\xf9\xd9\xf9\xd9\xf9\xd9\xbd\x99\xd9\x9d\x99\x9d\xbd\x9d\xd9\xbd\x99\xdd\x99\xd9\xf9\xf9\x9d\x9b\xdb\xdb\xd9\x9b\xd9\xd9\xd9\xd9\x9d\x9f\xff\xff\xff\xff\xff\xff\xff\xff\xff\xff\xff\xff\xff\xff\xff\xff\x9f\x99\xf9\xdb\xd9\xdd\x9d\x9d\x9d\xd9\xf9\xf9\x9d\x99\x9d\x99\xdd\x9d\xbd\x9d\x9d\x9d\x9d\xd9\xb9\xdb\xdb\xdb\xd9\xdd\x9d\xdd\xbd\x99\xdd\x9d\x9f\x9d\xdb\xd9\x99\x9d\xf9\x9d\xbd\xbd\x9d\x9f\x9d\xbd\x99\xd9\xdd\x9d\x99\xd9\x9b\xd9\xdd\xbd\xbd\xd9\x99\xdb\x9d\xbd\x9d\x9d\xdb\xdd\x9d\x9d\x9f\xdd\x9f\x9f\x9f\x9b\xdf\xfd\xff\xff\xff\xff\xff\xff\xff\xff\xff\xff\xff\xff\xff\xff\xff\xff\x9d\x9d\x9d\xbd\x9d\xbd\xbd\xbd\xbd\xbd\x9d\x9d\xd9\xfd\xf9\x9f\x9b\xd9\xd9\xdb\xdb\xd9\xf9\x99\xdd\x9d\x9d\x9d\x9f\x9f\x9f\x9b\xd9\xfd\xdb\xdb\xd9\xdb\x9d\x9d\x99\xd9\x9d\xf9\xd9\xd9\xdb\xd9\xd9\xd9\xd9\xf9\x99\xdb\x9d\x99\xd9\xd9\xf9\xd9\xd9\x9d\x99\xd9\xd9\xd9\xdb\xdb\x9d\x9b\xdb\xdb\xd9\x9b\xd9\xd9\xd9\xdd\x9d\x9f\xff\xff\xff\xff\xff\xff\xff\xff\xff\xff\xff\xff\xff\xff\xff\xff\xd9\xf9\xf9\xd9\xf9\xd9\xd9\xdd\x9d\x99\xf9\xf9\xbd\x99\x99\xd9\xdd\xb9\x9f\x9d\x99\xd9\x9d\xbd\x99\xbd\x9b\xdb\xd9\xd9\xdd\xdd\xbd\x9f\x9d\xd9\xdb\xd9\xdb\xdb\xd9\xdf\x9d\x9d\xbd\x9f\x9d\xbd\x9f\x9d\xbd\x9d\xf9\x9d\x99\xf9\x9d\xbd\x9d\xbd\x9d\xb9\x99\xbd\x9d\xbd\x9d\x9d\x99\xd9\xd9\xd9\xdf\xd9\xf9\xf9\xfd\xbd\x9f\xdf\xff\xff\xff\xff\xff\xff\xff\xff\xff\xff\xff\xff\xff\xff\xff\xff\xfd\xd9\x9d\xbd\x9f\x9f\x9f\x9f\x9f\xdd\x9d\x9d\xd9\xdd\x9d\x99\x99\xd9\xd9\xd9\xdd\xbd\xd9\xd9\xfd\x99\xdd\x9d\xbd\xbd\xb9\x9f\xdb\xd9\xf9\xf9\xd9\xd9\xd9\xd9\xd9\xbd\xdb\xd9\xd9\xd9\xd9\xd9\xf9\xd9\xd9\xd9\x9d\x99\x9d\x99\xd9\xd9\xf9\xd9\xbd\x9d\x99\xd9\x99\xd9\xf9\xd9\xf9\x9d\x9f\x9f\x99\x9d\x9d\x9d\x9d\xd9\xf9\xff\xff\xff\xff\xff\xff\xff\xff\xff\xff\xff\xff\xff\xff\xff\xff\xff\xf9\xf9\xdb\xd9\xd9\xd9\xd9\xd9\xd9\xdb\xdb\xd9\x9f\x9b\xd9\xf9\xdd\xf9\x9d\xbd\xb9\xd9\xbd\x9d\x99\xdd\xb9\xd9\xd9\xd9\xdd\xf9\xd9\xdf\x9d\x9d\xbd\xbd\xbd\xfd\xbd\xdd\xbd\x9f\x9f\x9f\x9f\x9f\x9d\xbd\x9f\x9f\xd9\xf9\xd9\xd9\xf9\xd9\xd9\xf9\xd9\x99\x9d\x99\xdf\x9d\x9d\xbd\x9d\xbd\xbd\x9d\x9d\xdb\xdb\xdb\xdb\x9f\x9d\xff\xff\xff\xff\xff\xff\xff\xff\xff\xff\xff\xff\xff\xff\xff\xff\xff\xfd\x9f\x9d\x9f\x9f\x9f\x9f\x9f\x9f\x9d\x9d\x9f\xd9\x9d\x9d\x9d\xb9\x9d\x9d\x9d\x9d\x99\xd9\xdb\x9d\xb9\x9d\x9f\x9f\x9f\x9f\x9f\x9d\xf9\xf9\xdb\xd9\xd9\x9d\x99\xdb\xf9\xdf\x9d\xd9\xdd\x9d\xd9\xd9\xd9\xd9\xd9\x9d\x99\xf9\x9d\x9d\x9f\x9d\x9d\x99\xd9\x99\xbd\x99\xdb\xd9\x9d\x99\xd9\xd9\xdb\xdb\x9d\x9d\x9d\x9d\xd9\xdf\xff\xff\xff\xff\xff\xff\xff\xff\xff\xff\xff\xff\xff\xff\xff\xff\xff\xff\xd9\xdb\xd9\xd9\xd9\xd9\xd9\xd9\xf9\xf9\xd9\x99\xd9\xf9\x99\x9d\xf9\x9f\x9d\x9f\x9f\x9d\x99\xd9\xd9\xdb\xd9\xd9\xd9\xd9\xd9\xfd\x9d\x9f\xdd\x9f\x9d\xdb\xdf\xdd\xdf\x9d\xf9\x9f\x9b\xdb\x9f\x9f\x9d\xbd\x9d\x99\xd9\x9d\xbd\x9f\xd9\xf9\xd9\xdb\x9d\x99\xd9\xd9\x9d\x9f\xd9\xf9\x9f\x9f\x9d\x9d\x9f\x9f\x9f\x99\xf9\xbd\xff\xff\xff\xff\xff\xff\xff\xff\xff\xff\xff\xff\xff\xff\xff\xff\xff\xff\x9f\x9d\xbd\xbd\xbd\xbd\x9f\x9d\x9d\x9f\x9d\xdf\x9d\x9d\xfd\x99\xdf\x9d\x9b\xd9\xd9\xdb\xdd\xbd\x9d\x9d\x9d\xbd\xbd\xbd\x9f\x9b\xdb\xd9\xbd\x9d\x9b\x9d\x99\xbd\xf9\xdf\x9d\xf9\xdd\xdd\xd9\xd9\xdd\x9d\xbd\xbd\x99\xd9\xd9\xd9\x9d\x9d\xb9\x99\xd9\x99\xd9\x9b\xd9\xd9\x9d\x99\xd9\xd9\xdb\xdb\xd9\xd9\xd9\xdf\x9d\xdf\xff\xff\xff\xff\xff\xff\xff\xff\xff\xff\xff\xff\xff\xff\xff\xff\xff\xff\xd9\xd9\xd9\xd9\xd9\xd9\xf9\xdb\xd9\xd9\xdb\x99\xd9\xd9\x99\xd9\x9d\x99\xdd\x9f\x9d\x9d\x99\x9d\xb9\xd9\xf9\xd9\xdd\x9d\xbd\xdd\x9d\x9f\xdd\xf9\xdd\xdb\xdf\xd9\xdd\xf9\xdf\x9d\xbd\xb9\xbd\xbd\xb9\xf9\xd9\xd9\xd9\xf9\xdb\xd9\xfd\x99\x9d\x9d\x99\x99\xf9\x9d\x9d\xb9\xd9\x9d\xbd\xb9\xf9\xd9\xdb\xdb\xdb\xd9\x9f\x9f\xff\xff\xff\xff\xff\xff\xff\xff\xff\xff\xff\xff\xff\xff\xff\xff\xff\xff\xf9\xdb\xd9\xf9\xf9\xf9\xd9\xd9\xdb\xdb\xd9\xdd\x9f\x99\xdd\xb9\xdb\x9d\xb9\xd9\xdb\xdb\xd9\xd9\x9d\x9d\x99\xdb\xdb\xdb\xdd\xb9\xf9\xfd\x9f\x9d\xbd\xbd\x9d\x9f\x9f\x9f\x99\xfd\xd9\xdd\xd9\xd9\xdd\x9d\x9d\x9d\xbd\x9d\x9d\x9d\x99\xf9\xd9\xd9\xbd\x9d\x99\xd9\xd9\x9d\x9f\x9d\x99\xdd\x9d\xbd\x9d\x9d\x9d\x9f\xd9\xdf\xff\xff\xff\xff\xff\xff\xff\xff\xff\xff\xff\xff\xff\xff\xff\xff\xff\xff\xf9\xd9\xf9\xdd\x9d\x9f\x9f\x9f\x9d\x9d\x9d\xb9\xd9\x9d\xb9\x9d\x9d\x99\xdf\x9f\x9d\x9d\x9f\x9f\xd9\xf9\x9d\x9d\x9d\x9d\xf9\xdd\x9d\x99\xf9\xf9\xd9\xdb\xdb\xdd\xfd\xdd\xfd\x9f\x9d\xb9\xfd\xbd\xbd\xf9\xf9\xf9\xd9\xdb\xdb\xdb\xd9\x9d\x99\x9d\x99\x99\xd9\x99\xbd\xdb\xd9\x99\xd9\xbd\xbd\x9d\xb9\xdb\xdb\xd9\xbd\x9f\xff\xff\xff\xff\xff\xff\xff\xff\xff\xff\xff\xff\xff\xff\xff\xff\xff\xff\xff\x9d\x9d\xbd\xbd\x9d\x9d\xd9\xf9\xf9\xf9\xdf\x9d\xf9\xd9\xd9\x9f\xd9\x9d\x9d\x9f\x9d\x9d\x99\x9d\x9d\x9f\x9b\xdb\xd9\x9f\x9f\x9f\xd9\xdd\x9f\x9f\xd9\xdd\xbd\xdb\xdb\xdb\xd9\xdb\xdd\x9d\xd9\xd9\xdd\x9d\x9d\x9f\x9d\x9d\x9d\x9d\x99\xdb\xd9\x9d\x99\xbd\x9f\xd9\x9d\x9d\xdb\x9d\x99\xd9\xf9\xd9\xbd\x9d\x9f\xd9\xff\xff\xff\xff\xff\xff\xff\xff\xff\xff\xff\xff\xff\xff\xff\xff\xff\xff\xff\xf9\xdb\xdb\xd9\xd9\xf9\xdb\x9f\x9d\x9d\x9d\x99\xd9\x9d\x9f\x99\xd9\x9d\x99\x9f\x9d\x9f\x9d\xbd\xdb\x9f\x99\xdd\x9d\x9f\xd9\xd9\xd9\xdf\x9b\xdd\x9d\xbd\xf9\xdf\xfd\xfd\xdd\xfd\xf9\xd9\xf9\x9f\x9f\x9b\xdb\xd9\xf9\xd9\xf9\xd9\xdb\x9d\x99\xd9\xf9\x9d\xd9\xd9\x99\xf9\x9b\x99\xd9\xd9\xf9\xd9\xbd\xdd\xbd\xbd\x9d\xff\xff\xff\xff\xff\xff\xff\xff\xff\xff\xff\xff\xff\xff\xff\xff\xff\xff\xff\xff\x99\xd9\xd9\xf9\xd9\xf9\xdd\x9d\x9f\x9d\xbd\xdb\xd9\xd9\x9d\xb9\xd9\x9f\xd9\xdb\xd9\xd9\xd9\x99\xd9\x9d\x99\x9f\x9d\x9f\x9f\x9d\xb9\xdd\xdb\xdb\xdf\x9d\xbd\x9f\x9f\x9f\x9d\x9d\xf9\xdf\xd9\xd9\xdd\xd9\x9d\x9d\xbd\x9d\x9f\x9d\x99\xd9\x99\x9d\x99\x9b\x99\xdd\x9d\x9d\x9d\x9d\xbd\x99\x9d\xd9\xb9\xd9\xd9\xf9\xff\xff\xff\xff\xff\xff\xff\xff\xff\xff\xff\xff\xff\xff\xff\xff\xff\xff\xff\xff\xdf\x9d\xbd\x9f\x99\xd9\x99\xf9\xd9\xd9\xd9\x9d\x9b\x99\xd9\x9d\xb9\xd9\x9f\x9d\x9d\xbd\x9d\x9d\x9d\x99\x9f\xd9\xdb\xd9\xd9\xf9\xdd\xbd\xbd\x9d\xd9\xfd\xfd\xfd\xfd\xf9\xfd\xf9\xdf\x9d\xbd\xbd\xb9\xfd\xbd\xd9\xd9\xdb\xd9\xd9\xd9\x9f\x9d\x9b\xd9\xd9\xd9\xb9\xd9\xd9\xd9\xb9\xd9\xdd\xb9\x9d\xd9\xf9\xf9\xdd\xff\xff\xff\xff\xff\xff\xff\xff\xff\xff\xff\xff\xff\xff\xff\xff\xff\xff\xff\xff\x9d\xbd\x9d\x9d\xdf\x9d\xf9\xd9\xf9\xdb\xdf\x99\xdd\xd9\xb9\xd9\xd9\x9d\x99\xdb\xd9\xd9\xf9\xf9\xf9\xdf\x99\x9d\x9d\x9f\x9d\x9f\x99\xd9\xdb\xdb\xdf\x9d\xbd\xdb\xdb\xdf\xdb\xdd\xbd\xdb\xdd\xd9\xdd\x99\xd9\xbd\x9d\xbd\x9d\x9f\x99\xd9\xd9\x9d\x99\x9d\x99\xdd\xb9\xf9\xbd\xd9\x9d\xb9\xd9\xdb\x9f\x9d\x9d\xbf\xff\xff\xff\xff\xff\xff\xff\xff\xff\xff\xff\xff\xff\xff\xff\xff\xff\xff\xff\xff\xf9\xd9\xf9\xf9\x99\xd9\x9d\xbd\x9d\x9d\x99\xdf\x99\xbd\x9d\x99\xd9\x99\xd9\xf9\xd9\xf9\xd9\x9d\x9d\xb9\xd9\xf9\xf9\xf9\xdb\xd9\xdf\xdb\xdd\xbd\xd9\xff\xdf\xff\xdf\xdf\x9d\xdb\xd9\xf9\xdb\x9f\xdb\x9d\xf9\xdd\xbd\x9d\x9b\xd9\x9f\x99\x99\xd9\x99\xf9\x9d\x99\x9d\x99\xd9\x99\xf9\x9d\x9d\xbd\xd9\xdb\xdb\xdf\xff\xff\xff\xff\xff\xff\xff\xff\xff\xff\xff\xff\xff\xff\xff\xff\xff\xff\xff\xff\xfd\xdb\xd9\xd9\xfd\xf9\xfd\x9d\xbd\xbd\x9f\xd9\x9d\xd9\xd9\x99\xf9\x9d\xb9\xd9\xf9\xd9\xd9\xd9\x9d\x9d\x9d\x9d\x9d\x9d\xbd\x9d\xbd\x9d\xdb\xdd\xbd\xbd\x9f\x9d\xfd\xbd\xf9\xfd\xf9\xdf\x9d\xd9\x9d\xd9\x9d\xb9\xd9\xd9\xdd\x9d\x99\xd9\xdb\x9d\x99\x9d\x99\xdb\xd9\xd9\xd9\xd9\x9d\x99\x99\xd9\x9f\x9d\x9d\xdf\xff\xff\xff\xff\xff\xff\xff\xff\xff\xff\xff\xff\xff\xff\xff\xff\xff\xff\xff\xff\xff\x9d\x9d\xbd\x99\x9d\x99\xf9\xd9\xdb\xd9\x9f\xdb\x9d\x9b\xd9\xd9\x99\xd9\x9d\x9d\xbd\x9f\x9f\x9f\x99\xf9\x9d\xd9\xf9\xd9\xf9\xd9\xf9\xfd\xdb\xdf\xdf\xfd\x00\x9f\xdf\xdf\x9f\xdf\x9d\xf9\xdf\xdb\xdf\x9d\xd9\xf9\xf9\xbd\x9f\x9d\x99\x9d\x9b\xd9\xd9\xd9\x9d\x99\xf9\x9b\x9d\x9b\xd9\xf9\x9f\x9d\x9f\x99\xff\xff\xff\xff\xff\xff\xff\xff\xff\xff\xff\xff\xff\xff\xff\xff\xff\xff\xff\xff\xff\xff\x9d\xb9\xdb\xdd\xbd\x9d\x9d\x9d\x9d\x9d\x99\x9d\x9b\xd9\x9d\x9d\x99\x9d\x9b\xd9\xdb\xd9\xd9\xd9\xdd\x9d\xb9\xbd\x9f\x9d\xd9\xf9\xdf\x9f\x9d\xf9\xfd\xff\x90\x9b\xdf\x9f\xdf\x9d\xfd\x9d\xbd\x9d\x99\xdb\x9d\x9d\x9d\xd9\x9d\x99\xf9\xd9\x9d\x99\xf9\x9b\xd9\xf9\x99\xd9\xdb\x9d\x99\x99\xf9\xdb\xd9\xdf\xff\xff\xff\xff\xff\xff\xff\xff\xff\xff\xff\xff\xff\xff\xff\xff\xff\xff\xff\xff\xff\xff\xf9\xdd\x9d\x99\xd9\xfd\x9f\x9b\xd9\xf9\xdd\x99\xd9\x9d\x9b\x9f\x99\xdb\x9d\x99\xd9\xdb\xd9\x9f\x9b\xd9\xd9\xd9\xd9\xdb\xdf\x9f\xd9\xfd\xfd\x9f\xdb\xdf\t\x90\x9f\xff\xdb\xdf\xdb\xdf\xd9\xf9\xfd\xf9\xdf\x9d\xbd\x9b\xd9\x9d\x99\x99\xd9\x9d\x99\x9d\x99\x9d\x9d\x9d\x99\xd9\x9d\x9d\x9d\x9d\x9f\xd9\xff\xff\xff\xff\xff\xff\xff\xff\xff\xff\xff\xff\xff\xff\xff\xff\xff\xff\xff\xff\xff\xff\xd9\xdb\x9d\xbd\xbd\x99\x99\xd9\xd9\xd9\xdb\x9d\xb9\xd9\x99\xd9\x9d\x99\xd9\xdf\x9f\x9d\x9f\x9d\x9d\x9d\x9d\x9f\x9d\xbd\x99\xdd\x9f\x9d\xbd\xfd\xfd\xfd\x90\xd9\x99\xdd\xfd\xf9\xfd\x9d\xbd\xd9\xd9\x9d\x99\xd9\xd9\x9d\x9d\xb9\xd9\xf9\x9d\x99\x9d\x99\x9d\x99\x99\xb9\x99\x9d\x9b\x99\xf9\xbd\x99\x9f\xff\xff\xff\xff\xff\xff\xff\xff\xff\xff\xff\xff\xff\xff\xff\xff\xff\xff\xff\xff\xff\xff\xff\x99\xd9\xd9\xd9\x9d\xfd\x9d\x9b\xd9\x99\xd9\xd9\xbd\x9d\x9d\x99\x9d\x9b\x99\xd9\xf9\xd9\xdb\xd9\xdb\xdb\xd9\xf9\xdd\xfd\xf9\xfd\xdf\xdb\xdb\xfd\xff\x0b\x00\xd0\x9b\x9f\xfd\x9f\xf9\xdb\xdb\xdf\x9f\xd9\xf9\x9f\xd9\xd9\xd9\x9d\x9d\x9b\x9d\xb9\xd9\xb9\xd9\xf9\xd9\x9d\x99\xd9\xd9\x9d\xdb\xdf\x9d\xff\xff\xff\xff\xff\xff\xff\xff\xff\xff\xff\xff\xff\xff\xff\xff\xff\xff\xff\xff\xff\xff\xf9\xdd\xbd\x9d\x9f\x99\x99\xf9\xd9\x9f\x9d\xb9\x9d\x99\x99\x9f\x99\xd9\xd9\xd9\xd9\x9d\xbd\x9d\x9f\x9d\x9d\x9d\x9d\xb9\xdb\xdf\x9f\xf9\xfd\xfd\xff\xdf\xc9\xd9\t\x90\t\xdf\xfd\x9d\xf9\xdd\x99\xd9\x9d\x9d\xf9\x9f\x9d\x99\xd9\x99\x9d\x99\x9d\x99\xd9\x99\x99\x99\xdb\x99\x99\x99\xd9\x9d\x99\xdf\xff\xff\xff\xff\xff\xff\xff\xff\xff\xff\xff\xff\xff\xff\xff\xff\xff\xff\xff\xff\xff\xff\xff\x9b\xdd\xb9\xd9\xd9\xd9\x9d\xbd\x99\xd9\xd9\xd9\xd9\xd9\xbd\x9d\xb9\x99\xdb\x9d\xdb\xd9\xd9\xbd\x9d\xbd\x9f\x9f\xdd\xbd\x9d\xfd\x9f\xdf\x9f\xdf\xff\x9b\x90\x99\xc9\x00\xbd\x9f\xdf\x9d\xf9\xfd\xf9\xfd\x9d\x99\xd9\xd9\xbd\x9b\x9d\x99\x99\x99\x99\x99\x9d\x99\x99\x99\x9d\xbd\x9d\x9b\xd9\x9f\x9f\xff\xff\xff\xff\xff\xff\xff\xff\xff\xff\xff\xff\xff\xff\xff\xff\xff\xff\xff\xff\xff\xff\xff\x9d\x99\x9d\xb9\x9f\x99\xd9\x99\xd9\xd9\x9d\xb9\x9b\x99\xd9\x99\x9d\x9d\x99\xd9\x99\xd9\xf9\xd9\xdb\xd9\xf9\xd9\xdb\xdd\xfb\xdb\xfd\xbd\xfd\xff\xfd\x00\xe9\t\x90\x90\t\xf9\xfd\xf9\xd9\xd9\x9d\x99\xdb\x9d\x99\xd9\xd9\x9d\x99\xd9\x99\xd9\x99\x9d\x99\x99\xd9\x9d\x99\x99\x9b\xd9\x9f\xd9\xdf\xff\xff\xff\xff\xff\xff\xff\xff\xff\xff\xff\xff\xff\xff\xff\xff\xff\xff\xff\xff\xff\xff\xff\xd9\xd9\xf9\xd9\xd9\xd9\xbd\x9d\x99\x9b\xd9\xdd\x9d\x99\x99\xd9\xd9\xdb\x9d\x9b\xdd\xb9\xd9\xd9\xd9\xd9\xd9\xfd\xbd\xdb\xdd\xfd\xdf\xdf\xfd\xfd\xff\xb9\x90\xda\x9d\t\x00\t\x9b\x9f\xf9\xdf\xd9\xdb\xd9\xdb\xd9\xb9\x99\x99\x99\x99\xd9\x99\xd9\x99\x99\x99\x99\x99\x99\x9d\x9d\x9d\x99\xd9\x9f\xff\xff\xff\xff\xff\xff\xff\xff\xff\xff\xff\xff\xff\xff\xff\xff\xff\xff\xff\xff\xff\xff\xff\xf9\xbd\x99\x9d\x99\x99\xd9\x99\xdb\xd9\x99\x99\x99\xd9\xd9\xbd\x9b\x9d\x99\xd9\x9d\x9d\x9f\x9f\x9f\x9f\x9d\x9f\xdb\xd9\xf9\xfb\xfd\xf9\xff\xdf\xdf\x00\xcb\x99\t\x90\xdb\x00\x00\x9d\x9f\x99\x9f\x9d\x9d\x9d\x99\xd9\x99\xd9\x9d\x99\x99\x99\x99\x99\x99\x99\x99\x99\x9d\x99\x99\x9b\xd9\xb9\xdf\xff\xff\xff\xff\xff\xff\xff\xff\xff\xff\xff\xff\xff\xff\xff\xff\xff\xff\xff\xff\xff\xff\xff\xf9\xd9\xd9\xf9\x9d\xbd\x9d\xbd\x99\x99\x9b\x99\x99\x99\x9b\xd9\x9d\x99\xd9\xbd\x99\xdf\x9d\x9d\x9d\x9d\x9f\xd9\xfd\xdf\xdf\xdd\xdb\xdf\xdf\xff\xff\x9d\xb0\x00\x99\x0f\x00\x00\x9e\x90\xbd\x9f\xd9\xd9\x9f\x99\x9d\x99\xd9\x99\x99\x99\x99\x99\x99\x99\x99\x99\x99\x9d\x99\x99\xbd\x9d\x99\xdd\xff\xff\xff\xff\xff\xff\xff\xff\xff\xff\xff\xff\xff\xff\xff\xff\xff\xff\xff\xff\xff\xff\xff\xff\xfd\x99\xbd\x99\xf9\xd9\x99\x99\x99\x99\xd9\xdb\xd9\x99\xd9\x9d\x99\x9d\xb9\xd9\x9f\x99\x9d\x9f\x9f\x9f\x9d\x9f\xd9\xf9\xf9\xff\xff\xfd\xff\xdf\xdf\xda\x90\x90\x90\x99\x90\x00\t\t\t\x99\x9d\xbd\x99\x9d\x99\x99\x99\x99\x99\x99\x99\x99\x99\x99\x99\x99\x99\x99\x99\x9d\x99\x99\xf9\x99\xff\xff\xff\xff\xff\xff\xff\xff\xff\xff\xff\xff\xff\xff\xff\xff\xff\xff\xff\xff\xff\xff\xff\xff\xff\x9d\x99\xd9\x99\x99\x99\xd9\x99\xd9\x99\x99\x99\xb9\x9d\x99\xd9\xf9\x9d\x99\xd9\x9d\xdb\xd9\xd9\xdd\xf9\xf9\xdf\xdf\xdf\xdb\xdf\xdf\xdf\xff\xff\t\x00\t\t\t\x00\x99\x00\x90\x00\x99\x99\x99\xd9\x99\x99\x99\x99\x99\x99\x99\x99\x99\x90\x99\t\x99\x99\x99\x99\x99\x9d\x9d\x9d\x99\xff\xff\xff\xff\xff\xff\xff\xff\xff\xff\xff\xff\xff\xff\xff\xff\xff\xff\xff\xff\xff\xff\xff\xff\xff\x99\x99\x99\xd9\x99\xdb\x99\x99\x99\xd9\x99\x99\xd9\x99\xf9\x99\x9d\x99\x9f\x9d\x9b\x9d\xbd\xbd\xb9\xdf\x9f\x9f\xdb\xdf\xdf\xfd\xff\xfd\xff\xff\x90\x9a\x90\x90\xf0\x9d\x00\x00\x00\x90\x00\x99\x99\x99\x99\x99\x90\x99\x99\x99\t\x99\x99\x99\x90\x99\t\x99\x99\x99\xd9\x99\x99\x99\x9d\xff\xff\xff\xff\xff\xff\xff\xff\xff\xff\xff\xff\xff\xff\xff\xff\xff\xff\xff\xff\xff\xff\xff\xff\xff\xd9\xd9\xf9\x99\x9d\x99\x99\x9d\x99\x99\x9d\x99\x99\x99\x99\xd9\x99\xf9\xd9\x99\xf9\xd9\xd9\xd9\xdd\xbd\xdd\xfd\xbd\xf9\xff\xdf\xfd\xff\xff\xf9\x90\x00\x00\x0c\x99\x0b\t\x00\x90\x00\x00\x00\x99\x99\x99\x99\x99\x90\x99\x99\x99\x90\x99\t\t\t\x99\x99\x99\x99\x99\x99\xbd\x9f\x9b\xff\xff\xff\xff\xff\xff\xff\xff\xff\xff\xff\xff\xff\xff\xff\xff\xff\xff\xff\xff\xff\xff\xff\xff\xff\xf9\x99\x99\x9d\x99\x99\x9d\x99\x99\x99\x99\x9d\x99\xd9\xd9\x99\xd9\x99\x99\x9d\x9d\x9d\xbd\xbd\xdb\xdd\xbf\x9f\xdf\xdf\xfd\xff\xdf\xff\xfd\x9d\x9a\x00\t\xdb\x00\x90\x00\x00\x00\x00\x00\x00\x00\x00\x00\t\x99\x99\x90\x99\x99\x99\x90\x90\x90\x90\x90\x90\x99\x99\x99\x9d\x99\x99\x9d\xff\xff\xff\xff\xff\xff\xff\xff\xff\xff\xff\xff\xff\xff\xff\xff\xff\xff\xff\xff\xff\xff\xff\xff\xff\xf9\x99\x9d\x99\xf9\x9d\x99\x99\x99\x99\x99\x99\x99\x99\x99\x99\x99\x99\xd9\xdb\xd9\xbd\x9d\x9f\x9d\x9f\xdd\xf9\xf9\xfd\xff\xdf\xff\xf9\xb9\xbf\x9c\x90\x0e\x90\x90\x99\x00\x9a\x90\x00\x00\x00\x00\x00\x00\x00\x00\t\x99\t\t\t\x90\x00\t\t\x99\x99\x99\x99\x99\x99\x99\x9d\x9b\xff\xff\xff\xff\xff\xff\xbf\xff\xbf\xbf\xff\xff\xff\xff\xff\xff\xff\xff\xff\xff\xff\xff\xff\xff\xff\xff\x9d\x9b\x99\x99\x99\x99\x99\x99\x99\x99\x99\x99\x99\x99\x99\x99\x99\x99\x99\x9d\x9d\xbd\xd9\xff\xd9\xf9\xdf\xdf\xdf\xdf\xff\xff\x99\xdc\x9d\t\x00\xb0\x90\x00\t\x00\x00\x00\x00\x00\x00\x00\x00\x00\x00\x00\x00\x00\x90\x90\x90\x00\t\x00\x90\x90\x99\x90\x99\x99\x99\x9d\x99\x9d\xff\xff\xff\xff\xbf\xfb\xdf\x9f\xfd\xff\x9f\xbf\x9f\xfb\xff\xff\xff\xff\xff\xff\xff\xff\xff\xff\xff\xfd\x99\x99\xd9\x99\x99\x99\x99\x99\x99\x99\t\x99\x99\x99\x99\x90\x99\x99\x9d\x99\xd9\xd9\xbd\x9d\xbf\xdf\xf9\xff\xdf\xff\xf9\x99\xc9\xa9\xff\x99\t\t\n\t\x90\t\t\x00\x00\x00\x00\x00\x00\x00\x00\x00\x00\x00\x00\x00\x00\x00\x00\t\t\t\x90\x99\x99\x99\x99\x99\x99\x9f\xff\xff\xff\xbf\xff\xbf\xfb\xbf\xbf\xfb\xfb\xf9\xfb\x9b\xdb\xdb\xf9\xff\xbf\xff\xff\xff\xff\xff\xff\xff\x99\x99\x99\x99\x99\x9d\x99\x99\x90\x99\x99\x99\t\x90\x99\x99\x99\xd9\x9b\xdf\x9f\x9f\xdf\xdb\xdd\xdb\xdf\xfd\xff\xf9\t\xf0\x9f\xdf\xf9\x90\xb0\x0b\t\x00\t\x90\xa0\x00\x00\x00\x00\x00\x00\x00\x00\x00\x00\x00\x00\x00\x00\x00\t\x00\x99\x90\x99\x99\t\t\x99\x99\x99\x9f\xff\xff\xfd\xf9\xfb\xf9\xbd\xff\xfb\xbd\xbd\xbf\xbd\xbf\x9b\xbd\xbf\xbd\xfd\xbb\xdb\xff\xff\xff\xff\xff\xd9\x9d\x99\x99\x99\x99\x99\t\x99\x99\x99\x99\x90\x90\x90\x99\x99\x99\x9d\x99\xd9\xd9\xd9\xbd\xdb\xfd\xfd\xff\xb9\t\x90\x9d\xf9\xbd\xff\x9d\t\x00\x0b\t\x00\xb9\t\x00\x00\x00\x00\x00\x00\x00\x00\x00\x00\x00\x00\x00\x00\x00\x00\x90\t\t\t\t\x99\x90\x99\x99\x99\x9d\xff\xff\xbb\xff\xbd\xff\xfb\xdb\xfd\xfb\xfb\xdb\xfb\xdb\xfd\xbd\xbd\xbb\xbf\xdb\xff\x9b\xfb\xff\xff\xff\xf9\x99\x99\x99\xd9\x99\t\x99\x99\x90\x99\t\t\t\t\x90\x99\x99\x99\xd9\xf9\xf9\xfd\xdb\xdd\xff\xff\t\t\x00\t\x0b\x9c\x9b\x9d\x90\x90\x00\x90\x9e\x9b\xc0\x90\x00\x00\x00\x00\x00\x00\x00\x00\x00\x00\x00\x00\x00\x00\x00\x00\x00\x90\x99\x90\x99\t\x99\t\x90\x99\x9f\xff\xfb\x9d\xb9\xff\xbf\x9f\xbf\xdb\xbd\xbd\xbd\xbd\xbf\x9b\xfb\xfb\xdf\xdb\xff\x9f\xff\x9f\xbd\xbf\xff\xf9\x99\x99\x99\x99\x99\x99\x99\x90\x99\x90\x99\x99\x99\x99\x99\x99\x99\x9d\xbd\x9d\x9d\x99\xfd\xbf\x99\x90\x99\x00\t\x00\xb0\xdb\r\x0b\t\t\r\x00\t\x00\x99\x00\x00\x00\x00\x00\x00\x00\x00\x00\x00\x00\x00\x00\x00\x00\x00\x00\x00\x00\x90\t\x90\x99\t\x99\t\x90\x9f\xff\x99\xfb\xff\xfb\xf9\xfb\xf9\xfb\xdb\xfb\xfb\xfb\xdb\xbd\xf9\xf9\xfb\xbb\xf9\xfb\xf9\xbf\x9f\x9f\xff\xf9\x99\x99\x99\x99\x99\x99\x99\t\x99\x00\x99\t\x99\x99\x99\x99\xd9\x99\xd9\xf9\xdb\xdf\xdb\xd9\x90\t\x00\t\x00\t\t\x90\x90\xbd\x99\xc0\x9b\xda\x90\x90\x0b\x00\x00\x00\x00\x00\x00\x00\x00\x00\x00\x00\x00\x00\x00\x00\x00\x00\x00\x00\x00\x90\t\t\x90\x99\x99\x99\x0b\xff\xa9\xb9\xbd\xbd\xbf\xbd\xbf\xb9\xf9\xf9\xfd\xbd\xbd\xfb\xfb\xff\xbd\xfd\xbf\xbd\xbf\xdb\xfb\xf9\xbf\xf9\x90\x99\x99\x99\t\x99\x99\x99\t\x99\x99\x99\x99\x90\x99\x99\xb9\xd9\xf9\xdb\xd9\x99\x99\x90\x00\x00\x90\x90\x90\x90\x90\t\t\xd9\t\xb0\x00\x99\x00\x00\t\t\x00\x00\x00\x00\x00\x00\x00\x00\x00\x00\x00\x00\x00\x00\x00\x00\x00\x00\x00\t\x00\x90\x99\t\x90\x99\x9d\xf9\x99\xbd\xbb\xfb\xdb\xfb\xdb\xff\xbf\xbf\x9b\xfb\xfb\x9f\x9f\x9f\xbf\xbf\x9f\x9f\x9b\xbd\xbd\xbf\x9d\xbf\x99\x90\x99\x99\x99\x99\x90\x99\x90\x99\x99\x90\x90\x99\t\x9d\x99\x99\x99\x99\x90\t\x00\x00\x90\x00\t\x00\x00\x90\x0b\x90\xf0\xad\t\t\x99\x0c\xf9\t\t\x00\x00\x00\x00\x00\x00\x00\x00\x00\x00\x00\x00\x00\x00\x00\x00\x00\x00\x00\x00\x00\t\x00\x90\x99\x99\x90\x9f\xb0\x9b\x0b\x9f\x9f\xbf\x9f\xbf\x9b\xdb\xdb\xff\x9f\xff\xfb\xff\xbf\xdb\xdb\xfb\xfb\xfd\xbb\xf9\xf9\xbb\x90\x99\x99\x99\x99\x99\t\x99\x99\t\t\t\x99\x99\x99\x99\x99\x99\x99\x90\x90\x00\x00\x00\x00\x00\x00\x00\x90\xf9\x00\x90\x00\x99\xd9\x90\xd9\x00\x0b\x9a\x00\x00\x90\x00\x00\x00\x00\x00\x00\x00\x00\x00\x00\x00\x00\x00\x00\x00\x00\x00\x00\x00\x00\x00\t\t\x90\x99\x99\xf0\t\t\x99\xfd\xbf\xbd\xbd\xbd\xbd\xfb\xfb\xf9\xff\x9f\xbd\xf9\xfd\xbf\xbf\xdb\xdb\xdb\x9f\x9b\xf9\xf9\x90\x90\x99\x99\x99\t\x99\t\t\x99\x99\x99\x90\x99\x99\x99\x99\x99\x00\x00\x00\x00\x00\x00\x00\x00\x00\t\t\x90\t\t\x9b\x90\x90\x99\x00\x00\x90\x90\xbc\x90\x00\x00\x00\x00\x00\x00\x00\x00\x00\x00\x00\x00\x00\x00\x00\x00\x00\x00\x00\x00\x00\x00\x00\x00\t\t\t\x9f\x90\x9b\x9b\x9b\xbd\xbb\xfb\xfb\xfb\xbd\xbd\xbf\xbf\xf9\xff\xbf\xfb\xfb\xdb\xff\xfb\xfb\xf9\xfb\x9b\x9a\x99\t\x90\x99\t\x99\x99\x99\x90\t\t\x99\x99\x99\x90\x99\t\x00\x00\x00\x00\t\t\t\x00\x90\x00\x00\x9a\xd0\x90\xb0\x00\xf0\xf9\t\xdb\t\t\x0c\x90\t\t\x00\x00\x00\x00\x00\x00\x00\x00\x00\x00\x00\x00\x00\x00\x00\x00\x00\x00\x00\x00\x00\x00\x00\t\x99\x90\xdb\t\x00\x90\xbd\xbb\xdb\xdb\xdb\xdf\xbf\xbf\xff\xdb\xfb\xf9\xf9\xff\x9f\xf9\xfb\x9f\x9f\xb9\xbd\xbd\x99\xa9\x90\x99\t\x99\t\t\t\x99\x90\x99\t\x99\t\x99\x90\x90\x00\x00\x00\x00\x00\x00\x00\x00\x00\x00\t\t\x9a\x90\t\x90\x99\xcb\x90\xb0\x00\x00\xb9\x0b\x00\x00\x00\x00\x00\x00\x00\x00\x00\x00\x00\x00\x00\x00\x00\x00\x00\x00\x00\x00\x00\x00\x00\x00\x00\x00\x00\x90\x90\x00\x90\x9b\x9b\xbd\xbf\xbf\xbf\xbb\xdf\xdb\xf9\xbf\x9f\x9f\xbf\xbd\xfb\xff\xbd\xfb\xf9\xff\xdb\x9b\xb9\x99\t\t\x99\t\x99\x99\x99\t\t\x90\x99\x90\x90\x00\x00\x00\x00\x00\x00\x00\x00\t\x00\x00\x00\x00\x00\x00\t\t\x90\xad\x0f\x9d\t\t\t\t\x90\x90\t\x00\x90\x00\x00\x00\x00\x00\x00\x00\x00\x00\x00\x00\x00\x00\x00\x00\x00\x00\x00\x00\x00\x00\x00\x00\t\x00\x90\t\t\t\x9b\xdb\xdb\xdf\xbd\xbd\xfb\xbf\x9f\xf9\xfb\xfb\xdf\x9f\xbf\xdb\xdf\xbf\x9f\xb9\xb9\xf9\x9d\xb0\x90\x90\x90\x99\t\t\x90\x90\t\t\x99\t\x00\x00\x00\x00\x00\x00\x00\x00\x00\x00\x00\x90\x90\x00\x00\x90\x90\t\xa0\x99\xb9\xfb\xd0\x9a\x00\x00\t\t\x00\x90\x00\x00\x00\x00\x00\x00\x00\x00\x00\x00\x00\x00\x00\x00\x00\x00\x00\x00\x00\x00\x00\x00\x00\x00\x00\x00\x00\x00\x00\x90\xbd\xbb\xfb\xf9\xfb\xff\xbf\xdb\xf9\xbb\xb9\xbd\xbb\xfb\xdb\xff\xfb\xdb\xf9\xdb\xfb\x99\xa9\t\x00\t\t\t\x99\x90\x90\x90\x90\x90\x90\x00\x00\x00\x00\x00\x00\x00\x00\x00\x00\x00\x00\x00\x00\x00\x00\t\n\x90\x99\x00\xcf\r\xbd\x99\x00\x90\x0b\x00\x9a\t\x00\x90\x00\x00\x00\x00\x00\x00\x00\x00\x00\x00\x00\x00\x00\x00\x00\x00\x00\x00\x00\x00\x00\x00\x00\x90\x00\x00\x00\t\x0b\x9f\x9f\xbf\x9f\x9f\xb9\xbd\xbf\x9d\xbf\x9b\xdb\x9f\xbd\xb9\xfb\xf9\xfb\xbd\x9f\xb9\x9b\x9b\x99\t\t\x90\x90\x90\t\x00\x00\x90\x00\x00\x00\x00\x00\x00\x00\x00\x00\x00\x00\x00\x00\x00\x90\t\x00\x00\x90\r\xad\xb9\x99\xfb\x90\x9e\x90\xa0\x90\x90\t\x00\x00\x00\x00\x00\x00\x00\x00\x00\x00\x00\x00\x00\x00\x00\x00\x00\x00\x00\x00\x00\x00\x00\x00\x00\x00\x00\x00\x00\x00\x90\x99\xf9\xfb\xdb\xfb\xfb\xdb\xfb\x9b\xbb\x99\xbd\xbd\xbb\xdb\xff\xfd\xfb\xf9\xfb\xf9\xdb\t\t\x00\x00\x90\t\t\t\x00\t\x00\x00\x00\x00\x00\x00\x00\x00\x00\x00\x00\x00\x00\x00\t\t\x00\x00\x00\x90\t\x0b\x90\xd0\x0b\x9d\t\x99\x99\t\xa9\x00\x90\x00\x90\x90\x00\x00\x00\x00\x00\x00\x00\x00\x00\x00\x00\x00\x00\x00\x00\x00\x00\x00\x00\x00\x00\x00\x00\x00\x00\x00\x00\x00\x9b\xbf\xbd\xbf\xbd\xbd\xbd\xb9\xf9\xd9\x9f\xb9\xb9\xbd\xbb\xdb\x9b\xbb\xdb\x9f\x9b\xb9\x99\xb0\t\t\x00\x99\t\x00\x00\x90\x00\x00\x00\x00\x00\x00\x00\x00\x00\x00\x00\x00\x00\x00\x00\x00\x00\x00\t\n\x90\x99\x0f\x90\x9d\xcb\x90\x90\xc9\x00\x90\xb0\x00\x9a\x00\x00\x00\x00\x00\x00\x00\x00\x00\x00\x00\x00\x00\x00\x00\x00\x00\x00\x00\x00\x00\x00\x00\x00\x00\x00\x00\x00\x00\t\r\xbd\xbf\xbd\xbb\xdb\xb9\xf9\x9b\xb9\xb9\x99\xbd\xb9\xf9\xbf\xff\xdf\xbd\xbb\xf9\xdb\t\t\x00\x00\x90\x00\x00\x00\x90\x00\x00\x00\x00\x00\x00\x00\x00\x00\x00\x00\x00\x00\x00\x00\x00\x00\x00\t\x00\t\t\n\x90\xf9\x0b\x90\x90\x9b\x90\x90\xb0\t\x00\t\t\x00\x90\x00\x00\x00\x00\x00\x00\x00\x00\x00\x00\x00\x00\x00\x00\x00\x00\x00\x00\x00\x00\x00\x00\x00\x00\x00\x00\x00\x99\xbf\x9b\xfb\xdb\xf9\xf9\xbb\xd9\x9b\x9b\xdb\x9b\x9b\x9f\x99\xb9\xbf\x9f\x99\xfb\xbd\xb0\x90\x90\x00\x00\x90\x00\x90\x00\x00\x00\x00\x00\x00\x00\x00\x00\x00\x00\x00\x00\x00\x00\x00\x00\x00\x00\x00\t\x00\x9a\x99\t\t\r\xfb\xa9\x00\x9a\x90\x90\x90\t\x00\x00\x00\x00\x00\x00\x00\x00\x00\x00\x00\x00\x00\x00\x00\x00\x00\x00\x00\x00\x00\x00\x00\x00\x00\x00\x00\x00\x00\x00\x90\x0b\xf9\xfb\xdb\xf9\x9b\x9b\xd9\xb9\xbd\xbd\xb9\xf9\xf9\xf9\xbf\x9f\xb9\xfb\xfb\x9f\x9b\x99\t\x00\x00\x00\x00\x00\x00\x00\x00\x00\x00\x00\x00\x00\x00\x00\x00\x00\x00\x00\x00\x00\x00\x00\x00\t\x00\x00\xa9\t\xc0\xb0\xf9\xcb\x9d\x90\x0b\x00\x9c\x00\xa9\x00\x00\x90\xb0\x00\x00\x00\x00\x00\x00\x00\x00\x00\x00\x00\x00\x00\x00\x00\x00\x00\x00\x00\x00\x00\x00\x00\x00\x00\x00\x00\x00\x9b\x9f\xbd\xbb\x9b\xbb\xdb\x9b\x9b\xdb\xdb\xdf\x9b\xf9\xf9\xf9\x9b\x9f\x99\xb9\xff\x9b\x00\x90\x00\x00\x00\x00\x00\x00\x00\x00\x00\x00\x00\x00\x00\x00\x00\x00\x00\x00\x00\x00\x00\x00\x00\t\x00\t\t\t\t\xa9\t\x90\x90\xdf\t\x00\x9a\x9b\x90\x90\x90\x90\x00\t\x00\x00\x00\x00\x00\x00\x00\x00\x00\x00\x00\x00\x00\x00\x00\x00\x00\x00\x00\x00\x00\x00\x00\x00\x00\x00\x00\x00\xbd\xb9\xfb\xf9\xf9\xd9\xb9\xb9\xf9\xbd\xbd\xbb\xfd\xbf\x9f\x9f\xbd\xb9\xff\x9f\x9b\xf9\xb9\x00\x00\x00\x00\x00\x00\x00\x00\x00\x00\x00\x00\x00\x00\x00\x00\x00\x00\x00\x00\x00\x00\x00\x00\x00\x00\x00\x00\x00\t\t\x9b\xc9\xf9\xad\x90\t\t\x00\x99\t\x00\xa9\x00\x90\x00\x00\x00\x00\x00\x00\x00\x00\x00\x00\x00\x00\x00\x00\x00\x00\x00\x00\x00\x00\x00\x00\x00\x00\x00\x00\x00\x00\x0b\xfb\xdb\x9b\x9b\xb9\x9d\x9f\x9f\x9b\xff\xdf\xbf\xdb\xfb\xf9\xf9\xdb\x9b\xf9\xf9\xbf\x90\x90\x00\x00\x00\x00\x00\x00\x00\x00\x00\x00\x00\x00\x00\x00\x00\x00\x00\x00\x00\x00\x00\x00\x00\x00\x00\x00\t\t\n\x9a\xd0\x9a\xd9\x9f\xb0\x90\x9a\x9b\x00\xa0\t\x90\xb0\x00\x90\x00\x00\x00\x00\x00\x00\x00\x00\x00\x00\x00\x00\x00\x00\x00\x00\x00\x00\x00\x00\x00\x00\x00\x00\x00\x00\x00\x9b\xdb\xbd\xbd\xb9\xdb\x9b\xb9\xff\xff\xdb\xff\xff\xff\xdf\xff\xbf\xbf\x9f\x9b\xb9\xf9\xb9\x00\x00\x00\x00\x00\x00\x00\x00\x00\x00\x00\x00\x00\x00\x00\x00\x00\x00\x00\x00\x00\x00\x00\t\x00\x00\t\x00\x00\xbd\t\x0b\xd9\xfe\x9f\x9c\x90\xb9\xa9\t\x99\xf0\x00\x90\x90\x00\x00\x00\x00\x00\x00\x00\x00\x00\x00\x00\x00\x00\x00\x00\x00\x00\x00\x00\x00\x00\x00\x00\x00\x00\x00\x00\t\xbd\xbb\xdb\x9b\x99\xb9\xfb\xdf\xfb\xdf\xbf\xfb\xdb\xff\xbf\xf9\xfd\xf9\xf9\xbd\x9f\xbd\xb0\x00\x00\x00\x00\x00\x00\x00\x00\x00\x00\x00\x00\x00\x00\x00\x00\x00\x00\x00\x00\x90\x00\x00\x00\x00\x00\x00\x00\x90\x90\x0b\x9d\xaf\x99\x0f\xb9\x0b\t\t\x0f\x0b\r\x0b\x00\t\x00\x00\x00\x00\x00\x00\x00\x00\x00\x00\x00\x00\x00\x00\x00\x00\x00\x00\x00\x00\x00\x00\x00\x00\x00\x00\x00\n\xdb\xdb\xb9\xb9\xdb\x9f\x9f\xf9\xff\xbf\xff\xff\xff\xff\xff\xff\xfb\xff\xfb\xdb\xb9\xb9\xf9\x00\x00\x00\x00\x00\x00\x00\x00\x00\x00\x00\x00\x00\x00\x00\x00\x00\x00\x00\x00\x00\x00\t\x00\x00\x00\x00\t\x00\t\x90\x0f\x9d\xfd\x9d\x0b\x90\xd0\n\x90\x90\x9b\x00\t\x00\x00\x00\x00\x00\x00\x00\x00\x00\x00\x00\x00\x00\x00\x00\x00\x00\x00\x00\x00\x00\x00\x00\x00\x00\x00\x00\x00\t\xb9\xbd\xbd\xb9\xb9\xfb\xf9\xff\xff\xff\xff\xff\xff\xff\xff\xff\xff\xfb\xdf\xbd\x9b\xdb\x9b\x00\x00\x00\x00\x00\x00\x00\x00\x00\x00\x00\x00\x00\x00\x00\x00\x00\x00\x00\x00\x00\x90\x00\x00\x00\x90\t\n\x"/>
    <s v="Anne has a BA degree in English from St. Lawrence College.  She is fluent in French and German."/>
    <n v="5"/>
    <n v="43"/>
    <n v="80413.429000000018"/>
    <n v="1870.07974418604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x v="0"/>
    <s v="Alfreds Futterkiste"/>
    <s v="Maria Anders"/>
    <s v="Sales Representative"/>
    <s v="Obere Str. 57"/>
    <s v="Berlin"/>
    <s v="Not given"/>
    <s v="12209"/>
    <x v="0"/>
    <s v="030-0074321"/>
    <s v="030-0076545"/>
    <n v="6"/>
    <n v="712.16666666666663"/>
    <n v="4273"/>
  </r>
  <r>
    <x v="1"/>
    <s v="Ana Trujillo Emparedados y helados"/>
    <s v="Ana Trujillo"/>
    <s v="Owner"/>
    <s v="Avda. de la Constitución 2222"/>
    <s v="México D.F."/>
    <s v="Not given"/>
    <s v="05021"/>
    <x v="1"/>
    <s v="(5) 555-4729"/>
    <s v="(5) 555-3745"/>
    <n v="4"/>
    <n v="356.28750000000002"/>
    <n v="1425.15"/>
  </r>
  <r>
    <x v="2"/>
    <s v="Antonio Moreno Taquería"/>
    <s v="Antonio Moreno"/>
    <s v="Owner"/>
    <s v="Mataderos  2312"/>
    <s v="México D.F."/>
    <s v="Not given"/>
    <s v="05023"/>
    <x v="1"/>
    <s v="(5) 555-3932"/>
    <s v="Not given"/>
    <n v="7"/>
    <n v="1017.8253571428571"/>
    <n v="7124.7775000000001"/>
  </r>
  <r>
    <x v="3"/>
    <s v="Around the Horn"/>
    <s v="Thomas Hardy"/>
    <s v="Sales Representative"/>
    <s v="120 Hanover Sq."/>
    <s v="London"/>
    <s v="Not given"/>
    <s v="WA1 1DP"/>
    <x v="2"/>
    <s v="(171) 555-7788"/>
    <s v="(171) 555-6750"/>
    <n v="13"/>
    <n v="1064.4096153846153"/>
    <n v="13837.324999999999"/>
  </r>
  <r>
    <x v="4"/>
    <s v="Berglunds snabbköp"/>
    <s v="Christina Berglund"/>
    <s v="Order Administrator"/>
    <s v="Berguvsvägen  8"/>
    <s v="Luleå"/>
    <s v="Not given"/>
    <s v="S-958 22"/>
    <x v="3"/>
    <s v="0921-12 34 65"/>
    <s v="0921-12 34 67"/>
    <n v="18"/>
    <n v="1461.9543055555557"/>
    <n v="26315.177500000002"/>
  </r>
  <r>
    <x v="5"/>
    <s v="Blauer See Delikatessen"/>
    <s v="Hanna Moos"/>
    <s v="Sales Representative"/>
    <s v="Forsterstr. 57"/>
    <s v="Mannheim"/>
    <s v="Not given"/>
    <s v="68306"/>
    <x v="0"/>
    <s v="0621-08460"/>
    <s v="0621-08924"/>
    <n v="7"/>
    <n v="462.82857142857148"/>
    <n v="3239.8"/>
  </r>
  <r>
    <x v="6"/>
    <s v="Blondel père et fils"/>
    <s v="Frédérique Citeaux"/>
    <s v="Marketing Manager"/>
    <s v="24, place Kléber"/>
    <s v="Strasbourg"/>
    <s v="Not given"/>
    <s v="67000"/>
    <x v="4"/>
    <s v="88.60.15.31"/>
    <s v="88.60.15.32"/>
    <n v="11"/>
    <n v="1999.8236363636365"/>
    <n v="21998.06"/>
  </r>
  <r>
    <x v="7"/>
    <s v="Bólido Comidas preparadas"/>
    <s v="Martín Sommer"/>
    <s v="Owner"/>
    <s v="C/ Araquil, 67"/>
    <s v="Madrid"/>
    <s v="Not given"/>
    <s v="28023"/>
    <x v="5"/>
    <s v="(91) 555 22 82"/>
    <s v="(91) 555 91 99"/>
    <n v="3"/>
    <n v="1492.7833333333335"/>
    <n v="4478.3500000000004"/>
  </r>
  <r>
    <x v="8"/>
    <s v="Bon app'"/>
    <s v="Laurence Lebihan"/>
    <s v="Owner"/>
    <s v="12, rue des Bouchers"/>
    <s v="Marseille"/>
    <s v="Not given"/>
    <s v="13008"/>
    <x v="4"/>
    <s v="91.24.45.40"/>
    <s v="91.24.45.41"/>
    <n v="17"/>
    <n v="1378.8372058823531"/>
    <n v="23440.232500000002"/>
  </r>
  <r>
    <x v="9"/>
    <s v="Bottom-Dollar Markets"/>
    <s v="Elizabeth Lincoln"/>
    <s v="Accounting Manager"/>
    <s v="23 Tsawassen Blvd."/>
    <s v="Tsawassen"/>
    <s v="BC"/>
    <s v="T2F 8M4"/>
    <x v="6"/>
    <s v="(604) 555-4729"/>
    <s v="(604) 555-3745"/>
    <n v="14"/>
    <n v="1599.4785714285713"/>
    <n v="22392.699999999997"/>
  </r>
  <r>
    <x v="10"/>
    <s v="B's Beverages"/>
    <s v="Victoria Ashworth"/>
    <s v="Sales Representative"/>
    <s v="Fauntleroy Circus"/>
    <s v="London"/>
    <s v="Not given"/>
    <s v="EC2 5NT"/>
    <x v="2"/>
    <s v="(171) 555-1212"/>
    <s v="Not given"/>
    <n v="10"/>
    <n v="663.85500000000002"/>
    <n v="6638.55"/>
  </r>
  <r>
    <x v="11"/>
    <s v="Cactus Comidas para llevar"/>
    <s v="Patricio Simpson"/>
    <s v="Sales Agent"/>
    <s v="Cerrito 333"/>
    <s v="Buenos Aires"/>
    <s v="Not given"/>
    <s v="1010"/>
    <x v="7"/>
    <s v="(1) 135-5555"/>
    <s v="(1) 135-4892"/>
    <n v="6"/>
    <n v="302.46666666666664"/>
    <n v="1814.8"/>
  </r>
  <r>
    <x v="12"/>
    <s v="Centro comercial Moctezuma"/>
    <s v="Francisco Chang"/>
    <s v="Marketing Manager"/>
    <s v="Sierras de Granada 9993"/>
    <s v="México D.F."/>
    <s v="Not given"/>
    <s v="05022"/>
    <x v="1"/>
    <s v="(5) 555-3392"/>
    <s v="(5) 555-7293"/>
    <n v="1"/>
    <n v="126"/>
    <n v="126"/>
  </r>
  <r>
    <x v="13"/>
    <s v="Chop-suey Chinese"/>
    <s v="Yang Wang"/>
    <s v="Owner"/>
    <s v="Hauptstr. 29"/>
    <s v="Bern"/>
    <s v="Not given"/>
    <s v="3012"/>
    <x v="8"/>
    <s v="0452-076545"/>
    <s v="Not given"/>
    <n v="8"/>
    <n v="1595.9293749999997"/>
    <n v="12767.434999999998"/>
  </r>
  <r>
    <x v="14"/>
    <s v="Comércio Mineiro"/>
    <s v="Pedro Afonso"/>
    <s v="Sales Associate"/>
    <s v="Av. dos Lusíadas, 23"/>
    <s v="São Paulo"/>
    <s v="SP"/>
    <s v="05432-043"/>
    <x v="9"/>
    <s v="(11) 555-7647"/>
    <s v="Not given"/>
    <n v="5"/>
    <n v="927.5200000000001"/>
    <n v="4637.6000000000004"/>
  </r>
  <r>
    <x v="15"/>
    <s v="Consolidated Holdings"/>
    <s v="Elizabeth Brown"/>
    <s v="Sales Representative"/>
    <s v="Berkeley Gardens_x000a_12  Brewery "/>
    <s v="London"/>
    <s v="Not given"/>
    <s v="WX1 6LT"/>
    <x v="2"/>
    <s v="(171) 555-2282"/>
    <s v="(171) 555-9199"/>
    <n v="3"/>
    <n v="638.83333333333337"/>
    <n v="1916.5"/>
  </r>
  <r>
    <x v="16"/>
    <s v="Drachenblut Delikatessen"/>
    <s v="Sven Ottlieb"/>
    <s v="Order Administrator"/>
    <s v="Walserweg 21"/>
    <s v="Aachen"/>
    <s v="Not given"/>
    <s v="52066"/>
    <x v="0"/>
    <s v="0241-039123"/>
    <s v="0241-059428"/>
    <n v="6"/>
    <n v="649.43500000000006"/>
    <n v="3896.61"/>
  </r>
  <r>
    <x v="17"/>
    <s v="Du monde entier"/>
    <s v="Janine Labrune"/>
    <s v="Owner"/>
    <s v="67, rue des Cinquante Otages"/>
    <s v="Nantes"/>
    <s v="Not given"/>
    <s v="44000"/>
    <x v="4"/>
    <s v="40.67.88.88"/>
    <s v="40.67.89.89"/>
    <n v="4"/>
    <n v="420.77499999999998"/>
    <n v="1683.1"/>
  </r>
  <r>
    <x v="18"/>
    <s v="Eastern Connection"/>
    <s v="Ann Devon"/>
    <s v="Sales Agent"/>
    <s v="35 King George"/>
    <s v="London"/>
    <s v="Not given"/>
    <s v="WX3 6FW"/>
    <x v="2"/>
    <s v="(171) 555-0297"/>
    <s v="(171) 555-3373"/>
    <n v="8"/>
    <n v="1970.640625"/>
    <n v="15765.125"/>
  </r>
  <r>
    <x v="19"/>
    <s v="Ernst Handel"/>
    <s v="Roland Mendel"/>
    <s v="Sales Manager"/>
    <s v="Kirchgasse 6"/>
    <s v="Graz"/>
    <s v="Not given"/>
    <s v="8010"/>
    <x v="10"/>
    <s v="7675-3425"/>
    <s v="7675-3426"/>
    <n v="30"/>
    <n v="3712.0811166666667"/>
    <n v="111362.4335"/>
  </r>
  <r>
    <x v="20"/>
    <s v="Familia Arquibaldo"/>
    <s v="Aria Cruz"/>
    <s v="Marketing Assistant"/>
    <s v="Rua Orós, 92"/>
    <s v="São Paulo"/>
    <s v="SP"/>
    <s v="05442-030"/>
    <x v="9"/>
    <s v="(11) 555-9857"/>
    <s v="Not given"/>
    <n v="7"/>
    <n v="630.03499999999997"/>
    <n v="4410.2449999999999"/>
  </r>
  <r>
    <x v="21"/>
    <s v="FISSA Fabrica Inter. Salchichas S.A."/>
    <s v="Diego Roel"/>
    <s v="Accounting Manager"/>
    <s v="C/ Moralzarzal, 86"/>
    <s v="Madrid"/>
    <s v="Not given"/>
    <s v="28034"/>
    <x v="5"/>
    <s v="(91) 555 94 44"/>
    <s v="(91) 555 55 93"/>
    <n v="0"/>
    <e v="#DIV/0!"/>
    <n v="0"/>
  </r>
  <r>
    <x v="22"/>
    <s v="Folies gourmandes"/>
    <s v="Martine Rancé"/>
    <s v="Assistant Sales Agent"/>
    <s v="184, chaussée de Tournai"/>
    <s v="Lille"/>
    <s v="Not given"/>
    <s v="59000"/>
    <x v="4"/>
    <s v="20.16.10.16"/>
    <s v="20.16.10.17"/>
    <n v="5"/>
    <n v="2452.7400000000002"/>
    <n v="12263.7"/>
  </r>
  <r>
    <x v="23"/>
    <s v="Folk och fä HB"/>
    <s v="Maria Larsson"/>
    <s v="Owner"/>
    <s v="Åkergatan 24"/>
    <s v="Bräcke"/>
    <s v="Not given"/>
    <s v="S-844 67"/>
    <x v="3"/>
    <s v="0695-34 67 21"/>
    <s v="Not given"/>
    <n v="19"/>
    <n v="1597.1065789473685"/>
    <n v="30345.025000000001"/>
  </r>
  <r>
    <x v="24"/>
    <s v="Frankenversand"/>
    <s v="Peter Franken"/>
    <s v="Marketing Manager"/>
    <s v="Berliner Platz 43"/>
    <s v="München"/>
    <s v="Not given"/>
    <s v="80805"/>
    <x v="0"/>
    <s v="089-0877310"/>
    <s v="089-0877451"/>
    <n v="15"/>
    <n v="1965.1759666666667"/>
    <n v="29477.639500000001"/>
  </r>
  <r>
    <x v="25"/>
    <s v="France restauration"/>
    <s v="Carine Schmitt"/>
    <s v="Marketing Manager"/>
    <s v="54, rue Royale"/>
    <s v="Nantes"/>
    <s v="Not given"/>
    <s v="44000"/>
    <x v="4"/>
    <s v="40.32.21.21"/>
    <s v="40.32.21.20"/>
    <n v="3"/>
    <n v="1057.3866666666665"/>
    <n v="3172.16"/>
  </r>
  <r>
    <x v="26"/>
    <s v="Franchi S.p.A."/>
    <s v="Paolo Accorti"/>
    <s v="Sales Representative"/>
    <s v="Via Monte Bianco 34"/>
    <s v="Torino"/>
    <s v="Not given"/>
    <s v="10100"/>
    <x v="11"/>
    <s v="011-4988260"/>
    <s v="011-4988261"/>
    <n v="6"/>
    <n v="259.72666666666669"/>
    <n v="1558.3600000000001"/>
  </r>
  <r>
    <x v="27"/>
    <s v="Furia Bacalhau e Frutos do Mar"/>
    <s v="Lino Rodriguez "/>
    <s v="Sales Manager"/>
    <s v="Jardim das rosas n. 32"/>
    <s v="Lisboa"/>
    <s v="Not given"/>
    <s v="1675"/>
    <x v="12"/>
    <s v="(1) 354-2534"/>
    <s v="(1) 354-2535"/>
    <n v="8"/>
    <n v="903.11562500000002"/>
    <n v="7224.9250000000002"/>
  </r>
  <r>
    <x v="28"/>
    <s v="Galería del gastrónomo"/>
    <s v="Eduardo Saavedra"/>
    <s v="Marketing Manager"/>
    <s v="Rambla de Cataluña, 23"/>
    <s v="Barcelona"/>
    <s v="Not given"/>
    <s v="08022"/>
    <x v="5"/>
    <s v="(93) 203 4560"/>
    <s v="(93) 203 4561"/>
    <n v="5"/>
    <n v="191.1"/>
    <n v="955.5"/>
  </r>
  <r>
    <x v="29"/>
    <s v="Godos Cocina Típica"/>
    <s v="José Pedro Freyre"/>
    <s v="Sales Manager"/>
    <s v="C/ Romero, 33"/>
    <s v="Sevilla"/>
    <s v="Not given"/>
    <s v="41101"/>
    <x v="5"/>
    <s v="(95) 555 82 82"/>
    <s v="Not given"/>
    <n v="10"/>
    <n v="1172.806"/>
    <n v="11728.060000000001"/>
  </r>
  <r>
    <x v="30"/>
    <s v="Gourmet Lanchonetes"/>
    <s v="André Fonseca"/>
    <s v="Sales Associate"/>
    <s v="Av. Brasil, 442"/>
    <s v="Campinas"/>
    <s v="SP"/>
    <s v="04876-786"/>
    <x v="9"/>
    <s v="(11) 555-9482"/>
    <s v="Not given"/>
    <n v="9"/>
    <n v="963.23722222222227"/>
    <n v="8669.1350000000002"/>
  </r>
  <r>
    <x v="31"/>
    <s v="Great Lakes Food Market"/>
    <s v="Howard Snyder"/>
    <s v="Marketing Manager"/>
    <s v="2732 Baker Blvd."/>
    <s v="Eugene"/>
    <s v="OR"/>
    <s v="97403"/>
    <x v="13"/>
    <s v="(503) 555-7555"/>
    <s v="Not given"/>
    <n v="11"/>
    <n v="1682.4954545454545"/>
    <n v="18507.45"/>
  </r>
  <r>
    <x v="32"/>
    <s v="GROSELLA-Restaurante"/>
    <s v="Manuel Pereira"/>
    <s v="Owner"/>
    <s v="5ª Ave. Los Palos Grandes"/>
    <s v="Caracas"/>
    <s v="DF"/>
    <s v="1081"/>
    <x v="14"/>
    <s v="(2) 283-2951"/>
    <s v="(2) 283-3397"/>
    <n v="2"/>
    <n v="882.30000000000007"/>
    <n v="1764.6000000000001"/>
  </r>
  <r>
    <x v="33"/>
    <s v="Hanari Carnes"/>
    <s v="Mario Pontes"/>
    <s v="Accounting Manager"/>
    <s v="Rua do Paço, 67"/>
    <s v="Rio de Janeiro"/>
    <s v="RJ"/>
    <s v="05454-876"/>
    <x v="9"/>
    <s v="(21) 555-0091"/>
    <s v="(21) 555-8765"/>
    <n v="14"/>
    <n v="2399.4005357142855"/>
    <n v="33591.607499999998"/>
  </r>
  <r>
    <x v="34"/>
    <s v="HILARIÓN-Abastos"/>
    <s v="Carlos Hernández"/>
    <s v="Sales Representative"/>
    <s v="Carrera 22 con Ave. Carlos Soublette #8-35"/>
    <s v="San Cristóbal"/>
    <s v="Táchira"/>
    <s v="5022"/>
    <x v="14"/>
    <s v="(5) 555-1340"/>
    <s v="(5) 555-1948"/>
    <n v="18"/>
    <n v="1374.2868888888891"/>
    <n v="24737.164000000004"/>
  </r>
  <r>
    <x v="35"/>
    <s v="Hungry Coyote Import Store"/>
    <s v="Yoshi Latimer"/>
    <s v="Sales Representative"/>
    <s v="City Center Plaza_x000a_516 Main St."/>
    <s v="Elgin"/>
    <s v="OR"/>
    <s v="97827"/>
    <x v="13"/>
    <s v="(503) 555-6874"/>
    <s v="(503) 555-2376"/>
    <n v="5"/>
    <n v="657.01"/>
    <n v="3285.05"/>
  </r>
  <r>
    <x v="36"/>
    <s v="Hungry Owl All-Night Grocers"/>
    <s v="Patricia McKenna"/>
    <s v="Sales Associate"/>
    <s v="8 Johnstown Road"/>
    <s v="Cork"/>
    <s v="Co. Cork"/>
    <s v=""/>
    <x v="15"/>
    <s v="2967 542"/>
    <s v="2967 3333"/>
    <n v="19"/>
    <n v="2769.6654210526312"/>
    <n v="52623.642999999996"/>
  </r>
  <r>
    <x v="37"/>
    <s v="Island Trading"/>
    <s v="Helen Bennett"/>
    <s v="Marketing Manager"/>
    <s v="Garden House_x000a_Crowther Way"/>
    <s v="Cowes"/>
    <s v="Isle of Wight"/>
    <s v="PO31 7PJ"/>
    <x v="2"/>
    <s v="(198) 555-8888"/>
    <s v="Not given"/>
    <n v="10"/>
    <n v="642.97"/>
    <n v="6429.7000000000007"/>
  </r>
  <r>
    <x v="38"/>
    <s v="Königlich Essen"/>
    <s v="Philip Cramer"/>
    <s v="Sales Associate"/>
    <s v="Maubelstr. 90"/>
    <s v="Brandenburg"/>
    <s v="Not given"/>
    <s v="14776"/>
    <x v="0"/>
    <s v="0555-09876"/>
    <s v="Not given"/>
    <n v="14"/>
    <n v="2288.6181428571426"/>
    <n v="32040.653999999999"/>
  </r>
  <r>
    <x v="39"/>
    <s v="La corne d'abondance"/>
    <s v="Daniel Tonini"/>
    <s v="Sales Representative"/>
    <s v="67, avenue de l'Europe"/>
    <s v="Versailles"/>
    <s v="Not given"/>
    <s v="78000"/>
    <x v="4"/>
    <s v="30.59.84.10"/>
    <s v="30.59.85.11"/>
    <n v="4"/>
    <n v="498.01249999999999"/>
    <n v="1992.05"/>
  </r>
  <r>
    <x v="40"/>
    <s v="La maison d'Asie"/>
    <s v="Annette Roulet"/>
    <s v="Sales Manager"/>
    <s v="1 rue Alsace-Lorraine"/>
    <s v="Toulouse"/>
    <s v="Not given"/>
    <s v="31000"/>
    <x v="4"/>
    <s v="61.77.61.10"/>
    <s v="61.77.61.11"/>
    <n v="14"/>
    <n v="748.13428571428574"/>
    <n v="10473.880000000001"/>
  </r>
  <r>
    <x v="41"/>
    <s v="Laughing Bacchus Wine Cellars"/>
    <s v="Yoshi Tannamuri"/>
    <s v="Marketing Assistant"/>
    <s v="1900 Oak St."/>
    <s v="Vancouver"/>
    <s v="BC"/>
    <s v="V3F 2K1"/>
    <x v="6"/>
    <s v="(604) 555-3392"/>
    <s v="(604) 555-7293"/>
    <n v="3"/>
    <n v="197.5"/>
    <n v="592.5"/>
  </r>
  <r>
    <x v="42"/>
    <s v="Lazy K Kountry Store"/>
    <s v="John Steel"/>
    <s v="Marketing Manager"/>
    <s v="12 Orchestra Terrace"/>
    <s v="Walla Walla"/>
    <s v="WA"/>
    <s v="99362"/>
    <x v="13"/>
    <s v="(509) 555-7969"/>
    <s v="(509) 555-6221"/>
    <n v="2"/>
    <n v="197"/>
    <n v="394"/>
  </r>
  <r>
    <x v="43"/>
    <s v="Lehmanns Marktstand"/>
    <s v="Renate Messner"/>
    <s v="Sales Representative"/>
    <s v="Magazinweg 7"/>
    <s v="Frankfurt a.M. "/>
    <s v="Not given"/>
    <s v="60528"/>
    <x v="0"/>
    <s v="069-0245984"/>
    <s v="069-0245874"/>
    <n v="15"/>
    <n v="1359.0673333333332"/>
    <n v="20386.009999999998"/>
  </r>
  <r>
    <x v="44"/>
    <s v="Let's Stop N Shop"/>
    <s v="Jaime Yorres"/>
    <s v="Owner"/>
    <s v="87 Polk St._x000a_Suite 5"/>
    <s v="San Francisco"/>
    <s v="CA"/>
    <s v="94117"/>
    <x v="13"/>
    <s v="(415) 555-5938"/>
    <s v="Not given"/>
    <n v="4"/>
    <n v="769.11812499999996"/>
    <n v="3076.4724999999999"/>
  </r>
  <r>
    <x v="45"/>
    <s v="LILA-Supermercado"/>
    <s v="Carlos González"/>
    <s v="Accounting Manager"/>
    <s v="Carrera 52 con Ave. Bolívar #65-98 Llano Largo"/>
    <s v="Barquisimeto"/>
    <s v="Lara"/>
    <s v="3508"/>
    <x v="14"/>
    <s v="(9) 331-6954"/>
    <s v="(9) 331-7256"/>
    <n v="14"/>
    <n v="1272.9332142857143"/>
    <n v="17821.064999999999"/>
  </r>
  <r>
    <x v="46"/>
    <s v="LINO-Delicateses"/>
    <s v="Felipe Izquierdo"/>
    <s v="Owner"/>
    <s v="Ave. 5 de Mayo Porlamar"/>
    <s v="I. de Margarita"/>
    <s v="Nueva Esparta"/>
    <s v="4980"/>
    <x v="14"/>
    <s v="(8) 34-56-12"/>
    <s v="(8) 34-93-93"/>
    <n v="12"/>
    <n v="1414.3804166666669"/>
    <n v="16972.565000000002"/>
  </r>
  <r>
    <x v="47"/>
    <s v="Lonesome Pine Restaurant"/>
    <s v="Fran Wilson"/>
    <s v="Sales Manager"/>
    <s v="89 Chiaroscuro Rd."/>
    <s v="Portland"/>
    <s v="OR"/>
    <s v="97219"/>
    <x v="13"/>
    <s v="(503) 555-9573"/>
    <s v="(503) 555-9646"/>
    <n v="8"/>
    <n v="554.63750000000005"/>
    <n v="4437.1000000000004"/>
  </r>
  <r>
    <x v="48"/>
    <s v="Magazzini Alimentari Riuniti"/>
    <s v="Giovanni Rovelli"/>
    <s v="Marketing Manager"/>
    <s v="Via Ludovico il Moro 22"/>
    <s v="Bergamo"/>
    <s v="Not given"/>
    <s v="24100"/>
    <x v="11"/>
    <s v="035-640230"/>
    <s v="035-640231"/>
    <n v="10"/>
    <n v="786.07799999999997"/>
    <n v="7860.78"/>
  </r>
  <r>
    <x v="49"/>
    <s v="Maison Dewey"/>
    <s v="Catherine Dewey"/>
    <s v="Sales Agent"/>
    <s v="Rue Joseph-Bens 532"/>
    <s v="Bruxelles"/>
    <s v="Not given"/>
    <s v="B-1180"/>
    <x v="16"/>
    <s v="(02) 201 24 67"/>
    <s v="(02) 201 24 68"/>
    <n v="7"/>
    <n v="1390.867857142857"/>
    <n v="9736.0749999999989"/>
  </r>
  <r>
    <x v="50"/>
    <s v="Mère Paillarde"/>
    <s v="Jean Fresnière"/>
    <s v="Marketing Assistant"/>
    <s v="43 rue St. Laurent"/>
    <s v="Montréal"/>
    <s v="Québec"/>
    <s v="H1J 1C3"/>
    <x v="6"/>
    <s v="(514) 555-8054"/>
    <s v="(514) 555-8055"/>
    <n v="13"/>
    <n v="2525.2230769230778"/>
    <n v="32827.900000000009"/>
  </r>
  <r>
    <x v="51"/>
    <s v="Morgenstern Gesundkost"/>
    <s v="Alexander Feuer"/>
    <s v="Marketing Assistant"/>
    <s v="Heerstr. 22"/>
    <s v="Leipzig"/>
    <s v="Not given"/>
    <s v="04179"/>
    <x v="0"/>
    <s v="0342-023176"/>
    <s v="Not given"/>
    <n v="5"/>
    <n v="1069"/>
    <n v="5345"/>
  </r>
  <r>
    <x v="52"/>
    <s v="North/South"/>
    <s v="Simon Crowther"/>
    <s v="Sales Associate"/>
    <s v="South House_x000a_300 Queensbridge"/>
    <s v="London"/>
    <s v="Not given"/>
    <s v="SW7 1RZ"/>
    <x v="2"/>
    <s v="(171) 555-7733"/>
    <s v="(171) 555-2530"/>
    <n v="3"/>
    <n v="216.33333333333334"/>
    <n v="649"/>
  </r>
  <r>
    <x v="53"/>
    <s v="Océano Atlántico Ltda."/>
    <s v="Yvonne Moncada"/>
    <s v="Sales Agent"/>
    <s v="Ing. Gustavo Moncada 8585_x000a_Piso 20-A"/>
    <s v="Buenos Aires"/>
    <s v="Not given"/>
    <s v="1010"/>
    <x v="7"/>
    <s v="(1) 135-5333"/>
    <s v="(1) 135-5535"/>
    <n v="5"/>
    <n v="708"/>
    <n v="3540"/>
  </r>
  <r>
    <x v="54"/>
    <s v="Old World Delicatessen"/>
    <s v="Rene Phillips"/>
    <s v="Sales Representative"/>
    <s v="2743 Bering St."/>
    <s v="Anchorage"/>
    <s v="AK"/>
    <s v="99508"/>
    <x v="13"/>
    <s v="(907) 555-7584"/>
    <s v="(907) 555-2880"/>
    <n v="10"/>
    <n v="1678.7537500000003"/>
    <n v="16787.537500000002"/>
  </r>
  <r>
    <x v="55"/>
    <s v="Ottilies Käseladen"/>
    <s v="Henriette Pfalzheim"/>
    <s v="Owner"/>
    <s v="Mehrheimerstr. 369"/>
    <s v="Köln"/>
    <s v="Not given"/>
    <s v="50739"/>
    <x v="0"/>
    <s v="0221-0644327"/>
    <s v="0221-0765721"/>
    <n v="10"/>
    <n v="1317.1725000000001"/>
    <n v="13171.725"/>
  </r>
  <r>
    <x v="56"/>
    <s v="Paris spécialités"/>
    <s v="Marie Bertrand"/>
    <s v="Owner"/>
    <s v="265, boulevard Charonne"/>
    <s v="Paris"/>
    <s v="Not given"/>
    <s v="75012"/>
    <x v="4"/>
    <s v="(1) 42.34.22.66"/>
    <s v="(1) 42.34.22.77"/>
    <n v="0"/>
    <e v="#DIV/0!"/>
    <n v="0"/>
  </r>
  <r>
    <x v="57"/>
    <s v="Pericles Comidas clásicas"/>
    <s v="Guillermo Fernández"/>
    <s v="Sales Representative"/>
    <s v="Calle Dr. Jorge Cash 321"/>
    <s v="México D.F."/>
    <s v="Not given"/>
    <s v="05033"/>
    <x v="1"/>
    <s v="(5) 552-3745"/>
    <s v="(5) 545-3745"/>
    <n v="6"/>
    <n v="787.86000000000013"/>
    <n v="4727.1600000000008"/>
  </r>
  <r>
    <x v="58"/>
    <s v="Piccolo und mehr"/>
    <s v="Georg Pipps"/>
    <s v="Sales Manager"/>
    <s v="Geislweg 14"/>
    <s v="Salzburg"/>
    <s v="Not given"/>
    <s v="5020"/>
    <x v="10"/>
    <s v="6562-9722"/>
    <s v="6562-9723"/>
    <n v="10"/>
    <n v="2591.1080000000002"/>
    <n v="25911.08"/>
  </r>
  <r>
    <x v="59"/>
    <s v="Princesa Isabel Vinhos"/>
    <s v="Isabel de Castro"/>
    <s v="Sales Representative"/>
    <s v="Estrada da saúde n. 58"/>
    <s v="Lisboa"/>
    <s v="Not given"/>
    <s v="1756"/>
    <x v="12"/>
    <s v="(1) 356-5634"/>
    <s v="Not given"/>
    <n v="5"/>
    <n v="1129.5400000000002"/>
    <n v="5647.7000000000007"/>
  </r>
  <r>
    <x v="60"/>
    <s v="Que Delícia"/>
    <s v="Bernardo Batista"/>
    <s v="Accounting Manager"/>
    <s v="Rua da Panificadora, 12"/>
    <s v="Rio de Janeiro"/>
    <s v="RJ"/>
    <s v="02389-673"/>
    <x v="9"/>
    <s v="(21) 555-4252"/>
    <s v="(21) 555-4545"/>
    <n v="9"/>
    <n v="824.74222222222227"/>
    <n v="7422.68"/>
  </r>
  <r>
    <x v="61"/>
    <s v="Queen Cozinha"/>
    <s v="Lúcia Carvalho"/>
    <s v="Marketing Assistant"/>
    <s v="Alameda dos Canàrios, 891"/>
    <s v="São Paulo"/>
    <s v="SP"/>
    <s v="05487-020"/>
    <x v="9"/>
    <s v="(11) 555-1189"/>
    <s v="Not given"/>
    <n v="13"/>
    <n v="2208.5090384615387"/>
    <n v="28710.6175"/>
  </r>
  <r>
    <x v="62"/>
    <s v="QUICK-Stop"/>
    <s v="Horst Kloss"/>
    <s v="Accounting Manager"/>
    <s v="Taucherstraße 10"/>
    <s v="Cunewalde"/>
    <s v="Not given"/>
    <s v="01307"/>
    <x v="0"/>
    <s v="0372-035188"/>
    <s v="Not given"/>
    <n v="28"/>
    <n v="4096.2094642857146"/>
    <n v="114693.86500000001"/>
  </r>
  <r>
    <x v="63"/>
    <s v="Rancho grande"/>
    <s v="Sergio Gutiérrez"/>
    <s v="Sales Representative"/>
    <s v="Av. del Libertador 900"/>
    <s v="Buenos Aires"/>
    <s v="Not given"/>
    <s v="1010"/>
    <x v="7"/>
    <s v="(1) 123-5555"/>
    <s v="(1) 123-5556"/>
    <n v="5"/>
    <n v="591.21600000000001"/>
    <n v="2956.08"/>
  </r>
  <r>
    <x v="64"/>
    <s v="Rattlesnake Canyon Grocery"/>
    <s v="Paula Wilson"/>
    <s v="Assistant Sales Representative"/>
    <s v="2817 Milton Dr."/>
    <s v="Albuquerque"/>
    <s v="NM"/>
    <s v="87110"/>
    <x v="13"/>
    <s v="(505) 555-5939"/>
    <s v="(505) 555-3620"/>
    <n v="18"/>
    <n v="3184.3055833333333"/>
    <n v="57317.500500000002"/>
  </r>
  <r>
    <x v="65"/>
    <s v="Reggiani Caseifici"/>
    <s v="Maurizio Moroni"/>
    <s v="Sales Associate"/>
    <s v="Strada Provinciale 124"/>
    <s v="Reggio Emilia"/>
    <s v="Not given"/>
    <s v="42100"/>
    <x v="11"/>
    <s v="0522-556721"/>
    <s v="0522-556722"/>
    <n v="12"/>
    <n v="603.95833333333337"/>
    <n v="7247.5"/>
  </r>
  <r>
    <x v="66"/>
    <s v="Ricardo Adocicados"/>
    <s v="Janete Limeira"/>
    <s v="Assistant Sales Agent"/>
    <s v="Av. Copacabana, 267"/>
    <s v="Rio de Janeiro"/>
    <s v="RJ"/>
    <s v="02389-890"/>
    <x v="9"/>
    <s v="(21) 555-3412"/>
    <s v="Not given"/>
    <n v="11"/>
    <n v="1213.45"/>
    <n v="13347.95"/>
  </r>
  <r>
    <x v="67"/>
    <s v="Richter Supermarkt"/>
    <s v="Michael Holz"/>
    <s v="Sales Manager"/>
    <s v="Grenzacherweg 237"/>
    <s v="Genève"/>
    <s v="Not given"/>
    <s v="1203"/>
    <x v="8"/>
    <s v="0897-034214"/>
    <s v="Not given"/>
    <n v="10"/>
    <n v="2049.3429000000001"/>
    <n v="20493.429"/>
  </r>
  <r>
    <x v="68"/>
    <s v="Romero y tomillo"/>
    <s v="Alejandra Camino"/>
    <s v="Accounting Manager"/>
    <s v="Gran Vía, 1"/>
    <s v="Madrid"/>
    <s v="Not given"/>
    <s v="28001"/>
    <x v="5"/>
    <s v="(91) 745 6200"/>
    <s v="(91) 745 6210"/>
    <n v="5"/>
    <n v="330.71600000000001"/>
    <n v="1653.58"/>
  </r>
  <r>
    <x v="69"/>
    <s v="Santé Gourmet"/>
    <s v="Jonas Bergulfsen"/>
    <s v="Owner"/>
    <s v="Erling Skakkes gate 78"/>
    <s v="Stavern"/>
    <s v="Not given"/>
    <s v="4110"/>
    <x v="17"/>
    <s v="07-98 92 35"/>
    <s v="07-98 92 47"/>
    <n v="6"/>
    <n v="1000.0583333333334"/>
    <n v="6000.35"/>
  </r>
  <r>
    <x v="70"/>
    <s v="Save-a-lot Markets"/>
    <s v="Jose Pavarotti"/>
    <s v="Sales Representative"/>
    <s v="187 Suffolk Ln."/>
    <s v="Boise"/>
    <s v="ID"/>
    <s v="83720"/>
    <x v="13"/>
    <s v="(208) 555-8097"/>
    <s v="Not given"/>
    <n v="31"/>
    <n v="3506.557774193549"/>
    <n v="108703.29100000001"/>
  </r>
  <r>
    <x v="71"/>
    <s v="Seven Seas Imports"/>
    <s v="Hari Kumar"/>
    <s v="Sales Manager"/>
    <s v="90 Wadhurst Rd."/>
    <s v="London"/>
    <s v="Not given"/>
    <s v="OX15 4NB"/>
    <x v="2"/>
    <s v="(171) 555-1717"/>
    <s v="(171) 555-5646"/>
    <n v="9"/>
    <n v="1985.915"/>
    <n v="17873.235000000001"/>
  </r>
  <r>
    <x v="72"/>
    <s v="Simons bistro"/>
    <s v="Jytte Petersen"/>
    <s v="Owner"/>
    <s v="Vinbæltet 34"/>
    <s v="København"/>
    <s v="Not given"/>
    <s v="1734"/>
    <x v="18"/>
    <s v="31 12 34 56"/>
    <s v="31 13 35 57"/>
    <n v="7"/>
    <n v="2814.6210714285712"/>
    <n v="19702.3475"/>
  </r>
  <r>
    <x v="73"/>
    <s v="Spécialités du monde"/>
    <s v="Dominique Perrier"/>
    <s v="Marketing Manager"/>
    <s v="25, rue Lauriston"/>
    <s v="Paris"/>
    <s v="Not given"/>
    <s v="75016"/>
    <x v="4"/>
    <s v="(1) 47.55.60.10"/>
    <s v="(1) 47.55.60.20"/>
    <n v="4"/>
    <n v="605.83749999999998"/>
    <n v="2423.35"/>
  </r>
  <r>
    <x v="74"/>
    <s v="Split Rail Beer &amp; Ale"/>
    <s v="Art Braunschweiger"/>
    <s v="Sales Manager"/>
    <s v="P.O. Box 555"/>
    <s v="Lander"/>
    <s v="WY"/>
    <s v="82520"/>
    <x v="13"/>
    <s v="(307) 555-4680"/>
    <s v="(307) 555-6525"/>
    <n v="9"/>
    <n v="1503.6404444444443"/>
    <n v="13532.763999999999"/>
  </r>
  <r>
    <x v="75"/>
    <s v="Suprêmes délices"/>
    <s v="Pascale Cartrain"/>
    <s v="Accounting Manager"/>
    <s v="Boulevard Tirou, 255"/>
    <s v="Charleroi"/>
    <s v="Not given"/>
    <s v="B-6000"/>
    <x v="16"/>
    <s v="(071) 23 67 22 20"/>
    <s v="(071) 23 67 22 21"/>
    <n v="12"/>
    <n v="2266.9458333333332"/>
    <n v="27203.35"/>
  </r>
  <r>
    <x v="76"/>
    <s v="The Big Cheese"/>
    <s v="Liz Nixon"/>
    <s v="Marketing Manager"/>
    <s v="89 Jefferson Way_x000a_Suite 2"/>
    <s v="Portland"/>
    <s v="OR"/>
    <s v="97201"/>
    <x v="13"/>
    <s v="(503) 555-3612"/>
    <s v="Not given"/>
    <n v="4"/>
    <n v="861.5"/>
    <n v="3446"/>
  </r>
  <r>
    <x v="77"/>
    <s v="The Cracker Box"/>
    <s v="Liu Wong"/>
    <s v="Marketing Assistant"/>
    <s v="55 Grizzly Peak Rd."/>
    <s v="Butte"/>
    <s v="MT"/>
    <s v="59801"/>
    <x v="13"/>
    <s v="(406) 555-5834"/>
    <s v="(406) 555-8083"/>
    <n v="3"/>
    <n v="649.08000000000004"/>
    <n v="1947.24"/>
  </r>
  <r>
    <x v="78"/>
    <s v="Toms Spezialitäten"/>
    <s v="Karin Josephs"/>
    <s v="Marketing Manager"/>
    <s v="Luisenstr. 48"/>
    <s v="Münster"/>
    <s v="Not given"/>
    <s v="44087"/>
    <x v="0"/>
    <s v="0251-031259"/>
    <s v="0251-035695"/>
    <n v="6"/>
    <n v="903.46"/>
    <n v="5420.76"/>
  </r>
  <r>
    <x v="79"/>
    <s v="Tortuga Restaurante"/>
    <s v="Miguel Angel Paolino"/>
    <s v="Owner"/>
    <s v="Avda. Azteca 123"/>
    <s v="México D.F."/>
    <s v="Not given"/>
    <s v="05033"/>
    <x v="1"/>
    <s v="(5) 555-2933"/>
    <s v="Not given"/>
    <n v="10"/>
    <n v="1166.7250000000001"/>
    <n v="11667.250000000002"/>
  </r>
  <r>
    <x v="80"/>
    <s v="Tradição Hipermercados"/>
    <s v="Anabela Domingues"/>
    <s v="Sales Representative"/>
    <s v="Av. Inês de Castro, 414"/>
    <s v="São Paulo"/>
    <s v="SP"/>
    <s v="05634-030"/>
    <x v="9"/>
    <s v="(11) 555-2167"/>
    <s v="(11) 555-2168"/>
    <n v="6"/>
    <n v="1203.694"/>
    <n v="7222.1639999999998"/>
  </r>
  <r>
    <x v="81"/>
    <s v="Trail's Head Gourmet Provisioners"/>
    <s v="Helvetius Nagy"/>
    <s v="Sales Associate"/>
    <s v="722 DaVinci Blvd."/>
    <s v="Kirkland"/>
    <s v="WA"/>
    <s v="98034"/>
    <x v="13"/>
    <s v="(206) 555-8257"/>
    <s v="(206) 555-2174"/>
    <n v="3"/>
    <n v="523.73333333333323"/>
    <n v="1571.1999999999998"/>
  </r>
  <r>
    <x v="82"/>
    <s v="Vaffeljernet"/>
    <s v="Palle Ibsen"/>
    <s v="Sales Manager"/>
    <s v="Smagsløget 45"/>
    <s v="Århus"/>
    <s v="Not given"/>
    <s v="8200"/>
    <x v="18"/>
    <s v="86 21 32 43"/>
    <s v="86 22 33 44"/>
    <n v="11"/>
    <n v="1556.9657272727272"/>
    <n v="17126.623"/>
  </r>
  <r>
    <x v="83"/>
    <s v="Victuailles en stock"/>
    <s v="Mary Saveley"/>
    <s v="Sales Agent"/>
    <s v="2, rue du Commerce"/>
    <s v="Lyon"/>
    <s v="Not given"/>
    <s v="69004"/>
    <x v="4"/>
    <s v="78.32.54.86"/>
    <s v="78.32.54.87"/>
    <n v="10"/>
    <n v="1002.4385"/>
    <n v="10024.385"/>
  </r>
  <r>
    <x v="84"/>
    <s v="Vins et alcools Chevalier"/>
    <s v="Paul Henriot"/>
    <s v="Accounting Manager"/>
    <s v="59 rue de l'Abbaye"/>
    <s v="Reims"/>
    <s v="Not given"/>
    <s v="51100"/>
    <x v="4"/>
    <s v="26.47.15.10"/>
    <s v="26.47.15.11"/>
    <n v="5"/>
    <n v="354.28"/>
    <n v="1771.3999999999999"/>
  </r>
  <r>
    <x v="85"/>
    <s v="Die Wandernde Kuh"/>
    <s v="Rita Müller"/>
    <s v="Sales Representative"/>
    <s v="Adenauerallee 900"/>
    <s v="Stuttgart"/>
    <s v="Not given"/>
    <s v="70563"/>
    <x v="0"/>
    <s v="0711-020361"/>
    <s v="0711-035428"/>
    <n v="10"/>
    <n v="1055.0024999999998"/>
    <n v="10550.024999999998"/>
  </r>
  <r>
    <x v="86"/>
    <s v="Wartian Herkku"/>
    <s v="Pirkko Koskitalo"/>
    <s v="Accounting Manager"/>
    <s v="Torikatu 38"/>
    <s v="Oulu"/>
    <s v="Not given"/>
    <s v="90110"/>
    <x v="19"/>
    <s v="981-443655"/>
    <s v="981-443655"/>
    <n v="15"/>
    <n v="1164.3895"/>
    <n v="17465.842499999999"/>
  </r>
  <r>
    <x v="87"/>
    <s v="Wellington Importadora"/>
    <s v="Paula Parente"/>
    <s v="Sales Manager"/>
    <s v="Rua do Mercado, 12"/>
    <s v="Resende"/>
    <s v="SP"/>
    <s v="08737-363"/>
    <x v="9"/>
    <s v="(14) 555-8122"/>
    <s v="Not given"/>
    <n v="9"/>
    <n v="736.15111111111116"/>
    <n v="6625.3600000000006"/>
  </r>
  <r>
    <x v="88"/>
    <s v="White Clover Markets"/>
    <s v="Karl Jablonski"/>
    <s v="Owner"/>
    <s v="305 - 14th Ave. S._x000a_Suite 3B"/>
    <s v="Seattle"/>
    <s v="WA"/>
    <s v="98128"/>
    <x v="13"/>
    <s v="(206) 555-4112"/>
    <s v="(206) 555-4115"/>
    <n v="14"/>
    <n v="2036.2737500000003"/>
    <n v="28507.832500000004"/>
  </r>
  <r>
    <x v="89"/>
    <s v="Wilman Kala"/>
    <s v="Matti Karttunen"/>
    <s v="Owner/Marketing Assistant"/>
    <s v="Keskuskatu 45"/>
    <s v="Helsinki"/>
    <s v="Not given"/>
    <s v="21240"/>
    <x v="19"/>
    <s v="90-224 8858"/>
    <s v="90-224 8858"/>
    <n v="7"/>
    <n v="451.62142857142857"/>
    <n v="3161.35"/>
  </r>
  <r>
    <x v="90"/>
    <s v="Wolski  Zajazd"/>
    <s v="Zbyszek Piestrzeniewicz"/>
    <s v="Owner"/>
    <s v="ul. Filtrowa 68"/>
    <s v="Warszawa"/>
    <s v="Not given"/>
    <s v="01-012"/>
    <x v="20"/>
    <s v="(26) 642-7012"/>
    <s v="(26) 642-7012"/>
    <n v="7"/>
    <n v="520.9571428571428"/>
    <n v="3646.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x v="0"/>
    <s v="Speedy Express"/>
    <s v="(503) 555-9831"/>
    <n v="249"/>
    <n v="16185.329999999998"/>
  </r>
  <r>
    <x v="1"/>
    <s v="United Package"/>
    <s v="(503) 555-3199"/>
    <n v="326"/>
    <n v="28244.849999999988"/>
  </r>
  <r>
    <x v="2"/>
    <s v="Federal Shipping"/>
    <s v="(503) 555-9931"/>
    <n v="255"/>
    <n v="20512.50999999998"/>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n v="1"/>
    <s v="Exotic Liquids"/>
    <s v="Charlotte Cooper"/>
    <s v="Purchasing Manager"/>
    <s v="49 Gilbert St."/>
    <s v="London"/>
    <s v="Unknown"/>
    <s v="EC1 4SD"/>
    <x v="0"/>
    <s v="(171) 555-2222"/>
    <s v="Unknown"/>
    <n v="3"/>
  </r>
  <r>
    <n v="2"/>
    <s v="New Orleans Cajun Delights"/>
    <s v="Shelley Burke"/>
    <s v="Order Administrator"/>
    <s v="P.O. Box 78934"/>
    <s v="New Orleans"/>
    <s v="LA"/>
    <s v="70117"/>
    <x v="1"/>
    <s v="(100) 555-4822"/>
    <s v="Unknown"/>
    <n v="4"/>
  </r>
  <r>
    <n v="3"/>
    <s v="Grandma Kelly's Homestead"/>
    <s v="Regina Murphy"/>
    <s v="Sales Representative"/>
    <s v="707 Oxford Rd."/>
    <s v="Ann Arbor"/>
    <s v="MI"/>
    <s v="48104"/>
    <x v="1"/>
    <s v="(313) 555-5735"/>
    <s v="(313) 555-3349"/>
    <n v="3"/>
  </r>
  <r>
    <n v="4"/>
    <s v="Tokyo Traders"/>
    <s v="Yoshi Nagase"/>
    <s v="Marketing Manager"/>
    <s v="9-8 Sekimai_x000a_Musashino-shi"/>
    <s v="Tokyo"/>
    <s v="Unknown"/>
    <s v="100"/>
    <x v="2"/>
    <s v="(03) 3555-5011"/>
    <s v="Unknown"/>
    <n v="3"/>
  </r>
  <r>
    <n v="5"/>
    <s v="Cooperativa de Quesos 'Las Cabras'"/>
    <s v="Antonio del Valle Saavedra "/>
    <s v="Export Administrator"/>
    <s v="Calle del Rosal 4"/>
    <s v="Oviedo"/>
    <s v="Asturias"/>
    <s v="33007"/>
    <x v="3"/>
    <s v="(98) 598 76 54"/>
    <s v="Unknown"/>
    <n v="2"/>
  </r>
  <r>
    <n v="6"/>
    <s v="Mayumi's"/>
    <s v="Mayumi Ohno"/>
    <s v="Marketing Representative"/>
    <s v="92 Setsuko_x000a_Chuo-ku"/>
    <s v="Osaka"/>
    <s v="Unknown"/>
    <s v="545"/>
    <x v="2"/>
    <s v="(06) 431-7877"/>
    <s v="Unknown"/>
    <n v="3"/>
  </r>
  <r>
    <n v="7"/>
    <s v="Pavlova, Ltd."/>
    <s v="Ian Devling"/>
    <s v="Marketing Manager"/>
    <s v="74 Rose St._x000a_Moonie Ponds"/>
    <s v="Melbourne"/>
    <s v="Victoria"/>
    <s v="3058"/>
    <x v="4"/>
    <s v="(03) 444-2343"/>
    <s v="(03) 444-6588"/>
    <n v="5"/>
  </r>
  <r>
    <n v="8"/>
    <s v="Specialty Biscuits, Ltd."/>
    <s v="Peter Wilson"/>
    <s v="Sales Representative"/>
    <s v="29 King's Way"/>
    <s v="Manchester"/>
    <s v="Unknown"/>
    <s v="M14 GSD"/>
    <x v="0"/>
    <s v="(161) 555-4448"/>
    <s v="Unknown"/>
    <n v="4"/>
  </r>
  <r>
    <n v="9"/>
    <s v="PB Knäckebröd AB"/>
    <s v="Lars Peterson"/>
    <s v="Sales Agent"/>
    <s v="Kaloadagatan 13"/>
    <s v="Göteborg"/>
    <s v="Unknown"/>
    <s v="S-345 67"/>
    <x v="5"/>
    <s v="031-987 65 43"/>
    <s v="031-987 65 91"/>
    <n v="2"/>
  </r>
  <r>
    <n v="10"/>
    <s v="Refrescos Americanas LTDA"/>
    <s v="Carlos Diaz"/>
    <s v="Marketing Manager"/>
    <s v="Av. das Americanas 12.890"/>
    <s v="São Paulo"/>
    <s v="Unknown"/>
    <s v="5442"/>
    <x v="6"/>
    <s v="(11) 555 4640"/>
    <s v="Unknown"/>
    <n v="1"/>
  </r>
  <r>
    <n v="11"/>
    <s v="Heli Süßwaren GmbH &amp; Co. KG"/>
    <s v="Petra Winkler"/>
    <s v="Sales Manager"/>
    <s v="Tiergartenstraße 5"/>
    <s v="Berlin"/>
    <s v="Unknown"/>
    <s v="10785"/>
    <x v="7"/>
    <s v="(010) 9984510"/>
    <s v="Unknown"/>
    <n v="3"/>
  </r>
  <r>
    <n v="12"/>
    <s v="Plutzer Lebensmittelgroßmärkte AG"/>
    <s v="Martin Bein"/>
    <s v="International Marketing Mgr."/>
    <s v="Bogenallee 51"/>
    <s v="Frankfurt"/>
    <s v="Unknown"/>
    <s v="60439"/>
    <x v="7"/>
    <s v="(069) 992755"/>
    <s v="Unknown"/>
    <n v="5"/>
  </r>
  <r>
    <n v="13"/>
    <s v="Nord-Ost-Fisch Handelsgesellschaft mbH"/>
    <s v="Sven Petersen"/>
    <s v="Coordinator Foreign Markets"/>
    <s v="Frahmredder 112a"/>
    <s v="Cuxhaven"/>
    <s v="Unknown"/>
    <s v="27478"/>
    <x v="7"/>
    <s v="(04721) 8713"/>
    <s v="(04721) 8714"/>
    <n v="1"/>
  </r>
  <r>
    <n v="14"/>
    <s v="Formaggi Fortini s.r.l."/>
    <s v="Elio Rossi"/>
    <s v="Sales Representative"/>
    <s v="Viale Dante, 75"/>
    <s v="Ravenna"/>
    <s v="Unknown"/>
    <s v="48100"/>
    <x v="8"/>
    <s v="(0544) 60323"/>
    <s v="(0544) 60603"/>
    <n v="3"/>
  </r>
  <r>
    <n v="15"/>
    <s v="Norske Meierier"/>
    <s v="Beate Vileid"/>
    <s v="Marketing Manager"/>
    <s v="Hatlevegen 5"/>
    <s v="Sandvika"/>
    <s v="Unknown"/>
    <s v="1320"/>
    <x v="9"/>
    <s v="(0)2-953010"/>
    <s v="Unknown"/>
    <n v="3"/>
  </r>
  <r>
    <n v="16"/>
    <s v="Bigfoot Breweries"/>
    <s v="Cheryl Saylor"/>
    <s v="Regional Account Rep."/>
    <s v="3400 - 8th Avenue_x000a_Suite 210"/>
    <s v="Bend"/>
    <s v="OR"/>
    <s v="97101"/>
    <x v="1"/>
    <s v="(503) 555-9931"/>
    <s v="Unknown"/>
    <n v="3"/>
  </r>
  <r>
    <n v="17"/>
    <s v="Svensk Sjöföda AB"/>
    <s v="Michael Björn"/>
    <s v="Sales Representative"/>
    <s v="Brovallavägen 231"/>
    <s v="Stockholm"/>
    <s v="Unknown"/>
    <s v="S-123 45"/>
    <x v="10"/>
    <s v="08-123 45 67"/>
    <s v="Unknown"/>
    <n v="3"/>
  </r>
  <r>
    <n v="18"/>
    <s v="Aux joyeux ecclésiastiques"/>
    <s v="Guylène Nodier"/>
    <s v="Sales Manager"/>
    <s v="203, Rue des Francs-Bourgeois"/>
    <s v="Paris"/>
    <s v="Unknown"/>
    <s v="75004"/>
    <x v="11"/>
    <s v="(1) 03.83.00.68"/>
    <s v="(1) 03.83.00.62"/>
    <n v="2"/>
  </r>
  <r>
    <n v="19"/>
    <s v="New England Seafood Cannery"/>
    <s v="Robb Merchant"/>
    <s v="Wholesale Account Agent"/>
    <s v="Order Processing Dept._x000a_2100 Paul Revere Blvd."/>
    <s v="Boston"/>
    <s v="MA"/>
    <s v="02134"/>
    <x v="1"/>
    <s v="(617) 555-3267"/>
    <s v="(617) 555-3389"/>
    <n v="2"/>
  </r>
  <r>
    <n v="20"/>
    <s v="Leka Trading"/>
    <s v="Chandra Leka"/>
    <s v="Owner"/>
    <s v="471 Serangoon Loop, Suite #402"/>
    <s v="Singapore"/>
    <s v="Unknown"/>
    <s v="0512"/>
    <x v="12"/>
    <s v="555-8787"/>
    <s v="Unknown"/>
    <n v="3"/>
  </r>
  <r>
    <n v="21"/>
    <s v="Lyngbysild"/>
    <s v="Niels Petersen"/>
    <s v="Sales Manager"/>
    <s v="Lyngbysild_x000a_Fiskebakken 10"/>
    <s v="Lyngby"/>
    <s v="Unknown"/>
    <s v="2800"/>
    <x v="13"/>
    <s v="43844108"/>
    <s v="43844115"/>
    <n v="2"/>
  </r>
  <r>
    <n v="22"/>
    <s v="Zaanse Snoepfabriek"/>
    <s v="Dirk Luchte"/>
    <s v="Accounting Manager"/>
    <s v="Verkoop_x000a_Rijnweg 22"/>
    <s v="Zaandam"/>
    <s v="Unknown"/>
    <s v="9999 ZZ"/>
    <x v="14"/>
    <s v="(12345) 1212"/>
    <s v="(12345) 1210"/>
    <n v="2"/>
  </r>
  <r>
    <n v="23"/>
    <s v="Karkki Oy"/>
    <s v="Anne Heikkonen"/>
    <s v="Product Manager"/>
    <s v="Valtakatu 12"/>
    <s v="Lappeenranta"/>
    <s v="Unknown"/>
    <s v="53120"/>
    <x v="15"/>
    <s v="(953) 10956"/>
    <s v="Unknown"/>
    <n v="3"/>
  </r>
  <r>
    <n v="24"/>
    <s v="G'day, Mate"/>
    <s v="Wendy Mackenzie"/>
    <s v="Sales Representative"/>
    <s v="170 Prince Edward Parade_x000a_Hunter's Hill"/>
    <s v="Sydney"/>
    <s v="NSW"/>
    <s v="2042"/>
    <x v="4"/>
    <s v="(02) 555-5914"/>
    <s v="(02) 555-4873"/>
    <n v="3"/>
  </r>
  <r>
    <n v="25"/>
    <s v="Ma Maison"/>
    <s v="Jean-Guy Lauzon"/>
    <s v="Marketing Manager"/>
    <s v="2960 Rue St. Laurent"/>
    <s v="Montréal"/>
    <s v="Québec"/>
    <s v="H1J 1C3"/>
    <x v="16"/>
    <s v="(514) 555-9022"/>
    <s v="Unknown"/>
    <n v="2"/>
  </r>
  <r>
    <n v="26"/>
    <s v="Pasta Buttini s.r.l."/>
    <s v="Giovanni Giudici"/>
    <s v="Order Administrator"/>
    <s v="Via dei Gelsomini, 153"/>
    <s v="Salerno"/>
    <s v="Unknown"/>
    <s v="84100"/>
    <x v="8"/>
    <s v="(089) 6547665"/>
    <s v="(089) 6547667"/>
    <n v="2"/>
  </r>
  <r>
    <n v="27"/>
    <s v="Escargots Nouveaux"/>
    <s v="Marie Delamare"/>
    <s v="Sales Manager"/>
    <s v="22, rue H. Voiron"/>
    <s v="Montceau"/>
    <s v="Unknown"/>
    <s v="71300"/>
    <x v="11"/>
    <s v="85.57.00.07"/>
    <s v="Unknown"/>
    <n v="1"/>
  </r>
  <r>
    <n v="28"/>
    <s v="Gai pâturage"/>
    <s v="Eliane Noz"/>
    <s v="Sales Representative"/>
    <s v="Bat. B_x000a_3, rue des Alpes"/>
    <s v="Annecy"/>
    <s v="Unknown"/>
    <s v="74000"/>
    <x v="11"/>
    <s v="38.76.98.06"/>
    <s v="38.76.98.58"/>
    <n v="2"/>
  </r>
  <r>
    <n v="29"/>
    <s v="Forêts d'érables"/>
    <s v="Chantal Goulet"/>
    <s v="Accounting Manager"/>
    <s v="148 rue Chasseur"/>
    <s v="Ste-Hyacinthe"/>
    <s v="Québec"/>
    <s v="J2S 7S8"/>
    <x v="16"/>
    <s v="(514) 555-2955"/>
    <s v="(514) 555-2921"/>
    <n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n v="1"/>
    <x v="0"/>
    <n v="1"/>
    <x v="0"/>
    <s v="10 boxes x 20 bags"/>
    <n v="18"/>
    <n v="39"/>
    <n v="0"/>
    <n v="10"/>
    <x v="0"/>
    <n v="38"/>
    <n v="828"/>
    <n v="11923.2"/>
    <n v="14904"/>
    <n v="3.5999999999999996"/>
    <n v="2980.7999999999997"/>
    <s v="Ongoing"/>
  </r>
  <r>
    <n v="2"/>
    <x v="1"/>
    <n v="1"/>
    <x v="0"/>
    <s v="24 - 12 oz bottles"/>
    <n v="19"/>
    <n v="17"/>
    <n v="40"/>
    <n v="25"/>
    <x v="0"/>
    <n v="44"/>
    <n v="1057"/>
    <n v="16066.4"/>
    <n v="20083"/>
    <n v="3.8000000000000007"/>
    <n v="4016.6000000000008"/>
    <s v="Ongoing"/>
  </r>
  <r>
    <n v="3"/>
    <x v="2"/>
    <n v="1"/>
    <x v="1"/>
    <s v="12 - 550 ml bottles"/>
    <n v="10"/>
    <n v="13"/>
    <n v="70"/>
    <n v="25"/>
    <x v="0"/>
    <n v="12"/>
    <n v="328"/>
    <n v="2624"/>
    <n v="3280"/>
    <n v="2"/>
    <n v="656"/>
    <s v="Ongoing"/>
  </r>
  <r>
    <n v="4"/>
    <x v="3"/>
    <n v="2"/>
    <x v="1"/>
    <s v="48 - 6 oz jars"/>
    <n v="22"/>
    <n v="53"/>
    <n v="0"/>
    <n v="0"/>
    <x v="0"/>
    <n v="20"/>
    <n v="453"/>
    <n v="7972.8000000000011"/>
    <n v="9966"/>
    <n v="4.3999999999999986"/>
    <n v="1993.1999999999994"/>
    <s v="Ongoing"/>
  </r>
  <r>
    <n v="5"/>
    <x v="4"/>
    <n v="2"/>
    <x v="1"/>
    <s v="36 boxes"/>
    <n v="21.35"/>
    <n v="0"/>
    <n v="0"/>
    <n v="0"/>
    <x v="1"/>
    <n v="10"/>
    <n v="298"/>
    <n v="4052.8"/>
    <n v="6362.3"/>
    <n v="7.7500000000000018"/>
    <n v="2309.5000000000005"/>
    <s v="Discontinued"/>
  </r>
  <r>
    <n v="6"/>
    <x v="5"/>
    <n v="3"/>
    <x v="1"/>
    <s v="12 - 8 oz jars"/>
    <n v="25"/>
    <n v="120"/>
    <n v="0"/>
    <n v="25"/>
    <x v="0"/>
    <n v="12"/>
    <n v="301"/>
    <n v="4816"/>
    <n v="7525"/>
    <n v="9"/>
    <n v="2709"/>
    <s v="Ongoing"/>
  </r>
  <r>
    <n v="7"/>
    <x v="6"/>
    <n v="3"/>
    <x v="2"/>
    <s v="12 - 1 lb pkgs."/>
    <n v="30"/>
    <n v="15"/>
    <n v="0"/>
    <n v="10"/>
    <x v="0"/>
    <n v="29"/>
    <n v="763"/>
    <n v="14649.6"/>
    <n v="22890"/>
    <n v="10.8"/>
    <n v="8240.4"/>
    <s v="Ongoing"/>
  </r>
  <r>
    <n v="8"/>
    <x v="7"/>
    <n v="3"/>
    <x v="1"/>
    <s v="12 - 12 oz jars"/>
    <n v="40"/>
    <n v="6"/>
    <n v="0"/>
    <n v="0"/>
    <x v="0"/>
    <n v="13"/>
    <n v="372"/>
    <n v="9523.2000000000007"/>
    <n v="14880"/>
    <n v="14.399999999999999"/>
    <n v="5356.7999999999993"/>
    <s v="Ongoing"/>
  </r>
  <r>
    <n v="9"/>
    <x v="8"/>
    <n v="4"/>
    <x v="3"/>
    <s v="18 - 500 g pkgs."/>
    <n v="97"/>
    <n v="29"/>
    <n v="0"/>
    <n v="0"/>
    <x v="1"/>
    <n v="5"/>
    <n v="95"/>
    <n v="7372"/>
    <n v="9215"/>
    <n v="19.400000000000006"/>
    <n v="1843.0000000000005"/>
    <s v="Discontinued"/>
  </r>
  <r>
    <n v="10"/>
    <x v="9"/>
    <n v="4"/>
    <x v="4"/>
    <s v="12 - 200 ml jars"/>
    <n v="31"/>
    <n v="31"/>
    <n v="0"/>
    <n v="0"/>
    <x v="0"/>
    <n v="33"/>
    <n v="742"/>
    <n v="18401.599999999999"/>
    <n v="23002"/>
    <n v="6.1999999999999993"/>
    <n v="4600.3999999999996"/>
    <s v="Ongoing"/>
  </r>
  <r>
    <n v="11"/>
    <x v="10"/>
    <n v="5"/>
    <x v="5"/>
    <s v="1 kg pkg."/>
    <n v="21"/>
    <n v="22"/>
    <n v="30"/>
    <n v="30"/>
    <x v="0"/>
    <n v="38"/>
    <n v="706"/>
    <n v="6918.8"/>
    <n v="14826"/>
    <n v="11.2"/>
    <n v="7907.2"/>
    <s v="Ongoing"/>
  </r>
  <r>
    <n v="12"/>
    <x v="11"/>
    <n v="5"/>
    <x v="5"/>
    <s v="10 - 500 g pkgs."/>
    <n v="38"/>
    <n v="86"/>
    <n v="0"/>
    <n v="0"/>
    <x v="0"/>
    <n v="14"/>
    <n v="344"/>
    <n v="10457.6"/>
    <n v="13072"/>
    <n v="7.6000000000000014"/>
    <n v="2614.4000000000005"/>
    <s v="Ongoing"/>
  </r>
  <r>
    <n v="13"/>
    <x v="12"/>
    <n v="6"/>
    <x v="4"/>
    <s v="2 kg box"/>
    <n v="6"/>
    <n v="24"/>
    <n v="0"/>
    <n v="5"/>
    <x v="0"/>
    <n v="40"/>
    <n v="891"/>
    <n v="4276.8"/>
    <n v="5346"/>
    <n v="1.2000000000000002"/>
    <n v="1069.2"/>
    <s v="Ongoing"/>
  </r>
  <r>
    <n v="14"/>
    <x v="13"/>
    <n v="6"/>
    <x v="2"/>
    <s v="40 - 100 g pkgs."/>
    <n v="23.25"/>
    <n v="35"/>
    <n v="0"/>
    <n v="0"/>
    <x v="0"/>
    <n v="22"/>
    <n v="404"/>
    <n v="7514.4000000000015"/>
    <n v="9393"/>
    <n v="4.6499999999999986"/>
    <n v="1878.5999999999995"/>
    <s v="Ongoing"/>
  </r>
  <r>
    <n v="15"/>
    <x v="14"/>
    <n v="6"/>
    <x v="1"/>
    <s v="24 - 250 ml bottles"/>
    <n v="15.5"/>
    <n v="39"/>
    <n v="0"/>
    <n v="5"/>
    <x v="0"/>
    <n v="6"/>
    <n v="122"/>
    <n v="1512.8"/>
    <n v="1891"/>
    <n v="3.0999999999999996"/>
    <n v="378.19999999999993"/>
    <s v="Ongoing"/>
  </r>
  <r>
    <n v="16"/>
    <x v="15"/>
    <n v="7"/>
    <x v="6"/>
    <s v="32 - 500 g boxes"/>
    <n v="17.45"/>
    <n v="29"/>
    <n v="0"/>
    <n v="10"/>
    <x v="0"/>
    <n v="43"/>
    <n v="1158"/>
    <n v="16096.200000000003"/>
    <n v="20207.099999999999"/>
    <n v="3.5499999999999989"/>
    <n v="4110.8999999999987"/>
    <s v="Ongoing"/>
  </r>
  <r>
    <n v="17"/>
    <x v="16"/>
    <n v="7"/>
    <x v="3"/>
    <s v="20 - 1 kg tins"/>
    <n v="39"/>
    <n v="0"/>
    <n v="0"/>
    <n v="0"/>
    <x v="1"/>
    <n v="37"/>
    <n v="978"/>
    <n v="30513.600000000009"/>
    <n v="38142"/>
    <n v="7.8000000000000007"/>
    <n v="7628.4000000000005"/>
    <s v="Discontinued"/>
  </r>
  <r>
    <n v="18"/>
    <x v="17"/>
    <n v="7"/>
    <x v="4"/>
    <s v="16 kg pkg."/>
    <n v="62.5"/>
    <n v="42"/>
    <n v="0"/>
    <n v="0"/>
    <x v="0"/>
    <n v="27"/>
    <n v="539"/>
    <n v="26950"/>
    <n v="33687.5"/>
    <n v="12.5"/>
    <n v="6737.5"/>
    <s v="Ongoing"/>
  </r>
  <r>
    <n v="19"/>
    <x v="18"/>
    <n v="8"/>
    <x v="6"/>
    <s v="10 boxes x 12 pieces"/>
    <n v="9.1999999999999993"/>
    <n v="25"/>
    <n v="0"/>
    <n v="5"/>
    <x v="0"/>
    <n v="37"/>
    <n v="723"/>
    <n v="5277.9000000000005"/>
    <n v="6651.5999999999995"/>
    <n v="1.8999999999999995"/>
    <n v="1373.6999999999996"/>
    <s v="Ongoing"/>
  </r>
  <r>
    <n v="20"/>
    <x v="19"/>
    <n v="8"/>
    <x v="6"/>
    <s v="30 gift boxes"/>
    <n v="81"/>
    <n v="40"/>
    <n v="0"/>
    <n v="0"/>
    <x v="0"/>
    <n v="16"/>
    <n v="313"/>
    <n v="20282.399999999998"/>
    <n v="25353"/>
    <n v="16.200000000000003"/>
    <n v="5070.6000000000013"/>
    <s v="Ongoing"/>
  </r>
  <r>
    <n v="21"/>
    <x v="20"/>
    <n v="8"/>
    <x v="6"/>
    <s v="24 pkgs. x 4 pieces"/>
    <n v="10"/>
    <n v="3"/>
    <n v="40"/>
    <n v="5"/>
    <x v="0"/>
    <n v="39"/>
    <n v="1016"/>
    <n v="8128"/>
    <n v="10160"/>
    <n v="2"/>
    <n v="2032"/>
    <s v="Ongoing"/>
  </r>
  <r>
    <n v="22"/>
    <x v="21"/>
    <n v="9"/>
    <x v="7"/>
    <s v="24 - 500 g pkgs."/>
    <n v="21"/>
    <n v="104"/>
    <n v="0"/>
    <n v="25"/>
    <x v="0"/>
    <n v="14"/>
    <n v="348"/>
    <n v="3410.4"/>
    <n v="7308"/>
    <n v="11.2"/>
    <n v="3897.6"/>
    <s v="Ongoing"/>
  </r>
  <r>
    <n v="23"/>
    <x v="22"/>
    <n v="9"/>
    <x v="7"/>
    <s v="12 - 250 g pkgs."/>
    <n v="9"/>
    <n v="61"/>
    <n v="0"/>
    <n v="25"/>
    <x v="0"/>
    <n v="20"/>
    <n v="580"/>
    <n v="4176"/>
    <n v="5220"/>
    <n v="1.7999999999999998"/>
    <n v="1044"/>
    <s v="Ongoing"/>
  </r>
  <r>
    <n v="24"/>
    <x v="23"/>
    <n v="10"/>
    <x v="0"/>
    <s v="12 - 355 ml cans"/>
    <n v="4.5"/>
    <n v="20"/>
    <n v="0"/>
    <n v="0"/>
    <x v="1"/>
    <n v="51"/>
    <n v="1125"/>
    <n v="4049.9999999999991"/>
    <n v="5062.5"/>
    <n v="0.89999999999999991"/>
    <n v="1012.4999999999999"/>
    <s v="Discontinued"/>
  </r>
  <r>
    <n v="25"/>
    <x v="24"/>
    <n v="11"/>
    <x v="6"/>
    <s v="20 - 450 g glasses"/>
    <n v="14"/>
    <n v="76"/>
    <n v="0"/>
    <n v="30"/>
    <x v="0"/>
    <n v="18"/>
    <n v="318"/>
    <n v="3116.4"/>
    <n v="4452"/>
    <n v="4.1999999999999993"/>
    <n v="1335.5999999999997"/>
    <s v="Ongoing"/>
  </r>
  <r>
    <n v="26"/>
    <x v="25"/>
    <n v="11"/>
    <x v="6"/>
    <s v="100 - 250 g bags"/>
    <n v="31.23"/>
    <n v="15"/>
    <n v="0"/>
    <n v="0"/>
    <x v="0"/>
    <n v="32"/>
    <n v="753"/>
    <n v="18749.7"/>
    <n v="23516.19"/>
    <n v="6.3300000000000018"/>
    <n v="4766.4900000000016"/>
    <s v="Ongoing"/>
  </r>
  <r>
    <n v="27"/>
    <x v="26"/>
    <n v="11"/>
    <x v="6"/>
    <s v="100 - 100 g pieces"/>
    <n v="43.9"/>
    <n v="49"/>
    <n v="0"/>
    <n v="30"/>
    <x v="0"/>
    <n v="9"/>
    <n v="365"/>
    <n v="12811.5"/>
    <n v="16023.5"/>
    <n v="8.7999999999999972"/>
    <n v="3211.9999999999991"/>
    <s v="Ongoing"/>
  </r>
  <r>
    <n v="28"/>
    <x v="27"/>
    <n v="12"/>
    <x v="2"/>
    <s v="25 - 825 g cans"/>
    <n v="45.6"/>
    <n v="26"/>
    <n v="0"/>
    <n v="0"/>
    <x v="1"/>
    <n v="33"/>
    <n v="640"/>
    <n v="23296"/>
    <n v="29184"/>
    <n v="9.2000000000000028"/>
    <n v="5888.0000000000018"/>
    <s v="Discontinued"/>
  </r>
  <r>
    <n v="29"/>
    <x v="28"/>
    <n v="12"/>
    <x v="3"/>
    <s v="50 bags x 30 sausgs."/>
    <n v="123.79"/>
    <n v="0"/>
    <n v="0"/>
    <n v="0"/>
    <x v="1"/>
    <n v="32"/>
    <n v="746"/>
    <n v="73854"/>
    <n v="92347.340000000011"/>
    <n v="24.790000000000006"/>
    <n v="18493.340000000004"/>
    <s v="Discontinued"/>
  </r>
  <r>
    <n v="30"/>
    <x v="29"/>
    <n v="13"/>
    <x v="4"/>
    <s v="10 - 200 g glasses"/>
    <n v="25.89"/>
    <n v="10"/>
    <n v="0"/>
    <n v="15"/>
    <x v="0"/>
    <n v="32"/>
    <n v="612"/>
    <n v="12668.400000000001"/>
    <n v="15844.68"/>
    <n v="5.1900000000000013"/>
    <n v="3176.2800000000007"/>
    <s v="Ongoing"/>
  </r>
  <r>
    <n v="31"/>
    <x v="30"/>
    <n v="14"/>
    <x v="5"/>
    <s v="12 - 100 g pkgs"/>
    <n v="12.5"/>
    <n v="0"/>
    <n v="70"/>
    <n v="20"/>
    <x v="0"/>
    <n v="51"/>
    <n v="1397"/>
    <n v="11176"/>
    <n v="17462.5"/>
    <n v="4.5"/>
    <n v="6286.5"/>
    <s v="Ongoing"/>
  </r>
  <r>
    <n v="32"/>
    <x v="31"/>
    <n v="14"/>
    <x v="5"/>
    <s v="24 - 200 g pkgs."/>
    <n v="32"/>
    <n v="9"/>
    <n v="40"/>
    <n v="25"/>
    <x v="0"/>
    <n v="15"/>
    <n v="297"/>
    <n v="7603.2000000000007"/>
    <n v="9504"/>
    <n v="6.3999999999999986"/>
    <n v="1900.7999999999995"/>
    <s v="Ongoing"/>
  </r>
  <r>
    <n v="33"/>
    <x v="32"/>
    <n v="15"/>
    <x v="5"/>
    <s v="500 g"/>
    <n v="2.5"/>
    <n v="112"/>
    <n v="0"/>
    <n v="20"/>
    <x v="0"/>
    <n v="32"/>
    <n v="755"/>
    <n v="1510"/>
    <n v="1887.5"/>
    <n v="0.5"/>
    <n v="377.5"/>
    <s v="Ongoing"/>
  </r>
  <r>
    <n v="34"/>
    <x v="33"/>
    <n v="16"/>
    <x v="0"/>
    <s v="24 - 12 oz bottles"/>
    <n v="14"/>
    <n v="111"/>
    <n v="0"/>
    <n v="15"/>
    <x v="0"/>
    <n v="19"/>
    <n v="506"/>
    <n v="4958.8"/>
    <n v="7084"/>
    <n v="4.1999999999999993"/>
    <n v="2125.1999999999998"/>
    <s v="Ongoing"/>
  </r>
  <r>
    <n v="35"/>
    <x v="34"/>
    <n v="16"/>
    <x v="0"/>
    <s v="24 - 12 oz bottles"/>
    <n v="18"/>
    <n v="20"/>
    <n v="0"/>
    <n v="15"/>
    <x v="0"/>
    <n v="36"/>
    <n v="883"/>
    <n v="12715.200000000003"/>
    <n v="15894"/>
    <n v="3.5999999999999996"/>
    <n v="3178.7999999999997"/>
    <s v="Ongoing"/>
  </r>
  <r>
    <n v="36"/>
    <x v="35"/>
    <n v="17"/>
    <x v="4"/>
    <s v="24 - 250 g  jars"/>
    <n v="19"/>
    <n v="112"/>
    <n v="0"/>
    <n v="20"/>
    <x v="0"/>
    <n v="31"/>
    <n v="805"/>
    <n v="12236.000000000002"/>
    <n v="15295"/>
    <n v="3.8000000000000007"/>
    <n v="3059.0000000000005"/>
    <s v="Ongoing"/>
  </r>
  <r>
    <n v="37"/>
    <x v="36"/>
    <n v="17"/>
    <x v="4"/>
    <s v="12 - 500 g pkgs."/>
    <n v="26"/>
    <n v="11"/>
    <n v="50"/>
    <n v="25"/>
    <x v="0"/>
    <n v="6"/>
    <n v="125"/>
    <n v="2600"/>
    <n v="3250"/>
    <n v="5.1999999999999993"/>
    <n v="649.99999999999989"/>
    <s v="Ongoing"/>
  </r>
  <r>
    <n v="38"/>
    <x v="37"/>
    <n v="18"/>
    <x v="0"/>
    <s v="12 - 75 cl bottles"/>
    <n v="263.5"/>
    <n v="17"/>
    <n v="0"/>
    <n v="15"/>
    <x v="0"/>
    <n v="24"/>
    <n v="623"/>
    <n v="131328.4"/>
    <n v="164160.5"/>
    <n v="52.699999999999989"/>
    <n v="32832.099999999991"/>
    <s v="Ongoing"/>
  </r>
  <r>
    <n v="39"/>
    <x v="38"/>
    <n v="18"/>
    <x v="0"/>
    <s v="750 cc per bottle"/>
    <n v="18"/>
    <n v="69"/>
    <n v="0"/>
    <n v="5"/>
    <x v="0"/>
    <n v="30"/>
    <n v="793"/>
    <n v="11419.2"/>
    <n v="14274"/>
    <n v="3.5999999999999996"/>
    <n v="2854.7999999999997"/>
    <s v="Ongoing"/>
  </r>
  <r>
    <n v="40"/>
    <x v="39"/>
    <n v="19"/>
    <x v="4"/>
    <s v="24 - 4 oz tins"/>
    <n v="18.399999999999999"/>
    <n v="123"/>
    <n v="0"/>
    <n v="30"/>
    <x v="0"/>
    <n v="41"/>
    <n v="1103"/>
    <n v="16214.100000000002"/>
    <n v="20295.199999999997"/>
    <n v="3.6999999999999993"/>
    <n v="4081.099999999999"/>
    <s v="Ongoing"/>
  </r>
  <r>
    <n v="41"/>
    <x v="40"/>
    <n v="19"/>
    <x v="4"/>
    <s v="12 - 12 oz cans"/>
    <n v="9.65"/>
    <n v="85"/>
    <n v="0"/>
    <n v="10"/>
    <x v="0"/>
    <n v="47"/>
    <n v="981"/>
    <n v="7553.7000000000007"/>
    <n v="9466.65"/>
    <n v="1.9500000000000002"/>
    <n v="1912.9500000000003"/>
    <s v="Ongoing"/>
  </r>
  <r>
    <n v="42"/>
    <x v="41"/>
    <n v="20"/>
    <x v="7"/>
    <s v="32 - 1 kg pkgs."/>
    <n v="14"/>
    <n v="26"/>
    <n v="0"/>
    <n v="0"/>
    <x v="1"/>
    <n v="30"/>
    <n v="697"/>
    <n v="6830.6"/>
    <n v="9758"/>
    <n v="4.1999999999999993"/>
    <n v="2927.3999999999996"/>
    <s v="Discontinued"/>
  </r>
  <r>
    <n v="43"/>
    <x v="42"/>
    <n v="20"/>
    <x v="0"/>
    <s v="16 - 500 g tins"/>
    <n v="46"/>
    <n v="17"/>
    <n v="10"/>
    <n v="25"/>
    <x v="0"/>
    <n v="28"/>
    <n v="580"/>
    <n v="21344"/>
    <n v="26680"/>
    <n v="9.2000000000000028"/>
    <n v="5336.0000000000018"/>
    <s v="Ongoing"/>
  </r>
  <r>
    <n v="44"/>
    <x v="43"/>
    <n v="20"/>
    <x v="1"/>
    <s v="20 - 2 kg bags"/>
    <n v="19.45"/>
    <n v="27"/>
    <n v="0"/>
    <n v="15"/>
    <x v="0"/>
    <n v="24"/>
    <n v="601"/>
    <n v="7452.3999999999987"/>
    <n v="11689.449999999999"/>
    <n v="7.0499999999999989"/>
    <n v="4237.0499999999993"/>
    <s v="Ongoing"/>
  </r>
  <r>
    <n v="45"/>
    <x v="44"/>
    <n v="21"/>
    <x v="4"/>
    <s v="1k pkg."/>
    <n v="9.5"/>
    <n v="5"/>
    <n v="70"/>
    <n v="15"/>
    <x v="0"/>
    <n v="14"/>
    <n v="508"/>
    <n v="3860.7999999999997"/>
    <n v="4826"/>
    <n v="1.9000000000000004"/>
    <n v="965.20000000000016"/>
    <s v="Ongoing"/>
  </r>
  <r>
    <n v="46"/>
    <x v="45"/>
    <n v="21"/>
    <x v="4"/>
    <s v="4 - 450 g glasses"/>
    <n v="12"/>
    <n v="95"/>
    <n v="0"/>
    <n v="0"/>
    <x v="0"/>
    <n v="27"/>
    <n v="548"/>
    <n v="5260.8"/>
    <n v="6576"/>
    <n v="2.4000000000000004"/>
    <n v="1315.2000000000003"/>
    <s v="Ongoing"/>
  </r>
  <r>
    <n v="47"/>
    <x v="46"/>
    <n v="22"/>
    <x v="6"/>
    <s v="10 - 4 oz boxes"/>
    <n v="9.5"/>
    <n v="36"/>
    <n v="0"/>
    <n v="0"/>
    <x v="0"/>
    <n v="21"/>
    <n v="485"/>
    <n v="3686"/>
    <n v="4607.5"/>
    <n v="1.9000000000000004"/>
    <n v="921.50000000000023"/>
    <s v="Ongoing"/>
  </r>
  <r>
    <n v="48"/>
    <x v="47"/>
    <n v="22"/>
    <x v="6"/>
    <s v="10 pkgs."/>
    <n v="12.75"/>
    <n v="15"/>
    <n v="70"/>
    <n v="25"/>
    <x v="0"/>
    <n v="6"/>
    <n v="138"/>
    <n v="1407.6"/>
    <n v="1759.5"/>
    <n v="2.5500000000000007"/>
    <n v="351.90000000000009"/>
    <s v="Ongoing"/>
  </r>
  <r>
    <n v="49"/>
    <x v="48"/>
    <n v="23"/>
    <x v="6"/>
    <s v="24 - 50 g pkgs."/>
    <n v="20"/>
    <n v="10"/>
    <n v="60"/>
    <n v="15"/>
    <x v="0"/>
    <n v="21"/>
    <n v="520"/>
    <n v="8320"/>
    <n v="10400"/>
    <n v="4"/>
    <n v="2080"/>
    <s v="Ongoing"/>
  </r>
  <r>
    <n v="50"/>
    <x v="49"/>
    <n v="23"/>
    <x v="6"/>
    <s v="12 - 100 g bars"/>
    <n v="16.25"/>
    <n v="65"/>
    <n v="0"/>
    <n v="30"/>
    <x v="0"/>
    <n v="10"/>
    <n v="235"/>
    <n v="2444"/>
    <n v="3818.75"/>
    <n v="5.85"/>
    <n v="1374.75"/>
    <s v="Ongoing"/>
  </r>
  <r>
    <n v="51"/>
    <x v="50"/>
    <n v="24"/>
    <x v="2"/>
    <s v="50 - 300 g pkgs."/>
    <n v="53"/>
    <n v="20"/>
    <n v="0"/>
    <n v="10"/>
    <x v="0"/>
    <n v="39"/>
    <n v="886"/>
    <n v="37566.399999999994"/>
    <n v="46958"/>
    <n v="10.600000000000001"/>
    <n v="9391.6"/>
    <s v="Ongoing"/>
  </r>
  <r>
    <n v="52"/>
    <x v="51"/>
    <n v="24"/>
    <x v="7"/>
    <s v="16 - 2 kg boxes"/>
    <n v="7"/>
    <n v="38"/>
    <n v="0"/>
    <n v="25"/>
    <x v="0"/>
    <n v="29"/>
    <n v="500"/>
    <n v="2800"/>
    <n v="3500"/>
    <n v="1.4000000000000004"/>
    <n v="700.00000000000023"/>
    <s v="Ongoing"/>
  </r>
  <r>
    <n v="53"/>
    <x v="52"/>
    <n v="24"/>
    <x v="3"/>
    <s v="48 pieces"/>
    <n v="32.799999999999997"/>
    <n v="0"/>
    <n v="0"/>
    <n v="0"/>
    <x v="1"/>
    <n v="30"/>
    <n v="722"/>
    <n v="18916.400000000001"/>
    <n v="23681.599999999999"/>
    <n v="6.5999999999999979"/>
    <n v="4765.1999999999989"/>
    <s v="Discontinued"/>
  </r>
  <r>
    <n v="54"/>
    <x v="53"/>
    <n v="25"/>
    <x v="3"/>
    <s v="16 pies"/>
    <n v="7.45"/>
    <n v="21"/>
    <n v="0"/>
    <n v="10"/>
    <x v="0"/>
    <n v="36"/>
    <n v="755"/>
    <n v="4454.5"/>
    <n v="5624.75"/>
    <n v="1.5499999999999998"/>
    <n v="1170.2499999999998"/>
    <s v="Ongoing"/>
  </r>
  <r>
    <n v="55"/>
    <x v="54"/>
    <n v="25"/>
    <x v="3"/>
    <s v="24 boxes x 2 pies"/>
    <n v="24"/>
    <n v="115"/>
    <n v="0"/>
    <n v="20"/>
    <x v="0"/>
    <n v="33"/>
    <n v="903"/>
    <n v="17337.600000000002"/>
    <n v="21672"/>
    <n v="4.8000000000000007"/>
    <n v="4334.4000000000005"/>
    <s v="Ongoing"/>
  </r>
  <r>
    <n v="56"/>
    <x v="55"/>
    <n v="26"/>
    <x v="7"/>
    <s v="24 - 250 g pkgs."/>
    <n v="38"/>
    <n v="21"/>
    <n v="10"/>
    <n v="30"/>
    <x v="0"/>
    <n v="50"/>
    <n v="1263"/>
    <n v="38395.199999999997"/>
    <n v="47994"/>
    <n v="7.6000000000000014"/>
    <n v="9598.8000000000011"/>
    <s v="Ongoing"/>
  </r>
  <r>
    <n v="57"/>
    <x v="56"/>
    <n v="26"/>
    <x v="7"/>
    <s v="24 - 250 g pkgs."/>
    <n v="19.5"/>
    <n v="36"/>
    <n v="0"/>
    <n v="20"/>
    <x v="0"/>
    <n v="23"/>
    <n v="434"/>
    <n v="6770.4000000000005"/>
    <n v="8463"/>
    <n v="3.9000000000000004"/>
    <n v="1692.6000000000001"/>
    <s v="Ongoing"/>
  </r>
  <r>
    <n v="58"/>
    <x v="57"/>
    <n v="27"/>
    <x v="4"/>
    <s v="24 pieces"/>
    <n v="13.25"/>
    <n v="62"/>
    <n v="0"/>
    <n v="20"/>
    <x v="0"/>
    <n v="18"/>
    <n v="534"/>
    <n v="5660.4"/>
    <n v="7075.5"/>
    <n v="2.6500000000000004"/>
    <n v="1415.1000000000001"/>
    <s v="Ongoing"/>
  </r>
  <r>
    <n v="59"/>
    <x v="58"/>
    <n v="28"/>
    <x v="5"/>
    <s v="5 kg pkg."/>
    <n v="55"/>
    <n v="79"/>
    <n v="0"/>
    <n v="0"/>
    <x v="0"/>
    <n v="54"/>
    <n v="1496"/>
    <n v="65824"/>
    <n v="82280"/>
    <n v="11"/>
    <n v="16456"/>
    <s v="Ongoing"/>
  </r>
  <r>
    <n v="60"/>
    <x v="59"/>
    <n v="28"/>
    <x v="5"/>
    <s v="15 - 300 g rounds"/>
    <n v="34"/>
    <n v="19"/>
    <n v="0"/>
    <n v="0"/>
    <x v="0"/>
    <n v="51"/>
    <n v="1577"/>
    <n v="42894.400000000009"/>
    <n v="53618"/>
    <n v="6.8000000000000007"/>
    <n v="10723.6"/>
    <s v="Ongoing"/>
  </r>
  <r>
    <n v="61"/>
    <x v="60"/>
    <n v="29"/>
    <x v="1"/>
    <s v="24 - 500 ml bottles"/>
    <n v="28.5"/>
    <n v="113"/>
    <n v="0"/>
    <n v="25"/>
    <x v="0"/>
    <n v="24"/>
    <n v="603"/>
    <n v="13748.4"/>
    <n v="17185.5"/>
    <n v="5.6999999999999993"/>
    <n v="3437.0999999999995"/>
    <s v="Ongoing"/>
  </r>
  <r>
    <n v="62"/>
    <x v="61"/>
    <n v="29"/>
    <x v="6"/>
    <s v="48 pies"/>
    <n v="49.3"/>
    <n v="17"/>
    <n v="0"/>
    <n v="0"/>
    <x v="0"/>
    <n v="48"/>
    <n v="1083"/>
    <n v="42670.200000000004"/>
    <n v="53391.899999999994"/>
    <n v="9.8999999999999986"/>
    <n v="10721.699999999999"/>
    <s v="Ongoing"/>
  </r>
  <r>
    <n v="63"/>
    <x v="62"/>
    <n v="7"/>
    <x v="1"/>
    <s v="15 - 625 g jars"/>
    <n v="43.9"/>
    <n v="24"/>
    <n v="0"/>
    <n v="5"/>
    <x v="0"/>
    <n v="17"/>
    <n v="445"/>
    <n v="15619.5"/>
    <n v="19535.5"/>
    <n v="8.7999999999999972"/>
    <n v="3915.9999999999986"/>
    <s v="Ongoing"/>
  </r>
  <r>
    <n v="64"/>
    <x v="63"/>
    <n v="12"/>
    <x v="7"/>
    <s v="20 bags x 4 pieces"/>
    <n v="33.25"/>
    <n v="22"/>
    <n v="80"/>
    <n v="30"/>
    <x v="0"/>
    <n v="30"/>
    <n v="740"/>
    <n v="19683.999999999996"/>
    <n v="24605"/>
    <n v="6.6499999999999986"/>
    <n v="4920.9999999999991"/>
    <s v="Ongoing"/>
  </r>
  <r>
    <n v="65"/>
    <x v="64"/>
    <n v="2"/>
    <x v="1"/>
    <s v="32 - 8 oz bottles"/>
    <n v="21.05"/>
    <n v="76"/>
    <n v="0"/>
    <n v="0"/>
    <x v="0"/>
    <n v="32"/>
    <n v="745"/>
    <n v="7301.0000000000027"/>
    <n v="15682.25"/>
    <n v="11.25"/>
    <n v="8381.25"/>
    <s v="Ongoing"/>
  </r>
  <r>
    <n v="66"/>
    <x v="65"/>
    <n v="2"/>
    <x v="1"/>
    <s v="24 - 8 oz jars"/>
    <n v="17"/>
    <n v="4"/>
    <n v="100"/>
    <n v="20"/>
    <x v="0"/>
    <n v="8"/>
    <n v="239"/>
    <n v="3250.4"/>
    <n v="4063"/>
    <n v="3.4000000000000004"/>
    <n v="812.60000000000014"/>
    <s v="Ongoing"/>
  </r>
  <r>
    <n v="67"/>
    <x v="66"/>
    <n v="16"/>
    <x v="0"/>
    <s v="24 - 12 oz bottles"/>
    <n v="14"/>
    <n v="52"/>
    <n v="0"/>
    <n v="10"/>
    <x v="0"/>
    <n v="10"/>
    <n v="184"/>
    <n v="1803.2"/>
    <n v="2576"/>
    <n v="4.1999999999999993"/>
    <n v="772.79999999999984"/>
    <s v="Ongoing"/>
  </r>
  <r>
    <n v="68"/>
    <x v="67"/>
    <n v="8"/>
    <x v="6"/>
    <s v="10 boxes x 8 pieces"/>
    <n v="12.5"/>
    <n v="6"/>
    <n v="10"/>
    <n v="15"/>
    <x v="0"/>
    <n v="34"/>
    <n v="799"/>
    <n v="6392"/>
    <n v="9987.5"/>
    <n v="4.5"/>
    <n v="3595.5"/>
    <s v="Ongoing"/>
  </r>
  <r>
    <n v="69"/>
    <x v="68"/>
    <n v="15"/>
    <x v="5"/>
    <s v="10 kg pkg."/>
    <n v="36"/>
    <n v="26"/>
    <n v="0"/>
    <n v="15"/>
    <x v="0"/>
    <n v="31"/>
    <n v="714"/>
    <n v="20563.199999999997"/>
    <n v="25704"/>
    <n v="7.1999999999999993"/>
    <n v="5140.7999999999993"/>
    <s v="Ongoing"/>
  </r>
  <r>
    <n v="70"/>
    <x v="69"/>
    <n v="7"/>
    <x v="0"/>
    <s v="24 - 355 ml bottles"/>
    <n v="15"/>
    <n v="15"/>
    <n v="10"/>
    <n v="30"/>
    <x v="0"/>
    <n v="39"/>
    <n v="817"/>
    <n v="7843.1999999999989"/>
    <n v="12255"/>
    <n v="5.4"/>
    <n v="4411.8"/>
    <s v="Ongoing"/>
  </r>
  <r>
    <n v="71"/>
    <x v="70"/>
    <n v="15"/>
    <x v="5"/>
    <s v="10 - 500 g pkgs."/>
    <n v="21.5"/>
    <n v="26"/>
    <n v="0"/>
    <n v="0"/>
    <x v="0"/>
    <n v="42"/>
    <n v="1057"/>
    <n v="18180.399999999998"/>
    <n v="22725.5"/>
    <n v="4.3000000000000007"/>
    <n v="4545.1000000000004"/>
    <s v="Ongoing"/>
  </r>
  <r>
    <n v="72"/>
    <x v="71"/>
    <n v="14"/>
    <x v="5"/>
    <s v="24 - 200 g pkgs."/>
    <n v="34.799999999999997"/>
    <n v="14"/>
    <n v="0"/>
    <n v="0"/>
    <x v="0"/>
    <n v="38"/>
    <n v="806"/>
    <n v="22406.799999999999"/>
    <n v="28048.799999999999"/>
    <n v="6.9999999999999964"/>
    <n v="5641.9999999999973"/>
    <s v="Ongoing"/>
  </r>
  <r>
    <n v="73"/>
    <x v="72"/>
    <n v="17"/>
    <x v="4"/>
    <s v="24 - 150 g jars"/>
    <n v="15"/>
    <n v="101"/>
    <n v="0"/>
    <n v="5"/>
    <x v="0"/>
    <n v="14"/>
    <n v="293"/>
    <n v="2812.7999999999997"/>
    <n v="4395"/>
    <n v="5.4"/>
    <n v="1582.2"/>
    <s v="Ongoing"/>
  </r>
  <r>
    <n v="74"/>
    <x v="73"/>
    <n v="4"/>
    <x v="2"/>
    <s v="5 kg pkg."/>
    <n v="10"/>
    <n v="4"/>
    <n v="20"/>
    <n v="5"/>
    <x v="0"/>
    <n v="13"/>
    <n v="297"/>
    <n v="2376"/>
    <n v="2970"/>
    <n v="2"/>
    <n v="594"/>
    <s v="Ongoing"/>
  </r>
  <r>
    <n v="75"/>
    <x v="74"/>
    <n v="12"/>
    <x v="0"/>
    <s v="24 - 0.5 l bottles"/>
    <n v="7.75"/>
    <n v="125"/>
    <n v="0"/>
    <n v="25"/>
    <x v="0"/>
    <n v="46"/>
    <n v="1155"/>
    <n v="7161"/>
    <n v="8951.25"/>
    <n v="1.5499999999999998"/>
    <n v="1790.2499999999998"/>
    <s v="Ongoing"/>
  </r>
  <r>
    <n v="76"/>
    <x v="75"/>
    <n v="23"/>
    <x v="0"/>
    <s v="500 ml"/>
    <n v="18"/>
    <n v="57"/>
    <n v="0"/>
    <n v="20"/>
    <x v="0"/>
    <n v="39"/>
    <n v="981"/>
    <n v="14126.4"/>
    <n v="17658"/>
    <n v="3.5999999999999996"/>
    <n v="3531.5999999999995"/>
    <s v="Ongoing"/>
  </r>
  <r>
    <n v="77"/>
    <x v="76"/>
    <n v="12"/>
    <x v="1"/>
    <s v="12 boxes"/>
    <n v="13"/>
    <n v="32"/>
    <n v="0"/>
    <n v="15"/>
    <x v="0"/>
    <n v="38"/>
    <n v="791"/>
    <n v="8226.4"/>
    <n v="10283"/>
    <n v="2.5999999999999996"/>
    <n v="2056.6"/>
    <s v="Ongoing"/>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0">
  <r>
    <n v="10248"/>
    <x v="0"/>
    <x v="0"/>
    <x v="0"/>
    <d v="1994-09-01T00:00:00"/>
    <d v="1994-08-16T00:00:00"/>
    <n v="3"/>
    <n v="32.380000000000003"/>
    <s v="Vins et alcools Chevalier"/>
    <s v="59 rue de l'Abbaye"/>
    <x v="0"/>
    <s v="Unknown"/>
    <s v="51100"/>
    <x v="0"/>
    <n v="566"/>
    <n v="211.39999999999998"/>
    <n v="179.01999999999998"/>
  </r>
  <r>
    <n v="10249"/>
    <x v="1"/>
    <x v="1"/>
    <x v="1"/>
    <d v="1994-09-16T00:00:00"/>
    <d v="1994-08-10T00:00:00"/>
    <n v="1"/>
    <n v="11.61"/>
    <s v="Toms Spezialitäten"/>
    <s v="Luisenstr. 48"/>
    <x v="1"/>
    <s v="Unknown"/>
    <s v="44087"/>
    <x v="1"/>
    <n v="2329.25"/>
    <n v="465.85"/>
    <n v="454.24"/>
  </r>
  <r>
    <n v="10250"/>
    <x v="2"/>
    <x v="2"/>
    <x v="2"/>
    <d v="1994-09-05T00:00:00"/>
    <d v="1994-08-12T00:00:00"/>
    <n v="2"/>
    <n v="65.83"/>
    <s v="Hanari Carnes"/>
    <s v="Rua do Paço, 67"/>
    <x v="2"/>
    <s v="RJ"/>
    <s v="05454-876"/>
    <x v="2"/>
    <n v="1941.6375"/>
    <n v="233.63749999999996"/>
    <n v="167.80749999999995"/>
  </r>
  <r>
    <n v="10251"/>
    <x v="3"/>
    <x v="3"/>
    <x v="2"/>
    <d v="1994-09-05T00:00:00"/>
    <d v="1994-08-15T00:00:00"/>
    <n v="1"/>
    <n v="41.34"/>
    <s v="Victuailles en stock"/>
    <s v="2, rue du Commerce"/>
    <x v="3"/>
    <s v="Unknown"/>
    <s v="69004"/>
    <x v="0"/>
    <n v="818.57500000000005"/>
    <n v="329.77499999999998"/>
    <n v="288.43499999999995"/>
  </r>
  <r>
    <n v="10252"/>
    <x v="4"/>
    <x v="2"/>
    <x v="3"/>
    <d v="1994-09-06T00:00:00"/>
    <d v="1994-08-11T00:00:00"/>
    <n v="2"/>
    <n v="51.3"/>
    <s v="Suprêmes délices"/>
    <s v="Boulevard Tirou, 255"/>
    <x v="4"/>
    <s v="Unknown"/>
    <s v="B-6000"/>
    <x v="3"/>
    <n v="4497.375"/>
    <n v="767.37500000000023"/>
    <n v="716.07500000000027"/>
  </r>
  <r>
    <n v="10253"/>
    <x v="2"/>
    <x v="3"/>
    <x v="4"/>
    <d v="1994-08-24T00:00:00"/>
    <d v="1994-08-16T00:00:00"/>
    <n v="2"/>
    <n v="58.17"/>
    <s v="Hanari Carnes"/>
    <s v="Rua do Paço, 67"/>
    <x v="2"/>
    <s v="RJ"/>
    <s v="05454-876"/>
    <x v="2"/>
    <n v="1806"/>
    <n v="401.2"/>
    <n v="343.03"/>
  </r>
  <r>
    <n v="10254"/>
    <x v="5"/>
    <x v="0"/>
    <x v="5"/>
    <d v="1994-09-08T00:00:00"/>
    <d v="1994-08-23T00:00:00"/>
    <n v="2"/>
    <n v="22.98"/>
    <s v="Chop-suey Chinese"/>
    <s v="Hauptstr. 31"/>
    <x v="5"/>
    <s v="Unknown"/>
    <s v="3012"/>
    <x v="4"/>
    <n v="695.77499999999998"/>
    <n v="70.574999999999989"/>
    <n v="47.594999999999985"/>
  </r>
  <r>
    <n v="10255"/>
    <x v="6"/>
    <x v="4"/>
    <x v="6"/>
    <d v="1994-09-09T00:00:00"/>
    <d v="1994-08-15T00:00:00"/>
    <n v="3"/>
    <n v="148.33000000000001"/>
    <s v="Richter Supermarkt"/>
    <s v="Starenweg 5"/>
    <x v="6"/>
    <s v="Unknown"/>
    <s v="1204"/>
    <x v="4"/>
    <n v="3115.75"/>
    <n v="625.25"/>
    <n v="476.91999999999996"/>
  </r>
  <r>
    <n v="10256"/>
    <x v="7"/>
    <x v="3"/>
    <x v="7"/>
    <d v="1994-09-12T00:00:00"/>
    <d v="1994-08-17T00:00:00"/>
    <n v="2"/>
    <n v="13.97"/>
    <s v="Wellington Importadora"/>
    <s v="Rua do Mercado, 12"/>
    <x v="7"/>
    <s v="SP"/>
    <s v="08737-363"/>
    <x v="2"/>
    <n v="648"/>
    <n v="130.19999999999996"/>
    <n v="116.22999999999996"/>
  </r>
  <r>
    <n v="10257"/>
    <x v="8"/>
    <x v="2"/>
    <x v="8"/>
    <d v="1994-09-13T00:00:00"/>
    <d v="1994-08-22T00:00:00"/>
    <n v="3"/>
    <n v="81.91"/>
    <s v="HILARIÓN-Abastos"/>
    <s v="Carrera 22 con Ave. Carlos Soublette #8-35"/>
    <x v="8"/>
    <s v="Táchira"/>
    <s v="5022"/>
    <x v="5"/>
    <n v="1400.5"/>
    <n v="280.59999999999991"/>
    <n v="198.68999999999991"/>
  </r>
  <r>
    <n v="10258"/>
    <x v="9"/>
    <x v="5"/>
    <x v="9"/>
    <d v="1994-09-14T00:00:00"/>
    <d v="1994-08-23T00:00:00"/>
    <n v="1"/>
    <n v="140.51"/>
    <s v="Ernst Handel"/>
    <s v="Kirchgasse 6"/>
    <x v="9"/>
    <s v="Unknown"/>
    <s v="8010"/>
    <x v="6"/>
    <n v="2023.8000000000002"/>
    <n v="226.20000000000022"/>
    <n v="85.690000000000225"/>
  </r>
  <r>
    <n v="10259"/>
    <x v="10"/>
    <x v="2"/>
    <x v="10"/>
    <d v="1994-09-15T00:00:00"/>
    <d v="1994-08-25T00:00:00"/>
    <n v="3"/>
    <n v="3.25"/>
    <s v="Centro comercial Moctezuma"/>
    <s v="Sierras de Granada 9993"/>
    <x v="10"/>
    <s v="Unknown"/>
    <s v="05022"/>
    <x v="7"/>
    <n v="126"/>
    <n v="25.2"/>
    <n v="21.95"/>
  </r>
  <r>
    <n v="10260"/>
    <x v="11"/>
    <x v="2"/>
    <x v="11"/>
    <d v="1994-09-16T00:00:00"/>
    <d v="1994-08-29T00:00:00"/>
    <n v="1"/>
    <n v="55.09"/>
    <s v="Ottilies Käseladen"/>
    <s v="Mehrheimerstr. 369"/>
    <x v="11"/>
    <s v="Unknown"/>
    <s v="50739"/>
    <x v="1"/>
    <n v="1881.675"/>
    <n v="185.87499999999997"/>
    <n v="130.78499999999997"/>
  </r>
  <r>
    <n v="10261"/>
    <x v="12"/>
    <x v="2"/>
    <x v="11"/>
    <d v="1994-09-16T00:00:00"/>
    <d v="1994-08-30T00:00:00"/>
    <n v="2"/>
    <n v="3.05"/>
    <s v="Que Delícia"/>
    <s v="Rua da Panificadora, 12"/>
    <x v="2"/>
    <s v="RJ"/>
    <s v="02389-673"/>
    <x v="2"/>
    <n v="560"/>
    <n v="112"/>
    <n v="108.95"/>
  </r>
  <r>
    <n v="10262"/>
    <x v="13"/>
    <x v="6"/>
    <x v="12"/>
    <d v="1994-09-19T00:00:00"/>
    <d v="1994-08-25T00:00:00"/>
    <n v="3"/>
    <n v="48.29"/>
    <s v="Rattlesnake Canyon Grocery"/>
    <s v="2817 Milton Dr."/>
    <x v="12"/>
    <s v="NM"/>
    <s v="87110"/>
    <x v="8"/>
    <n v="730.96"/>
    <n v="218.96000000000004"/>
    <n v="170.67000000000004"/>
  </r>
  <r>
    <n v="10263"/>
    <x v="9"/>
    <x v="4"/>
    <x v="13"/>
    <d v="1994-09-20T00:00:00"/>
    <d v="1994-08-31T00:00:00"/>
    <n v="3"/>
    <n v="146.06"/>
    <s v="Ernst Handel"/>
    <s v="Kirchgasse 6"/>
    <x v="9"/>
    <s v="Unknown"/>
    <s v="8010"/>
    <x v="6"/>
    <n v="2346.3000000000002"/>
    <n v="-118.50000000000004"/>
    <n v="-264.56000000000006"/>
  </r>
  <r>
    <n v="10264"/>
    <x v="14"/>
    <x v="1"/>
    <x v="14"/>
    <d v="1994-09-21T00:00:00"/>
    <d v="1994-09-23T00:00:00"/>
    <n v="3"/>
    <n v="3.67"/>
    <s v="Folk och fä HB"/>
    <s v="Åkergatan 24"/>
    <x v="13"/>
    <s v="Unknown"/>
    <s v="S-844 67"/>
    <x v="9"/>
    <n v="870.0625"/>
    <n v="145.56250000000003"/>
    <n v="141.89250000000004"/>
  </r>
  <r>
    <n v="10265"/>
    <x v="15"/>
    <x v="7"/>
    <x v="15"/>
    <d v="1994-09-22T00:00:00"/>
    <d v="1994-09-12T00:00:00"/>
    <n v="1"/>
    <n v="55.28"/>
    <s v="Blondel père et fils"/>
    <s v="24, place Kléber"/>
    <x v="14"/>
    <s v="Unknown"/>
    <s v="67000"/>
    <x v="0"/>
    <n v="1470"/>
    <n v="342"/>
    <n v="286.72000000000003"/>
  </r>
  <r>
    <n v="10266"/>
    <x v="16"/>
    <x v="3"/>
    <x v="16"/>
    <d v="1994-10-07T00:00:00"/>
    <d v="1994-08-31T00:00:00"/>
    <n v="3"/>
    <n v="25.73"/>
    <s v="Wartian Herkku"/>
    <s v="Torikatu 38"/>
    <x v="15"/>
    <s v="Unknown"/>
    <s v="90110"/>
    <x v="10"/>
    <n v="433.2"/>
    <n v="68.400000000000034"/>
    <n v="42.67000000000003"/>
  </r>
  <r>
    <n v="10267"/>
    <x v="17"/>
    <x v="2"/>
    <x v="17"/>
    <d v="1994-09-26T00:00:00"/>
    <d v="1994-09-06T00:00:00"/>
    <n v="1"/>
    <n v="208.58"/>
    <s v="Frankenversand"/>
    <s v="Berliner Platz 43"/>
    <x v="16"/>
    <s v="Unknown"/>
    <s v="80805"/>
    <x v="1"/>
    <n v="4422"/>
    <n v="391"/>
    <n v="182.42"/>
  </r>
  <r>
    <n v="10268"/>
    <x v="18"/>
    <x v="6"/>
    <x v="18"/>
    <d v="1994-09-27T00:00:00"/>
    <d v="1994-09-02T00:00:00"/>
    <n v="3"/>
    <n v="66.290000000000006"/>
    <s v="GROSELLA-Restaurante"/>
    <s v="5ª Ave. Los Palos Grandes"/>
    <x v="17"/>
    <s v="DF"/>
    <s v="1081"/>
    <x v="5"/>
    <n v="1377.1000000000001"/>
    <n v="275.90000000000003"/>
    <n v="209.61"/>
  </r>
  <r>
    <n v="10269"/>
    <x v="19"/>
    <x v="0"/>
    <x v="19"/>
    <d v="1994-09-14T00:00:00"/>
    <d v="1994-09-09T00:00:00"/>
    <n v="1"/>
    <n v="4.5599999999999996"/>
    <s v="White Clover Markets"/>
    <s v="1029 - 12th Ave. S."/>
    <x v="18"/>
    <s v="WA"/>
    <s v="98124"/>
    <x v="8"/>
    <n v="803.69999999999993"/>
    <n v="127.69999999999989"/>
    <n v="123.13999999999989"/>
  </r>
  <r>
    <n v="10270"/>
    <x v="16"/>
    <x v="5"/>
    <x v="20"/>
    <d v="1994-09-29T00:00:00"/>
    <d v="1994-09-02T00:00:00"/>
    <n v="1"/>
    <n v="136.54"/>
    <s v="Wartian Herkku"/>
    <s v="Torikatu 38"/>
    <x v="15"/>
    <s v="Unknown"/>
    <s v="90110"/>
    <x v="10"/>
    <n v="1720"/>
    <n v="344.00000000000011"/>
    <n v="207.46000000000012"/>
  </r>
  <r>
    <n v="10271"/>
    <x v="20"/>
    <x v="1"/>
    <x v="20"/>
    <d v="1994-09-29T00:00:00"/>
    <d v="1994-09-30T00:00:00"/>
    <n v="2"/>
    <n v="4.54"/>
    <s v="Split Rail Beer &amp; Ale"/>
    <s v="P.O. Box 555"/>
    <x v="19"/>
    <s v="WY"/>
    <s v="82520"/>
    <x v="8"/>
    <n v="60"/>
    <n v="12"/>
    <n v="7.46"/>
  </r>
  <r>
    <n v="10272"/>
    <x v="13"/>
    <x v="1"/>
    <x v="21"/>
    <d v="1994-09-30T00:00:00"/>
    <d v="1994-09-06T00:00:00"/>
    <n v="2"/>
    <n v="98.03"/>
    <s v="Rattlesnake Canyon Grocery"/>
    <s v="2817 Milton Dr."/>
    <x v="12"/>
    <s v="NM"/>
    <s v="87110"/>
    <x v="8"/>
    <n v="1821.1999999999998"/>
    <n v="445.19999999999993"/>
    <n v="347.16999999999996"/>
  </r>
  <r>
    <n v="10273"/>
    <x v="21"/>
    <x v="3"/>
    <x v="22"/>
    <d v="1994-10-03T00:00:00"/>
    <d v="1994-09-12T00:00:00"/>
    <n v="3"/>
    <n v="76.069999999999993"/>
    <s v="QUICK-Stop"/>
    <s v="Taucherstraße 10"/>
    <x v="20"/>
    <s v="Unknown"/>
    <s v="01307"/>
    <x v="1"/>
    <n v="2548.0249999999996"/>
    <n v="435.62499999999972"/>
    <n v="359.55499999999972"/>
  </r>
  <r>
    <n v="10274"/>
    <x v="0"/>
    <x v="1"/>
    <x v="23"/>
    <d v="1994-10-04T00:00:00"/>
    <d v="1994-09-16T00:00:00"/>
    <n v="1"/>
    <n v="6.01"/>
    <s v="Vins et alcools Chevalier"/>
    <s v="59 rue de l'Abbaye"/>
    <x v="0"/>
    <s v="Unknown"/>
    <s v="51100"/>
    <x v="0"/>
    <n v="673.59999999999991"/>
    <n v="135"/>
    <n v="128.99"/>
  </r>
  <r>
    <n v="10275"/>
    <x v="22"/>
    <x v="5"/>
    <x v="24"/>
    <d v="1994-10-05T00:00:00"/>
    <d v="1994-09-09T00:00:00"/>
    <n v="1"/>
    <n v="26.93"/>
    <s v="Magazzini Alimentari Riuniti"/>
    <s v="Via Ludovico il Moro 22"/>
    <x v="21"/>
    <s v="Unknown"/>
    <s v="24100"/>
    <x v="11"/>
    <n v="364.8"/>
    <n v="57.599999999999994"/>
    <n v="30.669999999999995"/>
  </r>
  <r>
    <n v="10276"/>
    <x v="23"/>
    <x v="6"/>
    <x v="25"/>
    <d v="1994-09-22T00:00:00"/>
    <d v="1994-09-14T00:00:00"/>
    <n v="3"/>
    <n v="13.84"/>
    <s v="Tortuga Restaurante"/>
    <s v="Avda. Azteca 123"/>
    <x v="10"/>
    <s v="Unknown"/>
    <s v="05033"/>
    <x v="7"/>
    <n v="525"/>
    <n v="104.99999999999999"/>
    <n v="91.159999999999982"/>
  </r>
  <r>
    <n v="10277"/>
    <x v="24"/>
    <x v="7"/>
    <x v="26"/>
    <d v="1994-10-07T00:00:00"/>
    <d v="1994-09-13T00:00:00"/>
    <n v="3"/>
    <n v="125.77"/>
    <s v="Morgenstern Gesundkost"/>
    <s v="Heerstr. 22"/>
    <x v="22"/>
    <s v="Unknown"/>
    <s v="04179"/>
    <x v="1"/>
    <n v="1503.6"/>
    <n v="302.80000000000007"/>
    <n v="177.03000000000009"/>
  </r>
  <r>
    <n v="10278"/>
    <x v="25"/>
    <x v="6"/>
    <x v="27"/>
    <d v="1994-10-10T00:00:00"/>
    <d v="1994-09-16T00:00:00"/>
    <n v="2"/>
    <n v="92.69"/>
    <s v="Berglunds snabbköp"/>
    <s v="Berguvsvägen  8"/>
    <x v="23"/>
    <s v="Unknown"/>
    <s v="S-958 22"/>
    <x v="9"/>
    <n v="1862.4"/>
    <n v="483.19999999999993"/>
    <n v="390.50999999999993"/>
  </r>
  <r>
    <n v="10279"/>
    <x v="26"/>
    <x v="6"/>
    <x v="28"/>
    <d v="1994-10-11T00:00:00"/>
    <d v="1994-09-16T00:00:00"/>
    <n v="2"/>
    <n v="25.83"/>
    <s v="Lehmanns Marktstand"/>
    <s v="Magazinweg 7"/>
    <x v="24"/>
    <s v="Unknown"/>
    <s v="60528"/>
    <x v="1"/>
    <n v="438.75"/>
    <n v="-29.249999999999989"/>
    <n v="-55.079999999999984"/>
  </r>
  <r>
    <n v="10280"/>
    <x v="25"/>
    <x v="7"/>
    <x v="29"/>
    <d v="1994-10-12T00:00:00"/>
    <d v="1994-10-13T00:00:00"/>
    <n v="1"/>
    <n v="8.98"/>
    <s v="Berglunds snabbköp"/>
    <s v="Berguvsvägen  8"/>
    <x v="23"/>
    <s v="Unknown"/>
    <s v="S-958 22"/>
    <x v="9"/>
    <n v="766.5"/>
    <n v="153.30000000000001"/>
    <n v="144.32000000000002"/>
  </r>
  <r>
    <n v="10281"/>
    <x v="27"/>
    <x v="2"/>
    <x v="29"/>
    <d v="1994-09-28T00:00:00"/>
    <d v="1994-09-21T00:00:00"/>
    <n v="1"/>
    <n v="2.94"/>
    <s v="Romero y tomillo"/>
    <s v="Gran Vía, 1"/>
    <x v="25"/>
    <s v="Unknown"/>
    <s v="28001"/>
    <x v="12"/>
    <n v="108.2"/>
    <n v="21.699999999999996"/>
    <n v="18.759999999999994"/>
  </r>
  <r>
    <n v="10282"/>
    <x v="27"/>
    <x v="2"/>
    <x v="30"/>
    <d v="1994-10-13T00:00:00"/>
    <d v="1994-09-21T00:00:00"/>
    <n v="1"/>
    <n v="12.69"/>
    <s v="Romero y tomillo"/>
    <s v="Gran Vía, 1"/>
    <x v="25"/>
    <s v="Unknown"/>
    <s v="28001"/>
    <x v="12"/>
    <n v="194.34"/>
    <n v="38.940000000000012"/>
    <n v="26.250000000000014"/>
  </r>
  <r>
    <n v="10283"/>
    <x v="28"/>
    <x v="3"/>
    <x v="31"/>
    <d v="1994-10-14T00:00:00"/>
    <d v="1994-09-23T00:00:00"/>
    <n v="3"/>
    <n v="84.81"/>
    <s v="LILA-Supermercado"/>
    <s v="Carrera 52 con Ave. Bolívar #65-98 Llano Largo"/>
    <x v="26"/>
    <s v="Lara"/>
    <s v="3508"/>
    <x v="5"/>
    <n v="1770"/>
    <n v="355.20000000000005"/>
    <n v="270.39000000000004"/>
  </r>
  <r>
    <n v="10284"/>
    <x v="26"/>
    <x v="2"/>
    <x v="32"/>
    <d v="1994-10-17T00:00:00"/>
    <d v="1994-09-27T00:00:00"/>
    <n v="1"/>
    <n v="76.56"/>
    <s v="Lehmanns Marktstand"/>
    <s v="Magazinweg 7"/>
    <x v="24"/>
    <s v="Unknown"/>
    <s v="60528"/>
    <x v="1"/>
    <n v="1464.825"/>
    <n v="84.92499999999994"/>
    <n v="8.364999999999938"/>
  </r>
  <r>
    <n v="10285"/>
    <x v="21"/>
    <x v="5"/>
    <x v="33"/>
    <d v="1994-10-18T00:00:00"/>
    <d v="1994-09-26T00:00:00"/>
    <n v="2"/>
    <n v="76.83"/>
    <s v="QUICK-Stop"/>
    <s v="Taucherstraße 10"/>
    <x v="20"/>
    <s v="Unknown"/>
    <s v="01307"/>
    <x v="1"/>
    <n v="2181.44"/>
    <n v="2.2399999999999523"/>
    <n v="-74.590000000000046"/>
  </r>
  <r>
    <n v="10286"/>
    <x v="21"/>
    <x v="6"/>
    <x v="34"/>
    <d v="1994-10-19T00:00:00"/>
    <d v="1994-09-30T00:00:00"/>
    <n v="3"/>
    <n v="229.24"/>
    <s v="QUICK-Stop"/>
    <s v="Taucherstraße 10"/>
    <x v="20"/>
    <s v="Unknown"/>
    <s v="01307"/>
    <x v="1"/>
    <n v="3772"/>
    <n v="755.99999999999989"/>
    <n v="526.75999999999988"/>
  </r>
  <r>
    <n v="10287"/>
    <x v="29"/>
    <x v="6"/>
    <x v="35"/>
    <d v="1994-10-20T00:00:00"/>
    <d v="1994-09-28T00:00:00"/>
    <n v="3"/>
    <n v="12.76"/>
    <s v="Ricardo Adocicados"/>
    <s v="Av. Copacabana, 267"/>
    <x v="2"/>
    <s v="RJ"/>
    <s v="02389-890"/>
    <x v="2"/>
    <n v="1026.3"/>
    <n v="130.29999999999995"/>
    <n v="117.53999999999995"/>
  </r>
  <r>
    <n v="10288"/>
    <x v="30"/>
    <x v="2"/>
    <x v="36"/>
    <d v="1994-10-21T00:00:00"/>
    <d v="1994-10-04T00:00:00"/>
    <n v="1"/>
    <n v="7.45"/>
    <s v="Reggiani Caseifici"/>
    <s v="Strada Provinciale 124"/>
    <x v="27"/>
    <s v="Unknown"/>
    <s v="42100"/>
    <x v="11"/>
    <n v="100.8"/>
    <n v="17.799999999999997"/>
    <n v="10.349999999999998"/>
  </r>
  <r>
    <n v="10289"/>
    <x v="31"/>
    <x v="8"/>
    <x v="37"/>
    <d v="1994-10-24T00:00:00"/>
    <d v="1994-09-28T00:00:00"/>
    <n v="3"/>
    <n v="22.77"/>
    <s v="B's Beverages"/>
    <s v="Fauntleroy Circus"/>
    <x v="28"/>
    <s v="Unknown"/>
    <s v="EC2 5NT"/>
    <x v="13"/>
    <n v="599.25"/>
    <n v="119.85"/>
    <n v="97.08"/>
  </r>
  <r>
    <n v="10290"/>
    <x v="32"/>
    <x v="6"/>
    <x v="38"/>
    <d v="1994-10-25T00:00:00"/>
    <d v="1994-10-04T00:00:00"/>
    <n v="1"/>
    <n v="79.7"/>
    <s v="Comércio Mineiro"/>
    <s v="Av. dos Lusíadas, 23"/>
    <x v="29"/>
    <s v="SP"/>
    <s v="05432-043"/>
    <x v="2"/>
    <n v="2713.8500000000004"/>
    <n v="612.85000000000014"/>
    <n v="533.15000000000009"/>
  </r>
  <r>
    <n v="10291"/>
    <x v="12"/>
    <x v="1"/>
    <x v="38"/>
    <d v="1994-10-25T00:00:00"/>
    <d v="1994-10-05T00:00:00"/>
    <n v="2"/>
    <n v="6.4"/>
    <s v="Que Delícia"/>
    <s v="Rua da Panificadora, 12"/>
    <x v="2"/>
    <s v="RJ"/>
    <s v="02389-673"/>
    <x v="2"/>
    <n v="623.51999999999987"/>
    <n v="145.12"/>
    <n v="138.72"/>
  </r>
  <r>
    <n v="10292"/>
    <x v="33"/>
    <x v="5"/>
    <x v="39"/>
    <d v="1994-10-26T00:00:00"/>
    <d v="1994-10-03T00:00:00"/>
    <n v="2"/>
    <n v="1.35"/>
    <s v="Tradição Hipermercados"/>
    <s v="Av. Inês de Castro, 414"/>
    <x v="29"/>
    <s v="SP"/>
    <s v="05634-030"/>
    <x v="2"/>
    <n v="1620"/>
    <n v="324.00000000000006"/>
    <n v="322.65000000000003"/>
  </r>
  <r>
    <n v="10293"/>
    <x v="23"/>
    <x v="5"/>
    <x v="40"/>
    <d v="1994-10-27T00:00:00"/>
    <d v="1994-10-12T00:00:00"/>
    <n v="3"/>
    <n v="21.18"/>
    <s v="Tortuga Restaurante"/>
    <s v="Avda. Azteca 123"/>
    <x v="10"/>
    <s v="Unknown"/>
    <s v="05033"/>
    <x v="7"/>
    <n v="1061"/>
    <n v="212.3"/>
    <n v="191.12"/>
  </r>
  <r>
    <n v="10294"/>
    <x v="13"/>
    <x v="2"/>
    <x v="41"/>
    <d v="1994-10-28T00:00:00"/>
    <d v="1994-10-06T00:00:00"/>
    <n v="2"/>
    <n v="147.26"/>
    <s v="Rattlesnake Canyon Grocery"/>
    <s v="2817 Milton Dr."/>
    <x v="12"/>
    <s v="NM"/>
    <s v="87110"/>
    <x v="8"/>
    <n v="2359.5"/>
    <n v="471.90000000000009"/>
    <n v="324.6400000000001"/>
  </r>
  <r>
    <n v="10295"/>
    <x v="0"/>
    <x v="7"/>
    <x v="42"/>
    <d v="1994-10-31T00:00:00"/>
    <d v="1994-10-11T00:00:00"/>
    <n v="2"/>
    <n v="1.1499999999999999"/>
    <s v="Vins et alcools Chevalier"/>
    <s v="59 rue de l'Abbaye"/>
    <x v="0"/>
    <s v="Unknown"/>
    <s v="51100"/>
    <x v="0"/>
    <n v="152"/>
    <n v="30.400000000000006"/>
    <n v="29.250000000000007"/>
  </r>
  <r>
    <n v="10296"/>
    <x v="28"/>
    <x v="1"/>
    <x v="43"/>
    <d v="1994-11-01T00:00:00"/>
    <d v="1994-10-12T00:00:00"/>
    <n v="1"/>
    <n v="0.12"/>
    <s v="LILA-Supermercado"/>
    <s v="Carrera 52 con Ave. Bolívar #65-98 Llano Largo"/>
    <x v="26"/>
    <s v="Lara"/>
    <s v="3508"/>
    <x v="5"/>
    <n v="1315.5"/>
    <n v="348.89999999999992"/>
    <n v="348.77999999999992"/>
  </r>
  <r>
    <n v="10297"/>
    <x v="15"/>
    <x v="0"/>
    <x v="44"/>
    <d v="1994-11-16T00:00:00"/>
    <d v="1994-10-11T00:00:00"/>
    <n v="2"/>
    <n v="5.74"/>
    <s v="Blondel père et fils"/>
    <s v="24, place Kléber"/>
    <x v="14"/>
    <s v="Unknown"/>
    <s v="67000"/>
    <x v="0"/>
    <n v="1776"/>
    <n v="355.99999999999989"/>
    <n v="350.25999999999988"/>
  </r>
  <r>
    <n v="10298"/>
    <x v="34"/>
    <x v="1"/>
    <x v="45"/>
    <d v="1994-11-03T00:00:00"/>
    <d v="1994-10-12T00:00:00"/>
    <n v="2"/>
    <n v="168.22"/>
    <s v="Hungry Owl All-Night Grocers"/>
    <s v="8 Johnstown Road"/>
    <x v="30"/>
    <s v="Co. Cork"/>
    <s v="Unknown"/>
    <x v="14"/>
    <n v="3307"/>
    <n v="180.00000000000003"/>
    <n v="11.78000000000003"/>
  </r>
  <r>
    <n v="10299"/>
    <x v="29"/>
    <x v="2"/>
    <x v="46"/>
    <d v="1994-11-04T00:00:00"/>
    <d v="1994-10-14T00:00:00"/>
    <n v="2"/>
    <n v="29.76"/>
    <s v="Ricardo Adocicados"/>
    <s v="Av. Copacabana, 267"/>
    <x v="2"/>
    <s v="RJ"/>
    <s v="02389-890"/>
    <x v="2"/>
    <n v="438"/>
    <n v="136.5"/>
    <n v="106.74"/>
  </r>
  <r>
    <n v="10300"/>
    <x v="22"/>
    <x v="7"/>
    <x v="47"/>
    <d v="1994-11-07T00:00:00"/>
    <d v="1994-10-19T00:00:00"/>
    <n v="2"/>
    <n v="17.68"/>
    <s v="Magazzini Alimentari Riuniti"/>
    <s v="Via Ludovico il Moro 22"/>
    <x v="21"/>
    <s v="Unknown"/>
    <s v="24100"/>
    <x v="11"/>
    <n v="760"/>
    <n v="192"/>
    <n v="174.32"/>
  </r>
  <r>
    <n v="10301"/>
    <x v="35"/>
    <x v="6"/>
    <x v="47"/>
    <d v="1994-11-07T00:00:00"/>
    <d v="1994-10-18T00:00:00"/>
    <n v="2"/>
    <n v="45.08"/>
    <s v="Die Wandernde Kuh"/>
    <s v="Adenauerallee 900"/>
    <x v="31"/>
    <s v="Unknown"/>
    <s v="70563"/>
    <x v="1"/>
    <n v="944"/>
    <n v="189.00000000000003"/>
    <n v="143.92000000000002"/>
  </r>
  <r>
    <n v="10302"/>
    <x v="4"/>
    <x v="2"/>
    <x v="48"/>
    <d v="1994-11-08T00:00:00"/>
    <d v="1994-11-09T00:00:00"/>
    <n v="2"/>
    <n v="6.27"/>
    <s v="Suprêmes délices"/>
    <s v="Boulevard Tirou, 255"/>
    <x v="4"/>
    <s v="Unknown"/>
    <s v="B-6000"/>
    <x v="3"/>
    <n v="3388.8"/>
    <n v="680.00000000000023"/>
    <n v="673.73000000000025"/>
  </r>
  <r>
    <n v="10303"/>
    <x v="36"/>
    <x v="8"/>
    <x v="49"/>
    <d v="1994-11-09T00:00:00"/>
    <d v="1994-10-19T00:00:00"/>
    <n v="2"/>
    <n v="107.83"/>
    <s v="Godos Cocina Típica"/>
    <s v="C/ Romero, 33"/>
    <x v="32"/>
    <s v="Unknown"/>
    <s v="41101"/>
    <x v="12"/>
    <n v="1399.5"/>
    <n v="397.49999999999994"/>
    <n v="289.66999999999996"/>
  </r>
  <r>
    <n v="10304"/>
    <x v="23"/>
    <x v="5"/>
    <x v="50"/>
    <d v="1994-11-10T00:00:00"/>
    <d v="1994-10-18T00:00:00"/>
    <n v="2"/>
    <n v="63.79"/>
    <s v="Tortuga Restaurante"/>
    <s v="Avda. Azteca 123"/>
    <x v="10"/>
    <s v="Unknown"/>
    <s v="05033"/>
    <x v="7"/>
    <n v="1193"/>
    <n v="238.6"/>
    <n v="174.81"/>
  </r>
  <r>
    <n v="10305"/>
    <x v="37"/>
    <x v="6"/>
    <x v="51"/>
    <d v="1994-11-11T00:00:00"/>
    <d v="1994-11-09T00:00:00"/>
    <n v="3"/>
    <n v="257.62"/>
    <s v="Old World Delicatessen"/>
    <s v="2743 Bering St."/>
    <x v="33"/>
    <s v="AK"/>
    <s v="99508"/>
    <x v="8"/>
    <n v="4677.5249999999996"/>
    <n v="520.52499999999998"/>
    <n v="262.90499999999997"/>
  </r>
  <r>
    <n v="10306"/>
    <x v="27"/>
    <x v="5"/>
    <x v="52"/>
    <d v="1994-11-14T00:00:00"/>
    <d v="1994-10-24T00:00:00"/>
    <n v="3"/>
    <n v="7.56"/>
    <s v="Romero y tomillo"/>
    <s v="Gran Vía, 1"/>
    <x v="25"/>
    <s v="Unknown"/>
    <s v="28001"/>
    <x v="12"/>
    <n v="624.15"/>
    <n v="125.64999999999998"/>
    <n v="118.08999999999997"/>
  </r>
  <r>
    <n v="10307"/>
    <x v="38"/>
    <x v="7"/>
    <x v="53"/>
    <d v="1994-11-15T00:00:00"/>
    <d v="1994-10-26T00:00:00"/>
    <n v="2"/>
    <n v="0.56000000000000005"/>
    <s v="Lonesome Pine Restaurant"/>
    <s v="89 Chiaroscuro Rd."/>
    <x v="34"/>
    <s v="OR"/>
    <s v="97219"/>
    <x v="8"/>
    <n v="530.5"/>
    <n v="112.49999999999999"/>
    <n v="111.93999999999998"/>
  </r>
  <r>
    <n v="10308"/>
    <x v="39"/>
    <x v="8"/>
    <x v="54"/>
    <d v="1994-11-16T00:00:00"/>
    <d v="1994-10-25T00:00:00"/>
    <n v="3"/>
    <n v="1.61"/>
    <s v="Ana Trujillo Emparedados y helados"/>
    <s v="Avda. de la Constitución 2222"/>
    <x v="10"/>
    <s v="Unknown"/>
    <s v="05021"/>
    <x v="7"/>
    <n v="111"/>
    <n v="34.200000000000003"/>
    <n v="32.590000000000003"/>
  </r>
  <r>
    <n v="10309"/>
    <x v="34"/>
    <x v="3"/>
    <x v="55"/>
    <d v="1994-11-17T00:00:00"/>
    <d v="1994-11-23T00:00:00"/>
    <n v="1"/>
    <n v="47.3"/>
    <s v="Hungry Owl All-Night Grocers"/>
    <s v="8 Johnstown Road"/>
    <x v="30"/>
    <s v="Co. Cork"/>
    <s v="Unknown"/>
    <x v="14"/>
    <n v="2202.5"/>
    <n v="563.30000000000007"/>
    <n v="516.00000000000011"/>
  </r>
  <r>
    <n v="10310"/>
    <x v="40"/>
    <x v="6"/>
    <x v="56"/>
    <d v="1994-11-18T00:00:00"/>
    <d v="1994-10-28T00:00:00"/>
    <n v="2"/>
    <n v="17.52"/>
    <s v="The Big Cheese"/>
    <s v="89 Jefferson Way_x000a_Suite 2"/>
    <x v="34"/>
    <s v="OR"/>
    <s v="97201"/>
    <x v="8"/>
    <n v="421"/>
    <n v="84.999999999999972"/>
    <n v="67.479999999999976"/>
  </r>
  <r>
    <n v="10311"/>
    <x v="41"/>
    <x v="5"/>
    <x v="56"/>
    <d v="1994-11-04T00:00:00"/>
    <d v="1994-10-27T00:00:00"/>
    <n v="3"/>
    <n v="24.69"/>
    <s v="Du monde entier"/>
    <s v="67, rue des Cinquante Otages"/>
    <x v="35"/>
    <s v="Unknown"/>
    <s v="44000"/>
    <x v="0"/>
    <n v="336"/>
    <n v="75.599999999999994"/>
    <n v="50.91"/>
  </r>
  <r>
    <n v="10312"/>
    <x v="35"/>
    <x v="7"/>
    <x v="57"/>
    <d v="1994-11-21T00:00:00"/>
    <d v="1994-11-03T00:00:00"/>
    <n v="2"/>
    <n v="40.26"/>
    <s v="Die Wandernde Kuh"/>
    <s v="Adenauerallee 900"/>
    <x v="31"/>
    <s v="Unknown"/>
    <s v="70563"/>
    <x v="1"/>
    <n v="2019.9"/>
    <n v="405.1"/>
    <n v="364.84000000000003"/>
  </r>
  <r>
    <n v="10313"/>
    <x v="21"/>
    <x v="7"/>
    <x v="58"/>
    <d v="1994-11-22T00:00:00"/>
    <d v="1994-11-04T00:00:00"/>
    <n v="2"/>
    <n v="1.96"/>
    <s v="QUICK-Stop"/>
    <s v="Taucherstraße 10"/>
    <x v="20"/>
    <s v="Unknown"/>
    <s v="01307"/>
    <x v="1"/>
    <n v="228"/>
    <n v="45.600000000000009"/>
    <n v="43.640000000000008"/>
  </r>
  <r>
    <n v="10314"/>
    <x v="13"/>
    <x v="5"/>
    <x v="59"/>
    <d v="1994-11-23T00:00:00"/>
    <d v="1994-11-04T00:00:00"/>
    <n v="2"/>
    <n v="74.16"/>
    <s v="Rattlesnake Canyon Grocery"/>
    <s v="2817 Milton Dr."/>
    <x v="12"/>
    <s v="NM"/>
    <s v="87110"/>
    <x v="8"/>
    <n v="2619"/>
    <n v="292"/>
    <n v="217.84"/>
  </r>
  <r>
    <n v="10315"/>
    <x v="42"/>
    <x v="2"/>
    <x v="60"/>
    <d v="1994-11-24T00:00:00"/>
    <d v="1994-11-03T00:00:00"/>
    <n v="2"/>
    <n v="41.76"/>
    <s v="Island Trading"/>
    <s v="Garden House_x000a_Crowther Way"/>
    <x v="36"/>
    <s v="Isle of Wight"/>
    <s v="PO31 7PJ"/>
    <x v="13"/>
    <n v="646"/>
    <n v="220.79999999999998"/>
    <n v="179.04"/>
  </r>
  <r>
    <n v="10316"/>
    <x v="13"/>
    <x v="5"/>
    <x v="61"/>
    <d v="1994-11-25T00:00:00"/>
    <d v="1994-11-08T00:00:00"/>
    <n v="3"/>
    <n v="150.15"/>
    <s v="Rattlesnake Canyon Grocery"/>
    <s v="2817 Milton Dr."/>
    <x v="12"/>
    <s v="NM"/>
    <s v="87110"/>
    <x v="8"/>
    <n v="3547.5"/>
    <n v="712.49999999999989"/>
    <n v="562.34999999999991"/>
  </r>
  <r>
    <n v="10317"/>
    <x v="38"/>
    <x v="1"/>
    <x v="62"/>
    <d v="1994-11-28T00:00:00"/>
    <d v="1994-11-10T00:00:00"/>
    <n v="1"/>
    <n v="12.69"/>
    <s v="Lonesome Pine Restaurant"/>
    <s v="89 Chiaroscuro Rd."/>
    <x v="34"/>
    <s v="OR"/>
    <s v="97219"/>
    <x v="8"/>
    <n v="360"/>
    <n v="72"/>
    <n v="59.31"/>
  </r>
  <r>
    <n v="10318"/>
    <x v="42"/>
    <x v="6"/>
    <x v="63"/>
    <d v="1994-11-29T00:00:00"/>
    <d v="1994-11-04T00:00:00"/>
    <n v="2"/>
    <n v="4.7300000000000004"/>
    <s v="Island Trading"/>
    <s v="Garden House_x000a_Crowther Way"/>
    <x v="36"/>
    <s v="Isle of Wight"/>
    <s v="PO31 7PJ"/>
    <x v="13"/>
    <n v="301"/>
    <n v="60.599999999999994"/>
    <n v="55.86999999999999"/>
  </r>
  <r>
    <n v="10319"/>
    <x v="23"/>
    <x v="8"/>
    <x v="64"/>
    <d v="1994-11-30T00:00:00"/>
    <d v="1994-11-11T00:00:00"/>
    <n v="3"/>
    <n v="64.5"/>
    <s v="Tortuga Restaurante"/>
    <s v="Avda. Azteca 123"/>
    <x v="10"/>
    <s v="Unknown"/>
    <s v="05033"/>
    <x v="7"/>
    <n v="1490.4"/>
    <n v="299.20000000000005"/>
    <n v="234.70000000000005"/>
  </r>
  <r>
    <n v="10320"/>
    <x v="16"/>
    <x v="0"/>
    <x v="65"/>
    <d v="1994-11-17T00:00:00"/>
    <d v="1994-11-18T00:00:00"/>
    <n v="3"/>
    <n v="34.57"/>
    <s v="Wartian Herkku"/>
    <s v="Torikatu 38"/>
    <x v="15"/>
    <s v="Unknown"/>
    <s v="90110"/>
    <x v="10"/>
    <n v="645"/>
    <n v="129.00000000000003"/>
    <n v="94.430000000000035"/>
  </r>
  <r>
    <n v="10321"/>
    <x v="42"/>
    <x v="3"/>
    <x v="65"/>
    <d v="1994-12-01T00:00:00"/>
    <d v="1994-11-11T00:00:00"/>
    <n v="2"/>
    <n v="3.43"/>
    <s v="Island Trading"/>
    <s v="Garden House_x000a_Crowther Way"/>
    <x v="36"/>
    <s v="Isle of Wight"/>
    <s v="PO31 7PJ"/>
    <x v="13"/>
    <n v="180"/>
    <n v="36"/>
    <n v="32.57"/>
  </r>
  <r>
    <n v="10322"/>
    <x v="43"/>
    <x v="8"/>
    <x v="66"/>
    <d v="1994-12-02T00:00:00"/>
    <d v="1994-11-23T00:00:00"/>
    <n v="3"/>
    <n v="0.4"/>
    <s v="Pericles Comidas clásicas"/>
    <s v="Calle Dr. Jorge Cash 321"/>
    <x v="10"/>
    <s v="Unknown"/>
    <s v="05033"/>
    <x v="7"/>
    <n v="140"/>
    <n v="28.000000000000007"/>
    <n v="27.600000000000009"/>
  </r>
  <r>
    <n v="10323"/>
    <x v="44"/>
    <x v="2"/>
    <x v="67"/>
    <d v="1994-12-05T00:00:00"/>
    <d v="1994-11-14T00:00:00"/>
    <n v="1"/>
    <n v="4.88"/>
    <s v="Königlich Essen"/>
    <s v="Maubelstr. 90"/>
    <x v="37"/>
    <s v="Unknown"/>
    <s v="14776"/>
    <x v="1"/>
    <n v="205.5"/>
    <n v="46.699999999999996"/>
    <n v="41.819999999999993"/>
  </r>
  <r>
    <n v="10324"/>
    <x v="45"/>
    <x v="4"/>
    <x v="68"/>
    <d v="1994-12-06T00:00:00"/>
    <d v="1994-11-10T00:00:00"/>
    <n v="1"/>
    <n v="214.27"/>
    <s v="Save-a-lot Markets"/>
    <s v="187 Suffolk Ln."/>
    <x v="38"/>
    <s v="ID"/>
    <s v="83720"/>
    <x v="8"/>
    <n v="6597.6824999999999"/>
    <n v="441.78249999999957"/>
    <n v="227.51249999999956"/>
  </r>
  <r>
    <n v="10325"/>
    <x v="44"/>
    <x v="5"/>
    <x v="69"/>
    <d v="1994-11-23T00:00:00"/>
    <d v="1994-11-14T00:00:00"/>
    <n v="3"/>
    <n v="64.86"/>
    <s v="Königlich Essen"/>
    <s v="Maubelstr. 90"/>
    <x v="37"/>
    <s v="Unknown"/>
    <s v="14776"/>
    <x v="1"/>
    <n v="1873.25"/>
    <n v="408.24999999999989"/>
    <n v="343.38999999999987"/>
  </r>
  <r>
    <n v="10326"/>
    <x v="46"/>
    <x v="2"/>
    <x v="70"/>
    <d v="1994-12-08T00:00:00"/>
    <d v="1994-11-14T00:00:00"/>
    <n v="2"/>
    <n v="77.92"/>
    <s v="Bólido Comidas preparadas"/>
    <s v="C/ Araquil, 67"/>
    <x v="25"/>
    <s v="Unknown"/>
    <s v="28023"/>
    <x v="12"/>
    <n v="1227.5"/>
    <n v="245.49999999999994"/>
    <n v="167.57999999999993"/>
  </r>
  <r>
    <n v="10327"/>
    <x v="14"/>
    <x v="7"/>
    <x v="71"/>
    <d v="1994-12-09T00:00:00"/>
    <d v="1994-11-14T00:00:00"/>
    <n v="1"/>
    <n v="63.36"/>
    <s v="Folk och fä HB"/>
    <s v="Åkergatan 24"/>
    <x v="13"/>
    <s v="Unknown"/>
    <s v="S-844 67"/>
    <x v="9"/>
    <n v="2262.92"/>
    <n v="350.42000000000024"/>
    <n v="287.06000000000023"/>
  </r>
  <r>
    <n v="10328"/>
    <x v="47"/>
    <x v="2"/>
    <x v="72"/>
    <d v="1994-12-12T00:00:00"/>
    <d v="1994-11-17T00:00:00"/>
    <n v="3"/>
    <n v="87.03"/>
    <s v="Furia Bacalhau e Frutos do Mar"/>
    <s v="Jardim das rosas n. 32"/>
    <x v="39"/>
    <s v="Unknown"/>
    <s v="1675"/>
    <x v="15"/>
    <n v="1462"/>
    <n v="594"/>
    <n v="506.97"/>
  </r>
  <r>
    <n v="10329"/>
    <x v="20"/>
    <x v="2"/>
    <x v="73"/>
    <d v="1994-12-27T00:00:00"/>
    <d v="1994-11-23T00:00:00"/>
    <n v="2"/>
    <n v="191.67"/>
    <s v="Split Rail Beer &amp; Ale"/>
    <s v="P.O. Box 555"/>
    <x v="19"/>
    <s v="WY"/>
    <s v="82520"/>
    <x v="8"/>
    <n v="5723.8639999999996"/>
    <n v="904.46399999999949"/>
    <n v="712.79399999999953"/>
  </r>
  <r>
    <n v="10330"/>
    <x v="28"/>
    <x v="3"/>
    <x v="74"/>
    <d v="1994-12-14T00:00:00"/>
    <d v="1994-11-28T00:00:00"/>
    <n v="1"/>
    <n v="12.75"/>
    <s v="LILA-Supermercado"/>
    <s v="Carrera 52 con Ave. Bolívar #65-98 Llano Largo"/>
    <x v="26"/>
    <s v="Lara"/>
    <s v="3508"/>
    <x v="5"/>
    <n v="2066.7749999999996"/>
    <n v="126.77500000000003"/>
    <n v="114.02500000000003"/>
  </r>
  <r>
    <n v="10331"/>
    <x v="48"/>
    <x v="4"/>
    <x v="74"/>
    <d v="1994-12-28T00:00:00"/>
    <d v="1994-11-21T00:00:00"/>
    <n v="1"/>
    <n v="10.19"/>
    <s v="Bon app'"/>
    <s v="12, rue des Bouchers"/>
    <x v="40"/>
    <s v="Unknown"/>
    <s v="13008"/>
    <x v="0"/>
    <n v="111.75"/>
    <n v="23.249999999999996"/>
    <n v="13.059999999999997"/>
  </r>
  <r>
    <n v="10332"/>
    <x v="49"/>
    <x v="3"/>
    <x v="75"/>
    <d v="1994-12-29T00:00:00"/>
    <d v="1994-11-21T00:00:00"/>
    <n v="2"/>
    <n v="52.84"/>
    <s v="Mère Paillarde"/>
    <s v="43 rue St. Laurent"/>
    <x v="41"/>
    <s v="Québec"/>
    <s v="H1J 1C3"/>
    <x v="16"/>
    <n v="2233.6"/>
    <n v="14.000000000000018"/>
    <n v="-38.839999999999989"/>
  </r>
  <r>
    <n v="10333"/>
    <x v="16"/>
    <x v="0"/>
    <x v="76"/>
    <d v="1994-12-16T00:00:00"/>
    <d v="1994-11-25T00:00:00"/>
    <n v="3"/>
    <n v="0.59"/>
    <s v="Wartian Herkku"/>
    <s v="Torikatu 38"/>
    <x v="15"/>
    <s v="Unknown"/>
    <s v="90110"/>
    <x v="10"/>
    <n v="1096.5"/>
    <n v="142.50000000000006"/>
    <n v="141.91000000000005"/>
  </r>
  <r>
    <n v="10334"/>
    <x v="3"/>
    <x v="6"/>
    <x v="77"/>
    <d v="1994-12-19T00:00:00"/>
    <d v="1994-11-28T00:00:00"/>
    <n v="2"/>
    <n v="8.56"/>
    <s v="Victuailles en stock"/>
    <s v="2, rue du Commerce"/>
    <x v="3"/>
    <s v="Unknown"/>
    <s v="69004"/>
    <x v="0"/>
    <n v="181"/>
    <n v="56.2"/>
    <n v="47.64"/>
  </r>
  <r>
    <n v="10335"/>
    <x v="34"/>
    <x v="8"/>
    <x v="78"/>
    <d v="1994-12-20T00:00:00"/>
    <d v="1994-11-24T00:00:00"/>
    <n v="2"/>
    <n v="42.11"/>
    <s v="Hungry Owl All-Night Grocers"/>
    <s v="8 Johnstown Road"/>
    <x v="30"/>
    <s v="Co. Cork"/>
    <s v="Unknown"/>
    <x v="14"/>
    <n v="2545.1999999999998"/>
    <n v="50.000000000000355"/>
    <n v="7.8900000000003558"/>
  </r>
  <r>
    <n v="10336"/>
    <x v="50"/>
    <x v="8"/>
    <x v="79"/>
    <d v="1994-12-21T00:00:00"/>
    <d v="1994-11-25T00:00:00"/>
    <n v="2"/>
    <n v="15.51"/>
    <s v="Princesa Isabel Vinhos"/>
    <s v="Estrada da saúde n. 58"/>
    <x v="39"/>
    <s v="Unknown"/>
    <s v="1756"/>
    <x v="15"/>
    <n v="356.40000000000003"/>
    <n v="39.599999999999987"/>
    <n v="24.089999999999989"/>
  </r>
  <r>
    <n v="10337"/>
    <x v="17"/>
    <x v="2"/>
    <x v="80"/>
    <d v="1994-12-22T00:00:00"/>
    <d v="1994-11-29T00:00:00"/>
    <n v="3"/>
    <n v="108.26"/>
    <s v="Frankenversand"/>
    <s v="Berliner Platz 43"/>
    <x v="16"/>
    <s v="Unknown"/>
    <s v="80805"/>
    <x v="1"/>
    <n v="3087.52"/>
    <n v="620.52"/>
    <n v="512.26"/>
  </r>
  <r>
    <n v="10338"/>
    <x v="37"/>
    <x v="2"/>
    <x v="81"/>
    <d v="1994-12-23T00:00:00"/>
    <d v="1994-11-29T00:00:00"/>
    <n v="3"/>
    <n v="84.21"/>
    <s v="Old World Delicatessen"/>
    <s v="2743 Bering St."/>
    <x v="33"/>
    <s v="AK"/>
    <s v="99508"/>
    <x v="8"/>
    <n v="1168.3499999999999"/>
    <n v="233.85000000000002"/>
    <n v="149.64000000000004"/>
  </r>
  <r>
    <n v="10339"/>
    <x v="49"/>
    <x v="7"/>
    <x v="82"/>
    <d v="1994-12-26T00:00:00"/>
    <d v="1994-12-05T00:00:00"/>
    <n v="2"/>
    <n v="15.66"/>
    <s v="Mère Paillarde"/>
    <s v="43 rue St. Laurent"/>
    <x v="41"/>
    <s v="Québec"/>
    <s v="H1J 1C3"/>
    <x v="16"/>
    <n v="4193.8999999999996"/>
    <n v="730.69999999999982"/>
    <n v="715.03999999999985"/>
  </r>
  <r>
    <n v="10340"/>
    <x v="48"/>
    <x v="5"/>
    <x v="83"/>
    <d v="1994-12-27T00:00:00"/>
    <d v="1994-12-09T00:00:00"/>
    <n v="3"/>
    <n v="166.31"/>
    <s v="Bon app'"/>
    <s v="12, rue des Bouchers"/>
    <x v="40"/>
    <s v="Unknown"/>
    <s v="13008"/>
    <x v="0"/>
    <n v="3045.51"/>
    <n v="481.10999999999996"/>
    <n v="314.79999999999995"/>
  </r>
  <r>
    <n v="10341"/>
    <x v="51"/>
    <x v="8"/>
    <x v="83"/>
    <d v="1994-12-27T00:00:00"/>
    <d v="1994-12-06T00:00:00"/>
    <n v="3"/>
    <n v="26.78"/>
    <s v="Simons bistro"/>
    <s v="Vinbæltet 34"/>
    <x v="42"/>
    <s v="Unknown"/>
    <s v="1734"/>
    <x v="17"/>
    <n v="440.75"/>
    <n v="28.75"/>
    <n v="1.9699999999999989"/>
  </r>
  <r>
    <n v="10342"/>
    <x v="17"/>
    <x v="2"/>
    <x v="84"/>
    <d v="1994-12-14T00:00:00"/>
    <d v="1994-12-05T00:00:00"/>
    <n v="2"/>
    <n v="54.83"/>
    <s v="Frankenversand"/>
    <s v="Berliner Platz 43"/>
    <x v="16"/>
    <s v="Unknown"/>
    <s v="80805"/>
    <x v="1"/>
    <n v="2300.8000000000002"/>
    <n v="112.00000000000026"/>
    <n v="57.170000000000258"/>
  </r>
  <r>
    <n v="10343"/>
    <x v="26"/>
    <x v="2"/>
    <x v="85"/>
    <d v="1994-12-29T00:00:00"/>
    <d v="1994-12-07T00:00:00"/>
    <n v="1"/>
    <n v="110.37"/>
    <s v="Lehmanns Marktstand"/>
    <s v="Magazinweg 7"/>
    <x v="24"/>
    <s v="Unknown"/>
    <s v="60528"/>
    <x v="1"/>
    <n v="1980"/>
    <n v="401.99999999999994"/>
    <n v="291.62999999999994"/>
  </r>
  <r>
    <n v="10344"/>
    <x v="19"/>
    <x v="2"/>
    <x v="86"/>
    <d v="1994-12-30T00:00:00"/>
    <d v="1994-12-06T00:00:00"/>
    <n v="2"/>
    <n v="23.29"/>
    <s v="White Clover Markets"/>
    <s v="1029 - 12th Ave. S."/>
    <x v="18"/>
    <s v="WA"/>
    <s v="98124"/>
    <x v="8"/>
    <n v="2870"/>
    <n v="461.99999999999983"/>
    <n v="438.70999999999981"/>
  </r>
  <r>
    <n v="10345"/>
    <x v="21"/>
    <x v="7"/>
    <x v="87"/>
    <d v="1995-01-02T00:00:00"/>
    <d v="1994-12-12T00:00:00"/>
    <n v="2"/>
    <n v="249.06"/>
    <s v="QUICK-Stop"/>
    <s v="Taucherstraße 10"/>
    <x v="20"/>
    <s v="Unknown"/>
    <s v="01307"/>
    <x v="1"/>
    <n v="3662"/>
    <n v="1197.7999999999997"/>
    <n v="948.73999999999978"/>
  </r>
  <r>
    <n v="10346"/>
    <x v="13"/>
    <x v="3"/>
    <x v="88"/>
    <d v="1995-01-17T00:00:00"/>
    <d v="1994-12-09T00:00:00"/>
    <n v="3"/>
    <n v="142.08000000000001"/>
    <s v="Rattlesnake Canyon Grocery"/>
    <s v="2817 Milton Dr."/>
    <x v="12"/>
    <s v="NM"/>
    <s v="87110"/>
    <x v="8"/>
    <n v="2023.6000000000001"/>
    <n v="292.40000000000009"/>
    <n v="150.32000000000008"/>
  </r>
  <r>
    <n v="10347"/>
    <x v="52"/>
    <x v="2"/>
    <x v="89"/>
    <d v="1995-01-04T00:00:00"/>
    <d v="1994-12-09T00:00:00"/>
    <n v="3"/>
    <n v="3.1"/>
    <s v="Familia Arquibaldo"/>
    <s v="Rua Orós, 92"/>
    <x v="29"/>
    <s v="SP"/>
    <s v="05442-030"/>
    <x v="2"/>
    <n v="1018.125"/>
    <n v="104.12499999999991"/>
    <n v="101.02499999999992"/>
  </r>
  <r>
    <n v="10348"/>
    <x v="35"/>
    <x v="2"/>
    <x v="90"/>
    <d v="1995-01-05T00:00:00"/>
    <d v="1994-12-16T00:00:00"/>
    <n v="2"/>
    <n v="0.78"/>
    <s v="Die Wandernde Kuh"/>
    <s v="Adenauerallee 900"/>
    <x v="31"/>
    <s v="Unknown"/>
    <s v="70563"/>
    <x v="1"/>
    <n v="454.5"/>
    <n v="58.499999999999972"/>
    <n v="57.71999999999997"/>
  </r>
  <r>
    <n v="10349"/>
    <x v="20"/>
    <x v="8"/>
    <x v="91"/>
    <d v="1995-01-06T00:00:00"/>
    <d v="1994-12-16T00:00:00"/>
    <n v="1"/>
    <n v="8.6300000000000008"/>
    <s v="Split Rail Beer &amp; Ale"/>
    <s v="P.O. Box 555"/>
    <x v="19"/>
    <s v="WY"/>
    <s v="82520"/>
    <x v="8"/>
    <n v="178.8"/>
    <n v="37.199999999999996"/>
    <n v="28.569999999999993"/>
  </r>
  <r>
    <n v="10350"/>
    <x v="53"/>
    <x v="1"/>
    <x v="92"/>
    <d v="1995-01-09T00:00:00"/>
    <d v="1995-01-03T00:00:00"/>
    <n v="2"/>
    <n v="64.19"/>
    <s v="La maison d'Asie"/>
    <s v="1 rue Alsace-Lorraine"/>
    <x v="43"/>
    <s v="Unknown"/>
    <s v="31000"/>
    <x v="0"/>
    <n v="802.57500000000005"/>
    <n v="128.17499999999995"/>
    <n v="63.984999999999957"/>
  </r>
  <r>
    <n v="10351"/>
    <x v="9"/>
    <x v="5"/>
    <x v="92"/>
    <d v="1995-01-09T00:00:00"/>
    <d v="1994-12-21T00:00:00"/>
    <n v="1"/>
    <n v="162.33000000000001"/>
    <s v="Ernst Handel"/>
    <s v="Kirchgasse 6"/>
    <x v="9"/>
    <s v="Unknown"/>
    <s v="8010"/>
    <x v="6"/>
    <n v="6754.6925000000001"/>
    <n v="1385.7924999999993"/>
    <n v="1223.4624999999994"/>
  </r>
  <r>
    <n v="10352"/>
    <x v="47"/>
    <x v="3"/>
    <x v="93"/>
    <d v="1994-12-27T00:00:00"/>
    <d v="1994-12-19T00:00:00"/>
    <n v="3"/>
    <n v="1.3"/>
    <s v="Furia Bacalhau e Frutos do Mar"/>
    <s v="Jardim das rosas n. 32"/>
    <x v="39"/>
    <s v="Unknown"/>
    <s v="1675"/>
    <x v="15"/>
    <n v="171.64999999999998"/>
    <n v="17.649999999999984"/>
    <n v="16.349999999999984"/>
  </r>
  <r>
    <n v="10353"/>
    <x v="54"/>
    <x v="8"/>
    <x v="94"/>
    <d v="1995-01-11T00:00:00"/>
    <d v="1994-12-26T00:00:00"/>
    <n v="3"/>
    <n v="360.63"/>
    <s v="Piccolo und mehr"/>
    <s v="Geislweg 14"/>
    <x v="44"/>
    <s v="Unknown"/>
    <s v="5020"/>
    <x v="6"/>
    <n v="10741.6"/>
    <n v="84"/>
    <n v="-276.63"/>
  </r>
  <r>
    <n v="10354"/>
    <x v="43"/>
    <x v="6"/>
    <x v="95"/>
    <d v="1995-01-12T00:00:00"/>
    <d v="1994-12-21T00:00:00"/>
    <n v="3"/>
    <n v="53.8"/>
    <s v="Pericles Comidas clásicas"/>
    <s v="Calle Dr. Jorge Cash 321"/>
    <x v="10"/>
    <s v="Unknown"/>
    <s v="05033"/>
    <x v="7"/>
    <n v="711.16000000000008"/>
    <n v="142.36000000000001"/>
    <n v="88.560000000000016"/>
  </r>
  <r>
    <n v="10355"/>
    <x v="55"/>
    <x v="1"/>
    <x v="96"/>
    <d v="1995-01-13T00:00:00"/>
    <d v="1994-12-21T00:00:00"/>
    <n v="1"/>
    <n v="41.95"/>
    <s v="Around the Horn"/>
    <s v="Brook Farm_x000a_Stratford St. Mary"/>
    <x v="45"/>
    <s v="Essex"/>
    <s v="CO7 6JX"/>
    <x v="13"/>
    <n v="600"/>
    <n v="120.00000000000001"/>
    <n v="78.050000000000011"/>
  </r>
  <r>
    <n v="10356"/>
    <x v="35"/>
    <x v="1"/>
    <x v="97"/>
    <d v="1995-01-16T00:00:00"/>
    <d v="1994-12-28T00:00:00"/>
    <n v="2"/>
    <n v="36.71"/>
    <s v="Die Wandernde Kuh"/>
    <s v="Adenauerallee 900"/>
    <x v="31"/>
    <s v="Unknown"/>
    <s v="70563"/>
    <x v="1"/>
    <n v="1383"/>
    <n v="336.6"/>
    <n v="299.89000000000004"/>
  </r>
  <r>
    <n v="10357"/>
    <x v="28"/>
    <x v="5"/>
    <x v="98"/>
    <d v="1995-01-17T00:00:00"/>
    <d v="1995-01-02T00:00:00"/>
    <n v="3"/>
    <n v="34.880000000000003"/>
    <s v="LILA-Supermercado"/>
    <s v="Carrera 52 con Ave. Bolívar #65-98 Llano Largo"/>
    <x v="26"/>
    <s v="Lara"/>
    <s v="3508"/>
    <x v="5"/>
    <n v="1461.2800000000002"/>
    <n v="101.28000000000006"/>
    <n v="66.400000000000063"/>
  </r>
  <r>
    <n v="10358"/>
    <x v="53"/>
    <x v="0"/>
    <x v="99"/>
    <d v="1995-01-18T00:00:00"/>
    <d v="1994-12-28T00:00:00"/>
    <n v="1"/>
    <n v="19.64"/>
    <s v="La maison d'Asie"/>
    <s v="1 rue Alsace-Lorraine"/>
    <x v="43"/>
    <s v="Unknown"/>
    <s v="31000"/>
    <x v="0"/>
    <n v="536.75"/>
    <n v="98.75"/>
    <n v="79.11"/>
  </r>
  <r>
    <n v="10359"/>
    <x v="56"/>
    <x v="0"/>
    <x v="100"/>
    <d v="1995-01-19T00:00:00"/>
    <d v="1994-12-27T00:00:00"/>
    <n v="3"/>
    <n v="288.43"/>
    <s v="Seven Seas Imports"/>
    <s v="90 Wadhurst Rd."/>
    <x v="28"/>
    <s v="Unknown"/>
    <s v="OX15 4NB"/>
    <x v="13"/>
    <n v="4343.59"/>
    <n v="829.1899999999996"/>
    <n v="540.75999999999954"/>
  </r>
  <r>
    <n v="10360"/>
    <x v="15"/>
    <x v="2"/>
    <x v="101"/>
    <d v="1995-01-20T00:00:00"/>
    <d v="1995-01-02T00:00:00"/>
    <n v="3"/>
    <n v="131.69999999999999"/>
    <s v="Blondel père et fils"/>
    <s v="24, place Kléber"/>
    <x v="14"/>
    <s v="Unknown"/>
    <s v="67000"/>
    <x v="0"/>
    <n v="9244.2500000000018"/>
    <n v="1854.0500000000002"/>
    <n v="1722.3500000000001"/>
  </r>
  <r>
    <n v="10361"/>
    <x v="21"/>
    <x v="5"/>
    <x v="101"/>
    <d v="1995-01-20T00:00:00"/>
    <d v="1995-01-03T00:00:00"/>
    <n v="2"/>
    <n v="183.17"/>
    <s v="QUICK-Stop"/>
    <s v="Taucherstraße 10"/>
    <x v="20"/>
    <s v="Unknown"/>
    <s v="01307"/>
    <x v="1"/>
    <n v="2557.8000000000002"/>
    <n v="284.20000000000005"/>
    <n v="101.03000000000006"/>
  </r>
  <r>
    <n v="10362"/>
    <x v="48"/>
    <x v="3"/>
    <x v="102"/>
    <d v="1995-01-23T00:00:00"/>
    <d v="1994-12-29T00:00:00"/>
    <n v="1"/>
    <n v="96.04"/>
    <s v="Bon app'"/>
    <s v="12, rue des Bouchers"/>
    <x v="40"/>
    <s v="Unknown"/>
    <s v="13008"/>
    <x v="0"/>
    <n v="1938.8"/>
    <n v="459.2"/>
    <n v="363.15999999999997"/>
  </r>
  <r>
    <n v="10363"/>
    <x v="57"/>
    <x v="2"/>
    <x v="103"/>
    <d v="1995-01-24T00:00:00"/>
    <d v="1995-01-04T00:00:00"/>
    <n v="3"/>
    <n v="30.54"/>
    <s v="Drachenblut Delikatessen"/>
    <s v="Walserweg 21"/>
    <x v="46"/>
    <s v="Unknown"/>
    <s v="52066"/>
    <x v="1"/>
    <n v="559"/>
    <n v="151.79999999999998"/>
    <n v="121.25999999999999"/>
  </r>
  <r>
    <n v="10364"/>
    <x v="58"/>
    <x v="5"/>
    <x v="103"/>
    <d v="1995-02-07T00:00:00"/>
    <d v="1995-01-04T00:00:00"/>
    <n v="1"/>
    <n v="71.97"/>
    <s v="Eastern Connection"/>
    <s v="35 King George"/>
    <x v="28"/>
    <s v="Unknown"/>
    <s v="WX3 6FW"/>
    <x v="13"/>
    <n v="1187.5"/>
    <n v="237.49999999999997"/>
    <n v="165.52999999999997"/>
  </r>
  <r>
    <n v="10365"/>
    <x v="59"/>
    <x v="3"/>
    <x v="104"/>
    <d v="1995-01-25T00:00:00"/>
    <d v="1995-01-02T00:00:00"/>
    <n v="2"/>
    <n v="22"/>
    <s v="Antonio Moreno Taquería"/>
    <s v="Mataderos  2312"/>
    <x v="10"/>
    <s v="Unknown"/>
    <s v="05023"/>
    <x v="7"/>
    <n v="504"/>
    <n v="268.79999999999995"/>
    <n v="246.79999999999995"/>
  </r>
  <r>
    <n v="10366"/>
    <x v="60"/>
    <x v="6"/>
    <x v="105"/>
    <d v="1995-02-09T00:00:00"/>
    <d v="1995-01-30T00:00:00"/>
    <n v="2"/>
    <n v="10.14"/>
    <s v="Galería del gastronómo"/>
    <s v="Rambla de Cataluña, 23"/>
    <x v="47"/>
    <s v="Unknown"/>
    <s v="8022"/>
    <x v="12"/>
    <n v="170.25"/>
    <n v="69.25"/>
    <n v="59.11"/>
  </r>
  <r>
    <n v="10367"/>
    <x v="61"/>
    <x v="8"/>
    <x v="105"/>
    <d v="1995-01-26T00:00:00"/>
    <d v="1995-01-02T00:00:00"/>
    <n v="3"/>
    <n v="13.55"/>
    <s v="Vaffeljernet"/>
    <s v="Smagsløget 45"/>
    <x v="48"/>
    <s v="Unknown"/>
    <s v="8200"/>
    <x v="17"/>
    <n v="1044.8499999999999"/>
    <n v="366.05"/>
    <n v="352.5"/>
  </r>
  <r>
    <n v="10368"/>
    <x v="9"/>
    <x v="7"/>
    <x v="106"/>
    <d v="1995-01-27T00:00:00"/>
    <d v="1995-01-02T00:00:00"/>
    <n v="2"/>
    <n v="101.95"/>
    <s v="Ernst Handel"/>
    <s v="Kirchgasse 6"/>
    <x v="9"/>
    <s v="Unknown"/>
    <s v="8010"/>
    <x v="6"/>
    <n v="2113.395"/>
    <n v="279.19499999999999"/>
    <n v="177.245"/>
  </r>
  <r>
    <n v="10369"/>
    <x v="20"/>
    <x v="6"/>
    <x v="107"/>
    <d v="1995-01-30T00:00:00"/>
    <d v="1995-01-09T00:00:00"/>
    <n v="2"/>
    <n v="195.68"/>
    <s v="Split Rail Beer &amp; Ale"/>
    <s v="P.O. Box 555"/>
    <x v="19"/>
    <s v="WY"/>
    <s v="82520"/>
    <x v="8"/>
    <n v="2988.8"/>
    <n v="461.60000000000014"/>
    <n v="265.92000000000013"/>
  </r>
  <r>
    <n v="10370"/>
    <x v="5"/>
    <x v="1"/>
    <x v="108"/>
    <d v="1995-01-31T00:00:00"/>
    <d v="1995-01-27T00:00:00"/>
    <n v="2"/>
    <n v="1.17"/>
    <s v="Chop-suey Chinese"/>
    <s v="Hauptstr. 31"/>
    <x v="5"/>
    <s v="Unknown"/>
    <s v="3012"/>
    <x v="4"/>
    <n v="1397"/>
    <n v="222.99999999999991"/>
    <n v="221.82999999999993"/>
  </r>
  <r>
    <n v="10371"/>
    <x v="53"/>
    <x v="5"/>
    <x v="108"/>
    <d v="1995-01-31T00:00:00"/>
    <d v="1995-01-24T00:00:00"/>
    <n v="1"/>
    <n v="0.45"/>
    <s v="La maison d'Asie"/>
    <s v="1 rue Alsace-Lorraine"/>
    <x v="43"/>
    <s v="Unknown"/>
    <s v="31000"/>
    <x v="0"/>
    <n v="91.2"/>
    <n v="1.0658141036401503E-14"/>
    <n v="-0.44999999999998935"/>
  </r>
  <r>
    <n v="10372"/>
    <x v="62"/>
    <x v="0"/>
    <x v="109"/>
    <d v="1995-02-01T00:00:00"/>
    <d v="1995-01-09T00:00:00"/>
    <n v="2"/>
    <n v="890.78"/>
    <s v="Queen Cozinha"/>
    <s v="Alameda dos Canàrios, 891"/>
    <x v="29"/>
    <s v="SP"/>
    <s v="05487-020"/>
    <x v="2"/>
    <n v="11515.2"/>
    <n v="-766.00000000000045"/>
    <n v="-1656.7800000000004"/>
  </r>
  <r>
    <n v="10373"/>
    <x v="34"/>
    <x v="2"/>
    <x v="110"/>
    <d v="1995-02-02T00:00:00"/>
    <d v="1995-01-11T00:00:00"/>
    <n v="3"/>
    <n v="124.12"/>
    <s v="Hungry Owl All-Night Grocers"/>
    <s v="8 Johnstown Road"/>
    <x v="30"/>
    <s v="Co. Cork"/>
    <s v="Unknown"/>
    <x v="14"/>
    <n v="1708"/>
    <n v="1.4210854715202004E-13"/>
    <n v="-124.11999999999986"/>
  </r>
  <r>
    <n v="10374"/>
    <x v="63"/>
    <x v="5"/>
    <x v="110"/>
    <d v="1995-02-02T00:00:00"/>
    <d v="1995-01-09T00:00:00"/>
    <n v="3"/>
    <n v="3.94"/>
    <s v="Wolski Zajazd"/>
    <s v="ul. Filtrowa 68"/>
    <x v="49"/>
    <s v="Unknown"/>
    <s v="01-012"/>
    <x v="18"/>
    <n v="573.75"/>
    <n v="174.75"/>
    <n v="170.81"/>
  </r>
  <r>
    <n v="10375"/>
    <x v="64"/>
    <x v="3"/>
    <x v="111"/>
    <d v="1995-02-03T00:00:00"/>
    <d v="1995-01-09T00:00:00"/>
    <n v="2"/>
    <n v="20.12"/>
    <s v="Hungry Coyote Import Store"/>
    <s v="City Center Plaza_x000a_516 Main St."/>
    <x v="50"/>
    <s v="OR"/>
    <s v="97827"/>
    <x v="8"/>
    <n v="423.25"/>
    <n v="85.249999999999972"/>
    <n v="65.129999999999967"/>
  </r>
  <r>
    <n v="10376"/>
    <x v="49"/>
    <x v="5"/>
    <x v="112"/>
    <d v="1995-02-06T00:00:00"/>
    <d v="1995-01-13T00:00:00"/>
    <n v="2"/>
    <n v="20.39"/>
    <s v="Mère Paillarde"/>
    <s v="43 rue St. Laurent"/>
    <x v="41"/>
    <s v="Québec"/>
    <s v="H1J 1C3"/>
    <x v="16"/>
    <n v="498.75"/>
    <n v="162.75"/>
    <n v="142.36000000000001"/>
  </r>
  <r>
    <n v="10377"/>
    <x v="56"/>
    <x v="5"/>
    <x v="112"/>
    <d v="1995-02-06T00:00:00"/>
    <d v="1995-01-13T00:00:00"/>
    <n v="3"/>
    <n v="22.21"/>
    <s v="Seven Seas Imports"/>
    <s v="90 Wadhurst Rd."/>
    <x v="28"/>
    <s v="Unknown"/>
    <s v="OX15 4NB"/>
    <x v="13"/>
    <n v="1081.1999999999998"/>
    <n v="65.19999999999996"/>
    <n v="42.989999999999959"/>
  </r>
  <r>
    <n v="10378"/>
    <x v="14"/>
    <x v="0"/>
    <x v="113"/>
    <d v="1995-02-07T00:00:00"/>
    <d v="1995-01-19T00:00:00"/>
    <n v="3"/>
    <n v="5.44"/>
    <s v="Folk och fä HB"/>
    <s v="Åkergatan 24"/>
    <x v="13"/>
    <s v="Unknown"/>
    <s v="S-844 67"/>
    <x v="9"/>
    <n v="129"/>
    <n v="25.800000000000004"/>
    <n v="20.360000000000003"/>
  </r>
  <r>
    <n v="10379"/>
    <x v="12"/>
    <x v="7"/>
    <x v="114"/>
    <d v="1995-02-08T00:00:00"/>
    <d v="1995-01-13T00:00:00"/>
    <n v="1"/>
    <n v="45.03"/>
    <s v="Que Delícia"/>
    <s v="Rua da Panificadora, 12"/>
    <x v="2"/>
    <s v="RJ"/>
    <s v="02389-673"/>
    <x v="2"/>
    <n v="1080.54"/>
    <n v="261.33999999999992"/>
    <n v="216.30999999999992"/>
  </r>
  <r>
    <n v="10380"/>
    <x v="34"/>
    <x v="6"/>
    <x v="115"/>
    <d v="1995-02-09T00:00:00"/>
    <d v="1995-02-16T00:00:00"/>
    <n v="3"/>
    <n v="35.03"/>
    <s v="Hungry Owl All-Night Grocers"/>
    <s v="8 Johnstown Road"/>
    <x v="30"/>
    <s v="Co. Cork"/>
    <s v="Unknown"/>
    <x v="14"/>
    <n v="1643.4179999999999"/>
    <n v="295.61800000000005"/>
    <n v="260.58800000000008"/>
  </r>
  <r>
    <n v="10381"/>
    <x v="28"/>
    <x v="3"/>
    <x v="115"/>
    <d v="1995-02-09T00:00:00"/>
    <d v="1995-01-13T00:00:00"/>
    <n v="3"/>
    <n v="7.99"/>
    <s v="LILA-Supermercado"/>
    <s v="Carrera 52 con Ave. Bolívar #65-98 Llano Largo"/>
    <x v="26"/>
    <s v="Lara"/>
    <s v="3508"/>
    <x v="5"/>
    <n v="140"/>
    <n v="28"/>
    <n v="20.009999999999998"/>
  </r>
  <r>
    <n v="10382"/>
    <x v="9"/>
    <x v="2"/>
    <x v="116"/>
    <d v="1995-02-10T00:00:00"/>
    <d v="1995-01-16T00:00:00"/>
    <n v="1"/>
    <n v="94.77"/>
    <s v="Ernst Handel"/>
    <s v="Kirchgasse 6"/>
    <x v="9"/>
    <s v="Unknown"/>
    <s v="8010"/>
    <x v="6"/>
    <n v="3628.76"/>
    <n v="837.56000000000017"/>
    <n v="742.79000000000019"/>
  </r>
  <r>
    <n v="10383"/>
    <x v="55"/>
    <x v="6"/>
    <x v="117"/>
    <d v="1995-02-13T00:00:00"/>
    <d v="1995-01-18T00:00:00"/>
    <n v="3"/>
    <n v="34.24"/>
    <s v="Around the Horn"/>
    <s v="Brook Farm_x000a_Stratford St. Mary"/>
    <x v="45"/>
    <s v="Essex"/>
    <s v="CO7 6JX"/>
    <x v="13"/>
    <n v="1123.75"/>
    <n v="263.75"/>
    <n v="229.51"/>
  </r>
  <r>
    <n v="10384"/>
    <x v="25"/>
    <x v="3"/>
    <x v="117"/>
    <d v="1995-02-13T00:00:00"/>
    <d v="1995-01-20T00:00:00"/>
    <n v="3"/>
    <n v="168.64"/>
    <s v="Berglunds snabbköp"/>
    <s v="Berguvsvägen  8"/>
    <x v="23"/>
    <s v="Unknown"/>
    <s v="S-958 22"/>
    <x v="9"/>
    <n v="2778"/>
    <n v="555.60000000000014"/>
    <n v="386.96000000000015"/>
  </r>
  <r>
    <n v="10385"/>
    <x v="20"/>
    <x v="5"/>
    <x v="118"/>
    <d v="1995-02-14T00:00:00"/>
    <d v="1995-01-23T00:00:00"/>
    <n v="2"/>
    <n v="30.96"/>
    <s v="Split Rail Beer &amp; Ale"/>
    <s v="P.O. Box 555"/>
    <x v="19"/>
    <s v="WY"/>
    <s v="82520"/>
    <x v="8"/>
    <n v="864"/>
    <n v="64.000000000000085"/>
    <n v="33.040000000000084"/>
  </r>
  <r>
    <n v="10386"/>
    <x v="52"/>
    <x v="4"/>
    <x v="119"/>
    <d v="1995-02-01T00:00:00"/>
    <d v="1995-01-25T00:00:00"/>
    <n v="3"/>
    <n v="13.99"/>
    <s v="Familia Arquibaldo"/>
    <s v="Rua Orós, 92"/>
    <x v="29"/>
    <s v="SP"/>
    <s v="05442-030"/>
    <x v="2"/>
    <n v="207.5"/>
    <n v="55.499999999999993"/>
    <n v="41.509999999999991"/>
  </r>
  <r>
    <n v="10387"/>
    <x v="65"/>
    <x v="5"/>
    <x v="119"/>
    <d v="1995-02-15T00:00:00"/>
    <d v="1995-01-20T00:00:00"/>
    <n v="2"/>
    <n v="93.63"/>
    <s v="Santé Gourmet"/>
    <s v="Erling Skakkes gate 78"/>
    <x v="51"/>
    <s v="Unknown"/>
    <s v="4110"/>
    <x v="19"/>
    <n v="1323.6"/>
    <n v="265.20000000000005"/>
    <n v="171.57000000000005"/>
  </r>
  <r>
    <n v="10388"/>
    <x v="56"/>
    <x v="7"/>
    <x v="120"/>
    <d v="1995-02-16T00:00:00"/>
    <d v="1995-01-20T00:00:00"/>
    <n v="1"/>
    <n v="34.86"/>
    <s v="Seven Seas Imports"/>
    <s v="90 Wadhurst Rd."/>
    <x v="28"/>
    <s v="Unknown"/>
    <s v="OX15 4NB"/>
    <x v="13"/>
    <n v="1538"/>
    <n v="263.99999999999994"/>
    <n v="229.13999999999993"/>
  </r>
  <r>
    <n v="10389"/>
    <x v="66"/>
    <x v="2"/>
    <x v="121"/>
    <d v="1995-02-17T00:00:00"/>
    <d v="1995-01-24T00:00:00"/>
    <n v="2"/>
    <n v="47.42"/>
    <s v="Bottom-Dollar Markets"/>
    <s v="23 Tsawassen Blvd."/>
    <x v="52"/>
    <s v="BC"/>
    <s v="T2F 8M4"/>
    <x v="16"/>
    <n v="2292"/>
    <n v="531.19999999999993"/>
    <n v="483.77999999999992"/>
  </r>
  <r>
    <n v="10390"/>
    <x v="9"/>
    <x v="1"/>
    <x v="122"/>
    <d v="1995-02-20T00:00:00"/>
    <d v="1995-01-26T00:00:00"/>
    <n v="1"/>
    <n v="126.38"/>
    <s v="Ernst Handel"/>
    <s v="Kirchgasse 6"/>
    <x v="9"/>
    <s v="Unknown"/>
    <s v="8010"/>
    <x v="6"/>
    <n v="2614.6799999999998"/>
    <n v="459.47999999999985"/>
    <n v="333.09999999999985"/>
  </r>
  <r>
    <n v="10391"/>
    <x v="57"/>
    <x v="3"/>
    <x v="122"/>
    <d v="1995-02-20T00:00:00"/>
    <d v="1995-01-31T00:00:00"/>
    <n v="3"/>
    <n v="5.45"/>
    <s v="Drachenblut Delikatessen"/>
    <s v="Walserweg 21"/>
    <x v="46"/>
    <s v="Unknown"/>
    <s v="52066"/>
    <x v="1"/>
    <n v="108"/>
    <n v="21.6"/>
    <n v="16.150000000000002"/>
  </r>
  <r>
    <n v="10392"/>
    <x v="54"/>
    <x v="7"/>
    <x v="123"/>
    <d v="1995-02-21T00:00:00"/>
    <d v="1995-02-01T00:00:00"/>
    <n v="3"/>
    <n v="122.46"/>
    <s v="Piccolo und mehr"/>
    <s v="Geislweg 14"/>
    <x v="44"/>
    <s v="Unknown"/>
    <s v="5020"/>
    <x v="6"/>
    <n v="1800"/>
    <n v="359.99999999999994"/>
    <n v="237.53999999999996"/>
  </r>
  <r>
    <n v="10393"/>
    <x v="45"/>
    <x v="5"/>
    <x v="124"/>
    <d v="1995-02-22T00:00:00"/>
    <d v="1995-02-03T00:00:00"/>
    <n v="3"/>
    <n v="126.56"/>
    <s v="Save-a-lot Markets"/>
    <s v="187 Suffolk Ln."/>
    <x v="38"/>
    <s v="ID"/>
    <s v="83720"/>
    <x v="8"/>
    <n v="3201.7"/>
    <n v="-27.099999999999994"/>
    <n v="-153.66"/>
  </r>
  <r>
    <n v="10394"/>
    <x v="64"/>
    <x v="5"/>
    <x v="124"/>
    <d v="1995-02-22T00:00:00"/>
    <d v="1995-02-03T00:00:00"/>
    <n v="3"/>
    <n v="30.34"/>
    <s v="Hungry Coyote Import Store"/>
    <s v="City Center Plaza_x000a_516 Main St."/>
    <x v="50"/>
    <s v="OR"/>
    <s v="97827"/>
    <x v="8"/>
    <n v="553"/>
    <n v="110.99999999999999"/>
    <n v="80.659999999999982"/>
  </r>
  <r>
    <n v="10395"/>
    <x v="8"/>
    <x v="1"/>
    <x v="125"/>
    <d v="1995-02-23T00:00:00"/>
    <d v="1995-02-03T00:00:00"/>
    <n v="1"/>
    <n v="184.41"/>
    <s v="HILARIÓN-Abastos"/>
    <s v="Carrera 22 con Ave. Carlos Soublette #8-35"/>
    <x v="8"/>
    <s v="Táchira"/>
    <s v="5022"/>
    <x v="5"/>
    <n v="2656.8"/>
    <n v="323.60000000000002"/>
    <n v="139.19000000000003"/>
  </r>
  <r>
    <n v="10396"/>
    <x v="17"/>
    <x v="5"/>
    <x v="126"/>
    <d v="1995-02-10T00:00:00"/>
    <d v="1995-02-06T00:00:00"/>
    <n v="3"/>
    <n v="135.35"/>
    <s v="Frankenversand"/>
    <s v="Berliner Platz 43"/>
    <x v="16"/>
    <s v="Unknown"/>
    <s v="80805"/>
    <x v="1"/>
    <n v="2380.8000000000002"/>
    <n v="477"/>
    <n v="341.65"/>
  </r>
  <r>
    <n v="10397"/>
    <x v="50"/>
    <x v="0"/>
    <x v="126"/>
    <d v="1995-02-24T00:00:00"/>
    <d v="1995-02-02T00:00:00"/>
    <n v="1"/>
    <n v="60.26"/>
    <s v="Princesa Isabel Vinhos"/>
    <s v="Estrada da saúde n. 58"/>
    <x v="39"/>
    <s v="Unknown"/>
    <s v="1756"/>
    <x v="15"/>
    <n v="895.9"/>
    <n v="52.699999999999974"/>
    <n v="-7.5600000000000236"/>
  </r>
  <r>
    <n v="10398"/>
    <x v="45"/>
    <x v="7"/>
    <x v="127"/>
    <d v="1995-02-27T00:00:00"/>
    <d v="1995-02-09T00:00:00"/>
    <n v="3"/>
    <n v="89.16"/>
    <s v="Save-a-lot Markets"/>
    <s v="187 Suffolk Ln."/>
    <x v="38"/>
    <s v="ID"/>
    <s v="83720"/>
    <x v="8"/>
    <n v="3132"/>
    <n v="396.00000000000023"/>
    <n v="306.84000000000026"/>
  </r>
  <r>
    <n v="10399"/>
    <x v="61"/>
    <x v="6"/>
    <x v="128"/>
    <d v="1995-02-14T00:00:00"/>
    <d v="1995-02-08T00:00:00"/>
    <n v="3"/>
    <n v="27.36"/>
    <s v="Vaffeljernet"/>
    <s v="Smagsløget 45"/>
    <x v="48"/>
    <s v="Unknown"/>
    <s v="8200"/>
    <x v="17"/>
    <n v="2207"/>
    <n v="561.4"/>
    <n v="534.04"/>
  </r>
  <r>
    <n v="10400"/>
    <x v="58"/>
    <x v="5"/>
    <x v="129"/>
    <d v="1995-03-01T00:00:00"/>
    <d v="1995-02-16T00:00:00"/>
    <n v="3"/>
    <n v="83.93"/>
    <s v="Eastern Connection"/>
    <s v="35 King George"/>
    <x v="28"/>
    <s v="Unknown"/>
    <s v="WX3 6FW"/>
    <x v="13"/>
    <n v="3829.59"/>
    <n v="766.59000000000015"/>
    <n v="682.66000000000008"/>
  </r>
  <r>
    <n v="10401"/>
    <x v="13"/>
    <x v="5"/>
    <x v="129"/>
    <d v="1995-03-01T00:00:00"/>
    <d v="1995-02-10T00:00:00"/>
    <n v="1"/>
    <n v="12.51"/>
    <s v="Rattlesnake Canyon Grocery"/>
    <s v="2817 Milton Dr."/>
    <x v="12"/>
    <s v="NM"/>
    <s v="87110"/>
    <x v="8"/>
    <n v="4837.0200000000004"/>
    <n v="1108.42"/>
    <n v="1095.9100000000001"/>
  </r>
  <r>
    <n v="10402"/>
    <x v="9"/>
    <x v="6"/>
    <x v="130"/>
    <d v="1995-03-16T00:00:00"/>
    <d v="1995-02-10T00:00:00"/>
    <n v="2"/>
    <n v="67.88"/>
    <s v="Ernst Handel"/>
    <s v="Kirchgasse 6"/>
    <x v="9"/>
    <s v="Unknown"/>
    <s v="8010"/>
    <x v="6"/>
    <n v="3393.5"/>
    <n v="679.99999999999977"/>
    <n v="612.11999999999978"/>
  </r>
  <r>
    <n v="10403"/>
    <x v="9"/>
    <x v="2"/>
    <x v="131"/>
    <d v="1995-03-03T00:00:00"/>
    <d v="1995-02-09T00:00:00"/>
    <n v="3"/>
    <n v="73.790000000000006"/>
    <s v="Ernst Handel"/>
    <s v="Kirchgasse 6"/>
    <x v="9"/>
    <s v="Unknown"/>
    <s v="8010"/>
    <x v="6"/>
    <n v="1070.1075000000001"/>
    <n v="64.207500000000053"/>
    <n v="-9.5824999999999534"/>
  </r>
  <r>
    <n v="10404"/>
    <x v="22"/>
    <x v="7"/>
    <x v="131"/>
    <d v="1995-03-03T00:00:00"/>
    <d v="1995-02-08T00:00:00"/>
    <n v="1"/>
    <n v="155.97"/>
    <s v="Magazzini Alimentari Riuniti"/>
    <s v="Via Ludovico il Moro 22"/>
    <x v="21"/>
    <s v="Unknown"/>
    <s v="24100"/>
    <x v="11"/>
    <n v="1992.0549999999998"/>
    <n v="373.05499999999995"/>
    <n v="217.08499999999995"/>
  </r>
  <r>
    <n v="10405"/>
    <x v="67"/>
    <x v="5"/>
    <x v="132"/>
    <d v="1995-03-06T00:00:00"/>
    <d v="1995-02-22T00:00:00"/>
    <n v="1"/>
    <n v="34.82"/>
    <s v="LINO-Delicateses"/>
    <s v="Ave. 5 de Mayo Porlamar"/>
    <x v="53"/>
    <s v="Nueva Esparta"/>
    <s v="4980"/>
    <x v="5"/>
    <n v="500"/>
    <n v="100"/>
    <n v="65.180000000000007"/>
  </r>
  <r>
    <n v="10406"/>
    <x v="62"/>
    <x v="8"/>
    <x v="133"/>
    <d v="1995-03-21T00:00:00"/>
    <d v="1995-02-13T00:00:00"/>
    <n v="1"/>
    <n v="108.04"/>
    <s v="Queen Cozinha"/>
    <s v="Alameda dos Canàrios, 891"/>
    <x v="29"/>
    <s v="SP"/>
    <s v="05487-020"/>
    <x v="2"/>
    <n v="2292.3000000000002"/>
    <n v="274.10000000000002"/>
    <n v="166.06"/>
  </r>
  <r>
    <n v="10407"/>
    <x v="11"/>
    <x v="7"/>
    <x v="133"/>
    <d v="1995-03-07T00:00:00"/>
    <d v="1995-03-02T00:00:00"/>
    <n v="2"/>
    <n v="91.48"/>
    <s v="Ottilies Käseladen"/>
    <s v="Mehrheimerstr. 369"/>
    <x v="11"/>
    <s v="Unknown"/>
    <s v="50739"/>
    <x v="1"/>
    <n v="1492.5"/>
    <n v="508.5"/>
    <n v="417.02"/>
  </r>
  <r>
    <n v="10408"/>
    <x v="68"/>
    <x v="6"/>
    <x v="134"/>
    <d v="1995-03-08T00:00:00"/>
    <d v="1995-02-14T00:00:00"/>
    <n v="1"/>
    <n v="11.26"/>
    <s v="Folies gourmandes"/>
    <s v="184, chaussée de Tournai"/>
    <x v="54"/>
    <s v="Unknown"/>
    <s v="59000"/>
    <x v="0"/>
    <n v="2030.2"/>
    <n v="407.79999999999995"/>
    <n v="396.53999999999996"/>
  </r>
  <r>
    <n v="10409"/>
    <x v="69"/>
    <x v="3"/>
    <x v="135"/>
    <d v="1995-03-09T00:00:00"/>
    <d v="1995-02-14T00:00:00"/>
    <n v="1"/>
    <n v="29.83"/>
    <s v="Océano Atlántico Ltda."/>
    <s v="Ing. Gustavo Moncada 8585_x000a_Piso 20-A"/>
    <x v="55"/>
    <s v="Unknown"/>
    <s v="1010"/>
    <x v="20"/>
    <n v="399"/>
    <n v="79.799999999999983"/>
    <n v="49.969999999999985"/>
  </r>
  <r>
    <n v="10410"/>
    <x v="66"/>
    <x v="3"/>
    <x v="136"/>
    <d v="1995-03-10T00:00:00"/>
    <d v="1995-02-15T00:00:00"/>
    <n v="3"/>
    <n v="2.4"/>
    <s v="Bottom-Dollar Markets"/>
    <s v="23 Tsawassen Blvd."/>
    <x v="52"/>
    <s v="BC"/>
    <s v="T2F 8M4"/>
    <x v="16"/>
    <n v="1002.5"/>
    <n v="200.5"/>
    <n v="198.1"/>
  </r>
  <r>
    <n v="10411"/>
    <x v="66"/>
    <x v="4"/>
    <x v="136"/>
    <d v="1995-03-10T00:00:00"/>
    <d v="1995-02-21T00:00:00"/>
    <n v="3"/>
    <n v="23.65"/>
    <s v="Bottom-Dollar Markets"/>
    <s v="23 Tsawassen Blvd."/>
    <x v="52"/>
    <s v="BC"/>
    <s v="T2F 8M4"/>
    <x v="16"/>
    <n v="1211.4000000000001"/>
    <n v="126.90000000000002"/>
    <n v="103.25000000000003"/>
  </r>
  <r>
    <n v="10412"/>
    <x v="16"/>
    <x v="6"/>
    <x v="137"/>
    <d v="1995-03-13T00:00:00"/>
    <d v="1995-02-15T00:00:00"/>
    <n v="2"/>
    <n v="3.77"/>
    <s v="Wartian Herkku"/>
    <s v="Torikatu 38"/>
    <x v="15"/>
    <s v="Unknown"/>
    <s v="90110"/>
    <x v="10"/>
    <n v="418.5"/>
    <n v="46.499999999999986"/>
    <n v="42.729999999999983"/>
  </r>
  <r>
    <n v="10413"/>
    <x v="53"/>
    <x v="3"/>
    <x v="138"/>
    <d v="1995-03-14T00:00:00"/>
    <d v="1995-02-16T00:00:00"/>
    <n v="2"/>
    <n v="95.66"/>
    <s v="La maison d'Asie"/>
    <s v="1 rue Alsace-Lorraine"/>
    <x v="43"/>
    <s v="Unknown"/>
    <s v="31000"/>
    <x v="0"/>
    <n v="2656"/>
    <n v="532.79999999999995"/>
    <n v="437.14"/>
  </r>
  <r>
    <n v="10414"/>
    <x v="52"/>
    <x v="7"/>
    <x v="138"/>
    <d v="1995-03-14T00:00:00"/>
    <d v="1995-02-17T00:00:00"/>
    <n v="3"/>
    <n v="21.48"/>
    <s v="Familia Arquibaldo"/>
    <s v="Rua Orós, 92"/>
    <x v="29"/>
    <s v="SP"/>
    <s v="05442-030"/>
    <x v="2"/>
    <n v="282.32"/>
    <n v="50.919999999999973"/>
    <n v="29.439999999999973"/>
  </r>
  <r>
    <n v="10415"/>
    <x v="64"/>
    <x v="3"/>
    <x v="139"/>
    <d v="1995-03-15T00:00:00"/>
    <d v="1995-02-24T00:00:00"/>
    <n v="1"/>
    <n v="0.2"/>
    <s v="Hungry Coyote Import Store"/>
    <s v="City Center Plaza_x000a_516 Main St."/>
    <x v="50"/>
    <s v="OR"/>
    <s v="97827"/>
    <x v="8"/>
    <n v="128"/>
    <n v="25.6"/>
    <n v="25.400000000000002"/>
  </r>
  <r>
    <n v="10416"/>
    <x v="16"/>
    <x v="6"/>
    <x v="140"/>
    <d v="1995-03-16T00:00:00"/>
    <d v="1995-02-27T00:00:00"/>
    <n v="3"/>
    <n v="22.72"/>
    <s v="Wartian Herkku"/>
    <s v="Torikatu 38"/>
    <x v="15"/>
    <s v="Unknown"/>
    <s v="90110"/>
    <x v="10"/>
    <n v="902"/>
    <n v="181.99999999999994"/>
    <n v="159.27999999999994"/>
  </r>
  <r>
    <n v="10417"/>
    <x v="51"/>
    <x v="2"/>
    <x v="140"/>
    <d v="1995-03-16T00:00:00"/>
    <d v="1995-02-28T00:00:00"/>
    <n v="3"/>
    <n v="70.290000000000006"/>
    <s v="Simons bistro"/>
    <s v="Vinbæltet 34"/>
    <x v="42"/>
    <s v="Unknown"/>
    <s v="1734"/>
    <x v="17"/>
    <n v="13985.5"/>
    <n v="2774.2999999999997"/>
    <n v="2704.0099999999998"/>
  </r>
  <r>
    <n v="10418"/>
    <x v="21"/>
    <x v="2"/>
    <x v="141"/>
    <d v="1995-03-17T00:00:00"/>
    <d v="1995-02-24T00:00:00"/>
    <n v="1"/>
    <n v="17.55"/>
    <s v="QUICK-Stop"/>
    <s v="Taucherstraße 10"/>
    <x v="20"/>
    <s v="Unknown"/>
    <s v="01307"/>
    <x v="1"/>
    <n v="2268.5"/>
    <n v="453.70000000000005"/>
    <n v="436.15000000000003"/>
  </r>
  <r>
    <n v="10419"/>
    <x v="6"/>
    <x v="2"/>
    <x v="142"/>
    <d v="1995-03-20T00:00:00"/>
    <d v="1995-03-02T00:00:00"/>
    <n v="2"/>
    <n v="137.35"/>
    <s v="Richter Supermarkt"/>
    <s v="Starenweg 5"/>
    <x v="6"/>
    <s v="Unknown"/>
    <s v="1204"/>
    <x v="4"/>
    <n v="2622"/>
    <n v="413.99999999999977"/>
    <n v="276.64999999999975"/>
  </r>
  <r>
    <n v="10420"/>
    <x v="7"/>
    <x v="3"/>
    <x v="143"/>
    <d v="1995-03-21T00:00:00"/>
    <d v="1995-02-27T00:00:00"/>
    <n v="1"/>
    <n v="44.12"/>
    <s v="Wellington Importadora"/>
    <s v="Rua do Mercado, 12"/>
    <x v="7"/>
    <s v="SP"/>
    <s v="08737-363"/>
    <x v="2"/>
    <n v="2134.8000000000002"/>
    <n v="304.40000000000003"/>
    <n v="260.28000000000003"/>
  </r>
  <r>
    <n v="10421"/>
    <x v="12"/>
    <x v="6"/>
    <x v="143"/>
    <d v="1995-04-04T00:00:00"/>
    <d v="1995-02-27T00:00:00"/>
    <n v="1"/>
    <n v="99.23"/>
    <s v="Que Delícia"/>
    <s v="Rua da Panificadora, 12"/>
    <x v="2"/>
    <s v="RJ"/>
    <s v="02389-673"/>
    <x v="2"/>
    <n v="1496.8799999999999"/>
    <n v="223.68"/>
    <n v="124.45"/>
  </r>
  <r>
    <n v="10422"/>
    <x v="70"/>
    <x v="7"/>
    <x v="144"/>
    <d v="1995-03-22T00:00:00"/>
    <d v="1995-03-03T00:00:00"/>
    <n v="1"/>
    <n v="3.02"/>
    <s v="Franchi S.p.A."/>
    <s v="Via Monte Bianco 34"/>
    <x v="56"/>
    <s v="Unknown"/>
    <s v="10100"/>
    <x v="11"/>
    <n v="62.46"/>
    <n v="12.660000000000004"/>
    <n v="9.6400000000000041"/>
  </r>
  <r>
    <n v="10423"/>
    <x v="71"/>
    <x v="1"/>
    <x v="145"/>
    <d v="1995-03-09T00:00:00"/>
    <d v="1995-03-27T00:00:00"/>
    <n v="3"/>
    <n v="24.5"/>
    <s v="Gourmet Lanchonetes"/>
    <s v="Av. Brasil, 442"/>
    <x v="57"/>
    <s v="SP"/>
    <s v="04876-786"/>
    <x v="2"/>
    <n v="1275"/>
    <n v="283"/>
    <n v="258.5"/>
  </r>
  <r>
    <n v="10424"/>
    <x v="49"/>
    <x v="8"/>
    <x v="145"/>
    <d v="1995-03-23T00:00:00"/>
    <d v="1995-02-27T00:00:00"/>
    <n v="2"/>
    <n v="370.61"/>
    <s v="Mère Paillarde"/>
    <s v="43 rue St. Laurent"/>
    <x v="41"/>
    <s v="Québec"/>
    <s v="H1J 1C3"/>
    <x v="16"/>
    <n v="11493.2"/>
    <n v="60"/>
    <n v="-310.61"/>
  </r>
  <r>
    <n v="10425"/>
    <x v="53"/>
    <x v="1"/>
    <x v="146"/>
    <d v="1995-03-24T00:00:00"/>
    <d v="1995-03-17T00:00:00"/>
    <n v="2"/>
    <n v="7.93"/>
    <s v="La maison d'Asie"/>
    <s v="1 rue Alsace-Lorraine"/>
    <x v="43"/>
    <s v="Unknown"/>
    <s v="31000"/>
    <x v="0"/>
    <n v="450"/>
    <n v="-30"/>
    <n v="-37.93"/>
  </r>
  <r>
    <n v="10426"/>
    <x v="60"/>
    <x v="2"/>
    <x v="147"/>
    <d v="1995-03-27T00:00:00"/>
    <d v="1995-03-09T00:00:00"/>
    <n v="1"/>
    <n v="18.690000000000001"/>
    <s v="Galería del gastronómo"/>
    <s v="Rambla de Cataluña, 23"/>
    <x v="47"/>
    <s v="Unknown"/>
    <s v="8022"/>
    <x v="12"/>
    <n v="422.75"/>
    <n v="84.55"/>
    <n v="65.86"/>
  </r>
  <r>
    <n v="10427"/>
    <x v="54"/>
    <x v="2"/>
    <x v="147"/>
    <d v="1995-03-27T00:00:00"/>
    <d v="1995-04-03T00:00:00"/>
    <n v="2"/>
    <n v="31.29"/>
    <s v="Piccolo und mehr"/>
    <s v="Geislweg 14"/>
    <x v="44"/>
    <s v="Unknown"/>
    <s v="5020"/>
    <x v="6"/>
    <n v="813.75"/>
    <n v="162.74999999999994"/>
    <n v="131.45999999999995"/>
  </r>
  <r>
    <n v="10428"/>
    <x v="30"/>
    <x v="8"/>
    <x v="148"/>
    <d v="1995-03-28T00:00:00"/>
    <d v="1995-03-07T00:00:00"/>
    <n v="1"/>
    <n v="11.09"/>
    <s v="Reggiani Caseifici"/>
    <s v="Strada Provinciale 124"/>
    <x v="27"/>
    <s v="Unknown"/>
    <s v="42100"/>
    <x v="11"/>
    <n v="240"/>
    <n v="48.000000000000007"/>
    <n v="36.910000000000011"/>
  </r>
  <r>
    <n v="10429"/>
    <x v="34"/>
    <x v="3"/>
    <x v="149"/>
    <d v="1995-04-12T00:00:00"/>
    <d v="1995-03-10T00:00:00"/>
    <n v="2"/>
    <n v="56.63"/>
    <s v="Hungry Owl All-Night Grocers"/>
    <s v="8 Johnstown Road"/>
    <x v="30"/>
    <s v="Co. Cork"/>
    <s v="Unknown"/>
    <x v="14"/>
    <n v="1802.375"/>
    <n v="157.87499999999986"/>
    <n v="101.24499999999986"/>
  </r>
  <r>
    <n v="10430"/>
    <x v="9"/>
    <x v="2"/>
    <x v="150"/>
    <d v="1995-03-16T00:00:00"/>
    <d v="1995-03-06T00:00:00"/>
    <n v="1"/>
    <n v="458.78"/>
    <s v="Ernst Handel"/>
    <s v="Kirchgasse 6"/>
    <x v="9"/>
    <s v="Unknown"/>
    <s v="8010"/>
    <x v="6"/>
    <n v="6124"/>
    <n v="328.00000000000023"/>
    <n v="-130.77999999999975"/>
  </r>
  <r>
    <n v="10431"/>
    <x v="66"/>
    <x v="2"/>
    <x v="150"/>
    <d v="1995-03-16T00:00:00"/>
    <d v="1995-03-10T00:00:00"/>
    <n v="2"/>
    <n v="44.17"/>
    <s v="Bottom-Dollar Markets"/>
    <s v="23 Tsawassen Blvd."/>
    <x v="52"/>
    <s v="BC"/>
    <s v="T2F 8M4"/>
    <x v="16"/>
    <n v="2366.25"/>
    <n v="-156.75"/>
    <n v="-200.92000000000002"/>
  </r>
  <r>
    <n v="10432"/>
    <x v="20"/>
    <x v="3"/>
    <x v="151"/>
    <d v="1995-03-17T00:00:00"/>
    <d v="1995-03-10T00:00:00"/>
    <n v="2"/>
    <n v="4.34"/>
    <s v="Split Rail Beer &amp; Ale"/>
    <s v="P.O. Box 555"/>
    <x v="19"/>
    <s v="WY"/>
    <s v="82520"/>
    <x v="8"/>
    <n v="610.29999999999995"/>
    <n v="125.30000000000001"/>
    <n v="120.96000000000001"/>
  </r>
  <r>
    <n v="10433"/>
    <x v="50"/>
    <x v="3"/>
    <x v="152"/>
    <d v="1995-04-03T00:00:00"/>
    <d v="1995-04-04T00:00:00"/>
    <n v="3"/>
    <n v="73.83"/>
    <s v="Princesa Isabel Vinhos"/>
    <s v="Estrada da saúde n. 58"/>
    <x v="39"/>
    <s v="Unknown"/>
    <s v="1756"/>
    <x v="15"/>
    <n v="1064"/>
    <n v="212.80000000000004"/>
    <n v="138.97000000000003"/>
  </r>
  <r>
    <n v="10434"/>
    <x v="14"/>
    <x v="3"/>
    <x v="152"/>
    <d v="1995-04-03T00:00:00"/>
    <d v="1995-03-16T00:00:00"/>
    <n v="2"/>
    <n v="17.920000000000002"/>
    <s v="Folk och fä HB"/>
    <s v="Åkergatan 24"/>
    <x v="13"/>
    <s v="Unknown"/>
    <s v="S-844 67"/>
    <x v="9"/>
    <n v="401.4"/>
    <n v="83.399999999999963"/>
    <n v="65.479999999999961"/>
  </r>
  <r>
    <n v="10435"/>
    <x v="72"/>
    <x v="6"/>
    <x v="153"/>
    <d v="1995-04-18T00:00:00"/>
    <d v="1995-03-10T00:00:00"/>
    <n v="2"/>
    <n v="9.2100000000000009"/>
    <s v="Consolidated Holdings"/>
    <s v="Berkeley Gardens_x000a_12  Brewery "/>
    <x v="28"/>
    <s v="Unknown"/>
    <s v="WX1 6LT"/>
    <x v="13"/>
    <n v="790"/>
    <n v="242.39999999999995"/>
    <n v="233.18999999999994"/>
  </r>
  <r>
    <n v="10436"/>
    <x v="15"/>
    <x v="3"/>
    <x v="154"/>
    <d v="1995-04-05T00:00:00"/>
    <d v="1995-03-14T00:00:00"/>
    <n v="2"/>
    <n v="156.66"/>
    <s v="Blondel père et fils"/>
    <s v="24, place Kléber"/>
    <x v="14"/>
    <s v="Unknown"/>
    <s v="67000"/>
    <x v="0"/>
    <n v="2493.15"/>
    <n v="282.35000000000014"/>
    <n v="125.69000000000014"/>
  </r>
  <r>
    <n v="10437"/>
    <x v="16"/>
    <x v="6"/>
    <x v="154"/>
    <d v="1995-04-05T00:00:00"/>
    <d v="1995-03-15T00:00:00"/>
    <n v="1"/>
    <n v="19.97"/>
    <s v="Wartian Herkku"/>
    <s v="Torikatu 38"/>
    <x v="15"/>
    <s v="Unknown"/>
    <s v="90110"/>
    <x v="10"/>
    <n v="491.99999999999994"/>
    <n v="98.999999999999972"/>
    <n v="79.029999999999973"/>
  </r>
  <r>
    <n v="10438"/>
    <x v="1"/>
    <x v="3"/>
    <x v="155"/>
    <d v="1995-04-06T00:00:00"/>
    <d v="1995-03-17T00:00:00"/>
    <n v="2"/>
    <n v="8.24"/>
    <s v="Toms Spezialitäten"/>
    <s v="Luisenstr. 48"/>
    <x v="1"/>
    <s v="Unknown"/>
    <s v="44087"/>
    <x v="1"/>
    <n v="568.4"/>
    <n v="28.900000000000027"/>
    <n v="20.660000000000025"/>
  </r>
  <r>
    <n v="10439"/>
    <x v="49"/>
    <x v="1"/>
    <x v="156"/>
    <d v="1995-04-07T00:00:00"/>
    <d v="1995-03-13T00:00:00"/>
    <n v="3"/>
    <n v="4.07"/>
    <s v="Mère Paillarde"/>
    <s v="43 rue St. Laurent"/>
    <x v="41"/>
    <s v="Québec"/>
    <s v="H1J 1C3"/>
    <x v="16"/>
    <n v="1348.7"/>
    <n v="270.7"/>
    <n v="266.63"/>
  </r>
  <r>
    <n v="10440"/>
    <x v="45"/>
    <x v="2"/>
    <x v="157"/>
    <d v="1995-04-10T00:00:00"/>
    <d v="1995-03-31T00:00:00"/>
    <n v="2"/>
    <n v="86.53"/>
    <s v="Save-a-lot Markets"/>
    <s v="187 Suffolk Ln."/>
    <x v="38"/>
    <s v="ID"/>
    <s v="83720"/>
    <x v="8"/>
    <n v="6159.1085000000003"/>
    <n v="366.0084999999998"/>
    <n v="279.47849999999983"/>
  </r>
  <r>
    <n v="10441"/>
    <x v="37"/>
    <x v="3"/>
    <x v="157"/>
    <d v="1995-04-24T00:00:00"/>
    <d v="1995-04-14T00:00:00"/>
    <n v="2"/>
    <n v="73.02"/>
    <s v="Old World Delicatessen"/>
    <s v="2743 Bering St."/>
    <x v="33"/>
    <s v="AK"/>
    <s v="99508"/>
    <x v="8"/>
    <n v="2195"/>
    <n v="439.99999999999989"/>
    <n v="366.9799999999999"/>
  </r>
  <r>
    <n v="10442"/>
    <x v="9"/>
    <x v="3"/>
    <x v="158"/>
    <d v="1995-04-11T00:00:00"/>
    <d v="1995-03-21T00:00:00"/>
    <n v="2"/>
    <n v="47.94"/>
    <s v="Ernst Handel"/>
    <s v="Kirchgasse 6"/>
    <x v="9"/>
    <s v="Unknown"/>
    <s v="8010"/>
    <x v="6"/>
    <n v="2246"/>
    <n v="664"/>
    <n v="616.05999999999995"/>
  </r>
  <r>
    <n v="10443"/>
    <x v="30"/>
    <x v="6"/>
    <x v="159"/>
    <d v="1995-04-12T00:00:00"/>
    <d v="1995-03-17T00:00:00"/>
    <n v="1"/>
    <n v="13.95"/>
    <s v="Reggiani Caseifici"/>
    <s v="Strada Provinciale 124"/>
    <x v="27"/>
    <s v="Unknown"/>
    <s v="42100"/>
    <x v="11"/>
    <n v="648"/>
    <n v="152.40000000000003"/>
    <n v="138.45000000000005"/>
  </r>
  <r>
    <n v="10444"/>
    <x v="25"/>
    <x v="3"/>
    <x v="159"/>
    <d v="1995-04-12T00:00:00"/>
    <d v="1995-03-24T00:00:00"/>
    <n v="3"/>
    <n v="3.5"/>
    <s v="Berglunds snabbköp"/>
    <s v="Berguvsvägen  8"/>
    <x v="23"/>
    <s v="Unknown"/>
    <s v="S-958 22"/>
    <x v="9"/>
    <n v="1291.95"/>
    <n v="260.25000000000006"/>
    <n v="256.75000000000006"/>
  </r>
  <r>
    <n v="10445"/>
    <x v="25"/>
    <x v="3"/>
    <x v="160"/>
    <d v="1995-04-13T00:00:00"/>
    <d v="1995-03-23T00:00:00"/>
    <n v="1"/>
    <n v="9.3000000000000007"/>
    <s v="Berglunds snabbköp"/>
    <s v="Berguvsvägen  8"/>
    <x v="23"/>
    <s v="Unknown"/>
    <s v="S-958 22"/>
    <x v="9"/>
    <n v="219.75"/>
    <n v="44.849999999999994"/>
    <n v="35.549999999999997"/>
  </r>
  <r>
    <n v="10446"/>
    <x v="1"/>
    <x v="1"/>
    <x v="161"/>
    <d v="1995-04-14T00:00:00"/>
    <d v="1995-03-22T00:00:00"/>
    <n v="1"/>
    <n v="14.68"/>
    <s v="Toms Spezialitäten"/>
    <s v="Luisenstr. 48"/>
    <x v="1"/>
    <s v="Unknown"/>
    <s v="44087"/>
    <x v="1"/>
    <n v="308.61"/>
    <n v="41.009999999999991"/>
    <n v="26.329999999999991"/>
  </r>
  <r>
    <n v="10447"/>
    <x v="29"/>
    <x v="2"/>
    <x v="161"/>
    <d v="1995-04-14T00:00:00"/>
    <d v="1995-04-07T00:00:00"/>
    <n v="2"/>
    <n v="68.66"/>
    <s v="Ricardo Adocicados"/>
    <s v="Av. Copacabana, 267"/>
    <x v="2"/>
    <s v="RJ"/>
    <s v="02389-890"/>
    <x v="2"/>
    <n v="1147.75"/>
    <n v="478.35"/>
    <n v="409.69000000000005"/>
  </r>
  <r>
    <n v="10448"/>
    <x v="73"/>
    <x v="2"/>
    <x v="162"/>
    <d v="1995-04-17T00:00:00"/>
    <d v="1995-03-27T00:00:00"/>
    <n v="2"/>
    <n v="38.82"/>
    <s v="Rancho grande"/>
    <s v="Av. del Libertador 900"/>
    <x v="55"/>
    <s v="Unknown"/>
    <s v="1010"/>
    <x v="20"/>
    <n v="555.38"/>
    <n v="111.97999999999999"/>
    <n v="73.16"/>
  </r>
  <r>
    <n v="10449"/>
    <x v="15"/>
    <x v="3"/>
    <x v="163"/>
    <d v="1995-04-18T00:00:00"/>
    <d v="1995-03-30T00:00:00"/>
    <n v="2"/>
    <n v="53.3"/>
    <s v="Blondel père et fils"/>
    <s v="24, place Kléber"/>
    <x v="14"/>
    <s v="Unknown"/>
    <s v="67000"/>
    <x v="0"/>
    <n v="2299.5"/>
    <n v="461.29999999999995"/>
    <n v="407.99999999999994"/>
  </r>
  <r>
    <n v="10450"/>
    <x v="3"/>
    <x v="6"/>
    <x v="164"/>
    <d v="1995-04-19T00:00:00"/>
    <d v="1995-04-11T00:00:00"/>
    <n v="2"/>
    <n v="7.23"/>
    <s v="Victuailles en stock"/>
    <s v="2, rue du Commerce"/>
    <x v="3"/>
    <s v="Unknown"/>
    <s v="69004"/>
    <x v="0"/>
    <n v="531.76"/>
    <n v="0.36000000000000298"/>
    <n v="-6.8699999999999974"/>
  </r>
  <r>
    <n v="10451"/>
    <x v="21"/>
    <x v="2"/>
    <x v="164"/>
    <d v="1995-04-05T00:00:00"/>
    <d v="1995-04-12T00:00:00"/>
    <n v="3"/>
    <n v="189.09"/>
    <s v="QUICK-Stop"/>
    <s v="Taucherstraße 10"/>
    <x v="20"/>
    <s v="Unknown"/>
    <s v="01307"/>
    <x v="1"/>
    <n v="4813.335"/>
    <n v="731.93500000000017"/>
    <n v="542.84500000000014"/>
  </r>
  <r>
    <n v="10452"/>
    <x v="45"/>
    <x v="6"/>
    <x v="165"/>
    <d v="1995-04-20T00:00:00"/>
    <d v="1995-03-29T00:00:00"/>
    <n v="1"/>
    <n v="140.26"/>
    <s v="Save-a-lot Markets"/>
    <s v="187 Suffolk Ln."/>
    <x v="38"/>
    <s v="ID"/>
    <s v="83720"/>
    <x v="8"/>
    <n v="2531.75"/>
    <n v="745.75"/>
    <n v="605.49"/>
  </r>
  <r>
    <n v="10453"/>
    <x v="55"/>
    <x v="5"/>
    <x v="166"/>
    <d v="1995-04-21T00:00:00"/>
    <d v="1995-03-29T00:00:00"/>
    <n v="2"/>
    <n v="25.36"/>
    <s v="Around the Horn"/>
    <s v="Brook Farm_x000a_Stratford St. Mary"/>
    <x v="45"/>
    <s v="Essex"/>
    <s v="CO7 6JX"/>
    <x v="13"/>
    <n v="509.625"/>
    <n v="116.62500000000003"/>
    <n v="91.265000000000029"/>
  </r>
  <r>
    <n v="10454"/>
    <x v="53"/>
    <x v="2"/>
    <x v="166"/>
    <d v="1995-04-21T00:00:00"/>
    <d v="1995-03-28T00:00:00"/>
    <n v="3"/>
    <n v="2.74"/>
    <s v="La maison d'Asie"/>
    <s v="1 rue Alsace-Lorraine"/>
    <x v="43"/>
    <s v="Unknown"/>
    <s v="31000"/>
    <x v="0"/>
    <n v="415.2"/>
    <n v="1.2000000000000277"/>
    <n v="-1.5399999999999725"/>
  </r>
  <r>
    <n v="10455"/>
    <x v="16"/>
    <x v="6"/>
    <x v="167"/>
    <d v="1995-05-08T00:00:00"/>
    <d v="1995-04-03T00:00:00"/>
    <n v="2"/>
    <n v="180.45"/>
    <s v="Wartian Herkku"/>
    <s v="Torikatu 38"/>
    <x v="15"/>
    <s v="Unknown"/>
    <s v="90110"/>
    <x v="10"/>
    <n v="3357.5"/>
    <n v="673.49999999999989"/>
    <n v="493.0499999999999"/>
  </r>
  <r>
    <n v="10456"/>
    <x v="44"/>
    <x v="6"/>
    <x v="168"/>
    <d v="1995-05-09T00:00:00"/>
    <d v="1995-03-31T00:00:00"/>
    <n v="2"/>
    <n v="8.1199999999999992"/>
    <s v="Königlich Essen"/>
    <s v="Maubelstr. 90"/>
    <x v="37"/>
    <s v="Unknown"/>
    <s v="14776"/>
    <x v="1"/>
    <n v="697"/>
    <n v="41"/>
    <n v="32.880000000000003"/>
  </r>
  <r>
    <n v="10457"/>
    <x v="44"/>
    <x v="7"/>
    <x v="168"/>
    <d v="1995-04-25T00:00:00"/>
    <d v="1995-04-03T00:00:00"/>
    <n v="1"/>
    <n v="11.57"/>
    <s v="Königlich Essen"/>
    <s v="Maubelstr. 90"/>
    <x v="37"/>
    <s v="Unknown"/>
    <s v="14776"/>
    <x v="1"/>
    <n v="1980"/>
    <n v="396"/>
    <n v="384.43"/>
  </r>
  <r>
    <n v="10458"/>
    <x v="4"/>
    <x v="8"/>
    <x v="169"/>
    <d v="1995-04-26T00:00:00"/>
    <d v="1995-04-04T00:00:00"/>
    <n v="3"/>
    <n v="147.06"/>
    <s v="Suprêmes délices"/>
    <s v="Boulevard Tirou, 255"/>
    <x v="4"/>
    <s v="Unknown"/>
    <s v="B-6000"/>
    <x v="3"/>
    <n v="4869.8999999999996"/>
    <n v="978.90000000000032"/>
    <n v="831.84000000000037"/>
  </r>
  <r>
    <n v="10459"/>
    <x v="3"/>
    <x v="2"/>
    <x v="170"/>
    <d v="1995-04-27T00:00:00"/>
    <d v="1995-03-31T00:00:00"/>
    <n v="2"/>
    <n v="25.09"/>
    <s v="Victuailles en stock"/>
    <s v="2, rue du Commerce"/>
    <x v="3"/>
    <s v="Unknown"/>
    <s v="69004"/>
    <x v="0"/>
    <n v="2076"/>
    <n v="464.79999999999984"/>
    <n v="439.70999999999987"/>
  </r>
  <r>
    <n v="10460"/>
    <x v="14"/>
    <x v="6"/>
    <x v="171"/>
    <d v="1995-04-28T00:00:00"/>
    <d v="1995-04-03T00:00:00"/>
    <n v="1"/>
    <n v="16.27"/>
    <s v="Folk och fä HB"/>
    <s v="Åkergatan 24"/>
    <x v="13"/>
    <s v="Unknown"/>
    <s v="S-844 67"/>
    <x v="9"/>
    <n v="220.125"/>
    <n v="27.324999999999999"/>
    <n v="11.055"/>
  </r>
  <r>
    <n v="10461"/>
    <x v="28"/>
    <x v="5"/>
    <x v="171"/>
    <d v="1995-04-28T00:00:00"/>
    <d v="1995-04-05T00:00:00"/>
    <n v="3"/>
    <n v="148.61000000000001"/>
    <s v="LILA-Supermercado"/>
    <s v="Carrera 52 con Ave. Bolívar #65-98 Llano Largo"/>
    <x v="26"/>
    <s v="Lara"/>
    <s v="3508"/>
    <x v="5"/>
    <n v="1923.69"/>
    <n v="-127.90999999999993"/>
    <n v="-276.51999999999992"/>
  </r>
  <r>
    <n v="10462"/>
    <x v="72"/>
    <x v="7"/>
    <x v="172"/>
    <d v="1995-05-01T00:00:00"/>
    <d v="1995-04-18T00:00:00"/>
    <n v="1"/>
    <n v="6.17"/>
    <s v="Consolidated Holdings"/>
    <s v="Berkeley Gardens_x000a_12  Brewery "/>
    <x v="28"/>
    <s v="Unknown"/>
    <s v="WX1 6LT"/>
    <x v="13"/>
    <n v="195"/>
    <n v="39"/>
    <n v="32.83"/>
  </r>
  <r>
    <n v="10463"/>
    <x v="4"/>
    <x v="0"/>
    <x v="173"/>
    <d v="1995-05-02T00:00:00"/>
    <d v="1995-04-06T00:00:00"/>
    <n v="3"/>
    <n v="14.78"/>
    <s v="Suprêmes délices"/>
    <s v="Boulevard Tirou, 255"/>
    <x v="4"/>
    <s v="Unknown"/>
    <s v="B-6000"/>
    <x v="3"/>
    <n v="893.2"/>
    <n v="249.89999999999998"/>
    <n v="235.11999999999998"/>
  </r>
  <r>
    <n v="10464"/>
    <x v="47"/>
    <x v="2"/>
    <x v="173"/>
    <d v="1995-05-02T00:00:00"/>
    <d v="1995-04-14T00:00:00"/>
    <n v="2"/>
    <n v="89"/>
    <s v="Furia Bacalhau e Frutos do Mar"/>
    <s v="Jardim das rosas n. 32"/>
    <x v="39"/>
    <s v="Unknown"/>
    <s v="1675"/>
    <x v="15"/>
    <n v="2011.6"/>
    <n v="163.60000000000011"/>
    <n v="74.600000000000108"/>
  </r>
  <r>
    <n v="10465"/>
    <x v="61"/>
    <x v="5"/>
    <x v="174"/>
    <d v="1995-05-03T00:00:00"/>
    <d v="1995-04-14T00:00:00"/>
    <n v="3"/>
    <n v="145.04"/>
    <s v="Vaffeljernet"/>
    <s v="Smagsløget 45"/>
    <x v="48"/>
    <s v="Unknown"/>
    <s v="8200"/>
    <x v="17"/>
    <n v="3148.6480000000001"/>
    <n v="494.64800000000008"/>
    <n v="349.60800000000006"/>
  </r>
  <r>
    <n v="10466"/>
    <x v="32"/>
    <x v="2"/>
    <x v="175"/>
    <d v="1995-05-04T00:00:00"/>
    <d v="1995-04-13T00:00:00"/>
    <n v="1"/>
    <n v="11.93"/>
    <s v="Comércio Mineiro"/>
    <s v="Av. dos Lusíadas, 23"/>
    <x v="29"/>
    <s v="SP"/>
    <s v="05432-043"/>
    <x v="2"/>
    <n v="270"/>
    <n v="124"/>
    <n v="112.07"/>
  </r>
  <r>
    <n v="10467"/>
    <x v="22"/>
    <x v="6"/>
    <x v="175"/>
    <d v="1995-05-04T00:00:00"/>
    <d v="1995-04-11T00:00:00"/>
    <n v="2"/>
    <n v="4.93"/>
    <s v="Magazzini Alimentari Riuniti"/>
    <s v="Via Ludovico il Moro 22"/>
    <x v="21"/>
    <s v="Unknown"/>
    <s v="24100"/>
    <x v="11"/>
    <n v="294"/>
    <n v="75.599999999999994"/>
    <n v="70.669999999999987"/>
  </r>
  <r>
    <n v="10468"/>
    <x v="44"/>
    <x v="3"/>
    <x v="176"/>
    <d v="1995-05-05T00:00:00"/>
    <d v="1995-04-12T00:00:00"/>
    <n v="3"/>
    <n v="44.12"/>
    <s v="Königlich Essen"/>
    <s v="Maubelstr. 90"/>
    <x v="37"/>
    <s v="Unknown"/>
    <s v="14776"/>
    <x v="1"/>
    <n v="897.12"/>
    <n v="179.52000000000007"/>
    <n v="135.40000000000006"/>
  </r>
  <r>
    <n v="10469"/>
    <x v="19"/>
    <x v="5"/>
    <x v="177"/>
    <d v="1995-05-08T00:00:00"/>
    <d v="1995-04-14T00:00:00"/>
    <n v="1"/>
    <n v="60.18"/>
    <s v="White Clover Markets"/>
    <s v="1029 - 12th Ave. S."/>
    <x v="18"/>
    <s v="WA"/>
    <s v="98124"/>
    <x v="8"/>
    <n v="1198.2024999999999"/>
    <n v="78.902499999999947"/>
    <n v="18.722499999999947"/>
  </r>
  <r>
    <n v="10470"/>
    <x v="48"/>
    <x v="2"/>
    <x v="178"/>
    <d v="1995-05-09T00:00:00"/>
    <d v="1995-04-14T00:00:00"/>
    <n v="2"/>
    <n v="64.56"/>
    <s v="Bon app'"/>
    <s v="12, rue des Bouchers"/>
    <x v="40"/>
    <s v="Unknown"/>
    <s v="13008"/>
    <x v="0"/>
    <n v="2276"/>
    <n v="455.2"/>
    <n v="390.64"/>
  </r>
  <r>
    <n v="10471"/>
    <x v="31"/>
    <x v="7"/>
    <x v="178"/>
    <d v="1995-05-09T00:00:00"/>
    <d v="1995-04-18T00:00:00"/>
    <n v="3"/>
    <n v="45.59"/>
    <s v="B's Beverages"/>
    <s v="Fauntleroy Circus"/>
    <x v="28"/>
    <s v="Unknown"/>
    <s v="EC2 5NT"/>
    <x v="13"/>
    <n v="1660"/>
    <n v="476"/>
    <n v="430.40999999999997"/>
  </r>
  <r>
    <n v="10472"/>
    <x v="56"/>
    <x v="6"/>
    <x v="179"/>
    <d v="1995-05-10T00:00:00"/>
    <d v="1995-04-19T00:00:00"/>
    <n v="1"/>
    <n v="4.2"/>
    <s v="Seven Seas Imports"/>
    <s v="90 Wadhurst Rd."/>
    <x v="28"/>
    <s v="Unknown"/>
    <s v="OX15 4NB"/>
    <x v="13"/>
    <n v="1296"/>
    <n v="244.79999999999995"/>
    <n v="240.59999999999997"/>
  </r>
  <r>
    <n v="10473"/>
    <x v="42"/>
    <x v="5"/>
    <x v="180"/>
    <d v="1995-04-27T00:00:00"/>
    <d v="1995-04-21T00:00:00"/>
    <n v="3"/>
    <n v="16.37"/>
    <s v="Island Trading"/>
    <s v="Garden House_x000a_Crowther Way"/>
    <x v="36"/>
    <s v="Isle of Wight"/>
    <s v="PO31 7PJ"/>
    <x v="13"/>
    <n v="288"/>
    <n v="57.600000000000009"/>
    <n v="41.230000000000004"/>
  </r>
  <r>
    <n v="10474"/>
    <x v="43"/>
    <x v="0"/>
    <x v="180"/>
    <d v="1995-05-11T00:00:00"/>
    <d v="1995-04-21T00:00:00"/>
    <n v="2"/>
    <n v="83.49"/>
    <s v="Pericles Comidas clásicas"/>
    <s v="Calle Dr. Jorge Cash 321"/>
    <x v="10"/>
    <s v="Unknown"/>
    <s v="05033"/>
    <x v="7"/>
    <n v="1563.7000000000003"/>
    <n v="314.60000000000002"/>
    <n v="231.11"/>
  </r>
  <r>
    <n v="10475"/>
    <x v="4"/>
    <x v="4"/>
    <x v="181"/>
    <d v="1995-05-12T00:00:00"/>
    <d v="1995-05-05T00:00:00"/>
    <n v="1"/>
    <n v="68.52"/>
    <s v="Suprêmes délices"/>
    <s v="Boulevard Tirou, 255"/>
    <x v="4"/>
    <s v="Unknown"/>
    <s v="B-6000"/>
    <x v="3"/>
    <n v="1881.4749999999999"/>
    <n v="180.6749999999999"/>
    <n v="112.1549999999999"/>
  </r>
  <r>
    <n v="10476"/>
    <x v="8"/>
    <x v="6"/>
    <x v="182"/>
    <d v="1995-05-15T00:00:00"/>
    <d v="1995-04-24T00:00:00"/>
    <n v="3"/>
    <n v="4.41"/>
    <s v="HILARIÓN-Abastos"/>
    <s v="Carrera 22 con Ave. Carlos Soublette #8-35"/>
    <x v="8"/>
    <s v="Táchira"/>
    <s v="5022"/>
    <x v="5"/>
    <n v="225.6"/>
    <n v="72"/>
    <n v="67.59"/>
  </r>
  <r>
    <n v="10477"/>
    <x v="50"/>
    <x v="0"/>
    <x v="182"/>
    <d v="1995-05-15T00:00:00"/>
    <d v="1995-04-25T00:00:00"/>
    <n v="2"/>
    <n v="13.02"/>
    <s v="Princesa Isabel Vinhos"/>
    <s v="Estrada da saúde n. 58"/>
    <x v="39"/>
    <s v="Unknown"/>
    <s v="1756"/>
    <x v="15"/>
    <n v="697.5"/>
    <n v="25.499999999999986"/>
    <n v="12.479999999999986"/>
  </r>
  <r>
    <n v="10478"/>
    <x v="3"/>
    <x v="7"/>
    <x v="183"/>
    <d v="1995-05-02T00:00:00"/>
    <d v="1995-04-26T00:00:00"/>
    <n v="3"/>
    <n v="4.8099999999999996"/>
    <s v="Victuailles en stock"/>
    <s v="2, rue du Commerce"/>
    <x v="3"/>
    <s v="Unknown"/>
    <s v="69004"/>
    <x v="0"/>
    <n v="589"/>
    <n v="92.999999999999972"/>
    <n v="88.189999999999969"/>
  </r>
  <r>
    <n v="10479"/>
    <x v="13"/>
    <x v="3"/>
    <x v="184"/>
    <d v="1995-05-17T00:00:00"/>
    <d v="1995-04-21T00:00:00"/>
    <n v="3"/>
    <n v="708.95"/>
    <s v="Rattlesnake Canyon Grocery"/>
    <s v="2817 Milton Dr."/>
    <x v="12"/>
    <s v="NM"/>
    <s v="87110"/>
    <x v="8"/>
    <n v="13120.9"/>
    <n v="2625.2999999999993"/>
    <n v="1916.3499999999992"/>
  </r>
  <r>
    <n v="10480"/>
    <x v="68"/>
    <x v="1"/>
    <x v="185"/>
    <d v="1995-05-18T00:00:00"/>
    <d v="1995-04-24T00:00:00"/>
    <n v="2"/>
    <n v="1.35"/>
    <s v="Folies gourmandes"/>
    <s v="184, chaussée de Tournai"/>
    <x v="54"/>
    <s v="Unknown"/>
    <s v="59000"/>
    <x v="0"/>
    <n v="945"/>
    <n v="189"/>
    <n v="187.65"/>
  </r>
  <r>
    <n v="10481"/>
    <x v="29"/>
    <x v="6"/>
    <x v="185"/>
    <d v="1995-05-18T00:00:00"/>
    <d v="1995-04-25T00:00:00"/>
    <n v="2"/>
    <n v="64.33"/>
    <s v="Ricardo Adocicados"/>
    <s v="Av. Copacabana, 267"/>
    <x v="2"/>
    <s v="RJ"/>
    <s v="02389-890"/>
    <x v="2"/>
    <n v="1840"/>
    <n v="368"/>
    <n v="303.67"/>
  </r>
  <r>
    <n v="10482"/>
    <x v="74"/>
    <x v="5"/>
    <x v="186"/>
    <d v="1995-05-19T00:00:00"/>
    <d v="1995-05-11T00:00:00"/>
    <n v="3"/>
    <n v="7.48"/>
    <s v="Lazy K Kountry Store"/>
    <s v="12 Orchestra Terrace"/>
    <x v="58"/>
    <s v="WA"/>
    <s v="99362"/>
    <x v="8"/>
    <n v="184"/>
    <n v="36.999999999999993"/>
    <n v="29.519999999999992"/>
  </r>
  <r>
    <n v="10483"/>
    <x v="19"/>
    <x v="8"/>
    <x v="187"/>
    <d v="1995-05-22T00:00:00"/>
    <d v="1995-05-26T00:00:00"/>
    <n v="2"/>
    <n v="15.28"/>
    <s v="White Clover Markets"/>
    <s v="1029 - 12th Ave. S."/>
    <x v="18"/>
    <s v="WA"/>
    <s v="98124"/>
    <x v="8"/>
    <n v="836"/>
    <n v="180.99999999999991"/>
    <n v="165.71999999999991"/>
  </r>
  <r>
    <n v="10484"/>
    <x v="31"/>
    <x v="3"/>
    <x v="187"/>
    <d v="1995-05-22T00:00:00"/>
    <d v="1995-05-02T00:00:00"/>
    <n v="3"/>
    <n v="6.88"/>
    <s v="B's Beverages"/>
    <s v="Fauntleroy Circus"/>
    <x v="28"/>
    <s v="Unknown"/>
    <s v="EC2 5NT"/>
    <x v="13"/>
    <n v="483"/>
    <n v="96.800000000000011"/>
    <n v="89.920000000000016"/>
  </r>
  <r>
    <n v="10485"/>
    <x v="67"/>
    <x v="2"/>
    <x v="188"/>
    <d v="1995-05-09T00:00:00"/>
    <d v="1995-05-01T00:00:00"/>
    <n v="2"/>
    <n v="64.45"/>
    <s v="LINO-Delicateses"/>
    <s v="Ave. 5 de Mayo Porlamar"/>
    <x v="53"/>
    <s v="Nueva Esparta"/>
    <s v="4980"/>
    <x v="5"/>
    <n v="1980"/>
    <n v="364.00000000000011"/>
    <n v="299.55000000000013"/>
  </r>
  <r>
    <n v="10486"/>
    <x v="8"/>
    <x v="5"/>
    <x v="189"/>
    <d v="1995-05-24T00:00:00"/>
    <d v="1995-05-03T00:00:00"/>
    <n v="2"/>
    <n v="30.53"/>
    <s v="HILARIÓN-Abastos"/>
    <s v="Carrera 22 con Ave. Carlos Soublette #8-35"/>
    <x v="8"/>
    <s v="Táchira"/>
    <s v="5022"/>
    <x v="5"/>
    <n v="1590"/>
    <n v="353.00000000000006"/>
    <n v="322.47000000000003"/>
  </r>
  <r>
    <n v="10487"/>
    <x v="62"/>
    <x v="7"/>
    <x v="189"/>
    <d v="1995-05-24T00:00:00"/>
    <d v="1995-04-28T00:00:00"/>
    <n v="2"/>
    <n v="71.069999999999993"/>
    <s v="Queen Cozinha"/>
    <s v="Alameda dos Canàrios, 891"/>
    <x v="29"/>
    <s v="SP"/>
    <s v="05487-020"/>
    <x v="2"/>
    <n v="1117"/>
    <n v="191.90000000000006"/>
    <n v="120.83000000000007"/>
  </r>
  <r>
    <n v="10488"/>
    <x v="17"/>
    <x v="6"/>
    <x v="190"/>
    <d v="1995-05-25T00:00:00"/>
    <d v="1995-05-03T00:00:00"/>
    <n v="2"/>
    <n v="4.93"/>
    <s v="Frankenversand"/>
    <s v="Berliner Platz 43"/>
    <x v="16"/>
    <s v="Unknown"/>
    <s v="80805"/>
    <x v="1"/>
    <n v="1890"/>
    <n v="378"/>
    <n v="373.07"/>
  </r>
  <r>
    <n v="10489"/>
    <x v="54"/>
    <x v="1"/>
    <x v="191"/>
    <d v="1995-05-26T00:00:00"/>
    <d v="1995-05-10T00:00:00"/>
    <n v="2"/>
    <n v="5.29"/>
    <s v="Piccolo und mehr"/>
    <s v="Geislweg 14"/>
    <x v="44"/>
    <s v="Unknown"/>
    <s v="5020"/>
    <x v="6"/>
    <n v="550.34999999999991"/>
    <n v="153.14999999999998"/>
    <n v="147.85999999999999"/>
  </r>
  <r>
    <n v="10490"/>
    <x v="8"/>
    <x v="8"/>
    <x v="192"/>
    <d v="1995-05-29T00:00:00"/>
    <d v="1995-05-04T00:00:00"/>
    <n v="2"/>
    <n v="210.19"/>
    <s v="HILARIÓN-Abastos"/>
    <s v="Carrera 22 con Ave. Carlos Soublette #8-35"/>
    <x v="8"/>
    <s v="Táchira"/>
    <s v="5022"/>
    <x v="5"/>
    <n v="3954"/>
    <n v="850.8"/>
    <n v="640.6099999999999"/>
  </r>
  <r>
    <n v="10491"/>
    <x v="47"/>
    <x v="6"/>
    <x v="192"/>
    <d v="1995-05-29T00:00:00"/>
    <d v="1995-05-09T00:00:00"/>
    <n v="3"/>
    <n v="16.96"/>
    <s v="Furia Bacalhau e Frutos do Mar"/>
    <s v="Jardim das rosas n. 32"/>
    <x v="39"/>
    <s v="Unknown"/>
    <s v="1675"/>
    <x v="15"/>
    <n v="325.33749999999998"/>
    <n v="66.537499999999966"/>
    <n v="49.577499999999965"/>
  </r>
  <r>
    <n v="10492"/>
    <x v="66"/>
    <x v="3"/>
    <x v="193"/>
    <d v="1995-05-30T00:00:00"/>
    <d v="1995-05-12T00:00:00"/>
    <n v="1"/>
    <n v="62.89"/>
    <s v="Bottom-Dollar Markets"/>
    <s v="23 Tsawassen Blvd."/>
    <x v="52"/>
    <s v="BC"/>
    <s v="T2F 8M4"/>
    <x v="16"/>
    <n v="1064"/>
    <n v="279.99999999999989"/>
    <n v="217.1099999999999"/>
  </r>
  <r>
    <n v="10493"/>
    <x v="53"/>
    <x v="2"/>
    <x v="194"/>
    <d v="1995-05-31T00:00:00"/>
    <d v="1995-05-11T00:00:00"/>
    <n v="3"/>
    <n v="10.64"/>
    <s v="La maison d'Asie"/>
    <s v="1 rue Alsace-Lorraine"/>
    <x v="43"/>
    <s v="Unknown"/>
    <s v="31000"/>
    <x v="0"/>
    <n v="761.17499999999995"/>
    <n v="190.17499999999995"/>
    <n v="179.53499999999997"/>
  </r>
  <r>
    <n v="10494"/>
    <x v="32"/>
    <x v="2"/>
    <x v="194"/>
    <d v="1995-05-31T00:00:00"/>
    <d v="1995-05-10T00:00:00"/>
    <n v="2"/>
    <n v="65.989999999999995"/>
    <s v="Comércio Mineiro"/>
    <s v="Av. dos Lusíadas, 23"/>
    <x v="29"/>
    <s v="SP"/>
    <s v="05432-043"/>
    <x v="2"/>
    <n v="1140"/>
    <n v="228.00000000000006"/>
    <n v="162.01000000000005"/>
  </r>
  <r>
    <n v="10495"/>
    <x v="75"/>
    <x v="3"/>
    <x v="195"/>
    <d v="1995-06-01T00:00:00"/>
    <d v="1995-05-12T00:00:00"/>
    <n v="3"/>
    <n v="4.6500000000000004"/>
    <s v="Laughing Bacchus Wine Cellars"/>
    <s v="2319 Elm St."/>
    <x v="59"/>
    <s v="BC"/>
    <s v="V3F 2K1"/>
    <x v="16"/>
    <n v="348"/>
    <n v="70"/>
    <n v="65.349999999999994"/>
  </r>
  <r>
    <n v="10496"/>
    <x v="33"/>
    <x v="8"/>
    <x v="196"/>
    <d v="1995-06-02T00:00:00"/>
    <d v="1995-05-08T00:00:00"/>
    <n v="2"/>
    <n v="46.77"/>
    <s v="Tradição Hipermercados"/>
    <s v="Av. Inês de Castro, 414"/>
    <x v="29"/>
    <s v="SP"/>
    <s v="05634-030"/>
    <x v="2"/>
    <n v="237.5"/>
    <n v="77.5"/>
    <n v="30.729999999999997"/>
  </r>
  <r>
    <n v="10497"/>
    <x v="26"/>
    <x v="8"/>
    <x v="196"/>
    <d v="1995-06-02T00:00:00"/>
    <d v="1995-05-08T00:00:00"/>
    <n v="1"/>
    <n v="36.21"/>
    <s v="Lehmanns Marktstand"/>
    <s v="Magazinweg 7"/>
    <x v="24"/>
    <s v="Unknown"/>
    <s v="60528"/>
    <x v="1"/>
    <n v="1727"/>
    <n v="346.39999999999992"/>
    <n v="310.18999999999994"/>
  </r>
  <r>
    <n v="10498"/>
    <x v="8"/>
    <x v="6"/>
    <x v="197"/>
    <d v="1995-06-05T00:00:00"/>
    <d v="1995-05-12T00:00:00"/>
    <n v="2"/>
    <n v="29.75"/>
    <s v="HILARIÓN-Abastos"/>
    <s v="Carrera 22 con Ave. Carlos Soublette #8-35"/>
    <x v="8"/>
    <s v="Táchira"/>
    <s v="5022"/>
    <x v="5"/>
    <n v="575"/>
    <n v="157.09999999999997"/>
    <n v="127.34999999999997"/>
  </r>
  <r>
    <n v="10499"/>
    <x v="28"/>
    <x v="2"/>
    <x v="198"/>
    <d v="1995-06-06T00:00:00"/>
    <d v="1995-05-17T00:00:00"/>
    <n v="2"/>
    <n v="102.02"/>
    <s v="LILA-Supermercado"/>
    <s v="Carrera 52 con Ave. Bolívar #65-98 Llano Largo"/>
    <x v="26"/>
    <s v="Lara"/>
    <s v="3508"/>
    <x v="5"/>
    <n v="1412"/>
    <n v="284.00000000000006"/>
    <n v="181.98000000000008"/>
  </r>
  <r>
    <n v="10500"/>
    <x v="53"/>
    <x v="1"/>
    <x v="199"/>
    <d v="1995-06-07T00:00:00"/>
    <d v="1995-05-18T00:00:00"/>
    <n v="1"/>
    <n v="42.68"/>
    <s v="La maison d'Asie"/>
    <s v="1 rue Alsace-Lorraine"/>
    <x v="43"/>
    <s v="Unknown"/>
    <s v="31000"/>
    <x v="0"/>
    <n v="523.26"/>
    <n v="83.26"/>
    <n v="40.580000000000005"/>
  </r>
  <r>
    <n v="10501"/>
    <x v="76"/>
    <x v="4"/>
    <x v="199"/>
    <d v="1995-06-07T00:00:00"/>
    <d v="1995-05-17T00:00:00"/>
    <n v="3"/>
    <n v="8.85"/>
    <s v="Blauer See Delikatessen"/>
    <s v="Forsterstr. 57"/>
    <x v="60"/>
    <s v="Unknown"/>
    <s v="68306"/>
    <x v="1"/>
    <n v="149"/>
    <n v="30.999999999999996"/>
    <n v="22.15"/>
  </r>
  <r>
    <n v="10502"/>
    <x v="43"/>
    <x v="7"/>
    <x v="200"/>
    <d v="1995-06-08T00:00:00"/>
    <d v="1995-05-30T00:00:00"/>
    <n v="1"/>
    <n v="69.319999999999993"/>
    <s v="Pericles Comidas clásicas"/>
    <s v="Calle Dr. Jorge Cash 321"/>
    <x v="10"/>
    <s v="Unknown"/>
    <s v="05033"/>
    <x v="7"/>
    <n v="816.3"/>
    <n v="205.49999999999997"/>
    <n v="136.17999999999998"/>
  </r>
  <r>
    <n v="10503"/>
    <x v="34"/>
    <x v="1"/>
    <x v="201"/>
    <d v="1995-06-09T00:00:00"/>
    <d v="1995-05-17T00:00:00"/>
    <n v="2"/>
    <n v="16.739999999999998"/>
    <s v="Hungry Owl All-Night Grocers"/>
    <s v="8 Johnstown Road"/>
    <x v="30"/>
    <s v="Co. Cork"/>
    <s v="Unknown"/>
    <x v="14"/>
    <n v="2048.5"/>
    <n v="550.49999999999989"/>
    <n v="533.75999999999988"/>
  </r>
  <r>
    <n v="10504"/>
    <x v="19"/>
    <x v="2"/>
    <x v="201"/>
    <d v="1995-06-09T00:00:00"/>
    <d v="1995-05-19T00:00:00"/>
    <n v="3"/>
    <n v="59.13"/>
    <s v="White Clover Markets"/>
    <s v="1029 - 12th Ave. S."/>
    <x v="18"/>
    <s v="WA"/>
    <s v="98124"/>
    <x v="8"/>
    <n v="1388.5"/>
    <n v="278.09999999999991"/>
    <n v="218.96999999999991"/>
  </r>
  <r>
    <n v="10505"/>
    <x v="49"/>
    <x v="3"/>
    <x v="202"/>
    <d v="1995-06-12T00:00:00"/>
    <d v="1995-05-22T00:00:00"/>
    <n v="3"/>
    <n v="7.13"/>
    <s v="Mère Paillarde"/>
    <s v="43 rue St. Laurent"/>
    <x v="41"/>
    <s v="Québec"/>
    <s v="H1J 1C3"/>
    <x v="16"/>
    <n v="147.89999999999998"/>
    <n v="29.699999999999996"/>
    <n v="22.569999999999997"/>
  </r>
  <r>
    <n v="10506"/>
    <x v="44"/>
    <x v="4"/>
    <x v="203"/>
    <d v="1995-06-13T00:00:00"/>
    <d v="1995-06-02T00:00:00"/>
    <n v="2"/>
    <n v="21.19"/>
    <s v="Königlich Essen"/>
    <s v="Maubelstr. 90"/>
    <x v="37"/>
    <s v="Unknown"/>
    <s v="14776"/>
    <x v="1"/>
    <n v="415.8"/>
    <n v="104.99999999999999"/>
    <n v="83.809999999999988"/>
  </r>
  <r>
    <n v="10507"/>
    <x v="59"/>
    <x v="8"/>
    <x v="203"/>
    <d v="1995-06-13T00:00:00"/>
    <d v="1995-05-23T00:00:00"/>
    <n v="1"/>
    <n v="47.45"/>
    <s v="Antonio Moreno Taquería"/>
    <s v="Mataderos  2312"/>
    <x v="10"/>
    <s v="Unknown"/>
    <s v="05023"/>
    <x v="7"/>
    <n v="749.0625"/>
    <n v="44.062500000000078"/>
    <n v="-3.3874999999999247"/>
  </r>
  <r>
    <n v="10508"/>
    <x v="11"/>
    <x v="5"/>
    <x v="204"/>
    <d v="1995-06-14T00:00:00"/>
    <d v="1995-06-13T00:00:00"/>
    <n v="2"/>
    <n v="4.99"/>
    <s v="Ottilies Käseladen"/>
    <s v="Mehrheimerstr. 369"/>
    <x v="11"/>
    <s v="Unknown"/>
    <s v="50739"/>
    <x v="1"/>
    <n v="240"/>
    <n v="48"/>
    <n v="43.01"/>
  </r>
  <r>
    <n v="10509"/>
    <x v="76"/>
    <x v="2"/>
    <x v="205"/>
    <d v="1995-06-15T00:00:00"/>
    <d v="1995-05-30T00:00:00"/>
    <n v="1"/>
    <n v="0.15"/>
    <s v="Blauer See Delikatessen"/>
    <s v="Forsterstr. 57"/>
    <x v="60"/>
    <s v="Unknown"/>
    <s v="68306"/>
    <x v="1"/>
    <n v="136.80000000000001"/>
    <n v="27.600000000000009"/>
    <n v="27.45000000000001"/>
  </r>
  <r>
    <n v="10510"/>
    <x v="45"/>
    <x v="1"/>
    <x v="206"/>
    <d v="1995-06-16T00:00:00"/>
    <d v="1995-05-29T00:00:00"/>
    <n v="3"/>
    <n v="367.63"/>
    <s v="Save-a-lot Markets"/>
    <s v="187 Suffolk Ln."/>
    <x v="38"/>
    <s v="ID"/>
    <s v="83720"/>
    <x v="8"/>
    <n v="4707.5400000000009"/>
    <n v="920.34000000000026"/>
    <n v="552.71000000000026"/>
  </r>
  <r>
    <n v="10511"/>
    <x v="48"/>
    <x v="2"/>
    <x v="206"/>
    <d v="1995-06-16T00:00:00"/>
    <d v="1995-05-22T00:00:00"/>
    <n v="3"/>
    <n v="350.64"/>
    <s v="Bon app'"/>
    <s v="12, rue des Bouchers"/>
    <x v="40"/>
    <s v="Unknown"/>
    <s v="13008"/>
    <x v="0"/>
    <n v="2550"/>
    <n v="453.99999999999994"/>
    <n v="103.35999999999996"/>
  </r>
  <r>
    <n v="10512"/>
    <x v="52"/>
    <x v="8"/>
    <x v="207"/>
    <d v="1995-06-19T00:00:00"/>
    <d v="1995-05-25T00:00:00"/>
    <n v="2"/>
    <n v="3.53"/>
    <s v="Familia Arquibaldo"/>
    <s v="Rua Orós, 92"/>
    <x v="29"/>
    <s v="SP"/>
    <s v="05442-030"/>
    <x v="2"/>
    <n v="525.29999999999995"/>
    <n v="30.899999999999984"/>
    <n v="27.369999999999983"/>
  </r>
  <r>
    <n v="10513"/>
    <x v="35"/>
    <x v="8"/>
    <x v="208"/>
    <d v="1995-07-04T00:00:00"/>
    <d v="1995-05-29T00:00:00"/>
    <n v="1"/>
    <n v="105.65"/>
    <s v="Die Wandernde Kuh"/>
    <s v="Adenauerallee 900"/>
    <x v="31"/>
    <s v="Unknown"/>
    <s v="70563"/>
    <x v="1"/>
    <n v="1942"/>
    <n v="0"/>
    <n v="-105.65"/>
  </r>
  <r>
    <n v="10514"/>
    <x v="9"/>
    <x v="3"/>
    <x v="208"/>
    <d v="1995-06-20T00:00:00"/>
    <d v="1995-06-16T00:00:00"/>
    <n v="2"/>
    <n v="789.95"/>
    <s v="Ernst Handel"/>
    <s v="Kirchgasse 6"/>
    <x v="9"/>
    <s v="Unknown"/>
    <s v="8010"/>
    <x v="6"/>
    <n v="8623.4500000000007"/>
    <n v="2002.0500000000002"/>
    <n v="1212.1000000000001"/>
  </r>
  <r>
    <n v="10515"/>
    <x v="21"/>
    <x v="7"/>
    <x v="209"/>
    <d v="1995-06-07T00:00:00"/>
    <d v="1995-06-23T00:00:00"/>
    <n v="1"/>
    <n v="204.47"/>
    <s v="QUICK-Stop"/>
    <s v="Taucherstraße 10"/>
    <x v="20"/>
    <s v="Unknown"/>
    <s v="01307"/>
    <x v="1"/>
    <n v="9921.2999999999993"/>
    <n v="1455.8999999999996"/>
    <n v="1251.4299999999996"/>
  </r>
  <r>
    <n v="10516"/>
    <x v="34"/>
    <x v="7"/>
    <x v="210"/>
    <d v="1995-06-22T00:00:00"/>
    <d v="1995-06-01T00:00:00"/>
    <n v="3"/>
    <n v="62.78"/>
    <s v="Hungry Owl All-Night Grocers"/>
    <s v="8 Johnstown Road"/>
    <x v="30"/>
    <s v="Co. Cork"/>
    <s v="Unknown"/>
    <x v="14"/>
    <n v="2381.0500000000002"/>
    <n v="319.05"/>
    <n v="256.27"/>
  </r>
  <r>
    <n v="10517"/>
    <x v="77"/>
    <x v="3"/>
    <x v="210"/>
    <d v="1995-06-22T00:00:00"/>
    <d v="1995-05-30T00:00:00"/>
    <n v="3"/>
    <n v="32.07"/>
    <s v="North/South"/>
    <s v="South House_x000a_300 Queensbridge"/>
    <x v="28"/>
    <s v="Unknown"/>
    <s v="SW7 1RZ"/>
    <x v="13"/>
    <n v="352"/>
    <n v="84.800000000000011"/>
    <n v="52.730000000000011"/>
  </r>
  <r>
    <n v="10518"/>
    <x v="23"/>
    <x v="2"/>
    <x v="211"/>
    <d v="1995-06-09T00:00:00"/>
    <d v="1995-06-05T00:00:00"/>
    <n v="2"/>
    <n v="218.15"/>
    <s v="Tortuga Restaurante"/>
    <s v="Avda. Azteca 123"/>
    <x v="10"/>
    <s v="Unknown"/>
    <s v="05033"/>
    <x v="7"/>
    <n v="4150.05"/>
    <n v="858.44999999999982"/>
    <n v="640.29999999999984"/>
  </r>
  <r>
    <n v="10519"/>
    <x v="5"/>
    <x v="1"/>
    <x v="212"/>
    <d v="1995-06-26T00:00:00"/>
    <d v="1995-06-01T00:00:00"/>
    <n v="3"/>
    <n v="91.76"/>
    <s v="Chop-suey Chinese"/>
    <s v="Hauptstr. 31"/>
    <x v="5"/>
    <s v="Unknown"/>
    <s v="3012"/>
    <x v="4"/>
    <n v="2314.1999999999998"/>
    <n v="429.40000000000003"/>
    <n v="337.64000000000004"/>
  </r>
  <r>
    <n v="10520"/>
    <x v="65"/>
    <x v="8"/>
    <x v="213"/>
    <d v="1995-06-27T00:00:00"/>
    <d v="1995-06-01T00:00:00"/>
    <n v="1"/>
    <n v="13.37"/>
    <s v="Santé Gourmet"/>
    <s v="Erling Skakkes gate 78"/>
    <x v="51"/>
    <s v="Unknown"/>
    <s v="4110"/>
    <x v="19"/>
    <n v="200"/>
    <n v="40.199999999999989"/>
    <n v="26.829999999999991"/>
  </r>
  <r>
    <n v="10521"/>
    <x v="78"/>
    <x v="6"/>
    <x v="213"/>
    <d v="1995-06-27T00:00:00"/>
    <d v="1995-06-02T00:00:00"/>
    <n v="2"/>
    <n v="17.22"/>
    <s v="Cactus Comidas para llevar"/>
    <s v="Cerrito 333"/>
    <x v="55"/>
    <s v="Unknown"/>
    <s v="1010"/>
    <x v="20"/>
    <n v="225.5"/>
    <n v="57.3"/>
    <n v="40.08"/>
  </r>
  <r>
    <n v="10522"/>
    <x v="26"/>
    <x v="2"/>
    <x v="214"/>
    <d v="1995-06-28T00:00:00"/>
    <d v="1995-06-06T00:00:00"/>
    <n v="1"/>
    <n v="45.33"/>
    <s v="Lehmanns Marktstand"/>
    <s v="Magazinweg 7"/>
    <x v="24"/>
    <s v="Unknown"/>
    <s v="60528"/>
    <x v="1"/>
    <n v="2318.2399999999998"/>
    <n v="346.34000000000003"/>
    <n v="301.01000000000005"/>
  </r>
  <r>
    <n v="10523"/>
    <x v="56"/>
    <x v="8"/>
    <x v="215"/>
    <d v="1995-06-29T00:00:00"/>
    <d v="1995-06-30T00:00:00"/>
    <n v="2"/>
    <n v="77.63"/>
    <s v="Seven Seas Imports"/>
    <s v="90 Wadhurst Rd."/>
    <x v="28"/>
    <s v="Unknown"/>
    <s v="OX15 4NB"/>
    <x v="13"/>
    <n v="2444.31"/>
    <n v="271.71000000000021"/>
    <n v="194.08000000000021"/>
  </r>
  <r>
    <n v="10524"/>
    <x v="25"/>
    <x v="5"/>
    <x v="215"/>
    <d v="1995-06-29T00:00:00"/>
    <d v="1995-06-07T00:00:00"/>
    <n v="2"/>
    <n v="244.79"/>
    <s v="Berglunds snabbköp"/>
    <s v="Berguvsvägen  8"/>
    <x v="23"/>
    <s v="Unknown"/>
    <s v="S-958 22"/>
    <x v="9"/>
    <n v="3192.65"/>
    <n v="639.55000000000018"/>
    <n v="394.76000000000022"/>
  </r>
  <r>
    <n v="10525"/>
    <x v="48"/>
    <x v="5"/>
    <x v="216"/>
    <d v="1995-06-30T00:00:00"/>
    <d v="1995-06-23T00:00:00"/>
    <n v="2"/>
    <n v="11.06"/>
    <s v="Bon app'"/>
    <s v="12, rue des Bouchers"/>
    <x v="40"/>
    <s v="Unknown"/>
    <s v="13008"/>
    <x v="0"/>
    <n v="818.4"/>
    <n v="141.90000000000003"/>
    <n v="130.84000000000003"/>
  </r>
  <r>
    <n v="10526"/>
    <x v="16"/>
    <x v="2"/>
    <x v="217"/>
    <d v="1995-07-03T00:00:00"/>
    <d v="1995-06-15T00:00:00"/>
    <n v="2"/>
    <n v="58.59"/>
    <s v="Wartian Herkku"/>
    <s v="Torikatu 38"/>
    <x v="15"/>
    <s v="Unknown"/>
    <s v="90110"/>
    <x v="10"/>
    <n v="1151.4000000000001"/>
    <n v="76.199999999999946"/>
    <n v="17.609999999999943"/>
  </r>
  <r>
    <n v="10527"/>
    <x v="21"/>
    <x v="8"/>
    <x v="217"/>
    <d v="1995-07-03T00:00:00"/>
    <d v="1995-06-07T00:00:00"/>
    <n v="1"/>
    <n v="41.9"/>
    <s v="QUICK-Stop"/>
    <s v="Taucherstraße 10"/>
    <x v="20"/>
    <s v="Unknown"/>
    <s v="01307"/>
    <x v="1"/>
    <n v="1503"/>
    <n v="167.00000000000003"/>
    <n v="125.10000000000002"/>
  </r>
  <r>
    <n v="10528"/>
    <x v="79"/>
    <x v="1"/>
    <x v="218"/>
    <d v="1995-06-20T00:00:00"/>
    <d v="1995-06-09T00:00:00"/>
    <n v="2"/>
    <n v="3.35"/>
    <s v="Great Lakes Food Market"/>
    <s v="2732 Baker Blvd."/>
    <x v="61"/>
    <s v="OR"/>
    <s v="97403"/>
    <x v="8"/>
    <n v="392.2"/>
    <n v="96.599999999999966"/>
    <n v="93.249999999999972"/>
  </r>
  <r>
    <n v="10529"/>
    <x v="80"/>
    <x v="0"/>
    <x v="219"/>
    <d v="1995-07-05T00:00:00"/>
    <d v="1995-06-09T00:00:00"/>
    <n v="2"/>
    <n v="66.69"/>
    <s v="Maison Dewey"/>
    <s v="Rue Joseph-Bens 532"/>
    <x v="62"/>
    <s v="Unknown"/>
    <s v="B-1180"/>
    <x v="3"/>
    <n v="946"/>
    <n v="229.20000000000002"/>
    <n v="162.51000000000002"/>
  </r>
  <r>
    <n v="10530"/>
    <x v="54"/>
    <x v="3"/>
    <x v="220"/>
    <d v="1995-07-06T00:00:00"/>
    <d v="1995-06-12T00:00:00"/>
    <n v="2"/>
    <n v="339.22"/>
    <s v="Piccolo und mehr"/>
    <s v="Geislweg 14"/>
    <x v="44"/>
    <s v="Unknown"/>
    <s v="5020"/>
    <x v="6"/>
    <n v="4180"/>
    <n v="836"/>
    <n v="496.78"/>
  </r>
  <r>
    <n v="10531"/>
    <x v="69"/>
    <x v="8"/>
    <x v="220"/>
    <d v="1995-07-06T00:00:00"/>
    <d v="1995-06-19T00:00:00"/>
    <n v="1"/>
    <n v="8.1199999999999992"/>
    <s v="Océano Atlántico Ltda."/>
    <s v="Ing. Gustavo Moncada 8585_x000a_Piso 20-A"/>
    <x v="55"/>
    <s v="Unknown"/>
    <s v="1010"/>
    <x v="20"/>
    <n v="110"/>
    <n v="22"/>
    <n v="13.88"/>
  </r>
  <r>
    <n v="10532"/>
    <x v="58"/>
    <x v="8"/>
    <x v="221"/>
    <d v="1995-07-07T00:00:00"/>
    <d v="1995-06-12T00:00:00"/>
    <n v="3"/>
    <n v="74.459999999999994"/>
    <s v="Eastern Connection"/>
    <s v="35 King George"/>
    <x v="28"/>
    <s v="Unknown"/>
    <s v="WX3 6FW"/>
    <x v="13"/>
    <n v="796.35"/>
    <n v="159.45000000000005"/>
    <n v="84.990000000000052"/>
  </r>
  <r>
    <n v="10533"/>
    <x v="14"/>
    <x v="6"/>
    <x v="222"/>
    <d v="1995-07-10T00:00:00"/>
    <d v="1995-06-22T00:00:00"/>
    <n v="1"/>
    <n v="188.04"/>
    <s v="Folk och fä HB"/>
    <s v="Åkergatan 24"/>
    <x v="13"/>
    <s v="Unknown"/>
    <s v="S-844 67"/>
    <x v="9"/>
    <n v="2222.1999999999998"/>
    <n v="444.5999999999998"/>
    <n v="256.55999999999983"/>
  </r>
  <r>
    <n v="10534"/>
    <x v="26"/>
    <x v="6"/>
    <x v="222"/>
    <d v="1995-07-10T00:00:00"/>
    <d v="1995-06-14T00:00:00"/>
    <n v="2"/>
    <n v="27.94"/>
    <s v="Lehmanns Marktstand"/>
    <s v="Magazinweg 7"/>
    <x v="24"/>
    <s v="Unknown"/>
    <s v="60528"/>
    <x v="1"/>
    <n v="465.70000000000005"/>
    <n v="52.700000000000017"/>
    <n v="24.760000000000016"/>
  </r>
  <r>
    <n v="10535"/>
    <x v="59"/>
    <x v="2"/>
    <x v="223"/>
    <d v="1995-07-11T00:00:00"/>
    <d v="1995-06-21T00:00:00"/>
    <n v="1"/>
    <n v="15.64"/>
    <s v="Antonio Moreno Taquería"/>
    <s v="Mataderos  2312"/>
    <x v="10"/>
    <s v="Unknown"/>
    <s v="05023"/>
    <x v="7"/>
    <n v="1940.85"/>
    <n v="565.85"/>
    <n v="550.21"/>
  </r>
  <r>
    <n v="10536"/>
    <x v="26"/>
    <x v="3"/>
    <x v="224"/>
    <d v="1995-07-12T00:00:00"/>
    <d v="1995-07-07T00:00:00"/>
    <n v="2"/>
    <n v="58.88"/>
    <s v="Lehmanns Marktstand"/>
    <s v="Magazinweg 7"/>
    <x v="24"/>
    <s v="Unknown"/>
    <s v="60528"/>
    <x v="1"/>
    <n v="1645"/>
    <n v="17.000000000000057"/>
    <n v="-41.879999999999946"/>
  </r>
  <r>
    <n v="10537"/>
    <x v="6"/>
    <x v="5"/>
    <x v="224"/>
    <d v="1995-06-28T00:00:00"/>
    <d v="1995-06-19T00:00:00"/>
    <n v="1"/>
    <n v="78.849999999999994"/>
    <s v="Richter Supermarkt"/>
    <s v="Starenweg 5"/>
    <x v="6"/>
    <s v="Unknown"/>
    <s v="1204"/>
    <x v="4"/>
    <n v="1823.8"/>
    <n v="447.19999999999993"/>
    <n v="368.34999999999991"/>
  </r>
  <r>
    <n v="10538"/>
    <x v="31"/>
    <x v="4"/>
    <x v="225"/>
    <d v="1995-07-13T00:00:00"/>
    <d v="1995-06-16T00:00:00"/>
    <n v="3"/>
    <n v="4.87"/>
    <s v="B's Beverages"/>
    <s v="Fauntleroy Circus"/>
    <x v="28"/>
    <s v="Unknown"/>
    <s v="EC2 5NT"/>
    <x v="13"/>
    <n v="139.80000000000001"/>
    <n v="44.8"/>
    <n v="39.93"/>
  </r>
  <r>
    <n v="10539"/>
    <x v="31"/>
    <x v="1"/>
    <x v="226"/>
    <d v="1995-07-14T00:00:00"/>
    <d v="1995-06-23T00:00:00"/>
    <n v="3"/>
    <n v="12.36"/>
    <s v="B's Beverages"/>
    <s v="Fauntleroy Circus"/>
    <x v="28"/>
    <s v="Unknown"/>
    <s v="EC2 5NT"/>
    <x v="13"/>
    <n v="355.5"/>
    <n v="71.099999999999994"/>
    <n v="58.739999999999995"/>
  </r>
  <r>
    <n v="10540"/>
    <x v="21"/>
    <x v="3"/>
    <x v="227"/>
    <d v="1995-07-17T00:00:00"/>
    <d v="1995-07-14T00:00:00"/>
    <n v="3"/>
    <n v="1007.64"/>
    <s v="QUICK-Stop"/>
    <s v="Taucherstraße 10"/>
    <x v="20"/>
    <s v="Unknown"/>
    <s v="01307"/>
    <x v="1"/>
    <n v="10191.700000000001"/>
    <n v="2111.6999999999998"/>
    <n v="1104.06"/>
  </r>
  <r>
    <n v="10541"/>
    <x v="2"/>
    <x v="7"/>
    <x v="227"/>
    <d v="1995-07-17T00:00:00"/>
    <d v="1995-06-29T00:00:00"/>
    <n v="1"/>
    <n v="68.650000000000006"/>
    <s v="Hanari Carnes"/>
    <s v="Rua do Paço, 67"/>
    <x v="2"/>
    <s v="RJ"/>
    <s v="05454-876"/>
    <x v="2"/>
    <n v="1946.52"/>
    <n v="469.71999999999997"/>
    <n v="401.06999999999994"/>
  </r>
  <r>
    <n v="10542"/>
    <x v="44"/>
    <x v="5"/>
    <x v="228"/>
    <d v="1995-07-18T00:00:00"/>
    <d v="1995-06-26T00:00:00"/>
    <n v="3"/>
    <n v="10.95"/>
    <s v="Königlich Essen"/>
    <s v="Maubelstr. 90"/>
    <x v="37"/>
    <s v="Unknown"/>
    <s v="14776"/>
    <x v="1"/>
    <n v="469.11"/>
    <n v="180.50999999999996"/>
    <n v="169.55999999999997"/>
  </r>
  <r>
    <n v="10543"/>
    <x v="28"/>
    <x v="6"/>
    <x v="229"/>
    <d v="1995-07-19T00:00:00"/>
    <d v="1995-06-23T00:00:00"/>
    <n v="2"/>
    <n v="48.17"/>
    <s v="LILA-Supermercado"/>
    <s v="Carrera 52 con Ave. Bolívar #65-98 Llano Largo"/>
    <x v="26"/>
    <s v="Lara"/>
    <s v="3508"/>
    <x v="5"/>
    <n v="1504.5"/>
    <n v="88.499999999999915"/>
    <n v="40.329999999999913"/>
  </r>
  <r>
    <n v="10544"/>
    <x v="38"/>
    <x v="2"/>
    <x v="229"/>
    <d v="1995-07-19T00:00:00"/>
    <d v="1995-06-30T00:00:00"/>
    <n v="1"/>
    <n v="24.91"/>
    <s v="Lonesome Pine Restaurant"/>
    <s v="89 Chiaroscuro Rd."/>
    <x v="34"/>
    <s v="OR"/>
    <s v="97219"/>
    <x v="8"/>
    <n v="417.2"/>
    <n v="93.800000000000011"/>
    <n v="68.890000000000015"/>
  </r>
  <r>
    <n v="10545"/>
    <x v="74"/>
    <x v="6"/>
    <x v="230"/>
    <d v="1995-07-20T00:00:00"/>
    <d v="1995-07-27T00:00:00"/>
    <n v="2"/>
    <n v="11.92"/>
    <s v="Lazy K Kountry Store"/>
    <s v="12 Orchestra Terrace"/>
    <x v="58"/>
    <s v="WA"/>
    <s v="99362"/>
    <x v="8"/>
    <n v="210"/>
    <n v="112"/>
    <n v="100.08"/>
  </r>
  <r>
    <n v="10546"/>
    <x v="3"/>
    <x v="5"/>
    <x v="231"/>
    <d v="1995-07-21T00:00:00"/>
    <d v="1995-06-27T00:00:00"/>
    <n v="3"/>
    <n v="194.72"/>
    <s v="Victuailles en stock"/>
    <s v="2, rue du Commerce"/>
    <x v="3"/>
    <s v="Unknown"/>
    <s v="69004"/>
    <x v="0"/>
    <n v="2812"/>
    <n v="612"/>
    <n v="417.28"/>
  </r>
  <r>
    <n v="10547"/>
    <x v="56"/>
    <x v="3"/>
    <x v="231"/>
    <d v="1995-07-21T00:00:00"/>
    <d v="1995-07-03T00:00:00"/>
    <n v="2"/>
    <n v="178.43"/>
    <s v="Seven Seas Imports"/>
    <s v="90 Wadhurst Rd."/>
    <x v="28"/>
    <s v="Unknown"/>
    <s v="OX15 4NB"/>
    <x v="13"/>
    <n v="1792.8"/>
    <n v="266.39999999999998"/>
    <n v="87.96999999999997"/>
  </r>
  <r>
    <n v="10548"/>
    <x v="1"/>
    <x v="3"/>
    <x v="232"/>
    <d v="1995-07-24T00:00:00"/>
    <d v="1995-07-03T00:00:00"/>
    <n v="2"/>
    <n v="1.43"/>
    <s v="Toms Spezialitäten"/>
    <s v="Luisenstr. 48"/>
    <x v="1"/>
    <s v="Unknown"/>
    <s v="44087"/>
    <x v="1"/>
    <n v="240.1"/>
    <n v="34.299999999999997"/>
    <n v="32.869999999999997"/>
  </r>
  <r>
    <n v="10549"/>
    <x v="21"/>
    <x v="0"/>
    <x v="233"/>
    <d v="1995-07-11T00:00:00"/>
    <d v="1995-06-30T00:00:00"/>
    <n v="1"/>
    <n v="171.24"/>
    <s v="QUICK-Stop"/>
    <s v="Taucherstraße 10"/>
    <x v="20"/>
    <s v="Unknown"/>
    <s v="01307"/>
    <x v="1"/>
    <n v="3554.2750000000001"/>
    <n v="319.07499999999993"/>
    <n v="147.83499999999992"/>
  </r>
  <r>
    <n v="10550"/>
    <x v="36"/>
    <x v="8"/>
    <x v="234"/>
    <d v="1995-07-26T00:00:00"/>
    <d v="1995-07-07T00:00:00"/>
    <n v="3"/>
    <n v="4.32"/>
    <s v="Godos Cocina Típica"/>
    <s v="C/ Romero, 33"/>
    <x v="32"/>
    <s v="Unknown"/>
    <s v="41101"/>
    <x v="12"/>
    <n v="683.3"/>
    <n v="84.700000000000017"/>
    <n v="80.380000000000024"/>
  </r>
  <r>
    <n v="10551"/>
    <x v="47"/>
    <x v="2"/>
    <x v="234"/>
    <d v="1995-08-09T00:00:00"/>
    <d v="1995-07-07T00:00:00"/>
    <n v="3"/>
    <n v="72.95"/>
    <s v="Furia Bacalhau e Frutos do Mar"/>
    <s v="Jardim das rosas n. 32"/>
    <x v="39"/>
    <s v="Unknown"/>
    <s v="1675"/>
    <x v="15"/>
    <n v="1677.3"/>
    <n v="337.2999999999999"/>
    <n v="264.34999999999991"/>
  </r>
  <r>
    <n v="10552"/>
    <x v="8"/>
    <x v="7"/>
    <x v="235"/>
    <d v="1995-07-27T00:00:00"/>
    <d v="1995-07-06T00:00:00"/>
    <n v="1"/>
    <n v="83.22"/>
    <s v="HILARIÓN-Abastos"/>
    <s v="Carrera 22 con Ave. Carlos Soublette #8-35"/>
    <x v="8"/>
    <s v="Táchira"/>
    <s v="5022"/>
    <x v="5"/>
    <n v="880.5"/>
    <n v="176.1"/>
    <n v="92.88"/>
  </r>
  <r>
    <n v="10553"/>
    <x v="16"/>
    <x v="7"/>
    <x v="236"/>
    <d v="1995-07-28T00:00:00"/>
    <d v="1995-07-04T00:00:00"/>
    <n v="2"/>
    <n v="149.49"/>
    <s v="Wartian Herkku"/>
    <s v="Torikatu 38"/>
    <x v="15"/>
    <s v="Unknown"/>
    <s v="90110"/>
    <x v="10"/>
    <n v="1546.3"/>
    <n v="643.1"/>
    <n v="493.61"/>
  </r>
  <r>
    <n v="10554"/>
    <x v="11"/>
    <x v="2"/>
    <x v="236"/>
    <d v="1995-07-28T00:00:00"/>
    <d v="1995-07-06T00:00:00"/>
    <n v="3"/>
    <n v="120.97"/>
    <s v="Ottilies Käseladen"/>
    <s v="Mehrheimerstr. 369"/>
    <x v="11"/>
    <s v="Unknown"/>
    <s v="50739"/>
    <x v="1"/>
    <n v="1728.5250000000001"/>
    <n v="275.52499999999975"/>
    <n v="154.55499999999975"/>
  </r>
  <r>
    <n v="10555"/>
    <x v="45"/>
    <x v="1"/>
    <x v="237"/>
    <d v="1995-07-31T00:00:00"/>
    <d v="1995-07-05T00:00:00"/>
    <n v="3"/>
    <n v="252.49"/>
    <s v="Save-a-lot Markets"/>
    <s v="187 Suffolk Ln."/>
    <x v="38"/>
    <s v="ID"/>
    <s v="83720"/>
    <x v="8"/>
    <n v="2944.4"/>
    <n v="2.1000000000002705"/>
    <n v="-250.38999999999973"/>
  </r>
  <r>
    <n v="10556"/>
    <x v="51"/>
    <x v="7"/>
    <x v="238"/>
    <d v="1995-08-15T00:00:00"/>
    <d v="1995-07-14T00:00:00"/>
    <n v="1"/>
    <n v="9.8000000000000007"/>
    <s v="Simons bistro"/>
    <s v="Vinbæltet 34"/>
    <x v="42"/>
    <s v="Unknown"/>
    <s v="1734"/>
    <x v="17"/>
    <n v="835.19999999999993"/>
    <n v="167.99999999999991"/>
    <n v="158.1999999999999"/>
  </r>
  <r>
    <n v="10557"/>
    <x v="26"/>
    <x v="4"/>
    <x v="238"/>
    <d v="1995-07-18T00:00:00"/>
    <d v="1995-07-07T00:00:00"/>
    <n v="2"/>
    <n v="96.72"/>
    <s v="Lehmanns Marktstand"/>
    <s v="Magazinweg 7"/>
    <x v="24"/>
    <s v="Unknown"/>
    <s v="60528"/>
    <x v="1"/>
    <n v="1152.5"/>
    <n v="230.49999999999994"/>
    <n v="133.77999999999994"/>
  </r>
  <r>
    <n v="10558"/>
    <x v="55"/>
    <x v="5"/>
    <x v="239"/>
    <d v="1995-08-02T00:00:00"/>
    <d v="1995-07-11T00:00:00"/>
    <n v="2"/>
    <n v="72.97"/>
    <s v="Around the Horn"/>
    <s v="Brook Farm_x000a_Stratford St. Mary"/>
    <x v="45"/>
    <s v="Essex"/>
    <s v="CO7 6JX"/>
    <x v="13"/>
    <n v="2142.9"/>
    <n v="436.5"/>
    <n v="363.53"/>
  </r>
  <r>
    <n v="10559"/>
    <x v="15"/>
    <x v="1"/>
    <x v="240"/>
    <d v="1995-08-03T00:00:00"/>
    <d v="1995-07-14T00:00:00"/>
    <n v="1"/>
    <n v="8.0500000000000007"/>
    <s v="Blondel père et fils"/>
    <s v="24, place Kléber"/>
    <x v="14"/>
    <s v="Unknown"/>
    <s v="67000"/>
    <x v="0"/>
    <n v="520.41"/>
    <n v="82.409999999999954"/>
    <n v="74.359999999999957"/>
  </r>
  <r>
    <n v="10560"/>
    <x v="17"/>
    <x v="6"/>
    <x v="241"/>
    <d v="1995-08-04T00:00:00"/>
    <d v="1995-07-10T00:00:00"/>
    <n v="1"/>
    <n v="36.65"/>
    <s v="Frankenversand"/>
    <s v="Berliner Platz 43"/>
    <x v="16"/>
    <s v="Unknown"/>
    <s v="80805"/>
    <x v="1"/>
    <n v="1072.425"/>
    <n v="67.424999999999955"/>
    <n v="30.774999999999956"/>
  </r>
  <r>
    <n v="10561"/>
    <x v="14"/>
    <x v="7"/>
    <x v="241"/>
    <d v="1995-08-04T00:00:00"/>
    <d v="1995-07-10T00:00:00"/>
    <n v="2"/>
    <n v="242.21"/>
    <s v="Folk och fä HB"/>
    <s v="Åkergatan 24"/>
    <x v="13"/>
    <s v="Unknown"/>
    <s v="S-844 67"/>
    <x v="9"/>
    <n v="2844.5"/>
    <n v="600.50000000000011"/>
    <n v="358.29000000000008"/>
  </r>
  <r>
    <n v="10562"/>
    <x v="30"/>
    <x v="5"/>
    <x v="242"/>
    <d v="1995-08-07T00:00:00"/>
    <d v="1995-07-13T00:00:00"/>
    <n v="1"/>
    <n v="22.95"/>
    <s v="Reggiani Caseifici"/>
    <s v="Strada Provinciale 124"/>
    <x v="27"/>
    <s v="Unknown"/>
    <s v="42100"/>
    <x v="11"/>
    <n v="488.7"/>
    <n v="54.699999999999989"/>
    <n v="31.749999999999989"/>
  </r>
  <r>
    <n v="10563"/>
    <x v="29"/>
    <x v="7"/>
    <x v="243"/>
    <d v="1995-08-22T00:00:00"/>
    <d v="1995-07-25T00:00:00"/>
    <n v="2"/>
    <n v="60.43"/>
    <s v="Ricardo Adocicados"/>
    <s v="Av. Copacabana, 267"/>
    <x v="2"/>
    <s v="RJ"/>
    <s v="02389-890"/>
    <x v="2"/>
    <n v="965"/>
    <n v="193.00000000000006"/>
    <n v="132.57000000000005"/>
  </r>
  <r>
    <n v="10564"/>
    <x v="13"/>
    <x v="2"/>
    <x v="243"/>
    <d v="1995-08-08T00:00:00"/>
    <d v="1995-07-17T00:00:00"/>
    <n v="3"/>
    <n v="13.75"/>
    <s v="Rattlesnake Canyon Grocery"/>
    <s v="2817 Milton Dr."/>
    <x v="12"/>
    <s v="NM"/>
    <s v="87110"/>
    <x v="8"/>
    <n v="1234.05"/>
    <n v="206.84999999999991"/>
    <n v="193.09999999999991"/>
  </r>
  <r>
    <n v="10565"/>
    <x v="49"/>
    <x v="6"/>
    <x v="244"/>
    <d v="1995-08-09T00:00:00"/>
    <d v="1995-07-19T00:00:00"/>
    <n v="2"/>
    <n v="7.15"/>
    <s v="Mère Paillarde"/>
    <s v="43 rue St. Laurent"/>
    <x v="41"/>
    <s v="Québec"/>
    <s v="H1J 1C3"/>
    <x v="16"/>
    <n v="639.9"/>
    <n v="71.09999999999998"/>
    <n v="63.949999999999982"/>
  </r>
  <r>
    <n v="10566"/>
    <x v="15"/>
    <x v="4"/>
    <x v="245"/>
    <d v="1995-08-10T00:00:00"/>
    <d v="1995-07-19T00:00:00"/>
    <n v="1"/>
    <n v="88.4"/>
    <s v="Blondel père et fils"/>
    <s v="24, place Kléber"/>
    <x v="14"/>
    <s v="Unknown"/>
    <s v="67000"/>
    <x v="0"/>
    <n v="1761"/>
    <n v="373.99999999999989"/>
    <n v="285.59999999999991"/>
  </r>
  <r>
    <n v="10567"/>
    <x v="34"/>
    <x v="5"/>
    <x v="245"/>
    <d v="1995-08-10T00:00:00"/>
    <d v="1995-07-18T00:00:00"/>
    <n v="1"/>
    <n v="33.97"/>
    <s v="Hungry Owl All-Night Grocers"/>
    <s v="8 Johnstown Road"/>
    <x v="30"/>
    <s v="Co. Cork"/>
    <s v="Unknown"/>
    <x v="14"/>
    <n v="2519"/>
    <n v="151.80000000000001"/>
    <n v="117.83000000000001"/>
  </r>
  <r>
    <n v="10568"/>
    <x v="60"/>
    <x v="3"/>
    <x v="246"/>
    <d v="1995-08-11T00:00:00"/>
    <d v="1995-08-09T00:00:00"/>
    <n v="3"/>
    <n v="6.54"/>
    <s v="Galería del gastronómo"/>
    <s v="Rambla de Cataluña, 23"/>
    <x v="47"/>
    <s v="Unknown"/>
    <s v="8022"/>
    <x v="12"/>
    <n v="155"/>
    <n v="30.999999999999996"/>
    <n v="24.459999999999997"/>
  </r>
  <r>
    <n v="10569"/>
    <x v="13"/>
    <x v="0"/>
    <x v="247"/>
    <d v="1995-08-14T00:00:00"/>
    <d v="1995-08-11T00:00:00"/>
    <n v="1"/>
    <n v="58.98"/>
    <s v="Rattlesnake Canyon Grocery"/>
    <s v="2817 Milton Dr."/>
    <x v="12"/>
    <s v="NM"/>
    <s v="87110"/>
    <x v="8"/>
    <n v="890"/>
    <n v="178"/>
    <n v="119.02000000000001"/>
  </r>
  <r>
    <n v="10570"/>
    <x v="49"/>
    <x v="3"/>
    <x v="248"/>
    <d v="1995-08-15T00:00:00"/>
    <d v="1995-07-20T00:00:00"/>
    <n v="3"/>
    <n v="188.99"/>
    <s v="Mère Paillarde"/>
    <s v="43 rue St. Laurent"/>
    <x v="41"/>
    <s v="Québec"/>
    <s v="H1J 1C3"/>
    <x v="16"/>
    <n v="2465.25"/>
    <n v="494.25000000000011"/>
    <n v="305.2600000000001"/>
  </r>
  <r>
    <n v="10571"/>
    <x v="9"/>
    <x v="6"/>
    <x v="248"/>
    <d v="1995-08-29T00:00:00"/>
    <d v="1995-08-04T00:00:00"/>
    <n v="3"/>
    <n v="26.06"/>
    <s v="Ernst Handel"/>
    <s v="Kirchgasse 6"/>
    <x v="9"/>
    <s v="Unknown"/>
    <s v="8010"/>
    <x v="6"/>
    <n v="550.58749999999998"/>
    <n v="71.587499999999963"/>
    <n v="45.527499999999961"/>
  </r>
  <r>
    <n v="10572"/>
    <x v="25"/>
    <x v="3"/>
    <x v="249"/>
    <d v="1995-08-16T00:00:00"/>
    <d v="1995-07-26T00:00:00"/>
    <n v="2"/>
    <n v="116.43"/>
    <s v="Berglunds snabbköp"/>
    <s v="Berguvsvägen  8"/>
    <x v="23"/>
    <s v="Unknown"/>
    <s v="S-958 22"/>
    <x v="9"/>
    <n v="1501.0849999999998"/>
    <n v="250.28499999999997"/>
    <n v="133.85499999999996"/>
  </r>
  <r>
    <n v="10573"/>
    <x v="59"/>
    <x v="8"/>
    <x v="250"/>
    <d v="1995-08-17T00:00:00"/>
    <d v="1995-07-21T00:00:00"/>
    <n v="3"/>
    <n v="84.84"/>
    <s v="Antonio Moreno Taquería"/>
    <s v="Mataderos  2312"/>
    <x v="10"/>
    <s v="Unknown"/>
    <s v="05023"/>
    <x v="7"/>
    <n v="2082"/>
    <n v="473.39999999999992"/>
    <n v="388.55999999999995"/>
  </r>
  <r>
    <n v="10574"/>
    <x v="81"/>
    <x v="2"/>
    <x v="250"/>
    <d v="1995-08-17T00:00:00"/>
    <d v="1995-07-31T00:00:00"/>
    <n v="2"/>
    <n v="37.6"/>
    <s v="Trail's Head Gourmet Provisioners"/>
    <s v="722 DaVinci Blvd."/>
    <x v="63"/>
    <s v="WA"/>
    <s v="98034"/>
    <x v="8"/>
    <n v="764.3"/>
    <n v="153.29999999999995"/>
    <n v="115.69999999999996"/>
  </r>
  <r>
    <n v="10575"/>
    <x v="24"/>
    <x v="0"/>
    <x v="251"/>
    <d v="1995-08-04T00:00:00"/>
    <d v="1995-07-31T00:00:00"/>
    <n v="1"/>
    <n v="127.34"/>
    <s v="Morgenstern Gesundkost"/>
    <s v="Heerstr. 22"/>
    <x v="22"/>
    <s v="Unknown"/>
    <s v="04179"/>
    <x v="1"/>
    <n v="2147.4"/>
    <n v="430.79999999999984"/>
    <n v="303.45999999999981"/>
  </r>
  <r>
    <n v="10576"/>
    <x v="23"/>
    <x v="3"/>
    <x v="252"/>
    <d v="1995-08-07T00:00:00"/>
    <d v="1995-07-31T00:00:00"/>
    <n v="3"/>
    <n v="18.559999999999999"/>
    <s v="Tortuga Restaurante"/>
    <s v="Avda. Azteca 123"/>
    <x v="10"/>
    <s v="Unknown"/>
    <s v="05033"/>
    <x v="7"/>
    <n v="838.45"/>
    <n v="274.04999999999995"/>
    <n v="255.48999999999995"/>
  </r>
  <r>
    <n v="10577"/>
    <x v="81"/>
    <x v="4"/>
    <x v="252"/>
    <d v="1995-09-04T00:00:00"/>
    <d v="1995-07-31T00:00:00"/>
    <n v="2"/>
    <n v="25.41"/>
    <s v="Trail's Head Gourmet Provisioners"/>
    <s v="722 DaVinci Blvd."/>
    <x v="63"/>
    <s v="WA"/>
    <s v="98034"/>
    <x v="8"/>
    <n v="569"/>
    <n v="113.8"/>
    <n v="88.39"/>
  </r>
  <r>
    <n v="10578"/>
    <x v="31"/>
    <x v="2"/>
    <x v="253"/>
    <d v="1995-08-22T00:00:00"/>
    <d v="1995-08-25T00:00:00"/>
    <n v="3"/>
    <n v="29.6"/>
    <s v="B's Beverages"/>
    <s v="Fauntleroy Circus"/>
    <x v="28"/>
    <s v="Unknown"/>
    <s v="EC2 5NT"/>
    <x v="13"/>
    <n v="477"/>
    <n v="95.4"/>
    <n v="65.800000000000011"/>
  </r>
  <r>
    <n v="10579"/>
    <x v="82"/>
    <x v="5"/>
    <x v="254"/>
    <d v="1995-08-23T00:00:00"/>
    <d v="1995-08-04T00:00:00"/>
    <n v="2"/>
    <n v="13.73"/>
    <s v="Let's Stop N Shop"/>
    <s v="87 Polk St._x000a_Suite 5"/>
    <x v="64"/>
    <s v="CA"/>
    <s v="94117"/>
    <x v="8"/>
    <n v="317.75"/>
    <n v="63.55"/>
    <n v="49.819999999999993"/>
  </r>
  <r>
    <n v="10580"/>
    <x v="11"/>
    <x v="2"/>
    <x v="255"/>
    <d v="1995-08-24T00:00:00"/>
    <d v="1995-08-01T00:00:00"/>
    <n v="3"/>
    <n v="75.89"/>
    <s v="Ottilies Käseladen"/>
    <s v="Mehrheimerstr. 369"/>
    <x v="11"/>
    <s v="Unknown"/>
    <s v="50739"/>
    <x v="1"/>
    <n v="1013.7449999999999"/>
    <n v="371.44499999999994"/>
    <n v="295.55499999999995"/>
  </r>
  <r>
    <n v="10581"/>
    <x v="52"/>
    <x v="3"/>
    <x v="255"/>
    <d v="1995-08-24T00:00:00"/>
    <d v="1995-08-02T00:00:00"/>
    <n v="1"/>
    <n v="3.01"/>
    <s v="Familia Arquibaldo"/>
    <s v="Rua Orós, 92"/>
    <x v="29"/>
    <s v="SP"/>
    <s v="05442-030"/>
    <x v="2"/>
    <n v="310"/>
    <n v="0"/>
    <n v="-3.01"/>
  </r>
  <r>
    <n v="10582"/>
    <x v="76"/>
    <x v="3"/>
    <x v="256"/>
    <d v="1995-08-25T00:00:00"/>
    <d v="1995-08-14T00:00:00"/>
    <n v="2"/>
    <n v="27.71"/>
    <s v="Blauer See Delikatessen"/>
    <s v="Forsterstr. 57"/>
    <x v="60"/>
    <s v="Unknown"/>
    <s v="68306"/>
    <x v="1"/>
    <n v="330"/>
    <n v="66"/>
    <n v="38.29"/>
  </r>
  <r>
    <n v="10583"/>
    <x v="16"/>
    <x v="7"/>
    <x v="257"/>
    <d v="1995-08-28T00:00:00"/>
    <d v="1995-08-04T00:00:00"/>
    <n v="2"/>
    <n v="7.28"/>
    <s v="Wartian Herkku"/>
    <s v="Torikatu 38"/>
    <x v="15"/>
    <s v="Unknown"/>
    <s v="90110"/>
    <x v="10"/>
    <n v="2237.5"/>
    <n v="306.70000000000005"/>
    <n v="299.42000000000007"/>
  </r>
  <r>
    <n v="10584"/>
    <x v="15"/>
    <x v="2"/>
    <x v="257"/>
    <d v="1995-08-28T00:00:00"/>
    <d v="1995-08-04T00:00:00"/>
    <n v="1"/>
    <n v="59.14"/>
    <s v="Blondel père et fils"/>
    <s v="24, place Kléber"/>
    <x v="14"/>
    <s v="Unknown"/>
    <s v="67000"/>
    <x v="0"/>
    <n v="593.75"/>
    <n v="193.75"/>
    <n v="134.61000000000001"/>
  </r>
  <r>
    <n v="10585"/>
    <x v="7"/>
    <x v="8"/>
    <x v="258"/>
    <d v="1995-08-29T00:00:00"/>
    <d v="1995-08-10T00:00:00"/>
    <n v="1"/>
    <n v="13.41"/>
    <s v="Wellington Importadora"/>
    <s v="Rua do Mercado, 12"/>
    <x v="7"/>
    <s v="SP"/>
    <s v="08737-363"/>
    <x v="2"/>
    <n v="142.5"/>
    <n v="28.500000000000007"/>
    <n v="15.090000000000007"/>
  </r>
  <r>
    <n v="10586"/>
    <x v="30"/>
    <x v="4"/>
    <x v="259"/>
    <d v="1995-08-30T00:00:00"/>
    <d v="1995-08-09T00:00:00"/>
    <n v="1"/>
    <n v="0.48"/>
    <s v="Reggiani Caseifici"/>
    <s v="Strada Provinciale 124"/>
    <x v="27"/>
    <s v="Unknown"/>
    <s v="42100"/>
    <x v="11"/>
    <n v="23.8"/>
    <n v="1.4000000000000021"/>
    <n v="0.92000000000000215"/>
  </r>
  <r>
    <n v="10587"/>
    <x v="12"/>
    <x v="5"/>
    <x v="259"/>
    <d v="1995-08-30T00:00:00"/>
    <d v="1995-08-09T00:00:00"/>
    <n v="1"/>
    <n v="62.52"/>
    <s v="Que Delícia"/>
    <s v="Rua da Panificadora, 12"/>
    <x v="2"/>
    <s v="RJ"/>
    <s v="02389-673"/>
    <x v="2"/>
    <n v="807.38"/>
    <n v="161.98000000000002"/>
    <n v="99.460000000000008"/>
  </r>
  <r>
    <n v="10588"/>
    <x v="21"/>
    <x v="7"/>
    <x v="260"/>
    <d v="1995-08-31T00:00:00"/>
    <d v="1995-08-10T00:00:00"/>
    <n v="3"/>
    <n v="194.67"/>
    <s v="QUICK-Stop"/>
    <s v="Taucherstraße 10"/>
    <x v="20"/>
    <s v="Unknown"/>
    <s v="01307"/>
    <x v="1"/>
    <n v="3120"/>
    <n v="140.00000000000003"/>
    <n v="-54.669999999999959"/>
  </r>
  <r>
    <n v="10589"/>
    <x v="79"/>
    <x v="6"/>
    <x v="261"/>
    <d v="1995-09-01T00:00:00"/>
    <d v="1995-08-14T00:00:00"/>
    <n v="2"/>
    <n v="4.42"/>
    <s v="Great Lakes Food Market"/>
    <s v="2732 Baker Blvd."/>
    <x v="61"/>
    <s v="OR"/>
    <s v="97403"/>
    <x v="8"/>
    <n v="72"/>
    <n v="14.399999999999999"/>
    <n v="9.9799999999999986"/>
  </r>
  <r>
    <n v="10590"/>
    <x v="49"/>
    <x v="2"/>
    <x v="262"/>
    <d v="1995-09-04T00:00:00"/>
    <d v="1995-08-14T00:00:00"/>
    <n v="3"/>
    <n v="44.77"/>
    <s v="Mère Paillarde"/>
    <s v="43 rue St. Laurent"/>
    <x v="41"/>
    <s v="Québec"/>
    <s v="H1J 1C3"/>
    <x v="16"/>
    <n v="1101"/>
    <n v="188.99999999999994"/>
    <n v="144.22999999999993"/>
  </r>
  <r>
    <n v="10591"/>
    <x v="61"/>
    <x v="5"/>
    <x v="262"/>
    <d v="1995-08-21T00:00:00"/>
    <d v="1995-08-16T00:00:00"/>
    <n v="1"/>
    <n v="55.92"/>
    <s v="Vaffeljernet"/>
    <s v="Smagsløget 45"/>
    <x v="48"/>
    <s v="Unknown"/>
    <s v="8200"/>
    <x v="17"/>
    <n v="812.5"/>
    <n v="213.5"/>
    <n v="157.57999999999998"/>
  </r>
  <r>
    <n v="10592"/>
    <x v="26"/>
    <x v="3"/>
    <x v="263"/>
    <d v="1995-09-05T00:00:00"/>
    <d v="1995-08-16T00:00:00"/>
    <n v="1"/>
    <n v="32.1"/>
    <s v="Lehmanns Marktstand"/>
    <s v="Magazinweg 7"/>
    <x v="24"/>
    <s v="Unknown"/>
    <s v="60528"/>
    <x v="1"/>
    <n v="516.46749999999997"/>
    <n v="81.967499999999987"/>
    <n v="49.867499999999986"/>
  </r>
  <r>
    <n v="10593"/>
    <x v="26"/>
    <x v="8"/>
    <x v="264"/>
    <d v="1995-09-06T00:00:00"/>
    <d v="1995-09-13T00:00:00"/>
    <n v="2"/>
    <n v="174.2"/>
    <s v="Lehmanns Marktstand"/>
    <s v="Magazinweg 7"/>
    <x v="24"/>
    <s v="Unknown"/>
    <s v="60528"/>
    <x v="1"/>
    <n v="1994.4"/>
    <n v="0"/>
    <n v="-174.2"/>
  </r>
  <r>
    <n v="10594"/>
    <x v="37"/>
    <x v="3"/>
    <x v="264"/>
    <d v="1995-09-06T00:00:00"/>
    <d v="1995-08-16T00:00:00"/>
    <n v="2"/>
    <n v="5.24"/>
    <s v="Old World Delicatessen"/>
    <s v="2743 Bering St."/>
    <x v="33"/>
    <s v="AK"/>
    <s v="99508"/>
    <x v="8"/>
    <n v="565.5"/>
    <n v="113.10000000000002"/>
    <n v="107.86000000000003"/>
  </r>
  <r>
    <n v="10595"/>
    <x v="9"/>
    <x v="7"/>
    <x v="265"/>
    <d v="1995-09-07T00:00:00"/>
    <d v="1995-08-14T00:00:00"/>
    <n v="1"/>
    <n v="96.78"/>
    <s v="Ernst Handel"/>
    <s v="Kirchgasse 6"/>
    <x v="9"/>
    <s v="Unknown"/>
    <s v="8010"/>
    <x v="6"/>
    <n v="4725"/>
    <n v="-315.00000000000011"/>
    <n v="-411.78000000000009"/>
  </r>
  <r>
    <n v="10596"/>
    <x v="19"/>
    <x v="6"/>
    <x v="266"/>
    <d v="1995-09-08T00:00:00"/>
    <d v="1995-09-12T00:00:00"/>
    <n v="1"/>
    <n v="16.34"/>
    <s v="White Clover Markets"/>
    <s v="1029 - 12th Ave. S."/>
    <x v="18"/>
    <s v="WA"/>
    <s v="98124"/>
    <x v="8"/>
    <n v="1180.8800000000001"/>
    <n v="0.47999999999992227"/>
    <n v="-15.860000000000078"/>
  </r>
  <r>
    <n v="10597"/>
    <x v="54"/>
    <x v="8"/>
    <x v="266"/>
    <d v="1995-09-08T00:00:00"/>
    <d v="1995-08-18T00:00:00"/>
    <n v="3"/>
    <n v="35.119999999999997"/>
    <s v="Piccolo und mehr"/>
    <s v="Geislweg 14"/>
    <x v="44"/>
    <s v="Unknown"/>
    <s v="5020"/>
    <x v="6"/>
    <n v="718.08"/>
    <n v="162.47999999999999"/>
    <n v="127.35999999999999"/>
  </r>
  <r>
    <n v="10598"/>
    <x v="13"/>
    <x v="5"/>
    <x v="267"/>
    <d v="1995-09-11T00:00:00"/>
    <d v="1995-08-18T00:00:00"/>
    <n v="3"/>
    <n v="44.42"/>
    <s v="Rattlesnake Canyon Grocery"/>
    <s v="2817 Milton Dr."/>
    <x v="12"/>
    <s v="NM"/>
    <s v="87110"/>
    <x v="8"/>
    <n v="2388.5"/>
    <n v="478.69999999999987"/>
    <n v="434.27999999999986"/>
  </r>
  <r>
    <n v="10599"/>
    <x v="31"/>
    <x v="1"/>
    <x v="268"/>
    <d v="1995-09-26T00:00:00"/>
    <d v="1995-08-21T00:00:00"/>
    <n v="3"/>
    <n v="29.98"/>
    <s v="B's Beverages"/>
    <s v="Fauntleroy Circus"/>
    <x v="28"/>
    <s v="Unknown"/>
    <s v="EC2 5NT"/>
    <x v="13"/>
    <n v="493"/>
    <n v="98.999999999999986"/>
    <n v="69.019999999999982"/>
  </r>
  <r>
    <n v="10600"/>
    <x v="64"/>
    <x v="2"/>
    <x v="269"/>
    <d v="1995-09-13T00:00:00"/>
    <d v="1995-08-21T00:00:00"/>
    <n v="1"/>
    <n v="45.13"/>
    <s v="Hungry Coyote Import Store"/>
    <s v="City Center Plaza_x000a_516 Main St."/>
    <x v="50"/>
    <s v="OR"/>
    <s v="97827"/>
    <x v="8"/>
    <n v="479.8"/>
    <n v="168.2"/>
    <n v="123.07"/>
  </r>
  <r>
    <n v="10601"/>
    <x v="8"/>
    <x v="8"/>
    <x v="269"/>
    <d v="1995-09-27T00:00:00"/>
    <d v="1995-08-22T00:00:00"/>
    <n v="1"/>
    <n v="58.3"/>
    <s v="HILARIÓN-Abastos"/>
    <s v="Carrera 22 con Ave. Carlos Soublette #8-35"/>
    <x v="8"/>
    <s v="Táchira"/>
    <s v="5022"/>
    <x v="5"/>
    <n v="2285"/>
    <n v="457"/>
    <n v="398.7"/>
  </r>
  <r>
    <n v="10602"/>
    <x v="61"/>
    <x v="6"/>
    <x v="270"/>
    <d v="1995-09-14T00:00:00"/>
    <d v="1995-08-22T00:00:00"/>
    <n v="2"/>
    <n v="2.92"/>
    <s v="Vaffeljernet"/>
    <s v="Smagsløget 45"/>
    <x v="48"/>
    <s v="Unknown"/>
    <s v="8200"/>
    <x v="17"/>
    <n v="48.75"/>
    <n v="-3.2500000000000018"/>
    <n v="-6.1700000000000017"/>
  </r>
  <r>
    <n v="10603"/>
    <x v="45"/>
    <x v="6"/>
    <x v="271"/>
    <d v="1995-09-15T00:00:00"/>
    <d v="1995-09-08T00:00:00"/>
    <n v="2"/>
    <n v="48.77"/>
    <s v="Save-a-lot Markets"/>
    <s v="187 Suffolk Ln."/>
    <x v="38"/>
    <s v="ID"/>
    <s v="83720"/>
    <x v="8"/>
    <n v="1483"/>
    <n v="612.59999999999991"/>
    <n v="563.82999999999993"/>
  </r>
  <r>
    <n v="10604"/>
    <x v="47"/>
    <x v="5"/>
    <x v="271"/>
    <d v="1995-09-15T00:00:00"/>
    <d v="1995-08-29T00:00:00"/>
    <n v="1"/>
    <n v="7.46"/>
    <s v="Furia Bacalhau e Frutos do Mar"/>
    <s v="Jardim das rosas n. 32"/>
    <x v="39"/>
    <s v="Unknown"/>
    <s v="1675"/>
    <x v="15"/>
    <n v="230.85000000000002"/>
    <n v="25.649999999999991"/>
    <n v="18.189999999999991"/>
  </r>
  <r>
    <n v="10605"/>
    <x v="49"/>
    <x v="5"/>
    <x v="272"/>
    <d v="1995-09-18T00:00:00"/>
    <d v="1995-08-29T00:00:00"/>
    <n v="2"/>
    <n v="379.13"/>
    <s v="Mère Paillarde"/>
    <s v="43 rue St. Laurent"/>
    <x v="41"/>
    <s v="Québec"/>
    <s v="H1J 1C3"/>
    <x v="16"/>
    <n v="4109.7"/>
    <n v="650.6999999999997"/>
    <n v="271.56999999999971"/>
  </r>
  <r>
    <n v="10606"/>
    <x v="33"/>
    <x v="2"/>
    <x v="273"/>
    <d v="1995-09-19T00:00:00"/>
    <d v="1995-08-31T00:00:00"/>
    <n v="3"/>
    <n v="79.400000000000006"/>
    <s v="Tradição Hipermercados"/>
    <s v="Av. Inês de Castro, 414"/>
    <x v="29"/>
    <s v="SP"/>
    <s v="05634-030"/>
    <x v="2"/>
    <n v="1130.4000000000001"/>
    <n v="0.40000000000006253"/>
    <n v="-78.999999999999943"/>
  </r>
  <r>
    <n v="10607"/>
    <x v="45"/>
    <x v="0"/>
    <x v="273"/>
    <d v="1995-09-19T00:00:00"/>
    <d v="1995-08-25T00:00:00"/>
    <n v="1"/>
    <n v="200.24"/>
    <s v="Save-a-lot Markets"/>
    <s v="187 Suffolk Ln."/>
    <x v="38"/>
    <s v="ID"/>
    <s v="83720"/>
    <x v="8"/>
    <n v="6475.4000000000005"/>
    <n v="1512.4"/>
    <n v="1312.16"/>
  </r>
  <r>
    <n v="10608"/>
    <x v="1"/>
    <x v="2"/>
    <x v="274"/>
    <d v="1995-09-20T00:00:00"/>
    <d v="1995-09-01T00:00:00"/>
    <n v="2"/>
    <n v="27.79"/>
    <s v="Toms Spezialitäten"/>
    <s v="Luisenstr. 48"/>
    <x v="1"/>
    <s v="Unknown"/>
    <s v="44087"/>
    <x v="1"/>
    <n v="1064"/>
    <n v="212.80000000000004"/>
    <n v="185.01000000000005"/>
  </r>
  <r>
    <n v="10609"/>
    <x v="41"/>
    <x v="8"/>
    <x v="275"/>
    <d v="1995-09-21T00:00:00"/>
    <d v="1995-08-30T00:00:00"/>
    <n v="2"/>
    <n v="1.85"/>
    <s v="Du monde entier"/>
    <s v="67, rue des Cinquante Otages"/>
    <x v="35"/>
    <s v="Unknown"/>
    <s v="44000"/>
    <x v="0"/>
    <n v="424"/>
    <n v="84.8"/>
    <n v="82.95"/>
  </r>
  <r>
    <n v="10610"/>
    <x v="53"/>
    <x v="6"/>
    <x v="276"/>
    <d v="1995-09-22T00:00:00"/>
    <d v="1995-09-06T00:00:00"/>
    <n v="1"/>
    <n v="26.78"/>
    <s v="La maison d'Asie"/>
    <s v="1 rue Alsace-Lorraine"/>
    <x v="43"/>
    <s v="Unknown"/>
    <s v="31000"/>
    <x v="0"/>
    <n v="299.25"/>
    <n v="-19.949999999999985"/>
    <n v="-46.72999999999999"/>
  </r>
  <r>
    <n v="10611"/>
    <x v="63"/>
    <x v="1"/>
    <x v="276"/>
    <d v="1995-09-22T00:00:00"/>
    <d v="1995-09-01T00:00:00"/>
    <n v="2"/>
    <n v="80.650000000000006"/>
    <s v="Wolski Zajazd"/>
    <s v="ul. Filtrowa 68"/>
    <x v="49"/>
    <s v="Unknown"/>
    <s v="01-012"/>
    <x v="18"/>
    <n v="808"/>
    <n v="161.60000000000002"/>
    <n v="80.950000000000017"/>
  </r>
  <r>
    <n v="10612"/>
    <x v="45"/>
    <x v="5"/>
    <x v="277"/>
    <d v="1995-09-25T00:00:00"/>
    <d v="1995-09-01T00:00:00"/>
    <n v="2"/>
    <n v="544.08000000000004"/>
    <s v="Save-a-lot Markets"/>
    <s v="187 Suffolk Ln."/>
    <x v="38"/>
    <s v="ID"/>
    <s v="83720"/>
    <x v="8"/>
    <n v="6375"/>
    <n v="1275"/>
    <n v="730.92"/>
  </r>
  <r>
    <n v="10613"/>
    <x v="8"/>
    <x v="2"/>
    <x v="278"/>
    <d v="1995-09-26T00:00:00"/>
    <d v="1995-09-01T00:00:00"/>
    <n v="2"/>
    <n v="8.11"/>
    <s v="HILARIÓN-Abastos"/>
    <s v="Carrera 22 con Ave. Carlos Soublette #8-35"/>
    <x v="8"/>
    <s v="Táchira"/>
    <s v="5022"/>
    <x v="5"/>
    <n v="353.2"/>
    <n v="66.8"/>
    <n v="58.69"/>
  </r>
  <r>
    <n v="10614"/>
    <x v="76"/>
    <x v="6"/>
    <x v="278"/>
    <d v="1995-09-26T00:00:00"/>
    <d v="1995-09-01T00:00:00"/>
    <n v="3"/>
    <n v="1.93"/>
    <s v="Blauer See Delikatessen"/>
    <s v="Forsterstr. 57"/>
    <x v="60"/>
    <s v="Unknown"/>
    <s v="68306"/>
    <x v="1"/>
    <n v="464"/>
    <n v="190.79999999999998"/>
    <n v="188.86999999999998"/>
  </r>
  <r>
    <n v="10615"/>
    <x v="83"/>
    <x v="7"/>
    <x v="279"/>
    <d v="1995-09-27T00:00:00"/>
    <d v="1995-09-06T00:00:00"/>
    <n v="3"/>
    <n v="0.75"/>
    <s v="Wilman Kala"/>
    <s v="Keskuskatu 45"/>
    <x v="65"/>
    <s v="Unknown"/>
    <s v="21240"/>
    <x v="10"/>
    <n v="120"/>
    <n v="24.000000000000004"/>
    <n v="23.250000000000004"/>
  </r>
  <r>
    <n v="10616"/>
    <x v="79"/>
    <x v="5"/>
    <x v="280"/>
    <d v="1995-09-28T00:00:00"/>
    <d v="1995-09-05T00:00:00"/>
    <n v="2"/>
    <n v="116.53"/>
    <s v="Great Lakes Food Market"/>
    <s v="2732 Baker Blvd."/>
    <x v="61"/>
    <s v="OR"/>
    <s v="97403"/>
    <x v="8"/>
    <n v="4807"/>
    <n v="817.39999999999964"/>
    <n v="700.86999999999966"/>
  </r>
  <r>
    <n v="10617"/>
    <x v="79"/>
    <x v="2"/>
    <x v="280"/>
    <d v="1995-09-28T00:00:00"/>
    <d v="1995-09-04T00:00:00"/>
    <n v="2"/>
    <n v="18.53"/>
    <s v="Great Lakes Food Market"/>
    <s v="2732 Baker Blvd."/>
    <x v="61"/>
    <s v="OR"/>
    <s v="97403"/>
    <x v="8"/>
    <n v="1402.5"/>
    <n v="82.5"/>
    <n v="63.97"/>
  </r>
  <r>
    <n v="10618"/>
    <x v="49"/>
    <x v="5"/>
    <x v="281"/>
    <d v="1995-10-13T00:00:00"/>
    <d v="1995-09-08T00:00:00"/>
    <n v="1"/>
    <n v="154.68"/>
    <s v="Mère Paillarde"/>
    <s v="43 rue St. Laurent"/>
    <x v="41"/>
    <s v="Québec"/>
    <s v="H1J 1C3"/>
    <x v="16"/>
    <n v="2697.5"/>
    <n v="849.5"/>
    <n v="694.81999999999994"/>
  </r>
  <r>
    <n v="10619"/>
    <x v="49"/>
    <x v="3"/>
    <x v="282"/>
    <d v="1995-10-02T00:00:00"/>
    <d v="1995-09-07T00:00:00"/>
    <n v="3"/>
    <n v="91.05"/>
    <s v="Mère Paillarde"/>
    <s v="43 rue St. Laurent"/>
    <x v="41"/>
    <s v="Québec"/>
    <s v="H1J 1C3"/>
    <x v="16"/>
    <n v="1260"/>
    <n v="532"/>
    <n v="440.95"/>
  </r>
  <r>
    <n v="10620"/>
    <x v="75"/>
    <x v="7"/>
    <x v="283"/>
    <d v="1995-10-03T00:00:00"/>
    <d v="1995-09-14T00:00:00"/>
    <n v="3"/>
    <n v="0.94"/>
    <s v="Laughing Bacchus Wine Cellars"/>
    <s v="2319 Elm St."/>
    <x v="59"/>
    <s v="BC"/>
    <s v="V3F 2K1"/>
    <x v="16"/>
    <n v="57.5"/>
    <n v="11.500000000000002"/>
    <n v="10.560000000000002"/>
  </r>
  <r>
    <n v="10621"/>
    <x v="42"/>
    <x v="2"/>
    <x v="283"/>
    <d v="1995-10-03T00:00:00"/>
    <d v="1995-09-11T00:00:00"/>
    <n v="2"/>
    <n v="23.73"/>
    <s v="Island Trading"/>
    <s v="Garden House_x000a_Crowther Way"/>
    <x v="36"/>
    <s v="Isle of Wight"/>
    <s v="PO31 7PJ"/>
    <x v="13"/>
    <n v="758.5"/>
    <n v="200"/>
    <n v="176.27"/>
  </r>
  <r>
    <n v="10622"/>
    <x v="29"/>
    <x v="2"/>
    <x v="284"/>
    <d v="1995-10-04T00:00:00"/>
    <d v="1995-09-11T00:00:00"/>
    <n v="3"/>
    <n v="50.97"/>
    <s v="Ricardo Adocicados"/>
    <s v="Av. Copacabana, 267"/>
    <x v="2"/>
    <s v="RJ"/>
    <s v="02389-890"/>
    <x v="2"/>
    <n v="560"/>
    <n v="112.00000000000001"/>
    <n v="61.030000000000015"/>
  </r>
  <r>
    <n v="10623"/>
    <x v="17"/>
    <x v="6"/>
    <x v="285"/>
    <d v="1995-10-05T00:00:00"/>
    <d v="1995-09-12T00:00:00"/>
    <n v="2"/>
    <n v="97.18"/>
    <s v="Frankenversand"/>
    <s v="Berliner Platz 43"/>
    <x v="16"/>
    <s v="Unknown"/>
    <s v="80805"/>
    <x v="1"/>
    <n v="1336.95"/>
    <n v="194.04999999999993"/>
    <n v="96.869999999999919"/>
  </r>
  <r>
    <n v="10624"/>
    <x v="84"/>
    <x v="2"/>
    <x v="285"/>
    <d v="1995-10-05T00:00:00"/>
    <d v="1995-09-19T00:00:00"/>
    <n v="2"/>
    <n v="94.8"/>
    <s v="The Cracker Box"/>
    <s v="55 Grizzly Peak Rd."/>
    <x v="66"/>
    <s v="MT"/>
    <s v="59801"/>
    <x v="8"/>
    <n v="1393.24"/>
    <n v="311.24000000000007"/>
    <n v="216.44000000000005"/>
  </r>
  <r>
    <n v="10625"/>
    <x v="39"/>
    <x v="3"/>
    <x v="286"/>
    <d v="1995-10-06T00:00:00"/>
    <d v="1995-09-14T00:00:00"/>
    <n v="1"/>
    <n v="43.9"/>
    <s v="Ana Trujillo Emparedados y helados"/>
    <s v="Avda. de la Constitución 2222"/>
    <x v="10"/>
    <s v="Unknown"/>
    <s v="05021"/>
    <x v="7"/>
    <n v="479.75"/>
    <n v="102.94999999999999"/>
    <n v="59.04999999999999"/>
  </r>
  <r>
    <n v="10626"/>
    <x v="25"/>
    <x v="5"/>
    <x v="287"/>
    <d v="1995-10-09T00:00:00"/>
    <d v="1995-09-20T00:00:00"/>
    <n v="2"/>
    <n v="138.69"/>
    <s v="Berglunds snabbköp"/>
    <s v="Berguvsvägen  8"/>
    <x v="23"/>
    <s v="Unknown"/>
    <s v="S-958 22"/>
    <x v="9"/>
    <n v="1503.6"/>
    <n v="301.2"/>
    <n v="162.51"/>
  </r>
  <r>
    <n v="10627"/>
    <x v="45"/>
    <x v="6"/>
    <x v="287"/>
    <d v="1995-10-23T00:00:00"/>
    <d v="1995-09-21T00:00:00"/>
    <n v="3"/>
    <n v="107.46"/>
    <s v="Save-a-lot Markets"/>
    <s v="187 Suffolk Ln."/>
    <x v="38"/>
    <s v="ID"/>
    <s v="83720"/>
    <x v="8"/>
    <n v="1185.75"/>
    <n v="258.75"/>
    <n v="151.29000000000002"/>
  </r>
  <r>
    <n v="10628"/>
    <x v="15"/>
    <x v="2"/>
    <x v="288"/>
    <d v="1995-10-10T00:00:00"/>
    <d v="1995-09-20T00:00:00"/>
    <n v="3"/>
    <n v="30.36"/>
    <s v="Blondel père et fils"/>
    <s v="24, place Kléber"/>
    <x v="14"/>
    <s v="Unknown"/>
    <s v="67000"/>
    <x v="0"/>
    <n v="450"/>
    <n v="89.999999999999986"/>
    <n v="59.639999999999986"/>
  </r>
  <r>
    <n v="10629"/>
    <x v="36"/>
    <x v="2"/>
    <x v="288"/>
    <d v="1995-10-10T00:00:00"/>
    <d v="1995-09-20T00:00:00"/>
    <n v="3"/>
    <n v="85.46"/>
    <s v="Godos Cocina Típica"/>
    <s v="C/ Romero, 33"/>
    <x v="32"/>
    <s v="Unknown"/>
    <s v="41101"/>
    <x v="12"/>
    <n v="2775.05"/>
    <n v="555.65000000000009"/>
    <n v="470.19000000000011"/>
  </r>
  <r>
    <n v="10630"/>
    <x v="44"/>
    <x v="5"/>
    <x v="289"/>
    <d v="1995-10-11T00:00:00"/>
    <d v="1995-09-19T00:00:00"/>
    <n v="2"/>
    <n v="32.35"/>
    <s v="Königlich Essen"/>
    <s v="Maubelstr. 90"/>
    <x v="37"/>
    <s v="Unknown"/>
    <s v="14776"/>
    <x v="1"/>
    <n v="903.59999999999991"/>
    <n v="169.19999999999996"/>
    <n v="136.84999999999997"/>
  </r>
  <r>
    <n v="10631"/>
    <x v="53"/>
    <x v="6"/>
    <x v="290"/>
    <d v="1995-10-12T00:00:00"/>
    <d v="1995-09-15T00:00:00"/>
    <n v="1"/>
    <n v="0.87"/>
    <s v="La maison d'Asie"/>
    <s v="1 rue Alsace-Lorraine"/>
    <x v="43"/>
    <s v="Unknown"/>
    <s v="31000"/>
    <x v="0"/>
    <n v="55.800000000000004"/>
    <n v="6.2000000000000028"/>
    <n v="5.3300000000000027"/>
  </r>
  <r>
    <n v="10632"/>
    <x v="35"/>
    <x v="6"/>
    <x v="290"/>
    <d v="1995-10-12T00:00:00"/>
    <d v="1995-09-19T00:00:00"/>
    <n v="1"/>
    <n v="41.38"/>
    <s v="Die Wandernde Kuh"/>
    <s v="Adenauerallee 900"/>
    <x v="31"/>
    <s v="Unknown"/>
    <s v="70563"/>
    <x v="1"/>
    <n v="589"/>
    <n v="93.000000000000043"/>
    <n v="51.62000000000004"/>
  </r>
  <r>
    <n v="10633"/>
    <x v="9"/>
    <x v="8"/>
    <x v="291"/>
    <d v="1995-10-13T00:00:00"/>
    <d v="1995-09-18T00:00:00"/>
    <n v="3"/>
    <n v="477.9"/>
    <s v="Ernst Handel"/>
    <s v="Kirchgasse 6"/>
    <x v="9"/>
    <s v="Unknown"/>
    <s v="8010"/>
    <x v="6"/>
    <n v="5510.5925000000007"/>
    <n v="330.29249999999968"/>
    <n v="-147.6075000000003"/>
  </r>
  <r>
    <n v="10634"/>
    <x v="68"/>
    <x v="2"/>
    <x v="291"/>
    <d v="1995-10-13T00:00:00"/>
    <d v="1995-09-21T00:00:00"/>
    <n v="3"/>
    <n v="487.38"/>
    <s v="Folies gourmandes"/>
    <s v="184, chaussée de Tournai"/>
    <x v="54"/>
    <s v="Unknown"/>
    <s v="59000"/>
    <x v="0"/>
    <n v="4985.5"/>
    <n v="1165.0999999999999"/>
    <n v="677.71999999999991"/>
  </r>
  <r>
    <n v="10635"/>
    <x v="22"/>
    <x v="6"/>
    <x v="292"/>
    <d v="1995-10-16T00:00:00"/>
    <d v="1995-09-21T00:00:00"/>
    <n v="3"/>
    <n v="47.46"/>
    <s v="Magazzini Alimentari Riuniti"/>
    <s v="Via Ludovico il Moro 22"/>
    <x v="21"/>
    <s v="Unknown"/>
    <s v="24100"/>
    <x v="11"/>
    <n v="1326.2249999999999"/>
    <n v="554.22500000000002"/>
    <n v="506.76500000000004"/>
  </r>
  <r>
    <n v="10636"/>
    <x v="16"/>
    <x v="2"/>
    <x v="293"/>
    <d v="1995-10-17T00:00:00"/>
    <d v="1995-09-26T00:00:00"/>
    <n v="1"/>
    <n v="1.1499999999999999"/>
    <s v="Wartian Herkku"/>
    <s v="Torikatu 38"/>
    <x v="15"/>
    <s v="Unknown"/>
    <s v="90110"/>
    <x v="10"/>
    <n v="629.5"/>
    <n v="125.89999999999998"/>
    <n v="124.74999999999997"/>
  </r>
  <r>
    <n v="10637"/>
    <x v="62"/>
    <x v="1"/>
    <x v="293"/>
    <d v="1995-10-17T00:00:00"/>
    <d v="1995-09-26T00:00:00"/>
    <n v="1"/>
    <n v="201.29"/>
    <s v="Queen Cozinha"/>
    <s v="Alameda dos Canàrios, 891"/>
    <x v="29"/>
    <s v="SP"/>
    <s v="05487-020"/>
    <x v="2"/>
    <n v="2761.9375"/>
    <n v="579.93750000000023"/>
    <n v="378.64750000000026"/>
  </r>
  <r>
    <n v="10638"/>
    <x v="67"/>
    <x v="3"/>
    <x v="294"/>
    <d v="1995-10-18T00:00:00"/>
    <d v="1995-10-02T00:00:00"/>
    <n v="1"/>
    <n v="158.44"/>
    <s v="LINO-Delicateses"/>
    <s v="Ave. 5 de Mayo Porlamar"/>
    <x v="53"/>
    <s v="Nueva Esparta"/>
    <s v="4980"/>
    <x v="5"/>
    <n v="2720.05"/>
    <n v="694.24999999999977"/>
    <n v="535.80999999999972"/>
  </r>
  <r>
    <n v="10639"/>
    <x v="65"/>
    <x v="8"/>
    <x v="294"/>
    <d v="1995-10-18T00:00:00"/>
    <d v="1995-09-27T00:00:00"/>
    <n v="3"/>
    <n v="38.64"/>
    <s v="Santé Gourmet"/>
    <s v="Erling Skakkes gate 78"/>
    <x v="51"/>
    <s v="Unknown"/>
    <s v="4110"/>
    <x v="19"/>
    <n v="500"/>
    <n v="100"/>
    <n v="61.36"/>
  </r>
  <r>
    <n v="10640"/>
    <x v="35"/>
    <x v="2"/>
    <x v="295"/>
    <d v="1995-10-19T00:00:00"/>
    <d v="1995-09-28T00:00:00"/>
    <n v="1"/>
    <n v="23.55"/>
    <s v="Die Wandernde Kuh"/>
    <s v="Adenauerallee 900"/>
    <x v="31"/>
    <s v="Unknown"/>
    <s v="70563"/>
    <x v="1"/>
    <n v="708.75"/>
    <n v="-11.250000000000007"/>
    <n v="-34.800000000000011"/>
  </r>
  <r>
    <n v="10641"/>
    <x v="8"/>
    <x v="2"/>
    <x v="296"/>
    <d v="1995-10-20T00:00:00"/>
    <d v="1995-09-26T00:00:00"/>
    <n v="2"/>
    <n v="179.61"/>
    <s v="HILARIÓN-Abastos"/>
    <s v="Carrera 22 con Ave. Carlos Soublette #8-35"/>
    <x v="8"/>
    <s v="Táchira"/>
    <s v="5022"/>
    <x v="5"/>
    <n v="2054"/>
    <n v="412"/>
    <n v="232.39"/>
  </r>
  <r>
    <n v="10642"/>
    <x v="51"/>
    <x v="8"/>
    <x v="296"/>
    <d v="1995-10-20T00:00:00"/>
    <d v="1995-10-06T00:00:00"/>
    <n v="3"/>
    <n v="41.89"/>
    <s v="Simons bistro"/>
    <s v="Vinbæltet 34"/>
    <x v="42"/>
    <s v="Unknown"/>
    <s v="1734"/>
    <x v="17"/>
    <n v="696"/>
    <n v="0"/>
    <n v="-41.89"/>
  </r>
  <r>
    <n v="10643"/>
    <x v="85"/>
    <x v="1"/>
    <x v="297"/>
    <d v="1995-10-23T00:00:00"/>
    <d v="1995-10-03T00:00:00"/>
    <n v="1"/>
    <n v="29.46"/>
    <s v="Alfreds Futterkiste"/>
    <s v="Obere Str. 57"/>
    <x v="67"/>
    <s v="Unknown"/>
    <s v="12209"/>
    <x v="1"/>
    <n v="814.5"/>
    <n v="-53.099999999999937"/>
    <n v="-82.559999999999945"/>
  </r>
  <r>
    <n v="10644"/>
    <x v="7"/>
    <x v="3"/>
    <x v="297"/>
    <d v="1995-10-23T00:00:00"/>
    <d v="1995-10-02T00:00:00"/>
    <n v="2"/>
    <n v="0.14000000000000001"/>
    <s v="Wellington Importadora"/>
    <s v="Rua do Mercado, 12"/>
    <x v="7"/>
    <s v="SP"/>
    <s v="08737-363"/>
    <x v="2"/>
    <n v="1371.8"/>
    <n v="234.20000000000007"/>
    <n v="234.06000000000009"/>
  </r>
  <r>
    <n v="10645"/>
    <x v="2"/>
    <x v="2"/>
    <x v="298"/>
    <d v="1995-10-24T00:00:00"/>
    <d v="1995-10-03T00:00:00"/>
    <n v="1"/>
    <n v="12.41"/>
    <s v="Hanari Carnes"/>
    <s v="Rua do Paço, 67"/>
    <x v="2"/>
    <s v="RJ"/>
    <s v="05454-876"/>
    <x v="2"/>
    <n v="1535"/>
    <n v="307"/>
    <n v="294.58999999999997"/>
  </r>
  <r>
    <n v="10646"/>
    <x v="34"/>
    <x v="4"/>
    <x v="299"/>
    <d v="1995-11-08T00:00:00"/>
    <d v="1995-10-04T00:00:00"/>
    <n v="3"/>
    <n v="142.33000000000001"/>
    <s v="Hungry Owl All-Night Grocers"/>
    <s v="8 Johnstown Road"/>
    <x v="30"/>
    <s v="Co. Cork"/>
    <s v="Unknown"/>
    <x v="14"/>
    <n v="1446"/>
    <n v="-96.40000000000002"/>
    <n v="-238.73000000000002"/>
  </r>
  <r>
    <n v="10647"/>
    <x v="12"/>
    <x v="2"/>
    <x v="299"/>
    <d v="1995-10-11T00:00:00"/>
    <d v="1995-10-04T00:00:00"/>
    <n v="2"/>
    <n v="45.54"/>
    <s v="Que Delícia"/>
    <s v="Rua da Panificadora, 12"/>
    <x v="2"/>
    <s v="RJ"/>
    <s v="02389-673"/>
    <x v="2"/>
    <n v="636"/>
    <n v="129"/>
    <n v="83.460000000000008"/>
  </r>
  <r>
    <n v="10648"/>
    <x v="29"/>
    <x v="0"/>
    <x v="300"/>
    <d v="1995-11-09T00:00:00"/>
    <d v="1995-10-10T00:00:00"/>
    <n v="2"/>
    <n v="14.25"/>
    <s v="Ricardo Adocicados"/>
    <s v="Av. Copacabana, 267"/>
    <x v="2"/>
    <s v="RJ"/>
    <s v="02389-890"/>
    <x v="2"/>
    <n v="372.375"/>
    <n v="171.375"/>
    <n v="157.125"/>
  </r>
  <r>
    <n v="10649"/>
    <x v="80"/>
    <x v="0"/>
    <x v="300"/>
    <d v="1995-10-26T00:00:00"/>
    <d v="1995-09-29T00:00:00"/>
    <n v="3"/>
    <n v="6.2"/>
    <s v="Maison Dewey"/>
    <s v="Rue Joseph-Bens 532"/>
    <x v="62"/>
    <s v="Unknown"/>
    <s v="B-1180"/>
    <x v="3"/>
    <n v="1434"/>
    <n v="289"/>
    <n v="282.8"/>
  </r>
  <r>
    <n v="10650"/>
    <x v="52"/>
    <x v="0"/>
    <x v="301"/>
    <d v="1995-10-27T00:00:00"/>
    <d v="1995-10-04T00:00:00"/>
    <n v="3"/>
    <n v="176.81"/>
    <s v="Familia Arquibaldo"/>
    <s v="Rua Orós, 92"/>
    <x v="29"/>
    <s v="SP"/>
    <s v="05442-030"/>
    <x v="2"/>
    <n v="1779.1999999999998"/>
    <n v="326.2"/>
    <n v="149.38999999999999"/>
  </r>
  <r>
    <n v="10651"/>
    <x v="35"/>
    <x v="6"/>
    <x v="302"/>
    <d v="1995-10-30T00:00:00"/>
    <d v="1995-10-12T00:00:00"/>
    <n v="2"/>
    <n v="20.6"/>
    <s v="Die Wandernde Kuh"/>
    <s v="Adenauerallee 900"/>
    <x v="31"/>
    <s v="Unknown"/>
    <s v="70563"/>
    <x v="1"/>
    <n v="397.8"/>
    <n v="114.19999999999999"/>
    <n v="93.6"/>
  </r>
  <r>
    <n v="10652"/>
    <x v="71"/>
    <x v="2"/>
    <x v="302"/>
    <d v="1995-10-30T00:00:00"/>
    <d v="1995-10-09T00:00:00"/>
    <n v="2"/>
    <n v="7.14"/>
    <s v="Gourmet Lanchonetes"/>
    <s v="Av. Brasil, 442"/>
    <x v="57"/>
    <s v="SP"/>
    <s v="04876-786"/>
    <x v="2"/>
    <n v="318.83499999999998"/>
    <n v="81.434999999999988"/>
    <n v="74.294999999999987"/>
  </r>
  <r>
    <n v="10653"/>
    <x v="17"/>
    <x v="5"/>
    <x v="303"/>
    <d v="1995-10-31T00:00:00"/>
    <d v="1995-10-20T00:00:00"/>
    <n v="1"/>
    <n v="93.25"/>
    <s v="Frankenversand"/>
    <s v="Berliner Platz 43"/>
    <x v="16"/>
    <s v="Unknown"/>
    <s v="80805"/>
    <x v="1"/>
    <n v="1083.1500000000001"/>
    <n v="122.15000000000003"/>
    <n v="28.900000000000034"/>
  </r>
  <r>
    <n v="10654"/>
    <x v="25"/>
    <x v="0"/>
    <x v="303"/>
    <d v="1995-10-31T00:00:00"/>
    <d v="1995-10-12T00:00:00"/>
    <n v="1"/>
    <n v="55.26"/>
    <s v="Berglunds snabbköp"/>
    <s v="Berguvsvägen  8"/>
    <x v="23"/>
    <s v="Unknown"/>
    <s v="S-958 22"/>
    <x v="9"/>
    <n v="601.83000000000004"/>
    <n v="67.229999999999961"/>
    <n v="11.969999999999963"/>
  </r>
  <r>
    <n v="10655"/>
    <x v="30"/>
    <x v="5"/>
    <x v="304"/>
    <d v="1995-11-01T00:00:00"/>
    <d v="1995-10-12T00:00:00"/>
    <n v="2"/>
    <n v="4.41"/>
    <s v="Reggiani Caseifici"/>
    <s v="Strada Provinciale 124"/>
    <x v="27"/>
    <s v="Unknown"/>
    <s v="42100"/>
    <x v="11"/>
    <n v="154.4"/>
    <n v="0.40000000000000924"/>
    <n v="-4.0099999999999909"/>
  </r>
  <r>
    <n v="10656"/>
    <x v="79"/>
    <x v="1"/>
    <x v="305"/>
    <d v="1995-11-02T00:00:00"/>
    <d v="1995-10-11T00:00:00"/>
    <n v="1"/>
    <n v="57.15"/>
    <s v="Great Lakes Food Market"/>
    <s v="2732 Baker Blvd."/>
    <x v="61"/>
    <s v="OR"/>
    <s v="97403"/>
    <x v="8"/>
    <n v="604.21500000000003"/>
    <n v="155.61499999999998"/>
    <n v="98.464999999999975"/>
  </r>
  <r>
    <n v="10657"/>
    <x v="45"/>
    <x v="7"/>
    <x v="305"/>
    <d v="1995-11-02T00:00:00"/>
    <d v="1995-10-16T00:00:00"/>
    <n v="2"/>
    <n v="352.69"/>
    <s v="Save-a-lot Markets"/>
    <s v="187 Suffolk Ln."/>
    <x v="38"/>
    <s v="ID"/>
    <s v="83720"/>
    <x v="8"/>
    <n v="4371.6000000000004"/>
    <n v="874.80000000000007"/>
    <n v="522.11000000000013"/>
  </r>
  <r>
    <n v="10658"/>
    <x v="21"/>
    <x v="2"/>
    <x v="306"/>
    <d v="1995-11-03T00:00:00"/>
    <d v="1995-10-09T00:00:00"/>
    <n v="1"/>
    <n v="364.15"/>
    <s v="QUICK-Stop"/>
    <s v="Taucherstraße 10"/>
    <x v="20"/>
    <s v="Unknown"/>
    <s v="01307"/>
    <x v="1"/>
    <n v="4464.6000000000004"/>
    <n v="731.59999999999968"/>
    <n v="367.4499999999997"/>
  </r>
  <r>
    <n v="10659"/>
    <x v="62"/>
    <x v="8"/>
    <x v="306"/>
    <d v="1995-11-03T00:00:00"/>
    <d v="1995-10-11T00:00:00"/>
    <n v="2"/>
    <n v="105.81"/>
    <s v="Queen Cozinha"/>
    <s v="Alameda dos Canàrios, 891"/>
    <x v="29"/>
    <s v="SP"/>
    <s v="05487-020"/>
    <x v="2"/>
    <n v="1227.02"/>
    <n v="330.21999999999991"/>
    <n v="224.40999999999991"/>
  </r>
  <r>
    <n v="10660"/>
    <x v="64"/>
    <x v="6"/>
    <x v="307"/>
    <d v="1995-11-06T00:00:00"/>
    <d v="1995-11-15T00:00:00"/>
    <n v="1"/>
    <n v="111.29"/>
    <s v="Hungry Coyote Import Store"/>
    <s v="City Center Plaza_x000a_516 Main St."/>
    <x v="50"/>
    <s v="OR"/>
    <s v="97827"/>
    <x v="8"/>
    <n v="1701"/>
    <n v="340.20000000000005"/>
    <n v="228.91000000000003"/>
  </r>
  <r>
    <n v="10661"/>
    <x v="34"/>
    <x v="8"/>
    <x v="308"/>
    <d v="1995-11-07T00:00:00"/>
    <d v="1995-10-16T00:00:00"/>
    <n v="3"/>
    <n v="17.55"/>
    <s v="Hungry Owl All-Night Grocers"/>
    <s v="8 Johnstown Road"/>
    <x v="30"/>
    <s v="Co. Cork"/>
    <s v="Unknown"/>
    <x v="14"/>
    <n v="562.6"/>
    <n v="8.7041485130612273E-14"/>
    <n v="-17.549999999999912"/>
  </r>
  <r>
    <n v="10662"/>
    <x v="38"/>
    <x v="3"/>
    <x v="308"/>
    <d v="1995-11-07T00:00:00"/>
    <d v="1995-10-19T00:00:00"/>
    <n v="2"/>
    <n v="1.28"/>
    <s v="Lonesome Pine Restaurant"/>
    <s v="89 Chiaroscuro Rd."/>
    <x v="34"/>
    <s v="OR"/>
    <s v="97219"/>
    <x v="8"/>
    <n v="125"/>
    <n v="45"/>
    <n v="43.72"/>
  </r>
  <r>
    <n v="10663"/>
    <x v="48"/>
    <x v="7"/>
    <x v="309"/>
    <d v="1995-10-25T00:00:00"/>
    <d v="1995-11-03T00:00:00"/>
    <n v="2"/>
    <n v="113.15"/>
    <s v="Bon app'"/>
    <s v="12, rue des Bouchers"/>
    <x v="40"/>
    <s v="Unknown"/>
    <s v="13008"/>
    <x v="0"/>
    <n v="1930.4"/>
    <n v="347.39999999999975"/>
    <n v="234.24999999999974"/>
  </r>
  <r>
    <n v="10664"/>
    <x v="47"/>
    <x v="5"/>
    <x v="309"/>
    <d v="1995-11-08T00:00:00"/>
    <d v="1995-10-20T00:00:00"/>
    <n v="3"/>
    <n v="1.27"/>
    <s v="Furia Bacalhau e Frutos do Mar"/>
    <s v="Jardim das rosas n. 32"/>
    <x v="39"/>
    <s v="Unknown"/>
    <s v="1675"/>
    <x v="15"/>
    <n v="1288.3875"/>
    <n v="181.38749999999993"/>
    <n v="180.11749999999992"/>
  </r>
  <r>
    <n v="10665"/>
    <x v="38"/>
    <x v="5"/>
    <x v="310"/>
    <d v="1995-11-09T00:00:00"/>
    <d v="1995-10-18T00:00:00"/>
    <n v="2"/>
    <n v="26.31"/>
    <s v="Lonesome Pine Restaurant"/>
    <s v="89 Chiaroscuro Rd."/>
    <x v="34"/>
    <s v="OR"/>
    <s v="97219"/>
    <x v="8"/>
    <n v="1295"/>
    <n v="259"/>
    <n v="232.69"/>
  </r>
  <r>
    <n v="10666"/>
    <x v="6"/>
    <x v="8"/>
    <x v="311"/>
    <d v="1995-11-10T00:00:00"/>
    <d v="1995-10-23T00:00:00"/>
    <n v="2"/>
    <n v="232.42"/>
    <s v="Richter Supermarkt"/>
    <s v="Starenweg 5"/>
    <x v="6"/>
    <s v="Unknown"/>
    <s v="1204"/>
    <x v="4"/>
    <n v="4666.9400000000005"/>
    <n v="1004.9400000000003"/>
    <n v="772.52000000000032"/>
  </r>
  <r>
    <n v="10667"/>
    <x v="9"/>
    <x v="8"/>
    <x v="311"/>
    <d v="1995-11-10T00:00:00"/>
    <d v="1995-10-20T00:00:00"/>
    <n v="1"/>
    <n v="78.09"/>
    <s v="Ernst Handel"/>
    <s v="Kirchgasse 6"/>
    <x v="9"/>
    <s v="Unknown"/>
    <s v="8010"/>
    <x v="6"/>
    <n v="1536.8"/>
    <n v="0"/>
    <n v="-78.09"/>
  </r>
  <r>
    <n v="10668"/>
    <x v="35"/>
    <x v="5"/>
    <x v="312"/>
    <d v="1995-11-13T00:00:00"/>
    <d v="1995-10-24T00:00:00"/>
    <n v="2"/>
    <n v="47.22"/>
    <s v="Die Wandernde Kuh"/>
    <s v="Adenauerallee 900"/>
    <x v="31"/>
    <s v="Unknown"/>
    <s v="70563"/>
    <x v="1"/>
    <n v="625.27499999999998"/>
    <n v="85.474999999999994"/>
    <n v="38.254999999999995"/>
  </r>
  <r>
    <n v="10669"/>
    <x v="51"/>
    <x v="7"/>
    <x v="312"/>
    <d v="1995-11-13T00:00:00"/>
    <d v="1995-10-23T00:00:00"/>
    <n v="1"/>
    <n v="24.39"/>
    <s v="Simons bistro"/>
    <s v="Vinbæltet 34"/>
    <x v="42"/>
    <s v="Unknown"/>
    <s v="1734"/>
    <x v="17"/>
    <n v="570"/>
    <n v="114.00000000000003"/>
    <n v="89.610000000000028"/>
  </r>
  <r>
    <n v="10670"/>
    <x v="17"/>
    <x v="2"/>
    <x v="313"/>
    <d v="1995-11-14T00:00:00"/>
    <d v="1995-10-19T00:00:00"/>
    <n v="1"/>
    <n v="203.48"/>
    <s v="Frankenversand"/>
    <s v="Berliner Platz 43"/>
    <x v="16"/>
    <s v="Unknown"/>
    <s v="80805"/>
    <x v="1"/>
    <n v="2301.75"/>
    <n v="615.35"/>
    <n v="411.87"/>
  </r>
  <r>
    <n v="10671"/>
    <x v="86"/>
    <x v="5"/>
    <x v="314"/>
    <d v="1995-11-15T00:00:00"/>
    <d v="1995-10-25T00:00:00"/>
    <n v="1"/>
    <n v="30.34"/>
    <s v="France restauration"/>
    <s v="54, rue Royale"/>
    <x v="35"/>
    <s v="Unknown"/>
    <s v="44000"/>
    <x v="0"/>
    <n v="920.1"/>
    <n v="269.5"/>
    <n v="239.16"/>
  </r>
  <r>
    <n v="10672"/>
    <x v="25"/>
    <x v="4"/>
    <x v="314"/>
    <d v="1995-11-01T00:00:00"/>
    <d v="1995-10-27T00:00:00"/>
    <n v="2"/>
    <n v="95.75"/>
    <s v="Berglunds snabbköp"/>
    <s v="Berguvsvägen  8"/>
    <x v="23"/>
    <s v="Unknown"/>
    <s v="S-958 22"/>
    <x v="9"/>
    <n v="3815.25"/>
    <n v="446.84999999999991"/>
    <n v="351.09999999999991"/>
  </r>
  <r>
    <n v="10673"/>
    <x v="83"/>
    <x v="7"/>
    <x v="315"/>
    <d v="1995-11-16T00:00:00"/>
    <d v="1995-10-20T00:00:00"/>
    <n v="1"/>
    <n v="22.76"/>
    <s v="Wilman Kala"/>
    <s v="Keskuskatu 45"/>
    <x v="65"/>
    <s v="Unknown"/>
    <s v="21240"/>
    <x v="10"/>
    <n v="412.35"/>
    <n v="91.050000000000011"/>
    <n v="68.290000000000006"/>
  </r>
  <r>
    <n v="10674"/>
    <x v="42"/>
    <x v="2"/>
    <x v="315"/>
    <d v="1995-11-16T00:00:00"/>
    <d v="1995-10-31T00:00:00"/>
    <n v="2"/>
    <n v="0.9"/>
    <s v="Island Trading"/>
    <s v="Garden House_x000a_Crowther Way"/>
    <x v="36"/>
    <s v="Isle of Wight"/>
    <s v="PO31 7PJ"/>
    <x v="13"/>
    <n v="45"/>
    <n v="9"/>
    <n v="8.1"/>
  </r>
  <r>
    <n v="10675"/>
    <x v="17"/>
    <x v="0"/>
    <x v="316"/>
    <d v="1995-11-17T00:00:00"/>
    <d v="1995-10-24T00:00:00"/>
    <n v="2"/>
    <n v="31.85"/>
    <s v="Frankenversand"/>
    <s v="Berliner Platz 43"/>
    <x v="16"/>
    <s v="Unknown"/>
    <s v="80805"/>
    <x v="1"/>
    <n v="1423"/>
    <n v="284.99999999999994"/>
    <n v="253.14999999999995"/>
  </r>
  <r>
    <n v="10676"/>
    <x v="23"/>
    <x v="7"/>
    <x v="317"/>
    <d v="1995-11-20T00:00:00"/>
    <d v="1995-10-30T00:00:00"/>
    <n v="2"/>
    <n v="2.0099999999999998"/>
    <s v="Tortuga Restaurante"/>
    <s v="Avda. Azteca 123"/>
    <x v="10"/>
    <s v="Unknown"/>
    <s v="05033"/>
    <x v="7"/>
    <n v="534.85"/>
    <n v="173.74999999999997"/>
    <n v="171.73999999999998"/>
  </r>
  <r>
    <n v="10677"/>
    <x v="59"/>
    <x v="5"/>
    <x v="317"/>
    <d v="1995-11-20T00:00:00"/>
    <d v="1995-10-27T00:00:00"/>
    <n v="3"/>
    <n v="4.03"/>
    <s v="Antonio Moreno Taquería"/>
    <s v="Mataderos  2312"/>
    <x v="10"/>
    <s v="Unknown"/>
    <s v="05023"/>
    <x v="7"/>
    <n v="813.36500000000001"/>
    <n v="50.365000000000059"/>
    <n v="46.335000000000058"/>
  </r>
  <r>
    <n v="10678"/>
    <x v="45"/>
    <x v="8"/>
    <x v="318"/>
    <d v="1995-11-21T00:00:00"/>
    <d v="1995-11-16T00:00:00"/>
    <n v="3"/>
    <n v="388.98"/>
    <s v="Save-a-lot Markets"/>
    <s v="187 Suffolk Ln."/>
    <x v="38"/>
    <s v="ID"/>
    <s v="83720"/>
    <x v="8"/>
    <n v="5256.5"/>
    <n v="1055.5"/>
    <n v="666.52"/>
  </r>
  <r>
    <n v="10679"/>
    <x v="15"/>
    <x v="6"/>
    <x v="318"/>
    <d v="1995-11-21T00:00:00"/>
    <d v="1995-10-31T00:00:00"/>
    <n v="3"/>
    <n v="27.94"/>
    <s v="Blondel père et fils"/>
    <s v="24, place Kléber"/>
    <x v="14"/>
    <s v="Unknown"/>
    <s v="67000"/>
    <x v="0"/>
    <n v="660"/>
    <n v="132"/>
    <n v="104.06"/>
  </r>
  <r>
    <n v="10680"/>
    <x v="37"/>
    <x v="5"/>
    <x v="319"/>
    <d v="1995-11-22T00:00:00"/>
    <d v="1995-10-27T00:00:00"/>
    <n v="1"/>
    <n v="26.61"/>
    <s v="Old World Delicatessen"/>
    <s v="2743 Bering St."/>
    <x v="33"/>
    <s v="AK"/>
    <s v="99508"/>
    <x v="8"/>
    <n v="1261.875"/>
    <n v="14.874999999999886"/>
    <n v="-11.735000000000113"/>
  </r>
  <r>
    <n v="10681"/>
    <x v="79"/>
    <x v="3"/>
    <x v="320"/>
    <d v="1995-11-23T00:00:00"/>
    <d v="1995-10-31T00:00:00"/>
    <n v="3"/>
    <n v="76.13"/>
    <s v="Great Lakes Food Market"/>
    <s v="2732 Baker Blvd."/>
    <x v="61"/>
    <s v="OR"/>
    <s v="97403"/>
    <x v="8"/>
    <n v="1287.4000000000001"/>
    <n v="227.59999999999994"/>
    <n v="151.46999999999994"/>
  </r>
  <r>
    <n v="10682"/>
    <x v="59"/>
    <x v="3"/>
    <x v="320"/>
    <d v="1995-11-23T00:00:00"/>
    <d v="1995-11-01T00:00:00"/>
    <n v="2"/>
    <n v="36.130000000000003"/>
    <s v="Antonio Moreno Taquería"/>
    <s v="Mataderos  2312"/>
    <x v="10"/>
    <s v="Unknown"/>
    <s v="05023"/>
    <x v="7"/>
    <n v="375.5"/>
    <n v="75.099999999999994"/>
    <n v="38.969999999999992"/>
  </r>
  <r>
    <n v="10683"/>
    <x v="41"/>
    <x v="7"/>
    <x v="321"/>
    <d v="1995-11-24T00:00:00"/>
    <d v="1995-11-01T00:00:00"/>
    <n v="1"/>
    <n v="4.4000000000000004"/>
    <s v="Du monde entier"/>
    <s v="67, rue des Cinquante Otages"/>
    <x v="35"/>
    <s v="Unknown"/>
    <s v="44000"/>
    <x v="0"/>
    <n v="63"/>
    <n v="12.600000000000003"/>
    <n v="8.2000000000000028"/>
  </r>
  <r>
    <n v="10684"/>
    <x v="11"/>
    <x v="3"/>
    <x v="321"/>
    <d v="1995-11-24T00:00:00"/>
    <d v="1995-10-31T00:00:00"/>
    <n v="1"/>
    <n v="145.63"/>
    <s v="Ottilies Käseladen"/>
    <s v="Mehrheimerstr. 369"/>
    <x v="11"/>
    <s v="Unknown"/>
    <s v="50739"/>
    <x v="1"/>
    <n v="1768"/>
    <n v="354"/>
    <n v="208.37"/>
  </r>
  <r>
    <n v="10685"/>
    <x v="71"/>
    <x v="2"/>
    <x v="322"/>
    <d v="1995-11-13T00:00:00"/>
    <d v="1995-11-03T00:00:00"/>
    <n v="2"/>
    <n v="33.75"/>
    <s v="Gourmet Lanchonetes"/>
    <s v="Av. Brasil, 442"/>
    <x v="57"/>
    <s v="SP"/>
    <s v="04876-786"/>
    <x v="2"/>
    <n v="801.1"/>
    <n v="160.29999999999998"/>
    <n v="126.54999999999998"/>
  </r>
  <r>
    <n v="10686"/>
    <x v="54"/>
    <x v="7"/>
    <x v="323"/>
    <d v="1995-11-28T00:00:00"/>
    <d v="1995-11-08T00:00:00"/>
    <n v="1"/>
    <n v="96.5"/>
    <s v="Piccolo und mehr"/>
    <s v="Geislweg 14"/>
    <x v="44"/>
    <s v="Unknown"/>
    <s v="5020"/>
    <x v="6"/>
    <n v="1404.45"/>
    <n v="94.950000000000131"/>
    <n v="-1.5499999999998693"/>
  </r>
  <r>
    <n v="10687"/>
    <x v="34"/>
    <x v="4"/>
    <x v="323"/>
    <d v="1995-11-28T00:00:00"/>
    <d v="1995-11-30T00:00:00"/>
    <n v="2"/>
    <n v="296.43"/>
    <s v="Hungry Owl All-Night Grocers"/>
    <s v="8 Johnstown Road"/>
    <x v="30"/>
    <s v="Co. Cork"/>
    <s v="Unknown"/>
    <x v="14"/>
    <n v="4960.8999999999996"/>
    <n v="-0.29999999999964899"/>
    <n v="-296.72999999999968"/>
  </r>
  <r>
    <n v="10688"/>
    <x v="61"/>
    <x v="2"/>
    <x v="324"/>
    <d v="1995-11-15T00:00:00"/>
    <d v="1995-11-07T00:00:00"/>
    <n v="2"/>
    <n v="299.08999999999997"/>
    <s v="Vaffeljernet"/>
    <s v="Smagsløget 45"/>
    <x v="48"/>
    <s v="Unknown"/>
    <s v="8200"/>
    <x v="17"/>
    <n v="3160.6"/>
    <n v="393.00000000000006"/>
    <n v="93.910000000000082"/>
  </r>
  <r>
    <n v="10689"/>
    <x v="25"/>
    <x v="5"/>
    <x v="324"/>
    <d v="1995-11-29T00:00:00"/>
    <d v="1995-11-07T00:00:00"/>
    <n v="2"/>
    <n v="13.42"/>
    <s v="Berglunds snabbköp"/>
    <s v="Berguvsvägen  8"/>
    <x v="23"/>
    <s v="Unknown"/>
    <s v="S-958 22"/>
    <x v="9"/>
    <n v="472.5"/>
    <n v="-31.500000000000014"/>
    <n v="-44.920000000000016"/>
  </r>
  <r>
    <n v="10690"/>
    <x v="2"/>
    <x v="5"/>
    <x v="325"/>
    <d v="1995-11-30T00:00:00"/>
    <d v="1995-11-03T00:00:00"/>
    <n v="1"/>
    <n v="15.8"/>
    <s v="Hanari Carnes"/>
    <s v="Rua do Paço, 67"/>
    <x v="2"/>
    <s v="RJ"/>
    <s v="05454-876"/>
    <x v="2"/>
    <n v="862.5"/>
    <n v="-57.499999999999986"/>
    <n v="-73.299999999999983"/>
  </r>
  <r>
    <n v="10691"/>
    <x v="21"/>
    <x v="7"/>
    <x v="326"/>
    <d v="1995-12-15T00:00:00"/>
    <d v="1995-11-22T00:00:00"/>
    <n v="2"/>
    <n v="810.05"/>
    <s v="QUICK-Stop"/>
    <s v="Taucherstraße 10"/>
    <x v="20"/>
    <s v="Unknown"/>
    <s v="01307"/>
    <x v="1"/>
    <n v="10164.799999999999"/>
    <n v="2112.0000000000005"/>
    <n v="1301.9500000000005"/>
  </r>
  <r>
    <n v="10692"/>
    <x v="85"/>
    <x v="2"/>
    <x v="326"/>
    <d v="1995-12-01T00:00:00"/>
    <d v="1995-11-13T00:00:00"/>
    <n v="2"/>
    <n v="61.02"/>
    <s v="Alfred's Futterkiste"/>
    <s v="Obere Str. 57"/>
    <x v="67"/>
    <s v="Unknown"/>
    <s v="12209"/>
    <x v="1"/>
    <n v="878"/>
    <n v="175.99999999999994"/>
    <n v="114.97999999999993"/>
  </r>
  <r>
    <n v="10693"/>
    <x v="19"/>
    <x v="3"/>
    <x v="327"/>
    <d v="1995-11-20T00:00:00"/>
    <d v="1995-11-10T00:00:00"/>
    <n v="3"/>
    <n v="139.34"/>
    <s v="White Clover Markets"/>
    <s v="1029 - 12th Ave. S."/>
    <x v="18"/>
    <s v="WA"/>
    <s v="98124"/>
    <x v="8"/>
    <n v="2071.1999999999998"/>
    <n v="243.59999999999991"/>
    <n v="104.25999999999991"/>
  </r>
  <r>
    <n v="10694"/>
    <x v="21"/>
    <x v="6"/>
    <x v="327"/>
    <d v="1995-12-04T00:00:00"/>
    <d v="1995-11-09T00:00:00"/>
    <n v="3"/>
    <n v="398.36"/>
    <s v="QUICK-Stop"/>
    <s v="Taucherstraße 10"/>
    <x v="20"/>
    <s v="Unknown"/>
    <s v="01307"/>
    <x v="1"/>
    <n v="4825"/>
    <n v="1517"/>
    <n v="1118.6399999999999"/>
  </r>
  <r>
    <n v="10695"/>
    <x v="83"/>
    <x v="8"/>
    <x v="328"/>
    <d v="1995-12-19T00:00:00"/>
    <d v="1995-11-14T00:00:00"/>
    <n v="1"/>
    <n v="16.72"/>
    <s v="Wilman Kala"/>
    <s v="Keskuskatu 45"/>
    <x v="65"/>
    <s v="Unknown"/>
    <s v="21240"/>
    <x v="10"/>
    <n v="642"/>
    <n v="192.4"/>
    <n v="175.68"/>
  </r>
  <r>
    <n v="10696"/>
    <x v="19"/>
    <x v="6"/>
    <x v="329"/>
    <d v="1995-12-20T00:00:00"/>
    <d v="1995-11-14T00:00:00"/>
    <n v="3"/>
    <n v="102.55"/>
    <s v="White Clover Markets"/>
    <s v="1029 - 12th Ave. S."/>
    <x v="18"/>
    <s v="WA"/>
    <s v="98124"/>
    <x v="8"/>
    <n v="996"/>
    <n v="199.2"/>
    <n v="96.649999999999991"/>
  </r>
  <r>
    <n v="10697"/>
    <x v="67"/>
    <x v="3"/>
    <x v="329"/>
    <d v="1995-12-06T00:00:00"/>
    <d v="1995-11-14T00:00:00"/>
    <n v="1"/>
    <n v="45.52"/>
    <s v="LINO-Delicateses"/>
    <s v="Ave. 5 de Mayo Porlamar"/>
    <x v="53"/>
    <s v="Nueva Esparta"/>
    <s v="4980"/>
    <x v="5"/>
    <n v="805.42499999999995"/>
    <n v="18.725000000000019"/>
    <n v="-26.794999999999984"/>
  </r>
  <r>
    <n v="10698"/>
    <x v="9"/>
    <x v="2"/>
    <x v="330"/>
    <d v="1995-12-07T00:00:00"/>
    <d v="1995-11-17T00:00:00"/>
    <n v="1"/>
    <n v="272.47000000000003"/>
    <s v="Ernst Handel"/>
    <s v="Kirchgasse 6"/>
    <x v="9"/>
    <s v="Unknown"/>
    <s v="8010"/>
    <x v="6"/>
    <n v="3436.4434999999994"/>
    <n v="1138.0435"/>
    <n v="865.57349999999997"/>
  </r>
  <r>
    <n v="10699"/>
    <x v="24"/>
    <x v="3"/>
    <x v="330"/>
    <d v="1995-12-07T00:00:00"/>
    <d v="1995-11-13T00:00:00"/>
    <n v="3"/>
    <n v="0.57999999999999996"/>
    <s v="Morgenstern Gesundkost"/>
    <s v="Heerstr. 22"/>
    <x v="22"/>
    <s v="Unknown"/>
    <s v="04179"/>
    <x v="1"/>
    <n v="114"/>
    <n v="22.800000000000004"/>
    <n v="22.220000000000006"/>
  </r>
  <r>
    <n v="10700"/>
    <x v="45"/>
    <x v="3"/>
    <x v="331"/>
    <d v="1995-12-08T00:00:00"/>
    <d v="1995-11-16T00:00:00"/>
    <n v="1"/>
    <n v="65.099999999999994"/>
    <s v="Save-a-lot Markets"/>
    <s v="187 Suffolk Ln."/>
    <x v="38"/>
    <s v="ID"/>
    <s v="83720"/>
    <x v="8"/>
    <n v="1638.4"/>
    <n v="96.800000000000011"/>
    <n v="31.700000000000017"/>
  </r>
  <r>
    <n v="10701"/>
    <x v="34"/>
    <x v="1"/>
    <x v="332"/>
    <d v="1995-11-27T00:00:00"/>
    <d v="1995-11-15T00:00:00"/>
    <n v="3"/>
    <n v="220.31"/>
    <s v="Hungry Owl All-Night Grocers"/>
    <s v="8 Johnstown Road"/>
    <x v="30"/>
    <s v="Co. Cork"/>
    <s v="Unknown"/>
    <x v="14"/>
    <n v="2864.5"/>
    <n v="168.49999999999994"/>
    <n v="-51.810000000000059"/>
  </r>
  <r>
    <n v="10702"/>
    <x v="85"/>
    <x v="2"/>
    <x v="332"/>
    <d v="1995-12-25T00:00:00"/>
    <d v="1995-11-21T00:00:00"/>
    <n v="1"/>
    <n v="23.94"/>
    <s v="Alfred's Futterkiste"/>
    <s v="Obere Str. 57"/>
    <x v="67"/>
    <s v="Unknown"/>
    <s v="12209"/>
    <x v="1"/>
    <n v="330"/>
    <n v="66"/>
    <n v="42.06"/>
  </r>
  <r>
    <n v="10703"/>
    <x v="14"/>
    <x v="1"/>
    <x v="333"/>
    <d v="1995-12-12T00:00:00"/>
    <d v="1995-11-20T00:00:00"/>
    <n v="2"/>
    <n v="152.30000000000001"/>
    <s v="Folk och fä HB"/>
    <s v="Åkergatan 24"/>
    <x v="13"/>
    <s v="Unknown"/>
    <s v="S-844 67"/>
    <x v="9"/>
    <n v="2545"/>
    <n v="593"/>
    <n v="440.7"/>
  </r>
  <r>
    <n v="10704"/>
    <x v="62"/>
    <x v="1"/>
    <x v="333"/>
    <d v="1995-12-12T00:00:00"/>
    <d v="1995-12-08T00:00:00"/>
    <n v="1"/>
    <n v="4.78"/>
    <s v="Queen Cozinha"/>
    <s v="Alameda dos Canàrios, 891"/>
    <x v="29"/>
    <s v="SP"/>
    <s v="05487-020"/>
    <x v="2"/>
    <n v="595.5"/>
    <n v="119.10000000000001"/>
    <n v="114.32000000000001"/>
  </r>
  <r>
    <n v="10705"/>
    <x v="8"/>
    <x v="4"/>
    <x v="334"/>
    <d v="1995-12-13T00:00:00"/>
    <d v="1995-12-19T00:00:00"/>
    <n v="2"/>
    <n v="3.52"/>
    <s v="HILARIÓN-Abastos"/>
    <s v="Carrera 22 con Ave. Carlos Soublette #8-35"/>
    <x v="8"/>
    <s v="Táchira"/>
    <s v="5022"/>
    <x v="5"/>
    <n v="378"/>
    <n v="115.6"/>
    <n v="112.08"/>
  </r>
  <r>
    <n v="10706"/>
    <x v="37"/>
    <x v="6"/>
    <x v="335"/>
    <d v="1995-12-14T00:00:00"/>
    <d v="1995-11-21T00:00:00"/>
    <n v="3"/>
    <n v="135.63"/>
    <s v="Old World Delicatessen"/>
    <s v="2743 Bering St."/>
    <x v="33"/>
    <s v="AK"/>
    <s v="99508"/>
    <x v="8"/>
    <n v="1893"/>
    <n v="379.80000000000007"/>
    <n v="244.17000000000007"/>
  </r>
  <r>
    <n v="10707"/>
    <x v="55"/>
    <x v="2"/>
    <x v="335"/>
    <d v="1995-11-30T00:00:00"/>
    <d v="1995-11-23T00:00:00"/>
    <n v="3"/>
    <n v="21.74"/>
    <s v="Around the Horn"/>
    <s v="Brook Farm_x000a_Stratford St. Mary"/>
    <x v="45"/>
    <s v="Essex"/>
    <s v="CO7 6JX"/>
    <x v="13"/>
    <n v="1641"/>
    <n v="345"/>
    <n v="323.26"/>
  </r>
  <r>
    <n v="10708"/>
    <x v="40"/>
    <x v="1"/>
    <x v="336"/>
    <d v="1995-12-29T00:00:00"/>
    <d v="1995-12-06T00:00:00"/>
    <n v="2"/>
    <n v="2.96"/>
    <s v="The Big Cheese"/>
    <s v="89 Jefferson Way_x000a_Suite 2"/>
    <x v="34"/>
    <s v="OR"/>
    <s v="97201"/>
    <x v="8"/>
    <n v="180.4"/>
    <n v="50.000000000000014"/>
    <n v="47.040000000000013"/>
  </r>
  <r>
    <n v="10709"/>
    <x v="71"/>
    <x v="5"/>
    <x v="336"/>
    <d v="1995-12-15T00:00:00"/>
    <d v="1995-12-21T00:00:00"/>
    <n v="3"/>
    <n v="210.8"/>
    <s v="Gourmet Lanchonetes"/>
    <s v="Av. Brasil, 442"/>
    <x v="57"/>
    <s v="SP"/>
    <s v="04876-786"/>
    <x v="2"/>
    <n v="3424"/>
    <n v="940.80000000000007"/>
    <n v="730"/>
  </r>
  <r>
    <n v="10710"/>
    <x v="70"/>
    <x v="5"/>
    <x v="337"/>
    <d v="1995-12-18T00:00:00"/>
    <d v="1995-11-23T00:00:00"/>
    <n v="1"/>
    <n v="4.9800000000000004"/>
    <s v="Franchi S.p.A."/>
    <s v="Via Monte Bianco 34"/>
    <x v="56"/>
    <s v="Unknown"/>
    <s v="10100"/>
    <x v="11"/>
    <n v="93.5"/>
    <n v="19"/>
    <n v="14.02"/>
  </r>
  <r>
    <n v="10711"/>
    <x v="45"/>
    <x v="0"/>
    <x v="338"/>
    <d v="1996-01-02T00:00:00"/>
    <d v="1995-11-29T00:00:00"/>
    <n v="2"/>
    <n v="52.41"/>
    <s v="Save-a-lot Markets"/>
    <s v="187 Suffolk Ln."/>
    <x v="38"/>
    <s v="ID"/>
    <s v="83720"/>
    <x v="8"/>
    <n v="4451.7"/>
    <n v="896.69999999999982"/>
    <n v="844.28999999999985"/>
  </r>
  <r>
    <n v="10712"/>
    <x v="34"/>
    <x v="3"/>
    <x v="338"/>
    <d v="1995-12-19T00:00:00"/>
    <d v="1995-12-01T00:00:00"/>
    <n v="1"/>
    <n v="89.93"/>
    <s v="Hungry Owl All-Night Grocers"/>
    <s v="8 Johnstown Road"/>
    <x v="30"/>
    <s v="Co. Cork"/>
    <s v="Unknown"/>
    <x v="14"/>
    <n v="1233.48"/>
    <n v="242.88000000000005"/>
    <n v="152.95000000000005"/>
  </r>
  <r>
    <n v="10713"/>
    <x v="45"/>
    <x v="5"/>
    <x v="339"/>
    <d v="1995-12-20T00:00:00"/>
    <d v="1995-11-24T00:00:00"/>
    <n v="1"/>
    <n v="167.05"/>
    <s v="Save-a-lot Markets"/>
    <s v="187 Suffolk Ln."/>
    <x v="38"/>
    <s v="ID"/>
    <s v="83720"/>
    <x v="8"/>
    <n v="2827.9"/>
    <n v="568.10000000000014"/>
    <n v="401.05000000000013"/>
  </r>
  <r>
    <n v="10714"/>
    <x v="45"/>
    <x v="0"/>
    <x v="339"/>
    <d v="1995-12-20T00:00:00"/>
    <d v="1995-11-27T00:00:00"/>
    <n v="3"/>
    <n v="24.49"/>
    <s v="Save-a-lot Markets"/>
    <s v="187 Suffolk Ln."/>
    <x v="38"/>
    <s v="ID"/>
    <s v="83720"/>
    <x v="8"/>
    <n v="2205.75"/>
    <n v="-147.0499999999999"/>
    <n v="-171.53999999999991"/>
  </r>
  <r>
    <n v="10715"/>
    <x v="48"/>
    <x v="3"/>
    <x v="340"/>
    <d v="1995-12-07T00:00:00"/>
    <d v="1995-11-29T00:00:00"/>
    <n v="1"/>
    <n v="63.2"/>
    <s v="Bon app'"/>
    <s v="12, rue des Bouchers"/>
    <x v="40"/>
    <s v="Unknown"/>
    <s v="13008"/>
    <x v="0"/>
    <n v="1296"/>
    <n v="259.20000000000005"/>
    <n v="196.00000000000006"/>
  </r>
  <r>
    <n v="10716"/>
    <x v="73"/>
    <x v="2"/>
    <x v="341"/>
    <d v="1995-12-22T00:00:00"/>
    <d v="1995-11-27T00:00:00"/>
    <n v="2"/>
    <n v="22.57"/>
    <s v="Rancho grande"/>
    <s v="Av. del Libertador 900"/>
    <x v="55"/>
    <s v="Unknown"/>
    <s v="1010"/>
    <x v="20"/>
    <n v="706"/>
    <n v="141.20000000000002"/>
    <n v="118.63000000000002"/>
  </r>
  <r>
    <n v="10717"/>
    <x v="17"/>
    <x v="5"/>
    <x v="341"/>
    <d v="1995-12-22T00:00:00"/>
    <d v="1995-11-29T00:00:00"/>
    <n v="2"/>
    <n v="59.25"/>
    <s v="Frankenversand"/>
    <s v="Berliner Platz 43"/>
    <x v="16"/>
    <s v="Unknown"/>
    <s v="80805"/>
    <x v="1"/>
    <n v="1270.75"/>
    <n v="206.24999999999989"/>
    <n v="146.99999999999989"/>
  </r>
  <r>
    <n v="10718"/>
    <x v="44"/>
    <x v="5"/>
    <x v="342"/>
    <d v="1995-12-25T00:00:00"/>
    <d v="1995-11-29T00:00:00"/>
    <n v="3"/>
    <n v="170.88"/>
    <s v="Königlich Essen"/>
    <s v="Maubelstr. 90"/>
    <x v="37"/>
    <s v="Unknown"/>
    <s v="14776"/>
    <x v="1"/>
    <n v="3463"/>
    <n v="694.6"/>
    <n v="523.72"/>
  </r>
  <r>
    <n v="10719"/>
    <x v="82"/>
    <x v="6"/>
    <x v="342"/>
    <d v="1995-12-25T00:00:00"/>
    <d v="1995-12-06T00:00:00"/>
    <n v="2"/>
    <n v="51.44"/>
    <s v="Let's Stop N Shop"/>
    <s v="87 Polk St._x000a_Suite 5"/>
    <x v="64"/>
    <s v="CA"/>
    <s v="94117"/>
    <x v="8"/>
    <n v="844.25250000000005"/>
    <n v="-53.847499999999997"/>
    <n v="-105.28749999999999"/>
  </r>
  <r>
    <n v="10720"/>
    <x v="12"/>
    <x v="6"/>
    <x v="343"/>
    <d v="1995-12-12T00:00:00"/>
    <d v="1995-12-06T00:00:00"/>
    <n v="2"/>
    <n v="9.5299999999999994"/>
    <s v="Que Delícia"/>
    <s v="Rua da Panificadora, 12"/>
    <x v="2"/>
    <s v="RJ"/>
    <s v="02389-673"/>
    <x v="2"/>
    <n v="550"/>
    <n v="110"/>
    <n v="100.47"/>
  </r>
  <r>
    <n v="10721"/>
    <x v="21"/>
    <x v="0"/>
    <x v="344"/>
    <d v="1995-12-27T00:00:00"/>
    <d v="1995-12-01T00:00:00"/>
    <n v="3"/>
    <n v="48.92"/>
    <s v="QUICK-Stop"/>
    <s v="Taucherstraße 10"/>
    <x v="20"/>
    <s v="Unknown"/>
    <s v="01307"/>
    <x v="1"/>
    <n v="923.875"/>
    <n v="303.87499999999994"/>
    <n v="254.95499999999993"/>
  </r>
  <r>
    <n v="10722"/>
    <x v="45"/>
    <x v="6"/>
    <x v="344"/>
    <d v="1996-01-10T00:00:00"/>
    <d v="1995-12-05T00:00:00"/>
    <n v="1"/>
    <n v="74.58"/>
    <s v="Save-a-lot Markets"/>
    <s v="187 Suffolk Ln."/>
    <x v="38"/>
    <s v="ID"/>
    <s v="83720"/>
    <x v="8"/>
    <n v="1570"/>
    <n v="504"/>
    <n v="429.42"/>
  </r>
  <r>
    <n v="10723"/>
    <x v="19"/>
    <x v="3"/>
    <x v="345"/>
    <d v="1995-12-28T00:00:00"/>
    <d v="1995-12-26T00:00:00"/>
    <n v="1"/>
    <n v="21.72"/>
    <s v="White Clover Markets"/>
    <s v="1029 - 12th Ave. S."/>
    <x v="18"/>
    <s v="WA"/>
    <s v="98124"/>
    <x v="8"/>
    <n v="468.45"/>
    <n v="94.950000000000031"/>
    <n v="73.230000000000032"/>
  </r>
  <r>
    <n v="10724"/>
    <x v="49"/>
    <x v="6"/>
    <x v="345"/>
    <d v="1996-01-11T00:00:00"/>
    <d v="1995-12-06T00:00:00"/>
    <n v="2"/>
    <n v="57.75"/>
    <s v="Mère Paillarde"/>
    <s v="43 rue St. Laurent"/>
    <x v="41"/>
    <s v="Québec"/>
    <s v="H1J 1C3"/>
    <x v="16"/>
    <n v="638.5"/>
    <n v="127.69999999999999"/>
    <n v="69.949999999999989"/>
  </r>
  <r>
    <n v="10725"/>
    <x v="52"/>
    <x v="2"/>
    <x v="346"/>
    <d v="1995-12-29T00:00:00"/>
    <d v="1995-12-06T00:00:00"/>
    <n v="3"/>
    <n v="10.83"/>
    <s v="Familia Arquibaldo"/>
    <s v="Rua Orós, 92"/>
    <x v="29"/>
    <s v="SP"/>
    <s v="05442-030"/>
    <x v="2"/>
    <n v="287.8"/>
    <n v="57.800000000000011"/>
    <n v="46.970000000000013"/>
  </r>
  <r>
    <n v="10726"/>
    <x v="58"/>
    <x v="2"/>
    <x v="347"/>
    <d v="1995-12-18T00:00:00"/>
    <d v="1996-01-05T00:00:00"/>
    <n v="1"/>
    <n v="16.559999999999999"/>
    <s v="Eastern Connection"/>
    <s v="35 King George"/>
    <x v="28"/>
    <s v="Unknown"/>
    <s v="WX3 6FW"/>
    <x v="13"/>
    <n v="655"/>
    <n v="165.99999999999997"/>
    <n v="149.43999999999997"/>
  </r>
  <r>
    <n v="10727"/>
    <x v="30"/>
    <x v="7"/>
    <x v="347"/>
    <d v="1996-01-01T00:00:00"/>
    <d v="1996-01-05T00:00:00"/>
    <n v="1"/>
    <n v="89.9"/>
    <s v="Reggiani Caseifici"/>
    <s v="Strada Provinciale 124"/>
    <x v="27"/>
    <s v="Unknown"/>
    <s v="42100"/>
    <x v="11"/>
    <n v="1624.5"/>
    <n v="256.5"/>
    <n v="166.6"/>
  </r>
  <r>
    <n v="10728"/>
    <x v="62"/>
    <x v="2"/>
    <x v="348"/>
    <d v="1996-01-02T00:00:00"/>
    <d v="1995-12-12T00:00:00"/>
    <n v="2"/>
    <n v="58.33"/>
    <s v="Queen Cozinha"/>
    <s v="Alameda dos Canàrios, 891"/>
    <x v="29"/>
    <s v="SP"/>
    <s v="05487-020"/>
    <x v="2"/>
    <n v="1296.75"/>
    <n v="259.65000000000003"/>
    <n v="201.32000000000005"/>
  </r>
  <r>
    <n v="10729"/>
    <x v="67"/>
    <x v="6"/>
    <x v="348"/>
    <d v="1996-01-16T00:00:00"/>
    <d v="1995-12-15T00:00:00"/>
    <n v="3"/>
    <n v="141.06"/>
    <s v="LINO-Delicateses"/>
    <s v="Ave. 5 de Mayo Porlamar"/>
    <x v="53"/>
    <s v="Nueva Esparta"/>
    <s v="4980"/>
    <x v="5"/>
    <n v="1850"/>
    <n v="474"/>
    <n v="332.94"/>
  </r>
  <r>
    <n v="10730"/>
    <x v="48"/>
    <x v="0"/>
    <x v="349"/>
    <d v="1996-01-03T00:00:00"/>
    <d v="1995-12-15T00:00:00"/>
    <n v="1"/>
    <n v="20.12"/>
    <s v="Bon app'"/>
    <s v="12, rue des Bouchers"/>
    <x v="40"/>
    <s v="Unknown"/>
    <s v="13008"/>
    <x v="0"/>
    <n v="484.26250000000005"/>
    <n v="153.76249999999993"/>
    <n v="133.64249999999993"/>
  </r>
  <r>
    <n v="10731"/>
    <x v="5"/>
    <x v="8"/>
    <x v="350"/>
    <d v="1996-01-04T00:00:00"/>
    <d v="1995-12-15T00:00:00"/>
    <n v="1"/>
    <n v="96.65"/>
    <s v="Chop-suey Chinese"/>
    <s v="Hauptstr. 31"/>
    <x v="5"/>
    <s v="Unknown"/>
    <s v="3012"/>
    <x v="4"/>
    <n v="1890.5"/>
    <n v="298.49999999999989"/>
    <n v="201.84999999999988"/>
  </r>
  <r>
    <n v="10732"/>
    <x v="48"/>
    <x v="3"/>
    <x v="350"/>
    <d v="1996-01-04T00:00:00"/>
    <d v="1995-12-08T00:00:00"/>
    <n v="1"/>
    <n v="16.97"/>
    <s v="Bon app'"/>
    <s v="12, rue des Bouchers"/>
    <x v="40"/>
    <s v="Unknown"/>
    <s v="13008"/>
    <x v="0"/>
    <n v="360"/>
    <n v="72"/>
    <n v="55.03"/>
  </r>
  <r>
    <n v="10733"/>
    <x v="25"/>
    <x v="5"/>
    <x v="351"/>
    <d v="1996-01-05T00:00:00"/>
    <d v="1995-12-11T00:00:00"/>
    <n v="3"/>
    <n v="110.11"/>
    <s v="Berglunds snabbköp"/>
    <s v="Berguvsvägen  8"/>
    <x v="23"/>
    <s v="Unknown"/>
    <s v="S-958 22"/>
    <x v="9"/>
    <n v="1459"/>
    <n v="293.40000000000003"/>
    <n v="183.29000000000002"/>
  </r>
  <r>
    <n v="10734"/>
    <x v="71"/>
    <x v="7"/>
    <x v="351"/>
    <d v="1996-01-05T00:00:00"/>
    <d v="1995-12-13T00:00:00"/>
    <n v="3"/>
    <n v="1.63"/>
    <s v="Gourmet Lanchonetes"/>
    <s v="Av. Brasil, 442"/>
    <x v="57"/>
    <s v="SP"/>
    <s v="04876-786"/>
    <x v="2"/>
    <n v="1498.35"/>
    <n v="419.85"/>
    <n v="418.22"/>
  </r>
  <r>
    <n v="10735"/>
    <x v="82"/>
    <x v="1"/>
    <x v="352"/>
    <d v="1996-01-08T00:00:00"/>
    <d v="1995-12-22T00:00:00"/>
    <n v="2"/>
    <n v="45.97"/>
    <s v="Let's Stop N Shop"/>
    <s v="87 Polk St._x000a_Suite 5"/>
    <x v="64"/>
    <s v="CA"/>
    <s v="94117"/>
    <x v="8"/>
    <n v="536.4"/>
    <n v="59.60000000000003"/>
    <n v="13.630000000000031"/>
  </r>
  <r>
    <n v="10736"/>
    <x v="34"/>
    <x v="4"/>
    <x v="353"/>
    <d v="1996-01-09T00:00:00"/>
    <d v="1995-12-22T00:00:00"/>
    <n v="2"/>
    <n v="44.1"/>
    <s v="Hungry Owl All-Night Grocers"/>
    <s v="8 Johnstown Road"/>
    <x v="30"/>
    <s v="Co. Cork"/>
    <s v="Unknown"/>
    <x v="14"/>
    <n v="997"/>
    <n v="481"/>
    <n v="436.9"/>
  </r>
  <r>
    <n v="10737"/>
    <x v="0"/>
    <x v="7"/>
    <x v="353"/>
    <d v="1996-01-09T00:00:00"/>
    <d v="1995-12-19T00:00:00"/>
    <n v="2"/>
    <n v="7.79"/>
    <s v="Vins et alcools Chevalier"/>
    <s v="59 rue de l'Abbaye"/>
    <x v="0"/>
    <s v="Unknown"/>
    <s v="51100"/>
    <x v="0"/>
    <n v="139.80000000000001"/>
    <n v="28.200000000000003"/>
    <n v="20.410000000000004"/>
  </r>
  <r>
    <n v="10738"/>
    <x v="87"/>
    <x v="7"/>
    <x v="354"/>
    <d v="1996-01-10T00:00:00"/>
    <d v="1995-12-19T00:00:00"/>
    <n v="1"/>
    <n v="2.91"/>
    <s v="Spécialités du monde"/>
    <s v="25, rue Lauriston"/>
    <x v="68"/>
    <s v="Unknown"/>
    <s v="75016"/>
    <x v="0"/>
    <n v="52.349999999999994"/>
    <n v="10.649999999999997"/>
    <n v="7.7399999999999967"/>
  </r>
  <r>
    <n v="10739"/>
    <x v="0"/>
    <x v="3"/>
    <x v="354"/>
    <d v="1996-01-10T00:00:00"/>
    <d v="1995-12-18T00:00:00"/>
    <n v="3"/>
    <n v="11.08"/>
    <s v="Vins et alcools Chevalier"/>
    <s v="59 rue de l'Abbaye"/>
    <x v="0"/>
    <s v="Unknown"/>
    <s v="51100"/>
    <x v="0"/>
    <n v="240"/>
    <n v="48.000000000000014"/>
    <n v="36.920000000000016"/>
  </r>
  <r>
    <n v="10740"/>
    <x v="19"/>
    <x v="2"/>
    <x v="355"/>
    <d v="1996-01-11T00:00:00"/>
    <d v="1995-12-26T00:00:00"/>
    <n v="2"/>
    <n v="81.88"/>
    <s v="White Clover Markets"/>
    <s v="1029 - 12th Ave. S."/>
    <x v="18"/>
    <s v="WA"/>
    <s v="98124"/>
    <x v="8"/>
    <n v="1416"/>
    <n v="0.40000000000011227"/>
    <n v="-81.479999999999876"/>
  </r>
  <r>
    <n v="10741"/>
    <x v="55"/>
    <x v="2"/>
    <x v="356"/>
    <d v="1995-12-29T00:00:00"/>
    <d v="1995-12-19T00:00:00"/>
    <n v="3"/>
    <n v="10.96"/>
    <s v="Around the Horn"/>
    <s v="Brook Farm_x000a_Stratford St. Mary"/>
    <x v="45"/>
    <s v="Essex"/>
    <s v="CO7 6JX"/>
    <x v="13"/>
    <n v="228"/>
    <n v="2.6645352591003757E-14"/>
    <n v="-10.959999999999974"/>
  </r>
  <r>
    <n v="10742"/>
    <x v="66"/>
    <x v="3"/>
    <x v="356"/>
    <d v="1996-01-12T00:00:00"/>
    <d v="1995-12-19T00:00:00"/>
    <n v="3"/>
    <n v="243.73"/>
    <s v="Bottom-Dollar Markets"/>
    <s v="23 Tsawassen Blvd."/>
    <x v="52"/>
    <s v="BC"/>
    <s v="T2F 8M4"/>
    <x v="16"/>
    <n v="3118"/>
    <n v="625"/>
    <n v="381.27"/>
  </r>
  <r>
    <n v="10743"/>
    <x v="55"/>
    <x v="5"/>
    <x v="357"/>
    <d v="1996-01-15T00:00:00"/>
    <d v="1995-12-22T00:00:00"/>
    <n v="2"/>
    <n v="23.72"/>
    <s v="Around the Horn"/>
    <s v="Brook Farm_x000a_Stratford St. Mary"/>
    <x v="45"/>
    <s v="Essex"/>
    <s v="CO7 6JX"/>
    <x v="13"/>
    <n v="319.2"/>
    <n v="50.39999999999997"/>
    <n v="26.679999999999971"/>
  </r>
  <r>
    <n v="10744"/>
    <x v="61"/>
    <x v="1"/>
    <x v="357"/>
    <d v="1996-01-15T00:00:00"/>
    <d v="1995-12-25T00:00:00"/>
    <n v="1"/>
    <n v="69.19"/>
    <s v="Vaffeljernet"/>
    <s v="Smagsløget 45"/>
    <x v="48"/>
    <s v="Unknown"/>
    <s v="8200"/>
    <x v="17"/>
    <n v="736"/>
    <n v="0.99999999999997868"/>
    <n v="-68.190000000000026"/>
  </r>
  <r>
    <n v="10745"/>
    <x v="21"/>
    <x v="4"/>
    <x v="358"/>
    <d v="1996-01-16T00:00:00"/>
    <d v="1995-12-28T00:00:00"/>
    <n v="1"/>
    <n v="3.52"/>
    <s v="QUICK-Stop"/>
    <s v="Taucherstraße 10"/>
    <x v="20"/>
    <s v="Unknown"/>
    <s v="01307"/>
    <x v="1"/>
    <n v="4529.8"/>
    <n v="956.8"/>
    <n v="953.28"/>
  </r>
  <r>
    <n v="10746"/>
    <x v="5"/>
    <x v="5"/>
    <x v="359"/>
    <d v="1996-01-17T00:00:00"/>
    <d v="1995-12-22T00:00:00"/>
    <n v="3"/>
    <n v="31.43"/>
    <s v="Chop-suey Chinese"/>
    <s v="Hauptstr. 31"/>
    <x v="5"/>
    <s v="Unknown"/>
    <s v="3012"/>
    <x v="4"/>
    <n v="2311.6999999999998"/>
    <n v="501.9"/>
    <n v="470.46999999999997"/>
  </r>
  <r>
    <n v="10747"/>
    <x v="54"/>
    <x v="1"/>
    <x v="359"/>
    <d v="1996-01-17T00:00:00"/>
    <d v="1995-12-27T00:00:00"/>
    <n v="1"/>
    <n v="117.33"/>
    <s v="Piccolo und mehr"/>
    <s v="Geislweg 14"/>
    <x v="44"/>
    <s v="Unknown"/>
    <s v="5020"/>
    <x v="6"/>
    <n v="1912.85"/>
    <n v="399.44999999999993"/>
    <n v="282.11999999999995"/>
  </r>
  <r>
    <n v="10748"/>
    <x v="45"/>
    <x v="3"/>
    <x v="360"/>
    <d v="1996-01-18T00:00:00"/>
    <d v="1995-12-29T00:00:00"/>
    <n v="1"/>
    <n v="232.55"/>
    <s v="Save-a-lot Markets"/>
    <s v="187 Suffolk Ln."/>
    <x v="38"/>
    <s v="ID"/>
    <s v="83720"/>
    <x v="8"/>
    <n v="2196"/>
    <n v="440"/>
    <n v="207.45"/>
  </r>
  <r>
    <n v="10749"/>
    <x v="42"/>
    <x v="2"/>
    <x v="360"/>
    <d v="1996-01-18T00:00:00"/>
    <d v="1996-01-19T00:00:00"/>
    <n v="2"/>
    <n v="61.53"/>
    <s v="Island Trading"/>
    <s v="Garden House_x000a_Crowther Way"/>
    <x v="36"/>
    <s v="Isle of Wight"/>
    <s v="PO31 7PJ"/>
    <x v="13"/>
    <n v="1080"/>
    <n v="216.00000000000003"/>
    <n v="154.47000000000003"/>
  </r>
  <r>
    <n v="10750"/>
    <x v="16"/>
    <x v="4"/>
    <x v="361"/>
    <d v="1996-01-19T00:00:00"/>
    <d v="1995-12-25T00:00:00"/>
    <n v="1"/>
    <n v="79.3"/>
    <s v="Wartian Herkku"/>
    <s v="Torikatu 38"/>
    <x v="15"/>
    <s v="Unknown"/>
    <s v="90110"/>
    <x v="10"/>
    <n v="1590.5625"/>
    <n v="93.562499999999972"/>
    <n v="14.262499999999974"/>
  </r>
  <r>
    <n v="10751"/>
    <x v="6"/>
    <x v="3"/>
    <x v="362"/>
    <d v="1996-01-22T00:00:00"/>
    <d v="1996-01-03T00:00:00"/>
    <n v="3"/>
    <n v="130.79"/>
    <s v="Richter Supermarkt"/>
    <s v="Starenweg 5"/>
    <x v="6"/>
    <s v="Unknown"/>
    <s v="1204"/>
    <x v="4"/>
    <n v="1631.4839999999999"/>
    <n v="359.68400000000008"/>
    <n v="228.89400000000009"/>
  </r>
  <r>
    <n v="10752"/>
    <x v="77"/>
    <x v="7"/>
    <x v="362"/>
    <d v="1996-01-22T00:00:00"/>
    <d v="1995-12-29T00:00:00"/>
    <n v="3"/>
    <n v="1.39"/>
    <s v="North/South"/>
    <s v="South House_x000a_300 Queensbridge"/>
    <x v="28"/>
    <s v="Unknown"/>
    <s v="SW7 1RZ"/>
    <x v="13"/>
    <n v="252"/>
    <n v="50.399999999999991"/>
    <n v="49.009999999999991"/>
  </r>
  <r>
    <n v="10753"/>
    <x v="70"/>
    <x v="3"/>
    <x v="363"/>
    <d v="1996-01-23T00:00:00"/>
    <d v="1995-12-28T00:00:00"/>
    <n v="1"/>
    <n v="7.7"/>
    <s v="Franchi S.p.A."/>
    <s v="Via Monte Bianco 34"/>
    <x v="56"/>
    <s v="Unknown"/>
    <s v="10100"/>
    <x v="11"/>
    <n v="88"/>
    <n v="17.600000000000001"/>
    <n v="9.9000000000000021"/>
  </r>
  <r>
    <n v="10754"/>
    <x v="22"/>
    <x v="1"/>
    <x v="363"/>
    <d v="1996-01-23T00:00:00"/>
    <d v="1995-12-28T00:00:00"/>
    <n v="3"/>
    <n v="2.38"/>
    <s v="Magazzini Alimentari Riuniti"/>
    <s v="Via Ludovico il Moro 22"/>
    <x v="21"/>
    <s v="Unknown"/>
    <s v="24100"/>
    <x v="11"/>
    <n v="55.199999999999996"/>
    <n v="11.099999999999998"/>
    <n v="8.7199999999999989"/>
  </r>
  <r>
    <n v="10755"/>
    <x v="48"/>
    <x v="2"/>
    <x v="364"/>
    <d v="1996-01-24T00:00:00"/>
    <d v="1995-12-29T00:00:00"/>
    <n v="2"/>
    <n v="16.71"/>
    <s v="Bon app'"/>
    <s v="12, rue des Bouchers"/>
    <x v="40"/>
    <s v="Unknown"/>
    <s v="13008"/>
    <x v="0"/>
    <n v="1948.5"/>
    <n v="-129.89999999999995"/>
    <n v="-146.60999999999996"/>
  </r>
  <r>
    <n v="10756"/>
    <x v="20"/>
    <x v="6"/>
    <x v="365"/>
    <d v="1996-01-25T00:00:00"/>
    <d v="1996-01-02T00:00:00"/>
    <n v="2"/>
    <n v="73.209999999999994"/>
    <s v="Split Rail Beer &amp; Ale"/>
    <s v="P.O. Box 555"/>
    <x v="19"/>
    <s v="WY"/>
    <s v="82520"/>
    <x v="8"/>
    <n v="1990"/>
    <n v="12.000000000000036"/>
    <n v="-61.209999999999958"/>
  </r>
  <r>
    <n v="10757"/>
    <x v="45"/>
    <x v="1"/>
    <x v="365"/>
    <d v="1996-01-25T00:00:00"/>
    <d v="1996-01-15T00:00:00"/>
    <n v="1"/>
    <n v="8.19"/>
    <s v="Save-a-lot Markets"/>
    <s v="187 Suffolk Ln."/>
    <x v="38"/>
    <s v="ID"/>
    <s v="83720"/>
    <x v="8"/>
    <n v="3082"/>
    <n v="659.59999999999991"/>
    <n v="651.40999999999985"/>
  </r>
  <r>
    <n v="10758"/>
    <x v="6"/>
    <x v="3"/>
    <x v="366"/>
    <d v="1996-01-26T00:00:00"/>
    <d v="1996-01-04T00:00:00"/>
    <n v="3"/>
    <n v="138.16999999999999"/>
    <s v="Richter Supermarkt"/>
    <s v="Starenweg 5"/>
    <x v="6"/>
    <s v="Unknown"/>
    <s v="1204"/>
    <x v="4"/>
    <n v="1644.6"/>
    <n v="426.60000000000008"/>
    <n v="288.43000000000006"/>
  </r>
  <r>
    <n v="10759"/>
    <x v="39"/>
    <x v="3"/>
    <x v="366"/>
    <d v="1996-01-26T00:00:00"/>
    <d v="1996-01-12T00:00:00"/>
    <n v="3"/>
    <n v="11.99"/>
    <s v="Ana Trujillo Emparedados y helados"/>
    <s v="Avda. de la Constitución 2222"/>
    <x v="10"/>
    <s v="Unknown"/>
    <s v="05021"/>
    <x v="7"/>
    <n v="320"/>
    <n v="63.999999999999986"/>
    <n v="52.009999999999984"/>
  </r>
  <r>
    <n v="10760"/>
    <x v="80"/>
    <x v="2"/>
    <x v="367"/>
    <d v="1996-01-29T00:00:00"/>
    <d v="1996-01-10T00:00:00"/>
    <n v="1"/>
    <n v="155.63999999999999"/>
    <s v="Maison Dewey"/>
    <s v="Rue Joseph-Bens 532"/>
    <x v="62"/>
    <s v="Unknown"/>
    <s v="B-1180"/>
    <x v="3"/>
    <n v="2917"/>
    <n v="291.39999999999998"/>
    <n v="135.76"/>
  </r>
  <r>
    <n v="10761"/>
    <x v="13"/>
    <x v="0"/>
    <x v="368"/>
    <d v="1996-01-30T00:00:00"/>
    <d v="1996-01-08T00:00:00"/>
    <n v="2"/>
    <n v="18.66"/>
    <s v="Rattlesnake Canyon Grocery"/>
    <s v="2817 Milton Dr."/>
    <x v="12"/>
    <s v="NM"/>
    <s v="87110"/>
    <x v="8"/>
    <n v="507"/>
    <n v="52.399999999999977"/>
    <n v="33.739999999999981"/>
  </r>
  <r>
    <n v="10762"/>
    <x v="14"/>
    <x v="3"/>
    <x v="368"/>
    <d v="1996-01-30T00:00:00"/>
    <d v="1996-01-09T00:00:00"/>
    <n v="1"/>
    <n v="328.74"/>
    <s v="Folk och fä HB"/>
    <s v="Åkergatan 24"/>
    <x v="13"/>
    <s v="Unknown"/>
    <s v="S-844 67"/>
    <x v="9"/>
    <n v="4337"/>
    <n v="867.4000000000002"/>
    <n v="538.6600000000002"/>
  </r>
  <r>
    <n v="10763"/>
    <x v="68"/>
    <x v="3"/>
    <x v="369"/>
    <d v="1996-01-31T00:00:00"/>
    <d v="1996-01-08T00:00:00"/>
    <n v="3"/>
    <n v="37.35"/>
    <s v="Folies gourmandes"/>
    <s v="184, chaussée de Tournai"/>
    <x v="54"/>
    <s v="Unknown"/>
    <s v="59000"/>
    <x v="0"/>
    <n v="616"/>
    <n v="165.2"/>
    <n v="127.85"/>
  </r>
  <r>
    <n v="10764"/>
    <x v="9"/>
    <x v="1"/>
    <x v="369"/>
    <d v="1996-01-31T00:00:00"/>
    <d v="1996-01-08T00:00:00"/>
    <n v="3"/>
    <n v="145.44999999999999"/>
    <s v="Ernst Handel"/>
    <s v="Kirchgasse 6"/>
    <x v="9"/>
    <s v="Unknown"/>
    <s v="8010"/>
    <x v="6"/>
    <n v="2286"/>
    <n v="253.99999999999986"/>
    <n v="108.54999999999987"/>
  </r>
  <r>
    <n v="10765"/>
    <x v="21"/>
    <x v="3"/>
    <x v="370"/>
    <d v="1996-02-01T00:00:00"/>
    <d v="1996-01-09T00:00:00"/>
    <n v="3"/>
    <n v="42.74"/>
    <s v="QUICK-Stop"/>
    <s v="Taucherstraße 10"/>
    <x v="20"/>
    <s v="Unknown"/>
    <s v="01307"/>
    <x v="1"/>
    <n v="1515.6000000000001"/>
    <n v="731.59999999999991"/>
    <n v="688.8599999999999"/>
  </r>
  <r>
    <n v="10766"/>
    <x v="11"/>
    <x v="2"/>
    <x v="371"/>
    <d v="1996-02-02T00:00:00"/>
    <d v="1996-01-09T00:00:00"/>
    <n v="1"/>
    <n v="157.55000000000001"/>
    <s v="Ottilies Käseladen"/>
    <s v="Mehrheimerstr. 369"/>
    <x v="11"/>
    <s v="Unknown"/>
    <s v="50739"/>
    <x v="1"/>
    <n v="2310"/>
    <n v="710"/>
    <n v="552.45000000000005"/>
  </r>
  <r>
    <n v="10767"/>
    <x v="4"/>
    <x v="2"/>
    <x v="371"/>
    <d v="1996-02-02T00:00:00"/>
    <d v="1996-01-15T00:00:00"/>
    <n v="3"/>
    <n v="1.59"/>
    <s v="Suprêmes délices"/>
    <s v="Boulevard Tirou, 255"/>
    <x v="4"/>
    <s v="Unknown"/>
    <s v="B-6000"/>
    <x v="3"/>
    <n v="28"/>
    <n v="8.3999999999999986"/>
    <n v="6.8099999999999987"/>
  </r>
  <r>
    <n v="10768"/>
    <x v="55"/>
    <x v="3"/>
    <x v="372"/>
    <d v="1996-02-05T00:00:00"/>
    <d v="1996-01-15T00:00:00"/>
    <n v="2"/>
    <n v="146.32"/>
    <s v="Around the Horn"/>
    <s v="Brook Farm_x000a_Stratford St. Mary"/>
    <x v="45"/>
    <s v="Essex"/>
    <s v="CO7 6JX"/>
    <x v="13"/>
    <n v="1477"/>
    <n v="423.40000000000003"/>
    <n v="277.08000000000004"/>
  </r>
  <r>
    <n v="10769"/>
    <x v="61"/>
    <x v="3"/>
    <x v="372"/>
    <d v="1996-02-05T00:00:00"/>
    <d v="1996-01-12T00:00:00"/>
    <n v="1"/>
    <n v="65.06"/>
    <s v="Vaffeljernet"/>
    <s v="Smagsløget 45"/>
    <x v="48"/>
    <s v="Unknown"/>
    <s v="8200"/>
    <x v="17"/>
    <n v="1684.2750000000001"/>
    <n v="322.27499999999998"/>
    <n v="257.21499999999997"/>
  </r>
  <r>
    <n v="10770"/>
    <x v="2"/>
    <x v="6"/>
    <x v="373"/>
    <d v="1996-02-06T00:00:00"/>
    <d v="1996-01-17T00:00:00"/>
    <n v="3"/>
    <n v="5.32"/>
    <s v="Hanari Carnes"/>
    <s v="Rua do Paço, 67"/>
    <x v="2"/>
    <s v="RJ"/>
    <s v="05454-876"/>
    <x v="2"/>
    <n v="236.25"/>
    <n v="89.249999999999986"/>
    <n v="83.929999999999978"/>
  </r>
  <r>
    <n v="10771"/>
    <x v="9"/>
    <x v="4"/>
    <x v="374"/>
    <d v="1996-02-07T00:00:00"/>
    <d v="1996-02-02T00:00:00"/>
    <n v="2"/>
    <n v="11.19"/>
    <s v="Ernst Handel"/>
    <s v="Kirchgasse 6"/>
    <x v="9"/>
    <s v="Unknown"/>
    <s v="8010"/>
    <x v="6"/>
    <n v="344"/>
    <n v="68.800000000000011"/>
    <n v="57.610000000000014"/>
  </r>
  <r>
    <n v="10772"/>
    <x v="26"/>
    <x v="3"/>
    <x v="374"/>
    <d v="1996-02-07T00:00:00"/>
    <d v="1996-01-19T00:00:00"/>
    <n v="2"/>
    <n v="91.28"/>
    <s v="Lehmanns Marktstand"/>
    <s v="Magazinweg 7"/>
    <x v="24"/>
    <s v="Unknown"/>
    <s v="60528"/>
    <x v="1"/>
    <n v="3603.2200000000003"/>
    <n v="721.22000000000014"/>
    <n v="629.94000000000017"/>
  </r>
  <r>
    <n v="10773"/>
    <x v="9"/>
    <x v="5"/>
    <x v="375"/>
    <d v="1996-02-08T00:00:00"/>
    <d v="1996-01-16T00:00:00"/>
    <n v="3"/>
    <n v="96.43"/>
    <s v="Ernst Handel"/>
    <s v="Kirchgasse 6"/>
    <x v="9"/>
    <s v="Unknown"/>
    <s v="8010"/>
    <x v="6"/>
    <n v="2030.4"/>
    <n v="397.40000000000003"/>
    <n v="300.97000000000003"/>
  </r>
  <r>
    <n v="10774"/>
    <x v="14"/>
    <x v="2"/>
    <x v="375"/>
    <d v="1996-01-25T00:00:00"/>
    <d v="1996-01-12T00:00:00"/>
    <n v="1"/>
    <n v="48.2"/>
    <s v="Folk och fä HB"/>
    <s v="Åkergatan 24"/>
    <x v="13"/>
    <s v="Unknown"/>
    <s v="S-844 67"/>
    <x v="9"/>
    <n v="868.75"/>
    <n v="172.75000000000003"/>
    <n v="124.55000000000003"/>
  </r>
  <r>
    <n v="10775"/>
    <x v="84"/>
    <x v="8"/>
    <x v="376"/>
    <d v="1996-02-09T00:00:00"/>
    <d v="1996-01-26T00:00:00"/>
    <n v="1"/>
    <n v="20.25"/>
    <s v="The Cracker Box"/>
    <s v="55 Grizzly Peak Rd."/>
    <x v="66"/>
    <s v="MT"/>
    <s v="59801"/>
    <x v="8"/>
    <n v="228"/>
    <n v="49.8"/>
    <n v="29.549999999999997"/>
  </r>
  <r>
    <n v="10776"/>
    <x v="9"/>
    <x v="5"/>
    <x v="377"/>
    <d v="1996-02-12T00:00:00"/>
    <d v="1996-01-18T00:00:00"/>
    <n v="3"/>
    <n v="351.53"/>
    <s v="Ernst Handel"/>
    <s v="Kirchgasse 6"/>
    <x v="9"/>
    <s v="Unknown"/>
    <s v="8010"/>
    <x v="6"/>
    <n v="6635.2749999999996"/>
    <n v="1096.4749999999995"/>
    <n v="744.94499999999948"/>
  </r>
  <r>
    <n v="10777"/>
    <x v="71"/>
    <x v="8"/>
    <x v="377"/>
    <d v="1996-01-29T00:00:00"/>
    <d v="1996-02-21T00:00:00"/>
    <n v="2"/>
    <n v="3.01"/>
    <s v="Gourmet Lanchonetes"/>
    <s v="Av. Brasil, 442"/>
    <x v="57"/>
    <s v="SP"/>
    <s v="04876-786"/>
    <x v="2"/>
    <n v="224"/>
    <n v="28.000000000000007"/>
    <n v="24.990000000000009"/>
  </r>
  <r>
    <n v="10778"/>
    <x v="25"/>
    <x v="3"/>
    <x v="378"/>
    <d v="1996-02-13T00:00:00"/>
    <d v="1996-01-24T00:00:00"/>
    <n v="1"/>
    <n v="6.79"/>
    <s v="Berglunds snabbköp"/>
    <s v="Berguvsvägen  8"/>
    <x v="23"/>
    <s v="Unknown"/>
    <s v="S-958 22"/>
    <x v="9"/>
    <n v="96.5"/>
    <n v="19.5"/>
    <n v="12.71"/>
  </r>
  <r>
    <n v="10779"/>
    <x v="24"/>
    <x v="3"/>
    <x v="378"/>
    <d v="1996-02-13T00:00:00"/>
    <d v="1996-02-14T00:00:00"/>
    <n v="2"/>
    <n v="58.13"/>
    <s v="Morgenstern Gesundkost"/>
    <s v="Heerstr. 22"/>
    <x v="22"/>
    <s v="Unknown"/>
    <s v="04179"/>
    <x v="1"/>
    <n v="1335"/>
    <n v="268.99999999999994"/>
    <n v="210.86999999999995"/>
  </r>
  <r>
    <n v="10780"/>
    <x v="28"/>
    <x v="7"/>
    <x v="378"/>
    <d v="1996-01-30T00:00:00"/>
    <d v="1996-01-25T00:00:00"/>
    <n v="1"/>
    <n v="42.13"/>
    <s v="LILA-Supermercado"/>
    <s v="Carrera 52 con Ave. Bolívar #65-98 Llano Largo"/>
    <x v="26"/>
    <s v="Lara"/>
    <s v="3508"/>
    <x v="5"/>
    <n v="720"/>
    <n v="228"/>
    <n v="185.87"/>
  </r>
  <r>
    <n v="10781"/>
    <x v="16"/>
    <x v="7"/>
    <x v="379"/>
    <d v="1996-02-14T00:00:00"/>
    <d v="1996-01-19T00:00:00"/>
    <n v="3"/>
    <n v="73.16"/>
    <s v="Wartian Herkku"/>
    <s v="Torikatu 38"/>
    <x v="15"/>
    <s v="Unknown"/>
    <s v="90110"/>
    <x v="10"/>
    <n v="975.88"/>
    <n v="70.180000000000078"/>
    <n v="-2.9799999999999187"/>
  </r>
  <r>
    <n v="10782"/>
    <x v="78"/>
    <x v="4"/>
    <x v="379"/>
    <d v="1996-02-14T00:00:00"/>
    <d v="1996-01-22T00:00:00"/>
    <n v="3"/>
    <n v="1.1000000000000001"/>
    <s v="Cactus Comidas para llevar"/>
    <s v="Cerrito 333"/>
    <x v="55"/>
    <s v="Unknown"/>
    <s v="1010"/>
    <x v="20"/>
    <n v="12.5"/>
    <n v="4.5"/>
    <n v="3.4"/>
  </r>
  <r>
    <n v="10783"/>
    <x v="2"/>
    <x v="2"/>
    <x v="380"/>
    <d v="1996-02-15T00:00:00"/>
    <d v="1996-01-19T00:00:00"/>
    <n v="2"/>
    <n v="124.98"/>
    <s v="Hanari Carnes"/>
    <s v="Rua do Paço, 67"/>
    <x v="2"/>
    <s v="RJ"/>
    <s v="05454-876"/>
    <x v="2"/>
    <n v="1442.5"/>
    <n v="308.49999999999994"/>
    <n v="183.51999999999992"/>
  </r>
  <r>
    <n v="10784"/>
    <x v="22"/>
    <x v="2"/>
    <x v="380"/>
    <d v="1996-02-15T00:00:00"/>
    <d v="1996-01-22T00:00:00"/>
    <n v="3"/>
    <n v="70.09"/>
    <s v="Magazzini Alimentari Riuniti"/>
    <s v="Via Ludovico il Moro 22"/>
    <x v="21"/>
    <s v="Unknown"/>
    <s v="24100"/>
    <x v="11"/>
    <n v="1488"/>
    <n v="169.19999999999996"/>
    <n v="99.109999999999957"/>
  </r>
  <r>
    <n v="10785"/>
    <x v="18"/>
    <x v="5"/>
    <x v="380"/>
    <d v="1996-02-15T00:00:00"/>
    <d v="1996-01-24T00:00:00"/>
    <n v="3"/>
    <n v="1.51"/>
    <s v="GROSELLA-Restaurante"/>
    <s v="5ª Ave. Los Palos Grandes"/>
    <x v="17"/>
    <s v="DF"/>
    <s v="1081"/>
    <x v="5"/>
    <n v="387.5"/>
    <n v="77.499999999999986"/>
    <n v="75.989999999999981"/>
  </r>
  <r>
    <n v="10786"/>
    <x v="62"/>
    <x v="6"/>
    <x v="381"/>
    <d v="1996-02-16T00:00:00"/>
    <d v="1996-01-23T00:00:00"/>
    <n v="1"/>
    <n v="110.87"/>
    <s v="Queen Cozinha"/>
    <s v="Alameda dos Canàrios, 891"/>
    <x v="29"/>
    <s v="SP"/>
    <s v="05487-020"/>
    <x v="2"/>
    <n v="1531.0800000000002"/>
    <n v="192.18"/>
    <n v="81.31"/>
  </r>
  <r>
    <n v="10787"/>
    <x v="53"/>
    <x v="7"/>
    <x v="381"/>
    <d v="1996-02-02T00:00:00"/>
    <d v="1996-01-26T00:00:00"/>
    <n v="1"/>
    <n v="249.93"/>
    <s v="La maison d'Asie"/>
    <s v="1 rue Alsace-Lorraine"/>
    <x v="43"/>
    <s v="Unknown"/>
    <s v="31000"/>
    <x v="0"/>
    <n v="2622.76"/>
    <n v="414.75999999999993"/>
    <n v="164.82999999999993"/>
  </r>
  <r>
    <n v="10788"/>
    <x v="21"/>
    <x v="5"/>
    <x v="382"/>
    <d v="1996-02-19T00:00:00"/>
    <d v="1996-02-19T00:00:00"/>
    <n v="2"/>
    <n v="42.7"/>
    <s v="QUICK-Stop"/>
    <s v="Taucherstraße 10"/>
    <x v="20"/>
    <s v="Unknown"/>
    <s v="01307"/>
    <x v="1"/>
    <n v="731.5"/>
    <n v="118.49999999999991"/>
    <n v="75.799999999999912"/>
  </r>
  <r>
    <n v="10789"/>
    <x v="68"/>
    <x v="5"/>
    <x v="382"/>
    <d v="1996-02-19T00:00:00"/>
    <d v="1996-01-31T00:00:00"/>
    <n v="2"/>
    <n v="100.6"/>
    <s v="Folies gourmandes"/>
    <s v="184, chaussée de Tournai"/>
    <x v="54"/>
    <s v="Unknown"/>
    <s v="59000"/>
    <x v="0"/>
    <n v="3687"/>
    <n v="773.99999999999989"/>
    <n v="673.39999999999986"/>
  </r>
  <r>
    <n v="10790"/>
    <x v="71"/>
    <x v="1"/>
    <x v="382"/>
    <d v="1996-02-19T00:00:00"/>
    <d v="1996-01-26T00:00:00"/>
    <n v="1"/>
    <n v="28.23"/>
    <s v="Gourmet Lanchonetes"/>
    <s v="Av. Brasil, 442"/>
    <x v="57"/>
    <s v="SP"/>
    <s v="04876-786"/>
    <x v="2"/>
    <n v="722.5"/>
    <n v="56.899999999999977"/>
    <n v="28.669999999999977"/>
  </r>
  <r>
    <n v="10791"/>
    <x v="17"/>
    <x v="1"/>
    <x v="383"/>
    <d v="1996-02-20T00:00:00"/>
    <d v="1996-02-01T00:00:00"/>
    <n v="2"/>
    <n v="16.850000000000001"/>
    <s v="Frankenversand"/>
    <s v="Berliner Platz 43"/>
    <x v="16"/>
    <s v="Unknown"/>
    <s v="80805"/>
    <x v="1"/>
    <n v="1829.7570000000001"/>
    <n v="289.75699999999995"/>
    <n v="272.90699999999993"/>
  </r>
  <r>
    <n v="10792"/>
    <x v="63"/>
    <x v="5"/>
    <x v="383"/>
    <d v="1996-02-20T00:00:00"/>
    <d v="1996-01-31T00:00:00"/>
    <n v="3"/>
    <n v="23.79"/>
    <s v="Wolski Zajazd"/>
    <s v="ul. Filtrowa 68"/>
    <x v="49"/>
    <s v="Unknown"/>
    <s v="01-012"/>
    <x v="18"/>
    <n v="399.85"/>
    <n v="110.15"/>
    <n v="86.360000000000014"/>
  </r>
  <r>
    <n v="10793"/>
    <x v="55"/>
    <x v="3"/>
    <x v="384"/>
    <d v="1996-02-21T00:00:00"/>
    <d v="1996-02-08T00:00:00"/>
    <n v="3"/>
    <n v="4.5199999999999996"/>
    <s v="Around the Horn"/>
    <s v="Brook Farm_x000a_Stratford St. Mary"/>
    <x v="45"/>
    <s v="Essex"/>
    <s v="CO7 6JX"/>
    <x v="13"/>
    <n v="191.1"/>
    <n v="38.500000000000007"/>
    <n v="33.980000000000004"/>
  </r>
  <r>
    <n v="10794"/>
    <x v="12"/>
    <x v="1"/>
    <x v="384"/>
    <d v="1996-02-21T00:00:00"/>
    <d v="1996-02-02T00:00:00"/>
    <n v="1"/>
    <n v="21.49"/>
    <s v="Que Delícia"/>
    <s v="Rua da Panificadora, 12"/>
    <x v="2"/>
    <s v="RJ"/>
    <s v="02389-673"/>
    <x v="2"/>
    <n v="314.76"/>
    <n v="0.36000000000000298"/>
    <n v="-21.129999999999995"/>
  </r>
  <r>
    <n v="10795"/>
    <x v="9"/>
    <x v="6"/>
    <x v="384"/>
    <d v="1996-02-21T00:00:00"/>
    <d v="1996-02-20T00:00:00"/>
    <n v="2"/>
    <n v="126.66"/>
    <s v="Ernst Handel"/>
    <s v="Kirchgasse 6"/>
    <x v="9"/>
    <s v="Unknown"/>
    <s v="8010"/>
    <x v="6"/>
    <n v="2158"/>
    <n v="162.49999999999997"/>
    <n v="35.839999999999975"/>
  </r>
  <r>
    <n v="10796"/>
    <x v="8"/>
    <x v="3"/>
    <x v="385"/>
    <d v="1996-02-22T00:00:00"/>
    <d v="1996-02-14T00:00:00"/>
    <n v="1"/>
    <n v="26.52"/>
    <s v="HILARIÓN-Abastos"/>
    <s v="Carrera 22 con Ave. Carlos Soublette #8-35"/>
    <x v="8"/>
    <s v="Táchira"/>
    <s v="5022"/>
    <x v="5"/>
    <n v="2341.3640000000005"/>
    <n v="72.264000000000053"/>
    <n v="45.744000000000057"/>
  </r>
  <r>
    <n v="10797"/>
    <x v="57"/>
    <x v="8"/>
    <x v="385"/>
    <d v="1996-02-22T00:00:00"/>
    <d v="1996-02-05T00:00:00"/>
    <n v="2"/>
    <n v="33.35"/>
    <s v="Drachenblut Delikatessen"/>
    <s v="Walserweg 21"/>
    <x v="46"/>
    <s v="Unknown"/>
    <s v="52066"/>
    <x v="1"/>
    <n v="420"/>
    <n v="224"/>
    <n v="190.65"/>
  </r>
  <r>
    <n v="10798"/>
    <x v="42"/>
    <x v="7"/>
    <x v="386"/>
    <d v="1996-02-23T00:00:00"/>
    <d v="1996-02-05T00:00:00"/>
    <n v="1"/>
    <n v="2.33"/>
    <s v="Island Trading"/>
    <s v="Garden House_x000a_Crowther Way"/>
    <x v="36"/>
    <s v="Isle of Wight"/>
    <s v="PO31 7PJ"/>
    <x v="13"/>
    <n v="446.6"/>
    <n v="89.799999999999969"/>
    <n v="87.46999999999997"/>
  </r>
  <r>
    <n v="10799"/>
    <x v="44"/>
    <x v="4"/>
    <x v="386"/>
    <d v="1996-03-08T00:00:00"/>
    <d v="1996-02-05T00:00:00"/>
    <n v="3"/>
    <n v="30.76"/>
    <s v="Königlich Essen"/>
    <s v="Maubelstr. 90"/>
    <x v="37"/>
    <s v="Unknown"/>
    <s v="14776"/>
    <x v="1"/>
    <n v="1553.5"/>
    <n v="285.5"/>
    <n v="254.74"/>
  </r>
  <r>
    <n v="10800"/>
    <x v="56"/>
    <x v="5"/>
    <x v="386"/>
    <d v="1996-02-23T00:00:00"/>
    <d v="1996-02-05T00:00:00"/>
    <n v="3"/>
    <n v="137.44"/>
    <s v="Seven Seas Imports"/>
    <s v="90 Wadhurst Rd."/>
    <x v="28"/>
    <s v="Unknown"/>
    <s v="OX15 4NB"/>
    <x v="13"/>
    <n v="1468.9349999999999"/>
    <n v="513.6350000000001"/>
    <n v="376.19500000000011"/>
  </r>
  <r>
    <n v="10801"/>
    <x v="46"/>
    <x v="2"/>
    <x v="387"/>
    <d v="1996-02-26T00:00:00"/>
    <d v="1996-01-31T00:00:00"/>
    <n v="2"/>
    <n v="97.09"/>
    <s v="Bólido Comidas preparadas"/>
    <s v="C/ Araquil, 67"/>
    <x v="25"/>
    <s v="Unknown"/>
    <s v="28023"/>
    <x v="12"/>
    <n v="3026.8500000000004"/>
    <n v="-201.14999999999995"/>
    <n v="-298.23999999999995"/>
  </r>
  <r>
    <n v="10802"/>
    <x v="51"/>
    <x v="2"/>
    <x v="387"/>
    <d v="1996-02-26T00:00:00"/>
    <d v="1996-02-02T00:00:00"/>
    <n v="2"/>
    <n v="257.26"/>
    <s v="Simons bistro"/>
    <s v="Vinbæltet 34"/>
    <x v="42"/>
    <s v="Unknown"/>
    <s v="1734"/>
    <x v="17"/>
    <n v="2942.8125"/>
    <n v="-195.68749999999991"/>
    <n v="-452.94749999999988"/>
  </r>
  <r>
    <n v="10803"/>
    <x v="7"/>
    <x v="2"/>
    <x v="388"/>
    <d v="1996-02-27T00:00:00"/>
    <d v="1996-02-06T00:00:00"/>
    <n v="1"/>
    <n v="55.23"/>
    <s v="Wellington Importadora"/>
    <s v="Rua do Mercado, 12"/>
    <x v="7"/>
    <s v="SP"/>
    <s v="08737-363"/>
    <x v="2"/>
    <n v="1193.01"/>
    <n v="210.80999999999995"/>
    <n v="155.57999999999996"/>
  </r>
  <r>
    <n v="10804"/>
    <x v="56"/>
    <x v="1"/>
    <x v="388"/>
    <d v="1996-02-27T00:00:00"/>
    <d v="1996-02-07T00:00:00"/>
    <n v="2"/>
    <n v="27.33"/>
    <s v="Seven Seas Imports"/>
    <s v="90 Wadhurst Rd."/>
    <x v="28"/>
    <s v="Unknown"/>
    <s v="OX15 4NB"/>
    <x v="13"/>
    <n v="2278.4"/>
    <n v="448.00000000000006"/>
    <n v="420.67000000000007"/>
  </r>
  <r>
    <n v="10805"/>
    <x v="40"/>
    <x v="7"/>
    <x v="388"/>
    <d v="1996-02-27T00:00:00"/>
    <d v="1996-02-09T00:00:00"/>
    <n v="3"/>
    <n v="237.34"/>
    <s v="The Big Cheese"/>
    <s v="89 Jefferson Way_x000a_Suite 2"/>
    <x v="34"/>
    <s v="OR"/>
    <s v="97201"/>
    <x v="8"/>
    <n v="2775"/>
    <n v="568.99999999999989"/>
    <n v="331.65999999999985"/>
  </r>
  <r>
    <n v="10806"/>
    <x v="3"/>
    <x v="3"/>
    <x v="389"/>
    <d v="1996-02-28T00:00:00"/>
    <d v="1996-02-05T00:00:00"/>
    <n v="2"/>
    <n v="22.11"/>
    <s v="Victuailles en stock"/>
    <s v="2, rue du Commerce"/>
    <x v="3"/>
    <s v="Unknown"/>
    <s v="69004"/>
    <x v="0"/>
    <n v="439.6"/>
    <n v="-3.9999999999999858"/>
    <n v="-26.109999999999985"/>
  </r>
  <r>
    <n v="10807"/>
    <x v="70"/>
    <x v="2"/>
    <x v="389"/>
    <d v="1996-02-28T00:00:00"/>
    <d v="1996-03-01T00:00:00"/>
    <n v="1"/>
    <n v="1.36"/>
    <s v="Franchi S.p.A."/>
    <s v="Via Monte Bianco 34"/>
    <x v="56"/>
    <s v="Unknown"/>
    <s v="10100"/>
    <x v="11"/>
    <n v="18.399999999999999"/>
    <n v="3.6999999999999993"/>
    <n v="2.339999999999999"/>
  </r>
  <r>
    <n v="10808"/>
    <x v="37"/>
    <x v="7"/>
    <x v="390"/>
    <d v="1996-02-29T00:00:00"/>
    <d v="1996-02-09T00:00:00"/>
    <n v="3"/>
    <n v="45.53"/>
    <s v="Old World Delicatessen"/>
    <s v="2743 Bering St."/>
    <x v="33"/>
    <s v="AK"/>
    <s v="99508"/>
    <x v="8"/>
    <n v="1411"/>
    <n v="82.999999999999901"/>
    <n v="37.469999999999899"/>
  </r>
  <r>
    <n v="10809"/>
    <x v="7"/>
    <x v="8"/>
    <x v="390"/>
    <d v="1996-02-29T00:00:00"/>
    <d v="1996-02-07T00:00:00"/>
    <n v="1"/>
    <n v="4.87"/>
    <s v="Wellington Importadora"/>
    <s v="Rua do Mercado, 12"/>
    <x v="7"/>
    <s v="SP"/>
    <s v="08737-363"/>
    <x v="2"/>
    <n v="140"/>
    <n v="28.000000000000007"/>
    <n v="23.130000000000006"/>
  </r>
  <r>
    <n v="10810"/>
    <x v="75"/>
    <x v="7"/>
    <x v="390"/>
    <d v="1996-02-29T00:00:00"/>
    <d v="1996-02-07T00:00:00"/>
    <n v="3"/>
    <n v="4.33"/>
    <s v="Laughing Bacchus Wine Cellars"/>
    <s v="2319 Elm St."/>
    <x v="59"/>
    <s v="BC"/>
    <s v="V3F 2K1"/>
    <x v="16"/>
    <n v="187"/>
    <n v="56.4"/>
    <n v="52.07"/>
  </r>
  <r>
    <n v="10811"/>
    <x v="67"/>
    <x v="6"/>
    <x v="391"/>
    <d v="1996-03-01T00:00:00"/>
    <d v="1996-02-08T00:00:00"/>
    <n v="1"/>
    <n v="31.22"/>
    <s v="LINO-Delicateses"/>
    <s v="Ave. 5 de Mayo Porlamar"/>
    <x v="53"/>
    <s v="Nueva Esparta"/>
    <s v="4980"/>
    <x v="5"/>
    <n v="852"/>
    <n v="171.89999999999998"/>
    <n v="140.67999999999998"/>
  </r>
  <r>
    <n v="10812"/>
    <x v="30"/>
    <x v="0"/>
    <x v="391"/>
    <d v="1996-03-01T00:00:00"/>
    <d v="1996-02-12T00:00:00"/>
    <n v="1"/>
    <n v="59.78"/>
    <s v="Reggiani Caseifici"/>
    <s v="Strada Provinciale 124"/>
    <x v="27"/>
    <s v="Unknown"/>
    <s v="42100"/>
    <x v="11"/>
    <n v="1692.8"/>
    <n v="244.79999999999984"/>
    <n v="185.01999999999984"/>
  </r>
  <r>
    <n v="10813"/>
    <x v="29"/>
    <x v="5"/>
    <x v="392"/>
    <d v="1996-03-04T00:00:00"/>
    <d v="1996-02-09T00:00:00"/>
    <n v="1"/>
    <n v="47.38"/>
    <s v="Ricardo Adocicados"/>
    <s v="Av. Copacabana, 267"/>
    <x v="2"/>
    <s v="RJ"/>
    <s v="02389-890"/>
    <x v="2"/>
    <n v="602.4"/>
    <n v="84.000000000000028"/>
    <n v="36.620000000000026"/>
  </r>
  <r>
    <n v="10814"/>
    <x v="3"/>
    <x v="3"/>
    <x v="392"/>
    <d v="1996-03-04T00:00:00"/>
    <d v="1996-02-14T00:00:00"/>
    <n v="3"/>
    <n v="130.94"/>
    <s v="Victuailles en stock"/>
    <s v="2, rue du Commerce"/>
    <x v="3"/>
    <s v="Unknown"/>
    <s v="69004"/>
    <x v="0"/>
    <n v="1788.45"/>
    <n v="132.85000000000002"/>
    <n v="1.910000000000025"/>
  </r>
  <r>
    <n v="10815"/>
    <x v="45"/>
    <x v="7"/>
    <x v="392"/>
    <d v="1996-03-04T00:00:00"/>
    <d v="1996-02-14T00:00:00"/>
    <n v="3"/>
    <n v="14.62"/>
    <s v="Save-a-lot Markets"/>
    <s v="187 Suffolk Ln."/>
    <x v="38"/>
    <s v="ID"/>
    <s v="83720"/>
    <x v="8"/>
    <n v="40"/>
    <n v="8"/>
    <n v="-6.6199999999999992"/>
  </r>
  <r>
    <n v="10816"/>
    <x v="79"/>
    <x v="2"/>
    <x v="393"/>
    <d v="1996-03-05T00:00:00"/>
    <d v="1996-03-06T00:00:00"/>
    <n v="2"/>
    <n v="719.78"/>
    <s v="Great Lakes Food Market"/>
    <s v="2732 Baker Blvd."/>
    <x v="61"/>
    <s v="OR"/>
    <s v="97403"/>
    <x v="8"/>
    <n v="8446.4500000000007"/>
    <n v="1334.4499999999991"/>
    <n v="614.66999999999916"/>
  </r>
  <r>
    <n v="10817"/>
    <x v="44"/>
    <x v="3"/>
    <x v="393"/>
    <d v="1996-02-20T00:00:00"/>
    <d v="1996-02-13T00:00:00"/>
    <n v="2"/>
    <n v="306.07"/>
    <s v="Königlich Essen"/>
    <s v="Maubelstr. 90"/>
    <x v="37"/>
    <s v="Unknown"/>
    <s v="14776"/>
    <x v="1"/>
    <n v="10952.844999999999"/>
    <n v="1765.8449999999993"/>
    <n v="1459.7749999999994"/>
  </r>
  <r>
    <n v="10818"/>
    <x v="22"/>
    <x v="8"/>
    <x v="394"/>
    <d v="1996-03-06T00:00:00"/>
    <d v="1996-02-12T00:00:00"/>
    <n v="3"/>
    <n v="65.48"/>
    <s v="Magazzini Alimentari Riuniti"/>
    <s v="Via Ludovico il Moro 22"/>
    <x v="21"/>
    <s v="Unknown"/>
    <s v="24100"/>
    <x v="11"/>
    <n v="833"/>
    <n v="166.99999999999997"/>
    <n v="101.51999999999997"/>
  </r>
  <r>
    <n v="10819"/>
    <x v="78"/>
    <x v="7"/>
    <x v="394"/>
    <d v="1996-03-06T00:00:00"/>
    <d v="1996-02-16T00:00:00"/>
    <n v="3"/>
    <n v="19.760000000000002"/>
    <s v="Cactus Comidas para llevar"/>
    <s v="Cerrito 333"/>
    <x v="55"/>
    <s v="Unknown"/>
    <s v="1010"/>
    <x v="20"/>
    <n v="477"/>
    <n v="95.40000000000002"/>
    <n v="75.640000000000015"/>
  </r>
  <r>
    <n v="10820"/>
    <x v="13"/>
    <x v="3"/>
    <x v="394"/>
    <d v="1996-03-06T00:00:00"/>
    <d v="1996-02-13T00:00:00"/>
    <n v="2"/>
    <n v="37.520000000000003"/>
    <s v="Rattlesnake Canyon Grocery"/>
    <s v="2817 Milton Dr."/>
    <x v="12"/>
    <s v="NM"/>
    <s v="87110"/>
    <x v="8"/>
    <n v="1140"/>
    <n v="228.00000000000006"/>
    <n v="190.48000000000005"/>
  </r>
  <r>
    <n v="10821"/>
    <x v="20"/>
    <x v="5"/>
    <x v="395"/>
    <d v="1996-03-07T00:00:00"/>
    <d v="1996-02-15T00:00:00"/>
    <n v="1"/>
    <n v="36.68"/>
    <s v="Split Rail Beer &amp; Ale"/>
    <s v="P.O. Box 555"/>
    <x v="19"/>
    <s v="WY"/>
    <s v="82520"/>
    <x v="8"/>
    <n v="678"/>
    <n v="135.60000000000002"/>
    <n v="98.920000000000016"/>
  </r>
  <r>
    <n v="10822"/>
    <x v="81"/>
    <x v="1"/>
    <x v="395"/>
    <d v="1996-03-07T00:00:00"/>
    <d v="1996-02-16T00:00:00"/>
    <n v="3"/>
    <n v="7"/>
    <s v="Trail's Head Gourmet Provisioners"/>
    <s v="722 DaVinci Blvd."/>
    <x v="63"/>
    <s v="WA"/>
    <s v="98034"/>
    <x v="8"/>
    <n v="237.89999999999998"/>
    <n v="62.1"/>
    <n v="55.1"/>
  </r>
  <r>
    <n v="10823"/>
    <x v="28"/>
    <x v="0"/>
    <x v="396"/>
    <d v="1996-03-08T00:00:00"/>
    <d v="1996-02-13T00:00:00"/>
    <n v="2"/>
    <n v="163.97"/>
    <s v="LILA-Supermercado"/>
    <s v="Carrera 52 con Ave. Bolívar #65-98 Llano Largo"/>
    <x v="26"/>
    <s v="Lara"/>
    <s v="3508"/>
    <x v="5"/>
    <n v="2826"/>
    <n v="480"/>
    <n v="316.02999999999997"/>
  </r>
  <r>
    <n v="10824"/>
    <x v="14"/>
    <x v="6"/>
    <x v="396"/>
    <d v="1996-03-08T00:00:00"/>
    <d v="1996-03-01T00:00:00"/>
    <n v="1"/>
    <n v="1.23"/>
    <s v="Folk och fä HB"/>
    <s v="Åkergatan 24"/>
    <x v="13"/>
    <s v="Unknown"/>
    <s v="S-844 67"/>
    <x v="9"/>
    <n v="250.8"/>
    <n v="72"/>
    <n v="70.77"/>
  </r>
  <r>
    <n v="10825"/>
    <x v="57"/>
    <x v="5"/>
    <x v="396"/>
    <d v="1996-03-08T00:00:00"/>
    <d v="1996-02-14T00:00:00"/>
    <n v="1"/>
    <n v="79.25"/>
    <s v="Drachenblut Delikatessen"/>
    <s v="Walserweg 21"/>
    <x v="46"/>
    <s v="Unknown"/>
    <s v="52066"/>
    <x v="1"/>
    <n v="1030.76"/>
    <n v="207.95999999999998"/>
    <n v="128.70999999999998"/>
  </r>
  <r>
    <n v="10826"/>
    <x v="15"/>
    <x v="1"/>
    <x v="397"/>
    <d v="1996-03-11T00:00:00"/>
    <d v="1996-03-08T00:00:00"/>
    <n v="1"/>
    <n v="7.09"/>
    <s v="Blondel père et fils"/>
    <s v="24, place Kléber"/>
    <x v="14"/>
    <s v="Unknown"/>
    <s v="67000"/>
    <x v="0"/>
    <n v="730"/>
    <n v="216"/>
    <n v="208.91"/>
  </r>
  <r>
    <n v="10827"/>
    <x v="48"/>
    <x v="5"/>
    <x v="397"/>
    <d v="1996-02-26T00:00:00"/>
    <d v="1996-03-08T00:00:00"/>
    <n v="2"/>
    <n v="63.54"/>
    <s v="Bon app'"/>
    <s v="12, rue des Bouchers"/>
    <x v="40"/>
    <s v="Unknown"/>
    <s v="13008"/>
    <x v="0"/>
    <n v="843"/>
    <n v="168.59999999999997"/>
    <n v="105.05999999999997"/>
  </r>
  <r>
    <n v="10828"/>
    <x v="73"/>
    <x v="4"/>
    <x v="398"/>
    <d v="1996-02-27T00:00:00"/>
    <d v="1996-03-06T00:00:00"/>
    <n v="1"/>
    <n v="90.85"/>
    <s v="Rancho grande"/>
    <s v="Av. del Libertador 900"/>
    <x v="55"/>
    <s v="Unknown"/>
    <s v="1010"/>
    <x v="20"/>
    <n v="932"/>
    <n v="186.39999999999998"/>
    <n v="95.549999999999983"/>
  </r>
  <r>
    <n v="10829"/>
    <x v="42"/>
    <x v="4"/>
    <x v="398"/>
    <d v="1996-03-12T00:00:00"/>
    <d v="1996-02-23T00:00:00"/>
    <n v="1"/>
    <n v="154.72"/>
    <s v="Island Trading"/>
    <s v="Garden House_x000a_Crowther Way"/>
    <x v="36"/>
    <s v="Isle of Wight"/>
    <s v="PO31 7PJ"/>
    <x v="13"/>
    <n v="1764"/>
    <n v="480.8"/>
    <n v="326.08000000000004"/>
  </r>
  <r>
    <n v="10830"/>
    <x v="33"/>
    <x v="2"/>
    <x v="398"/>
    <d v="1996-03-26T00:00:00"/>
    <d v="1996-02-21T00:00:00"/>
    <n v="2"/>
    <n v="81.83"/>
    <s v="Tradição Hipermercados"/>
    <s v="Av. Inês de Castro, 414"/>
    <x v="29"/>
    <s v="SP"/>
    <s v="05634-030"/>
    <x v="2"/>
    <n v="1974"/>
    <n v="466.8"/>
    <n v="384.97"/>
  </r>
  <r>
    <n v="10831"/>
    <x v="65"/>
    <x v="3"/>
    <x v="399"/>
    <d v="1996-03-13T00:00:00"/>
    <d v="1996-02-23T00:00:00"/>
    <n v="2"/>
    <n v="72.19"/>
    <s v="Santé Gourmet"/>
    <s v="Erling Skakkes gate 78"/>
    <x v="51"/>
    <s v="Unknown"/>
    <s v="4110"/>
    <x v="19"/>
    <n v="2684.4"/>
    <n v="537"/>
    <n v="464.81"/>
  </r>
  <r>
    <n v="10832"/>
    <x v="53"/>
    <x v="7"/>
    <x v="399"/>
    <d v="1996-03-13T00:00:00"/>
    <d v="1996-02-19T00:00:00"/>
    <n v="2"/>
    <n v="43.26"/>
    <s v="La maison d'Asie"/>
    <s v="1 rue Alsace-Lorraine"/>
    <x v="43"/>
    <s v="Unknown"/>
    <s v="31000"/>
    <x v="0"/>
    <n v="475.11"/>
    <n v="84.509999999999991"/>
    <n v="41.249999999999993"/>
  </r>
  <r>
    <n v="10833"/>
    <x v="11"/>
    <x v="1"/>
    <x v="400"/>
    <d v="1996-03-14T00:00:00"/>
    <d v="1996-02-23T00:00:00"/>
    <n v="2"/>
    <n v="71.489999999999995"/>
    <s v="Ottilies Käseladen"/>
    <s v="Mehrheimerstr. 369"/>
    <x v="11"/>
    <s v="Unknown"/>
    <s v="50739"/>
    <x v="1"/>
    <n v="906.93000000000006"/>
    <n v="215.13"/>
    <n v="143.63999999999999"/>
  </r>
  <r>
    <n v="10834"/>
    <x v="33"/>
    <x v="5"/>
    <x v="400"/>
    <d v="1996-03-14T00:00:00"/>
    <d v="1996-02-19T00:00:00"/>
    <n v="3"/>
    <n v="29.78"/>
    <s v="Tradição Hipermercados"/>
    <s v="Av. Inês de Castro, 414"/>
    <x v="29"/>
    <s v="SP"/>
    <s v="05634-030"/>
    <x v="2"/>
    <n v="1432.7139999999999"/>
    <n v="226.71399999999994"/>
    <n v="196.93399999999994"/>
  </r>
  <r>
    <n v="10835"/>
    <x v="85"/>
    <x v="5"/>
    <x v="400"/>
    <d v="1996-03-14T00:00:00"/>
    <d v="1996-02-21T00:00:00"/>
    <n v="3"/>
    <n v="69.53"/>
    <s v="Alfred's Futterkiste"/>
    <s v="Obere Str. 57"/>
    <x v="67"/>
    <s v="Unknown"/>
    <s v="12209"/>
    <x v="1"/>
    <n v="845.8"/>
    <n v="165"/>
    <n v="95.47"/>
  </r>
  <r>
    <n v="10836"/>
    <x v="9"/>
    <x v="8"/>
    <x v="401"/>
    <d v="1996-03-15T00:00:00"/>
    <d v="1996-02-21T00:00:00"/>
    <n v="1"/>
    <n v="411.88"/>
    <s v="Ernst Handel"/>
    <s v="Kirchgasse 6"/>
    <x v="9"/>
    <s v="Unknown"/>
    <s v="8010"/>
    <x v="6"/>
    <n v="4705.5"/>
    <n v="1305.1000000000001"/>
    <n v="893.22000000000014"/>
  </r>
  <r>
    <n v="10837"/>
    <x v="25"/>
    <x v="4"/>
    <x v="401"/>
    <d v="1996-03-15T00:00:00"/>
    <d v="1996-02-23T00:00:00"/>
    <n v="3"/>
    <n v="13.32"/>
    <s v="Berglunds snabbköp"/>
    <s v="Berguvsvägen  8"/>
    <x v="23"/>
    <s v="Unknown"/>
    <s v="S-958 22"/>
    <x v="9"/>
    <n v="1064.5"/>
    <n v="61.8"/>
    <n v="48.48"/>
  </r>
  <r>
    <n v="10838"/>
    <x v="67"/>
    <x v="3"/>
    <x v="402"/>
    <d v="1996-03-18T00:00:00"/>
    <d v="1996-02-23T00:00:00"/>
    <n v="3"/>
    <n v="59.28"/>
    <s v="LINO-Delicateses"/>
    <s v="Ave. 5 de Mayo Porlamar"/>
    <x v="53"/>
    <s v="Nueva Esparta"/>
    <s v="4980"/>
    <x v="5"/>
    <n v="1938.375"/>
    <n v="-129.22499999999997"/>
    <n v="-188.50499999999997"/>
  </r>
  <r>
    <n v="10839"/>
    <x v="33"/>
    <x v="3"/>
    <x v="402"/>
    <d v="1996-03-18T00:00:00"/>
    <d v="1996-02-22T00:00:00"/>
    <n v="3"/>
    <n v="35.43"/>
    <s v="Tradição Hipermercados"/>
    <s v="Av. Inês de Castro, 414"/>
    <x v="29"/>
    <s v="SP"/>
    <s v="05634-030"/>
    <x v="2"/>
    <n v="827.55"/>
    <n v="92.549999999999969"/>
    <n v="57.119999999999969"/>
  </r>
  <r>
    <n v="10840"/>
    <x v="67"/>
    <x v="2"/>
    <x v="402"/>
    <d v="1996-04-01T00:00:00"/>
    <d v="1996-03-18T00:00:00"/>
    <n v="2"/>
    <n v="2.71"/>
    <s v="LINO-Delicateses"/>
    <s v="Ave. 5 de Mayo Porlamar"/>
    <x v="53"/>
    <s v="Nueva Esparta"/>
    <s v="4980"/>
    <x v="5"/>
    <n v="211.2"/>
    <n v="8.4000000000000021"/>
    <n v="5.6900000000000022"/>
  </r>
  <r>
    <n v="10841"/>
    <x v="4"/>
    <x v="0"/>
    <x v="403"/>
    <d v="1996-03-19T00:00:00"/>
    <d v="1996-02-29T00:00:00"/>
    <n v="2"/>
    <n v="424.3"/>
    <s v="Suprêmes délices"/>
    <s v="Boulevard Tirou, 255"/>
    <x v="4"/>
    <s v="Unknown"/>
    <s v="B-6000"/>
    <x v="3"/>
    <n v="4581"/>
    <n v="916.2"/>
    <n v="491.90000000000003"/>
  </r>
  <r>
    <n v="10842"/>
    <x v="23"/>
    <x v="5"/>
    <x v="403"/>
    <d v="1996-03-19T00:00:00"/>
    <d v="1996-02-29T00:00:00"/>
    <n v="3"/>
    <n v="54.42"/>
    <s v="Tortuga Restaurante"/>
    <s v="Avda. Azteca 123"/>
    <x v="10"/>
    <s v="Unknown"/>
    <s v="05033"/>
    <x v="7"/>
    <n v="975"/>
    <n v="368.8"/>
    <n v="314.38"/>
  </r>
  <r>
    <n v="10843"/>
    <x v="3"/>
    <x v="2"/>
    <x v="404"/>
    <d v="1996-03-20T00:00:00"/>
    <d v="1996-02-26T00:00:00"/>
    <n v="2"/>
    <n v="9.26"/>
    <s v="Victuailles en stock"/>
    <s v="2, rue du Commerce"/>
    <x v="3"/>
    <s v="Unknown"/>
    <s v="69004"/>
    <x v="0"/>
    <n v="159"/>
    <n v="-10.599999999999994"/>
    <n v="-19.859999999999992"/>
  </r>
  <r>
    <n v="10844"/>
    <x v="54"/>
    <x v="6"/>
    <x v="404"/>
    <d v="1996-03-20T00:00:00"/>
    <d v="1996-02-26T00:00:00"/>
    <n v="2"/>
    <n v="25.22"/>
    <s v="Piccolo und mehr"/>
    <s v="Geislweg 14"/>
    <x v="44"/>
    <s v="Unknown"/>
    <s v="5020"/>
    <x v="6"/>
    <n v="735"/>
    <n v="392"/>
    <n v="366.78"/>
  </r>
  <r>
    <n v="10845"/>
    <x v="21"/>
    <x v="6"/>
    <x v="404"/>
    <d v="1996-03-06T00:00:00"/>
    <d v="1996-03-01T00:00:00"/>
    <n v="1"/>
    <n v="212.98"/>
    <s v="QUICK-Stop"/>
    <s v="Taucherstraße 10"/>
    <x v="20"/>
    <s v="Unknown"/>
    <s v="01307"/>
    <x v="1"/>
    <n v="3812.7"/>
    <n v="624.29999999999995"/>
    <n v="411.31999999999994"/>
  </r>
  <r>
    <n v="10846"/>
    <x v="4"/>
    <x v="7"/>
    <x v="405"/>
    <d v="1996-04-04T00:00:00"/>
    <d v="1996-02-23T00:00:00"/>
    <n v="3"/>
    <n v="56.46"/>
    <s v="Suprêmes délices"/>
    <s v="Boulevard Tirou, 255"/>
    <x v="4"/>
    <s v="Unknown"/>
    <s v="B-6000"/>
    <x v="3"/>
    <n v="1112"/>
    <n v="294.39999999999998"/>
    <n v="237.93999999999997"/>
  </r>
  <r>
    <n v="10847"/>
    <x v="45"/>
    <x v="2"/>
    <x v="405"/>
    <d v="1996-03-07T00:00:00"/>
    <d v="1996-03-12T00:00:00"/>
    <n v="3"/>
    <n v="487.57"/>
    <s v="Save-a-lot Markets"/>
    <s v="187 Suffolk Ln."/>
    <x v="38"/>
    <s v="ID"/>
    <s v="83720"/>
    <x v="8"/>
    <n v="4931.92"/>
    <n v="0.72000000000018716"/>
    <n v="-486.8499999999998"/>
  </r>
  <r>
    <n v="10848"/>
    <x v="72"/>
    <x v="8"/>
    <x v="406"/>
    <d v="1996-03-22T00:00:00"/>
    <d v="1996-02-29T00:00:00"/>
    <n v="2"/>
    <n v="38.24"/>
    <s v="Consolidated Holdings"/>
    <s v="Berkeley Gardens_x000a_12  Brewery "/>
    <x v="28"/>
    <s v="Unknown"/>
    <s v="WX1 6LT"/>
    <x v="13"/>
    <n v="931.5"/>
    <n v="290.70000000000005"/>
    <n v="252.46000000000004"/>
  </r>
  <r>
    <n v="10849"/>
    <x v="44"/>
    <x v="4"/>
    <x v="406"/>
    <d v="1996-03-22T00:00:00"/>
    <d v="1996-03-01T00:00:00"/>
    <n v="2"/>
    <n v="0.56000000000000005"/>
    <s v="Königlich Essen"/>
    <s v="Maubelstr. 90"/>
    <x v="37"/>
    <s v="Unknown"/>
    <s v="14776"/>
    <x v="1"/>
    <n v="967.81899999999996"/>
    <n v="127.61900000000003"/>
    <n v="127.05900000000003"/>
  </r>
  <r>
    <n v="10850"/>
    <x v="3"/>
    <x v="5"/>
    <x v="406"/>
    <d v="1996-04-05T00:00:00"/>
    <d v="1996-03-01T00:00:00"/>
    <n v="1"/>
    <n v="49.19"/>
    <s v="Victuailles en stock"/>
    <s v="2, rue du Commerce"/>
    <x v="3"/>
    <s v="Unknown"/>
    <s v="69004"/>
    <x v="0"/>
    <n v="629"/>
    <n v="137"/>
    <n v="87.81"/>
  </r>
  <r>
    <n v="10851"/>
    <x v="29"/>
    <x v="0"/>
    <x v="407"/>
    <d v="1996-03-25T00:00:00"/>
    <d v="1996-03-04T00:00:00"/>
    <n v="1"/>
    <n v="160.55000000000001"/>
    <s v="Ricardo Adocicados"/>
    <s v="Av. Copacabana, 267"/>
    <x v="2"/>
    <s v="RJ"/>
    <s v="02389-890"/>
    <x v="2"/>
    <n v="2603"/>
    <n v="425"/>
    <n v="264.45"/>
  </r>
  <r>
    <n v="10852"/>
    <x v="13"/>
    <x v="6"/>
    <x v="407"/>
    <d v="1996-03-11T00:00:00"/>
    <d v="1996-03-01T00:00:00"/>
    <n v="1"/>
    <n v="174.05"/>
    <s v="Rattlesnake Canyon Grocery"/>
    <s v="2817 Milton Dr."/>
    <x v="12"/>
    <s v="NM"/>
    <s v="87110"/>
    <x v="8"/>
    <n v="2984"/>
    <n v="598.79999999999995"/>
    <n v="424.74999999999994"/>
  </r>
  <r>
    <n v="10853"/>
    <x v="76"/>
    <x v="4"/>
    <x v="408"/>
    <d v="1996-03-26T00:00:00"/>
    <d v="1996-03-05T00:00:00"/>
    <n v="2"/>
    <n v="53.83"/>
    <s v="Blauer See Delikatessen"/>
    <s v="Forsterstr. 57"/>
    <x v="60"/>
    <s v="Unknown"/>
    <s v="68306"/>
    <x v="1"/>
    <n v="625"/>
    <n v="125"/>
    <n v="71.17"/>
  </r>
  <r>
    <n v="10854"/>
    <x v="9"/>
    <x v="3"/>
    <x v="408"/>
    <d v="1996-03-26T00:00:00"/>
    <d v="1996-03-07T00:00:00"/>
    <n v="2"/>
    <n v="100.22"/>
    <s v="Ernst Handel"/>
    <s v="Kirchgasse 6"/>
    <x v="9"/>
    <s v="Unknown"/>
    <s v="8010"/>
    <x v="6"/>
    <n v="2966.5"/>
    <n v="174.49999999999972"/>
    <n v="74.279999999999717"/>
  </r>
  <r>
    <n v="10855"/>
    <x v="37"/>
    <x v="3"/>
    <x v="408"/>
    <d v="1996-03-26T00:00:00"/>
    <d v="1996-03-06T00:00:00"/>
    <n v="1"/>
    <n v="170.97"/>
    <s v="Old World Delicatessen"/>
    <s v="2743 Bering St."/>
    <x v="33"/>
    <s v="AK"/>
    <s v="99508"/>
    <x v="8"/>
    <n v="2227.8874999999998"/>
    <n v="544.28750000000002"/>
    <n v="373.3175"/>
  </r>
  <r>
    <n v="10856"/>
    <x v="59"/>
    <x v="3"/>
    <x v="409"/>
    <d v="1996-03-27T00:00:00"/>
    <d v="1996-03-12T00:00:00"/>
    <n v="2"/>
    <n v="58.43"/>
    <s v="Antonio Moreno Taquería"/>
    <s v="Mataderos  2312"/>
    <x v="10"/>
    <s v="Unknown"/>
    <s v="05023"/>
    <x v="7"/>
    <n v="660"/>
    <n v="160"/>
    <n v="101.57"/>
  </r>
  <r>
    <n v="10857"/>
    <x v="25"/>
    <x v="6"/>
    <x v="409"/>
    <d v="1996-03-27T00:00:00"/>
    <d v="1996-03-08T00:00:00"/>
    <n v="2"/>
    <n v="188.85"/>
    <s v="Berglunds snabbköp"/>
    <s v="Berguvsvägen  8"/>
    <x v="23"/>
    <s v="Unknown"/>
    <s v="S-958 22"/>
    <x v="9"/>
    <n v="2048.2125000000001"/>
    <n v="-53.287499999999959"/>
    <n v="-242.13749999999996"/>
  </r>
  <r>
    <n v="10858"/>
    <x v="88"/>
    <x v="7"/>
    <x v="410"/>
    <d v="1996-03-28T00:00:00"/>
    <d v="1996-03-05T00:00:00"/>
    <n v="1"/>
    <n v="52.51"/>
    <s v="La corne d'abondance"/>
    <s v="67, avenue de l'Europe"/>
    <x v="69"/>
    <s v="Unknown"/>
    <s v="78000"/>
    <x v="0"/>
    <n v="649"/>
    <n v="163.59999999999997"/>
    <n v="111.08999999999997"/>
  </r>
  <r>
    <n v="10859"/>
    <x v="17"/>
    <x v="5"/>
    <x v="410"/>
    <d v="1996-03-28T00:00:00"/>
    <d v="1996-03-04T00:00:00"/>
    <n v="2"/>
    <n v="76.099999999999994"/>
    <s v="Frankenversand"/>
    <s v="Berliner Platz 43"/>
    <x v="16"/>
    <s v="Unknown"/>
    <s v="80805"/>
    <x v="1"/>
    <n v="1078.6875"/>
    <n v="-69.812500000000043"/>
    <n v="-145.91250000000002"/>
  </r>
  <r>
    <n v="10860"/>
    <x v="86"/>
    <x v="3"/>
    <x v="410"/>
    <d v="1996-03-28T00:00:00"/>
    <d v="1996-03-06T00:00:00"/>
    <n v="3"/>
    <n v="19.260000000000002"/>
    <s v="France restauration"/>
    <s v="54, rue Royale"/>
    <x v="35"/>
    <s v="Unknown"/>
    <s v="44000"/>
    <x v="0"/>
    <n v="519"/>
    <n v="103.80000000000001"/>
    <n v="84.54"/>
  </r>
  <r>
    <n v="10861"/>
    <x v="19"/>
    <x v="2"/>
    <x v="411"/>
    <d v="1996-03-29T00:00:00"/>
    <d v="1996-03-19T00:00:00"/>
    <n v="2"/>
    <n v="14.93"/>
    <s v="White Clover Markets"/>
    <s v="1029 - 12th Ave. S."/>
    <x v="18"/>
    <s v="WA"/>
    <s v="98124"/>
    <x v="8"/>
    <n v="3523.4"/>
    <n v="704.80000000000007"/>
    <n v="689.87000000000012"/>
  </r>
  <r>
    <n v="10862"/>
    <x v="26"/>
    <x v="6"/>
    <x v="411"/>
    <d v="1996-04-12T00:00:00"/>
    <d v="1996-03-04T00:00:00"/>
    <n v="2"/>
    <n v="53.23"/>
    <s v="Lehmanns Marktstand"/>
    <s v="Magazinweg 7"/>
    <x v="24"/>
    <s v="Unknown"/>
    <s v="60528"/>
    <x v="1"/>
    <n v="581"/>
    <n v="291.2"/>
    <n v="237.97"/>
  </r>
  <r>
    <n v="10863"/>
    <x v="8"/>
    <x v="2"/>
    <x v="412"/>
    <d v="1996-04-01T00:00:00"/>
    <d v="1996-03-19T00:00:00"/>
    <n v="2"/>
    <n v="30.26"/>
    <s v="HILARIÓN-Abastos"/>
    <s v="Carrera 22 con Ave. Carlos Soublette #8-35"/>
    <x v="8"/>
    <s v="Táchira"/>
    <s v="5022"/>
    <x v="5"/>
    <n v="441.15"/>
    <n v="25.949999999999967"/>
    <n v="-4.3100000000000342"/>
  </r>
  <r>
    <n v="10864"/>
    <x v="55"/>
    <x v="2"/>
    <x v="412"/>
    <d v="1996-04-01T00:00:00"/>
    <d v="1996-03-11T00:00:00"/>
    <n v="2"/>
    <n v="3.04"/>
    <s v="Around the Horn"/>
    <s v="Brook Farm_x000a_Stratford St. Mary"/>
    <x v="45"/>
    <s v="Essex"/>
    <s v="CO7 6JX"/>
    <x v="13"/>
    <n v="282"/>
    <n v="77.399999999999977"/>
    <n v="74.359999999999971"/>
  </r>
  <r>
    <n v="10865"/>
    <x v="21"/>
    <x v="7"/>
    <x v="412"/>
    <d v="1996-03-18T00:00:00"/>
    <d v="1996-03-14T00:00:00"/>
    <n v="1"/>
    <n v="348.14"/>
    <s v="QUICK-Stop"/>
    <s v="Taucherstraße 10"/>
    <x v="20"/>
    <s v="Unknown"/>
    <s v="01307"/>
    <x v="1"/>
    <n v="16387.5"/>
    <n v="2587.4999999999986"/>
    <n v="2239.3599999999988"/>
  </r>
  <r>
    <n v="10866"/>
    <x v="25"/>
    <x v="0"/>
    <x v="413"/>
    <d v="1996-04-02T00:00:00"/>
    <d v="1996-03-14T00:00:00"/>
    <n v="1"/>
    <n v="109.11"/>
    <s v="Berglunds snabbköp"/>
    <s v="Berguvsvägen  8"/>
    <x v="23"/>
    <s v="Unknown"/>
    <s v="S-958 22"/>
    <x v="9"/>
    <n v="1096.1999999999998"/>
    <n v="-72.599999999999937"/>
    <n v="-181.70999999999992"/>
  </r>
  <r>
    <n v="10867"/>
    <x v="38"/>
    <x v="1"/>
    <x v="413"/>
    <d v="1996-04-16T00:00:00"/>
    <d v="1996-03-13T00:00:00"/>
    <n v="1"/>
    <n v="1.93"/>
    <s v="Lonesome Pine Restaurant"/>
    <s v="89 Chiaroscuro Rd."/>
    <x v="34"/>
    <s v="OR"/>
    <s v="97219"/>
    <x v="8"/>
    <n v="98.399999999999991"/>
    <n v="19.799999999999994"/>
    <n v="17.869999999999994"/>
  </r>
  <r>
    <n v="10868"/>
    <x v="62"/>
    <x v="8"/>
    <x v="414"/>
    <d v="1996-04-03T00:00:00"/>
    <d v="1996-03-25T00:00:00"/>
    <n v="2"/>
    <n v="191.27"/>
    <s v="Queen Cozinha"/>
    <s v="Alameda dos Canàrios, 891"/>
    <x v="29"/>
    <s v="SP"/>
    <s v="05487-020"/>
    <x v="2"/>
    <n v="1920.6"/>
    <n v="318.60000000000002"/>
    <n v="127.33000000000001"/>
  </r>
  <r>
    <n v="10869"/>
    <x v="56"/>
    <x v="0"/>
    <x v="414"/>
    <d v="1996-04-03T00:00:00"/>
    <d v="1996-03-11T00:00:00"/>
    <n v="1"/>
    <n v="143.28"/>
    <s v="Seven Seas Imports"/>
    <s v="90 Wadhurst Rd."/>
    <x v="28"/>
    <s v="Unknown"/>
    <s v="OX15 4NB"/>
    <x v="13"/>
    <n v="1630"/>
    <n v="436"/>
    <n v="292.72000000000003"/>
  </r>
  <r>
    <n v="10870"/>
    <x v="63"/>
    <x v="0"/>
    <x v="414"/>
    <d v="1996-04-03T00:00:00"/>
    <d v="1996-03-15T00:00:00"/>
    <n v="3"/>
    <n v="12.04"/>
    <s v="Wolski Zajazd"/>
    <s v="ul. Filtrowa 68"/>
    <x v="49"/>
    <s v="Unknown"/>
    <s v="01-012"/>
    <x v="18"/>
    <n v="160"/>
    <n v="32"/>
    <n v="19.96"/>
  </r>
  <r>
    <n v="10871"/>
    <x v="48"/>
    <x v="4"/>
    <x v="415"/>
    <d v="1996-04-04T00:00:00"/>
    <d v="1996-03-12T00:00:00"/>
    <n v="2"/>
    <n v="112.27"/>
    <s v="Bon app'"/>
    <s v="12, rue des Bouchers"/>
    <x v="40"/>
    <s v="Unknown"/>
    <s v="13008"/>
    <x v="0"/>
    <n v="1979.23"/>
    <n v="513.2299999999999"/>
    <n v="400.95999999999992"/>
  </r>
  <r>
    <n v="10872"/>
    <x v="36"/>
    <x v="0"/>
    <x v="415"/>
    <d v="1996-04-04T00:00:00"/>
    <d v="1996-03-11T00:00:00"/>
    <n v="2"/>
    <n v="175.32"/>
    <s v="Godos Cocina Típica"/>
    <s v="C/ Romero, 33"/>
    <x v="32"/>
    <s v="Unknown"/>
    <s v="41101"/>
    <x v="12"/>
    <n v="2058.46"/>
    <n v="473.65999999999974"/>
    <n v="298.33999999999975"/>
  </r>
  <r>
    <n v="10873"/>
    <x v="83"/>
    <x v="2"/>
    <x v="416"/>
    <d v="1996-04-05T00:00:00"/>
    <d v="1996-03-11T00:00:00"/>
    <n v="1"/>
    <n v="0.82"/>
    <s v="Wilman Kala"/>
    <s v="Keskuskatu 45"/>
    <x v="65"/>
    <s v="Unknown"/>
    <s v="21240"/>
    <x v="10"/>
    <n v="336.8"/>
    <n v="67.600000000000009"/>
    <n v="66.780000000000015"/>
  </r>
  <r>
    <n v="10874"/>
    <x v="36"/>
    <x v="0"/>
    <x v="416"/>
    <d v="1996-04-05T00:00:00"/>
    <d v="1996-03-13T00:00:00"/>
    <n v="2"/>
    <n v="19.579999999999998"/>
    <s v="Godos Cocina Típica"/>
    <s v="C/ Romero, 33"/>
    <x v="32"/>
    <s v="Unknown"/>
    <s v="41101"/>
    <x v="12"/>
    <n v="310"/>
    <n v="61.999999999999993"/>
    <n v="42.419999999999995"/>
  </r>
  <r>
    <n v="10875"/>
    <x v="25"/>
    <x v="2"/>
    <x v="416"/>
    <d v="1996-04-05T00:00:00"/>
    <d v="1996-04-02T00:00:00"/>
    <n v="2"/>
    <n v="32.369999999999997"/>
    <s v="Berglunds snabbköp"/>
    <s v="Berguvsvägen  8"/>
    <x v="23"/>
    <s v="Unknown"/>
    <s v="S-958 22"/>
    <x v="9"/>
    <n v="709.55"/>
    <n v="127.45000000000002"/>
    <n v="95.080000000000013"/>
  </r>
  <r>
    <n v="10876"/>
    <x v="48"/>
    <x v="8"/>
    <x v="417"/>
    <d v="1996-04-08T00:00:00"/>
    <d v="1996-03-14T00:00:00"/>
    <n v="3"/>
    <n v="60.42"/>
    <s v="Bon app'"/>
    <s v="12, rue des Bouchers"/>
    <x v="40"/>
    <s v="Unknown"/>
    <s v="13008"/>
    <x v="0"/>
    <n v="917"/>
    <n v="183.39999999999998"/>
    <n v="122.97999999999998"/>
  </r>
  <r>
    <n v="10877"/>
    <x v="29"/>
    <x v="5"/>
    <x v="417"/>
    <d v="1996-04-08T00:00:00"/>
    <d v="1996-03-21T00:00:00"/>
    <n v="1"/>
    <n v="38.06"/>
    <s v="Ricardo Adocicados"/>
    <s v="Av. Copacabana, 267"/>
    <x v="2"/>
    <s v="RJ"/>
    <s v="02389-890"/>
    <x v="2"/>
    <n v="1955.125"/>
    <n v="288.12499999999994"/>
    <n v="250.06499999999994"/>
  </r>
  <r>
    <n v="10878"/>
    <x v="21"/>
    <x v="2"/>
    <x v="418"/>
    <d v="1996-04-09T00:00:00"/>
    <d v="1996-03-14T00:00:00"/>
    <n v="1"/>
    <n v="46.69"/>
    <s v="QUICK-Stop"/>
    <s v="Taucherstraße 10"/>
    <x v="20"/>
    <s v="Unknown"/>
    <s v="01307"/>
    <x v="1"/>
    <n v="1539"/>
    <n v="243.00000000000011"/>
    <n v="196.31000000000012"/>
  </r>
  <r>
    <n v="10879"/>
    <x v="83"/>
    <x v="3"/>
    <x v="418"/>
    <d v="1996-04-09T00:00:00"/>
    <d v="1996-03-14T00:00:00"/>
    <n v="3"/>
    <n v="8.5"/>
    <s v="Wilman Kala"/>
    <s v="Keskuskatu 45"/>
    <x v="65"/>
    <s v="Unknown"/>
    <s v="21240"/>
    <x v="10"/>
    <n v="611.29999999999995"/>
    <n v="192.89999999999998"/>
    <n v="184.39999999999998"/>
  </r>
  <r>
    <n v="10880"/>
    <x v="14"/>
    <x v="8"/>
    <x v="418"/>
    <d v="1996-04-23T00:00:00"/>
    <d v="1996-03-20T00:00:00"/>
    <n v="1"/>
    <n v="88.01"/>
    <s v="Folk och fä HB"/>
    <s v="Åkergatan 24"/>
    <x v="13"/>
    <s v="Unknown"/>
    <s v="S-844 67"/>
    <x v="9"/>
    <n v="1500"/>
    <n v="120.00000000000001"/>
    <n v="31.990000000000009"/>
  </r>
  <r>
    <n v="10881"/>
    <x v="78"/>
    <x v="2"/>
    <x v="419"/>
    <d v="1996-04-10T00:00:00"/>
    <d v="1996-03-20T00:00:00"/>
    <n v="1"/>
    <n v="2.84"/>
    <s v="Cactus Comidas para llevar"/>
    <s v="Cerrito 333"/>
    <x v="55"/>
    <s v="Unknown"/>
    <s v="1010"/>
    <x v="20"/>
    <n v="150"/>
    <n v="54"/>
    <n v="51.16"/>
  </r>
  <r>
    <n v="10882"/>
    <x v="45"/>
    <x v="2"/>
    <x v="419"/>
    <d v="1996-04-10T00:00:00"/>
    <d v="1996-03-22T00:00:00"/>
    <n v="3"/>
    <n v="23.1"/>
    <s v="Save-a-lot Markets"/>
    <s v="187 Suffolk Ln."/>
    <x v="38"/>
    <s v="ID"/>
    <s v="83720"/>
    <x v="8"/>
    <n v="892.64"/>
    <n v="138.83999999999997"/>
    <n v="115.73999999999998"/>
  </r>
  <r>
    <n v="10883"/>
    <x v="38"/>
    <x v="6"/>
    <x v="420"/>
    <d v="1996-04-11T00:00:00"/>
    <d v="1996-03-22T00:00:00"/>
    <n v="3"/>
    <n v="0.53"/>
    <s v="Lonesome Pine Restaurant"/>
    <s v="89 Chiaroscuro Rd."/>
    <x v="34"/>
    <s v="OR"/>
    <s v="97219"/>
    <x v="8"/>
    <n v="36"/>
    <n v="7.1999999999999993"/>
    <n v="6.669999999999999"/>
  </r>
  <r>
    <n v="10884"/>
    <x v="82"/>
    <x v="2"/>
    <x v="420"/>
    <d v="1996-04-11T00:00:00"/>
    <d v="1996-03-15T00:00:00"/>
    <n v="2"/>
    <n v="90.97"/>
    <s v="Let's Stop N Shop"/>
    <s v="87 Polk St._x000a_Suite 5"/>
    <x v="64"/>
    <s v="CA"/>
    <s v="94117"/>
    <x v="8"/>
    <n v="1378.07"/>
    <n v="302.07000000000005"/>
    <n v="211.10000000000005"/>
  </r>
  <r>
    <n v="10885"/>
    <x v="4"/>
    <x v="1"/>
    <x v="420"/>
    <d v="1996-04-11T00:00:00"/>
    <d v="1996-03-20T00:00:00"/>
    <n v="3"/>
    <n v="5.64"/>
    <s v="Suprêmes délices"/>
    <s v="Boulevard Tirou, 255"/>
    <x v="4"/>
    <s v="Unknown"/>
    <s v="B-6000"/>
    <x v="3"/>
    <n v="1209"/>
    <n v="313.8"/>
    <n v="308.16000000000003"/>
  </r>
  <r>
    <n v="10886"/>
    <x v="2"/>
    <x v="5"/>
    <x v="421"/>
    <d v="1996-04-12T00:00:00"/>
    <d v="1996-04-01T00:00:00"/>
    <n v="1"/>
    <n v="4.99"/>
    <s v="Hanari Carnes"/>
    <s v="Rua do Paço, 67"/>
    <x v="2"/>
    <s v="RJ"/>
    <s v="05454-876"/>
    <x v="2"/>
    <n v="3127.5"/>
    <n v="695.5"/>
    <n v="690.51"/>
  </r>
  <r>
    <n v="10887"/>
    <x v="60"/>
    <x v="6"/>
    <x v="421"/>
    <d v="1996-04-12T00:00:00"/>
    <d v="1996-03-18T00:00:00"/>
    <n v="3"/>
    <n v="1.25"/>
    <s v="Galería del gastronómo"/>
    <s v="Rambla de Cataluña, 23"/>
    <x v="47"/>
    <s v="Unknown"/>
    <s v="8022"/>
    <x v="12"/>
    <n v="70"/>
    <n v="20.999999999999996"/>
    <n v="19.749999999999996"/>
  </r>
  <r>
    <n v="10888"/>
    <x v="36"/>
    <x v="5"/>
    <x v="422"/>
    <d v="1996-04-15T00:00:00"/>
    <d v="1996-03-25T00:00:00"/>
    <n v="2"/>
    <n v="51.87"/>
    <s v="Godos Cocina Típica"/>
    <s v="C/ Romero, 33"/>
    <x v="32"/>
    <s v="Unknown"/>
    <s v="41101"/>
    <x v="12"/>
    <n v="605"/>
    <n v="157"/>
    <n v="105.13"/>
  </r>
  <r>
    <n v="10889"/>
    <x v="13"/>
    <x v="4"/>
    <x v="422"/>
    <d v="1996-04-15T00:00:00"/>
    <d v="1996-03-25T00:00:00"/>
    <n v="3"/>
    <n v="280.61"/>
    <s v="Rattlesnake Canyon Grocery"/>
    <s v="2817 Milton Dr."/>
    <x v="12"/>
    <s v="NM"/>
    <s v="87110"/>
    <x v="8"/>
    <n v="11380"/>
    <n v="2555.9999999999995"/>
    <n v="2275.3899999999994"/>
  </r>
  <r>
    <n v="10890"/>
    <x v="41"/>
    <x v="8"/>
    <x v="422"/>
    <d v="1996-04-15T00:00:00"/>
    <d v="1996-03-20T00:00:00"/>
    <n v="1"/>
    <n v="32.76"/>
    <s v="Du monde entier"/>
    <s v="67, rue des Cinquante Otages"/>
    <x v="35"/>
    <s v="Unknown"/>
    <s v="44000"/>
    <x v="0"/>
    <n v="860.1"/>
    <n v="186.3"/>
    <n v="153.54000000000002"/>
  </r>
  <r>
    <n v="10891"/>
    <x v="26"/>
    <x v="8"/>
    <x v="423"/>
    <d v="1996-04-16T00:00:00"/>
    <d v="1996-03-21T00:00:00"/>
    <n v="2"/>
    <n v="20.37"/>
    <s v="Lehmanns Marktstand"/>
    <s v="Magazinweg 7"/>
    <x v="24"/>
    <s v="Unknown"/>
    <s v="60528"/>
    <x v="1"/>
    <n v="368.9325"/>
    <n v="58.432499999999976"/>
    <n v="38.062499999999972"/>
  </r>
  <r>
    <n v="10892"/>
    <x v="80"/>
    <x v="2"/>
    <x v="423"/>
    <d v="1996-04-16T00:00:00"/>
    <d v="1996-03-21T00:00:00"/>
    <n v="2"/>
    <n v="120.27"/>
    <s v="Maison Dewey"/>
    <s v="Rue Joseph-Bens 532"/>
    <x v="62"/>
    <s v="Unknown"/>
    <s v="B-1180"/>
    <x v="3"/>
    <n v="2090"/>
    <n v="330"/>
    <n v="209.73000000000002"/>
  </r>
  <r>
    <n v="10893"/>
    <x v="44"/>
    <x v="4"/>
    <x v="424"/>
    <d v="1996-04-17T00:00:00"/>
    <d v="1996-03-22T00:00:00"/>
    <n v="2"/>
    <n v="77.78"/>
    <s v="Königlich Essen"/>
    <s v="Maubelstr. 90"/>
    <x v="37"/>
    <s v="Unknown"/>
    <s v="14776"/>
    <x v="1"/>
    <n v="5502.11"/>
    <n v="1293.6100000000001"/>
    <n v="1215.8300000000002"/>
  </r>
  <r>
    <n v="10894"/>
    <x v="45"/>
    <x v="5"/>
    <x v="424"/>
    <d v="1996-04-17T00:00:00"/>
    <d v="1996-03-22T00:00:00"/>
    <n v="1"/>
    <n v="116.13"/>
    <s v="Save-a-lot Markets"/>
    <s v="187 Suffolk Ln."/>
    <x v="38"/>
    <s v="ID"/>
    <s v="83720"/>
    <x v="8"/>
    <n v="2753.1"/>
    <n v="434.6999999999997"/>
    <n v="318.56999999999971"/>
  </r>
  <r>
    <n v="10895"/>
    <x v="9"/>
    <x v="3"/>
    <x v="424"/>
    <d v="1996-04-17T00:00:00"/>
    <d v="1996-03-25T00:00:00"/>
    <n v="1"/>
    <n v="162.75"/>
    <s v="Ernst Handel"/>
    <s v="Kirchgasse 6"/>
    <x v="9"/>
    <s v="Unknown"/>
    <s v="8010"/>
    <x v="6"/>
    <n v="6379.4"/>
    <n v="1277.6999999999998"/>
    <n v="1114.9499999999998"/>
  </r>
  <r>
    <n v="10896"/>
    <x v="80"/>
    <x v="8"/>
    <x v="425"/>
    <d v="1996-04-18T00:00:00"/>
    <d v="1996-03-29T00:00:00"/>
    <n v="3"/>
    <n v="32.450000000000003"/>
    <s v="Maison Dewey"/>
    <s v="Rue Joseph-Bens 532"/>
    <x v="62"/>
    <s v="Unknown"/>
    <s v="B-1180"/>
    <x v="3"/>
    <n v="750.5"/>
    <n v="150.10000000000002"/>
    <n v="117.65000000000002"/>
  </r>
  <r>
    <n v="10897"/>
    <x v="34"/>
    <x v="3"/>
    <x v="425"/>
    <d v="1996-04-18T00:00:00"/>
    <d v="1996-03-27T00:00:00"/>
    <n v="2"/>
    <n v="603.54"/>
    <s v="Hungry Owl All-Night Grocers"/>
    <s v="8 Johnstown Road"/>
    <x v="30"/>
    <s v="Co. Cork"/>
    <s v="Unknown"/>
    <x v="14"/>
    <n v="10835.240000000002"/>
    <n v="2170.0400000000004"/>
    <n v="1566.5000000000005"/>
  </r>
  <r>
    <n v="10898"/>
    <x v="69"/>
    <x v="2"/>
    <x v="426"/>
    <d v="1996-04-19T00:00:00"/>
    <d v="1996-04-05T00:00:00"/>
    <n v="2"/>
    <n v="1.27"/>
    <s v="Océano Atlántico Ltda."/>
    <s v="Ing. Gustavo Moncada 8585_x000a_Piso 20-A"/>
    <x v="55"/>
    <s v="Unknown"/>
    <s v="1010"/>
    <x v="20"/>
    <n v="30"/>
    <n v="6.0000000000000009"/>
    <n v="4.7300000000000004"/>
  </r>
  <r>
    <n v="10899"/>
    <x v="28"/>
    <x v="0"/>
    <x v="426"/>
    <d v="1996-04-19T00:00:00"/>
    <d v="1996-03-28T00:00:00"/>
    <n v="3"/>
    <n v="1.21"/>
    <s v="LILA-Supermercado"/>
    <s v="Carrera 52 con Ave. Bolívar #65-98 Llano Largo"/>
    <x v="26"/>
    <s v="Lara"/>
    <s v="3508"/>
    <x v="5"/>
    <n v="122.39999999999999"/>
    <n v="7.1999999999999886"/>
    <n v="5.9899999999999887"/>
  </r>
  <r>
    <n v="10900"/>
    <x v="7"/>
    <x v="5"/>
    <x v="426"/>
    <d v="1996-04-19T00:00:00"/>
    <d v="1996-04-03T00:00:00"/>
    <n v="2"/>
    <n v="1.66"/>
    <s v="Wellington Importadora"/>
    <s v="Rua do Mercado, 12"/>
    <x v="7"/>
    <s v="SP"/>
    <s v="08737-363"/>
    <x v="2"/>
    <n v="33.75"/>
    <n v="4.9500000000000011"/>
    <n v="3.2900000000000009"/>
  </r>
  <r>
    <n v="10901"/>
    <x v="8"/>
    <x v="2"/>
    <x v="427"/>
    <d v="1996-04-22T00:00:00"/>
    <d v="1996-03-28T00:00:00"/>
    <n v="1"/>
    <n v="62.09"/>
    <s v="HILARIÓN-Abastos"/>
    <s v="Carrera 22 con Ave. Carlos Soublette #8-35"/>
    <x v="8"/>
    <s v="Táchira"/>
    <s v="5022"/>
    <x v="5"/>
    <n v="934.5"/>
    <n v="187.50000000000003"/>
    <n v="125.41000000000003"/>
  </r>
  <r>
    <n v="10902"/>
    <x v="14"/>
    <x v="5"/>
    <x v="427"/>
    <d v="1996-04-22T00:00:00"/>
    <d v="1996-04-02T00:00:00"/>
    <n v="1"/>
    <n v="44.15"/>
    <s v="Folk och fä HB"/>
    <s v="Åkergatan 24"/>
    <x v="13"/>
    <s v="Unknown"/>
    <s v="S-844 67"/>
    <x v="9"/>
    <n v="863.43"/>
    <n v="51.029999999999951"/>
    <n v="6.8799999999999528"/>
  </r>
  <r>
    <n v="10903"/>
    <x v="2"/>
    <x v="3"/>
    <x v="428"/>
    <d v="1996-04-23T00:00:00"/>
    <d v="1996-04-03T00:00:00"/>
    <n v="3"/>
    <n v="36.71"/>
    <s v="Hanari Carnes"/>
    <s v="Rua do Paço, 67"/>
    <x v="2"/>
    <s v="RJ"/>
    <s v="05454-876"/>
    <x v="2"/>
    <n v="932.05"/>
    <n v="374.25"/>
    <n v="337.54"/>
  </r>
  <r>
    <n v="10904"/>
    <x v="19"/>
    <x v="3"/>
    <x v="428"/>
    <d v="1996-04-23T00:00:00"/>
    <d v="1996-03-29T00:00:00"/>
    <n v="3"/>
    <n v="162.94999999999999"/>
    <s v="White Clover Markets"/>
    <s v="1029 - 12th Ave. S."/>
    <x v="18"/>
    <s v="WA"/>
    <s v="98124"/>
    <x v="8"/>
    <n v="1924.25"/>
    <n v="386.24999999999994"/>
    <n v="223.29999999999995"/>
  </r>
  <r>
    <n v="10905"/>
    <x v="7"/>
    <x v="4"/>
    <x v="428"/>
    <d v="1996-04-23T00:00:00"/>
    <d v="1996-04-05T00:00:00"/>
    <n v="2"/>
    <n v="13.72"/>
    <s v="Wellington Importadora"/>
    <s v="Rua do Mercado, 12"/>
    <x v="7"/>
    <s v="SP"/>
    <s v="08737-363"/>
    <x v="2"/>
    <n v="342"/>
    <n v="53.99999999999995"/>
    <n v="40.279999999999951"/>
  </r>
  <r>
    <n v="10906"/>
    <x v="63"/>
    <x v="2"/>
    <x v="429"/>
    <d v="1996-04-10T00:00:00"/>
    <d v="1996-04-02T00:00:00"/>
    <n v="3"/>
    <n v="26.29"/>
    <s v="Wolski Zajazd"/>
    <s v="ul. Filtrowa 68"/>
    <x v="49"/>
    <s v="Unknown"/>
    <s v="01-012"/>
    <x v="18"/>
    <n v="427.5"/>
    <n v="85.499999999999986"/>
    <n v="59.209999999999987"/>
  </r>
  <r>
    <n v="10907"/>
    <x v="87"/>
    <x v="1"/>
    <x v="429"/>
    <d v="1996-04-24T00:00:00"/>
    <d v="1996-03-29T00:00:00"/>
    <n v="3"/>
    <n v="9.19"/>
    <s v="Spécialités du monde"/>
    <s v="25, rue Lauriston"/>
    <x v="68"/>
    <s v="Unknown"/>
    <s v="75016"/>
    <x v="0"/>
    <n v="108.5"/>
    <n v="21.699999999999996"/>
    <n v="12.509999999999996"/>
  </r>
  <r>
    <n v="10908"/>
    <x v="30"/>
    <x v="2"/>
    <x v="430"/>
    <d v="1996-04-25T00:00:00"/>
    <d v="1996-04-05T00:00:00"/>
    <n v="2"/>
    <n v="32.96"/>
    <s v="Reggiani Caseifici"/>
    <s v="Strada Provinciale 124"/>
    <x v="27"/>
    <s v="Unknown"/>
    <s v="42100"/>
    <x v="11"/>
    <n v="663.1"/>
    <n v="200.7"/>
    <n v="167.73999999999998"/>
  </r>
  <r>
    <n v="10909"/>
    <x v="65"/>
    <x v="5"/>
    <x v="430"/>
    <d v="1996-04-25T00:00:00"/>
    <d v="1996-04-09T00:00:00"/>
    <n v="2"/>
    <n v="53.05"/>
    <s v="Santé Gourmet"/>
    <s v="Erling Skakkes gate 78"/>
    <x v="51"/>
    <s v="Unknown"/>
    <s v="4110"/>
    <x v="19"/>
    <n v="670"/>
    <n v="192.60000000000002"/>
    <n v="139.55000000000001"/>
  </r>
  <r>
    <n v="10910"/>
    <x v="83"/>
    <x v="5"/>
    <x v="430"/>
    <d v="1996-04-25T00:00:00"/>
    <d v="1996-04-03T00:00:00"/>
    <n v="3"/>
    <n v="38.11"/>
    <s v="Wilman Kala"/>
    <s v="Keskuskatu 45"/>
    <x v="65"/>
    <s v="Unknown"/>
    <s v="21240"/>
    <x v="10"/>
    <n v="452.9"/>
    <n v="91.3"/>
    <n v="53.19"/>
  </r>
  <r>
    <n v="10911"/>
    <x v="36"/>
    <x v="3"/>
    <x v="430"/>
    <d v="1996-04-25T00:00:00"/>
    <d v="1996-04-04T00:00:00"/>
    <n v="1"/>
    <n v="38.19"/>
    <s v="Godos Cocina Típica"/>
    <s v="C/ Romero, 33"/>
    <x v="32"/>
    <s v="Unknown"/>
    <s v="41101"/>
    <x v="12"/>
    <n v="858"/>
    <n v="192.60000000000002"/>
    <n v="154.41000000000003"/>
  </r>
  <r>
    <n v="10912"/>
    <x v="34"/>
    <x v="7"/>
    <x v="430"/>
    <d v="1996-04-25T00:00:00"/>
    <d v="1996-04-17T00:00:00"/>
    <n v="2"/>
    <n v="580.91"/>
    <s v="Hungry Owl All-Night Grocers"/>
    <s v="8 Johnstown Road"/>
    <x v="30"/>
    <s v="Co. Cork"/>
    <s v="Unknown"/>
    <x v="14"/>
    <n v="6200.55"/>
    <n v="-131.44999999999996"/>
    <n v="-712.3599999999999"/>
  </r>
  <r>
    <n v="10913"/>
    <x v="62"/>
    <x v="2"/>
    <x v="430"/>
    <d v="1996-04-25T00:00:00"/>
    <d v="1996-04-03T00:00:00"/>
    <n v="1"/>
    <n v="33.049999999999997"/>
    <s v="Queen Cozinha"/>
    <s v="Alameda dos Canàrios, 891"/>
    <x v="29"/>
    <s v="SP"/>
    <s v="05487-020"/>
    <x v="2"/>
    <n v="768.75"/>
    <n v="1.7499999999999645"/>
    <n v="-31.300000000000033"/>
  </r>
  <r>
    <n v="10914"/>
    <x v="62"/>
    <x v="1"/>
    <x v="431"/>
    <d v="1996-04-26T00:00:00"/>
    <d v="1996-04-01T00:00:00"/>
    <n v="1"/>
    <n v="21.19"/>
    <s v="Queen Cozinha"/>
    <s v="Alameda dos Canàrios, 891"/>
    <x v="29"/>
    <s v="SP"/>
    <s v="05487-020"/>
    <x v="2"/>
    <n v="537.5"/>
    <n v="107.50000000000001"/>
    <n v="86.310000000000016"/>
  </r>
  <r>
    <n v="10915"/>
    <x v="23"/>
    <x v="7"/>
    <x v="431"/>
    <d v="1996-04-26T00:00:00"/>
    <d v="1996-04-01T00:00:00"/>
    <n v="2"/>
    <n v="3.51"/>
    <s v="Tortuga Restaurante"/>
    <s v="Avda. Azteca 123"/>
    <x v="10"/>
    <s v="Unknown"/>
    <s v="05033"/>
    <x v="7"/>
    <n v="539.5"/>
    <n v="108.5"/>
    <n v="104.99"/>
  </r>
  <r>
    <n v="10916"/>
    <x v="73"/>
    <x v="5"/>
    <x v="431"/>
    <d v="1996-04-26T00:00:00"/>
    <d v="1996-04-08T00:00:00"/>
    <n v="2"/>
    <n v="63.77"/>
    <s v="Rancho grande"/>
    <s v="Av. del Libertador 900"/>
    <x v="55"/>
    <s v="Unknown"/>
    <s v="1010"/>
    <x v="20"/>
    <n v="686.7"/>
    <n v="137.69999999999999"/>
    <n v="73.929999999999978"/>
  </r>
  <r>
    <n v="10917"/>
    <x v="27"/>
    <x v="2"/>
    <x v="432"/>
    <d v="1996-04-29T00:00:00"/>
    <d v="1996-04-10T00:00:00"/>
    <n v="2"/>
    <n v="8.2899999999999991"/>
    <s v="Romero y tomillo"/>
    <s v="Gran Vía, 1"/>
    <x v="25"/>
    <s v="Unknown"/>
    <s v="28001"/>
    <x v="12"/>
    <n v="365.89"/>
    <n v="73.19"/>
    <n v="64.900000000000006"/>
  </r>
  <r>
    <n v="10918"/>
    <x v="66"/>
    <x v="3"/>
    <x v="432"/>
    <d v="1996-04-29T00:00:00"/>
    <d v="1996-04-10T00:00:00"/>
    <n v="3"/>
    <n v="48.83"/>
    <s v="Bottom-Dollar Markets"/>
    <s v="23 Tsawassen Blvd."/>
    <x v="52"/>
    <s v="BC"/>
    <s v="T2F 8M4"/>
    <x v="16"/>
    <n v="1447.5"/>
    <n v="-96.5"/>
    <n v="-145.32999999999998"/>
  </r>
  <r>
    <n v="10919"/>
    <x v="67"/>
    <x v="7"/>
    <x v="432"/>
    <d v="1996-04-29T00:00:00"/>
    <d v="1996-04-03T00:00:00"/>
    <n v="2"/>
    <n v="19.8"/>
    <s v="LINO-Delicateses"/>
    <s v="Ave. 5 de Mayo Porlamar"/>
    <x v="53"/>
    <s v="Nueva Esparta"/>
    <s v="4980"/>
    <x v="5"/>
    <n v="1122.8"/>
    <n v="259.99999999999994"/>
    <n v="240.19999999999993"/>
  </r>
  <r>
    <n v="10920"/>
    <x v="55"/>
    <x v="2"/>
    <x v="433"/>
    <d v="1996-04-30T00:00:00"/>
    <d v="1996-04-08T00:00:00"/>
    <n v="2"/>
    <n v="29.61"/>
    <s v="Around the Horn"/>
    <s v="Brook Farm_x000a_Stratford St. Mary"/>
    <x v="45"/>
    <s v="Essex"/>
    <s v="CO7 6JX"/>
    <x v="13"/>
    <n v="390"/>
    <n v="140.39999999999998"/>
    <n v="110.78999999999998"/>
  </r>
  <r>
    <n v="10921"/>
    <x v="61"/>
    <x v="5"/>
    <x v="433"/>
    <d v="1996-05-14T00:00:00"/>
    <d v="1996-04-08T00:00:00"/>
    <n v="1"/>
    <n v="176.48"/>
    <s v="Vaffeljernet"/>
    <s v="Smagsløget 45"/>
    <x v="48"/>
    <s v="Unknown"/>
    <s v="8200"/>
    <x v="17"/>
    <n v="1936"/>
    <n v="387.99999999999989"/>
    <n v="211.5199999999999"/>
  </r>
  <r>
    <n v="10922"/>
    <x v="2"/>
    <x v="0"/>
    <x v="433"/>
    <d v="1996-04-30T00:00:00"/>
    <d v="1996-04-04T00:00:00"/>
    <n v="3"/>
    <n v="62.74"/>
    <s v="Hanari Carnes"/>
    <s v="Rua do Paço, 67"/>
    <x v="2"/>
    <s v="RJ"/>
    <s v="05454-876"/>
    <x v="2"/>
    <n v="742.5"/>
    <n v="148.5"/>
    <n v="85.759999999999991"/>
  </r>
  <r>
    <n v="10923"/>
    <x v="53"/>
    <x v="8"/>
    <x v="433"/>
    <d v="1996-05-14T00:00:00"/>
    <d v="1996-04-12T00:00:00"/>
    <n v="3"/>
    <n v="68.260000000000005"/>
    <s v="La maison d'Asie"/>
    <s v="1 rue Alsace-Lorraine"/>
    <x v="43"/>
    <s v="Unknown"/>
    <s v="31000"/>
    <x v="0"/>
    <n v="748.8"/>
    <n v="47.60000000000008"/>
    <n v="-20.659999999999926"/>
  </r>
  <r>
    <n v="10924"/>
    <x v="25"/>
    <x v="3"/>
    <x v="434"/>
    <d v="1996-05-01T00:00:00"/>
    <d v="1996-05-08T00:00:00"/>
    <n v="2"/>
    <n v="151.52000000000001"/>
    <s v="Berglunds snabbköp"/>
    <s v="Berguvsvägen  8"/>
    <x v="23"/>
    <s v="Unknown"/>
    <s v="S-958 22"/>
    <x v="9"/>
    <n v="1835.7"/>
    <n v="210.50000000000006"/>
    <n v="58.980000000000047"/>
  </r>
  <r>
    <n v="10925"/>
    <x v="2"/>
    <x v="3"/>
    <x v="434"/>
    <d v="1996-05-01T00:00:00"/>
    <d v="1996-04-12T00:00:00"/>
    <n v="1"/>
    <n v="2.27"/>
    <s v="Hanari Carnes"/>
    <s v="Rua do Paço, 67"/>
    <x v="2"/>
    <s v="RJ"/>
    <s v="05454-876"/>
    <x v="2"/>
    <n v="475.15"/>
    <n v="27.949999999999989"/>
    <n v="25.679999999999989"/>
  </r>
  <r>
    <n v="10926"/>
    <x v="39"/>
    <x v="2"/>
    <x v="434"/>
    <d v="1996-05-01T00:00:00"/>
    <d v="1996-04-10T00:00:00"/>
    <n v="3"/>
    <n v="39.92"/>
    <s v="Ana Trujillo Emparedados y helados"/>
    <s v="Avda. de la Constitución 2222"/>
    <x v="10"/>
    <s v="Unknown"/>
    <s v="05021"/>
    <x v="7"/>
    <n v="514.4"/>
    <n v="117.69999999999996"/>
    <n v="77.779999999999959"/>
  </r>
  <r>
    <n v="10927"/>
    <x v="88"/>
    <x v="2"/>
    <x v="435"/>
    <d v="1996-05-02T00:00:00"/>
    <d v="1996-05-08T00:00:00"/>
    <n v="1"/>
    <n v="19.79"/>
    <s v="La corne d'abondance"/>
    <s v="67, avenue de l'Europe"/>
    <x v="69"/>
    <s v="Unknown"/>
    <s v="78000"/>
    <x v="0"/>
    <n v="800"/>
    <n v="160"/>
    <n v="140.21"/>
  </r>
  <r>
    <n v="10928"/>
    <x v="60"/>
    <x v="5"/>
    <x v="435"/>
    <d v="1996-05-02T00:00:00"/>
    <d v="1996-04-17T00:00:00"/>
    <n v="1"/>
    <n v="1.36"/>
    <s v="Galería del gastronómo"/>
    <s v="Rambla de Cataluña, 23"/>
    <x v="47"/>
    <s v="Unknown"/>
    <s v="8022"/>
    <x v="12"/>
    <n v="137.5"/>
    <n v="27.5"/>
    <n v="26.14"/>
  </r>
  <r>
    <n v="10929"/>
    <x v="17"/>
    <x v="1"/>
    <x v="435"/>
    <d v="1996-05-02T00:00:00"/>
    <d v="1996-04-11T00:00:00"/>
    <n v="1"/>
    <n v="33.93"/>
    <s v="Frankenversand"/>
    <s v="Berliner Platz 43"/>
    <x v="16"/>
    <s v="Unknown"/>
    <s v="80805"/>
    <x v="1"/>
    <n v="1174.75"/>
    <n v="234.95"/>
    <n v="201.01999999999998"/>
  </r>
  <r>
    <n v="10930"/>
    <x v="4"/>
    <x v="2"/>
    <x v="436"/>
    <d v="1996-05-17T00:00:00"/>
    <d v="1996-04-17T00:00:00"/>
    <n v="3"/>
    <n v="15.55"/>
    <s v="Suprêmes délices"/>
    <s v="Boulevard Tirou, 255"/>
    <x v="4"/>
    <s v="Unknown"/>
    <s v="B-6000"/>
    <x v="3"/>
    <n v="2255.5"/>
    <n v="292.00000000000011"/>
    <n v="276.4500000000001"/>
  </r>
  <r>
    <n v="10931"/>
    <x v="6"/>
    <x v="2"/>
    <x v="436"/>
    <d v="1996-04-19T00:00:00"/>
    <d v="1996-04-18T00:00:00"/>
    <n v="2"/>
    <n v="13.6"/>
    <s v="Richter Supermarkt"/>
    <s v="Starenweg 5"/>
    <x v="6"/>
    <s v="Unknown"/>
    <s v="1204"/>
    <x v="4"/>
    <n v="799.2"/>
    <n v="129.6"/>
    <n v="116"/>
  </r>
  <r>
    <n v="10932"/>
    <x v="48"/>
    <x v="6"/>
    <x v="436"/>
    <d v="1996-05-03T00:00:00"/>
    <d v="1996-04-23T00:00:00"/>
    <n v="1"/>
    <n v="134.63999999999999"/>
    <s v="Bon app'"/>
    <s v="12, rue des Bouchers"/>
    <x v="40"/>
    <s v="Unknown"/>
    <s v="13008"/>
    <x v="0"/>
    <n v="1788.6299999999999"/>
    <n v="251.2299999999999"/>
    <n v="116.58999999999992"/>
  </r>
  <r>
    <n v="10933"/>
    <x v="42"/>
    <x v="1"/>
    <x v="436"/>
    <d v="1996-05-03T00:00:00"/>
    <d v="1996-04-15T00:00:00"/>
    <n v="3"/>
    <n v="54.15"/>
    <s v="Island Trading"/>
    <s v="Garden House_x000a_Crowther Way"/>
    <x v="36"/>
    <s v="Isle of Wight"/>
    <s v="PO31 7PJ"/>
    <x v="13"/>
    <n v="920.6"/>
    <n v="184.19999999999996"/>
    <n v="130.04999999999995"/>
  </r>
  <r>
    <n v="10934"/>
    <x v="26"/>
    <x v="3"/>
    <x v="437"/>
    <d v="1996-05-06T00:00:00"/>
    <d v="1996-04-11T00:00:00"/>
    <n v="3"/>
    <n v="32.01"/>
    <s v="Lehmanns Marktstand"/>
    <s v="Magazinweg 7"/>
    <x v="24"/>
    <s v="Unknown"/>
    <s v="60528"/>
    <x v="1"/>
    <n v="500"/>
    <n v="180"/>
    <n v="147.99"/>
  </r>
  <r>
    <n v="10935"/>
    <x v="7"/>
    <x v="2"/>
    <x v="437"/>
    <d v="1996-05-06T00:00:00"/>
    <d v="1996-04-17T00:00:00"/>
    <n v="3"/>
    <n v="47.59"/>
    <s v="Wellington Importadora"/>
    <s v="Rua do Mercado, 12"/>
    <x v="7"/>
    <s v="SP"/>
    <s v="08737-363"/>
    <x v="2"/>
    <n v="619.5"/>
    <n v="59.499999999999993"/>
    <n v="11.909999999999989"/>
  </r>
  <r>
    <n v="10936"/>
    <x v="79"/>
    <x v="3"/>
    <x v="437"/>
    <d v="1996-05-06T00:00:00"/>
    <d v="1996-04-17T00:00:00"/>
    <n v="2"/>
    <n v="33.68"/>
    <s v="Great Lakes Food Market"/>
    <s v="2732 Baker Blvd."/>
    <x v="61"/>
    <s v="OR"/>
    <s v="97403"/>
    <x v="8"/>
    <n v="456"/>
    <n v="5.3290705182007514E-14"/>
    <n v="-33.67999999999995"/>
  </r>
  <r>
    <n v="10937"/>
    <x v="78"/>
    <x v="8"/>
    <x v="438"/>
    <d v="1996-04-23T00:00:00"/>
    <d v="1996-04-12T00:00:00"/>
    <n v="3"/>
    <n v="31.51"/>
    <s v="Cactus Comidas para llevar"/>
    <s v="Cerrito 333"/>
    <x v="55"/>
    <s v="Unknown"/>
    <s v="1010"/>
    <x v="20"/>
    <n v="644.79999999999995"/>
    <n v="157.60000000000002"/>
    <n v="126.09000000000002"/>
  </r>
  <r>
    <n v="10938"/>
    <x v="21"/>
    <x v="3"/>
    <x v="438"/>
    <d v="1996-05-07T00:00:00"/>
    <d v="1996-04-15T00:00:00"/>
    <n v="2"/>
    <n v="31.89"/>
    <s v="QUICK-Stop"/>
    <s v="Taucherstraße 10"/>
    <x v="20"/>
    <s v="Unknown"/>
    <s v="01307"/>
    <x v="1"/>
    <n v="2731.875"/>
    <n v="-182.12499999999986"/>
    <n v="-214.01499999999987"/>
  </r>
  <r>
    <n v="10939"/>
    <x v="22"/>
    <x v="7"/>
    <x v="438"/>
    <d v="1996-05-07T00:00:00"/>
    <d v="1996-04-12T00:00:00"/>
    <n v="2"/>
    <n v="76.33"/>
    <s v="Magazzini Alimentari Riuniti"/>
    <s v="Via Ludovico il Moro 22"/>
    <x v="21"/>
    <s v="Unknown"/>
    <s v="24100"/>
    <x v="11"/>
    <n v="637.5"/>
    <n v="93.499999999999972"/>
    <n v="17.169999999999973"/>
  </r>
  <r>
    <n v="10940"/>
    <x v="48"/>
    <x v="6"/>
    <x v="439"/>
    <d v="1996-05-08T00:00:00"/>
    <d v="1996-04-22T00:00:00"/>
    <n v="3"/>
    <n v="19.77"/>
    <s v="Bon app'"/>
    <s v="12, rue des Bouchers"/>
    <x v="40"/>
    <s v="Unknown"/>
    <s v="13008"/>
    <x v="0"/>
    <n v="360"/>
    <n v="110.4"/>
    <n v="90.63000000000001"/>
  </r>
  <r>
    <n v="10941"/>
    <x v="45"/>
    <x v="8"/>
    <x v="439"/>
    <d v="1996-05-08T00:00:00"/>
    <d v="1996-04-19T00:00:00"/>
    <n v="2"/>
    <n v="400.81"/>
    <s v="Save-a-lot Markets"/>
    <s v="187 Suffolk Ln."/>
    <x v="38"/>
    <s v="ID"/>
    <s v="83720"/>
    <x v="8"/>
    <n v="4011.75"/>
    <n v="447.74999999999972"/>
    <n v="46.939999999999714"/>
  </r>
  <r>
    <n v="10942"/>
    <x v="30"/>
    <x v="4"/>
    <x v="439"/>
    <d v="1996-05-08T00:00:00"/>
    <d v="1996-04-17T00:00:00"/>
    <n v="3"/>
    <n v="17.95"/>
    <s v="Reggiani Caseifici"/>
    <s v="Strada Provinciale 124"/>
    <x v="27"/>
    <s v="Unknown"/>
    <s v="42100"/>
    <x v="11"/>
    <n v="560"/>
    <n v="112"/>
    <n v="94.05"/>
  </r>
  <r>
    <n v="10943"/>
    <x v="31"/>
    <x v="2"/>
    <x v="439"/>
    <d v="1996-05-08T00:00:00"/>
    <d v="1996-04-18T00:00:00"/>
    <n v="2"/>
    <n v="2.17"/>
    <s v="B's Beverages"/>
    <s v="Fauntleroy Circus"/>
    <x v="28"/>
    <s v="Unknown"/>
    <s v="EC2 5NT"/>
    <x v="13"/>
    <n v="711"/>
    <n v="289.2"/>
    <n v="287.02999999999997"/>
  </r>
  <r>
    <n v="10944"/>
    <x v="66"/>
    <x v="1"/>
    <x v="440"/>
    <d v="1996-04-25T00:00:00"/>
    <d v="1996-04-12T00:00:00"/>
    <n v="3"/>
    <n v="52.92"/>
    <s v="Bottom-Dollar Markets"/>
    <s v="23 Tsawassen Blvd."/>
    <x v="52"/>
    <s v="BC"/>
    <s v="T2F 8M4"/>
    <x v="16"/>
    <n v="1025.325"/>
    <n v="205.92499999999998"/>
    <n v="153.005"/>
  </r>
  <r>
    <n v="10945"/>
    <x v="24"/>
    <x v="2"/>
    <x v="440"/>
    <d v="1996-05-09T00:00:00"/>
    <d v="1996-04-17T00:00:00"/>
    <n v="1"/>
    <n v="10.220000000000001"/>
    <s v="Morgenstern Gesundkost"/>
    <s v="Heerstr. 22"/>
    <x v="22"/>
    <s v="Unknown"/>
    <s v="04179"/>
    <x v="1"/>
    <n v="245"/>
    <n v="69"/>
    <n v="58.78"/>
  </r>
  <r>
    <n v="10946"/>
    <x v="61"/>
    <x v="5"/>
    <x v="440"/>
    <d v="1996-05-09T00:00:00"/>
    <d v="1996-04-18T00:00:00"/>
    <n v="2"/>
    <n v="27.2"/>
    <s v="Vaffeljernet"/>
    <s v="Smagsløget 45"/>
    <x v="48"/>
    <s v="Unknown"/>
    <s v="8200"/>
    <x v="17"/>
    <n v="1407.5"/>
    <n v="281.49999999999994"/>
    <n v="254.29999999999995"/>
  </r>
  <r>
    <n v="10947"/>
    <x v="31"/>
    <x v="3"/>
    <x v="441"/>
    <d v="1996-05-10T00:00:00"/>
    <d v="1996-04-15T00:00:00"/>
    <n v="2"/>
    <n v="3.26"/>
    <s v="B's Beverages"/>
    <s v="Fauntleroy Circus"/>
    <x v="28"/>
    <s v="Unknown"/>
    <s v="EC2 5NT"/>
    <x v="13"/>
    <n v="220"/>
    <n v="44"/>
    <n v="40.74"/>
  </r>
  <r>
    <n v="10948"/>
    <x v="36"/>
    <x v="3"/>
    <x v="441"/>
    <d v="1996-05-10T00:00:00"/>
    <d v="1996-04-18T00:00:00"/>
    <n v="3"/>
    <n v="23.39"/>
    <s v="Godos Cocina Típica"/>
    <s v="C/ Romero, 33"/>
    <x v="32"/>
    <s v="Unknown"/>
    <s v="41101"/>
    <x v="12"/>
    <n v="2362.25"/>
    <n v="495.85"/>
    <n v="472.46000000000004"/>
  </r>
  <r>
    <n v="10949"/>
    <x v="66"/>
    <x v="7"/>
    <x v="441"/>
    <d v="1996-05-10T00:00:00"/>
    <d v="1996-04-16T00:00:00"/>
    <n v="3"/>
    <n v="74.44"/>
    <s v="Bottom-Dollar Markets"/>
    <s v="23 Tsawassen Blvd."/>
    <x v="52"/>
    <s v="BC"/>
    <s v="T2F 8M4"/>
    <x v="16"/>
    <n v="4422"/>
    <n v="934.8"/>
    <n v="860.3599999999999"/>
  </r>
  <r>
    <n v="10950"/>
    <x v="22"/>
    <x v="5"/>
    <x v="442"/>
    <d v="1996-05-13T00:00:00"/>
    <d v="1996-04-22T00:00:00"/>
    <n v="2"/>
    <n v="2.5"/>
    <s v="Magazzini Alimentari Riuniti"/>
    <s v="Via Ludovico il Moro 22"/>
    <x v="21"/>
    <s v="Unknown"/>
    <s v="24100"/>
    <x v="11"/>
    <n v="110"/>
    <n v="21.999999999999993"/>
    <n v="19.499999999999993"/>
  </r>
  <r>
    <n v="10951"/>
    <x v="6"/>
    <x v="4"/>
    <x v="442"/>
    <d v="1996-05-27T00:00:00"/>
    <d v="1996-05-07T00:00:00"/>
    <n v="2"/>
    <n v="30.85"/>
    <s v="Richter Supermarkt"/>
    <s v="Starenweg 5"/>
    <x v="6"/>
    <s v="Unknown"/>
    <s v="1204"/>
    <x v="4"/>
    <n v="458.755"/>
    <n v="72.554999999999993"/>
    <n v="41.704999999999991"/>
  </r>
  <r>
    <n v="10952"/>
    <x v="85"/>
    <x v="5"/>
    <x v="442"/>
    <d v="1996-05-27T00:00:00"/>
    <d v="1996-04-23T00:00:00"/>
    <n v="1"/>
    <n v="40.42"/>
    <s v="Alfred's Futterkiste"/>
    <s v="Obere Str. 57"/>
    <x v="67"/>
    <s v="Unknown"/>
    <s v="12209"/>
    <x v="1"/>
    <n v="471.2"/>
    <n v="142.4"/>
    <n v="101.98"/>
  </r>
  <r>
    <n v="10953"/>
    <x v="55"/>
    <x v="4"/>
    <x v="442"/>
    <d v="1996-04-29T00:00:00"/>
    <d v="1996-04-24T00:00:00"/>
    <n v="2"/>
    <n v="23.72"/>
    <s v="Around the Horn"/>
    <s v="Brook Farm_x000a_Stratford St. Mary"/>
    <x v="45"/>
    <s v="Essex"/>
    <s v="CO7 6JX"/>
    <x v="13"/>
    <n v="4441.25"/>
    <n v="801.25000000000023"/>
    <n v="777.5300000000002"/>
  </r>
  <r>
    <n v="10954"/>
    <x v="67"/>
    <x v="0"/>
    <x v="443"/>
    <d v="1996-05-28T00:00:00"/>
    <d v="1996-04-19T00:00:00"/>
    <n v="1"/>
    <n v="27.91"/>
    <s v="LINO-Delicateses"/>
    <s v="Ave. 5 de Mayo Porlamar"/>
    <x v="53"/>
    <s v="Nueva Esparta"/>
    <s v="4980"/>
    <x v="5"/>
    <n v="1659.5349999999999"/>
    <n v="189.535"/>
    <n v="161.625"/>
  </r>
  <r>
    <n v="10955"/>
    <x v="14"/>
    <x v="6"/>
    <x v="443"/>
    <d v="1996-05-14T00:00:00"/>
    <d v="1996-04-19T00:00:00"/>
    <n v="2"/>
    <n v="3.26"/>
    <s v="Folk och fä HB"/>
    <s v="Åkergatan 24"/>
    <x v="13"/>
    <s v="Unknown"/>
    <s v="S-844 67"/>
    <x v="9"/>
    <n v="74.400000000000006"/>
    <n v="0"/>
    <n v="-3.26"/>
  </r>
  <r>
    <n v="10956"/>
    <x v="76"/>
    <x v="1"/>
    <x v="443"/>
    <d v="1996-05-28T00:00:00"/>
    <d v="1996-04-19T00:00:00"/>
    <n v="2"/>
    <n v="44.65"/>
    <s v="Blauer See Delikatessen"/>
    <s v="Forsterstr. 57"/>
    <x v="60"/>
    <s v="Unknown"/>
    <s v="68306"/>
    <x v="1"/>
    <n v="677"/>
    <n v="135.40000000000003"/>
    <n v="90.750000000000028"/>
  </r>
  <r>
    <n v="10957"/>
    <x v="8"/>
    <x v="6"/>
    <x v="444"/>
    <d v="1996-05-15T00:00:00"/>
    <d v="1996-04-26T00:00:00"/>
    <n v="3"/>
    <n v="105.36"/>
    <s v="HILARIÓN-Abastos"/>
    <s v="Carrera 22 con Ave. Carlos Soublette #8-35"/>
    <x v="8"/>
    <s v="Táchira"/>
    <s v="5022"/>
    <x v="5"/>
    <n v="1762.7"/>
    <n v="352.90000000000003"/>
    <n v="247.54000000000002"/>
  </r>
  <r>
    <n v="10958"/>
    <x v="69"/>
    <x v="8"/>
    <x v="444"/>
    <d v="1996-05-15T00:00:00"/>
    <d v="1996-04-26T00:00:00"/>
    <n v="2"/>
    <n v="49.56"/>
    <s v="Océano Atlántico Ltda."/>
    <s v="Ing. Gustavo Moncada 8585_x000a_Piso 20-A"/>
    <x v="55"/>
    <s v="Unknown"/>
    <s v="1010"/>
    <x v="20"/>
    <n v="781"/>
    <n v="254.8"/>
    <n v="205.24"/>
  </r>
  <r>
    <n v="10959"/>
    <x v="71"/>
    <x v="1"/>
    <x v="444"/>
    <d v="1996-05-29T00:00:00"/>
    <d v="1996-04-22T00:00:00"/>
    <n v="2"/>
    <n v="4.9800000000000004"/>
    <s v="Gourmet Lanchonetes"/>
    <s v="Av. Brasil, 442"/>
    <x v="57"/>
    <s v="SP"/>
    <s v="04876-786"/>
    <x v="2"/>
    <n v="131.75"/>
    <n v="7.7499999999999858"/>
    <n v="2.7699999999999854"/>
  </r>
  <r>
    <n v="10960"/>
    <x v="8"/>
    <x v="3"/>
    <x v="445"/>
    <d v="1996-05-02T00:00:00"/>
    <d v="1996-05-08T00:00:00"/>
    <n v="1"/>
    <n v="2.08"/>
    <s v="HILARIÓN-Abastos"/>
    <s v="Carrera 22 con Ave. Carlos Soublette #8-35"/>
    <x v="8"/>
    <s v="Táchira"/>
    <s v="5022"/>
    <x v="5"/>
    <n v="265.35000000000002"/>
    <n v="44.550000000000004"/>
    <n v="42.470000000000006"/>
  </r>
  <r>
    <n v="10961"/>
    <x v="62"/>
    <x v="6"/>
    <x v="445"/>
    <d v="1996-05-16T00:00:00"/>
    <d v="1996-04-29T00:00:00"/>
    <n v="1"/>
    <n v="104.47"/>
    <s v="Queen Cozinha"/>
    <s v="Alameda dos Canàrios, 891"/>
    <x v="29"/>
    <s v="SP"/>
    <s v="05487-020"/>
    <x v="2"/>
    <n v="1119.9000000000001"/>
    <n v="222.29999999999998"/>
    <n v="117.82999999999998"/>
  </r>
  <r>
    <n v="10962"/>
    <x v="21"/>
    <x v="6"/>
    <x v="445"/>
    <d v="1996-05-16T00:00:00"/>
    <d v="1996-04-22T00:00:00"/>
    <n v="2"/>
    <n v="275.79000000000002"/>
    <s v="QUICK-Stop"/>
    <s v="Taucherstraße 10"/>
    <x v="20"/>
    <s v="Unknown"/>
    <s v="01307"/>
    <x v="1"/>
    <n v="3584"/>
    <n v="933.6"/>
    <n v="657.81"/>
  </r>
  <r>
    <n v="10963"/>
    <x v="47"/>
    <x v="4"/>
    <x v="445"/>
    <d v="1996-05-16T00:00:00"/>
    <d v="1996-04-25T00:00:00"/>
    <n v="3"/>
    <n v="2.7"/>
    <s v="Furia Bacalhau e Frutos do Mar"/>
    <s v="Jardim das rosas n. 32"/>
    <x v="39"/>
    <s v="Unknown"/>
    <s v="1675"/>
    <x v="15"/>
    <n v="57.8"/>
    <n v="3.3999999999999986"/>
    <n v="0.6999999999999984"/>
  </r>
  <r>
    <n v="10964"/>
    <x v="87"/>
    <x v="3"/>
    <x v="446"/>
    <d v="1996-05-17T00:00:00"/>
    <d v="1996-04-23T00:00:00"/>
    <n v="2"/>
    <n v="87.38"/>
    <s v="Spécialités du monde"/>
    <s v="25, rue Lauriston"/>
    <x v="68"/>
    <s v="Unknown"/>
    <s v="75016"/>
    <x v="0"/>
    <n v="2052.5"/>
    <n v="410.49999999999994"/>
    <n v="323.11999999999995"/>
  </r>
  <r>
    <n v="10965"/>
    <x v="37"/>
    <x v="1"/>
    <x v="446"/>
    <d v="1996-05-17T00:00:00"/>
    <d v="1996-04-29T00:00:00"/>
    <n v="3"/>
    <n v="144.38"/>
    <s v="Old World Delicatessen"/>
    <s v="2743 Bering St."/>
    <x v="33"/>
    <s v="AK"/>
    <s v="99508"/>
    <x v="8"/>
    <n v="848"/>
    <n v="169.60000000000002"/>
    <n v="25.220000000000027"/>
  </r>
  <r>
    <n v="10966"/>
    <x v="5"/>
    <x v="2"/>
    <x v="446"/>
    <d v="1996-05-17T00:00:00"/>
    <d v="1996-05-08T00:00:00"/>
    <n v="1"/>
    <n v="27.19"/>
    <s v="Chop-suey Chinese"/>
    <s v="Hauptstr. 31"/>
    <x v="5"/>
    <s v="Unknown"/>
    <s v="3012"/>
    <x v="4"/>
    <n v="1098.4599999999998"/>
    <n v="94.459999999999923"/>
    <n v="67.269999999999925"/>
  </r>
  <r>
    <n v="10967"/>
    <x v="1"/>
    <x v="7"/>
    <x v="447"/>
    <d v="1996-05-20T00:00:00"/>
    <d v="1996-05-02T00:00:00"/>
    <n v="2"/>
    <n v="62.22"/>
    <s v="Toms Spezialitäten"/>
    <s v="Luisenstr. 48"/>
    <x v="1"/>
    <s v="Unknown"/>
    <s v="44087"/>
    <x v="1"/>
    <n v="910.4"/>
    <n v="182.79999999999998"/>
    <n v="120.57999999999998"/>
  </r>
  <r>
    <n v="10968"/>
    <x v="9"/>
    <x v="5"/>
    <x v="447"/>
    <d v="1996-05-20T00:00:00"/>
    <d v="1996-05-01T00:00:00"/>
    <n v="3"/>
    <n v="74.599999999999994"/>
    <s v="Ernst Handel"/>
    <s v="Kirchgasse 6"/>
    <x v="9"/>
    <s v="Unknown"/>
    <s v="8010"/>
    <x v="6"/>
    <n v="1408"/>
    <n v="281.60000000000002"/>
    <n v="207.00000000000003"/>
  </r>
  <r>
    <n v="10969"/>
    <x v="32"/>
    <x v="5"/>
    <x v="447"/>
    <d v="1996-05-20T00:00:00"/>
    <d v="1996-04-29T00:00:00"/>
    <n v="2"/>
    <n v="0.21"/>
    <s v="Comércio Mineiro"/>
    <s v="Av. dos Lusíadas, 23"/>
    <x v="29"/>
    <s v="SP"/>
    <s v="05432-043"/>
    <x v="2"/>
    <n v="108"/>
    <n v="21.6"/>
    <n v="21.39"/>
  </r>
  <r>
    <n v="10970"/>
    <x v="46"/>
    <x v="4"/>
    <x v="448"/>
    <d v="1996-05-07T00:00:00"/>
    <d v="1996-05-24T00:00:00"/>
    <n v="1"/>
    <n v="16.16"/>
    <s v="Bólido Comidas preparadas"/>
    <s v="C/ Araquil, 67"/>
    <x v="25"/>
    <s v="Unknown"/>
    <s v="28023"/>
    <x v="12"/>
    <n v="224"/>
    <n v="3.5527136788005009E-14"/>
    <n v="-16.159999999999965"/>
  </r>
  <r>
    <n v="10971"/>
    <x v="86"/>
    <x v="7"/>
    <x v="448"/>
    <d v="1996-05-21T00:00:00"/>
    <d v="1996-05-02T00:00:00"/>
    <n v="2"/>
    <n v="121.82"/>
    <s v="France restauration"/>
    <s v="54, rue Royale"/>
    <x v="35"/>
    <s v="Unknown"/>
    <s v="44000"/>
    <x v="0"/>
    <n v="1733.0600000000002"/>
    <n v="347.06000000000006"/>
    <n v="225.24000000000007"/>
  </r>
  <r>
    <n v="10972"/>
    <x v="88"/>
    <x v="2"/>
    <x v="448"/>
    <d v="1996-05-21T00:00:00"/>
    <d v="1996-04-25T00:00:00"/>
    <n v="2"/>
    <n v="0.02"/>
    <s v="La corne d'abondance"/>
    <s v="67, avenue de l'Europe"/>
    <x v="69"/>
    <s v="Unknown"/>
    <s v="78000"/>
    <x v="0"/>
    <n v="251.5"/>
    <n v="50.300000000000004"/>
    <n v="50.28"/>
  </r>
  <r>
    <n v="10973"/>
    <x v="88"/>
    <x v="1"/>
    <x v="448"/>
    <d v="1996-05-21T00:00:00"/>
    <d v="1996-04-26T00:00:00"/>
    <n v="2"/>
    <n v="15.17"/>
    <s v="La corne d'abondance"/>
    <s v="67, avenue de l'Europe"/>
    <x v="69"/>
    <s v="Unknown"/>
    <s v="78000"/>
    <x v="0"/>
    <n v="291.55"/>
    <n v="58.850000000000009"/>
    <n v="43.680000000000007"/>
  </r>
  <r>
    <n v="10974"/>
    <x v="20"/>
    <x v="3"/>
    <x v="449"/>
    <d v="1996-05-08T00:00:00"/>
    <d v="1996-05-03T00:00:00"/>
    <n v="3"/>
    <n v="12.96"/>
    <s v="Split Rail Beer &amp; Ale"/>
    <s v="P.O. Box 555"/>
    <x v="19"/>
    <s v="WY"/>
    <s v="82520"/>
    <x v="8"/>
    <n v="439"/>
    <n v="87.999999999999972"/>
    <n v="75.039999999999964"/>
  </r>
  <r>
    <n v="10975"/>
    <x v="66"/>
    <x v="5"/>
    <x v="449"/>
    <d v="1996-05-22T00:00:00"/>
    <d v="1996-04-26T00:00:00"/>
    <n v="3"/>
    <n v="32.270000000000003"/>
    <s v="Bottom-Dollar Markets"/>
    <s v="23 Tsawassen Blvd."/>
    <x v="52"/>
    <s v="BC"/>
    <s v="T2F 8M4"/>
    <x v="16"/>
    <n v="717.5"/>
    <n v="245.89999999999998"/>
    <n v="213.62999999999997"/>
  </r>
  <r>
    <n v="10976"/>
    <x v="8"/>
    <x v="5"/>
    <x v="449"/>
    <d v="1996-06-05T00:00:00"/>
    <d v="1996-05-03T00:00:00"/>
    <n v="1"/>
    <n v="37.97"/>
    <s v="HILARIÓN-Abastos"/>
    <s v="Carrera 22 con Ave. Carlos Soublette #8-35"/>
    <x v="8"/>
    <s v="Táchira"/>
    <s v="5022"/>
    <x v="5"/>
    <n v="912"/>
    <n v="184.00000000000006"/>
    <n v="146.03000000000006"/>
  </r>
  <r>
    <n v="10977"/>
    <x v="14"/>
    <x v="6"/>
    <x v="450"/>
    <d v="1996-05-23T00:00:00"/>
    <d v="1996-05-10T00:00:00"/>
    <n v="3"/>
    <n v="208.5"/>
    <s v="Folk och fä HB"/>
    <s v="Åkergatan 24"/>
    <x v="13"/>
    <s v="Unknown"/>
    <s v="S-844 67"/>
    <x v="9"/>
    <n v="2233"/>
    <n v="446.99999999999994"/>
    <n v="238.49999999999994"/>
  </r>
  <r>
    <n v="10978"/>
    <x v="80"/>
    <x v="4"/>
    <x v="450"/>
    <d v="1996-05-23T00:00:00"/>
    <d v="1996-05-23T00:00:00"/>
    <n v="2"/>
    <n v="32.82"/>
    <s v="Maison Dewey"/>
    <s v="Rue Joseph-Bens 532"/>
    <x v="62"/>
    <s v="Unknown"/>
    <s v="B-1180"/>
    <x v="3"/>
    <n v="1303.1949999999999"/>
    <n v="249.79499999999996"/>
    <n v="216.97499999999997"/>
  </r>
  <r>
    <n v="10979"/>
    <x v="9"/>
    <x v="6"/>
    <x v="450"/>
    <d v="1996-05-23T00:00:00"/>
    <d v="1996-04-30T00:00:00"/>
    <n v="2"/>
    <n v="353.07"/>
    <s v="Ernst Handel"/>
    <s v="Kirchgasse 6"/>
    <x v="9"/>
    <s v="Unknown"/>
    <s v="8010"/>
    <x v="6"/>
    <n v="4813.5"/>
    <n v="1098.3999999999996"/>
    <n v="745.3299999999997"/>
  </r>
  <r>
    <n v="10980"/>
    <x v="14"/>
    <x v="2"/>
    <x v="451"/>
    <d v="1996-06-07T00:00:00"/>
    <d v="1996-05-17T00:00:00"/>
    <n v="1"/>
    <n v="1.26"/>
    <s v="Folk och fä HB"/>
    <s v="Åkergatan 24"/>
    <x v="13"/>
    <s v="Unknown"/>
    <s v="S-844 67"/>
    <x v="9"/>
    <n v="248"/>
    <n v="0"/>
    <n v="-1.26"/>
  </r>
  <r>
    <n v="10981"/>
    <x v="2"/>
    <x v="5"/>
    <x v="451"/>
    <d v="1996-05-24T00:00:00"/>
    <d v="1996-05-02T00:00:00"/>
    <n v="2"/>
    <n v="193.37"/>
    <s v="Hanari Carnes"/>
    <s v="Rua do Paço, 67"/>
    <x v="2"/>
    <s v="RJ"/>
    <s v="05454-876"/>
    <x v="2"/>
    <n v="15810"/>
    <n v="3161.9999999999991"/>
    <n v="2968.6299999999992"/>
  </r>
  <r>
    <n v="10982"/>
    <x v="66"/>
    <x v="7"/>
    <x v="451"/>
    <d v="1996-05-24T00:00:00"/>
    <d v="1996-05-08T00:00:00"/>
    <n v="1"/>
    <n v="14.01"/>
    <s v="Bottom-Dollar Markets"/>
    <s v="23 Tsawassen Blvd."/>
    <x v="52"/>
    <s v="BC"/>
    <s v="T2F 8M4"/>
    <x v="16"/>
    <n v="1014"/>
    <n v="298.8"/>
    <n v="284.79000000000002"/>
  </r>
  <r>
    <n v="10983"/>
    <x v="45"/>
    <x v="7"/>
    <x v="451"/>
    <d v="1996-05-24T00:00:00"/>
    <d v="1996-05-06T00:00:00"/>
    <n v="2"/>
    <n v="657.54"/>
    <s v="Save-a-lot Markets"/>
    <s v="187 Suffolk Ln."/>
    <x v="38"/>
    <s v="ID"/>
    <s v="83720"/>
    <x v="8"/>
    <n v="720.9"/>
    <n v="83.699999999999989"/>
    <n v="-573.83999999999992"/>
  </r>
  <r>
    <n v="10984"/>
    <x v="45"/>
    <x v="5"/>
    <x v="452"/>
    <d v="1996-05-27T00:00:00"/>
    <d v="1996-05-03T00:00:00"/>
    <n v="3"/>
    <n v="211.22"/>
    <s v="Save-a-lot Markets"/>
    <s v="187 Suffolk Ln."/>
    <x v="38"/>
    <s v="ID"/>
    <s v="83720"/>
    <x v="8"/>
    <n v="1809.75"/>
    <n v="365.25"/>
    <n v="154.03"/>
  </r>
  <r>
    <n v="10985"/>
    <x v="34"/>
    <x v="7"/>
    <x v="452"/>
    <d v="1996-05-27T00:00:00"/>
    <d v="1996-05-02T00:00:00"/>
    <n v="1"/>
    <n v="91.51"/>
    <s v="Hungry Owl All-Night Grocers"/>
    <s v="8 Johnstown Road"/>
    <x v="30"/>
    <s v="Co. Cork"/>
    <s v="Unknown"/>
    <x v="14"/>
    <n v="2023.38"/>
    <n v="226.97999999999996"/>
    <n v="135.46999999999997"/>
  </r>
  <r>
    <n v="10986"/>
    <x v="69"/>
    <x v="6"/>
    <x v="452"/>
    <d v="1996-05-27T00:00:00"/>
    <d v="1996-05-21T00:00:00"/>
    <n v="2"/>
    <n v="217.86"/>
    <s v="Océano Atlántico Ltda."/>
    <s v="Ing. Gustavo Moncada 8585_x000a_Piso 20-A"/>
    <x v="55"/>
    <s v="Unknown"/>
    <s v="1010"/>
    <x v="20"/>
    <n v="2220"/>
    <n v="654"/>
    <n v="436.14"/>
  </r>
  <r>
    <n v="10987"/>
    <x v="58"/>
    <x v="6"/>
    <x v="453"/>
    <d v="1996-05-28T00:00:00"/>
    <d v="1996-05-06T00:00:00"/>
    <n v="1"/>
    <n v="185.48"/>
    <s v="Eastern Connection"/>
    <s v="35 King George"/>
    <x v="28"/>
    <s v="Unknown"/>
    <s v="WX3 6FW"/>
    <x v="13"/>
    <n v="2772"/>
    <n v="843.2"/>
    <n v="657.72"/>
  </r>
  <r>
    <n v="10988"/>
    <x v="13"/>
    <x v="3"/>
    <x v="453"/>
    <d v="1996-05-28T00:00:00"/>
    <d v="1996-05-10T00:00:00"/>
    <n v="2"/>
    <n v="61.14"/>
    <s v="Rattlesnake Canyon Grocery"/>
    <s v="2817 Milton Dr."/>
    <x v="12"/>
    <s v="NM"/>
    <s v="87110"/>
    <x v="8"/>
    <n v="3574.8"/>
    <n v="846.8"/>
    <n v="785.66"/>
  </r>
  <r>
    <n v="10989"/>
    <x v="12"/>
    <x v="7"/>
    <x v="453"/>
    <d v="1996-05-28T00:00:00"/>
    <d v="1996-05-02T00:00:00"/>
    <n v="1"/>
    <n v="34.76"/>
    <s v="Que Delícia"/>
    <s v="Rua da Panificadora, 12"/>
    <x v="2"/>
    <s v="RJ"/>
    <s v="02389-673"/>
    <x v="2"/>
    <n v="1353.6"/>
    <n v="535.79999999999995"/>
    <n v="501.03999999999996"/>
  </r>
  <r>
    <n v="10990"/>
    <x v="9"/>
    <x v="7"/>
    <x v="454"/>
    <d v="1996-06-12T00:00:00"/>
    <d v="1996-05-07T00:00:00"/>
    <n v="3"/>
    <n v="117.61"/>
    <s v="Ernst Handel"/>
    <s v="Kirchgasse 6"/>
    <x v="9"/>
    <s v="Unknown"/>
    <s v="8010"/>
    <x v="6"/>
    <n v="4288.8500000000004"/>
    <n v="428.04999999999973"/>
    <n v="310.43999999999971"/>
  </r>
  <r>
    <n v="10991"/>
    <x v="21"/>
    <x v="5"/>
    <x v="454"/>
    <d v="1996-05-29T00:00:00"/>
    <d v="1996-05-07T00:00:00"/>
    <n v="1"/>
    <n v="38.51"/>
    <s v="QUICK-Stop"/>
    <s v="Taucherstraße 10"/>
    <x v="20"/>
    <s v="Unknown"/>
    <s v="01307"/>
    <x v="1"/>
    <n v="2296"/>
    <n v="48.000000000000099"/>
    <n v="9.4900000000001015"/>
  </r>
  <r>
    <n v="10992"/>
    <x v="40"/>
    <x v="5"/>
    <x v="454"/>
    <d v="1996-05-29T00:00:00"/>
    <d v="1996-05-03T00:00:00"/>
    <n v="3"/>
    <n v="4.2699999999999996"/>
    <s v="The Big Cheese"/>
    <s v="89 Jefferson Way_x000a_Suite 2"/>
    <x v="34"/>
    <s v="OR"/>
    <s v="97201"/>
    <x v="8"/>
    <n v="69.599999999999994"/>
    <n v="13.999999999999993"/>
    <n v="9.7299999999999933"/>
  </r>
  <r>
    <n v="10993"/>
    <x v="14"/>
    <x v="8"/>
    <x v="454"/>
    <d v="1996-05-29T00:00:00"/>
    <d v="1996-05-10T00:00:00"/>
    <n v="3"/>
    <n v="8.81"/>
    <s v="Folk och fä HB"/>
    <s v="Åkergatan 24"/>
    <x v="13"/>
    <s v="Unknown"/>
    <s v="S-844 67"/>
    <x v="9"/>
    <n v="4895.4375"/>
    <n v="-324.06249999999994"/>
    <n v="-332.87249999999995"/>
  </r>
  <r>
    <n v="10994"/>
    <x v="61"/>
    <x v="7"/>
    <x v="455"/>
    <d v="1996-05-16T00:00:00"/>
    <d v="1996-05-09T00:00:00"/>
    <n v="3"/>
    <n v="65.53"/>
    <s v="Vaffeljernet"/>
    <s v="Smagsløget 45"/>
    <x v="48"/>
    <s v="Unknown"/>
    <s v="8200"/>
    <x v="17"/>
    <n v="940.5"/>
    <n v="148.5"/>
    <n v="82.97"/>
  </r>
  <r>
    <n v="10995"/>
    <x v="43"/>
    <x v="5"/>
    <x v="455"/>
    <d v="1996-05-30T00:00:00"/>
    <d v="1996-05-06T00:00:00"/>
    <n v="3"/>
    <n v="46"/>
    <s v="Pericles Comidas clásicas"/>
    <s v="Calle Dr. Jorge Cash 321"/>
    <x v="10"/>
    <s v="Unknown"/>
    <s v="05033"/>
    <x v="7"/>
    <n v="1196"/>
    <n v="239.20000000000005"/>
    <n v="193.20000000000005"/>
  </r>
  <r>
    <n v="10996"/>
    <x v="21"/>
    <x v="2"/>
    <x v="455"/>
    <d v="1996-05-30T00:00:00"/>
    <d v="1996-05-10T00:00:00"/>
    <n v="2"/>
    <n v="1.1200000000000001"/>
    <s v="QUICK-Stop"/>
    <s v="Taucherstraße 10"/>
    <x v="20"/>
    <s v="Unknown"/>
    <s v="01307"/>
    <x v="1"/>
    <n v="560"/>
    <n v="167.99999999999997"/>
    <n v="166.87999999999997"/>
  </r>
  <r>
    <n v="10997"/>
    <x v="28"/>
    <x v="6"/>
    <x v="456"/>
    <d v="1996-06-14T00:00:00"/>
    <d v="1996-05-13T00:00:00"/>
    <n v="2"/>
    <n v="73.91"/>
    <s v="LILA-Supermercado"/>
    <s v="Carrera 52 con Ave. Bolívar #65-98 Llano Largo"/>
    <x v="26"/>
    <s v="Lara"/>
    <s v="3508"/>
    <x v="5"/>
    <n v="1885"/>
    <n v="300.99999999999994"/>
    <n v="227.08999999999995"/>
  </r>
  <r>
    <n v="10998"/>
    <x v="63"/>
    <x v="6"/>
    <x v="456"/>
    <d v="1996-05-17T00:00:00"/>
    <d v="1996-05-17T00:00:00"/>
    <n v="2"/>
    <n v="20.309999999999999"/>
    <s v="Wolski Zajazd"/>
    <s v="ul. Filtrowa 68"/>
    <x v="49"/>
    <s v="Unknown"/>
    <s v="01-012"/>
    <x v="18"/>
    <n v="686"/>
    <n v="137.19999999999999"/>
    <n v="116.88999999999999"/>
  </r>
  <r>
    <n v="10999"/>
    <x v="11"/>
    <x v="1"/>
    <x v="456"/>
    <d v="1996-05-31T00:00:00"/>
    <d v="1996-05-10T00:00:00"/>
    <n v="2"/>
    <n v="96.35"/>
    <s v="Ottilies Käseladen"/>
    <s v="Mehrheimerstr. 369"/>
    <x v="11"/>
    <s v="Unknown"/>
    <s v="50739"/>
    <x v="1"/>
    <n v="1197.95"/>
    <n v="189.54999999999993"/>
    <n v="93.199999999999932"/>
  </r>
  <r>
    <n v="11000"/>
    <x v="13"/>
    <x v="7"/>
    <x v="457"/>
    <d v="1996-06-03T00:00:00"/>
    <d v="1996-05-14T00:00:00"/>
    <n v="3"/>
    <n v="55.12"/>
    <s v="Rattlesnake Canyon Grocery"/>
    <s v="2817 Milton Dr."/>
    <x v="12"/>
    <s v="NM"/>
    <s v="87110"/>
    <x v="8"/>
    <n v="903.75"/>
    <n v="43.74999999999995"/>
    <n v="-11.370000000000047"/>
  </r>
  <r>
    <n v="11001"/>
    <x v="14"/>
    <x v="7"/>
    <x v="457"/>
    <d v="1996-06-03T00:00:00"/>
    <d v="1996-05-14T00:00:00"/>
    <n v="2"/>
    <n v="197.3"/>
    <s v="Folk och fä HB"/>
    <s v="Åkergatan 24"/>
    <x v="13"/>
    <s v="Unknown"/>
    <s v="S-844 67"/>
    <x v="9"/>
    <n v="2769"/>
    <n v="1016.8"/>
    <n v="819.5"/>
  </r>
  <r>
    <n v="11002"/>
    <x v="45"/>
    <x v="2"/>
    <x v="457"/>
    <d v="1996-06-03T00:00:00"/>
    <d v="1996-05-16T00:00:00"/>
    <n v="1"/>
    <n v="141.16"/>
    <s v="Save-a-lot Markets"/>
    <s v="187 Suffolk Ln."/>
    <x v="38"/>
    <s v="ID"/>
    <s v="83720"/>
    <x v="8"/>
    <n v="1811.1"/>
    <n v="323.10000000000002"/>
    <n v="181.94000000000003"/>
  </r>
  <r>
    <n v="11003"/>
    <x v="84"/>
    <x v="3"/>
    <x v="457"/>
    <d v="1996-06-03T00:00:00"/>
    <d v="1996-05-08T00:00:00"/>
    <n v="3"/>
    <n v="14.91"/>
    <s v="The Cracker Box"/>
    <s v="55 Grizzly Peak Rd."/>
    <x v="66"/>
    <s v="MT"/>
    <s v="59801"/>
    <x v="8"/>
    <n v="326"/>
    <n v="65.399999999999991"/>
    <n v="50.489999999999995"/>
  </r>
  <r>
    <n v="11004"/>
    <x v="80"/>
    <x v="3"/>
    <x v="458"/>
    <d v="1996-06-04T00:00:00"/>
    <d v="1996-05-20T00:00:00"/>
    <n v="1"/>
    <n v="44.84"/>
    <s v="Maison Dewey"/>
    <s v="Rue Joseph-Bens 532"/>
    <x v="62"/>
    <s v="Unknown"/>
    <s v="B-1180"/>
    <x v="3"/>
    <n v="295.38"/>
    <n v="59.580000000000013"/>
    <n v="14.740000000000009"/>
  </r>
  <r>
    <n v="11005"/>
    <x v="83"/>
    <x v="7"/>
    <x v="458"/>
    <d v="1996-06-04T00:00:00"/>
    <d v="1996-05-10T00:00:00"/>
    <n v="1"/>
    <n v="0.75"/>
    <s v="Wilman Kala"/>
    <s v="Keskuskatu 45"/>
    <x v="65"/>
    <s v="Unknown"/>
    <s v="21240"/>
    <x v="10"/>
    <n v="586"/>
    <n v="117.2"/>
    <n v="116.45"/>
  </r>
  <r>
    <n v="11006"/>
    <x v="79"/>
    <x v="3"/>
    <x v="458"/>
    <d v="1996-06-04T00:00:00"/>
    <d v="1996-05-15T00:00:00"/>
    <n v="2"/>
    <n v="25.19"/>
    <s v="Great Lakes Food Market"/>
    <s v="2732 Baker Blvd."/>
    <x v="61"/>
    <s v="OR"/>
    <s v="97403"/>
    <x v="8"/>
    <n v="329.685"/>
    <n v="16.484999999999999"/>
    <n v="-8.7050000000000018"/>
  </r>
  <r>
    <n v="11007"/>
    <x v="50"/>
    <x v="6"/>
    <x v="459"/>
    <d v="1996-06-05T00:00:00"/>
    <d v="1996-05-13T00:00:00"/>
    <n v="2"/>
    <n v="202.24"/>
    <s v="Princesa Isabel Vinhos"/>
    <s v="Estrada da saúde n. 58"/>
    <x v="39"/>
    <s v="Unknown"/>
    <s v="1756"/>
    <x v="15"/>
    <n v="2633.9"/>
    <n v="738.69999999999993"/>
    <n v="536.45999999999992"/>
  </r>
  <r>
    <n v="11008"/>
    <x v="9"/>
    <x v="8"/>
    <x v="459"/>
    <d v="1996-06-05T00:00:00"/>
    <d v="1996-05-13T00:00:00"/>
    <n v="3"/>
    <n v="79.459999999999994"/>
    <s v="Ernst Handel"/>
    <s v="Kirchgasse 6"/>
    <x v="9"/>
    <s v="Unknown"/>
    <s v="8010"/>
    <x v="6"/>
    <n v="4680.8999999999996"/>
    <n v="889.69999999999982"/>
    <n v="810.23999999999978"/>
  </r>
  <r>
    <n v="11009"/>
    <x v="36"/>
    <x v="7"/>
    <x v="459"/>
    <d v="1996-06-05T00:00:00"/>
    <d v="1996-05-10T00:00:00"/>
    <n v="1"/>
    <n v="59.11"/>
    <s v="Godos Cocina Típica"/>
    <s v="C/ Romero, 33"/>
    <x v="32"/>
    <s v="Unknown"/>
    <s v="41101"/>
    <x v="12"/>
    <n v="616.5"/>
    <n v="54.900000000000013"/>
    <n v="-4.2099999999999866"/>
  </r>
  <r>
    <n v="11010"/>
    <x v="30"/>
    <x v="7"/>
    <x v="460"/>
    <d v="1996-06-06T00:00:00"/>
    <d v="1996-05-21T00:00:00"/>
    <n v="2"/>
    <n v="28.71"/>
    <s v="Reggiani Caseifici"/>
    <s v="Strada Provinciale 124"/>
    <x v="27"/>
    <s v="Unknown"/>
    <s v="42100"/>
    <x v="11"/>
    <n v="645"/>
    <n v="225"/>
    <n v="196.29"/>
  </r>
  <r>
    <n v="11011"/>
    <x v="85"/>
    <x v="3"/>
    <x v="460"/>
    <d v="1996-06-06T00:00:00"/>
    <d v="1996-05-13T00:00:00"/>
    <n v="1"/>
    <n v="1.21"/>
    <s v="Alfred's Futterkiste"/>
    <s v="Obere Str. 57"/>
    <x v="67"/>
    <s v="Unknown"/>
    <s v="12209"/>
    <x v="1"/>
    <n v="933.5"/>
    <n v="165.49999999999997"/>
    <n v="164.28999999999996"/>
  </r>
  <r>
    <n v="11012"/>
    <x v="17"/>
    <x v="5"/>
    <x v="460"/>
    <d v="1996-05-23T00:00:00"/>
    <d v="1996-05-17T00:00:00"/>
    <n v="3"/>
    <n v="242.95"/>
    <s v="Frankenversand"/>
    <s v="Berliner Platz 43"/>
    <x v="16"/>
    <s v="Unknown"/>
    <s v="80805"/>
    <x v="1"/>
    <n v="2825.3"/>
    <n v="449.09999999999991"/>
    <n v="206.14999999999992"/>
  </r>
  <r>
    <n v="11013"/>
    <x v="27"/>
    <x v="7"/>
    <x v="460"/>
    <d v="1996-06-06T00:00:00"/>
    <d v="1996-05-10T00:00:00"/>
    <n v="1"/>
    <n v="32.99"/>
    <s v="Romero y tomillo"/>
    <s v="Gran Vía, 1"/>
    <x v="25"/>
    <s v="Unknown"/>
    <s v="28001"/>
    <x v="12"/>
    <n v="361"/>
    <n v="81.800000000000011"/>
    <n v="48.810000000000009"/>
  </r>
  <r>
    <n v="11014"/>
    <x v="67"/>
    <x v="7"/>
    <x v="461"/>
    <d v="1996-06-07T00:00:00"/>
    <d v="1996-05-15T00:00:00"/>
    <n v="3"/>
    <n v="23.6"/>
    <s v="LINO-Delicateses"/>
    <s v="Ave. 5 de Mayo Porlamar"/>
    <x v="53"/>
    <s v="Nueva Esparta"/>
    <s v="4980"/>
    <x v="5"/>
    <n v="243.18"/>
    <n v="27.580000000000009"/>
    <n v="3.9800000000000075"/>
  </r>
  <r>
    <n v="11015"/>
    <x v="65"/>
    <x v="7"/>
    <x v="461"/>
    <d v="1996-05-24T00:00:00"/>
    <d v="1996-05-20T00:00:00"/>
    <n v="2"/>
    <n v="4.62"/>
    <s v="Santé Gourmet"/>
    <s v="Erling Skakkes gate 78"/>
    <x v="51"/>
    <s v="Unknown"/>
    <s v="4110"/>
    <x v="19"/>
    <n v="622.35"/>
    <n v="124.65000000000002"/>
    <n v="120.03000000000002"/>
  </r>
  <r>
    <n v="11016"/>
    <x v="55"/>
    <x v="4"/>
    <x v="461"/>
    <d v="1996-06-07T00:00:00"/>
    <d v="1996-05-13T00:00:00"/>
    <n v="2"/>
    <n v="33.799999999999997"/>
    <s v="Around the Horn"/>
    <s v="Brook Farm_x000a_Stratford St. Mary"/>
    <x v="45"/>
    <s v="Essex"/>
    <s v="CO7 6JX"/>
    <x v="13"/>
    <n v="491.5"/>
    <n v="128.30000000000001"/>
    <n v="94.500000000000014"/>
  </r>
  <r>
    <n v="11017"/>
    <x v="9"/>
    <x v="4"/>
    <x v="462"/>
    <d v="1996-06-10T00:00:00"/>
    <d v="1996-05-20T00:00:00"/>
    <n v="2"/>
    <n v="754.26"/>
    <s v="Ernst Handel"/>
    <s v="Kirchgasse 6"/>
    <x v="9"/>
    <s v="Unknown"/>
    <s v="8010"/>
    <x v="6"/>
    <n v="6750"/>
    <n v="1422"/>
    <n v="667.74"/>
  </r>
  <r>
    <n v="11018"/>
    <x v="38"/>
    <x v="2"/>
    <x v="462"/>
    <d v="1996-06-10T00:00:00"/>
    <d v="1996-05-16T00:00:00"/>
    <n v="2"/>
    <n v="11.65"/>
    <s v="Lonesome Pine Restaurant"/>
    <s v="89 Chiaroscuro Rd."/>
    <x v="34"/>
    <s v="OR"/>
    <s v="97219"/>
    <x v="8"/>
    <n v="1575"/>
    <n v="315"/>
    <n v="303.35000000000002"/>
  </r>
  <r>
    <n v="11019"/>
    <x v="73"/>
    <x v="1"/>
    <x v="462"/>
    <d v="1996-06-10T00:00:00"/>
    <d v="1996-05-16T00:00:00"/>
    <n v="3"/>
    <n v="3.17"/>
    <s v="Rancho grande"/>
    <s v="Av. del Libertador 900"/>
    <x v="55"/>
    <s v="Unknown"/>
    <s v="1010"/>
    <x v="20"/>
    <n v="76"/>
    <n v="15.200000000000001"/>
    <n v="12.030000000000001"/>
  </r>
  <r>
    <n v="11020"/>
    <x v="11"/>
    <x v="7"/>
    <x v="463"/>
    <d v="1996-06-11T00:00:00"/>
    <d v="1996-05-16T00:00:00"/>
    <n v="2"/>
    <n v="43.3"/>
    <s v="Ottilies Käseladen"/>
    <s v="Mehrheimerstr. 369"/>
    <x v="11"/>
    <s v="Unknown"/>
    <s v="50739"/>
    <x v="1"/>
    <n v="632.4"/>
    <n v="37.199999999999932"/>
    <n v="-6.1000000000000654"/>
  </r>
  <r>
    <n v="11021"/>
    <x v="21"/>
    <x v="3"/>
    <x v="463"/>
    <d v="1996-06-11T00:00:00"/>
    <d v="1996-05-21T00:00:00"/>
    <n v="1"/>
    <n v="297.18"/>
    <s v="QUICK-Stop"/>
    <s v="Taucherstraße 10"/>
    <x v="20"/>
    <s v="Unknown"/>
    <s v="01307"/>
    <x v="1"/>
    <n v="6306.24"/>
    <n v="759.74000000000012"/>
    <n v="462.56000000000012"/>
  </r>
  <r>
    <n v="11022"/>
    <x v="2"/>
    <x v="4"/>
    <x v="463"/>
    <d v="1996-06-11T00:00:00"/>
    <d v="1996-06-03T00:00:00"/>
    <n v="2"/>
    <n v="6.27"/>
    <s v="Hanari Carnes"/>
    <s v="Rua do Paço, 67"/>
    <x v="2"/>
    <s v="RJ"/>
    <s v="05454-876"/>
    <x v="2"/>
    <n v="1402"/>
    <n v="282.49999999999994"/>
    <n v="276.22999999999996"/>
  </r>
  <r>
    <n v="11023"/>
    <x v="31"/>
    <x v="5"/>
    <x v="463"/>
    <d v="1996-05-28T00:00:00"/>
    <d v="1996-05-24T00:00:00"/>
    <n v="2"/>
    <n v="123.83"/>
    <s v="B's Beverages"/>
    <s v="Fauntleroy Circus"/>
    <x v="28"/>
    <s v="Unknown"/>
    <s v="EC2 5NT"/>
    <x v="13"/>
    <n v="1500"/>
    <n v="319.2000000000001"/>
    <n v="195.37000000000012"/>
  </r>
  <r>
    <n v="11024"/>
    <x v="58"/>
    <x v="2"/>
    <x v="464"/>
    <d v="1996-06-12T00:00:00"/>
    <d v="1996-05-20T00:00:00"/>
    <n v="1"/>
    <n v="74.36"/>
    <s v="Eastern Connection"/>
    <s v="35 King George"/>
    <x v="28"/>
    <s v="Unknown"/>
    <s v="WX3 6FW"/>
    <x v="13"/>
    <n v="1966.81"/>
    <n v="542.21"/>
    <n v="467.85"/>
  </r>
  <r>
    <n v="11025"/>
    <x v="16"/>
    <x v="1"/>
    <x v="464"/>
    <d v="1996-06-12T00:00:00"/>
    <d v="1996-05-24T00:00:00"/>
    <n v="3"/>
    <n v="29.17"/>
    <s v="Wartian Herkku"/>
    <s v="Torikatu 38"/>
    <x v="15"/>
    <s v="Unknown"/>
    <s v="90110"/>
    <x v="10"/>
    <n v="270"/>
    <n v="30"/>
    <n v="0.82999999999999829"/>
  </r>
  <r>
    <n v="11026"/>
    <x v="70"/>
    <x v="2"/>
    <x v="464"/>
    <d v="1996-06-12T00:00:00"/>
    <d v="1996-05-28T00:00:00"/>
    <n v="1"/>
    <n v="47.09"/>
    <s v="Franchi S.p.A."/>
    <s v="Via Monte Bianco 34"/>
    <x v="56"/>
    <s v="Unknown"/>
    <s v="10100"/>
    <x v="11"/>
    <n v="1030"/>
    <n v="206"/>
    <n v="158.91"/>
  </r>
  <r>
    <n v="11027"/>
    <x v="66"/>
    <x v="5"/>
    <x v="465"/>
    <d v="1996-06-13T00:00:00"/>
    <d v="1996-05-20T00:00:00"/>
    <n v="1"/>
    <n v="52.52"/>
    <s v="Bottom-Dollar Markets"/>
    <s v="23 Tsawassen Blvd."/>
    <x v="52"/>
    <s v="BC"/>
    <s v="T2F 8M4"/>
    <x v="16"/>
    <n v="877.72499999999991"/>
    <n v="-57.67500000000009"/>
    <n v="-110.19500000000009"/>
  </r>
  <r>
    <n v="11028"/>
    <x v="44"/>
    <x v="7"/>
    <x v="465"/>
    <d v="1996-06-13T00:00:00"/>
    <d v="1996-05-22T00:00:00"/>
    <n v="1"/>
    <n v="29.59"/>
    <s v="Königlich Essen"/>
    <s v="Maubelstr. 90"/>
    <x v="37"/>
    <s v="Unknown"/>
    <s v="14776"/>
    <x v="1"/>
    <n v="2160"/>
    <n v="432"/>
    <n v="402.41"/>
  </r>
  <r>
    <n v="11029"/>
    <x v="5"/>
    <x v="2"/>
    <x v="465"/>
    <d v="1996-06-13T00:00:00"/>
    <d v="1996-05-27T00:00:00"/>
    <n v="1"/>
    <n v="47.84"/>
    <s v="Chop-suey Chinese"/>
    <s v="Hauptstr. 31"/>
    <x v="5"/>
    <s v="Unknown"/>
    <s v="3012"/>
    <x v="4"/>
    <n v="1286.8"/>
    <n v="257.60000000000002"/>
    <n v="209.76000000000002"/>
  </r>
  <r>
    <n v="11030"/>
    <x v="45"/>
    <x v="8"/>
    <x v="466"/>
    <d v="1996-06-14T00:00:00"/>
    <d v="1996-05-27T00:00:00"/>
    <n v="2"/>
    <n v="830.75"/>
    <s v="Save-a-lot Markets"/>
    <s v="187 Suffolk Ln."/>
    <x v="38"/>
    <s v="ID"/>
    <s v="83720"/>
    <x v="8"/>
    <n v="12615.05"/>
    <n v="-196.94999999999976"/>
    <n v="-1027.6999999999998"/>
  </r>
  <r>
    <n v="11031"/>
    <x v="45"/>
    <x v="1"/>
    <x v="466"/>
    <d v="1996-06-14T00:00:00"/>
    <d v="1996-05-24T00:00:00"/>
    <n v="2"/>
    <n v="227.22"/>
    <s v="Save-a-lot Markets"/>
    <s v="187 Suffolk Ln."/>
    <x v="38"/>
    <s v="ID"/>
    <s v="83720"/>
    <x v="8"/>
    <n v="2393.5"/>
    <n v="478.7"/>
    <n v="251.48"/>
  </r>
  <r>
    <n v="11032"/>
    <x v="19"/>
    <x v="7"/>
    <x v="466"/>
    <d v="1996-06-14T00:00:00"/>
    <d v="1996-05-23T00:00:00"/>
    <n v="3"/>
    <n v="606.19000000000005"/>
    <s v="White Clover Markets"/>
    <s v="1029 - 12th Ave. S."/>
    <x v="18"/>
    <s v="WA"/>
    <s v="98124"/>
    <x v="8"/>
    <n v="8902.5"/>
    <n v="1780.4999999999998"/>
    <n v="1174.3099999999997"/>
  </r>
  <r>
    <n v="11033"/>
    <x v="6"/>
    <x v="8"/>
    <x v="466"/>
    <d v="1996-06-14T00:00:00"/>
    <d v="1996-05-23T00:00:00"/>
    <n v="3"/>
    <n v="84.74"/>
    <s v="Richter Supermarkt"/>
    <s v="Starenweg 5"/>
    <x v="6"/>
    <s v="Unknown"/>
    <s v="1204"/>
    <x v="4"/>
    <n v="3232.8"/>
    <n v="361.99999999999994"/>
    <n v="277.25999999999993"/>
  </r>
  <r>
    <n v="11034"/>
    <x v="37"/>
    <x v="6"/>
    <x v="467"/>
    <d v="1996-07-01T00:00:00"/>
    <d v="1996-05-27T00:00:00"/>
    <n v="1"/>
    <n v="40.32"/>
    <s v="Old World Delicatessen"/>
    <s v="2743 Bering St."/>
    <x v="33"/>
    <s v="AK"/>
    <s v="99508"/>
    <x v="8"/>
    <n v="539.4"/>
    <n v="133.79999999999998"/>
    <n v="93.47999999999999"/>
  </r>
  <r>
    <n v="11035"/>
    <x v="4"/>
    <x v="7"/>
    <x v="467"/>
    <d v="1996-06-17T00:00:00"/>
    <d v="1996-05-24T00:00:00"/>
    <n v="2"/>
    <n v="0.17"/>
    <s v="Suprêmes délices"/>
    <s v="Boulevard Tirou, 255"/>
    <x v="4"/>
    <s v="Unknown"/>
    <s v="B-6000"/>
    <x v="3"/>
    <n v="1754.5"/>
    <n v="393.49999999999994"/>
    <n v="393.32999999999993"/>
  </r>
  <r>
    <n v="11036"/>
    <x v="57"/>
    <x v="6"/>
    <x v="467"/>
    <d v="1996-06-17T00:00:00"/>
    <d v="1996-05-22T00:00:00"/>
    <n v="3"/>
    <n v="149.47"/>
    <s v="Drachenblut Delikatessen"/>
    <s v="Walserweg 21"/>
    <x v="46"/>
    <s v="Unknown"/>
    <s v="52066"/>
    <x v="1"/>
    <n v="1692"/>
    <n v="338.4"/>
    <n v="188.92999999999998"/>
  </r>
  <r>
    <n v="11037"/>
    <x v="36"/>
    <x v="8"/>
    <x v="468"/>
    <d v="1996-06-18T00:00:00"/>
    <d v="1996-05-27T00:00:00"/>
    <n v="1"/>
    <n v="3.2"/>
    <s v="Godos Cocina Típica"/>
    <s v="C/ Romero, 33"/>
    <x v="32"/>
    <s v="Unknown"/>
    <s v="41101"/>
    <x v="12"/>
    <n v="60"/>
    <n v="21.6"/>
    <n v="18.400000000000002"/>
  </r>
  <r>
    <n v="11038"/>
    <x v="4"/>
    <x v="5"/>
    <x v="468"/>
    <d v="1996-06-18T00:00:00"/>
    <d v="1996-05-30T00:00:00"/>
    <n v="2"/>
    <n v="29.59"/>
    <s v="Suprêmes délices"/>
    <s v="Boulevard Tirou, 255"/>
    <x v="4"/>
    <s v="Unknown"/>
    <s v="B-6000"/>
    <x v="3"/>
    <n v="732.6"/>
    <n v="131.90000000000003"/>
    <n v="102.31000000000003"/>
  </r>
  <r>
    <n v="11039"/>
    <x v="67"/>
    <x v="5"/>
    <x v="468"/>
    <d v="1996-06-18T00:00:00"/>
    <d v="1996-05-30T00:00:00"/>
    <n v="2"/>
    <n v="65"/>
    <s v="LINO-Delicateses"/>
    <s v="Ave. 5 de Mayo Porlamar"/>
    <x v="53"/>
    <s v="Nueva Esparta"/>
    <s v="4980"/>
    <x v="5"/>
    <n v="3090"/>
    <n v="619.6"/>
    <n v="554.6"/>
  </r>
  <r>
    <n v="11040"/>
    <x v="79"/>
    <x v="2"/>
    <x v="469"/>
    <d v="1996-06-19T00:00:00"/>
    <d v="1996-05-30T00:00:00"/>
    <n v="3"/>
    <n v="18.84"/>
    <s v="Great Lakes Food Market"/>
    <s v="2732 Baker Blvd."/>
    <x v="61"/>
    <s v="OR"/>
    <s v="97403"/>
    <x v="8"/>
    <n v="200"/>
    <n v="40"/>
    <n v="21.16"/>
  </r>
  <r>
    <n v="11041"/>
    <x v="5"/>
    <x v="3"/>
    <x v="469"/>
    <d v="1996-06-19T00:00:00"/>
    <d v="1996-05-28T00:00:00"/>
    <n v="2"/>
    <n v="48.22"/>
    <s v="Chop-suey Chinese"/>
    <s v="Hauptstr. 31"/>
    <x v="5"/>
    <s v="Unknown"/>
    <s v="3012"/>
    <x v="4"/>
    <n v="1773"/>
    <n v="263.99999999999994"/>
    <n v="215.77999999999994"/>
  </r>
  <r>
    <n v="11042"/>
    <x v="32"/>
    <x v="7"/>
    <x v="469"/>
    <d v="1996-06-05T00:00:00"/>
    <d v="1996-05-31T00:00:00"/>
    <n v="1"/>
    <n v="29.99"/>
    <s v="Comércio Mineiro"/>
    <s v="Av. dos Lusíadas, 23"/>
    <x v="29"/>
    <s v="SP"/>
    <s v="05432-043"/>
    <x v="2"/>
    <n v="405.75"/>
    <n v="128.54999999999998"/>
    <n v="98.559999999999988"/>
  </r>
  <r>
    <n v="11043"/>
    <x v="87"/>
    <x v="0"/>
    <x v="469"/>
    <d v="1996-06-19T00:00:00"/>
    <d v="1996-05-29T00:00:00"/>
    <n v="2"/>
    <n v="8.8000000000000007"/>
    <s v="Spécialités du monde"/>
    <s v="25, rue Lauriston"/>
    <x v="68"/>
    <s v="Unknown"/>
    <s v="75016"/>
    <x v="0"/>
    <n v="210"/>
    <n v="112"/>
    <n v="103.2"/>
  </r>
  <r>
    <n v="11044"/>
    <x v="63"/>
    <x v="2"/>
    <x v="470"/>
    <d v="1996-06-20T00:00:00"/>
    <d v="1996-05-31T00:00:00"/>
    <n v="1"/>
    <n v="8.7200000000000006"/>
    <s v="Wolski Zajazd"/>
    <s v="ul. Filtrowa 68"/>
    <x v="49"/>
    <s v="Unknown"/>
    <s v="01-012"/>
    <x v="18"/>
    <n v="591.59999999999991"/>
    <n v="118.79999999999998"/>
    <n v="110.07999999999998"/>
  </r>
  <r>
    <n v="11045"/>
    <x v="66"/>
    <x v="1"/>
    <x v="470"/>
    <d v="1996-06-20T00:00:00"/>
    <d v="1996-05-31T00:00:00"/>
    <n v="2"/>
    <n v="70.58"/>
    <s v="Bottom-Dollar Markets"/>
    <s v="23 Tsawassen Blvd."/>
    <x v="52"/>
    <s v="BC"/>
    <s v="T2F 8M4"/>
    <x v="16"/>
    <n v="1309.5"/>
    <n v="261.90000000000003"/>
    <n v="191.32000000000005"/>
  </r>
  <r>
    <n v="11046"/>
    <x v="35"/>
    <x v="6"/>
    <x v="470"/>
    <d v="1996-06-20T00:00:00"/>
    <d v="1996-05-24T00:00:00"/>
    <n v="2"/>
    <n v="71.64"/>
    <s v="Die Wandernde Kuh"/>
    <s v="Adenauerallee 900"/>
    <x v="31"/>
    <s v="Unknown"/>
    <s v="70563"/>
    <x v="1"/>
    <n v="1485.8"/>
    <n v="234.59999999999997"/>
    <n v="162.95999999999998"/>
  </r>
  <r>
    <n v="11047"/>
    <x v="58"/>
    <x v="8"/>
    <x v="471"/>
    <d v="1996-06-21T00:00:00"/>
    <d v="1996-05-31T00:00:00"/>
    <n v="3"/>
    <n v="46.62"/>
    <s v="Eastern Connection"/>
    <s v="35 King George"/>
    <x v="28"/>
    <s v="Unknown"/>
    <s v="WX3 6FW"/>
    <x v="13"/>
    <n v="817.875"/>
    <n v="49.875000000000092"/>
    <n v="3.2550000000000949"/>
  </r>
  <r>
    <n v="11048"/>
    <x v="66"/>
    <x v="8"/>
    <x v="471"/>
    <d v="1996-06-21T00:00:00"/>
    <d v="1996-05-30T00:00:00"/>
    <n v="3"/>
    <n v="24.12"/>
    <s v="Bottom-Dollar Markets"/>
    <s v="23 Tsawassen Blvd."/>
    <x v="52"/>
    <s v="BC"/>
    <s v="T2F 8M4"/>
    <x v="16"/>
    <n v="525"/>
    <n v="189"/>
    <n v="164.88"/>
  </r>
  <r>
    <n v="11049"/>
    <x v="71"/>
    <x v="3"/>
    <x v="471"/>
    <d v="1996-06-21T00:00:00"/>
    <d v="1996-06-03T00:00:00"/>
    <n v="1"/>
    <n v="8.34"/>
    <s v="Gourmet Lanchonetes"/>
    <s v="Av. Brasil, 442"/>
    <x v="57"/>
    <s v="SP"/>
    <s v="04876-786"/>
    <x v="2"/>
    <n v="273.60000000000002"/>
    <n v="3.1974423109204508E-14"/>
    <n v="-8.3399999999999679"/>
  </r>
  <r>
    <n v="11050"/>
    <x v="14"/>
    <x v="6"/>
    <x v="472"/>
    <d v="1996-06-24T00:00:00"/>
    <d v="1996-06-04T00:00:00"/>
    <n v="2"/>
    <n v="59.41"/>
    <s v="Folk och fä HB"/>
    <s v="Åkergatan 24"/>
    <x v="13"/>
    <s v="Unknown"/>
    <s v="S-844 67"/>
    <x v="9"/>
    <n v="810"/>
    <n v="89.999999999999943"/>
    <n v="30.589999999999947"/>
  </r>
  <r>
    <n v="11051"/>
    <x v="53"/>
    <x v="8"/>
    <x v="472"/>
    <d v="1996-06-24T00:00:00"/>
    <d v="1996-06-04T00:00:00"/>
    <n v="3"/>
    <n v="2.79"/>
    <s v="La maison d'Asie"/>
    <s v="1 rue Alsace-Lorraine"/>
    <x v="43"/>
    <s v="Unknown"/>
    <s v="31000"/>
    <x v="0"/>
    <n v="36"/>
    <n v="0"/>
    <n v="-2.79"/>
  </r>
  <r>
    <n v="11052"/>
    <x v="2"/>
    <x v="3"/>
    <x v="472"/>
    <d v="1996-06-24T00:00:00"/>
    <d v="1996-05-31T00:00:00"/>
    <n v="1"/>
    <n v="67.260000000000005"/>
    <s v="Hanari Carnes"/>
    <s v="Rua do Paço, 67"/>
    <x v="2"/>
    <s v="RJ"/>
    <s v="05454-876"/>
    <x v="2"/>
    <n v="1332"/>
    <n v="2.1316282072803006E-13"/>
    <n v="-67.259999999999792"/>
  </r>
  <r>
    <n v="11053"/>
    <x v="54"/>
    <x v="7"/>
    <x v="472"/>
    <d v="1996-06-24T00:00:00"/>
    <d v="1996-05-29T00:00:00"/>
    <n v="2"/>
    <n v="53.05"/>
    <s v="Piccolo und mehr"/>
    <s v="Geislweg 14"/>
    <x v="44"/>
    <s v="Unknown"/>
    <s v="5020"/>
    <x v="6"/>
    <n v="3055"/>
    <n v="127.99999999999997"/>
    <n v="74.949999999999974"/>
  </r>
  <r>
    <n v="11054"/>
    <x v="78"/>
    <x v="6"/>
    <x v="473"/>
    <d v="1996-06-25T00:00:00"/>
    <d v="1996-05-29T00:00:00"/>
    <n v="1"/>
    <n v="0.33"/>
    <s v="Cactus Comidas para llevar"/>
    <s v="Cerrito 333"/>
    <x v="55"/>
    <s v="Unknown"/>
    <s v="1010"/>
    <x v="20"/>
    <n v="305"/>
    <n v="88.999999999999986"/>
    <n v="88.669999999999987"/>
  </r>
  <r>
    <n v="11055"/>
    <x v="8"/>
    <x v="8"/>
    <x v="473"/>
    <d v="1996-06-25T00:00:00"/>
    <d v="1996-06-04T00:00:00"/>
    <n v="2"/>
    <n v="120.92"/>
    <s v="HILARIÓN-Abastos"/>
    <s v="Carrera 22 con Ave. Carlos Soublette #8-35"/>
    <x v="8"/>
    <s v="Táchira"/>
    <s v="5022"/>
    <x v="5"/>
    <n v="1727.5"/>
    <n v="366.5"/>
    <n v="245.57999999999998"/>
  </r>
  <r>
    <n v="11056"/>
    <x v="58"/>
    <x v="6"/>
    <x v="473"/>
    <d v="1996-06-11T00:00:00"/>
    <d v="1996-05-31T00:00:00"/>
    <n v="2"/>
    <n v="278.95999999999998"/>
    <s v="Eastern Connection"/>
    <s v="35 King George"/>
    <x v="28"/>
    <s v="Unknown"/>
    <s v="WX3 6FW"/>
    <x v="13"/>
    <n v="3740"/>
    <n v="940"/>
    <n v="661.04"/>
  </r>
  <r>
    <n v="11057"/>
    <x v="77"/>
    <x v="3"/>
    <x v="474"/>
    <d v="1996-06-26T00:00:00"/>
    <d v="1996-05-31T00:00:00"/>
    <n v="3"/>
    <n v="4.13"/>
    <s v="North/South"/>
    <s v="South House_x000a_300 Queensbridge"/>
    <x v="28"/>
    <s v="Unknown"/>
    <s v="SW7 1RZ"/>
    <x v="13"/>
    <n v="45"/>
    <n v="16.200000000000003"/>
    <n v="12.070000000000004"/>
  </r>
  <r>
    <n v="11058"/>
    <x v="76"/>
    <x v="4"/>
    <x v="474"/>
    <d v="1996-06-26T00:00:00"/>
    <d v="1996-05-31T00:00:00"/>
    <n v="3"/>
    <n v="31.14"/>
    <s v="Blauer See Delikatessen"/>
    <s v="Forsterstr. 57"/>
    <x v="60"/>
    <s v="Unknown"/>
    <s v="68306"/>
    <x v="1"/>
    <n v="858"/>
    <n v="171.60000000000002"/>
    <n v="140.46000000000004"/>
  </r>
  <r>
    <n v="11059"/>
    <x v="29"/>
    <x v="7"/>
    <x v="474"/>
    <d v="1996-07-10T00:00:00"/>
    <d v="1996-05-31T00:00:00"/>
    <n v="2"/>
    <n v="85.8"/>
    <s v="Ricardo Adocicados"/>
    <s v="Av. Copacabana, 267"/>
    <x v="2"/>
    <s v="RJ"/>
    <s v="02389-890"/>
    <x v="2"/>
    <n v="1838"/>
    <n v="367.6"/>
    <n v="281.8"/>
  </r>
  <r>
    <n v="11060"/>
    <x v="70"/>
    <x v="7"/>
    <x v="475"/>
    <d v="1996-06-27T00:00:00"/>
    <d v="1996-06-03T00:00:00"/>
    <n v="2"/>
    <n v="10.98"/>
    <s v="Franchi S.p.A."/>
    <s v="Via Monte Bianco 34"/>
    <x v="56"/>
    <s v="Unknown"/>
    <s v="10100"/>
    <x v="11"/>
    <n v="266"/>
    <n v="53.2"/>
    <n v="42.22"/>
  </r>
  <r>
    <n v="11061"/>
    <x v="79"/>
    <x v="2"/>
    <x v="475"/>
    <d v="1996-07-11T00:00:00"/>
    <d v="1996-06-03T00:00:00"/>
    <n v="3"/>
    <n v="14.01"/>
    <s v="Great Lakes Food Market"/>
    <s v="2732 Baker Blvd."/>
    <x v="61"/>
    <s v="OR"/>
    <s v="97403"/>
    <x v="8"/>
    <n v="510"/>
    <n v="102.00000000000001"/>
    <n v="87.990000000000009"/>
  </r>
  <r>
    <n v="11062"/>
    <x v="30"/>
    <x v="2"/>
    <x v="475"/>
    <d v="1996-06-27T00:00:00"/>
    <d v="1996-06-03T00:00:00"/>
    <n v="2"/>
    <n v="29.93"/>
    <s v="Reggiani Caseifici"/>
    <s v="Strada Provinciale 124"/>
    <x v="27"/>
    <s v="Unknown"/>
    <s v="42100"/>
    <x v="11"/>
    <n v="406.40000000000003"/>
    <n v="29.199999999999996"/>
    <n v="-0.73000000000000398"/>
  </r>
  <r>
    <n v="11063"/>
    <x v="34"/>
    <x v="3"/>
    <x v="475"/>
    <d v="1996-06-27T00:00:00"/>
    <d v="1996-06-05T00:00:00"/>
    <n v="2"/>
    <n v="81.73"/>
    <s v="Hungry Owl All-Night Grocers"/>
    <s v="8 Johnstown Road"/>
    <x v="30"/>
    <s v="Co. Cork"/>
    <s v="Unknown"/>
    <x v="14"/>
    <n v="1342.95"/>
    <n v="229.94999999999996"/>
    <n v="148.21999999999997"/>
  </r>
  <r>
    <n v="11064"/>
    <x v="45"/>
    <x v="5"/>
    <x v="476"/>
    <d v="1996-06-28T00:00:00"/>
    <d v="1996-06-03T00:00:00"/>
    <n v="1"/>
    <n v="30.09"/>
    <s v="Save-a-lot Markets"/>
    <s v="187 Suffolk Ln."/>
    <x v="38"/>
    <s v="ID"/>
    <s v="83720"/>
    <x v="8"/>
    <n v="4330.4000000000005"/>
    <n v="663.80000000000018"/>
    <n v="633.71000000000015"/>
  </r>
  <r>
    <n v="11065"/>
    <x v="28"/>
    <x v="6"/>
    <x v="476"/>
    <d v="1996-06-28T00:00:00"/>
    <d v="1996-06-03T00:00:00"/>
    <n v="1"/>
    <n v="12.91"/>
    <s v="LILA-Supermercado"/>
    <s v="Carrera 52 con Ave. Bolívar #65-98 Llano Largo"/>
    <x v="26"/>
    <s v="Lara"/>
    <s v="3508"/>
    <x v="5"/>
    <n v="189.42000000000002"/>
    <n v="-11.379999999999995"/>
    <n v="-24.289999999999996"/>
  </r>
  <r>
    <n v="11066"/>
    <x v="19"/>
    <x v="8"/>
    <x v="476"/>
    <d v="1996-06-28T00:00:00"/>
    <d v="1996-06-03T00:00:00"/>
    <n v="2"/>
    <n v="44.72"/>
    <s v="White Clover Markets"/>
    <s v="1029 - 12th Ave. S."/>
    <x v="18"/>
    <s v="WA"/>
    <s v="98124"/>
    <x v="8"/>
    <n v="928.75"/>
    <n v="237.44999999999993"/>
    <n v="192.72999999999993"/>
  </r>
  <r>
    <n v="11067"/>
    <x v="57"/>
    <x v="5"/>
    <x v="477"/>
    <d v="1996-06-17T00:00:00"/>
    <d v="1996-06-05T00:00:00"/>
    <n v="2"/>
    <n v="7.98"/>
    <s v="Drachenblut Delikatessen"/>
    <s v="Walserweg 21"/>
    <x v="46"/>
    <s v="Unknown"/>
    <s v="52066"/>
    <x v="1"/>
    <n v="86.850000000000009"/>
    <n v="17.55"/>
    <n v="9.57"/>
  </r>
  <r>
    <n v="11068"/>
    <x v="62"/>
    <x v="6"/>
    <x v="477"/>
    <d v="1996-07-01T00:00:00"/>
    <d v="1996-06-05T00:00:00"/>
    <n v="2"/>
    <n v="81.75"/>
    <s v="Queen Cozinha"/>
    <s v="Alameda dos Canàrios, 891"/>
    <x v="29"/>
    <s v="SP"/>
    <s v="05487-020"/>
    <x v="2"/>
    <n v="2027.08"/>
    <n v="119.88000000000011"/>
    <n v="38.130000000000109"/>
  </r>
  <r>
    <n v="11069"/>
    <x v="23"/>
    <x v="5"/>
    <x v="477"/>
    <d v="1996-07-01T00:00:00"/>
    <d v="1996-06-05T00:00:00"/>
    <n v="2"/>
    <n v="15.67"/>
    <s v="Tortuga Restaurante"/>
    <s v="Avda. Azteca 123"/>
    <x v="10"/>
    <s v="Unknown"/>
    <s v="05033"/>
    <x v="7"/>
    <n v="360"/>
    <n v="72"/>
    <n v="56.33"/>
  </r>
  <r>
    <n v="11070"/>
    <x v="26"/>
    <x v="7"/>
    <x v="478"/>
    <d v="1996-07-02T00:00:00"/>
    <d v="1996-06-05T00:00:00"/>
    <n v="1"/>
    <n v="136"/>
    <s v="Lehmanns Marktstand"/>
    <s v="Magazinweg 7"/>
    <x v="24"/>
    <s v="Unknown"/>
    <s v="60528"/>
    <x v="1"/>
    <n v="1629.9749999999999"/>
    <n v="172.97499999999991"/>
    <n v="36.974999999999909"/>
  </r>
  <r>
    <n v="11071"/>
    <x v="28"/>
    <x v="5"/>
    <x v="478"/>
    <d v="1996-07-02T00:00:00"/>
    <d v="1996-06-05T00:00:00"/>
    <n v="1"/>
    <n v="0.93"/>
    <s v="LILA-Supermercado"/>
    <s v="Carrera 52 con Ave. Bolívar #65-98 Llano Largo"/>
    <x v="26"/>
    <s v="Lara"/>
    <s v="3508"/>
    <x v="5"/>
    <n v="484.5"/>
    <n v="148.5"/>
    <n v="147.57"/>
  </r>
  <r>
    <n v="11072"/>
    <x v="9"/>
    <x v="2"/>
    <x v="478"/>
    <d v="1996-07-02T00:00:00"/>
    <d v="1996-06-05T00:00:00"/>
    <n v="2"/>
    <n v="258.64"/>
    <s v="Ernst Handel"/>
    <s v="Kirchgasse 6"/>
    <x v="9"/>
    <s v="Unknown"/>
    <s v="8010"/>
    <x v="6"/>
    <n v="5218"/>
    <n v="1101.5999999999997"/>
    <n v="842.9599999999997"/>
  </r>
  <r>
    <n v="11073"/>
    <x v="43"/>
    <x v="7"/>
    <x v="478"/>
    <d v="1996-07-02T00:00:00"/>
    <d v="1996-06-05T00:00:00"/>
    <n v="2"/>
    <n v="24.95"/>
    <s v="Pericles Comidas clásicas"/>
    <s v="Calle Dr. Jorge Cash 321"/>
    <x v="10"/>
    <s v="Unknown"/>
    <s v="05033"/>
    <x v="7"/>
    <n v="300"/>
    <n v="130"/>
    <n v="105.05"/>
  </r>
  <r>
    <n v="11074"/>
    <x v="51"/>
    <x v="8"/>
    <x v="479"/>
    <d v="1996-07-03T00:00:00"/>
    <d v="1996-06-05T00:00:00"/>
    <n v="2"/>
    <n v="18.440000000000001"/>
    <s v="Simons bistro"/>
    <s v="Vinbæltet 34"/>
    <x v="42"/>
    <s v="Unknown"/>
    <s v="1734"/>
    <x v="17"/>
    <n v="232.08499999999998"/>
    <n v="37.484999999999957"/>
    <n v="19.044999999999956"/>
  </r>
  <r>
    <n v="11075"/>
    <x v="6"/>
    <x v="6"/>
    <x v="479"/>
    <d v="1996-07-03T00:00:00"/>
    <d v="1996-06-05T00:00:00"/>
    <n v="2"/>
    <n v="6.19"/>
    <s v="Richter Supermarkt"/>
    <s v="Starenweg 5"/>
    <x v="6"/>
    <s v="Unknown"/>
    <s v="1204"/>
    <x v="4"/>
    <n v="498.1"/>
    <n v="29.299999999999979"/>
    <n v="23.109999999999978"/>
  </r>
  <r>
    <n v="11076"/>
    <x v="48"/>
    <x v="2"/>
    <x v="479"/>
    <d v="1996-07-03T00:00:00"/>
    <d v="1996-06-05T00:00:00"/>
    <n v="2"/>
    <n v="38.28"/>
    <s v="Bon app'"/>
    <s v="12, rue des Bouchers"/>
    <x v="40"/>
    <s v="Unknown"/>
    <s v="13008"/>
    <x v="0"/>
    <n v="792.75"/>
    <n v="27.749999999999968"/>
    <n v="-10.530000000000033"/>
  </r>
  <r>
    <n v="11077"/>
    <x v="13"/>
    <x v="5"/>
    <x v="479"/>
    <d v="1996-07-03T00:00:00"/>
    <d v="1996-06-05T00:00:00"/>
    <n v="2"/>
    <n v="8.5299999999999994"/>
    <s v="Rattlesnake Canyon Grocery"/>
    <s v="2817 Milton Dr."/>
    <x v="12"/>
    <s v="NM"/>
    <s v="87110"/>
    <x v="8"/>
    <n v="1255.7205000000001"/>
    <n v="182.62050000000002"/>
    <n v="174.09050000000002"/>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
  <r>
    <x v="0"/>
    <x v="0"/>
  </r>
  <r>
    <x v="1"/>
    <x v="1"/>
  </r>
  <r>
    <x v="2"/>
    <x v="2"/>
  </r>
  <r>
    <x v="3"/>
    <x v="3"/>
  </r>
  <r>
    <x v="4"/>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50584E-5BB8-43B8-B1AD-B29387A0E96E}"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ry">
  <location ref="B3:D21" firstHeaderRow="0" firstDataRow="1" firstDataCol="1"/>
  <pivotFields count="1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Row" showAll="0" defaultSubtotal="0">
      <items count="17">
        <item x="4"/>
        <item x="6"/>
        <item x="16"/>
        <item x="13"/>
        <item x="15"/>
        <item x="11"/>
        <item x="7"/>
        <item x="8"/>
        <item x="2"/>
        <item x="14"/>
        <item x="9"/>
        <item x="12"/>
        <item x="3"/>
        <item x="10"/>
        <item x="5"/>
        <item x="0"/>
        <item x="1"/>
      </items>
    </pivotField>
    <pivotField showAll="0" defaultSubtotal="0"/>
    <pivotField showAll="0" defaultSubtotal="0"/>
    <pivotField dataField="1" showAll="0" defaultSubtotal="0"/>
  </pivotFields>
  <rowFields count="1">
    <field x="8"/>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Total Suppliers" fld="0" subtotal="count" baseField="8" baseItem="0"/>
    <dataField name="Total Products Supplied"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ECEC2A7-16A2-4E53-AE72-9135AC39C7E4}" name="PivotTable8"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 ID">
  <location ref="B71:C84" firstHeaderRow="1" firstDataRow="1" firstDataCol="1"/>
  <pivotFields count="20">
    <pivotField dataField="1" showAll="0"/>
    <pivotField axis="axisRow" showAll="0" measureFilter="1">
      <items count="90">
        <item x="63"/>
        <item x="83"/>
        <item x="19"/>
        <item x="7"/>
        <item x="16"/>
        <item x="35"/>
        <item x="0"/>
        <item x="3"/>
        <item x="61"/>
        <item x="81"/>
        <item x="33"/>
        <item x="23"/>
        <item x="1"/>
        <item x="84"/>
        <item x="40"/>
        <item x="4"/>
        <item x="20"/>
        <item x="87"/>
        <item x="51"/>
        <item x="56"/>
        <item x="45"/>
        <item x="65"/>
        <item x="27"/>
        <item x="6"/>
        <item x="29"/>
        <item x="30"/>
        <item x="13"/>
        <item x="73"/>
        <item x="21"/>
        <item x="62"/>
        <item x="12"/>
        <item x="50"/>
        <item x="54"/>
        <item x="43"/>
        <item x="11"/>
        <item x="37"/>
        <item x="69"/>
        <item x="77"/>
        <item x="24"/>
        <item x="49"/>
        <item x="80"/>
        <item x="22"/>
        <item x="38"/>
        <item x="67"/>
        <item x="28"/>
        <item x="82"/>
        <item x="26"/>
        <item x="74"/>
        <item x="75"/>
        <item x="53"/>
        <item x="88"/>
        <item x="44"/>
        <item x="42"/>
        <item x="34"/>
        <item x="64"/>
        <item x="8"/>
        <item x="2"/>
        <item x="18"/>
        <item x="79"/>
        <item x="71"/>
        <item x="36"/>
        <item x="60"/>
        <item x="47"/>
        <item x="70"/>
        <item x="86"/>
        <item x="17"/>
        <item x="14"/>
        <item x="68"/>
        <item x="52"/>
        <item x="9"/>
        <item x="58"/>
        <item x="41"/>
        <item x="57"/>
        <item x="72"/>
        <item x="32"/>
        <item x="5"/>
        <item x="10"/>
        <item x="78"/>
        <item x="31"/>
        <item x="66"/>
        <item x="48"/>
        <item x="46"/>
        <item x="15"/>
        <item x="76"/>
        <item x="25"/>
        <item x="55"/>
        <item x="59"/>
        <item x="39"/>
        <item x="85"/>
        <item t="default"/>
      </items>
    </pivotField>
    <pivotField showAll="0"/>
    <pivotField numFmtId="14"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numFmtId="14" showAll="0"/>
    <pivotField numFmtId="14" showAll="0"/>
    <pivotField showAll="0"/>
    <pivotField showAll="0"/>
    <pivotField showAll="0"/>
    <pivotField showAll="0"/>
    <pivotField showAll="0"/>
    <pivotField showAll="0"/>
    <pivotField showAll="0"/>
    <pivotField showAll="0"/>
    <pivotField numFmtId="165" showAll="0"/>
    <pivotField numFmtId="165"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13">
    <i>
      <x v="4"/>
    </i>
    <i>
      <x v="20"/>
    </i>
    <i>
      <x v="26"/>
    </i>
    <i>
      <x v="28"/>
    </i>
    <i>
      <x v="46"/>
    </i>
    <i>
      <x v="53"/>
    </i>
    <i>
      <x v="55"/>
    </i>
    <i>
      <x v="65"/>
    </i>
    <i>
      <x v="66"/>
    </i>
    <i>
      <x v="69"/>
    </i>
    <i>
      <x v="80"/>
    </i>
    <i>
      <x v="84"/>
    </i>
    <i t="grand">
      <x/>
    </i>
  </rowItems>
  <colItems count="1">
    <i/>
  </colItems>
  <dataFields count="1">
    <dataField name="Total orders" fld="0" subtotal="count" baseField="1" baseItem="0"/>
  </dataField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2AB4E9-6D23-4450-8816-B0DEEAF6CAA5}"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per">
  <location ref="B26:E30" firstHeaderRow="0" firstDataRow="1" firstDataCol="1"/>
  <pivotFields count="6">
    <pivotField axis="axisRow" showAll="0">
      <items count="4">
        <item x="0"/>
        <item x="1"/>
        <item x="2"/>
        <item t="default"/>
      </items>
    </pivotField>
    <pivotField showAll="0"/>
    <pivotField showAll="0"/>
    <pivotField dataField="1" showAll="0"/>
    <pivotField dataField="1" showAll="0"/>
    <pivotField dataField="1" dragToRow="0" dragToCol="0" dragToPage="0" showAll="0" defaultSubtotal="0"/>
  </pivotFields>
  <rowFields count="1">
    <field x="0"/>
  </rowFields>
  <rowItems count="4">
    <i>
      <x/>
    </i>
    <i>
      <x v="1"/>
    </i>
    <i>
      <x v="2"/>
    </i>
    <i t="grand">
      <x/>
    </i>
  </rowItems>
  <colFields count="1">
    <field x="-2"/>
  </colFields>
  <colItems count="3">
    <i>
      <x/>
    </i>
    <i i="1">
      <x v="1"/>
    </i>
    <i i="2">
      <x v="2"/>
    </i>
  </colItems>
  <dataFields count="3">
    <dataField name="Total Orders Shipped" fld="3" baseField="0" baseItem="0"/>
    <dataField name="Total Order Freight" fld="4" baseField="0" baseItem="0"/>
    <dataField name="Average Order Freight" fld="5"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4FAEEAF-1CBD-4755-A378-2A07BA6F8BE8}" name="PivotTable1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ry">
  <location ref="B107:E129" firstHeaderRow="0" firstDataRow="1" firstDataCol="1"/>
  <pivotFields count="14">
    <pivotField dataField="1" showAll="0"/>
    <pivotField showAll="0"/>
    <pivotField showAll="0"/>
    <pivotField showAll="0"/>
    <pivotField showAll="0"/>
    <pivotField showAll="0"/>
    <pivotField showAll="0"/>
    <pivotField showAll="0"/>
    <pivotField axis="axisRow" showAll="0">
      <items count="22">
        <item x="7"/>
        <item x="10"/>
        <item x="16"/>
        <item x="9"/>
        <item x="6"/>
        <item x="18"/>
        <item x="19"/>
        <item x="4"/>
        <item x="0"/>
        <item x="15"/>
        <item x="11"/>
        <item x="1"/>
        <item x="17"/>
        <item x="20"/>
        <item x="12"/>
        <item x="5"/>
        <item x="3"/>
        <item x="8"/>
        <item x="2"/>
        <item x="13"/>
        <item x="14"/>
        <item t="default"/>
      </items>
    </pivotField>
    <pivotField showAll="0"/>
    <pivotField showAll="0"/>
    <pivotField dataField="1" showAll="0"/>
    <pivotField showAll="0"/>
    <pivotField dataField="1" numFmtId="2" showAll="0"/>
  </pivotFields>
  <rowFields count="1">
    <field x="8"/>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3">
    <i>
      <x/>
    </i>
    <i i="1">
      <x v="1"/>
    </i>
    <i i="2">
      <x v="2"/>
    </i>
  </colItems>
  <dataFields count="3">
    <dataField name="Total Customers" fld="0" subtotal="count" baseField="0" baseItem="0"/>
    <dataField name="Total Orders Placed" fld="11" baseField="0" baseItem="0"/>
    <dataField name="Total Revenue" fld="13"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2DDA6C4-40FA-467F-8CFB-9C125B20C340}" name="PivotTable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8:C51" firstHeaderRow="1" firstDataRow="1" firstDataCol="1"/>
  <pivotFields count="18">
    <pivotField dataField="1" showAll="0"/>
    <pivotField showAll="0"/>
    <pivotField showAll="0"/>
    <pivotField showAll="0"/>
    <pivotField showAll="0"/>
    <pivotField numFmtId="165" showAll="0"/>
    <pivotField showAll="0"/>
    <pivotField showAll="0"/>
    <pivotField showAll="0"/>
    <pivotField axis="axisRow" showAll="0">
      <items count="3">
        <item x="0"/>
        <item x="1"/>
        <item t="default"/>
      </items>
    </pivotField>
    <pivotField showAll="0"/>
    <pivotField showAll="0"/>
    <pivotField numFmtId="165" showAll="0"/>
    <pivotField numFmtId="165" showAll="0"/>
    <pivotField numFmtId="165" showAll="0"/>
    <pivotField numFmtId="165" showAll="0"/>
    <pivotField showAll="0"/>
    <pivotField dragToRow="0" dragToCol="0" dragToPage="0" showAll="0" defaultSubtotal="0"/>
  </pivotFields>
  <rowFields count="1">
    <field x="9"/>
  </rowFields>
  <rowItems count="3">
    <i>
      <x/>
    </i>
    <i>
      <x v="1"/>
    </i>
    <i t="grand">
      <x/>
    </i>
  </rowItems>
  <colItems count="1">
    <i/>
  </colItems>
  <dataFields count="1">
    <dataField name="Count of ProductID" fld="0" subtotal="count" baseField="9"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E3682D3-5EC4-4DF5-962B-A0D2E4309D50}" name="PivotTable11" cacheId="6"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City">
  <location ref="B134:C145" firstHeaderRow="1" firstDataRow="1" firstDataCol="1"/>
  <pivotFields count="20">
    <pivotField showAll="0"/>
    <pivotField showAll="0"/>
    <pivotField showAll="0"/>
    <pivotField numFmtId="14"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numFmtId="14" showAll="0"/>
    <pivotField numFmtId="14" showAll="0"/>
    <pivotField showAll="0"/>
    <pivotField showAll="0"/>
    <pivotField showAll="0"/>
    <pivotField showAll="0"/>
    <pivotField axis="axisRow" showAll="0" measureFilter="1" sortType="descending">
      <items count="71">
        <item x="49"/>
        <item x="58"/>
        <item x="69"/>
        <item x="59"/>
        <item x="52"/>
        <item x="43"/>
        <item x="56"/>
        <item x="31"/>
        <item x="14"/>
        <item x="51"/>
        <item x="32"/>
        <item x="18"/>
        <item x="29"/>
        <item x="64"/>
        <item x="8"/>
        <item x="44"/>
        <item x="2"/>
        <item x="7"/>
        <item x="0"/>
        <item x="27"/>
        <item x="34"/>
        <item x="68"/>
        <item x="15"/>
        <item x="35"/>
        <item x="1"/>
        <item x="16"/>
        <item x="41"/>
        <item x="10"/>
        <item x="40"/>
        <item x="60"/>
        <item x="25"/>
        <item x="3"/>
        <item x="23"/>
        <item x="28"/>
        <item x="39"/>
        <item x="54"/>
        <item x="22"/>
        <item x="19"/>
        <item x="11"/>
        <item x="42"/>
        <item x="63"/>
        <item x="53"/>
        <item x="65"/>
        <item x="9"/>
        <item x="6"/>
        <item x="24"/>
        <item x="61"/>
        <item x="50"/>
        <item x="20"/>
        <item x="36"/>
        <item x="30"/>
        <item x="45"/>
        <item x="4"/>
        <item x="17"/>
        <item x="57"/>
        <item x="66"/>
        <item x="55"/>
        <item x="62"/>
        <item x="37"/>
        <item x="13"/>
        <item x="38"/>
        <item x="5"/>
        <item x="67"/>
        <item x="21"/>
        <item x="26"/>
        <item x="47"/>
        <item x="48"/>
        <item x="33"/>
        <item x="12"/>
        <item x="46"/>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numFmtId="165" showAll="0"/>
    <pivotField numFmtId="165"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0"/>
  </rowFields>
  <rowItems count="11">
    <i>
      <x v="48"/>
    </i>
    <i>
      <x v="43"/>
    </i>
    <i>
      <x v="60"/>
    </i>
    <i>
      <x v="68"/>
    </i>
    <i>
      <x v="16"/>
    </i>
    <i>
      <x v="50"/>
    </i>
    <i>
      <x v="12"/>
    </i>
    <i>
      <x v="33"/>
    </i>
    <i>
      <x v="26"/>
    </i>
    <i>
      <x v="58"/>
    </i>
    <i t="grand">
      <x/>
    </i>
  </rowItems>
  <colItems count="1">
    <i/>
  </colItems>
  <dataFields count="1">
    <dataField name="Total Revenue" fld="14" baseField="0" baseItem="0" numFmtId="165"/>
  </dataField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351CE84-53BB-426D-B41C-8B7053A4711C}" name="PivotTable9"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 ID">
  <location ref="B89:C102" firstHeaderRow="1" firstDataRow="1" firstDataCol="1"/>
  <pivotFields count="20">
    <pivotField dataField="1" showAll="0"/>
    <pivotField axis="axisRow" showAll="0" measureFilter="1">
      <items count="90">
        <item x="63"/>
        <item x="83"/>
        <item x="19"/>
        <item x="7"/>
        <item x="16"/>
        <item x="35"/>
        <item x="0"/>
        <item x="3"/>
        <item x="61"/>
        <item x="81"/>
        <item x="33"/>
        <item x="23"/>
        <item x="1"/>
        <item x="84"/>
        <item x="40"/>
        <item x="4"/>
        <item x="20"/>
        <item x="87"/>
        <item x="51"/>
        <item x="56"/>
        <item x="45"/>
        <item x="65"/>
        <item x="27"/>
        <item x="6"/>
        <item x="29"/>
        <item x="30"/>
        <item x="13"/>
        <item x="73"/>
        <item x="21"/>
        <item x="62"/>
        <item x="12"/>
        <item x="50"/>
        <item x="54"/>
        <item x="43"/>
        <item x="11"/>
        <item x="37"/>
        <item x="69"/>
        <item x="77"/>
        <item x="24"/>
        <item x="49"/>
        <item x="80"/>
        <item x="22"/>
        <item x="38"/>
        <item x="67"/>
        <item x="28"/>
        <item x="82"/>
        <item x="26"/>
        <item x="74"/>
        <item x="75"/>
        <item x="53"/>
        <item x="88"/>
        <item x="44"/>
        <item x="42"/>
        <item x="34"/>
        <item x="64"/>
        <item x="8"/>
        <item x="2"/>
        <item x="18"/>
        <item x="79"/>
        <item x="71"/>
        <item x="36"/>
        <item x="60"/>
        <item x="47"/>
        <item x="70"/>
        <item x="86"/>
        <item x="17"/>
        <item x="14"/>
        <item x="68"/>
        <item x="52"/>
        <item x="9"/>
        <item x="58"/>
        <item x="41"/>
        <item x="57"/>
        <item x="72"/>
        <item x="32"/>
        <item x="5"/>
        <item x="10"/>
        <item x="78"/>
        <item x="31"/>
        <item x="66"/>
        <item x="48"/>
        <item x="46"/>
        <item x="15"/>
        <item x="76"/>
        <item x="25"/>
        <item x="55"/>
        <item x="59"/>
        <item x="39"/>
        <item x="85"/>
        <item t="default"/>
      </items>
    </pivotField>
    <pivotField showAll="0"/>
    <pivotField numFmtId="14"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numFmtId="14" showAll="0"/>
    <pivotField numFmtId="14" showAll="0"/>
    <pivotField showAll="0"/>
    <pivotField showAll="0"/>
    <pivotField showAll="0"/>
    <pivotField showAll="0"/>
    <pivotField showAll="0"/>
    <pivotField showAll="0"/>
    <pivotField showAll="0"/>
    <pivotField showAll="0"/>
    <pivotField numFmtId="165" showAll="0"/>
    <pivotField numFmtId="165"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13">
    <i>
      <x v="4"/>
    </i>
    <i>
      <x v="20"/>
    </i>
    <i>
      <x v="26"/>
    </i>
    <i>
      <x v="28"/>
    </i>
    <i>
      <x v="46"/>
    </i>
    <i>
      <x v="53"/>
    </i>
    <i>
      <x v="55"/>
    </i>
    <i>
      <x v="65"/>
    </i>
    <i>
      <x v="66"/>
    </i>
    <i>
      <x v="69"/>
    </i>
    <i>
      <x v="80"/>
    </i>
    <i>
      <x v="84"/>
    </i>
    <i t="grand">
      <x/>
    </i>
  </rowItems>
  <colItems count="1">
    <i/>
  </colItems>
  <dataFields count="1">
    <dataField name="Total orders" fld="0" subtotal="count" baseField="1" baseItem="0"/>
  </dataField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9E8215-A0F1-4A98-80DD-9422B9831B24}"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rder ID">
  <location ref="B190:C201" firstHeaderRow="1" firstDataRow="1" firstDataCol="1"/>
  <pivotFields count="15">
    <pivotField axis="axisRow" showAll="0" measureFilter="1" sortType="descending">
      <items count="8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t="default"/>
      </items>
      <autoSortScope>
        <pivotArea dataOnly="0" outline="0" fieldPosition="0">
          <references count="1">
            <reference field="4294967294" count="1" selected="0">
              <x v="0"/>
            </reference>
          </references>
        </pivotArea>
      </autoSortScope>
    </pivotField>
    <pivotField showAll="0"/>
    <pivotField numFmtId="165" showAll="0"/>
    <pivotField showAll="0"/>
    <pivotField showAll="0"/>
    <pivotField showAll="0"/>
    <pivotField numFmtId="14"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numFmtId="165" showAll="0"/>
    <pivotField dataField="1" numFmtId="165" showAll="0"/>
    <pivotField numFmtId="165"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11">
    <i>
      <x v="617"/>
    </i>
    <i>
      <x v="733"/>
    </i>
    <i>
      <x v="169"/>
    </i>
    <i>
      <x v="231"/>
    </i>
    <i>
      <x v="782"/>
    </i>
    <i>
      <x v="124"/>
    </i>
    <i>
      <x v="176"/>
    </i>
    <i>
      <x v="641"/>
    </i>
    <i>
      <x v="569"/>
    </i>
    <i>
      <x v="649"/>
    </i>
    <i t="grand">
      <x/>
    </i>
  </rowItems>
  <colItems count="1">
    <i/>
  </colItems>
  <dataFields count="1">
    <dataField name="Total Revenue generated" fld="8" baseField="0" baseItem="0" numFmtId="165"/>
  </dataField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0C390B9-7715-41A6-B8BA-AFBB034A0CF7}"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B35:E44" firstHeaderRow="0" firstDataRow="1" firstDataCol="1"/>
  <pivotFields count="18">
    <pivotField dataField="1" showAll="0"/>
    <pivotField showAll="0"/>
    <pivotField showAll="0"/>
    <pivotField axis="axisRow" showAll="0">
      <items count="9">
        <item x="0"/>
        <item x="1"/>
        <item x="6"/>
        <item x="5"/>
        <item x="7"/>
        <item x="3"/>
        <item x="2"/>
        <item x="4"/>
        <item t="default"/>
      </items>
    </pivotField>
    <pivotField showAll="0"/>
    <pivotField numFmtId="165" showAll="0"/>
    <pivotField showAll="0"/>
    <pivotField showAll="0"/>
    <pivotField showAll="0"/>
    <pivotField showAll="0"/>
    <pivotField dataField="1" showAll="0"/>
    <pivotField dataField="1" showAll="0"/>
    <pivotField numFmtId="165" showAll="0"/>
    <pivotField numFmtId="165" showAll="0"/>
    <pivotField numFmtId="165" showAll="0"/>
    <pivotField numFmtId="165" showAll="0"/>
    <pivotField showAll="0"/>
    <pivotField dragToRow="0" dragToCol="0" dragToPage="0" showAll="0" defaultSubtotal="0"/>
  </pivotFields>
  <rowFields count="1">
    <field x="3"/>
  </rowFields>
  <rowItems count="9">
    <i>
      <x/>
    </i>
    <i>
      <x v="1"/>
    </i>
    <i>
      <x v="2"/>
    </i>
    <i>
      <x v="3"/>
    </i>
    <i>
      <x v="4"/>
    </i>
    <i>
      <x v="5"/>
    </i>
    <i>
      <x v="6"/>
    </i>
    <i>
      <x v="7"/>
    </i>
    <i t="grand">
      <x/>
    </i>
  </rowItems>
  <colFields count="1">
    <field x="-2"/>
  </colFields>
  <colItems count="3">
    <i>
      <x/>
    </i>
    <i i="1">
      <x v="1"/>
    </i>
    <i i="2">
      <x v="2"/>
    </i>
  </colItems>
  <dataFields count="3">
    <dataField name="Number of Products" fld="0" subtotal="count" baseField="3" baseItem="0"/>
    <dataField name="Total Orders Placed" fld="10" baseField="0" baseItem="0"/>
    <dataField name="Total Quantity"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9D35F8-CE86-4813-8050-135D4787D8DA}" name="PivotTable1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ime Period">
  <location ref="B150:C185" firstHeaderRow="1" firstDataRow="1" firstDataCol="1"/>
  <pivotFields count="20">
    <pivotField dataField="1" showAll="0"/>
    <pivotField showAll="0"/>
    <pivotField showAll="0"/>
    <pivotField numFmtId="14"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numFmtId="14" showAll="0"/>
    <pivotField numFmtId="14" showAll="0"/>
    <pivotField showAll="0"/>
    <pivotField showAll="0"/>
    <pivotField showAll="0"/>
    <pivotField showAll="0"/>
    <pivotField showAll="0"/>
    <pivotField showAll="0"/>
    <pivotField showAll="0"/>
    <pivotField showAll="0"/>
    <pivotField numFmtId="165" showAll="0"/>
    <pivotField numFmtId="165" showAll="0"/>
    <pivotField numFmtId="165"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x="1"/>
        <item x="2"/>
        <item x="3"/>
        <item x="4"/>
        <item sd="0" x="5"/>
        <item t="default"/>
      </items>
    </pivotField>
    <pivotField axis="axisRow" showAll="0">
      <items count="6">
        <item sd="0" x="0"/>
        <item x="1"/>
        <item x="2"/>
        <item x="3"/>
        <item sd="0" x="4"/>
        <item t="default"/>
      </items>
    </pivotField>
  </pivotFields>
  <rowFields count="3">
    <field x="19"/>
    <field x="18"/>
    <field x="17"/>
  </rowFields>
  <rowItems count="35">
    <i>
      <x v="1"/>
    </i>
    <i r="1">
      <x v="3"/>
    </i>
    <i r="2">
      <x v="8"/>
    </i>
    <i r="2">
      <x v="9"/>
    </i>
    <i r="1">
      <x v="4"/>
    </i>
    <i r="2">
      <x v="10"/>
    </i>
    <i r="2">
      <x v="11"/>
    </i>
    <i r="2">
      <x v="12"/>
    </i>
    <i>
      <x v="2"/>
    </i>
    <i r="1">
      <x v="1"/>
    </i>
    <i r="2">
      <x v="1"/>
    </i>
    <i r="2">
      <x v="2"/>
    </i>
    <i r="2">
      <x v="3"/>
    </i>
    <i r="1">
      <x v="2"/>
    </i>
    <i r="2">
      <x v="4"/>
    </i>
    <i r="2">
      <x v="5"/>
    </i>
    <i r="2">
      <x v="6"/>
    </i>
    <i r="1">
      <x v="3"/>
    </i>
    <i r="2">
      <x v="7"/>
    </i>
    <i r="2">
      <x v="8"/>
    </i>
    <i r="2">
      <x v="9"/>
    </i>
    <i r="1">
      <x v="4"/>
    </i>
    <i r="2">
      <x v="10"/>
    </i>
    <i r="2">
      <x v="11"/>
    </i>
    <i r="2">
      <x v="12"/>
    </i>
    <i>
      <x v="3"/>
    </i>
    <i r="1">
      <x v="1"/>
    </i>
    <i r="2">
      <x v="1"/>
    </i>
    <i r="2">
      <x v="2"/>
    </i>
    <i r="2">
      <x v="3"/>
    </i>
    <i r="1">
      <x v="2"/>
    </i>
    <i r="2">
      <x v="4"/>
    </i>
    <i r="2">
      <x v="5"/>
    </i>
    <i r="2">
      <x v="6"/>
    </i>
    <i t="grand">
      <x/>
    </i>
  </rowItems>
  <colItems count="1">
    <i/>
  </colItems>
  <dataFields count="1">
    <dataField name="Total Orders" fld="0" subtotal="count" baseField="17"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300BC7B-7322-4793-92D5-3C94EEDE8757}" name="PivotTable7"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mployee ID">
  <location ref="B56:C66" firstHeaderRow="1" firstDataRow="1" firstDataCol="1"/>
  <pivotFields count="20">
    <pivotField dataField="1" showAll="0"/>
    <pivotField showAll="0"/>
    <pivotField axis="axisRow" showAll="0">
      <items count="10">
        <item x="5"/>
        <item x="7"/>
        <item x="3"/>
        <item x="2"/>
        <item x="0"/>
        <item x="1"/>
        <item x="8"/>
        <item x="6"/>
        <item x="4"/>
        <item t="default"/>
      </items>
    </pivotField>
    <pivotField numFmtId="14"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numFmtId="14" showAll="0"/>
    <pivotField numFmtId="14" showAll="0"/>
    <pivotField showAll="0"/>
    <pivotField showAll="0"/>
    <pivotField showAll="0"/>
    <pivotField showAll="0"/>
    <pivotField showAll="0"/>
    <pivotField showAll="0"/>
    <pivotField showAll="0"/>
    <pivotField showAll="0"/>
    <pivotField numFmtId="165" showAll="0"/>
    <pivotField numFmtId="165"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10">
    <i>
      <x/>
    </i>
    <i>
      <x v="1"/>
    </i>
    <i>
      <x v="2"/>
    </i>
    <i>
      <x v="3"/>
    </i>
    <i>
      <x v="4"/>
    </i>
    <i>
      <x v="5"/>
    </i>
    <i>
      <x v="6"/>
    </i>
    <i>
      <x v="7"/>
    </i>
    <i>
      <x v="8"/>
    </i>
    <i t="grand">
      <x/>
    </i>
  </rowItems>
  <colItems count="1">
    <i/>
  </colItems>
  <dataFields count="1">
    <dataField name="Total order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A1F310-6910-462A-BD26-D6A821684859}" name="PivotTable1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Name">
  <location ref="H218:I229" firstHeaderRow="1" firstDataRow="1" firstDataCol="1"/>
  <pivotFields count="18">
    <pivotField showAll="0"/>
    <pivotField axis="axisRow" showAll="0" measureFilter="1" sortType="descending">
      <items count="78">
        <item x="16"/>
        <item x="2"/>
        <item x="39"/>
        <item x="59"/>
        <item x="17"/>
        <item x="0"/>
        <item x="1"/>
        <item x="38"/>
        <item x="3"/>
        <item x="4"/>
        <item x="47"/>
        <item x="37"/>
        <item x="57"/>
        <item x="51"/>
        <item x="70"/>
        <item x="32"/>
        <item x="14"/>
        <item x="55"/>
        <item x="30"/>
        <item x="5"/>
        <item x="36"/>
        <item x="23"/>
        <item x="68"/>
        <item x="43"/>
        <item x="25"/>
        <item x="21"/>
        <item x="9"/>
        <item x="35"/>
        <item x="42"/>
        <item x="40"/>
        <item x="12"/>
        <item x="75"/>
        <item x="66"/>
        <item x="73"/>
        <item x="64"/>
        <item x="65"/>
        <item x="50"/>
        <item x="31"/>
        <item x="48"/>
        <item x="8"/>
        <item x="71"/>
        <item x="29"/>
        <item x="7"/>
        <item x="24"/>
        <item x="76"/>
        <item x="69"/>
        <item x="54"/>
        <item x="15"/>
        <item x="52"/>
        <item x="10"/>
        <item x="11"/>
        <item x="58"/>
        <item x="56"/>
        <item x="74"/>
        <item x="72"/>
        <item x="44"/>
        <item x="27"/>
        <item x="33"/>
        <item x="26"/>
        <item x="67"/>
        <item x="41"/>
        <item x="19"/>
        <item x="20"/>
        <item x="60"/>
        <item x="45"/>
        <item x="34"/>
        <item x="61"/>
        <item x="18"/>
        <item x="28"/>
        <item x="13"/>
        <item x="53"/>
        <item x="22"/>
        <item x="6"/>
        <item x="49"/>
        <item x="62"/>
        <item x="63"/>
        <item x="46"/>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65" showAll="0"/>
    <pivotField showAll="0"/>
    <pivotField showAll="0"/>
    <pivotField showAll="0"/>
    <pivotField showAll="0"/>
    <pivotField showAll="0"/>
    <pivotField showAll="0"/>
    <pivotField numFmtId="165" showAll="0"/>
    <pivotField numFmtId="165" showAll="0"/>
    <pivotField numFmtId="165" showAll="0"/>
    <pivotField numFmtId="165" showAll="0"/>
    <pivotField showAll="0"/>
    <pivotField dataField="1" dragToRow="0" dragToCol="0" dragToPage="0" showAll="0" defaultSubtotal="0"/>
  </pivotFields>
  <rowFields count="1">
    <field x="1"/>
  </rowFields>
  <rowItems count="11">
    <i>
      <x v="11"/>
    </i>
    <i>
      <x v="68"/>
    </i>
    <i>
      <x v="51"/>
    </i>
    <i>
      <x v="3"/>
    </i>
    <i>
      <x v="66"/>
    </i>
    <i>
      <x v="17"/>
    </i>
    <i>
      <x v="36"/>
    </i>
    <i>
      <x/>
    </i>
    <i>
      <x v="4"/>
    </i>
    <i>
      <x v="56"/>
    </i>
    <i t="grand">
      <x/>
    </i>
  </rowItems>
  <colItems count="1">
    <i/>
  </colItems>
  <dataFields count="1">
    <dataField name="Total Revenue" fld="17" baseField="0" baseItem="0" numFmtId="165"/>
  </dataField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299F2A-3C51-419A-8C56-426F7592C980}" name="PivotTable15"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Order year and month" colHeaderCaption="Countries">
  <location ref="B259:X287" firstHeaderRow="1" firstDataRow="2" firstDataCol="1"/>
  <pivotFields count="4">
    <pivotField axis="axisRow" allDrilled="1" showAll="0" dataSourceSort="1" defaultAttributeDrillState="1">
      <items count="4">
        <item x="0"/>
        <item x="1"/>
        <item x="2"/>
        <item t="default"/>
      </items>
    </pivotField>
    <pivotField axis="axisRow" allDrilled="1" showAll="0" dataSourceSort="1" defaultAttributeDrillState="1">
      <items count="13">
        <item x="0"/>
        <item x="1"/>
        <item x="2"/>
        <item x="3"/>
        <item x="4"/>
        <item x="5"/>
        <item x="6"/>
        <item x="7"/>
        <item x="8"/>
        <item x="9"/>
        <item x="10"/>
        <item x="11"/>
        <item t="default"/>
      </items>
    </pivotField>
    <pivotField dataField="1" subtotalTop="0" showAll="0" defaultSubtotal="0"/>
    <pivotField axis="axisCol" allDrilled="1" showAll="0" dataSourceSort="1" defaultAttributeDrillState="1">
      <items count="22">
        <item x="0"/>
        <item x="1"/>
        <item x="2"/>
        <item x="3"/>
        <item x="4"/>
        <item x="5"/>
        <item x="6"/>
        <item x="7"/>
        <item x="8"/>
        <item x="9"/>
        <item x="10"/>
        <item x="11"/>
        <item x="12"/>
        <item x="13"/>
        <item x="14"/>
        <item x="15"/>
        <item x="16"/>
        <item x="17"/>
        <item x="18"/>
        <item x="19"/>
        <item x="20"/>
        <item t="default"/>
      </items>
    </pivotField>
  </pivotFields>
  <rowFields count="2">
    <field x="0"/>
    <field x="1"/>
  </rowFields>
  <rowItems count="27">
    <i>
      <x/>
    </i>
    <i r="1">
      <x/>
    </i>
    <i r="1">
      <x v="1"/>
    </i>
    <i r="1">
      <x v="2"/>
    </i>
    <i r="1">
      <x v="3"/>
    </i>
    <i r="1">
      <x v="4"/>
    </i>
    <i>
      <x v="1"/>
    </i>
    <i r="1">
      <x v="5"/>
    </i>
    <i r="1">
      <x v="6"/>
    </i>
    <i r="1">
      <x v="7"/>
    </i>
    <i r="1">
      <x v="8"/>
    </i>
    <i r="1">
      <x v="9"/>
    </i>
    <i r="1">
      <x v="10"/>
    </i>
    <i r="1">
      <x v="11"/>
    </i>
    <i r="1">
      <x/>
    </i>
    <i r="1">
      <x v="1"/>
    </i>
    <i r="1">
      <x v="2"/>
    </i>
    <i r="1">
      <x v="3"/>
    </i>
    <i r="1">
      <x v="4"/>
    </i>
    <i>
      <x v="2"/>
    </i>
    <i r="1">
      <x v="5"/>
    </i>
    <i r="1">
      <x v="6"/>
    </i>
    <i r="1">
      <x v="7"/>
    </i>
    <i r="1">
      <x v="8"/>
    </i>
    <i r="1">
      <x v="9"/>
    </i>
    <i r="1">
      <x v="10"/>
    </i>
    <i t="grand">
      <x/>
    </i>
  </rowItems>
  <colFields count="1">
    <field x="3"/>
  </colFields>
  <colItems count="22">
    <i>
      <x/>
    </i>
    <i>
      <x v="1"/>
    </i>
    <i>
      <x v="2"/>
    </i>
    <i>
      <x v="3"/>
    </i>
    <i>
      <x v="4"/>
    </i>
    <i>
      <x v="5"/>
    </i>
    <i>
      <x v="6"/>
    </i>
    <i>
      <x v="7"/>
    </i>
    <i>
      <x v="8"/>
    </i>
    <i>
      <x v="9"/>
    </i>
    <i>
      <x v="10"/>
    </i>
    <i>
      <x v="11"/>
    </i>
    <i>
      <x v="12"/>
    </i>
    <i>
      <x v="13"/>
    </i>
    <i>
      <x v="14"/>
    </i>
    <i>
      <x v="15"/>
    </i>
    <i>
      <x v="16"/>
    </i>
    <i>
      <x v="17"/>
    </i>
    <i>
      <x v="18"/>
    </i>
    <i>
      <x v="19"/>
    </i>
    <i>
      <x v="20"/>
    </i>
    <i t="grand">
      <x/>
    </i>
  </colItems>
  <dataFields count="1">
    <dataField name="Number of Orders" fld="2" subtotal="count" baseField="0" baseItem="0"/>
  </dataFields>
  <pivotHierarchies count="1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Orders"/>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69"/>
    <rowHierarchyUsage hierarchyUsage="71"/>
  </rowHierarchiesUsage>
  <colHierarchiesUsage count="1">
    <colHierarchyUsage hierarchyUsage="1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pivotTableUISettings>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4C0FB9D-04CF-4EA4-89DF-F0E820339A66}" name="PivotTable16"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H233:I242" firstHeaderRow="1" firstDataRow="1" firstDataCol="1"/>
  <pivotFields count="2">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9">
    <i>
      <x/>
    </i>
    <i>
      <x v="3"/>
    </i>
    <i>
      <x v="2"/>
    </i>
    <i>
      <x v="5"/>
    </i>
    <i>
      <x v="7"/>
    </i>
    <i>
      <x v="1"/>
    </i>
    <i>
      <x v="6"/>
    </i>
    <i>
      <x v="4"/>
    </i>
    <i t="grand">
      <x/>
    </i>
  </rowItems>
  <colItems count="1">
    <i/>
  </colItems>
  <dataFields count="1">
    <dataField name="Total revenue" fld="1" baseField="0" baseItem="0" numFmtId="166"/>
  </dataFields>
  <pivotHierarchies count="1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_detail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0370C33-9413-4D24-B8C8-D82F9A48C386}" name="PivotTable13" cacheId="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ountries" colHeaderCaption="Categories">
  <location ref="B449:J471" firstHeaderRow="1" firstDataRow="2" firstDataCol="1"/>
  <pivotFields count="3">
    <pivotField axis="axisCol" allDrilled="1" subtotalTop="0" showAll="0" dataSourceSort="1" defaultSubtotal="0" defaultAttributeDrillState="1">
      <items count="8">
        <item x="0"/>
        <item x="1"/>
        <item x="2"/>
        <item x="3"/>
        <item x="4"/>
        <item x="5"/>
        <item x="6"/>
        <item x="7"/>
      </items>
    </pivotField>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dataField="1" subtotalTop="0" showAll="0" defaultSubtotal="0"/>
  </pivotFields>
  <rowFields count="1">
    <field x="1"/>
  </rowFields>
  <rowItems count="21">
    <i>
      <x/>
    </i>
    <i>
      <x v="1"/>
    </i>
    <i>
      <x v="2"/>
    </i>
    <i>
      <x v="3"/>
    </i>
    <i>
      <x v="4"/>
    </i>
    <i>
      <x v="5"/>
    </i>
    <i>
      <x v="6"/>
    </i>
    <i>
      <x v="7"/>
    </i>
    <i>
      <x v="8"/>
    </i>
    <i>
      <x v="9"/>
    </i>
    <i>
      <x v="10"/>
    </i>
    <i>
      <x v="11"/>
    </i>
    <i>
      <x v="12"/>
    </i>
    <i>
      <x v="13"/>
    </i>
    <i>
      <x v="14"/>
    </i>
    <i>
      <x v="15"/>
    </i>
    <i>
      <x v="16"/>
    </i>
    <i>
      <x v="17"/>
    </i>
    <i>
      <x v="18"/>
    </i>
    <i>
      <x v="19"/>
    </i>
    <i>
      <x v="20"/>
    </i>
  </rowItems>
  <colFields count="1">
    <field x="0"/>
  </colFields>
  <colItems count="8">
    <i>
      <x/>
    </i>
    <i>
      <x v="1"/>
    </i>
    <i>
      <x v="2"/>
    </i>
    <i>
      <x v="3"/>
    </i>
    <i>
      <x v="4"/>
    </i>
    <i>
      <x v="5"/>
    </i>
    <i>
      <x v="6"/>
    </i>
    <i>
      <x v="7"/>
    </i>
  </colItems>
  <dataFields count="1">
    <dataField name="Average UnitPrice" fld="2" subtotal="average" baseField="1" baseItem="0"/>
  </dataFields>
  <pivotHierarchies count="1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UnitPri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_details]"/>
        <x15:activeTabTopLevelEntity name="[categorie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659A34B-0A32-4684-92D8-12370958788D}"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48:C375" firstHeaderRow="1" firstDataRow="1" firstDataCol="1"/>
  <pivotFields count="15">
    <pivotField dataField="1" showAll="0"/>
    <pivotField showAll="0"/>
    <pivotField numFmtId="165" showAll="0"/>
    <pivotField showAll="0"/>
    <pivotField showAll="0"/>
    <pivotField showAll="0"/>
    <pivotField numFmtId="14"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numFmtId="165" showAll="0"/>
    <pivotField numFmtId="165" showAll="0"/>
    <pivotField numFmtId="165"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x="3"/>
        <item sd="0" x="4"/>
        <item t="default"/>
      </items>
    </pivotField>
  </pivotFields>
  <rowFields count="2">
    <field x="14"/>
    <field x="12"/>
  </rowFields>
  <rowItems count="27">
    <i>
      <x v="1"/>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t="grand">
      <x/>
    </i>
  </rowItems>
  <colItems count="1">
    <i/>
  </colItems>
  <dataFields count="1">
    <dataField name="Count of OrderID" fld="0" subtotal="count" baseField="7" baseItem="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6AAE631-DE16-4448-BAB3-790EE6EACE07}"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Year and Title">
  <location ref="B307:C317" firstHeaderRow="1" firstDataRow="1" firstDataCol="1"/>
  <pivotFields count="23">
    <pivotField showAll="0"/>
    <pivotField showAll="0"/>
    <pivotField showAll="0"/>
    <pivotField axis="axisRow" dataField="1" showAll="0">
      <items count="5">
        <item x="3"/>
        <item x="2"/>
        <item x="0"/>
        <item x="1"/>
        <item t="default"/>
      </items>
    </pivotField>
    <pivotField showAll="0"/>
    <pivotField numFmtId="14" showAll="0"/>
    <pivotField numFmtId="14" showAll="0">
      <items count="9">
        <item x="2"/>
        <item x="0"/>
        <item x="1"/>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numFmtId="43" showAll="0"/>
    <pivotField numFmtId="43"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x="2"/>
        <item x="3"/>
        <item x="4"/>
        <item sd="0" x="5"/>
        <item t="default"/>
      </items>
    </pivotField>
    <pivotField axis="axisRow" showAll="0">
      <items count="6">
        <item sd="0" x="0"/>
        <item x="1"/>
        <item x="2"/>
        <item x="3"/>
        <item sd="0" x="4"/>
        <item t="default"/>
      </items>
    </pivotField>
  </pivotFields>
  <rowFields count="2">
    <field x="22"/>
    <field x="3"/>
  </rowFields>
  <rowItems count="10">
    <i>
      <x v="1"/>
    </i>
    <i r="1">
      <x v="2"/>
    </i>
    <i r="1">
      <x v="3"/>
    </i>
    <i>
      <x v="2"/>
    </i>
    <i r="1">
      <x v="1"/>
    </i>
    <i r="1">
      <x v="2"/>
    </i>
    <i>
      <x v="3"/>
    </i>
    <i r="1">
      <x/>
    </i>
    <i r="1">
      <x v="2"/>
    </i>
    <i t="grand">
      <x/>
    </i>
  </rowItems>
  <colItems count="1">
    <i/>
  </colItems>
  <dataFields count="1">
    <dataField name="Count of Titl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421FDBF-80C1-425B-BB69-B7547641837A}"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ry &amp; City">
  <location ref="B24:D116" firstHeaderRow="0" firstDataRow="1" firstDataCol="1"/>
  <pivotFields count="20">
    <pivotField dataField="1" showAll="0"/>
    <pivotField showAll="0"/>
    <pivotField showAll="0"/>
    <pivotField numFmtId="14"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numFmtId="14" showAll="0"/>
    <pivotField numFmtId="14" showAll="0"/>
    <pivotField showAll="0"/>
    <pivotField showAll="0"/>
    <pivotField showAll="0"/>
    <pivotField showAll="0"/>
    <pivotField axis="axisRow" showAll="0">
      <items count="71">
        <item x="46"/>
        <item x="12"/>
        <item x="33"/>
        <item x="48"/>
        <item x="47"/>
        <item x="26"/>
        <item x="21"/>
        <item x="67"/>
        <item x="5"/>
        <item x="38"/>
        <item x="13"/>
        <item x="37"/>
        <item x="62"/>
        <item x="55"/>
        <item x="66"/>
        <item x="57"/>
        <item x="17"/>
        <item x="4"/>
        <item x="45"/>
        <item x="30"/>
        <item x="36"/>
        <item x="20"/>
        <item x="50"/>
        <item x="61"/>
        <item x="24"/>
        <item x="6"/>
        <item x="9"/>
        <item x="65"/>
        <item x="53"/>
        <item x="63"/>
        <item x="42"/>
        <item x="11"/>
        <item x="19"/>
        <item x="22"/>
        <item x="54"/>
        <item x="39"/>
        <item x="28"/>
        <item x="23"/>
        <item x="3"/>
        <item x="25"/>
        <item x="60"/>
        <item x="40"/>
        <item x="10"/>
        <item x="41"/>
        <item x="16"/>
        <item x="1"/>
        <item x="35"/>
        <item x="15"/>
        <item x="68"/>
        <item x="34"/>
        <item x="27"/>
        <item x="0"/>
        <item x="7"/>
        <item x="2"/>
        <item x="44"/>
        <item x="8"/>
        <item x="64"/>
        <item x="29"/>
        <item x="18"/>
        <item x="32"/>
        <item x="51"/>
        <item x="14"/>
        <item x="31"/>
        <item x="56"/>
        <item x="43"/>
        <item x="52"/>
        <item x="59"/>
        <item x="69"/>
        <item x="58"/>
        <item x="49"/>
        <item t="default"/>
      </items>
    </pivotField>
    <pivotField showAll="0"/>
    <pivotField showAll="0"/>
    <pivotField axis="axisRow" showAll="0">
      <items count="22">
        <item x="20"/>
        <item x="6"/>
        <item x="3"/>
        <item x="2"/>
        <item x="16"/>
        <item x="17"/>
        <item x="10"/>
        <item x="0"/>
        <item x="1"/>
        <item x="14"/>
        <item x="11"/>
        <item x="7"/>
        <item x="19"/>
        <item x="18"/>
        <item x="15"/>
        <item x="12"/>
        <item x="9"/>
        <item x="4"/>
        <item x="13"/>
        <item x="8"/>
        <item x="5"/>
        <item t="default"/>
      </items>
    </pivotField>
    <pivotField dataField="1" numFmtId="165" showAll="0"/>
    <pivotField numFmtId="165" showAll="0"/>
    <pivotField numFmtId="165" showAll="0"/>
    <pivotField showAll="0" defaultSubtotal="0"/>
    <pivotField showAll="0" defaultSubtotal="0"/>
    <pivotField showAll="0" defaultSubtotal="0">
      <items count="5">
        <item x="0"/>
        <item x="1"/>
        <item x="2"/>
        <item x="3"/>
        <item x="4"/>
      </items>
    </pivotField>
  </pivotFields>
  <rowFields count="2">
    <field x="13"/>
    <field x="10"/>
  </rowFields>
  <rowItems count="92">
    <i>
      <x/>
    </i>
    <i r="1">
      <x v="13"/>
    </i>
    <i>
      <x v="1"/>
    </i>
    <i r="1">
      <x v="26"/>
    </i>
    <i r="1">
      <x v="54"/>
    </i>
    <i>
      <x v="2"/>
    </i>
    <i r="1">
      <x v="12"/>
    </i>
    <i r="1">
      <x v="17"/>
    </i>
    <i>
      <x v="3"/>
    </i>
    <i r="1">
      <x v="15"/>
    </i>
    <i r="1">
      <x v="52"/>
    </i>
    <i r="1">
      <x v="53"/>
    </i>
    <i r="1">
      <x v="57"/>
    </i>
    <i>
      <x v="4"/>
    </i>
    <i r="1">
      <x v="43"/>
    </i>
    <i r="1">
      <x v="65"/>
    </i>
    <i r="1">
      <x v="66"/>
    </i>
    <i>
      <x v="5"/>
    </i>
    <i r="1">
      <x v="3"/>
    </i>
    <i r="1">
      <x v="30"/>
    </i>
    <i>
      <x v="6"/>
    </i>
    <i r="1">
      <x v="27"/>
    </i>
    <i r="1">
      <x v="47"/>
    </i>
    <i>
      <x v="7"/>
    </i>
    <i r="1">
      <x v="34"/>
    </i>
    <i r="1">
      <x v="38"/>
    </i>
    <i r="1">
      <x v="41"/>
    </i>
    <i r="1">
      <x v="46"/>
    </i>
    <i r="1">
      <x v="48"/>
    </i>
    <i r="1">
      <x v="51"/>
    </i>
    <i r="1">
      <x v="61"/>
    </i>
    <i r="1">
      <x v="64"/>
    </i>
    <i r="1">
      <x v="67"/>
    </i>
    <i>
      <x v="8"/>
    </i>
    <i r="1">
      <x/>
    </i>
    <i r="1">
      <x v="7"/>
    </i>
    <i r="1">
      <x v="11"/>
    </i>
    <i r="1">
      <x v="21"/>
    </i>
    <i r="1">
      <x v="24"/>
    </i>
    <i r="1">
      <x v="31"/>
    </i>
    <i r="1">
      <x v="33"/>
    </i>
    <i r="1">
      <x v="40"/>
    </i>
    <i r="1">
      <x v="44"/>
    </i>
    <i r="1">
      <x v="45"/>
    </i>
    <i r="1">
      <x v="62"/>
    </i>
    <i>
      <x v="9"/>
    </i>
    <i r="1">
      <x v="19"/>
    </i>
    <i>
      <x v="10"/>
    </i>
    <i r="1">
      <x v="6"/>
    </i>
    <i r="1">
      <x v="50"/>
    </i>
    <i r="1">
      <x v="63"/>
    </i>
    <i>
      <x v="11"/>
    </i>
    <i r="1">
      <x v="42"/>
    </i>
    <i>
      <x v="12"/>
    </i>
    <i r="1">
      <x v="60"/>
    </i>
    <i>
      <x v="13"/>
    </i>
    <i r="1">
      <x v="69"/>
    </i>
    <i>
      <x v="14"/>
    </i>
    <i r="1">
      <x v="35"/>
    </i>
    <i>
      <x v="15"/>
    </i>
    <i r="1">
      <x v="4"/>
    </i>
    <i r="1">
      <x v="39"/>
    </i>
    <i r="1">
      <x v="59"/>
    </i>
    <i>
      <x v="16"/>
    </i>
    <i r="1">
      <x v="10"/>
    </i>
    <i r="1">
      <x v="37"/>
    </i>
    <i>
      <x v="17"/>
    </i>
    <i r="1">
      <x v="8"/>
    </i>
    <i r="1">
      <x v="25"/>
    </i>
    <i>
      <x v="18"/>
    </i>
    <i r="1">
      <x v="18"/>
    </i>
    <i r="1">
      <x v="20"/>
    </i>
    <i r="1">
      <x v="36"/>
    </i>
    <i>
      <x v="19"/>
    </i>
    <i r="1">
      <x v="1"/>
    </i>
    <i r="1">
      <x v="2"/>
    </i>
    <i r="1">
      <x v="9"/>
    </i>
    <i r="1">
      <x v="14"/>
    </i>
    <i r="1">
      <x v="22"/>
    </i>
    <i r="1">
      <x v="23"/>
    </i>
    <i r="1">
      <x v="29"/>
    </i>
    <i r="1">
      <x v="32"/>
    </i>
    <i r="1">
      <x v="49"/>
    </i>
    <i r="1">
      <x v="56"/>
    </i>
    <i r="1">
      <x v="58"/>
    </i>
    <i r="1">
      <x v="68"/>
    </i>
    <i>
      <x v="20"/>
    </i>
    <i r="1">
      <x v="5"/>
    </i>
    <i r="1">
      <x v="16"/>
    </i>
    <i r="1">
      <x v="28"/>
    </i>
    <i r="1">
      <x v="55"/>
    </i>
    <i t="grand">
      <x/>
    </i>
  </rowItems>
  <colFields count="1">
    <field x="-2"/>
  </colFields>
  <colItems count="2">
    <i>
      <x/>
    </i>
    <i i="1">
      <x v="1"/>
    </i>
  </colItems>
  <dataFields count="2">
    <dataField name="Total Orders" fld="0" subtotal="count" baseField="13" baseItem="0"/>
    <dataField name="Sum of Revenue" fld="14"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2F0940F-9B1D-4556-B7AC-952B9C01A46E}"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s">
  <location ref="E9:G20" firstHeaderRow="0" firstDataRow="1" firstDataCol="1"/>
  <pivotFields count="14">
    <pivotField axis="axisRow" showAll="0" measureFilter="1" sortType="descending">
      <items count="9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s>
  <rowFields count="1">
    <field x="0"/>
  </rowFields>
  <rowItems count="11">
    <i>
      <x v="62"/>
    </i>
    <i>
      <x v="19"/>
    </i>
    <i>
      <x v="70"/>
    </i>
    <i>
      <x v="64"/>
    </i>
    <i>
      <x v="36"/>
    </i>
    <i>
      <x v="33"/>
    </i>
    <i>
      <x v="50"/>
    </i>
    <i>
      <x v="38"/>
    </i>
    <i>
      <x v="23"/>
    </i>
    <i>
      <x v="24"/>
    </i>
    <i t="grand">
      <x/>
    </i>
  </rowItems>
  <colFields count="1">
    <field x="-2"/>
  </colFields>
  <colItems count="2">
    <i>
      <x/>
    </i>
    <i i="1">
      <x v="1"/>
    </i>
  </colItems>
  <dataFields count="2">
    <dataField name="Number of Orders" fld="11" baseField="0" baseItem="0"/>
    <dataField name="Amount Spent" fld="13" baseField="0" baseItem="62" numFmtId="166"/>
  </dataFields>
  <pivotTableStyleInfo name="PivotStyleLight16" showRowHeaders="1" showColHeaders="1" showRowStripes="0" showColStripes="0" showLastColumn="1"/>
  <filters count="1">
    <filter fld="0" type="count" evalOrder="-1" id="1"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7511812-40CE-4A70-9423-98BE9DED57A8}" name="PivotTable1" cacheId="1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location ref="B122:E212" firstHeaderRow="0" firstDataRow="1" firstDataCol="2"/>
  <pivotFields count="4">
    <pivotField name="Customers" axis="axisRow" compact="0" allDrilled="1" outline="0" subtotalTop="0" showAll="0" dataSourceSort="1" defaultSubtotal="0" defaultAttributeDrillState="1">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s>
    </pivotField>
    <pivotField axis="axisRow" compact="0" allDrilled="1" outline="0" subtotalTop="0" showAll="0" measureFilter="1"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dataField="1" compact="0" outline="0" subtotalTop="0" showAll="0" defaultSubtotal="0"/>
  </pivotFields>
  <rowFields count="2">
    <field x="0"/>
    <field x="1"/>
  </rowFields>
  <rowItems count="90">
    <i>
      <x/>
      <x/>
    </i>
    <i>
      <x v="1"/>
      <x v="1"/>
    </i>
    <i>
      <x v="2"/>
      <x v="1"/>
    </i>
    <i>
      <x v="3"/>
      <x v="2"/>
    </i>
    <i>
      <x v="4"/>
      <x v="3"/>
    </i>
    <i>
      <x v="5"/>
      <x v="1"/>
    </i>
    <i>
      <x v="6"/>
      <x v="4"/>
    </i>
    <i>
      <x v="7"/>
      <x v="4"/>
    </i>
    <i>
      <x v="8"/>
      <x v="5"/>
    </i>
    <i>
      <x v="9"/>
      <x v="2"/>
    </i>
    <i>
      <x v="10"/>
      <x v="3"/>
    </i>
    <i>
      <x v="11"/>
      <x v="3"/>
    </i>
    <i>
      <x v="12"/>
      <x v="2"/>
    </i>
    <i>
      <x v="13"/>
      <x v="6"/>
    </i>
    <i>
      <x v="14"/>
      <x v="4"/>
    </i>
    <i>
      <x v="15"/>
      <x/>
    </i>
    <i>
      <x v="16"/>
      <x v="1"/>
    </i>
    <i>
      <x v="17"/>
      <x v="4"/>
    </i>
    <i>
      <x v="18"/>
      <x v="1"/>
    </i>
    <i>
      <x v="19"/>
      <x v="1"/>
    </i>
    <i>
      <x v="20"/>
      <x v="3"/>
    </i>
    <i>
      <x v="21"/>
      <x v="5"/>
    </i>
    <i>
      <x v="22"/>
      <x v="7"/>
    </i>
    <i>
      <x v="23"/>
      <x v="1"/>
    </i>
    <i>
      <x v="24"/>
      <x v="4"/>
    </i>
    <i>
      <x v="25"/>
      <x v="7"/>
    </i>
    <i>
      <x v="26"/>
      <x/>
    </i>
    <i>
      <x v="27"/>
      <x v="6"/>
    </i>
    <i>
      <x v="28"/>
      <x v="4"/>
    </i>
    <i>
      <x v="29"/>
      <x/>
    </i>
    <i>
      <x v="30"/>
      <x v="3"/>
    </i>
    <i>
      <x v="31"/>
      <x v="4"/>
    </i>
    <i>
      <x v="32"/>
      <x v="3"/>
    </i>
    <i>
      <x v="33"/>
      <x v="1"/>
    </i>
    <i>
      <x v="34"/>
      <x v="2"/>
    </i>
    <i>
      <x v="35"/>
      <x v="4"/>
    </i>
    <i>
      <x v="36"/>
      <x v="1"/>
    </i>
    <i>
      <x v="37"/>
      <x v="3"/>
    </i>
    <i>
      <x v="38"/>
      <x v="2"/>
    </i>
    <i>
      <x v="39"/>
      <x v="2"/>
    </i>
    <i>
      <x v="40"/>
      <x v="5"/>
    </i>
    <i>
      <x v="41"/>
      <x v="1"/>
    </i>
    <i>
      <x v="42"/>
      <x v="1"/>
    </i>
    <i>
      <x v="43"/>
      <x/>
    </i>
    <i>
      <x v="44"/>
      <x v="1"/>
    </i>
    <i>
      <x v="45"/>
      <x v="5"/>
    </i>
    <i>
      <x v="46"/>
      <x v="7"/>
    </i>
    <i>
      <x v="47"/>
      <x v="2"/>
    </i>
    <i>
      <x v="48"/>
      <x v="1"/>
    </i>
    <i>
      <x v="49"/>
      <x v="3"/>
    </i>
    <i>
      <x v="50"/>
      <x v="2"/>
    </i>
    <i>
      <x v="51"/>
      <x v="1"/>
    </i>
    <i>
      <x v="52"/>
      <x v="2"/>
    </i>
    <i>
      <x v="53"/>
      <x v="2"/>
    </i>
    <i>
      <x v="54"/>
      <x v="2"/>
    </i>
    <i>
      <x v="55"/>
      <x v="7"/>
    </i>
    <i>
      <x v="56"/>
      <x v="3"/>
    </i>
    <i>
      <x v="57"/>
      <x/>
    </i>
    <i>
      <x v="58"/>
      <x/>
    </i>
    <i>
      <x v="59"/>
      <x v="3"/>
    </i>
    <i>
      <x v="60"/>
      <x v="3"/>
    </i>
    <i>
      <x v="61"/>
      <x v="2"/>
    </i>
    <i>
      <x v="62"/>
      <x v="3"/>
    </i>
    <i>
      <x v="63"/>
      <x v="1"/>
    </i>
    <i>
      <x v="64"/>
      <x v="1"/>
    </i>
    <i>
      <x v="65"/>
      <x v="1"/>
    </i>
    <i>
      <x v="66"/>
      <x v="5"/>
    </i>
    <i>
      <x v="67"/>
      <x v="3"/>
    </i>
    <i>
      <x v="68"/>
      <x v="4"/>
    </i>
    <i>
      <x v="69"/>
      <x v="1"/>
    </i>
    <i>
      <x v="70"/>
      <x v="3"/>
    </i>
    <i>
      <x v="71"/>
      <x v="3"/>
    </i>
    <i>
      <x v="72"/>
      <x v="3"/>
    </i>
    <i>
      <x v="73"/>
      <x v="1"/>
    </i>
    <i>
      <x v="74"/>
      <x v="3"/>
    </i>
    <i>
      <x v="75"/>
      <x v="4"/>
    </i>
    <i>
      <x v="76"/>
      <x v="7"/>
    </i>
    <i>
      <x v="77"/>
      <x v="3"/>
    </i>
    <i>
      <x v="78"/>
      <x v="2"/>
    </i>
    <i>
      <x v="79"/>
      <x v="2"/>
    </i>
    <i>
      <x v="80"/>
      <x/>
    </i>
    <i>
      <x v="81"/>
      <x v="2"/>
    </i>
    <i>
      <x v="82"/>
      <x v="1"/>
    </i>
    <i>
      <x v="83"/>
      <x v="1"/>
    </i>
    <i>
      <x v="84"/>
      <x v="1"/>
    </i>
    <i>
      <x v="85"/>
      <x v="4"/>
    </i>
    <i>
      <x v="86"/>
      <x v="3"/>
    </i>
    <i>
      <x v="87"/>
      <x/>
    </i>
    <i>
      <x v="88"/>
      <x v="1"/>
    </i>
    <i t="grand">
      <x/>
    </i>
  </rowItems>
  <colFields count="1">
    <field x="-2"/>
  </colFields>
  <colItems count="2">
    <i>
      <x/>
    </i>
    <i i="1">
      <x v="1"/>
    </i>
  </colItems>
  <dataFields count="2">
    <dataField name="Total Revenue" fld="2" baseField="1" baseItem="0" numFmtId="166"/>
    <dataField name="Number of Orders" fld="3" subtotal="count" baseField="1" baseItem="0"/>
  </dataFields>
  <pivotHierarchies count="1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ID"/>
    <pivotHierarchy dragToData="1"/>
    <pivotHierarchy dragToData="1"/>
    <pivotHierarchy dragToData="1"/>
    <pivotHierarchy dragToData="1" caption="Number of Orders"/>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114">
      <autoFilter ref="A1">
        <filterColumn colId="0">
          <top10 val="1" filterVal="1"/>
        </filterColumn>
      </autoFilter>
    </filter>
  </filters>
  <rowHierarchiesUsage count="2">
    <rowHierarchyUsage hierarchyUsage="53"/>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A5E627-9E8B-4BCD-BDAF-B17A7A0AA2E2}" name="PivotTable14"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B412:D429"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s>
  <rowFields count="1">
    <field x="2"/>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name="Average of UnitPrice" fld="1" subtotal="average" baseField="2" baseItem="0" numFmtId="166"/>
    <dataField name="Count of SupplierID" fld="0" subtotal="count" baseField="0" baseItem="0"/>
  </dataFields>
  <pivotHierarchies count="1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UnitPrice"/>
    <pivotHierarchy dragToData="1" caption="Count of SupplierID"/>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_details]"/>
        <x15:activeTabTopLevelEntity name="[products]"/>
        <x15:activeTabTopLevelEntity name="[suppli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8ADE6F2-8C7D-47AA-A833-E491406D719B}"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ID">
  <location ref="B218:C227" firstHeaderRow="1" firstDataRow="1" firstDataCol="1"/>
  <pivotFields count="18">
    <pivotField showAll="0"/>
    <pivotField showAll="0"/>
    <pivotField showAll="0"/>
    <pivotField axis="axisRow" showAll="0">
      <items count="9">
        <item x="0"/>
        <item x="1"/>
        <item x="6"/>
        <item x="5"/>
        <item x="7"/>
        <item x="3"/>
        <item x="2"/>
        <item x="4"/>
        <item t="default"/>
      </items>
    </pivotField>
    <pivotField showAll="0"/>
    <pivotField numFmtId="165" showAll="0"/>
    <pivotField showAll="0"/>
    <pivotField showAll="0"/>
    <pivotField showAll="0"/>
    <pivotField showAll="0"/>
    <pivotField showAll="0"/>
    <pivotField showAll="0"/>
    <pivotField numFmtId="165" showAll="0"/>
    <pivotField numFmtId="165" showAll="0"/>
    <pivotField numFmtId="165" showAll="0"/>
    <pivotField numFmtId="165" showAll="0"/>
    <pivotField showAll="0"/>
    <pivotField dataField="1" dragToRow="0" dragToCol="0" dragToPage="0" showAll="0" defaultSubtotal="0"/>
  </pivotFields>
  <rowFields count="1">
    <field x="3"/>
  </rowFields>
  <rowItems count="9">
    <i>
      <x/>
    </i>
    <i>
      <x v="1"/>
    </i>
    <i>
      <x v="2"/>
    </i>
    <i>
      <x v="3"/>
    </i>
    <i>
      <x v="4"/>
    </i>
    <i>
      <x v="5"/>
    </i>
    <i>
      <x v="6"/>
    </i>
    <i>
      <x v="7"/>
    </i>
    <i t="grand">
      <x/>
    </i>
  </rowItems>
  <colItems count="1">
    <i/>
  </colItems>
  <dataFields count="1">
    <dataField name="Total Revenue" fld="17"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2100DD2-93AF-45DB-A599-01C2FA24BF29}"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ry" colHeaderCaption="Employee Title">
  <location ref="B293:G297" firstHeaderRow="1" firstDataRow="2" firstDataCol="1"/>
  <pivotFields count="23">
    <pivotField dataField="1" showAll="0"/>
    <pivotField showAll="0"/>
    <pivotField showAll="0"/>
    <pivotField axis="axisCol" showAll="0">
      <items count="5">
        <item x="3"/>
        <item x="2"/>
        <item x="0"/>
        <item x="1"/>
        <item t="default"/>
      </items>
    </pivotField>
    <pivotField showAll="0"/>
    <pivotField numFmtId="14" showAll="0"/>
    <pivotField numFmtId="14" showAll="0">
      <items count="9">
        <item x="2"/>
        <item x="0"/>
        <item x="1"/>
        <item x="3"/>
        <item x="4"/>
        <item x="5"/>
        <item x="6"/>
        <item x="7"/>
        <item t="default"/>
      </items>
    </pivotField>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numFmtId="43" showAll="0"/>
    <pivotField numFmtId="43" showAll="0"/>
    <pivotField showAll="0" defaultSubtotal="0"/>
    <pivotField showAll="0" defaultSubtotal="0"/>
    <pivotField showAll="0" defaultSubtotal="0">
      <items count="5">
        <item x="0"/>
        <item x="1"/>
        <item x="2"/>
        <item x="3"/>
        <item x="4"/>
      </items>
    </pivotField>
  </pivotFields>
  <rowFields count="1">
    <field x="11"/>
  </rowFields>
  <rowItems count="3">
    <i>
      <x/>
    </i>
    <i>
      <x v="1"/>
    </i>
    <i t="grand">
      <x/>
    </i>
  </rowItems>
  <colFields count="1">
    <field x="3"/>
  </colFields>
  <colItems count="5">
    <i>
      <x/>
    </i>
    <i>
      <x v="1"/>
    </i>
    <i>
      <x v="2"/>
    </i>
    <i>
      <x v="3"/>
    </i>
    <i t="grand">
      <x/>
    </i>
  </colItems>
  <dataFields count="1">
    <dataField name="Count of Employees" fld="0"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9E7A83-FBCF-48F9-9804-65F4E55ACB35}" name="PivotTable9"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ategories">
  <location ref="B435:C444" firstHeaderRow="1" firstDataRow="1" firstDataCol="1"/>
  <pivotFields count="2">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0"/>
  </rowFields>
  <rowItems count="9">
    <i>
      <x/>
    </i>
    <i>
      <x v="1"/>
    </i>
    <i>
      <x v="2"/>
    </i>
    <i>
      <x v="3"/>
    </i>
    <i>
      <x v="4"/>
    </i>
    <i>
      <x v="5"/>
    </i>
    <i>
      <x v="6"/>
    </i>
    <i>
      <x v="7"/>
    </i>
    <i t="grand">
      <x/>
    </i>
  </rowItems>
  <colItems count="1">
    <i/>
  </colItems>
  <dataFields count="1">
    <dataField name="Total Suppliers" fld="1" subtotal="count" baseField="0" baseItem="0">
      <extLst>
        <ext xmlns:x15="http://schemas.microsoft.com/office/spreadsheetml/2010/11/main" uri="{FABC7310-3BB5-11E1-824E-6D434824019B}">
          <x15:dataField isCountDistinct="1"/>
        </ext>
      </extLst>
    </dataField>
  </dataFields>
  <pivotHierarchies count="1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Suppli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DA Analysis.xlsx!product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6B877E-C1CD-4C8D-A7E8-E8CD8E9F7494}" name="PivotTable5"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33:D255" firstHeaderRow="0" firstDataRow="1" firstDataCol="1"/>
  <pivotFields count="3">
    <pivotField dataField="1" subtotalTop="0" showAll="0" defaultSubtotal="0"/>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dataField="1" subtotalTop="0" showAll="0" defaultSubtotal="0"/>
  </pivotFields>
  <rowFields count="1">
    <field x="1"/>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Sum of Revenue" fld="0" baseField="1" baseItem="0" numFmtId="166"/>
    <dataField name="Count of OrderID" fld="2" subtotal="count" baseField="1" baseItem="0"/>
  </dataFields>
  <pivotHierarchies count="1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OrderID"/>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6293C6-70A7-4E9B-9C6E-0BA6F794C7B2}"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Timeline">
  <location ref="B380:C407" firstHeaderRow="1" firstDataRow="1" firstDataCol="1"/>
  <pivotFields count="20">
    <pivotField dataField="1" showAll="0"/>
    <pivotField showAll="0"/>
    <pivotField showAll="0"/>
    <pivotField numFmtId="14" showAll="0">
      <items count="4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t="default"/>
      </items>
    </pivotField>
    <pivotField numFmtId="14" showAll="0"/>
    <pivotField numFmtId="14" showAll="0"/>
    <pivotField showAll="0"/>
    <pivotField showAll="0"/>
    <pivotField showAll="0"/>
    <pivotField showAll="0"/>
    <pivotField showAll="0"/>
    <pivotField showAll="0"/>
    <pivotField showAll="0"/>
    <pivotField showAll="0"/>
    <pivotField numFmtId="165" showAll="0"/>
    <pivotField numFmtId="165" showAll="0"/>
    <pivotField numFmtId="165" showAll="0"/>
    <pivotField axis="axisRow" showAll="0" defaultSubtotal="0">
      <items count="14">
        <item x="0"/>
        <item x="1"/>
        <item x="2"/>
        <item x="3"/>
        <item x="4"/>
        <item x="5"/>
        <item x="6"/>
        <item x="7"/>
        <item x="8"/>
        <item x="9"/>
        <item x="10"/>
        <item x="11"/>
        <item x="12"/>
        <item x="13"/>
      </items>
    </pivotField>
    <pivotField showAll="0" defaultSubtotal="0"/>
    <pivotField axis="axisRow" showAll="0" defaultSubtotal="0">
      <items count="5">
        <item x="0"/>
        <item x="1"/>
        <item x="2"/>
        <item x="3"/>
        <item x="4"/>
      </items>
    </pivotField>
  </pivotFields>
  <rowFields count="2">
    <field x="19"/>
    <field x="17"/>
  </rowFields>
  <rowItems count="27">
    <i>
      <x v="1"/>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t="grand">
      <x/>
    </i>
  </rowItems>
  <colItems count="1">
    <i/>
  </colItems>
  <dataFields count="1">
    <dataField name="Total orders" fld="0" subtotal="count" baseField="15" baseItem="9"/>
  </dataFields>
  <chartFormats count="1">
    <chartFormat chart="2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B0AFFB-A9B7-43B7-9279-5E1BFB2D6519}"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Employee Title and Courtesy Title">
  <location ref="B324:C335" firstHeaderRow="1" firstDataRow="1" firstDataCol="1"/>
  <pivotFields count="23">
    <pivotField showAll="0"/>
    <pivotField showAll="0"/>
    <pivotField showAll="0"/>
    <pivotField axis="axisRow" showAll="0">
      <items count="5">
        <item x="3"/>
        <item x="2"/>
        <item x="0"/>
        <item x="1"/>
        <item t="default"/>
      </items>
    </pivotField>
    <pivotField axis="axisRow" dataField="1" showAll="0">
      <items count="5">
        <item x="1"/>
        <item x="3"/>
        <item x="2"/>
        <item x="0"/>
        <item t="default"/>
      </items>
    </pivotField>
    <pivotField numFmtId="14" showAll="0"/>
    <pivotField numFmtId="14" showAll="0">
      <items count="9">
        <item x="2"/>
        <item x="0"/>
        <item x="1"/>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numFmtId="43" showAll="0"/>
    <pivotField numFmtId="43" showAll="0"/>
    <pivotField showAll="0" defaultSubtotal="0"/>
    <pivotField showAll="0" defaultSubtotal="0"/>
    <pivotField showAll="0" defaultSubtotal="0">
      <items count="5">
        <item x="0"/>
        <item x="1"/>
        <item x="2"/>
        <item x="3"/>
        <item x="4"/>
      </items>
    </pivotField>
  </pivotFields>
  <rowFields count="2">
    <field x="3"/>
    <field x="4"/>
  </rowFields>
  <rowItems count="11">
    <i>
      <x/>
    </i>
    <i r="1">
      <x v="3"/>
    </i>
    <i>
      <x v="1"/>
    </i>
    <i r="1">
      <x v="1"/>
    </i>
    <i>
      <x v="2"/>
    </i>
    <i r="1">
      <x v="1"/>
    </i>
    <i r="1">
      <x v="2"/>
    </i>
    <i r="1">
      <x v="3"/>
    </i>
    <i>
      <x v="3"/>
    </i>
    <i r="1">
      <x/>
    </i>
    <i t="grand">
      <x/>
    </i>
  </rowItems>
  <colItems count="1">
    <i/>
  </colItems>
  <dataFields count="1">
    <dataField name="Count of TitleOfCourtesy"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1EEB80D-954A-4AC7-8ABB-F7393C1F4210}" name="PivotTable12" cacheId="1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I5:I10" firstHeaderRow="1" firstDataRow="1" firstDataCol="1"/>
  <pivotFields count="2">
    <pivotField axis="axisRow" showAll="0" sortType="descending">
      <items count="6">
        <item x="0"/>
        <item x="2"/>
        <item x="1"/>
        <item x="4"/>
        <item x="3"/>
        <item t="default"/>
      </items>
    </pivotField>
    <pivotField showAll="0">
      <items count="6">
        <item x="3"/>
        <item x="1"/>
        <item x="0"/>
        <item x="2"/>
        <item x="4"/>
        <item t="default"/>
      </items>
    </pivotField>
  </pivotFields>
  <rowFields count="1">
    <field x="0"/>
  </rowFields>
  <rowItems count="5">
    <i>
      <x/>
    </i>
    <i>
      <x v="1"/>
    </i>
    <i>
      <x v="2"/>
    </i>
    <i>
      <x v="3"/>
    </i>
    <i>
      <x v="4"/>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366A3E-9562-43AA-BBF6-51EE3E08FFAD}" name="D7" cacheId="22"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rowHeaderCaption="Products">
  <location ref="E123:F134"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8"/>
    </i>
    <i>
      <x v="6"/>
    </i>
    <i>
      <x v="7"/>
    </i>
    <i>
      <x v="9"/>
    </i>
    <i>
      <x v="3"/>
    </i>
    <i>
      <x/>
    </i>
    <i>
      <x v="2"/>
    </i>
    <i>
      <x v="5"/>
    </i>
    <i>
      <x v="4"/>
    </i>
    <i t="grand">
      <x/>
    </i>
  </rowItems>
  <colItems count="1">
    <i/>
  </colItems>
  <dataFields count="1">
    <dataField name="Total Net Profit" fld="1" baseField="0" baseItem="5" numFmtId="166"/>
  </dataFields>
  <pivotHierarchies count="14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Net Profit"/>
    <pivotHierarchy dragToData="1"/>
    <pivotHierarchy dragToData="1"/>
    <pivotHierarchy dragToData="1"/>
    <pivotHierarchy dragToData="1" caption="Total Quantity"/>
    <pivotHierarchy dragToData="1"/>
    <pivotHierarchy dragToData="1" caption="Average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sales"/>
    <pivotHierarchy dragToData="1" caption="Total Gross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112">
      <autoFilter ref="A1">
        <filterColumn colId="0">
          <top10 val="10" filterVal="10"/>
        </filterColumn>
      </autoFilter>
    </filter>
  </filters>
  <rowHierarchiesUsage count="1">
    <rowHierarchyUsage hierarchyUsage="7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_details]"/>
        <x15:activeTabTopLevelEntity name="[orders]"/>
        <x15:activeTabTopLevelEntity name="[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9859BDD-A72B-4640-89F1-A348CD259F90}" name="D8" cacheId="23"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rowHeaderCaption="Products">
  <location ref="H123:I134"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7"/>
    </i>
    <i>
      <x v="4"/>
    </i>
    <i>
      <x v="3"/>
    </i>
    <i>
      <x v="6"/>
    </i>
    <i>
      <x v="8"/>
    </i>
    <i>
      <x v="5"/>
    </i>
    <i>
      <x/>
    </i>
    <i>
      <x v="9"/>
    </i>
    <i>
      <x v="2"/>
    </i>
    <i t="grand">
      <x/>
    </i>
  </rowItems>
  <colItems count="1">
    <i/>
  </colItems>
  <dataFields count="1">
    <dataField name="Total Quantity Sold" fld="1" baseField="0" baseItem="0"/>
  </dataFields>
  <pivotHierarchies count="14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Quantity"/>
    <pivotHierarchy dragToData="1"/>
    <pivotHierarchy dragToData="1" caption="Average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sales"/>
    <pivotHierarchy dragToData="1" caption="Total Gross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116">
      <autoFilter ref="A1">
        <filterColumn colId="0">
          <top10 val="10" filterVal="10"/>
        </filterColumn>
      </autoFilter>
    </filter>
  </filters>
  <rowHierarchiesUsage count="1">
    <rowHierarchyUsage hierarchyUsage="7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_details]"/>
        <x15:activeTabTopLevelEntity name="[orders]"/>
        <x15:activeTabTopLevelEntity name="[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C28D8B-226A-487F-9E7D-A75540054B0B}" name="D2" cacheId="1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Country">
  <location ref="B40:G62" firstHeaderRow="0" firstDataRow="1" firstDataCol="1"/>
  <pivotFields count="7">
    <pivotField axis="axisRow" allDrilled="1" subtotalTop="0" showAll="0" defaultSubtotal="0" defaultAttributeDrillState="1">
      <items count="21">
        <item x="10"/>
        <item x="0"/>
        <item x="1"/>
        <item x="2"/>
        <item x="3"/>
        <item x="4"/>
        <item x="5"/>
        <item x="6"/>
        <item x="7"/>
        <item x="8"/>
        <item x="9"/>
        <item x="11"/>
        <item x="12"/>
        <item x="13"/>
        <item x="14"/>
        <item x="15"/>
        <item x="16"/>
        <item x="17"/>
        <item x="18"/>
        <item x="19"/>
        <item x="20"/>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5">
    <i>
      <x/>
    </i>
    <i i="1">
      <x v="1"/>
    </i>
    <i i="2">
      <x v="2"/>
    </i>
    <i i="3">
      <x v="3"/>
    </i>
    <i i="4">
      <x v="4"/>
    </i>
  </colItems>
  <dataFields count="5">
    <dataField name="Total Revenue" fld="1" baseField="0" baseItem="8" numFmtId="166"/>
    <dataField name="Total Net Profit" fld="2" baseField="0" baseItem="12" numFmtId="166"/>
    <dataField fld="3" subtotal="count" baseField="0" baseItem="4" numFmtId="10"/>
    <dataField name="Total Quantity Sold" fld="4" baseField="0" baseItem="0"/>
    <dataField name="Average Discount" fld="5" subtotal="average" baseField="0" baseItem="4" numFmtId="10"/>
  </dataFields>
  <pivotHierarchies count="14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Net Profit"/>
    <pivotHierarchy dragToData="1"/>
    <pivotHierarchy dragToData="1"/>
    <pivotHierarchy dragToData="1" caption="Total Revenue"/>
    <pivotHierarchy dragToData="1"/>
    <pivotHierarchy dragToData="1"/>
    <pivotHierarchy dragToData="1" caption="Total Quantity Sold"/>
    <pivotHierarchy dragToData="1"/>
    <pivotHierarchy dragToData="1" caption="Average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9446939-39D0-405A-9565-B826DCC13244}" name="D6" cacheId="21"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rowHeaderCaption="Products">
  <location ref="B123:C134" firstHeaderRow="1" firstDataRow="1" firstDataCol="1"/>
  <pivotFields count="3">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3"/>
    </i>
    <i>
      <x v="9"/>
    </i>
    <i>
      <x v="6"/>
    </i>
    <i>
      <x v="1"/>
    </i>
    <i>
      <x v="8"/>
    </i>
    <i>
      <x v="4"/>
    </i>
    <i>
      <x v="5"/>
    </i>
    <i>
      <x/>
    </i>
    <i>
      <x v="2"/>
    </i>
    <i>
      <x v="7"/>
    </i>
    <i t="grand">
      <x/>
    </i>
  </rowItems>
  <colItems count="1">
    <i/>
  </colItems>
  <dataFields count="1">
    <dataField name="Total Revenue" fld="0" baseField="0" baseItem="0" numFmtId="166"/>
  </dataFields>
  <pivotHierarchies count="14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Quantity"/>
    <pivotHierarchy dragToData="1"/>
    <pivotHierarchy dragToData="1" caption="Average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caption="Total Gross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132">
      <autoFilter ref="A1">
        <filterColumn colId="0">
          <top10 val="10" filterVal="10"/>
        </filterColumn>
      </autoFilter>
    </filter>
  </filters>
  <rowHierarchiesUsage count="1">
    <rowHierarchyUsage hierarchyUsage="7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_details]"/>
        <x15:activeTabTopLevelEntity name="[orders]"/>
        <x15:activeTabTopLevelEntity name="[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61C9FC-4696-42A6-8B20-05E90501ABF0}" name="D10" cacheId="17"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rowHeaderCaption="Products">
  <location ref="N123:O134"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2"/>
    </i>
    <i>
      <x v="3"/>
    </i>
    <i>
      <x v="5"/>
    </i>
    <i>
      <x v="8"/>
    </i>
    <i>
      <x v="9"/>
    </i>
    <i>
      <x/>
    </i>
    <i>
      <x v="6"/>
    </i>
    <i>
      <x v="1"/>
    </i>
    <i>
      <x v="4"/>
    </i>
    <i>
      <x v="7"/>
    </i>
    <i t="grand">
      <x/>
    </i>
  </rowItems>
  <colItems count="1">
    <i/>
  </colItems>
  <dataFields count="1">
    <dataField name="Profit Margin" fld="1" subtotal="count" baseField="0" baseItem="0" numFmtId="10"/>
  </dataFields>
  <pivotHierarchies count="14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Quantity"/>
    <pivotHierarchy dragToData="1"/>
    <pivotHierarchy dragToData="1" caption="Average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sales"/>
    <pivotHierarchy dragToData="1" caption="Total Gross Profit"/>
    <pivotHierarchy dragToRow="0" dragToCol="0" dragToPage="0" dragToData="1"/>
    <pivotHierarchy dragToRow="0" dragToCol="0" dragToPage="0" dragToData="1"/>
    <pivotHierarchy dragToRow="0" dragToCol="0" dragToPage="0" dragToData="1" caption="Profit Margi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136">
      <autoFilter ref="A1">
        <filterColumn colId="0">
          <top10 val="10" filterVal="10"/>
        </filterColumn>
      </autoFilter>
    </filter>
  </filters>
  <rowHierarchiesUsage count="1">
    <rowHierarchyUsage hierarchyUsage="7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_details]"/>
        <x15:activeTabTopLevelEntity name="[orders]"/>
        <x15:activeTabTopLevelEntity name="[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878B5A9-9D7B-494A-8D11-552E85DFFE45}" name="D5" cacheId="20"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20" rowHeaderCaption="Order Date">
  <location ref="B82:E94" firstHeaderRow="0" firstDataRow="1" firstDataCol="1"/>
  <pivotFields count="7">
    <pivotField axis="axisRow" allDrilled="1" subtotalTop="0" showAll="0" dataSourceSort="1" defaultSubtotal="0">
      <items count="4">
        <item x="0" e="0"/>
        <item x="1" e="0"/>
        <item x="2" e="0"/>
        <item x="3" e="0"/>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3">
    <field x="1"/>
    <field x="0"/>
    <field x="5"/>
  </rowFields>
  <rowItems count="12">
    <i>
      <x/>
    </i>
    <i r="1">
      <x/>
    </i>
    <i r="1">
      <x v="1"/>
    </i>
    <i>
      <x v="1"/>
    </i>
    <i r="1">
      <x v="2"/>
    </i>
    <i r="1">
      <x v="3"/>
    </i>
    <i r="1">
      <x/>
    </i>
    <i r="1">
      <x v="1"/>
    </i>
    <i>
      <x v="2"/>
    </i>
    <i r="1">
      <x v="2"/>
    </i>
    <i r="1">
      <x v="3"/>
    </i>
    <i t="grand">
      <x/>
    </i>
  </rowItems>
  <colFields count="1">
    <field x="-2"/>
  </colFields>
  <colItems count="3">
    <i>
      <x/>
    </i>
    <i i="1">
      <x v="1"/>
    </i>
    <i i="2">
      <x v="2"/>
    </i>
  </colItems>
  <dataFields count="3">
    <dataField name="Total Revenue" fld="2" baseField="1" baseItem="0" numFmtId="166"/>
    <dataField name="Total Net Profit" fld="3" baseField="1" baseItem="0" numFmtId="166"/>
    <dataField name="Total Quantity Sold" fld="4" baseField="0" baseItem="0"/>
  </dataFields>
  <chartFormats count="1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9" format="5"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1"/>
          </reference>
        </references>
      </pivotArea>
    </chartFormat>
    <chartFormat chart="9" format="7" series="1">
      <pivotArea type="data" outline="0" fieldPosition="0">
        <references count="1">
          <reference field="4294967294" count="1" selected="0">
            <x v="2"/>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 chart="10" format="10" series="1">
      <pivotArea type="data" outline="0" fieldPosition="0">
        <references count="1">
          <reference field="4294967294" count="1" selected="0">
            <x v="2"/>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 chart="11" format="10" series="1">
      <pivotArea type="data" outline="0" fieldPosition="0">
        <references count="1">
          <reference field="4294967294" count="1" selected="0">
            <x v="2"/>
          </reference>
        </references>
      </pivotArea>
    </chartFormat>
  </chartFormats>
  <pivotHierarchies count="14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Net Profit"/>
    <pivotHierarchy dragToData="1"/>
    <pivotHierarchy dragToData="1"/>
    <pivotHierarchy dragToData="1" caption="Total Revenue"/>
    <pivotHierarchy dragToData="1"/>
    <pivotHierarchy dragToData="1"/>
    <pivotHierarchy dragToData="1" caption="Total Quantity Sold"/>
    <pivotHierarchy dragToData="1"/>
    <pivotHierarchy dragToData="1" caption="Average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69"/>
    <rowHierarchyUsage hierarchyUsage="70"/>
    <rowHierarchyUsage hierarchyUsage="7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670DA7-EEFC-4E3A-BB3C-B6E2B1D3BA60}" name="D4" cacheId="19"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rowHeaderCaption="Category">
  <location ref="B68:G77" firstHeaderRow="0" firstDataRow="1" firstDataCol="1"/>
  <pivotFields count="7">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4"/>
  </rowFields>
  <rowItems count="9">
    <i>
      <x/>
    </i>
    <i>
      <x v="1"/>
    </i>
    <i>
      <x v="2"/>
    </i>
    <i>
      <x v="3"/>
    </i>
    <i>
      <x v="4"/>
    </i>
    <i>
      <x v="5"/>
    </i>
    <i>
      <x v="6"/>
    </i>
    <i>
      <x v="7"/>
    </i>
    <i t="grand">
      <x/>
    </i>
  </rowItems>
  <colFields count="1">
    <field x="-2"/>
  </colFields>
  <colItems count="5">
    <i>
      <x/>
    </i>
    <i i="1">
      <x v="1"/>
    </i>
    <i i="2">
      <x v="2"/>
    </i>
    <i i="3">
      <x v="3"/>
    </i>
    <i i="4">
      <x v="4"/>
    </i>
  </colItems>
  <dataFields count="5">
    <dataField name="Total Revenue" fld="0" baseField="4" baseItem="0" numFmtId="166"/>
    <dataField name="Total Net Profit" fld="3" baseField="4" baseItem="0" numFmtId="166"/>
    <dataField name="Total Quantity Sold" fld="1" baseField="4" baseItem="0"/>
    <dataField name="Average Discount" fld="2" subtotal="average" baseField="0" baseItem="0" numFmtId="10"/>
    <dataField name="Profit Margin" fld="5" subtotal="count" baseField="4" baseItem="0" numFmtId="10"/>
  </dataFields>
  <pivotHierarchies count="14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Quantity Sold"/>
    <pivotHierarchy dragToData="1"/>
    <pivotHierarchy dragToData="1" caption="Average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caption="Total Net Profit"/>
    <pivotHierarchy dragToRow="0" dragToCol="0" dragToPage="0" dragToData="1"/>
    <pivotHierarchy dragToRow="0" dragToCol="0" dragToPage="0" dragToData="1"/>
    <pivotHierarchy dragToRow="0" dragToCol="0" dragToPage="0" dragToData="1" caption="Profit Margi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_details]"/>
        <x15:activeTabTopLevelEntity name="[orders]"/>
        <x15:activeTabTopLevelEntity name="[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D9B959E-0CA7-4B59-BAC2-7D505B1E0DEF}" name="D9" cacheId="24"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rowHeaderCaption="Products">
  <location ref="K123:L134"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3"/>
    </i>
    <i>
      <x v="2"/>
    </i>
    <i>
      <x v="6"/>
    </i>
    <i>
      <x v="4"/>
    </i>
    <i>
      <x v="8"/>
    </i>
    <i>
      <x v="7"/>
    </i>
    <i>
      <x/>
    </i>
    <i>
      <x v="5"/>
    </i>
    <i>
      <x v="1"/>
    </i>
    <i>
      <x v="9"/>
    </i>
    <i t="grand">
      <x/>
    </i>
  </rowItems>
  <colItems count="1">
    <i/>
  </colItems>
  <dataFields count="1">
    <dataField name="Average Discount" fld="1" subtotal="average" baseField="0" baseItem="0" numFmtId="10"/>
  </dataFields>
  <pivotHierarchies count="14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Quantity"/>
    <pivotHierarchy dragToData="1"/>
    <pivotHierarchy dragToData="1" caption="Average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sales"/>
    <pivotHierarchy dragToData="1" caption="Total Gross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118">
      <autoFilter ref="A1">
        <filterColumn colId="0">
          <top10 val="10" filterVal="10"/>
        </filterColumn>
      </autoFilter>
    </filter>
  </filters>
  <rowHierarchiesUsage count="1">
    <rowHierarchyUsage hierarchyUsage="7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_details]"/>
        <x15:activeTabTopLevelEntity name="[orders]"/>
        <x15:activeTabTopLevelEntity name="[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232D72A-2BF8-4C06-A459-493D3470705F}" name="D3" cacheId="16"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B2:I3"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8">
    <i>
      <x/>
    </i>
    <i i="1">
      <x v="1"/>
    </i>
    <i i="2">
      <x v="2"/>
    </i>
    <i i="3">
      <x v="3"/>
    </i>
    <i i="4">
      <x v="4"/>
    </i>
    <i i="5">
      <x v="5"/>
    </i>
    <i i="6">
      <x v="6"/>
    </i>
    <i i="7">
      <x v="7"/>
    </i>
  </colItems>
  <dataFields count="8">
    <dataField name="Total Revenue" fld="0" baseField="0" baseItem="4" numFmtId="166"/>
    <dataField name="Total Net Profit" fld="1" baseField="0" baseItem="4" numFmtId="166"/>
    <dataField fld="3" subtotal="count" baseField="0" baseItem="4" numFmtId="10"/>
    <dataField name="Total Quantity Sold" fld="2" baseField="0" baseItem="0" numFmtId="167"/>
    <dataField name="AOV" fld="5" subtotal="average" baseField="0" baseItem="4" numFmtId="166"/>
    <dataField name="Average Discount" fld="4" subtotal="average" baseField="0" baseItem="3" numFmtId="10"/>
    <dataField name="Total Customers" fld="6" subtotal="count" baseField="0" baseItem="4"/>
    <dataField fld="7" subtotal="count" baseField="0" baseItem="4" numFmtId="10"/>
  </dataFields>
  <formats count="1">
    <format dxfId="0">
      <pivotArea outline="0" collapsedLevelsAreSubtotals="1" fieldPosition="0">
        <references count="1">
          <reference field="4294967294" count="1" selected="0">
            <x v="3"/>
          </reference>
        </references>
      </pivotArea>
    </format>
  </formats>
  <pivotHierarchies count="14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roducts].[Discontinued].&amp;[1]"/>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Net Profit"/>
    <pivotHierarchy dragToData="1"/>
    <pivotHierarchy dragToData="1"/>
    <pivotHierarchy dragToData="1" caption="Total Revenue"/>
    <pivotHierarchy dragToData="1"/>
    <pivotHierarchy dragToData="1"/>
    <pivotHierarchy dragToData="1" caption="Total Quantity Sold"/>
    <pivotHierarchy dragToData="1"/>
    <pivotHierarchy dragToData="1" caption="Average Discount"/>
    <pivotHierarchy dragToData="1" caption="AOV"/>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order_details]"/>
        <x15:activeTabTopLevelEntity name="[customers]"/>
        <x15:activeTabTopLevelEntity name="[products]"/>
        <x15:activeTabTopLevelEntity name="[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CA9CC2D-3BE4-4C28-B805-FF19850D4359}" name="D1" cacheId="15"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rowHeaderCaption="Product Status">
  <location ref="B31:G34" firstHeaderRow="0" firstDataRow="1" firstDataCol="1"/>
  <pivotFields count="7">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5">
    <i>
      <x/>
    </i>
    <i i="1">
      <x v="1"/>
    </i>
    <i i="2">
      <x v="2"/>
    </i>
    <i i="3">
      <x v="3"/>
    </i>
    <i i="4">
      <x v="4"/>
    </i>
  </colItems>
  <dataFields count="5">
    <dataField name="Total Revenue" fld="1" baseField="0" baseItem="1" numFmtId="166"/>
    <dataField name="Total Quantity Sold" fld="2" baseField="0" baseItem="0"/>
    <dataField name="Average Discount" fld="3" subtotal="average" baseField="0" baseItem="0" numFmtId="10"/>
    <dataField name="Total Net Profit" fld="4" baseField="0" baseItem="1" numFmtId="166"/>
    <dataField name="Profit Margin" fld="5" subtotal="count" baseField="0" baseItem="0" numFmtId="10"/>
  </dataFields>
  <pivotHierarchies count="146">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Quantity Sold"/>
    <pivotHierarchy dragToData="1"/>
    <pivotHierarchy dragToData="1" caption="Average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Row="0" dragToCol="0" dragToPage="0" dragToData="1"/>
    <pivotHierarchy dragToRow="0" dragToCol="0" dragToPage="0" dragToData="1"/>
    <pivotHierarchy dragToRow="0" dragToCol="0" dragToPage="0" dragToData="1" caption="Profit Margi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order_detail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8" connectionId="8" xr16:uid="{C7995303-4AEB-4FAF-92EF-A842190206E5}" autoFormatId="16" applyNumberFormats="0" applyBorderFormats="0" applyFontFormats="0" applyPatternFormats="0" applyAlignmentFormats="0" applyWidthHeightFormats="0">
  <queryTableRefresh nextId="13" unboundColumnsRight="1">
    <queryTableFields count="12">
      <queryTableField id="1" name="SupplierID" tableColumnId="1"/>
      <queryTableField id="2" name="CompanyName" tableColumnId="2"/>
      <queryTableField id="3" name="ContactName" tableColumnId="3"/>
      <queryTableField id="4" name="ContactTitle" tableColumnId="4"/>
      <queryTableField id="5" name="Address" tableColumnId="5"/>
      <queryTableField id="6" name="City" tableColumnId="6"/>
      <queryTableField id="7" name="Region" tableColumnId="7"/>
      <queryTableField id="8" name="PostalCode" tableColumnId="8"/>
      <queryTableField id="9" name="Country" tableColumnId="9"/>
      <queryTableField id="10" name="Phone" tableColumnId="10"/>
      <queryTableField id="11" name="Fax"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7" connectionId="7" xr16:uid="{AEA656E1-8EE4-44C1-B005-1FCE370648DE}" autoFormatId="16" applyNumberFormats="0" applyBorderFormats="0" applyFontFormats="0" applyPatternFormats="0" applyAlignmentFormats="0" applyWidthHeightFormats="0">
  <queryTableRefresh nextId="6" unboundColumnsRight="2">
    <queryTableFields count="5">
      <queryTableField id="1" name="ShipperID" tableColumnId="1"/>
      <queryTableField id="2" name="CompanyName" tableColumnId="2"/>
      <queryTableField id="3" name="Phone" tableColumnId="3"/>
      <queryTableField id="4" dataBound="0" tableColumnId="4"/>
      <queryTableField id="5" dataBound="0"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6" connectionId="6" xr16:uid="{526C979A-1DF0-4EC6-8034-BC6539A43778}" autoFormatId="16" applyNumberFormats="0" applyBorderFormats="0" applyFontFormats="0" applyPatternFormats="0" applyAlignmentFormats="0" applyWidthHeightFormats="0">
  <queryTableRefresh nextId="22" unboundColumnsRight="7">
    <queryTableFields count="17">
      <queryTableField id="1" name="ProductID" tableColumnId="1"/>
      <queryTableField id="2" name="ProductName" tableColumnId="2"/>
      <queryTableField id="3" name="SupplierID" tableColumnId="3"/>
      <queryTableField id="4" name="CategoryID" tableColumnId="4"/>
      <queryTableField id="5" name="QuantityPerUnit" tableColumnId="5"/>
      <queryTableField id="6" name="UnitPrice" tableColumnId="6"/>
      <queryTableField id="7" name="UnitsInStock" tableColumnId="7"/>
      <queryTableField id="8" name="UnitsOnOrder" tableColumnId="8"/>
      <queryTableField id="9" name="ReorderLevel" tableColumnId="9"/>
      <queryTableField id="10" name="Discontinued" tableColumnId="10"/>
      <queryTableField id="11" dataBound="0" tableColumnId="11"/>
      <queryTableField id="12" dataBound="0" tableColumnId="12"/>
      <queryTableField id="13" dataBound="0" tableColumnId="13"/>
      <queryTableField id="21" dataBound="0" tableColumnId="17"/>
      <queryTableField id="17" dataBound="0" tableColumnId="15"/>
      <queryTableField id="18" dataBound="0" tableColumnId="16"/>
      <queryTableField id="20" dataBound="0"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5" connectionId="5" xr16:uid="{5B167ADA-E162-4044-AC12-DD4A5C3854CD}" autoFormatId="16" applyNumberFormats="0" applyBorderFormats="0" applyFontFormats="0" applyPatternFormats="0" applyAlignmentFormats="0" applyWidthHeightFormats="0">
  <queryTableRefresh nextId="19" unboundColumnsRight="3">
    <queryTableFields count="17">
      <queryTableField id="1" name="OrderID" tableColumnId="1"/>
      <queryTableField id="2" name="CustomerID" tableColumnId="2"/>
      <queryTableField id="3" name="EmployeeID" tableColumnId="3"/>
      <queryTableField id="4" name="OrderDate" tableColumnId="4"/>
      <queryTableField id="5" name="RequiredDate" tableColumnId="5"/>
      <queryTableField id="6" name="ShippedDate" tableColumnId="6"/>
      <queryTableField id="7" name="ShipVia" tableColumnId="7"/>
      <queryTableField id="8" name="Freight" tableColumnId="8"/>
      <queryTableField id="9" name="ShipName" tableColumnId="9"/>
      <queryTableField id="10" name="ShipAddress" tableColumnId="10"/>
      <queryTableField id="11" name="ShipCity" tableColumnId="11"/>
      <queryTableField id="12" name="ShipRegion" tableColumnId="12"/>
      <queryTableField id="13" name="ShipPostalCode" tableColumnId="13"/>
      <queryTableField id="14" name="ShipCountry" tableColumnId="14"/>
      <queryTableField id="18" dataBound="0" tableColumnId="15"/>
      <queryTableField id="16" dataBound="0" tableColumnId="16"/>
      <queryTableField id="17" dataBound="0" tableColumnId="1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4" connectionId="4" xr16:uid="{7FE9D9D3-E2AC-4E24-8274-5A2A20DA5212}" autoFormatId="16" applyNumberFormats="0" applyBorderFormats="0" applyFontFormats="0" applyPatternFormats="0" applyAlignmentFormats="0" applyWidthHeightFormats="0">
  <queryTableRefresh nextId="14" unboundColumnsRight="7">
    <queryTableFields count="12">
      <queryTableField id="1" name="OrderID" tableColumnId="1"/>
      <queryTableField id="2" name="ProductID" tableColumnId="2"/>
      <queryTableField id="3" name="UnitPrice" tableColumnId="3"/>
      <queryTableField id="4" name="Quantity" tableColumnId="4"/>
      <queryTableField id="5" name="Discount" tableColumnId="5"/>
      <queryTableField id="6" dataBound="0" tableColumnId="6"/>
      <queryTableField id="7" dataBound="0" tableColumnId="7"/>
      <queryTableField id="9" dataBound="0" tableColumnId="8"/>
      <queryTableField id="11" dataBound="0" tableColumnId="10"/>
      <queryTableField id="10" dataBound="0" tableColumnId="9"/>
      <queryTableField id="12" dataBound="0" tableColumnId="11"/>
      <queryTableField id="13" dataBound="0" tableColumnId="1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3" xr16:uid="{5EF2709A-E1F0-452C-BAAB-0EC064A8D950}" autoFormatId="16" applyNumberFormats="0" applyBorderFormats="0" applyFontFormats="0" applyPatternFormats="0" applyAlignmentFormats="0" applyWidthHeightFormats="0">
  <queryTableRefresh nextId="21" unboundColumnsRight="3">
    <queryTableFields count="20">
      <queryTableField id="1" name="EmployeeID" tableColumnId="1"/>
      <queryTableField id="2" name="FirstName" tableColumnId="2"/>
      <queryTableField id="3" name="LastName" tableColumnId="3"/>
      <queryTableField id="4" name="Title" tableColumnId="4"/>
      <queryTableField id="5" name="TitleOfCourtesy" tableColumnId="5"/>
      <queryTableField id="6" name="BirthDate" tableColumnId="6"/>
      <queryTableField id="7" name="HireDate" tableColumnId="7"/>
      <queryTableField id="8" name="Address" tableColumnId="8"/>
      <queryTableField id="9" name="City" tableColumnId="9"/>
      <queryTableField id="10" name="Region" tableColumnId="10"/>
      <queryTableField id="11" name="PostalCode" tableColumnId="11"/>
      <queryTableField id="12" name="Country" tableColumnId="12"/>
      <queryTableField id="13" name="HomePhone" tableColumnId="13"/>
      <queryTableField id="14" name="Extension" tableColumnId="14"/>
      <queryTableField id="15" name="Photo" tableColumnId="15"/>
      <queryTableField id="16" name="Notes" tableColumnId="16"/>
      <queryTableField id="17" name="ReportsTo" tableColumnId="17"/>
      <queryTableField id="18" dataBound="0" tableColumnId="18"/>
      <queryTableField id="19" dataBound="0" tableColumnId="19"/>
      <queryTableField id="20" dataBound="0" tableColumnId="20"/>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2" xr16:uid="{102B8E54-D012-42F1-8D60-CC915561B474}" autoFormatId="16" applyNumberFormats="0" applyBorderFormats="0" applyFontFormats="0" applyPatternFormats="0" applyAlignmentFormats="0" applyWidthHeightFormats="0">
  <queryTableRefresh nextId="15" unboundColumnsRight="3">
    <queryTableFields count="14">
      <queryTableField id="1" name="CustomerID" tableColumnId="1"/>
      <queryTableField id="2" name="CompanyName" tableColumnId="2"/>
      <queryTableField id="3" name="ContactName" tableColumnId="3"/>
      <queryTableField id="4" name="ContactTitle" tableColumnId="4"/>
      <queryTableField id="5" name="Address" tableColumnId="5"/>
      <queryTableField id="6" name="City" tableColumnId="6"/>
      <queryTableField id="7" name="Region" tableColumnId="7"/>
      <queryTableField id="8" name="PostalCode" tableColumnId="8"/>
      <queryTableField id="9" name="Country" tableColumnId="9"/>
      <queryTableField id="10" name="Phone" tableColumnId="10"/>
      <queryTableField id="11" name="Fax" tableColumnId="11"/>
      <queryTableField id="12" dataBound="0" tableColumnId="12"/>
      <queryTableField id="13" dataBound="0" tableColumnId="13"/>
      <queryTableField id="14" dataBound="0" tableColumnId="14"/>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 xr16:uid="{AAFA4388-F198-46BA-A1AC-6ABCCD351A02}" autoFormatId="16" applyNumberFormats="0" applyBorderFormats="0" applyFontFormats="0" applyPatternFormats="0" applyAlignmentFormats="0" applyWidthHeightFormats="0">
  <queryTableRefresh nextId="9" unboundColumnsRight="2">
    <queryTableFields count="6">
      <queryTableField id="1" name="CategoryID" tableColumnId="1"/>
      <queryTableField id="2" name="CategoryName" tableColumnId="2"/>
      <queryTableField id="3" name="Description" tableColumnId="3"/>
      <queryTableField id="4" name="Picture" tableColumnId="4"/>
      <queryTableField id="8" dataBound="0" tableColumnId="8"/>
      <queryTableField id="6" dataBound="0"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Status" xr10:uid="{3AD32F74-2DE9-4314-9BC0-C93FC6582ED4}" sourceName="[products].[Product Status]">
  <pivotTables>
    <pivotTable tabId="19" name="D3"/>
    <pivotTable tabId="19" name="D10"/>
    <pivotTable tabId="19" name="D2"/>
    <pivotTable tabId="19" name="D4"/>
    <pivotTable tabId="19" name="D5"/>
    <pivotTable tabId="19" name="D6"/>
    <pivotTable tabId="19" name="D7"/>
    <pivotTable tabId="19" name="D8"/>
    <pivotTable tabId="19" name="D9"/>
  </pivotTables>
  <data>
    <olap pivotCacheId="449596308">
      <levels count="2">
        <level uniqueName="[products].[Product Status].[(All)]" sourceCaption="(All)" count="0"/>
        <level uniqueName="[products].[Product Status].[Product Status]" sourceCaption="Product Status" count="2">
          <ranges>
            <range startItem="0">
              <i n="[products].[Product Status].&amp;[Discontinued]" c="Discontinued"/>
              <i n="[products].[Product Status].&amp;[Ongoing]" c="Ongoing"/>
            </range>
          </ranges>
        </level>
      </levels>
      <selections count="1">
        <selection n="[products].[Product 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Country" xr10:uid="{CDC385E8-93BD-4319-9862-C81181D81A8B}" sourceName="[orders].[ShipCountry]">
  <pivotTables>
    <pivotTable tabId="19" name="D3"/>
    <pivotTable tabId="19" name="D1"/>
    <pivotTable tabId="19" name="D10"/>
    <pivotTable tabId="19" name="D2"/>
    <pivotTable tabId="19" name="D4"/>
    <pivotTable tabId="19" name="D5"/>
    <pivotTable tabId="19" name="D6"/>
    <pivotTable tabId="19" name="D7"/>
    <pivotTable tabId="19" name="D8"/>
    <pivotTable tabId="19" name="D9"/>
  </pivotTables>
  <data>
    <olap pivotCacheId="449596308">
      <levels count="2">
        <level uniqueName="[orders].[ShipCountry].[(All)]" sourceCaption="(All)" count="0"/>
        <level uniqueName="[orders].[ShipCountry].[ShipCountry]" sourceCaption="ShipCountry" count="21">
          <ranges>
            <range startItem="0">
              <i n="[orders].[ShipCountry].&amp;[Argentina]" c="Argentina"/>
              <i n="[orders].[ShipCountry].&amp;[Austria]" c="Austria"/>
              <i n="[orders].[ShipCountry].&amp;[Belgium]" c="Belgium"/>
              <i n="[orders].[ShipCountry].&amp;[Brazil]" c="Brazil"/>
              <i n="[orders].[ShipCountry].&amp;[Canada]" c="Canada"/>
              <i n="[orders].[ShipCountry].&amp;[Denmark]" c="Denmark"/>
              <i n="[orders].[ShipCountry].&amp;[Finland]" c="Finland"/>
              <i n="[orders].[ShipCountry].&amp;[France]" c="France"/>
              <i n="[orders].[ShipCountry].&amp;[Germany]" c="Germany"/>
              <i n="[orders].[ShipCountry].&amp;[Ireland]" c="Ireland"/>
              <i n="[orders].[ShipCountry].&amp;[Italy]" c="Italy"/>
              <i n="[orders].[ShipCountry].&amp;[Mexico]" c="Mexico"/>
              <i n="[orders].[ShipCountry].&amp;[Norway]" c="Norway"/>
              <i n="[orders].[ShipCountry].&amp;[Poland]" c="Poland"/>
              <i n="[orders].[ShipCountry].&amp;[Portugal]" c="Portugal"/>
              <i n="[orders].[ShipCountry].&amp;[Spain]" c="Spain"/>
              <i n="[orders].[ShipCountry].&amp;[Sweden]" c="Sweden"/>
              <i n="[orders].[ShipCountry].&amp;[Switzerland]" c="Switzerland"/>
              <i n="[orders].[ShipCountry].&amp;[UK]" c="UK"/>
              <i n="[orders].[ShipCountry].&amp;[USA]" c="USA"/>
              <i n="[orders].[ShipCountry].&amp;[Venezuela]" c="Venezuela"/>
            </range>
          </ranges>
        </level>
      </levels>
      <selections count="1">
        <selection n="[orders].[ShipCount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Name" xr10:uid="{5C274E1D-EC6B-4DAE-A247-C72000C7EE7E}" sourceName="[categories].[CategoryName]">
  <pivotTables>
    <pivotTable tabId="19" name="D3"/>
    <pivotTable tabId="19" name="D1"/>
    <pivotTable tabId="19" name="D10"/>
    <pivotTable tabId="19" name="D2"/>
    <pivotTable tabId="19" name="D5"/>
    <pivotTable tabId="19" name="D6"/>
    <pivotTable tabId="19" name="D7"/>
    <pivotTable tabId="19" name="D8"/>
    <pivotTable tabId="19" name="D9"/>
  </pivotTables>
  <data>
    <olap pivotCacheId="449596308">
      <levels count="2">
        <level uniqueName="[categories].[CategoryName].[(All)]" sourceCaption="(All)" count="0"/>
        <level uniqueName="[categories].[CategoryName].[CategoryName]" sourceCaption="CategoryName" count="8">
          <ranges>
            <range startItem="0">
              <i n="[categories].[CategoryName].&amp;[Beverages]" c="Beverages"/>
              <i n="[categories].[CategoryName].&amp;[Condiments]" c="Condiments"/>
              <i n="[categories].[CategoryName].&amp;[Confections]" c="Confections"/>
              <i n="[categories].[CategoryName].&amp;[Dairy Products]" c="Dairy Products"/>
              <i n="[categories].[CategoryName].&amp;[Grains/Cereals]" c="Grains/Cereals"/>
              <i n="[categories].[CategoryName].&amp;[Meat/Poultry]" c="Meat/Poultry"/>
              <i n="[categories].[CategoryName].&amp;[Produce]" c="Produce"/>
              <i n="[categories].[CategoryName].&amp;[Seafood]" c="Seafood"/>
            </range>
          </ranges>
        </level>
      </levels>
      <selections count="1">
        <selection n="[categories].[Category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ymbol1" xr10:uid="{AF3202B5-1FFC-428B-8452-E9F81781906F}" sourceName="Symbol">
  <pivotTables>
    <pivotTable tabId="19" name="PivotTable12"/>
  </pivotTables>
  <data>
    <tabular pivotCacheId="545985152">
      <items count="5">
        <i x="3" s="1"/>
        <i x="1" s="1"/>
        <i x="0"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Status" xr10:uid="{C5DA95F0-3C10-437F-8C52-5BC7E006AD98}" cache="Slicer_Product_Status" caption="Product Status" columnCount="2" level="1" rowHeight="257175"/>
  <slicer name="Country" xr10:uid="{BEE7D079-D69D-40BA-A7A5-D644A0745103}" cache="Slicer_ShipCountry" caption="Country" level="1" rowHeight="257175"/>
  <slicer name="Categories" xr10:uid="{78ECE75B-7584-412F-A669-D19D9BB3B17F}" cache="Slicer_CategoryName" caption="Categories" level="1" rowHeight="257175"/>
  <slicer name="Symbol 3" xr10:uid="{53D5C40A-145A-47A5-9B58-D959D67B354C}" cache="Slicer_Symbol1" caption="Symbol" columnCount="5"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Status 1" xr10:uid="{081906DD-B019-4941-811F-C9C5FBFCA1AF}" cache="Slicer_Product_Status" caption="Product Status" columnCount="2" level="1" style="SlicerStyleOther1" rowHeight="257175"/>
  <slicer name="Country 1" xr10:uid="{9364142C-EF61-4B6D-ADFC-D3BEA388CAEF}" cache="Slicer_ShipCountry" caption="Country" columnCount="2" level="1" style="SlicerStyleOther1" rowHeight="257175"/>
  <slicer name="Categories 1" xr10:uid="{ECAE01CE-33BA-47A3-A0E2-27177E9BBF1D}" cache="Slicer_CategoryName" caption="Categories" columnCount="2" level="1" style="SlicerStyleOther1" rowHeight="257175"/>
  <slicer name="Symbol 4" xr10:uid="{A96122B7-E095-45FC-A524-A1CC77A0883D}" cache="Slicer_Symbol1" caption="Symbol" columnCount="5" showCaption="0" style="SlicerStyleOther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A3A6518-591B-4121-A3CF-A5426CF61415}" name="suppliers" displayName="suppliers" ref="A1:L30" tableType="queryTable" totalsRowShown="0">
  <autoFilter ref="A1:L30" xr:uid="{4A3A6518-591B-4121-A3CF-A5426CF61415}"/>
  <tableColumns count="12">
    <tableColumn id="1" xr3:uid="{567FA99A-226B-4516-B7A5-77E5498BA4CB}" uniqueName="1" name="SupplierID" queryTableFieldId="1"/>
    <tableColumn id="2" xr3:uid="{6B8CC609-5F7F-4485-8B1F-DC042B62BC96}" uniqueName="2" name="CompanyName" queryTableFieldId="2" dataDxfId="83"/>
    <tableColumn id="3" xr3:uid="{18BF7501-BA4D-4960-8A81-062FF81A4D07}" uniqueName="3" name="ContactName" queryTableFieldId="3" dataDxfId="82"/>
    <tableColumn id="4" xr3:uid="{D4C5A8BB-3423-48E9-ABF1-62B5530EFA6E}" uniqueName="4" name="ContactTitle" queryTableFieldId="4" dataDxfId="81"/>
    <tableColumn id="5" xr3:uid="{260554AA-649D-407D-AAEE-5DD20F9F897C}" uniqueName="5" name="Address" queryTableFieldId="5" dataDxfId="80"/>
    <tableColumn id="6" xr3:uid="{B6051875-FE61-4F53-A6F2-E3D4DDBF4D30}" uniqueName="6" name="City" queryTableFieldId="6" dataDxfId="79"/>
    <tableColumn id="7" xr3:uid="{5E4C9717-3789-4751-887B-395FC44E20E2}" uniqueName="7" name="Region" queryTableFieldId="7" dataDxfId="78"/>
    <tableColumn id="8" xr3:uid="{D252AAB6-D9A2-4BD5-BD5A-4E47A850BCAB}" uniqueName="8" name="PostalCode" queryTableFieldId="8" dataDxfId="77"/>
    <tableColumn id="9" xr3:uid="{5D7B1D99-C68D-4359-8351-D522002819E2}" uniqueName="9" name="Country" queryTableFieldId="9" dataDxfId="76"/>
    <tableColumn id="10" xr3:uid="{4F4178BB-CFCE-45A5-BEDD-4D027DE751C2}" uniqueName="10" name="Phone" queryTableFieldId="10" dataDxfId="75"/>
    <tableColumn id="11" xr3:uid="{3AA52706-6986-49B3-AD85-FB38D1759BBA}" uniqueName="11" name="Fax" queryTableFieldId="11" dataDxfId="74"/>
    <tableColumn id="12" xr3:uid="{E90C50E5-8D87-4972-AB8C-0EE4EF60AEC4}" uniqueName="12" name="Products Supplied" queryTableFieldId="12" dataDxfId="73">
      <calculatedColumnFormula>COUNTIF(products[SupplierID],suppliers[[#This Row],[SupplierID]])</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E833AD3-F05C-482A-AB8A-522689BA1E20}" name="shippers" displayName="shippers" ref="A1:E4" tableType="queryTable" totalsRowShown="0">
  <autoFilter ref="A1:E4" xr:uid="{4E833AD3-F05C-482A-AB8A-522689BA1E20}"/>
  <tableColumns count="5">
    <tableColumn id="1" xr3:uid="{EFE3529D-9A7E-4B9C-88A4-3A17431E028A}" uniqueName="1" name="ShipperID" queryTableFieldId="1"/>
    <tableColumn id="2" xr3:uid="{B613F215-4F3A-4B75-A353-183DCEF4CF7C}" uniqueName="2" name="CompanyName" queryTableFieldId="2" dataDxfId="72"/>
    <tableColumn id="3" xr3:uid="{7C19669E-32FE-4996-88D4-5DBFE2B641F8}" uniqueName="3" name="Phone" queryTableFieldId="3" dataDxfId="71"/>
    <tableColumn id="4" xr3:uid="{990B1C3F-966B-4BE3-8667-C3430F25C854}" uniqueName="4" name="Orders Shipped" queryTableFieldId="4" dataDxfId="70">
      <calculatedColumnFormula>COUNTIF(orders[ShipVia],shippers[[#This Row],[ShipperID]])</calculatedColumnFormula>
    </tableColumn>
    <tableColumn id="5" xr3:uid="{51072412-E208-4E39-BCA5-EA45F3BA9C43}" uniqueName="5" name="Total Freight" queryTableFieldId="5" dataDxfId="69">
      <calculatedColumnFormula>SUMIF(orders[ShipVia],shippers[[#This Row],[ShipperID]],orders[Freight])</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0EFF35-7A73-4E1D-9727-236C5C86B8A1}" name="products" displayName="products" ref="A1:Q78" tableType="queryTable" totalsRowShown="0">
  <autoFilter ref="A1:Q78" xr:uid="{520EFF35-7A73-4E1D-9727-236C5C86B8A1}"/>
  <tableColumns count="17">
    <tableColumn id="1" xr3:uid="{CC283DFE-7F1E-4136-B609-25B0344320E4}" uniqueName="1" name="ProductID" queryTableFieldId="1"/>
    <tableColumn id="2" xr3:uid="{6A0D8CAE-EF28-4614-971B-C6CA249C89BF}" uniqueName="2" name="ProductName" queryTableFieldId="2" dataDxfId="68"/>
    <tableColumn id="3" xr3:uid="{4ECA2A27-6423-4B3C-8F10-7C95ADDE174C}" uniqueName="3" name="SupplierID" queryTableFieldId="3"/>
    <tableColumn id="4" xr3:uid="{9F4096EE-823A-4F03-9687-5796DEAB5827}" uniqueName="4" name="CategoryID" queryTableFieldId="4"/>
    <tableColumn id="5" xr3:uid="{73230B86-5B75-4FDF-9651-5DBE17644686}" uniqueName="5" name="QuantityPerUnit" queryTableFieldId="5" dataDxfId="67"/>
    <tableColumn id="6" xr3:uid="{8F7711DA-D84C-4AA2-A87E-DC43B70B270A}" uniqueName="6" name="UnitPrice" queryTableFieldId="6" dataDxfId="66"/>
    <tableColumn id="7" xr3:uid="{01B2C8F0-1A92-4E2B-B197-7D2CDA590440}" uniqueName="7" name="UnitsInStock" queryTableFieldId="7"/>
    <tableColumn id="8" xr3:uid="{DF66AE7B-55FE-4E30-8240-5757F4F3196E}" uniqueName="8" name="UnitsOnOrder" queryTableFieldId="8"/>
    <tableColumn id="9" xr3:uid="{AE752A5E-4B78-414D-A095-8D2F351690E8}" uniqueName="9" name="ReorderLevel" queryTableFieldId="9"/>
    <tableColumn id="10" xr3:uid="{EA4C4F82-A2C4-4931-8027-5DED986343B1}" uniqueName="10" name="Discontinued" queryTableFieldId="10"/>
    <tableColumn id="11" xr3:uid="{3CFB5146-E918-430C-971B-0D252051AD3A}" uniqueName="11" name="Total Orders" queryTableFieldId="11" dataDxfId="65">
      <calculatedColumnFormula>COUNTIF(order_details[ProductID],products[[#This Row],[ProductID]])</calculatedColumnFormula>
    </tableColumn>
    <tableColumn id="12" xr3:uid="{E283812E-1C4A-41D7-BE3A-BDFA83E08EE4}" uniqueName="12" name="Total Quantity Sold" queryTableFieldId="12" dataDxfId="64">
      <calculatedColumnFormula>SUMIF(order_details[ProductID],products[[#This Row],[ProductID]],order_details[Quantity])</calculatedColumnFormula>
    </tableColumn>
    <tableColumn id="13" xr3:uid="{13946C63-CA9D-4616-AC96-44D147357D78}" uniqueName="13" name="Total Cost" queryTableFieldId="13" dataDxfId="63">
      <calculatedColumnFormula>SUMIF(order_details[ProductID],products[[#This Row],[ProductID]],order_details[Total Cost amount])</calculatedColumnFormula>
    </tableColumn>
    <tableColumn id="17" xr3:uid="{C49E7254-FF32-49D7-BDF0-4EA8D99DE23D}" uniqueName="17" name="Total sales" queryTableFieldId="21" dataDxfId="62">
      <calculatedColumnFormula>products[[#This Row],[UnitPrice]] * products[[#This Row],[Total Quantity Sold]]</calculatedColumnFormula>
    </tableColumn>
    <tableColumn id="15" xr3:uid="{AC0AC66F-9DD4-4A39-BD64-2F8EABF187AB}" uniqueName="15" name="Gross Profit per unit" queryTableFieldId="17" dataDxfId="61">
      <calculatedColumnFormula>products[[#This Row],[UnitPrice]] - VLOOKUP(products[[#This Row],[ProductID]],order_details[[ProductID]:[Order Date]],2,0)</calculatedColumnFormula>
    </tableColumn>
    <tableColumn id="16" xr3:uid="{5DC978F6-C0ED-4B00-B651-2FBAF0786D22}" uniqueName="16" name="Total Gross Profit" queryTableFieldId="18" dataDxfId="60">
      <calculatedColumnFormula>products[[#This Row],[Gross Profit per unit]]*products[[#This Row],[Total Quantity Sold]]</calculatedColumnFormula>
    </tableColumn>
    <tableColumn id="14" xr3:uid="{DC467575-FAF1-43A4-B187-709BFBAC0E91}" uniqueName="14" name="Product Status" queryTableFieldId="20" dataDxfId="59">
      <calculatedColumnFormula>IF(products[[#This Row],[Discontinued]] = 0, "Ongoing", "Discontinued")</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ECAC84A-0925-4EA5-9289-25846E0E6F77}" name="orders" displayName="orders" ref="A1:Q831" tableType="queryTable" totalsRowShown="0">
  <autoFilter ref="A1:Q831" xr:uid="{EECAC84A-0925-4EA5-9289-25846E0E6F77}"/>
  <tableColumns count="17">
    <tableColumn id="1" xr3:uid="{B9624F9E-FF38-4E48-B1B6-CDD1DBD41B06}" uniqueName="1" name="OrderID" queryTableFieldId="1"/>
    <tableColumn id="2" xr3:uid="{A0CF4375-53D3-406F-937B-8854A669CDAE}" uniqueName="2" name="CustomerID" queryTableFieldId="2" dataDxfId="58"/>
    <tableColumn id="3" xr3:uid="{C2DB8F28-0018-420C-BB53-A4DE05F1CCC4}" uniqueName="3" name="EmployeeID" queryTableFieldId="3"/>
    <tableColumn id="4" xr3:uid="{A0CB1D3A-9F27-4494-BE9E-3B858C4551A3}" uniqueName="4" name="OrderDate" queryTableFieldId="4" dataDxfId="57"/>
    <tableColumn id="5" xr3:uid="{BB5B7C2B-FFCB-4C81-9C35-C6796416586C}" uniqueName="5" name="RequiredDate" queryTableFieldId="5" dataDxfId="56"/>
    <tableColumn id="6" xr3:uid="{CC89F3EE-7E49-4419-B673-2F6E55A0204A}" uniqueName="6" name="ShippedDate" queryTableFieldId="6" dataDxfId="55"/>
    <tableColumn id="7" xr3:uid="{5F2E2904-82FC-4A56-A5CB-4D1DDEE7F17C}" uniqueName="7" name="ShipVia" queryTableFieldId="7"/>
    <tableColumn id="8" xr3:uid="{7B287C85-BE2E-473A-8829-D34DF2B6F54A}" uniqueName="8" name="Freight" queryTableFieldId="8" dataDxfId="54"/>
    <tableColumn id="9" xr3:uid="{7AB2A96F-C573-4D23-AD0F-3DE02BC70313}" uniqueName="9" name="ShipName" queryTableFieldId="9" dataDxfId="53"/>
    <tableColumn id="10" xr3:uid="{2D0F88D7-44D5-4AC7-89D2-9160391D071B}" uniqueName="10" name="ShipAddress" queryTableFieldId="10" dataDxfId="52"/>
    <tableColumn id="11" xr3:uid="{3511DF01-6787-4D3B-861F-2AAB7F3E0562}" uniqueName="11" name="ShipCity" queryTableFieldId="11" dataDxfId="51"/>
    <tableColumn id="12" xr3:uid="{BCDE7B66-E0C6-4467-BBA7-B966D614AF01}" uniqueName="12" name="ShipRegion" queryTableFieldId="12" dataDxfId="50"/>
    <tableColumn id="13" xr3:uid="{8079F857-192C-4C98-AE22-69DC3B1F24B3}" uniqueName="13" name="ShipPostalCode" queryTableFieldId="13" dataDxfId="49"/>
    <tableColumn id="14" xr3:uid="{81CF4DBB-F8FB-474A-8A6B-1E9FE7CA4A56}" uniqueName="14" name="ShipCountry" queryTableFieldId="14" dataDxfId="48"/>
    <tableColumn id="15" xr3:uid="{328D2842-9D27-4523-B544-A9AB7BBDFCDA}" uniqueName="15" name="Revenue" queryTableFieldId="18" dataDxfId="47">
      <calculatedColumnFormula>SUMIF(order_details[OrderID],orders[[#This Row],[OrderID]],order_details[Total revenue])</calculatedColumnFormula>
    </tableColumn>
    <tableColumn id="16" xr3:uid="{41516EA8-D309-4D61-AEC5-51051896DDC0}" uniqueName="16" name="Total Gross Profit" queryTableFieldId="16" dataDxfId="46">
      <calculatedColumnFormula>SUMIF(order_details[OrderID],orders[[#This Row],[OrderID]],order_details[Gross Profit])</calculatedColumnFormula>
    </tableColumn>
    <tableColumn id="17" xr3:uid="{8E90B504-76CD-4E26-A4C6-F178746404B3}" uniqueName="17" name="Net Profit" queryTableFieldId="17" dataDxfId="45">
      <calculatedColumnFormula>orders[[#This Row],[Total Gross Profit]]-orders[[#This Row],[Freight]]</calculatedColumnFormula>
    </tableColumn>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EE38F1-0B4C-4AC1-9ECE-DD5D4D3C41B0}" name="order_details" displayName="order_details" ref="A1:L2156" tableType="queryTable">
  <autoFilter ref="A1:L2156" xr:uid="{AEEE38F1-0B4C-4AC1-9ECE-DD5D4D3C41B0}"/>
  <tableColumns count="12">
    <tableColumn id="1" xr3:uid="{BDF28AEC-2CE7-4F79-ACC0-4256CBD57EA2}" uniqueName="1" name="OrderID" totalsRowLabel="Total" queryTableFieldId="1"/>
    <tableColumn id="2" xr3:uid="{C2B9129E-CF35-4E4E-93CE-540C93D489F9}" uniqueName="2" name="ProductID" queryTableFieldId="2"/>
    <tableColumn id="3" xr3:uid="{E61E4CD8-4150-46D4-81C4-B0B3E62924AD}" uniqueName="3" name="UnitPrice" queryTableFieldId="3" dataDxfId="44"/>
    <tableColumn id="4" xr3:uid="{23F50DD4-8D16-4221-AE5C-5ADBF4D5799B}" uniqueName="4" name="Quantity" queryTableFieldId="4"/>
    <tableColumn id="5" xr3:uid="{2E665E85-B008-469C-878A-A0E2702F8BF3}" uniqueName="5" name="Discount" queryTableFieldId="5"/>
    <tableColumn id="6" xr3:uid="{EA9C9A28-E847-4036-988B-7F59126C9243}" uniqueName="6" name="Total Cost amount" queryTableFieldId="6" dataDxfId="43">
      <calculatedColumnFormula>order_details[[#This Row],[UnitPrice]]*order_details[[#This Row],[Quantity]]</calculatedColumnFormula>
    </tableColumn>
    <tableColumn id="7" xr3:uid="{533DC9EE-5F93-407B-BD2F-CC3721BB6B7A}" uniqueName="7" name="Order Date" totalsRowFunction="count" queryTableFieldId="7" dataDxfId="42">
      <calculatedColumnFormula>VLOOKUP(order_details[[#This Row],[OrderID]],orders[[OrderID]:[OrderDate]],4,)</calculatedColumnFormula>
    </tableColumn>
    <tableColumn id="8" xr3:uid="{23EFAC83-5D72-4EED-A6BE-6851DC420860}" uniqueName="8" name="UnitPrice (Marked Price)" queryTableFieldId="9" dataDxfId="41">
      <calculatedColumnFormula>VLOOKUP(order_details[[#This Row],[ProductID]],products[],6,0)</calculatedColumnFormula>
    </tableColumn>
    <tableColumn id="10" xr3:uid="{4A45CD66-E2BD-41C4-B93B-4469731B6D38}" uniqueName="10" name="Total revenue" queryTableFieldId="11" dataDxfId="40">
      <calculatedColumnFormula>order_details[[#This Row],[UnitPrice (Marked Price)]] * order_details[[#This Row],[Quantity]] * (1 - order_details[[#This Row],[Discount]])</calculatedColumnFormula>
    </tableColumn>
    <tableColumn id="9" xr3:uid="{EDEBC3EA-E691-4BF0-99D3-EFA1EDFDBEFA}" uniqueName="9" name="Gross Profit" queryTableFieldId="10" dataDxfId="39">
      <calculatedColumnFormula>(order_details[[#This Row],[UnitPrice (Marked Price)]]*(1-order_details[[#This Row],[Discount]])-order_details[[#This Row],[UnitPrice]]) * order_details[[#This Row],[Quantity]]</calculatedColumnFormula>
    </tableColumn>
    <tableColumn id="11" xr3:uid="{BC049430-0B68-4ADE-88FB-26544986F4A5}" uniqueName="11" name="Category" queryTableFieldId="12" dataDxfId="38">
      <calculatedColumnFormula>VLOOKUP(order_details[[#This Row],[ProductID]],products[],4,0)</calculatedColumnFormula>
    </tableColumn>
    <tableColumn id="12" xr3:uid="{760577C9-CE3B-4FBD-AA9E-071B4AB627F8}" uniqueName="12" name="Category Name" queryTableFieldId="13" dataDxfId="37">
      <calculatedColumnFormula>VLOOKUP(order_details[[#This Row],[Category]],categories[[CategoryID]:[CategoryName]],2,0)</calculatedColumnFormula>
    </tableColumn>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EDB1D2-806B-4FEA-A528-4FFE7C4584AA}" name="employees" displayName="employees" ref="A1:T10" tableType="queryTable" totalsRowShown="0">
  <autoFilter ref="A1:T10" xr:uid="{80EDB1D2-806B-4FEA-A528-4FFE7C4584AA}"/>
  <tableColumns count="20">
    <tableColumn id="1" xr3:uid="{78AA8C89-CD1F-4153-B627-A17D709F2FFF}" uniqueName="1" name="EmployeeID" queryTableFieldId="1"/>
    <tableColumn id="2" xr3:uid="{B5CA13DF-5BAD-4FDF-A8A4-982DD05F4EA4}" uniqueName="2" name="FirstName" queryTableFieldId="2" dataDxfId="36"/>
    <tableColumn id="3" xr3:uid="{3BB9674B-31F8-4BB3-9189-32EA795E8F39}" uniqueName="3" name="LastName" queryTableFieldId="3" dataDxfId="35"/>
    <tableColumn id="4" xr3:uid="{14F9181B-F326-46FC-BD7D-EB64A98C73DC}" uniqueName="4" name="Title" queryTableFieldId="4" dataDxfId="34"/>
    <tableColumn id="5" xr3:uid="{6CA4C652-55FC-4849-9973-72294568B0F5}" uniqueName="5" name="TitleOfCourtesy" queryTableFieldId="5" dataDxfId="33"/>
    <tableColumn id="6" xr3:uid="{23D9688F-2F76-476C-AA71-F4E781FA47EA}" uniqueName="6" name="BirthDate" queryTableFieldId="6" dataDxfId="32"/>
    <tableColumn id="7" xr3:uid="{FCCD3204-E93C-4856-828B-453EFA4A7727}" uniqueName="7" name="HireDate" queryTableFieldId="7" dataDxfId="31"/>
    <tableColumn id="8" xr3:uid="{F1848572-D288-468B-8409-399FA45C8BA2}" uniqueName="8" name="Address" queryTableFieldId="8" dataDxfId="30"/>
    <tableColumn id="9" xr3:uid="{CCF38873-AABC-4623-B6C8-5B6CC928B2B2}" uniqueName="9" name="City" queryTableFieldId="9" dataDxfId="29"/>
    <tableColumn id="10" xr3:uid="{D0870BAE-98FF-4CCD-AFBA-D6DD6F244FD8}" uniqueName="10" name="Region" queryTableFieldId="10" dataDxfId="28"/>
    <tableColumn id="11" xr3:uid="{246D265E-7F26-4A76-BB82-F5D0799174D9}" uniqueName="11" name="PostalCode" queryTableFieldId="11" dataDxfId="27"/>
    <tableColumn id="12" xr3:uid="{A6D3F2A1-AD7B-4A07-B305-5D9F2A0D9C38}" uniqueName="12" name="Country" queryTableFieldId="12" dataDxfId="26"/>
    <tableColumn id="13" xr3:uid="{743E735E-F49C-48B8-9341-B23F458388D9}" uniqueName="13" name="HomePhone" queryTableFieldId="13" dataDxfId="25"/>
    <tableColumn id="14" xr3:uid="{B7834A6F-9533-4E60-BFCA-73962CC781E4}" uniqueName="14" name="Extension" queryTableFieldId="14"/>
    <tableColumn id="15" xr3:uid="{127C8EB9-A5A3-46C5-842C-9FBB4BAB5BBE}" uniqueName="15" name="Photo" queryTableFieldId="15" dataDxfId="24"/>
    <tableColumn id="16" xr3:uid="{02A79622-D70C-4469-AE99-0CB833CE357B}" uniqueName="16" name="Notes" queryTableFieldId="16" dataDxfId="23"/>
    <tableColumn id="17" xr3:uid="{51315882-A278-4A2D-B9CD-0106727A55D3}" uniqueName="17" name="ReportsTo" queryTableFieldId="17"/>
    <tableColumn id="18" xr3:uid="{245FEE1F-1F2E-41C6-B5A9-9DB2504EAE79}" uniqueName="18" name="Total Orders" queryTableFieldId="18" dataDxfId="22">
      <calculatedColumnFormula>COUNTIF(orders[EmployeeID],employees[[#This Row],[EmployeeID]])</calculatedColumnFormula>
    </tableColumn>
    <tableColumn id="19" xr3:uid="{3C1A40C7-B2AE-4803-ADA2-634923755F6D}" uniqueName="19" name="Total sales" queryTableFieldId="19" dataDxfId="21" dataCellStyle="Comma">
      <calculatedColumnFormula>SUMIF(orders[EmployeeID],employees[[#This Row],[EmployeeID]],orders[Revenue])</calculatedColumnFormula>
    </tableColumn>
    <tableColumn id="20" xr3:uid="{0DB17D3E-804D-4DD4-ADA4-80F0CB1EC012}" uniqueName="20" name="Average sale per order" queryTableFieldId="20" dataDxfId="20" dataCellStyle="Comma">
      <calculatedColumnFormula>AVERAGEIF(orders[EmployeeID],employees[[#This Row],[EmployeeID]],orders[Revenue])</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37FBD8-7BEC-4841-87C5-146049EBAC8C}" name="customers" displayName="customers" ref="A1:N92" tableType="queryTable" totalsRowShown="0">
  <autoFilter ref="A1:N92" xr:uid="{A137FBD8-7BEC-4841-87C5-146049EBAC8C}"/>
  <tableColumns count="14">
    <tableColumn id="1" xr3:uid="{EB78BA70-D537-4EA6-8F67-6835079BD959}" uniqueName="1" name="CustomerID" queryTableFieldId="1" dataDxfId="19"/>
    <tableColumn id="2" xr3:uid="{CC80AB6B-C86C-4D5B-BD24-4E6460AF3751}" uniqueName="2" name="CompanyName" queryTableFieldId="2" dataDxfId="18"/>
    <tableColumn id="3" xr3:uid="{A4727C4F-5194-48D7-9037-6039BDB90C38}" uniqueName="3" name="ContactName" queryTableFieldId="3" dataDxfId="17"/>
    <tableColumn id="4" xr3:uid="{144346B3-A831-4150-938E-BA54D764DBC7}" uniqueName="4" name="ContactTitle" queryTableFieldId="4" dataDxfId="16"/>
    <tableColumn id="5" xr3:uid="{41982944-2947-492A-B879-73668C23BCF1}" uniqueName="5" name="Address" queryTableFieldId="5" dataDxfId="15"/>
    <tableColumn id="6" xr3:uid="{8BCA437C-67AE-42C0-B368-FB497904C927}" uniqueName="6" name="City" queryTableFieldId="6" dataDxfId="14"/>
    <tableColumn id="7" xr3:uid="{4A52C652-5F4E-41AA-BE03-C3FB778AB96D}" uniqueName="7" name="Region" queryTableFieldId="7" dataDxfId="13"/>
    <tableColumn id="8" xr3:uid="{A186813A-16A7-40D7-8E57-6D3EB76AD162}" uniqueName="8" name="PostalCode" queryTableFieldId="8" dataDxfId="12"/>
    <tableColumn id="9" xr3:uid="{E7D5D204-5AFF-46AB-8817-9B90343D27B5}" uniqueName="9" name="Country" queryTableFieldId="9" dataDxfId="11"/>
    <tableColumn id="10" xr3:uid="{B36E04D8-973F-4914-B361-97EE7D1CB3D7}" uniqueName="10" name="Phone" queryTableFieldId="10" dataDxfId="10"/>
    <tableColumn id="11" xr3:uid="{68CC33D1-5E81-46DA-BEA0-0D53718B1895}" uniqueName="11" name="Fax" queryTableFieldId="11" dataDxfId="9"/>
    <tableColumn id="12" xr3:uid="{E652A088-8CFC-40F6-8A22-FCF0DC11398A}" uniqueName="12" name="Total Orders" queryTableFieldId="12" dataDxfId="8">
      <calculatedColumnFormula>COUNTIF(orders[CustomerID],customers[[#This Row],[CustomerID]])</calculatedColumnFormula>
    </tableColumn>
    <tableColumn id="13" xr3:uid="{D9D74874-FD2F-43DF-ADA4-4BF7EAE09EB9}" uniqueName="13" name="Average Order Amount" queryTableFieldId="13" dataDxfId="7">
      <calculatedColumnFormula>AVERAGEIF(orders[CustomerID],customers[[#This Row],[CustomerID]],orders[Revenue])</calculatedColumnFormula>
    </tableColumn>
    <tableColumn id="14" xr3:uid="{A4814D12-DF59-4C60-ACBB-CEE8BAEABAD3}" uniqueName="14" name="Total Amount Spent" queryTableFieldId="14" dataDxfId="6">
      <calculatedColumnFormula>SUMIF(orders[CustomerID],customers[[#This Row],[CustomerID]],orders[Revenue])</calculatedColumnFormula>
    </tableColumn>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EA9D95-7A11-45E9-BEBD-D3CCC4A9DF15}" name="categories" displayName="categories" ref="A1:F9" tableType="queryTable" totalsRowShown="0">
  <autoFilter ref="A1:F9" xr:uid="{0AEA9D95-7A11-45E9-BEBD-D3CCC4A9DF15}"/>
  <tableColumns count="6">
    <tableColumn id="1" xr3:uid="{590D16F6-726D-4180-BE43-8DC28330BEF6}" uniqueName="1" name="CategoryID" queryTableFieldId="1"/>
    <tableColumn id="2" xr3:uid="{75333A09-CD9E-4164-B6D2-3D724DA92F12}" uniqueName="2" name="CategoryName" queryTableFieldId="2" dataDxfId="5"/>
    <tableColumn id="3" xr3:uid="{F26BAD71-B2C2-4393-8CB0-5B6E8997C5CE}" uniqueName="3" name="Description" queryTableFieldId="3" dataDxfId="4"/>
    <tableColumn id="4" xr3:uid="{BD2BB381-BA3E-4FD2-8701-81C82477CF03}" uniqueName="4" name="Picture" queryTableFieldId="4" dataDxfId="3"/>
    <tableColumn id="8" xr3:uid="{4BB1A413-E042-48A8-B936-3040C0497DBD}" uniqueName="8" name="Total Products" queryTableFieldId="8" dataDxfId="2">
      <calculatedColumnFormula>COUNTIF(products[CategoryID],categories[[#This Row],[CategoryID]])</calculatedColumnFormula>
    </tableColumn>
    <tableColumn id="6" xr3:uid="{D2CDB655-413A-4E8D-89DE-F79C1137511D}" uniqueName="6" name="Total Cost" queryTableFieldId="6" dataDxfId="1">
      <calculatedColumnFormula>SUMIF(products[CategoryID],categories[[#This Row],[CategoryID]],products[Total Cost])</calculatedColumnFormula>
    </tableColumn>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701EBAB-20F7-43B7-ABFA-B134675AE556}" name="KPI" displayName="KPI" ref="C5:D10" totalsRowShown="0">
  <autoFilter ref="C5:D10" xr:uid="{1701EBAB-20F7-43B7-ABFA-B134675AE556}"/>
  <tableColumns count="2">
    <tableColumn id="1" xr3:uid="{0F05651B-BF82-45B3-91DA-1893CAB55637}" name="KPI"/>
    <tableColumn id="3" xr3:uid="{AA9A4920-5C49-4B20-A216-17F122FB98E7}" name="Symbol">
      <calculatedColumnFormula>_xlfn.UNICHAR(F6)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Date" xr10:uid="{A8FD4071-0E66-4E46-BC0C-675B51CAB43B}" sourceName="[orders].[OrderDate]">
  <pivotTables>
    <pivotTable tabId="19" name="D3"/>
    <pivotTable tabId="19" name="D1"/>
    <pivotTable tabId="19" name="D10"/>
    <pivotTable tabId="19" name="D2"/>
    <pivotTable tabId="19" name="D4"/>
    <pivotTable tabId="19" name="D5"/>
    <pivotTable tabId="19" name="D6"/>
    <pivotTable tabId="19" name="D7"/>
    <pivotTable tabId="19" name="D8"/>
    <pivotTable tabId="19" name="D9"/>
  </pivotTables>
  <state minimalRefreshVersion="6" lastRefreshVersion="6" pivotCacheId="873794383" filterType="unknown">
    <bounds startDate="1994-01-01T00:00:00" endDate="199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Date" xr10:uid="{62DA945D-C977-4BA7-A639-F2325BA38EC3}" cache="Timeline_OrderDate" caption="OrderDate" level="0" selectionLevel="0" scrollPosition="1994-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Date 1" xr10:uid="{27444A0C-ED49-48FA-A6D3-679812354DFC}" cache="Timeline_OrderDate" caption="OrderDate" showHorizontalScrollbar="0" level="1" selectionLevel="1" scrollPosition="1994-01-01T00:00:00" style="TimeSlicerStyleDark4"/>
</timeline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3" Type="http://schemas.openxmlformats.org/officeDocument/2006/relationships/pivotTable" Target="../pivotTables/pivotTable14.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drawing" Target="../drawings/drawing1.xml"/><Relationship Id="rId2" Type="http://schemas.openxmlformats.org/officeDocument/2006/relationships/pivotTable" Target="../pivotTables/pivotTable13.xml"/><Relationship Id="rId16" Type="http://schemas.openxmlformats.org/officeDocument/2006/relationships/pivotTable" Target="../pivotTables/pivotTable27.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s>
</file>

<file path=xl/worksheets/_rels/sheet13.xml.rels><?xml version="1.0" encoding="UTF-8" standalone="yes"?>
<Relationships xmlns="http://schemas.openxmlformats.org/package/2006/relationships"><Relationship Id="rId8" Type="http://schemas.openxmlformats.org/officeDocument/2006/relationships/pivotTable" Target="../pivotTables/pivotTable35.xml"/><Relationship Id="rId13" Type="http://schemas.openxmlformats.org/officeDocument/2006/relationships/table" Target="../tables/table9.xml"/><Relationship Id="rId3" Type="http://schemas.openxmlformats.org/officeDocument/2006/relationships/pivotTable" Target="../pivotTables/pivotTable30.xml"/><Relationship Id="rId7" Type="http://schemas.openxmlformats.org/officeDocument/2006/relationships/pivotTable" Target="../pivotTables/pivotTable34.xml"/><Relationship Id="rId12" Type="http://schemas.openxmlformats.org/officeDocument/2006/relationships/drawing" Target="../drawings/drawing2.xml"/><Relationship Id="rId2" Type="http://schemas.openxmlformats.org/officeDocument/2006/relationships/pivotTable" Target="../pivotTables/pivotTable29.xml"/><Relationship Id="rId1" Type="http://schemas.openxmlformats.org/officeDocument/2006/relationships/pivotTable" Target="../pivotTables/pivotTable28.xml"/><Relationship Id="rId6" Type="http://schemas.openxmlformats.org/officeDocument/2006/relationships/pivotTable" Target="../pivotTables/pivotTable33.xml"/><Relationship Id="rId11" Type="http://schemas.openxmlformats.org/officeDocument/2006/relationships/pivotTable" Target="../pivotTables/pivotTable38.xml"/><Relationship Id="rId5" Type="http://schemas.openxmlformats.org/officeDocument/2006/relationships/pivotTable" Target="../pivotTables/pivotTable32.xml"/><Relationship Id="rId15" Type="http://schemas.microsoft.com/office/2011/relationships/timeline" Target="../timelines/timeline1.xml"/><Relationship Id="rId10" Type="http://schemas.openxmlformats.org/officeDocument/2006/relationships/pivotTable" Target="../pivotTables/pivotTable37.xml"/><Relationship Id="rId4" Type="http://schemas.openxmlformats.org/officeDocument/2006/relationships/pivotTable" Target="../pivotTables/pivotTable31.xml"/><Relationship Id="rId9" Type="http://schemas.openxmlformats.org/officeDocument/2006/relationships/pivotTable" Target="../pivotTables/pivotTable36.xml"/><Relationship Id="rId14" Type="http://schemas.microsoft.com/office/2007/relationships/slicer" Target="../slicers/slicer1.xml"/></Relationships>
</file>

<file path=xl/worksheets/_rels/sheet14.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A3E03-0A1E-42D9-822A-2888E97E1270}">
  <dimension ref="B2:R71"/>
  <sheetViews>
    <sheetView topLeftCell="A54" workbookViewId="0">
      <selection activeCell="G67" sqref="G67"/>
    </sheetView>
  </sheetViews>
  <sheetFormatPr defaultRowHeight="15" x14ac:dyDescent="0.25"/>
  <cols>
    <col min="2" max="2" width="25.5703125" bestFit="1" customWidth="1"/>
  </cols>
  <sheetData>
    <row r="2" spans="2:18" x14ac:dyDescent="0.25">
      <c r="G2" s="22" t="s">
        <v>1431</v>
      </c>
      <c r="H2" s="22"/>
      <c r="I2" s="22"/>
      <c r="J2" s="22"/>
      <c r="K2" s="22"/>
      <c r="L2" s="22"/>
    </row>
    <row r="3" spans="2:18" x14ac:dyDescent="0.25">
      <c r="G3" s="22"/>
      <c r="H3" s="22"/>
      <c r="I3" s="22"/>
      <c r="J3" s="22"/>
      <c r="K3" s="22"/>
      <c r="L3" s="22"/>
    </row>
    <row r="5" spans="2:18" x14ac:dyDescent="0.25">
      <c r="B5" s="23" t="s">
        <v>1432</v>
      </c>
      <c r="C5" s="23"/>
      <c r="D5" s="23"/>
      <c r="E5" s="23"/>
      <c r="F5" s="23"/>
      <c r="G5" s="23"/>
      <c r="H5" s="23"/>
      <c r="I5" s="23"/>
      <c r="J5" s="23"/>
      <c r="K5" s="23"/>
      <c r="L5" s="23"/>
      <c r="M5" s="23"/>
      <c r="N5" s="23"/>
      <c r="O5" s="23"/>
      <c r="P5" s="23"/>
      <c r="Q5" s="23"/>
      <c r="R5" s="23"/>
    </row>
    <row r="6" spans="2:18" x14ac:dyDescent="0.25">
      <c r="B6" s="23"/>
      <c r="C6" s="23"/>
      <c r="D6" s="23"/>
      <c r="E6" s="23"/>
      <c r="F6" s="23"/>
      <c r="G6" s="23"/>
      <c r="H6" s="23"/>
      <c r="I6" s="23"/>
      <c r="J6" s="23"/>
      <c r="K6" s="23"/>
      <c r="L6" s="23"/>
      <c r="M6" s="23"/>
      <c r="N6" s="23"/>
      <c r="O6" s="23"/>
      <c r="P6" s="23"/>
      <c r="Q6" s="23"/>
      <c r="R6" s="23"/>
    </row>
    <row r="7" spans="2:18" x14ac:dyDescent="0.25">
      <c r="B7" s="23"/>
      <c r="C7" s="23"/>
      <c r="D7" s="23"/>
      <c r="E7" s="23"/>
      <c r="F7" s="23"/>
      <c r="G7" s="23"/>
      <c r="H7" s="23"/>
      <c r="I7" s="23"/>
      <c r="J7" s="23"/>
      <c r="K7" s="23"/>
      <c r="L7" s="23"/>
      <c r="M7" s="23"/>
      <c r="N7" s="23"/>
      <c r="O7" s="23"/>
      <c r="P7" s="23"/>
      <c r="Q7" s="23"/>
      <c r="R7" s="23"/>
    </row>
    <row r="8" spans="2:18" x14ac:dyDescent="0.25">
      <c r="B8" s="23"/>
      <c r="C8" s="23"/>
      <c r="D8" s="23"/>
      <c r="E8" s="23"/>
      <c r="F8" s="23"/>
      <c r="G8" s="23"/>
      <c r="H8" s="23"/>
      <c r="I8" s="23"/>
      <c r="J8" s="23"/>
      <c r="K8" s="23"/>
      <c r="L8" s="23"/>
      <c r="M8" s="23"/>
      <c r="N8" s="23"/>
      <c r="O8" s="23"/>
      <c r="P8" s="23"/>
      <c r="Q8" s="23"/>
      <c r="R8" s="23"/>
    </row>
    <row r="9" spans="2:18" x14ac:dyDescent="0.25">
      <c r="B9" s="23"/>
      <c r="C9" s="23"/>
      <c r="D9" s="23"/>
      <c r="E9" s="23"/>
      <c r="F9" s="23"/>
      <c r="G9" s="23"/>
      <c r="H9" s="23"/>
      <c r="I9" s="23"/>
      <c r="J9" s="23"/>
      <c r="K9" s="23"/>
      <c r="L9" s="23"/>
      <c r="M9" s="23"/>
      <c r="N9" s="23"/>
      <c r="O9" s="23"/>
      <c r="P9" s="23"/>
      <c r="Q9" s="23"/>
      <c r="R9" s="23"/>
    </row>
    <row r="10" spans="2:18" x14ac:dyDescent="0.25">
      <c r="B10" s="23"/>
      <c r="C10" s="23"/>
      <c r="D10" s="23"/>
      <c r="E10" s="23"/>
      <c r="F10" s="23"/>
      <c r="G10" s="23"/>
      <c r="H10" s="23"/>
      <c r="I10" s="23"/>
      <c r="J10" s="23"/>
      <c r="K10" s="23"/>
      <c r="L10" s="23"/>
      <c r="M10" s="23"/>
      <c r="N10" s="23"/>
      <c r="O10" s="23"/>
      <c r="P10" s="23"/>
      <c r="Q10" s="23"/>
      <c r="R10" s="23"/>
    </row>
    <row r="11" spans="2:18" x14ac:dyDescent="0.25">
      <c r="B11" s="23"/>
      <c r="C11" s="23"/>
      <c r="D11" s="23"/>
      <c r="E11" s="23"/>
      <c r="F11" s="23"/>
      <c r="G11" s="23"/>
      <c r="H11" s="23"/>
      <c r="I11" s="23"/>
      <c r="J11" s="23"/>
      <c r="K11" s="23"/>
      <c r="L11" s="23"/>
      <c r="M11" s="23"/>
      <c r="N11" s="23"/>
      <c r="O11" s="23"/>
      <c r="P11" s="23"/>
      <c r="Q11" s="23"/>
      <c r="R11" s="23"/>
    </row>
    <row r="12" spans="2:18" x14ac:dyDescent="0.25">
      <c r="B12" s="23"/>
      <c r="C12" s="23"/>
      <c r="D12" s="23"/>
      <c r="E12" s="23"/>
      <c r="F12" s="23"/>
      <c r="G12" s="23"/>
      <c r="H12" s="23"/>
      <c r="I12" s="23"/>
      <c r="J12" s="23"/>
      <c r="K12" s="23"/>
      <c r="L12" s="23"/>
      <c r="M12" s="23"/>
      <c r="N12" s="23"/>
      <c r="O12" s="23"/>
      <c r="P12" s="23"/>
      <c r="Q12" s="23"/>
      <c r="R12" s="23"/>
    </row>
    <row r="13" spans="2:18" x14ac:dyDescent="0.25">
      <c r="B13" s="23"/>
      <c r="C13" s="23"/>
      <c r="D13" s="23"/>
      <c r="E13" s="23"/>
      <c r="F13" s="23"/>
      <c r="G13" s="23"/>
      <c r="H13" s="23"/>
      <c r="I13" s="23"/>
      <c r="J13" s="23"/>
      <c r="K13" s="23"/>
      <c r="L13" s="23"/>
      <c r="M13" s="23"/>
      <c r="N13" s="23"/>
      <c r="O13" s="23"/>
      <c r="P13" s="23"/>
      <c r="Q13" s="23"/>
      <c r="R13" s="23"/>
    </row>
    <row r="14" spans="2:18" x14ac:dyDescent="0.25">
      <c r="B14" s="23"/>
      <c r="C14" s="23"/>
      <c r="D14" s="23"/>
      <c r="E14" s="23"/>
      <c r="F14" s="23"/>
      <c r="G14" s="23"/>
      <c r="H14" s="23"/>
      <c r="I14" s="23"/>
      <c r="J14" s="23"/>
      <c r="K14" s="23"/>
      <c r="L14" s="23"/>
      <c r="M14" s="23"/>
      <c r="N14" s="23"/>
      <c r="O14" s="23"/>
      <c r="P14" s="23"/>
      <c r="Q14" s="23"/>
      <c r="R14" s="23"/>
    </row>
    <row r="15" spans="2:18" x14ac:dyDescent="0.25">
      <c r="B15" s="23"/>
      <c r="C15" s="23"/>
      <c r="D15" s="23"/>
      <c r="E15" s="23"/>
      <c r="F15" s="23"/>
      <c r="G15" s="23"/>
      <c r="H15" s="23"/>
      <c r="I15" s="23"/>
      <c r="J15" s="23"/>
      <c r="K15" s="23"/>
      <c r="L15" s="23"/>
      <c r="M15" s="23"/>
      <c r="N15" s="23"/>
      <c r="O15" s="23"/>
      <c r="P15" s="23"/>
      <c r="Q15" s="23"/>
      <c r="R15" s="23"/>
    </row>
    <row r="16" spans="2:18" x14ac:dyDescent="0.25">
      <c r="B16" s="23"/>
      <c r="C16" s="23"/>
      <c r="D16" s="23"/>
      <c r="E16" s="23"/>
      <c r="F16" s="23"/>
      <c r="G16" s="23"/>
      <c r="H16" s="23"/>
      <c r="I16" s="23"/>
      <c r="J16" s="23"/>
      <c r="K16" s="23"/>
      <c r="L16" s="23"/>
      <c r="M16" s="23"/>
      <c r="N16" s="23"/>
      <c r="O16" s="23"/>
      <c r="P16" s="23"/>
      <c r="Q16" s="23"/>
      <c r="R16" s="23"/>
    </row>
    <row r="17" spans="2:18" x14ac:dyDescent="0.25">
      <c r="B17" s="23"/>
      <c r="C17" s="23"/>
      <c r="D17" s="23"/>
      <c r="E17" s="23"/>
      <c r="F17" s="23"/>
      <c r="G17" s="23"/>
      <c r="H17" s="23"/>
      <c r="I17" s="23"/>
      <c r="J17" s="23"/>
      <c r="K17" s="23"/>
      <c r="L17" s="23"/>
      <c r="M17" s="23"/>
      <c r="N17" s="23"/>
      <c r="O17" s="23"/>
      <c r="P17" s="23"/>
      <c r="Q17" s="23"/>
      <c r="R17" s="23"/>
    </row>
    <row r="18" spans="2:18" x14ac:dyDescent="0.25">
      <c r="B18" s="23"/>
      <c r="C18" s="23"/>
      <c r="D18" s="23"/>
      <c r="E18" s="23"/>
      <c r="F18" s="23"/>
      <c r="G18" s="23"/>
      <c r="H18" s="23"/>
      <c r="I18" s="23"/>
      <c r="J18" s="23"/>
      <c r="K18" s="23"/>
      <c r="L18" s="23"/>
      <c r="M18" s="23"/>
      <c r="N18" s="23"/>
      <c r="O18" s="23"/>
      <c r="P18" s="23"/>
      <c r="Q18" s="23"/>
      <c r="R18" s="23"/>
    </row>
    <row r="19" spans="2:18" x14ac:dyDescent="0.25">
      <c r="B19" s="23"/>
      <c r="C19" s="23"/>
      <c r="D19" s="23"/>
      <c r="E19" s="23"/>
      <c r="F19" s="23"/>
      <c r="G19" s="23"/>
      <c r="H19" s="23"/>
      <c r="I19" s="23"/>
      <c r="J19" s="23"/>
      <c r="K19" s="23"/>
      <c r="L19" s="23"/>
      <c r="M19" s="23"/>
      <c r="N19" s="23"/>
      <c r="O19" s="23"/>
      <c r="P19" s="23"/>
      <c r="Q19" s="23"/>
      <c r="R19" s="23"/>
    </row>
    <row r="20" spans="2:18" x14ac:dyDescent="0.25">
      <c r="B20" s="23"/>
      <c r="C20" s="23"/>
      <c r="D20" s="23"/>
      <c r="E20" s="23"/>
      <c r="F20" s="23"/>
      <c r="G20" s="23"/>
      <c r="H20" s="23"/>
      <c r="I20" s="23"/>
      <c r="J20" s="23"/>
      <c r="K20" s="23"/>
      <c r="L20" s="23"/>
      <c r="M20" s="23"/>
      <c r="N20" s="23"/>
      <c r="O20" s="23"/>
      <c r="P20" s="23"/>
      <c r="Q20" s="23"/>
      <c r="R20" s="23"/>
    </row>
    <row r="21" spans="2:18" x14ac:dyDescent="0.25">
      <c r="B21" s="23"/>
      <c r="C21" s="23"/>
      <c r="D21" s="23"/>
      <c r="E21" s="23"/>
      <c r="F21" s="23"/>
      <c r="G21" s="23"/>
      <c r="H21" s="23"/>
      <c r="I21" s="23"/>
      <c r="J21" s="23"/>
      <c r="K21" s="23"/>
      <c r="L21" s="23"/>
      <c r="M21" s="23"/>
      <c r="N21" s="23"/>
      <c r="O21" s="23"/>
      <c r="P21" s="23"/>
      <c r="Q21" s="23"/>
      <c r="R21" s="23"/>
    </row>
    <row r="22" spans="2:18" x14ac:dyDescent="0.25">
      <c r="B22" s="23"/>
      <c r="C22" s="23"/>
      <c r="D22" s="23"/>
      <c r="E22" s="23"/>
      <c r="F22" s="23"/>
      <c r="G22" s="23"/>
      <c r="H22" s="23"/>
      <c r="I22" s="23"/>
      <c r="J22" s="23"/>
      <c r="K22" s="23"/>
      <c r="L22" s="23"/>
      <c r="M22" s="23"/>
      <c r="N22" s="23"/>
      <c r="O22" s="23"/>
      <c r="P22" s="23"/>
      <c r="Q22" s="23"/>
      <c r="R22" s="23"/>
    </row>
    <row r="23" spans="2:18" x14ac:dyDescent="0.25">
      <c r="B23" s="23"/>
      <c r="C23" s="23"/>
      <c r="D23" s="23"/>
      <c r="E23" s="23"/>
      <c r="F23" s="23"/>
      <c r="G23" s="23"/>
      <c r="H23" s="23"/>
      <c r="I23" s="23"/>
      <c r="J23" s="23"/>
      <c r="K23" s="23"/>
      <c r="L23" s="23"/>
      <c r="M23" s="23"/>
      <c r="N23" s="23"/>
      <c r="O23" s="23"/>
      <c r="P23" s="23"/>
      <c r="Q23" s="23"/>
      <c r="R23" s="23"/>
    </row>
    <row r="24" spans="2:18" x14ac:dyDescent="0.25">
      <c r="B24" s="23"/>
      <c r="C24" s="23"/>
      <c r="D24" s="23"/>
      <c r="E24" s="23"/>
      <c r="F24" s="23"/>
      <c r="G24" s="23"/>
      <c r="H24" s="23"/>
      <c r="I24" s="23"/>
      <c r="J24" s="23"/>
      <c r="K24" s="23"/>
      <c r="L24" s="23"/>
      <c r="M24" s="23"/>
      <c r="N24" s="23"/>
      <c r="O24" s="23"/>
      <c r="P24" s="23"/>
      <c r="Q24" s="23"/>
      <c r="R24" s="23"/>
    </row>
    <row r="25" spans="2:18" x14ac:dyDescent="0.25">
      <c r="B25" s="23"/>
      <c r="C25" s="23"/>
      <c r="D25" s="23"/>
      <c r="E25" s="23"/>
      <c r="F25" s="23"/>
      <c r="G25" s="23"/>
      <c r="H25" s="23"/>
      <c r="I25" s="23"/>
      <c r="J25" s="23"/>
      <c r="K25" s="23"/>
      <c r="L25" s="23"/>
      <c r="M25" s="23"/>
      <c r="N25" s="23"/>
      <c r="O25" s="23"/>
      <c r="P25" s="23"/>
      <c r="Q25" s="23"/>
      <c r="R25" s="23"/>
    </row>
    <row r="26" spans="2:18" x14ac:dyDescent="0.25">
      <c r="B26" s="23"/>
      <c r="C26" s="23"/>
      <c r="D26" s="23"/>
      <c r="E26" s="23"/>
      <c r="F26" s="23"/>
      <c r="G26" s="23"/>
      <c r="H26" s="23"/>
      <c r="I26" s="23"/>
      <c r="J26" s="23"/>
      <c r="K26" s="23"/>
      <c r="L26" s="23"/>
      <c r="M26" s="23"/>
      <c r="N26" s="23"/>
      <c r="O26" s="23"/>
      <c r="P26" s="23"/>
      <c r="Q26" s="23"/>
      <c r="R26" s="23"/>
    </row>
    <row r="27" spans="2:18" x14ac:dyDescent="0.25">
      <c r="B27" s="23"/>
      <c r="C27" s="23"/>
      <c r="D27" s="23"/>
      <c r="E27" s="23"/>
      <c r="F27" s="23"/>
      <c r="G27" s="23"/>
      <c r="H27" s="23"/>
      <c r="I27" s="23"/>
      <c r="J27" s="23"/>
      <c r="K27" s="23"/>
      <c r="L27" s="23"/>
      <c r="M27" s="23"/>
      <c r="N27" s="23"/>
      <c r="O27" s="23"/>
      <c r="P27" s="23"/>
      <c r="Q27" s="23"/>
      <c r="R27" s="23"/>
    </row>
    <row r="28" spans="2:18" x14ac:dyDescent="0.25">
      <c r="B28" s="23"/>
      <c r="C28" s="23"/>
      <c r="D28" s="23"/>
      <c r="E28" s="23"/>
      <c r="F28" s="23"/>
      <c r="G28" s="23"/>
      <c r="H28" s="23"/>
      <c r="I28" s="23"/>
      <c r="J28" s="23"/>
      <c r="K28" s="23"/>
      <c r="L28" s="23"/>
      <c r="M28" s="23"/>
      <c r="N28" s="23"/>
      <c r="O28" s="23"/>
      <c r="P28" s="23"/>
      <c r="Q28" s="23"/>
      <c r="R28" s="23"/>
    </row>
    <row r="29" spans="2:18" x14ac:dyDescent="0.25">
      <c r="B29" s="23"/>
      <c r="C29" s="23"/>
      <c r="D29" s="23"/>
      <c r="E29" s="23"/>
      <c r="F29" s="23"/>
      <c r="G29" s="23"/>
      <c r="H29" s="23"/>
      <c r="I29" s="23"/>
      <c r="J29" s="23"/>
      <c r="K29" s="23"/>
      <c r="L29" s="23"/>
      <c r="M29" s="23"/>
      <c r="N29" s="23"/>
      <c r="O29" s="23"/>
      <c r="P29" s="23"/>
      <c r="Q29" s="23"/>
      <c r="R29" s="23"/>
    </row>
    <row r="30" spans="2:18" x14ac:dyDescent="0.25">
      <c r="B30" s="23"/>
      <c r="C30" s="23"/>
      <c r="D30" s="23"/>
      <c r="E30" s="23"/>
      <c r="F30" s="23"/>
      <c r="G30" s="23"/>
      <c r="H30" s="23"/>
      <c r="I30" s="23"/>
      <c r="J30" s="23"/>
      <c r="K30" s="23"/>
      <c r="L30" s="23"/>
      <c r="M30" s="23"/>
      <c r="N30" s="23"/>
      <c r="O30" s="23"/>
      <c r="P30" s="23"/>
      <c r="Q30" s="23"/>
      <c r="R30" s="23"/>
    </row>
    <row r="31" spans="2:18" x14ac:dyDescent="0.25">
      <c r="B31" s="23"/>
      <c r="C31" s="23"/>
      <c r="D31" s="23"/>
      <c r="E31" s="23"/>
      <c r="F31" s="23"/>
      <c r="G31" s="23"/>
      <c r="H31" s="23"/>
      <c r="I31" s="23"/>
      <c r="J31" s="23"/>
      <c r="K31" s="23"/>
      <c r="L31" s="23"/>
      <c r="M31" s="23"/>
      <c r="N31" s="23"/>
      <c r="O31" s="23"/>
      <c r="P31" s="23"/>
      <c r="Q31" s="23"/>
      <c r="R31" s="23"/>
    </row>
    <row r="32" spans="2:18" x14ac:dyDescent="0.25">
      <c r="B32" s="23"/>
      <c r="C32" s="23"/>
      <c r="D32" s="23"/>
      <c r="E32" s="23"/>
      <c r="F32" s="23"/>
      <c r="G32" s="23"/>
      <c r="H32" s="23"/>
      <c r="I32" s="23"/>
      <c r="J32" s="23"/>
      <c r="K32" s="23"/>
      <c r="L32" s="23"/>
      <c r="M32" s="23"/>
      <c r="N32" s="23"/>
      <c r="O32" s="23"/>
      <c r="P32" s="23"/>
      <c r="Q32" s="23"/>
      <c r="R32" s="23"/>
    </row>
    <row r="33" spans="2:18" x14ac:dyDescent="0.25">
      <c r="B33" s="23"/>
      <c r="C33" s="23"/>
      <c r="D33" s="23"/>
      <c r="E33" s="23"/>
      <c r="F33" s="23"/>
      <c r="G33" s="23"/>
      <c r="H33" s="23"/>
      <c r="I33" s="23"/>
      <c r="J33" s="23"/>
      <c r="K33" s="23"/>
      <c r="L33" s="23"/>
      <c r="M33" s="23"/>
      <c r="N33" s="23"/>
      <c r="O33" s="23"/>
      <c r="P33" s="23"/>
      <c r="Q33" s="23"/>
      <c r="R33" s="23"/>
    </row>
    <row r="34" spans="2:18" x14ac:dyDescent="0.25">
      <c r="B34" s="23"/>
      <c r="C34" s="23"/>
      <c r="D34" s="23"/>
      <c r="E34" s="23"/>
      <c r="F34" s="23"/>
      <c r="G34" s="23"/>
      <c r="H34" s="23"/>
      <c r="I34" s="23"/>
      <c r="J34" s="23"/>
      <c r="K34" s="23"/>
      <c r="L34" s="23"/>
      <c r="M34" s="23"/>
      <c r="N34" s="23"/>
      <c r="O34" s="23"/>
      <c r="P34" s="23"/>
      <c r="Q34" s="23"/>
      <c r="R34" s="23"/>
    </row>
    <row r="35" spans="2:18" x14ac:dyDescent="0.25">
      <c r="B35" s="23"/>
      <c r="C35" s="23"/>
      <c r="D35" s="23"/>
      <c r="E35" s="23"/>
      <c r="F35" s="23"/>
      <c r="G35" s="23"/>
      <c r="H35" s="23"/>
      <c r="I35" s="23"/>
      <c r="J35" s="23"/>
      <c r="K35" s="23"/>
      <c r="L35" s="23"/>
      <c r="M35" s="23"/>
      <c r="N35" s="23"/>
      <c r="O35" s="23"/>
      <c r="P35" s="23"/>
      <c r="Q35" s="23"/>
      <c r="R35" s="23"/>
    </row>
    <row r="36" spans="2:18" x14ac:dyDescent="0.25">
      <c r="B36" s="23"/>
      <c r="C36" s="23"/>
      <c r="D36" s="23"/>
      <c r="E36" s="23"/>
      <c r="F36" s="23"/>
      <c r="G36" s="23"/>
      <c r="H36" s="23"/>
      <c r="I36" s="23"/>
      <c r="J36" s="23"/>
      <c r="K36" s="23"/>
      <c r="L36" s="23"/>
      <c r="M36" s="23"/>
      <c r="N36" s="23"/>
      <c r="O36" s="23"/>
      <c r="P36" s="23"/>
      <c r="Q36" s="23"/>
      <c r="R36" s="23"/>
    </row>
    <row r="37" spans="2:18" x14ac:dyDescent="0.25">
      <c r="B37" s="23"/>
      <c r="C37" s="23"/>
      <c r="D37" s="23"/>
      <c r="E37" s="23"/>
      <c r="F37" s="23"/>
      <c r="G37" s="23"/>
      <c r="H37" s="23"/>
      <c r="I37" s="23"/>
      <c r="J37" s="23"/>
      <c r="K37" s="23"/>
      <c r="L37" s="23"/>
      <c r="M37" s="23"/>
      <c r="N37" s="23"/>
      <c r="O37" s="23"/>
      <c r="P37" s="23"/>
      <c r="Q37" s="23"/>
      <c r="R37" s="23"/>
    </row>
    <row r="38" spans="2:18" x14ac:dyDescent="0.25">
      <c r="B38" s="23"/>
      <c r="C38" s="23"/>
      <c r="D38" s="23"/>
      <c r="E38" s="23"/>
      <c r="F38" s="23"/>
      <c r="G38" s="23"/>
      <c r="H38" s="23"/>
      <c r="I38" s="23"/>
      <c r="J38" s="23"/>
      <c r="K38" s="23"/>
      <c r="L38" s="23"/>
      <c r="M38" s="23"/>
      <c r="N38" s="23"/>
      <c r="O38" s="23"/>
      <c r="P38" s="23"/>
      <c r="Q38" s="23"/>
      <c r="R38" s="23"/>
    </row>
    <row r="39" spans="2:18" x14ac:dyDescent="0.25">
      <c r="B39" s="23"/>
      <c r="C39" s="23"/>
      <c r="D39" s="23"/>
      <c r="E39" s="23"/>
      <c r="F39" s="23"/>
      <c r="G39" s="23"/>
      <c r="H39" s="23"/>
      <c r="I39" s="23"/>
      <c r="J39" s="23"/>
      <c r="K39" s="23"/>
      <c r="L39" s="23"/>
      <c r="M39" s="23"/>
      <c r="N39" s="23"/>
      <c r="O39" s="23"/>
      <c r="P39" s="23"/>
      <c r="Q39" s="23"/>
      <c r="R39" s="23"/>
    </row>
    <row r="40" spans="2:18" x14ac:dyDescent="0.25">
      <c r="B40" s="23"/>
      <c r="C40" s="23"/>
      <c r="D40" s="23"/>
      <c r="E40" s="23"/>
      <c r="F40" s="23"/>
      <c r="G40" s="23"/>
      <c r="H40" s="23"/>
      <c r="I40" s="23"/>
      <c r="J40" s="23"/>
      <c r="K40" s="23"/>
      <c r="L40" s="23"/>
      <c r="M40" s="23"/>
      <c r="N40" s="23"/>
      <c r="O40" s="23"/>
      <c r="P40" s="23"/>
      <c r="Q40" s="23"/>
      <c r="R40" s="23"/>
    </row>
    <row r="41" spans="2:18" x14ac:dyDescent="0.25">
      <c r="B41" s="23"/>
      <c r="C41" s="23"/>
      <c r="D41" s="23"/>
      <c r="E41" s="23"/>
      <c r="F41" s="23"/>
      <c r="G41" s="23"/>
      <c r="H41" s="23"/>
      <c r="I41" s="23"/>
      <c r="J41" s="23"/>
      <c r="K41" s="23"/>
      <c r="L41" s="23"/>
      <c r="M41" s="23"/>
      <c r="N41" s="23"/>
      <c r="O41" s="23"/>
      <c r="P41" s="23"/>
      <c r="Q41" s="23"/>
      <c r="R41" s="23"/>
    </row>
    <row r="42" spans="2:18" x14ac:dyDescent="0.25">
      <c r="B42" s="23"/>
      <c r="C42" s="23"/>
      <c r="D42" s="23"/>
      <c r="E42" s="23"/>
      <c r="F42" s="23"/>
      <c r="G42" s="23"/>
      <c r="H42" s="23"/>
      <c r="I42" s="23"/>
      <c r="J42" s="23"/>
      <c r="K42" s="23"/>
      <c r="L42" s="23"/>
      <c r="M42" s="23"/>
      <c r="N42" s="23"/>
      <c r="O42" s="23"/>
      <c r="P42" s="23"/>
      <c r="Q42" s="23"/>
      <c r="R42" s="23"/>
    </row>
    <row r="43" spans="2:18" x14ac:dyDescent="0.25">
      <c r="B43" s="23"/>
      <c r="C43" s="23"/>
      <c r="D43" s="23"/>
      <c r="E43" s="23"/>
      <c r="F43" s="23"/>
      <c r="G43" s="23"/>
      <c r="H43" s="23"/>
      <c r="I43" s="23"/>
      <c r="J43" s="23"/>
      <c r="K43" s="23"/>
      <c r="L43" s="23"/>
      <c r="M43" s="23"/>
      <c r="N43" s="23"/>
      <c r="O43" s="23"/>
      <c r="P43" s="23"/>
      <c r="Q43" s="23"/>
      <c r="R43" s="23"/>
    </row>
    <row r="44" spans="2:18" x14ac:dyDescent="0.25">
      <c r="B44" s="23"/>
      <c r="C44" s="23"/>
      <c r="D44" s="23"/>
      <c r="E44" s="23"/>
      <c r="F44" s="23"/>
      <c r="G44" s="23"/>
      <c r="H44" s="23"/>
      <c r="I44" s="23"/>
      <c r="J44" s="23"/>
      <c r="K44" s="23"/>
      <c r="L44" s="23"/>
      <c r="M44" s="23"/>
      <c r="N44" s="23"/>
      <c r="O44" s="23"/>
      <c r="P44" s="23"/>
      <c r="Q44" s="23"/>
      <c r="R44" s="23"/>
    </row>
    <row r="45" spans="2:18" x14ac:dyDescent="0.25">
      <c r="B45" s="23"/>
      <c r="C45" s="23"/>
      <c r="D45" s="23"/>
      <c r="E45" s="23"/>
      <c r="F45" s="23"/>
      <c r="G45" s="23"/>
      <c r="H45" s="23"/>
      <c r="I45" s="23"/>
      <c r="J45" s="23"/>
      <c r="K45" s="23"/>
      <c r="L45" s="23"/>
      <c r="M45" s="23"/>
      <c r="N45" s="23"/>
      <c r="O45" s="23"/>
      <c r="P45" s="23"/>
      <c r="Q45" s="23"/>
      <c r="R45" s="23"/>
    </row>
    <row r="46" spans="2:18" x14ac:dyDescent="0.25">
      <c r="B46" s="23"/>
      <c r="C46" s="23"/>
      <c r="D46" s="23"/>
      <c r="E46" s="23"/>
      <c r="F46" s="23"/>
      <c r="G46" s="23"/>
      <c r="H46" s="23"/>
      <c r="I46" s="23"/>
      <c r="J46" s="23"/>
      <c r="K46" s="23"/>
      <c r="L46" s="23"/>
      <c r="M46" s="23"/>
      <c r="N46" s="23"/>
      <c r="O46" s="23"/>
      <c r="P46" s="23"/>
      <c r="Q46" s="23"/>
      <c r="R46" s="23"/>
    </row>
    <row r="48" spans="2:18" x14ac:dyDescent="0.25">
      <c r="B48" s="21" t="s">
        <v>1433</v>
      </c>
      <c r="C48" s="21"/>
      <c r="D48" s="21"/>
      <c r="E48" s="21"/>
      <c r="F48" s="21"/>
      <c r="G48" s="21"/>
      <c r="H48" s="21"/>
      <c r="I48" s="21"/>
      <c r="J48" s="21"/>
      <c r="K48" s="21"/>
      <c r="L48" s="21"/>
      <c r="M48" s="21"/>
      <c r="N48" s="21"/>
      <c r="O48" s="21"/>
      <c r="P48" s="21"/>
      <c r="Q48" s="21"/>
      <c r="R48" s="21"/>
    </row>
    <row r="49" spans="2:18" x14ac:dyDescent="0.25">
      <c r="B49" s="21"/>
      <c r="C49" s="21"/>
      <c r="D49" s="21"/>
      <c r="E49" s="21"/>
      <c r="F49" s="21"/>
      <c r="G49" s="21"/>
      <c r="H49" s="21"/>
      <c r="I49" s="21"/>
      <c r="J49" s="21"/>
      <c r="K49" s="21"/>
      <c r="L49" s="21"/>
      <c r="M49" s="21"/>
      <c r="N49" s="21"/>
      <c r="O49" s="21"/>
      <c r="P49" s="21"/>
      <c r="Q49" s="21"/>
      <c r="R49" s="21"/>
    </row>
    <row r="50" spans="2:18" x14ac:dyDescent="0.25">
      <c r="B50" s="21"/>
      <c r="C50" s="21"/>
      <c r="D50" s="21"/>
      <c r="E50" s="21"/>
      <c r="F50" s="21"/>
      <c r="G50" s="21"/>
      <c r="H50" s="21"/>
      <c r="I50" s="21"/>
      <c r="J50" s="21"/>
      <c r="K50" s="21"/>
      <c r="L50" s="21"/>
      <c r="M50" s="21"/>
      <c r="N50" s="21"/>
      <c r="O50" s="21"/>
      <c r="P50" s="21"/>
      <c r="Q50" s="21"/>
      <c r="R50" s="21"/>
    </row>
    <row r="51" spans="2:18" x14ac:dyDescent="0.25">
      <c r="B51" s="21"/>
      <c r="C51" s="21"/>
      <c r="D51" s="21"/>
      <c r="E51" s="21"/>
      <c r="F51" s="21"/>
      <c r="G51" s="21"/>
      <c r="H51" s="21"/>
      <c r="I51" s="21"/>
      <c r="J51" s="21"/>
      <c r="K51" s="21"/>
      <c r="L51" s="21"/>
      <c r="M51" s="21"/>
      <c r="N51" s="21"/>
      <c r="O51" s="21"/>
      <c r="P51" s="21"/>
      <c r="Q51" s="21"/>
      <c r="R51" s="21"/>
    </row>
    <row r="52" spans="2:18" x14ac:dyDescent="0.25">
      <c r="B52" s="21"/>
      <c r="C52" s="21"/>
      <c r="D52" s="21"/>
      <c r="E52" s="21"/>
      <c r="F52" s="21"/>
      <c r="G52" s="21"/>
      <c r="H52" s="21"/>
      <c r="I52" s="21"/>
      <c r="J52" s="21"/>
      <c r="K52" s="21"/>
      <c r="L52" s="21"/>
      <c r="M52" s="21"/>
      <c r="N52" s="21"/>
      <c r="O52" s="21"/>
      <c r="P52" s="21"/>
      <c r="Q52" s="21"/>
      <c r="R52" s="21"/>
    </row>
    <row r="53" spans="2:18" x14ac:dyDescent="0.25">
      <c r="B53" s="21"/>
      <c r="C53" s="21"/>
      <c r="D53" s="21"/>
      <c r="E53" s="21"/>
      <c r="F53" s="21"/>
      <c r="G53" s="21"/>
      <c r="H53" s="21"/>
      <c r="I53" s="21"/>
      <c r="J53" s="21"/>
      <c r="K53" s="21"/>
      <c r="L53" s="21"/>
      <c r="M53" s="21"/>
      <c r="N53" s="21"/>
      <c r="O53" s="21"/>
      <c r="P53" s="21"/>
      <c r="Q53" s="21"/>
      <c r="R53" s="21"/>
    </row>
    <row r="54" spans="2:18" x14ac:dyDescent="0.25">
      <c r="B54" s="21"/>
      <c r="C54" s="21"/>
      <c r="D54" s="21"/>
      <c r="E54" s="21"/>
      <c r="F54" s="21"/>
      <c r="G54" s="21"/>
      <c r="H54" s="21"/>
      <c r="I54" s="21"/>
      <c r="J54" s="21"/>
      <c r="K54" s="21"/>
      <c r="L54" s="21"/>
      <c r="M54" s="21"/>
      <c r="N54" s="21"/>
      <c r="O54" s="21"/>
      <c r="P54" s="21"/>
      <c r="Q54" s="21"/>
      <c r="R54" s="21"/>
    </row>
    <row r="55" spans="2:18" x14ac:dyDescent="0.25">
      <c r="B55" s="21"/>
      <c r="C55" s="21"/>
      <c r="D55" s="21"/>
      <c r="E55" s="21"/>
      <c r="F55" s="21"/>
      <c r="G55" s="21"/>
      <c r="H55" s="21"/>
      <c r="I55" s="21"/>
      <c r="J55" s="21"/>
      <c r="K55" s="21"/>
      <c r="L55" s="21"/>
      <c r="M55" s="21"/>
      <c r="N55" s="21"/>
      <c r="O55" s="21"/>
      <c r="P55" s="21"/>
      <c r="Q55" s="21"/>
      <c r="R55" s="21"/>
    </row>
    <row r="56" spans="2:18" x14ac:dyDescent="0.25">
      <c r="B56" s="21"/>
      <c r="C56" s="21"/>
      <c r="D56" s="21"/>
      <c r="E56" s="21"/>
      <c r="F56" s="21"/>
      <c r="G56" s="21"/>
      <c r="H56" s="21"/>
      <c r="I56" s="21"/>
      <c r="J56" s="21"/>
      <c r="K56" s="21"/>
      <c r="L56" s="21"/>
      <c r="M56" s="21"/>
      <c r="N56" s="21"/>
      <c r="O56" s="21"/>
      <c r="P56" s="21"/>
      <c r="Q56" s="21"/>
      <c r="R56" s="21"/>
    </row>
    <row r="57" spans="2:18" x14ac:dyDescent="0.25">
      <c r="B57" s="21"/>
      <c r="C57" s="21"/>
      <c r="D57" s="21"/>
      <c r="E57" s="21"/>
      <c r="F57" s="21"/>
      <c r="G57" s="21"/>
      <c r="H57" s="21"/>
      <c r="I57" s="21"/>
      <c r="J57" s="21"/>
      <c r="K57" s="21"/>
      <c r="L57" s="21"/>
      <c r="M57" s="21"/>
      <c r="N57" s="21"/>
      <c r="O57" s="21"/>
      <c r="P57" s="21"/>
      <c r="Q57" s="21"/>
      <c r="R57" s="21"/>
    </row>
    <row r="58" spans="2:18" x14ac:dyDescent="0.25">
      <c r="B58" s="21"/>
      <c r="C58" s="21"/>
      <c r="D58" s="21"/>
      <c r="E58" s="21"/>
      <c r="F58" s="21"/>
      <c r="G58" s="21"/>
      <c r="H58" s="21"/>
      <c r="I58" s="21"/>
      <c r="J58" s="21"/>
      <c r="K58" s="21"/>
      <c r="L58" s="21"/>
      <c r="M58" s="21"/>
      <c r="N58" s="21"/>
      <c r="O58" s="21"/>
      <c r="P58" s="21"/>
      <c r="Q58" s="21"/>
      <c r="R58" s="21"/>
    </row>
    <row r="59" spans="2:18" x14ac:dyDescent="0.25">
      <c r="B59" s="21"/>
      <c r="C59" s="21"/>
      <c r="D59" s="21"/>
      <c r="E59" s="21"/>
      <c r="F59" s="21"/>
      <c r="G59" s="21"/>
      <c r="H59" s="21"/>
      <c r="I59" s="21"/>
      <c r="J59" s="21"/>
      <c r="K59" s="21"/>
      <c r="L59" s="21"/>
      <c r="M59" s="21"/>
      <c r="N59" s="21"/>
      <c r="O59" s="21"/>
      <c r="P59" s="21"/>
      <c r="Q59" s="21"/>
      <c r="R59" s="21"/>
    </row>
    <row r="60" spans="2:18" x14ac:dyDescent="0.25">
      <c r="B60" s="21"/>
      <c r="C60" s="21"/>
      <c r="D60" s="21"/>
      <c r="E60" s="21"/>
      <c r="F60" s="21"/>
      <c r="G60" s="21"/>
      <c r="H60" s="21"/>
      <c r="I60" s="21"/>
      <c r="J60" s="21"/>
      <c r="K60" s="21"/>
      <c r="L60" s="21"/>
      <c r="M60" s="21"/>
      <c r="N60" s="21"/>
      <c r="O60" s="21"/>
      <c r="P60" s="21"/>
      <c r="Q60" s="21"/>
      <c r="R60" s="21"/>
    </row>
    <row r="61" spans="2:18" x14ac:dyDescent="0.25">
      <c r="B61" s="21"/>
      <c r="C61" s="21"/>
      <c r="D61" s="21"/>
      <c r="E61" s="21"/>
      <c r="F61" s="21"/>
      <c r="G61" s="21"/>
      <c r="H61" s="21"/>
      <c r="I61" s="21"/>
      <c r="J61" s="21"/>
      <c r="K61" s="21"/>
      <c r="L61" s="21"/>
      <c r="M61" s="21"/>
      <c r="N61" s="21"/>
      <c r="O61" s="21"/>
      <c r="P61" s="21"/>
      <c r="Q61" s="21"/>
      <c r="R61" s="21"/>
    </row>
    <row r="62" spans="2:18" x14ac:dyDescent="0.25">
      <c r="B62" s="21"/>
      <c r="C62" s="21"/>
      <c r="D62" s="21"/>
      <c r="E62" s="21"/>
      <c r="F62" s="21"/>
      <c r="G62" s="21"/>
      <c r="H62" s="21"/>
      <c r="I62" s="21"/>
      <c r="J62" s="21"/>
      <c r="K62" s="21"/>
      <c r="L62" s="21"/>
      <c r="M62" s="21"/>
      <c r="N62" s="21"/>
      <c r="O62" s="21"/>
      <c r="P62" s="21"/>
      <c r="Q62" s="21"/>
      <c r="R62" s="21"/>
    </row>
    <row r="63" spans="2:18" x14ac:dyDescent="0.25">
      <c r="B63" s="21"/>
      <c r="C63" s="21"/>
      <c r="D63" s="21"/>
      <c r="E63" s="21"/>
      <c r="F63" s="21"/>
      <c r="G63" s="21"/>
      <c r="H63" s="21"/>
      <c r="I63" s="21"/>
      <c r="J63" s="21"/>
      <c r="K63" s="21"/>
      <c r="L63" s="21"/>
      <c r="M63" s="21"/>
      <c r="N63" s="21"/>
      <c r="O63" s="21"/>
      <c r="P63" s="21"/>
      <c r="Q63" s="21"/>
      <c r="R63" s="21"/>
    </row>
    <row r="64" spans="2:18" x14ac:dyDescent="0.25">
      <c r="B64" s="21"/>
      <c r="C64" s="21"/>
      <c r="D64" s="21"/>
      <c r="E64" s="21"/>
      <c r="F64" s="21"/>
      <c r="G64" s="21"/>
      <c r="H64" s="21"/>
      <c r="I64" s="21"/>
      <c r="J64" s="21"/>
      <c r="K64" s="21"/>
      <c r="L64" s="21"/>
      <c r="M64" s="21"/>
      <c r="N64" s="21"/>
      <c r="O64" s="21"/>
      <c r="P64" s="21"/>
      <c r="Q64" s="21"/>
      <c r="R64" s="21"/>
    </row>
    <row r="66" spans="2:3" x14ac:dyDescent="0.25">
      <c r="B66" t="s">
        <v>1477</v>
      </c>
    </row>
    <row r="67" spans="2:3" x14ac:dyDescent="0.25">
      <c r="B67" t="s">
        <v>1478</v>
      </c>
      <c r="C67" s="17" t="s">
        <v>1480</v>
      </c>
    </row>
    <row r="68" spans="2:3" x14ac:dyDescent="0.25">
      <c r="B68" t="s">
        <v>1479</v>
      </c>
      <c r="C68" s="18" t="s">
        <v>1481</v>
      </c>
    </row>
    <row r="69" spans="2:3" x14ac:dyDescent="0.25">
      <c r="B69" t="s">
        <v>1482</v>
      </c>
      <c r="C69" s="17" t="s">
        <v>1485</v>
      </c>
    </row>
    <row r="70" spans="2:3" x14ac:dyDescent="0.25">
      <c r="B70" t="s">
        <v>1483</v>
      </c>
      <c r="C70" s="17" t="s">
        <v>1486</v>
      </c>
    </row>
    <row r="71" spans="2:3" x14ac:dyDescent="0.25">
      <c r="B71" t="s">
        <v>1484</v>
      </c>
      <c r="C71" s="17" t="s">
        <v>1487</v>
      </c>
    </row>
  </sheetData>
  <mergeCells count="3">
    <mergeCell ref="B48:R64"/>
    <mergeCell ref="G2:L3"/>
    <mergeCell ref="B5:R46"/>
  </mergeCells>
  <hyperlinks>
    <hyperlink ref="C67" location="'Data Dictionary'!A1" display="'Data Dictionary'!A1" xr:uid="{2A79445B-077A-4503-8A9F-93518670F310}"/>
    <hyperlink ref="C68" location="Dashboard!A1" display="Dashboard!A1" xr:uid="{013804E6-430C-4BF5-8C50-5B23F9A3C6B8}"/>
    <hyperlink ref="C69" location="'Dasboard KPIs and charts'!A1" display="'Dasboard KPIs and charts'!A1" xr:uid="{6F510664-DB14-4B21-8F28-E1DD5C3937B1}"/>
    <hyperlink ref="C70" location="'Dataset Analysis'!A1" display="'Dataset Analysis'!A1" xr:uid="{A0931E1E-D2DD-4BD8-8738-5E6DDEEF2794}"/>
    <hyperlink ref="C71" location="'EDA solutions'!A1" display="'EDA solutions'!A1" xr:uid="{65A99A0D-543C-4885-AA5B-FBD1F134BD3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993D0-D1FE-4154-90DC-36C6A55B8484}">
  <dimension ref="A1:N141"/>
  <sheetViews>
    <sheetView zoomScale="90" workbookViewId="0">
      <selection activeCell="F8" sqref="F8"/>
    </sheetView>
  </sheetViews>
  <sheetFormatPr defaultRowHeight="15" x14ac:dyDescent="0.25"/>
  <cols>
    <col min="1" max="1" width="4.5703125" customWidth="1"/>
    <col min="2" max="2" width="20.85546875" bestFit="1" customWidth="1"/>
    <col min="3" max="3" width="9.5703125" bestFit="1" customWidth="1"/>
    <col min="4" max="4" width="32.7109375" bestFit="1" customWidth="1"/>
  </cols>
  <sheetData>
    <row r="1" spans="1:14" x14ac:dyDescent="0.25">
      <c r="A1" s="6">
        <v>1</v>
      </c>
      <c r="B1" s="6" t="s">
        <v>1318</v>
      </c>
      <c r="C1" s="6"/>
      <c r="D1" s="16" t="s">
        <v>1488</v>
      </c>
      <c r="E1" s="6"/>
      <c r="F1" s="6"/>
      <c r="G1" s="6"/>
      <c r="H1" s="6"/>
      <c r="I1" s="6"/>
      <c r="J1" s="6"/>
      <c r="K1" s="6"/>
      <c r="L1" s="6"/>
      <c r="M1" s="6"/>
      <c r="N1" s="6"/>
    </row>
    <row r="3" spans="1:14" x14ac:dyDescent="0.25">
      <c r="B3" s="11" t="s">
        <v>1310</v>
      </c>
      <c r="C3" s="11" t="s">
        <v>1311</v>
      </c>
      <c r="D3" s="11" t="s">
        <v>2</v>
      </c>
    </row>
    <row r="4" spans="1:14" x14ac:dyDescent="0.25">
      <c r="B4" t="s">
        <v>884</v>
      </c>
      <c r="C4" t="s">
        <v>1320</v>
      </c>
      <c r="D4" t="s">
        <v>1325</v>
      </c>
    </row>
    <row r="5" spans="1:14" x14ac:dyDescent="0.25">
      <c r="B5" t="s">
        <v>29</v>
      </c>
      <c r="C5" t="s">
        <v>1321</v>
      </c>
      <c r="D5" t="s">
        <v>1326</v>
      </c>
    </row>
    <row r="6" spans="1:14" x14ac:dyDescent="0.25">
      <c r="B6" t="s">
        <v>30</v>
      </c>
      <c r="C6" t="s">
        <v>1321</v>
      </c>
      <c r="D6" t="s">
        <v>1327</v>
      </c>
    </row>
    <row r="7" spans="1:14" x14ac:dyDescent="0.25">
      <c r="B7" t="s">
        <v>31</v>
      </c>
      <c r="C7" t="s">
        <v>1321</v>
      </c>
      <c r="D7" t="s">
        <v>1328</v>
      </c>
    </row>
    <row r="8" spans="1:14" x14ac:dyDescent="0.25">
      <c r="B8" t="s">
        <v>32</v>
      </c>
      <c r="C8" t="s">
        <v>1321</v>
      </c>
      <c r="D8" t="s">
        <v>1329</v>
      </c>
    </row>
    <row r="9" spans="1:14" x14ac:dyDescent="0.25">
      <c r="B9" t="s">
        <v>33</v>
      </c>
      <c r="C9" t="s">
        <v>1321</v>
      </c>
      <c r="D9" t="s">
        <v>1330</v>
      </c>
    </row>
    <row r="10" spans="1:14" x14ac:dyDescent="0.25">
      <c r="B10" t="s">
        <v>34</v>
      </c>
      <c r="C10" t="s">
        <v>1321</v>
      </c>
      <c r="D10" t="s">
        <v>1331</v>
      </c>
    </row>
    <row r="11" spans="1:14" x14ac:dyDescent="0.25">
      <c r="B11" t="s">
        <v>35</v>
      </c>
      <c r="C11" t="s">
        <v>1321</v>
      </c>
      <c r="D11" t="s">
        <v>1335</v>
      </c>
    </row>
    <row r="12" spans="1:14" x14ac:dyDescent="0.25">
      <c r="B12" t="s">
        <v>36</v>
      </c>
      <c r="C12" t="s">
        <v>1321</v>
      </c>
      <c r="D12" t="s">
        <v>1332</v>
      </c>
    </row>
    <row r="13" spans="1:14" x14ac:dyDescent="0.25">
      <c r="B13" t="s">
        <v>37</v>
      </c>
      <c r="C13" t="s">
        <v>1321</v>
      </c>
      <c r="D13" t="s">
        <v>1333</v>
      </c>
    </row>
    <row r="14" spans="1:14" x14ac:dyDescent="0.25">
      <c r="B14" t="s">
        <v>38</v>
      </c>
      <c r="C14" t="s">
        <v>1321</v>
      </c>
      <c r="D14" t="s">
        <v>1334</v>
      </c>
    </row>
    <row r="15" spans="1:14" x14ac:dyDescent="0.25">
      <c r="B15" t="s">
        <v>1245</v>
      </c>
      <c r="C15" t="s">
        <v>1320</v>
      </c>
      <c r="D15" t="s">
        <v>1498</v>
      </c>
    </row>
    <row r="18" spans="1:14" x14ac:dyDescent="0.25">
      <c r="A18" s="6">
        <v>2</v>
      </c>
      <c r="B18" s="6" t="s">
        <v>1319</v>
      </c>
      <c r="C18" s="6"/>
      <c r="D18" s="16" t="s">
        <v>1488</v>
      </c>
      <c r="E18" s="6"/>
      <c r="F18" s="6"/>
      <c r="G18" s="6"/>
      <c r="H18" s="6"/>
      <c r="I18" s="6"/>
      <c r="J18" s="6"/>
      <c r="K18" s="6"/>
      <c r="L18" s="6"/>
      <c r="M18" s="6"/>
      <c r="N18" s="6"/>
    </row>
    <row r="20" spans="1:14" x14ac:dyDescent="0.25">
      <c r="B20" s="11" t="s">
        <v>1310</v>
      </c>
      <c r="C20" s="11" t="s">
        <v>1311</v>
      </c>
      <c r="D20" s="11" t="s">
        <v>2</v>
      </c>
    </row>
    <row r="21" spans="1:14" x14ac:dyDescent="0.25">
      <c r="B21" t="s">
        <v>1037</v>
      </c>
      <c r="C21" t="s">
        <v>1320</v>
      </c>
      <c r="D21" t="s">
        <v>1336</v>
      </c>
    </row>
    <row r="22" spans="1:14" x14ac:dyDescent="0.25">
      <c r="B22" t="s">
        <v>29</v>
      </c>
      <c r="C22" t="s">
        <v>1321</v>
      </c>
      <c r="D22" t="s">
        <v>1337</v>
      </c>
    </row>
    <row r="23" spans="1:14" x14ac:dyDescent="0.25">
      <c r="B23" t="s">
        <v>37</v>
      </c>
      <c r="C23" t="s">
        <v>1321</v>
      </c>
      <c r="D23" t="s">
        <v>1338</v>
      </c>
    </row>
    <row r="24" spans="1:14" x14ac:dyDescent="0.25">
      <c r="B24" t="s">
        <v>1246</v>
      </c>
      <c r="C24" t="s">
        <v>1320</v>
      </c>
      <c r="D24" t="s">
        <v>1499</v>
      </c>
    </row>
    <row r="25" spans="1:14" x14ac:dyDescent="0.25">
      <c r="B25" t="s">
        <v>1247</v>
      </c>
      <c r="C25" t="s">
        <v>1322</v>
      </c>
      <c r="D25" t="s">
        <v>1500</v>
      </c>
    </row>
    <row r="28" spans="1:14" x14ac:dyDescent="0.25">
      <c r="A28" s="6">
        <v>3</v>
      </c>
      <c r="B28" s="6" t="s">
        <v>1312</v>
      </c>
      <c r="C28" s="6"/>
      <c r="D28" s="16" t="s">
        <v>1488</v>
      </c>
      <c r="E28" s="6"/>
      <c r="F28" s="6"/>
      <c r="G28" s="6"/>
      <c r="H28" s="6"/>
      <c r="I28" s="6"/>
      <c r="J28" s="6"/>
      <c r="K28" s="6"/>
      <c r="L28" s="6"/>
      <c r="M28" s="6"/>
      <c r="N28" s="6"/>
    </row>
    <row r="30" spans="1:14" x14ac:dyDescent="0.25">
      <c r="B30" s="11" t="s">
        <v>1310</v>
      </c>
      <c r="C30" s="11" t="s">
        <v>1311</v>
      </c>
      <c r="D30" s="11" t="s">
        <v>2</v>
      </c>
    </row>
    <row r="31" spans="1:14" x14ac:dyDescent="0.25">
      <c r="B31" t="s">
        <v>853</v>
      </c>
      <c r="C31" t="s">
        <v>1320</v>
      </c>
      <c r="D31" t="s">
        <v>1339</v>
      </c>
    </row>
    <row r="32" spans="1:14" x14ac:dyDescent="0.25">
      <c r="B32" t="s">
        <v>883</v>
      </c>
      <c r="C32" t="s">
        <v>1321</v>
      </c>
      <c r="D32" t="s">
        <v>1340</v>
      </c>
    </row>
    <row r="33" spans="2:4" x14ac:dyDescent="0.25">
      <c r="B33" t="s">
        <v>884</v>
      </c>
      <c r="C33" t="s">
        <v>1320</v>
      </c>
      <c r="D33" t="s">
        <v>1342</v>
      </c>
    </row>
    <row r="34" spans="2:4" x14ac:dyDescent="0.25">
      <c r="B34" t="s">
        <v>0</v>
      </c>
      <c r="C34" t="s">
        <v>1320</v>
      </c>
      <c r="D34" t="s">
        <v>1341</v>
      </c>
    </row>
    <row r="35" spans="2:4" x14ac:dyDescent="0.25">
      <c r="B35" t="s">
        <v>885</v>
      </c>
      <c r="C35" t="s">
        <v>1321</v>
      </c>
      <c r="D35" t="s">
        <v>1343</v>
      </c>
    </row>
    <row r="36" spans="2:4" x14ac:dyDescent="0.25">
      <c r="B36" t="s">
        <v>854</v>
      </c>
      <c r="C36" t="s">
        <v>1320</v>
      </c>
      <c r="D36" t="s">
        <v>1435</v>
      </c>
    </row>
    <row r="37" spans="2:4" x14ac:dyDescent="0.25">
      <c r="B37" t="s">
        <v>886</v>
      </c>
      <c r="C37" t="s">
        <v>1320</v>
      </c>
      <c r="D37" t="s">
        <v>1344</v>
      </c>
    </row>
    <row r="38" spans="2:4" x14ac:dyDescent="0.25">
      <c r="B38" t="s">
        <v>887</v>
      </c>
      <c r="C38" t="s">
        <v>1320</v>
      </c>
      <c r="D38" t="s">
        <v>1345</v>
      </c>
    </row>
    <row r="39" spans="2:4" x14ac:dyDescent="0.25">
      <c r="B39" t="s">
        <v>888</v>
      </c>
      <c r="C39" t="s">
        <v>1320</v>
      </c>
      <c r="D39" t="s">
        <v>1347</v>
      </c>
    </row>
    <row r="40" spans="2:4" x14ac:dyDescent="0.25">
      <c r="B40" t="s">
        <v>889</v>
      </c>
      <c r="C40" t="s">
        <v>1320</v>
      </c>
      <c r="D40" t="s">
        <v>1346</v>
      </c>
    </row>
    <row r="41" spans="2:4" x14ac:dyDescent="0.25">
      <c r="B41" t="s">
        <v>1248</v>
      </c>
      <c r="C41" t="s">
        <v>1320</v>
      </c>
      <c r="D41" t="s">
        <v>1491</v>
      </c>
    </row>
    <row r="42" spans="2:4" x14ac:dyDescent="0.25">
      <c r="B42" t="s">
        <v>1249</v>
      </c>
      <c r="C42" t="s">
        <v>1320</v>
      </c>
      <c r="D42" t="s">
        <v>1492</v>
      </c>
    </row>
    <row r="43" spans="2:4" x14ac:dyDescent="0.25">
      <c r="B43" t="s">
        <v>1439</v>
      </c>
      <c r="C43" t="s">
        <v>1322</v>
      </c>
      <c r="D43" t="s">
        <v>1493</v>
      </c>
    </row>
    <row r="44" spans="2:4" x14ac:dyDescent="0.25">
      <c r="B44" t="s">
        <v>1250</v>
      </c>
      <c r="C44" t="s">
        <v>1322</v>
      </c>
      <c r="D44" t="s">
        <v>1494</v>
      </c>
    </row>
    <row r="45" spans="2:4" x14ac:dyDescent="0.25">
      <c r="B45" t="s">
        <v>1437</v>
      </c>
      <c r="C45" t="s">
        <v>1322</v>
      </c>
      <c r="D45" t="s">
        <v>1495</v>
      </c>
    </row>
    <row r="46" spans="2:4" x14ac:dyDescent="0.25">
      <c r="B46" t="s">
        <v>1438</v>
      </c>
      <c r="C46" t="s">
        <v>1322</v>
      </c>
      <c r="D46" t="s">
        <v>1496</v>
      </c>
    </row>
    <row r="47" spans="2:4" x14ac:dyDescent="0.25">
      <c r="B47" t="s">
        <v>1451</v>
      </c>
      <c r="C47" t="s">
        <v>1321</v>
      </c>
      <c r="D47" t="s">
        <v>1497</v>
      </c>
    </row>
    <row r="50" spans="1:14" x14ac:dyDescent="0.25">
      <c r="A50" s="6">
        <v>4</v>
      </c>
      <c r="B50" s="6" t="s">
        <v>1313</v>
      </c>
      <c r="C50" s="6"/>
      <c r="D50" s="16" t="s">
        <v>1488</v>
      </c>
      <c r="E50" s="6"/>
      <c r="F50" s="6"/>
      <c r="G50" s="6"/>
      <c r="H50" s="6"/>
      <c r="I50" s="6"/>
      <c r="J50" s="6"/>
      <c r="K50" s="6"/>
      <c r="L50" s="6"/>
      <c r="M50" s="6"/>
      <c r="N50" s="6"/>
    </row>
    <row r="52" spans="1:14" x14ac:dyDescent="0.25">
      <c r="B52" s="11" t="s">
        <v>1310</v>
      </c>
      <c r="C52" s="11" t="s">
        <v>1311</v>
      </c>
      <c r="D52" s="11" t="s">
        <v>2</v>
      </c>
    </row>
    <row r="53" spans="1:14" x14ac:dyDescent="0.25">
      <c r="B53" t="s">
        <v>852</v>
      </c>
      <c r="C53" t="s">
        <v>1320</v>
      </c>
      <c r="D53" t="s">
        <v>1348</v>
      </c>
    </row>
    <row r="54" spans="1:14" x14ac:dyDescent="0.25">
      <c r="B54" t="s">
        <v>28</v>
      </c>
      <c r="C54" t="s">
        <v>1321</v>
      </c>
      <c r="D54" t="s">
        <v>1349</v>
      </c>
    </row>
    <row r="55" spans="1:14" x14ac:dyDescent="0.25">
      <c r="B55" t="s">
        <v>768</v>
      </c>
      <c r="C55" t="s">
        <v>1320</v>
      </c>
      <c r="D55" t="s">
        <v>1350</v>
      </c>
    </row>
    <row r="56" spans="1:14" x14ac:dyDescent="0.25">
      <c r="B56" t="s">
        <v>857</v>
      </c>
      <c r="C56" t="s">
        <v>1323</v>
      </c>
      <c r="D56" t="s">
        <v>1352</v>
      </c>
    </row>
    <row r="57" spans="1:14" x14ac:dyDescent="0.25">
      <c r="B57" t="s">
        <v>858</v>
      </c>
      <c r="C57" t="s">
        <v>1323</v>
      </c>
      <c r="D57" t="s">
        <v>1353</v>
      </c>
    </row>
    <row r="58" spans="1:14" x14ac:dyDescent="0.25">
      <c r="B58" t="s">
        <v>859</v>
      </c>
      <c r="C58" t="s">
        <v>1323</v>
      </c>
      <c r="D58" t="s">
        <v>1354</v>
      </c>
    </row>
    <row r="59" spans="1:14" x14ac:dyDescent="0.25">
      <c r="B59" t="s">
        <v>860</v>
      </c>
      <c r="C59" t="s">
        <v>1320</v>
      </c>
      <c r="D59" t="s">
        <v>1351</v>
      </c>
    </row>
    <row r="60" spans="1:14" x14ac:dyDescent="0.25">
      <c r="B60" t="s">
        <v>861</v>
      </c>
      <c r="C60" t="s">
        <v>1322</v>
      </c>
      <c r="D60" t="s">
        <v>1355</v>
      </c>
    </row>
    <row r="61" spans="1:14" x14ac:dyDescent="0.25">
      <c r="B61" t="s">
        <v>862</v>
      </c>
      <c r="C61" t="s">
        <v>1321</v>
      </c>
      <c r="D61" t="s">
        <v>1356</v>
      </c>
    </row>
    <row r="62" spans="1:14" x14ac:dyDescent="0.25">
      <c r="B62" t="s">
        <v>863</v>
      </c>
      <c r="C62" t="s">
        <v>1321</v>
      </c>
      <c r="D62" t="s">
        <v>1361</v>
      </c>
    </row>
    <row r="63" spans="1:14" x14ac:dyDescent="0.25">
      <c r="B63" t="s">
        <v>864</v>
      </c>
      <c r="C63" t="s">
        <v>1321</v>
      </c>
      <c r="D63" t="s">
        <v>1360</v>
      </c>
    </row>
    <row r="64" spans="1:14" x14ac:dyDescent="0.25">
      <c r="B64" t="s">
        <v>865</v>
      </c>
      <c r="C64" t="s">
        <v>1321</v>
      </c>
      <c r="D64" t="s">
        <v>1359</v>
      </c>
    </row>
    <row r="65" spans="1:14" x14ac:dyDescent="0.25">
      <c r="B65" t="s">
        <v>866</v>
      </c>
      <c r="C65" t="s">
        <v>1321</v>
      </c>
      <c r="D65" t="s">
        <v>1358</v>
      </c>
    </row>
    <row r="66" spans="1:14" x14ac:dyDescent="0.25">
      <c r="B66" t="s">
        <v>867</v>
      </c>
      <c r="C66" t="s">
        <v>1321</v>
      </c>
      <c r="D66" t="s">
        <v>1357</v>
      </c>
    </row>
    <row r="67" spans="1:14" x14ac:dyDescent="0.25">
      <c r="B67" t="s">
        <v>1444</v>
      </c>
      <c r="C67" t="s">
        <v>1322</v>
      </c>
      <c r="D67" t="s">
        <v>1501</v>
      </c>
    </row>
    <row r="68" spans="1:14" x14ac:dyDescent="0.25">
      <c r="B68" t="s">
        <v>1438</v>
      </c>
      <c r="C68" t="s">
        <v>1322</v>
      </c>
      <c r="D68" t="s">
        <v>1490</v>
      </c>
    </row>
    <row r="69" spans="1:14" x14ac:dyDescent="0.25">
      <c r="B69" t="s">
        <v>1443</v>
      </c>
      <c r="C69" t="s">
        <v>1322</v>
      </c>
      <c r="D69" t="s">
        <v>1489</v>
      </c>
    </row>
    <row r="70" spans="1:14" x14ac:dyDescent="0.25">
      <c r="D70" t="s">
        <v>1305</v>
      </c>
    </row>
    <row r="72" spans="1:14" x14ac:dyDescent="0.25">
      <c r="A72" s="6">
        <v>5</v>
      </c>
      <c r="B72" s="6" t="s">
        <v>1314</v>
      </c>
      <c r="C72" s="6"/>
      <c r="D72" s="16" t="s">
        <v>1488</v>
      </c>
      <c r="E72" s="6"/>
      <c r="F72" s="6"/>
      <c r="G72" s="6"/>
      <c r="H72" s="6"/>
      <c r="I72" s="6"/>
      <c r="J72" s="6"/>
      <c r="K72" s="6"/>
      <c r="L72" s="6"/>
      <c r="M72" s="6"/>
      <c r="N72" s="6"/>
    </row>
    <row r="74" spans="1:14" x14ac:dyDescent="0.25">
      <c r="B74" s="11" t="s">
        <v>1310</v>
      </c>
      <c r="C74" s="11" t="s">
        <v>1311</v>
      </c>
      <c r="D74" s="11" t="s">
        <v>2</v>
      </c>
    </row>
    <row r="75" spans="1:14" x14ac:dyDescent="0.25">
      <c r="B75" t="s">
        <v>852</v>
      </c>
      <c r="C75" t="s">
        <v>1320</v>
      </c>
      <c r="D75" t="s">
        <v>1364</v>
      </c>
    </row>
    <row r="76" spans="1:14" x14ac:dyDescent="0.25">
      <c r="B76" t="s">
        <v>853</v>
      </c>
      <c r="C76" t="s">
        <v>1320</v>
      </c>
      <c r="D76" t="s">
        <v>1365</v>
      </c>
    </row>
    <row r="77" spans="1:14" x14ac:dyDescent="0.25">
      <c r="B77" t="s">
        <v>854</v>
      </c>
      <c r="C77" t="s">
        <v>1322</v>
      </c>
      <c r="D77" t="s">
        <v>1436</v>
      </c>
    </row>
    <row r="78" spans="1:14" x14ac:dyDescent="0.25">
      <c r="B78" t="s">
        <v>855</v>
      </c>
      <c r="C78" t="s">
        <v>1320</v>
      </c>
      <c r="D78" t="s">
        <v>1362</v>
      </c>
    </row>
    <row r="79" spans="1:14" x14ac:dyDescent="0.25">
      <c r="B79" t="s">
        <v>856</v>
      </c>
      <c r="C79" t="s">
        <v>1320</v>
      </c>
      <c r="D79" t="s">
        <v>1363</v>
      </c>
    </row>
    <row r="80" spans="1:14" x14ac:dyDescent="0.25">
      <c r="B80" t="s">
        <v>1440</v>
      </c>
      <c r="C80" t="s">
        <v>1322</v>
      </c>
      <c r="D80" t="s">
        <v>1502</v>
      </c>
    </row>
    <row r="81" spans="1:14" x14ac:dyDescent="0.25">
      <c r="B81" t="s">
        <v>1428</v>
      </c>
      <c r="C81" t="s">
        <v>1323</v>
      </c>
      <c r="D81" t="s">
        <v>1503</v>
      </c>
    </row>
    <row r="82" spans="1:14" x14ac:dyDescent="0.25">
      <c r="B82" t="s">
        <v>1441</v>
      </c>
      <c r="C82" t="s">
        <v>1322</v>
      </c>
      <c r="D82" t="s">
        <v>1504</v>
      </c>
    </row>
    <row r="83" spans="1:14" x14ac:dyDescent="0.25">
      <c r="B83" t="s">
        <v>1445</v>
      </c>
      <c r="C83" t="s">
        <v>1322</v>
      </c>
      <c r="D83" t="s">
        <v>1501</v>
      </c>
    </row>
    <row r="84" spans="1:14" x14ac:dyDescent="0.25">
      <c r="B84" t="s">
        <v>1442</v>
      </c>
      <c r="C84" t="s">
        <v>1322</v>
      </c>
      <c r="D84" t="s">
        <v>1490</v>
      </c>
    </row>
    <row r="85" spans="1:14" x14ac:dyDescent="0.25">
      <c r="B85" t="s">
        <v>1265</v>
      </c>
      <c r="C85" t="s">
        <v>1321</v>
      </c>
      <c r="D85" t="s">
        <v>1505</v>
      </c>
    </row>
    <row r="86" spans="1:14" x14ac:dyDescent="0.25">
      <c r="B86" t="s">
        <v>1465</v>
      </c>
      <c r="C86" t="s">
        <v>1321</v>
      </c>
      <c r="D86" t="s">
        <v>1506</v>
      </c>
    </row>
    <row r="89" spans="1:14" x14ac:dyDescent="0.25">
      <c r="A89" s="6">
        <v>6</v>
      </c>
      <c r="B89" s="6" t="s">
        <v>1315</v>
      </c>
      <c r="C89" s="6"/>
      <c r="D89" s="16" t="s">
        <v>1488</v>
      </c>
      <c r="E89" s="6"/>
      <c r="F89" s="6"/>
      <c r="G89" s="6"/>
      <c r="H89" s="6"/>
      <c r="I89" s="6"/>
      <c r="J89" s="6"/>
      <c r="K89" s="6"/>
      <c r="L89" s="6"/>
      <c r="M89" s="6"/>
      <c r="N89" s="6"/>
    </row>
    <row r="91" spans="1:14" x14ac:dyDescent="0.25">
      <c r="B91" s="11" t="s">
        <v>1310</v>
      </c>
      <c r="C91" s="11" t="s">
        <v>1311</v>
      </c>
      <c r="D91" s="11" t="s">
        <v>2</v>
      </c>
    </row>
    <row r="92" spans="1:14" x14ac:dyDescent="0.25">
      <c r="B92" t="s">
        <v>768</v>
      </c>
      <c r="C92" t="s">
        <v>1320</v>
      </c>
      <c r="D92" t="s">
        <v>1366</v>
      </c>
    </row>
    <row r="93" spans="1:14" x14ac:dyDescent="0.25">
      <c r="B93" t="s">
        <v>769</v>
      </c>
      <c r="C93" t="s">
        <v>1321</v>
      </c>
      <c r="D93" t="s">
        <v>1367</v>
      </c>
    </row>
    <row r="94" spans="1:14" x14ac:dyDescent="0.25">
      <c r="B94" t="s">
        <v>770</v>
      </c>
      <c r="C94" t="s">
        <v>1321</v>
      </c>
      <c r="D94" t="s">
        <v>1368</v>
      </c>
    </row>
    <row r="95" spans="1:14" x14ac:dyDescent="0.25">
      <c r="B95" t="s">
        <v>771</v>
      </c>
      <c r="C95" t="s">
        <v>1321</v>
      </c>
      <c r="D95" t="s">
        <v>1374</v>
      </c>
    </row>
    <row r="96" spans="1:14" x14ac:dyDescent="0.25">
      <c r="B96" t="s">
        <v>772</v>
      </c>
      <c r="C96" t="s">
        <v>1321</v>
      </c>
      <c r="D96" t="s">
        <v>1369</v>
      </c>
    </row>
    <row r="97" spans="2:4" x14ac:dyDescent="0.25">
      <c r="B97" t="s">
        <v>773</v>
      </c>
      <c r="C97" t="s">
        <v>1323</v>
      </c>
      <c r="D97" t="s">
        <v>1370</v>
      </c>
    </row>
    <row r="98" spans="2:4" x14ac:dyDescent="0.25">
      <c r="B98" t="s">
        <v>774</v>
      </c>
      <c r="C98" t="s">
        <v>1323</v>
      </c>
      <c r="D98" t="s">
        <v>1371</v>
      </c>
    </row>
    <row r="99" spans="2:4" x14ac:dyDescent="0.25">
      <c r="B99" t="s">
        <v>32</v>
      </c>
      <c r="C99" t="s">
        <v>1321</v>
      </c>
      <c r="D99" t="s">
        <v>1375</v>
      </c>
    </row>
    <row r="100" spans="2:4" x14ac:dyDescent="0.25">
      <c r="B100" t="s">
        <v>33</v>
      </c>
      <c r="C100" t="s">
        <v>1321</v>
      </c>
      <c r="D100" t="s">
        <v>1376</v>
      </c>
    </row>
    <row r="101" spans="2:4" x14ac:dyDescent="0.25">
      <c r="B101" t="s">
        <v>34</v>
      </c>
      <c r="C101" t="s">
        <v>1321</v>
      </c>
      <c r="D101" t="s">
        <v>1377</v>
      </c>
    </row>
    <row r="102" spans="2:4" x14ac:dyDescent="0.25">
      <c r="B102" t="s">
        <v>35</v>
      </c>
      <c r="C102" t="s">
        <v>1321</v>
      </c>
      <c r="D102" t="s">
        <v>1372</v>
      </c>
    </row>
    <row r="103" spans="2:4" x14ac:dyDescent="0.25">
      <c r="B103" t="s">
        <v>36</v>
      </c>
      <c r="C103" t="s">
        <v>1321</v>
      </c>
      <c r="D103" t="s">
        <v>1378</v>
      </c>
    </row>
    <row r="104" spans="2:4" x14ac:dyDescent="0.25">
      <c r="B104" t="s">
        <v>775</v>
      </c>
      <c r="C104" t="s">
        <v>1321</v>
      </c>
      <c r="D104" t="s">
        <v>1373</v>
      </c>
    </row>
    <row r="105" spans="2:4" x14ac:dyDescent="0.25">
      <c r="B105" t="s">
        <v>776</v>
      </c>
      <c r="C105" t="s">
        <v>1320</v>
      </c>
      <c r="D105" t="s">
        <v>1374</v>
      </c>
    </row>
    <row r="106" spans="2:4" x14ac:dyDescent="0.25">
      <c r="B106" t="s">
        <v>777</v>
      </c>
      <c r="C106" t="s">
        <v>1324</v>
      </c>
      <c r="D106" t="s">
        <v>1379</v>
      </c>
    </row>
    <row r="107" spans="2:4" x14ac:dyDescent="0.25">
      <c r="B107" t="s">
        <v>778</v>
      </c>
      <c r="C107" t="s">
        <v>1321</v>
      </c>
      <c r="D107" t="s">
        <v>1380</v>
      </c>
    </row>
    <row r="108" spans="2:4" x14ac:dyDescent="0.25">
      <c r="B108" t="s">
        <v>779</v>
      </c>
      <c r="C108" t="s">
        <v>1320</v>
      </c>
      <c r="D108" t="s">
        <v>1381</v>
      </c>
    </row>
    <row r="109" spans="2:4" x14ac:dyDescent="0.25">
      <c r="B109" t="s">
        <v>1248</v>
      </c>
      <c r="C109" t="s">
        <v>1320</v>
      </c>
      <c r="D109" t="s">
        <v>1508</v>
      </c>
    </row>
    <row r="110" spans="2:4" x14ac:dyDescent="0.25">
      <c r="B110" t="s">
        <v>1251</v>
      </c>
      <c r="C110" t="s">
        <v>1322</v>
      </c>
      <c r="D110" t="s">
        <v>1509</v>
      </c>
    </row>
    <row r="111" spans="2:4" x14ac:dyDescent="0.25">
      <c r="B111" t="s">
        <v>1252</v>
      </c>
      <c r="C111" t="s">
        <v>1322</v>
      </c>
      <c r="D111" t="s">
        <v>1510</v>
      </c>
    </row>
    <row r="114" spans="1:14" x14ac:dyDescent="0.25">
      <c r="A114" s="6">
        <v>7</v>
      </c>
      <c r="B114" s="6" t="s">
        <v>1316</v>
      </c>
      <c r="C114" s="6"/>
      <c r="D114" s="16" t="s">
        <v>1488</v>
      </c>
      <c r="E114" s="6"/>
      <c r="F114" s="6"/>
      <c r="G114" s="6"/>
      <c r="H114" s="6"/>
      <c r="I114" s="6"/>
      <c r="J114" s="6"/>
      <c r="K114" s="6"/>
      <c r="L114" s="6"/>
      <c r="M114" s="6"/>
      <c r="N114" s="6"/>
    </row>
    <row r="116" spans="1:14" x14ac:dyDescent="0.25">
      <c r="B116" s="11" t="s">
        <v>1310</v>
      </c>
      <c r="C116" s="11" t="s">
        <v>1311</v>
      </c>
      <c r="D116" s="11" t="s">
        <v>2</v>
      </c>
    </row>
    <row r="117" spans="1:14" x14ac:dyDescent="0.25">
      <c r="B117" t="s">
        <v>28</v>
      </c>
      <c r="C117" t="s">
        <v>1320</v>
      </c>
      <c r="D117" t="s">
        <v>1383</v>
      </c>
    </row>
    <row r="118" spans="1:14" x14ac:dyDescent="0.25">
      <c r="B118" t="s">
        <v>29</v>
      </c>
      <c r="C118" t="s">
        <v>1321</v>
      </c>
      <c r="D118" t="s">
        <v>1384</v>
      </c>
    </row>
    <row r="119" spans="1:14" x14ac:dyDescent="0.25">
      <c r="B119" t="s">
        <v>30</v>
      </c>
      <c r="C119" t="s">
        <v>1321</v>
      </c>
      <c r="D119" t="s">
        <v>1385</v>
      </c>
    </row>
    <row r="120" spans="1:14" x14ac:dyDescent="0.25">
      <c r="B120" t="s">
        <v>31</v>
      </c>
      <c r="C120" t="s">
        <v>1321</v>
      </c>
      <c r="D120" t="s">
        <v>1386</v>
      </c>
    </row>
    <row r="121" spans="1:14" x14ac:dyDescent="0.25">
      <c r="B121" t="s">
        <v>32</v>
      </c>
      <c r="C121" t="s">
        <v>1321</v>
      </c>
      <c r="D121" t="s">
        <v>1387</v>
      </c>
    </row>
    <row r="122" spans="1:14" x14ac:dyDescent="0.25">
      <c r="B122" t="s">
        <v>33</v>
      </c>
      <c r="C122" t="s">
        <v>1321</v>
      </c>
      <c r="D122" t="s">
        <v>1388</v>
      </c>
    </row>
    <row r="123" spans="1:14" x14ac:dyDescent="0.25">
      <c r="B123" t="s">
        <v>34</v>
      </c>
      <c r="C123" t="s">
        <v>1321</v>
      </c>
      <c r="D123" t="s">
        <v>1389</v>
      </c>
    </row>
    <row r="124" spans="1:14" x14ac:dyDescent="0.25">
      <c r="B124" t="s">
        <v>35</v>
      </c>
      <c r="C124" t="s">
        <v>1321</v>
      </c>
      <c r="D124" t="s">
        <v>1390</v>
      </c>
    </row>
    <row r="125" spans="1:14" x14ac:dyDescent="0.25">
      <c r="B125" t="s">
        <v>36</v>
      </c>
      <c r="C125" t="s">
        <v>1321</v>
      </c>
      <c r="D125" t="s">
        <v>1391</v>
      </c>
    </row>
    <row r="126" spans="1:14" x14ac:dyDescent="0.25">
      <c r="B126" t="s">
        <v>37</v>
      </c>
      <c r="C126" t="s">
        <v>1321</v>
      </c>
      <c r="D126" t="s">
        <v>1392</v>
      </c>
    </row>
    <row r="127" spans="1:14" x14ac:dyDescent="0.25">
      <c r="B127" t="s">
        <v>38</v>
      </c>
      <c r="C127" t="s">
        <v>1321</v>
      </c>
      <c r="D127" t="s">
        <v>1393</v>
      </c>
    </row>
    <row r="128" spans="1:14" x14ac:dyDescent="0.25">
      <c r="B128" t="s">
        <v>1248</v>
      </c>
      <c r="C128" t="s">
        <v>1320</v>
      </c>
      <c r="D128" t="s">
        <v>1511</v>
      </c>
    </row>
    <row r="129" spans="1:14" x14ac:dyDescent="0.25">
      <c r="B129" t="s">
        <v>1253</v>
      </c>
      <c r="C129" t="s">
        <v>1322</v>
      </c>
      <c r="D129" t="s">
        <v>1512</v>
      </c>
    </row>
    <row r="130" spans="1:14" x14ac:dyDescent="0.25">
      <c r="B130" t="s">
        <v>1254</v>
      </c>
      <c r="C130" t="s">
        <v>1322</v>
      </c>
      <c r="D130" t="s">
        <v>1513</v>
      </c>
    </row>
    <row r="133" spans="1:14" x14ac:dyDescent="0.25">
      <c r="A133" s="6">
        <v>8</v>
      </c>
      <c r="B133" s="6" t="s">
        <v>1317</v>
      </c>
      <c r="C133" s="6"/>
      <c r="D133" s="16" t="s">
        <v>1488</v>
      </c>
      <c r="E133" s="6"/>
      <c r="F133" s="6"/>
      <c r="G133" s="6"/>
      <c r="H133" s="6"/>
      <c r="I133" s="6"/>
      <c r="J133" s="6"/>
      <c r="K133" s="6"/>
      <c r="L133" s="6"/>
      <c r="M133" s="6"/>
      <c r="N133" s="6"/>
    </row>
    <row r="135" spans="1:14" x14ac:dyDescent="0.25">
      <c r="B135" s="11" t="s">
        <v>1310</v>
      </c>
      <c r="C135" s="11" t="s">
        <v>1311</v>
      </c>
      <c r="D135" s="11" t="s">
        <v>2</v>
      </c>
    </row>
    <row r="136" spans="1:14" x14ac:dyDescent="0.25">
      <c r="B136" t="s">
        <v>0</v>
      </c>
      <c r="C136" t="s">
        <v>1320</v>
      </c>
      <c r="D136" t="s">
        <v>1382</v>
      </c>
    </row>
    <row r="137" spans="1:14" x14ac:dyDescent="0.25">
      <c r="B137" t="s">
        <v>1</v>
      </c>
      <c r="C137" t="s">
        <v>1321</v>
      </c>
      <c r="D137" t="s">
        <v>1394</v>
      </c>
    </row>
    <row r="138" spans="1:14" x14ac:dyDescent="0.25">
      <c r="B138" t="s">
        <v>2</v>
      </c>
      <c r="C138" t="s">
        <v>1321</v>
      </c>
      <c r="D138" t="s">
        <v>1395</v>
      </c>
    </row>
    <row r="139" spans="1:14" x14ac:dyDescent="0.25">
      <c r="B139" t="s">
        <v>3</v>
      </c>
      <c r="C139" t="s">
        <v>1324</v>
      </c>
      <c r="D139" t="s">
        <v>1396</v>
      </c>
    </row>
    <row r="140" spans="1:14" x14ac:dyDescent="0.25">
      <c r="B140" t="s">
        <v>1255</v>
      </c>
      <c r="C140" t="s">
        <v>1320</v>
      </c>
      <c r="D140" t="s">
        <v>1514</v>
      </c>
    </row>
    <row r="141" spans="1:14" x14ac:dyDescent="0.25">
      <c r="B141" t="s">
        <v>1507</v>
      </c>
      <c r="C141" t="s">
        <v>1322</v>
      </c>
      <c r="D141" t="s">
        <v>1515</v>
      </c>
    </row>
  </sheetData>
  <hyperlinks>
    <hyperlink ref="D1" location="suppliers!A1" display="Table Link" xr:uid="{F65FEA8D-BFB1-4ECA-8770-4A2268CF6467}"/>
    <hyperlink ref="D18" location="shippers!A1" display="Table Link" xr:uid="{A0D516D5-2DC4-46A4-A49F-A12392F51D0A}"/>
    <hyperlink ref="D28" location="products!A1" display="Table Link" xr:uid="{8FF67437-6886-42EB-9AC7-3BDC59098DB4}"/>
    <hyperlink ref="D50" location="orders!A1" display="Table Link" xr:uid="{9FB4274A-4768-46E9-8216-CFAB51C0FEBE}"/>
    <hyperlink ref="D72" location="'order details'!A1" display="Table Link" xr:uid="{A3E3A54A-4B5C-42EC-A0BA-B6B0BC3DE39C}"/>
    <hyperlink ref="D89" location="employees!A1" display="Table Link" xr:uid="{685C7C1C-4506-407A-AE3F-1F3AC537931C}"/>
    <hyperlink ref="D114" location="'customers'!A1" display="Table Link" xr:uid="{F55736DA-4B35-4D40-9A06-EFFCF658A610}"/>
    <hyperlink ref="D133" location="'categories'!A1" display="Table Link" xr:uid="{6BE87947-CE7D-46D2-9D36-EB7BA859F36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DA03D-80EB-4714-A341-90CF6626C784}">
  <dimension ref="A1:L30"/>
  <sheetViews>
    <sheetView topLeftCell="H1" workbookViewId="0"/>
  </sheetViews>
  <sheetFormatPr defaultRowHeight="15" x14ac:dyDescent="0.25"/>
  <cols>
    <col min="1" max="1" width="12.85546875" bestFit="1" customWidth="1"/>
    <col min="2" max="2" width="38.42578125" bestFit="1" customWidth="1"/>
    <col min="3" max="3" width="25.28515625" bestFit="1" customWidth="1"/>
    <col min="4" max="4" width="26.5703125" bestFit="1" customWidth="1"/>
    <col min="5" max="5" width="42.42578125" bestFit="1" customWidth="1"/>
    <col min="6" max="6" width="13.28515625" bestFit="1" customWidth="1"/>
    <col min="7" max="7" width="9.5703125" bestFit="1" customWidth="1"/>
    <col min="8" max="8" width="13.7109375" bestFit="1" customWidth="1"/>
    <col min="9" max="9" width="11.85546875" bestFit="1" customWidth="1"/>
    <col min="10" max="11" width="13.7109375" bestFit="1" customWidth="1"/>
    <col min="12" max="12" width="20" bestFit="1" customWidth="1"/>
  </cols>
  <sheetData>
    <row r="1" spans="1:12" x14ac:dyDescent="0.25">
      <c r="A1" t="s">
        <v>884</v>
      </c>
      <c r="B1" t="s">
        <v>29</v>
      </c>
      <c r="C1" t="s">
        <v>30</v>
      </c>
      <c r="D1" t="s">
        <v>31</v>
      </c>
      <c r="E1" t="s">
        <v>32</v>
      </c>
      <c r="F1" t="s">
        <v>33</v>
      </c>
      <c r="G1" t="s">
        <v>34</v>
      </c>
      <c r="H1" t="s">
        <v>35</v>
      </c>
      <c r="I1" t="s">
        <v>36</v>
      </c>
      <c r="J1" t="s">
        <v>37</v>
      </c>
      <c r="K1" t="s">
        <v>38</v>
      </c>
      <c r="L1" t="s">
        <v>1245</v>
      </c>
    </row>
    <row r="2" spans="1:12" x14ac:dyDescent="0.25">
      <c r="A2">
        <v>1</v>
      </c>
      <c r="B2" t="s">
        <v>1044</v>
      </c>
      <c r="C2" t="s">
        <v>1045</v>
      </c>
      <c r="D2" t="s">
        <v>1046</v>
      </c>
      <c r="E2" t="s">
        <v>1047</v>
      </c>
      <c r="F2" t="s">
        <v>70</v>
      </c>
      <c r="G2" t="s">
        <v>868</v>
      </c>
      <c r="H2" t="s">
        <v>1048</v>
      </c>
      <c r="I2" t="s">
        <v>72</v>
      </c>
      <c r="J2" t="s">
        <v>1049</v>
      </c>
      <c r="K2" t="s">
        <v>868</v>
      </c>
      <c r="L2">
        <f>COUNTIF(products[SupplierID],suppliers[[#This Row],[SupplierID]])</f>
        <v>3</v>
      </c>
    </row>
    <row r="3" spans="1:12" x14ac:dyDescent="0.25">
      <c r="A3">
        <v>2</v>
      </c>
      <c r="B3" t="s">
        <v>1050</v>
      </c>
      <c r="C3" t="s">
        <v>1051</v>
      </c>
      <c r="D3" t="s">
        <v>78</v>
      </c>
      <c r="E3" t="s">
        <v>1052</v>
      </c>
      <c r="F3" t="s">
        <v>1053</v>
      </c>
      <c r="G3" t="s">
        <v>1054</v>
      </c>
      <c r="H3" t="s">
        <v>1055</v>
      </c>
      <c r="I3" t="s">
        <v>303</v>
      </c>
      <c r="J3" t="s">
        <v>1056</v>
      </c>
      <c r="K3" t="s">
        <v>868</v>
      </c>
      <c r="L3">
        <f>COUNTIF(products[SupplierID],suppliers[[#This Row],[SupplierID]])</f>
        <v>4</v>
      </c>
    </row>
    <row r="4" spans="1:12" x14ac:dyDescent="0.25">
      <c r="A4">
        <v>3</v>
      </c>
      <c r="B4" t="s">
        <v>1057</v>
      </c>
      <c r="C4" t="s">
        <v>1058</v>
      </c>
      <c r="D4" t="s">
        <v>42</v>
      </c>
      <c r="E4" t="s">
        <v>1059</v>
      </c>
      <c r="F4" t="s">
        <v>1060</v>
      </c>
      <c r="G4" t="s">
        <v>1061</v>
      </c>
      <c r="H4" t="s">
        <v>1062</v>
      </c>
      <c r="I4" t="s">
        <v>303</v>
      </c>
      <c r="J4" t="s">
        <v>1063</v>
      </c>
      <c r="K4" t="s">
        <v>1064</v>
      </c>
      <c r="L4">
        <f>COUNTIF(products[SupplierID],suppliers[[#This Row],[SupplierID]])</f>
        <v>3</v>
      </c>
    </row>
    <row r="5" spans="1:12" x14ac:dyDescent="0.25">
      <c r="A5">
        <v>4</v>
      </c>
      <c r="B5" t="s">
        <v>1065</v>
      </c>
      <c r="C5" t="s">
        <v>1066</v>
      </c>
      <c r="D5" t="s">
        <v>96</v>
      </c>
      <c r="E5" t="s">
        <v>1067</v>
      </c>
      <c r="F5" t="s">
        <v>1068</v>
      </c>
      <c r="G5" t="s">
        <v>868</v>
      </c>
      <c r="H5" t="s">
        <v>1069</v>
      </c>
      <c r="I5" t="s">
        <v>1070</v>
      </c>
      <c r="J5" t="s">
        <v>1071</v>
      </c>
      <c r="K5" t="s">
        <v>868</v>
      </c>
      <c r="L5">
        <f>COUNTIF(products[SupplierID],suppliers[[#This Row],[SupplierID]])</f>
        <v>3</v>
      </c>
    </row>
    <row r="6" spans="1:12" x14ac:dyDescent="0.25">
      <c r="A6">
        <v>5</v>
      </c>
      <c r="B6" t="s">
        <v>1072</v>
      </c>
      <c r="C6" t="s">
        <v>1073</v>
      </c>
      <c r="D6" t="s">
        <v>1074</v>
      </c>
      <c r="E6" t="s">
        <v>1075</v>
      </c>
      <c r="F6" t="s">
        <v>1076</v>
      </c>
      <c r="G6" t="s">
        <v>1077</v>
      </c>
      <c r="H6" t="s">
        <v>1078</v>
      </c>
      <c r="I6" t="s">
        <v>109</v>
      </c>
      <c r="J6" t="s">
        <v>1079</v>
      </c>
      <c r="K6" t="s">
        <v>868</v>
      </c>
      <c r="L6">
        <f>COUNTIF(products[SupplierID],suppliers[[#This Row],[SupplierID]])</f>
        <v>2</v>
      </c>
    </row>
    <row r="7" spans="1:12" x14ac:dyDescent="0.25">
      <c r="A7">
        <v>6</v>
      </c>
      <c r="B7" t="s">
        <v>1080</v>
      </c>
      <c r="C7" t="s">
        <v>1081</v>
      </c>
      <c r="D7" t="s">
        <v>1082</v>
      </c>
      <c r="E7" t="s">
        <v>1083</v>
      </c>
      <c r="F7" t="s">
        <v>1084</v>
      </c>
      <c r="G7" t="s">
        <v>868</v>
      </c>
      <c r="H7" t="s">
        <v>1085</v>
      </c>
      <c r="I7" t="s">
        <v>1070</v>
      </c>
      <c r="J7" t="s">
        <v>1086</v>
      </c>
      <c r="K7" t="s">
        <v>868</v>
      </c>
      <c r="L7">
        <f>COUNTIF(products[SupplierID],suppliers[[#This Row],[SupplierID]])</f>
        <v>3</v>
      </c>
    </row>
    <row r="8" spans="1:12" x14ac:dyDescent="0.25">
      <c r="A8">
        <v>7</v>
      </c>
      <c r="B8" t="s">
        <v>1087</v>
      </c>
      <c r="C8" t="s">
        <v>1088</v>
      </c>
      <c r="D8" t="s">
        <v>96</v>
      </c>
      <c r="E8" t="s">
        <v>1089</v>
      </c>
      <c r="F8" t="s">
        <v>1090</v>
      </c>
      <c r="G8" t="s">
        <v>1091</v>
      </c>
      <c r="H8" t="s">
        <v>1092</v>
      </c>
      <c r="I8" t="s">
        <v>1093</v>
      </c>
      <c r="J8" t="s">
        <v>1094</v>
      </c>
      <c r="K8" t="s">
        <v>1095</v>
      </c>
      <c r="L8">
        <f>COUNTIF(products[SupplierID],suppliers[[#This Row],[SupplierID]])</f>
        <v>5</v>
      </c>
    </row>
    <row r="9" spans="1:12" x14ac:dyDescent="0.25">
      <c r="A9">
        <v>8</v>
      </c>
      <c r="B9" t="s">
        <v>1096</v>
      </c>
      <c r="C9" t="s">
        <v>1097</v>
      </c>
      <c r="D9" t="s">
        <v>42</v>
      </c>
      <c r="E9" t="s">
        <v>1098</v>
      </c>
      <c r="F9" t="s">
        <v>1099</v>
      </c>
      <c r="G9" t="s">
        <v>868</v>
      </c>
      <c r="H9" t="s">
        <v>1100</v>
      </c>
      <c r="I9" t="s">
        <v>72</v>
      </c>
      <c r="J9" t="s">
        <v>1101</v>
      </c>
      <c r="K9" t="s">
        <v>868</v>
      </c>
      <c r="L9">
        <f>COUNTIF(products[SupplierID],suppliers[[#This Row],[SupplierID]])</f>
        <v>4</v>
      </c>
    </row>
    <row r="10" spans="1:12" x14ac:dyDescent="0.25">
      <c r="A10">
        <v>9</v>
      </c>
      <c r="B10" t="s">
        <v>1102</v>
      </c>
      <c r="C10" t="s">
        <v>1103</v>
      </c>
      <c r="D10" t="s">
        <v>140</v>
      </c>
      <c r="E10" t="s">
        <v>1104</v>
      </c>
      <c r="F10" t="s">
        <v>1105</v>
      </c>
      <c r="G10" t="s">
        <v>868</v>
      </c>
      <c r="H10" t="s">
        <v>1106</v>
      </c>
      <c r="I10" t="s">
        <v>1107</v>
      </c>
      <c r="J10" t="s">
        <v>1108</v>
      </c>
      <c r="K10" t="s">
        <v>1109</v>
      </c>
      <c r="L10">
        <f>COUNTIF(products[SupplierID],suppliers[[#This Row],[SupplierID]])</f>
        <v>2</v>
      </c>
    </row>
    <row r="11" spans="1:12" x14ac:dyDescent="0.25">
      <c r="A11">
        <v>10</v>
      </c>
      <c r="B11" t="s">
        <v>1110</v>
      </c>
      <c r="C11" t="s">
        <v>1111</v>
      </c>
      <c r="D11" t="s">
        <v>96</v>
      </c>
      <c r="E11" t="s">
        <v>1112</v>
      </c>
      <c r="F11" t="s">
        <v>167</v>
      </c>
      <c r="G11" t="s">
        <v>868</v>
      </c>
      <c r="H11" t="s">
        <v>1113</v>
      </c>
      <c r="I11" t="s">
        <v>170</v>
      </c>
      <c r="J11" t="s">
        <v>1114</v>
      </c>
      <c r="K11" t="s">
        <v>868</v>
      </c>
      <c r="L11">
        <f>COUNTIF(products[SupplierID],suppliers[[#This Row],[SupplierID]])</f>
        <v>1</v>
      </c>
    </row>
    <row r="12" spans="1:12" x14ac:dyDescent="0.25">
      <c r="A12">
        <v>11</v>
      </c>
      <c r="B12" t="s">
        <v>1115</v>
      </c>
      <c r="C12" t="s">
        <v>1116</v>
      </c>
      <c r="D12" t="s">
        <v>205</v>
      </c>
      <c r="E12" t="s">
        <v>1117</v>
      </c>
      <c r="F12" t="s">
        <v>44</v>
      </c>
      <c r="G12" t="s">
        <v>868</v>
      </c>
      <c r="H12" t="s">
        <v>1118</v>
      </c>
      <c r="I12" t="s">
        <v>47</v>
      </c>
      <c r="J12" t="s">
        <v>1119</v>
      </c>
      <c r="K12" t="s">
        <v>868</v>
      </c>
      <c r="L12">
        <f>COUNTIF(products[SupplierID],suppliers[[#This Row],[SupplierID]])</f>
        <v>3</v>
      </c>
    </row>
    <row r="13" spans="1:12" x14ac:dyDescent="0.25">
      <c r="A13">
        <v>12</v>
      </c>
      <c r="B13" t="s">
        <v>1120</v>
      </c>
      <c r="C13" t="s">
        <v>1121</v>
      </c>
      <c r="D13" t="s">
        <v>1122</v>
      </c>
      <c r="E13" t="s">
        <v>1123</v>
      </c>
      <c r="F13" t="s">
        <v>1124</v>
      </c>
      <c r="G13" t="s">
        <v>868</v>
      </c>
      <c r="H13" t="s">
        <v>1125</v>
      </c>
      <c r="I13" t="s">
        <v>47</v>
      </c>
      <c r="J13" t="s">
        <v>1126</v>
      </c>
      <c r="K13" t="s">
        <v>868</v>
      </c>
      <c r="L13">
        <f>COUNTIF(products[SupplierID],suppliers[[#This Row],[SupplierID]])</f>
        <v>5</v>
      </c>
    </row>
    <row r="14" spans="1:12" x14ac:dyDescent="0.25">
      <c r="A14">
        <v>13</v>
      </c>
      <c r="B14" t="s">
        <v>1127</v>
      </c>
      <c r="C14" t="s">
        <v>1128</v>
      </c>
      <c r="D14" t="s">
        <v>1129</v>
      </c>
      <c r="E14" t="s">
        <v>1130</v>
      </c>
      <c r="F14" t="s">
        <v>1131</v>
      </c>
      <c r="G14" t="s">
        <v>868</v>
      </c>
      <c r="H14" t="s">
        <v>1132</v>
      </c>
      <c r="I14" t="s">
        <v>47</v>
      </c>
      <c r="J14" t="s">
        <v>1133</v>
      </c>
      <c r="K14" t="s">
        <v>1134</v>
      </c>
      <c r="L14">
        <f>COUNTIF(products[SupplierID],suppliers[[#This Row],[SupplierID]])</f>
        <v>1</v>
      </c>
    </row>
    <row r="15" spans="1:12" x14ac:dyDescent="0.25">
      <c r="A15">
        <v>14</v>
      </c>
      <c r="B15" t="s">
        <v>1135</v>
      </c>
      <c r="C15" t="s">
        <v>1136</v>
      </c>
      <c r="D15" t="s">
        <v>42</v>
      </c>
      <c r="E15" t="s">
        <v>1137</v>
      </c>
      <c r="F15" t="s">
        <v>1138</v>
      </c>
      <c r="G15" t="s">
        <v>868</v>
      </c>
      <c r="H15" t="s">
        <v>1139</v>
      </c>
      <c r="I15" t="s">
        <v>262</v>
      </c>
      <c r="J15" t="s">
        <v>1140</v>
      </c>
      <c r="K15" t="s">
        <v>1141</v>
      </c>
      <c r="L15">
        <f>COUNTIF(products[SupplierID],suppliers[[#This Row],[SupplierID]])</f>
        <v>3</v>
      </c>
    </row>
    <row r="16" spans="1:12" x14ac:dyDescent="0.25">
      <c r="A16">
        <v>15</v>
      </c>
      <c r="B16" t="s">
        <v>1142</v>
      </c>
      <c r="C16" t="s">
        <v>1143</v>
      </c>
      <c r="D16" t="s">
        <v>96</v>
      </c>
      <c r="E16" t="s">
        <v>1144</v>
      </c>
      <c r="F16" t="s">
        <v>1145</v>
      </c>
      <c r="G16" t="s">
        <v>868</v>
      </c>
      <c r="H16" t="s">
        <v>1146</v>
      </c>
      <c r="I16" t="s">
        <v>603</v>
      </c>
      <c r="J16" t="s">
        <v>1147</v>
      </c>
      <c r="K16" t="s">
        <v>868</v>
      </c>
      <c r="L16">
        <f>COUNTIF(products[SupplierID],suppliers[[#This Row],[SupplierID]])</f>
        <v>3</v>
      </c>
    </row>
    <row r="17" spans="1:12" x14ac:dyDescent="0.25">
      <c r="A17">
        <v>16</v>
      </c>
      <c r="B17" t="s">
        <v>1148</v>
      </c>
      <c r="C17" t="s">
        <v>1149</v>
      </c>
      <c r="D17" t="s">
        <v>1150</v>
      </c>
      <c r="E17" t="s">
        <v>1151</v>
      </c>
      <c r="F17" t="s">
        <v>1152</v>
      </c>
      <c r="G17" t="s">
        <v>301</v>
      </c>
      <c r="H17" t="s">
        <v>1153</v>
      </c>
      <c r="I17" t="s">
        <v>303</v>
      </c>
      <c r="J17" t="s">
        <v>1043</v>
      </c>
      <c r="K17" t="s">
        <v>868</v>
      </c>
      <c r="L17">
        <f>COUNTIF(products[SupplierID],suppliers[[#This Row],[SupplierID]])</f>
        <v>3</v>
      </c>
    </row>
    <row r="18" spans="1:12" x14ac:dyDescent="0.25">
      <c r="A18">
        <v>17</v>
      </c>
      <c r="B18" t="s">
        <v>1154</v>
      </c>
      <c r="C18" t="s">
        <v>1155</v>
      </c>
      <c r="D18" t="s">
        <v>42</v>
      </c>
      <c r="E18" t="s">
        <v>1156</v>
      </c>
      <c r="F18" t="s">
        <v>1157</v>
      </c>
      <c r="G18" t="s">
        <v>868</v>
      </c>
      <c r="H18" t="s">
        <v>1158</v>
      </c>
      <c r="I18" t="s">
        <v>82</v>
      </c>
      <c r="J18" t="s">
        <v>1159</v>
      </c>
      <c r="K18" t="s">
        <v>868</v>
      </c>
      <c r="L18">
        <f>COUNTIF(products[SupplierID],suppliers[[#This Row],[SupplierID]])</f>
        <v>3</v>
      </c>
    </row>
    <row r="19" spans="1:12" x14ac:dyDescent="0.25">
      <c r="A19">
        <v>18</v>
      </c>
      <c r="B19" t="s">
        <v>1160</v>
      </c>
      <c r="C19" t="s">
        <v>1161</v>
      </c>
      <c r="D19" t="s">
        <v>205</v>
      </c>
      <c r="E19" t="s">
        <v>1162</v>
      </c>
      <c r="F19" t="s">
        <v>508</v>
      </c>
      <c r="G19" t="s">
        <v>868</v>
      </c>
      <c r="H19" t="s">
        <v>1163</v>
      </c>
      <c r="I19" t="s">
        <v>100</v>
      </c>
      <c r="J19" t="s">
        <v>1164</v>
      </c>
      <c r="K19" t="s">
        <v>1165</v>
      </c>
      <c r="L19">
        <f>COUNTIF(products[SupplierID],suppliers[[#This Row],[SupplierID]])</f>
        <v>2</v>
      </c>
    </row>
    <row r="20" spans="1:12" x14ac:dyDescent="0.25">
      <c r="A20">
        <v>19</v>
      </c>
      <c r="B20" t="s">
        <v>1166</v>
      </c>
      <c r="C20" t="s">
        <v>1167</v>
      </c>
      <c r="D20" t="s">
        <v>1168</v>
      </c>
      <c r="E20" t="s">
        <v>1169</v>
      </c>
      <c r="F20" t="s">
        <v>1170</v>
      </c>
      <c r="G20" t="s">
        <v>1171</v>
      </c>
      <c r="H20" t="s">
        <v>1172</v>
      </c>
      <c r="I20" t="s">
        <v>303</v>
      </c>
      <c r="J20" t="s">
        <v>1173</v>
      </c>
      <c r="K20" t="s">
        <v>1174</v>
      </c>
      <c r="L20">
        <f>COUNTIF(products[SupplierID],suppliers[[#This Row],[SupplierID]])</f>
        <v>2</v>
      </c>
    </row>
    <row r="21" spans="1:12" x14ac:dyDescent="0.25">
      <c r="A21">
        <v>20</v>
      </c>
      <c r="B21" t="s">
        <v>1175</v>
      </c>
      <c r="C21" t="s">
        <v>1176</v>
      </c>
      <c r="D21" t="s">
        <v>53</v>
      </c>
      <c r="E21" t="s">
        <v>1177</v>
      </c>
      <c r="F21" t="s">
        <v>1178</v>
      </c>
      <c r="G21" t="s">
        <v>868</v>
      </c>
      <c r="H21" t="s">
        <v>1179</v>
      </c>
      <c r="I21" t="s">
        <v>1178</v>
      </c>
      <c r="J21" t="s">
        <v>1180</v>
      </c>
      <c r="K21" t="s">
        <v>868</v>
      </c>
      <c r="L21">
        <f>COUNTIF(products[SupplierID],suppliers[[#This Row],[SupplierID]])</f>
        <v>3</v>
      </c>
    </row>
    <row r="22" spans="1:12" x14ac:dyDescent="0.25">
      <c r="A22">
        <v>21</v>
      </c>
      <c r="B22" t="s">
        <v>1181</v>
      </c>
      <c r="C22" t="s">
        <v>1182</v>
      </c>
      <c r="D22" t="s">
        <v>205</v>
      </c>
      <c r="E22" t="s">
        <v>1183</v>
      </c>
      <c r="F22" t="s">
        <v>1184</v>
      </c>
      <c r="G22" t="s">
        <v>868</v>
      </c>
      <c r="H22" t="s">
        <v>1185</v>
      </c>
      <c r="I22" t="s">
        <v>627</v>
      </c>
      <c r="J22" t="s">
        <v>1186</v>
      </c>
      <c r="K22" t="s">
        <v>1187</v>
      </c>
      <c r="L22">
        <f>COUNTIF(products[SupplierID],suppliers[[#This Row],[SupplierID]])</f>
        <v>2</v>
      </c>
    </row>
    <row r="23" spans="1:12" x14ac:dyDescent="0.25">
      <c r="A23">
        <v>22</v>
      </c>
      <c r="B23" t="s">
        <v>1188</v>
      </c>
      <c r="C23" t="s">
        <v>1189</v>
      </c>
      <c r="D23" t="s">
        <v>123</v>
      </c>
      <c r="E23" t="s">
        <v>1190</v>
      </c>
      <c r="F23" t="s">
        <v>1191</v>
      </c>
      <c r="G23" t="s">
        <v>868</v>
      </c>
      <c r="H23" t="s">
        <v>1192</v>
      </c>
      <c r="I23" t="s">
        <v>1193</v>
      </c>
      <c r="J23" t="s">
        <v>1194</v>
      </c>
      <c r="K23" t="s">
        <v>1195</v>
      </c>
      <c r="L23">
        <f>COUNTIF(products[SupplierID],suppliers[[#This Row],[SupplierID]])</f>
        <v>2</v>
      </c>
    </row>
    <row r="24" spans="1:12" x14ac:dyDescent="0.25">
      <c r="A24">
        <v>23</v>
      </c>
      <c r="B24" t="s">
        <v>1196</v>
      </c>
      <c r="C24" t="s">
        <v>1197</v>
      </c>
      <c r="D24" t="s">
        <v>1198</v>
      </c>
      <c r="E24" t="s">
        <v>1199</v>
      </c>
      <c r="F24" t="s">
        <v>1200</v>
      </c>
      <c r="G24" t="s">
        <v>868</v>
      </c>
      <c r="H24" t="s">
        <v>1201</v>
      </c>
      <c r="I24" t="s">
        <v>735</v>
      </c>
      <c r="J24" t="s">
        <v>1202</v>
      </c>
      <c r="K24" t="s">
        <v>868</v>
      </c>
      <c r="L24">
        <f>COUNTIF(products[SupplierID],suppliers[[#This Row],[SupplierID]])</f>
        <v>3</v>
      </c>
    </row>
    <row r="25" spans="1:12" x14ac:dyDescent="0.25">
      <c r="A25">
        <v>24</v>
      </c>
      <c r="B25" t="s">
        <v>1203</v>
      </c>
      <c r="C25" t="s">
        <v>1204</v>
      </c>
      <c r="D25" t="s">
        <v>42</v>
      </c>
      <c r="E25" t="s">
        <v>1205</v>
      </c>
      <c r="F25" t="s">
        <v>1206</v>
      </c>
      <c r="G25" t="s">
        <v>1207</v>
      </c>
      <c r="H25" t="s">
        <v>1208</v>
      </c>
      <c r="I25" t="s">
        <v>1093</v>
      </c>
      <c r="J25" t="s">
        <v>1209</v>
      </c>
      <c r="K25" t="s">
        <v>1210</v>
      </c>
      <c r="L25">
        <f>COUNTIF(products[SupplierID],suppliers[[#This Row],[SupplierID]])</f>
        <v>3</v>
      </c>
    </row>
    <row r="26" spans="1:12" x14ac:dyDescent="0.25">
      <c r="A26">
        <v>25</v>
      </c>
      <c r="B26" t="s">
        <v>1211</v>
      </c>
      <c r="C26" t="s">
        <v>1212</v>
      </c>
      <c r="D26" t="s">
        <v>96</v>
      </c>
      <c r="E26" t="s">
        <v>1213</v>
      </c>
      <c r="F26" t="s">
        <v>462</v>
      </c>
      <c r="G26" t="s">
        <v>463</v>
      </c>
      <c r="H26" t="s">
        <v>464</v>
      </c>
      <c r="I26" t="s">
        <v>128</v>
      </c>
      <c r="J26" t="s">
        <v>1214</v>
      </c>
      <c r="K26" t="s">
        <v>868</v>
      </c>
      <c r="L26">
        <f>COUNTIF(products[SupplierID],suppliers[[#This Row],[SupplierID]])</f>
        <v>2</v>
      </c>
    </row>
    <row r="27" spans="1:12" x14ac:dyDescent="0.25">
      <c r="A27">
        <v>26</v>
      </c>
      <c r="B27" t="s">
        <v>1215</v>
      </c>
      <c r="C27" t="s">
        <v>1216</v>
      </c>
      <c r="D27" t="s">
        <v>78</v>
      </c>
      <c r="E27" t="s">
        <v>1217</v>
      </c>
      <c r="F27" t="s">
        <v>1218</v>
      </c>
      <c r="G27" t="s">
        <v>868</v>
      </c>
      <c r="H27" t="s">
        <v>1219</v>
      </c>
      <c r="I27" t="s">
        <v>262</v>
      </c>
      <c r="J27" t="s">
        <v>1220</v>
      </c>
      <c r="K27" t="s">
        <v>1221</v>
      </c>
      <c r="L27">
        <f>COUNTIF(products[SupplierID],suppliers[[#This Row],[SupplierID]])</f>
        <v>2</v>
      </c>
    </row>
    <row r="28" spans="1:12" x14ac:dyDescent="0.25">
      <c r="A28">
        <v>27</v>
      </c>
      <c r="B28" t="s">
        <v>1222</v>
      </c>
      <c r="C28" t="s">
        <v>1223</v>
      </c>
      <c r="D28" t="s">
        <v>205</v>
      </c>
      <c r="E28" t="s">
        <v>1224</v>
      </c>
      <c r="F28" t="s">
        <v>1225</v>
      </c>
      <c r="G28" t="s">
        <v>868</v>
      </c>
      <c r="H28" t="s">
        <v>1226</v>
      </c>
      <c r="I28" t="s">
        <v>100</v>
      </c>
      <c r="J28" t="s">
        <v>1227</v>
      </c>
      <c r="K28" t="s">
        <v>868</v>
      </c>
      <c r="L28">
        <f>COUNTIF(products[SupplierID],suppliers[[#This Row],[SupplierID]])</f>
        <v>1</v>
      </c>
    </row>
    <row r="29" spans="1:12" x14ac:dyDescent="0.25">
      <c r="A29">
        <v>28</v>
      </c>
      <c r="B29" t="s">
        <v>1228</v>
      </c>
      <c r="C29" t="s">
        <v>1229</v>
      </c>
      <c r="D29" t="s">
        <v>42</v>
      </c>
      <c r="E29" t="s">
        <v>1230</v>
      </c>
      <c r="F29" t="s">
        <v>1231</v>
      </c>
      <c r="G29" t="s">
        <v>868</v>
      </c>
      <c r="H29" t="s">
        <v>1232</v>
      </c>
      <c r="I29" t="s">
        <v>100</v>
      </c>
      <c r="J29" t="s">
        <v>1233</v>
      </c>
      <c r="K29" t="s">
        <v>1234</v>
      </c>
      <c r="L29">
        <f>COUNTIF(products[SupplierID],suppliers[[#This Row],[SupplierID]])</f>
        <v>2</v>
      </c>
    </row>
    <row r="30" spans="1:12" x14ac:dyDescent="0.25">
      <c r="A30">
        <v>29</v>
      </c>
      <c r="B30" t="s">
        <v>1235</v>
      </c>
      <c r="C30" t="s">
        <v>1236</v>
      </c>
      <c r="D30" t="s">
        <v>123</v>
      </c>
      <c r="E30" t="s">
        <v>1237</v>
      </c>
      <c r="F30" t="s">
        <v>1238</v>
      </c>
      <c r="G30" t="s">
        <v>463</v>
      </c>
      <c r="H30" t="s">
        <v>1239</v>
      </c>
      <c r="I30" t="s">
        <v>128</v>
      </c>
      <c r="J30" t="s">
        <v>1240</v>
      </c>
      <c r="K30" t="s">
        <v>1241</v>
      </c>
      <c r="L30">
        <f>COUNTIF(products[SupplierID],suppliers[[#This Row],[SupplierID]])</f>
        <v>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764AB-9126-4289-88B7-45095DC2CBFA}">
  <dimension ref="A1:E4"/>
  <sheetViews>
    <sheetView workbookViewId="0">
      <selection activeCell="G4" sqref="G4"/>
    </sheetView>
  </sheetViews>
  <sheetFormatPr defaultRowHeight="15" x14ac:dyDescent="0.25"/>
  <cols>
    <col min="1" max="1" width="12.28515625" bestFit="1" customWidth="1"/>
    <col min="2" max="2" width="17.28515625" bestFit="1" customWidth="1"/>
    <col min="3" max="3" width="13.7109375" bestFit="1" customWidth="1"/>
    <col min="4" max="4" width="17.42578125" bestFit="1" customWidth="1"/>
    <col min="5" max="5" width="14.42578125" bestFit="1" customWidth="1"/>
  </cols>
  <sheetData>
    <row r="1" spans="1:5" x14ac:dyDescent="0.25">
      <c r="A1" t="s">
        <v>1037</v>
      </c>
      <c r="B1" t="s">
        <v>29</v>
      </c>
      <c r="C1" t="s">
        <v>37</v>
      </c>
      <c r="D1" t="s">
        <v>1246</v>
      </c>
      <c r="E1" s="7" t="s">
        <v>1247</v>
      </c>
    </row>
    <row r="2" spans="1:5" x14ac:dyDescent="0.25">
      <c r="A2">
        <v>1</v>
      </c>
      <c r="B2" t="s">
        <v>1038</v>
      </c>
      <c r="C2" t="s">
        <v>1039</v>
      </c>
      <c r="D2">
        <f>COUNTIF(orders[ShipVia],shippers[[#This Row],[ShipperID]])</f>
        <v>249</v>
      </c>
      <c r="E2" s="8">
        <f>SUMIF(orders[ShipVia],shippers[[#This Row],[ShipperID]],orders[Freight])</f>
        <v>16185.329999999998</v>
      </c>
    </row>
    <row r="3" spans="1:5" x14ac:dyDescent="0.25">
      <c r="A3">
        <v>2</v>
      </c>
      <c r="B3" t="s">
        <v>1040</v>
      </c>
      <c r="C3" t="s">
        <v>1041</v>
      </c>
      <c r="D3">
        <f>COUNTIF(orders[ShipVia],shippers[[#This Row],[ShipperID]])</f>
        <v>326</v>
      </c>
      <c r="E3" s="8">
        <f>SUMIF(orders[ShipVia],shippers[[#This Row],[ShipperID]],orders[Freight])</f>
        <v>28244.849999999988</v>
      </c>
    </row>
    <row r="4" spans="1:5" x14ac:dyDescent="0.25">
      <c r="A4">
        <v>3</v>
      </c>
      <c r="B4" t="s">
        <v>1042</v>
      </c>
      <c r="C4" t="s">
        <v>1043</v>
      </c>
      <c r="D4">
        <f>COUNTIF(orders[ShipVia],shippers[[#This Row],[ShipperID]])</f>
        <v>255</v>
      </c>
      <c r="E4" s="8">
        <f>SUMIF(orders[ShipVia],shippers[[#This Row],[ShipperID]],orders[Freight])</f>
        <v>20512.50999999998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D6E05-8074-459C-B8BF-33E570A4468B}">
  <dimension ref="A1:Q78"/>
  <sheetViews>
    <sheetView topLeftCell="I1" workbookViewId="0">
      <selection activeCell="O1" sqref="O1:Q1"/>
    </sheetView>
  </sheetViews>
  <sheetFormatPr defaultRowHeight="15" x14ac:dyDescent="0.25"/>
  <cols>
    <col min="1" max="1" width="12.28515625" bestFit="1" customWidth="1"/>
    <col min="2" max="2" width="32" bestFit="1" customWidth="1"/>
    <col min="3" max="3" width="12.85546875" bestFit="1" customWidth="1"/>
    <col min="4" max="4" width="13.42578125" bestFit="1" customWidth="1"/>
    <col min="5" max="5" width="19" bestFit="1" customWidth="1"/>
    <col min="6" max="6" width="11.5703125" bestFit="1" customWidth="1"/>
    <col min="7" max="7" width="14.7109375" bestFit="1" customWidth="1"/>
    <col min="8" max="8" width="15.85546875" bestFit="1" customWidth="1"/>
    <col min="9" max="10" width="15.5703125" bestFit="1" customWidth="1"/>
    <col min="11" max="11" width="14.28515625" bestFit="1" customWidth="1"/>
    <col min="12" max="12" width="20.5703125" bestFit="1" customWidth="1"/>
    <col min="13" max="14" width="12.85546875" bestFit="1" customWidth="1"/>
    <col min="15" max="15" width="21.7109375" bestFit="1" customWidth="1"/>
    <col min="16" max="16" width="19" bestFit="1" customWidth="1"/>
    <col min="17" max="17" width="16.5703125" bestFit="1" customWidth="1"/>
  </cols>
  <sheetData>
    <row r="1" spans="1:17" x14ac:dyDescent="0.25">
      <c r="A1" t="s">
        <v>853</v>
      </c>
      <c r="B1" t="s">
        <v>883</v>
      </c>
      <c r="C1" t="s">
        <v>884</v>
      </c>
      <c r="D1" t="s">
        <v>0</v>
      </c>
      <c r="E1" t="s">
        <v>885</v>
      </c>
      <c r="F1" t="s">
        <v>854</v>
      </c>
      <c r="G1" t="s">
        <v>886</v>
      </c>
      <c r="H1" t="s">
        <v>887</v>
      </c>
      <c r="I1" t="s">
        <v>888</v>
      </c>
      <c r="J1" t="s">
        <v>889</v>
      </c>
      <c r="K1" t="s">
        <v>1248</v>
      </c>
      <c r="L1" t="s">
        <v>1249</v>
      </c>
      <c r="M1" t="s">
        <v>1439</v>
      </c>
      <c r="N1" t="s">
        <v>1251</v>
      </c>
      <c r="O1" t="s">
        <v>1437</v>
      </c>
      <c r="P1" t="s">
        <v>1438</v>
      </c>
      <c r="Q1" t="s">
        <v>1451</v>
      </c>
    </row>
    <row r="2" spans="1:17" x14ac:dyDescent="0.25">
      <c r="A2">
        <v>1</v>
      </c>
      <c r="B2" t="s">
        <v>890</v>
      </c>
      <c r="C2">
        <v>1</v>
      </c>
      <c r="D2">
        <v>1</v>
      </c>
      <c r="E2" t="s">
        <v>891</v>
      </c>
      <c r="F2" s="8">
        <v>18</v>
      </c>
      <c r="G2">
        <v>39</v>
      </c>
      <c r="H2">
        <v>0</v>
      </c>
      <c r="I2">
        <v>10</v>
      </c>
      <c r="J2">
        <v>0</v>
      </c>
      <c r="K2">
        <f>COUNTIF(order_details[ProductID],products[[#This Row],[ProductID]])</f>
        <v>38</v>
      </c>
      <c r="L2">
        <f>SUMIF(order_details[ProductID],products[[#This Row],[ProductID]],order_details[Quantity])</f>
        <v>828</v>
      </c>
      <c r="M2" s="8">
        <f>SUMIF(order_details[ProductID],products[[#This Row],[ProductID]],order_details[Total Cost amount])</f>
        <v>11923.2</v>
      </c>
      <c r="N2" s="8">
        <f>products[[#This Row],[UnitPrice]] * products[[#This Row],[Total Quantity Sold]]</f>
        <v>14904</v>
      </c>
      <c r="O2" s="8">
        <f>products[[#This Row],[UnitPrice]] - VLOOKUP(products[[#This Row],[ProductID]],order_details[[ProductID]:[Order Date]],2,0)</f>
        <v>3.5999999999999996</v>
      </c>
      <c r="P2" s="8">
        <f>products[[#This Row],[Gross Profit per unit]]*products[[#This Row],[Total Quantity Sold]]</f>
        <v>2980.7999999999997</v>
      </c>
      <c r="Q2" s="8" t="str">
        <f>IF(products[[#This Row],[Discontinued]] = 0, "Ongoing", "Discontinued")</f>
        <v>Ongoing</v>
      </c>
    </row>
    <row r="3" spans="1:17" x14ac:dyDescent="0.25">
      <c r="A3">
        <v>2</v>
      </c>
      <c r="B3" t="s">
        <v>892</v>
      </c>
      <c r="C3">
        <v>1</v>
      </c>
      <c r="D3">
        <v>1</v>
      </c>
      <c r="E3" t="s">
        <v>893</v>
      </c>
      <c r="F3" s="8">
        <v>19</v>
      </c>
      <c r="G3">
        <v>17</v>
      </c>
      <c r="H3">
        <v>40</v>
      </c>
      <c r="I3">
        <v>25</v>
      </c>
      <c r="J3">
        <v>0</v>
      </c>
      <c r="K3">
        <f>COUNTIF(order_details[ProductID],products[[#This Row],[ProductID]])</f>
        <v>44</v>
      </c>
      <c r="L3">
        <f>SUMIF(order_details[ProductID],products[[#This Row],[ProductID]],order_details[Quantity])</f>
        <v>1057</v>
      </c>
      <c r="M3" s="8">
        <f>SUMIF(order_details[ProductID],products[[#This Row],[ProductID]],order_details[Total Cost amount])</f>
        <v>16066.4</v>
      </c>
      <c r="N3" s="8">
        <f>products[[#This Row],[UnitPrice]] * products[[#This Row],[Total Quantity Sold]]</f>
        <v>20083</v>
      </c>
      <c r="O3" s="8">
        <f>products[[#This Row],[UnitPrice]] - VLOOKUP(products[[#This Row],[ProductID]],order_details[[ProductID]:[Order Date]],2,0)</f>
        <v>3.8000000000000007</v>
      </c>
      <c r="P3" s="8">
        <f>products[[#This Row],[Gross Profit per unit]]*products[[#This Row],[Total Quantity Sold]]</f>
        <v>4016.6000000000008</v>
      </c>
      <c r="Q3" s="8" t="str">
        <f>IF(products[[#This Row],[Discontinued]] = 0, "Ongoing", "Discontinued")</f>
        <v>Ongoing</v>
      </c>
    </row>
    <row r="4" spans="1:17" x14ac:dyDescent="0.25">
      <c r="A4">
        <v>3</v>
      </c>
      <c r="B4" t="s">
        <v>894</v>
      </c>
      <c r="C4">
        <v>1</v>
      </c>
      <c r="D4">
        <v>2</v>
      </c>
      <c r="E4" t="s">
        <v>895</v>
      </c>
      <c r="F4" s="8">
        <v>10</v>
      </c>
      <c r="G4">
        <v>13</v>
      </c>
      <c r="H4">
        <v>70</v>
      </c>
      <c r="I4">
        <v>25</v>
      </c>
      <c r="J4">
        <v>0</v>
      </c>
      <c r="K4">
        <f>COUNTIF(order_details[ProductID],products[[#This Row],[ProductID]])</f>
        <v>12</v>
      </c>
      <c r="L4">
        <f>SUMIF(order_details[ProductID],products[[#This Row],[ProductID]],order_details[Quantity])</f>
        <v>328</v>
      </c>
      <c r="M4" s="8">
        <f>SUMIF(order_details[ProductID],products[[#This Row],[ProductID]],order_details[Total Cost amount])</f>
        <v>2624</v>
      </c>
      <c r="N4" s="8">
        <f>products[[#This Row],[UnitPrice]] * products[[#This Row],[Total Quantity Sold]]</f>
        <v>3280</v>
      </c>
      <c r="O4" s="8">
        <f>products[[#This Row],[UnitPrice]] - VLOOKUP(products[[#This Row],[ProductID]],order_details[[ProductID]:[Order Date]],2,0)</f>
        <v>2</v>
      </c>
      <c r="P4" s="8">
        <f>products[[#This Row],[Gross Profit per unit]]*products[[#This Row],[Total Quantity Sold]]</f>
        <v>656</v>
      </c>
      <c r="Q4" s="8" t="str">
        <f>IF(products[[#This Row],[Discontinued]] = 0, "Ongoing", "Discontinued")</f>
        <v>Ongoing</v>
      </c>
    </row>
    <row r="5" spans="1:17" x14ac:dyDescent="0.25">
      <c r="A5">
        <v>4</v>
      </c>
      <c r="B5" t="s">
        <v>896</v>
      </c>
      <c r="C5">
        <v>2</v>
      </c>
      <c r="D5">
        <v>2</v>
      </c>
      <c r="E5" t="s">
        <v>897</v>
      </c>
      <c r="F5" s="8">
        <v>22</v>
      </c>
      <c r="G5">
        <v>53</v>
      </c>
      <c r="H5">
        <v>0</v>
      </c>
      <c r="I5">
        <v>0</v>
      </c>
      <c r="J5">
        <v>0</v>
      </c>
      <c r="K5">
        <f>COUNTIF(order_details[ProductID],products[[#This Row],[ProductID]])</f>
        <v>20</v>
      </c>
      <c r="L5">
        <f>SUMIF(order_details[ProductID],products[[#This Row],[ProductID]],order_details[Quantity])</f>
        <v>453</v>
      </c>
      <c r="M5" s="8">
        <f>SUMIF(order_details[ProductID],products[[#This Row],[ProductID]],order_details[Total Cost amount])</f>
        <v>7972.8000000000011</v>
      </c>
      <c r="N5" s="8">
        <f>products[[#This Row],[UnitPrice]] * products[[#This Row],[Total Quantity Sold]]</f>
        <v>9966</v>
      </c>
      <c r="O5" s="8">
        <f>products[[#This Row],[UnitPrice]] - VLOOKUP(products[[#This Row],[ProductID]],order_details[[ProductID]:[Order Date]],2,0)</f>
        <v>4.3999999999999986</v>
      </c>
      <c r="P5" s="8">
        <f>products[[#This Row],[Gross Profit per unit]]*products[[#This Row],[Total Quantity Sold]]</f>
        <v>1993.1999999999994</v>
      </c>
      <c r="Q5" s="8" t="str">
        <f>IF(products[[#This Row],[Discontinued]] = 0, "Ongoing", "Discontinued")</f>
        <v>Ongoing</v>
      </c>
    </row>
    <row r="6" spans="1:17" x14ac:dyDescent="0.25">
      <c r="A6">
        <v>5</v>
      </c>
      <c r="B6" t="s">
        <v>898</v>
      </c>
      <c r="C6">
        <v>2</v>
      </c>
      <c r="D6">
        <v>2</v>
      </c>
      <c r="E6" t="s">
        <v>899</v>
      </c>
      <c r="F6" s="8">
        <v>21.35</v>
      </c>
      <c r="G6">
        <v>0</v>
      </c>
      <c r="H6">
        <v>0</v>
      </c>
      <c r="I6">
        <v>0</v>
      </c>
      <c r="J6">
        <v>1</v>
      </c>
      <c r="K6">
        <f>COUNTIF(order_details[ProductID],products[[#This Row],[ProductID]])</f>
        <v>10</v>
      </c>
      <c r="L6">
        <f>SUMIF(order_details[ProductID],products[[#This Row],[ProductID]],order_details[Quantity])</f>
        <v>298</v>
      </c>
      <c r="M6" s="8">
        <f>SUMIF(order_details[ProductID],products[[#This Row],[ProductID]],order_details[Total Cost amount])</f>
        <v>4052.8</v>
      </c>
      <c r="N6" s="8">
        <f>products[[#This Row],[UnitPrice]] * products[[#This Row],[Total Quantity Sold]]</f>
        <v>6362.3</v>
      </c>
      <c r="O6" s="8">
        <f>products[[#This Row],[UnitPrice]] - VLOOKUP(products[[#This Row],[ProductID]],order_details[[ProductID]:[Order Date]],2,0)</f>
        <v>7.7500000000000018</v>
      </c>
      <c r="P6" s="8">
        <f>products[[#This Row],[Gross Profit per unit]]*products[[#This Row],[Total Quantity Sold]]</f>
        <v>2309.5000000000005</v>
      </c>
      <c r="Q6" s="8" t="str">
        <f>IF(products[[#This Row],[Discontinued]] = 0, "Ongoing", "Discontinued")</f>
        <v>Discontinued</v>
      </c>
    </row>
    <row r="7" spans="1:17" x14ac:dyDescent="0.25">
      <c r="A7">
        <v>6</v>
      </c>
      <c r="B7" t="s">
        <v>900</v>
      </c>
      <c r="C7">
        <v>3</v>
      </c>
      <c r="D7">
        <v>2</v>
      </c>
      <c r="E7" t="s">
        <v>901</v>
      </c>
      <c r="F7" s="8">
        <v>25</v>
      </c>
      <c r="G7">
        <v>120</v>
      </c>
      <c r="H7">
        <v>0</v>
      </c>
      <c r="I7">
        <v>25</v>
      </c>
      <c r="J7">
        <v>0</v>
      </c>
      <c r="K7">
        <f>COUNTIF(order_details[ProductID],products[[#This Row],[ProductID]])</f>
        <v>12</v>
      </c>
      <c r="L7">
        <f>SUMIF(order_details[ProductID],products[[#This Row],[ProductID]],order_details[Quantity])</f>
        <v>301</v>
      </c>
      <c r="M7" s="8">
        <f>SUMIF(order_details[ProductID],products[[#This Row],[ProductID]],order_details[Total Cost amount])</f>
        <v>4816</v>
      </c>
      <c r="N7" s="8">
        <f>products[[#This Row],[UnitPrice]] * products[[#This Row],[Total Quantity Sold]]</f>
        <v>7525</v>
      </c>
      <c r="O7" s="8">
        <f>products[[#This Row],[UnitPrice]] - VLOOKUP(products[[#This Row],[ProductID]],order_details[[ProductID]:[Order Date]],2,0)</f>
        <v>9</v>
      </c>
      <c r="P7" s="8">
        <f>products[[#This Row],[Gross Profit per unit]]*products[[#This Row],[Total Quantity Sold]]</f>
        <v>2709</v>
      </c>
      <c r="Q7" s="8" t="str">
        <f>IF(products[[#This Row],[Discontinued]] = 0, "Ongoing", "Discontinued")</f>
        <v>Ongoing</v>
      </c>
    </row>
    <row r="8" spans="1:17" x14ac:dyDescent="0.25">
      <c r="A8">
        <v>7</v>
      </c>
      <c r="B8" t="s">
        <v>902</v>
      </c>
      <c r="C8">
        <v>3</v>
      </c>
      <c r="D8">
        <v>7</v>
      </c>
      <c r="E8" t="s">
        <v>903</v>
      </c>
      <c r="F8" s="8">
        <v>30</v>
      </c>
      <c r="G8">
        <v>15</v>
      </c>
      <c r="H8">
        <v>0</v>
      </c>
      <c r="I8">
        <v>10</v>
      </c>
      <c r="J8">
        <v>0</v>
      </c>
      <c r="K8">
        <f>COUNTIF(order_details[ProductID],products[[#This Row],[ProductID]])</f>
        <v>29</v>
      </c>
      <c r="L8">
        <f>SUMIF(order_details[ProductID],products[[#This Row],[ProductID]],order_details[Quantity])</f>
        <v>763</v>
      </c>
      <c r="M8" s="8">
        <f>SUMIF(order_details[ProductID],products[[#This Row],[ProductID]],order_details[Total Cost amount])</f>
        <v>14649.6</v>
      </c>
      <c r="N8" s="8">
        <f>products[[#This Row],[UnitPrice]] * products[[#This Row],[Total Quantity Sold]]</f>
        <v>22890</v>
      </c>
      <c r="O8" s="8">
        <f>products[[#This Row],[UnitPrice]] - VLOOKUP(products[[#This Row],[ProductID]],order_details[[ProductID]:[Order Date]],2,0)</f>
        <v>10.8</v>
      </c>
      <c r="P8" s="8">
        <f>products[[#This Row],[Gross Profit per unit]]*products[[#This Row],[Total Quantity Sold]]</f>
        <v>8240.4</v>
      </c>
      <c r="Q8" s="8" t="str">
        <f>IF(products[[#This Row],[Discontinued]] = 0, "Ongoing", "Discontinued")</f>
        <v>Ongoing</v>
      </c>
    </row>
    <row r="9" spans="1:17" x14ac:dyDescent="0.25">
      <c r="A9">
        <v>8</v>
      </c>
      <c r="B9" t="s">
        <v>904</v>
      </c>
      <c r="C9">
        <v>3</v>
      </c>
      <c r="D9">
        <v>2</v>
      </c>
      <c r="E9" t="s">
        <v>905</v>
      </c>
      <c r="F9" s="8">
        <v>40</v>
      </c>
      <c r="G9">
        <v>6</v>
      </c>
      <c r="H9">
        <v>0</v>
      </c>
      <c r="I9">
        <v>0</v>
      </c>
      <c r="J9">
        <v>0</v>
      </c>
      <c r="K9">
        <f>COUNTIF(order_details[ProductID],products[[#This Row],[ProductID]])</f>
        <v>13</v>
      </c>
      <c r="L9">
        <f>SUMIF(order_details[ProductID],products[[#This Row],[ProductID]],order_details[Quantity])</f>
        <v>372</v>
      </c>
      <c r="M9" s="8">
        <f>SUMIF(order_details[ProductID],products[[#This Row],[ProductID]],order_details[Total Cost amount])</f>
        <v>9523.2000000000007</v>
      </c>
      <c r="N9" s="8">
        <f>products[[#This Row],[UnitPrice]] * products[[#This Row],[Total Quantity Sold]]</f>
        <v>14880</v>
      </c>
      <c r="O9" s="8">
        <f>products[[#This Row],[UnitPrice]] - VLOOKUP(products[[#This Row],[ProductID]],order_details[[ProductID]:[Order Date]],2,0)</f>
        <v>14.399999999999999</v>
      </c>
      <c r="P9" s="8">
        <f>products[[#This Row],[Gross Profit per unit]]*products[[#This Row],[Total Quantity Sold]]</f>
        <v>5356.7999999999993</v>
      </c>
      <c r="Q9" s="8" t="str">
        <f>IF(products[[#This Row],[Discontinued]] = 0, "Ongoing", "Discontinued")</f>
        <v>Ongoing</v>
      </c>
    </row>
    <row r="10" spans="1:17" x14ac:dyDescent="0.25">
      <c r="A10">
        <v>9</v>
      </c>
      <c r="B10" t="s">
        <v>906</v>
      </c>
      <c r="C10">
        <v>4</v>
      </c>
      <c r="D10">
        <v>6</v>
      </c>
      <c r="E10" t="s">
        <v>907</v>
      </c>
      <c r="F10" s="8">
        <v>97</v>
      </c>
      <c r="G10">
        <v>29</v>
      </c>
      <c r="H10">
        <v>0</v>
      </c>
      <c r="I10">
        <v>0</v>
      </c>
      <c r="J10">
        <v>1</v>
      </c>
      <c r="K10">
        <f>COUNTIF(order_details[ProductID],products[[#This Row],[ProductID]])</f>
        <v>5</v>
      </c>
      <c r="L10">
        <f>SUMIF(order_details[ProductID],products[[#This Row],[ProductID]],order_details[Quantity])</f>
        <v>95</v>
      </c>
      <c r="M10" s="8">
        <f>SUMIF(order_details[ProductID],products[[#This Row],[ProductID]],order_details[Total Cost amount])</f>
        <v>7372</v>
      </c>
      <c r="N10" s="8">
        <f>products[[#This Row],[UnitPrice]] * products[[#This Row],[Total Quantity Sold]]</f>
        <v>9215</v>
      </c>
      <c r="O10" s="8">
        <f>products[[#This Row],[UnitPrice]] - VLOOKUP(products[[#This Row],[ProductID]],order_details[[ProductID]:[Order Date]],2,0)</f>
        <v>19.400000000000006</v>
      </c>
      <c r="P10" s="8">
        <f>products[[#This Row],[Gross Profit per unit]]*products[[#This Row],[Total Quantity Sold]]</f>
        <v>1843.0000000000005</v>
      </c>
      <c r="Q10" s="8" t="str">
        <f>IF(products[[#This Row],[Discontinued]] = 0, "Ongoing", "Discontinued")</f>
        <v>Discontinued</v>
      </c>
    </row>
    <row r="11" spans="1:17" x14ac:dyDescent="0.25">
      <c r="A11">
        <v>10</v>
      </c>
      <c r="B11" t="s">
        <v>908</v>
      </c>
      <c r="C11">
        <v>4</v>
      </c>
      <c r="D11">
        <v>8</v>
      </c>
      <c r="E11" t="s">
        <v>909</v>
      </c>
      <c r="F11" s="8">
        <v>31</v>
      </c>
      <c r="G11">
        <v>31</v>
      </c>
      <c r="H11">
        <v>0</v>
      </c>
      <c r="I11">
        <v>0</v>
      </c>
      <c r="J11">
        <v>0</v>
      </c>
      <c r="K11">
        <f>COUNTIF(order_details[ProductID],products[[#This Row],[ProductID]])</f>
        <v>33</v>
      </c>
      <c r="L11">
        <f>SUMIF(order_details[ProductID],products[[#This Row],[ProductID]],order_details[Quantity])</f>
        <v>742</v>
      </c>
      <c r="M11" s="8">
        <f>SUMIF(order_details[ProductID],products[[#This Row],[ProductID]],order_details[Total Cost amount])</f>
        <v>18401.599999999999</v>
      </c>
      <c r="N11" s="8">
        <f>products[[#This Row],[UnitPrice]] * products[[#This Row],[Total Quantity Sold]]</f>
        <v>23002</v>
      </c>
      <c r="O11" s="8">
        <f>products[[#This Row],[UnitPrice]] - VLOOKUP(products[[#This Row],[ProductID]],order_details[[ProductID]:[Order Date]],2,0)</f>
        <v>6.1999999999999993</v>
      </c>
      <c r="P11" s="8">
        <f>products[[#This Row],[Gross Profit per unit]]*products[[#This Row],[Total Quantity Sold]]</f>
        <v>4600.3999999999996</v>
      </c>
      <c r="Q11" s="8" t="str">
        <f>IF(products[[#This Row],[Discontinued]] = 0, "Ongoing", "Discontinued")</f>
        <v>Ongoing</v>
      </c>
    </row>
    <row r="12" spans="1:17" x14ac:dyDescent="0.25">
      <c r="A12">
        <v>11</v>
      </c>
      <c r="B12" t="s">
        <v>910</v>
      </c>
      <c r="C12">
        <v>5</v>
      </c>
      <c r="D12">
        <v>4</v>
      </c>
      <c r="E12" t="s">
        <v>911</v>
      </c>
      <c r="F12" s="8">
        <v>21</v>
      </c>
      <c r="G12">
        <v>22</v>
      </c>
      <c r="H12">
        <v>30</v>
      </c>
      <c r="I12">
        <v>30</v>
      </c>
      <c r="J12">
        <v>0</v>
      </c>
      <c r="K12">
        <f>COUNTIF(order_details[ProductID],products[[#This Row],[ProductID]])</f>
        <v>38</v>
      </c>
      <c r="L12">
        <f>SUMIF(order_details[ProductID],products[[#This Row],[ProductID]],order_details[Quantity])</f>
        <v>706</v>
      </c>
      <c r="M12" s="8">
        <f>SUMIF(order_details[ProductID],products[[#This Row],[ProductID]],order_details[Total Cost amount])</f>
        <v>6918.8</v>
      </c>
      <c r="N12" s="8">
        <f>products[[#This Row],[UnitPrice]] * products[[#This Row],[Total Quantity Sold]]</f>
        <v>14826</v>
      </c>
      <c r="O12" s="8">
        <f>products[[#This Row],[UnitPrice]] - VLOOKUP(products[[#This Row],[ProductID]],order_details[[ProductID]:[Order Date]],2,0)</f>
        <v>11.2</v>
      </c>
      <c r="P12" s="8">
        <f>products[[#This Row],[Gross Profit per unit]]*products[[#This Row],[Total Quantity Sold]]</f>
        <v>7907.2</v>
      </c>
      <c r="Q12" s="8" t="str">
        <f>IF(products[[#This Row],[Discontinued]] = 0, "Ongoing", "Discontinued")</f>
        <v>Ongoing</v>
      </c>
    </row>
    <row r="13" spans="1:17" x14ac:dyDescent="0.25">
      <c r="A13">
        <v>12</v>
      </c>
      <c r="B13" t="s">
        <v>912</v>
      </c>
      <c r="C13">
        <v>5</v>
      </c>
      <c r="D13">
        <v>4</v>
      </c>
      <c r="E13" t="s">
        <v>913</v>
      </c>
      <c r="F13" s="8">
        <v>38</v>
      </c>
      <c r="G13">
        <v>86</v>
      </c>
      <c r="H13">
        <v>0</v>
      </c>
      <c r="I13">
        <v>0</v>
      </c>
      <c r="J13">
        <v>0</v>
      </c>
      <c r="K13">
        <f>COUNTIF(order_details[ProductID],products[[#This Row],[ProductID]])</f>
        <v>14</v>
      </c>
      <c r="L13">
        <f>SUMIF(order_details[ProductID],products[[#This Row],[ProductID]],order_details[Quantity])</f>
        <v>344</v>
      </c>
      <c r="M13" s="8">
        <f>SUMIF(order_details[ProductID],products[[#This Row],[ProductID]],order_details[Total Cost amount])</f>
        <v>10457.6</v>
      </c>
      <c r="N13" s="8">
        <f>products[[#This Row],[UnitPrice]] * products[[#This Row],[Total Quantity Sold]]</f>
        <v>13072</v>
      </c>
      <c r="O13" s="8">
        <f>products[[#This Row],[UnitPrice]] - VLOOKUP(products[[#This Row],[ProductID]],order_details[[ProductID]:[Order Date]],2,0)</f>
        <v>7.6000000000000014</v>
      </c>
      <c r="P13" s="8">
        <f>products[[#This Row],[Gross Profit per unit]]*products[[#This Row],[Total Quantity Sold]]</f>
        <v>2614.4000000000005</v>
      </c>
      <c r="Q13" s="8" t="str">
        <f>IF(products[[#This Row],[Discontinued]] = 0, "Ongoing", "Discontinued")</f>
        <v>Ongoing</v>
      </c>
    </row>
    <row r="14" spans="1:17" x14ac:dyDescent="0.25">
      <c r="A14">
        <v>13</v>
      </c>
      <c r="B14" t="s">
        <v>914</v>
      </c>
      <c r="C14">
        <v>6</v>
      </c>
      <c r="D14">
        <v>8</v>
      </c>
      <c r="E14" t="s">
        <v>915</v>
      </c>
      <c r="F14" s="8">
        <v>6</v>
      </c>
      <c r="G14">
        <v>24</v>
      </c>
      <c r="H14">
        <v>0</v>
      </c>
      <c r="I14">
        <v>5</v>
      </c>
      <c r="J14">
        <v>0</v>
      </c>
      <c r="K14">
        <f>COUNTIF(order_details[ProductID],products[[#This Row],[ProductID]])</f>
        <v>40</v>
      </c>
      <c r="L14">
        <f>SUMIF(order_details[ProductID],products[[#This Row],[ProductID]],order_details[Quantity])</f>
        <v>891</v>
      </c>
      <c r="M14" s="8">
        <f>SUMIF(order_details[ProductID],products[[#This Row],[ProductID]],order_details[Total Cost amount])</f>
        <v>4276.8</v>
      </c>
      <c r="N14" s="8">
        <f>products[[#This Row],[UnitPrice]] * products[[#This Row],[Total Quantity Sold]]</f>
        <v>5346</v>
      </c>
      <c r="O14" s="8">
        <f>products[[#This Row],[UnitPrice]] - VLOOKUP(products[[#This Row],[ProductID]],order_details[[ProductID]:[Order Date]],2,0)</f>
        <v>1.2000000000000002</v>
      </c>
      <c r="P14" s="8">
        <f>products[[#This Row],[Gross Profit per unit]]*products[[#This Row],[Total Quantity Sold]]</f>
        <v>1069.2</v>
      </c>
      <c r="Q14" s="8" t="str">
        <f>IF(products[[#This Row],[Discontinued]] = 0, "Ongoing", "Discontinued")</f>
        <v>Ongoing</v>
      </c>
    </row>
    <row r="15" spans="1:17" x14ac:dyDescent="0.25">
      <c r="A15">
        <v>14</v>
      </c>
      <c r="B15" t="s">
        <v>916</v>
      </c>
      <c r="C15">
        <v>6</v>
      </c>
      <c r="D15">
        <v>7</v>
      </c>
      <c r="E15" t="s">
        <v>917</v>
      </c>
      <c r="F15" s="8">
        <v>23.25</v>
      </c>
      <c r="G15">
        <v>35</v>
      </c>
      <c r="H15">
        <v>0</v>
      </c>
      <c r="I15">
        <v>0</v>
      </c>
      <c r="J15">
        <v>0</v>
      </c>
      <c r="K15">
        <f>COUNTIF(order_details[ProductID],products[[#This Row],[ProductID]])</f>
        <v>22</v>
      </c>
      <c r="L15">
        <f>SUMIF(order_details[ProductID],products[[#This Row],[ProductID]],order_details[Quantity])</f>
        <v>404</v>
      </c>
      <c r="M15" s="8">
        <f>SUMIF(order_details[ProductID],products[[#This Row],[ProductID]],order_details[Total Cost amount])</f>
        <v>7514.4000000000015</v>
      </c>
      <c r="N15" s="8">
        <f>products[[#This Row],[UnitPrice]] * products[[#This Row],[Total Quantity Sold]]</f>
        <v>9393</v>
      </c>
      <c r="O15" s="8">
        <f>products[[#This Row],[UnitPrice]] - VLOOKUP(products[[#This Row],[ProductID]],order_details[[ProductID]:[Order Date]],2,0)</f>
        <v>4.6499999999999986</v>
      </c>
      <c r="P15" s="8">
        <f>products[[#This Row],[Gross Profit per unit]]*products[[#This Row],[Total Quantity Sold]]</f>
        <v>1878.5999999999995</v>
      </c>
      <c r="Q15" s="8" t="str">
        <f>IF(products[[#This Row],[Discontinued]] = 0, "Ongoing", "Discontinued")</f>
        <v>Ongoing</v>
      </c>
    </row>
    <row r="16" spans="1:17" x14ac:dyDescent="0.25">
      <c r="A16">
        <v>15</v>
      </c>
      <c r="B16" t="s">
        <v>918</v>
      </c>
      <c r="C16">
        <v>6</v>
      </c>
      <c r="D16">
        <v>2</v>
      </c>
      <c r="E16" t="s">
        <v>919</v>
      </c>
      <c r="F16" s="8">
        <v>15.5</v>
      </c>
      <c r="G16">
        <v>39</v>
      </c>
      <c r="H16">
        <v>0</v>
      </c>
      <c r="I16">
        <v>5</v>
      </c>
      <c r="J16">
        <v>0</v>
      </c>
      <c r="K16">
        <f>COUNTIF(order_details[ProductID],products[[#This Row],[ProductID]])</f>
        <v>6</v>
      </c>
      <c r="L16">
        <f>SUMIF(order_details[ProductID],products[[#This Row],[ProductID]],order_details[Quantity])</f>
        <v>122</v>
      </c>
      <c r="M16" s="8">
        <f>SUMIF(order_details[ProductID],products[[#This Row],[ProductID]],order_details[Total Cost amount])</f>
        <v>1512.8</v>
      </c>
      <c r="N16" s="8">
        <f>products[[#This Row],[UnitPrice]] * products[[#This Row],[Total Quantity Sold]]</f>
        <v>1891</v>
      </c>
      <c r="O16" s="8">
        <f>products[[#This Row],[UnitPrice]] - VLOOKUP(products[[#This Row],[ProductID]],order_details[[ProductID]:[Order Date]],2,0)</f>
        <v>3.0999999999999996</v>
      </c>
      <c r="P16" s="8">
        <f>products[[#This Row],[Gross Profit per unit]]*products[[#This Row],[Total Quantity Sold]]</f>
        <v>378.19999999999993</v>
      </c>
      <c r="Q16" s="8" t="str">
        <f>IF(products[[#This Row],[Discontinued]] = 0, "Ongoing", "Discontinued")</f>
        <v>Ongoing</v>
      </c>
    </row>
    <row r="17" spans="1:17" x14ac:dyDescent="0.25">
      <c r="A17">
        <v>16</v>
      </c>
      <c r="B17" t="s">
        <v>920</v>
      </c>
      <c r="C17">
        <v>7</v>
      </c>
      <c r="D17">
        <v>3</v>
      </c>
      <c r="E17" t="s">
        <v>921</v>
      </c>
      <c r="F17" s="8">
        <v>17.45</v>
      </c>
      <c r="G17">
        <v>29</v>
      </c>
      <c r="H17">
        <v>0</v>
      </c>
      <c r="I17">
        <v>10</v>
      </c>
      <c r="J17">
        <v>0</v>
      </c>
      <c r="K17">
        <f>COUNTIF(order_details[ProductID],products[[#This Row],[ProductID]])</f>
        <v>43</v>
      </c>
      <c r="L17">
        <f>SUMIF(order_details[ProductID],products[[#This Row],[ProductID]],order_details[Quantity])</f>
        <v>1158</v>
      </c>
      <c r="M17" s="8">
        <f>SUMIF(order_details[ProductID],products[[#This Row],[ProductID]],order_details[Total Cost amount])</f>
        <v>16096.200000000003</v>
      </c>
      <c r="N17" s="8">
        <f>products[[#This Row],[UnitPrice]] * products[[#This Row],[Total Quantity Sold]]</f>
        <v>20207.099999999999</v>
      </c>
      <c r="O17" s="8">
        <f>products[[#This Row],[UnitPrice]] - VLOOKUP(products[[#This Row],[ProductID]],order_details[[ProductID]:[Order Date]],2,0)</f>
        <v>3.5499999999999989</v>
      </c>
      <c r="P17" s="8">
        <f>products[[#This Row],[Gross Profit per unit]]*products[[#This Row],[Total Quantity Sold]]</f>
        <v>4110.8999999999987</v>
      </c>
      <c r="Q17" s="8" t="str">
        <f>IF(products[[#This Row],[Discontinued]] = 0, "Ongoing", "Discontinued")</f>
        <v>Ongoing</v>
      </c>
    </row>
    <row r="18" spans="1:17" x14ac:dyDescent="0.25">
      <c r="A18">
        <v>17</v>
      </c>
      <c r="B18" t="s">
        <v>922</v>
      </c>
      <c r="C18">
        <v>7</v>
      </c>
      <c r="D18">
        <v>6</v>
      </c>
      <c r="E18" t="s">
        <v>923</v>
      </c>
      <c r="F18" s="8">
        <v>39</v>
      </c>
      <c r="G18">
        <v>0</v>
      </c>
      <c r="H18">
        <v>0</v>
      </c>
      <c r="I18">
        <v>0</v>
      </c>
      <c r="J18">
        <v>1</v>
      </c>
      <c r="K18">
        <f>COUNTIF(order_details[ProductID],products[[#This Row],[ProductID]])</f>
        <v>37</v>
      </c>
      <c r="L18">
        <f>SUMIF(order_details[ProductID],products[[#This Row],[ProductID]],order_details[Quantity])</f>
        <v>978</v>
      </c>
      <c r="M18" s="8">
        <f>SUMIF(order_details[ProductID],products[[#This Row],[ProductID]],order_details[Total Cost amount])</f>
        <v>30513.600000000009</v>
      </c>
      <c r="N18" s="8">
        <f>products[[#This Row],[UnitPrice]] * products[[#This Row],[Total Quantity Sold]]</f>
        <v>38142</v>
      </c>
      <c r="O18" s="8">
        <f>products[[#This Row],[UnitPrice]] - VLOOKUP(products[[#This Row],[ProductID]],order_details[[ProductID]:[Order Date]],2,0)</f>
        <v>7.8000000000000007</v>
      </c>
      <c r="P18" s="8">
        <f>products[[#This Row],[Gross Profit per unit]]*products[[#This Row],[Total Quantity Sold]]</f>
        <v>7628.4000000000005</v>
      </c>
      <c r="Q18" s="8" t="str">
        <f>IF(products[[#This Row],[Discontinued]] = 0, "Ongoing", "Discontinued")</f>
        <v>Discontinued</v>
      </c>
    </row>
    <row r="19" spans="1:17" x14ac:dyDescent="0.25">
      <c r="A19">
        <v>18</v>
      </c>
      <c r="B19" t="s">
        <v>924</v>
      </c>
      <c r="C19">
        <v>7</v>
      </c>
      <c r="D19">
        <v>8</v>
      </c>
      <c r="E19" t="s">
        <v>925</v>
      </c>
      <c r="F19" s="8">
        <v>62.5</v>
      </c>
      <c r="G19">
        <v>42</v>
      </c>
      <c r="H19">
        <v>0</v>
      </c>
      <c r="I19">
        <v>0</v>
      </c>
      <c r="J19">
        <v>0</v>
      </c>
      <c r="K19">
        <f>COUNTIF(order_details[ProductID],products[[#This Row],[ProductID]])</f>
        <v>27</v>
      </c>
      <c r="L19">
        <f>SUMIF(order_details[ProductID],products[[#This Row],[ProductID]],order_details[Quantity])</f>
        <v>539</v>
      </c>
      <c r="M19" s="8">
        <f>SUMIF(order_details[ProductID],products[[#This Row],[ProductID]],order_details[Total Cost amount])</f>
        <v>26950</v>
      </c>
      <c r="N19" s="8">
        <f>products[[#This Row],[UnitPrice]] * products[[#This Row],[Total Quantity Sold]]</f>
        <v>33687.5</v>
      </c>
      <c r="O19" s="8">
        <f>products[[#This Row],[UnitPrice]] - VLOOKUP(products[[#This Row],[ProductID]],order_details[[ProductID]:[Order Date]],2,0)</f>
        <v>12.5</v>
      </c>
      <c r="P19" s="8">
        <f>products[[#This Row],[Gross Profit per unit]]*products[[#This Row],[Total Quantity Sold]]</f>
        <v>6737.5</v>
      </c>
      <c r="Q19" s="8" t="str">
        <f>IF(products[[#This Row],[Discontinued]] = 0, "Ongoing", "Discontinued")</f>
        <v>Ongoing</v>
      </c>
    </row>
    <row r="20" spans="1:17" x14ac:dyDescent="0.25">
      <c r="A20">
        <v>19</v>
      </c>
      <c r="B20" t="s">
        <v>926</v>
      </c>
      <c r="C20">
        <v>8</v>
      </c>
      <c r="D20">
        <v>3</v>
      </c>
      <c r="E20" t="s">
        <v>927</v>
      </c>
      <c r="F20" s="8">
        <v>9.1999999999999993</v>
      </c>
      <c r="G20">
        <v>25</v>
      </c>
      <c r="H20">
        <v>0</v>
      </c>
      <c r="I20">
        <v>5</v>
      </c>
      <c r="J20">
        <v>0</v>
      </c>
      <c r="K20">
        <f>COUNTIF(order_details[ProductID],products[[#This Row],[ProductID]])</f>
        <v>37</v>
      </c>
      <c r="L20">
        <f>SUMIF(order_details[ProductID],products[[#This Row],[ProductID]],order_details[Quantity])</f>
        <v>723</v>
      </c>
      <c r="M20" s="8">
        <f>SUMIF(order_details[ProductID],products[[#This Row],[ProductID]],order_details[Total Cost amount])</f>
        <v>5277.9000000000005</v>
      </c>
      <c r="N20" s="8">
        <f>products[[#This Row],[UnitPrice]] * products[[#This Row],[Total Quantity Sold]]</f>
        <v>6651.5999999999995</v>
      </c>
      <c r="O20" s="8">
        <f>products[[#This Row],[UnitPrice]] - VLOOKUP(products[[#This Row],[ProductID]],order_details[[ProductID]:[Order Date]],2,0)</f>
        <v>1.8999999999999995</v>
      </c>
      <c r="P20" s="8">
        <f>products[[#This Row],[Gross Profit per unit]]*products[[#This Row],[Total Quantity Sold]]</f>
        <v>1373.6999999999996</v>
      </c>
      <c r="Q20" s="8" t="str">
        <f>IF(products[[#This Row],[Discontinued]] = 0, "Ongoing", "Discontinued")</f>
        <v>Ongoing</v>
      </c>
    </row>
    <row r="21" spans="1:17" x14ac:dyDescent="0.25">
      <c r="A21">
        <v>20</v>
      </c>
      <c r="B21" t="s">
        <v>928</v>
      </c>
      <c r="C21">
        <v>8</v>
      </c>
      <c r="D21">
        <v>3</v>
      </c>
      <c r="E21" t="s">
        <v>929</v>
      </c>
      <c r="F21" s="8">
        <v>81</v>
      </c>
      <c r="G21">
        <v>40</v>
      </c>
      <c r="H21">
        <v>0</v>
      </c>
      <c r="I21">
        <v>0</v>
      </c>
      <c r="J21">
        <v>0</v>
      </c>
      <c r="K21">
        <f>COUNTIF(order_details[ProductID],products[[#This Row],[ProductID]])</f>
        <v>16</v>
      </c>
      <c r="L21">
        <f>SUMIF(order_details[ProductID],products[[#This Row],[ProductID]],order_details[Quantity])</f>
        <v>313</v>
      </c>
      <c r="M21" s="8">
        <f>SUMIF(order_details[ProductID],products[[#This Row],[ProductID]],order_details[Total Cost amount])</f>
        <v>20282.399999999998</v>
      </c>
      <c r="N21" s="8">
        <f>products[[#This Row],[UnitPrice]] * products[[#This Row],[Total Quantity Sold]]</f>
        <v>25353</v>
      </c>
      <c r="O21" s="8">
        <f>products[[#This Row],[UnitPrice]] - VLOOKUP(products[[#This Row],[ProductID]],order_details[[ProductID]:[Order Date]],2,0)</f>
        <v>16.200000000000003</v>
      </c>
      <c r="P21" s="8">
        <f>products[[#This Row],[Gross Profit per unit]]*products[[#This Row],[Total Quantity Sold]]</f>
        <v>5070.6000000000013</v>
      </c>
      <c r="Q21" s="8" t="str">
        <f>IF(products[[#This Row],[Discontinued]] = 0, "Ongoing", "Discontinued")</f>
        <v>Ongoing</v>
      </c>
    </row>
    <row r="22" spans="1:17" x14ac:dyDescent="0.25">
      <c r="A22">
        <v>21</v>
      </c>
      <c r="B22" t="s">
        <v>930</v>
      </c>
      <c r="C22">
        <v>8</v>
      </c>
      <c r="D22">
        <v>3</v>
      </c>
      <c r="E22" t="s">
        <v>931</v>
      </c>
      <c r="F22" s="8">
        <v>10</v>
      </c>
      <c r="G22">
        <v>3</v>
      </c>
      <c r="H22">
        <v>40</v>
      </c>
      <c r="I22">
        <v>5</v>
      </c>
      <c r="J22">
        <v>0</v>
      </c>
      <c r="K22">
        <f>COUNTIF(order_details[ProductID],products[[#This Row],[ProductID]])</f>
        <v>39</v>
      </c>
      <c r="L22">
        <f>SUMIF(order_details[ProductID],products[[#This Row],[ProductID]],order_details[Quantity])</f>
        <v>1016</v>
      </c>
      <c r="M22" s="8">
        <f>SUMIF(order_details[ProductID],products[[#This Row],[ProductID]],order_details[Total Cost amount])</f>
        <v>8128</v>
      </c>
      <c r="N22" s="8">
        <f>products[[#This Row],[UnitPrice]] * products[[#This Row],[Total Quantity Sold]]</f>
        <v>10160</v>
      </c>
      <c r="O22" s="8">
        <f>products[[#This Row],[UnitPrice]] - VLOOKUP(products[[#This Row],[ProductID]],order_details[[ProductID]:[Order Date]],2,0)</f>
        <v>2</v>
      </c>
      <c r="P22" s="8">
        <f>products[[#This Row],[Gross Profit per unit]]*products[[#This Row],[Total Quantity Sold]]</f>
        <v>2032</v>
      </c>
      <c r="Q22" s="8" t="str">
        <f>IF(products[[#This Row],[Discontinued]] = 0, "Ongoing", "Discontinued")</f>
        <v>Ongoing</v>
      </c>
    </row>
    <row r="23" spans="1:17" x14ac:dyDescent="0.25">
      <c r="A23">
        <v>22</v>
      </c>
      <c r="B23" t="s">
        <v>932</v>
      </c>
      <c r="C23">
        <v>9</v>
      </c>
      <c r="D23">
        <v>5</v>
      </c>
      <c r="E23" t="s">
        <v>933</v>
      </c>
      <c r="F23" s="8">
        <v>21</v>
      </c>
      <c r="G23">
        <v>104</v>
      </c>
      <c r="H23">
        <v>0</v>
      </c>
      <c r="I23">
        <v>25</v>
      </c>
      <c r="J23">
        <v>0</v>
      </c>
      <c r="K23">
        <f>COUNTIF(order_details[ProductID],products[[#This Row],[ProductID]])</f>
        <v>14</v>
      </c>
      <c r="L23">
        <f>SUMIF(order_details[ProductID],products[[#This Row],[ProductID]],order_details[Quantity])</f>
        <v>348</v>
      </c>
      <c r="M23" s="8">
        <f>SUMIF(order_details[ProductID],products[[#This Row],[ProductID]],order_details[Total Cost amount])</f>
        <v>3410.4</v>
      </c>
      <c r="N23" s="8">
        <f>products[[#This Row],[UnitPrice]] * products[[#This Row],[Total Quantity Sold]]</f>
        <v>7308</v>
      </c>
      <c r="O23" s="8">
        <f>products[[#This Row],[UnitPrice]] - VLOOKUP(products[[#This Row],[ProductID]],order_details[[ProductID]:[Order Date]],2,0)</f>
        <v>11.2</v>
      </c>
      <c r="P23" s="8">
        <f>products[[#This Row],[Gross Profit per unit]]*products[[#This Row],[Total Quantity Sold]]</f>
        <v>3897.6</v>
      </c>
      <c r="Q23" s="8" t="str">
        <f>IF(products[[#This Row],[Discontinued]] = 0, "Ongoing", "Discontinued")</f>
        <v>Ongoing</v>
      </c>
    </row>
    <row r="24" spans="1:17" x14ac:dyDescent="0.25">
      <c r="A24">
        <v>23</v>
      </c>
      <c r="B24" t="s">
        <v>934</v>
      </c>
      <c r="C24">
        <v>9</v>
      </c>
      <c r="D24">
        <v>5</v>
      </c>
      <c r="E24" t="s">
        <v>935</v>
      </c>
      <c r="F24" s="8">
        <v>9</v>
      </c>
      <c r="G24">
        <v>61</v>
      </c>
      <c r="H24">
        <v>0</v>
      </c>
      <c r="I24">
        <v>25</v>
      </c>
      <c r="J24">
        <v>0</v>
      </c>
      <c r="K24">
        <f>COUNTIF(order_details[ProductID],products[[#This Row],[ProductID]])</f>
        <v>20</v>
      </c>
      <c r="L24">
        <f>SUMIF(order_details[ProductID],products[[#This Row],[ProductID]],order_details[Quantity])</f>
        <v>580</v>
      </c>
      <c r="M24" s="8">
        <f>SUMIF(order_details[ProductID],products[[#This Row],[ProductID]],order_details[Total Cost amount])</f>
        <v>4176</v>
      </c>
      <c r="N24" s="8">
        <f>products[[#This Row],[UnitPrice]] * products[[#This Row],[Total Quantity Sold]]</f>
        <v>5220</v>
      </c>
      <c r="O24" s="8">
        <f>products[[#This Row],[UnitPrice]] - VLOOKUP(products[[#This Row],[ProductID]],order_details[[ProductID]:[Order Date]],2,0)</f>
        <v>1.7999999999999998</v>
      </c>
      <c r="P24" s="8">
        <f>products[[#This Row],[Gross Profit per unit]]*products[[#This Row],[Total Quantity Sold]]</f>
        <v>1044</v>
      </c>
      <c r="Q24" s="8" t="str">
        <f>IF(products[[#This Row],[Discontinued]] = 0, "Ongoing", "Discontinued")</f>
        <v>Ongoing</v>
      </c>
    </row>
    <row r="25" spans="1:17" x14ac:dyDescent="0.25">
      <c r="A25">
        <v>24</v>
      </c>
      <c r="B25" t="s">
        <v>936</v>
      </c>
      <c r="C25">
        <v>10</v>
      </c>
      <c r="D25">
        <v>1</v>
      </c>
      <c r="E25" t="s">
        <v>937</v>
      </c>
      <c r="F25" s="8">
        <v>4.5</v>
      </c>
      <c r="G25">
        <v>20</v>
      </c>
      <c r="H25">
        <v>0</v>
      </c>
      <c r="I25">
        <v>0</v>
      </c>
      <c r="J25">
        <v>1</v>
      </c>
      <c r="K25">
        <f>COUNTIF(order_details[ProductID],products[[#This Row],[ProductID]])</f>
        <v>51</v>
      </c>
      <c r="L25">
        <f>SUMIF(order_details[ProductID],products[[#This Row],[ProductID]],order_details[Quantity])</f>
        <v>1125</v>
      </c>
      <c r="M25" s="8">
        <f>SUMIF(order_details[ProductID],products[[#This Row],[ProductID]],order_details[Total Cost amount])</f>
        <v>4049.9999999999991</v>
      </c>
      <c r="N25" s="8">
        <f>products[[#This Row],[UnitPrice]] * products[[#This Row],[Total Quantity Sold]]</f>
        <v>5062.5</v>
      </c>
      <c r="O25" s="8">
        <f>products[[#This Row],[UnitPrice]] - VLOOKUP(products[[#This Row],[ProductID]],order_details[[ProductID]:[Order Date]],2,0)</f>
        <v>0.89999999999999991</v>
      </c>
      <c r="P25" s="8">
        <f>products[[#This Row],[Gross Profit per unit]]*products[[#This Row],[Total Quantity Sold]]</f>
        <v>1012.4999999999999</v>
      </c>
      <c r="Q25" s="8" t="str">
        <f>IF(products[[#This Row],[Discontinued]] = 0, "Ongoing", "Discontinued")</f>
        <v>Discontinued</v>
      </c>
    </row>
    <row r="26" spans="1:17" x14ac:dyDescent="0.25">
      <c r="A26">
        <v>25</v>
      </c>
      <c r="B26" t="s">
        <v>938</v>
      </c>
      <c r="C26">
        <v>11</v>
      </c>
      <c r="D26">
        <v>3</v>
      </c>
      <c r="E26" t="s">
        <v>939</v>
      </c>
      <c r="F26" s="8">
        <v>14</v>
      </c>
      <c r="G26">
        <v>76</v>
      </c>
      <c r="H26">
        <v>0</v>
      </c>
      <c r="I26">
        <v>30</v>
      </c>
      <c r="J26">
        <v>0</v>
      </c>
      <c r="K26">
        <f>COUNTIF(order_details[ProductID],products[[#This Row],[ProductID]])</f>
        <v>18</v>
      </c>
      <c r="L26">
        <f>SUMIF(order_details[ProductID],products[[#This Row],[ProductID]],order_details[Quantity])</f>
        <v>318</v>
      </c>
      <c r="M26" s="8">
        <f>SUMIF(order_details[ProductID],products[[#This Row],[ProductID]],order_details[Total Cost amount])</f>
        <v>3116.4</v>
      </c>
      <c r="N26" s="8">
        <f>products[[#This Row],[UnitPrice]] * products[[#This Row],[Total Quantity Sold]]</f>
        <v>4452</v>
      </c>
      <c r="O26" s="8">
        <f>products[[#This Row],[UnitPrice]] - VLOOKUP(products[[#This Row],[ProductID]],order_details[[ProductID]:[Order Date]],2,0)</f>
        <v>4.1999999999999993</v>
      </c>
      <c r="P26" s="8">
        <f>products[[#This Row],[Gross Profit per unit]]*products[[#This Row],[Total Quantity Sold]]</f>
        <v>1335.5999999999997</v>
      </c>
      <c r="Q26" s="8" t="str">
        <f>IF(products[[#This Row],[Discontinued]] = 0, "Ongoing", "Discontinued")</f>
        <v>Ongoing</v>
      </c>
    </row>
    <row r="27" spans="1:17" x14ac:dyDescent="0.25">
      <c r="A27">
        <v>26</v>
      </c>
      <c r="B27" t="s">
        <v>940</v>
      </c>
      <c r="C27">
        <v>11</v>
      </c>
      <c r="D27">
        <v>3</v>
      </c>
      <c r="E27" t="s">
        <v>941</v>
      </c>
      <c r="F27" s="8">
        <v>31.23</v>
      </c>
      <c r="G27">
        <v>15</v>
      </c>
      <c r="H27">
        <v>0</v>
      </c>
      <c r="I27">
        <v>0</v>
      </c>
      <c r="J27">
        <v>0</v>
      </c>
      <c r="K27">
        <f>COUNTIF(order_details[ProductID],products[[#This Row],[ProductID]])</f>
        <v>32</v>
      </c>
      <c r="L27">
        <f>SUMIF(order_details[ProductID],products[[#This Row],[ProductID]],order_details[Quantity])</f>
        <v>753</v>
      </c>
      <c r="M27" s="8">
        <f>SUMIF(order_details[ProductID],products[[#This Row],[ProductID]],order_details[Total Cost amount])</f>
        <v>18749.7</v>
      </c>
      <c r="N27" s="8">
        <f>products[[#This Row],[UnitPrice]] * products[[#This Row],[Total Quantity Sold]]</f>
        <v>23516.19</v>
      </c>
      <c r="O27" s="8">
        <f>products[[#This Row],[UnitPrice]] - VLOOKUP(products[[#This Row],[ProductID]],order_details[[ProductID]:[Order Date]],2,0)</f>
        <v>6.3300000000000018</v>
      </c>
      <c r="P27" s="8">
        <f>products[[#This Row],[Gross Profit per unit]]*products[[#This Row],[Total Quantity Sold]]</f>
        <v>4766.4900000000016</v>
      </c>
      <c r="Q27" s="8" t="str">
        <f>IF(products[[#This Row],[Discontinued]] = 0, "Ongoing", "Discontinued")</f>
        <v>Ongoing</v>
      </c>
    </row>
    <row r="28" spans="1:17" x14ac:dyDescent="0.25">
      <c r="A28">
        <v>27</v>
      </c>
      <c r="B28" t="s">
        <v>942</v>
      </c>
      <c r="C28">
        <v>11</v>
      </c>
      <c r="D28">
        <v>3</v>
      </c>
      <c r="E28" t="s">
        <v>943</v>
      </c>
      <c r="F28" s="8">
        <v>43.9</v>
      </c>
      <c r="G28">
        <v>49</v>
      </c>
      <c r="H28">
        <v>0</v>
      </c>
      <c r="I28">
        <v>30</v>
      </c>
      <c r="J28">
        <v>0</v>
      </c>
      <c r="K28">
        <f>COUNTIF(order_details[ProductID],products[[#This Row],[ProductID]])</f>
        <v>9</v>
      </c>
      <c r="L28">
        <f>SUMIF(order_details[ProductID],products[[#This Row],[ProductID]],order_details[Quantity])</f>
        <v>365</v>
      </c>
      <c r="M28" s="8">
        <f>SUMIF(order_details[ProductID],products[[#This Row],[ProductID]],order_details[Total Cost amount])</f>
        <v>12811.5</v>
      </c>
      <c r="N28" s="8">
        <f>products[[#This Row],[UnitPrice]] * products[[#This Row],[Total Quantity Sold]]</f>
        <v>16023.5</v>
      </c>
      <c r="O28" s="8">
        <f>products[[#This Row],[UnitPrice]] - VLOOKUP(products[[#This Row],[ProductID]],order_details[[ProductID]:[Order Date]],2,0)</f>
        <v>8.7999999999999972</v>
      </c>
      <c r="P28" s="8">
        <f>products[[#This Row],[Gross Profit per unit]]*products[[#This Row],[Total Quantity Sold]]</f>
        <v>3211.9999999999991</v>
      </c>
      <c r="Q28" s="8" t="str">
        <f>IF(products[[#This Row],[Discontinued]] = 0, "Ongoing", "Discontinued")</f>
        <v>Ongoing</v>
      </c>
    </row>
    <row r="29" spans="1:17" x14ac:dyDescent="0.25">
      <c r="A29">
        <v>28</v>
      </c>
      <c r="B29" t="s">
        <v>944</v>
      </c>
      <c r="C29">
        <v>12</v>
      </c>
      <c r="D29">
        <v>7</v>
      </c>
      <c r="E29" t="s">
        <v>945</v>
      </c>
      <c r="F29" s="8">
        <v>45.6</v>
      </c>
      <c r="G29">
        <v>26</v>
      </c>
      <c r="H29">
        <v>0</v>
      </c>
      <c r="I29">
        <v>0</v>
      </c>
      <c r="J29">
        <v>1</v>
      </c>
      <c r="K29">
        <f>COUNTIF(order_details[ProductID],products[[#This Row],[ProductID]])</f>
        <v>33</v>
      </c>
      <c r="L29">
        <f>SUMIF(order_details[ProductID],products[[#This Row],[ProductID]],order_details[Quantity])</f>
        <v>640</v>
      </c>
      <c r="M29" s="8">
        <f>SUMIF(order_details[ProductID],products[[#This Row],[ProductID]],order_details[Total Cost amount])</f>
        <v>23296</v>
      </c>
      <c r="N29" s="8">
        <f>products[[#This Row],[UnitPrice]] * products[[#This Row],[Total Quantity Sold]]</f>
        <v>29184</v>
      </c>
      <c r="O29" s="8">
        <f>products[[#This Row],[UnitPrice]] - VLOOKUP(products[[#This Row],[ProductID]],order_details[[ProductID]:[Order Date]],2,0)</f>
        <v>9.2000000000000028</v>
      </c>
      <c r="P29" s="8">
        <f>products[[#This Row],[Gross Profit per unit]]*products[[#This Row],[Total Quantity Sold]]</f>
        <v>5888.0000000000018</v>
      </c>
      <c r="Q29" s="8" t="str">
        <f>IF(products[[#This Row],[Discontinued]] = 0, "Ongoing", "Discontinued")</f>
        <v>Discontinued</v>
      </c>
    </row>
    <row r="30" spans="1:17" x14ac:dyDescent="0.25">
      <c r="A30">
        <v>29</v>
      </c>
      <c r="B30" t="s">
        <v>946</v>
      </c>
      <c r="C30">
        <v>12</v>
      </c>
      <c r="D30">
        <v>6</v>
      </c>
      <c r="E30" t="s">
        <v>947</v>
      </c>
      <c r="F30" s="8">
        <v>123.79</v>
      </c>
      <c r="G30">
        <v>0</v>
      </c>
      <c r="H30">
        <v>0</v>
      </c>
      <c r="I30">
        <v>0</v>
      </c>
      <c r="J30">
        <v>1</v>
      </c>
      <c r="K30">
        <f>COUNTIF(order_details[ProductID],products[[#This Row],[ProductID]])</f>
        <v>32</v>
      </c>
      <c r="L30">
        <f>SUMIF(order_details[ProductID],products[[#This Row],[ProductID]],order_details[Quantity])</f>
        <v>746</v>
      </c>
      <c r="M30" s="8">
        <f>SUMIF(order_details[ProductID],products[[#This Row],[ProductID]],order_details[Total Cost amount])</f>
        <v>73854</v>
      </c>
      <c r="N30" s="8">
        <f>products[[#This Row],[UnitPrice]] * products[[#This Row],[Total Quantity Sold]]</f>
        <v>92347.340000000011</v>
      </c>
      <c r="O30" s="8">
        <f>products[[#This Row],[UnitPrice]] - VLOOKUP(products[[#This Row],[ProductID]],order_details[[ProductID]:[Order Date]],2,0)</f>
        <v>24.790000000000006</v>
      </c>
      <c r="P30" s="8">
        <f>products[[#This Row],[Gross Profit per unit]]*products[[#This Row],[Total Quantity Sold]]</f>
        <v>18493.340000000004</v>
      </c>
      <c r="Q30" s="8" t="str">
        <f>IF(products[[#This Row],[Discontinued]] = 0, "Ongoing", "Discontinued")</f>
        <v>Discontinued</v>
      </c>
    </row>
    <row r="31" spans="1:17" x14ac:dyDescent="0.25">
      <c r="A31">
        <v>30</v>
      </c>
      <c r="B31" t="s">
        <v>948</v>
      </c>
      <c r="C31">
        <v>13</v>
      </c>
      <c r="D31">
        <v>8</v>
      </c>
      <c r="E31" t="s">
        <v>949</v>
      </c>
      <c r="F31" s="8">
        <v>25.89</v>
      </c>
      <c r="G31">
        <v>10</v>
      </c>
      <c r="H31">
        <v>0</v>
      </c>
      <c r="I31">
        <v>15</v>
      </c>
      <c r="J31">
        <v>0</v>
      </c>
      <c r="K31">
        <f>COUNTIF(order_details[ProductID],products[[#This Row],[ProductID]])</f>
        <v>32</v>
      </c>
      <c r="L31">
        <f>SUMIF(order_details[ProductID],products[[#This Row],[ProductID]],order_details[Quantity])</f>
        <v>612</v>
      </c>
      <c r="M31" s="8">
        <f>SUMIF(order_details[ProductID],products[[#This Row],[ProductID]],order_details[Total Cost amount])</f>
        <v>12668.400000000001</v>
      </c>
      <c r="N31" s="8">
        <f>products[[#This Row],[UnitPrice]] * products[[#This Row],[Total Quantity Sold]]</f>
        <v>15844.68</v>
      </c>
      <c r="O31" s="8">
        <f>products[[#This Row],[UnitPrice]] - VLOOKUP(products[[#This Row],[ProductID]],order_details[[ProductID]:[Order Date]],2,0)</f>
        <v>5.1900000000000013</v>
      </c>
      <c r="P31" s="8">
        <f>products[[#This Row],[Gross Profit per unit]]*products[[#This Row],[Total Quantity Sold]]</f>
        <v>3176.2800000000007</v>
      </c>
      <c r="Q31" s="8" t="str">
        <f>IF(products[[#This Row],[Discontinued]] = 0, "Ongoing", "Discontinued")</f>
        <v>Ongoing</v>
      </c>
    </row>
    <row r="32" spans="1:17" x14ac:dyDescent="0.25">
      <c r="A32">
        <v>31</v>
      </c>
      <c r="B32" t="s">
        <v>950</v>
      </c>
      <c r="C32">
        <v>14</v>
      </c>
      <c r="D32">
        <v>4</v>
      </c>
      <c r="E32" t="s">
        <v>951</v>
      </c>
      <c r="F32" s="8">
        <v>12.5</v>
      </c>
      <c r="G32">
        <v>0</v>
      </c>
      <c r="H32">
        <v>70</v>
      </c>
      <c r="I32">
        <v>20</v>
      </c>
      <c r="J32">
        <v>0</v>
      </c>
      <c r="K32">
        <f>COUNTIF(order_details[ProductID],products[[#This Row],[ProductID]])</f>
        <v>51</v>
      </c>
      <c r="L32">
        <f>SUMIF(order_details[ProductID],products[[#This Row],[ProductID]],order_details[Quantity])</f>
        <v>1397</v>
      </c>
      <c r="M32" s="8">
        <f>SUMIF(order_details[ProductID],products[[#This Row],[ProductID]],order_details[Total Cost amount])</f>
        <v>11176</v>
      </c>
      <c r="N32" s="8">
        <f>products[[#This Row],[UnitPrice]] * products[[#This Row],[Total Quantity Sold]]</f>
        <v>17462.5</v>
      </c>
      <c r="O32" s="8">
        <f>products[[#This Row],[UnitPrice]] - VLOOKUP(products[[#This Row],[ProductID]],order_details[[ProductID]:[Order Date]],2,0)</f>
        <v>4.5</v>
      </c>
      <c r="P32" s="8">
        <f>products[[#This Row],[Gross Profit per unit]]*products[[#This Row],[Total Quantity Sold]]</f>
        <v>6286.5</v>
      </c>
      <c r="Q32" s="8" t="str">
        <f>IF(products[[#This Row],[Discontinued]] = 0, "Ongoing", "Discontinued")</f>
        <v>Ongoing</v>
      </c>
    </row>
    <row r="33" spans="1:17" x14ac:dyDescent="0.25">
      <c r="A33">
        <v>32</v>
      </c>
      <c r="B33" t="s">
        <v>952</v>
      </c>
      <c r="C33">
        <v>14</v>
      </c>
      <c r="D33">
        <v>4</v>
      </c>
      <c r="E33" t="s">
        <v>953</v>
      </c>
      <c r="F33" s="8">
        <v>32</v>
      </c>
      <c r="G33">
        <v>9</v>
      </c>
      <c r="H33">
        <v>40</v>
      </c>
      <c r="I33">
        <v>25</v>
      </c>
      <c r="J33">
        <v>0</v>
      </c>
      <c r="K33">
        <f>COUNTIF(order_details[ProductID],products[[#This Row],[ProductID]])</f>
        <v>15</v>
      </c>
      <c r="L33">
        <f>SUMIF(order_details[ProductID],products[[#This Row],[ProductID]],order_details[Quantity])</f>
        <v>297</v>
      </c>
      <c r="M33" s="8">
        <f>SUMIF(order_details[ProductID],products[[#This Row],[ProductID]],order_details[Total Cost amount])</f>
        <v>7603.2000000000007</v>
      </c>
      <c r="N33" s="8">
        <f>products[[#This Row],[UnitPrice]] * products[[#This Row],[Total Quantity Sold]]</f>
        <v>9504</v>
      </c>
      <c r="O33" s="8">
        <f>products[[#This Row],[UnitPrice]] - VLOOKUP(products[[#This Row],[ProductID]],order_details[[ProductID]:[Order Date]],2,0)</f>
        <v>6.3999999999999986</v>
      </c>
      <c r="P33" s="8">
        <f>products[[#This Row],[Gross Profit per unit]]*products[[#This Row],[Total Quantity Sold]]</f>
        <v>1900.7999999999995</v>
      </c>
      <c r="Q33" s="8" t="str">
        <f>IF(products[[#This Row],[Discontinued]] = 0, "Ongoing", "Discontinued")</f>
        <v>Ongoing</v>
      </c>
    </row>
    <row r="34" spans="1:17" x14ac:dyDescent="0.25">
      <c r="A34">
        <v>33</v>
      </c>
      <c r="B34" t="s">
        <v>954</v>
      </c>
      <c r="C34">
        <v>15</v>
      </c>
      <c r="D34">
        <v>4</v>
      </c>
      <c r="E34" t="s">
        <v>955</v>
      </c>
      <c r="F34" s="8">
        <v>2.5</v>
      </c>
      <c r="G34">
        <v>112</v>
      </c>
      <c r="H34">
        <v>0</v>
      </c>
      <c r="I34">
        <v>20</v>
      </c>
      <c r="J34">
        <v>0</v>
      </c>
      <c r="K34">
        <f>COUNTIF(order_details[ProductID],products[[#This Row],[ProductID]])</f>
        <v>32</v>
      </c>
      <c r="L34">
        <f>SUMIF(order_details[ProductID],products[[#This Row],[ProductID]],order_details[Quantity])</f>
        <v>755</v>
      </c>
      <c r="M34" s="8">
        <f>SUMIF(order_details[ProductID],products[[#This Row],[ProductID]],order_details[Total Cost amount])</f>
        <v>1510</v>
      </c>
      <c r="N34" s="8">
        <f>products[[#This Row],[UnitPrice]] * products[[#This Row],[Total Quantity Sold]]</f>
        <v>1887.5</v>
      </c>
      <c r="O34" s="8">
        <f>products[[#This Row],[UnitPrice]] - VLOOKUP(products[[#This Row],[ProductID]],order_details[[ProductID]:[Order Date]],2,0)</f>
        <v>0.5</v>
      </c>
      <c r="P34" s="8">
        <f>products[[#This Row],[Gross Profit per unit]]*products[[#This Row],[Total Quantity Sold]]</f>
        <v>377.5</v>
      </c>
      <c r="Q34" s="8" t="str">
        <f>IF(products[[#This Row],[Discontinued]] = 0, "Ongoing", "Discontinued")</f>
        <v>Ongoing</v>
      </c>
    </row>
    <row r="35" spans="1:17" x14ac:dyDescent="0.25">
      <c r="A35">
        <v>34</v>
      </c>
      <c r="B35" t="s">
        <v>956</v>
      </c>
      <c r="C35">
        <v>16</v>
      </c>
      <c r="D35">
        <v>1</v>
      </c>
      <c r="E35" t="s">
        <v>893</v>
      </c>
      <c r="F35" s="8">
        <v>14</v>
      </c>
      <c r="G35">
        <v>111</v>
      </c>
      <c r="H35">
        <v>0</v>
      </c>
      <c r="I35">
        <v>15</v>
      </c>
      <c r="J35">
        <v>0</v>
      </c>
      <c r="K35">
        <f>COUNTIF(order_details[ProductID],products[[#This Row],[ProductID]])</f>
        <v>19</v>
      </c>
      <c r="L35">
        <f>SUMIF(order_details[ProductID],products[[#This Row],[ProductID]],order_details[Quantity])</f>
        <v>506</v>
      </c>
      <c r="M35" s="8">
        <f>SUMIF(order_details[ProductID],products[[#This Row],[ProductID]],order_details[Total Cost amount])</f>
        <v>4958.8</v>
      </c>
      <c r="N35" s="8">
        <f>products[[#This Row],[UnitPrice]] * products[[#This Row],[Total Quantity Sold]]</f>
        <v>7084</v>
      </c>
      <c r="O35" s="8">
        <f>products[[#This Row],[UnitPrice]] - VLOOKUP(products[[#This Row],[ProductID]],order_details[[ProductID]:[Order Date]],2,0)</f>
        <v>4.1999999999999993</v>
      </c>
      <c r="P35" s="8">
        <f>products[[#This Row],[Gross Profit per unit]]*products[[#This Row],[Total Quantity Sold]]</f>
        <v>2125.1999999999998</v>
      </c>
      <c r="Q35" s="8" t="str">
        <f>IF(products[[#This Row],[Discontinued]] = 0, "Ongoing", "Discontinued")</f>
        <v>Ongoing</v>
      </c>
    </row>
    <row r="36" spans="1:17" x14ac:dyDescent="0.25">
      <c r="A36">
        <v>35</v>
      </c>
      <c r="B36" t="s">
        <v>957</v>
      </c>
      <c r="C36">
        <v>16</v>
      </c>
      <c r="D36">
        <v>1</v>
      </c>
      <c r="E36" t="s">
        <v>893</v>
      </c>
      <c r="F36" s="8">
        <v>18</v>
      </c>
      <c r="G36">
        <v>20</v>
      </c>
      <c r="H36">
        <v>0</v>
      </c>
      <c r="I36">
        <v>15</v>
      </c>
      <c r="J36">
        <v>0</v>
      </c>
      <c r="K36">
        <f>COUNTIF(order_details[ProductID],products[[#This Row],[ProductID]])</f>
        <v>36</v>
      </c>
      <c r="L36">
        <f>SUMIF(order_details[ProductID],products[[#This Row],[ProductID]],order_details[Quantity])</f>
        <v>883</v>
      </c>
      <c r="M36" s="8">
        <f>SUMIF(order_details[ProductID],products[[#This Row],[ProductID]],order_details[Total Cost amount])</f>
        <v>12715.200000000003</v>
      </c>
      <c r="N36" s="8">
        <f>products[[#This Row],[UnitPrice]] * products[[#This Row],[Total Quantity Sold]]</f>
        <v>15894</v>
      </c>
      <c r="O36" s="8">
        <f>products[[#This Row],[UnitPrice]] - VLOOKUP(products[[#This Row],[ProductID]],order_details[[ProductID]:[Order Date]],2,0)</f>
        <v>3.5999999999999996</v>
      </c>
      <c r="P36" s="8">
        <f>products[[#This Row],[Gross Profit per unit]]*products[[#This Row],[Total Quantity Sold]]</f>
        <v>3178.7999999999997</v>
      </c>
      <c r="Q36" s="8" t="str">
        <f>IF(products[[#This Row],[Discontinued]] = 0, "Ongoing", "Discontinued")</f>
        <v>Ongoing</v>
      </c>
    </row>
    <row r="37" spans="1:17" x14ac:dyDescent="0.25">
      <c r="A37">
        <v>36</v>
      </c>
      <c r="B37" t="s">
        <v>958</v>
      </c>
      <c r="C37">
        <v>17</v>
      </c>
      <c r="D37">
        <v>8</v>
      </c>
      <c r="E37" t="s">
        <v>959</v>
      </c>
      <c r="F37" s="8">
        <v>19</v>
      </c>
      <c r="G37">
        <v>112</v>
      </c>
      <c r="H37">
        <v>0</v>
      </c>
      <c r="I37">
        <v>20</v>
      </c>
      <c r="J37">
        <v>0</v>
      </c>
      <c r="K37">
        <f>COUNTIF(order_details[ProductID],products[[#This Row],[ProductID]])</f>
        <v>31</v>
      </c>
      <c r="L37">
        <f>SUMIF(order_details[ProductID],products[[#This Row],[ProductID]],order_details[Quantity])</f>
        <v>805</v>
      </c>
      <c r="M37" s="8">
        <f>SUMIF(order_details[ProductID],products[[#This Row],[ProductID]],order_details[Total Cost amount])</f>
        <v>12236.000000000002</v>
      </c>
      <c r="N37" s="8">
        <f>products[[#This Row],[UnitPrice]] * products[[#This Row],[Total Quantity Sold]]</f>
        <v>15295</v>
      </c>
      <c r="O37" s="8">
        <f>products[[#This Row],[UnitPrice]] - VLOOKUP(products[[#This Row],[ProductID]],order_details[[ProductID]:[Order Date]],2,0)</f>
        <v>3.8000000000000007</v>
      </c>
      <c r="P37" s="8">
        <f>products[[#This Row],[Gross Profit per unit]]*products[[#This Row],[Total Quantity Sold]]</f>
        <v>3059.0000000000005</v>
      </c>
      <c r="Q37" s="8" t="str">
        <f>IF(products[[#This Row],[Discontinued]] = 0, "Ongoing", "Discontinued")</f>
        <v>Ongoing</v>
      </c>
    </row>
    <row r="38" spans="1:17" x14ac:dyDescent="0.25">
      <c r="A38">
        <v>37</v>
      </c>
      <c r="B38" t="s">
        <v>960</v>
      </c>
      <c r="C38">
        <v>17</v>
      </c>
      <c r="D38">
        <v>8</v>
      </c>
      <c r="E38" t="s">
        <v>961</v>
      </c>
      <c r="F38" s="8">
        <v>26</v>
      </c>
      <c r="G38">
        <v>11</v>
      </c>
      <c r="H38">
        <v>50</v>
      </c>
      <c r="I38">
        <v>25</v>
      </c>
      <c r="J38">
        <v>0</v>
      </c>
      <c r="K38">
        <f>COUNTIF(order_details[ProductID],products[[#This Row],[ProductID]])</f>
        <v>6</v>
      </c>
      <c r="L38">
        <f>SUMIF(order_details[ProductID],products[[#This Row],[ProductID]],order_details[Quantity])</f>
        <v>125</v>
      </c>
      <c r="M38" s="8">
        <f>SUMIF(order_details[ProductID],products[[#This Row],[ProductID]],order_details[Total Cost amount])</f>
        <v>2600</v>
      </c>
      <c r="N38" s="8">
        <f>products[[#This Row],[UnitPrice]] * products[[#This Row],[Total Quantity Sold]]</f>
        <v>3250</v>
      </c>
      <c r="O38" s="8">
        <f>products[[#This Row],[UnitPrice]] - VLOOKUP(products[[#This Row],[ProductID]],order_details[[ProductID]:[Order Date]],2,0)</f>
        <v>5.1999999999999993</v>
      </c>
      <c r="P38" s="8">
        <f>products[[#This Row],[Gross Profit per unit]]*products[[#This Row],[Total Quantity Sold]]</f>
        <v>649.99999999999989</v>
      </c>
      <c r="Q38" s="8" t="str">
        <f>IF(products[[#This Row],[Discontinued]] = 0, "Ongoing", "Discontinued")</f>
        <v>Ongoing</v>
      </c>
    </row>
    <row r="39" spans="1:17" x14ac:dyDescent="0.25">
      <c r="A39">
        <v>38</v>
      </c>
      <c r="B39" t="s">
        <v>962</v>
      </c>
      <c r="C39">
        <v>18</v>
      </c>
      <c r="D39">
        <v>1</v>
      </c>
      <c r="E39" t="s">
        <v>963</v>
      </c>
      <c r="F39" s="8">
        <v>263.5</v>
      </c>
      <c r="G39">
        <v>17</v>
      </c>
      <c r="H39">
        <v>0</v>
      </c>
      <c r="I39">
        <v>15</v>
      </c>
      <c r="J39">
        <v>0</v>
      </c>
      <c r="K39">
        <f>COUNTIF(order_details[ProductID],products[[#This Row],[ProductID]])</f>
        <v>24</v>
      </c>
      <c r="L39">
        <f>SUMIF(order_details[ProductID],products[[#This Row],[ProductID]],order_details[Quantity])</f>
        <v>623</v>
      </c>
      <c r="M39" s="8">
        <f>SUMIF(order_details[ProductID],products[[#This Row],[ProductID]],order_details[Total Cost amount])</f>
        <v>131328.4</v>
      </c>
      <c r="N39" s="8">
        <f>products[[#This Row],[UnitPrice]] * products[[#This Row],[Total Quantity Sold]]</f>
        <v>164160.5</v>
      </c>
      <c r="O39" s="8">
        <f>products[[#This Row],[UnitPrice]] - VLOOKUP(products[[#This Row],[ProductID]],order_details[[ProductID]:[Order Date]],2,0)</f>
        <v>52.699999999999989</v>
      </c>
      <c r="P39" s="8">
        <f>products[[#This Row],[Gross Profit per unit]]*products[[#This Row],[Total Quantity Sold]]</f>
        <v>32832.099999999991</v>
      </c>
      <c r="Q39" s="8" t="str">
        <f>IF(products[[#This Row],[Discontinued]] = 0, "Ongoing", "Discontinued")</f>
        <v>Ongoing</v>
      </c>
    </row>
    <row r="40" spans="1:17" x14ac:dyDescent="0.25">
      <c r="A40">
        <v>39</v>
      </c>
      <c r="B40" t="s">
        <v>964</v>
      </c>
      <c r="C40">
        <v>18</v>
      </c>
      <c r="D40">
        <v>1</v>
      </c>
      <c r="E40" t="s">
        <v>965</v>
      </c>
      <c r="F40" s="8">
        <v>18</v>
      </c>
      <c r="G40">
        <v>69</v>
      </c>
      <c r="H40">
        <v>0</v>
      </c>
      <c r="I40">
        <v>5</v>
      </c>
      <c r="J40">
        <v>0</v>
      </c>
      <c r="K40">
        <f>COUNTIF(order_details[ProductID],products[[#This Row],[ProductID]])</f>
        <v>30</v>
      </c>
      <c r="L40">
        <f>SUMIF(order_details[ProductID],products[[#This Row],[ProductID]],order_details[Quantity])</f>
        <v>793</v>
      </c>
      <c r="M40" s="8">
        <f>SUMIF(order_details[ProductID],products[[#This Row],[ProductID]],order_details[Total Cost amount])</f>
        <v>11419.2</v>
      </c>
      <c r="N40" s="8">
        <f>products[[#This Row],[UnitPrice]] * products[[#This Row],[Total Quantity Sold]]</f>
        <v>14274</v>
      </c>
      <c r="O40" s="8">
        <f>products[[#This Row],[UnitPrice]] - VLOOKUP(products[[#This Row],[ProductID]],order_details[[ProductID]:[Order Date]],2,0)</f>
        <v>3.5999999999999996</v>
      </c>
      <c r="P40" s="8">
        <f>products[[#This Row],[Gross Profit per unit]]*products[[#This Row],[Total Quantity Sold]]</f>
        <v>2854.7999999999997</v>
      </c>
      <c r="Q40" s="8" t="str">
        <f>IF(products[[#This Row],[Discontinued]] = 0, "Ongoing", "Discontinued")</f>
        <v>Ongoing</v>
      </c>
    </row>
    <row r="41" spans="1:17" x14ac:dyDescent="0.25">
      <c r="A41">
        <v>40</v>
      </c>
      <c r="B41" t="s">
        <v>966</v>
      </c>
      <c r="C41">
        <v>19</v>
      </c>
      <c r="D41">
        <v>8</v>
      </c>
      <c r="E41" t="s">
        <v>967</v>
      </c>
      <c r="F41" s="8">
        <v>18.399999999999999</v>
      </c>
      <c r="G41">
        <v>123</v>
      </c>
      <c r="H41">
        <v>0</v>
      </c>
      <c r="I41">
        <v>30</v>
      </c>
      <c r="J41">
        <v>0</v>
      </c>
      <c r="K41">
        <f>COUNTIF(order_details[ProductID],products[[#This Row],[ProductID]])</f>
        <v>41</v>
      </c>
      <c r="L41">
        <f>SUMIF(order_details[ProductID],products[[#This Row],[ProductID]],order_details[Quantity])</f>
        <v>1103</v>
      </c>
      <c r="M41" s="8">
        <f>SUMIF(order_details[ProductID],products[[#This Row],[ProductID]],order_details[Total Cost amount])</f>
        <v>16214.100000000002</v>
      </c>
      <c r="N41" s="8">
        <f>products[[#This Row],[UnitPrice]] * products[[#This Row],[Total Quantity Sold]]</f>
        <v>20295.199999999997</v>
      </c>
      <c r="O41" s="8">
        <f>products[[#This Row],[UnitPrice]] - VLOOKUP(products[[#This Row],[ProductID]],order_details[[ProductID]:[Order Date]],2,0)</f>
        <v>3.6999999999999993</v>
      </c>
      <c r="P41" s="8">
        <f>products[[#This Row],[Gross Profit per unit]]*products[[#This Row],[Total Quantity Sold]]</f>
        <v>4081.099999999999</v>
      </c>
      <c r="Q41" s="8" t="str">
        <f>IF(products[[#This Row],[Discontinued]] = 0, "Ongoing", "Discontinued")</f>
        <v>Ongoing</v>
      </c>
    </row>
    <row r="42" spans="1:17" x14ac:dyDescent="0.25">
      <c r="A42">
        <v>41</v>
      </c>
      <c r="B42" t="s">
        <v>968</v>
      </c>
      <c r="C42">
        <v>19</v>
      </c>
      <c r="D42">
        <v>8</v>
      </c>
      <c r="E42" t="s">
        <v>969</v>
      </c>
      <c r="F42" s="8">
        <v>9.65</v>
      </c>
      <c r="G42">
        <v>85</v>
      </c>
      <c r="H42">
        <v>0</v>
      </c>
      <c r="I42">
        <v>10</v>
      </c>
      <c r="J42">
        <v>0</v>
      </c>
      <c r="K42">
        <f>COUNTIF(order_details[ProductID],products[[#This Row],[ProductID]])</f>
        <v>47</v>
      </c>
      <c r="L42">
        <f>SUMIF(order_details[ProductID],products[[#This Row],[ProductID]],order_details[Quantity])</f>
        <v>981</v>
      </c>
      <c r="M42" s="8">
        <f>SUMIF(order_details[ProductID],products[[#This Row],[ProductID]],order_details[Total Cost amount])</f>
        <v>7553.7000000000007</v>
      </c>
      <c r="N42" s="8">
        <f>products[[#This Row],[UnitPrice]] * products[[#This Row],[Total Quantity Sold]]</f>
        <v>9466.65</v>
      </c>
      <c r="O42" s="8">
        <f>products[[#This Row],[UnitPrice]] - VLOOKUP(products[[#This Row],[ProductID]],order_details[[ProductID]:[Order Date]],2,0)</f>
        <v>1.9500000000000002</v>
      </c>
      <c r="P42" s="8">
        <f>products[[#This Row],[Gross Profit per unit]]*products[[#This Row],[Total Quantity Sold]]</f>
        <v>1912.9500000000003</v>
      </c>
      <c r="Q42" s="8" t="str">
        <f>IF(products[[#This Row],[Discontinued]] = 0, "Ongoing", "Discontinued")</f>
        <v>Ongoing</v>
      </c>
    </row>
    <row r="43" spans="1:17" x14ac:dyDescent="0.25">
      <c r="A43">
        <v>42</v>
      </c>
      <c r="B43" t="s">
        <v>970</v>
      </c>
      <c r="C43">
        <v>20</v>
      </c>
      <c r="D43">
        <v>5</v>
      </c>
      <c r="E43" t="s">
        <v>971</v>
      </c>
      <c r="F43" s="8">
        <v>14</v>
      </c>
      <c r="G43">
        <v>26</v>
      </c>
      <c r="H43">
        <v>0</v>
      </c>
      <c r="I43">
        <v>0</v>
      </c>
      <c r="J43">
        <v>1</v>
      </c>
      <c r="K43">
        <f>COUNTIF(order_details[ProductID],products[[#This Row],[ProductID]])</f>
        <v>30</v>
      </c>
      <c r="L43">
        <f>SUMIF(order_details[ProductID],products[[#This Row],[ProductID]],order_details[Quantity])</f>
        <v>697</v>
      </c>
      <c r="M43" s="8">
        <f>SUMIF(order_details[ProductID],products[[#This Row],[ProductID]],order_details[Total Cost amount])</f>
        <v>6830.6</v>
      </c>
      <c r="N43" s="8">
        <f>products[[#This Row],[UnitPrice]] * products[[#This Row],[Total Quantity Sold]]</f>
        <v>9758</v>
      </c>
      <c r="O43" s="8">
        <f>products[[#This Row],[UnitPrice]] - VLOOKUP(products[[#This Row],[ProductID]],order_details[[ProductID]:[Order Date]],2,0)</f>
        <v>4.1999999999999993</v>
      </c>
      <c r="P43" s="8">
        <f>products[[#This Row],[Gross Profit per unit]]*products[[#This Row],[Total Quantity Sold]]</f>
        <v>2927.3999999999996</v>
      </c>
      <c r="Q43" s="8" t="str">
        <f>IF(products[[#This Row],[Discontinued]] = 0, "Ongoing", "Discontinued")</f>
        <v>Discontinued</v>
      </c>
    </row>
    <row r="44" spans="1:17" x14ac:dyDescent="0.25">
      <c r="A44">
        <v>43</v>
      </c>
      <c r="B44" t="s">
        <v>972</v>
      </c>
      <c r="C44">
        <v>20</v>
      </c>
      <c r="D44">
        <v>1</v>
      </c>
      <c r="E44" t="s">
        <v>973</v>
      </c>
      <c r="F44" s="8">
        <v>46</v>
      </c>
      <c r="G44">
        <v>17</v>
      </c>
      <c r="H44">
        <v>10</v>
      </c>
      <c r="I44">
        <v>25</v>
      </c>
      <c r="J44">
        <v>0</v>
      </c>
      <c r="K44">
        <f>COUNTIF(order_details[ProductID],products[[#This Row],[ProductID]])</f>
        <v>28</v>
      </c>
      <c r="L44">
        <f>SUMIF(order_details[ProductID],products[[#This Row],[ProductID]],order_details[Quantity])</f>
        <v>580</v>
      </c>
      <c r="M44" s="8">
        <f>SUMIF(order_details[ProductID],products[[#This Row],[ProductID]],order_details[Total Cost amount])</f>
        <v>21344</v>
      </c>
      <c r="N44" s="8">
        <f>products[[#This Row],[UnitPrice]] * products[[#This Row],[Total Quantity Sold]]</f>
        <v>26680</v>
      </c>
      <c r="O44" s="8">
        <f>products[[#This Row],[UnitPrice]] - VLOOKUP(products[[#This Row],[ProductID]],order_details[[ProductID]:[Order Date]],2,0)</f>
        <v>9.2000000000000028</v>
      </c>
      <c r="P44" s="8">
        <f>products[[#This Row],[Gross Profit per unit]]*products[[#This Row],[Total Quantity Sold]]</f>
        <v>5336.0000000000018</v>
      </c>
      <c r="Q44" s="8" t="str">
        <f>IF(products[[#This Row],[Discontinued]] = 0, "Ongoing", "Discontinued")</f>
        <v>Ongoing</v>
      </c>
    </row>
    <row r="45" spans="1:17" x14ac:dyDescent="0.25">
      <c r="A45">
        <v>44</v>
      </c>
      <c r="B45" t="s">
        <v>974</v>
      </c>
      <c r="C45">
        <v>20</v>
      </c>
      <c r="D45">
        <v>2</v>
      </c>
      <c r="E45" t="s">
        <v>975</v>
      </c>
      <c r="F45" s="8">
        <v>19.45</v>
      </c>
      <c r="G45">
        <v>27</v>
      </c>
      <c r="H45">
        <v>0</v>
      </c>
      <c r="I45">
        <v>15</v>
      </c>
      <c r="J45">
        <v>0</v>
      </c>
      <c r="K45">
        <f>COUNTIF(order_details[ProductID],products[[#This Row],[ProductID]])</f>
        <v>24</v>
      </c>
      <c r="L45">
        <f>SUMIF(order_details[ProductID],products[[#This Row],[ProductID]],order_details[Quantity])</f>
        <v>601</v>
      </c>
      <c r="M45" s="8">
        <f>SUMIF(order_details[ProductID],products[[#This Row],[ProductID]],order_details[Total Cost amount])</f>
        <v>7452.3999999999987</v>
      </c>
      <c r="N45" s="8">
        <f>products[[#This Row],[UnitPrice]] * products[[#This Row],[Total Quantity Sold]]</f>
        <v>11689.449999999999</v>
      </c>
      <c r="O45" s="8">
        <f>products[[#This Row],[UnitPrice]] - VLOOKUP(products[[#This Row],[ProductID]],order_details[[ProductID]:[Order Date]],2,0)</f>
        <v>7.0499999999999989</v>
      </c>
      <c r="P45" s="8">
        <f>products[[#This Row],[Gross Profit per unit]]*products[[#This Row],[Total Quantity Sold]]</f>
        <v>4237.0499999999993</v>
      </c>
      <c r="Q45" s="8" t="str">
        <f>IF(products[[#This Row],[Discontinued]] = 0, "Ongoing", "Discontinued")</f>
        <v>Ongoing</v>
      </c>
    </row>
    <row r="46" spans="1:17" x14ac:dyDescent="0.25">
      <c r="A46">
        <v>45</v>
      </c>
      <c r="B46" t="s">
        <v>976</v>
      </c>
      <c r="C46">
        <v>21</v>
      </c>
      <c r="D46">
        <v>8</v>
      </c>
      <c r="E46" t="s">
        <v>977</v>
      </c>
      <c r="F46" s="8">
        <v>9.5</v>
      </c>
      <c r="G46">
        <v>5</v>
      </c>
      <c r="H46">
        <v>70</v>
      </c>
      <c r="I46">
        <v>15</v>
      </c>
      <c r="J46">
        <v>0</v>
      </c>
      <c r="K46">
        <f>COUNTIF(order_details[ProductID],products[[#This Row],[ProductID]])</f>
        <v>14</v>
      </c>
      <c r="L46">
        <f>SUMIF(order_details[ProductID],products[[#This Row],[ProductID]],order_details[Quantity])</f>
        <v>508</v>
      </c>
      <c r="M46" s="8">
        <f>SUMIF(order_details[ProductID],products[[#This Row],[ProductID]],order_details[Total Cost amount])</f>
        <v>3860.7999999999997</v>
      </c>
      <c r="N46" s="8">
        <f>products[[#This Row],[UnitPrice]] * products[[#This Row],[Total Quantity Sold]]</f>
        <v>4826</v>
      </c>
      <c r="O46" s="8">
        <f>products[[#This Row],[UnitPrice]] - VLOOKUP(products[[#This Row],[ProductID]],order_details[[ProductID]:[Order Date]],2,0)</f>
        <v>1.9000000000000004</v>
      </c>
      <c r="P46" s="8">
        <f>products[[#This Row],[Gross Profit per unit]]*products[[#This Row],[Total Quantity Sold]]</f>
        <v>965.20000000000016</v>
      </c>
      <c r="Q46" s="8" t="str">
        <f>IF(products[[#This Row],[Discontinued]] = 0, "Ongoing", "Discontinued")</f>
        <v>Ongoing</v>
      </c>
    </row>
    <row r="47" spans="1:17" x14ac:dyDescent="0.25">
      <c r="A47">
        <v>46</v>
      </c>
      <c r="B47" t="s">
        <v>978</v>
      </c>
      <c r="C47">
        <v>21</v>
      </c>
      <c r="D47">
        <v>8</v>
      </c>
      <c r="E47" t="s">
        <v>979</v>
      </c>
      <c r="F47" s="8">
        <v>12</v>
      </c>
      <c r="G47">
        <v>95</v>
      </c>
      <c r="H47">
        <v>0</v>
      </c>
      <c r="I47">
        <v>0</v>
      </c>
      <c r="J47">
        <v>0</v>
      </c>
      <c r="K47">
        <f>COUNTIF(order_details[ProductID],products[[#This Row],[ProductID]])</f>
        <v>27</v>
      </c>
      <c r="L47">
        <f>SUMIF(order_details[ProductID],products[[#This Row],[ProductID]],order_details[Quantity])</f>
        <v>548</v>
      </c>
      <c r="M47" s="8">
        <f>SUMIF(order_details[ProductID],products[[#This Row],[ProductID]],order_details[Total Cost amount])</f>
        <v>5260.8</v>
      </c>
      <c r="N47" s="8">
        <f>products[[#This Row],[UnitPrice]] * products[[#This Row],[Total Quantity Sold]]</f>
        <v>6576</v>
      </c>
      <c r="O47" s="8">
        <f>products[[#This Row],[UnitPrice]] - VLOOKUP(products[[#This Row],[ProductID]],order_details[[ProductID]:[Order Date]],2,0)</f>
        <v>2.4000000000000004</v>
      </c>
      <c r="P47" s="8">
        <f>products[[#This Row],[Gross Profit per unit]]*products[[#This Row],[Total Quantity Sold]]</f>
        <v>1315.2000000000003</v>
      </c>
      <c r="Q47" s="8" t="str">
        <f>IF(products[[#This Row],[Discontinued]] = 0, "Ongoing", "Discontinued")</f>
        <v>Ongoing</v>
      </c>
    </row>
    <row r="48" spans="1:17" x14ac:dyDescent="0.25">
      <c r="A48">
        <v>47</v>
      </c>
      <c r="B48" t="s">
        <v>980</v>
      </c>
      <c r="C48">
        <v>22</v>
      </c>
      <c r="D48">
        <v>3</v>
      </c>
      <c r="E48" t="s">
        <v>981</v>
      </c>
      <c r="F48" s="8">
        <v>9.5</v>
      </c>
      <c r="G48">
        <v>36</v>
      </c>
      <c r="H48">
        <v>0</v>
      </c>
      <c r="I48">
        <v>0</v>
      </c>
      <c r="J48">
        <v>0</v>
      </c>
      <c r="K48">
        <f>COUNTIF(order_details[ProductID],products[[#This Row],[ProductID]])</f>
        <v>21</v>
      </c>
      <c r="L48">
        <f>SUMIF(order_details[ProductID],products[[#This Row],[ProductID]],order_details[Quantity])</f>
        <v>485</v>
      </c>
      <c r="M48" s="8">
        <f>SUMIF(order_details[ProductID],products[[#This Row],[ProductID]],order_details[Total Cost amount])</f>
        <v>3686</v>
      </c>
      <c r="N48" s="8">
        <f>products[[#This Row],[UnitPrice]] * products[[#This Row],[Total Quantity Sold]]</f>
        <v>4607.5</v>
      </c>
      <c r="O48" s="8">
        <f>products[[#This Row],[UnitPrice]] - VLOOKUP(products[[#This Row],[ProductID]],order_details[[ProductID]:[Order Date]],2,0)</f>
        <v>1.9000000000000004</v>
      </c>
      <c r="P48" s="8">
        <f>products[[#This Row],[Gross Profit per unit]]*products[[#This Row],[Total Quantity Sold]]</f>
        <v>921.50000000000023</v>
      </c>
      <c r="Q48" s="8" t="str">
        <f>IF(products[[#This Row],[Discontinued]] = 0, "Ongoing", "Discontinued")</f>
        <v>Ongoing</v>
      </c>
    </row>
    <row r="49" spans="1:17" x14ac:dyDescent="0.25">
      <c r="A49">
        <v>48</v>
      </c>
      <c r="B49" t="s">
        <v>982</v>
      </c>
      <c r="C49">
        <v>22</v>
      </c>
      <c r="D49">
        <v>3</v>
      </c>
      <c r="E49" t="s">
        <v>983</v>
      </c>
      <c r="F49" s="8">
        <v>12.75</v>
      </c>
      <c r="G49">
        <v>15</v>
      </c>
      <c r="H49">
        <v>70</v>
      </c>
      <c r="I49">
        <v>25</v>
      </c>
      <c r="J49">
        <v>0</v>
      </c>
      <c r="K49">
        <f>COUNTIF(order_details[ProductID],products[[#This Row],[ProductID]])</f>
        <v>6</v>
      </c>
      <c r="L49">
        <f>SUMIF(order_details[ProductID],products[[#This Row],[ProductID]],order_details[Quantity])</f>
        <v>138</v>
      </c>
      <c r="M49" s="8">
        <f>SUMIF(order_details[ProductID],products[[#This Row],[ProductID]],order_details[Total Cost amount])</f>
        <v>1407.6</v>
      </c>
      <c r="N49" s="8">
        <f>products[[#This Row],[UnitPrice]] * products[[#This Row],[Total Quantity Sold]]</f>
        <v>1759.5</v>
      </c>
      <c r="O49" s="8">
        <f>products[[#This Row],[UnitPrice]] - VLOOKUP(products[[#This Row],[ProductID]],order_details[[ProductID]:[Order Date]],2,0)</f>
        <v>2.5500000000000007</v>
      </c>
      <c r="P49" s="8">
        <f>products[[#This Row],[Gross Profit per unit]]*products[[#This Row],[Total Quantity Sold]]</f>
        <v>351.90000000000009</v>
      </c>
      <c r="Q49" s="8" t="str">
        <f>IF(products[[#This Row],[Discontinued]] = 0, "Ongoing", "Discontinued")</f>
        <v>Ongoing</v>
      </c>
    </row>
    <row r="50" spans="1:17" x14ac:dyDescent="0.25">
      <c r="A50">
        <v>49</v>
      </c>
      <c r="B50" t="s">
        <v>984</v>
      </c>
      <c r="C50">
        <v>23</v>
      </c>
      <c r="D50">
        <v>3</v>
      </c>
      <c r="E50" t="s">
        <v>985</v>
      </c>
      <c r="F50" s="8">
        <v>20</v>
      </c>
      <c r="G50">
        <v>10</v>
      </c>
      <c r="H50">
        <v>60</v>
      </c>
      <c r="I50">
        <v>15</v>
      </c>
      <c r="J50">
        <v>0</v>
      </c>
      <c r="K50">
        <f>COUNTIF(order_details[ProductID],products[[#This Row],[ProductID]])</f>
        <v>21</v>
      </c>
      <c r="L50">
        <f>SUMIF(order_details[ProductID],products[[#This Row],[ProductID]],order_details[Quantity])</f>
        <v>520</v>
      </c>
      <c r="M50" s="8">
        <f>SUMIF(order_details[ProductID],products[[#This Row],[ProductID]],order_details[Total Cost amount])</f>
        <v>8320</v>
      </c>
      <c r="N50" s="8">
        <f>products[[#This Row],[UnitPrice]] * products[[#This Row],[Total Quantity Sold]]</f>
        <v>10400</v>
      </c>
      <c r="O50" s="8">
        <f>products[[#This Row],[UnitPrice]] - VLOOKUP(products[[#This Row],[ProductID]],order_details[[ProductID]:[Order Date]],2,0)</f>
        <v>4</v>
      </c>
      <c r="P50" s="8">
        <f>products[[#This Row],[Gross Profit per unit]]*products[[#This Row],[Total Quantity Sold]]</f>
        <v>2080</v>
      </c>
      <c r="Q50" s="8" t="str">
        <f>IF(products[[#This Row],[Discontinued]] = 0, "Ongoing", "Discontinued")</f>
        <v>Ongoing</v>
      </c>
    </row>
    <row r="51" spans="1:17" x14ac:dyDescent="0.25">
      <c r="A51">
        <v>50</v>
      </c>
      <c r="B51" t="s">
        <v>986</v>
      </c>
      <c r="C51">
        <v>23</v>
      </c>
      <c r="D51">
        <v>3</v>
      </c>
      <c r="E51" t="s">
        <v>987</v>
      </c>
      <c r="F51" s="8">
        <v>16.25</v>
      </c>
      <c r="G51">
        <v>65</v>
      </c>
      <c r="H51">
        <v>0</v>
      </c>
      <c r="I51">
        <v>30</v>
      </c>
      <c r="J51">
        <v>0</v>
      </c>
      <c r="K51">
        <f>COUNTIF(order_details[ProductID],products[[#This Row],[ProductID]])</f>
        <v>10</v>
      </c>
      <c r="L51">
        <f>SUMIF(order_details[ProductID],products[[#This Row],[ProductID]],order_details[Quantity])</f>
        <v>235</v>
      </c>
      <c r="M51" s="8">
        <f>SUMIF(order_details[ProductID],products[[#This Row],[ProductID]],order_details[Total Cost amount])</f>
        <v>2444</v>
      </c>
      <c r="N51" s="8">
        <f>products[[#This Row],[UnitPrice]] * products[[#This Row],[Total Quantity Sold]]</f>
        <v>3818.75</v>
      </c>
      <c r="O51" s="8">
        <f>products[[#This Row],[UnitPrice]] - VLOOKUP(products[[#This Row],[ProductID]],order_details[[ProductID]:[Order Date]],2,0)</f>
        <v>5.85</v>
      </c>
      <c r="P51" s="8">
        <f>products[[#This Row],[Gross Profit per unit]]*products[[#This Row],[Total Quantity Sold]]</f>
        <v>1374.75</v>
      </c>
      <c r="Q51" s="8" t="str">
        <f>IF(products[[#This Row],[Discontinued]] = 0, "Ongoing", "Discontinued")</f>
        <v>Ongoing</v>
      </c>
    </row>
    <row r="52" spans="1:17" x14ac:dyDescent="0.25">
      <c r="A52">
        <v>51</v>
      </c>
      <c r="B52" t="s">
        <v>988</v>
      </c>
      <c r="C52">
        <v>24</v>
      </c>
      <c r="D52">
        <v>7</v>
      </c>
      <c r="E52" t="s">
        <v>989</v>
      </c>
      <c r="F52" s="8">
        <v>53</v>
      </c>
      <c r="G52">
        <v>20</v>
      </c>
      <c r="H52">
        <v>0</v>
      </c>
      <c r="I52">
        <v>10</v>
      </c>
      <c r="J52">
        <v>0</v>
      </c>
      <c r="K52">
        <f>COUNTIF(order_details[ProductID],products[[#This Row],[ProductID]])</f>
        <v>39</v>
      </c>
      <c r="L52">
        <f>SUMIF(order_details[ProductID],products[[#This Row],[ProductID]],order_details[Quantity])</f>
        <v>886</v>
      </c>
      <c r="M52" s="8">
        <f>SUMIF(order_details[ProductID],products[[#This Row],[ProductID]],order_details[Total Cost amount])</f>
        <v>37566.399999999994</v>
      </c>
      <c r="N52" s="8">
        <f>products[[#This Row],[UnitPrice]] * products[[#This Row],[Total Quantity Sold]]</f>
        <v>46958</v>
      </c>
      <c r="O52" s="8">
        <f>products[[#This Row],[UnitPrice]] - VLOOKUP(products[[#This Row],[ProductID]],order_details[[ProductID]:[Order Date]],2,0)</f>
        <v>10.600000000000001</v>
      </c>
      <c r="P52" s="8">
        <f>products[[#This Row],[Gross Profit per unit]]*products[[#This Row],[Total Quantity Sold]]</f>
        <v>9391.6</v>
      </c>
      <c r="Q52" s="8" t="str">
        <f>IF(products[[#This Row],[Discontinued]] = 0, "Ongoing", "Discontinued")</f>
        <v>Ongoing</v>
      </c>
    </row>
    <row r="53" spans="1:17" x14ac:dyDescent="0.25">
      <c r="A53">
        <v>52</v>
      </c>
      <c r="B53" t="s">
        <v>990</v>
      </c>
      <c r="C53">
        <v>24</v>
      </c>
      <c r="D53">
        <v>5</v>
      </c>
      <c r="E53" t="s">
        <v>991</v>
      </c>
      <c r="F53" s="8">
        <v>7</v>
      </c>
      <c r="G53">
        <v>38</v>
      </c>
      <c r="H53">
        <v>0</v>
      </c>
      <c r="I53">
        <v>25</v>
      </c>
      <c r="J53">
        <v>0</v>
      </c>
      <c r="K53">
        <f>COUNTIF(order_details[ProductID],products[[#This Row],[ProductID]])</f>
        <v>29</v>
      </c>
      <c r="L53">
        <f>SUMIF(order_details[ProductID],products[[#This Row],[ProductID]],order_details[Quantity])</f>
        <v>500</v>
      </c>
      <c r="M53" s="8">
        <f>SUMIF(order_details[ProductID],products[[#This Row],[ProductID]],order_details[Total Cost amount])</f>
        <v>2800</v>
      </c>
      <c r="N53" s="8">
        <f>products[[#This Row],[UnitPrice]] * products[[#This Row],[Total Quantity Sold]]</f>
        <v>3500</v>
      </c>
      <c r="O53" s="8">
        <f>products[[#This Row],[UnitPrice]] - VLOOKUP(products[[#This Row],[ProductID]],order_details[[ProductID]:[Order Date]],2,0)</f>
        <v>1.4000000000000004</v>
      </c>
      <c r="P53" s="8">
        <f>products[[#This Row],[Gross Profit per unit]]*products[[#This Row],[Total Quantity Sold]]</f>
        <v>700.00000000000023</v>
      </c>
      <c r="Q53" s="8" t="str">
        <f>IF(products[[#This Row],[Discontinued]] = 0, "Ongoing", "Discontinued")</f>
        <v>Ongoing</v>
      </c>
    </row>
    <row r="54" spans="1:17" x14ac:dyDescent="0.25">
      <c r="A54">
        <v>53</v>
      </c>
      <c r="B54" t="s">
        <v>992</v>
      </c>
      <c r="C54">
        <v>24</v>
      </c>
      <c r="D54">
        <v>6</v>
      </c>
      <c r="E54" t="s">
        <v>993</v>
      </c>
      <c r="F54" s="8">
        <v>32.799999999999997</v>
      </c>
      <c r="G54">
        <v>0</v>
      </c>
      <c r="H54">
        <v>0</v>
      </c>
      <c r="I54">
        <v>0</v>
      </c>
      <c r="J54">
        <v>1</v>
      </c>
      <c r="K54">
        <f>COUNTIF(order_details[ProductID],products[[#This Row],[ProductID]])</f>
        <v>30</v>
      </c>
      <c r="L54">
        <f>SUMIF(order_details[ProductID],products[[#This Row],[ProductID]],order_details[Quantity])</f>
        <v>722</v>
      </c>
      <c r="M54" s="8">
        <f>SUMIF(order_details[ProductID],products[[#This Row],[ProductID]],order_details[Total Cost amount])</f>
        <v>18916.400000000001</v>
      </c>
      <c r="N54" s="8">
        <f>products[[#This Row],[UnitPrice]] * products[[#This Row],[Total Quantity Sold]]</f>
        <v>23681.599999999999</v>
      </c>
      <c r="O54" s="8">
        <f>products[[#This Row],[UnitPrice]] - VLOOKUP(products[[#This Row],[ProductID]],order_details[[ProductID]:[Order Date]],2,0)</f>
        <v>6.5999999999999979</v>
      </c>
      <c r="P54" s="8">
        <f>products[[#This Row],[Gross Profit per unit]]*products[[#This Row],[Total Quantity Sold]]</f>
        <v>4765.1999999999989</v>
      </c>
      <c r="Q54" s="8" t="str">
        <f>IF(products[[#This Row],[Discontinued]] = 0, "Ongoing", "Discontinued")</f>
        <v>Discontinued</v>
      </c>
    </row>
    <row r="55" spans="1:17" x14ac:dyDescent="0.25">
      <c r="A55">
        <v>54</v>
      </c>
      <c r="B55" t="s">
        <v>994</v>
      </c>
      <c r="C55">
        <v>25</v>
      </c>
      <c r="D55">
        <v>6</v>
      </c>
      <c r="E55" t="s">
        <v>995</v>
      </c>
      <c r="F55" s="8">
        <v>7.45</v>
      </c>
      <c r="G55">
        <v>21</v>
      </c>
      <c r="H55">
        <v>0</v>
      </c>
      <c r="I55">
        <v>10</v>
      </c>
      <c r="J55">
        <v>0</v>
      </c>
      <c r="K55">
        <f>COUNTIF(order_details[ProductID],products[[#This Row],[ProductID]])</f>
        <v>36</v>
      </c>
      <c r="L55">
        <f>SUMIF(order_details[ProductID],products[[#This Row],[ProductID]],order_details[Quantity])</f>
        <v>755</v>
      </c>
      <c r="M55" s="8">
        <f>SUMIF(order_details[ProductID],products[[#This Row],[ProductID]],order_details[Total Cost amount])</f>
        <v>4454.5</v>
      </c>
      <c r="N55" s="8">
        <f>products[[#This Row],[UnitPrice]] * products[[#This Row],[Total Quantity Sold]]</f>
        <v>5624.75</v>
      </c>
      <c r="O55" s="8">
        <f>products[[#This Row],[UnitPrice]] - VLOOKUP(products[[#This Row],[ProductID]],order_details[[ProductID]:[Order Date]],2,0)</f>
        <v>1.5499999999999998</v>
      </c>
      <c r="P55" s="8">
        <f>products[[#This Row],[Gross Profit per unit]]*products[[#This Row],[Total Quantity Sold]]</f>
        <v>1170.2499999999998</v>
      </c>
      <c r="Q55" s="8" t="str">
        <f>IF(products[[#This Row],[Discontinued]] = 0, "Ongoing", "Discontinued")</f>
        <v>Ongoing</v>
      </c>
    </row>
    <row r="56" spans="1:17" x14ac:dyDescent="0.25">
      <c r="A56">
        <v>55</v>
      </c>
      <c r="B56" t="s">
        <v>996</v>
      </c>
      <c r="C56">
        <v>25</v>
      </c>
      <c r="D56">
        <v>6</v>
      </c>
      <c r="E56" t="s">
        <v>997</v>
      </c>
      <c r="F56" s="8">
        <v>24</v>
      </c>
      <c r="G56">
        <v>115</v>
      </c>
      <c r="H56">
        <v>0</v>
      </c>
      <c r="I56">
        <v>20</v>
      </c>
      <c r="J56">
        <v>0</v>
      </c>
      <c r="K56">
        <f>COUNTIF(order_details[ProductID],products[[#This Row],[ProductID]])</f>
        <v>33</v>
      </c>
      <c r="L56">
        <f>SUMIF(order_details[ProductID],products[[#This Row],[ProductID]],order_details[Quantity])</f>
        <v>903</v>
      </c>
      <c r="M56" s="8">
        <f>SUMIF(order_details[ProductID],products[[#This Row],[ProductID]],order_details[Total Cost amount])</f>
        <v>17337.600000000002</v>
      </c>
      <c r="N56" s="8">
        <f>products[[#This Row],[UnitPrice]] * products[[#This Row],[Total Quantity Sold]]</f>
        <v>21672</v>
      </c>
      <c r="O56" s="8">
        <f>products[[#This Row],[UnitPrice]] - VLOOKUP(products[[#This Row],[ProductID]],order_details[[ProductID]:[Order Date]],2,0)</f>
        <v>4.8000000000000007</v>
      </c>
      <c r="P56" s="8">
        <f>products[[#This Row],[Gross Profit per unit]]*products[[#This Row],[Total Quantity Sold]]</f>
        <v>4334.4000000000005</v>
      </c>
      <c r="Q56" s="8" t="str">
        <f>IF(products[[#This Row],[Discontinued]] = 0, "Ongoing", "Discontinued")</f>
        <v>Ongoing</v>
      </c>
    </row>
    <row r="57" spans="1:17" x14ac:dyDescent="0.25">
      <c r="A57">
        <v>56</v>
      </c>
      <c r="B57" t="s">
        <v>998</v>
      </c>
      <c r="C57">
        <v>26</v>
      </c>
      <c r="D57">
        <v>5</v>
      </c>
      <c r="E57" t="s">
        <v>999</v>
      </c>
      <c r="F57" s="8">
        <v>38</v>
      </c>
      <c r="G57">
        <v>21</v>
      </c>
      <c r="H57">
        <v>10</v>
      </c>
      <c r="I57">
        <v>30</v>
      </c>
      <c r="J57">
        <v>0</v>
      </c>
      <c r="K57">
        <f>COUNTIF(order_details[ProductID],products[[#This Row],[ProductID]])</f>
        <v>50</v>
      </c>
      <c r="L57">
        <f>SUMIF(order_details[ProductID],products[[#This Row],[ProductID]],order_details[Quantity])</f>
        <v>1263</v>
      </c>
      <c r="M57" s="8">
        <f>SUMIF(order_details[ProductID],products[[#This Row],[ProductID]],order_details[Total Cost amount])</f>
        <v>38395.199999999997</v>
      </c>
      <c r="N57" s="8">
        <f>products[[#This Row],[UnitPrice]] * products[[#This Row],[Total Quantity Sold]]</f>
        <v>47994</v>
      </c>
      <c r="O57" s="8">
        <f>products[[#This Row],[UnitPrice]] - VLOOKUP(products[[#This Row],[ProductID]],order_details[[ProductID]:[Order Date]],2,0)</f>
        <v>7.6000000000000014</v>
      </c>
      <c r="P57" s="8">
        <f>products[[#This Row],[Gross Profit per unit]]*products[[#This Row],[Total Quantity Sold]]</f>
        <v>9598.8000000000011</v>
      </c>
      <c r="Q57" s="8" t="str">
        <f>IF(products[[#This Row],[Discontinued]] = 0, "Ongoing", "Discontinued")</f>
        <v>Ongoing</v>
      </c>
    </row>
    <row r="58" spans="1:17" x14ac:dyDescent="0.25">
      <c r="A58">
        <v>57</v>
      </c>
      <c r="B58" t="s">
        <v>1000</v>
      </c>
      <c r="C58">
        <v>26</v>
      </c>
      <c r="D58">
        <v>5</v>
      </c>
      <c r="E58" t="s">
        <v>999</v>
      </c>
      <c r="F58" s="8">
        <v>19.5</v>
      </c>
      <c r="G58">
        <v>36</v>
      </c>
      <c r="H58">
        <v>0</v>
      </c>
      <c r="I58">
        <v>20</v>
      </c>
      <c r="J58">
        <v>0</v>
      </c>
      <c r="K58">
        <f>COUNTIF(order_details[ProductID],products[[#This Row],[ProductID]])</f>
        <v>23</v>
      </c>
      <c r="L58">
        <f>SUMIF(order_details[ProductID],products[[#This Row],[ProductID]],order_details[Quantity])</f>
        <v>434</v>
      </c>
      <c r="M58" s="8">
        <f>SUMIF(order_details[ProductID],products[[#This Row],[ProductID]],order_details[Total Cost amount])</f>
        <v>6770.4000000000005</v>
      </c>
      <c r="N58" s="8">
        <f>products[[#This Row],[UnitPrice]] * products[[#This Row],[Total Quantity Sold]]</f>
        <v>8463</v>
      </c>
      <c r="O58" s="8">
        <f>products[[#This Row],[UnitPrice]] - VLOOKUP(products[[#This Row],[ProductID]],order_details[[ProductID]:[Order Date]],2,0)</f>
        <v>3.9000000000000004</v>
      </c>
      <c r="P58" s="8">
        <f>products[[#This Row],[Gross Profit per unit]]*products[[#This Row],[Total Quantity Sold]]</f>
        <v>1692.6000000000001</v>
      </c>
      <c r="Q58" s="8" t="str">
        <f>IF(products[[#This Row],[Discontinued]] = 0, "Ongoing", "Discontinued")</f>
        <v>Ongoing</v>
      </c>
    </row>
    <row r="59" spans="1:17" x14ac:dyDescent="0.25">
      <c r="A59">
        <v>58</v>
      </c>
      <c r="B59" t="s">
        <v>1001</v>
      </c>
      <c r="C59">
        <v>27</v>
      </c>
      <c r="D59">
        <v>8</v>
      </c>
      <c r="E59" t="s">
        <v>1002</v>
      </c>
      <c r="F59" s="8">
        <v>13.25</v>
      </c>
      <c r="G59">
        <v>62</v>
      </c>
      <c r="H59">
        <v>0</v>
      </c>
      <c r="I59">
        <v>20</v>
      </c>
      <c r="J59">
        <v>0</v>
      </c>
      <c r="K59">
        <f>COUNTIF(order_details[ProductID],products[[#This Row],[ProductID]])</f>
        <v>18</v>
      </c>
      <c r="L59">
        <f>SUMIF(order_details[ProductID],products[[#This Row],[ProductID]],order_details[Quantity])</f>
        <v>534</v>
      </c>
      <c r="M59" s="8">
        <f>SUMIF(order_details[ProductID],products[[#This Row],[ProductID]],order_details[Total Cost amount])</f>
        <v>5660.4</v>
      </c>
      <c r="N59" s="8">
        <f>products[[#This Row],[UnitPrice]] * products[[#This Row],[Total Quantity Sold]]</f>
        <v>7075.5</v>
      </c>
      <c r="O59" s="8">
        <f>products[[#This Row],[UnitPrice]] - VLOOKUP(products[[#This Row],[ProductID]],order_details[[ProductID]:[Order Date]],2,0)</f>
        <v>2.6500000000000004</v>
      </c>
      <c r="P59" s="8">
        <f>products[[#This Row],[Gross Profit per unit]]*products[[#This Row],[Total Quantity Sold]]</f>
        <v>1415.1000000000001</v>
      </c>
      <c r="Q59" s="8" t="str">
        <f>IF(products[[#This Row],[Discontinued]] = 0, "Ongoing", "Discontinued")</f>
        <v>Ongoing</v>
      </c>
    </row>
    <row r="60" spans="1:17" x14ac:dyDescent="0.25">
      <c r="A60">
        <v>59</v>
      </c>
      <c r="B60" t="s">
        <v>1003</v>
      </c>
      <c r="C60">
        <v>28</v>
      </c>
      <c r="D60">
        <v>4</v>
      </c>
      <c r="E60" t="s">
        <v>1004</v>
      </c>
      <c r="F60" s="8">
        <v>55</v>
      </c>
      <c r="G60">
        <v>79</v>
      </c>
      <c r="H60">
        <v>0</v>
      </c>
      <c r="I60">
        <v>0</v>
      </c>
      <c r="J60">
        <v>0</v>
      </c>
      <c r="K60">
        <f>COUNTIF(order_details[ProductID],products[[#This Row],[ProductID]])</f>
        <v>54</v>
      </c>
      <c r="L60">
        <f>SUMIF(order_details[ProductID],products[[#This Row],[ProductID]],order_details[Quantity])</f>
        <v>1496</v>
      </c>
      <c r="M60" s="8">
        <f>SUMIF(order_details[ProductID],products[[#This Row],[ProductID]],order_details[Total Cost amount])</f>
        <v>65824</v>
      </c>
      <c r="N60" s="8">
        <f>products[[#This Row],[UnitPrice]] * products[[#This Row],[Total Quantity Sold]]</f>
        <v>82280</v>
      </c>
      <c r="O60" s="8">
        <f>products[[#This Row],[UnitPrice]] - VLOOKUP(products[[#This Row],[ProductID]],order_details[[ProductID]:[Order Date]],2,0)</f>
        <v>11</v>
      </c>
      <c r="P60" s="8">
        <f>products[[#This Row],[Gross Profit per unit]]*products[[#This Row],[Total Quantity Sold]]</f>
        <v>16456</v>
      </c>
      <c r="Q60" s="8" t="str">
        <f>IF(products[[#This Row],[Discontinued]] = 0, "Ongoing", "Discontinued")</f>
        <v>Ongoing</v>
      </c>
    </row>
    <row r="61" spans="1:17" x14ac:dyDescent="0.25">
      <c r="A61">
        <v>60</v>
      </c>
      <c r="B61" t="s">
        <v>1005</v>
      </c>
      <c r="C61">
        <v>28</v>
      </c>
      <c r="D61">
        <v>4</v>
      </c>
      <c r="E61" t="s">
        <v>1006</v>
      </c>
      <c r="F61" s="8">
        <v>34</v>
      </c>
      <c r="G61">
        <v>19</v>
      </c>
      <c r="H61">
        <v>0</v>
      </c>
      <c r="I61">
        <v>0</v>
      </c>
      <c r="J61">
        <v>0</v>
      </c>
      <c r="K61">
        <f>COUNTIF(order_details[ProductID],products[[#This Row],[ProductID]])</f>
        <v>51</v>
      </c>
      <c r="L61">
        <f>SUMIF(order_details[ProductID],products[[#This Row],[ProductID]],order_details[Quantity])</f>
        <v>1577</v>
      </c>
      <c r="M61" s="8">
        <f>SUMIF(order_details[ProductID],products[[#This Row],[ProductID]],order_details[Total Cost amount])</f>
        <v>42894.400000000009</v>
      </c>
      <c r="N61" s="8">
        <f>products[[#This Row],[UnitPrice]] * products[[#This Row],[Total Quantity Sold]]</f>
        <v>53618</v>
      </c>
      <c r="O61" s="8">
        <f>products[[#This Row],[UnitPrice]] - VLOOKUP(products[[#This Row],[ProductID]],order_details[[ProductID]:[Order Date]],2,0)</f>
        <v>6.8000000000000007</v>
      </c>
      <c r="P61" s="8">
        <f>products[[#This Row],[Gross Profit per unit]]*products[[#This Row],[Total Quantity Sold]]</f>
        <v>10723.6</v>
      </c>
      <c r="Q61" s="8" t="str">
        <f>IF(products[[#This Row],[Discontinued]] = 0, "Ongoing", "Discontinued")</f>
        <v>Ongoing</v>
      </c>
    </row>
    <row r="62" spans="1:17" x14ac:dyDescent="0.25">
      <c r="A62">
        <v>61</v>
      </c>
      <c r="B62" t="s">
        <v>1007</v>
      </c>
      <c r="C62">
        <v>29</v>
      </c>
      <c r="D62">
        <v>2</v>
      </c>
      <c r="E62" t="s">
        <v>1008</v>
      </c>
      <c r="F62" s="8">
        <v>28.5</v>
      </c>
      <c r="G62">
        <v>113</v>
      </c>
      <c r="H62">
        <v>0</v>
      </c>
      <c r="I62">
        <v>25</v>
      </c>
      <c r="J62">
        <v>0</v>
      </c>
      <c r="K62">
        <f>COUNTIF(order_details[ProductID],products[[#This Row],[ProductID]])</f>
        <v>24</v>
      </c>
      <c r="L62">
        <f>SUMIF(order_details[ProductID],products[[#This Row],[ProductID]],order_details[Quantity])</f>
        <v>603</v>
      </c>
      <c r="M62" s="8">
        <f>SUMIF(order_details[ProductID],products[[#This Row],[ProductID]],order_details[Total Cost amount])</f>
        <v>13748.4</v>
      </c>
      <c r="N62" s="8">
        <f>products[[#This Row],[UnitPrice]] * products[[#This Row],[Total Quantity Sold]]</f>
        <v>17185.5</v>
      </c>
      <c r="O62" s="8">
        <f>products[[#This Row],[UnitPrice]] - VLOOKUP(products[[#This Row],[ProductID]],order_details[[ProductID]:[Order Date]],2,0)</f>
        <v>5.6999999999999993</v>
      </c>
      <c r="P62" s="8">
        <f>products[[#This Row],[Gross Profit per unit]]*products[[#This Row],[Total Quantity Sold]]</f>
        <v>3437.0999999999995</v>
      </c>
      <c r="Q62" s="8" t="str">
        <f>IF(products[[#This Row],[Discontinued]] = 0, "Ongoing", "Discontinued")</f>
        <v>Ongoing</v>
      </c>
    </row>
    <row r="63" spans="1:17" x14ac:dyDescent="0.25">
      <c r="A63">
        <v>62</v>
      </c>
      <c r="B63" t="s">
        <v>1009</v>
      </c>
      <c r="C63">
        <v>29</v>
      </c>
      <c r="D63">
        <v>3</v>
      </c>
      <c r="E63" t="s">
        <v>1010</v>
      </c>
      <c r="F63" s="8">
        <v>49.3</v>
      </c>
      <c r="G63">
        <v>17</v>
      </c>
      <c r="H63">
        <v>0</v>
      </c>
      <c r="I63">
        <v>0</v>
      </c>
      <c r="J63">
        <v>0</v>
      </c>
      <c r="K63">
        <f>COUNTIF(order_details[ProductID],products[[#This Row],[ProductID]])</f>
        <v>48</v>
      </c>
      <c r="L63">
        <f>SUMIF(order_details[ProductID],products[[#This Row],[ProductID]],order_details[Quantity])</f>
        <v>1083</v>
      </c>
      <c r="M63" s="8">
        <f>SUMIF(order_details[ProductID],products[[#This Row],[ProductID]],order_details[Total Cost amount])</f>
        <v>42670.200000000004</v>
      </c>
      <c r="N63" s="8">
        <f>products[[#This Row],[UnitPrice]] * products[[#This Row],[Total Quantity Sold]]</f>
        <v>53391.899999999994</v>
      </c>
      <c r="O63" s="8">
        <f>products[[#This Row],[UnitPrice]] - VLOOKUP(products[[#This Row],[ProductID]],order_details[[ProductID]:[Order Date]],2,0)</f>
        <v>9.8999999999999986</v>
      </c>
      <c r="P63" s="8">
        <f>products[[#This Row],[Gross Profit per unit]]*products[[#This Row],[Total Quantity Sold]]</f>
        <v>10721.699999999999</v>
      </c>
      <c r="Q63" s="8" t="str">
        <f>IF(products[[#This Row],[Discontinued]] = 0, "Ongoing", "Discontinued")</f>
        <v>Ongoing</v>
      </c>
    </row>
    <row r="64" spans="1:17" x14ac:dyDescent="0.25">
      <c r="A64">
        <v>63</v>
      </c>
      <c r="B64" t="s">
        <v>1011</v>
      </c>
      <c r="C64">
        <v>7</v>
      </c>
      <c r="D64">
        <v>2</v>
      </c>
      <c r="E64" t="s">
        <v>1012</v>
      </c>
      <c r="F64" s="8">
        <v>43.9</v>
      </c>
      <c r="G64">
        <v>24</v>
      </c>
      <c r="H64">
        <v>0</v>
      </c>
      <c r="I64">
        <v>5</v>
      </c>
      <c r="J64">
        <v>0</v>
      </c>
      <c r="K64">
        <f>COUNTIF(order_details[ProductID],products[[#This Row],[ProductID]])</f>
        <v>17</v>
      </c>
      <c r="L64">
        <f>SUMIF(order_details[ProductID],products[[#This Row],[ProductID]],order_details[Quantity])</f>
        <v>445</v>
      </c>
      <c r="M64" s="8">
        <f>SUMIF(order_details[ProductID],products[[#This Row],[ProductID]],order_details[Total Cost amount])</f>
        <v>15619.5</v>
      </c>
      <c r="N64" s="8">
        <f>products[[#This Row],[UnitPrice]] * products[[#This Row],[Total Quantity Sold]]</f>
        <v>19535.5</v>
      </c>
      <c r="O64" s="8">
        <f>products[[#This Row],[UnitPrice]] - VLOOKUP(products[[#This Row],[ProductID]],order_details[[ProductID]:[Order Date]],2,0)</f>
        <v>8.7999999999999972</v>
      </c>
      <c r="P64" s="8">
        <f>products[[#This Row],[Gross Profit per unit]]*products[[#This Row],[Total Quantity Sold]]</f>
        <v>3915.9999999999986</v>
      </c>
      <c r="Q64" s="8" t="str">
        <f>IF(products[[#This Row],[Discontinued]] = 0, "Ongoing", "Discontinued")</f>
        <v>Ongoing</v>
      </c>
    </row>
    <row r="65" spans="1:17" x14ac:dyDescent="0.25">
      <c r="A65">
        <v>64</v>
      </c>
      <c r="B65" t="s">
        <v>1013</v>
      </c>
      <c r="C65">
        <v>12</v>
      </c>
      <c r="D65">
        <v>5</v>
      </c>
      <c r="E65" t="s">
        <v>1014</v>
      </c>
      <c r="F65" s="8">
        <v>33.25</v>
      </c>
      <c r="G65">
        <v>22</v>
      </c>
      <c r="H65">
        <v>80</v>
      </c>
      <c r="I65">
        <v>30</v>
      </c>
      <c r="J65">
        <v>0</v>
      </c>
      <c r="K65">
        <f>COUNTIF(order_details[ProductID],products[[#This Row],[ProductID]])</f>
        <v>30</v>
      </c>
      <c r="L65">
        <f>SUMIF(order_details[ProductID],products[[#This Row],[ProductID]],order_details[Quantity])</f>
        <v>740</v>
      </c>
      <c r="M65" s="8">
        <f>SUMIF(order_details[ProductID],products[[#This Row],[ProductID]],order_details[Total Cost amount])</f>
        <v>19683.999999999996</v>
      </c>
      <c r="N65" s="8">
        <f>products[[#This Row],[UnitPrice]] * products[[#This Row],[Total Quantity Sold]]</f>
        <v>24605</v>
      </c>
      <c r="O65" s="8">
        <f>products[[#This Row],[UnitPrice]] - VLOOKUP(products[[#This Row],[ProductID]],order_details[[ProductID]:[Order Date]],2,0)</f>
        <v>6.6499999999999986</v>
      </c>
      <c r="P65" s="8">
        <f>products[[#This Row],[Gross Profit per unit]]*products[[#This Row],[Total Quantity Sold]]</f>
        <v>4920.9999999999991</v>
      </c>
      <c r="Q65" s="8" t="str">
        <f>IF(products[[#This Row],[Discontinued]] = 0, "Ongoing", "Discontinued")</f>
        <v>Ongoing</v>
      </c>
    </row>
    <row r="66" spans="1:17" x14ac:dyDescent="0.25">
      <c r="A66">
        <v>65</v>
      </c>
      <c r="B66" t="s">
        <v>1015</v>
      </c>
      <c r="C66">
        <v>2</v>
      </c>
      <c r="D66">
        <v>2</v>
      </c>
      <c r="E66" t="s">
        <v>1016</v>
      </c>
      <c r="F66" s="8">
        <v>21.05</v>
      </c>
      <c r="G66">
        <v>76</v>
      </c>
      <c r="H66">
        <v>0</v>
      </c>
      <c r="I66">
        <v>0</v>
      </c>
      <c r="J66">
        <v>0</v>
      </c>
      <c r="K66">
        <f>COUNTIF(order_details[ProductID],products[[#This Row],[ProductID]])</f>
        <v>32</v>
      </c>
      <c r="L66">
        <f>SUMIF(order_details[ProductID],products[[#This Row],[ProductID]],order_details[Quantity])</f>
        <v>745</v>
      </c>
      <c r="M66" s="8">
        <f>SUMIF(order_details[ProductID],products[[#This Row],[ProductID]],order_details[Total Cost amount])</f>
        <v>7301.0000000000027</v>
      </c>
      <c r="N66" s="8">
        <f>products[[#This Row],[UnitPrice]] * products[[#This Row],[Total Quantity Sold]]</f>
        <v>15682.25</v>
      </c>
      <c r="O66" s="8">
        <f>products[[#This Row],[UnitPrice]] - VLOOKUP(products[[#This Row],[ProductID]],order_details[[ProductID]:[Order Date]],2,0)</f>
        <v>11.25</v>
      </c>
      <c r="P66" s="8">
        <f>products[[#This Row],[Gross Profit per unit]]*products[[#This Row],[Total Quantity Sold]]</f>
        <v>8381.25</v>
      </c>
      <c r="Q66" s="8" t="str">
        <f>IF(products[[#This Row],[Discontinued]] = 0, "Ongoing", "Discontinued")</f>
        <v>Ongoing</v>
      </c>
    </row>
    <row r="67" spans="1:17" x14ac:dyDescent="0.25">
      <c r="A67">
        <v>66</v>
      </c>
      <c r="B67" t="s">
        <v>1017</v>
      </c>
      <c r="C67">
        <v>2</v>
      </c>
      <c r="D67">
        <v>2</v>
      </c>
      <c r="E67" t="s">
        <v>1018</v>
      </c>
      <c r="F67" s="8">
        <v>17</v>
      </c>
      <c r="G67">
        <v>4</v>
      </c>
      <c r="H67">
        <v>100</v>
      </c>
      <c r="I67">
        <v>20</v>
      </c>
      <c r="J67">
        <v>0</v>
      </c>
      <c r="K67">
        <f>COUNTIF(order_details[ProductID],products[[#This Row],[ProductID]])</f>
        <v>8</v>
      </c>
      <c r="L67">
        <f>SUMIF(order_details[ProductID],products[[#This Row],[ProductID]],order_details[Quantity])</f>
        <v>239</v>
      </c>
      <c r="M67" s="8">
        <f>SUMIF(order_details[ProductID],products[[#This Row],[ProductID]],order_details[Total Cost amount])</f>
        <v>3250.4</v>
      </c>
      <c r="N67" s="8">
        <f>products[[#This Row],[UnitPrice]] * products[[#This Row],[Total Quantity Sold]]</f>
        <v>4063</v>
      </c>
      <c r="O67" s="8">
        <f>products[[#This Row],[UnitPrice]] - VLOOKUP(products[[#This Row],[ProductID]],order_details[[ProductID]:[Order Date]],2,0)</f>
        <v>3.4000000000000004</v>
      </c>
      <c r="P67" s="8">
        <f>products[[#This Row],[Gross Profit per unit]]*products[[#This Row],[Total Quantity Sold]]</f>
        <v>812.60000000000014</v>
      </c>
      <c r="Q67" s="8" t="str">
        <f>IF(products[[#This Row],[Discontinued]] = 0, "Ongoing", "Discontinued")</f>
        <v>Ongoing</v>
      </c>
    </row>
    <row r="68" spans="1:17" x14ac:dyDescent="0.25">
      <c r="A68">
        <v>67</v>
      </c>
      <c r="B68" t="s">
        <v>1019</v>
      </c>
      <c r="C68">
        <v>16</v>
      </c>
      <c r="D68">
        <v>1</v>
      </c>
      <c r="E68" t="s">
        <v>893</v>
      </c>
      <c r="F68" s="8">
        <v>14</v>
      </c>
      <c r="G68">
        <v>52</v>
      </c>
      <c r="H68">
        <v>0</v>
      </c>
      <c r="I68">
        <v>10</v>
      </c>
      <c r="J68">
        <v>0</v>
      </c>
      <c r="K68">
        <f>COUNTIF(order_details[ProductID],products[[#This Row],[ProductID]])</f>
        <v>10</v>
      </c>
      <c r="L68">
        <f>SUMIF(order_details[ProductID],products[[#This Row],[ProductID]],order_details[Quantity])</f>
        <v>184</v>
      </c>
      <c r="M68" s="8">
        <f>SUMIF(order_details[ProductID],products[[#This Row],[ProductID]],order_details[Total Cost amount])</f>
        <v>1803.2</v>
      </c>
      <c r="N68" s="8">
        <f>products[[#This Row],[UnitPrice]] * products[[#This Row],[Total Quantity Sold]]</f>
        <v>2576</v>
      </c>
      <c r="O68" s="8">
        <f>products[[#This Row],[UnitPrice]] - VLOOKUP(products[[#This Row],[ProductID]],order_details[[ProductID]:[Order Date]],2,0)</f>
        <v>4.1999999999999993</v>
      </c>
      <c r="P68" s="8">
        <f>products[[#This Row],[Gross Profit per unit]]*products[[#This Row],[Total Quantity Sold]]</f>
        <v>772.79999999999984</v>
      </c>
      <c r="Q68" s="8" t="str">
        <f>IF(products[[#This Row],[Discontinued]] = 0, "Ongoing", "Discontinued")</f>
        <v>Ongoing</v>
      </c>
    </row>
    <row r="69" spans="1:17" x14ac:dyDescent="0.25">
      <c r="A69">
        <v>68</v>
      </c>
      <c r="B69" t="s">
        <v>1020</v>
      </c>
      <c r="C69">
        <v>8</v>
      </c>
      <c r="D69">
        <v>3</v>
      </c>
      <c r="E69" t="s">
        <v>1021</v>
      </c>
      <c r="F69" s="8">
        <v>12.5</v>
      </c>
      <c r="G69">
        <v>6</v>
      </c>
      <c r="H69">
        <v>10</v>
      </c>
      <c r="I69">
        <v>15</v>
      </c>
      <c r="J69">
        <v>0</v>
      </c>
      <c r="K69">
        <f>COUNTIF(order_details[ProductID],products[[#This Row],[ProductID]])</f>
        <v>34</v>
      </c>
      <c r="L69">
        <f>SUMIF(order_details[ProductID],products[[#This Row],[ProductID]],order_details[Quantity])</f>
        <v>799</v>
      </c>
      <c r="M69" s="8">
        <f>SUMIF(order_details[ProductID],products[[#This Row],[ProductID]],order_details[Total Cost amount])</f>
        <v>6392</v>
      </c>
      <c r="N69" s="8">
        <f>products[[#This Row],[UnitPrice]] * products[[#This Row],[Total Quantity Sold]]</f>
        <v>9987.5</v>
      </c>
      <c r="O69" s="8">
        <f>products[[#This Row],[UnitPrice]] - VLOOKUP(products[[#This Row],[ProductID]],order_details[[ProductID]:[Order Date]],2,0)</f>
        <v>4.5</v>
      </c>
      <c r="P69" s="8">
        <f>products[[#This Row],[Gross Profit per unit]]*products[[#This Row],[Total Quantity Sold]]</f>
        <v>3595.5</v>
      </c>
      <c r="Q69" s="8" t="str">
        <f>IF(products[[#This Row],[Discontinued]] = 0, "Ongoing", "Discontinued")</f>
        <v>Ongoing</v>
      </c>
    </row>
    <row r="70" spans="1:17" x14ac:dyDescent="0.25">
      <c r="A70">
        <v>69</v>
      </c>
      <c r="B70" t="s">
        <v>1022</v>
      </c>
      <c r="C70">
        <v>15</v>
      </c>
      <c r="D70">
        <v>4</v>
      </c>
      <c r="E70" t="s">
        <v>1023</v>
      </c>
      <c r="F70" s="8">
        <v>36</v>
      </c>
      <c r="G70">
        <v>26</v>
      </c>
      <c r="H70">
        <v>0</v>
      </c>
      <c r="I70">
        <v>15</v>
      </c>
      <c r="J70">
        <v>0</v>
      </c>
      <c r="K70">
        <f>COUNTIF(order_details[ProductID],products[[#This Row],[ProductID]])</f>
        <v>31</v>
      </c>
      <c r="L70">
        <f>SUMIF(order_details[ProductID],products[[#This Row],[ProductID]],order_details[Quantity])</f>
        <v>714</v>
      </c>
      <c r="M70" s="8">
        <f>SUMIF(order_details[ProductID],products[[#This Row],[ProductID]],order_details[Total Cost amount])</f>
        <v>20563.199999999997</v>
      </c>
      <c r="N70" s="8">
        <f>products[[#This Row],[UnitPrice]] * products[[#This Row],[Total Quantity Sold]]</f>
        <v>25704</v>
      </c>
      <c r="O70" s="8">
        <f>products[[#This Row],[UnitPrice]] - VLOOKUP(products[[#This Row],[ProductID]],order_details[[ProductID]:[Order Date]],2,0)</f>
        <v>7.1999999999999993</v>
      </c>
      <c r="P70" s="8">
        <f>products[[#This Row],[Gross Profit per unit]]*products[[#This Row],[Total Quantity Sold]]</f>
        <v>5140.7999999999993</v>
      </c>
      <c r="Q70" s="8" t="str">
        <f>IF(products[[#This Row],[Discontinued]] = 0, "Ongoing", "Discontinued")</f>
        <v>Ongoing</v>
      </c>
    </row>
    <row r="71" spans="1:17" x14ac:dyDescent="0.25">
      <c r="A71">
        <v>70</v>
      </c>
      <c r="B71" t="s">
        <v>1024</v>
      </c>
      <c r="C71">
        <v>7</v>
      </c>
      <c r="D71">
        <v>1</v>
      </c>
      <c r="E71" t="s">
        <v>1025</v>
      </c>
      <c r="F71" s="8">
        <v>15</v>
      </c>
      <c r="G71">
        <v>15</v>
      </c>
      <c r="H71">
        <v>10</v>
      </c>
      <c r="I71">
        <v>30</v>
      </c>
      <c r="J71">
        <v>0</v>
      </c>
      <c r="K71">
        <f>COUNTIF(order_details[ProductID],products[[#This Row],[ProductID]])</f>
        <v>39</v>
      </c>
      <c r="L71">
        <f>SUMIF(order_details[ProductID],products[[#This Row],[ProductID]],order_details[Quantity])</f>
        <v>817</v>
      </c>
      <c r="M71" s="8">
        <f>SUMIF(order_details[ProductID],products[[#This Row],[ProductID]],order_details[Total Cost amount])</f>
        <v>7843.1999999999989</v>
      </c>
      <c r="N71" s="8">
        <f>products[[#This Row],[UnitPrice]] * products[[#This Row],[Total Quantity Sold]]</f>
        <v>12255</v>
      </c>
      <c r="O71" s="8">
        <f>products[[#This Row],[UnitPrice]] - VLOOKUP(products[[#This Row],[ProductID]],order_details[[ProductID]:[Order Date]],2,0)</f>
        <v>5.4</v>
      </c>
      <c r="P71" s="8">
        <f>products[[#This Row],[Gross Profit per unit]]*products[[#This Row],[Total Quantity Sold]]</f>
        <v>4411.8</v>
      </c>
      <c r="Q71" s="8" t="str">
        <f>IF(products[[#This Row],[Discontinued]] = 0, "Ongoing", "Discontinued")</f>
        <v>Ongoing</v>
      </c>
    </row>
    <row r="72" spans="1:17" x14ac:dyDescent="0.25">
      <c r="A72">
        <v>71</v>
      </c>
      <c r="B72" t="s">
        <v>1026</v>
      </c>
      <c r="C72">
        <v>15</v>
      </c>
      <c r="D72">
        <v>4</v>
      </c>
      <c r="E72" t="s">
        <v>913</v>
      </c>
      <c r="F72" s="8">
        <v>21.5</v>
      </c>
      <c r="G72">
        <v>26</v>
      </c>
      <c r="H72">
        <v>0</v>
      </c>
      <c r="I72">
        <v>0</v>
      </c>
      <c r="J72">
        <v>0</v>
      </c>
      <c r="K72">
        <f>COUNTIF(order_details[ProductID],products[[#This Row],[ProductID]])</f>
        <v>42</v>
      </c>
      <c r="L72">
        <f>SUMIF(order_details[ProductID],products[[#This Row],[ProductID]],order_details[Quantity])</f>
        <v>1057</v>
      </c>
      <c r="M72" s="8">
        <f>SUMIF(order_details[ProductID],products[[#This Row],[ProductID]],order_details[Total Cost amount])</f>
        <v>18180.399999999998</v>
      </c>
      <c r="N72" s="8">
        <f>products[[#This Row],[UnitPrice]] * products[[#This Row],[Total Quantity Sold]]</f>
        <v>22725.5</v>
      </c>
      <c r="O72" s="8">
        <f>products[[#This Row],[UnitPrice]] - VLOOKUP(products[[#This Row],[ProductID]],order_details[[ProductID]:[Order Date]],2,0)</f>
        <v>4.3000000000000007</v>
      </c>
      <c r="P72" s="8">
        <f>products[[#This Row],[Gross Profit per unit]]*products[[#This Row],[Total Quantity Sold]]</f>
        <v>4545.1000000000004</v>
      </c>
      <c r="Q72" s="8" t="str">
        <f>IF(products[[#This Row],[Discontinued]] = 0, "Ongoing", "Discontinued")</f>
        <v>Ongoing</v>
      </c>
    </row>
    <row r="73" spans="1:17" x14ac:dyDescent="0.25">
      <c r="A73">
        <v>72</v>
      </c>
      <c r="B73" t="s">
        <v>1027</v>
      </c>
      <c r="C73">
        <v>14</v>
      </c>
      <c r="D73">
        <v>4</v>
      </c>
      <c r="E73" t="s">
        <v>953</v>
      </c>
      <c r="F73" s="8">
        <v>34.799999999999997</v>
      </c>
      <c r="G73">
        <v>14</v>
      </c>
      <c r="H73">
        <v>0</v>
      </c>
      <c r="I73">
        <v>0</v>
      </c>
      <c r="J73">
        <v>0</v>
      </c>
      <c r="K73">
        <f>COUNTIF(order_details[ProductID],products[[#This Row],[ProductID]])</f>
        <v>38</v>
      </c>
      <c r="L73">
        <f>SUMIF(order_details[ProductID],products[[#This Row],[ProductID]],order_details[Quantity])</f>
        <v>806</v>
      </c>
      <c r="M73" s="8">
        <f>SUMIF(order_details[ProductID],products[[#This Row],[ProductID]],order_details[Total Cost amount])</f>
        <v>22406.799999999999</v>
      </c>
      <c r="N73" s="8">
        <f>products[[#This Row],[UnitPrice]] * products[[#This Row],[Total Quantity Sold]]</f>
        <v>28048.799999999999</v>
      </c>
      <c r="O73" s="8">
        <f>products[[#This Row],[UnitPrice]] - VLOOKUP(products[[#This Row],[ProductID]],order_details[[ProductID]:[Order Date]],2,0)</f>
        <v>6.9999999999999964</v>
      </c>
      <c r="P73" s="8">
        <f>products[[#This Row],[Gross Profit per unit]]*products[[#This Row],[Total Quantity Sold]]</f>
        <v>5641.9999999999973</v>
      </c>
      <c r="Q73" s="8" t="str">
        <f>IF(products[[#This Row],[Discontinued]] = 0, "Ongoing", "Discontinued")</f>
        <v>Ongoing</v>
      </c>
    </row>
    <row r="74" spans="1:17" x14ac:dyDescent="0.25">
      <c r="A74">
        <v>73</v>
      </c>
      <c r="B74" t="s">
        <v>1028</v>
      </c>
      <c r="C74">
        <v>17</v>
      </c>
      <c r="D74">
        <v>8</v>
      </c>
      <c r="E74" t="s">
        <v>1029</v>
      </c>
      <c r="F74" s="8">
        <v>15</v>
      </c>
      <c r="G74">
        <v>101</v>
      </c>
      <c r="H74">
        <v>0</v>
      </c>
      <c r="I74">
        <v>5</v>
      </c>
      <c r="J74">
        <v>0</v>
      </c>
      <c r="K74">
        <f>COUNTIF(order_details[ProductID],products[[#This Row],[ProductID]])</f>
        <v>14</v>
      </c>
      <c r="L74">
        <f>SUMIF(order_details[ProductID],products[[#This Row],[ProductID]],order_details[Quantity])</f>
        <v>293</v>
      </c>
      <c r="M74" s="8">
        <f>SUMIF(order_details[ProductID],products[[#This Row],[ProductID]],order_details[Total Cost amount])</f>
        <v>2812.7999999999997</v>
      </c>
      <c r="N74" s="8">
        <f>products[[#This Row],[UnitPrice]] * products[[#This Row],[Total Quantity Sold]]</f>
        <v>4395</v>
      </c>
      <c r="O74" s="8">
        <f>products[[#This Row],[UnitPrice]] - VLOOKUP(products[[#This Row],[ProductID]],order_details[[ProductID]:[Order Date]],2,0)</f>
        <v>5.4</v>
      </c>
      <c r="P74" s="8">
        <f>products[[#This Row],[Gross Profit per unit]]*products[[#This Row],[Total Quantity Sold]]</f>
        <v>1582.2</v>
      </c>
      <c r="Q74" s="8" t="str">
        <f>IF(products[[#This Row],[Discontinued]] = 0, "Ongoing", "Discontinued")</f>
        <v>Ongoing</v>
      </c>
    </row>
    <row r="75" spans="1:17" x14ac:dyDescent="0.25">
      <c r="A75">
        <v>74</v>
      </c>
      <c r="B75" t="s">
        <v>1030</v>
      </c>
      <c r="C75">
        <v>4</v>
      </c>
      <c r="D75">
        <v>7</v>
      </c>
      <c r="E75" t="s">
        <v>1004</v>
      </c>
      <c r="F75" s="8">
        <v>10</v>
      </c>
      <c r="G75">
        <v>4</v>
      </c>
      <c r="H75">
        <v>20</v>
      </c>
      <c r="I75">
        <v>5</v>
      </c>
      <c r="J75">
        <v>0</v>
      </c>
      <c r="K75">
        <f>COUNTIF(order_details[ProductID],products[[#This Row],[ProductID]])</f>
        <v>13</v>
      </c>
      <c r="L75">
        <f>SUMIF(order_details[ProductID],products[[#This Row],[ProductID]],order_details[Quantity])</f>
        <v>297</v>
      </c>
      <c r="M75" s="8">
        <f>SUMIF(order_details[ProductID],products[[#This Row],[ProductID]],order_details[Total Cost amount])</f>
        <v>2376</v>
      </c>
      <c r="N75" s="8">
        <f>products[[#This Row],[UnitPrice]] * products[[#This Row],[Total Quantity Sold]]</f>
        <v>2970</v>
      </c>
      <c r="O75" s="8">
        <f>products[[#This Row],[UnitPrice]] - VLOOKUP(products[[#This Row],[ProductID]],order_details[[ProductID]:[Order Date]],2,0)</f>
        <v>2</v>
      </c>
      <c r="P75" s="8">
        <f>products[[#This Row],[Gross Profit per unit]]*products[[#This Row],[Total Quantity Sold]]</f>
        <v>594</v>
      </c>
      <c r="Q75" s="8" t="str">
        <f>IF(products[[#This Row],[Discontinued]] = 0, "Ongoing", "Discontinued")</f>
        <v>Ongoing</v>
      </c>
    </row>
    <row r="76" spans="1:17" x14ac:dyDescent="0.25">
      <c r="A76">
        <v>75</v>
      </c>
      <c r="B76" t="s">
        <v>1031</v>
      </c>
      <c r="C76">
        <v>12</v>
      </c>
      <c r="D76">
        <v>1</v>
      </c>
      <c r="E76" t="s">
        <v>1032</v>
      </c>
      <c r="F76" s="8">
        <v>7.75</v>
      </c>
      <c r="G76">
        <v>125</v>
      </c>
      <c r="H76">
        <v>0</v>
      </c>
      <c r="I76">
        <v>25</v>
      </c>
      <c r="J76">
        <v>0</v>
      </c>
      <c r="K76">
        <f>COUNTIF(order_details[ProductID],products[[#This Row],[ProductID]])</f>
        <v>46</v>
      </c>
      <c r="L76">
        <f>SUMIF(order_details[ProductID],products[[#This Row],[ProductID]],order_details[Quantity])</f>
        <v>1155</v>
      </c>
      <c r="M76" s="8">
        <f>SUMIF(order_details[ProductID],products[[#This Row],[ProductID]],order_details[Total Cost amount])</f>
        <v>7161</v>
      </c>
      <c r="N76" s="8">
        <f>products[[#This Row],[UnitPrice]] * products[[#This Row],[Total Quantity Sold]]</f>
        <v>8951.25</v>
      </c>
      <c r="O76" s="8">
        <f>products[[#This Row],[UnitPrice]] - VLOOKUP(products[[#This Row],[ProductID]],order_details[[ProductID]:[Order Date]],2,0)</f>
        <v>1.5499999999999998</v>
      </c>
      <c r="P76" s="8">
        <f>products[[#This Row],[Gross Profit per unit]]*products[[#This Row],[Total Quantity Sold]]</f>
        <v>1790.2499999999998</v>
      </c>
      <c r="Q76" s="8" t="str">
        <f>IF(products[[#This Row],[Discontinued]] = 0, "Ongoing", "Discontinued")</f>
        <v>Ongoing</v>
      </c>
    </row>
    <row r="77" spans="1:17" x14ac:dyDescent="0.25">
      <c r="A77">
        <v>76</v>
      </c>
      <c r="B77" t="s">
        <v>1033</v>
      </c>
      <c r="C77">
        <v>23</v>
      </c>
      <c r="D77">
        <v>1</v>
      </c>
      <c r="E77" t="s">
        <v>1034</v>
      </c>
      <c r="F77" s="8">
        <v>18</v>
      </c>
      <c r="G77">
        <v>57</v>
      </c>
      <c r="H77">
        <v>0</v>
      </c>
      <c r="I77">
        <v>20</v>
      </c>
      <c r="J77">
        <v>0</v>
      </c>
      <c r="K77">
        <f>COUNTIF(order_details[ProductID],products[[#This Row],[ProductID]])</f>
        <v>39</v>
      </c>
      <c r="L77">
        <f>SUMIF(order_details[ProductID],products[[#This Row],[ProductID]],order_details[Quantity])</f>
        <v>981</v>
      </c>
      <c r="M77" s="8">
        <f>SUMIF(order_details[ProductID],products[[#This Row],[ProductID]],order_details[Total Cost amount])</f>
        <v>14126.4</v>
      </c>
      <c r="N77" s="8">
        <f>products[[#This Row],[UnitPrice]] * products[[#This Row],[Total Quantity Sold]]</f>
        <v>17658</v>
      </c>
      <c r="O77" s="8">
        <f>products[[#This Row],[UnitPrice]] - VLOOKUP(products[[#This Row],[ProductID]],order_details[[ProductID]:[Order Date]],2,0)</f>
        <v>3.5999999999999996</v>
      </c>
      <c r="P77" s="8">
        <f>products[[#This Row],[Gross Profit per unit]]*products[[#This Row],[Total Quantity Sold]]</f>
        <v>3531.5999999999995</v>
      </c>
      <c r="Q77" s="8" t="str">
        <f>IF(products[[#This Row],[Discontinued]] = 0, "Ongoing", "Discontinued")</f>
        <v>Ongoing</v>
      </c>
    </row>
    <row r="78" spans="1:17" x14ac:dyDescent="0.25">
      <c r="A78">
        <v>77</v>
      </c>
      <c r="B78" t="s">
        <v>1035</v>
      </c>
      <c r="C78">
        <v>12</v>
      </c>
      <c r="D78">
        <v>2</v>
      </c>
      <c r="E78" t="s">
        <v>1036</v>
      </c>
      <c r="F78" s="8">
        <v>13</v>
      </c>
      <c r="G78">
        <v>32</v>
      </c>
      <c r="H78">
        <v>0</v>
      </c>
      <c r="I78">
        <v>15</v>
      </c>
      <c r="J78">
        <v>0</v>
      </c>
      <c r="K78">
        <f>COUNTIF(order_details[ProductID],products[[#This Row],[ProductID]])</f>
        <v>38</v>
      </c>
      <c r="L78">
        <f>SUMIF(order_details[ProductID],products[[#This Row],[ProductID]],order_details[Quantity])</f>
        <v>791</v>
      </c>
      <c r="M78" s="8">
        <f>SUMIF(order_details[ProductID],products[[#This Row],[ProductID]],order_details[Total Cost amount])</f>
        <v>8226.4</v>
      </c>
      <c r="N78" s="8">
        <f>products[[#This Row],[UnitPrice]] * products[[#This Row],[Total Quantity Sold]]</f>
        <v>10283</v>
      </c>
      <c r="O78" s="8">
        <f>products[[#This Row],[UnitPrice]] - VLOOKUP(products[[#This Row],[ProductID]],order_details[[ProductID]:[Order Date]],2,0)</f>
        <v>2.5999999999999996</v>
      </c>
      <c r="P78" s="8">
        <f>products[[#This Row],[Gross Profit per unit]]*products[[#This Row],[Total Quantity Sold]]</f>
        <v>2056.6</v>
      </c>
      <c r="Q78" s="8" t="str">
        <f>IF(products[[#This Row],[Discontinued]] = 0, "Ongoing", "Discontinued")</f>
        <v>Ongoing</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D84DF-4BBE-4A3C-A1D1-E3DE2AAF98C3}">
  <dimension ref="A1:S831"/>
  <sheetViews>
    <sheetView topLeftCell="H1" workbookViewId="0">
      <selection activeCell="O2" sqref="O2"/>
    </sheetView>
  </sheetViews>
  <sheetFormatPr defaultRowHeight="15" x14ac:dyDescent="0.25"/>
  <cols>
    <col min="1" max="1" width="10.42578125" bestFit="1" customWidth="1"/>
    <col min="2" max="3" width="14.28515625" bestFit="1" customWidth="1"/>
    <col min="4" max="4" width="12.7109375" bestFit="1" customWidth="1"/>
    <col min="5" max="5" width="16" bestFit="1" customWidth="1"/>
    <col min="6" max="6" width="15" bestFit="1" customWidth="1"/>
    <col min="7" max="7" width="10" bestFit="1" customWidth="1"/>
    <col min="8" max="8" width="10.28515625" bestFit="1" customWidth="1"/>
    <col min="9" max="9" width="33.42578125" bestFit="1" customWidth="1"/>
    <col min="10" max="10" width="42.140625" bestFit="1" customWidth="1"/>
    <col min="11" max="12" width="13.85546875" bestFit="1" customWidth="1"/>
    <col min="13" max="13" width="17.85546875" bestFit="1" customWidth="1"/>
    <col min="14" max="14" width="14.5703125" bestFit="1" customWidth="1"/>
    <col min="15" max="15" width="11.28515625" bestFit="1" customWidth="1"/>
    <col min="16" max="16" width="19" bestFit="1" customWidth="1"/>
    <col min="17" max="17" width="12" bestFit="1" customWidth="1"/>
    <col min="19" max="19" width="12.85546875" bestFit="1" customWidth="1"/>
  </cols>
  <sheetData>
    <row r="1" spans="1:19" x14ac:dyDescent="0.25">
      <c r="A1" t="s">
        <v>852</v>
      </c>
      <c r="B1" t="s">
        <v>28</v>
      </c>
      <c r="C1" t="s">
        <v>768</v>
      </c>
      <c r="D1" t="s">
        <v>857</v>
      </c>
      <c r="E1" t="s">
        <v>858</v>
      </c>
      <c r="F1" t="s">
        <v>859</v>
      </c>
      <c r="G1" t="s">
        <v>860</v>
      </c>
      <c r="H1" t="s">
        <v>861</v>
      </c>
      <c r="I1" t="s">
        <v>862</v>
      </c>
      <c r="J1" t="s">
        <v>863</v>
      </c>
      <c r="K1" t="s">
        <v>864</v>
      </c>
      <c r="L1" t="s">
        <v>865</v>
      </c>
      <c r="M1" t="s">
        <v>866</v>
      </c>
      <c r="N1" t="s">
        <v>867</v>
      </c>
      <c r="O1" t="s">
        <v>1444</v>
      </c>
      <c r="P1" t="s">
        <v>1438</v>
      </c>
      <c r="Q1" t="s">
        <v>1443</v>
      </c>
    </row>
    <row r="2" spans="1:19" x14ac:dyDescent="0.25">
      <c r="A2">
        <v>10248</v>
      </c>
      <c r="B2" t="s">
        <v>713</v>
      </c>
      <c r="C2">
        <v>5</v>
      </c>
      <c r="D2" s="1">
        <v>34550</v>
      </c>
      <c r="E2" s="1">
        <v>34578</v>
      </c>
      <c r="F2" s="1">
        <v>34562</v>
      </c>
      <c r="G2">
        <v>3</v>
      </c>
      <c r="H2" s="8">
        <v>32.380000000000003</v>
      </c>
      <c r="I2" t="s">
        <v>714</v>
      </c>
      <c r="J2" t="s">
        <v>716</v>
      </c>
      <c r="K2" t="s">
        <v>717</v>
      </c>
      <c r="L2" t="s">
        <v>868</v>
      </c>
      <c r="M2" t="s">
        <v>718</v>
      </c>
      <c r="N2" t="s">
        <v>100</v>
      </c>
      <c r="O2" s="8">
        <f>SUMIF(order_details[OrderID],orders[[#This Row],[OrderID]],order_details[Total revenue])</f>
        <v>566</v>
      </c>
      <c r="P2" s="8">
        <f>SUMIF(order_details[OrderID],orders[[#This Row],[OrderID]],order_details[Gross Profit])</f>
        <v>211.39999999999998</v>
      </c>
      <c r="Q2" s="8">
        <f>orders[[#This Row],[Total Gross Profit]]-orders[[#This Row],[Freight]]</f>
        <v>179.01999999999998</v>
      </c>
      <c r="S2" s="8">
        <f>SUM(orders[Total Gross Profit])</f>
        <v>227535.46550000002</v>
      </c>
    </row>
    <row r="3" spans="1:19" x14ac:dyDescent="0.25">
      <c r="A3">
        <v>10249</v>
      </c>
      <c r="B3" t="s">
        <v>669</v>
      </c>
      <c r="C3">
        <v>6</v>
      </c>
      <c r="D3" s="1">
        <v>34551</v>
      </c>
      <c r="E3" s="1">
        <v>34593</v>
      </c>
      <c r="F3" s="1">
        <v>34556</v>
      </c>
      <c r="G3">
        <v>1</v>
      </c>
      <c r="H3" s="8">
        <v>11.61</v>
      </c>
      <c r="I3" t="s">
        <v>670</v>
      </c>
      <c r="J3" t="s">
        <v>672</v>
      </c>
      <c r="K3" t="s">
        <v>673</v>
      </c>
      <c r="L3" t="s">
        <v>868</v>
      </c>
      <c r="M3" t="s">
        <v>674</v>
      </c>
      <c r="N3" t="s">
        <v>47</v>
      </c>
      <c r="O3" s="8">
        <f>SUMIF(order_details[OrderID],orders[[#This Row],[OrderID]],order_details[Total revenue])</f>
        <v>2329.25</v>
      </c>
      <c r="P3" s="8">
        <f>SUMIF(order_details[OrderID],orders[[#This Row],[OrderID]],order_details[Gross Profit])</f>
        <v>465.85</v>
      </c>
      <c r="Q3" s="8">
        <f>orders[[#This Row],[Total Gross Profit]]-orders[[#This Row],[Freight]]</f>
        <v>454.24</v>
      </c>
    </row>
    <row r="4" spans="1:19" x14ac:dyDescent="0.25">
      <c r="A4">
        <v>10250</v>
      </c>
      <c r="B4" t="s">
        <v>315</v>
      </c>
      <c r="C4">
        <v>4</v>
      </c>
      <c r="D4" s="1">
        <v>34554</v>
      </c>
      <c r="E4" s="1">
        <v>34582</v>
      </c>
      <c r="F4" s="1">
        <v>34558</v>
      </c>
      <c r="G4">
        <v>2</v>
      </c>
      <c r="H4" s="8">
        <v>65.83</v>
      </c>
      <c r="I4" t="s">
        <v>316</v>
      </c>
      <c r="J4" t="s">
        <v>318</v>
      </c>
      <c r="K4" t="s">
        <v>319</v>
      </c>
      <c r="L4" t="s">
        <v>320</v>
      </c>
      <c r="M4" t="s">
        <v>321</v>
      </c>
      <c r="N4" t="s">
        <v>170</v>
      </c>
      <c r="O4" s="8">
        <f>SUMIF(order_details[OrderID],orders[[#This Row],[OrderID]],order_details[Total revenue])</f>
        <v>1941.6375</v>
      </c>
      <c r="P4" s="8">
        <f>SUMIF(order_details[OrderID],orders[[#This Row],[OrderID]],order_details[Gross Profit])</f>
        <v>233.63749999999996</v>
      </c>
      <c r="Q4" s="8">
        <f>orders[[#This Row],[Total Gross Profit]]-orders[[#This Row],[Freight]]</f>
        <v>167.80749999999995</v>
      </c>
      <c r="S4" s="8">
        <f>SUM(orders[Net Profit])</f>
        <v>162592.77550000002</v>
      </c>
    </row>
    <row r="5" spans="1:19" x14ac:dyDescent="0.25">
      <c r="A5">
        <v>10251</v>
      </c>
      <c r="B5" t="s">
        <v>705</v>
      </c>
      <c r="C5">
        <v>3</v>
      </c>
      <c r="D5" s="1">
        <v>34554</v>
      </c>
      <c r="E5" s="1">
        <v>34582</v>
      </c>
      <c r="F5" s="1">
        <v>34561</v>
      </c>
      <c r="G5">
        <v>1</v>
      </c>
      <c r="H5" s="8">
        <v>41.34</v>
      </c>
      <c r="I5" t="s">
        <v>706</v>
      </c>
      <c r="J5" t="s">
        <v>708</v>
      </c>
      <c r="K5" t="s">
        <v>709</v>
      </c>
      <c r="L5" t="s">
        <v>868</v>
      </c>
      <c r="M5" t="s">
        <v>710</v>
      </c>
      <c r="N5" t="s">
        <v>100</v>
      </c>
      <c r="O5" s="8">
        <f>SUMIF(order_details[OrderID],orders[[#This Row],[OrderID]],order_details[Total revenue])</f>
        <v>818.57500000000005</v>
      </c>
      <c r="P5" s="8">
        <f>SUMIF(order_details[OrderID],orders[[#This Row],[OrderID]],order_details[Gross Profit])</f>
        <v>329.77499999999998</v>
      </c>
      <c r="Q5" s="8">
        <f>orders[[#This Row],[Total Gross Profit]]-orders[[#This Row],[Freight]]</f>
        <v>288.43499999999995</v>
      </c>
    </row>
    <row r="6" spans="1:19" x14ac:dyDescent="0.25">
      <c r="A6">
        <v>10252</v>
      </c>
      <c r="B6" t="s">
        <v>646</v>
      </c>
      <c r="C6">
        <v>4</v>
      </c>
      <c r="D6" s="1">
        <v>34555</v>
      </c>
      <c r="E6" s="1">
        <v>34583</v>
      </c>
      <c r="F6" s="1">
        <v>34557</v>
      </c>
      <c r="G6">
        <v>2</v>
      </c>
      <c r="H6" s="8">
        <v>51.3</v>
      </c>
      <c r="I6" t="s">
        <v>647</v>
      </c>
      <c r="J6" t="s">
        <v>649</v>
      </c>
      <c r="K6" t="s">
        <v>650</v>
      </c>
      <c r="L6" t="s">
        <v>868</v>
      </c>
      <c r="M6" t="s">
        <v>651</v>
      </c>
      <c r="N6" t="s">
        <v>455</v>
      </c>
      <c r="O6" s="8">
        <f>SUMIF(order_details[OrderID],orders[[#This Row],[OrderID]],order_details[Total revenue])</f>
        <v>4497.375</v>
      </c>
      <c r="P6" s="8">
        <f>SUMIF(order_details[OrderID],orders[[#This Row],[OrderID]],order_details[Gross Profit])</f>
        <v>767.37500000000023</v>
      </c>
      <c r="Q6" s="8">
        <f>orders[[#This Row],[Total Gross Profit]]-orders[[#This Row],[Freight]]</f>
        <v>716.07500000000027</v>
      </c>
    </row>
    <row r="7" spans="1:19" x14ac:dyDescent="0.25">
      <c r="A7">
        <v>10253</v>
      </c>
      <c r="B7" t="s">
        <v>315</v>
      </c>
      <c r="C7">
        <v>3</v>
      </c>
      <c r="D7" s="1">
        <v>34556</v>
      </c>
      <c r="E7" s="1">
        <v>34570</v>
      </c>
      <c r="F7" s="1">
        <v>34562</v>
      </c>
      <c r="G7">
        <v>2</v>
      </c>
      <c r="H7" s="8">
        <v>58.17</v>
      </c>
      <c r="I7" t="s">
        <v>316</v>
      </c>
      <c r="J7" t="s">
        <v>318</v>
      </c>
      <c r="K7" t="s">
        <v>319</v>
      </c>
      <c r="L7" t="s">
        <v>320</v>
      </c>
      <c r="M7" t="s">
        <v>321</v>
      </c>
      <c r="N7" t="s">
        <v>170</v>
      </c>
      <c r="O7" s="8">
        <f>SUMIF(order_details[OrderID],orders[[#This Row],[OrderID]],order_details[Total revenue])</f>
        <v>1806</v>
      </c>
      <c r="P7" s="8">
        <f>SUMIF(order_details[OrderID],orders[[#This Row],[OrderID]],order_details[Gross Profit])</f>
        <v>401.2</v>
      </c>
      <c r="Q7" s="8">
        <f>orders[[#This Row],[Total Gross Profit]]-orders[[#This Row],[Freight]]</f>
        <v>343.03</v>
      </c>
    </row>
    <row r="8" spans="1:19" x14ac:dyDescent="0.25">
      <c r="A8">
        <v>10254</v>
      </c>
      <c r="B8" t="s">
        <v>154</v>
      </c>
      <c r="C8">
        <v>5</v>
      </c>
      <c r="D8" s="1">
        <v>34557</v>
      </c>
      <c r="E8" s="1">
        <v>34585</v>
      </c>
      <c r="F8" s="1">
        <v>34569</v>
      </c>
      <c r="G8">
        <v>2</v>
      </c>
      <c r="H8" s="8">
        <v>22.98</v>
      </c>
      <c r="I8" t="s">
        <v>155</v>
      </c>
      <c r="J8" t="s">
        <v>869</v>
      </c>
      <c r="K8" t="s">
        <v>158</v>
      </c>
      <c r="L8" t="s">
        <v>868</v>
      </c>
      <c r="M8" t="s">
        <v>159</v>
      </c>
      <c r="N8" t="s">
        <v>160</v>
      </c>
      <c r="O8" s="8">
        <f>SUMIF(order_details[OrderID],orders[[#This Row],[OrderID]],order_details[Total revenue])</f>
        <v>695.77499999999998</v>
      </c>
      <c r="P8" s="8">
        <f>SUMIF(order_details[OrderID],orders[[#This Row],[OrderID]],order_details[Gross Profit])</f>
        <v>70.574999999999989</v>
      </c>
      <c r="Q8" s="8">
        <f>orders[[#This Row],[Total Gross Profit]]-orders[[#This Row],[Freight]]</f>
        <v>47.594999999999985</v>
      </c>
    </row>
    <row r="9" spans="1:19" x14ac:dyDescent="0.25">
      <c r="A9">
        <v>10255</v>
      </c>
      <c r="B9" t="s">
        <v>583</v>
      </c>
      <c r="C9">
        <v>9</v>
      </c>
      <c r="D9" s="1">
        <v>34558</v>
      </c>
      <c r="E9" s="1">
        <v>34586</v>
      </c>
      <c r="F9" s="1">
        <v>34561</v>
      </c>
      <c r="G9">
        <v>3</v>
      </c>
      <c r="H9" s="8">
        <v>148.33000000000001</v>
      </c>
      <c r="I9" t="s">
        <v>584</v>
      </c>
      <c r="J9" t="s">
        <v>870</v>
      </c>
      <c r="K9" t="s">
        <v>587</v>
      </c>
      <c r="L9" t="s">
        <v>868</v>
      </c>
      <c r="M9" t="s">
        <v>871</v>
      </c>
      <c r="N9" t="s">
        <v>160</v>
      </c>
      <c r="O9" s="8">
        <f>SUMIF(order_details[OrderID],orders[[#This Row],[OrderID]],order_details[Total revenue])</f>
        <v>3115.75</v>
      </c>
      <c r="P9" s="8">
        <f>SUMIF(order_details[OrderID],orders[[#This Row],[OrderID]],order_details[Gross Profit])</f>
        <v>625.25</v>
      </c>
      <c r="Q9" s="8">
        <f>orders[[#This Row],[Total Gross Profit]]-orders[[#This Row],[Freight]]</f>
        <v>476.91999999999996</v>
      </c>
    </row>
    <row r="10" spans="1:19" x14ac:dyDescent="0.25">
      <c r="A10">
        <v>10256</v>
      </c>
      <c r="B10" t="s">
        <v>737</v>
      </c>
      <c r="C10">
        <v>3</v>
      </c>
      <c r="D10" s="1">
        <v>34561</v>
      </c>
      <c r="E10" s="1">
        <v>34589</v>
      </c>
      <c r="F10" s="1">
        <v>34563</v>
      </c>
      <c r="G10">
        <v>2</v>
      </c>
      <c r="H10" s="8">
        <v>13.97</v>
      </c>
      <c r="I10" t="s">
        <v>738</v>
      </c>
      <c r="J10" t="s">
        <v>740</v>
      </c>
      <c r="K10" t="s">
        <v>741</v>
      </c>
      <c r="L10" t="s">
        <v>168</v>
      </c>
      <c r="M10" t="s">
        <v>742</v>
      </c>
      <c r="N10" t="s">
        <v>170</v>
      </c>
      <c r="O10" s="8">
        <f>SUMIF(order_details[OrderID],orders[[#This Row],[OrderID]],order_details[Total revenue])</f>
        <v>648</v>
      </c>
      <c r="P10" s="8">
        <f>SUMIF(order_details[OrderID],orders[[#This Row],[OrderID]],order_details[Gross Profit])</f>
        <v>130.19999999999996</v>
      </c>
      <c r="Q10" s="8">
        <f>orders[[#This Row],[Total Gross Profit]]-orders[[#This Row],[Freight]]</f>
        <v>116.22999999999996</v>
      </c>
    </row>
    <row r="11" spans="1:19" x14ac:dyDescent="0.25">
      <c r="A11">
        <v>10257</v>
      </c>
      <c r="B11" t="s">
        <v>324</v>
      </c>
      <c r="C11">
        <v>4</v>
      </c>
      <c r="D11" s="1">
        <v>34562</v>
      </c>
      <c r="E11" s="1">
        <v>34590</v>
      </c>
      <c r="F11" s="1">
        <v>34568</v>
      </c>
      <c r="G11">
        <v>3</v>
      </c>
      <c r="H11" s="8">
        <v>81.91</v>
      </c>
      <c r="I11" t="s">
        <v>325</v>
      </c>
      <c r="J11" t="s">
        <v>327</v>
      </c>
      <c r="K11" t="s">
        <v>328</v>
      </c>
      <c r="L11" t="s">
        <v>329</v>
      </c>
      <c r="M11" t="s">
        <v>330</v>
      </c>
      <c r="N11" t="s">
        <v>312</v>
      </c>
      <c r="O11" s="8">
        <f>SUMIF(order_details[OrderID],orders[[#This Row],[OrderID]],order_details[Total revenue])</f>
        <v>1400.5</v>
      </c>
      <c r="P11" s="8">
        <f>SUMIF(order_details[OrderID],orders[[#This Row],[OrderID]],order_details[Gross Profit])</f>
        <v>280.59999999999991</v>
      </c>
      <c r="Q11" s="8">
        <f>orders[[#This Row],[Total Gross Profit]]-orders[[#This Row],[Freight]]</f>
        <v>198.68999999999991</v>
      </c>
    </row>
    <row r="12" spans="1:19" x14ac:dyDescent="0.25">
      <c r="A12">
        <v>10258</v>
      </c>
      <c r="B12" t="s">
        <v>202</v>
      </c>
      <c r="C12">
        <v>1</v>
      </c>
      <c r="D12" s="1">
        <v>34563</v>
      </c>
      <c r="E12" s="1">
        <v>34591</v>
      </c>
      <c r="F12" s="1">
        <v>34569</v>
      </c>
      <c r="G12">
        <v>1</v>
      </c>
      <c r="H12" s="8">
        <v>140.51</v>
      </c>
      <c r="I12" t="s">
        <v>203</v>
      </c>
      <c r="J12" t="s">
        <v>206</v>
      </c>
      <c r="K12" t="s">
        <v>207</v>
      </c>
      <c r="L12" t="s">
        <v>868</v>
      </c>
      <c r="M12" t="s">
        <v>208</v>
      </c>
      <c r="N12" t="s">
        <v>209</v>
      </c>
      <c r="O12" s="8">
        <f>SUMIF(order_details[OrderID],orders[[#This Row],[OrderID]],order_details[Total revenue])</f>
        <v>2023.8000000000002</v>
      </c>
      <c r="P12" s="8">
        <f>SUMIF(order_details[OrderID],orders[[#This Row],[OrderID]],order_details[Gross Profit])</f>
        <v>226.20000000000022</v>
      </c>
      <c r="Q12" s="8">
        <f>orders[[#This Row],[Total Gross Profit]]-orders[[#This Row],[Freight]]</f>
        <v>85.690000000000225</v>
      </c>
    </row>
    <row r="13" spans="1:19" x14ac:dyDescent="0.25">
      <c r="A13">
        <v>10259</v>
      </c>
      <c r="B13" t="s">
        <v>147</v>
      </c>
      <c r="C13">
        <v>4</v>
      </c>
      <c r="D13" s="1">
        <v>34564</v>
      </c>
      <c r="E13" s="1">
        <v>34592</v>
      </c>
      <c r="F13" s="1">
        <v>34571</v>
      </c>
      <c r="G13">
        <v>3</v>
      </c>
      <c r="H13" s="8">
        <v>3.25</v>
      </c>
      <c r="I13" t="s">
        <v>148</v>
      </c>
      <c r="J13" t="s">
        <v>150</v>
      </c>
      <c r="K13" t="s">
        <v>55</v>
      </c>
      <c r="L13" t="s">
        <v>868</v>
      </c>
      <c r="M13" t="s">
        <v>151</v>
      </c>
      <c r="N13" t="s">
        <v>57</v>
      </c>
      <c r="O13" s="8">
        <f>SUMIF(order_details[OrderID],orders[[#This Row],[OrderID]],order_details[Total revenue])</f>
        <v>126</v>
      </c>
      <c r="P13" s="8">
        <f>SUMIF(order_details[OrderID],orders[[#This Row],[OrderID]],order_details[Gross Profit])</f>
        <v>25.2</v>
      </c>
      <c r="Q13" s="8">
        <f>orders[[#This Row],[Total Gross Profit]]-orders[[#This Row],[Freight]]</f>
        <v>21.95</v>
      </c>
    </row>
    <row r="14" spans="1:19" x14ac:dyDescent="0.25">
      <c r="A14">
        <v>10260</v>
      </c>
      <c r="B14" t="s">
        <v>496</v>
      </c>
      <c r="C14">
        <v>4</v>
      </c>
      <c r="D14" s="1">
        <v>34565</v>
      </c>
      <c r="E14" s="1">
        <v>34593</v>
      </c>
      <c r="F14" s="1">
        <v>34575</v>
      </c>
      <c r="G14">
        <v>1</v>
      </c>
      <c r="H14" s="8">
        <v>55.09</v>
      </c>
      <c r="I14" t="s">
        <v>497</v>
      </c>
      <c r="J14" t="s">
        <v>499</v>
      </c>
      <c r="K14" t="s">
        <v>500</v>
      </c>
      <c r="L14" t="s">
        <v>868</v>
      </c>
      <c r="M14" t="s">
        <v>501</v>
      </c>
      <c r="N14" t="s">
        <v>47</v>
      </c>
      <c r="O14" s="8">
        <f>SUMIF(order_details[OrderID],orders[[#This Row],[OrderID]],order_details[Total revenue])</f>
        <v>1881.675</v>
      </c>
      <c r="P14" s="8">
        <f>SUMIF(order_details[OrderID],orders[[#This Row],[OrderID]],order_details[Gross Profit])</f>
        <v>185.87499999999997</v>
      </c>
      <c r="Q14" s="8">
        <f>orders[[#This Row],[Total Gross Profit]]-orders[[#This Row],[Freight]]</f>
        <v>130.78499999999997</v>
      </c>
    </row>
    <row r="15" spans="1:19" x14ac:dyDescent="0.25">
      <c r="A15">
        <v>10261</v>
      </c>
      <c r="B15" t="s">
        <v>533</v>
      </c>
      <c r="C15">
        <v>4</v>
      </c>
      <c r="D15" s="1">
        <v>34565</v>
      </c>
      <c r="E15" s="1">
        <v>34593</v>
      </c>
      <c r="F15" s="1">
        <v>34576</v>
      </c>
      <c r="G15">
        <v>2</v>
      </c>
      <c r="H15" s="8">
        <v>3.05</v>
      </c>
      <c r="I15" t="s">
        <v>534</v>
      </c>
      <c r="J15" t="s">
        <v>536</v>
      </c>
      <c r="K15" t="s">
        <v>319</v>
      </c>
      <c r="L15" t="s">
        <v>320</v>
      </c>
      <c r="M15" t="s">
        <v>537</v>
      </c>
      <c r="N15" t="s">
        <v>170</v>
      </c>
      <c r="O15" s="8">
        <f>SUMIF(order_details[OrderID],orders[[#This Row],[OrderID]],order_details[Total revenue])</f>
        <v>560</v>
      </c>
      <c r="P15" s="8">
        <f>SUMIF(order_details[OrderID],orders[[#This Row],[OrderID]],order_details[Gross Profit])</f>
        <v>112</v>
      </c>
      <c r="Q15" s="8">
        <f>orders[[#This Row],[Total Gross Profit]]-orders[[#This Row],[Freight]]</f>
        <v>108.95</v>
      </c>
    </row>
    <row r="16" spans="1:19" x14ac:dyDescent="0.25">
      <c r="A16">
        <v>10262</v>
      </c>
      <c r="B16" t="s">
        <v>559</v>
      </c>
      <c r="C16">
        <v>8</v>
      </c>
      <c r="D16" s="1">
        <v>34568</v>
      </c>
      <c r="E16" s="1">
        <v>34596</v>
      </c>
      <c r="F16" s="1">
        <v>34571</v>
      </c>
      <c r="G16">
        <v>3</v>
      </c>
      <c r="H16" s="8">
        <v>48.29</v>
      </c>
      <c r="I16" t="s">
        <v>560</v>
      </c>
      <c r="J16" t="s">
        <v>563</v>
      </c>
      <c r="K16" t="s">
        <v>564</v>
      </c>
      <c r="L16" t="s">
        <v>565</v>
      </c>
      <c r="M16" t="s">
        <v>566</v>
      </c>
      <c r="N16" t="s">
        <v>303</v>
      </c>
      <c r="O16" s="8">
        <f>SUMIF(order_details[OrderID],orders[[#This Row],[OrderID]],order_details[Total revenue])</f>
        <v>730.96</v>
      </c>
      <c r="P16" s="8">
        <f>SUMIF(order_details[OrderID],orders[[#This Row],[OrderID]],order_details[Gross Profit])</f>
        <v>218.96000000000004</v>
      </c>
      <c r="Q16" s="8">
        <f>orders[[#This Row],[Total Gross Profit]]-orders[[#This Row],[Freight]]</f>
        <v>170.67000000000004</v>
      </c>
    </row>
    <row r="17" spans="1:17" x14ac:dyDescent="0.25">
      <c r="A17">
        <v>10263</v>
      </c>
      <c r="B17" t="s">
        <v>202</v>
      </c>
      <c r="C17">
        <v>9</v>
      </c>
      <c r="D17" s="1">
        <v>34569</v>
      </c>
      <c r="E17" s="1">
        <v>34597</v>
      </c>
      <c r="F17" s="1">
        <v>34577</v>
      </c>
      <c r="G17">
        <v>3</v>
      </c>
      <c r="H17" s="8">
        <v>146.06</v>
      </c>
      <c r="I17" t="s">
        <v>203</v>
      </c>
      <c r="J17" t="s">
        <v>206</v>
      </c>
      <c r="K17" t="s">
        <v>207</v>
      </c>
      <c r="L17" t="s">
        <v>868</v>
      </c>
      <c r="M17" t="s">
        <v>208</v>
      </c>
      <c r="N17" t="s">
        <v>209</v>
      </c>
      <c r="O17" s="8">
        <f>SUMIF(order_details[OrderID],orders[[#This Row],[OrderID]],order_details[Total revenue])</f>
        <v>2346.3000000000002</v>
      </c>
      <c r="P17" s="8">
        <f>SUMIF(order_details[OrderID],orders[[#This Row],[OrderID]],order_details[Gross Profit])</f>
        <v>-118.50000000000004</v>
      </c>
      <c r="Q17" s="8">
        <f>orders[[#This Row],[Total Gross Profit]]-orders[[#This Row],[Freight]]</f>
        <v>-264.56000000000006</v>
      </c>
    </row>
    <row r="18" spans="1:17" x14ac:dyDescent="0.25">
      <c r="A18">
        <v>10264</v>
      </c>
      <c r="B18" t="s">
        <v>235</v>
      </c>
      <c r="C18">
        <v>6</v>
      </c>
      <c r="D18" s="1">
        <v>34570</v>
      </c>
      <c r="E18" s="1">
        <v>34598</v>
      </c>
      <c r="F18" s="1">
        <v>34600</v>
      </c>
      <c r="G18">
        <v>3</v>
      </c>
      <c r="H18" s="8">
        <v>3.67</v>
      </c>
      <c r="I18" t="s">
        <v>236</v>
      </c>
      <c r="J18" t="s">
        <v>238</v>
      </c>
      <c r="K18" t="s">
        <v>239</v>
      </c>
      <c r="L18" t="s">
        <v>868</v>
      </c>
      <c r="M18" t="s">
        <v>240</v>
      </c>
      <c r="N18" t="s">
        <v>82</v>
      </c>
      <c r="O18" s="8">
        <f>SUMIF(order_details[OrderID],orders[[#This Row],[OrderID]],order_details[Total revenue])</f>
        <v>870.0625</v>
      </c>
      <c r="P18" s="8">
        <f>SUMIF(order_details[OrderID],orders[[#This Row],[OrderID]],order_details[Gross Profit])</f>
        <v>145.56250000000003</v>
      </c>
      <c r="Q18" s="8">
        <f>orders[[#This Row],[Total Gross Profit]]-orders[[#This Row],[Freight]]</f>
        <v>141.89250000000004</v>
      </c>
    </row>
    <row r="19" spans="1:17" x14ac:dyDescent="0.25">
      <c r="A19">
        <v>10265</v>
      </c>
      <c r="B19" t="s">
        <v>93</v>
      </c>
      <c r="C19">
        <v>2</v>
      </c>
      <c r="D19" s="1">
        <v>34571</v>
      </c>
      <c r="E19" s="1">
        <v>34599</v>
      </c>
      <c r="F19" s="1">
        <v>34589</v>
      </c>
      <c r="G19">
        <v>1</v>
      </c>
      <c r="H19" s="8">
        <v>55.28</v>
      </c>
      <c r="I19" t="s">
        <v>94</v>
      </c>
      <c r="J19" t="s">
        <v>97</v>
      </c>
      <c r="K19" t="s">
        <v>98</v>
      </c>
      <c r="L19" t="s">
        <v>868</v>
      </c>
      <c r="M19" t="s">
        <v>99</v>
      </c>
      <c r="N19" t="s">
        <v>100</v>
      </c>
      <c r="O19" s="8">
        <f>SUMIF(order_details[OrderID],orders[[#This Row],[OrderID]],order_details[Total revenue])</f>
        <v>1470</v>
      </c>
      <c r="P19" s="8">
        <f>SUMIF(order_details[OrderID],orders[[#This Row],[OrderID]],order_details[Gross Profit])</f>
        <v>342</v>
      </c>
      <c r="Q19" s="8">
        <f>orders[[#This Row],[Total Gross Profit]]-orders[[#This Row],[Freight]]</f>
        <v>286.72000000000003</v>
      </c>
    </row>
    <row r="20" spans="1:17" x14ac:dyDescent="0.25">
      <c r="A20">
        <v>10266</v>
      </c>
      <c r="B20" t="s">
        <v>729</v>
      </c>
      <c r="C20">
        <v>3</v>
      </c>
      <c r="D20" s="1">
        <v>34572</v>
      </c>
      <c r="E20" s="1">
        <v>34614</v>
      </c>
      <c r="F20" s="1">
        <v>34577</v>
      </c>
      <c r="G20">
        <v>3</v>
      </c>
      <c r="H20" s="8">
        <v>25.73</v>
      </c>
      <c r="I20" t="s">
        <v>730</v>
      </c>
      <c r="J20" t="s">
        <v>732</v>
      </c>
      <c r="K20" t="s">
        <v>733</v>
      </c>
      <c r="L20" t="s">
        <v>868</v>
      </c>
      <c r="M20" t="s">
        <v>734</v>
      </c>
      <c r="N20" t="s">
        <v>735</v>
      </c>
      <c r="O20" s="8">
        <f>SUMIF(order_details[OrderID],orders[[#This Row],[OrderID]],order_details[Total revenue])</f>
        <v>433.2</v>
      </c>
      <c r="P20" s="8">
        <f>SUMIF(order_details[OrderID],orders[[#This Row],[OrderID]],order_details[Gross Profit])</f>
        <v>68.400000000000034</v>
      </c>
      <c r="Q20" s="8">
        <f>orders[[#This Row],[Total Gross Profit]]-orders[[#This Row],[Freight]]</f>
        <v>42.67000000000003</v>
      </c>
    </row>
    <row r="21" spans="1:17" x14ac:dyDescent="0.25">
      <c r="A21">
        <v>10267</v>
      </c>
      <c r="B21" t="s">
        <v>242</v>
      </c>
      <c r="C21">
        <v>4</v>
      </c>
      <c r="D21" s="1">
        <v>34575</v>
      </c>
      <c r="E21" s="1">
        <v>34603</v>
      </c>
      <c r="F21" s="1">
        <v>34583</v>
      </c>
      <c r="G21">
        <v>1</v>
      </c>
      <c r="H21" s="8">
        <v>208.58</v>
      </c>
      <c r="I21" t="s">
        <v>243</v>
      </c>
      <c r="J21" t="s">
        <v>245</v>
      </c>
      <c r="K21" t="s">
        <v>246</v>
      </c>
      <c r="L21" t="s">
        <v>868</v>
      </c>
      <c r="M21" t="s">
        <v>247</v>
      </c>
      <c r="N21" t="s">
        <v>47</v>
      </c>
      <c r="O21" s="8">
        <f>SUMIF(order_details[OrderID],orders[[#This Row],[OrderID]],order_details[Total revenue])</f>
        <v>4422</v>
      </c>
      <c r="P21" s="8">
        <f>SUMIF(order_details[OrderID],orders[[#This Row],[OrderID]],order_details[Gross Profit])</f>
        <v>391</v>
      </c>
      <c r="Q21" s="8">
        <f>orders[[#This Row],[Total Gross Profit]]-orders[[#This Row],[Freight]]</f>
        <v>182.42</v>
      </c>
    </row>
    <row r="22" spans="1:17" x14ac:dyDescent="0.25">
      <c r="A22">
        <v>10268</v>
      </c>
      <c r="B22" t="s">
        <v>305</v>
      </c>
      <c r="C22">
        <v>8</v>
      </c>
      <c r="D22" s="1">
        <v>34576</v>
      </c>
      <c r="E22" s="1">
        <v>34604</v>
      </c>
      <c r="F22" s="1">
        <v>34579</v>
      </c>
      <c r="G22">
        <v>3</v>
      </c>
      <c r="H22" s="8">
        <v>66.290000000000006</v>
      </c>
      <c r="I22" t="s">
        <v>306</v>
      </c>
      <c r="J22" t="s">
        <v>308</v>
      </c>
      <c r="K22" t="s">
        <v>309</v>
      </c>
      <c r="L22" t="s">
        <v>310</v>
      </c>
      <c r="M22" t="s">
        <v>311</v>
      </c>
      <c r="N22" t="s">
        <v>312</v>
      </c>
      <c r="O22" s="8">
        <f>SUMIF(order_details[OrderID],orders[[#This Row],[OrderID]],order_details[Total revenue])</f>
        <v>1377.1000000000001</v>
      </c>
      <c r="P22" s="8">
        <f>SUMIF(order_details[OrderID],orders[[#This Row],[OrderID]],order_details[Gross Profit])</f>
        <v>275.90000000000003</v>
      </c>
      <c r="Q22" s="8">
        <f>orders[[#This Row],[Total Gross Profit]]-orders[[#This Row],[Freight]]</f>
        <v>209.61</v>
      </c>
    </row>
    <row r="23" spans="1:17" x14ac:dyDescent="0.25">
      <c r="A23">
        <v>10269</v>
      </c>
      <c r="B23" t="s">
        <v>744</v>
      </c>
      <c r="C23">
        <v>5</v>
      </c>
      <c r="D23" s="1">
        <v>34577</v>
      </c>
      <c r="E23" s="1">
        <v>34591</v>
      </c>
      <c r="F23" s="1">
        <v>34586</v>
      </c>
      <c r="G23">
        <v>1</v>
      </c>
      <c r="H23" s="8">
        <v>4.5599999999999996</v>
      </c>
      <c r="I23" t="s">
        <v>745</v>
      </c>
      <c r="J23" t="s">
        <v>872</v>
      </c>
      <c r="K23" t="s">
        <v>748</v>
      </c>
      <c r="L23" t="s">
        <v>395</v>
      </c>
      <c r="M23" t="s">
        <v>873</v>
      </c>
      <c r="N23" t="s">
        <v>303</v>
      </c>
      <c r="O23" s="8">
        <f>SUMIF(order_details[OrderID],orders[[#This Row],[OrderID]],order_details[Total revenue])</f>
        <v>803.69999999999993</v>
      </c>
      <c r="P23" s="8">
        <f>SUMIF(order_details[OrderID],orders[[#This Row],[OrderID]],order_details[Gross Profit])</f>
        <v>127.69999999999989</v>
      </c>
      <c r="Q23" s="8">
        <f>orders[[#This Row],[Total Gross Profit]]-orders[[#This Row],[Freight]]</f>
        <v>123.13999999999989</v>
      </c>
    </row>
    <row r="24" spans="1:17" x14ac:dyDescent="0.25">
      <c r="A24">
        <v>10270</v>
      </c>
      <c r="B24" t="s">
        <v>729</v>
      </c>
      <c r="C24">
        <v>1</v>
      </c>
      <c r="D24" s="1">
        <v>34578</v>
      </c>
      <c r="E24" s="1">
        <v>34606</v>
      </c>
      <c r="F24" s="1">
        <v>34579</v>
      </c>
      <c r="G24">
        <v>1</v>
      </c>
      <c r="H24" s="8">
        <v>136.54</v>
      </c>
      <c r="I24" t="s">
        <v>730</v>
      </c>
      <c r="J24" t="s">
        <v>732</v>
      </c>
      <c r="K24" t="s">
        <v>733</v>
      </c>
      <c r="L24" t="s">
        <v>868</v>
      </c>
      <c r="M24" t="s">
        <v>734</v>
      </c>
      <c r="N24" t="s">
        <v>735</v>
      </c>
      <c r="O24" s="8">
        <f>SUMIF(order_details[OrderID],orders[[#This Row],[OrderID]],order_details[Total revenue])</f>
        <v>1720</v>
      </c>
      <c r="P24" s="8">
        <f>SUMIF(order_details[OrderID],orders[[#This Row],[OrderID]],order_details[Gross Profit])</f>
        <v>344.00000000000011</v>
      </c>
      <c r="Q24" s="8">
        <f>orders[[#This Row],[Total Gross Profit]]-orders[[#This Row],[Freight]]</f>
        <v>207.46000000000012</v>
      </c>
    </row>
    <row r="25" spans="1:17" x14ac:dyDescent="0.25">
      <c r="A25">
        <v>10271</v>
      </c>
      <c r="B25" t="s">
        <v>637</v>
      </c>
      <c r="C25">
        <v>6</v>
      </c>
      <c r="D25" s="1">
        <v>34578</v>
      </c>
      <c r="E25" s="1">
        <v>34606</v>
      </c>
      <c r="F25" s="1">
        <v>34607</v>
      </c>
      <c r="G25">
        <v>2</v>
      </c>
      <c r="H25" s="8">
        <v>4.54</v>
      </c>
      <c r="I25" t="s">
        <v>638</v>
      </c>
      <c r="J25" t="s">
        <v>640</v>
      </c>
      <c r="K25" t="s">
        <v>641</v>
      </c>
      <c r="L25" t="s">
        <v>642</v>
      </c>
      <c r="M25" t="s">
        <v>643</v>
      </c>
      <c r="N25" t="s">
        <v>303</v>
      </c>
      <c r="O25" s="8">
        <f>SUMIF(order_details[OrderID],orders[[#This Row],[OrderID]],order_details[Total revenue])</f>
        <v>60</v>
      </c>
      <c r="P25" s="8">
        <f>SUMIF(order_details[OrderID],orders[[#This Row],[OrderID]],order_details[Gross Profit])</f>
        <v>12</v>
      </c>
      <c r="Q25" s="8">
        <f>orders[[#This Row],[Total Gross Profit]]-orders[[#This Row],[Freight]]</f>
        <v>7.46</v>
      </c>
    </row>
    <row r="26" spans="1:17" x14ac:dyDescent="0.25">
      <c r="A26">
        <v>10272</v>
      </c>
      <c r="B26" t="s">
        <v>559</v>
      </c>
      <c r="C26">
        <v>6</v>
      </c>
      <c r="D26" s="1">
        <v>34579</v>
      </c>
      <c r="E26" s="1">
        <v>34607</v>
      </c>
      <c r="F26" s="1">
        <v>34583</v>
      </c>
      <c r="G26">
        <v>2</v>
      </c>
      <c r="H26" s="8">
        <v>98.03</v>
      </c>
      <c r="I26" t="s">
        <v>560</v>
      </c>
      <c r="J26" t="s">
        <v>563</v>
      </c>
      <c r="K26" t="s">
        <v>564</v>
      </c>
      <c r="L26" t="s">
        <v>565</v>
      </c>
      <c r="M26" t="s">
        <v>566</v>
      </c>
      <c r="N26" t="s">
        <v>303</v>
      </c>
      <c r="O26" s="8">
        <f>SUMIF(order_details[OrderID],orders[[#This Row],[OrderID]],order_details[Total revenue])</f>
        <v>1821.1999999999998</v>
      </c>
      <c r="P26" s="8">
        <f>SUMIF(order_details[OrderID],orders[[#This Row],[OrderID]],order_details[Gross Profit])</f>
        <v>445.19999999999993</v>
      </c>
      <c r="Q26" s="8">
        <f>orders[[#This Row],[Total Gross Profit]]-orders[[#This Row],[Freight]]</f>
        <v>347.16999999999996</v>
      </c>
    </row>
    <row r="27" spans="1:17" x14ac:dyDescent="0.25">
      <c r="A27">
        <v>10273</v>
      </c>
      <c r="B27" t="s">
        <v>546</v>
      </c>
      <c r="C27">
        <v>3</v>
      </c>
      <c r="D27" s="1">
        <v>34582</v>
      </c>
      <c r="E27" s="1">
        <v>34610</v>
      </c>
      <c r="F27" s="1">
        <v>34589</v>
      </c>
      <c r="G27">
        <v>3</v>
      </c>
      <c r="H27" s="8">
        <v>76.069999999999993</v>
      </c>
      <c r="I27" t="s">
        <v>547</v>
      </c>
      <c r="J27" t="s">
        <v>549</v>
      </c>
      <c r="K27" t="s">
        <v>550</v>
      </c>
      <c r="L27" t="s">
        <v>868</v>
      </c>
      <c r="M27" t="s">
        <v>551</v>
      </c>
      <c r="N27" t="s">
        <v>47</v>
      </c>
      <c r="O27" s="8">
        <f>SUMIF(order_details[OrderID],orders[[#This Row],[OrderID]],order_details[Total revenue])</f>
        <v>2548.0249999999996</v>
      </c>
      <c r="P27" s="8">
        <f>SUMIF(order_details[OrderID],orders[[#This Row],[OrderID]],order_details[Gross Profit])</f>
        <v>435.62499999999972</v>
      </c>
      <c r="Q27" s="8">
        <f>orders[[#This Row],[Total Gross Profit]]-orders[[#This Row],[Freight]]</f>
        <v>359.55499999999972</v>
      </c>
    </row>
    <row r="28" spans="1:17" x14ac:dyDescent="0.25">
      <c r="A28">
        <v>10274</v>
      </c>
      <c r="B28" t="s">
        <v>713</v>
      </c>
      <c r="C28">
        <v>6</v>
      </c>
      <c r="D28" s="1">
        <v>34583</v>
      </c>
      <c r="E28" s="1">
        <v>34611</v>
      </c>
      <c r="F28" s="1">
        <v>34593</v>
      </c>
      <c r="G28">
        <v>1</v>
      </c>
      <c r="H28" s="8">
        <v>6.01</v>
      </c>
      <c r="I28" t="s">
        <v>714</v>
      </c>
      <c r="J28" t="s">
        <v>716</v>
      </c>
      <c r="K28" t="s">
        <v>717</v>
      </c>
      <c r="L28" t="s">
        <v>868</v>
      </c>
      <c r="M28" t="s">
        <v>718</v>
      </c>
      <c r="N28" t="s">
        <v>100</v>
      </c>
      <c r="O28" s="8">
        <f>SUMIF(order_details[OrderID],orders[[#This Row],[OrderID]],order_details[Total revenue])</f>
        <v>673.59999999999991</v>
      </c>
      <c r="P28" s="8">
        <f>SUMIF(order_details[OrderID],orders[[#This Row],[OrderID]],order_details[Gross Profit])</f>
        <v>135</v>
      </c>
      <c r="Q28" s="8">
        <f>orders[[#This Row],[Total Gross Profit]]-orders[[#This Row],[Freight]]</f>
        <v>128.99</v>
      </c>
    </row>
    <row r="29" spans="1:17" x14ac:dyDescent="0.25">
      <c r="A29">
        <v>10275</v>
      </c>
      <c r="B29" t="s">
        <v>441</v>
      </c>
      <c r="C29">
        <v>1</v>
      </c>
      <c r="D29" s="1">
        <v>34584</v>
      </c>
      <c r="E29" s="1">
        <v>34612</v>
      </c>
      <c r="F29" s="1">
        <v>34586</v>
      </c>
      <c r="G29">
        <v>1</v>
      </c>
      <c r="H29" s="8">
        <v>26.93</v>
      </c>
      <c r="I29" t="s">
        <v>442</v>
      </c>
      <c r="J29" t="s">
        <v>444</v>
      </c>
      <c r="K29" t="s">
        <v>445</v>
      </c>
      <c r="L29" t="s">
        <v>868</v>
      </c>
      <c r="M29" t="s">
        <v>446</v>
      </c>
      <c r="N29" t="s">
        <v>262</v>
      </c>
      <c r="O29" s="8">
        <f>SUMIF(order_details[OrderID],orders[[#This Row],[OrderID]],order_details[Total revenue])</f>
        <v>364.8</v>
      </c>
      <c r="P29" s="8">
        <f>SUMIF(order_details[OrderID],orders[[#This Row],[OrderID]],order_details[Gross Profit])</f>
        <v>57.599999999999994</v>
      </c>
      <c r="Q29" s="8">
        <f>orders[[#This Row],[Total Gross Profit]]-orders[[#This Row],[Freight]]</f>
        <v>30.669999999999995</v>
      </c>
    </row>
    <row r="30" spans="1:17" x14ac:dyDescent="0.25">
      <c r="A30">
        <v>10276</v>
      </c>
      <c r="B30" t="s">
        <v>677</v>
      </c>
      <c r="C30">
        <v>8</v>
      </c>
      <c r="D30" s="1">
        <v>34585</v>
      </c>
      <c r="E30" s="1">
        <v>34599</v>
      </c>
      <c r="F30" s="1">
        <v>34591</v>
      </c>
      <c r="G30">
        <v>3</v>
      </c>
      <c r="H30" s="8">
        <v>13.84</v>
      </c>
      <c r="I30" t="s">
        <v>678</v>
      </c>
      <c r="J30" t="s">
        <v>680</v>
      </c>
      <c r="K30" t="s">
        <v>55</v>
      </c>
      <c r="L30" t="s">
        <v>868</v>
      </c>
      <c r="M30" t="s">
        <v>516</v>
      </c>
      <c r="N30" t="s">
        <v>57</v>
      </c>
      <c r="O30" s="8">
        <f>SUMIF(order_details[OrderID],orders[[#This Row],[OrderID]],order_details[Total revenue])</f>
        <v>525</v>
      </c>
      <c r="P30" s="8">
        <f>SUMIF(order_details[OrderID],orders[[#This Row],[OrderID]],order_details[Gross Profit])</f>
        <v>104.99999999999999</v>
      </c>
      <c r="Q30" s="8">
        <f>orders[[#This Row],[Total Gross Profit]]-orders[[#This Row],[Freight]]</f>
        <v>91.159999999999982</v>
      </c>
    </row>
    <row r="31" spans="1:17" x14ac:dyDescent="0.25">
      <c r="A31">
        <v>10277</v>
      </c>
      <c r="B31" t="s">
        <v>467</v>
      </c>
      <c r="C31">
        <v>2</v>
      </c>
      <c r="D31" s="1">
        <v>34586</v>
      </c>
      <c r="E31" s="1">
        <v>34614</v>
      </c>
      <c r="F31" s="1">
        <v>34590</v>
      </c>
      <c r="G31">
        <v>3</v>
      </c>
      <c r="H31" s="8">
        <v>125.77</v>
      </c>
      <c r="I31" t="s">
        <v>468</v>
      </c>
      <c r="J31" t="s">
        <v>470</v>
      </c>
      <c r="K31" t="s">
        <v>471</v>
      </c>
      <c r="L31" t="s">
        <v>868</v>
      </c>
      <c r="M31" t="s">
        <v>472</v>
      </c>
      <c r="N31" t="s">
        <v>47</v>
      </c>
      <c r="O31" s="8">
        <f>SUMIF(order_details[OrderID],orders[[#This Row],[OrderID]],order_details[Total revenue])</f>
        <v>1503.6</v>
      </c>
      <c r="P31" s="8">
        <f>SUMIF(order_details[OrderID],orders[[#This Row],[OrderID]],order_details[Gross Profit])</f>
        <v>302.80000000000007</v>
      </c>
      <c r="Q31" s="8">
        <f>orders[[#This Row],[Total Gross Profit]]-orders[[#This Row],[Freight]]</f>
        <v>177.03000000000009</v>
      </c>
    </row>
    <row r="32" spans="1:17" x14ac:dyDescent="0.25">
      <c r="A32">
        <v>10278</v>
      </c>
      <c r="B32" t="s">
        <v>75</v>
      </c>
      <c r="C32">
        <v>8</v>
      </c>
      <c r="D32" s="1">
        <v>34589</v>
      </c>
      <c r="E32" s="1">
        <v>34617</v>
      </c>
      <c r="F32" s="1">
        <v>34593</v>
      </c>
      <c r="G32">
        <v>2</v>
      </c>
      <c r="H32" s="8">
        <v>92.69</v>
      </c>
      <c r="I32" t="s">
        <v>76</v>
      </c>
      <c r="J32" t="s">
        <v>79</v>
      </c>
      <c r="K32" t="s">
        <v>80</v>
      </c>
      <c r="L32" t="s">
        <v>868</v>
      </c>
      <c r="M32" t="s">
        <v>81</v>
      </c>
      <c r="N32" t="s">
        <v>82</v>
      </c>
      <c r="O32" s="8">
        <f>SUMIF(order_details[OrderID],orders[[#This Row],[OrderID]],order_details[Total revenue])</f>
        <v>1862.4</v>
      </c>
      <c r="P32" s="8">
        <f>SUMIF(order_details[OrderID],orders[[#This Row],[OrderID]],order_details[Gross Profit])</f>
        <v>483.19999999999993</v>
      </c>
      <c r="Q32" s="8">
        <f>orders[[#This Row],[Total Gross Profit]]-orders[[#This Row],[Freight]]</f>
        <v>390.50999999999993</v>
      </c>
    </row>
    <row r="33" spans="1:17" x14ac:dyDescent="0.25">
      <c r="A33">
        <v>10279</v>
      </c>
      <c r="B33" t="s">
        <v>399</v>
      </c>
      <c r="C33">
        <v>8</v>
      </c>
      <c r="D33" s="1">
        <v>34590</v>
      </c>
      <c r="E33" s="1">
        <v>34618</v>
      </c>
      <c r="F33" s="1">
        <v>34593</v>
      </c>
      <c r="G33">
        <v>2</v>
      </c>
      <c r="H33" s="8">
        <v>25.83</v>
      </c>
      <c r="I33" t="s">
        <v>400</v>
      </c>
      <c r="J33" t="s">
        <v>402</v>
      </c>
      <c r="K33" t="s">
        <v>403</v>
      </c>
      <c r="L33" t="s">
        <v>868</v>
      </c>
      <c r="M33" t="s">
        <v>404</v>
      </c>
      <c r="N33" t="s">
        <v>47</v>
      </c>
      <c r="O33" s="8">
        <f>SUMIF(order_details[OrderID],orders[[#This Row],[OrderID]],order_details[Total revenue])</f>
        <v>438.75</v>
      </c>
      <c r="P33" s="8">
        <f>SUMIF(order_details[OrderID],orders[[#This Row],[OrderID]],order_details[Gross Profit])</f>
        <v>-29.249999999999989</v>
      </c>
      <c r="Q33" s="8">
        <f>orders[[#This Row],[Total Gross Profit]]-orders[[#This Row],[Freight]]</f>
        <v>-55.079999999999984</v>
      </c>
    </row>
    <row r="34" spans="1:17" x14ac:dyDescent="0.25">
      <c r="A34">
        <v>10280</v>
      </c>
      <c r="B34" t="s">
        <v>75</v>
      </c>
      <c r="C34">
        <v>2</v>
      </c>
      <c r="D34" s="1">
        <v>34591</v>
      </c>
      <c r="E34" s="1">
        <v>34619</v>
      </c>
      <c r="F34" s="1">
        <v>34620</v>
      </c>
      <c r="G34">
        <v>1</v>
      </c>
      <c r="H34" s="8">
        <v>8.98</v>
      </c>
      <c r="I34" t="s">
        <v>76</v>
      </c>
      <c r="J34" t="s">
        <v>79</v>
      </c>
      <c r="K34" t="s">
        <v>80</v>
      </c>
      <c r="L34" t="s">
        <v>868</v>
      </c>
      <c r="M34" t="s">
        <v>81</v>
      </c>
      <c r="N34" t="s">
        <v>82</v>
      </c>
      <c r="O34" s="8">
        <f>SUMIF(order_details[OrderID],orders[[#This Row],[OrderID]],order_details[Total revenue])</f>
        <v>766.5</v>
      </c>
      <c r="P34" s="8">
        <f>SUMIF(order_details[OrderID],orders[[#This Row],[OrderID]],order_details[Gross Profit])</f>
        <v>153.30000000000001</v>
      </c>
      <c r="Q34" s="8">
        <f>orders[[#This Row],[Total Gross Profit]]-orders[[#This Row],[Freight]]</f>
        <v>144.32000000000002</v>
      </c>
    </row>
    <row r="35" spans="1:17" x14ac:dyDescent="0.25">
      <c r="A35">
        <v>10281</v>
      </c>
      <c r="B35" t="s">
        <v>590</v>
      </c>
      <c r="C35">
        <v>4</v>
      </c>
      <c r="D35" s="1">
        <v>34591</v>
      </c>
      <c r="E35" s="1">
        <v>34605</v>
      </c>
      <c r="F35" s="1">
        <v>34598</v>
      </c>
      <c r="G35">
        <v>1</v>
      </c>
      <c r="H35" s="8">
        <v>2.94</v>
      </c>
      <c r="I35" t="s">
        <v>591</v>
      </c>
      <c r="J35" t="s">
        <v>593</v>
      </c>
      <c r="K35" t="s">
        <v>107</v>
      </c>
      <c r="L35" t="s">
        <v>868</v>
      </c>
      <c r="M35" t="s">
        <v>594</v>
      </c>
      <c r="N35" t="s">
        <v>109</v>
      </c>
      <c r="O35" s="8">
        <f>SUMIF(order_details[OrderID],orders[[#This Row],[OrderID]],order_details[Total revenue])</f>
        <v>108.2</v>
      </c>
      <c r="P35" s="8">
        <f>SUMIF(order_details[OrderID],orders[[#This Row],[OrderID]],order_details[Gross Profit])</f>
        <v>21.699999999999996</v>
      </c>
      <c r="Q35" s="8">
        <f>orders[[#This Row],[Total Gross Profit]]-orders[[#This Row],[Freight]]</f>
        <v>18.759999999999994</v>
      </c>
    </row>
    <row r="36" spans="1:17" x14ac:dyDescent="0.25">
      <c r="A36">
        <v>10282</v>
      </c>
      <c r="B36" t="s">
        <v>590</v>
      </c>
      <c r="C36">
        <v>4</v>
      </c>
      <c r="D36" s="1">
        <v>34592</v>
      </c>
      <c r="E36" s="1">
        <v>34620</v>
      </c>
      <c r="F36" s="1">
        <v>34598</v>
      </c>
      <c r="G36">
        <v>1</v>
      </c>
      <c r="H36" s="8">
        <v>12.69</v>
      </c>
      <c r="I36" t="s">
        <v>591</v>
      </c>
      <c r="J36" t="s">
        <v>593</v>
      </c>
      <c r="K36" t="s">
        <v>107</v>
      </c>
      <c r="L36" t="s">
        <v>868</v>
      </c>
      <c r="M36" t="s">
        <v>594</v>
      </c>
      <c r="N36" t="s">
        <v>109</v>
      </c>
      <c r="O36" s="8">
        <f>SUMIF(order_details[OrderID],orders[[#This Row],[OrderID]],order_details[Total revenue])</f>
        <v>194.34</v>
      </c>
      <c r="P36" s="8">
        <f>SUMIF(order_details[OrderID],orders[[#This Row],[OrderID]],order_details[Gross Profit])</f>
        <v>38.940000000000012</v>
      </c>
      <c r="Q36" s="8">
        <f>orders[[#This Row],[Total Gross Profit]]-orders[[#This Row],[Freight]]</f>
        <v>26.250000000000014</v>
      </c>
    </row>
    <row r="37" spans="1:17" x14ac:dyDescent="0.25">
      <c r="A37">
        <v>10283</v>
      </c>
      <c r="B37" t="s">
        <v>415</v>
      </c>
      <c r="C37">
        <v>3</v>
      </c>
      <c r="D37" s="1">
        <v>34593</v>
      </c>
      <c r="E37" s="1">
        <v>34621</v>
      </c>
      <c r="F37" s="1">
        <v>34600</v>
      </c>
      <c r="G37">
        <v>3</v>
      </c>
      <c r="H37" s="8">
        <v>84.81</v>
      </c>
      <c r="I37" t="s">
        <v>416</v>
      </c>
      <c r="J37" t="s">
        <v>418</v>
      </c>
      <c r="K37" t="s">
        <v>419</v>
      </c>
      <c r="L37" t="s">
        <v>420</v>
      </c>
      <c r="M37" t="s">
        <v>421</v>
      </c>
      <c r="N37" t="s">
        <v>312</v>
      </c>
      <c r="O37" s="8">
        <f>SUMIF(order_details[OrderID],orders[[#This Row],[OrderID]],order_details[Total revenue])</f>
        <v>1770</v>
      </c>
      <c r="P37" s="8">
        <f>SUMIF(order_details[OrderID],orders[[#This Row],[OrderID]],order_details[Gross Profit])</f>
        <v>355.20000000000005</v>
      </c>
      <c r="Q37" s="8">
        <f>orders[[#This Row],[Total Gross Profit]]-orders[[#This Row],[Freight]]</f>
        <v>270.39000000000004</v>
      </c>
    </row>
    <row r="38" spans="1:17" x14ac:dyDescent="0.25">
      <c r="A38">
        <v>10284</v>
      </c>
      <c r="B38" t="s">
        <v>399</v>
      </c>
      <c r="C38">
        <v>4</v>
      </c>
      <c r="D38" s="1">
        <v>34596</v>
      </c>
      <c r="E38" s="1">
        <v>34624</v>
      </c>
      <c r="F38" s="1">
        <v>34604</v>
      </c>
      <c r="G38">
        <v>1</v>
      </c>
      <c r="H38" s="8">
        <v>76.56</v>
      </c>
      <c r="I38" t="s">
        <v>400</v>
      </c>
      <c r="J38" t="s">
        <v>402</v>
      </c>
      <c r="K38" t="s">
        <v>403</v>
      </c>
      <c r="L38" t="s">
        <v>868</v>
      </c>
      <c r="M38" t="s">
        <v>404</v>
      </c>
      <c r="N38" t="s">
        <v>47</v>
      </c>
      <c r="O38" s="8">
        <f>SUMIF(order_details[OrderID],orders[[#This Row],[OrderID]],order_details[Total revenue])</f>
        <v>1464.825</v>
      </c>
      <c r="P38" s="8">
        <f>SUMIF(order_details[OrderID],orders[[#This Row],[OrderID]],order_details[Gross Profit])</f>
        <v>84.92499999999994</v>
      </c>
      <c r="Q38" s="8">
        <f>orders[[#This Row],[Total Gross Profit]]-orders[[#This Row],[Freight]]</f>
        <v>8.364999999999938</v>
      </c>
    </row>
    <row r="39" spans="1:17" x14ac:dyDescent="0.25">
      <c r="A39">
        <v>10285</v>
      </c>
      <c r="B39" t="s">
        <v>546</v>
      </c>
      <c r="C39">
        <v>1</v>
      </c>
      <c r="D39" s="1">
        <v>34597</v>
      </c>
      <c r="E39" s="1">
        <v>34625</v>
      </c>
      <c r="F39" s="1">
        <v>34603</v>
      </c>
      <c r="G39">
        <v>2</v>
      </c>
      <c r="H39" s="8">
        <v>76.83</v>
      </c>
      <c r="I39" t="s">
        <v>547</v>
      </c>
      <c r="J39" t="s">
        <v>549</v>
      </c>
      <c r="K39" t="s">
        <v>550</v>
      </c>
      <c r="L39" t="s">
        <v>868</v>
      </c>
      <c r="M39" t="s">
        <v>551</v>
      </c>
      <c r="N39" t="s">
        <v>47</v>
      </c>
      <c r="O39" s="8">
        <f>SUMIF(order_details[OrderID],orders[[#This Row],[OrderID]],order_details[Total revenue])</f>
        <v>2181.44</v>
      </c>
      <c r="P39" s="8">
        <f>SUMIF(order_details[OrderID],orders[[#This Row],[OrderID]],order_details[Gross Profit])</f>
        <v>2.2399999999999523</v>
      </c>
      <c r="Q39" s="8">
        <f>orders[[#This Row],[Total Gross Profit]]-orders[[#This Row],[Freight]]</f>
        <v>-74.590000000000046</v>
      </c>
    </row>
    <row r="40" spans="1:17" x14ac:dyDescent="0.25">
      <c r="A40">
        <v>10286</v>
      </c>
      <c r="B40" t="s">
        <v>546</v>
      </c>
      <c r="C40">
        <v>8</v>
      </c>
      <c r="D40" s="1">
        <v>34598</v>
      </c>
      <c r="E40" s="1">
        <v>34626</v>
      </c>
      <c r="F40" s="1">
        <v>34607</v>
      </c>
      <c r="G40">
        <v>3</v>
      </c>
      <c r="H40" s="8">
        <v>229.24</v>
      </c>
      <c r="I40" t="s">
        <v>547</v>
      </c>
      <c r="J40" t="s">
        <v>549</v>
      </c>
      <c r="K40" t="s">
        <v>550</v>
      </c>
      <c r="L40" t="s">
        <v>868</v>
      </c>
      <c r="M40" t="s">
        <v>551</v>
      </c>
      <c r="N40" t="s">
        <v>47</v>
      </c>
      <c r="O40" s="8">
        <f>SUMIF(order_details[OrderID],orders[[#This Row],[OrderID]],order_details[Total revenue])</f>
        <v>3772</v>
      </c>
      <c r="P40" s="8">
        <f>SUMIF(order_details[OrderID],orders[[#This Row],[OrderID]],order_details[Gross Profit])</f>
        <v>755.99999999999989</v>
      </c>
      <c r="Q40" s="8">
        <f>orders[[#This Row],[Total Gross Profit]]-orders[[#This Row],[Freight]]</f>
        <v>526.75999999999988</v>
      </c>
    </row>
    <row r="41" spans="1:17" x14ac:dyDescent="0.25">
      <c r="A41">
        <v>10287</v>
      </c>
      <c r="B41" t="s">
        <v>577</v>
      </c>
      <c r="C41">
        <v>8</v>
      </c>
      <c r="D41" s="1">
        <v>34599</v>
      </c>
      <c r="E41" s="1">
        <v>34627</v>
      </c>
      <c r="F41" s="1">
        <v>34605</v>
      </c>
      <c r="G41">
        <v>3</v>
      </c>
      <c r="H41" s="8">
        <v>12.76</v>
      </c>
      <c r="I41" t="s">
        <v>578</v>
      </c>
      <c r="J41" t="s">
        <v>580</v>
      </c>
      <c r="K41" t="s">
        <v>319</v>
      </c>
      <c r="L41" t="s">
        <v>320</v>
      </c>
      <c r="M41" t="s">
        <v>581</v>
      </c>
      <c r="N41" t="s">
        <v>170</v>
      </c>
      <c r="O41" s="8">
        <f>SUMIF(order_details[OrderID],orders[[#This Row],[OrderID]],order_details[Total revenue])</f>
        <v>1026.3</v>
      </c>
      <c r="P41" s="8">
        <f>SUMIF(order_details[OrderID],orders[[#This Row],[OrderID]],order_details[Gross Profit])</f>
        <v>130.29999999999995</v>
      </c>
      <c r="Q41" s="8">
        <f>orders[[#This Row],[Total Gross Profit]]-orders[[#This Row],[Freight]]</f>
        <v>117.53999999999995</v>
      </c>
    </row>
    <row r="42" spans="1:17" x14ac:dyDescent="0.25">
      <c r="A42">
        <v>10288</v>
      </c>
      <c r="B42" t="s">
        <v>569</v>
      </c>
      <c r="C42">
        <v>4</v>
      </c>
      <c r="D42" s="1">
        <v>34600</v>
      </c>
      <c r="E42" s="1">
        <v>34628</v>
      </c>
      <c r="F42" s="1">
        <v>34611</v>
      </c>
      <c r="G42">
        <v>1</v>
      </c>
      <c r="H42" s="8">
        <v>7.45</v>
      </c>
      <c r="I42" t="s">
        <v>570</v>
      </c>
      <c r="J42" t="s">
        <v>572</v>
      </c>
      <c r="K42" t="s">
        <v>573</v>
      </c>
      <c r="L42" t="s">
        <v>868</v>
      </c>
      <c r="M42" t="s">
        <v>574</v>
      </c>
      <c r="N42" t="s">
        <v>262</v>
      </c>
      <c r="O42" s="8">
        <f>SUMIF(order_details[OrderID],orders[[#This Row],[OrderID]],order_details[Total revenue])</f>
        <v>100.8</v>
      </c>
      <c r="P42" s="8">
        <f>SUMIF(order_details[OrderID],orders[[#This Row],[OrderID]],order_details[Gross Profit])</f>
        <v>17.799999999999997</v>
      </c>
      <c r="Q42" s="8">
        <f>orders[[#This Row],[Total Gross Profit]]-orders[[#This Row],[Freight]]</f>
        <v>10.349999999999998</v>
      </c>
    </row>
    <row r="43" spans="1:17" x14ac:dyDescent="0.25">
      <c r="A43">
        <v>10289</v>
      </c>
      <c r="B43" t="s">
        <v>131</v>
      </c>
      <c r="C43">
        <v>7</v>
      </c>
      <c r="D43" s="1">
        <v>34603</v>
      </c>
      <c r="E43" s="1">
        <v>34631</v>
      </c>
      <c r="F43" s="1">
        <v>34605</v>
      </c>
      <c r="G43">
        <v>3</v>
      </c>
      <c r="H43" s="8">
        <v>22.77</v>
      </c>
      <c r="I43" t="s">
        <v>132</v>
      </c>
      <c r="J43" t="s">
        <v>134</v>
      </c>
      <c r="K43" t="s">
        <v>70</v>
      </c>
      <c r="L43" t="s">
        <v>868</v>
      </c>
      <c r="M43" t="s">
        <v>135</v>
      </c>
      <c r="N43" t="s">
        <v>72</v>
      </c>
      <c r="O43" s="8">
        <f>SUMIF(order_details[OrderID],orders[[#This Row],[OrderID]],order_details[Total revenue])</f>
        <v>599.25</v>
      </c>
      <c r="P43" s="8">
        <f>SUMIF(order_details[OrderID],orders[[#This Row],[OrderID]],order_details[Gross Profit])</f>
        <v>119.85</v>
      </c>
      <c r="Q43" s="8">
        <f>orders[[#This Row],[Total Gross Profit]]-orders[[#This Row],[Freight]]</f>
        <v>97.08</v>
      </c>
    </row>
    <row r="44" spans="1:17" x14ac:dyDescent="0.25">
      <c r="A44">
        <v>10290</v>
      </c>
      <c r="B44" t="s">
        <v>162</v>
      </c>
      <c r="C44">
        <v>8</v>
      </c>
      <c r="D44" s="1">
        <v>34604</v>
      </c>
      <c r="E44" s="1">
        <v>34632</v>
      </c>
      <c r="F44" s="1">
        <v>34611</v>
      </c>
      <c r="G44">
        <v>1</v>
      </c>
      <c r="H44" s="8">
        <v>79.7</v>
      </c>
      <c r="I44" t="s">
        <v>163</v>
      </c>
      <c r="J44" t="s">
        <v>166</v>
      </c>
      <c r="K44" t="s">
        <v>167</v>
      </c>
      <c r="L44" t="s">
        <v>168</v>
      </c>
      <c r="M44" t="s">
        <v>169</v>
      </c>
      <c r="N44" t="s">
        <v>170</v>
      </c>
      <c r="O44" s="8">
        <f>SUMIF(order_details[OrderID],orders[[#This Row],[OrderID]],order_details[Total revenue])</f>
        <v>2713.8500000000004</v>
      </c>
      <c r="P44" s="8">
        <f>SUMIF(order_details[OrderID],orders[[#This Row],[OrderID]],order_details[Gross Profit])</f>
        <v>612.85000000000014</v>
      </c>
      <c r="Q44" s="8">
        <f>orders[[#This Row],[Total Gross Profit]]-orders[[#This Row],[Freight]]</f>
        <v>533.15000000000009</v>
      </c>
    </row>
    <row r="45" spans="1:17" x14ac:dyDescent="0.25">
      <c r="A45">
        <v>10291</v>
      </c>
      <c r="B45" t="s">
        <v>533</v>
      </c>
      <c r="C45">
        <v>6</v>
      </c>
      <c r="D45" s="1">
        <v>34604</v>
      </c>
      <c r="E45" s="1">
        <v>34632</v>
      </c>
      <c r="F45" s="1">
        <v>34612</v>
      </c>
      <c r="G45">
        <v>2</v>
      </c>
      <c r="H45" s="8">
        <v>6.4</v>
      </c>
      <c r="I45" t="s">
        <v>534</v>
      </c>
      <c r="J45" t="s">
        <v>536</v>
      </c>
      <c r="K45" t="s">
        <v>319</v>
      </c>
      <c r="L45" t="s">
        <v>320</v>
      </c>
      <c r="M45" t="s">
        <v>537</v>
      </c>
      <c r="N45" t="s">
        <v>170</v>
      </c>
      <c r="O45" s="8">
        <f>SUMIF(order_details[OrderID],orders[[#This Row],[OrderID]],order_details[Total revenue])</f>
        <v>623.51999999999987</v>
      </c>
      <c r="P45" s="8">
        <f>SUMIF(order_details[OrderID],orders[[#This Row],[OrderID]],order_details[Gross Profit])</f>
        <v>145.12</v>
      </c>
      <c r="Q45" s="8">
        <f>orders[[#This Row],[Total Gross Profit]]-orders[[#This Row],[Freight]]</f>
        <v>138.72</v>
      </c>
    </row>
    <row r="46" spans="1:17" x14ac:dyDescent="0.25">
      <c r="A46">
        <v>10292</v>
      </c>
      <c r="B46" t="s">
        <v>682</v>
      </c>
      <c r="C46">
        <v>1</v>
      </c>
      <c r="D46" s="1">
        <v>34605</v>
      </c>
      <c r="E46" s="1">
        <v>34633</v>
      </c>
      <c r="F46" s="1">
        <v>34610</v>
      </c>
      <c r="G46">
        <v>2</v>
      </c>
      <c r="H46" s="8">
        <v>1.35</v>
      </c>
      <c r="I46" t="s">
        <v>683</v>
      </c>
      <c r="J46" t="s">
        <v>685</v>
      </c>
      <c r="K46" t="s">
        <v>167</v>
      </c>
      <c r="L46" t="s">
        <v>168</v>
      </c>
      <c r="M46" t="s">
        <v>686</v>
      </c>
      <c r="N46" t="s">
        <v>170</v>
      </c>
      <c r="O46" s="8">
        <f>SUMIF(order_details[OrderID],orders[[#This Row],[OrderID]],order_details[Total revenue])</f>
        <v>1620</v>
      </c>
      <c r="P46" s="8">
        <f>SUMIF(order_details[OrderID],orders[[#This Row],[OrderID]],order_details[Gross Profit])</f>
        <v>324.00000000000006</v>
      </c>
      <c r="Q46" s="8">
        <f>orders[[#This Row],[Total Gross Profit]]-orders[[#This Row],[Freight]]</f>
        <v>322.65000000000003</v>
      </c>
    </row>
    <row r="47" spans="1:17" x14ac:dyDescent="0.25">
      <c r="A47">
        <v>10293</v>
      </c>
      <c r="B47" t="s">
        <v>677</v>
      </c>
      <c r="C47">
        <v>1</v>
      </c>
      <c r="D47" s="1">
        <v>34606</v>
      </c>
      <c r="E47" s="1">
        <v>34634</v>
      </c>
      <c r="F47" s="1">
        <v>34619</v>
      </c>
      <c r="G47">
        <v>3</v>
      </c>
      <c r="H47" s="8">
        <v>21.18</v>
      </c>
      <c r="I47" t="s">
        <v>678</v>
      </c>
      <c r="J47" t="s">
        <v>680</v>
      </c>
      <c r="K47" t="s">
        <v>55</v>
      </c>
      <c r="L47" t="s">
        <v>868</v>
      </c>
      <c r="M47" t="s">
        <v>516</v>
      </c>
      <c r="N47" t="s">
        <v>57</v>
      </c>
      <c r="O47" s="8">
        <f>SUMIF(order_details[OrderID],orders[[#This Row],[OrderID]],order_details[Total revenue])</f>
        <v>1061</v>
      </c>
      <c r="P47" s="8">
        <f>SUMIF(order_details[OrderID],orders[[#This Row],[OrderID]],order_details[Gross Profit])</f>
        <v>212.3</v>
      </c>
      <c r="Q47" s="8">
        <f>orders[[#This Row],[Total Gross Profit]]-orders[[#This Row],[Freight]]</f>
        <v>191.12</v>
      </c>
    </row>
    <row r="48" spans="1:17" x14ac:dyDescent="0.25">
      <c r="A48">
        <v>10294</v>
      </c>
      <c r="B48" t="s">
        <v>559</v>
      </c>
      <c r="C48">
        <v>4</v>
      </c>
      <c r="D48" s="1">
        <v>34607</v>
      </c>
      <c r="E48" s="1">
        <v>34635</v>
      </c>
      <c r="F48" s="1">
        <v>34613</v>
      </c>
      <c r="G48">
        <v>2</v>
      </c>
      <c r="H48" s="8">
        <v>147.26</v>
      </c>
      <c r="I48" t="s">
        <v>560</v>
      </c>
      <c r="J48" t="s">
        <v>563</v>
      </c>
      <c r="K48" t="s">
        <v>564</v>
      </c>
      <c r="L48" t="s">
        <v>565</v>
      </c>
      <c r="M48" t="s">
        <v>566</v>
      </c>
      <c r="N48" t="s">
        <v>303</v>
      </c>
      <c r="O48" s="8">
        <f>SUMIF(order_details[OrderID],orders[[#This Row],[OrderID]],order_details[Total revenue])</f>
        <v>2359.5</v>
      </c>
      <c r="P48" s="8">
        <f>SUMIF(order_details[OrderID],orders[[#This Row],[OrderID]],order_details[Gross Profit])</f>
        <v>471.90000000000009</v>
      </c>
      <c r="Q48" s="8">
        <f>orders[[#This Row],[Total Gross Profit]]-orders[[#This Row],[Freight]]</f>
        <v>324.6400000000001</v>
      </c>
    </row>
    <row r="49" spans="1:17" x14ac:dyDescent="0.25">
      <c r="A49">
        <v>10295</v>
      </c>
      <c r="B49" t="s">
        <v>713</v>
      </c>
      <c r="C49">
        <v>2</v>
      </c>
      <c r="D49" s="1">
        <v>34610</v>
      </c>
      <c r="E49" s="1">
        <v>34638</v>
      </c>
      <c r="F49" s="1">
        <v>34618</v>
      </c>
      <c r="G49">
        <v>2</v>
      </c>
      <c r="H49" s="8">
        <v>1.1499999999999999</v>
      </c>
      <c r="I49" t="s">
        <v>714</v>
      </c>
      <c r="J49" t="s">
        <v>716</v>
      </c>
      <c r="K49" t="s">
        <v>717</v>
      </c>
      <c r="L49" t="s">
        <v>868</v>
      </c>
      <c r="M49" t="s">
        <v>718</v>
      </c>
      <c r="N49" t="s">
        <v>100</v>
      </c>
      <c r="O49" s="8">
        <f>SUMIF(order_details[OrderID],orders[[#This Row],[OrderID]],order_details[Total revenue])</f>
        <v>152</v>
      </c>
      <c r="P49" s="8">
        <f>SUMIF(order_details[OrderID],orders[[#This Row],[OrderID]],order_details[Gross Profit])</f>
        <v>30.400000000000006</v>
      </c>
      <c r="Q49" s="8">
        <f>orders[[#This Row],[Total Gross Profit]]-orders[[#This Row],[Freight]]</f>
        <v>29.250000000000007</v>
      </c>
    </row>
    <row r="50" spans="1:17" x14ac:dyDescent="0.25">
      <c r="A50">
        <v>10296</v>
      </c>
      <c r="B50" t="s">
        <v>415</v>
      </c>
      <c r="C50">
        <v>6</v>
      </c>
      <c r="D50" s="1">
        <v>34611</v>
      </c>
      <c r="E50" s="1">
        <v>34639</v>
      </c>
      <c r="F50" s="1">
        <v>34619</v>
      </c>
      <c r="G50">
        <v>1</v>
      </c>
      <c r="H50" s="8">
        <v>0.12</v>
      </c>
      <c r="I50" t="s">
        <v>416</v>
      </c>
      <c r="J50" t="s">
        <v>418</v>
      </c>
      <c r="K50" t="s">
        <v>419</v>
      </c>
      <c r="L50" t="s">
        <v>420</v>
      </c>
      <c r="M50" t="s">
        <v>421</v>
      </c>
      <c r="N50" t="s">
        <v>312</v>
      </c>
      <c r="O50" s="8">
        <f>SUMIF(order_details[OrderID],orders[[#This Row],[OrderID]],order_details[Total revenue])</f>
        <v>1315.5</v>
      </c>
      <c r="P50" s="8">
        <f>SUMIF(order_details[OrderID],orders[[#This Row],[OrderID]],order_details[Gross Profit])</f>
        <v>348.89999999999992</v>
      </c>
      <c r="Q50" s="8">
        <f>orders[[#This Row],[Total Gross Profit]]-orders[[#This Row],[Freight]]</f>
        <v>348.77999999999992</v>
      </c>
    </row>
    <row r="51" spans="1:17" x14ac:dyDescent="0.25">
      <c r="A51">
        <v>10297</v>
      </c>
      <c r="B51" t="s">
        <v>93</v>
      </c>
      <c r="C51">
        <v>5</v>
      </c>
      <c r="D51" s="1">
        <v>34612</v>
      </c>
      <c r="E51" s="1">
        <v>34654</v>
      </c>
      <c r="F51" s="1">
        <v>34618</v>
      </c>
      <c r="G51">
        <v>2</v>
      </c>
      <c r="H51" s="8">
        <v>5.74</v>
      </c>
      <c r="I51" t="s">
        <v>94</v>
      </c>
      <c r="J51" t="s">
        <v>97</v>
      </c>
      <c r="K51" t="s">
        <v>98</v>
      </c>
      <c r="L51" t="s">
        <v>868</v>
      </c>
      <c r="M51" t="s">
        <v>99</v>
      </c>
      <c r="N51" t="s">
        <v>100</v>
      </c>
      <c r="O51" s="8">
        <f>SUMIF(order_details[OrderID],orders[[#This Row],[OrderID]],order_details[Total revenue])</f>
        <v>1776</v>
      </c>
      <c r="P51" s="8">
        <f>SUMIF(order_details[OrderID],orders[[#This Row],[OrderID]],order_details[Gross Profit])</f>
        <v>355.99999999999989</v>
      </c>
      <c r="Q51" s="8">
        <f>orders[[#This Row],[Total Gross Profit]]-orders[[#This Row],[Freight]]</f>
        <v>350.25999999999988</v>
      </c>
    </row>
    <row r="52" spans="1:17" x14ac:dyDescent="0.25">
      <c r="A52">
        <v>10298</v>
      </c>
      <c r="B52" t="s">
        <v>341</v>
      </c>
      <c r="C52">
        <v>6</v>
      </c>
      <c r="D52" s="1">
        <v>34613</v>
      </c>
      <c r="E52" s="1">
        <v>34641</v>
      </c>
      <c r="F52" s="1">
        <v>34619</v>
      </c>
      <c r="G52">
        <v>2</v>
      </c>
      <c r="H52" s="8">
        <v>168.22</v>
      </c>
      <c r="I52" t="s">
        <v>342</v>
      </c>
      <c r="J52" t="s">
        <v>344</v>
      </c>
      <c r="K52" t="s">
        <v>345</v>
      </c>
      <c r="L52" t="s">
        <v>346</v>
      </c>
      <c r="M52" t="s">
        <v>868</v>
      </c>
      <c r="N52" t="s">
        <v>348</v>
      </c>
      <c r="O52" s="8">
        <f>SUMIF(order_details[OrderID],orders[[#This Row],[OrderID]],order_details[Total revenue])</f>
        <v>3307</v>
      </c>
      <c r="P52" s="8">
        <f>SUMIF(order_details[OrderID],orders[[#This Row],[OrderID]],order_details[Gross Profit])</f>
        <v>180.00000000000003</v>
      </c>
      <c r="Q52" s="8">
        <f>orders[[#This Row],[Total Gross Profit]]-orders[[#This Row],[Freight]]</f>
        <v>11.78000000000003</v>
      </c>
    </row>
    <row r="53" spans="1:17" x14ac:dyDescent="0.25">
      <c r="A53">
        <v>10299</v>
      </c>
      <c r="B53" t="s">
        <v>577</v>
      </c>
      <c r="C53">
        <v>4</v>
      </c>
      <c r="D53" s="1">
        <v>34614</v>
      </c>
      <c r="E53" s="1">
        <v>34642</v>
      </c>
      <c r="F53" s="1">
        <v>34621</v>
      </c>
      <c r="G53">
        <v>2</v>
      </c>
      <c r="H53" s="8">
        <v>29.76</v>
      </c>
      <c r="I53" t="s">
        <v>578</v>
      </c>
      <c r="J53" t="s">
        <v>580</v>
      </c>
      <c r="K53" t="s">
        <v>319</v>
      </c>
      <c r="L53" t="s">
        <v>320</v>
      </c>
      <c r="M53" t="s">
        <v>581</v>
      </c>
      <c r="N53" t="s">
        <v>170</v>
      </c>
      <c r="O53" s="8">
        <f>SUMIF(order_details[OrderID],orders[[#This Row],[OrderID]],order_details[Total revenue])</f>
        <v>438</v>
      </c>
      <c r="P53" s="8">
        <f>SUMIF(order_details[OrderID],orders[[#This Row],[OrderID]],order_details[Gross Profit])</f>
        <v>136.5</v>
      </c>
      <c r="Q53" s="8">
        <f>orders[[#This Row],[Total Gross Profit]]-orders[[#This Row],[Freight]]</f>
        <v>106.74</v>
      </c>
    </row>
    <row r="54" spans="1:17" x14ac:dyDescent="0.25">
      <c r="A54">
        <v>10300</v>
      </c>
      <c r="B54" t="s">
        <v>441</v>
      </c>
      <c r="C54">
        <v>2</v>
      </c>
      <c r="D54" s="1">
        <v>34617</v>
      </c>
      <c r="E54" s="1">
        <v>34645</v>
      </c>
      <c r="F54" s="1">
        <v>34626</v>
      </c>
      <c r="G54">
        <v>2</v>
      </c>
      <c r="H54" s="8">
        <v>17.68</v>
      </c>
      <c r="I54" t="s">
        <v>442</v>
      </c>
      <c r="J54" t="s">
        <v>444</v>
      </c>
      <c r="K54" t="s">
        <v>445</v>
      </c>
      <c r="L54" t="s">
        <v>868</v>
      </c>
      <c r="M54" t="s">
        <v>446</v>
      </c>
      <c r="N54" t="s">
        <v>262</v>
      </c>
      <c r="O54" s="8">
        <f>SUMIF(order_details[OrderID],orders[[#This Row],[OrderID]],order_details[Total revenue])</f>
        <v>760</v>
      </c>
      <c r="P54" s="8">
        <f>SUMIF(order_details[OrderID],orders[[#This Row],[OrderID]],order_details[Gross Profit])</f>
        <v>192</v>
      </c>
      <c r="Q54" s="8">
        <f>orders[[#This Row],[Total Gross Profit]]-orders[[#This Row],[Freight]]</f>
        <v>174.32</v>
      </c>
    </row>
    <row r="55" spans="1:17" x14ac:dyDescent="0.25">
      <c r="A55">
        <v>10301</v>
      </c>
      <c r="B55" t="s">
        <v>721</v>
      </c>
      <c r="C55">
        <v>8</v>
      </c>
      <c r="D55" s="1">
        <v>34617</v>
      </c>
      <c r="E55" s="1">
        <v>34645</v>
      </c>
      <c r="F55" s="1">
        <v>34625</v>
      </c>
      <c r="G55">
        <v>2</v>
      </c>
      <c r="H55" s="8">
        <v>45.08</v>
      </c>
      <c r="I55" t="s">
        <v>722</v>
      </c>
      <c r="J55" t="s">
        <v>724</v>
      </c>
      <c r="K55" t="s">
        <v>725</v>
      </c>
      <c r="L55" t="s">
        <v>868</v>
      </c>
      <c r="M55" t="s">
        <v>726</v>
      </c>
      <c r="N55" t="s">
        <v>47</v>
      </c>
      <c r="O55" s="8">
        <f>SUMIF(order_details[OrderID],orders[[#This Row],[OrderID]],order_details[Total revenue])</f>
        <v>944</v>
      </c>
      <c r="P55" s="8">
        <f>SUMIF(order_details[OrderID],orders[[#This Row],[OrderID]],order_details[Gross Profit])</f>
        <v>189.00000000000003</v>
      </c>
      <c r="Q55" s="8">
        <f>orders[[#This Row],[Total Gross Profit]]-orders[[#This Row],[Freight]]</f>
        <v>143.92000000000002</v>
      </c>
    </row>
    <row r="56" spans="1:17" x14ac:dyDescent="0.25">
      <c r="A56">
        <v>10302</v>
      </c>
      <c r="B56" t="s">
        <v>646</v>
      </c>
      <c r="C56">
        <v>4</v>
      </c>
      <c r="D56" s="1">
        <v>34618</v>
      </c>
      <c r="E56" s="1">
        <v>34646</v>
      </c>
      <c r="F56" s="1">
        <v>34647</v>
      </c>
      <c r="G56">
        <v>2</v>
      </c>
      <c r="H56" s="8">
        <v>6.27</v>
      </c>
      <c r="I56" t="s">
        <v>647</v>
      </c>
      <c r="J56" t="s">
        <v>649</v>
      </c>
      <c r="K56" t="s">
        <v>650</v>
      </c>
      <c r="L56" t="s">
        <v>868</v>
      </c>
      <c r="M56" t="s">
        <v>651</v>
      </c>
      <c r="N56" t="s">
        <v>455</v>
      </c>
      <c r="O56" s="8">
        <f>SUMIF(order_details[OrderID],orders[[#This Row],[OrderID]],order_details[Total revenue])</f>
        <v>3388.8</v>
      </c>
      <c r="P56" s="8">
        <f>SUMIF(order_details[OrderID],orders[[#This Row],[OrderID]],order_details[Gross Profit])</f>
        <v>680.00000000000023</v>
      </c>
      <c r="Q56" s="8">
        <f>orders[[#This Row],[Total Gross Profit]]-orders[[#This Row],[Freight]]</f>
        <v>673.73000000000025</v>
      </c>
    </row>
    <row r="57" spans="1:17" x14ac:dyDescent="0.25">
      <c r="A57">
        <v>10303</v>
      </c>
      <c r="B57" t="s">
        <v>282</v>
      </c>
      <c r="C57">
        <v>7</v>
      </c>
      <c r="D57" s="1">
        <v>34619</v>
      </c>
      <c r="E57" s="1">
        <v>34647</v>
      </c>
      <c r="F57" s="1">
        <v>34626</v>
      </c>
      <c r="G57">
        <v>2</v>
      </c>
      <c r="H57" s="8">
        <v>107.83</v>
      </c>
      <c r="I57" t="s">
        <v>283</v>
      </c>
      <c r="J57" t="s">
        <v>285</v>
      </c>
      <c r="K57" t="s">
        <v>286</v>
      </c>
      <c r="L57" t="s">
        <v>868</v>
      </c>
      <c r="M57" t="s">
        <v>287</v>
      </c>
      <c r="N57" t="s">
        <v>109</v>
      </c>
      <c r="O57" s="8">
        <f>SUMIF(order_details[OrderID],orders[[#This Row],[OrderID]],order_details[Total revenue])</f>
        <v>1399.5</v>
      </c>
      <c r="P57" s="8">
        <f>SUMIF(order_details[OrderID],orders[[#This Row],[OrderID]],order_details[Gross Profit])</f>
        <v>397.49999999999994</v>
      </c>
      <c r="Q57" s="8">
        <f>orders[[#This Row],[Total Gross Profit]]-orders[[#This Row],[Freight]]</f>
        <v>289.66999999999996</v>
      </c>
    </row>
    <row r="58" spans="1:17" x14ac:dyDescent="0.25">
      <c r="A58">
        <v>10304</v>
      </c>
      <c r="B58" t="s">
        <v>677</v>
      </c>
      <c r="C58">
        <v>1</v>
      </c>
      <c r="D58" s="1">
        <v>34620</v>
      </c>
      <c r="E58" s="1">
        <v>34648</v>
      </c>
      <c r="F58" s="1">
        <v>34625</v>
      </c>
      <c r="G58">
        <v>2</v>
      </c>
      <c r="H58" s="8">
        <v>63.79</v>
      </c>
      <c r="I58" t="s">
        <v>678</v>
      </c>
      <c r="J58" t="s">
        <v>680</v>
      </c>
      <c r="K58" t="s">
        <v>55</v>
      </c>
      <c r="L58" t="s">
        <v>868</v>
      </c>
      <c r="M58" t="s">
        <v>516</v>
      </c>
      <c r="N58" t="s">
        <v>57</v>
      </c>
      <c r="O58" s="8">
        <f>SUMIF(order_details[OrderID],orders[[#This Row],[OrderID]],order_details[Total revenue])</f>
        <v>1193</v>
      </c>
      <c r="P58" s="8">
        <f>SUMIF(order_details[OrderID],orders[[#This Row],[OrderID]],order_details[Gross Profit])</f>
        <v>238.6</v>
      </c>
      <c r="Q58" s="8">
        <f>orders[[#This Row],[Total Gross Profit]]-orders[[#This Row],[Freight]]</f>
        <v>174.81</v>
      </c>
    </row>
    <row r="59" spans="1:17" x14ac:dyDescent="0.25">
      <c r="A59">
        <v>10305</v>
      </c>
      <c r="B59" t="s">
        <v>487</v>
      </c>
      <c r="C59">
        <v>8</v>
      </c>
      <c r="D59" s="1">
        <v>34621</v>
      </c>
      <c r="E59" s="1">
        <v>34649</v>
      </c>
      <c r="F59" s="1">
        <v>34647</v>
      </c>
      <c r="G59">
        <v>3</v>
      </c>
      <c r="H59" s="8">
        <v>257.62</v>
      </c>
      <c r="I59" t="s">
        <v>488</v>
      </c>
      <c r="J59" t="s">
        <v>490</v>
      </c>
      <c r="K59" t="s">
        <v>491</v>
      </c>
      <c r="L59" t="s">
        <v>492</v>
      </c>
      <c r="M59" t="s">
        <v>493</v>
      </c>
      <c r="N59" t="s">
        <v>303</v>
      </c>
      <c r="O59" s="8">
        <f>SUMIF(order_details[OrderID],orders[[#This Row],[OrderID]],order_details[Total revenue])</f>
        <v>4677.5249999999996</v>
      </c>
      <c r="P59" s="8">
        <f>SUMIF(order_details[OrderID],orders[[#This Row],[OrderID]],order_details[Gross Profit])</f>
        <v>520.52499999999998</v>
      </c>
      <c r="Q59" s="8">
        <f>orders[[#This Row],[Total Gross Profit]]-orders[[#This Row],[Freight]]</f>
        <v>262.90499999999997</v>
      </c>
    </row>
    <row r="60" spans="1:17" x14ac:dyDescent="0.25">
      <c r="A60">
        <v>10306</v>
      </c>
      <c r="B60" t="s">
        <v>590</v>
      </c>
      <c r="C60">
        <v>1</v>
      </c>
      <c r="D60" s="1">
        <v>34624</v>
      </c>
      <c r="E60" s="1">
        <v>34652</v>
      </c>
      <c r="F60" s="1">
        <v>34631</v>
      </c>
      <c r="G60">
        <v>3</v>
      </c>
      <c r="H60" s="8">
        <v>7.56</v>
      </c>
      <c r="I60" t="s">
        <v>591</v>
      </c>
      <c r="J60" t="s">
        <v>593</v>
      </c>
      <c r="K60" t="s">
        <v>107</v>
      </c>
      <c r="L60" t="s">
        <v>868</v>
      </c>
      <c r="M60" t="s">
        <v>594</v>
      </c>
      <c r="N60" t="s">
        <v>109</v>
      </c>
      <c r="O60" s="8">
        <f>SUMIF(order_details[OrderID],orders[[#This Row],[OrderID]],order_details[Total revenue])</f>
        <v>624.15</v>
      </c>
      <c r="P60" s="8">
        <f>SUMIF(order_details[OrderID],orders[[#This Row],[OrderID]],order_details[Gross Profit])</f>
        <v>125.64999999999998</v>
      </c>
      <c r="Q60" s="8">
        <f>orders[[#This Row],[Total Gross Profit]]-orders[[#This Row],[Freight]]</f>
        <v>118.08999999999997</v>
      </c>
    </row>
    <row r="61" spans="1:17" x14ac:dyDescent="0.25">
      <c r="A61">
        <v>10307</v>
      </c>
      <c r="B61" t="s">
        <v>433</v>
      </c>
      <c r="C61">
        <v>2</v>
      </c>
      <c r="D61" s="1">
        <v>34625</v>
      </c>
      <c r="E61" s="1">
        <v>34653</v>
      </c>
      <c r="F61" s="1">
        <v>34633</v>
      </c>
      <c r="G61">
        <v>2</v>
      </c>
      <c r="H61" s="8">
        <v>0.56000000000000005</v>
      </c>
      <c r="I61" t="s">
        <v>434</v>
      </c>
      <c r="J61" t="s">
        <v>436</v>
      </c>
      <c r="K61" t="s">
        <v>437</v>
      </c>
      <c r="L61" t="s">
        <v>301</v>
      </c>
      <c r="M61" t="s">
        <v>438</v>
      </c>
      <c r="N61" t="s">
        <v>303</v>
      </c>
      <c r="O61" s="8">
        <f>SUMIF(order_details[OrderID],orders[[#This Row],[OrderID]],order_details[Total revenue])</f>
        <v>530.5</v>
      </c>
      <c r="P61" s="8">
        <f>SUMIF(order_details[OrderID],orders[[#This Row],[OrderID]],order_details[Gross Profit])</f>
        <v>112.49999999999999</v>
      </c>
      <c r="Q61" s="8">
        <f>orders[[#This Row],[Total Gross Profit]]-orders[[#This Row],[Freight]]</f>
        <v>111.93999999999998</v>
      </c>
    </row>
    <row r="62" spans="1:17" x14ac:dyDescent="0.25">
      <c r="A62">
        <v>10308</v>
      </c>
      <c r="B62" t="s">
        <v>50</v>
      </c>
      <c r="C62">
        <v>7</v>
      </c>
      <c r="D62" s="1">
        <v>34626</v>
      </c>
      <c r="E62" s="1">
        <v>34654</v>
      </c>
      <c r="F62" s="1">
        <v>34632</v>
      </c>
      <c r="G62">
        <v>3</v>
      </c>
      <c r="H62" s="8">
        <v>1.61</v>
      </c>
      <c r="I62" t="s">
        <v>51</v>
      </c>
      <c r="J62" t="s">
        <v>54</v>
      </c>
      <c r="K62" t="s">
        <v>55</v>
      </c>
      <c r="L62" t="s">
        <v>868</v>
      </c>
      <c r="M62" t="s">
        <v>56</v>
      </c>
      <c r="N62" t="s">
        <v>57</v>
      </c>
      <c r="O62" s="8">
        <f>SUMIF(order_details[OrderID],orders[[#This Row],[OrderID]],order_details[Total revenue])</f>
        <v>111</v>
      </c>
      <c r="P62" s="8">
        <f>SUMIF(order_details[OrderID],orders[[#This Row],[OrderID]],order_details[Gross Profit])</f>
        <v>34.200000000000003</v>
      </c>
      <c r="Q62" s="8">
        <f>orders[[#This Row],[Total Gross Profit]]-orders[[#This Row],[Freight]]</f>
        <v>32.590000000000003</v>
      </c>
    </row>
    <row r="63" spans="1:17" x14ac:dyDescent="0.25">
      <c r="A63">
        <v>10309</v>
      </c>
      <c r="B63" t="s">
        <v>341</v>
      </c>
      <c r="C63">
        <v>3</v>
      </c>
      <c r="D63" s="1">
        <v>34627</v>
      </c>
      <c r="E63" s="1">
        <v>34655</v>
      </c>
      <c r="F63" s="1">
        <v>34661</v>
      </c>
      <c r="G63">
        <v>1</v>
      </c>
      <c r="H63" s="8">
        <v>47.3</v>
      </c>
      <c r="I63" t="s">
        <v>342</v>
      </c>
      <c r="J63" t="s">
        <v>344</v>
      </c>
      <c r="K63" t="s">
        <v>345</v>
      </c>
      <c r="L63" t="s">
        <v>346</v>
      </c>
      <c r="M63" t="s">
        <v>868</v>
      </c>
      <c r="N63" t="s">
        <v>348</v>
      </c>
      <c r="O63" s="8">
        <f>SUMIF(order_details[OrderID],orders[[#This Row],[OrderID]],order_details[Total revenue])</f>
        <v>2202.5</v>
      </c>
      <c r="P63" s="8">
        <f>SUMIF(order_details[OrderID],orders[[#This Row],[OrderID]],order_details[Gross Profit])</f>
        <v>563.30000000000007</v>
      </c>
      <c r="Q63" s="8">
        <f>orders[[#This Row],[Total Gross Profit]]-orders[[#This Row],[Freight]]</f>
        <v>516.00000000000011</v>
      </c>
    </row>
    <row r="64" spans="1:17" x14ac:dyDescent="0.25">
      <c r="A64">
        <v>10310</v>
      </c>
      <c r="B64" t="s">
        <v>654</v>
      </c>
      <c r="C64">
        <v>8</v>
      </c>
      <c r="D64" s="1">
        <v>34628</v>
      </c>
      <c r="E64" s="1">
        <v>34656</v>
      </c>
      <c r="F64" s="1">
        <v>34635</v>
      </c>
      <c r="G64">
        <v>2</v>
      </c>
      <c r="H64" s="8">
        <v>17.52</v>
      </c>
      <c r="I64" t="s">
        <v>655</v>
      </c>
      <c r="J64" t="s">
        <v>657</v>
      </c>
      <c r="K64" t="s">
        <v>437</v>
      </c>
      <c r="L64" t="s">
        <v>301</v>
      </c>
      <c r="M64" t="s">
        <v>658</v>
      </c>
      <c r="N64" t="s">
        <v>303</v>
      </c>
      <c r="O64" s="8">
        <f>SUMIF(order_details[OrderID],orders[[#This Row],[OrderID]],order_details[Total revenue])</f>
        <v>421</v>
      </c>
      <c r="P64" s="8">
        <f>SUMIF(order_details[OrderID],orders[[#This Row],[OrderID]],order_details[Gross Profit])</f>
        <v>84.999999999999972</v>
      </c>
      <c r="Q64" s="8">
        <f>orders[[#This Row],[Total Gross Profit]]-orders[[#This Row],[Freight]]</f>
        <v>67.479999999999976</v>
      </c>
    </row>
    <row r="65" spans="1:17" x14ac:dyDescent="0.25">
      <c r="A65">
        <v>10311</v>
      </c>
      <c r="B65" t="s">
        <v>187</v>
      </c>
      <c r="C65">
        <v>1</v>
      </c>
      <c r="D65" s="1">
        <v>34628</v>
      </c>
      <c r="E65" s="1">
        <v>34642</v>
      </c>
      <c r="F65" s="1">
        <v>34634</v>
      </c>
      <c r="G65">
        <v>3</v>
      </c>
      <c r="H65" s="8">
        <v>24.69</v>
      </c>
      <c r="I65" t="s">
        <v>188</v>
      </c>
      <c r="J65" t="s">
        <v>190</v>
      </c>
      <c r="K65" t="s">
        <v>191</v>
      </c>
      <c r="L65" t="s">
        <v>868</v>
      </c>
      <c r="M65" t="s">
        <v>192</v>
      </c>
      <c r="N65" t="s">
        <v>100</v>
      </c>
      <c r="O65" s="8">
        <f>SUMIF(order_details[OrderID],orders[[#This Row],[OrderID]],order_details[Total revenue])</f>
        <v>336</v>
      </c>
      <c r="P65" s="8">
        <f>SUMIF(order_details[OrderID],orders[[#This Row],[OrderID]],order_details[Gross Profit])</f>
        <v>75.599999999999994</v>
      </c>
      <c r="Q65" s="8">
        <f>orders[[#This Row],[Total Gross Profit]]-orders[[#This Row],[Freight]]</f>
        <v>50.91</v>
      </c>
    </row>
    <row r="66" spans="1:17" x14ac:dyDescent="0.25">
      <c r="A66">
        <v>10312</v>
      </c>
      <c r="B66" t="s">
        <v>721</v>
      </c>
      <c r="C66">
        <v>2</v>
      </c>
      <c r="D66" s="1">
        <v>34631</v>
      </c>
      <c r="E66" s="1">
        <v>34659</v>
      </c>
      <c r="F66" s="1">
        <v>34641</v>
      </c>
      <c r="G66">
        <v>2</v>
      </c>
      <c r="H66" s="8">
        <v>40.26</v>
      </c>
      <c r="I66" t="s">
        <v>722</v>
      </c>
      <c r="J66" t="s">
        <v>724</v>
      </c>
      <c r="K66" t="s">
        <v>725</v>
      </c>
      <c r="L66" t="s">
        <v>868</v>
      </c>
      <c r="M66" t="s">
        <v>726</v>
      </c>
      <c r="N66" t="s">
        <v>47</v>
      </c>
      <c r="O66" s="8">
        <f>SUMIF(order_details[OrderID],orders[[#This Row],[OrderID]],order_details[Total revenue])</f>
        <v>2019.9</v>
      </c>
      <c r="P66" s="8">
        <f>SUMIF(order_details[OrderID],orders[[#This Row],[OrderID]],order_details[Gross Profit])</f>
        <v>405.1</v>
      </c>
      <c r="Q66" s="8">
        <f>orders[[#This Row],[Total Gross Profit]]-orders[[#This Row],[Freight]]</f>
        <v>364.84000000000003</v>
      </c>
    </row>
    <row r="67" spans="1:17" x14ac:dyDescent="0.25">
      <c r="A67">
        <v>10313</v>
      </c>
      <c r="B67" t="s">
        <v>546</v>
      </c>
      <c r="C67">
        <v>2</v>
      </c>
      <c r="D67" s="1">
        <v>34632</v>
      </c>
      <c r="E67" s="1">
        <v>34660</v>
      </c>
      <c r="F67" s="1">
        <v>34642</v>
      </c>
      <c r="G67">
        <v>2</v>
      </c>
      <c r="H67" s="8">
        <v>1.96</v>
      </c>
      <c r="I67" t="s">
        <v>547</v>
      </c>
      <c r="J67" t="s">
        <v>549</v>
      </c>
      <c r="K67" t="s">
        <v>550</v>
      </c>
      <c r="L67" t="s">
        <v>868</v>
      </c>
      <c r="M67" t="s">
        <v>551</v>
      </c>
      <c r="N67" t="s">
        <v>47</v>
      </c>
      <c r="O67" s="8">
        <f>SUMIF(order_details[OrderID],orders[[#This Row],[OrderID]],order_details[Total revenue])</f>
        <v>228</v>
      </c>
      <c r="P67" s="8">
        <f>SUMIF(order_details[OrderID],orders[[#This Row],[OrderID]],order_details[Gross Profit])</f>
        <v>45.600000000000009</v>
      </c>
      <c r="Q67" s="8">
        <f>orders[[#This Row],[Total Gross Profit]]-orders[[#This Row],[Freight]]</f>
        <v>43.640000000000008</v>
      </c>
    </row>
    <row r="68" spans="1:17" x14ac:dyDescent="0.25">
      <c r="A68">
        <v>10314</v>
      </c>
      <c r="B68" t="s">
        <v>559</v>
      </c>
      <c r="C68">
        <v>1</v>
      </c>
      <c r="D68" s="1">
        <v>34633</v>
      </c>
      <c r="E68" s="1">
        <v>34661</v>
      </c>
      <c r="F68" s="1">
        <v>34642</v>
      </c>
      <c r="G68">
        <v>2</v>
      </c>
      <c r="H68" s="8">
        <v>74.16</v>
      </c>
      <c r="I68" t="s">
        <v>560</v>
      </c>
      <c r="J68" t="s">
        <v>563</v>
      </c>
      <c r="K68" t="s">
        <v>564</v>
      </c>
      <c r="L68" t="s">
        <v>565</v>
      </c>
      <c r="M68" t="s">
        <v>566</v>
      </c>
      <c r="N68" t="s">
        <v>303</v>
      </c>
      <c r="O68" s="8">
        <f>SUMIF(order_details[OrderID],orders[[#This Row],[OrderID]],order_details[Total revenue])</f>
        <v>2619</v>
      </c>
      <c r="P68" s="8">
        <f>SUMIF(order_details[OrderID],orders[[#This Row],[OrderID]],order_details[Gross Profit])</f>
        <v>292</v>
      </c>
      <c r="Q68" s="8">
        <f>orders[[#This Row],[Total Gross Profit]]-orders[[#This Row],[Freight]]</f>
        <v>217.84</v>
      </c>
    </row>
    <row r="69" spans="1:17" x14ac:dyDescent="0.25">
      <c r="A69">
        <v>10315</v>
      </c>
      <c r="B69" t="s">
        <v>351</v>
      </c>
      <c r="C69">
        <v>4</v>
      </c>
      <c r="D69" s="1">
        <v>34634</v>
      </c>
      <c r="E69" s="1">
        <v>34662</v>
      </c>
      <c r="F69" s="1">
        <v>34641</v>
      </c>
      <c r="G69">
        <v>2</v>
      </c>
      <c r="H69" s="8">
        <v>41.76</v>
      </c>
      <c r="I69" t="s">
        <v>352</v>
      </c>
      <c r="J69" t="s">
        <v>354</v>
      </c>
      <c r="K69" t="s">
        <v>355</v>
      </c>
      <c r="L69" t="s">
        <v>356</v>
      </c>
      <c r="M69" t="s">
        <v>357</v>
      </c>
      <c r="N69" t="s">
        <v>72</v>
      </c>
      <c r="O69" s="8">
        <f>SUMIF(order_details[OrderID],orders[[#This Row],[OrderID]],order_details[Total revenue])</f>
        <v>646</v>
      </c>
      <c r="P69" s="8">
        <f>SUMIF(order_details[OrderID],orders[[#This Row],[OrderID]],order_details[Gross Profit])</f>
        <v>220.79999999999998</v>
      </c>
      <c r="Q69" s="8">
        <f>orders[[#This Row],[Total Gross Profit]]-orders[[#This Row],[Freight]]</f>
        <v>179.04</v>
      </c>
    </row>
    <row r="70" spans="1:17" x14ac:dyDescent="0.25">
      <c r="A70">
        <v>10316</v>
      </c>
      <c r="B70" t="s">
        <v>559</v>
      </c>
      <c r="C70">
        <v>1</v>
      </c>
      <c r="D70" s="1">
        <v>34635</v>
      </c>
      <c r="E70" s="1">
        <v>34663</v>
      </c>
      <c r="F70" s="1">
        <v>34646</v>
      </c>
      <c r="G70">
        <v>3</v>
      </c>
      <c r="H70" s="8">
        <v>150.15</v>
      </c>
      <c r="I70" t="s">
        <v>560</v>
      </c>
      <c r="J70" t="s">
        <v>563</v>
      </c>
      <c r="K70" t="s">
        <v>564</v>
      </c>
      <c r="L70" t="s">
        <v>565</v>
      </c>
      <c r="M70" t="s">
        <v>566</v>
      </c>
      <c r="N70" t="s">
        <v>303</v>
      </c>
      <c r="O70" s="8">
        <f>SUMIF(order_details[OrderID],orders[[#This Row],[OrderID]],order_details[Total revenue])</f>
        <v>3547.5</v>
      </c>
      <c r="P70" s="8">
        <f>SUMIF(order_details[OrderID],orders[[#This Row],[OrderID]],order_details[Gross Profit])</f>
        <v>712.49999999999989</v>
      </c>
      <c r="Q70" s="8">
        <f>orders[[#This Row],[Total Gross Profit]]-orders[[#This Row],[Freight]]</f>
        <v>562.34999999999991</v>
      </c>
    </row>
    <row r="71" spans="1:17" x14ac:dyDescent="0.25">
      <c r="A71">
        <v>10317</v>
      </c>
      <c r="B71" t="s">
        <v>433</v>
      </c>
      <c r="C71">
        <v>6</v>
      </c>
      <c r="D71" s="1">
        <v>34638</v>
      </c>
      <c r="E71" s="1">
        <v>34666</v>
      </c>
      <c r="F71" s="1">
        <v>34648</v>
      </c>
      <c r="G71">
        <v>1</v>
      </c>
      <c r="H71" s="8">
        <v>12.69</v>
      </c>
      <c r="I71" t="s">
        <v>434</v>
      </c>
      <c r="J71" t="s">
        <v>436</v>
      </c>
      <c r="K71" t="s">
        <v>437</v>
      </c>
      <c r="L71" t="s">
        <v>301</v>
      </c>
      <c r="M71" t="s">
        <v>438</v>
      </c>
      <c r="N71" t="s">
        <v>303</v>
      </c>
      <c r="O71" s="8">
        <f>SUMIF(order_details[OrderID],orders[[#This Row],[OrderID]],order_details[Total revenue])</f>
        <v>360</v>
      </c>
      <c r="P71" s="8">
        <f>SUMIF(order_details[OrderID],orders[[#This Row],[OrderID]],order_details[Gross Profit])</f>
        <v>72</v>
      </c>
      <c r="Q71" s="8">
        <f>orders[[#This Row],[Total Gross Profit]]-orders[[#This Row],[Freight]]</f>
        <v>59.31</v>
      </c>
    </row>
    <row r="72" spans="1:17" x14ac:dyDescent="0.25">
      <c r="A72">
        <v>10318</v>
      </c>
      <c r="B72" t="s">
        <v>351</v>
      </c>
      <c r="C72">
        <v>8</v>
      </c>
      <c r="D72" s="1">
        <v>34639</v>
      </c>
      <c r="E72" s="1">
        <v>34667</v>
      </c>
      <c r="F72" s="1">
        <v>34642</v>
      </c>
      <c r="G72">
        <v>2</v>
      </c>
      <c r="H72" s="8">
        <v>4.7300000000000004</v>
      </c>
      <c r="I72" t="s">
        <v>352</v>
      </c>
      <c r="J72" t="s">
        <v>354</v>
      </c>
      <c r="K72" t="s">
        <v>355</v>
      </c>
      <c r="L72" t="s">
        <v>356</v>
      </c>
      <c r="M72" t="s">
        <v>357</v>
      </c>
      <c r="N72" t="s">
        <v>72</v>
      </c>
      <c r="O72" s="8">
        <f>SUMIF(order_details[OrderID],orders[[#This Row],[OrderID]],order_details[Total revenue])</f>
        <v>301</v>
      </c>
      <c r="P72" s="8">
        <f>SUMIF(order_details[OrderID],orders[[#This Row],[OrderID]],order_details[Gross Profit])</f>
        <v>60.599999999999994</v>
      </c>
      <c r="Q72" s="8">
        <f>orders[[#This Row],[Total Gross Profit]]-orders[[#This Row],[Freight]]</f>
        <v>55.86999999999999</v>
      </c>
    </row>
    <row r="73" spans="1:17" x14ac:dyDescent="0.25">
      <c r="A73">
        <v>10319</v>
      </c>
      <c r="B73" t="s">
        <v>677</v>
      </c>
      <c r="C73">
        <v>7</v>
      </c>
      <c r="D73" s="1">
        <v>34640</v>
      </c>
      <c r="E73" s="1">
        <v>34668</v>
      </c>
      <c r="F73" s="1">
        <v>34649</v>
      </c>
      <c r="G73">
        <v>3</v>
      </c>
      <c r="H73" s="8">
        <v>64.5</v>
      </c>
      <c r="I73" t="s">
        <v>678</v>
      </c>
      <c r="J73" t="s">
        <v>680</v>
      </c>
      <c r="K73" t="s">
        <v>55</v>
      </c>
      <c r="L73" t="s">
        <v>868</v>
      </c>
      <c r="M73" t="s">
        <v>516</v>
      </c>
      <c r="N73" t="s">
        <v>57</v>
      </c>
      <c r="O73" s="8">
        <f>SUMIF(order_details[OrderID],orders[[#This Row],[OrderID]],order_details[Total revenue])</f>
        <v>1490.4</v>
      </c>
      <c r="P73" s="8">
        <f>SUMIF(order_details[OrderID],orders[[#This Row],[OrderID]],order_details[Gross Profit])</f>
        <v>299.20000000000005</v>
      </c>
      <c r="Q73" s="8">
        <f>orders[[#This Row],[Total Gross Profit]]-orders[[#This Row],[Freight]]</f>
        <v>234.70000000000005</v>
      </c>
    </row>
    <row r="74" spans="1:17" x14ac:dyDescent="0.25">
      <c r="A74">
        <v>10320</v>
      </c>
      <c r="B74" t="s">
        <v>729</v>
      </c>
      <c r="C74">
        <v>5</v>
      </c>
      <c r="D74" s="1">
        <v>34641</v>
      </c>
      <c r="E74" s="1">
        <v>34655</v>
      </c>
      <c r="F74" s="1">
        <v>34656</v>
      </c>
      <c r="G74">
        <v>3</v>
      </c>
      <c r="H74" s="8">
        <v>34.57</v>
      </c>
      <c r="I74" t="s">
        <v>730</v>
      </c>
      <c r="J74" t="s">
        <v>732</v>
      </c>
      <c r="K74" t="s">
        <v>733</v>
      </c>
      <c r="L74" t="s">
        <v>868</v>
      </c>
      <c r="M74" t="s">
        <v>734</v>
      </c>
      <c r="N74" t="s">
        <v>735</v>
      </c>
      <c r="O74" s="8">
        <f>SUMIF(order_details[OrderID],orders[[#This Row],[OrderID]],order_details[Total revenue])</f>
        <v>645</v>
      </c>
      <c r="P74" s="8">
        <f>SUMIF(order_details[OrderID],orders[[#This Row],[OrderID]],order_details[Gross Profit])</f>
        <v>129.00000000000003</v>
      </c>
      <c r="Q74" s="8">
        <f>orders[[#This Row],[Total Gross Profit]]-orders[[#This Row],[Freight]]</f>
        <v>94.430000000000035</v>
      </c>
    </row>
    <row r="75" spans="1:17" x14ac:dyDescent="0.25">
      <c r="A75">
        <v>10321</v>
      </c>
      <c r="B75" t="s">
        <v>351</v>
      </c>
      <c r="C75">
        <v>3</v>
      </c>
      <c r="D75" s="1">
        <v>34641</v>
      </c>
      <c r="E75" s="1">
        <v>34669</v>
      </c>
      <c r="F75" s="1">
        <v>34649</v>
      </c>
      <c r="G75">
        <v>2</v>
      </c>
      <c r="H75" s="8">
        <v>3.43</v>
      </c>
      <c r="I75" t="s">
        <v>352</v>
      </c>
      <c r="J75" t="s">
        <v>354</v>
      </c>
      <c r="K75" t="s">
        <v>355</v>
      </c>
      <c r="L75" t="s">
        <v>356</v>
      </c>
      <c r="M75" t="s">
        <v>357</v>
      </c>
      <c r="N75" t="s">
        <v>72</v>
      </c>
      <c r="O75" s="8">
        <f>SUMIF(order_details[OrderID],orders[[#This Row],[OrderID]],order_details[Total revenue])</f>
        <v>180</v>
      </c>
      <c r="P75" s="8">
        <f>SUMIF(order_details[OrderID],orders[[#This Row],[OrderID]],order_details[Gross Profit])</f>
        <v>36</v>
      </c>
      <c r="Q75" s="8">
        <f>orders[[#This Row],[Total Gross Profit]]-orders[[#This Row],[Freight]]</f>
        <v>32.57</v>
      </c>
    </row>
    <row r="76" spans="1:17" x14ac:dyDescent="0.25">
      <c r="A76">
        <v>10322</v>
      </c>
      <c r="B76" t="s">
        <v>512</v>
      </c>
      <c r="C76">
        <v>7</v>
      </c>
      <c r="D76" s="1">
        <v>34642</v>
      </c>
      <c r="E76" s="1">
        <v>34670</v>
      </c>
      <c r="F76" s="1">
        <v>34661</v>
      </c>
      <c r="G76">
        <v>3</v>
      </c>
      <c r="H76" s="8">
        <v>0.4</v>
      </c>
      <c r="I76" t="s">
        <v>513</v>
      </c>
      <c r="J76" t="s">
        <v>515</v>
      </c>
      <c r="K76" t="s">
        <v>55</v>
      </c>
      <c r="L76" t="s">
        <v>868</v>
      </c>
      <c r="M76" t="s">
        <v>516</v>
      </c>
      <c r="N76" t="s">
        <v>57</v>
      </c>
      <c r="O76" s="8">
        <f>SUMIF(order_details[OrderID],orders[[#This Row],[OrderID]],order_details[Total revenue])</f>
        <v>140</v>
      </c>
      <c r="P76" s="8">
        <f>SUMIF(order_details[OrderID],orders[[#This Row],[OrderID]],order_details[Gross Profit])</f>
        <v>28.000000000000007</v>
      </c>
      <c r="Q76" s="8">
        <f>orders[[#This Row],[Total Gross Profit]]-orders[[#This Row],[Freight]]</f>
        <v>27.600000000000009</v>
      </c>
    </row>
    <row r="77" spans="1:17" x14ac:dyDescent="0.25">
      <c r="A77">
        <v>10323</v>
      </c>
      <c r="B77" t="s">
        <v>359</v>
      </c>
      <c r="C77">
        <v>4</v>
      </c>
      <c r="D77" s="1">
        <v>34645</v>
      </c>
      <c r="E77" s="1">
        <v>34673</v>
      </c>
      <c r="F77" s="1">
        <v>34652</v>
      </c>
      <c r="G77">
        <v>1</v>
      </c>
      <c r="H77" s="8">
        <v>4.88</v>
      </c>
      <c r="I77" t="s">
        <v>360</v>
      </c>
      <c r="J77" t="s">
        <v>362</v>
      </c>
      <c r="K77" t="s">
        <v>363</v>
      </c>
      <c r="L77" t="s">
        <v>868</v>
      </c>
      <c r="M77" t="s">
        <v>364</v>
      </c>
      <c r="N77" t="s">
        <v>47</v>
      </c>
      <c r="O77" s="8">
        <f>SUMIF(order_details[OrderID],orders[[#This Row],[OrderID]],order_details[Total revenue])</f>
        <v>205.5</v>
      </c>
      <c r="P77" s="8">
        <f>SUMIF(order_details[OrderID],orders[[#This Row],[OrderID]],order_details[Gross Profit])</f>
        <v>46.699999999999996</v>
      </c>
      <c r="Q77" s="8">
        <f>orders[[#This Row],[Total Gross Profit]]-orders[[#This Row],[Freight]]</f>
        <v>41.819999999999993</v>
      </c>
    </row>
    <row r="78" spans="1:17" x14ac:dyDescent="0.25">
      <c r="A78">
        <v>10324</v>
      </c>
      <c r="B78" t="s">
        <v>606</v>
      </c>
      <c r="C78">
        <v>9</v>
      </c>
      <c r="D78" s="1">
        <v>34646</v>
      </c>
      <c r="E78" s="1">
        <v>34674</v>
      </c>
      <c r="F78" s="1">
        <v>34648</v>
      </c>
      <c r="G78">
        <v>1</v>
      </c>
      <c r="H78" s="8">
        <v>214.27</v>
      </c>
      <c r="I78" t="s">
        <v>607</v>
      </c>
      <c r="J78" t="s">
        <v>609</v>
      </c>
      <c r="K78" t="s">
        <v>610</v>
      </c>
      <c r="L78" t="s">
        <v>611</v>
      </c>
      <c r="M78" t="s">
        <v>612</v>
      </c>
      <c r="N78" t="s">
        <v>303</v>
      </c>
      <c r="O78" s="8">
        <f>SUMIF(order_details[OrderID],orders[[#This Row],[OrderID]],order_details[Total revenue])</f>
        <v>6597.6824999999999</v>
      </c>
      <c r="P78" s="8">
        <f>SUMIF(order_details[OrderID],orders[[#This Row],[OrderID]],order_details[Gross Profit])</f>
        <v>441.78249999999957</v>
      </c>
      <c r="Q78" s="8">
        <f>orders[[#This Row],[Total Gross Profit]]-orders[[#This Row],[Freight]]</f>
        <v>227.51249999999956</v>
      </c>
    </row>
    <row r="79" spans="1:17" x14ac:dyDescent="0.25">
      <c r="A79">
        <v>10325</v>
      </c>
      <c r="B79" t="s">
        <v>359</v>
      </c>
      <c r="C79">
        <v>1</v>
      </c>
      <c r="D79" s="1">
        <v>34647</v>
      </c>
      <c r="E79" s="1">
        <v>34661</v>
      </c>
      <c r="F79" s="1">
        <v>34652</v>
      </c>
      <c r="G79">
        <v>3</v>
      </c>
      <c r="H79" s="8">
        <v>64.86</v>
      </c>
      <c r="I79" t="s">
        <v>360</v>
      </c>
      <c r="J79" t="s">
        <v>362</v>
      </c>
      <c r="K79" t="s">
        <v>363</v>
      </c>
      <c r="L79" t="s">
        <v>868</v>
      </c>
      <c r="M79" t="s">
        <v>364</v>
      </c>
      <c r="N79" t="s">
        <v>47</v>
      </c>
      <c r="O79" s="8">
        <f>SUMIF(order_details[OrderID],orders[[#This Row],[OrderID]],order_details[Total revenue])</f>
        <v>1873.25</v>
      </c>
      <c r="P79" s="8">
        <f>SUMIF(order_details[OrderID],orders[[#This Row],[OrderID]],order_details[Gross Profit])</f>
        <v>408.24999999999989</v>
      </c>
      <c r="Q79" s="8">
        <f>orders[[#This Row],[Total Gross Profit]]-orders[[#This Row],[Freight]]</f>
        <v>343.38999999999987</v>
      </c>
    </row>
    <row r="80" spans="1:17" x14ac:dyDescent="0.25">
      <c r="A80">
        <v>10326</v>
      </c>
      <c r="B80" t="s">
        <v>103</v>
      </c>
      <c r="C80">
        <v>4</v>
      </c>
      <c r="D80" s="1">
        <v>34648</v>
      </c>
      <c r="E80" s="1">
        <v>34676</v>
      </c>
      <c r="F80" s="1">
        <v>34652</v>
      </c>
      <c r="G80">
        <v>2</v>
      </c>
      <c r="H80" s="8">
        <v>77.92</v>
      </c>
      <c r="I80" t="s">
        <v>104</v>
      </c>
      <c r="J80" t="s">
        <v>106</v>
      </c>
      <c r="K80" t="s">
        <v>107</v>
      </c>
      <c r="L80" t="s">
        <v>868</v>
      </c>
      <c r="M80" t="s">
        <v>108</v>
      </c>
      <c r="N80" t="s">
        <v>109</v>
      </c>
      <c r="O80" s="8">
        <f>SUMIF(order_details[OrderID],orders[[#This Row],[OrderID]],order_details[Total revenue])</f>
        <v>1227.5</v>
      </c>
      <c r="P80" s="8">
        <f>SUMIF(order_details[OrderID],orders[[#This Row],[OrderID]],order_details[Gross Profit])</f>
        <v>245.49999999999994</v>
      </c>
      <c r="Q80" s="8">
        <f>orders[[#This Row],[Total Gross Profit]]-orders[[#This Row],[Freight]]</f>
        <v>167.57999999999993</v>
      </c>
    </row>
    <row r="81" spans="1:17" x14ac:dyDescent="0.25">
      <c r="A81">
        <v>10327</v>
      </c>
      <c r="B81" t="s">
        <v>235</v>
      </c>
      <c r="C81">
        <v>2</v>
      </c>
      <c r="D81" s="1">
        <v>34649</v>
      </c>
      <c r="E81" s="1">
        <v>34677</v>
      </c>
      <c r="F81" s="1">
        <v>34652</v>
      </c>
      <c r="G81">
        <v>1</v>
      </c>
      <c r="H81" s="8">
        <v>63.36</v>
      </c>
      <c r="I81" t="s">
        <v>236</v>
      </c>
      <c r="J81" t="s">
        <v>238</v>
      </c>
      <c r="K81" t="s">
        <v>239</v>
      </c>
      <c r="L81" t="s">
        <v>868</v>
      </c>
      <c r="M81" t="s">
        <v>240</v>
      </c>
      <c r="N81" t="s">
        <v>82</v>
      </c>
      <c r="O81" s="8">
        <f>SUMIF(order_details[OrderID],orders[[#This Row],[OrderID]],order_details[Total revenue])</f>
        <v>2262.92</v>
      </c>
      <c r="P81" s="8">
        <f>SUMIF(order_details[OrderID],orders[[#This Row],[OrderID]],order_details[Gross Profit])</f>
        <v>350.42000000000024</v>
      </c>
      <c r="Q81" s="8">
        <f>orders[[#This Row],[Total Gross Profit]]-orders[[#This Row],[Freight]]</f>
        <v>287.06000000000023</v>
      </c>
    </row>
    <row r="82" spans="1:17" x14ac:dyDescent="0.25">
      <c r="A82">
        <v>10328</v>
      </c>
      <c r="B82" t="s">
        <v>265</v>
      </c>
      <c r="C82">
        <v>4</v>
      </c>
      <c r="D82" s="1">
        <v>34652</v>
      </c>
      <c r="E82" s="1">
        <v>34680</v>
      </c>
      <c r="F82" s="1">
        <v>34655</v>
      </c>
      <c r="G82">
        <v>3</v>
      </c>
      <c r="H82" s="8">
        <v>87.03</v>
      </c>
      <c r="I82" t="s">
        <v>266</v>
      </c>
      <c r="J82" t="s">
        <v>268</v>
      </c>
      <c r="K82" t="s">
        <v>269</v>
      </c>
      <c r="L82" t="s">
        <v>868</v>
      </c>
      <c r="M82" t="s">
        <v>270</v>
      </c>
      <c r="N82" t="s">
        <v>271</v>
      </c>
      <c r="O82" s="8">
        <f>SUMIF(order_details[OrderID],orders[[#This Row],[OrderID]],order_details[Total revenue])</f>
        <v>1462</v>
      </c>
      <c r="P82" s="8">
        <f>SUMIF(order_details[OrderID],orders[[#This Row],[OrderID]],order_details[Gross Profit])</f>
        <v>594</v>
      </c>
      <c r="Q82" s="8">
        <f>orders[[#This Row],[Total Gross Profit]]-orders[[#This Row],[Freight]]</f>
        <v>506.97</v>
      </c>
    </row>
    <row r="83" spans="1:17" x14ac:dyDescent="0.25">
      <c r="A83">
        <v>10329</v>
      </c>
      <c r="B83" t="s">
        <v>637</v>
      </c>
      <c r="C83">
        <v>4</v>
      </c>
      <c r="D83" s="1">
        <v>34653</v>
      </c>
      <c r="E83" s="1">
        <v>34695</v>
      </c>
      <c r="F83" s="1">
        <v>34661</v>
      </c>
      <c r="G83">
        <v>2</v>
      </c>
      <c r="H83" s="8">
        <v>191.67</v>
      </c>
      <c r="I83" t="s">
        <v>638</v>
      </c>
      <c r="J83" t="s">
        <v>640</v>
      </c>
      <c r="K83" t="s">
        <v>641</v>
      </c>
      <c r="L83" t="s">
        <v>642</v>
      </c>
      <c r="M83" t="s">
        <v>643</v>
      </c>
      <c r="N83" t="s">
        <v>303</v>
      </c>
      <c r="O83" s="8">
        <f>SUMIF(order_details[OrderID],orders[[#This Row],[OrderID]],order_details[Total revenue])</f>
        <v>5723.8639999999996</v>
      </c>
      <c r="P83" s="8">
        <f>SUMIF(order_details[OrderID],orders[[#This Row],[OrderID]],order_details[Gross Profit])</f>
        <v>904.46399999999949</v>
      </c>
      <c r="Q83" s="8">
        <f>orders[[#This Row],[Total Gross Profit]]-orders[[#This Row],[Freight]]</f>
        <v>712.79399999999953</v>
      </c>
    </row>
    <row r="84" spans="1:17" x14ac:dyDescent="0.25">
      <c r="A84">
        <v>10330</v>
      </c>
      <c r="B84" t="s">
        <v>415</v>
      </c>
      <c r="C84">
        <v>3</v>
      </c>
      <c r="D84" s="1">
        <v>34654</v>
      </c>
      <c r="E84" s="1">
        <v>34682</v>
      </c>
      <c r="F84" s="1">
        <v>34666</v>
      </c>
      <c r="G84">
        <v>1</v>
      </c>
      <c r="H84" s="8">
        <v>12.75</v>
      </c>
      <c r="I84" t="s">
        <v>416</v>
      </c>
      <c r="J84" t="s">
        <v>418</v>
      </c>
      <c r="K84" t="s">
        <v>419</v>
      </c>
      <c r="L84" t="s">
        <v>420</v>
      </c>
      <c r="M84" t="s">
        <v>421</v>
      </c>
      <c r="N84" t="s">
        <v>312</v>
      </c>
      <c r="O84" s="8">
        <f>SUMIF(order_details[OrderID],orders[[#This Row],[OrderID]],order_details[Total revenue])</f>
        <v>2066.7749999999996</v>
      </c>
      <c r="P84" s="8">
        <f>SUMIF(order_details[OrderID],orders[[#This Row],[OrderID]],order_details[Gross Profit])</f>
        <v>126.77500000000003</v>
      </c>
      <c r="Q84" s="8">
        <f>orders[[#This Row],[Total Gross Profit]]-orders[[#This Row],[Freight]]</f>
        <v>114.02500000000003</v>
      </c>
    </row>
    <row r="85" spans="1:17" x14ac:dyDescent="0.25">
      <c r="A85">
        <v>10331</v>
      </c>
      <c r="B85" t="s">
        <v>112</v>
      </c>
      <c r="C85">
        <v>9</v>
      </c>
      <c r="D85" s="1">
        <v>34654</v>
      </c>
      <c r="E85" s="1">
        <v>34696</v>
      </c>
      <c r="F85" s="1">
        <v>34659</v>
      </c>
      <c r="G85">
        <v>1</v>
      </c>
      <c r="H85" s="8">
        <v>10.19</v>
      </c>
      <c r="I85" t="s">
        <v>113</v>
      </c>
      <c r="J85" t="s">
        <v>115</v>
      </c>
      <c r="K85" t="s">
        <v>116</v>
      </c>
      <c r="L85" t="s">
        <v>868</v>
      </c>
      <c r="M85" t="s">
        <v>117</v>
      </c>
      <c r="N85" t="s">
        <v>100</v>
      </c>
      <c r="O85" s="8">
        <f>SUMIF(order_details[OrderID],orders[[#This Row],[OrderID]],order_details[Total revenue])</f>
        <v>111.75</v>
      </c>
      <c r="P85" s="8">
        <f>SUMIF(order_details[OrderID],orders[[#This Row],[OrderID]],order_details[Gross Profit])</f>
        <v>23.249999999999996</v>
      </c>
      <c r="Q85" s="8">
        <f>orders[[#This Row],[Total Gross Profit]]-orders[[#This Row],[Freight]]</f>
        <v>13.059999999999997</v>
      </c>
    </row>
    <row r="86" spans="1:17" x14ac:dyDescent="0.25">
      <c r="A86">
        <v>10332</v>
      </c>
      <c r="B86" t="s">
        <v>458</v>
      </c>
      <c r="C86">
        <v>3</v>
      </c>
      <c r="D86" s="1">
        <v>34655</v>
      </c>
      <c r="E86" s="1">
        <v>34697</v>
      </c>
      <c r="F86" s="1">
        <v>34659</v>
      </c>
      <c r="G86">
        <v>2</v>
      </c>
      <c r="H86" s="8">
        <v>52.84</v>
      </c>
      <c r="I86" t="s">
        <v>459</v>
      </c>
      <c r="J86" t="s">
        <v>461</v>
      </c>
      <c r="K86" t="s">
        <v>462</v>
      </c>
      <c r="L86" t="s">
        <v>463</v>
      </c>
      <c r="M86" t="s">
        <v>464</v>
      </c>
      <c r="N86" t="s">
        <v>128</v>
      </c>
      <c r="O86" s="8">
        <f>SUMIF(order_details[OrderID],orders[[#This Row],[OrderID]],order_details[Total revenue])</f>
        <v>2233.6</v>
      </c>
      <c r="P86" s="8">
        <f>SUMIF(order_details[OrderID],orders[[#This Row],[OrderID]],order_details[Gross Profit])</f>
        <v>14.000000000000018</v>
      </c>
      <c r="Q86" s="8">
        <f>orders[[#This Row],[Total Gross Profit]]-orders[[#This Row],[Freight]]</f>
        <v>-38.839999999999989</v>
      </c>
    </row>
    <row r="87" spans="1:17" x14ac:dyDescent="0.25">
      <c r="A87">
        <v>10333</v>
      </c>
      <c r="B87" t="s">
        <v>729</v>
      </c>
      <c r="C87">
        <v>5</v>
      </c>
      <c r="D87" s="1">
        <v>34656</v>
      </c>
      <c r="E87" s="1">
        <v>34684</v>
      </c>
      <c r="F87" s="1">
        <v>34663</v>
      </c>
      <c r="G87">
        <v>3</v>
      </c>
      <c r="H87" s="8">
        <v>0.59</v>
      </c>
      <c r="I87" t="s">
        <v>730</v>
      </c>
      <c r="J87" t="s">
        <v>732</v>
      </c>
      <c r="K87" t="s">
        <v>733</v>
      </c>
      <c r="L87" t="s">
        <v>868</v>
      </c>
      <c r="M87" t="s">
        <v>734</v>
      </c>
      <c r="N87" t="s">
        <v>735</v>
      </c>
      <c r="O87" s="8">
        <f>SUMIF(order_details[OrderID],orders[[#This Row],[OrderID]],order_details[Total revenue])</f>
        <v>1096.5</v>
      </c>
      <c r="P87" s="8">
        <f>SUMIF(order_details[OrderID],orders[[#This Row],[OrderID]],order_details[Gross Profit])</f>
        <v>142.50000000000006</v>
      </c>
      <c r="Q87" s="8">
        <f>orders[[#This Row],[Total Gross Profit]]-orders[[#This Row],[Freight]]</f>
        <v>141.91000000000005</v>
      </c>
    </row>
    <row r="88" spans="1:17" x14ac:dyDescent="0.25">
      <c r="A88">
        <v>10334</v>
      </c>
      <c r="B88" t="s">
        <v>705</v>
      </c>
      <c r="C88">
        <v>8</v>
      </c>
      <c r="D88" s="1">
        <v>34659</v>
      </c>
      <c r="E88" s="1">
        <v>34687</v>
      </c>
      <c r="F88" s="1">
        <v>34666</v>
      </c>
      <c r="G88">
        <v>2</v>
      </c>
      <c r="H88" s="8">
        <v>8.56</v>
      </c>
      <c r="I88" t="s">
        <v>706</v>
      </c>
      <c r="J88" t="s">
        <v>708</v>
      </c>
      <c r="K88" t="s">
        <v>709</v>
      </c>
      <c r="L88" t="s">
        <v>868</v>
      </c>
      <c r="M88" t="s">
        <v>710</v>
      </c>
      <c r="N88" t="s">
        <v>100</v>
      </c>
      <c r="O88" s="8">
        <f>SUMIF(order_details[OrderID],orders[[#This Row],[OrderID]],order_details[Total revenue])</f>
        <v>181</v>
      </c>
      <c r="P88" s="8">
        <f>SUMIF(order_details[OrderID],orders[[#This Row],[OrderID]],order_details[Gross Profit])</f>
        <v>56.2</v>
      </c>
      <c r="Q88" s="8">
        <f>orders[[#This Row],[Total Gross Profit]]-orders[[#This Row],[Freight]]</f>
        <v>47.64</v>
      </c>
    </row>
    <row r="89" spans="1:17" x14ac:dyDescent="0.25">
      <c r="A89">
        <v>10335</v>
      </c>
      <c r="B89" t="s">
        <v>341</v>
      </c>
      <c r="C89">
        <v>7</v>
      </c>
      <c r="D89" s="1">
        <v>34660</v>
      </c>
      <c r="E89" s="1">
        <v>34688</v>
      </c>
      <c r="F89" s="1">
        <v>34662</v>
      </c>
      <c r="G89">
        <v>2</v>
      </c>
      <c r="H89" s="8">
        <v>42.11</v>
      </c>
      <c r="I89" t="s">
        <v>342</v>
      </c>
      <c r="J89" t="s">
        <v>344</v>
      </c>
      <c r="K89" t="s">
        <v>345</v>
      </c>
      <c r="L89" t="s">
        <v>346</v>
      </c>
      <c r="M89" t="s">
        <v>868</v>
      </c>
      <c r="N89" t="s">
        <v>348</v>
      </c>
      <c r="O89" s="8">
        <f>SUMIF(order_details[OrderID],orders[[#This Row],[OrderID]],order_details[Total revenue])</f>
        <v>2545.1999999999998</v>
      </c>
      <c r="P89" s="8">
        <f>SUMIF(order_details[OrderID],orders[[#This Row],[OrderID]],order_details[Gross Profit])</f>
        <v>50.000000000000355</v>
      </c>
      <c r="Q89" s="8">
        <f>orders[[#This Row],[Total Gross Profit]]-orders[[#This Row],[Freight]]</f>
        <v>7.8900000000003558</v>
      </c>
    </row>
    <row r="90" spans="1:17" x14ac:dyDescent="0.25">
      <c r="A90">
        <v>10336</v>
      </c>
      <c r="B90" t="s">
        <v>527</v>
      </c>
      <c r="C90">
        <v>7</v>
      </c>
      <c r="D90" s="1">
        <v>34661</v>
      </c>
      <c r="E90" s="1">
        <v>34689</v>
      </c>
      <c r="F90" s="1">
        <v>34663</v>
      </c>
      <c r="G90">
        <v>2</v>
      </c>
      <c r="H90" s="8">
        <v>15.51</v>
      </c>
      <c r="I90" t="s">
        <v>528</v>
      </c>
      <c r="J90" t="s">
        <v>530</v>
      </c>
      <c r="K90" t="s">
        <v>269</v>
      </c>
      <c r="L90" t="s">
        <v>868</v>
      </c>
      <c r="M90" t="s">
        <v>531</v>
      </c>
      <c r="N90" t="s">
        <v>271</v>
      </c>
      <c r="O90" s="8">
        <f>SUMIF(order_details[OrderID],orders[[#This Row],[OrderID]],order_details[Total revenue])</f>
        <v>356.40000000000003</v>
      </c>
      <c r="P90" s="8">
        <f>SUMIF(order_details[OrderID],orders[[#This Row],[OrderID]],order_details[Gross Profit])</f>
        <v>39.599999999999987</v>
      </c>
      <c r="Q90" s="8">
        <f>orders[[#This Row],[Total Gross Profit]]-orders[[#This Row],[Freight]]</f>
        <v>24.089999999999989</v>
      </c>
    </row>
    <row r="91" spans="1:17" x14ac:dyDescent="0.25">
      <c r="A91">
        <v>10337</v>
      </c>
      <c r="B91" t="s">
        <v>242</v>
      </c>
      <c r="C91">
        <v>4</v>
      </c>
      <c r="D91" s="1">
        <v>34662</v>
      </c>
      <c r="E91" s="1">
        <v>34690</v>
      </c>
      <c r="F91" s="1">
        <v>34667</v>
      </c>
      <c r="G91">
        <v>3</v>
      </c>
      <c r="H91" s="8">
        <v>108.26</v>
      </c>
      <c r="I91" t="s">
        <v>243</v>
      </c>
      <c r="J91" t="s">
        <v>245</v>
      </c>
      <c r="K91" t="s">
        <v>246</v>
      </c>
      <c r="L91" t="s">
        <v>868</v>
      </c>
      <c r="M91" t="s">
        <v>247</v>
      </c>
      <c r="N91" t="s">
        <v>47</v>
      </c>
      <c r="O91" s="8">
        <f>SUMIF(order_details[OrderID],orders[[#This Row],[OrderID]],order_details[Total revenue])</f>
        <v>3087.52</v>
      </c>
      <c r="P91" s="8">
        <f>SUMIF(order_details[OrderID],orders[[#This Row],[OrderID]],order_details[Gross Profit])</f>
        <v>620.52</v>
      </c>
      <c r="Q91" s="8">
        <f>orders[[#This Row],[Total Gross Profit]]-orders[[#This Row],[Freight]]</f>
        <v>512.26</v>
      </c>
    </row>
    <row r="92" spans="1:17" x14ac:dyDescent="0.25">
      <c r="A92">
        <v>10338</v>
      </c>
      <c r="B92" t="s">
        <v>487</v>
      </c>
      <c r="C92">
        <v>4</v>
      </c>
      <c r="D92" s="1">
        <v>34663</v>
      </c>
      <c r="E92" s="1">
        <v>34691</v>
      </c>
      <c r="F92" s="1">
        <v>34667</v>
      </c>
      <c r="G92">
        <v>3</v>
      </c>
      <c r="H92" s="8">
        <v>84.21</v>
      </c>
      <c r="I92" t="s">
        <v>488</v>
      </c>
      <c r="J92" t="s">
        <v>490</v>
      </c>
      <c r="K92" t="s">
        <v>491</v>
      </c>
      <c r="L92" t="s">
        <v>492</v>
      </c>
      <c r="M92" t="s">
        <v>493</v>
      </c>
      <c r="N92" t="s">
        <v>303</v>
      </c>
      <c r="O92" s="8">
        <f>SUMIF(order_details[OrderID],orders[[#This Row],[OrderID]],order_details[Total revenue])</f>
        <v>1168.3499999999999</v>
      </c>
      <c r="P92" s="8">
        <f>SUMIF(order_details[OrderID],orders[[#This Row],[OrderID]],order_details[Gross Profit])</f>
        <v>233.85000000000002</v>
      </c>
      <c r="Q92" s="8">
        <f>orders[[#This Row],[Total Gross Profit]]-orders[[#This Row],[Freight]]</f>
        <v>149.64000000000004</v>
      </c>
    </row>
    <row r="93" spans="1:17" x14ac:dyDescent="0.25">
      <c r="A93">
        <v>10339</v>
      </c>
      <c r="B93" t="s">
        <v>458</v>
      </c>
      <c r="C93">
        <v>2</v>
      </c>
      <c r="D93" s="1">
        <v>34666</v>
      </c>
      <c r="E93" s="1">
        <v>34694</v>
      </c>
      <c r="F93" s="1">
        <v>34673</v>
      </c>
      <c r="G93">
        <v>2</v>
      </c>
      <c r="H93" s="8">
        <v>15.66</v>
      </c>
      <c r="I93" t="s">
        <v>459</v>
      </c>
      <c r="J93" t="s">
        <v>461</v>
      </c>
      <c r="K93" t="s">
        <v>462</v>
      </c>
      <c r="L93" t="s">
        <v>463</v>
      </c>
      <c r="M93" t="s">
        <v>464</v>
      </c>
      <c r="N93" t="s">
        <v>128</v>
      </c>
      <c r="O93" s="8">
        <f>SUMIF(order_details[OrderID],orders[[#This Row],[OrderID]],order_details[Total revenue])</f>
        <v>4193.8999999999996</v>
      </c>
      <c r="P93" s="8">
        <f>SUMIF(order_details[OrderID],orders[[#This Row],[OrderID]],order_details[Gross Profit])</f>
        <v>730.69999999999982</v>
      </c>
      <c r="Q93" s="8">
        <f>orders[[#This Row],[Total Gross Profit]]-orders[[#This Row],[Freight]]</f>
        <v>715.03999999999985</v>
      </c>
    </row>
    <row r="94" spans="1:17" x14ac:dyDescent="0.25">
      <c r="A94">
        <v>10340</v>
      </c>
      <c r="B94" t="s">
        <v>112</v>
      </c>
      <c r="C94">
        <v>1</v>
      </c>
      <c r="D94" s="1">
        <v>34667</v>
      </c>
      <c r="E94" s="1">
        <v>34695</v>
      </c>
      <c r="F94" s="1">
        <v>34677</v>
      </c>
      <c r="G94">
        <v>3</v>
      </c>
      <c r="H94" s="8">
        <v>166.31</v>
      </c>
      <c r="I94" t="s">
        <v>113</v>
      </c>
      <c r="J94" t="s">
        <v>115</v>
      </c>
      <c r="K94" t="s">
        <v>116</v>
      </c>
      <c r="L94" t="s">
        <v>868</v>
      </c>
      <c r="M94" t="s">
        <v>117</v>
      </c>
      <c r="N94" t="s">
        <v>100</v>
      </c>
      <c r="O94" s="8">
        <f>SUMIF(order_details[OrderID],orders[[#This Row],[OrderID]],order_details[Total revenue])</f>
        <v>3045.51</v>
      </c>
      <c r="P94" s="8">
        <f>SUMIF(order_details[OrderID],orders[[#This Row],[OrderID]],order_details[Gross Profit])</f>
        <v>481.10999999999996</v>
      </c>
      <c r="Q94" s="8">
        <f>orders[[#This Row],[Total Gross Profit]]-orders[[#This Row],[Freight]]</f>
        <v>314.79999999999995</v>
      </c>
    </row>
    <row r="95" spans="1:17" x14ac:dyDescent="0.25">
      <c r="A95">
        <v>10341</v>
      </c>
      <c r="B95" t="s">
        <v>621</v>
      </c>
      <c r="C95">
        <v>7</v>
      </c>
      <c r="D95" s="1">
        <v>34667</v>
      </c>
      <c r="E95" s="1">
        <v>34695</v>
      </c>
      <c r="F95" s="1">
        <v>34674</v>
      </c>
      <c r="G95">
        <v>3</v>
      </c>
      <c r="H95" s="8">
        <v>26.78</v>
      </c>
      <c r="I95" t="s">
        <v>622</v>
      </c>
      <c r="J95" t="s">
        <v>624</v>
      </c>
      <c r="K95" t="s">
        <v>625</v>
      </c>
      <c r="L95" t="s">
        <v>868</v>
      </c>
      <c r="M95" t="s">
        <v>626</v>
      </c>
      <c r="N95" t="s">
        <v>627</v>
      </c>
      <c r="O95" s="8">
        <f>SUMIF(order_details[OrderID],orders[[#This Row],[OrderID]],order_details[Total revenue])</f>
        <v>440.75</v>
      </c>
      <c r="P95" s="8">
        <f>SUMIF(order_details[OrderID],orders[[#This Row],[OrderID]],order_details[Gross Profit])</f>
        <v>28.75</v>
      </c>
      <c r="Q95" s="8">
        <f>orders[[#This Row],[Total Gross Profit]]-orders[[#This Row],[Freight]]</f>
        <v>1.9699999999999989</v>
      </c>
    </row>
    <row r="96" spans="1:17" x14ac:dyDescent="0.25">
      <c r="A96">
        <v>10342</v>
      </c>
      <c r="B96" t="s">
        <v>242</v>
      </c>
      <c r="C96">
        <v>4</v>
      </c>
      <c r="D96" s="1">
        <v>34668</v>
      </c>
      <c r="E96" s="1">
        <v>34682</v>
      </c>
      <c r="F96" s="1">
        <v>34673</v>
      </c>
      <c r="G96">
        <v>2</v>
      </c>
      <c r="H96" s="8">
        <v>54.83</v>
      </c>
      <c r="I96" t="s">
        <v>243</v>
      </c>
      <c r="J96" t="s">
        <v>245</v>
      </c>
      <c r="K96" t="s">
        <v>246</v>
      </c>
      <c r="L96" t="s">
        <v>868</v>
      </c>
      <c r="M96" t="s">
        <v>247</v>
      </c>
      <c r="N96" t="s">
        <v>47</v>
      </c>
      <c r="O96" s="8">
        <f>SUMIF(order_details[OrderID],orders[[#This Row],[OrderID]],order_details[Total revenue])</f>
        <v>2300.8000000000002</v>
      </c>
      <c r="P96" s="8">
        <f>SUMIF(order_details[OrderID],orders[[#This Row],[OrderID]],order_details[Gross Profit])</f>
        <v>112.00000000000026</v>
      </c>
      <c r="Q96" s="8">
        <f>orders[[#This Row],[Total Gross Profit]]-orders[[#This Row],[Freight]]</f>
        <v>57.170000000000258</v>
      </c>
    </row>
    <row r="97" spans="1:17" x14ac:dyDescent="0.25">
      <c r="A97">
        <v>10343</v>
      </c>
      <c r="B97" t="s">
        <v>399</v>
      </c>
      <c r="C97">
        <v>4</v>
      </c>
      <c r="D97" s="1">
        <v>34669</v>
      </c>
      <c r="E97" s="1">
        <v>34697</v>
      </c>
      <c r="F97" s="1">
        <v>34675</v>
      </c>
      <c r="G97">
        <v>1</v>
      </c>
      <c r="H97" s="8">
        <v>110.37</v>
      </c>
      <c r="I97" t="s">
        <v>400</v>
      </c>
      <c r="J97" t="s">
        <v>402</v>
      </c>
      <c r="K97" t="s">
        <v>403</v>
      </c>
      <c r="L97" t="s">
        <v>868</v>
      </c>
      <c r="M97" t="s">
        <v>404</v>
      </c>
      <c r="N97" t="s">
        <v>47</v>
      </c>
      <c r="O97" s="8">
        <f>SUMIF(order_details[OrderID],orders[[#This Row],[OrderID]],order_details[Total revenue])</f>
        <v>1980</v>
      </c>
      <c r="P97" s="8">
        <f>SUMIF(order_details[OrderID],orders[[#This Row],[OrderID]],order_details[Gross Profit])</f>
        <v>401.99999999999994</v>
      </c>
      <c r="Q97" s="8">
        <f>orders[[#This Row],[Total Gross Profit]]-orders[[#This Row],[Freight]]</f>
        <v>291.62999999999994</v>
      </c>
    </row>
    <row r="98" spans="1:17" x14ac:dyDescent="0.25">
      <c r="A98">
        <v>10344</v>
      </c>
      <c r="B98" t="s">
        <v>744</v>
      </c>
      <c r="C98">
        <v>4</v>
      </c>
      <c r="D98" s="1">
        <v>34670</v>
      </c>
      <c r="E98" s="1">
        <v>34698</v>
      </c>
      <c r="F98" s="1">
        <v>34674</v>
      </c>
      <c r="G98">
        <v>2</v>
      </c>
      <c r="H98" s="8">
        <v>23.29</v>
      </c>
      <c r="I98" t="s">
        <v>745</v>
      </c>
      <c r="J98" t="s">
        <v>872</v>
      </c>
      <c r="K98" t="s">
        <v>748</v>
      </c>
      <c r="L98" t="s">
        <v>395</v>
      </c>
      <c r="M98" t="s">
        <v>873</v>
      </c>
      <c r="N98" t="s">
        <v>303</v>
      </c>
      <c r="O98" s="8">
        <f>SUMIF(order_details[OrderID],orders[[#This Row],[OrderID]],order_details[Total revenue])</f>
        <v>2870</v>
      </c>
      <c r="P98" s="8">
        <f>SUMIF(order_details[OrderID],orders[[#This Row],[OrderID]],order_details[Gross Profit])</f>
        <v>461.99999999999983</v>
      </c>
      <c r="Q98" s="8">
        <f>orders[[#This Row],[Total Gross Profit]]-orders[[#This Row],[Freight]]</f>
        <v>438.70999999999981</v>
      </c>
    </row>
    <row r="99" spans="1:17" x14ac:dyDescent="0.25">
      <c r="A99">
        <v>10345</v>
      </c>
      <c r="B99" t="s">
        <v>546</v>
      </c>
      <c r="C99">
        <v>2</v>
      </c>
      <c r="D99" s="1">
        <v>34673</v>
      </c>
      <c r="E99" s="1">
        <v>34701</v>
      </c>
      <c r="F99" s="1">
        <v>34680</v>
      </c>
      <c r="G99">
        <v>2</v>
      </c>
      <c r="H99" s="8">
        <v>249.06</v>
      </c>
      <c r="I99" t="s">
        <v>547</v>
      </c>
      <c r="J99" t="s">
        <v>549</v>
      </c>
      <c r="K99" t="s">
        <v>550</v>
      </c>
      <c r="L99" t="s">
        <v>868</v>
      </c>
      <c r="M99" t="s">
        <v>551</v>
      </c>
      <c r="N99" t="s">
        <v>47</v>
      </c>
      <c r="O99" s="8">
        <f>SUMIF(order_details[OrderID],orders[[#This Row],[OrderID]],order_details[Total revenue])</f>
        <v>3662</v>
      </c>
      <c r="P99" s="8">
        <f>SUMIF(order_details[OrderID],orders[[#This Row],[OrderID]],order_details[Gross Profit])</f>
        <v>1197.7999999999997</v>
      </c>
      <c r="Q99" s="8">
        <f>orders[[#This Row],[Total Gross Profit]]-orders[[#This Row],[Freight]]</f>
        <v>948.73999999999978</v>
      </c>
    </row>
    <row r="100" spans="1:17" x14ac:dyDescent="0.25">
      <c r="A100">
        <v>10346</v>
      </c>
      <c r="B100" t="s">
        <v>559</v>
      </c>
      <c r="C100">
        <v>3</v>
      </c>
      <c r="D100" s="1">
        <v>34674</v>
      </c>
      <c r="E100" s="1">
        <v>34716</v>
      </c>
      <c r="F100" s="1">
        <v>34677</v>
      </c>
      <c r="G100">
        <v>3</v>
      </c>
      <c r="H100" s="8">
        <v>142.08000000000001</v>
      </c>
      <c r="I100" t="s">
        <v>560</v>
      </c>
      <c r="J100" t="s">
        <v>563</v>
      </c>
      <c r="K100" t="s">
        <v>564</v>
      </c>
      <c r="L100" t="s">
        <v>565</v>
      </c>
      <c r="M100" t="s">
        <v>566</v>
      </c>
      <c r="N100" t="s">
        <v>303</v>
      </c>
      <c r="O100" s="8">
        <f>SUMIF(order_details[OrderID],orders[[#This Row],[OrderID]],order_details[Total revenue])</f>
        <v>2023.6000000000001</v>
      </c>
      <c r="P100" s="8">
        <f>SUMIF(order_details[OrderID],orders[[#This Row],[OrderID]],order_details[Gross Profit])</f>
        <v>292.40000000000009</v>
      </c>
      <c r="Q100" s="8">
        <f>orders[[#This Row],[Total Gross Profit]]-orders[[#This Row],[Freight]]</f>
        <v>150.32000000000008</v>
      </c>
    </row>
    <row r="101" spans="1:17" x14ac:dyDescent="0.25">
      <c r="A101">
        <v>10347</v>
      </c>
      <c r="B101" t="s">
        <v>212</v>
      </c>
      <c r="C101">
        <v>4</v>
      </c>
      <c r="D101" s="1">
        <v>34675</v>
      </c>
      <c r="E101" s="1">
        <v>34703</v>
      </c>
      <c r="F101" s="1">
        <v>34677</v>
      </c>
      <c r="G101">
        <v>3</v>
      </c>
      <c r="H101" s="8">
        <v>3.1</v>
      </c>
      <c r="I101" t="s">
        <v>213</v>
      </c>
      <c r="J101" t="s">
        <v>216</v>
      </c>
      <c r="K101" t="s">
        <v>167</v>
      </c>
      <c r="L101" t="s">
        <v>168</v>
      </c>
      <c r="M101" t="s">
        <v>217</v>
      </c>
      <c r="N101" t="s">
        <v>170</v>
      </c>
      <c r="O101" s="8">
        <f>SUMIF(order_details[OrderID],orders[[#This Row],[OrderID]],order_details[Total revenue])</f>
        <v>1018.125</v>
      </c>
      <c r="P101" s="8">
        <f>SUMIF(order_details[OrderID],orders[[#This Row],[OrderID]],order_details[Gross Profit])</f>
        <v>104.12499999999991</v>
      </c>
      <c r="Q101" s="8">
        <f>orders[[#This Row],[Total Gross Profit]]-orders[[#This Row],[Freight]]</f>
        <v>101.02499999999992</v>
      </c>
    </row>
    <row r="102" spans="1:17" x14ac:dyDescent="0.25">
      <c r="A102">
        <v>10348</v>
      </c>
      <c r="B102" t="s">
        <v>721</v>
      </c>
      <c r="C102">
        <v>4</v>
      </c>
      <c r="D102" s="1">
        <v>34676</v>
      </c>
      <c r="E102" s="1">
        <v>34704</v>
      </c>
      <c r="F102" s="1">
        <v>34684</v>
      </c>
      <c r="G102">
        <v>2</v>
      </c>
      <c r="H102" s="8">
        <v>0.78</v>
      </c>
      <c r="I102" t="s">
        <v>722</v>
      </c>
      <c r="J102" t="s">
        <v>724</v>
      </c>
      <c r="K102" t="s">
        <v>725</v>
      </c>
      <c r="L102" t="s">
        <v>868</v>
      </c>
      <c r="M102" t="s">
        <v>726</v>
      </c>
      <c r="N102" t="s">
        <v>47</v>
      </c>
      <c r="O102" s="8">
        <f>SUMIF(order_details[OrderID],orders[[#This Row],[OrderID]],order_details[Total revenue])</f>
        <v>454.5</v>
      </c>
      <c r="P102" s="8">
        <f>SUMIF(order_details[OrderID],orders[[#This Row],[OrderID]],order_details[Gross Profit])</f>
        <v>58.499999999999972</v>
      </c>
      <c r="Q102" s="8">
        <f>orders[[#This Row],[Total Gross Profit]]-orders[[#This Row],[Freight]]</f>
        <v>57.71999999999997</v>
      </c>
    </row>
    <row r="103" spans="1:17" x14ac:dyDescent="0.25">
      <c r="A103">
        <v>10349</v>
      </c>
      <c r="B103" t="s">
        <v>637</v>
      </c>
      <c r="C103">
        <v>7</v>
      </c>
      <c r="D103" s="1">
        <v>34677</v>
      </c>
      <c r="E103" s="1">
        <v>34705</v>
      </c>
      <c r="F103" s="1">
        <v>34684</v>
      </c>
      <c r="G103">
        <v>1</v>
      </c>
      <c r="H103" s="8">
        <v>8.6300000000000008</v>
      </c>
      <c r="I103" t="s">
        <v>638</v>
      </c>
      <c r="J103" t="s">
        <v>640</v>
      </c>
      <c r="K103" t="s">
        <v>641</v>
      </c>
      <c r="L103" t="s">
        <v>642</v>
      </c>
      <c r="M103" t="s">
        <v>643</v>
      </c>
      <c r="N103" t="s">
        <v>303</v>
      </c>
      <c r="O103" s="8">
        <f>SUMIF(order_details[OrderID],orders[[#This Row],[OrderID]],order_details[Total revenue])</f>
        <v>178.8</v>
      </c>
      <c r="P103" s="8">
        <f>SUMIF(order_details[OrderID],orders[[#This Row],[OrderID]],order_details[Gross Profit])</f>
        <v>37.199999999999996</v>
      </c>
      <c r="Q103" s="8">
        <f>orders[[#This Row],[Total Gross Profit]]-orders[[#This Row],[Freight]]</f>
        <v>28.569999999999993</v>
      </c>
    </row>
    <row r="104" spans="1:17" x14ac:dyDescent="0.25">
      <c r="A104">
        <v>10350</v>
      </c>
      <c r="B104" t="s">
        <v>374</v>
      </c>
      <c r="C104">
        <v>6</v>
      </c>
      <c r="D104" s="1">
        <v>34680</v>
      </c>
      <c r="E104" s="1">
        <v>34708</v>
      </c>
      <c r="F104" s="1">
        <v>34702</v>
      </c>
      <c r="G104">
        <v>2</v>
      </c>
      <c r="H104" s="8">
        <v>64.19</v>
      </c>
      <c r="I104" t="s">
        <v>375</v>
      </c>
      <c r="J104" t="s">
        <v>377</v>
      </c>
      <c r="K104" t="s">
        <v>378</v>
      </c>
      <c r="L104" t="s">
        <v>868</v>
      </c>
      <c r="M104" t="s">
        <v>379</v>
      </c>
      <c r="N104" t="s">
        <v>100</v>
      </c>
      <c r="O104" s="8">
        <f>SUMIF(order_details[OrderID],orders[[#This Row],[OrderID]],order_details[Total revenue])</f>
        <v>802.57500000000005</v>
      </c>
      <c r="P104" s="8">
        <f>SUMIF(order_details[OrderID],orders[[#This Row],[OrderID]],order_details[Gross Profit])</f>
        <v>128.17499999999995</v>
      </c>
      <c r="Q104" s="8">
        <f>orders[[#This Row],[Total Gross Profit]]-orders[[#This Row],[Freight]]</f>
        <v>63.984999999999957</v>
      </c>
    </row>
    <row r="105" spans="1:17" x14ac:dyDescent="0.25">
      <c r="A105">
        <v>10351</v>
      </c>
      <c r="B105" t="s">
        <v>202</v>
      </c>
      <c r="C105">
        <v>1</v>
      </c>
      <c r="D105" s="1">
        <v>34680</v>
      </c>
      <c r="E105" s="1">
        <v>34708</v>
      </c>
      <c r="F105" s="1">
        <v>34689</v>
      </c>
      <c r="G105">
        <v>1</v>
      </c>
      <c r="H105" s="8">
        <v>162.33000000000001</v>
      </c>
      <c r="I105" t="s">
        <v>203</v>
      </c>
      <c r="J105" t="s">
        <v>206</v>
      </c>
      <c r="K105" t="s">
        <v>207</v>
      </c>
      <c r="L105" t="s">
        <v>868</v>
      </c>
      <c r="M105" t="s">
        <v>208</v>
      </c>
      <c r="N105" t="s">
        <v>209</v>
      </c>
      <c r="O105" s="8">
        <f>SUMIF(order_details[OrderID],orders[[#This Row],[OrderID]],order_details[Total revenue])</f>
        <v>6754.6925000000001</v>
      </c>
      <c r="P105" s="8">
        <f>SUMIF(order_details[OrderID],orders[[#This Row],[OrderID]],order_details[Gross Profit])</f>
        <v>1385.7924999999993</v>
      </c>
      <c r="Q105" s="8">
        <f>orders[[#This Row],[Total Gross Profit]]-orders[[#This Row],[Freight]]</f>
        <v>1223.4624999999994</v>
      </c>
    </row>
    <row r="106" spans="1:17" x14ac:dyDescent="0.25">
      <c r="A106">
        <v>10352</v>
      </c>
      <c r="B106" t="s">
        <v>265</v>
      </c>
      <c r="C106">
        <v>3</v>
      </c>
      <c r="D106" s="1">
        <v>34681</v>
      </c>
      <c r="E106" s="1">
        <v>34695</v>
      </c>
      <c r="F106" s="1">
        <v>34687</v>
      </c>
      <c r="G106">
        <v>3</v>
      </c>
      <c r="H106" s="8">
        <v>1.3</v>
      </c>
      <c r="I106" t="s">
        <v>266</v>
      </c>
      <c r="J106" t="s">
        <v>268</v>
      </c>
      <c r="K106" t="s">
        <v>269</v>
      </c>
      <c r="L106" t="s">
        <v>868</v>
      </c>
      <c r="M106" t="s">
        <v>270</v>
      </c>
      <c r="N106" t="s">
        <v>271</v>
      </c>
      <c r="O106" s="8">
        <f>SUMIF(order_details[OrderID],orders[[#This Row],[OrderID]],order_details[Total revenue])</f>
        <v>171.64999999999998</v>
      </c>
      <c r="P106" s="8">
        <f>SUMIF(order_details[OrderID],orders[[#This Row],[OrderID]],order_details[Gross Profit])</f>
        <v>17.649999999999984</v>
      </c>
      <c r="Q106" s="8">
        <f>orders[[#This Row],[Total Gross Profit]]-orders[[#This Row],[Freight]]</f>
        <v>16.349999999999984</v>
      </c>
    </row>
    <row r="107" spans="1:17" x14ac:dyDescent="0.25">
      <c r="A107">
        <v>10353</v>
      </c>
      <c r="B107" t="s">
        <v>519</v>
      </c>
      <c r="C107">
        <v>7</v>
      </c>
      <c r="D107" s="1">
        <v>34682</v>
      </c>
      <c r="E107" s="1">
        <v>34710</v>
      </c>
      <c r="F107" s="1">
        <v>34694</v>
      </c>
      <c r="G107">
        <v>3</v>
      </c>
      <c r="H107" s="8">
        <v>360.63</v>
      </c>
      <c r="I107" t="s">
        <v>520</v>
      </c>
      <c r="J107" t="s">
        <v>522</v>
      </c>
      <c r="K107" t="s">
        <v>523</v>
      </c>
      <c r="L107" t="s">
        <v>868</v>
      </c>
      <c r="M107" t="s">
        <v>524</v>
      </c>
      <c r="N107" t="s">
        <v>209</v>
      </c>
      <c r="O107" s="8">
        <f>SUMIF(order_details[OrderID],orders[[#This Row],[OrderID]],order_details[Total revenue])</f>
        <v>10741.6</v>
      </c>
      <c r="P107" s="8">
        <f>SUMIF(order_details[OrderID],orders[[#This Row],[OrderID]],order_details[Gross Profit])</f>
        <v>84</v>
      </c>
      <c r="Q107" s="8">
        <f>orders[[#This Row],[Total Gross Profit]]-orders[[#This Row],[Freight]]</f>
        <v>-276.63</v>
      </c>
    </row>
    <row r="108" spans="1:17" x14ac:dyDescent="0.25">
      <c r="A108">
        <v>10354</v>
      </c>
      <c r="B108" t="s">
        <v>512</v>
      </c>
      <c r="C108">
        <v>8</v>
      </c>
      <c r="D108" s="1">
        <v>34683</v>
      </c>
      <c r="E108" s="1">
        <v>34711</v>
      </c>
      <c r="F108" s="1">
        <v>34689</v>
      </c>
      <c r="G108">
        <v>3</v>
      </c>
      <c r="H108" s="8">
        <v>53.8</v>
      </c>
      <c r="I108" t="s">
        <v>513</v>
      </c>
      <c r="J108" t="s">
        <v>515</v>
      </c>
      <c r="K108" t="s">
        <v>55</v>
      </c>
      <c r="L108" t="s">
        <v>868</v>
      </c>
      <c r="M108" t="s">
        <v>516</v>
      </c>
      <c r="N108" t="s">
        <v>57</v>
      </c>
      <c r="O108" s="8">
        <f>SUMIF(order_details[OrderID],orders[[#This Row],[OrderID]],order_details[Total revenue])</f>
        <v>711.16000000000008</v>
      </c>
      <c r="P108" s="8">
        <f>SUMIF(order_details[OrderID],orders[[#This Row],[OrderID]],order_details[Gross Profit])</f>
        <v>142.36000000000001</v>
      </c>
      <c r="Q108" s="8">
        <f>orders[[#This Row],[Total Gross Profit]]-orders[[#This Row],[Freight]]</f>
        <v>88.560000000000016</v>
      </c>
    </row>
    <row r="109" spans="1:17" x14ac:dyDescent="0.25">
      <c r="A109">
        <v>10355</v>
      </c>
      <c r="B109" t="s">
        <v>66</v>
      </c>
      <c r="C109">
        <v>6</v>
      </c>
      <c r="D109" s="1">
        <v>34684</v>
      </c>
      <c r="E109" s="1">
        <v>34712</v>
      </c>
      <c r="F109" s="1">
        <v>34689</v>
      </c>
      <c r="G109">
        <v>1</v>
      </c>
      <c r="H109" s="8">
        <v>41.95</v>
      </c>
      <c r="I109" t="s">
        <v>67</v>
      </c>
      <c r="J109" t="s">
        <v>874</v>
      </c>
      <c r="K109" t="s">
        <v>875</v>
      </c>
      <c r="L109" t="s">
        <v>876</v>
      </c>
      <c r="M109" t="s">
        <v>877</v>
      </c>
      <c r="N109" t="s">
        <v>72</v>
      </c>
      <c r="O109" s="8">
        <f>SUMIF(order_details[OrderID],orders[[#This Row],[OrderID]],order_details[Total revenue])</f>
        <v>600</v>
      </c>
      <c r="P109" s="8">
        <f>SUMIF(order_details[OrderID],orders[[#This Row],[OrderID]],order_details[Gross Profit])</f>
        <v>120.00000000000001</v>
      </c>
      <c r="Q109" s="8">
        <f>orders[[#This Row],[Total Gross Profit]]-orders[[#This Row],[Freight]]</f>
        <v>78.050000000000011</v>
      </c>
    </row>
    <row r="110" spans="1:17" x14ac:dyDescent="0.25">
      <c r="A110">
        <v>10356</v>
      </c>
      <c r="B110" t="s">
        <v>721</v>
      </c>
      <c r="C110">
        <v>6</v>
      </c>
      <c r="D110" s="1">
        <v>34687</v>
      </c>
      <c r="E110" s="1">
        <v>34715</v>
      </c>
      <c r="F110" s="1">
        <v>34696</v>
      </c>
      <c r="G110">
        <v>2</v>
      </c>
      <c r="H110" s="8">
        <v>36.71</v>
      </c>
      <c r="I110" t="s">
        <v>722</v>
      </c>
      <c r="J110" t="s">
        <v>724</v>
      </c>
      <c r="K110" t="s">
        <v>725</v>
      </c>
      <c r="L110" t="s">
        <v>868</v>
      </c>
      <c r="M110" t="s">
        <v>726</v>
      </c>
      <c r="N110" t="s">
        <v>47</v>
      </c>
      <c r="O110" s="8">
        <f>SUMIF(order_details[OrderID],orders[[#This Row],[OrderID]],order_details[Total revenue])</f>
        <v>1383</v>
      </c>
      <c r="P110" s="8">
        <f>SUMIF(order_details[OrderID],orders[[#This Row],[OrderID]],order_details[Gross Profit])</f>
        <v>336.6</v>
      </c>
      <c r="Q110" s="8">
        <f>orders[[#This Row],[Total Gross Profit]]-orders[[#This Row],[Freight]]</f>
        <v>299.89000000000004</v>
      </c>
    </row>
    <row r="111" spans="1:17" x14ac:dyDescent="0.25">
      <c r="A111">
        <v>10357</v>
      </c>
      <c r="B111" t="s">
        <v>415</v>
      </c>
      <c r="C111">
        <v>1</v>
      </c>
      <c r="D111" s="1">
        <v>34688</v>
      </c>
      <c r="E111" s="1">
        <v>34716</v>
      </c>
      <c r="F111" s="1">
        <v>34701</v>
      </c>
      <c r="G111">
        <v>3</v>
      </c>
      <c r="H111" s="8">
        <v>34.880000000000003</v>
      </c>
      <c r="I111" t="s">
        <v>416</v>
      </c>
      <c r="J111" t="s">
        <v>418</v>
      </c>
      <c r="K111" t="s">
        <v>419</v>
      </c>
      <c r="L111" t="s">
        <v>420</v>
      </c>
      <c r="M111" t="s">
        <v>421</v>
      </c>
      <c r="N111" t="s">
        <v>312</v>
      </c>
      <c r="O111" s="8">
        <f>SUMIF(order_details[OrderID],orders[[#This Row],[OrderID]],order_details[Total revenue])</f>
        <v>1461.2800000000002</v>
      </c>
      <c r="P111" s="8">
        <f>SUMIF(order_details[OrderID],orders[[#This Row],[OrderID]],order_details[Gross Profit])</f>
        <v>101.28000000000006</v>
      </c>
      <c r="Q111" s="8">
        <f>orders[[#This Row],[Total Gross Profit]]-orders[[#This Row],[Freight]]</f>
        <v>66.400000000000063</v>
      </c>
    </row>
    <row r="112" spans="1:17" x14ac:dyDescent="0.25">
      <c r="A112">
        <v>10358</v>
      </c>
      <c r="B112" t="s">
        <v>374</v>
      </c>
      <c r="C112">
        <v>5</v>
      </c>
      <c r="D112" s="1">
        <v>34689</v>
      </c>
      <c r="E112" s="1">
        <v>34717</v>
      </c>
      <c r="F112" s="1">
        <v>34696</v>
      </c>
      <c r="G112">
        <v>1</v>
      </c>
      <c r="H112" s="8">
        <v>19.64</v>
      </c>
      <c r="I112" t="s">
        <v>375</v>
      </c>
      <c r="J112" t="s">
        <v>377</v>
      </c>
      <c r="K112" t="s">
        <v>378</v>
      </c>
      <c r="L112" t="s">
        <v>868</v>
      </c>
      <c r="M112" t="s">
        <v>379</v>
      </c>
      <c r="N112" t="s">
        <v>100</v>
      </c>
      <c r="O112" s="8">
        <f>SUMIF(order_details[OrderID],orders[[#This Row],[OrderID]],order_details[Total revenue])</f>
        <v>536.75</v>
      </c>
      <c r="P112" s="8">
        <f>SUMIF(order_details[OrderID],orders[[#This Row],[OrderID]],order_details[Gross Profit])</f>
        <v>98.75</v>
      </c>
      <c r="Q112" s="8">
        <f>orders[[#This Row],[Total Gross Profit]]-orders[[#This Row],[Freight]]</f>
        <v>79.11</v>
      </c>
    </row>
    <row r="113" spans="1:17" x14ac:dyDescent="0.25">
      <c r="A113">
        <v>10359</v>
      </c>
      <c r="B113" t="s">
        <v>614</v>
      </c>
      <c r="C113">
        <v>5</v>
      </c>
      <c r="D113" s="1">
        <v>34690</v>
      </c>
      <c r="E113" s="1">
        <v>34718</v>
      </c>
      <c r="F113" s="1">
        <v>34695</v>
      </c>
      <c r="G113">
        <v>3</v>
      </c>
      <c r="H113" s="8">
        <v>288.43</v>
      </c>
      <c r="I113" t="s">
        <v>615</v>
      </c>
      <c r="J113" t="s">
        <v>617</v>
      </c>
      <c r="K113" t="s">
        <v>70</v>
      </c>
      <c r="L113" t="s">
        <v>868</v>
      </c>
      <c r="M113" t="s">
        <v>618</v>
      </c>
      <c r="N113" t="s">
        <v>72</v>
      </c>
      <c r="O113" s="8">
        <f>SUMIF(order_details[OrderID],orders[[#This Row],[OrderID]],order_details[Total revenue])</f>
        <v>4343.59</v>
      </c>
      <c r="P113" s="8">
        <f>SUMIF(order_details[OrderID],orders[[#This Row],[OrderID]],order_details[Gross Profit])</f>
        <v>829.1899999999996</v>
      </c>
      <c r="Q113" s="8">
        <f>orders[[#This Row],[Total Gross Profit]]-orders[[#This Row],[Freight]]</f>
        <v>540.75999999999954</v>
      </c>
    </row>
    <row r="114" spans="1:17" x14ac:dyDescent="0.25">
      <c r="A114">
        <v>10360</v>
      </c>
      <c r="B114" t="s">
        <v>93</v>
      </c>
      <c r="C114">
        <v>4</v>
      </c>
      <c r="D114" s="1">
        <v>34691</v>
      </c>
      <c r="E114" s="1">
        <v>34719</v>
      </c>
      <c r="F114" s="1">
        <v>34701</v>
      </c>
      <c r="G114">
        <v>3</v>
      </c>
      <c r="H114" s="8">
        <v>131.69999999999999</v>
      </c>
      <c r="I114" t="s">
        <v>94</v>
      </c>
      <c r="J114" t="s">
        <v>97</v>
      </c>
      <c r="K114" t="s">
        <v>98</v>
      </c>
      <c r="L114" t="s">
        <v>868</v>
      </c>
      <c r="M114" t="s">
        <v>99</v>
      </c>
      <c r="N114" t="s">
        <v>100</v>
      </c>
      <c r="O114" s="8">
        <f>SUMIF(order_details[OrderID],orders[[#This Row],[OrderID]],order_details[Total revenue])</f>
        <v>9244.2500000000018</v>
      </c>
      <c r="P114" s="8">
        <f>SUMIF(order_details[OrderID],orders[[#This Row],[OrderID]],order_details[Gross Profit])</f>
        <v>1854.0500000000002</v>
      </c>
      <c r="Q114" s="8">
        <f>orders[[#This Row],[Total Gross Profit]]-orders[[#This Row],[Freight]]</f>
        <v>1722.3500000000001</v>
      </c>
    </row>
    <row r="115" spans="1:17" x14ac:dyDescent="0.25">
      <c r="A115">
        <v>10361</v>
      </c>
      <c r="B115" t="s">
        <v>546</v>
      </c>
      <c r="C115">
        <v>1</v>
      </c>
      <c r="D115" s="1">
        <v>34691</v>
      </c>
      <c r="E115" s="1">
        <v>34719</v>
      </c>
      <c r="F115" s="1">
        <v>34702</v>
      </c>
      <c r="G115">
        <v>2</v>
      </c>
      <c r="H115" s="8">
        <v>183.17</v>
      </c>
      <c r="I115" t="s">
        <v>547</v>
      </c>
      <c r="J115" t="s">
        <v>549</v>
      </c>
      <c r="K115" t="s">
        <v>550</v>
      </c>
      <c r="L115" t="s">
        <v>868</v>
      </c>
      <c r="M115" t="s">
        <v>551</v>
      </c>
      <c r="N115" t="s">
        <v>47</v>
      </c>
      <c r="O115" s="8">
        <f>SUMIF(order_details[OrderID],orders[[#This Row],[OrderID]],order_details[Total revenue])</f>
        <v>2557.8000000000002</v>
      </c>
      <c r="P115" s="8">
        <f>SUMIF(order_details[OrderID],orders[[#This Row],[OrderID]],order_details[Gross Profit])</f>
        <v>284.20000000000005</v>
      </c>
      <c r="Q115" s="8">
        <f>orders[[#This Row],[Total Gross Profit]]-orders[[#This Row],[Freight]]</f>
        <v>101.03000000000006</v>
      </c>
    </row>
    <row r="116" spans="1:17" x14ac:dyDescent="0.25">
      <c r="A116">
        <v>10362</v>
      </c>
      <c r="B116" t="s">
        <v>112</v>
      </c>
      <c r="C116">
        <v>3</v>
      </c>
      <c r="D116" s="1">
        <v>34694</v>
      </c>
      <c r="E116" s="1">
        <v>34722</v>
      </c>
      <c r="F116" s="1">
        <v>34697</v>
      </c>
      <c r="G116">
        <v>1</v>
      </c>
      <c r="H116" s="8">
        <v>96.04</v>
      </c>
      <c r="I116" t="s">
        <v>113</v>
      </c>
      <c r="J116" t="s">
        <v>115</v>
      </c>
      <c r="K116" t="s">
        <v>116</v>
      </c>
      <c r="L116" t="s">
        <v>868</v>
      </c>
      <c r="M116" t="s">
        <v>117</v>
      </c>
      <c r="N116" t="s">
        <v>100</v>
      </c>
      <c r="O116" s="8">
        <f>SUMIF(order_details[OrderID],orders[[#This Row],[OrderID]],order_details[Total revenue])</f>
        <v>1938.8</v>
      </c>
      <c r="P116" s="8">
        <f>SUMIF(order_details[OrderID],orders[[#This Row],[OrderID]],order_details[Gross Profit])</f>
        <v>459.2</v>
      </c>
      <c r="Q116" s="8">
        <f>orders[[#This Row],[Total Gross Profit]]-orders[[#This Row],[Freight]]</f>
        <v>363.15999999999997</v>
      </c>
    </row>
    <row r="117" spans="1:17" x14ac:dyDescent="0.25">
      <c r="A117">
        <v>10363</v>
      </c>
      <c r="B117" t="s">
        <v>179</v>
      </c>
      <c r="C117">
        <v>4</v>
      </c>
      <c r="D117" s="1">
        <v>34695</v>
      </c>
      <c r="E117" s="1">
        <v>34723</v>
      </c>
      <c r="F117" s="1">
        <v>34703</v>
      </c>
      <c r="G117">
        <v>3</v>
      </c>
      <c r="H117" s="8">
        <v>30.54</v>
      </c>
      <c r="I117" t="s">
        <v>180</v>
      </c>
      <c r="J117" t="s">
        <v>182</v>
      </c>
      <c r="K117" t="s">
        <v>183</v>
      </c>
      <c r="L117" t="s">
        <v>868</v>
      </c>
      <c r="M117" t="s">
        <v>184</v>
      </c>
      <c r="N117" t="s">
        <v>47</v>
      </c>
      <c r="O117" s="8">
        <f>SUMIF(order_details[OrderID],orders[[#This Row],[OrderID]],order_details[Total revenue])</f>
        <v>559</v>
      </c>
      <c r="P117" s="8">
        <f>SUMIF(order_details[OrderID],orders[[#This Row],[OrderID]],order_details[Gross Profit])</f>
        <v>151.79999999999998</v>
      </c>
      <c r="Q117" s="8">
        <f>orders[[#This Row],[Total Gross Profit]]-orders[[#This Row],[Freight]]</f>
        <v>121.25999999999999</v>
      </c>
    </row>
    <row r="118" spans="1:17" x14ac:dyDescent="0.25">
      <c r="A118">
        <v>10364</v>
      </c>
      <c r="B118" t="s">
        <v>195</v>
      </c>
      <c r="C118">
        <v>1</v>
      </c>
      <c r="D118" s="1">
        <v>34695</v>
      </c>
      <c r="E118" s="1">
        <v>34737</v>
      </c>
      <c r="F118" s="1">
        <v>34703</v>
      </c>
      <c r="G118">
        <v>1</v>
      </c>
      <c r="H118" s="8">
        <v>71.97</v>
      </c>
      <c r="I118" t="s">
        <v>196</v>
      </c>
      <c r="J118" t="s">
        <v>198</v>
      </c>
      <c r="K118" t="s">
        <v>70</v>
      </c>
      <c r="L118" t="s">
        <v>868</v>
      </c>
      <c r="M118" t="s">
        <v>199</v>
      </c>
      <c r="N118" t="s">
        <v>72</v>
      </c>
      <c r="O118" s="8">
        <f>SUMIF(order_details[OrderID],orders[[#This Row],[OrderID]],order_details[Total revenue])</f>
        <v>1187.5</v>
      </c>
      <c r="P118" s="8">
        <f>SUMIF(order_details[OrderID],orders[[#This Row],[OrderID]],order_details[Gross Profit])</f>
        <v>237.49999999999997</v>
      </c>
      <c r="Q118" s="8">
        <f>orders[[#This Row],[Total Gross Profit]]-orders[[#This Row],[Freight]]</f>
        <v>165.52999999999997</v>
      </c>
    </row>
    <row r="119" spans="1:17" x14ac:dyDescent="0.25">
      <c r="A119">
        <v>10365</v>
      </c>
      <c r="B119" t="s">
        <v>60</v>
      </c>
      <c r="C119">
        <v>3</v>
      </c>
      <c r="D119" s="1">
        <v>34696</v>
      </c>
      <c r="E119" s="1">
        <v>34724</v>
      </c>
      <c r="F119" s="1">
        <v>34701</v>
      </c>
      <c r="G119">
        <v>2</v>
      </c>
      <c r="H119" s="8">
        <v>22</v>
      </c>
      <c r="I119" t="s">
        <v>61</v>
      </c>
      <c r="J119" t="s">
        <v>63</v>
      </c>
      <c r="K119" t="s">
        <v>55</v>
      </c>
      <c r="L119" t="s">
        <v>868</v>
      </c>
      <c r="M119" t="s">
        <v>64</v>
      </c>
      <c r="N119" t="s">
        <v>57</v>
      </c>
      <c r="O119" s="8">
        <f>SUMIF(order_details[OrderID],orders[[#This Row],[OrderID]],order_details[Total revenue])</f>
        <v>504</v>
      </c>
      <c r="P119" s="8">
        <f>SUMIF(order_details[OrderID],orders[[#This Row],[OrderID]],order_details[Gross Profit])</f>
        <v>268.79999999999995</v>
      </c>
      <c r="Q119" s="8">
        <f>orders[[#This Row],[Total Gross Profit]]-orders[[#This Row],[Freight]]</f>
        <v>246.79999999999995</v>
      </c>
    </row>
    <row r="120" spans="1:17" x14ac:dyDescent="0.25">
      <c r="A120">
        <v>10366</v>
      </c>
      <c r="B120" t="s">
        <v>274</v>
      </c>
      <c r="C120">
        <v>8</v>
      </c>
      <c r="D120" s="1">
        <v>34697</v>
      </c>
      <c r="E120" s="1">
        <v>34739</v>
      </c>
      <c r="F120" s="1">
        <v>34729</v>
      </c>
      <c r="G120">
        <v>2</v>
      </c>
      <c r="H120" s="8">
        <v>10.14</v>
      </c>
      <c r="I120" t="s">
        <v>878</v>
      </c>
      <c r="J120" t="s">
        <v>277</v>
      </c>
      <c r="K120" t="s">
        <v>278</v>
      </c>
      <c r="L120" t="s">
        <v>868</v>
      </c>
      <c r="M120" t="s">
        <v>879</v>
      </c>
      <c r="N120" t="s">
        <v>109</v>
      </c>
      <c r="O120" s="8">
        <f>SUMIF(order_details[OrderID],orders[[#This Row],[OrderID]],order_details[Total revenue])</f>
        <v>170.25</v>
      </c>
      <c r="P120" s="8">
        <f>SUMIF(order_details[OrderID],orders[[#This Row],[OrderID]],order_details[Gross Profit])</f>
        <v>69.25</v>
      </c>
      <c r="Q120" s="8">
        <f>orders[[#This Row],[Total Gross Profit]]-orders[[#This Row],[Freight]]</f>
        <v>59.11</v>
      </c>
    </row>
    <row r="121" spans="1:17" x14ac:dyDescent="0.25">
      <c r="A121">
        <v>10367</v>
      </c>
      <c r="B121" t="s">
        <v>697</v>
      </c>
      <c r="C121">
        <v>7</v>
      </c>
      <c r="D121" s="1">
        <v>34697</v>
      </c>
      <c r="E121" s="1">
        <v>34725</v>
      </c>
      <c r="F121" s="1">
        <v>34701</v>
      </c>
      <c r="G121">
        <v>3</v>
      </c>
      <c r="H121" s="8">
        <v>13.55</v>
      </c>
      <c r="I121" t="s">
        <v>698</v>
      </c>
      <c r="J121" t="s">
        <v>700</v>
      </c>
      <c r="K121" t="s">
        <v>701</v>
      </c>
      <c r="L121" t="s">
        <v>868</v>
      </c>
      <c r="M121" t="s">
        <v>702</v>
      </c>
      <c r="N121" t="s">
        <v>627</v>
      </c>
      <c r="O121" s="8">
        <f>SUMIF(order_details[OrderID],orders[[#This Row],[OrderID]],order_details[Total revenue])</f>
        <v>1044.8499999999999</v>
      </c>
      <c r="P121" s="8">
        <f>SUMIF(order_details[OrderID],orders[[#This Row],[OrderID]],order_details[Gross Profit])</f>
        <v>366.05</v>
      </c>
      <c r="Q121" s="8">
        <f>orders[[#This Row],[Total Gross Profit]]-orders[[#This Row],[Freight]]</f>
        <v>352.5</v>
      </c>
    </row>
    <row r="122" spans="1:17" x14ac:dyDescent="0.25">
      <c r="A122">
        <v>10368</v>
      </c>
      <c r="B122" t="s">
        <v>202</v>
      </c>
      <c r="C122">
        <v>2</v>
      </c>
      <c r="D122" s="1">
        <v>34698</v>
      </c>
      <c r="E122" s="1">
        <v>34726</v>
      </c>
      <c r="F122" s="1">
        <v>34701</v>
      </c>
      <c r="G122">
        <v>2</v>
      </c>
      <c r="H122" s="8">
        <v>101.95</v>
      </c>
      <c r="I122" t="s">
        <v>203</v>
      </c>
      <c r="J122" t="s">
        <v>206</v>
      </c>
      <c r="K122" t="s">
        <v>207</v>
      </c>
      <c r="L122" t="s">
        <v>868</v>
      </c>
      <c r="M122" t="s">
        <v>208</v>
      </c>
      <c r="N122" t="s">
        <v>209</v>
      </c>
      <c r="O122" s="8">
        <f>SUMIF(order_details[OrderID],orders[[#This Row],[OrderID]],order_details[Total revenue])</f>
        <v>2113.395</v>
      </c>
      <c r="P122" s="8">
        <f>SUMIF(order_details[OrderID],orders[[#This Row],[OrderID]],order_details[Gross Profit])</f>
        <v>279.19499999999999</v>
      </c>
      <c r="Q122" s="8">
        <f>orders[[#This Row],[Total Gross Profit]]-orders[[#This Row],[Freight]]</f>
        <v>177.245</v>
      </c>
    </row>
    <row r="123" spans="1:17" x14ac:dyDescent="0.25">
      <c r="A123">
        <v>10369</v>
      </c>
      <c r="B123" t="s">
        <v>637</v>
      </c>
      <c r="C123">
        <v>8</v>
      </c>
      <c r="D123" s="1">
        <v>34701</v>
      </c>
      <c r="E123" s="1">
        <v>34729</v>
      </c>
      <c r="F123" s="1">
        <v>34708</v>
      </c>
      <c r="G123">
        <v>2</v>
      </c>
      <c r="H123" s="8">
        <v>195.68</v>
      </c>
      <c r="I123" t="s">
        <v>638</v>
      </c>
      <c r="J123" t="s">
        <v>640</v>
      </c>
      <c r="K123" t="s">
        <v>641</v>
      </c>
      <c r="L123" t="s">
        <v>642</v>
      </c>
      <c r="M123" t="s">
        <v>643</v>
      </c>
      <c r="N123" t="s">
        <v>303</v>
      </c>
      <c r="O123" s="8">
        <f>SUMIF(order_details[OrderID],orders[[#This Row],[OrderID]],order_details[Total revenue])</f>
        <v>2988.8</v>
      </c>
      <c r="P123" s="8">
        <f>SUMIF(order_details[OrderID],orders[[#This Row],[OrderID]],order_details[Gross Profit])</f>
        <v>461.60000000000014</v>
      </c>
      <c r="Q123" s="8">
        <f>orders[[#This Row],[Total Gross Profit]]-orders[[#This Row],[Freight]]</f>
        <v>265.92000000000013</v>
      </c>
    </row>
    <row r="124" spans="1:17" x14ac:dyDescent="0.25">
      <c r="A124">
        <v>10370</v>
      </c>
      <c r="B124" t="s">
        <v>154</v>
      </c>
      <c r="C124">
        <v>6</v>
      </c>
      <c r="D124" s="1">
        <v>34702</v>
      </c>
      <c r="E124" s="1">
        <v>34730</v>
      </c>
      <c r="F124" s="1">
        <v>34726</v>
      </c>
      <c r="G124">
        <v>2</v>
      </c>
      <c r="H124" s="8">
        <v>1.17</v>
      </c>
      <c r="I124" t="s">
        <v>155</v>
      </c>
      <c r="J124" t="s">
        <v>869</v>
      </c>
      <c r="K124" t="s">
        <v>158</v>
      </c>
      <c r="L124" t="s">
        <v>868</v>
      </c>
      <c r="M124" t="s">
        <v>159</v>
      </c>
      <c r="N124" t="s">
        <v>160</v>
      </c>
      <c r="O124" s="8">
        <f>SUMIF(order_details[OrderID],orders[[#This Row],[OrderID]],order_details[Total revenue])</f>
        <v>1397</v>
      </c>
      <c r="P124" s="8">
        <f>SUMIF(order_details[OrderID],orders[[#This Row],[OrderID]],order_details[Gross Profit])</f>
        <v>222.99999999999991</v>
      </c>
      <c r="Q124" s="8">
        <f>orders[[#This Row],[Total Gross Profit]]-orders[[#This Row],[Freight]]</f>
        <v>221.82999999999993</v>
      </c>
    </row>
    <row r="125" spans="1:17" x14ac:dyDescent="0.25">
      <c r="A125">
        <v>10371</v>
      </c>
      <c r="B125" t="s">
        <v>374</v>
      </c>
      <c r="C125">
        <v>1</v>
      </c>
      <c r="D125" s="1">
        <v>34702</v>
      </c>
      <c r="E125" s="1">
        <v>34730</v>
      </c>
      <c r="F125" s="1">
        <v>34723</v>
      </c>
      <c r="G125">
        <v>1</v>
      </c>
      <c r="H125" s="8">
        <v>0.45</v>
      </c>
      <c r="I125" t="s">
        <v>375</v>
      </c>
      <c r="J125" t="s">
        <v>377</v>
      </c>
      <c r="K125" t="s">
        <v>378</v>
      </c>
      <c r="L125" t="s">
        <v>868</v>
      </c>
      <c r="M125" t="s">
        <v>379</v>
      </c>
      <c r="N125" t="s">
        <v>100</v>
      </c>
      <c r="O125" s="8">
        <f>SUMIF(order_details[OrderID],orders[[#This Row],[OrderID]],order_details[Total revenue])</f>
        <v>91.2</v>
      </c>
      <c r="P125" s="8">
        <f>SUMIF(order_details[OrderID],orders[[#This Row],[OrderID]],order_details[Gross Profit])</f>
        <v>1.0658141036401503E-14</v>
      </c>
      <c r="Q125" s="8">
        <f>orders[[#This Row],[Total Gross Profit]]-orders[[#This Row],[Freight]]</f>
        <v>-0.44999999999998935</v>
      </c>
    </row>
    <row r="126" spans="1:17" x14ac:dyDescent="0.25">
      <c r="A126">
        <v>10372</v>
      </c>
      <c r="B126" t="s">
        <v>540</v>
      </c>
      <c r="C126">
        <v>5</v>
      </c>
      <c r="D126" s="1">
        <v>34703</v>
      </c>
      <c r="E126" s="1">
        <v>34731</v>
      </c>
      <c r="F126" s="1">
        <v>34708</v>
      </c>
      <c r="G126">
        <v>2</v>
      </c>
      <c r="H126" s="8">
        <v>890.78</v>
      </c>
      <c r="I126" t="s">
        <v>541</v>
      </c>
      <c r="J126" t="s">
        <v>543</v>
      </c>
      <c r="K126" t="s">
        <v>167</v>
      </c>
      <c r="L126" t="s">
        <v>168</v>
      </c>
      <c r="M126" t="s">
        <v>544</v>
      </c>
      <c r="N126" t="s">
        <v>170</v>
      </c>
      <c r="O126" s="8">
        <f>SUMIF(order_details[OrderID],orders[[#This Row],[OrderID]],order_details[Total revenue])</f>
        <v>11515.2</v>
      </c>
      <c r="P126" s="8">
        <f>SUMIF(order_details[OrderID],orders[[#This Row],[OrderID]],order_details[Gross Profit])</f>
        <v>-766.00000000000045</v>
      </c>
      <c r="Q126" s="8">
        <f>orders[[#This Row],[Total Gross Profit]]-orders[[#This Row],[Freight]]</f>
        <v>-1656.7800000000004</v>
      </c>
    </row>
    <row r="127" spans="1:17" x14ac:dyDescent="0.25">
      <c r="A127">
        <v>10373</v>
      </c>
      <c r="B127" t="s">
        <v>341</v>
      </c>
      <c r="C127">
        <v>4</v>
      </c>
      <c r="D127" s="1">
        <v>34704</v>
      </c>
      <c r="E127" s="1">
        <v>34732</v>
      </c>
      <c r="F127" s="1">
        <v>34710</v>
      </c>
      <c r="G127">
        <v>3</v>
      </c>
      <c r="H127" s="8">
        <v>124.12</v>
      </c>
      <c r="I127" t="s">
        <v>342</v>
      </c>
      <c r="J127" t="s">
        <v>344</v>
      </c>
      <c r="K127" t="s">
        <v>345</v>
      </c>
      <c r="L127" t="s">
        <v>346</v>
      </c>
      <c r="M127" t="s">
        <v>868</v>
      </c>
      <c r="N127" t="s">
        <v>348</v>
      </c>
      <c r="O127" s="8">
        <f>SUMIF(order_details[OrderID],orders[[#This Row],[OrderID]],order_details[Total revenue])</f>
        <v>1708</v>
      </c>
      <c r="P127" s="8">
        <f>SUMIF(order_details[OrderID],orders[[#This Row],[OrderID]],order_details[Gross Profit])</f>
        <v>1.4210854715202004E-13</v>
      </c>
      <c r="Q127" s="8">
        <f>orders[[#This Row],[Total Gross Profit]]-orders[[#This Row],[Freight]]</f>
        <v>-124.11999999999986</v>
      </c>
    </row>
    <row r="128" spans="1:17" x14ac:dyDescent="0.25">
      <c r="A128">
        <v>10374</v>
      </c>
      <c r="B128" t="s">
        <v>760</v>
      </c>
      <c r="C128">
        <v>1</v>
      </c>
      <c r="D128" s="1">
        <v>34704</v>
      </c>
      <c r="E128" s="1">
        <v>34732</v>
      </c>
      <c r="F128" s="1">
        <v>34708</v>
      </c>
      <c r="G128">
        <v>3</v>
      </c>
      <c r="H128" s="8">
        <v>3.94</v>
      </c>
      <c r="I128" t="s">
        <v>880</v>
      </c>
      <c r="J128" t="s">
        <v>763</v>
      </c>
      <c r="K128" t="s">
        <v>764</v>
      </c>
      <c r="L128" t="s">
        <v>868</v>
      </c>
      <c r="M128" t="s">
        <v>765</v>
      </c>
      <c r="N128" t="s">
        <v>766</v>
      </c>
      <c r="O128" s="8">
        <f>SUMIF(order_details[OrderID],orders[[#This Row],[OrderID]],order_details[Total revenue])</f>
        <v>573.75</v>
      </c>
      <c r="P128" s="8">
        <f>SUMIF(order_details[OrderID],orders[[#This Row],[OrderID]],order_details[Gross Profit])</f>
        <v>174.75</v>
      </c>
      <c r="Q128" s="8">
        <f>orders[[#This Row],[Total Gross Profit]]-orders[[#This Row],[Freight]]</f>
        <v>170.81</v>
      </c>
    </row>
    <row r="129" spans="1:17" x14ac:dyDescent="0.25">
      <c r="A129">
        <v>10375</v>
      </c>
      <c r="B129" t="s">
        <v>333</v>
      </c>
      <c r="C129">
        <v>3</v>
      </c>
      <c r="D129" s="1">
        <v>34705</v>
      </c>
      <c r="E129" s="1">
        <v>34733</v>
      </c>
      <c r="F129" s="1">
        <v>34708</v>
      </c>
      <c r="G129">
        <v>2</v>
      </c>
      <c r="H129" s="8">
        <v>20.12</v>
      </c>
      <c r="I129" t="s">
        <v>334</v>
      </c>
      <c r="J129" t="s">
        <v>336</v>
      </c>
      <c r="K129" t="s">
        <v>337</v>
      </c>
      <c r="L129" t="s">
        <v>301</v>
      </c>
      <c r="M129" t="s">
        <v>338</v>
      </c>
      <c r="N129" t="s">
        <v>303</v>
      </c>
      <c r="O129" s="8">
        <f>SUMIF(order_details[OrderID],orders[[#This Row],[OrderID]],order_details[Total revenue])</f>
        <v>423.25</v>
      </c>
      <c r="P129" s="8">
        <f>SUMIF(order_details[OrderID],orders[[#This Row],[OrderID]],order_details[Gross Profit])</f>
        <v>85.249999999999972</v>
      </c>
      <c r="Q129" s="8">
        <f>orders[[#This Row],[Total Gross Profit]]-orders[[#This Row],[Freight]]</f>
        <v>65.129999999999967</v>
      </c>
    </row>
    <row r="130" spans="1:17" x14ac:dyDescent="0.25">
      <c r="A130">
        <v>10376</v>
      </c>
      <c r="B130" t="s">
        <v>458</v>
      </c>
      <c r="C130">
        <v>1</v>
      </c>
      <c r="D130" s="1">
        <v>34708</v>
      </c>
      <c r="E130" s="1">
        <v>34736</v>
      </c>
      <c r="F130" s="1">
        <v>34712</v>
      </c>
      <c r="G130">
        <v>2</v>
      </c>
      <c r="H130" s="8">
        <v>20.39</v>
      </c>
      <c r="I130" t="s">
        <v>459</v>
      </c>
      <c r="J130" t="s">
        <v>461</v>
      </c>
      <c r="K130" t="s">
        <v>462</v>
      </c>
      <c r="L130" t="s">
        <v>463</v>
      </c>
      <c r="M130" t="s">
        <v>464</v>
      </c>
      <c r="N130" t="s">
        <v>128</v>
      </c>
      <c r="O130" s="8">
        <f>SUMIF(order_details[OrderID],orders[[#This Row],[OrderID]],order_details[Total revenue])</f>
        <v>498.75</v>
      </c>
      <c r="P130" s="8">
        <f>SUMIF(order_details[OrderID],orders[[#This Row],[OrderID]],order_details[Gross Profit])</f>
        <v>162.75</v>
      </c>
      <c r="Q130" s="8">
        <f>orders[[#This Row],[Total Gross Profit]]-orders[[#This Row],[Freight]]</f>
        <v>142.36000000000001</v>
      </c>
    </row>
    <row r="131" spans="1:17" x14ac:dyDescent="0.25">
      <c r="A131">
        <v>10377</v>
      </c>
      <c r="B131" t="s">
        <v>614</v>
      </c>
      <c r="C131">
        <v>1</v>
      </c>
      <c r="D131" s="1">
        <v>34708</v>
      </c>
      <c r="E131" s="1">
        <v>34736</v>
      </c>
      <c r="F131" s="1">
        <v>34712</v>
      </c>
      <c r="G131">
        <v>3</v>
      </c>
      <c r="H131" s="8">
        <v>22.21</v>
      </c>
      <c r="I131" t="s">
        <v>615</v>
      </c>
      <c r="J131" t="s">
        <v>617</v>
      </c>
      <c r="K131" t="s">
        <v>70</v>
      </c>
      <c r="L131" t="s">
        <v>868</v>
      </c>
      <c r="M131" t="s">
        <v>618</v>
      </c>
      <c r="N131" t="s">
        <v>72</v>
      </c>
      <c r="O131" s="8">
        <f>SUMIF(order_details[OrderID],orders[[#This Row],[OrderID]],order_details[Total revenue])</f>
        <v>1081.1999999999998</v>
      </c>
      <c r="P131" s="8">
        <f>SUMIF(order_details[OrderID],orders[[#This Row],[OrderID]],order_details[Gross Profit])</f>
        <v>65.19999999999996</v>
      </c>
      <c r="Q131" s="8">
        <f>orders[[#This Row],[Total Gross Profit]]-orders[[#This Row],[Freight]]</f>
        <v>42.989999999999959</v>
      </c>
    </row>
    <row r="132" spans="1:17" x14ac:dyDescent="0.25">
      <c r="A132">
        <v>10378</v>
      </c>
      <c r="B132" t="s">
        <v>235</v>
      </c>
      <c r="C132">
        <v>5</v>
      </c>
      <c r="D132" s="1">
        <v>34709</v>
      </c>
      <c r="E132" s="1">
        <v>34737</v>
      </c>
      <c r="F132" s="1">
        <v>34718</v>
      </c>
      <c r="G132">
        <v>3</v>
      </c>
      <c r="H132" s="8">
        <v>5.44</v>
      </c>
      <c r="I132" t="s">
        <v>236</v>
      </c>
      <c r="J132" t="s">
        <v>238</v>
      </c>
      <c r="K132" t="s">
        <v>239</v>
      </c>
      <c r="L132" t="s">
        <v>868</v>
      </c>
      <c r="M132" t="s">
        <v>240</v>
      </c>
      <c r="N132" t="s">
        <v>82</v>
      </c>
      <c r="O132" s="8">
        <f>SUMIF(order_details[OrderID],orders[[#This Row],[OrderID]],order_details[Total revenue])</f>
        <v>129</v>
      </c>
      <c r="P132" s="8">
        <f>SUMIF(order_details[OrderID],orders[[#This Row],[OrderID]],order_details[Gross Profit])</f>
        <v>25.800000000000004</v>
      </c>
      <c r="Q132" s="8">
        <f>orders[[#This Row],[Total Gross Profit]]-orders[[#This Row],[Freight]]</f>
        <v>20.360000000000003</v>
      </c>
    </row>
    <row r="133" spans="1:17" x14ac:dyDescent="0.25">
      <c r="A133">
        <v>10379</v>
      </c>
      <c r="B133" t="s">
        <v>533</v>
      </c>
      <c r="C133">
        <v>2</v>
      </c>
      <c r="D133" s="1">
        <v>34710</v>
      </c>
      <c r="E133" s="1">
        <v>34738</v>
      </c>
      <c r="F133" s="1">
        <v>34712</v>
      </c>
      <c r="G133">
        <v>1</v>
      </c>
      <c r="H133" s="8">
        <v>45.03</v>
      </c>
      <c r="I133" t="s">
        <v>534</v>
      </c>
      <c r="J133" t="s">
        <v>536</v>
      </c>
      <c r="K133" t="s">
        <v>319</v>
      </c>
      <c r="L133" t="s">
        <v>320</v>
      </c>
      <c r="M133" t="s">
        <v>537</v>
      </c>
      <c r="N133" t="s">
        <v>170</v>
      </c>
      <c r="O133" s="8">
        <f>SUMIF(order_details[OrderID],orders[[#This Row],[OrderID]],order_details[Total revenue])</f>
        <v>1080.54</v>
      </c>
      <c r="P133" s="8">
        <f>SUMIF(order_details[OrderID],orders[[#This Row],[OrderID]],order_details[Gross Profit])</f>
        <v>261.33999999999992</v>
      </c>
      <c r="Q133" s="8">
        <f>orders[[#This Row],[Total Gross Profit]]-orders[[#This Row],[Freight]]</f>
        <v>216.30999999999992</v>
      </c>
    </row>
    <row r="134" spans="1:17" x14ac:dyDescent="0.25">
      <c r="A134">
        <v>10380</v>
      </c>
      <c r="B134" t="s">
        <v>341</v>
      </c>
      <c r="C134">
        <v>8</v>
      </c>
      <c r="D134" s="1">
        <v>34711</v>
      </c>
      <c r="E134" s="1">
        <v>34739</v>
      </c>
      <c r="F134" s="1">
        <v>34746</v>
      </c>
      <c r="G134">
        <v>3</v>
      </c>
      <c r="H134" s="8">
        <v>35.03</v>
      </c>
      <c r="I134" t="s">
        <v>342</v>
      </c>
      <c r="J134" t="s">
        <v>344</v>
      </c>
      <c r="K134" t="s">
        <v>345</v>
      </c>
      <c r="L134" t="s">
        <v>346</v>
      </c>
      <c r="M134" t="s">
        <v>868</v>
      </c>
      <c r="N134" t="s">
        <v>348</v>
      </c>
      <c r="O134" s="8">
        <f>SUMIF(order_details[OrderID],orders[[#This Row],[OrderID]],order_details[Total revenue])</f>
        <v>1643.4179999999999</v>
      </c>
      <c r="P134" s="8">
        <f>SUMIF(order_details[OrderID],orders[[#This Row],[OrderID]],order_details[Gross Profit])</f>
        <v>295.61800000000005</v>
      </c>
      <c r="Q134" s="8">
        <f>orders[[#This Row],[Total Gross Profit]]-orders[[#This Row],[Freight]]</f>
        <v>260.58800000000008</v>
      </c>
    </row>
    <row r="135" spans="1:17" x14ac:dyDescent="0.25">
      <c r="A135">
        <v>10381</v>
      </c>
      <c r="B135" t="s">
        <v>415</v>
      </c>
      <c r="C135">
        <v>3</v>
      </c>
      <c r="D135" s="1">
        <v>34711</v>
      </c>
      <c r="E135" s="1">
        <v>34739</v>
      </c>
      <c r="F135" s="1">
        <v>34712</v>
      </c>
      <c r="G135">
        <v>3</v>
      </c>
      <c r="H135" s="8">
        <v>7.99</v>
      </c>
      <c r="I135" t="s">
        <v>416</v>
      </c>
      <c r="J135" t="s">
        <v>418</v>
      </c>
      <c r="K135" t="s">
        <v>419</v>
      </c>
      <c r="L135" t="s">
        <v>420</v>
      </c>
      <c r="M135" t="s">
        <v>421</v>
      </c>
      <c r="N135" t="s">
        <v>312</v>
      </c>
      <c r="O135" s="8">
        <f>SUMIF(order_details[OrderID],orders[[#This Row],[OrderID]],order_details[Total revenue])</f>
        <v>140</v>
      </c>
      <c r="P135" s="8">
        <f>SUMIF(order_details[OrderID],orders[[#This Row],[OrderID]],order_details[Gross Profit])</f>
        <v>28</v>
      </c>
      <c r="Q135" s="8">
        <f>orders[[#This Row],[Total Gross Profit]]-orders[[#This Row],[Freight]]</f>
        <v>20.009999999999998</v>
      </c>
    </row>
    <row r="136" spans="1:17" x14ac:dyDescent="0.25">
      <c r="A136">
        <v>10382</v>
      </c>
      <c r="B136" t="s">
        <v>202</v>
      </c>
      <c r="C136">
        <v>4</v>
      </c>
      <c r="D136" s="1">
        <v>34712</v>
      </c>
      <c r="E136" s="1">
        <v>34740</v>
      </c>
      <c r="F136" s="1">
        <v>34715</v>
      </c>
      <c r="G136">
        <v>1</v>
      </c>
      <c r="H136" s="8">
        <v>94.77</v>
      </c>
      <c r="I136" t="s">
        <v>203</v>
      </c>
      <c r="J136" t="s">
        <v>206</v>
      </c>
      <c r="K136" t="s">
        <v>207</v>
      </c>
      <c r="L136" t="s">
        <v>868</v>
      </c>
      <c r="M136" t="s">
        <v>208</v>
      </c>
      <c r="N136" t="s">
        <v>209</v>
      </c>
      <c r="O136" s="8">
        <f>SUMIF(order_details[OrderID],orders[[#This Row],[OrderID]],order_details[Total revenue])</f>
        <v>3628.76</v>
      </c>
      <c r="P136" s="8">
        <f>SUMIF(order_details[OrderID],orders[[#This Row],[OrderID]],order_details[Gross Profit])</f>
        <v>837.56000000000017</v>
      </c>
      <c r="Q136" s="8">
        <f>orders[[#This Row],[Total Gross Profit]]-orders[[#This Row],[Freight]]</f>
        <v>742.79000000000019</v>
      </c>
    </row>
    <row r="137" spans="1:17" x14ac:dyDescent="0.25">
      <c r="A137">
        <v>10383</v>
      </c>
      <c r="B137" t="s">
        <v>66</v>
      </c>
      <c r="C137">
        <v>8</v>
      </c>
      <c r="D137" s="1">
        <v>34715</v>
      </c>
      <c r="E137" s="1">
        <v>34743</v>
      </c>
      <c r="F137" s="1">
        <v>34717</v>
      </c>
      <c r="G137">
        <v>3</v>
      </c>
      <c r="H137" s="8">
        <v>34.24</v>
      </c>
      <c r="I137" t="s">
        <v>67</v>
      </c>
      <c r="J137" t="s">
        <v>874</v>
      </c>
      <c r="K137" t="s">
        <v>875</v>
      </c>
      <c r="L137" t="s">
        <v>876</v>
      </c>
      <c r="M137" t="s">
        <v>877</v>
      </c>
      <c r="N137" t="s">
        <v>72</v>
      </c>
      <c r="O137" s="8">
        <f>SUMIF(order_details[OrderID],orders[[#This Row],[OrderID]],order_details[Total revenue])</f>
        <v>1123.75</v>
      </c>
      <c r="P137" s="8">
        <f>SUMIF(order_details[OrderID],orders[[#This Row],[OrderID]],order_details[Gross Profit])</f>
        <v>263.75</v>
      </c>
      <c r="Q137" s="8">
        <f>orders[[#This Row],[Total Gross Profit]]-orders[[#This Row],[Freight]]</f>
        <v>229.51</v>
      </c>
    </row>
    <row r="138" spans="1:17" x14ac:dyDescent="0.25">
      <c r="A138">
        <v>10384</v>
      </c>
      <c r="B138" t="s">
        <v>75</v>
      </c>
      <c r="C138">
        <v>3</v>
      </c>
      <c r="D138" s="1">
        <v>34715</v>
      </c>
      <c r="E138" s="1">
        <v>34743</v>
      </c>
      <c r="F138" s="1">
        <v>34719</v>
      </c>
      <c r="G138">
        <v>3</v>
      </c>
      <c r="H138" s="8">
        <v>168.64</v>
      </c>
      <c r="I138" t="s">
        <v>76</v>
      </c>
      <c r="J138" t="s">
        <v>79</v>
      </c>
      <c r="K138" t="s">
        <v>80</v>
      </c>
      <c r="L138" t="s">
        <v>868</v>
      </c>
      <c r="M138" t="s">
        <v>81</v>
      </c>
      <c r="N138" t="s">
        <v>82</v>
      </c>
      <c r="O138" s="8">
        <f>SUMIF(order_details[OrderID],orders[[#This Row],[OrderID]],order_details[Total revenue])</f>
        <v>2778</v>
      </c>
      <c r="P138" s="8">
        <f>SUMIF(order_details[OrderID],orders[[#This Row],[OrderID]],order_details[Gross Profit])</f>
        <v>555.60000000000014</v>
      </c>
      <c r="Q138" s="8">
        <f>orders[[#This Row],[Total Gross Profit]]-orders[[#This Row],[Freight]]</f>
        <v>386.96000000000015</v>
      </c>
    </row>
    <row r="139" spans="1:17" x14ac:dyDescent="0.25">
      <c r="A139">
        <v>10385</v>
      </c>
      <c r="B139" t="s">
        <v>637</v>
      </c>
      <c r="C139">
        <v>1</v>
      </c>
      <c r="D139" s="1">
        <v>34716</v>
      </c>
      <c r="E139" s="1">
        <v>34744</v>
      </c>
      <c r="F139" s="1">
        <v>34722</v>
      </c>
      <c r="G139">
        <v>2</v>
      </c>
      <c r="H139" s="8">
        <v>30.96</v>
      </c>
      <c r="I139" t="s">
        <v>638</v>
      </c>
      <c r="J139" t="s">
        <v>640</v>
      </c>
      <c r="K139" t="s">
        <v>641</v>
      </c>
      <c r="L139" t="s">
        <v>642</v>
      </c>
      <c r="M139" t="s">
        <v>643</v>
      </c>
      <c r="N139" t="s">
        <v>303</v>
      </c>
      <c r="O139" s="8">
        <f>SUMIF(order_details[OrderID],orders[[#This Row],[OrderID]],order_details[Total revenue])</f>
        <v>864</v>
      </c>
      <c r="P139" s="8">
        <f>SUMIF(order_details[OrderID],orders[[#This Row],[OrderID]],order_details[Gross Profit])</f>
        <v>64.000000000000085</v>
      </c>
      <c r="Q139" s="8">
        <f>orders[[#This Row],[Total Gross Profit]]-orders[[#This Row],[Freight]]</f>
        <v>33.040000000000084</v>
      </c>
    </row>
    <row r="140" spans="1:17" x14ac:dyDescent="0.25">
      <c r="A140">
        <v>10386</v>
      </c>
      <c r="B140" t="s">
        <v>212</v>
      </c>
      <c r="C140">
        <v>9</v>
      </c>
      <c r="D140" s="1">
        <v>34717</v>
      </c>
      <c r="E140" s="1">
        <v>34731</v>
      </c>
      <c r="F140" s="1">
        <v>34724</v>
      </c>
      <c r="G140">
        <v>3</v>
      </c>
      <c r="H140" s="8">
        <v>13.99</v>
      </c>
      <c r="I140" t="s">
        <v>213</v>
      </c>
      <c r="J140" t="s">
        <v>216</v>
      </c>
      <c r="K140" t="s">
        <v>167</v>
      </c>
      <c r="L140" t="s">
        <v>168</v>
      </c>
      <c r="M140" t="s">
        <v>217</v>
      </c>
      <c r="N140" t="s">
        <v>170</v>
      </c>
      <c r="O140" s="8">
        <f>SUMIF(order_details[OrderID],orders[[#This Row],[OrderID]],order_details[Total revenue])</f>
        <v>207.5</v>
      </c>
      <c r="P140" s="8">
        <f>SUMIF(order_details[OrderID],orders[[#This Row],[OrderID]],order_details[Gross Profit])</f>
        <v>55.499999999999993</v>
      </c>
      <c r="Q140" s="8">
        <f>orders[[#This Row],[Total Gross Profit]]-orders[[#This Row],[Freight]]</f>
        <v>41.509999999999991</v>
      </c>
    </row>
    <row r="141" spans="1:17" x14ac:dyDescent="0.25">
      <c r="A141">
        <v>10387</v>
      </c>
      <c r="B141" t="s">
        <v>597</v>
      </c>
      <c r="C141">
        <v>1</v>
      </c>
      <c r="D141" s="1">
        <v>34717</v>
      </c>
      <c r="E141" s="1">
        <v>34745</v>
      </c>
      <c r="F141" s="1">
        <v>34719</v>
      </c>
      <c r="G141">
        <v>2</v>
      </c>
      <c r="H141" s="8">
        <v>93.63</v>
      </c>
      <c r="I141" t="s">
        <v>598</v>
      </c>
      <c r="J141" t="s">
        <v>600</v>
      </c>
      <c r="K141" t="s">
        <v>601</v>
      </c>
      <c r="L141" t="s">
        <v>868</v>
      </c>
      <c r="M141" t="s">
        <v>602</v>
      </c>
      <c r="N141" t="s">
        <v>603</v>
      </c>
      <c r="O141" s="8">
        <f>SUMIF(order_details[OrderID],orders[[#This Row],[OrderID]],order_details[Total revenue])</f>
        <v>1323.6</v>
      </c>
      <c r="P141" s="8">
        <f>SUMIF(order_details[OrderID],orders[[#This Row],[OrderID]],order_details[Gross Profit])</f>
        <v>265.20000000000005</v>
      </c>
      <c r="Q141" s="8">
        <f>orders[[#This Row],[Total Gross Profit]]-orders[[#This Row],[Freight]]</f>
        <v>171.57000000000005</v>
      </c>
    </row>
    <row r="142" spans="1:17" x14ac:dyDescent="0.25">
      <c r="A142">
        <v>10388</v>
      </c>
      <c r="B142" t="s">
        <v>614</v>
      </c>
      <c r="C142">
        <v>2</v>
      </c>
      <c r="D142" s="1">
        <v>34718</v>
      </c>
      <c r="E142" s="1">
        <v>34746</v>
      </c>
      <c r="F142" s="1">
        <v>34719</v>
      </c>
      <c r="G142">
        <v>1</v>
      </c>
      <c r="H142" s="8">
        <v>34.86</v>
      </c>
      <c r="I142" t="s">
        <v>615</v>
      </c>
      <c r="J142" t="s">
        <v>617</v>
      </c>
      <c r="K142" t="s">
        <v>70</v>
      </c>
      <c r="L142" t="s">
        <v>868</v>
      </c>
      <c r="M142" t="s">
        <v>618</v>
      </c>
      <c r="N142" t="s">
        <v>72</v>
      </c>
      <c r="O142" s="8">
        <f>SUMIF(order_details[OrderID],orders[[#This Row],[OrderID]],order_details[Total revenue])</f>
        <v>1538</v>
      </c>
      <c r="P142" s="8">
        <f>SUMIF(order_details[OrderID],orders[[#This Row],[OrderID]],order_details[Gross Profit])</f>
        <v>263.99999999999994</v>
      </c>
      <c r="Q142" s="8">
        <f>orders[[#This Row],[Total Gross Profit]]-orders[[#This Row],[Freight]]</f>
        <v>229.13999999999993</v>
      </c>
    </row>
    <row r="143" spans="1:17" x14ac:dyDescent="0.25">
      <c r="A143">
        <v>10389</v>
      </c>
      <c r="B143" t="s">
        <v>120</v>
      </c>
      <c r="C143">
        <v>4</v>
      </c>
      <c r="D143" s="1">
        <v>34719</v>
      </c>
      <c r="E143" s="1">
        <v>34747</v>
      </c>
      <c r="F143" s="1">
        <v>34723</v>
      </c>
      <c r="G143">
        <v>2</v>
      </c>
      <c r="H143" s="8">
        <v>47.42</v>
      </c>
      <c r="I143" t="s">
        <v>121</v>
      </c>
      <c r="J143" t="s">
        <v>124</v>
      </c>
      <c r="K143" t="s">
        <v>125</v>
      </c>
      <c r="L143" t="s">
        <v>126</v>
      </c>
      <c r="M143" t="s">
        <v>127</v>
      </c>
      <c r="N143" t="s">
        <v>128</v>
      </c>
      <c r="O143" s="8">
        <f>SUMIF(order_details[OrderID],orders[[#This Row],[OrderID]],order_details[Total revenue])</f>
        <v>2292</v>
      </c>
      <c r="P143" s="8">
        <f>SUMIF(order_details[OrderID],orders[[#This Row],[OrderID]],order_details[Gross Profit])</f>
        <v>531.19999999999993</v>
      </c>
      <c r="Q143" s="8">
        <f>orders[[#This Row],[Total Gross Profit]]-orders[[#This Row],[Freight]]</f>
        <v>483.77999999999992</v>
      </c>
    </row>
    <row r="144" spans="1:17" x14ac:dyDescent="0.25">
      <c r="A144">
        <v>10390</v>
      </c>
      <c r="B144" t="s">
        <v>202</v>
      </c>
      <c r="C144">
        <v>6</v>
      </c>
      <c r="D144" s="1">
        <v>34722</v>
      </c>
      <c r="E144" s="1">
        <v>34750</v>
      </c>
      <c r="F144" s="1">
        <v>34725</v>
      </c>
      <c r="G144">
        <v>1</v>
      </c>
      <c r="H144" s="8">
        <v>126.38</v>
      </c>
      <c r="I144" t="s">
        <v>203</v>
      </c>
      <c r="J144" t="s">
        <v>206</v>
      </c>
      <c r="K144" t="s">
        <v>207</v>
      </c>
      <c r="L144" t="s">
        <v>868</v>
      </c>
      <c r="M144" t="s">
        <v>208</v>
      </c>
      <c r="N144" t="s">
        <v>209</v>
      </c>
      <c r="O144" s="8">
        <f>SUMIF(order_details[OrderID],orders[[#This Row],[OrderID]],order_details[Total revenue])</f>
        <v>2614.6799999999998</v>
      </c>
      <c r="P144" s="8">
        <f>SUMIF(order_details[OrderID],orders[[#This Row],[OrderID]],order_details[Gross Profit])</f>
        <v>459.47999999999985</v>
      </c>
      <c r="Q144" s="8">
        <f>orders[[#This Row],[Total Gross Profit]]-orders[[#This Row],[Freight]]</f>
        <v>333.09999999999985</v>
      </c>
    </row>
    <row r="145" spans="1:17" x14ac:dyDescent="0.25">
      <c r="A145">
        <v>10391</v>
      </c>
      <c r="B145" t="s">
        <v>179</v>
      </c>
      <c r="C145">
        <v>3</v>
      </c>
      <c r="D145" s="1">
        <v>34722</v>
      </c>
      <c r="E145" s="1">
        <v>34750</v>
      </c>
      <c r="F145" s="1">
        <v>34730</v>
      </c>
      <c r="G145">
        <v>3</v>
      </c>
      <c r="H145" s="8">
        <v>5.45</v>
      </c>
      <c r="I145" t="s">
        <v>180</v>
      </c>
      <c r="J145" t="s">
        <v>182</v>
      </c>
      <c r="K145" t="s">
        <v>183</v>
      </c>
      <c r="L145" t="s">
        <v>868</v>
      </c>
      <c r="M145" t="s">
        <v>184</v>
      </c>
      <c r="N145" t="s">
        <v>47</v>
      </c>
      <c r="O145" s="8">
        <f>SUMIF(order_details[OrderID],orders[[#This Row],[OrderID]],order_details[Total revenue])</f>
        <v>108</v>
      </c>
      <c r="P145" s="8">
        <f>SUMIF(order_details[OrderID],orders[[#This Row],[OrderID]],order_details[Gross Profit])</f>
        <v>21.6</v>
      </c>
      <c r="Q145" s="8">
        <f>orders[[#This Row],[Total Gross Profit]]-orders[[#This Row],[Freight]]</f>
        <v>16.150000000000002</v>
      </c>
    </row>
    <row r="146" spans="1:17" x14ac:dyDescent="0.25">
      <c r="A146">
        <v>10392</v>
      </c>
      <c r="B146" t="s">
        <v>519</v>
      </c>
      <c r="C146">
        <v>2</v>
      </c>
      <c r="D146" s="1">
        <v>34723</v>
      </c>
      <c r="E146" s="1">
        <v>34751</v>
      </c>
      <c r="F146" s="1">
        <v>34731</v>
      </c>
      <c r="G146">
        <v>3</v>
      </c>
      <c r="H146" s="8">
        <v>122.46</v>
      </c>
      <c r="I146" t="s">
        <v>520</v>
      </c>
      <c r="J146" t="s">
        <v>522</v>
      </c>
      <c r="K146" t="s">
        <v>523</v>
      </c>
      <c r="L146" t="s">
        <v>868</v>
      </c>
      <c r="M146" t="s">
        <v>524</v>
      </c>
      <c r="N146" t="s">
        <v>209</v>
      </c>
      <c r="O146" s="8">
        <f>SUMIF(order_details[OrderID],orders[[#This Row],[OrderID]],order_details[Total revenue])</f>
        <v>1800</v>
      </c>
      <c r="P146" s="8">
        <f>SUMIF(order_details[OrderID],orders[[#This Row],[OrderID]],order_details[Gross Profit])</f>
        <v>359.99999999999994</v>
      </c>
      <c r="Q146" s="8">
        <f>orders[[#This Row],[Total Gross Profit]]-orders[[#This Row],[Freight]]</f>
        <v>237.53999999999996</v>
      </c>
    </row>
    <row r="147" spans="1:17" x14ac:dyDescent="0.25">
      <c r="A147">
        <v>10393</v>
      </c>
      <c r="B147" t="s">
        <v>606</v>
      </c>
      <c r="C147">
        <v>1</v>
      </c>
      <c r="D147" s="1">
        <v>34724</v>
      </c>
      <c r="E147" s="1">
        <v>34752</v>
      </c>
      <c r="F147" s="1">
        <v>34733</v>
      </c>
      <c r="G147">
        <v>3</v>
      </c>
      <c r="H147" s="8">
        <v>126.56</v>
      </c>
      <c r="I147" t="s">
        <v>607</v>
      </c>
      <c r="J147" t="s">
        <v>609</v>
      </c>
      <c r="K147" t="s">
        <v>610</v>
      </c>
      <c r="L147" t="s">
        <v>611</v>
      </c>
      <c r="M147" t="s">
        <v>612</v>
      </c>
      <c r="N147" t="s">
        <v>303</v>
      </c>
      <c r="O147" s="8">
        <f>SUMIF(order_details[OrderID],orders[[#This Row],[OrderID]],order_details[Total revenue])</f>
        <v>3201.7</v>
      </c>
      <c r="P147" s="8">
        <f>SUMIF(order_details[OrderID],orders[[#This Row],[OrderID]],order_details[Gross Profit])</f>
        <v>-27.099999999999994</v>
      </c>
      <c r="Q147" s="8">
        <f>orders[[#This Row],[Total Gross Profit]]-orders[[#This Row],[Freight]]</f>
        <v>-153.66</v>
      </c>
    </row>
    <row r="148" spans="1:17" x14ac:dyDescent="0.25">
      <c r="A148">
        <v>10394</v>
      </c>
      <c r="B148" t="s">
        <v>333</v>
      </c>
      <c r="C148">
        <v>1</v>
      </c>
      <c r="D148" s="1">
        <v>34724</v>
      </c>
      <c r="E148" s="1">
        <v>34752</v>
      </c>
      <c r="F148" s="1">
        <v>34733</v>
      </c>
      <c r="G148">
        <v>3</v>
      </c>
      <c r="H148" s="8">
        <v>30.34</v>
      </c>
      <c r="I148" t="s">
        <v>334</v>
      </c>
      <c r="J148" t="s">
        <v>336</v>
      </c>
      <c r="K148" t="s">
        <v>337</v>
      </c>
      <c r="L148" t="s">
        <v>301</v>
      </c>
      <c r="M148" t="s">
        <v>338</v>
      </c>
      <c r="N148" t="s">
        <v>303</v>
      </c>
      <c r="O148" s="8">
        <f>SUMIF(order_details[OrderID],orders[[#This Row],[OrderID]],order_details[Total revenue])</f>
        <v>553</v>
      </c>
      <c r="P148" s="8">
        <f>SUMIF(order_details[OrderID],orders[[#This Row],[OrderID]],order_details[Gross Profit])</f>
        <v>110.99999999999999</v>
      </c>
      <c r="Q148" s="8">
        <f>orders[[#This Row],[Total Gross Profit]]-orders[[#This Row],[Freight]]</f>
        <v>80.659999999999982</v>
      </c>
    </row>
    <row r="149" spans="1:17" x14ac:dyDescent="0.25">
      <c r="A149">
        <v>10395</v>
      </c>
      <c r="B149" t="s">
        <v>324</v>
      </c>
      <c r="C149">
        <v>6</v>
      </c>
      <c r="D149" s="1">
        <v>34725</v>
      </c>
      <c r="E149" s="1">
        <v>34753</v>
      </c>
      <c r="F149" s="1">
        <v>34733</v>
      </c>
      <c r="G149">
        <v>1</v>
      </c>
      <c r="H149" s="8">
        <v>184.41</v>
      </c>
      <c r="I149" t="s">
        <v>325</v>
      </c>
      <c r="J149" t="s">
        <v>327</v>
      </c>
      <c r="K149" t="s">
        <v>328</v>
      </c>
      <c r="L149" t="s">
        <v>329</v>
      </c>
      <c r="M149" t="s">
        <v>330</v>
      </c>
      <c r="N149" t="s">
        <v>312</v>
      </c>
      <c r="O149" s="8">
        <f>SUMIF(order_details[OrderID],orders[[#This Row],[OrderID]],order_details[Total revenue])</f>
        <v>2656.8</v>
      </c>
      <c r="P149" s="8">
        <f>SUMIF(order_details[OrderID],orders[[#This Row],[OrderID]],order_details[Gross Profit])</f>
        <v>323.60000000000002</v>
      </c>
      <c r="Q149" s="8">
        <f>orders[[#This Row],[Total Gross Profit]]-orders[[#This Row],[Freight]]</f>
        <v>139.19000000000003</v>
      </c>
    </row>
    <row r="150" spans="1:17" x14ac:dyDescent="0.25">
      <c r="A150">
        <v>10396</v>
      </c>
      <c r="B150" t="s">
        <v>242</v>
      </c>
      <c r="C150">
        <v>1</v>
      </c>
      <c r="D150" s="1">
        <v>34726</v>
      </c>
      <c r="E150" s="1">
        <v>34740</v>
      </c>
      <c r="F150" s="1">
        <v>34736</v>
      </c>
      <c r="G150">
        <v>3</v>
      </c>
      <c r="H150" s="8">
        <v>135.35</v>
      </c>
      <c r="I150" t="s">
        <v>243</v>
      </c>
      <c r="J150" t="s">
        <v>245</v>
      </c>
      <c r="K150" t="s">
        <v>246</v>
      </c>
      <c r="L150" t="s">
        <v>868</v>
      </c>
      <c r="M150" t="s">
        <v>247</v>
      </c>
      <c r="N150" t="s">
        <v>47</v>
      </c>
      <c r="O150" s="8">
        <f>SUMIF(order_details[OrderID],orders[[#This Row],[OrderID]],order_details[Total revenue])</f>
        <v>2380.8000000000002</v>
      </c>
      <c r="P150" s="8">
        <f>SUMIF(order_details[OrderID],orders[[#This Row],[OrderID]],order_details[Gross Profit])</f>
        <v>477</v>
      </c>
      <c r="Q150" s="8">
        <f>orders[[#This Row],[Total Gross Profit]]-orders[[#This Row],[Freight]]</f>
        <v>341.65</v>
      </c>
    </row>
    <row r="151" spans="1:17" x14ac:dyDescent="0.25">
      <c r="A151">
        <v>10397</v>
      </c>
      <c r="B151" t="s">
        <v>527</v>
      </c>
      <c r="C151">
        <v>5</v>
      </c>
      <c r="D151" s="1">
        <v>34726</v>
      </c>
      <c r="E151" s="1">
        <v>34754</v>
      </c>
      <c r="F151" s="1">
        <v>34732</v>
      </c>
      <c r="G151">
        <v>1</v>
      </c>
      <c r="H151" s="8">
        <v>60.26</v>
      </c>
      <c r="I151" t="s">
        <v>528</v>
      </c>
      <c r="J151" t="s">
        <v>530</v>
      </c>
      <c r="K151" t="s">
        <v>269</v>
      </c>
      <c r="L151" t="s">
        <v>868</v>
      </c>
      <c r="M151" t="s">
        <v>531</v>
      </c>
      <c r="N151" t="s">
        <v>271</v>
      </c>
      <c r="O151" s="8">
        <f>SUMIF(order_details[OrderID],orders[[#This Row],[OrderID]],order_details[Total revenue])</f>
        <v>895.9</v>
      </c>
      <c r="P151" s="8">
        <f>SUMIF(order_details[OrderID],orders[[#This Row],[OrderID]],order_details[Gross Profit])</f>
        <v>52.699999999999974</v>
      </c>
      <c r="Q151" s="8">
        <f>orders[[#This Row],[Total Gross Profit]]-orders[[#This Row],[Freight]]</f>
        <v>-7.5600000000000236</v>
      </c>
    </row>
    <row r="152" spans="1:17" x14ac:dyDescent="0.25">
      <c r="A152">
        <v>10398</v>
      </c>
      <c r="B152" t="s">
        <v>606</v>
      </c>
      <c r="C152">
        <v>2</v>
      </c>
      <c r="D152" s="1">
        <v>34729</v>
      </c>
      <c r="E152" s="1">
        <v>34757</v>
      </c>
      <c r="F152" s="1">
        <v>34739</v>
      </c>
      <c r="G152">
        <v>3</v>
      </c>
      <c r="H152" s="8">
        <v>89.16</v>
      </c>
      <c r="I152" t="s">
        <v>607</v>
      </c>
      <c r="J152" t="s">
        <v>609</v>
      </c>
      <c r="K152" t="s">
        <v>610</v>
      </c>
      <c r="L152" t="s">
        <v>611</v>
      </c>
      <c r="M152" t="s">
        <v>612</v>
      </c>
      <c r="N152" t="s">
        <v>303</v>
      </c>
      <c r="O152" s="8">
        <f>SUMIF(order_details[OrderID],orders[[#This Row],[OrderID]],order_details[Total revenue])</f>
        <v>3132</v>
      </c>
      <c r="P152" s="8">
        <f>SUMIF(order_details[OrderID],orders[[#This Row],[OrderID]],order_details[Gross Profit])</f>
        <v>396.00000000000023</v>
      </c>
      <c r="Q152" s="8">
        <f>orders[[#This Row],[Total Gross Profit]]-orders[[#This Row],[Freight]]</f>
        <v>306.84000000000026</v>
      </c>
    </row>
    <row r="153" spans="1:17" x14ac:dyDescent="0.25">
      <c r="A153">
        <v>10399</v>
      </c>
      <c r="B153" t="s">
        <v>697</v>
      </c>
      <c r="C153">
        <v>8</v>
      </c>
      <c r="D153" s="1">
        <v>34730</v>
      </c>
      <c r="E153" s="1">
        <v>34744</v>
      </c>
      <c r="F153" s="1">
        <v>34738</v>
      </c>
      <c r="G153">
        <v>3</v>
      </c>
      <c r="H153" s="8">
        <v>27.36</v>
      </c>
      <c r="I153" t="s">
        <v>698</v>
      </c>
      <c r="J153" t="s">
        <v>700</v>
      </c>
      <c r="K153" t="s">
        <v>701</v>
      </c>
      <c r="L153" t="s">
        <v>868</v>
      </c>
      <c r="M153" t="s">
        <v>702</v>
      </c>
      <c r="N153" t="s">
        <v>627</v>
      </c>
      <c r="O153" s="8">
        <f>SUMIF(order_details[OrderID],orders[[#This Row],[OrderID]],order_details[Total revenue])</f>
        <v>2207</v>
      </c>
      <c r="P153" s="8">
        <f>SUMIF(order_details[OrderID],orders[[#This Row],[OrderID]],order_details[Gross Profit])</f>
        <v>561.4</v>
      </c>
      <c r="Q153" s="8">
        <f>orders[[#This Row],[Total Gross Profit]]-orders[[#This Row],[Freight]]</f>
        <v>534.04</v>
      </c>
    </row>
    <row r="154" spans="1:17" x14ac:dyDescent="0.25">
      <c r="A154">
        <v>10400</v>
      </c>
      <c r="B154" t="s">
        <v>195</v>
      </c>
      <c r="C154">
        <v>1</v>
      </c>
      <c r="D154" s="1">
        <v>34731</v>
      </c>
      <c r="E154" s="1">
        <v>34759</v>
      </c>
      <c r="F154" s="1">
        <v>34746</v>
      </c>
      <c r="G154">
        <v>3</v>
      </c>
      <c r="H154" s="8">
        <v>83.93</v>
      </c>
      <c r="I154" t="s">
        <v>196</v>
      </c>
      <c r="J154" t="s">
        <v>198</v>
      </c>
      <c r="K154" t="s">
        <v>70</v>
      </c>
      <c r="L154" t="s">
        <v>868</v>
      </c>
      <c r="M154" t="s">
        <v>199</v>
      </c>
      <c r="N154" t="s">
        <v>72</v>
      </c>
      <c r="O154" s="8">
        <f>SUMIF(order_details[OrderID],orders[[#This Row],[OrderID]],order_details[Total revenue])</f>
        <v>3829.59</v>
      </c>
      <c r="P154" s="8">
        <f>SUMIF(order_details[OrderID],orders[[#This Row],[OrderID]],order_details[Gross Profit])</f>
        <v>766.59000000000015</v>
      </c>
      <c r="Q154" s="8">
        <f>orders[[#This Row],[Total Gross Profit]]-orders[[#This Row],[Freight]]</f>
        <v>682.66000000000008</v>
      </c>
    </row>
    <row r="155" spans="1:17" x14ac:dyDescent="0.25">
      <c r="A155">
        <v>10401</v>
      </c>
      <c r="B155" t="s">
        <v>559</v>
      </c>
      <c r="C155">
        <v>1</v>
      </c>
      <c r="D155" s="1">
        <v>34731</v>
      </c>
      <c r="E155" s="1">
        <v>34759</v>
      </c>
      <c r="F155" s="1">
        <v>34740</v>
      </c>
      <c r="G155">
        <v>1</v>
      </c>
      <c r="H155" s="8">
        <v>12.51</v>
      </c>
      <c r="I155" t="s">
        <v>560</v>
      </c>
      <c r="J155" t="s">
        <v>563</v>
      </c>
      <c r="K155" t="s">
        <v>564</v>
      </c>
      <c r="L155" t="s">
        <v>565</v>
      </c>
      <c r="M155" t="s">
        <v>566</v>
      </c>
      <c r="N155" t="s">
        <v>303</v>
      </c>
      <c r="O155" s="8">
        <f>SUMIF(order_details[OrderID],orders[[#This Row],[OrderID]],order_details[Total revenue])</f>
        <v>4837.0200000000004</v>
      </c>
      <c r="P155" s="8">
        <f>SUMIF(order_details[OrderID],orders[[#This Row],[OrderID]],order_details[Gross Profit])</f>
        <v>1108.42</v>
      </c>
      <c r="Q155" s="8">
        <f>orders[[#This Row],[Total Gross Profit]]-orders[[#This Row],[Freight]]</f>
        <v>1095.9100000000001</v>
      </c>
    </row>
    <row r="156" spans="1:17" x14ac:dyDescent="0.25">
      <c r="A156">
        <v>10402</v>
      </c>
      <c r="B156" t="s">
        <v>202</v>
      </c>
      <c r="C156">
        <v>8</v>
      </c>
      <c r="D156" s="1">
        <v>34732</v>
      </c>
      <c r="E156" s="1">
        <v>34774</v>
      </c>
      <c r="F156" s="1">
        <v>34740</v>
      </c>
      <c r="G156">
        <v>2</v>
      </c>
      <c r="H156" s="8">
        <v>67.88</v>
      </c>
      <c r="I156" t="s">
        <v>203</v>
      </c>
      <c r="J156" t="s">
        <v>206</v>
      </c>
      <c r="K156" t="s">
        <v>207</v>
      </c>
      <c r="L156" t="s">
        <v>868</v>
      </c>
      <c r="M156" t="s">
        <v>208</v>
      </c>
      <c r="N156" t="s">
        <v>209</v>
      </c>
      <c r="O156" s="8">
        <f>SUMIF(order_details[OrderID],orders[[#This Row],[OrderID]],order_details[Total revenue])</f>
        <v>3393.5</v>
      </c>
      <c r="P156" s="8">
        <f>SUMIF(order_details[OrderID],orders[[#This Row],[OrderID]],order_details[Gross Profit])</f>
        <v>679.99999999999977</v>
      </c>
      <c r="Q156" s="8">
        <f>orders[[#This Row],[Total Gross Profit]]-orders[[#This Row],[Freight]]</f>
        <v>612.11999999999978</v>
      </c>
    </row>
    <row r="157" spans="1:17" x14ac:dyDescent="0.25">
      <c r="A157">
        <v>10403</v>
      </c>
      <c r="B157" t="s">
        <v>202</v>
      </c>
      <c r="C157">
        <v>4</v>
      </c>
      <c r="D157" s="1">
        <v>34733</v>
      </c>
      <c r="E157" s="1">
        <v>34761</v>
      </c>
      <c r="F157" s="1">
        <v>34739</v>
      </c>
      <c r="G157">
        <v>3</v>
      </c>
      <c r="H157" s="8">
        <v>73.790000000000006</v>
      </c>
      <c r="I157" t="s">
        <v>203</v>
      </c>
      <c r="J157" t="s">
        <v>206</v>
      </c>
      <c r="K157" t="s">
        <v>207</v>
      </c>
      <c r="L157" t="s">
        <v>868</v>
      </c>
      <c r="M157" t="s">
        <v>208</v>
      </c>
      <c r="N157" t="s">
        <v>209</v>
      </c>
      <c r="O157" s="8">
        <f>SUMIF(order_details[OrderID],orders[[#This Row],[OrderID]],order_details[Total revenue])</f>
        <v>1070.1075000000001</v>
      </c>
      <c r="P157" s="8">
        <f>SUMIF(order_details[OrderID],orders[[#This Row],[OrderID]],order_details[Gross Profit])</f>
        <v>64.207500000000053</v>
      </c>
      <c r="Q157" s="8">
        <f>orders[[#This Row],[Total Gross Profit]]-orders[[#This Row],[Freight]]</f>
        <v>-9.5824999999999534</v>
      </c>
    </row>
    <row r="158" spans="1:17" x14ac:dyDescent="0.25">
      <c r="A158">
        <v>10404</v>
      </c>
      <c r="B158" t="s">
        <v>441</v>
      </c>
      <c r="C158">
        <v>2</v>
      </c>
      <c r="D158" s="1">
        <v>34733</v>
      </c>
      <c r="E158" s="1">
        <v>34761</v>
      </c>
      <c r="F158" s="1">
        <v>34738</v>
      </c>
      <c r="G158">
        <v>1</v>
      </c>
      <c r="H158" s="8">
        <v>155.97</v>
      </c>
      <c r="I158" t="s">
        <v>442</v>
      </c>
      <c r="J158" t="s">
        <v>444</v>
      </c>
      <c r="K158" t="s">
        <v>445</v>
      </c>
      <c r="L158" t="s">
        <v>868</v>
      </c>
      <c r="M158" t="s">
        <v>446</v>
      </c>
      <c r="N158" t="s">
        <v>262</v>
      </c>
      <c r="O158" s="8">
        <f>SUMIF(order_details[OrderID],orders[[#This Row],[OrderID]],order_details[Total revenue])</f>
        <v>1992.0549999999998</v>
      </c>
      <c r="P158" s="8">
        <f>SUMIF(order_details[OrderID],orders[[#This Row],[OrderID]],order_details[Gross Profit])</f>
        <v>373.05499999999995</v>
      </c>
      <c r="Q158" s="8">
        <f>orders[[#This Row],[Total Gross Profit]]-orders[[#This Row],[Freight]]</f>
        <v>217.08499999999995</v>
      </c>
    </row>
    <row r="159" spans="1:17" x14ac:dyDescent="0.25">
      <c r="A159">
        <v>10405</v>
      </c>
      <c r="B159" t="s">
        <v>424</v>
      </c>
      <c r="C159">
        <v>1</v>
      </c>
      <c r="D159" s="1">
        <v>34736</v>
      </c>
      <c r="E159" s="1">
        <v>34764</v>
      </c>
      <c r="F159" s="1">
        <v>34752</v>
      </c>
      <c r="G159">
        <v>1</v>
      </c>
      <c r="H159" s="8">
        <v>34.82</v>
      </c>
      <c r="I159" t="s">
        <v>425</v>
      </c>
      <c r="J159" t="s">
        <v>427</v>
      </c>
      <c r="K159" t="s">
        <v>428</v>
      </c>
      <c r="L159" t="s">
        <v>429</v>
      </c>
      <c r="M159" t="s">
        <v>430</v>
      </c>
      <c r="N159" t="s">
        <v>312</v>
      </c>
      <c r="O159" s="8">
        <f>SUMIF(order_details[OrderID],orders[[#This Row],[OrderID]],order_details[Total revenue])</f>
        <v>500</v>
      </c>
      <c r="P159" s="8">
        <f>SUMIF(order_details[OrderID],orders[[#This Row],[OrderID]],order_details[Gross Profit])</f>
        <v>100</v>
      </c>
      <c r="Q159" s="8">
        <f>orders[[#This Row],[Total Gross Profit]]-orders[[#This Row],[Freight]]</f>
        <v>65.180000000000007</v>
      </c>
    </row>
    <row r="160" spans="1:17" x14ac:dyDescent="0.25">
      <c r="A160">
        <v>10406</v>
      </c>
      <c r="B160" t="s">
        <v>540</v>
      </c>
      <c r="C160">
        <v>7</v>
      </c>
      <c r="D160" s="1">
        <v>34737</v>
      </c>
      <c r="E160" s="1">
        <v>34779</v>
      </c>
      <c r="F160" s="1">
        <v>34743</v>
      </c>
      <c r="G160">
        <v>1</v>
      </c>
      <c r="H160" s="8">
        <v>108.04</v>
      </c>
      <c r="I160" t="s">
        <v>541</v>
      </c>
      <c r="J160" t="s">
        <v>543</v>
      </c>
      <c r="K160" t="s">
        <v>167</v>
      </c>
      <c r="L160" t="s">
        <v>168</v>
      </c>
      <c r="M160" t="s">
        <v>544</v>
      </c>
      <c r="N160" t="s">
        <v>170</v>
      </c>
      <c r="O160" s="8">
        <f>SUMIF(order_details[OrderID],orders[[#This Row],[OrderID]],order_details[Total revenue])</f>
        <v>2292.3000000000002</v>
      </c>
      <c r="P160" s="8">
        <f>SUMIF(order_details[OrderID],orders[[#This Row],[OrderID]],order_details[Gross Profit])</f>
        <v>274.10000000000002</v>
      </c>
      <c r="Q160" s="8">
        <f>orders[[#This Row],[Total Gross Profit]]-orders[[#This Row],[Freight]]</f>
        <v>166.06</v>
      </c>
    </row>
    <row r="161" spans="1:17" x14ac:dyDescent="0.25">
      <c r="A161">
        <v>10407</v>
      </c>
      <c r="B161" t="s">
        <v>496</v>
      </c>
      <c r="C161">
        <v>2</v>
      </c>
      <c r="D161" s="1">
        <v>34737</v>
      </c>
      <c r="E161" s="1">
        <v>34765</v>
      </c>
      <c r="F161" s="1">
        <v>34760</v>
      </c>
      <c r="G161">
        <v>2</v>
      </c>
      <c r="H161" s="8">
        <v>91.48</v>
      </c>
      <c r="I161" t="s">
        <v>497</v>
      </c>
      <c r="J161" t="s">
        <v>499</v>
      </c>
      <c r="K161" t="s">
        <v>500</v>
      </c>
      <c r="L161" t="s">
        <v>868</v>
      </c>
      <c r="M161" t="s">
        <v>501</v>
      </c>
      <c r="N161" t="s">
        <v>47</v>
      </c>
      <c r="O161" s="8">
        <f>SUMIF(order_details[OrderID],orders[[#This Row],[OrderID]],order_details[Total revenue])</f>
        <v>1492.5</v>
      </c>
      <c r="P161" s="8">
        <f>SUMIF(order_details[OrderID],orders[[#This Row],[OrderID]],order_details[Gross Profit])</f>
        <v>508.5</v>
      </c>
      <c r="Q161" s="8">
        <f>orders[[#This Row],[Total Gross Profit]]-orders[[#This Row],[Freight]]</f>
        <v>417.02</v>
      </c>
    </row>
    <row r="162" spans="1:17" x14ac:dyDescent="0.25">
      <c r="A162">
        <v>10408</v>
      </c>
      <c r="B162" t="s">
        <v>226</v>
      </c>
      <c r="C162">
        <v>8</v>
      </c>
      <c r="D162" s="1">
        <v>34738</v>
      </c>
      <c r="E162" s="1">
        <v>34766</v>
      </c>
      <c r="F162" s="1">
        <v>34744</v>
      </c>
      <c r="G162">
        <v>1</v>
      </c>
      <c r="H162" s="8">
        <v>11.26</v>
      </c>
      <c r="I162" t="s">
        <v>227</v>
      </c>
      <c r="J162" t="s">
        <v>230</v>
      </c>
      <c r="K162" t="s">
        <v>231</v>
      </c>
      <c r="L162" t="s">
        <v>868</v>
      </c>
      <c r="M162" t="s">
        <v>232</v>
      </c>
      <c r="N162" t="s">
        <v>100</v>
      </c>
      <c r="O162" s="8">
        <f>SUMIF(order_details[OrderID],orders[[#This Row],[OrderID]],order_details[Total revenue])</f>
        <v>2030.2</v>
      </c>
      <c r="P162" s="8">
        <f>SUMIF(order_details[OrderID],orders[[#This Row],[OrderID]],order_details[Gross Profit])</f>
        <v>407.79999999999995</v>
      </c>
      <c r="Q162" s="8">
        <f>orders[[#This Row],[Total Gross Profit]]-orders[[#This Row],[Freight]]</f>
        <v>396.53999999999996</v>
      </c>
    </row>
    <row r="163" spans="1:17" x14ac:dyDescent="0.25">
      <c r="A163">
        <v>10409</v>
      </c>
      <c r="B163" t="s">
        <v>481</v>
      </c>
      <c r="C163">
        <v>3</v>
      </c>
      <c r="D163" s="1">
        <v>34739</v>
      </c>
      <c r="E163" s="1">
        <v>34767</v>
      </c>
      <c r="F163" s="1">
        <v>34744</v>
      </c>
      <c r="G163">
        <v>1</v>
      </c>
      <c r="H163" s="8">
        <v>29.83</v>
      </c>
      <c r="I163" t="s">
        <v>482</v>
      </c>
      <c r="J163" t="s">
        <v>484</v>
      </c>
      <c r="K163" t="s">
        <v>142</v>
      </c>
      <c r="L163" t="s">
        <v>868</v>
      </c>
      <c r="M163" t="s">
        <v>143</v>
      </c>
      <c r="N163" t="s">
        <v>144</v>
      </c>
      <c r="O163" s="8">
        <f>SUMIF(order_details[OrderID],orders[[#This Row],[OrderID]],order_details[Total revenue])</f>
        <v>399</v>
      </c>
      <c r="P163" s="8">
        <f>SUMIF(order_details[OrderID],orders[[#This Row],[OrderID]],order_details[Gross Profit])</f>
        <v>79.799999999999983</v>
      </c>
      <c r="Q163" s="8">
        <f>orders[[#This Row],[Total Gross Profit]]-orders[[#This Row],[Freight]]</f>
        <v>49.969999999999985</v>
      </c>
    </row>
    <row r="164" spans="1:17" x14ac:dyDescent="0.25">
      <c r="A164">
        <v>10410</v>
      </c>
      <c r="B164" t="s">
        <v>120</v>
      </c>
      <c r="C164">
        <v>3</v>
      </c>
      <c r="D164" s="1">
        <v>34740</v>
      </c>
      <c r="E164" s="1">
        <v>34768</v>
      </c>
      <c r="F164" s="1">
        <v>34745</v>
      </c>
      <c r="G164">
        <v>3</v>
      </c>
      <c r="H164" s="8">
        <v>2.4</v>
      </c>
      <c r="I164" t="s">
        <v>121</v>
      </c>
      <c r="J164" t="s">
        <v>124</v>
      </c>
      <c r="K164" t="s">
        <v>125</v>
      </c>
      <c r="L164" t="s">
        <v>126</v>
      </c>
      <c r="M164" t="s">
        <v>127</v>
      </c>
      <c r="N164" t="s">
        <v>128</v>
      </c>
      <c r="O164" s="8">
        <f>SUMIF(order_details[OrderID],orders[[#This Row],[OrderID]],order_details[Total revenue])</f>
        <v>1002.5</v>
      </c>
      <c r="P164" s="8">
        <f>SUMIF(order_details[OrderID],orders[[#This Row],[OrderID]],order_details[Gross Profit])</f>
        <v>200.5</v>
      </c>
      <c r="Q164" s="8">
        <f>orders[[#This Row],[Total Gross Profit]]-orders[[#This Row],[Freight]]</f>
        <v>198.1</v>
      </c>
    </row>
    <row r="165" spans="1:17" x14ac:dyDescent="0.25">
      <c r="A165">
        <v>10411</v>
      </c>
      <c r="B165" t="s">
        <v>120</v>
      </c>
      <c r="C165">
        <v>9</v>
      </c>
      <c r="D165" s="1">
        <v>34740</v>
      </c>
      <c r="E165" s="1">
        <v>34768</v>
      </c>
      <c r="F165" s="1">
        <v>34751</v>
      </c>
      <c r="G165">
        <v>3</v>
      </c>
      <c r="H165" s="8">
        <v>23.65</v>
      </c>
      <c r="I165" t="s">
        <v>121</v>
      </c>
      <c r="J165" t="s">
        <v>124</v>
      </c>
      <c r="K165" t="s">
        <v>125</v>
      </c>
      <c r="L165" t="s">
        <v>126</v>
      </c>
      <c r="M165" t="s">
        <v>127</v>
      </c>
      <c r="N165" t="s">
        <v>128</v>
      </c>
      <c r="O165" s="8">
        <f>SUMIF(order_details[OrderID],orders[[#This Row],[OrderID]],order_details[Total revenue])</f>
        <v>1211.4000000000001</v>
      </c>
      <c r="P165" s="8">
        <f>SUMIF(order_details[OrderID],orders[[#This Row],[OrderID]],order_details[Gross Profit])</f>
        <v>126.90000000000002</v>
      </c>
      <c r="Q165" s="8">
        <f>orders[[#This Row],[Total Gross Profit]]-orders[[#This Row],[Freight]]</f>
        <v>103.25000000000003</v>
      </c>
    </row>
    <row r="166" spans="1:17" x14ac:dyDescent="0.25">
      <c r="A166">
        <v>10412</v>
      </c>
      <c r="B166" t="s">
        <v>729</v>
      </c>
      <c r="C166">
        <v>8</v>
      </c>
      <c r="D166" s="1">
        <v>34743</v>
      </c>
      <c r="E166" s="1">
        <v>34771</v>
      </c>
      <c r="F166" s="1">
        <v>34745</v>
      </c>
      <c r="G166">
        <v>2</v>
      </c>
      <c r="H166" s="8">
        <v>3.77</v>
      </c>
      <c r="I166" t="s">
        <v>730</v>
      </c>
      <c r="J166" t="s">
        <v>732</v>
      </c>
      <c r="K166" t="s">
        <v>733</v>
      </c>
      <c r="L166" t="s">
        <v>868</v>
      </c>
      <c r="M166" t="s">
        <v>734</v>
      </c>
      <c r="N166" t="s">
        <v>735</v>
      </c>
      <c r="O166" s="8">
        <f>SUMIF(order_details[OrderID],orders[[#This Row],[OrderID]],order_details[Total revenue])</f>
        <v>418.5</v>
      </c>
      <c r="P166" s="8">
        <f>SUMIF(order_details[OrderID],orders[[#This Row],[OrderID]],order_details[Gross Profit])</f>
        <v>46.499999999999986</v>
      </c>
      <c r="Q166" s="8">
        <f>orders[[#This Row],[Total Gross Profit]]-orders[[#This Row],[Freight]]</f>
        <v>42.729999999999983</v>
      </c>
    </row>
    <row r="167" spans="1:17" x14ac:dyDescent="0.25">
      <c r="A167">
        <v>10413</v>
      </c>
      <c r="B167" t="s">
        <v>374</v>
      </c>
      <c r="C167">
        <v>3</v>
      </c>
      <c r="D167" s="1">
        <v>34744</v>
      </c>
      <c r="E167" s="1">
        <v>34772</v>
      </c>
      <c r="F167" s="1">
        <v>34746</v>
      </c>
      <c r="G167">
        <v>2</v>
      </c>
      <c r="H167" s="8">
        <v>95.66</v>
      </c>
      <c r="I167" t="s">
        <v>375</v>
      </c>
      <c r="J167" t="s">
        <v>377</v>
      </c>
      <c r="K167" t="s">
        <v>378</v>
      </c>
      <c r="L167" t="s">
        <v>868</v>
      </c>
      <c r="M167" t="s">
        <v>379</v>
      </c>
      <c r="N167" t="s">
        <v>100</v>
      </c>
      <c r="O167" s="8">
        <f>SUMIF(order_details[OrderID],orders[[#This Row],[OrderID]],order_details[Total revenue])</f>
        <v>2656</v>
      </c>
      <c r="P167" s="8">
        <f>SUMIF(order_details[OrderID],orders[[#This Row],[OrderID]],order_details[Gross Profit])</f>
        <v>532.79999999999995</v>
      </c>
      <c r="Q167" s="8">
        <f>orders[[#This Row],[Total Gross Profit]]-orders[[#This Row],[Freight]]</f>
        <v>437.14</v>
      </c>
    </row>
    <row r="168" spans="1:17" x14ac:dyDescent="0.25">
      <c r="A168">
        <v>10414</v>
      </c>
      <c r="B168" t="s">
        <v>212</v>
      </c>
      <c r="C168">
        <v>2</v>
      </c>
      <c r="D168" s="1">
        <v>34744</v>
      </c>
      <c r="E168" s="1">
        <v>34772</v>
      </c>
      <c r="F168" s="1">
        <v>34747</v>
      </c>
      <c r="G168">
        <v>3</v>
      </c>
      <c r="H168" s="8">
        <v>21.48</v>
      </c>
      <c r="I168" t="s">
        <v>213</v>
      </c>
      <c r="J168" t="s">
        <v>216</v>
      </c>
      <c r="K168" t="s">
        <v>167</v>
      </c>
      <c r="L168" t="s">
        <v>168</v>
      </c>
      <c r="M168" t="s">
        <v>217</v>
      </c>
      <c r="N168" t="s">
        <v>170</v>
      </c>
      <c r="O168" s="8">
        <f>SUMIF(order_details[OrderID],orders[[#This Row],[OrderID]],order_details[Total revenue])</f>
        <v>282.32</v>
      </c>
      <c r="P168" s="8">
        <f>SUMIF(order_details[OrderID],orders[[#This Row],[OrderID]],order_details[Gross Profit])</f>
        <v>50.919999999999973</v>
      </c>
      <c r="Q168" s="8">
        <f>orders[[#This Row],[Total Gross Profit]]-orders[[#This Row],[Freight]]</f>
        <v>29.439999999999973</v>
      </c>
    </row>
    <row r="169" spans="1:17" x14ac:dyDescent="0.25">
      <c r="A169">
        <v>10415</v>
      </c>
      <c r="B169" t="s">
        <v>333</v>
      </c>
      <c r="C169">
        <v>3</v>
      </c>
      <c r="D169" s="1">
        <v>34745</v>
      </c>
      <c r="E169" s="1">
        <v>34773</v>
      </c>
      <c r="F169" s="1">
        <v>34754</v>
      </c>
      <c r="G169">
        <v>1</v>
      </c>
      <c r="H169" s="8">
        <v>0.2</v>
      </c>
      <c r="I169" t="s">
        <v>334</v>
      </c>
      <c r="J169" t="s">
        <v>336</v>
      </c>
      <c r="K169" t="s">
        <v>337</v>
      </c>
      <c r="L169" t="s">
        <v>301</v>
      </c>
      <c r="M169" t="s">
        <v>338</v>
      </c>
      <c r="N169" t="s">
        <v>303</v>
      </c>
      <c r="O169" s="8">
        <f>SUMIF(order_details[OrderID],orders[[#This Row],[OrderID]],order_details[Total revenue])</f>
        <v>128</v>
      </c>
      <c r="P169" s="8">
        <f>SUMIF(order_details[OrderID],orders[[#This Row],[OrderID]],order_details[Gross Profit])</f>
        <v>25.6</v>
      </c>
      <c r="Q169" s="8">
        <f>orders[[#This Row],[Total Gross Profit]]-orders[[#This Row],[Freight]]</f>
        <v>25.400000000000002</v>
      </c>
    </row>
    <row r="170" spans="1:17" x14ac:dyDescent="0.25">
      <c r="A170">
        <v>10416</v>
      </c>
      <c r="B170" t="s">
        <v>729</v>
      </c>
      <c r="C170">
        <v>8</v>
      </c>
      <c r="D170" s="1">
        <v>34746</v>
      </c>
      <c r="E170" s="1">
        <v>34774</v>
      </c>
      <c r="F170" s="1">
        <v>34757</v>
      </c>
      <c r="G170">
        <v>3</v>
      </c>
      <c r="H170" s="8">
        <v>22.72</v>
      </c>
      <c r="I170" t="s">
        <v>730</v>
      </c>
      <c r="J170" t="s">
        <v>732</v>
      </c>
      <c r="K170" t="s">
        <v>733</v>
      </c>
      <c r="L170" t="s">
        <v>868</v>
      </c>
      <c r="M170" t="s">
        <v>734</v>
      </c>
      <c r="N170" t="s">
        <v>735</v>
      </c>
      <c r="O170" s="8">
        <f>SUMIF(order_details[OrderID],orders[[#This Row],[OrderID]],order_details[Total revenue])</f>
        <v>902</v>
      </c>
      <c r="P170" s="8">
        <f>SUMIF(order_details[OrderID],orders[[#This Row],[OrderID]],order_details[Gross Profit])</f>
        <v>181.99999999999994</v>
      </c>
      <c r="Q170" s="8">
        <f>orders[[#This Row],[Total Gross Profit]]-orders[[#This Row],[Freight]]</f>
        <v>159.27999999999994</v>
      </c>
    </row>
    <row r="171" spans="1:17" x14ac:dyDescent="0.25">
      <c r="A171">
        <v>10417</v>
      </c>
      <c r="B171" t="s">
        <v>621</v>
      </c>
      <c r="C171">
        <v>4</v>
      </c>
      <c r="D171" s="1">
        <v>34746</v>
      </c>
      <c r="E171" s="1">
        <v>34774</v>
      </c>
      <c r="F171" s="1">
        <v>34758</v>
      </c>
      <c r="G171">
        <v>3</v>
      </c>
      <c r="H171" s="8">
        <v>70.290000000000006</v>
      </c>
      <c r="I171" t="s">
        <v>622</v>
      </c>
      <c r="J171" t="s">
        <v>624</v>
      </c>
      <c r="K171" t="s">
        <v>625</v>
      </c>
      <c r="L171" t="s">
        <v>868</v>
      </c>
      <c r="M171" t="s">
        <v>626</v>
      </c>
      <c r="N171" t="s">
        <v>627</v>
      </c>
      <c r="O171" s="8">
        <f>SUMIF(order_details[OrderID],orders[[#This Row],[OrderID]],order_details[Total revenue])</f>
        <v>13985.5</v>
      </c>
      <c r="P171" s="8">
        <f>SUMIF(order_details[OrderID],orders[[#This Row],[OrderID]],order_details[Gross Profit])</f>
        <v>2774.2999999999997</v>
      </c>
      <c r="Q171" s="8">
        <f>orders[[#This Row],[Total Gross Profit]]-orders[[#This Row],[Freight]]</f>
        <v>2704.0099999999998</v>
      </c>
    </row>
    <row r="172" spans="1:17" x14ac:dyDescent="0.25">
      <c r="A172">
        <v>10418</v>
      </c>
      <c r="B172" t="s">
        <v>546</v>
      </c>
      <c r="C172">
        <v>4</v>
      </c>
      <c r="D172" s="1">
        <v>34747</v>
      </c>
      <c r="E172" s="1">
        <v>34775</v>
      </c>
      <c r="F172" s="1">
        <v>34754</v>
      </c>
      <c r="G172">
        <v>1</v>
      </c>
      <c r="H172" s="8">
        <v>17.55</v>
      </c>
      <c r="I172" t="s">
        <v>547</v>
      </c>
      <c r="J172" t="s">
        <v>549</v>
      </c>
      <c r="K172" t="s">
        <v>550</v>
      </c>
      <c r="L172" t="s">
        <v>868</v>
      </c>
      <c r="M172" t="s">
        <v>551</v>
      </c>
      <c r="N172" t="s">
        <v>47</v>
      </c>
      <c r="O172" s="8">
        <f>SUMIF(order_details[OrderID],orders[[#This Row],[OrderID]],order_details[Total revenue])</f>
        <v>2268.5</v>
      </c>
      <c r="P172" s="8">
        <f>SUMIF(order_details[OrderID],orders[[#This Row],[OrderID]],order_details[Gross Profit])</f>
        <v>453.70000000000005</v>
      </c>
      <c r="Q172" s="8">
        <f>orders[[#This Row],[Total Gross Profit]]-orders[[#This Row],[Freight]]</f>
        <v>436.15000000000003</v>
      </c>
    </row>
    <row r="173" spans="1:17" x14ac:dyDescent="0.25">
      <c r="A173">
        <v>10419</v>
      </c>
      <c r="B173" t="s">
        <v>583</v>
      </c>
      <c r="C173">
        <v>4</v>
      </c>
      <c r="D173" s="1">
        <v>34750</v>
      </c>
      <c r="E173" s="1">
        <v>34778</v>
      </c>
      <c r="F173" s="1">
        <v>34760</v>
      </c>
      <c r="G173">
        <v>2</v>
      </c>
      <c r="H173" s="8">
        <v>137.35</v>
      </c>
      <c r="I173" t="s">
        <v>584</v>
      </c>
      <c r="J173" t="s">
        <v>870</v>
      </c>
      <c r="K173" t="s">
        <v>587</v>
      </c>
      <c r="L173" t="s">
        <v>868</v>
      </c>
      <c r="M173" t="s">
        <v>871</v>
      </c>
      <c r="N173" t="s">
        <v>160</v>
      </c>
      <c r="O173" s="8">
        <f>SUMIF(order_details[OrderID],orders[[#This Row],[OrderID]],order_details[Total revenue])</f>
        <v>2622</v>
      </c>
      <c r="P173" s="8">
        <f>SUMIF(order_details[OrderID],orders[[#This Row],[OrderID]],order_details[Gross Profit])</f>
        <v>413.99999999999977</v>
      </c>
      <c r="Q173" s="8">
        <f>orders[[#This Row],[Total Gross Profit]]-orders[[#This Row],[Freight]]</f>
        <v>276.64999999999975</v>
      </c>
    </row>
    <row r="174" spans="1:17" x14ac:dyDescent="0.25">
      <c r="A174">
        <v>10420</v>
      </c>
      <c r="B174" t="s">
        <v>737</v>
      </c>
      <c r="C174">
        <v>3</v>
      </c>
      <c r="D174" s="1">
        <v>34751</v>
      </c>
      <c r="E174" s="1">
        <v>34779</v>
      </c>
      <c r="F174" s="1">
        <v>34757</v>
      </c>
      <c r="G174">
        <v>1</v>
      </c>
      <c r="H174" s="8">
        <v>44.12</v>
      </c>
      <c r="I174" t="s">
        <v>738</v>
      </c>
      <c r="J174" t="s">
        <v>740</v>
      </c>
      <c r="K174" t="s">
        <v>741</v>
      </c>
      <c r="L174" t="s">
        <v>168</v>
      </c>
      <c r="M174" t="s">
        <v>742</v>
      </c>
      <c r="N174" t="s">
        <v>170</v>
      </c>
      <c r="O174" s="8">
        <f>SUMIF(order_details[OrderID],orders[[#This Row],[OrderID]],order_details[Total revenue])</f>
        <v>2134.8000000000002</v>
      </c>
      <c r="P174" s="8">
        <f>SUMIF(order_details[OrderID],orders[[#This Row],[OrderID]],order_details[Gross Profit])</f>
        <v>304.40000000000003</v>
      </c>
      <c r="Q174" s="8">
        <f>orders[[#This Row],[Total Gross Profit]]-orders[[#This Row],[Freight]]</f>
        <v>260.28000000000003</v>
      </c>
    </row>
    <row r="175" spans="1:17" x14ac:dyDescent="0.25">
      <c r="A175">
        <v>10421</v>
      </c>
      <c r="B175" t="s">
        <v>533</v>
      </c>
      <c r="C175">
        <v>8</v>
      </c>
      <c r="D175" s="1">
        <v>34751</v>
      </c>
      <c r="E175" s="1">
        <v>34793</v>
      </c>
      <c r="F175" s="1">
        <v>34757</v>
      </c>
      <c r="G175">
        <v>1</v>
      </c>
      <c r="H175" s="8">
        <v>99.23</v>
      </c>
      <c r="I175" t="s">
        <v>534</v>
      </c>
      <c r="J175" t="s">
        <v>536</v>
      </c>
      <c r="K175" t="s">
        <v>319</v>
      </c>
      <c r="L175" t="s">
        <v>320</v>
      </c>
      <c r="M175" t="s">
        <v>537</v>
      </c>
      <c r="N175" t="s">
        <v>170</v>
      </c>
      <c r="O175" s="8">
        <f>SUMIF(order_details[OrderID],orders[[#This Row],[OrderID]],order_details[Total revenue])</f>
        <v>1496.8799999999999</v>
      </c>
      <c r="P175" s="8">
        <f>SUMIF(order_details[OrderID],orders[[#This Row],[OrderID]],order_details[Gross Profit])</f>
        <v>223.68</v>
      </c>
      <c r="Q175" s="8">
        <f>orders[[#This Row],[Total Gross Profit]]-orders[[#This Row],[Freight]]</f>
        <v>124.45</v>
      </c>
    </row>
    <row r="176" spans="1:17" x14ac:dyDescent="0.25">
      <c r="A176">
        <v>10422</v>
      </c>
      <c r="B176" t="s">
        <v>256</v>
      </c>
      <c r="C176">
        <v>2</v>
      </c>
      <c r="D176" s="1">
        <v>34752</v>
      </c>
      <c r="E176" s="1">
        <v>34780</v>
      </c>
      <c r="F176" s="1">
        <v>34761</v>
      </c>
      <c r="G176">
        <v>1</v>
      </c>
      <c r="H176" s="8">
        <v>3.02</v>
      </c>
      <c r="I176" t="s">
        <v>257</v>
      </c>
      <c r="J176" t="s">
        <v>259</v>
      </c>
      <c r="K176" t="s">
        <v>260</v>
      </c>
      <c r="L176" t="s">
        <v>868</v>
      </c>
      <c r="M176" t="s">
        <v>261</v>
      </c>
      <c r="N176" t="s">
        <v>262</v>
      </c>
      <c r="O176" s="8">
        <f>SUMIF(order_details[OrderID],orders[[#This Row],[OrderID]],order_details[Total revenue])</f>
        <v>62.46</v>
      </c>
      <c r="P176" s="8">
        <f>SUMIF(order_details[OrderID],orders[[#This Row],[OrderID]],order_details[Gross Profit])</f>
        <v>12.660000000000004</v>
      </c>
      <c r="Q176" s="8">
        <f>orders[[#This Row],[Total Gross Profit]]-orders[[#This Row],[Freight]]</f>
        <v>9.6400000000000041</v>
      </c>
    </row>
    <row r="177" spans="1:17" x14ac:dyDescent="0.25">
      <c r="A177">
        <v>10423</v>
      </c>
      <c r="B177" t="s">
        <v>289</v>
      </c>
      <c r="C177">
        <v>6</v>
      </c>
      <c r="D177" s="1">
        <v>34753</v>
      </c>
      <c r="E177" s="1">
        <v>34767</v>
      </c>
      <c r="F177" s="1">
        <v>34785</v>
      </c>
      <c r="G177">
        <v>3</v>
      </c>
      <c r="H177" s="8">
        <v>24.5</v>
      </c>
      <c r="I177" t="s">
        <v>290</v>
      </c>
      <c r="J177" t="s">
        <v>292</v>
      </c>
      <c r="K177" t="s">
        <v>293</v>
      </c>
      <c r="L177" t="s">
        <v>168</v>
      </c>
      <c r="M177" t="s">
        <v>294</v>
      </c>
      <c r="N177" t="s">
        <v>170</v>
      </c>
      <c r="O177" s="8">
        <f>SUMIF(order_details[OrderID],orders[[#This Row],[OrderID]],order_details[Total revenue])</f>
        <v>1275</v>
      </c>
      <c r="P177" s="8">
        <f>SUMIF(order_details[OrderID],orders[[#This Row],[OrderID]],order_details[Gross Profit])</f>
        <v>283</v>
      </c>
      <c r="Q177" s="8">
        <f>orders[[#This Row],[Total Gross Profit]]-orders[[#This Row],[Freight]]</f>
        <v>258.5</v>
      </c>
    </row>
    <row r="178" spans="1:17" x14ac:dyDescent="0.25">
      <c r="A178">
        <v>10424</v>
      </c>
      <c r="B178" t="s">
        <v>458</v>
      </c>
      <c r="C178">
        <v>7</v>
      </c>
      <c r="D178" s="1">
        <v>34753</v>
      </c>
      <c r="E178" s="1">
        <v>34781</v>
      </c>
      <c r="F178" s="1">
        <v>34757</v>
      </c>
      <c r="G178">
        <v>2</v>
      </c>
      <c r="H178" s="8">
        <v>370.61</v>
      </c>
      <c r="I178" t="s">
        <v>459</v>
      </c>
      <c r="J178" t="s">
        <v>461</v>
      </c>
      <c r="K178" t="s">
        <v>462</v>
      </c>
      <c r="L178" t="s">
        <v>463</v>
      </c>
      <c r="M178" t="s">
        <v>464</v>
      </c>
      <c r="N178" t="s">
        <v>128</v>
      </c>
      <c r="O178" s="8">
        <f>SUMIF(order_details[OrderID],orders[[#This Row],[OrderID]],order_details[Total revenue])</f>
        <v>11493.2</v>
      </c>
      <c r="P178" s="8">
        <f>SUMIF(order_details[OrderID],orders[[#This Row],[OrderID]],order_details[Gross Profit])</f>
        <v>60</v>
      </c>
      <c r="Q178" s="8">
        <f>orders[[#This Row],[Total Gross Profit]]-orders[[#This Row],[Freight]]</f>
        <v>-310.61</v>
      </c>
    </row>
    <row r="179" spans="1:17" x14ac:dyDescent="0.25">
      <c r="A179">
        <v>10425</v>
      </c>
      <c r="B179" t="s">
        <v>374</v>
      </c>
      <c r="C179">
        <v>6</v>
      </c>
      <c r="D179" s="1">
        <v>34754</v>
      </c>
      <c r="E179" s="1">
        <v>34782</v>
      </c>
      <c r="F179" s="1">
        <v>34775</v>
      </c>
      <c r="G179">
        <v>2</v>
      </c>
      <c r="H179" s="8">
        <v>7.93</v>
      </c>
      <c r="I179" t="s">
        <v>375</v>
      </c>
      <c r="J179" t="s">
        <v>377</v>
      </c>
      <c r="K179" t="s">
        <v>378</v>
      </c>
      <c r="L179" t="s">
        <v>868</v>
      </c>
      <c r="M179" t="s">
        <v>379</v>
      </c>
      <c r="N179" t="s">
        <v>100</v>
      </c>
      <c r="O179" s="8">
        <f>SUMIF(order_details[OrderID],orders[[#This Row],[OrderID]],order_details[Total revenue])</f>
        <v>450</v>
      </c>
      <c r="P179" s="8">
        <f>SUMIF(order_details[OrderID],orders[[#This Row],[OrderID]],order_details[Gross Profit])</f>
        <v>-30</v>
      </c>
      <c r="Q179" s="8">
        <f>orders[[#This Row],[Total Gross Profit]]-orders[[#This Row],[Freight]]</f>
        <v>-37.93</v>
      </c>
    </row>
    <row r="180" spans="1:17" x14ac:dyDescent="0.25">
      <c r="A180">
        <v>10426</v>
      </c>
      <c r="B180" t="s">
        <v>274</v>
      </c>
      <c r="C180">
        <v>4</v>
      </c>
      <c r="D180" s="1">
        <v>34757</v>
      </c>
      <c r="E180" s="1">
        <v>34785</v>
      </c>
      <c r="F180" s="1">
        <v>34767</v>
      </c>
      <c r="G180">
        <v>1</v>
      </c>
      <c r="H180" s="8">
        <v>18.690000000000001</v>
      </c>
      <c r="I180" t="s">
        <v>878</v>
      </c>
      <c r="J180" t="s">
        <v>277</v>
      </c>
      <c r="K180" t="s">
        <v>278</v>
      </c>
      <c r="L180" t="s">
        <v>868</v>
      </c>
      <c r="M180" t="s">
        <v>879</v>
      </c>
      <c r="N180" t="s">
        <v>109</v>
      </c>
      <c r="O180" s="8">
        <f>SUMIF(order_details[OrderID],orders[[#This Row],[OrderID]],order_details[Total revenue])</f>
        <v>422.75</v>
      </c>
      <c r="P180" s="8">
        <f>SUMIF(order_details[OrderID],orders[[#This Row],[OrderID]],order_details[Gross Profit])</f>
        <v>84.55</v>
      </c>
      <c r="Q180" s="8">
        <f>orders[[#This Row],[Total Gross Profit]]-orders[[#This Row],[Freight]]</f>
        <v>65.86</v>
      </c>
    </row>
    <row r="181" spans="1:17" x14ac:dyDescent="0.25">
      <c r="A181">
        <v>10427</v>
      </c>
      <c r="B181" t="s">
        <v>519</v>
      </c>
      <c r="C181">
        <v>4</v>
      </c>
      <c r="D181" s="1">
        <v>34757</v>
      </c>
      <c r="E181" s="1">
        <v>34785</v>
      </c>
      <c r="F181" s="1">
        <v>34792</v>
      </c>
      <c r="G181">
        <v>2</v>
      </c>
      <c r="H181" s="8">
        <v>31.29</v>
      </c>
      <c r="I181" t="s">
        <v>520</v>
      </c>
      <c r="J181" t="s">
        <v>522</v>
      </c>
      <c r="K181" t="s">
        <v>523</v>
      </c>
      <c r="L181" t="s">
        <v>868</v>
      </c>
      <c r="M181" t="s">
        <v>524</v>
      </c>
      <c r="N181" t="s">
        <v>209</v>
      </c>
      <c r="O181" s="8">
        <f>SUMIF(order_details[OrderID],orders[[#This Row],[OrderID]],order_details[Total revenue])</f>
        <v>813.75</v>
      </c>
      <c r="P181" s="8">
        <f>SUMIF(order_details[OrderID],orders[[#This Row],[OrderID]],order_details[Gross Profit])</f>
        <v>162.74999999999994</v>
      </c>
      <c r="Q181" s="8">
        <f>orders[[#This Row],[Total Gross Profit]]-orders[[#This Row],[Freight]]</f>
        <v>131.45999999999995</v>
      </c>
    </row>
    <row r="182" spans="1:17" x14ac:dyDescent="0.25">
      <c r="A182">
        <v>10428</v>
      </c>
      <c r="B182" t="s">
        <v>569</v>
      </c>
      <c r="C182">
        <v>7</v>
      </c>
      <c r="D182" s="1">
        <v>34758</v>
      </c>
      <c r="E182" s="1">
        <v>34786</v>
      </c>
      <c r="F182" s="1">
        <v>34765</v>
      </c>
      <c r="G182">
        <v>1</v>
      </c>
      <c r="H182" s="8">
        <v>11.09</v>
      </c>
      <c r="I182" t="s">
        <v>570</v>
      </c>
      <c r="J182" t="s">
        <v>572</v>
      </c>
      <c r="K182" t="s">
        <v>573</v>
      </c>
      <c r="L182" t="s">
        <v>868</v>
      </c>
      <c r="M182" t="s">
        <v>574</v>
      </c>
      <c r="N182" t="s">
        <v>262</v>
      </c>
      <c r="O182" s="8">
        <f>SUMIF(order_details[OrderID],orders[[#This Row],[OrderID]],order_details[Total revenue])</f>
        <v>240</v>
      </c>
      <c r="P182" s="8">
        <f>SUMIF(order_details[OrderID],orders[[#This Row],[OrderID]],order_details[Gross Profit])</f>
        <v>48.000000000000007</v>
      </c>
      <c r="Q182" s="8">
        <f>orders[[#This Row],[Total Gross Profit]]-orders[[#This Row],[Freight]]</f>
        <v>36.910000000000011</v>
      </c>
    </row>
    <row r="183" spans="1:17" x14ac:dyDescent="0.25">
      <c r="A183">
        <v>10429</v>
      </c>
      <c r="B183" t="s">
        <v>341</v>
      </c>
      <c r="C183">
        <v>3</v>
      </c>
      <c r="D183" s="1">
        <v>34759</v>
      </c>
      <c r="E183" s="1">
        <v>34801</v>
      </c>
      <c r="F183" s="1">
        <v>34768</v>
      </c>
      <c r="G183">
        <v>2</v>
      </c>
      <c r="H183" s="8">
        <v>56.63</v>
      </c>
      <c r="I183" t="s">
        <v>342</v>
      </c>
      <c r="J183" t="s">
        <v>344</v>
      </c>
      <c r="K183" t="s">
        <v>345</v>
      </c>
      <c r="L183" t="s">
        <v>346</v>
      </c>
      <c r="M183" t="s">
        <v>868</v>
      </c>
      <c r="N183" t="s">
        <v>348</v>
      </c>
      <c r="O183" s="8">
        <f>SUMIF(order_details[OrderID],orders[[#This Row],[OrderID]],order_details[Total revenue])</f>
        <v>1802.375</v>
      </c>
      <c r="P183" s="8">
        <f>SUMIF(order_details[OrderID],orders[[#This Row],[OrderID]],order_details[Gross Profit])</f>
        <v>157.87499999999986</v>
      </c>
      <c r="Q183" s="8">
        <f>orders[[#This Row],[Total Gross Profit]]-orders[[#This Row],[Freight]]</f>
        <v>101.24499999999986</v>
      </c>
    </row>
    <row r="184" spans="1:17" x14ac:dyDescent="0.25">
      <c r="A184">
        <v>10430</v>
      </c>
      <c r="B184" t="s">
        <v>202</v>
      </c>
      <c r="C184">
        <v>4</v>
      </c>
      <c r="D184" s="1">
        <v>34760</v>
      </c>
      <c r="E184" s="1">
        <v>34774</v>
      </c>
      <c r="F184" s="1">
        <v>34764</v>
      </c>
      <c r="G184">
        <v>1</v>
      </c>
      <c r="H184" s="8">
        <v>458.78</v>
      </c>
      <c r="I184" t="s">
        <v>203</v>
      </c>
      <c r="J184" t="s">
        <v>206</v>
      </c>
      <c r="K184" t="s">
        <v>207</v>
      </c>
      <c r="L184" t="s">
        <v>868</v>
      </c>
      <c r="M184" t="s">
        <v>208</v>
      </c>
      <c r="N184" t="s">
        <v>209</v>
      </c>
      <c r="O184" s="8">
        <f>SUMIF(order_details[OrderID],orders[[#This Row],[OrderID]],order_details[Total revenue])</f>
        <v>6124</v>
      </c>
      <c r="P184" s="8">
        <f>SUMIF(order_details[OrderID],orders[[#This Row],[OrderID]],order_details[Gross Profit])</f>
        <v>328.00000000000023</v>
      </c>
      <c r="Q184" s="8">
        <f>orders[[#This Row],[Total Gross Profit]]-orders[[#This Row],[Freight]]</f>
        <v>-130.77999999999975</v>
      </c>
    </row>
    <row r="185" spans="1:17" x14ac:dyDescent="0.25">
      <c r="A185">
        <v>10431</v>
      </c>
      <c r="B185" t="s">
        <v>120</v>
      </c>
      <c r="C185">
        <v>4</v>
      </c>
      <c r="D185" s="1">
        <v>34760</v>
      </c>
      <c r="E185" s="1">
        <v>34774</v>
      </c>
      <c r="F185" s="1">
        <v>34768</v>
      </c>
      <c r="G185">
        <v>2</v>
      </c>
      <c r="H185" s="8">
        <v>44.17</v>
      </c>
      <c r="I185" t="s">
        <v>121</v>
      </c>
      <c r="J185" t="s">
        <v>124</v>
      </c>
      <c r="K185" t="s">
        <v>125</v>
      </c>
      <c r="L185" t="s">
        <v>126</v>
      </c>
      <c r="M185" t="s">
        <v>127</v>
      </c>
      <c r="N185" t="s">
        <v>128</v>
      </c>
      <c r="O185" s="8">
        <f>SUMIF(order_details[OrderID],orders[[#This Row],[OrderID]],order_details[Total revenue])</f>
        <v>2366.25</v>
      </c>
      <c r="P185" s="8">
        <f>SUMIF(order_details[OrderID],orders[[#This Row],[OrderID]],order_details[Gross Profit])</f>
        <v>-156.75</v>
      </c>
      <c r="Q185" s="8">
        <f>orders[[#This Row],[Total Gross Profit]]-orders[[#This Row],[Freight]]</f>
        <v>-200.92000000000002</v>
      </c>
    </row>
    <row r="186" spans="1:17" x14ac:dyDescent="0.25">
      <c r="A186">
        <v>10432</v>
      </c>
      <c r="B186" t="s">
        <v>637</v>
      </c>
      <c r="C186">
        <v>3</v>
      </c>
      <c r="D186" s="1">
        <v>34761</v>
      </c>
      <c r="E186" s="1">
        <v>34775</v>
      </c>
      <c r="F186" s="1">
        <v>34768</v>
      </c>
      <c r="G186">
        <v>2</v>
      </c>
      <c r="H186" s="8">
        <v>4.34</v>
      </c>
      <c r="I186" t="s">
        <v>638</v>
      </c>
      <c r="J186" t="s">
        <v>640</v>
      </c>
      <c r="K186" t="s">
        <v>641</v>
      </c>
      <c r="L186" t="s">
        <v>642</v>
      </c>
      <c r="M186" t="s">
        <v>643</v>
      </c>
      <c r="N186" t="s">
        <v>303</v>
      </c>
      <c r="O186" s="8">
        <f>SUMIF(order_details[OrderID],orders[[#This Row],[OrderID]],order_details[Total revenue])</f>
        <v>610.29999999999995</v>
      </c>
      <c r="P186" s="8">
        <f>SUMIF(order_details[OrderID],orders[[#This Row],[OrderID]],order_details[Gross Profit])</f>
        <v>125.30000000000001</v>
      </c>
      <c r="Q186" s="8">
        <f>orders[[#This Row],[Total Gross Profit]]-orders[[#This Row],[Freight]]</f>
        <v>120.96000000000001</v>
      </c>
    </row>
    <row r="187" spans="1:17" x14ac:dyDescent="0.25">
      <c r="A187">
        <v>10433</v>
      </c>
      <c r="B187" t="s">
        <v>527</v>
      </c>
      <c r="C187">
        <v>3</v>
      </c>
      <c r="D187" s="1">
        <v>34764</v>
      </c>
      <c r="E187" s="1">
        <v>34792</v>
      </c>
      <c r="F187" s="1">
        <v>34793</v>
      </c>
      <c r="G187">
        <v>3</v>
      </c>
      <c r="H187" s="8">
        <v>73.83</v>
      </c>
      <c r="I187" t="s">
        <v>528</v>
      </c>
      <c r="J187" t="s">
        <v>530</v>
      </c>
      <c r="K187" t="s">
        <v>269</v>
      </c>
      <c r="L187" t="s">
        <v>868</v>
      </c>
      <c r="M187" t="s">
        <v>531</v>
      </c>
      <c r="N187" t="s">
        <v>271</v>
      </c>
      <c r="O187" s="8">
        <f>SUMIF(order_details[OrderID],orders[[#This Row],[OrderID]],order_details[Total revenue])</f>
        <v>1064</v>
      </c>
      <c r="P187" s="8">
        <f>SUMIF(order_details[OrderID],orders[[#This Row],[OrderID]],order_details[Gross Profit])</f>
        <v>212.80000000000004</v>
      </c>
      <c r="Q187" s="8">
        <f>orders[[#This Row],[Total Gross Profit]]-orders[[#This Row],[Freight]]</f>
        <v>138.97000000000003</v>
      </c>
    </row>
    <row r="188" spans="1:17" x14ac:dyDescent="0.25">
      <c r="A188">
        <v>10434</v>
      </c>
      <c r="B188" t="s">
        <v>235</v>
      </c>
      <c r="C188">
        <v>3</v>
      </c>
      <c r="D188" s="1">
        <v>34764</v>
      </c>
      <c r="E188" s="1">
        <v>34792</v>
      </c>
      <c r="F188" s="1">
        <v>34774</v>
      </c>
      <c r="G188">
        <v>2</v>
      </c>
      <c r="H188" s="8">
        <v>17.920000000000002</v>
      </c>
      <c r="I188" t="s">
        <v>236</v>
      </c>
      <c r="J188" t="s">
        <v>238</v>
      </c>
      <c r="K188" t="s">
        <v>239</v>
      </c>
      <c r="L188" t="s">
        <v>868</v>
      </c>
      <c r="M188" t="s">
        <v>240</v>
      </c>
      <c r="N188" t="s">
        <v>82</v>
      </c>
      <c r="O188" s="8">
        <f>SUMIF(order_details[OrderID],orders[[#This Row],[OrderID]],order_details[Total revenue])</f>
        <v>401.4</v>
      </c>
      <c r="P188" s="8">
        <f>SUMIF(order_details[OrderID],orders[[#This Row],[OrderID]],order_details[Gross Profit])</f>
        <v>83.399999999999963</v>
      </c>
      <c r="Q188" s="8">
        <f>orders[[#This Row],[Total Gross Profit]]-orders[[#This Row],[Freight]]</f>
        <v>65.479999999999961</v>
      </c>
    </row>
    <row r="189" spans="1:17" x14ac:dyDescent="0.25">
      <c r="A189">
        <v>10435</v>
      </c>
      <c r="B189" t="s">
        <v>172</v>
      </c>
      <c r="C189">
        <v>8</v>
      </c>
      <c r="D189" s="1">
        <v>34765</v>
      </c>
      <c r="E189" s="1">
        <v>34807</v>
      </c>
      <c r="F189" s="1">
        <v>34768</v>
      </c>
      <c r="G189">
        <v>2</v>
      </c>
      <c r="H189" s="8">
        <v>9.2100000000000009</v>
      </c>
      <c r="I189" t="s">
        <v>173</v>
      </c>
      <c r="J189" t="s">
        <v>175</v>
      </c>
      <c r="K189" t="s">
        <v>70</v>
      </c>
      <c r="L189" t="s">
        <v>868</v>
      </c>
      <c r="M189" t="s">
        <v>176</v>
      </c>
      <c r="N189" t="s">
        <v>72</v>
      </c>
      <c r="O189" s="8">
        <f>SUMIF(order_details[OrderID],orders[[#This Row],[OrderID]],order_details[Total revenue])</f>
        <v>790</v>
      </c>
      <c r="P189" s="8">
        <f>SUMIF(order_details[OrderID],orders[[#This Row],[OrderID]],order_details[Gross Profit])</f>
        <v>242.39999999999995</v>
      </c>
      <c r="Q189" s="8">
        <f>orders[[#This Row],[Total Gross Profit]]-orders[[#This Row],[Freight]]</f>
        <v>233.18999999999994</v>
      </c>
    </row>
    <row r="190" spans="1:17" x14ac:dyDescent="0.25">
      <c r="A190">
        <v>10436</v>
      </c>
      <c r="B190" t="s">
        <v>93</v>
      </c>
      <c r="C190">
        <v>3</v>
      </c>
      <c r="D190" s="1">
        <v>34766</v>
      </c>
      <c r="E190" s="1">
        <v>34794</v>
      </c>
      <c r="F190" s="1">
        <v>34772</v>
      </c>
      <c r="G190">
        <v>2</v>
      </c>
      <c r="H190" s="8">
        <v>156.66</v>
      </c>
      <c r="I190" t="s">
        <v>94</v>
      </c>
      <c r="J190" t="s">
        <v>97</v>
      </c>
      <c r="K190" t="s">
        <v>98</v>
      </c>
      <c r="L190" t="s">
        <v>868</v>
      </c>
      <c r="M190" t="s">
        <v>99</v>
      </c>
      <c r="N190" t="s">
        <v>100</v>
      </c>
      <c r="O190" s="8">
        <f>SUMIF(order_details[OrderID],orders[[#This Row],[OrderID]],order_details[Total revenue])</f>
        <v>2493.15</v>
      </c>
      <c r="P190" s="8">
        <f>SUMIF(order_details[OrderID],orders[[#This Row],[OrderID]],order_details[Gross Profit])</f>
        <v>282.35000000000014</v>
      </c>
      <c r="Q190" s="8">
        <f>orders[[#This Row],[Total Gross Profit]]-orders[[#This Row],[Freight]]</f>
        <v>125.69000000000014</v>
      </c>
    </row>
    <row r="191" spans="1:17" x14ac:dyDescent="0.25">
      <c r="A191">
        <v>10437</v>
      </c>
      <c r="B191" t="s">
        <v>729</v>
      </c>
      <c r="C191">
        <v>8</v>
      </c>
      <c r="D191" s="1">
        <v>34766</v>
      </c>
      <c r="E191" s="1">
        <v>34794</v>
      </c>
      <c r="F191" s="1">
        <v>34773</v>
      </c>
      <c r="G191">
        <v>1</v>
      </c>
      <c r="H191" s="8">
        <v>19.97</v>
      </c>
      <c r="I191" t="s">
        <v>730</v>
      </c>
      <c r="J191" t="s">
        <v>732</v>
      </c>
      <c r="K191" t="s">
        <v>733</v>
      </c>
      <c r="L191" t="s">
        <v>868</v>
      </c>
      <c r="M191" t="s">
        <v>734</v>
      </c>
      <c r="N191" t="s">
        <v>735</v>
      </c>
      <c r="O191" s="8">
        <f>SUMIF(order_details[OrderID],orders[[#This Row],[OrderID]],order_details[Total revenue])</f>
        <v>491.99999999999994</v>
      </c>
      <c r="P191" s="8">
        <f>SUMIF(order_details[OrderID],orders[[#This Row],[OrderID]],order_details[Gross Profit])</f>
        <v>98.999999999999972</v>
      </c>
      <c r="Q191" s="8">
        <f>orders[[#This Row],[Total Gross Profit]]-orders[[#This Row],[Freight]]</f>
        <v>79.029999999999973</v>
      </c>
    </row>
    <row r="192" spans="1:17" x14ac:dyDescent="0.25">
      <c r="A192">
        <v>10438</v>
      </c>
      <c r="B192" t="s">
        <v>669</v>
      </c>
      <c r="C192">
        <v>3</v>
      </c>
      <c r="D192" s="1">
        <v>34767</v>
      </c>
      <c r="E192" s="1">
        <v>34795</v>
      </c>
      <c r="F192" s="1">
        <v>34775</v>
      </c>
      <c r="G192">
        <v>2</v>
      </c>
      <c r="H192" s="8">
        <v>8.24</v>
      </c>
      <c r="I192" t="s">
        <v>670</v>
      </c>
      <c r="J192" t="s">
        <v>672</v>
      </c>
      <c r="K192" t="s">
        <v>673</v>
      </c>
      <c r="L192" t="s">
        <v>868</v>
      </c>
      <c r="M192" t="s">
        <v>674</v>
      </c>
      <c r="N192" t="s">
        <v>47</v>
      </c>
      <c r="O192" s="8">
        <f>SUMIF(order_details[OrderID],orders[[#This Row],[OrderID]],order_details[Total revenue])</f>
        <v>568.4</v>
      </c>
      <c r="P192" s="8">
        <f>SUMIF(order_details[OrderID],orders[[#This Row],[OrderID]],order_details[Gross Profit])</f>
        <v>28.900000000000027</v>
      </c>
      <c r="Q192" s="8">
        <f>orders[[#This Row],[Total Gross Profit]]-orders[[#This Row],[Freight]]</f>
        <v>20.660000000000025</v>
      </c>
    </row>
    <row r="193" spans="1:17" x14ac:dyDescent="0.25">
      <c r="A193">
        <v>10439</v>
      </c>
      <c r="B193" t="s">
        <v>458</v>
      </c>
      <c r="C193">
        <v>6</v>
      </c>
      <c r="D193" s="1">
        <v>34768</v>
      </c>
      <c r="E193" s="1">
        <v>34796</v>
      </c>
      <c r="F193" s="1">
        <v>34771</v>
      </c>
      <c r="G193">
        <v>3</v>
      </c>
      <c r="H193" s="8">
        <v>4.07</v>
      </c>
      <c r="I193" t="s">
        <v>459</v>
      </c>
      <c r="J193" t="s">
        <v>461</v>
      </c>
      <c r="K193" t="s">
        <v>462</v>
      </c>
      <c r="L193" t="s">
        <v>463</v>
      </c>
      <c r="M193" t="s">
        <v>464</v>
      </c>
      <c r="N193" t="s">
        <v>128</v>
      </c>
      <c r="O193" s="8">
        <f>SUMIF(order_details[OrderID],orders[[#This Row],[OrderID]],order_details[Total revenue])</f>
        <v>1348.7</v>
      </c>
      <c r="P193" s="8">
        <f>SUMIF(order_details[OrderID],orders[[#This Row],[OrderID]],order_details[Gross Profit])</f>
        <v>270.7</v>
      </c>
      <c r="Q193" s="8">
        <f>orders[[#This Row],[Total Gross Profit]]-orders[[#This Row],[Freight]]</f>
        <v>266.63</v>
      </c>
    </row>
    <row r="194" spans="1:17" x14ac:dyDescent="0.25">
      <c r="A194">
        <v>10440</v>
      </c>
      <c r="B194" t="s">
        <v>606</v>
      </c>
      <c r="C194">
        <v>4</v>
      </c>
      <c r="D194" s="1">
        <v>34771</v>
      </c>
      <c r="E194" s="1">
        <v>34799</v>
      </c>
      <c r="F194" s="1">
        <v>34789</v>
      </c>
      <c r="G194">
        <v>2</v>
      </c>
      <c r="H194" s="8">
        <v>86.53</v>
      </c>
      <c r="I194" t="s">
        <v>607</v>
      </c>
      <c r="J194" t="s">
        <v>609</v>
      </c>
      <c r="K194" t="s">
        <v>610</v>
      </c>
      <c r="L194" t="s">
        <v>611</v>
      </c>
      <c r="M194" t="s">
        <v>612</v>
      </c>
      <c r="N194" t="s">
        <v>303</v>
      </c>
      <c r="O194" s="8">
        <f>SUMIF(order_details[OrderID],orders[[#This Row],[OrderID]],order_details[Total revenue])</f>
        <v>6159.1085000000003</v>
      </c>
      <c r="P194" s="8">
        <f>SUMIF(order_details[OrderID],orders[[#This Row],[OrderID]],order_details[Gross Profit])</f>
        <v>366.0084999999998</v>
      </c>
      <c r="Q194" s="8">
        <f>orders[[#This Row],[Total Gross Profit]]-orders[[#This Row],[Freight]]</f>
        <v>279.47849999999983</v>
      </c>
    </row>
    <row r="195" spans="1:17" x14ac:dyDescent="0.25">
      <c r="A195">
        <v>10441</v>
      </c>
      <c r="B195" t="s">
        <v>487</v>
      </c>
      <c r="C195">
        <v>3</v>
      </c>
      <c r="D195" s="1">
        <v>34771</v>
      </c>
      <c r="E195" s="1">
        <v>34813</v>
      </c>
      <c r="F195" s="1">
        <v>34803</v>
      </c>
      <c r="G195">
        <v>2</v>
      </c>
      <c r="H195" s="8">
        <v>73.02</v>
      </c>
      <c r="I195" t="s">
        <v>488</v>
      </c>
      <c r="J195" t="s">
        <v>490</v>
      </c>
      <c r="K195" t="s">
        <v>491</v>
      </c>
      <c r="L195" t="s">
        <v>492</v>
      </c>
      <c r="M195" t="s">
        <v>493</v>
      </c>
      <c r="N195" t="s">
        <v>303</v>
      </c>
      <c r="O195" s="8">
        <f>SUMIF(order_details[OrderID],orders[[#This Row],[OrderID]],order_details[Total revenue])</f>
        <v>2195</v>
      </c>
      <c r="P195" s="8">
        <f>SUMIF(order_details[OrderID],orders[[#This Row],[OrderID]],order_details[Gross Profit])</f>
        <v>439.99999999999989</v>
      </c>
      <c r="Q195" s="8">
        <f>orders[[#This Row],[Total Gross Profit]]-orders[[#This Row],[Freight]]</f>
        <v>366.9799999999999</v>
      </c>
    </row>
    <row r="196" spans="1:17" x14ac:dyDescent="0.25">
      <c r="A196">
        <v>10442</v>
      </c>
      <c r="B196" t="s">
        <v>202</v>
      </c>
      <c r="C196">
        <v>3</v>
      </c>
      <c r="D196" s="1">
        <v>34772</v>
      </c>
      <c r="E196" s="1">
        <v>34800</v>
      </c>
      <c r="F196" s="1">
        <v>34779</v>
      </c>
      <c r="G196">
        <v>2</v>
      </c>
      <c r="H196" s="8">
        <v>47.94</v>
      </c>
      <c r="I196" t="s">
        <v>203</v>
      </c>
      <c r="J196" t="s">
        <v>206</v>
      </c>
      <c r="K196" t="s">
        <v>207</v>
      </c>
      <c r="L196" t="s">
        <v>868</v>
      </c>
      <c r="M196" t="s">
        <v>208</v>
      </c>
      <c r="N196" t="s">
        <v>209</v>
      </c>
      <c r="O196" s="8">
        <f>SUMIF(order_details[OrderID],orders[[#This Row],[OrderID]],order_details[Total revenue])</f>
        <v>2246</v>
      </c>
      <c r="P196" s="8">
        <f>SUMIF(order_details[OrderID],orders[[#This Row],[OrderID]],order_details[Gross Profit])</f>
        <v>664</v>
      </c>
      <c r="Q196" s="8">
        <f>orders[[#This Row],[Total Gross Profit]]-orders[[#This Row],[Freight]]</f>
        <v>616.05999999999995</v>
      </c>
    </row>
    <row r="197" spans="1:17" x14ac:dyDescent="0.25">
      <c r="A197">
        <v>10443</v>
      </c>
      <c r="B197" t="s">
        <v>569</v>
      </c>
      <c r="C197">
        <v>8</v>
      </c>
      <c r="D197" s="1">
        <v>34773</v>
      </c>
      <c r="E197" s="1">
        <v>34801</v>
      </c>
      <c r="F197" s="1">
        <v>34775</v>
      </c>
      <c r="G197">
        <v>1</v>
      </c>
      <c r="H197" s="8">
        <v>13.95</v>
      </c>
      <c r="I197" t="s">
        <v>570</v>
      </c>
      <c r="J197" t="s">
        <v>572</v>
      </c>
      <c r="K197" t="s">
        <v>573</v>
      </c>
      <c r="L197" t="s">
        <v>868</v>
      </c>
      <c r="M197" t="s">
        <v>574</v>
      </c>
      <c r="N197" t="s">
        <v>262</v>
      </c>
      <c r="O197" s="8">
        <f>SUMIF(order_details[OrderID],orders[[#This Row],[OrderID]],order_details[Total revenue])</f>
        <v>648</v>
      </c>
      <c r="P197" s="8">
        <f>SUMIF(order_details[OrderID],orders[[#This Row],[OrderID]],order_details[Gross Profit])</f>
        <v>152.40000000000003</v>
      </c>
      <c r="Q197" s="8">
        <f>orders[[#This Row],[Total Gross Profit]]-orders[[#This Row],[Freight]]</f>
        <v>138.45000000000005</v>
      </c>
    </row>
    <row r="198" spans="1:17" x14ac:dyDescent="0.25">
      <c r="A198">
        <v>10444</v>
      </c>
      <c r="B198" t="s">
        <v>75</v>
      </c>
      <c r="C198">
        <v>3</v>
      </c>
      <c r="D198" s="1">
        <v>34773</v>
      </c>
      <c r="E198" s="1">
        <v>34801</v>
      </c>
      <c r="F198" s="1">
        <v>34782</v>
      </c>
      <c r="G198">
        <v>3</v>
      </c>
      <c r="H198" s="8">
        <v>3.5</v>
      </c>
      <c r="I198" t="s">
        <v>76</v>
      </c>
      <c r="J198" t="s">
        <v>79</v>
      </c>
      <c r="K198" t="s">
        <v>80</v>
      </c>
      <c r="L198" t="s">
        <v>868</v>
      </c>
      <c r="M198" t="s">
        <v>81</v>
      </c>
      <c r="N198" t="s">
        <v>82</v>
      </c>
      <c r="O198" s="8">
        <f>SUMIF(order_details[OrderID],orders[[#This Row],[OrderID]],order_details[Total revenue])</f>
        <v>1291.95</v>
      </c>
      <c r="P198" s="8">
        <f>SUMIF(order_details[OrderID],orders[[#This Row],[OrderID]],order_details[Gross Profit])</f>
        <v>260.25000000000006</v>
      </c>
      <c r="Q198" s="8">
        <f>orders[[#This Row],[Total Gross Profit]]-orders[[#This Row],[Freight]]</f>
        <v>256.75000000000006</v>
      </c>
    </row>
    <row r="199" spans="1:17" x14ac:dyDescent="0.25">
      <c r="A199">
        <v>10445</v>
      </c>
      <c r="B199" t="s">
        <v>75</v>
      </c>
      <c r="C199">
        <v>3</v>
      </c>
      <c r="D199" s="1">
        <v>34774</v>
      </c>
      <c r="E199" s="1">
        <v>34802</v>
      </c>
      <c r="F199" s="1">
        <v>34781</v>
      </c>
      <c r="G199">
        <v>1</v>
      </c>
      <c r="H199" s="8">
        <v>9.3000000000000007</v>
      </c>
      <c r="I199" t="s">
        <v>76</v>
      </c>
      <c r="J199" t="s">
        <v>79</v>
      </c>
      <c r="K199" t="s">
        <v>80</v>
      </c>
      <c r="L199" t="s">
        <v>868</v>
      </c>
      <c r="M199" t="s">
        <v>81</v>
      </c>
      <c r="N199" t="s">
        <v>82</v>
      </c>
      <c r="O199" s="8">
        <f>SUMIF(order_details[OrderID],orders[[#This Row],[OrderID]],order_details[Total revenue])</f>
        <v>219.75</v>
      </c>
      <c r="P199" s="8">
        <f>SUMIF(order_details[OrderID],orders[[#This Row],[OrderID]],order_details[Gross Profit])</f>
        <v>44.849999999999994</v>
      </c>
      <c r="Q199" s="8">
        <f>orders[[#This Row],[Total Gross Profit]]-orders[[#This Row],[Freight]]</f>
        <v>35.549999999999997</v>
      </c>
    </row>
    <row r="200" spans="1:17" x14ac:dyDescent="0.25">
      <c r="A200">
        <v>10446</v>
      </c>
      <c r="B200" t="s">
        <v>669</v>
      </c>
      <c r="C200">
        <v>6</v>
      </c>
      <c r="D200" s="1">
        <v>34775</v>
      </c>
      <c r="E200" s="1">
        <v>34803</v>
      </c>
      <c r="F200" s="1">
        <v>34780</v>
      </c>
      <c r="G200">
        <v>1</v>
      </c>
      <c r="H200" s="8">
        <v>14.68</v>
      </c>
      <c r="I200" t="s">
        <v>670</v>
      </c>
      <c r="J200" t="s">
        <v>672</v>
      </c>
      <c r="K200" t="s">
        <v>673</v>
      </c>
      <c r="L200" t="s">
        <v>868</v>
      </c>
      <c r="M200" t="s">
        <v>674</v>
      </c>
      <c r="N200" t="s">
        <v>47</v>
      </c>
      <c r="O200" s="8">
        <f>SUMIF(order_details[OrderID],orders[[#This Row],[OrderID]],order_details[Total revenue])</f>
        <v>308.61</v>
      </c>
      <c r="P200" s="8">
        <f>SUMIF(order_details[OrderID],orders[[#This Row],[OrderID]],order_details[Gross Profit])</f>
        <v>41.009999999999991</v>
      </c>
      <c r="Q200" s="8">
        <f>orders[[#This Row],[Total Gross Profit]]-orders[[#This Row],[Freight]]</f>
        <v>26.329999999999991</v>
      </c>
    </row>
    <row r="201" spans="1:17" x14ac:dyDescent="0.25">
      <c r="A201">
        <v>10447</v>
      </c>
      <c r="B201" t="s">
        <v>577</v>
      </c>
      <c r="C201">
        <v>4</v>
      </c>
      <c r="D201" s="1">
        <v>34775</v>
      </c>
      <c r="E201" s="1">
        <v>34803</v>
      </c>
      <c r="F201" s="1">
        <v>34796</v>
      </c>
      <c r="G201">
        <v>2</v>
      </c>
      <c r="H201" s="8">
        <v>68.66</v>
      </c>
      <c r="I201" t="s">
        <v>578</v>
      </c>
      <c r="J201" t="s">
        <v>580</v>
      </c>
      <c r="K201" t="s">
        <v>319</v>
      </c>
      <c r="L201" t="s">
        <v>320</v>
      </c>
      <c r="M201" t="s">
        <v>581</v>
      </c>
      <c r="N201" t="s">
        <v>170</v>
      </c>
      <c r="O201" s="8">
        <f>SUMIF(order_details[OrderID],orders[[#This Row],[OrderID]],order_details[Total revenue])</f>
        <v>1147.75</v>
      </c>
      <c r="P201" s="8">
        <f>SUMIF(order_details[OrderID],orders[[#This Row],[OrderID]],order_details[Gross Profit])</f>
        <v>478.35</v>
      </c>
      <c r="Q201" s="8">
        <f>orders[[#This Row],[Total Gross Profit]]-orders[[#This Row],[Freight]]</f>
        <v>409.69000000000005</v>
      </c>
    </row>
    <row r="202" spans="1:17" x14ac:dyDescent="0.25">
      <c r="A202">
        <v>10448</v>
      </c>
      <c r="B202" t="s">
        <v>553</v>
      </c>
      <c r="C202">
        <v>4</v>
      </c>
      <c r="D202" s="1">
        <v>34778</v>
      </c>
      <c r="E202" s="1">
        <v>34806</v>
      </c>
      <c r="F202" s="1">
        <v>34785</v>
      </c>
      <c r="G202">
        <v>2</v>
      </c>
      <c r="H202" s="8">
        <v>38.82</v>
      </c>
      <c r="I202" t="s">
        <v>554</v>
      </c>
      <c r="J202" t="s">
        <v>556</v>
      </c>
      <c r="K202" t="s">
        <v>142</v>
      </c>
      <c r="L202" t="s">
        <v>868</v>
      </c>
      <c r="M202" t="s">
        <v>143</v>
      </c>
      <c r="N202" t="s">
        <v>144</v>
      </c>
      <c r="O202" s="8">
        <f>SUMIF(order_details[OrderID],orders[[#This Row],[OrderID]],order_details[Total revenue])</f>
        <v>555.38</v>
      </c>
      <c r="P202" s="8">
        <f>SUMIF(order_details[OrderID],orders[[#This Row],[OrderID]],order_details[Gross Profit])</f>
        <v>111.97999999999999</v>
      </c>
      <c r="Q202" s="8">
        <f>orders[[#This Row],[Total Gross Profit]]-orders[[#This Row],[Freight]]</f>
        <v>73.16</v>
      </c>
    </row>
    <row r="203" spans="1:17" x14ac:dyDescent="0.25">
      <c r="A203">
        <v>10449</v>
      </c>
      <c r="B203" t="s">
        <v>93</v>
      </c>
      <c r="C203">
        <v>3</v>
      </c>
      <c r="D203" s="1">
        <v>34779</v>
      </c>
      <c r="E203" s="1">
        <v>34807</v>
      </c>
      <c r="F203" s="1">
        <v>34788</v>
      </c>
      <c r="G203">
        <v>2</v>
      </c>
      <c r="H203" s="8">
        <v>53.3</v>
      </c>
      <c r="I203" t="s">
        <v>94</v>
      </c>
      <c r="J203" t="s">
        <v>97</v>
      </c>
      <c r="K203" t="s">
        <v>98</v>
      </c>
      <c r="L203" t="s">
        <v>868</v>
      </c>
      <c r="M203" t="s">
        <v>99</v>
      </c>
      <c r="N203" t="s">
        <v>100</v>
      </c>
      <c r="O203" s="8">
        <f>SUMIF(order_details[OrderID],orders[[#This Row],[OrderID]],order_details[Total revenue])</f>
        <v>2299.5</v>
      </c>
      <c r="P203" s="8">
        <f>SUMIF(order_details[OrderID],orders[[#This Row],[OrderID]],order_details[Gross Profit])</f>
        <v>461.29999999999995</v>
      </c>
      <c r="Q203" s="8">
        <f>orders[[#This Row],[Total Gross Profit]]-orders[[#This Row],[Freight]]</f>
        <v>407.99999999999994</v>
      </c>
    </row>
    <row r="204" spans="1:17" x14ac:dyDescent="0.25">
      <c r="A204">
        <v>10450</v>
      </c>
      <c r="B204" t="s">
        <v>705</v>
      </c>
      <c r="C204">
        <v>8</v>
      </c>
      <c r="D204" s="1">
        <v>34780</v>
      </c>
      <c r="E204" s="1">
        <v>34808</v>
      </c>
      <c r="F204" s="1">
        <v>34800</v>
      </c>
      <c r="G204">
        <v>2</v>
      </c>
      <c r="H204" s="8">
        <v>7.23</v>
      </c>
      <c r="I204" t="s">
        <v>706</v>
      </c>
      <c r="J204" t="s">
        <v>708</v>
      </c>
      <c r="K204" t="s">
        <v>709</v>
      </c>
      <c r="L204" t="s">
        <v>868</v>
      </c>
      <c r="M204" t="s">
        <v>710</v>
      </c>
      <c r="N204" t="s">
        <v>100</v>
      </c>
      <c r="O204" s="8">
        <f>SUMIF(order_details[OrderID],orders[[#This Row],[OrderID]],order_details[Total revenue])</f>
        <v>531.76</v>
      </c>
      <c r="P204" s="8">
        <f>SUMIF(order_details[OrderID],orders[[#This Row],[OrderID]],order_details[Gross Profit])</f>
        <v>0.36000000000000298</v>
      </c>
      <c r="Q204" s="8">
        <f>orders[[#This Row],[Total Gross Profit]]-orders[[#This Row],[Freight]]</f>
        <v>-6.8699999999999974</v>
      </c>
    </row>
    <row r="205" spans="1:17" x14ac:dyDescent="0.25">
      <c r="A205">
        <v>10451</v>
      </c>
      <c r="B205" t="s">
        <v>546</v>
      </c>
      <c r="C205">
        <v>4</v>
      </c>
      <c r="D205" s="1">
        <v>34780</v>
      </c>
      <c r="E205" s="1">
        <v>34794</v>
      </c>
      <c r="F205" s="1">
        <v>34801</v>
      </c>
      <c r="G205">
        <v>3</v>
      </c>
      <c r="H205" s="8">
        <v>189.09</v>
      </c>
      <c r="I205" t="s">
        <v>547</v>
      </c>
      <c r="J205" t="s">
        <v>549</v>
      </c>
      <c r="K205" t="s">
        <v>550</v>
      </c>
      <c r="L205" t="s">
        <v>868</v>
      </c>
      <c r="M205" t="s">
        <v>551</v>
      </c>
      <c r="N205" t="s">
        <v>47</v>
      </c>
      <c r="O205" s="8">
        <f>SUMIF(order_details[OrderID],orders[[#This Row],[OrderID]],order_details[Total revenue])</f>
        <v>4813.335</v>
      </c>
      <c r="P205" s="8">
        <f>SUMIF(order_details[OrderID],orders[[#This Row],[OrderID]],order_details[Gross Profit])</f>
        <v>731.93500000000017</v>
      </c>
      <c r="Q205" s="8">
        <f>orders[[#This Row],[Total Gross Profit]]-orders[[#This Row],[Freight]]</f>
        <v>542.84500000000014</v>
      </c>
    </row>
    <row r="206" spans="1:17" x14ac:dyDescent="0.25">
      <c r="A206">
        <v>10452</v>
      </c>
      <c r="B206" t="s">
        <v>606</v>
      </c>
      <c r="C206">
        <v>8</v>
      </c>
      <c r="D206" s="1">
        <v>34781</v>
      </c>
      <c r="E206" s="1">
        <v>34809</v>
      </c>
      <c r="F206" s="1">
        <v>34787</v>
      </c>
      <c r="G206">
        <v>1</v>
      </c>
      <c r="H206" s="8">
        <v>140.26</v>
      </c>
      <c r="I206" t="s">
        <v>607</v>
      </c>
      <c r="J206" t="s">
        <v>609</v>
      </c>
      <c r="K206" t="s">
        <v>610</v>
      </c>
      <c r="L206" t="s">
        <v>611</v>
      </c>
      <c r="M206" t="s">
        <v>612</v>
      </c>
      <c r="N206" t="s">
        <v>303</v>
      </c>
      <c r="O206" s="8">
        <f>SUMIF(order_details[OrderID],orders[[#This Row],[OrderID]],order_details[Total revenue])</f>
        <v>2531.75</v>
      </c>
      <c r="P206" s="8">
        <f>SUMIF(order_details[OrderID],orders[[#This Row],[OrderID]],order_details[Gross Profit])</f>
        <v>745.75</v>
      </c>
      <c r="Q206" s="8">
        <f>orders[[#This Row],[Total Gross Profit]]-orders[[#This Row],[Freight]]</f>
        <v>605.49</v>
      </c>
    </row>
    <row r="207" spans="1:17" x14ac:dyDescent="0.25">
      <c r="A207">
        <v>10453</v>
      </c>
      <c r="B207" t="s">
        <v>66</v>
      </c>
      <c r="C207">
        <v>1</v>
      </c>
      <c r="D207" s="1">
        <v>34782</v>
      </c>
      <c r="E207" s="1">
        <v>34810</v>
      </c>
      <c r="F207" s="1">
        <v>34787</v>
      </c>
      <c r="G207">
        <v>2</v>
      </c>
      <c r="H207" s="8">
        <v>25.36</v>
      </c>
      <c r="I207" t="s">
        <v>67</v>
      </c>
      <c r="J207" t="s">
        <v>874</v>
      </c>
      <c r="K207" t="s">
        <v>875</v>
      </c>
      <c r="L207" t="s">
        <v>876</v>
      </c>
      <c r="M207" t="s">
        <v>877</v>
      </c>
      <c r="N207" t="s">
        <v>72</v>
      </c>
      <c r="O207" s="8">
        <f>SUMIF(order_details[OrderID],orders[[#This Row],[OrderID]],order_details[Total revenue])</f>
        <v>509.625</v>
      </c>
      <c r="P207" s="8">
        <f>SUMIF(order_details[OrderID],orders[[#This Row],[OrderID]],order_details[Gross Profit])</f>
        <v>116.62500000000003</v>
      </c>
      <c r="Q207" s="8">
        <f>orders[[#This Row],[Total Gross Profit]]-orders[[#This Row],[Freight]]</f>
        <v>91.265000000000029</v>
      </c>
    </row>
    <row r="208" spans="1:17" x14ac:dyDescent="0.25">
      <c r="A208">
        <v>10454</v>
      </c>
      <c r="B208" t="s">
        <v>374</v>
      </c>
      <c r="C208">
        <v>4</v>
      </c>
      <c r="D208" s="1">
        <v>34782</v>
      </c>
      <c r="E208" s="1">
        <v>34810</v>
      </c>
      <c r="F208" s="1">
        <v>34786</v>
      </c>
      <c r="G208">
        <v>3</v>
      </c>
      <c r="H208" s="8">
        <v>2.74</v>
      </c>
      <c r="I208" t="s">
        <v>375</v>
      </c>
      <c r="J208" t="s">
        <v>377</v>
      </c>
      <c r="K208" t="s">
        <v>378</v>
      </c>
      <c r="L208" t="s">
        <v>868</v>
      </c>
      <c r="M208" t="s">
        <v>379</v>
      </c>
      <c r="N208" t="s">
        <v>100</v>
      </c>
      <c r="O208" s="8">
        <f>SUMIF(order_details[OrderID],orders[[#This Row],[OrderID]],order_details[Total revenue])</f>
        <v>415.2</v>
      </c>
      <c r="P208" s="8">
        <f>SUMIF(order_details[OrderID],orders[[#This Row],[OrderID]],order_details[Gross Profit])</f>
        <v>1.2000000000000277</v>
      </c>
      <c r="Q208" s="8">
        <f>orders[[#This Row],[Total Gross Profit]]-orders[[#This Row],[Freight]]</f>
        <v>-1.5399999999999725</v>
      </c>
    </row>
    <row r="209" spans="1:17" x14ac:dyDescent="0.25">
      <c r="A209">
        <v>10455</v>
      </c>
      <c r="B209" t="s">
        <v>729</v>
      </c>
      <c r="C209">
        <v>8</v>
      </c>
      <c r="D209" s="1">
        <v>34785</v>
      </c>
      <c r="E209" s="1">
        <v>34827</v>
      </c>
      <c r="F209" s="1">
        <v>34792</v>
      </c>
      <c r="G209">
        <v>2</v>
      </c>
      <c r="H209" s="8">
        <v>180.45</v>
      </c>
      <c r="I209" t="s">
        <v>730</v>
      </c>
      <c r="J209" t="s">
        <v>732</v>
      </c>
      <c r="K209" t="s">
        <v>733</v>
      </c>
      <c r="L209" t="s">
        <v>868</v>
      </c>
      <c r="M209" t="s">
        <v>734</v>
      </c>
      <c r="N209" t="s">
        <v>735</v>
      </c>
      <c r="O209" s="8">
        <f>SUMIF(order_details[OrderID],orders[[#This Row],[OrderID]],order_details[Total revenue])</f>
        <v>3357.5</v>
      </c>
      <c r="P209" s="8">
        <f>SUMIF(order_details[OrderID],orders[[#This Row],[OrderID]],order_details[Gross Profit])</f>
        <v>673.49999999999989</v>
      </c>
      <c r="Q209" s="8">
        <f>orders[[#This Row],[Total Gross Profit]]-orders[[#This Row],[Freight]]</f>
        <v>493.0499999999999</v>
      </c>
    </row>
    <row r="210" spans="1:17" x14ac:dyDescent="0.25">
      <c r="A210">
        <v>10456</v>
      </c>
      <c r="B210" t="s">
        <v>359</v>
      </c>
      <c r="C210">
        <v>8</v>
      </c>
      <c r="D210" s="1">
        <v>34786</v>
      </c>
      <c r="E210" s="1">
        <v>34828</v>
      </c>
      <c r="F210" s="1">
        <v>34789</v>
      </c>
      <c r="G210">
        <v>2</v>
      </c>
      <c r="H210" s="8">
        <v>8.1199999999999992</v>
      </c>
      <c r="I210" t="s">
        <v>360</v>
      </c>
      <c r="J210" t="s">
        <v>362</v>
      </c>
      <c r="K210" t="s">
        <v>363</v>
      </c>
      <c r="L210" t="s">
        <v>868</v>
      </c>
      <c r="M210" t="s">
        <v>364</v>
      </c>
      <c r="N210" t="s">
        <v>47</v>
      </c>
      <c r="O210" s="8">
        <f>SUMIF(order_details[OrderID],orders[[#This Row],[OrderID]],order_details[Total revenue])</f>
        <v>697</v>
      </c>
      <c r="P210" s="8">
        <f>SUMIF(order_details[OrderID],orders[[#This Row],[OrderID]],order_details[Gross Profit])</f>
        <v>41</v>
      </c>
      <c r="Q210" s="8">
        <f>orders[[#This Row],[Total Gross Profit]]-orders[[#This Row],[Freight]]</f>
        <v>32.880000000000003</v>
      </c>
    </row>
    <row r="211" spans="1:17" x14ac:dyDescent="0.25">
      <c r="A211">
        <v>10457</v>
      </c>
      <c r="B211" t="s">
        <v>359</v>
      </c>
      <c r="C211">
        <v>2</v>
      </c>
      <c r="D211" s="1">
        <v>34786</v>
      </c>
      <c r="E211" s="1">
        <v>34814</v>
      </c>
      <c r="F211" s="1">
        <v>34792</v>
      </c>
      <c r="G211">
        <v>1</v>
      </c>
      <c r="H211" s="8">
        <v>11.57</v>
      </c>
      <c r="I211" t="s">
        <v>360</v>
      </c>
      <c r="J211" t="s">
        <v>362</v>
      </c>
      <c r="K211" t="s">
        <v>363</v>
      </c>
      <c r="L211" t="s">
        <v>868</v>
      </c>
      <c r="M211" t="s">
        <v>364</v>
      </c>
      <c r="N211" t="s">
        <v>47</v>
      </c>
      <c r="O211" s="8">
        <f>SUMIF(order_details[OrderID],orders[[#This Row],[OrderID]],order_details[Total revenue])</f>
        <v>1980</v>
      </c>
      <c r="P211" s="8">
        <f>SUMIF(order_details[OrderID],orders[[#This Row],[OrderID]],order_details[Gross Profit])</f>
        <v>396</v>
      </c>
      <c r="Q211" s="8">
        <f>orders[[#This Row],[Total Gross Profit]]-orders[[#This Row],[Freight]]</f>
        <v>384.43</v>
      </c>
    </row>
    <row r="212" spans="1:17" x14ac:dyDescent="0.25">
      <c r="A212">
        <v>10458</v>
      </c>
      <c r="B212" t="s">
        <v>646</v>
      </c>
      <c r="C212">
        <v>7</v>
      </c>
      <c r="D212" s="1">
        <v>34787</v>
      </c>
      <c r="E212" s="1">
        <v>34815</v>
      </c>
      <c r="F212" s="1">
        <v>34793</v>
      </c>
      <c r="G212">
        <v>3</v>
      </c>
      <c r="H212" s="8">
        <v>147.06</v>
      </c>
      <c r="I212" t="s">
        <v>647</v>
      </c>
      <c r="J212" t="s">
        <v>649</v>
      </c>
      <c r="K212" t="s">
        <v>650</v>
      </c>
      <c r="L212" t="s">
        <v>868</v>
      </c>
      <c r="M212" t="s">
        <v>651</v>
      </c>
      <c r="N212" t="s">
        <v>455</v>
      </c>
      <c r="O212" s="8">
        <f>SUMIF(order_details[OrderID],orders[[#This Row],[OrderID]],order_details[Total revenue])</f>
        <v>4869.8999999999996</v>
      </c>
      <c r="P212" s="8">
        <f>SUMIF(order_details[OrderID],orders[[#This Row],[OrderID]],order_details[Gross Profit])</f>
        <v>978.90000000000032</v>
      </c>
      <c r="Q212" s="8">
        <f>orders[[#This Row],[Total Gross Profit]]-orders[[#This Row],[Freight]]</f>
        <v>831.84000000000037</v>
      </c>
    </row>
    <row r="213" spans="1:17" x14ac:dyDescent="0.25">
      <c r="A213">
        <v>10459</v>
      </c>
      <c r="B213" t="s">
        <v>705</v>
      </c>
      <c r="C213">
        <v>4</v>
      </c>
      <c r="D213" s="1">
        <v>34788</v>
      </c>
      <c r="E213" s="1">
        <v>34816</v>
      </c>
      <c r="F213" s="1">
        <v>34789</v>
      </c>
      <c r="G213">
        <v>2</v>
      </c>
      <c r="H213" s="8">
        <v>25.09</v>
      </c>
      <c r="I213" t="s">
        <v>706</v>
      </c>
      <c r="J213" t="s">
        <v>708</v>
      </c>
      <c r="K213" t="s">
        <v>709</v>
      </c>
      <c r="L213" t="s">
        <v>868</v>
      </c>
      <c r="M213" t="s">
        <v>710</v>
      </c>
      <c r="N213" t="s">
        <v>100</v>
      </c>
      <c r="O213" s="8">
        <f>SUMIF(order_details[OrderID],orders[[#This Row],[OrderID]],order_details[Total revenue])</f>
        <v>2076</v>
      </c>
      <c r="P213" s="8">
        <f>SUMIF(order_details[OrderID],orders[[#This Row],[OrderID]],order_details[Gross Profit])</f>
        <v>464.79999999999984</v>
      </c>
      <c r="Q213" s="8">
        <f>orders[[#This Row],[Total Gross Profit]]-orders[[#This Row],[Freight]]</f>
        <v>439.70999999999987</v>
      </c>
    </row>
    <row r="214" spans="1:17" x14ac:dyDescent="0.25">
      <c r="A214">
        <v>10460</v>
      </c>
      <c r="B214" t="s">
        <v>235</v>
      </c>
      <c r="C214">
        <v>8</v>
      </c>
      <c r="D214" s="1">
        <v>34789</v>
      </c>
      <c r="E214" s="1">
        <v>34817</v>
      </c>
      <c r="F214" s="1">
        <v>34792</v>
      </c>
      <c r="G214">
        <v>1</v>
      </c>
      <c r="H214" s="8">
        <v>16.27</v>
      </c>
      <c r="I214" t="s">
        <v>236</v>
      </c>
      <c r="J214" t="s">
        <v>238</v>
      </c>
      <c r="K214" t="s">
        <v>239</v>
      </c>
      <c r="L214" t="s">
        <v>868</v>
      </c>
      <c r="M214" t="s">
        <v>240</v>
      </c>
      <c r="N214" t="s">
        <v>82</v>
      </c>
      <c r="O214" s="8">
        <f>SUMIF(order_details[OrderID],orders[[#This Row],[OrderID]],order_details[Total revenue])</f>
        <v>220.125</v>
      </c>
      <c r="P214" s="8">
        <f>SUMIF(order_details[OrderID],orders[[#This Row],[OrderID]],order_details[Gross Profit])</f>
        <v>27.324999999999999</v>
      </c>
      <c r="Q214" s="8">
        <f>orders[[#This Row],[Total Gross Profit]]-orders[[#This Row],[Freight]]</f>
        <v>11.055</v>
      </c>
    </row>
    <row r="215" spans="1:17" x14ac:dyDescent="0.25">
      <c r="A215">
        <v>10461</v>
      </c>
      <c r="B215" t="s">
        <v>415</v>
      </c>
      <c r="C215">
        <v>1</v>
      </c>
      <c r="D215" s="1">
        <v>34789</v>
      </c>
      <c r="E215" s="1">
        <v>34817</v>
      </c>
      <c r="F215" s="1">
        <v>34794</v>
      </c>
      <c r="G215">
        <v>3</v>
      </c>
      <c r="H215" s="8">
        <v>148.61000000000001</v>
      </c>
      <c r="I215" t="s">
        <v>416</v>
      </c>
      <c r="J215" t="s">
        <v>418</v>
      </c>
      <c r="K215" t="s">
        <v>419</v>
      </c>
      <c r="L215" t="s">
        <v>420</v>
      </c>
      <c r="M215" t="s">
        <v>421</v>
      </c>
      <c r="N215" t="s">
        <v>312</v>
      </c>
      <c r="O215" s="8">
        <f>SUMIF(order_details[OrderID],orders[[#This Row],[OrderID]],order_details[Total revenue])</f>
        <v>1923.69</v>
      </c>
      <c r="P215" s="8">
        <f>SUMIF(order_details[OrderID],orders[[#This Row],[OrderID]],order_details[Gross Profit])</f>
        <v>-127.90999999999993</v>
      </c>
      <c r="Q215" s="8">
        <f>orders[[#This Row],[Total Gross Profit]]-orders[[#This Row],[Freight]]</f>
        <v>-276.51999999999992</v>
      </c>
    </row>
    <row r="216" spans="1:17" x14ac:dyDescent="0.25">
      <c r="A216">
        <v>10462</v>
      </c>
      <c r="B216" t="s">
        <v>172</v>
      </c>
      <c r="C216">
        <v>2</v>
      </c>
      <c r="D216" s="1">
        <v>34792</v>
      </c>
      <c r="E216" s="1">
        <v>34820</v>
      </c>
      <c r="F216" s="1">
        <v>34807</v>
      </c>
      <c r="G216">
        <v>1</v>
      </c>
      <c r="H216" s="8">
        <v>6.17</v>
      </c>
      <c r="I216" t="s">
        <v>173</v>
      </c>
      <c r="J216" t="s">
        <v>175</v>
      </c>
      <c r="K216" t="s">
        <v>70</v>
      </c>
      <c r="L216" t="s">
        <v>868</v>
      </c>
      <c r="M216" t="s">
        <v>176</v>
      </c>
      <c r="N216" t="s">
        <v>72</v>
      </c>
      <c r="O216" s="8">
        <f>SUMIF(order_details[OrderID],orders[[#This Row],[OrderID]],order_details[Total revenue])</f>
        <v>195</v>
      </c>
      <c r="P216" s="8">
        <f>SUMIF(order_details[OrderID],orders[[#This Row],[OrderID]],order_details[Gross Profit])</f>
        <v>39</v>
      </c>
      <c r="Q216" s="8">
        <f>orders[[#This Row],[Total Gross Profit]]-orders[[#This Row],[Freight]]</f>
        <v>32.83</v>
      </c>
    </row>
    <row r="217" spans="1:17" x14ac:dyDescent="0.25">
      <c r="A217">
        <v>10463</v>
      </c>
      <c r="B217" t="s">
        <v>646</v>
      </c>
      <c r="C217">
        <v>5</v>
      </c>
      <c r="D217" s="1">
        <v>34793</v>
      </c>
      <c r="E217" s="1">
        <v>34821</v>
      </c>
      <c r="F217" s="1">
        <v>34795</v>
      </c>
      <c r="G217">
        <v>3</v>
      </c>
      <c r="H217" s="8">
        <v>14.78</v>
      </c>
      <c r="I217" t="s">
        <v>647</v>
      </c>
      <c r="J217" t="s">
        <v>649</v>
      </c>
      <c r="K217" t="s">
        <v>650</v>
      </c>
      <c r="L217" t="s">
        <v>868</v>
      </c>
      <c r="M217" t="s">
        <v>651</v>
      </c>
      <c r="N217" t="s">
        <v>455</v>
      </c>
      <c r="O217" s="8">
        <f>SUMIF(order_details[OrderID],orders[[#This Row],[OrderID]],order_details[Total revenue])</f>
        <v>893.2</v>
      </c>
      <c r="P217" s="8">
        <f>SUMIF(order_details[OrderID],orders[[#This Row],[OrderID]],order_details[Gross Profit])</f>
        <v>249.89999999999998</v>
      </c>
      <c r="Q217" s="8">
        <f>orders[[#This Row],[Total Gross Profit]]-orders[[#This Row],[Freight]]</f>
        <v>235.11999999999998</v>
      </c>
    </row>
    <row r="218" spans="1:17" x14ac:dyDescent="0.25">
      <c r="A218">
        <v>10464</v>
      </c>
      <c r="B218" t="s">
        <v>265</v>
      </c>
      <c r="C218">
        <v>4</v>
      </c>
      <c r="D218" s="1">
        <v>34793</v>
      </c>
      <c r="E218" s="1">
        <v>34821</v>
      </c>
      <c r="F218" s="1">
        <v>34803</v>
      </c>
      <c r="G218">
        <v>2</v>
      </c>
      <c r="H218" s="8">
        <v>89</v>
      </c>
      <c r="I218" t="s">
        <v>266</v>
      </c>
      <c r="J218" t="s">
        <v>268</v>
      </c>
      <c r="K218" t="s">
        <v>269</v>
      </c>
      <c r="L218" t="s">
        <v>868</v>
      </c>
      <c r="M218" t="s">
        <v>270</v>
      </c>
      <c r="N218" t="s">
        <v>271</v>
      </c>
      <c r="O218" s="8">
        <f>SUMIF(order_details[OrderID],orders[[#This Row],[OrderID]],order_details[Total revenue])</f>
        <v>2011.6</v>
      </c>
      <c r="P218" s="8">
        <f>SUMIF(order_details[OrderID],orders[[#This Row],[OrderID]],order_details[Gross Profit])</f>
        <v>163.60000000000011</v>
      </c>
      <c r="Q218" s="8">
        <f>orders[[#This Row],[Total Gross Profit]]-orders[[#This Row],[Freight]]</f>
        <v>74.600000000000108</v>
      </c>
    </row>
    <row r="219" spans="1:17" x14ac:dyDescent="0.25">
      <c r="A219">
        <v>10465</v>
      </c>
      <c r="B219" t="s">
        <v>697</v>
      </c>
      <c r="C219">
        <v>1</v>
      </c>
      <c r="D219" s="1">
        <v>34794</v>
      </c>
      <c r="E219" s="1">
        <v>34822</v>
      </c>
      <c r="F219" s="1">
        <v>34803</v>
      </c>
      <c r="G219">
        <v>3</v>
      </c>
      <c r="H219" s="8">
        <v>145.04</v>
      </c>
      <c r="I219" t="s">
        <v>698</v>
      </c>
      <c r="J219" t="s">
        <v>700</v>
      </c>
      <c r="K219" t="s">
        <v>701</v>
      </c>
      <c r="L219" t="s">
        <v>868</v>
      </c>
      <c r="M219" t="s">
        <v>702</v>
      </c>
      <c r="N219" t="s">
        <v>627</v>
      </c>
      <c r="O219" s="8">
        <f>SUMIF(order_details[OrderID],orders[[#This Row],[OrderID]],order_details[Total revenue])</f>
        <v>3148.6480000000001</v>
      </c>
      <c r="P219" s="8">
        <f>SUMIF(order_details[OrderID],orders[[#This Row],[OrderID]],order_details[Gross Profit])</f>
        <v>494.64800000000008</v>
      </c>
      <c r="Q219" s="8">
        <f>orders[[#This Row],[Total Gross Profit]]-orders[[#This Row],[Freight]]</f>
        <v>349.60800000000006</v>
      </c>
    </row>
    <row r="220" spans="1:17" x14ac:dyDescent="0.25">
      <c r="A220">
        <v>10466</v>
      </c>
      <c r="B220" t="s">
        <v>162</v>
      </c>
      <c r="C220">
        <v>4</v>
      </c>
      <c r="D220" s="1">
        <v>34795</v>
      </c>
      <c r="E220" s="1">
        <v>34823</v>
      </c>
      <c r="F220" s="1">
        <v>34802</v>
      </c>
      <c r="G220">
        <v>1</v>
      </c>
      <c r="H220" s="8">
        <v>11.93</v>
      </c>
      <c r="I220" t="s">
        <v>163</v>
      </c>
      <c r="J220" t="s">
        <v>166</v>
      </c>
      <c r="K220" t="s">
        <v>167</v>
      </c>
      <c r="L220" t="s">
        <v>168</v>
      </c>
      <c r="M220" t="s">
        <v>169</v>
      </c>
      <c r="N220" t="s">
        <v>170</v>
      </c>
      <c r="O220" s="8">
        <f>SUMIF(order_details[OrderID],orders[[#This Row],[OrderID]],order_details[Total revenue])</f>
        <v>270</v>
      </c>
      <c r="P220" s="8">
        <f>SUMIF(order_details[OrderID],orders[[#This Row],[OrderID]],order_details[Gross Profit])</f>
        <v>124</v>
      </c>
      <c r="Q220" s="8">
        <f>orders[[#This Row],[Total Gross Profit]]-orders[[#This Row],[Freight]]</f>
        <v>112.07</v>
      </c>
    </row>
    <row r="221" spans="1:17" x14ac:dyDescent="0.25">
      <c r="A221">
        <v>10467</v>
      </c>
      <c r="B221" t="s">
        <v>441</v>
      </c>
      <c r="C221">
        <v>8</v>
      </c>
      <c r="D221" s="1">
        <v>34795</v>
      </c>
      <c r="E221" s="1">
        <v>34823</v>
      </c>
      <c r="F221" s="1">
        <v>34800</v>
      </c>
      <c r="G221">
        <v>2</v>
      </c>
      <c r="H221" s="8">
        <v>4.93</v>
      </c>
      <c r="I221" t="s">
        <v>442</v>
      </c>
      <c r="J221" t="s">
        <v>444</v>
      </c>
      <c r="K221" t="s">
        <v>445</v>
      </c>
      <c r="L221" t="s">
        <v>868</v>
      </c>
      <c r="M221" t="s">
        <v>446</v>
      </c>
      <c r="N221" t="s">
        <v>262</v>
      </c>
      <c r="O221" s="8">
        <f>SUMIF(order_details[OrderID],orders[[#This Row],[OrderID]],order_details[Total revenue])</f>
        <v>294</v>
      </c>
      <c r="P221" s="8">
        <f>SUMIF(order_details[OrderID],orders[[#This Row],[OrderID]],order_details[Gross Profit])</f>
        <v>75.599999999999994</v>
      </c>
      <c r="Q221" s="8">
        <f>orders[[#This Row],[Total Gross Profit]]-orders[[#This Row],[Freight]]</f>
        <v>70.669999999999987</v>
      </c>
    </row>
    <row r="222" spans="1:17" x14ac:dyDescent="0.25">
      <c r="A222">
        <v>10468</v>
      </c>
      <c r="B222" t="s">
        <v>359</v>
      </c>
      <c r="C222">
        <v>3</v>
      </c>
      <c r="D222" s="1">
        <v>34796</v>
      </c>
      <c r="E222" s="1">
        <v>34824</v>
      </c>
      <c r="F222" s="1">
        <v>34801</v>
      </c>
      <c r="G222">
        <v>3</v>
      </c>
      <c r="H222" s="8">
        <v>44.12</v>
      </c>
      <c r="I222" t="s">
        <v>360</v>
      </c>
      <c r="J222" t="s">
        <v>362</v>
      </c>
      <c r="K222" t="s">
        <v>363</v>
      </c>
      <c r="L222" t="s">
        <v>868</v>
      </c>
      <c r="M222" t="s">
        <v>364</v>
      </c>
      <c r="N222" t="s">
        <v>47</v>
      </c>
      <c r="O222" s="8">
        <f>SUMIF(order_details[OrderID],orders[[#This Row],[OrderID]],order_details[Total revenue])</f>
        <v>897.12</v>
      </c>
      <c r="P222" s="8">
        <f>SUMIF(order_details[OrderID],orders[[#This Row],[OrderID]],order_details[Gross Profit])</f>
        <v>179.52000000000007</v>
      </c>
      <c r="Q222" s="8">
        <f>orders[[#This Row],[Total Gross Profit]]-orders[[#This Row],[Freight]]</f>
        <v>135.40000000000006</v>
      </c>
    </row>
    <row r="223" spans="1:17" x14ac:dyDescent="0.25">
      <c r="A223">
        <v>10469</v>
      </c>
      <c r="B223" t="s">
        <v>744</v>
      </c>
      <c r="C223">
        <v>1</v>
      </c>
      <c r="D223" s="1">
        <v>34799</v>
      </c>
      <c r="E223" s="1">
        <v>34827</v>
      </c>
      <c r="F223" s="1">
        <v>34803</v>
      </c>
      <c r="G223">
        <v>1</v>
      </c>
      <c r="H223" s="8">
        <v>60.18</v>
      </c>
      <c r="I223" t="s">
        <v>745</v>
      </c>
      <c r="J223" t="s">
        <v>872</v>
      </c>
      <c r="K223" t="s">
        <v>748</v>
      </c>
      <c r="L223" t="s">
        <v>395</v>
      </c>
      <c r="M223" t="s">
        <v>873</v>
      </c>
      <c r="N223" t="s">
        <v>303</v>
      </c>
      <c r="O223" s="8">
        <f>SUMIF(order_details[OrderID],orders[[#This Row],[OrderID]],order_details[Total revenue])</f>
        <v>1198.2024999999999</v>
      </c>
      <c r="P223" s="8">
        <f>SUMIF(order_details[OrderID],orders[[#This Row],[OrderID]],order_details[Gross Profit])</f>
        <v>78.902499999999947</v>
      </c>
      <c r="Q223" s="8">
        <f>orders[[#This Row],[Total Gross Profit]]-orders[[#This Row],[Freight]]</f>
        <v>18.722499999999947</v>
      </c>
    </row>
    <row r="224" spans="1:17" x14ac:dyDescent="0.25">
      <c r="A224">
        <v>10470</v>
      </c>
      <c r="B224" t="s">
        <v>112</v>
      </c>
      <c r="C224">
        <v>4</v>
      </c>
      <c r="D224" s="1">
        <v>34800</v>
      </c>
      <c r="E224" s="1">
        <v>34828</v>
      </c>
      <c r="F224" s="1">
        <v>34803</v>
      </c>
      <c r="G224">
        <v>2</v>
      </c>
      <c r="H224" s="8">
        <v>64.56</v>
      </c>
      <c r="I224" t="s">
        <v>113</v>
      </c>
      <c r="J224" t="s">
        <v>115</v>
      </c>
      <c r="K224" t="s">
        <v>116</v>
      </c>
      <c r="L224" t="s">
        <v>868</v>
      </c>
      <c r="M224" t="s">
        <v>117</v>
      </c>
      <c r="N224" t="s">
        <v>100</v>
      </c>
      <c r="O224" s="8">
        <f>SUMIF(order_details[OrderID],orders[[#This Row],[OrderID]],order_details[Total revenue])</f>
        <v>2276</v>
      </c>
      <c r="P224" s="8">
        <f>SUMIF(order_details[OrderID],orders[[#This Row],[OrderID]],order_details[Gross Profit])</f>
        <v>455.2</v>
      </c>
      <c r="Q224" s="8">
        <f>orders[[#This Row],[Total Gross Profit]]-orders[[#This Row],[Freight]]</f>
        <v>390.64</v>
      </c>
    </row>
    <row r="225" spans="1:17" x14ac:dyDescent="0.25">
      <c r="A225">
        <v>10471</v>
      </c>
      <c r="B225" t="s">
        <v>131</v>
      </c>
      <c r="C225">
        <v>2</v>
      </c>
      <c r="D225" s="1">
        <v>34800</v>
      </c>
      <c r="E225" s="1">
        <v>34828</v>
      </c>
      <c r="F225" s="1">
        <v>34807</v>
      </c>
      <c r="G225">
        <v>3</v>
      </c>
      <c r="H225" s="8">
        <v>45.59</v>
      </c>
      <c r="I225" t="s">
        <v>132</v>
      </c>
      <c r="J225" t="s">
        <v>134</v>
      </c>
      <c r="K225" t="s">
        <v>70</v>
      </c>
      <c r="L225" t="s">
        <v>868</v>
      </c>
      <c r="M225" t="s">
        <v>135</v>
      </c>
      <c r="N225" t="s">
        <v>72</v>
      </c>
      <c r="O225" s="8">
        <f>SUMIF(order_details[OrderID],orders[[#This Row],[OrderID]],order_details[Total revenue])</f>
        <v>1660</v>
      </c>
      <c r="P225" s="8">
        <f>SUMIF(order_details[OrderID],orders[[#This Row],[OrderID]],order_details[Gross Profit])</f>
        <v>476</v>
      </c>
      <c r="Q225" s="8">
        <f>orders[[#This Row],[Total Gross Profit]]-orders[[#This Row],[Freight]]</f>
        <v>430.40999999999997</v>
      </c>
    </row>
    <row r="226" spans="1:17" x14ac:dyDescent="0.25">
      <c r="A226">
        <v>10472</v>
      </c>
      <c r="B226" t="s">
        <v>614</v>
      </c>
      <c r="C226">
        <v>8</v>
      </c>
      <c r="D226" s="1">
        <v>34801</v>
      </c>
      <c r="E226" s="1">
        <v>34829</v>
      </c>
      <c r="F226" s="1">
        <v>34808</v>
      </c>
      <c r="G226">
        <v>1</v>
      </c>
      <c r="H226" s="8">
        <v>4.2</v>
      </c>
      <c r="I226" t="s">
        <v>615</v>
      </c>
      <c r="J226" t="s">
        <v>617</v>
      </c>
      <c r="K226" t="s">
        <v>70</v>
      </c>
      <c r="L226" t="s">
        <v>868</v>
      </c>
      <c r="M226" t="s">
        <v>618</v>
      </c>
      <c r="N226" t="s">
        <v>72</v>
      </c>
      <c r="O226" s="8">
        <f>SUMIF(order_details[OrderID],orders[[#This Row],[OrderID]],order_details[Total revenue])</f>
        <v>1296</v>
      </c>
      <c r="P226" s="8">
        <f>SUMIF(order_details[OrderID],orders[[#This Row],[OrderID]],order_details[Gross Profit])</f>
        <v>244.79999999999995</v>
      </c>
      <c r="Q226" s="8">
        <f>orders[[#This Row],[Total Gross Profit]]-orders[[#This Row],[Freight]]</f>
        <v>240.59999999999997</v>
      </c>
    </row>
    <row r="227" spans="1:17" x14ac:dyDescent="0.25">
      <c r="A227">
        <v>10473</v>
      </c>
      <c r="B227" t="s">
        <v>351</v>
      </c>
      <c r="C227">
        <v>1</v>
      </c>
      <c r="D227" s="1">
        <v>34802</v>
      </c>
      <c r="E227" s="1">
        <v>34816</v>
      </c>
      <c r="F227" s="1">
        <v>34810</v>
      </c>
      <c r="G227">
        <v>3</v>
      </c>
      <c r="H227" s="8">
        <v>16.37</v>
      </c>
      <c r="I227" t="s">
        <v>352</v>
      </c>
      <c r="J227" t="s">
        <v>354</v>
      </c>
      <c r="K227" t="s">
        <v>355</v>
      </c>
      <c r="L227" t="s">
        <v>356</v>
      </c>
      <c r="M227" t="s">
        <v>357</v>
      </c>
      <c r="N227" t="s">
        <v>72</v>
      </c>
      <c r="O227" s="8">
        <f>SUMIF(order_details[OrderID],orders[[#This Row],[OrderID]],order_details[Total revenue])</f>
        <v>288</v>
      </c>
      <c r="P227" s="8">
        <f>SUMIF(order_details[OrderID],orders[[#This Row],[OrderID]],order_details[Gross Profit])</f>
        <v>57.600000000000009</v>
      </c>
      <c r="Q227" s="8">
        <f>orders[[#This Row],[Total Gross Profit]]-orders[[#This Row],[Freight]]</f>
        <v>41.230000000000004</v>
      </c>
    </row>
    <row r="228" spans="1:17" x14ac:dyDescent="0.25">
      <c r="A228">
        <v>10474</v>
      </c>
      <c r="B228" t="s">
        <v>512</v>
      </c>
      <c r="C228">
        <v>5</v>
      </c>
      <c r="D228" s="1">
        <v>34802</v>
      </c>
      <c r="E228" s="1">
        <v>34830</v>
      </c>
      <c r="F228" s="1">
        <v>34810</v>
      </c>
      <c r="G228">
        <v>2</v>
      </c>
      <c r="H228" s="8">
        <v>83.49</v>
      </c>
      <c r="I228" t="s">
        <v>513</v>
      </c>
      <c r="J228" t="s">
        <v>515</v>
      </c>
      <c r="K228" t="s">
        <v>55</v>
      </c>
      <c r="L228" t="s">
        <v>868</v>
      </c>
      <c r="M228" t="s">
        <v>516</v>
      </c>
      <c r="N228" t="s">
        <v>57</v>
      </c>
      <c r="O228" s="8">
        <f>SUMIF(order_details[OrderID],orders[[#This Row],[OrderID]],order_details[Total revenue])</f>
        <v>1563.7000000000003</v>
      </c>
      <c r="P228" s="8">
        <f>SUMIF(order_details[OrderID],orders[[#This Row],[OrderID]],order_details[Gross Profit])</f>
        <v>314.60000000000002</v>
      </c>
      <c r="Q228" s="8">
        <f>orders[[#This Row],[Total Gross Profit]]-orders[[#This Row],[Freight]]</f>
        <v>231.11</v>
      </c>
    </row>
    <row r="229" spans="1:17" x14ac:dyDescent="0.25">
      <c r="A229">
        <v>10475</v>
      </c>
      <c r="B229" t="s">
        <v>646</v>
      </c>
      <c r="C229">
        <v>9</v>
      </c>
      <c r="D229" s="1">
        <v>34803</v>
      </c>
      <c r="E229" s="1">
        <v>34831</v>
      </c>
      <c r="F229" s="1">
        <v>34824</v>
      </c>
      <c r="G229">
        <v>1</v>
      </c>
      <c r="H229" s="8">
        <v>68.52</v>
      </c>
      <c r="I229" t="s">
        <v>647</v>
      </c>
      <c r="J229" t="s">
        <v>649</v>
      </c>
      <c r="K229" t="s">
        <v>650</v>
      </c>
      <c r="L229" t="s">
        <v>868</v>
      </c>
      <c r="M229" t="s">
        <v>651</v>
      </c>
      <c r="N229" t="s">
        <v>455</v>
      </c>
      <c r="O229" s="8">
        <f>SUMIF(order_details[OrderID],orders[[#This Row],[OrderID]],order_details[Total revenue])</f>
        <v>1881.4749999999999</v>
      </c>
      <c r="P229" s="8">
        <f>SUMIF(order_details[OrderID],orders[[#This Row],[OrderID]],order_details[Gross Profit])</f>
        <v>180.6749999999999</v>
      </c>
      <c r="Q229" s="8">
        <f>orders[[#This Row],[Total Gross Profit]]-orders[[#This Row],[Freight]]</f>
        <v>112.1549999999999</v>
      </c>
    </row>
    <row r="230" spans="1:17" x14ac:dyDescent="0.25">
      <c r="A230">
        <v>10476</v>
      </c>
      <c r="B230" t="s">
        <v>324</v>
      </c>
      <c r="C230">
        <v>8</v>
      </c>
      <c r="D230" s="1">
        <v>34806</v>
      </c>
      <c r="E230" s="1">
        <v>34834</v>
      </c>
      <c r="F230" s="1">
        <v>34813</v>
      </c>
      <c r="G230">
        <v>3</v>
      </c>
      <c r="H230" s="8">
        <v>4.41</v>
      </c>
      <c r="I230" t="s">
        <v>325</v>
      </c>
      <c r="J230" t="s">
        <v>327</v>
      </c>
      <c r="K230" t="s">
        <v>328</v>
      </c>
      <c r="L230" t="s">
        <v>329</v>
      </c>
      <c r="M230" t="s">
        <v>330</v>
      </c>
      <c r="N230" t="s">
        <v>312</v>
      </c>
      <c r="O230" s="8">
        <f>SUMIF(order_details[OrderID],orders[[#This Row],[OrderID]],order_details[Total revenue])</f>
        <v>225.6</v>
      </c>
      <c r="P230" s="8">
        <f>SUMIF(order_details[OrderID],orders[[#This Row],[OrderID]],order_details[Gross Profit])</f>
        <v>72</v>
      </c>
      <c r="Q230" s="8">
        <f>orders[[#This Row],[Total Gross Profit]]-orders[[#This Row],[Freight]]</f>
        <v>67.59</v>
      </c>
    </row>
    <row r="231" spans="1:17" x14ac:dyDescent="0.25">
      <c r="A231">
        <v>10477</v>
      </c>
      <c r="B231" t="s">
        <v>527</v>
      </c>
      <c r="C231">
        <v>5</v>
      </c>
      <c r="D231" s="1">
        <v>34806</v>
      </c>
      <c r="E231" s="1">
        <v>34834</v>
      </c>
      <c r="F231" s="1">
        <v>34814</v>
      </c>
      <c r="G231">
        <v>2</v>
      </c>
      <c r="H231" s="8">
        <v>13.02</v>
      </c>
      <c r="I231" t="s">
        <v>528</v>
      </c>
      <c r="J231" t="s">
        <v>530</v>
      </c>
      <c r="K231" t="s">
        <v>269</v>
      </c>
      <c r="L231" t="s">
        <v>868</v>
      </c>
      <c r="M231" t="s">
        <v>531</v>
      </c>
      <c r="N231" t="s">
        <v>271</v>
      </c>
      <c r="O231" s="8">
        <f>SUMIF(order_details[OrderID],orders[[#This Row],[OrderID]],order_details[Total revenue])</f>
        <v>697.5</v>
      </c>
      <c r="P231" s="8">
        <f>SUMIF(order_details[OrderID],orders[[#This Row],[OrderID]],order_details[Gross Profit])</f>
        <v>25.499999999999986</v>
      </c>
      <c r="Q231" s="8">
        <f>orders[[#This Row],[Total Gross Profit]]-orders[[#This Row],[Freight]]</f>
        <v>12.479999999999986</v>
      </c>
    </row>
    <row r="232" spans="1:17" x14ac:dyDescent="0.25">
      <c r="A232">
        <v>10478</v>
      </c>
      <c r="B232" t="s">
        <v>705</v>
      </c>
      <c r="C232">
        <v>2</v>
      </c>
      <c r="D232" s="1">
        <v>34807</v>
      </c>
      <c r="E232" s="1">
        <v>34821</v>
      </c>
      <c r="F232" s="1">
        <v>34815</v>
      </c>
      <c r="G232">
        <v>3</v>
      </c>
      <c r="H232" s="8">
        <v>4.8099999999999996</v>
      </c>
      <c r="I232" t="s">
        <v>706</v>
      </c>
      <c r="J232" t="s">
        <v>708</v>
      </c>
      <c r="K232" t="s">
        <v>709</v>
      </c>
      <c r="L232" t="s">
        <v>868</v>
      </c>
      <c r="M232" t="s">
        <v>710</v>
      </c>
      <c r="N232" t="s">
        <v>100</v>
      </c>
      <c r="O232" s="8">
        <f>SUMIF(order_details[OrderID],orders[[#This Row],[OrderID]],order_details[Total revenue])</f>
        <v>589</v>
      </c>
      <c r="P232" s="8">
        <f>SUMIF(order_details[OrderID],orders[[#This Row],[OrderID]],order_details[Gross Profit])</f>
        <v>92.999999999999972</v>
      </c>
      <c r="Q232" s="8">
        <f>orders[[#This Row],[Total Gross Profit]]-orders[[#This Row],[Freight]]</f>
        <v>88.189999999999969</v>
      </c>
    </row>
    <row r="233" spans="1:17" x14ac:dyDescent="0.25">
      <c r="A233">
        <v>10479</v>
      </c>
      <c r="B233" t="s">
        <v>559</v>
      </c>
      <c r="C233">
        <v>3</v>
      </c>
      <c r="D233" s="1">
        <v>34808</v>
      </c>
      <c r="E233" s="1">
        <v>34836</v>
      </c>
      <c r="F233" s="1">
        <v>34810</v>
      </c>
      <c r="G233">
        <v>3</v>
      </c>
      <c r="H233" s="8">
        <v>708.95</v>
      </c>
      <c r="I233" t="s">
        <v>560</v>
      </c>
      <c r="J233" t="s">
        <v>563</v>
      </c>
      <c r="K233" t="s">
        <v>564</v>
      </c>
      <c r="L233" t="s">
        <v>565</v>
      </c>
      <c r="M233" t="s">
        <v>566</v>
      </c>
      <c r="N233" t="s">
        <v>303</v>
      </c>
      <c r="O233" s="8">
        <f>SUMIF(order_details[OrderID],orders[[#This Row],[OrderID]],order_details[Total revenue])</f>
        <v>13120.9</v>
      </c>
      <c r="P233" s="8">
        <f>SUMIF(order_details[OrderID],orders[[#This Row],[OrderID]],order_details[Gross Profit])</f>
        <v>2625.2999999999993</v>
      </c>
      <c r="Q233" s="8">
        <f>orders[[#This Row],[Total Gross Profit]]-orders[[#This Row],[Freight]]</f>
        <v>1916.3499999999992</v>
      </c>
    </row>
    <row r="234" spans="1:17" x14ac:dyDescent="0.25">
      <c r="A234">
        <v>10480</v>
      </c>
      <c r="B234" t="s">
        <v>226</v>
      </c>
      <c r="C234">
        <v>6</v>
      </c>
      <c r="D234" s="1">
        <v>34809</v>
      </c>
      <c r="E234" s="1">
        <v>34837</v>
      </c>
      <c r="F234" s="1">
        <v>34813</v>
      </c>
      <c r="G234">
        <v>2</v>
      </c>
      <c r="H234" s="8">
        <v>1.35</v>
      </c>
      <c r="I234" t="s">
        <v>227</v>
      </c>
      <c r="J234" t="s">
        <v>230</v>
      </c>
      <c r="K234" t="s">
        <v>231</v>
      </c>
      <c r="L234" t="s">
        <v>868</v>
      </c>
      <c r="M234" t="s">
        <v>232</v>
      </c>
      <c r="N234" t="s">
        <v>100</v>
      </c>
      <c r="O234" s="8">
        <f>SUMIF(order_details[OrderID],orders[[#This Row],[OrderID]],order_details[Total revenue])</f>
        <v>945</v>
      </c>
      <c r="P234" s="8">
        <f>SUMIF(order_details[OrderID],orders[[#This Row],[OrderID]],order_details[Gross Profit])</f>
        <v>189</v>
      </c>
      <c r="Q234" s="8">
        <f>orders[[#This Row],[Total Gross Profit]]-orders[[#This Row],[Freight]]</f>
        <v>187.65</v>
      </c>
    </row>
    <row r="235" spans="1:17" x14ac:dyDescent="0.25">
      <c r="A235">
        <v>10481</v>
      </c>
      <c r="B235" t="s">
        <v>577</v>
      </c>
      <c r="C235">
        <v>8</v>
      </c>
      <c r="D235" s="1">
        <v>34809</v>
      </c>
      <c r="E235" s="1">
        <v>34837</v>
      </c>
      <c r="F235" s="1">
        <v>34814</v>
      </c>
      <c r="G235">
        <v>2</v>
      </c>
      <c r="H235" s="8">
        <v>64.33</v>
      </c>
      <c r="I235" t="s">
        <v>578</v>
      </c>
      <c r="J235" t="s">
        <v>580</v>
      </c>
      <c r="K235" t="s">
        <v>319</v>
      </c>
      <c r="L235" t="s">
        <v>320</v>
      </c>
      <c r="M235" t="s">
        <v>581</v>
      </c>
      <c r="N235" t="s">
        <v>170</v>
      </c>
      <c r="O235" s="8">
        <f>SUMIF(order_details[OrderID],orders[[#This Row],[OrderID]],order_details[Total revenue])</f>
        <v>1840</v>
      </c>
      <c r="P235" s="8">
        <f>SUMIF(order_details[OrderID],orders[[#This Row],[OrderID]],order_details[Gross Profit])</f>
        <v>368</v>
      </c>
      <c r="Q235" s="8">
        <f>orders[[#This Row],[Total Gross Profit]]-orders[[#This Row],[Freight]]</f>
        <v>303.67</v>
      </c>
    </row>
    <row r="236" spans="1:17" x14ac:dyDescent="0.25">
      <c r="A236">
        <v>10482</v>
      </c>
      <c r="B236" t="s">
        <v>390</v>
      </c>
      <c r="C236">
        <v>1</v>
      </c>
      <c r="D236" s="1">
        <v>34810</v>
      </c>
      <c r="E236" s="1">
        <v>34838</v>
      </c>
      <c r="F236" s="1">
        <v>34830</v>
      </c>
      <c r="G236">
        <v>3</v>
      </c>
      <c r="H236" s="8">
        <v>7.48</v>
      </c>
      <c r="I236" t="s">
        <v>391</v>
      </c>
      <c r="J236" t="s">
        <v>393</v>
      </c>
      <c r="K236" t="s">
        <v>394</v>
      </c>
      <c r="L236" t="s">
        <v>395</v>
      </c>
      <c r="M236" t="s">
        <v>396</v>
      </c>
      <c r="N236" t="s">
        <v>303</v>
      </c>
      <c r="O236" s="8">
        <f>SUMIF(order_details[OrderID],orders[[#This Row],[OrderID]],order_details[Total revenue])</f>
        <v>184</v>
      </c>
      <c r="P236" s="8">
        <f>SUMIF(order_details[OrderID],orders[[#This Row],[OrderID]],order_details[Gross Profit])</f>
        <v>36.999999999999993</v>
      </c>
      <c r="Q236" s="8">
        <f>orders[[#This Row],[Total Gross Profit]]-orders[[#This Row],[Freight]]</f>
        <v>29.519999999999992</v>
      </c>
    </row>
    <row r="237" spans="1:17" x14ac:dyDescent="0.25">
      <c r="A237">
        <v>10483</v>
      </c>
      <c r="B237" t="s">
        <v>744</v>
      </c>
      <c r="C237">
        <v>7</v>
      </c>
      <c r="D237" s="1">
        <v>34813</v>
      </c>
      <c r="E237" s="1">
        <v>34841</v>
      </c>
      <c r="F237" s="1">
        <v>34845</v>
      </c>
      <c r="G237">
        <v>2</v>
      </c>
      <c r="H237" s="8">
        <v>15.28</v>
      </c>
      <c r="I237" t="s">
        <v>745</v>
      </c>
      <c r="J237" t="s">
        <v>872</v>
      </c>
      <c r="K237" t="s">
        <v>748</v>
      </c>
      <c r="L237" t="s">
        <v>395</v>
      </c>
      <c r="M237" t="s">
        <v>873</v>
      </c>
      <c r="N237" t="s">
        <v>303</v>
      </c>
      <c r="O237" s="8">
        <f>SUMIF(order_details[OrderID],orders[[#This Row],[OrderID]],order_details[Total revenue])</f>
        <v>836</v>
      </c>
      <c r="P237" s="8">
        <f>SUMIF(order_details[OrderID],orders[[#This Row],[OrderID]],order_details[Gross Profit])</f>
        <v>180.99999999999991</v>
      </c>
      <c r="Q237" s="8">
        <f>orders[[#This Row],[Total Gross Profit]]-orders[[#This Row],[Freight]]</f>
        <v>165.71999999999991</v>
      </c>
    </row>
    <row r="238" spans="1:17" x14ac:dyDescent="0.25">
      <c r="A238">
        <v>10484</v>
      </c>
      <c r="B238" t="s">
        <v>131</v>
      </c>
      <c r="C238">
        <v>3</v>
      </c>
      <c r="D238" s="1">
        <v>34813</v>
      </c>
      <c r="E238" s="1">
        <v>34841</v>
      </c>
      <c r="F238" s="1">
        <v>34821</v>
      </c>
      <c r="G238">
        <v>3</v>
      </c>
      <c r="H238" s="8">
        <v>6.88</v>
      </c>
      <c r="I238" t="s">
        <v>132</v>
      </c>
      <c r="J238" t="s">
        <v>134</v>
      </c>
      <c r="K238" t="s">
        <v>70</v>
      </c>
      <c r="L238" t="s">
        <v>868</v>
      </c>
      <c r="M238" t="s">
        <v>135</v>
      </c>
      <c r="N238" t="s">
        <v>72</v>
      </c>
      <c r="O238" s="8">
        <f>SUMIF(order_details[OrderID],orders[[#This Row],[OrderID]],order_details[Total revenue])</f>
        <v>483</v>
      </c>
      <c r="P238" s="8">
        <f>SUMIF(order_details[OrderID],orders[[#This Row],[OrderID]],order_details[Gross Profit])</f>
        <v>96.800000000000011</v>
      </c>
      <c r="Q238" s="8">
        <f>orders[[#This Row],[Total Gross Profit]]-orders[[#This Row],[Freight]]</f>
        <v>89.920000000000016</v>
      </c>
    </row>
    <row r="239" spans="1:17" x14ac:dyDescent="0.25">
      <c r="A239">
        <v>10485</v>
      </c>
      <c r="B239" t="s">
        <v>424</v>
      </c>
      <c r="C239">
        <v>4</v>
      </c>
      <c r="D239" s="1">
        <v>34814</v>
      </c>
      <c r="E239" s="1">
        <v>34828</v>
      </c>
      <c r="F239" s="1">
        <v>34820</v>
      </c>
      <c r="G239">
        <v>2</v>
      </c>
      <c r="H239" s="8">
        <v>64.45</v>
      </c>
      <c r="I239" t="s">
        <v>425</v>
      </c>
      <c r="J239" t="s">
        <v>427</v>
      </c>
      <c r="K239" t="s">
        <v>428</v>
      </c>
      <c r="L239" t="s">
        <v>429</v>
      </c>
      <c r="M239" t="s">
        <v>430</v>
      </c>
      <c r="N239" t="s">
        <v>312</v>
      </c>
      <c r="O239" s="8">
        <f>SUMIF(order_details[OrderID],orders[[#This Row],[OrderID]],order_details[Total revenue])</f>
        <v>1980</v>
      </c>
      <c r="P239" s="8">
        <f>SUMIF(order_details[OrderID],orders[[#This Row],[OrderID]],order_details[Gross Profit])</f>
        <v>364.00000000000011</v>
      </c>
      <c r="Q239" s="8">
        <f>orders[[#This Row],[Total Gross Profit]]-orders[[#This Row],[Freight]]</f>
        <v>299.55000000000013</v>
      </c>
    </row>
    <row r="240" spans="1:17" x14ac:dyDescent="0.25">
      <c r="A240">
        <v>10486</v>
      </c>
      <c r="B240" t="s">
        <v>324</v>
      </c>
      <c r="C240">
        <v>1</v>
      </c>
      <c r="D240" s="1">
        <v>34815</v>
      </c>
      <c r="E240" s="1">
        <v>34843</v>
      </c>
      <c r="F240" s="1">
        <v>34822</v>
      </c>
      <c r="G240">
        <v>2</v>
      </c>
      <c r="H240" s="8">
        <v>30.53</v>
      </c>
      <c r="I240" t="s">
        <v>325</v>
      </c>
      <c r="J240" t="s">
        <v>327</v>
      </c>
      <c r="K240" t="s">
        <v>328</v>
      </c>
      <c r="L240" t="s">
        <v>329</v>
      </c>
      <c r="M240" t="s">
        <v>330</v>
      </c>
      <c r="N240" t="s">
        <v>312</v>
      </c>
      <c r="O240" s="8">
        <f>SUMIF(order_details[OrderID],orders[[#This Row],[OrderID]],order_details[Total revenue])</f>
        <v>1590</v>
      </c>
      <c r="P240" s="8">
        <f>SUMIF(order_details[OrderID],orders[[#This Row],[OrderID]],order_details[Gross Profit])</f>
        <v>353.00000000000006</v>
      </c>
      <c r="Q240" s="8">
        <f>orders[[#This Row],[Total Gross Profit]]-orders[[#This Row],[Freight]]</f>
        <v>322.47000000000003</v>
      </c>
    </row>
    <row r="241" spans="1:17" x14ac:dyDescent="0.25">
      <c r="A241">
        <v>10487</v>
      </c>
      <c r="B241" t="s">
        <v>540</v>
      </c>
      <c r="C241">
        <v>2</v>
      </c>
      <c r="D241" s="1">
        <v>34815</v>
      </c>
      <c r="E241" s="1">
        <v>34843</v>
      </c>
      <c r="F241" s="1">
        <v>34817</v>
      </c>
      <c r="G241">
        <v>2</v>
      </c>
      <c r="H241" s="8">
        <v>71.069999999999993</v>
      </c>
      <c r="I241" t="s">
        <v>541</v>
      </c>
      <c r="J241" t="s">
        <v>543</v>
      </c>
      <c r="K241" t="s">
        <v>167</v>
      </c>
      <c r="L241" t="s">
        <v>168</v>
      </c>
      <c r="M241" t="s">
        <v>544</v>
      </c>
      <c r="N241" t="s">
        <v>170</v>
      </c>
      <c r="O241" s="8">
        <f>SUMIF(order_details[OrderID],orders[[#This Row],[OrderID]],order_details[Total revenue])</f>
        <v>1117</v>
      </c>
      <c r="P241" s="8">
        <f>SUMIF(order_details[OrderID],orders[[#This Row],[OrderID]],order_details[Gross Profit])</f>
        <v>191.90000000000006</v>
      </c>
      <c r="Q241" s="8">
        <f>orders[[#This Row],[Total Gross Profit]]-orders[[#This Row],[Freight]]</f>
        <v>120.83000000000007</v>
      </c>
    </row>
    <row r="242" spans="1:17" x14ac:dyDescent="0.25">
      <c r="A242">
        <v>10488</v>
      </c>
      <c r="B242" t="s">
        <v>242</v>
      </c>
      <c r="C242">
        <v>8</v>
      </c>
      <c r="D242" s="1">
        <v>34816</v>
      </c>
      <c r="E242" s="1">
        <v>34844</v>
      </c>
      <c r="F242" s="1">
        <v>34822</v>
      </c>
      <c r="G242">
        <v>2</v>
      </c>
      <c r="H242" s="8">
        <v>4.93</v>
      </c>
      <c r="I242" t="s">
        <v>243</v>
      </c>
      <c r="J242" t="s">
        <v>245</v>
      </c>
      <c r="K242" t="s">
        <v>246</v>
      </c>
      <c r="L242" t="s">
        <v>868</v>
      </c>
      <c r="M242" t="s">
        <v>247</v>
      </c>
      <c r="N242" t="s">
        <v>47</v>
      </c>
      <c r="O242" s="8">
        <f>SUMIF(order_details[OrderID],orders[[#This Row],[OrderID]],order_details[Total revenue])</f>
        <v>1890</v>
      </c>
      <c r="P242" s="8">
        <f>SUMIF(order_details[OrderID],orders[[#This Row],[OrderID]],order_details[Gross Profit])</f>
        <v>378</v>
      </c>
      <c r="Q242" s="8">
        <f>orders[[#This Row],[Total Gross Profit]]-orders[[#This Row],[Freight]]</f>
        <v>373.07</v>
      </c>
    </row>
    <row r="243" spans="1:17" x14ac:dyDescent="0.25">
      <c r="A243">
        <v>10489</v>
      </c>
      <c r="B243" t="s">
        <v>519</v>
      </c>
      <c r="C243">
        <v>6</v>
      </c>
      <c r="D243" s="1">
        <v>34817</v>
      </c>
      <c r="E243" s="1">
        <v>34845</v>
      </c>
      <c r="F243" s="1">
        <v>34829</v>
      </c>
      <c r="G243">
        <v>2</v>
      </c>
      <c r="H243" s="8">
        <v>5.29</v>
      </c>
      <c r="I243" t="s">
        <v>520</v>
      </c>
      <c r="J243" t="s">
        <v>522</v>
      </c>
      <c r="K243" t="s">
        <v>523</v>
      </c>
      <c r="L243" t="s">
        <v>868</v>
      </c>
      <c r="M243" t="s">
        <v>524</v>
      </c>
      <c r="N243" t="s">
        <v>209</v>
      </c>
      <c r="O243" s="8">
        <f>SUMIF(order_details[OrderID],orders[[#This Row],[OrderID]],order_details[Total revenue])</f>
        <v>550.34999999999991</v>
      </c>
      <c r="P243" s="8">
        <f>SUMIF(order_details[OrderID],orders[[#This Row],[OrderID]],order_details[Gross Profit])</f>
        <v>153.14999999999998</v>
      </c>
      <c r="Q243" s="8">
        <f>orders[[#This Row],[Total Gross Profit]]-orders[[#This Row],[Freight]]</f>
        <v>147.85999999999999</v>
      </c>
    </row>
    <row r="244" spans="1:17" x14ac:dyDescent="0.25">
      <c r="A244">
        <v>10490</v>
      </c>
      <c r="B244" t="s">
        <v>324</v>
      </c>
      <c r="C244">
        <v>7</v>
      </c>
      <c r="D244" s="1">
        <v>34820</v>
      </c>
      <c r="E244" s="1">
        <v>34848</v>
      </c>
      <c r="F244" s="1">
        <v>34823</v>
      </c>
      <c r="G244">
        <v>2</v>
      </c>
      <c r="H244" s="8">
        <v>210.19</v>
      </c>
      <c r="I244" t="s">
        <v>325</v>
      </c>
      <c r="J244" t="s">
        <v>327</v>
      </c>
      <c r="K244" t="s">
        <v>328</v>
      </c>
      <c r="L244" t="s">
        <v>329</v>
      </c>
      <c r="M244" t="s">
        <v>330</v>
      </c>
      <c r="N244" t="s">
        <v>312</v>
      </c>
      <c r="O244" s="8">
        <f>SUMIF(order_details[OrderID],orders[[#This Row],[OrderID]],order_details[Total revenue])</f>
        <v>3954</v>
      </c>
      <c r="P244" s="8">
        <f>SUMIF(order_details[OrderID],orders[[#This Row],[OrderID]],order_details[Gross Profit])</f>
        <v>850.8</v>
      </c>
      <c r="Q244" s="8">
        <f>orders[[#This Row],[Total Gross Profit]]-orders[[#This Row],[Freight]]</f>
        <v>640.6099999999999</v>
      </c>
    </row>
    <row r="245" spans="1:17" x14ac:dyDescent="0.25">
      <c r="A245">
        <v>10491</v>
      </c>
      <c r="B245" t="s">
        <v>265</v>
      </c>
      <c r="C245">
        <v>8</v>
      </c>
      <c r="D245" s="1">
        <v>34820</v>
      </c>
      <c r="E245" s="1">
        <v>34848</v>
      </c>
      <c r="F245" s="1">
        <v>34828</v>
      </c>
      <c r="G245">
        <v>3</v>
      </c>
      <c r="H245" s="8">
        <v>16.96</v>
      </c>
      <c r="I245" t="s">
        <v>266</v>
      </c>
      <c r="J245" t="s">
        <v>268</v>
      </c>
      <c r="K245" t="s">
        <v>269</v>
      </c>
      <c r="L245" t="s">
        <v>868</v>
      </c>
      <c r="M245" t="s">
        <v>270</v>
      </c>
      <c r="N245" t="s">
        <v>271</v>
      </c>
      <c r="O245" s="8">
        <f>SUMIF(order_details[OrderID],orders[[#This Row],[OrderID]],order_details[Total revenue])</f>
        <v>325.33749999999998</v>
      </c>
      <c r="P245" s="8">
        <f>SUMIF(order_details[OrderID],orders[[#This Row],[OrderID]],order_details[Gross Profit])</f>
        <v>66.537499999999966</v>
      </c>
      <c r="Q245" s="8">
        <f>orders[[#This Row],[Total Gross Profit]]-orders[[#This Row],[Freight]]</f>
        <v>49.577499999999965</v>
      </c>
    </row>
    <row r="246" spans="1:17" x14ac:dyDescent="0.25">
      <c r="A246">
        <v>10492</v>
      </c>
      <c r="B246" t="s">
        <v>120</v>
      </c>
      <c r="C246">
        <v>3</v>
      </c>
      <c r="D246" s="1">
        <v>34821</v>
      </c>
      <c r="E246" s="1">
        <v>34849</v>
      </c>
      <c r="F246" s="1">
        <v>34831</v>
      </c>
      <c r="G246">
        <v>1</v>
      </c>
      <c r="H246" s="8">
        <v>62.89</v>
      </c>
      <c r="I246" t="s">
        <v>121</v>
      </c>
      <c r="J246" t="s">
        <v>124</v>
      </c>
      <c r="K246" t="s">
        <v>125</v>
      </c>
      <c r="L246" t="s">
        <v>126</v>
      </c>
      <c r="M246" t="s">
        <v>127</v>
      </c>
      <c r="N246" t="s">
        <v>128</v>
      </c>
      <c r="O246" s="8">
        <f>SUMIF(order_details[OrderID],orders[[#This Row],[OrderID]],order_details[Total revenue])</f>
        <v>1064</v>
      </c>
      <c r="P246" s="8">
        <f>SUMIF(order_details[OrderID],orders[[#This Row],[OrderID]],order_details[Gross Profit])</f>
        <v>279.99999999999989</v>
      </c>
      <c r="Q246" s="8">
        <f>orders[[#This Row],[Total Gross Profit]]-orders[[#This Row],[Freight]]</f>
        <v>217.1099999999999</v>
      </c>
    </row>
    <row r="247" spans="1:17" x14ac:dyDescent="0.25">
      <c r="A247">
        <v>10493</v>
      </c>
      <c r="B247" t="s">
        <v>374</v>
      </c>
      <c r="C247">
        <v>4</v>
      </c>
      <c r="D247" s="1">
        <v>34822</v>
      </c>
      <c r="E247" s="1">
        <v>34850</v>
      </c>
      <c r="F247" s="1">
        <v>34830</v>
      </c>
      <c r="G247">
        <v>3</v>
      </c>
      <c r="H247" s="8">
        <v>10.64</v>
      </c>
      <c r="I247" t="s">
        <v>375</v>
      </c>
      <c r="J247" t="s">
        <v>377</v>
      </c>
      <c r="K247" t="s">
        <v>378</v>
      </c>
      <c r="L247" t="s">
        <v>868</v>
      </c>
      <c r="M247" t="s">
        <v>379</v>
      </c>
      <c r="N247" t="s">
        <v>100</v>
      </c>
      <c r="O247" s="8">
        <f>SUMIF(order_details[OrderID],orders[[#This Row],[OrderID]],order_details[Total revenue])</f>
        <v>761.17499999999995</v>
      </c>
      <c r="P247" s="8">
        <f>SUMIF(order_details[OrderID],orders[[#This Row],[OrderID]],order_details[Gross Profit])</f>
        <v>190.17499999999995</v>
      </c>
      <c r="Q247" s="8">
        <f>orders[[#This Row],[Total Gross Profit]]-orders[[#This Row],[Freight]]</f>
        <v>179.53499999999997</v>
      </c>
    </row>
    <row r="248" spans="1:17" x14ac:dyDescent="0.25">
      <c r="A248">
        <v>10494</v>
      </c>
      <c r="B248" t="s">
        <v>162</v>
      </c>
      <c r="C248">
        <v>4</v>
      </c>
      <c r="D248" s="1">
        <v>34822</v>
      </c>
      <c r="E248" s="1">
        <v>34850</v>
      </c>
      <c r="F248" s="1">
        <v>34829</v>
      </c>
      <c r="G248">
        <v>2</v>
      </c>
      <c r="H248" s="8">
        <v>65.989999999999995</v>
      </c>
      <c r="I248" t="s">
        <v>163</v>
      </c>
      <c r="J248" t="s">
        <v>166</v>
      </c>
      <c r="K248" t="s">
        <v>167</v>
      </c>
      <c r="L248" t="s">
        <v>168</v>
      </c>
      <c r="M248" t="s">
        <v>169</v>
      </c>
      <c r="N248" t="s">
        <v>170</v>
      </c>
      <c r="O248" s="8">
        <f>SUMIF(order_details[OrderID],orders[[#This Row],[OrderID]],order_details[Total revenue])</f>
        <v>1140</v>
      </c>
      <c r="P248" s="8">
        <f>SUMIF(order_details[OrderID],orders[[#This Row],[OrderID]],order_details[Gross Profit])</f>
        <v>228.00000000000006</v>
      </c>
      <c r="Q248" s="8">
        <f>orders[[#This Row],[Total Gross Profit]]-orders[[#This Row],[Freight]]</f>
        <v>162.01000000000005</v>
      </c>
    </row>
    <row r="249" spans="1:17" x14ac:dyDescent="0.25">
      <c r="A249">
        <v>10495</v>
      </c>
      <c r="B249" t="s">
        <v>382</v>
      </c>
      <c r="C249">
        <v>3</v>
      </c>
      <c r="D249" s="1">
        <v>34823</v>
      </c>
      <c r="E249" s="1">
        <v>34851</v>
      </c>
      <c r="F249" s="1">
        <v>34831</v>
      </c>
      <c r="G249">
        <v>3</v>
      </c>
      <c r="H249" s="8">
        <v>4.6500000000000004</v>
      </c>
      <c r="I249" t="s">
        <v>383</v>
      </c>
      <c r="J249" t="s">
        <v>881</v>
      </c>
      <c r="K249" t="s">
        <v>386</v>
      </c>
      <c r="L249" t="s">
        <v>126</v>
      </c>
      <c r="M249" t="s">
        <v>387</v>
      </c>
      <c r="N249" t="s">
        <v>128</v>
      </c>
      <c r="O249" s="8">
        <f>SUMIF(order_details[OrderID],orders[[#This Row],[OrderID]],order_details[Total revenue])</f>
        <v>348</v>
      </c>
      <c r="P249" s="8">
        <f>SUMIF(order_details[OrderID],orders[[#This Row],[OrderID]],order_details[Gross Profit])</f>
        <v>70</v>
      </c>
      <c r="Q249" s="8">
        <f>orders[[#This Row],[Total Gross Profit]]-orders[[#This Row],[Freight]]</f>
        <v>65.349999999999994</v>
      </c>
    </row>
    <row r="250" spans="1:17" x14ac:dyDescent="0.25">
      <c r="A250">
        <v>10496</v>
      </c>
      <c r="B250" t="s">
        <v>682</v>
      </c>
      <c r="C250">
        <v>7</v>
      </c>
      <c r="D250" s="1">
        <v>34824</v>
      </c>
      <c r="E250" s="1">
        <v>34852</v>
      </c>
      <c r="F250" s="1">
        <v>34827</v>
      </c>
      <c r="G250">
        <v>2</v>
      </c>
      <c r="H250" s="8">
        <v>46.77</v>
      </c>
      <c r="I250" t="s">
        <v>683</v>
      </c>
      <c r="J250" t="s">
        <v>685</v>
      </c>
      <c r="K250" t="s">
        <v>167</v>
      </c>
      <c r="L250" t="s">
        <v>168</v>
      </c>
      <c r="M250" t="s">
        <v>686</v>
      </c>
      <c r="N250" t="s">
        <v>170</v>
      </c>
      <c r="O250" s="8">
        <f>SUMIF(order_details[OrderID],orders[[#This Row],[OrderID]],order_details[Total revenue])</f>
        <v>237.5</v>
      </c>
      <c r="P250" s="8">
        <f>SUMIF(order_details[OrderID],orders[[#This Row],[OrderID]],order_details[Gross Profit])</f>
        <v>77.5</v>
      </c>
      <c r="Q250" s="8">
        <f>orders[[#This Row],[Total Gross Profit]]-orders[[#This Row],[Freight]]</f>
        <v>30.729999999999997</v>
      </c>
    </row>
    <row r="251" spans="1:17" x14ac:dyDescent="0.25">
      <c r="A251">
        <v>10497</v>
      </c>
      <c r="B251" t="s">
        <v>399</v>
      </c>
      <c r="C251">
        <v>7</v>
      </c>
      <c r="D251" s="1">
        <v>34824</v>
      </c>
      <c r="E251" s="1">
        <v>34852</v>
      </c>
      <c r="F251" s="1">
        <v>34827</v>
      </c>
      <c r="G251">
        <v>1</v>
      </c>
      <c r="H251" s="8">
        <v>36.21</v>
      </c>
      <c r="I251" t="s">
        <v>400</v>
      </c>
      <c r="J251" t="s">
        <v>402</v>
      </c>
      <c r="K251" t="s">
        <v>403</v>
      </c>
      <c r="L251" t="s">
        <v>868</v>
      </c>
      <c r="M251" t="s">
        <v>404</v>
      </c>
      <c r="N251" t="s">
        <v>47</v>
      </c>
      <c r="O251" s="8">
        <f>SUMIF(order_details[OrderID],orders[[#This Row],[OrderID]],order_details[Total revenue])</f>
        <v>1727</v>
      </c>
      <c r="P251" s="8">
        <f>SUMIF(order_details[OrderID],orders[[#This Row],[OrderID]],order_details[Gross Profit])</f>
        <v>346.39999999999992</v>
      </c>
      <c r="Q251" s="8">
        <f>orders[[#This Row],[Total Gross Profit]]-orders[[#This Row],[Freight]]</f>
        <v>310.18999999999994</v>
      </c>
    </row>
    <row r="252" spans="1:17" x14ac:dyDescent="0.25">
      <c r="A252">
        <v>10498</v>
      </c>
      <c r="B252" t="s">
        <v>324</v>
      </c>
      <c r="C252">
        <v>8</v>
      </c>
      <c r="D252" s="1">
        <v>34827</v>
      </c>
      <c r="E252" s="1">
        <v>34855</v>
      </c>
      <c r="F252" s="1">
        <v>34831</v>
      </c>
      <c r="G252">
        <v>2</v>
      </c>
      <c r="H252" s="8">
        <v>29.75</v>
      </c>
      <c r="I252" t="s">
        <v>325</v>
      </c>
      <c r="J252" t="s">
        <v>327</v>
      </c>
      <c r="K252" t="s">
        <v>328</v>
      </c>
      <c r="L252" t="s">
        <v>329</v>
      </c>
      <c r="M252" t="s">
        <v>330</v>
      </c>
      <c r="N252" t="s">
        <v>312</v>
      </c>
      <c r="O252" s="8">
        <f>SUMIF(order_details[OrderID],orders[[#This Row],[OrderID]],order_details[Total revenue])</f>
        <v>575</v>
      </c>
      <c r="P252" s="8">
        <f>SUMIF(order_details[OrderID],orders[[#This Row],[OrderID]],order_details[Gross Profit])</f>
        <v>157.09999999999997</v>
      </c>
      <c r="Q252" s="8">
        <f>orders[[#This Row],[Total Gross Profit]]-orders[[#This Row],[Freight]]</f>
        <v>127.34999999999997</v>
      </c>
    </row>
    <row r="253" spans="1:17" x14ac:dyDescent="0.25">
      <c r="A253">
        <v>10499</v>
      </c>
      <c r="B253" t="s">
        <v>415</v>
      </c>
      <c r="C253">
        <v>4</v>
      </c>
      <c r="D253" s="1">
        <v>34828</v>
      </c>
      <c r="E253" s="1">
        <v>34856</v>
      </c>
      <c r="F253" s="1">
        <v>34836</v>
      </c>
      <c r="G253">
        <v>2</v>
      </c>
      <c r="H253" s="8">
        <v>102.02</v>
      </c>
      <c r="I253" t="s">
        <v>416</v>
      </c>
      <c r="J253" t="s">
        <v>418</v>
      </c>
      <c r="K253" t="s">
        <v>419</v>
      </c>
      <c r="L253" t="s">
        <v>420</v>
      </c>
      <c r="M253" t="s">
        <v>421</v>
      </c>
      <c r="N253" t="s">
        <v>312</v>
      </c>
      <c r="O253" s="8">
        <f>SUMIF(order_details[OrderID],orders[[#This Row],[OrderID]],order_details[Total revenue])</f>
        <v>1412</v>
      </c>
      <c r="P253" s="8">
        <f>SUMIF(order_details[OrderID],orders[[#This Row],[OrderID]],order_details[Gross Profit])</f>
        <v>284.00000000000006</v>
      </c>
      <c r="Q253" s="8">
        <f>orders[[#This Row],[Total Gross Profit]]-orders[[#This Row],[Freight]]</f>
        <v>181.98000000000008</v>
      </c>
    </row>
    <row r="254" spans="1:17" x14ac:dyDescent="0.25">
      <c r="A254">
        <v>10500</v>
      </c>
      <c r="B254" t="s">
        <v>374</v>
      </c>
      <c r="C254">
        <v>6</v>
      </c>
      <c r="D254" s="1">
        <v>34829</v>
      </c>
      <c r="E254" s="1">
        <v>34857</v>
      </c>
      <c r="F254" s="1">
        <v>34837</v>
      </c>
      <c r="G254">
        <v>1</v>
      </c>
      <c r="H254" s="8">
        <v>42.68</v>
      </c>
      <c r="I254" t="s">
        <v>375</v>
      </c>
      <c r="J254" t="s">
        <v>377</v>
      </c>
      <c r="K254" t="s">
        <v>378</v>
      </c>
      <c r="L254" t="s">
        <v>868</v>
      </c>
      <c r="M254" t="s">
        <v>379</v>
      </c>
      <c r="N254" t="s">
        <v>100</v>
      </c>
      <c r="O254" s="8">
        <f>SUMIF(order_details[OrderID],orders[[#This Row],[OrderID]],order_details[Total revenue])</f>
        <v>523.26</v>
      </c>
      <c r="P254" s="8">
        <f>SUMIF(order_details[OrderID],orders[[#This Row],[OrderID]],order_details[Gross Profit])</f>
        <v>83.26</v>
      </c>
      <c r="Q254" s="8">
        <f>orders[[#This Row],[Total Gross Profit]]-orders[[#This Row],[Freight]]</f>
        <v>40.580000000000005</v>
      </c>
    </row>
    <row r="255" spans="1:17" x14ac:dyDescent="0.25">
      <c r="A255">
        <v>10501</v>
      </c>
      <c r="B255" t="s">
        <v>85</v>
      </c>
      <c r="C255">
        <v>9</v>
      </c>
      <c r="D255" s="1">
        <v>34829</v>
      </c>
      <c r="E255" s="1">
        <v>34857</v>
      </c>
      <c r="F255" s="1">
        <v>34836</v>
      </c>
      <c r="G255">
        <v>3</v>
      </c>
      <c r="H255" s="8">
        <v>8.85</v>
      </c>
      <c r="I255" t="s">
        <v>86</v>
      </c>
      <c r="J255" t="s">
        <v>88</v>
      </c>
      <c r="K255" t="s">
        <v>89</v>
      </c>
      <c r="L255" t="s">
        <v>868</v>
      </c>
      <c r="M255" t="s">
        <v>90</v>
      </c>
      <c r="N255" t="s">
        <v>47</v>
      </c>
      <c r="O255" s="8">
        <f>SUMIF(order_details[OrderID],orders[[#This Row],[OrderID]],order_details[Total revenue])</f>
        <v>149</v>
      </c>
      <c r="P255" s="8">
        <f>SUMIF(order_details[OrderID],orders[[#This Row],[OrderID]],order_details[Gross Profit])</f>
        <v>30.999999999999996</v>
      </c>
      <c r="Q255" s="8">
        <f>orders[[#This Row],[Total Gross Profit]]-orders[[#This Row],[Freight]]</f>
        <v>22.15</v>
      </c>
    </row>
    <row r="256" spans="1:17" x14ac:dyDescent="0.25">
      <c r="A256">
        <v>10502</v>
      </c>
      <c r="B256" t="s">
        <v>512</v>
      </c>
      <c r="C256">
        <v>2</v>
      </c>
      <c r="D256" s="1">
        <v>34830</v>
      </c>
      <c r="E256" s="1">
        <v>34858</v>
      </c>
      <c r="F256" s="1">
        <v>34849</v>
      </c>
      <c r="G256">
        <v>1</v>
      </c>
      <c r="H256" s="8">
        <v>69.319999999999993</v>
      </c>
      <c r="I256" t="s">
        <v>513</v>
      </c>
      <c r="J256" t="s">
        <v>515</v>
      </c>
      <c r="K256" t="s">
        <v>55</v>
      </c>
      <c r="L256" t="s">
        <v>868</v>
      </c>
      <c r="M256" t="s">
        <v>516</v>
      </c>
      <c r="N256" t="s">
        <v>57</v>
      </c>
      <c r="O256" s="8">
        <f>SUMIF(order_details[OrderID],orders[[#This Row],[OrderID]],order_details[Total revenue])</f>
        <v>816.3</v>
      </c>
      <c r="P256" s="8">
        <f>SUMIF(order_details[OrderID],orders[[#This Row],[OrderID]],order_details[Gross Profit])</f>
        <v>205.49999999999997</v>
      </c>
      <c r="Q256" s="8">
        <f>orders[[#This Row],[Total Gross Profit]]-orders[[#This Row],[Freight]]</f>
        <v>136.17999999999998</v>
      </c>
    </row>
    <row r="257" spans="1:17" x14ac:dyDescent="0.25">
      <c r="A257">
        <v>10503</v>
      </c>
      <c r="B257" t="s">
        <v>341</v>
      </c>
      <c r="C257">
        <v>6</v>
      </c>
      <c r="D257" s="1">
        <v>34831</v>
      </c>
      <c r="E257" s="1">
        <v>34859</v>
      </c>
      <c r="F257" s="1">
        <v>34836</v>
      </c>
      <c r="G257">
        <v>2</v>
      </c>
      <c r="H257" s="8">
        <v>16.739999999999998</v>
      </c>
      <c r="I257" t="s">
        <v>342</v>
      </c>
      <c r="J257" t="s">
        <v>344</v>
      </c>
      <c r="K257" t="s">
        <v>345</v>
      </c>
      <c r="L257" t="s">
        <v>346</v>
      </c>
      <c r="M257" t="s">
        <v>868</v>
      </c>
      <c r="N257" t="s">
        <v>348</v>
      </c>
      <c r="O257" s="8">
        <f>SUMIF(order_details[OrderID],orders[[#This Row],[OrderID]],order_details[Total revenue])</f>
        <v>2048.5</v>
      </c>
      <c r="P257" s="8">
        <f>SUMIF(order_details[OrderID],orders[[#This Row],[OrderID]],order_details[Gross Profit])</f>
        <v>550.49999999999989</v>
      </c>
      <c r="Q257" s="8">
        <f>orders[[#This Row],[Total Gross Profit]]-orders[[#This Row],[Freight]]</f>
        <v>533.75999999999988</v>
      </c>
    </row>
    <row r="258" spans="1:17" x14ac:dyDescent="0.25">
      <c r="A258">
        <v>10504</v>
      </c>
      <c r="B258" t="s">
        <v>744</v>
      </c>
      <c r="C258">
        <v>4</v>
      </c>
      <c r="D258" s="1">
        <v>34831</v>
      </c>
      <c r="E258" s="1">
        <v>34859</v>
      </c>
      <c r="F258" s="1">
        <v>34838</v>
      </c>
      <c r="G258">
        <v>3</v>
      </c>
      <c r="H258" s="8">
        <v>59.13</v>
      </c>
      <c r="I258" t="s">
        <v>745</v>
      </c>
      <c r="J258" t="s">
        <v>872</v>
      </c>
      <c r="K258" t="s">
        <v>748</v>
      </c>
      <c r="L258" t="s">
        <v>395</v>
      </c>
      <c r="M258" t="s">
        <v>873</v>
      </c>
      <c r="N258" t="s">
        <v>303</v>
      </c>
      <c r="O258" s="8">
        <f>SUMIF(order_details[OrderID],orders[[#This Row],[OrderID]],order_details[Total revenue])</f>
        <v>1388.5</v>
      </c>
      <c r="P258" s="8">
        <f>SUMIF(order_details[OrderID],orders[[#This Row],[OrderID]],order_details[Gross Profit])</f>
        <v>278.09999999999991</v>
      </c>
      <c r="Q258" s="8">
        <f>orders[[#This Row],[Total Gross Profit]]-orders[[#This Row],[Freight]]</f>
        <v>218.96999999999991</v>
      </c>
    </row>
    <row r="259" spans="1:17" x14ac:dyDescent="0.25">
      <c r="A259">
        <v>10505</v>
      </c>
      <c r="B259" t="s">
        <v>458</v>
      </c>
      <c r="C259">
        <v>3</v>
      </c>
      <c r="D259" s="1">
        <v>34834</v>
      </c>
      <c r="E259" s="1">
        <v>34862</v>
      </c>
      <c r="F259" s="1">
        <v>34841</v>
      </c>
      <c r="G259">
        <v>3</v>
      </c>
      <c r="H259" s="8">
        <v>7.13</v>
      </c>
      <c r="I259" t="s">
        <v>459</v>
      </c>
      <c r="J259" t="s">
        <v>461</v>
      </c>
      <c r="K259" t="s">
        <v>462</v>
      </c>
      <c r="L259" t="s">
        <v>463</v>
      </c>
      <c r="M259" t="s">
        <v>464</v>
      </c>
      <c r="N259" t="s">
        <v>128</v>
      </c>
      <c r="O259" s="8">
        <f>SUMIF(order_details[OrderID],orders[[#This Row],[OrderID]],order_details[Total revenue])</f>
        <v>147.89999999999998</v>
      </c>
      <c r="P259" s="8">
        <f>SUMIF(order_details[OrderID],orders[[#This Row],[OrderID]],order_details[Gross Profit])</f>
        <v>29.699999999999996</v>
      </c>
      <c r="Q259" s="8">
        <f>orders[[#This Row],[Total Gross Profit]]-orders[[#This Row],[Freight]]</f>
        <v>22.569999999999997</v>
      </c>
    </row>
    <row r="260" spans="1:17" x14ac:dyDescent="0.25">
      <c r="A260">
        <v>10506</v>
      </c>
      <c r="B260" t="s">
        <v>359</v>
      </c>
      <c r="C260">
        <v>9</v>
      </c>
      <c r="D260" s="1">
        <v>34835</v>
      </c>
      <c r="E260" s="1">
        <v>34863</v>
      </c>
      <c r="F260" s="1">
        <v>34852</v>
      </c>
      <c r="G260">
        <v>2</v>
      </c>
      <c r="H260" s="8">
        <v>21.19</v>
      </c>
      <c r="I260" t="s">
        <v>360</v>
      </c>
      <c r="J260" t="s">
        <v>362</v>
      </c>
      <c r="K260" t="s">
        <v>363</v>
      </c>
      <c r="L260" t="s">
        <v>868</v>
      </c>
      <c r="M260" t="s">
        <v>364</v>
      </c>
      <c r="N260" t="s">
        <v>47</v>
      </c>
      <c r="O260" s="8">
        <f>SUMIF(order_details[OrderID],orders[[#This Row],[OrderID]],order_details[Total revenue])</f>
        <v>415.8</v>
      </c>
      <c r="P260" s="8">
        <f>SUMIF(order_details[OrderID],orders[[#This Row],[OrderID]],order_details[Gross Profit])</f>
        <v>104.99999999999999</v>
      </c>
      <c r="Q260" s="8">
        <f>orders[[#This Row],[Total Gross Profit]]-orders[[#This Row],[Freight]]</f>
        <v>83.809999999999988</v>
      </c>
    </row>
    <row r="261" spans="1:17" x14ac:dyDescent="0.25">
      <c r="A261">
        <v>10507</v>
      </c>
      <c r="B261" t="s">
        <v>60</v>
      </c>
      <c r="C261">
        <v>7</v>
      </c>
      <c r="D261" s="1">
        <v>34835</v>
      </c>
      <c r="E261" s="1">
        <v>34863</v>
      </c>
      <c r="F261" s="1">
        <v>34842</v>
      </c>
      <c r="G261">
        <v>1</v>
      </c>
      <c r="H261" s="8">
        <v>47.45</v>
      </c>
      <c r="I261" t="s">
        <v>61</v>
      </c>
      <c r="J261" t="s">
        <v>63</v>
      </c>
      <c r="K261" t="s">
        <v>55</v>
      </c>
      <c r="L261" t="s">
        <v>868</v>
      </c>
      <c r="M261" t="s">
        <v>64</v>
      </c>
      <c r="N261" t="s">
        <v>57</v>
      </c>
      <c r="O261" s="8">
        <f>SUMIF(order_details[OrderID],orders[[#This Row],[OrderID]],order_details[Total revenue])</f>
        <v>749.0625</v>
      </c>
      <c r="P261" s="8">
        <f>SUMIF(order_details[OrderID],orders[[#This Row],[OrderID]],order_details[Gross Profit])</f>
        <v>44.062500000000078</v>
      </c>
      <c r="Q261" s="8">
        <f>orders[[#This Row],[Total Gross Profit]]-orders[[#This Row],[Freight]]</f>
        <v>-3.3874999999999247</v>
      </c>
    </row>
    <row r="262" spans="1:17" x14ac:dyDescent="0.25">
      <c r="A262">
        <v>10508</v>
      </c>
      <c r="B262" t="s">
        <v>496</v>
      </c>
      <c r="C262">
        <v>1</v>
      </c>
      <c r="D262" s="1">
        <v>34836</v>
      </c>
      <c r="E262" s="1">
        <v>34864</v>
      </c>
      <c r="F262" s="1">
        <v>34863</v>
      </c>
      <c r="G262">
        <v>2</v>
      </c>
      <c r="H262" s="8">
        <v>4.99</v>
      </c>
      <c r="I262" t="s">
        <v>497</v>
      </c>
      <c r="J262" t="s">
        <v>499</v>
      </c>
      <c r="K262" t="s">
        <v>500</v>
      </c>
      <c r="L262" t="s">
        <v>868</v>
      </c>
      <c r="M262" t="s">
        <v>501</v>
      </c>
      <c r="N262" t="s">
        <v>47</v>
      </c>
      <c r="O262" s="8">
        <f>SUMIF(order_details[OrderID],orders[[#This Row],[OrderID]],order_details[Total revenue])</f>
        <v>240</v>
      </c>
      <c r="P262" s="8">
        <f>SUMIF(order_details[OrderID],orders[[#This Row],[OrderID]],order_details[Gross Profit])</f>
        <v>48</v>
      </c>
      <c r="Q262" s="8">
        <f>orders[[#This Row],[Total Gross Profit]]-orders[[#This Row],[Freight]]</f>
        <v>43.01</v>
      </c>
    </row>
    <row r="263" spans="1:17" x14ac:dyDescent="0.25">
      <c r="A263">
        <v>10509</v>
      </c>
      <c r="B263" t="s">
        <v>85</v>
      </c>
      <c r="C263">
        <v>4</v>
      </c>
      <c r="D263" s="1">
        <v>34837</v>
      </c>
      <c r="E263" s="1">
        <v>34865</v>
      </c>
      <c r="F263" s="1">
        <v>34849</v>
      </c>
      <c r="G263">
        <v>1</v>
      </c>
      <c r="H263" s="8">
        <v>0.15</v>
      </c>
      <c r="I263" t="s">
        <v>86</v>
      </c>
      <c r="J263" t="s">
        <v>88</v>
      </c>
      <c r="K263" t="s">
        <v>89</v>
      </c>
      <c r="L263" t="s">
        <v>868</v>
      </c>
      <c r="M263" t="s">
        <v>90</v>
      </c>
      <c r="N263" t="s">
        <v>47</v>
      </c>
      <c r="O263" s="8">
        <f>SUMIF(order_details[OrderID],orders[[#This Row],[OrderID]],order_details[Total revenue])</f>
        <v>136.80000000000001</v>
      </c>
      <c r="P263" s="8">
        <f>SUMIF(order_details[OrderID],orders[[#This Row],[OrderID]],order_details[Gross Profit])</f>
        <v>27.600000000000009</v>
      </c>
      <c r="Q263" s="8">
        <f>orders[[#This Row],[Total Gross Profit]]-orders[[#This Row],[Freight]]</f>
        <v>27.45000000000001</v>
      </c>
    </row>
    <row r="264" spans="1:17" x14ac:dyDescent="0.25">
      <c r="A264">
        <v>10510</v>
      </c>
      <c r="B264" t="s">
        <v>606</v>
      </c>
      <c r="C264">
        <v>6</v>
      </c>
      <c r="D264" s="1">
        <v>34838</v>
      </c>
      <c r="E264" s="1">
        <v>34866</v>
      </c>
      <c r="F264" s="1">
        <v>34848</v>
      </c>
      <c r="G264">
        <v>3</v>
      </c>
      <c r="H264" s="8">
        <v>367.63</v>
      </c>
      <c r="I264" t="s">
        <v>607</v>
      </c>
      <c r="J264" t="s">
        <v>609</v>
      </c>
      <c r="K264" t="s">
        <v>610</v>
      </c>
      <c r="L264" t="s">
        <v>611</v>
      </c>
      <c r="M264" t="s">
        <v>612</v>
      </c>
      <c r="N264" t="s">
        <v>303</v>
      </c>
      <c r="O264" s="8">
        <f>SUMIF(order_details[OrderID],orders[[#This Row],[OrderID]],order_details[Total revenue])</f>
        <v>4707.5400000000009</v>
      </c>
      <c r="P264" s="8">
        <f>SUMIF(order_details[OrderID],orders[[#This Row],[OrderID]],order_details[Gross Profit])</f>
        <v>920.34000000000026</v>
      </c>
      <c r="Q264" s="8">
        <f>orders[[#This Row],[Total Gross Profit]]-orders[[#This Row],[Freight]]</f>
        <v>552.71000000000026</v>
      </c>
    </row>
    <row r="265" spans="1:17" x14ac:dyDescent="0.25">
      <c r="A265">
        <v>10511</v>
      </c>
      <c r="B265" t="s">
        <v>112</v>
      </c>
      <c r="C265">
        <v>4</v>
      </c>
      <c r="D265" s="1">
        <v>34838</v>
      </c>
      <c r="E265" s="1">
        <v>34866</v>
      </c>
      <c r="F265" s="1">
        <v>34841</v>
      </c>
      <c r="G265">
        <v>3</v>
      </c>
      <c r="H265" s="8">
        <v>350.64</v>
      </c>
      <c r="I265" t="s">
        <v>113</v>
      </c>
      <c r="J265" t="s">
        <v>115</v>
      </c>
      <c r="K265" t="s">
        <v>116</v>
      </c>
      <c r="L265" t="s">
        <v>868</v>
      </c>
      <c r="M265" t="s">
        <v>117</v>
      </c>
      <c r="N265" t="s">
        <v>100</v>
      </c>
      <c r="O265" s="8">
        <f>SUMIF(order_details[OrderID],orders[[#This Row],[OrderID]],order_details[Total revenue])</f>
        <v>2550</v>
      </c>
      <c r="P265" s="8">
        <f>SUMIF(order_details[OrderID],orders[[#This Row],[OrderID]],order_details[Gross Profit])</f>
        <v>453.99999999999994</v>
      </c>
      <c r="Q265" s="8">
        <f>orders[[#This Row],[Total Gross Profit]]-orders[[#This Row],[Freight]]</f>
        <v>103.35999999999996</v>
      </c>
    </row>
    <row r="266" spans="1:17" x14ac:dyDescent="0.25">
      <c r="A266">
        <v>10512</v>
      </c>
      <c r="B266" t="s">
        <v>212</v>
      </c>
      <c r="C266">
        <v>7</v>
      </c>
      <c r="D266" s="1">
        <v>34841</v>
      </c>
      <c r="E266" s="1">
        <v>34869</v>
      </c>
      <c r="F266" s="1">
        <v>34844</v>
      </c>
      <c r="G266">
        <v>2</v>
      </c>
      <c r="H266" s="8">
        <v>3.53</v>
      </c>
      <c r="I266" t="s">
        <v>213</v>
      </c>
      <c r="J266" t="s">
        <v>216</v>
      </c>
      <c r="K266" t="s">
        <v>167</v>
      </c>
      <c r="L266" t="s">
        <v>168</v>
      </c>
      <c r="M266" t="s">
        <v>217</v>
      </c>
      <c r="N266" t="s">
        <v>170</v>
      </c>
      <c r="O266" s="8">
        <f>SUMIF(order_details[OrderID],orders[[#This Row],[OrderID]],order_details[Total revenue])</f>
        <v>525.29999999999995</v>
      </c>
      <c r="P266" s="8">
        <f>SUMIF(order_details[OrderID],orders[[#This Row],[OrderID]],order_details[Gross Profit])</f>
        <v>30.899999999999984</v>
      </c>
      <c r="Q266" s="8">
        <f>orders[[#This Row],[Total Gross Profit]]-orders[[#This Row],[Freight]]</f>
        <v>27.369999999999983</v>
      </c>
    </row>
    <row r="267" spans="1:17" x14ac:dyDescent="0.25">
      <c r="A267">
        <v>10513</v>
      </c>
      <c r="B267" t="s">
        <v>721</v>
      </c>
      <c r="C267">
        <v>7</v>
      </c>
      <c r="D267" s="1">
        <v>34842</v>
      </c>
      <c r="E267" s="1">
        <v>34884</v>
      </c>
      <c r="F267" s="1">
        <v>34848</v>
      </c>
      <c r="G267">
        <v>1</v>
      </c>
      <c r="H267" s="8">
        <v>105.65</v>
      </c>
      <c r="I267" t="s">
        <v>722</v>
      </c>
      <c r="J267" t="s">
        <v>724</v>
      </c>
      <c r="K267" t="s">
        <v>725</v>
      </c>
      <c r="L267" t="s">
        <v>868</v>
      </c>
      <c r="M267" t="s">
        <v>726</v>
      </c>
      <c r="N267" t="s">
        <v>47</v>
      </c>
      <c r="O267" s="8">
        <f>SUMIF(order_details[OrderID],orders[[#This Row],[OrderID]],order_details[Total revenue])</f>
        <v>1942</v>
      </c>
      <c r="P267" s="8">
        <f>SUMIF(order_details[OrderID],orders[[#This Row],[OrderID]],order_details[Gross Profit])</f>
        <v>0</v>
      </c>
      <c r="Q267" s="8">
        <f>orders[[#This Row],[Total Gross Profit]]-orders[[#This Row],[Freight]]</f>
        <v>-105.65</v>
      </c>
    </row>
    <row r="268" spans="1:17" x14ac:dyDescent="0.25">
      <c r="A268">
        <v>10514</v>
      </c>
      <c r="B268" t="s">
        <v>202</v>
      </c>
      <c r="C268">
        <v>3</v>
      </c>
      <c r="D268" s="1">
        <v>34842</v>
      </c>
      <c r="E268" s="1">
        <v>34870</v>
      </c>
      <c r="F268" s="1">
        <v>34866</v>
      </c>
      <c r="G268">
        <v>2</v>
      </c>
      <c r="H268" s="8">
        <v>789.95</v>
      </c>
      <c r="I268" t="s">
        <v>203</v>
      </c>
      <c r="J268" t="s">
        <v>206</v>
      </c>
      <c r="K268" t="s">
        <v>207</v>
      </c>
      <c r="L268" t="s">
        <v>868</v>
      </c>
      <c r="M268" t="s">
        <v>208</v>
      </c>
      <c r="N268" t="s">
        <v>209</v>
      </c>
      <c r="O268" s="8">
        <f>SUMIF(order_details[OrderID],orders[[#This Row],[OrderID]],order_details[Total revenue])</f>
        <v>8623.4500000000007</v>
      </c>
      <c r="P268" s="8">
        <f>SUMIF(order_details[OrderID],orders[[#This Row],[OrderID]],order_details[Gross Profit])</f>
        <v>2002.0500000000002</v>
      </c>
      <c r="Q268" s="8">
        <f>orders[[#This Row],[Total Gross Profit]]-orders[[#This Row],[Freight]]</f>
        <v>1212.1000000000001</v>
      </c>
    </row>
    <row r="269" spans="1:17" x14ac:dyDescent="0.25">
      <c r="A269">
        <v>10515</v>
      </c>
      <c r="B269" t="s">
        <v>546</v>
      </c>
      <c r="C269">
        <v>2</v>
      </c>
      <c r="D269" s="1">
        <v>34843</v>
      </c>
      <c r="E269" s="1">
        <v>34857</v>
      </c>
      <c r="F269" s="1">
        <v>34873</v>
      </c>
      <c r="G269">
        <v>1</v>
      </c>
      <c r="H269" s="8">
        <v>204.47</v>
      </c>
      <c r="I269" t="s">
        <v>547</v>
      </c>
      <c r="J269" t="s">
        <v>549</v>
      </c>
      <c r="K269" t="s">
        <v>550</v>
      </c>
      <c r="L269" t="s">
        <v>868</v>
      </c>
      <c r="M269" t="s">
        <v>551</v>
      </c>
      <c r="N269" t="s">
        <v>47</v>
      </c>
      <c r="O269" s="8">
        <f>SUMIF(order_details[OrderID],orders[[#This Row],[OrderID]],order_details[Total revenue])</f>
        <v>9921.2999999999993</v>
      </c>
      <c r="P269" s="8">
        <f>SUMIF(order_details[OrderID],orders[[#This Row],[OrderID]],order_details[Gross Profit])</f>
        <v>1455.8999999999996</v>
      </c>
      <c r="Q269" s="8">
        <f>orders[[#This Row],[Total Gross Profit]]-orders[[#This Row],[Freight]]</f>
        <v>1251.4299999999996</v>
      </c>
    </row>
    <row r="270" spans="1:17" x14ac:dyDescent="0.25">
      <c r="A270">
        <v>10516</v>
      </c>
      <c r="B270" t="s">
        <v>341</v>
      </c>
      <c r="C270">
        <v>2</v>
      </c>
      <c r="D270" s="1">
        <v>34844</v>
      </c>
      <c r="E270" s="1">
        <v>34872</v>
      </c>
      <c r="F270" s="1">
        <v>34851</v>
      </c>
      <c r="G270">
        <v>3</v>
      </c>
      <c r="H270" s="8">
        <v>62.78</v>
      </c>
      <c r="I270" t="s">
        <v>342</v>
      </c>
      <c r="J270" t="s">
        <v>344</v>
      </c>
      <c r="K270" t="s">
        <v>345</v>
      </c>
      <c r="L270" t="s">
        <v>346</v>
      </c>
      <c r="M270" t="s">
        <v>868</v>
      </c>
      <c r="N270" t="s">
        <v>348</v>
      </c>
      <c r="O270" s="8">
        <f>SUMIF(order_details[OrderID],orders[[#This Row],[OrderID]],order_details[Total revenue])</f>
        <v>2381.0500000000002</v>
      </c>
      <c r="P270" s="8">
        <f>SUMIF(order_details[OrderID],orders[[#This Row],[OrderID]],order_details[Gross Profit])</f>
        <v>319.05</v>
      </c>
      <c r="Q270" s="8">
        <f>orders[[#This Row],[Total Gross Profit]]-orders[[#This Row],[Freight]]</f>
        <v>256.27</v>
      </c>
    </row>
    <row r="271" spans="1:17" x14ac:dyDescent="0.25">
      <c r="A271">
        <v>10517</v>
      </c>
      <c r="B271" t="s">
        <v>474</v>
      </c>
      <c r="C271">
        <v>3</v>
      </c>
      <c r="D271" s="1">
        <v>34844</v>
      </c>
      <c r="E271" s="1">
        <v>34872</v>
      </c>
      <c r="F271" s="1">
        <v>34849</v>
      </c>
      <c r="G271">
        <v>3</v>
      </c>
      <c r="H271" s="8">
        <v>32.07</v>
      </c>
      <c r="I271" t="s">
        <v>475</v>
      </c>
      <c r="J271" t="s">
        <v>477</v>
      </c>
      <c r="K271" t="s">
        <v>70</v>
      </c>
      <c r="L271" t="s">
        <v>868</v>
      </c>
      <c r="M271" t="s">
        <v>478</v>
      </c>
      <c r="N271" t="s">
        <v>72</v>
      </c>
      <c r="O271" s="8">
        <f>SUMIF(order_details[OrderID],orders[[#This Row],[OrderID]],order_details[Total revenue])</f>
        <v>352</v>
      </c>
      <c r="P271" s="8">
        <f>SUMIF(order_details[OrderID],orders[[#This Row],[OrderID]],order_details[Gross Profit])</f>
        <v>84.800000000000011</v>
      </c>
      <c r="Q271" s="8">
        <f>orders[[#This Row],[Total Gross Profit]]-orders[[#This Row],[Freight]]</f>
        <v>52.730000000000011</v>
      </c>
    </row>
    <row r="272" spans="1:17" x14ac:dyDescent="0.25">
      <c r="A272">
        <v>10518</v>
      </c>
      <c r="B272" t="s">
        <v>677</v>
      </c>
      <c r="C272">
        <v>4</v>
      </c>
      <c r="D272" s="1">
        <v>34845</v>
      </c>
      <c r="E272" s="1">
        <v>34859</v>
      </c>
      <c r="F272" s="1">
        <v>34855</v>
      </c>
      <c r="G272">
        <v>2</v>
      </c>
      <c r="H272" s="8">
        <v>218.15</v>
      </c>
      <c r="I272" t="s">
        <v>678</v>
      </c>
      <c r="J272" t="s">
        <v>680</v>
      </c>
      <c r="K272" t="s">
        <v>55</v>
      </c>
      <c r="L272" t="s">
        <v>868</v>
      </c>
      <c r="M272" t="s">
        <v>516</v>
      </c>
      <c r="N272" t="s">
        <v>57</v>
      </c>
      <c r="O272" s="8">
        <f>SUMIF(order_details[OrderID],orders[[#This Row],[OrderID]],order_details[Total revenue])</f>
        <v>4150.05</v>
      </c>
      <c r="P272" s="8">
        <f>SUMIF(order_details[OrderID],orders[[#This Row],[OrderID]],order_details[Gross Profit])</f>
        <v>858.44999999999982</v>
      </c>
      <c r="Q272" s="8">
        <f>orders[[#This Row],[Total Gross Profit]]-orders[[#This Row],[Freight]]</f>
        <v>640.29999999999984</v>
      </c>
    </row>
    <row r="273" spans="1:17" x14ac:dyDescent="0.25">
      <c r="A273">
        <v>10519</v>
      </c>
      <c r="B273" t="s">
        <v>154</v>
      </c>
      <c r="C273">
        <v>6</v>
      </c>
      <c r="D273" s="1">
        <v>34848</v>
      </c>
      <c r="E273" s="1">
        <v>34876</v>
      </c>
      <c r="F273" s="1">
        <v>34851</v>
      </c>
      <c r="G273">
        <v>3</v>
      </c>
      <c r="H273" s="8">
        <v>91.76</v>
      </c>
      <c r="I273" t="s">
        <v>155</v>
      </c>
      <c r="J273" t="s">
        <v>869</v>
      </c>
      <c r="K273" t="s">
        <v>158</v>
      </c>
      <c r="L273" t="s">
        <v>868</v>
      </c>
      <c r="M273" t="s">
        <v>159</v>
      </c>
      <c r="N273" t="s">
        <v>160</v>
      </c>
      <c r="O273" s="8">
        <f>SUMIF(order_details[OrderID],orders[[#This Row],[OrderID]],order_details[Total revenue])</f>
        <v>2314.1999999999998</v>
      </c>
      <c r="P273" s="8">
        <f>SUMIF(order_details[OrderID],orders[[#This Row],[OrderID]],order_details[Gross Profit])</f>
        <v>429.40000000000003</v>
      </c>
      <c r="Q273" s="8">
        <f>orders[[#This Row],[Total Gross Profit]]-orders[[#This Row],[Freight]]</f>
        <v>337.64000000000004</v>
      </c>
    </row>
    <row r="274" spans="1:17" x14ac:dyDescent="0.25">
      <c r="A274">
        <v>10520</v>
      </c>
      <c r="B274" t="s">
        <v>597</v>
      </c>
      <c r="C274">
        <v>7</v>
      </c>
      <c r="D274" s="1">
        <v>34849</v>
      </c>
      <c r="E274" s="1">
        <v>34877</v>
      </c>
      <c r="F274" s="1">
        <v>34851</v>
      </c>
      <c r="G274">
        <v>1</v>
      </c>
      <c r="H274" s="8">
        <v>13.37</v>
      </c>
      <c r="I274" t="s">
        <v>598</v>
      </c>
      <c r="J274" t="s">
        <v>600</v>
      </c>
      <c r="K274" t="s">
        <v>601</v>
      </c>
      <c r="L274" t="s">
        <v>868</v>
      </c>
      <c r="M274" t="s">
        <v>602</v>
      </c>
      <c r="N274" t="s">
        <v>603</v>
      </c>
      <c r="O274" s="8">
        <f>SUMIF(order_details[OrderID],orders[[#This Row],[OrderID]],order_details[Total revenue])</f>
        <v>200</v>
      </c>
      <c r="P274" s="8">
        <f>SUMIF(order_details[OrderID],orders[[#This Row],[OrderID]],order_details[Gross Profit])</f>
        <v>40.199999999999989</v>
      </c>
      <c r="Q274" s="8">
        <f>orders[[#This Row],[Total Gross Profit]]-orders[[#This Row],[Freight]]</f>
        <v>26.829999999999991</v>
      </c>
    </row>
    <row r="275" spans="1:17" x14ac:dyDescent="0.25">
      <c r="A275">
        <v>10521</v>
      </c>
      <c r="B275" t="s">
        <v>137</v>
      </c>
      <c r="C275">
        <v>8</v>
      </c>
      <c r="D275" s="1">
        <v>34849</v>
      </c>
      <c r="E275" s="1">
        <v>34877</v>
      </c>
      <c r="F275" s="1">
        <v>34852</v>
      </c>
      <c r="G275">
        <v>2</v>
      </c>
      <c r="H275" s="8">
        <v>17.22</v>
      </c>
      <c r="I275" t="s">
        <v>138</v>
      </c>
      <c r="J275" t="s">
        <v>141</v>
      </c>
      <c r="K275" t="s">
        <v>142</v>
      </c>
      <c r="L275" t="s">
        <v>868</v>
      </c>
      <c r="M275" t="s">
        <v>143</v>
      </c>
      <c r="N275" t="s">
        <v>144</v>
      </c>
      <c r="O275" s="8">
        <f>SUMIF(order_details[OrderID],orders[[#This Row],[OrderID]],order_details[Total revenue])</f>
        <v>225.5</v>
      </c>
      <c r="P275" s="8">
        <f>SUMIF(order_details[OrderID],orders[[#This Row],[OrderID]],order_details[Gross Profit])</f>
        <v>57.3</v>
      </c>
      <c r="Q275" s="8">
        <f>orders[[#This Row],[Total Gross Profit]]-orders[[#This Row],[Freight]]</f>
        <v>40.08</v>
      </c>
    </row>
    <row r="276" spans="1:17" x14ac:dyDescent="0.25">
      <c r="A276">
        <v>10522</v>
      </c>
      <c r="B276" t="s">
        <v>399</v>
      </c>
      <c r="C276">
        <v>4</v>
      </c>
      <c r="D276" s="1">
        <v>34850</v>
      </c>
      <c r="E276" s="1">
        <v>34878</v>
      </c>
      <c r="F276" s="1">
        <v>34856</v>
      </c>
      <c r="G276">
        <v>1</v>
      </c>
      <c r="H276" s="8">
        <v>45.33</v>
      </c>
      <c r="I276" t="s">
        <v>400</v>
      </c>
      <c r="J276" t="s">
        <v>402</v>
      </c>
      <c r="K276" t="s">
        <v>403</v>
      </c>
      <c r="L276" t="s">
        <v>868</v>
      </c>
      <c r="M276" t="s">
        <v>404</v>
      </c>
      <c r="N276" t="s">
        <v>47</v>
      </c>
      <c r="O276" s="8">
        <f>SUMIF(order_details[OrderID],orders[[#This Row],[OrderID]],order_details[Total revenue])</f>
        <v>2318.2399999999998</v>
      </c>
      <c r="P276" s="8">
        <f>SUMIF(order_details[OrderID],orders[[#This Row],[OrderID]],order_details[Gross Profit])</f>
        <v>346.34000000000003</v>
      </c>
      <c r="Q276" s="8">
        <f>orders[[#This Row],[Total Gross Profit]]-orders[[#This Row],[Freight]]</f>
        <v>301.01000000000005</v>
      </c>
    </row>
    <row r="277" spans="1:17" x14ac:dyDescent="0.25">
      <c r="A277">
        <v>10523</v>
      </c>
      <c r="B277" t="s">
        <v>614</v>
      </c>
      <c r="C277">
        <v>7</v>
      </c>
      <c r="D277" s="1">
        <v>34851</v>
      </c>
      <c r="E277" s="1">
        <v>34879</v>
      </c>
      <c r="F277" s="1">
        <v>34880</v>
      </c>
      <c r="G277">
        <v>2</v>
      </c>
      <c r="H277" s="8">
        <v>77.63</v>
      </c>
      <c r="I277" t="s">
        <v>615</v>
      </c>
      <c r="J277" t="s">
        <v>617</v>
      </c>
      <c r="K277" t="s">
        <v>70</v>
      </c>
      <c r="L277" t="s">
        <v>868</v>
      </c>
      <c r="M277" t="s">
        <v>618</v>
      </c>
      <c r="N277" t="s">
        <v>72</v>
      </c>
      <c r="O277" s="8">
        <f>SUMIF(order_details[OrderID],orders[[#This Row],[OrderID]],order_details[Total revenue])</f>
        <v>2444.31</v>
      </c>
      <c r="P277" s="8">
        <f>SUMIF(order_details[OrderID],orders[[#This Row],[OrderID]],order_details[Gross Profit])</f>
        <v>271.71000000000021</v>
      </c>
      <c r="Q277" s="8">
        <f>orders[[#This Row],[Total Gross Profit]]-orders[[#This Row],[Freight]]</f>
        <v>194.08000000000021</v>
      </c>
    </row>
    <row r="278" spans="1:17" x14ac:dyDescent="0.25">
      <c r="A278">
        <v>10524</v>
      </c>
      <c r="B278" t="s">
        <v>75</v>
      </c>
      <c r="C278">
        <v>1</v>
      </c>
      <c r="D278" s="1">
        <v>34851</v>
      </c>
      <c r="E278" s="1">
        <v>34879</v>
      </c>
      <c r="F278" s="1">
        <v>34857</v>
      </c>
      <c r="G278">
        <v>2</v>
      </c>
      <c r="H278" s="8">
        <v>244.79</v>
      </c>
      <c r="I278" t="s">
        <v>76</v>
      </c>
      <c r="J278" t="s">
        <v>79</v>
      </c>
      <c r="K278" t="s">
        <v>80</v>
      </c>
      <c r="L278" t="s">
        <v>868</v>
      </c>
      <c r="M278" t="s">
        <v>81</v>
      </c>
      <c r="N278" t="s">
        <v>82</v>
      </c>
      <c r="O278" s="8">
        <f>SUMIF(order_details[OrderID],orders[[#This Row],[OrderID]],order_details[Total revenue])</f>
        <v>3192.65</v>
      </c>
      <c r="P278" s="8">
        <f>SUMIF(order_details[OrderID],orders[[#This Row],[OrderID]],order_details[Gross Profit])</f>
        <v>639.55000000000018</v>
      </c>
      <c r="Q278" s="8">
        <f>orders[[#This Row],[Total Gross Profit]]-orders[[#This Row],[Freight]]</f>
        <v>394.76000000000022</v>
      </c>
    </row>
    <row r="279" spans="1:17" x14ac:dyDescent="0.25">
      <c r="A279">
        <v>10525</v>
      </c>
      <c r="B279" t="s">
        <v>112</v>
      </c>
      <c r="C279">
        <v>1</v>
      </c>
      <c r="D279" s="1">
        <v>34852</v>
      </c>
      <c r="E279" s="1">
        <v>34880</v>
      </c>
      <c r="F279" s="1">
        <v>34873</v>
      </c>
      <c r="G279">
        <v>2</v>
      </c>
      <c r="H279" s="8">
        <v>11.06</v>
      </c>
      <c r="I279" t="s">
        <v>113</v>
      </c>
      <c r="J279" t="s">
        <v>115</v>
      </c>
      <c r="K279" t="s">
        <v>116</v>
      </c>
      <c r="L279" t="s">
        <v>868</v>
      </c>
      <c r="M279" t="s">
        <v>117</v>
      </c>
      <c r="N279" t="s">
        <v>100</v>
      </c>
      <c r="O279" s="8">
        <f>SUMIF(order_details[OrderID],orders[[#This Row],[OrderID]],order_details[Total revenue])</f>
        <v>818.4</v>
      </c>
      <c r="P279" s="8">
        <f>SUMIF(order_details[OrderID],orders[[#This Row],[OrderID]],order_details[Gross Profit])</f>
        <v>141.90000000000003</v>
      </c>
      <c r="Q279" s="8">
        <f>orders[[#This Row],[Total Gross Profit]]-orders[[#This Row],[Freight]]</f>
        <v>130.84000000000003</v>
      </c>
    </row>
    <row r="280" spans="1:17" x14ac:dyDescent="0.25">
      <c r="A280">
        <v>10526</v>
      </c>
      <c r="B280" t="s">
        <v>729</v>
      </c>
      <c r="C280">
        <v>4</v>
      </c>
      <c r="D280" s="1">
        <v>34855</v>
      </c>
      <c r="E280" s="1">
        <v>34883</v>
      </c>
      <c r="F280" s="1">
        <v>34865</v>
      </c>
      <c r="G280">
        <v>2</v>
      </c>
      <c r="H280" s="8">
        <v>58.59</v>
      </c>
      <c r="I280" t="s">
        <v>730</v>
      </c>
      <c r="J280" t="s">
        <v>732</v>
      </c>
      <c r="K280" t="s">
        <v>733</v>
      </c>
      <c r="L280" t="s">
        <v>868</v>
      </c>
      <c r="M280" t="s">
        <v>734</v>
      </c>
      <c r="N280" t="s">
        <v>735</v>
      </c>
      <c r="O280" s="8">
        <f>SUMIF(order_details[OrderID],orders[[#This Row],[OrderID]],order_details[Total revenue])</f>
        <v>1151.4000000000001</v>
      </c>
      <c r="P280" s="8">
        <f>SUMIF(order_details[OrderID],orders[[#This Row],[OrderID]],order_details[Gross Profit])</f>
        <v>76.199999999999946</v>
      </c>
      <c r="Q280" s="8">
        <f>orders[[#This Row],[Total Gross Profit]]-orders[[#This Row],[Freight]]</f>
        <v>17.609999999999943</v>
      </c>
    </row>
    <row r="281" spans="1:17" x14ac:dyDescent="0.25">
      <c r="A281">
        <v>10527</v>
      </c>
      <c r="B281" t="s">
        <v>546</v>
      </c>
      <c r="C281">
        <v>7</v>
      </c>
      <c r="D281" s="1">
        <v>34855</v>
      </c>
      <c r="E281" s="1">
        <v>34883</v>
      </c>
      <c r="F281" s="1">
        <v>34857</v>
      </c>
      <c r="G281">
        <v>1</v>
      </c>
      <c r="H281" s="8">
        <v>41.9</v>
      </c>
      <c r="I281" t="s">
        <v>547</v>
      </c>
      <c r="J281" t="s">
        <v>549</v>
      </c>
      <c r="K281" t="s">
        <v>550</v>
      </c>
      <c r="L281" t="s">
        <v>868</v>
      </c>
      <c r="M281" t="s">
        <v>551</v>
      </c>
      <c r="N281" t="s">
        <v>47</v>
      </c>
      <c r="O281" s="8">
        <f>SUMIF(order_details[OrderID],orders[[#This Row],[OrderID]],order_details[Total revenue])</f>
        <v>1503</v>
      </c>
      <c r="P281" s="8">
        <f>SUMIF(order_details[OrderID],orders[[#This Row],[OrderID]],order_details[Gross Profit])</f>
        <v>167.00000000000003</v>
      </c>
      <c r="Q281" s="8">
        <f>orders[[#This Row],[Total Gross Profit]]-orders[[#This Row],[Freight]]</f>
        <v>125.10000000000002</v>
      </c>
    </row>
    <row r="282" spans="1:17" x14ac:dyDescent="0.25">
      <c r="A282">
        <v>10528</v>
      </c>
      <c r="B282" t="s">
        <v>296</v>
      </c>
      <c r="C282">
        <v>6</v>
      </c>
      <c r="D282" s="1">
        <v>34856</v>
      </c>
      <c r="E282" s="1">
        <v>34870</v>
      </c>
      <c r="F282" s="1">
        <v>34859</v>
      </c>
      <c r="G282">
        <v>2</v>
      </c>
      <c r="H282" s="8">
        <v>3.35</v>
      </c>
      <c r="I282" t="s">
        <v>297</v>
      </c>
      <c r="J282" t="s">
        <v>299</v>
      </c>
      <c r="K282" t="s">
        <v>300</v>
      </c>
      <c r="L282" t="s">
        <v>301</v>
      </c>
      <c r="M282" t="s">
        <v>302</v>
      </c>
      <c r="N282" t="s">
        <v>303</v>
      </c>
      <c r="O282" s="8">
        <f>SUMIF(order_details[OrderID],orders[[#This Row],[OrderID]],order_details[Total revenue])</f>
        <v>392.2</v>
      </c>
      <c r="P282" s="8">
        <f>SUMIF(order_details[OrderID],orders[[#This Row],[OrderID]],order_details[Gross Profit])</f>
        <v>96.599999999999966</v>
      </c>
      <c r="Q282" s="8">
        <f>orders[[#This Row],[Total Gross Profit]]-orders[[#This Row],[Freight]]</f>
        <v>93.249999999999972</v>
      </c>
    </row>
    <row r="283" spans="1:17" x14ac:dyDescent="0.25">
      <c r="A283">
        <v>10529</v>
      </c>
      <c r="B283" t="s">
        <v>449</v>
      </c>
      <c r="C283">
        <v>5</v>
      </c>
      <c r="D283" s="1">
        <v>34857</v>
      </c>
      <c r="E283" s="1">
        <v>34885</v>
      </c>
      <c r="F283" s="1">
        <v>34859</v>
      </c>
      <c r="G283">
        <v>2</v>
      </c>
      <c r="H283" s="8">
        <v>66.69</v>
      </c>
      <c r="I283" t="s">
        <v>450</v>
      </c>
      <c r="J283" t="s">
        <v>452</v>
      </c>
      <c r="K283" t="s">
        <v>453</v>
      </c>
      <c r="L283" t="s">
        <v>868</v>
      </c>
      <c r="M283" t="s">
        <v>454</v>
      </c>
      <c r="N283" t="s">
        <v>455</v>
      </c>
      <c r="O283" s="8">
        <f>SUMIF(order_details[OrderID],orders[[#This Row],[OrderID]],order_details[Total revenue])</f>
        <v>946</v>
      </c>
      <c r="P283" s="8">
        <f>SUMIF(order_details[OrderID],orders[[#This Row],[OrderID]],order_details[Gross Profit])</f>
        <v>229.20000000000002</v>
      </c>
      <c r="Q283" s="8">
        <f>orders[[#This Row],[Total Gross Profit]]-orders[[#This Row],[Freight]]</f>
        <v>162.51000000000002</v>
      </c>
    </row>
    <row r="284" spans="1:17" x14ac:dyDescent="0.25">
      <c r="A284">
        <v>10530</v>
      </c>
      <c r="B284" t="s">
        <v>519</v>
      </c>
      <c r="C284">
        <v>3</v>
      </c>
      <c r="D284" s="1">
        <v>34858</v>
      </c>
      <c r="E284" s="1">
        <v>34886</v>
      </c>
      <c r="F284" s="1">
        <v>34862</v>
      </c>
      <c r="G284">
        <v>2</v>
      </c>
      <c r="H284" s="8">
        <v>339.22</v>
      </c>
      <c r="I284" t="s">
        <v>520</v>
      </c>
      <c r="J284" t="s">
        <v>522</v>
      </c>
      <c r="K284" t="s">
        <v>523</v>
      </c>
      <c r="L284" t="s">
        <v>868</v>
      </c>
      <c r="M284" t="s">
        <v>524</v>
      </c>
      <c r="N284" t="s">
        <v>209</v>
      </c>
      <c r="O284" s="8">
        <f>SUMIF(order_details[OrderID],orders[[#This Row],[OrderID]],order_details[Total revenue])</f>
        <v>4180</v>
      </c>
      <c r="P284" s="8">
        <f>SUMIF(order_details[OrderID],orders[[#This Row],[OrderID]],order_details[Gross Profit])</f>
        <v>836</v>
      </c>
      <c r="Q284" s="8">
        <f>orders[[#This Row],[Total Gross Profit]]-orders[[#This Row],[Freight]]</f>
        <v>496.78</v>
      </c>
    </row>
    <row r="285" spans="1:17" x14ac:dyDescent="0.25">
      <c r="A285">
        <v>10531</v>
      </c>
      <c r="B285" t="s">
        <v>481</v>
      </c>
      <c r="C285">
        <v>7</v>
      </c>
      <c r="D285" s="1">
        <v>34858</v>
      </c>
      <c r="E285" s="1">
        <v>34886</v>
      </c>
      <c r="F285" s="1">
        <v>34869</v>
      </c>
      <c r="G285">
        <v>1</v>
      </c>
      <c r="H285" s="8">
        <v>8.1199999999999992</v>
      </c>
      <c r="I285" t="s">
        <v>482</v>
      </c>
      <c r="J285" t="s">
        <v>484</v>
      </c>
      <c r="K285" t="s">
        <v>142</v>
      </c>
      <c r="L285" t="s">
        <v>868</v>
      </c>
      <c r="M285" t="s">
        <v>143</v>
      </c>
      <c r="N285" t="s">
        <v>144</v>
      </c>
      <c r="O285" s="8">
        <f>SUMIF(order_details[OrderID],orders[[#This Row],[OrderID]],order_details[Total revenue])</f>
        <v>110</v>
      </c>
      <c r="P285" s="8">
        <f>SUMIF(order_details[OrderID],orders[[#This Row],[OrderID]],order_details[Gross Profit])</f>
        <v>22</v>
      </c>
      <c r="Q285" s="8">
        <f>orders[[#This Row],[Total Gross Profit]]-orders[[#This Row],[Freight]]</f>
        <v>13.88</v>
      </c>
    </row>
    <row r="286" spans="1:17" x14ac:dyDescent="0.25">
      <c r="A286">
        <v>10532</v>
      </c>
      <c r="B286" t="s">
        <v>195</v>
      </c>
      <c r="C286">
        <v>7</v>
      </c>
      <c r="D286" s="1">
        <v>34859</v>
      </c>
      <c r="E286" s="1">
        <v>34887</v>
      </c>
      <c r="F286" s="1">
        <v>34862</v>
      </c>
      <c r="G286">
        <v>3</v>
      </c>
      <c r="H286" s="8">
        <v>74.459999999999994</v>
      </c>
      <c r="I286" t="s">
        <v>196</v>
      </c>
      <c r="J286" t="s">
        <v>198</v>
      </c>
      <c r="K286" t="s">
        <v>70</v>
      </c>
      <c r="L286" t="s">
        <v>868</v>
      </c>
      <c r="M286" t="s">
        <v>199</v>
      </c>
      <c r="N286" t="s">
        <v>72</v>
      </c>
      <c r="O286" s="8">
        <f>SUMIF(order_details[OrderID],orders[[#This Row],[OrderID]],order_details[Total revenue])</f>
        <v>796.35</v>
      </c>
      <c r="P286" s="8">
        <f>SUMIF(order_details[OrderID],orders[[#This Row],[OrderID]],order_details[Gross Profit])</f>
        <v>159.45000000000005</v>
      </c>
      <c r="Q286" s="8">
        <f>orders[[#This Row],[Total Gross Profit]]-orders[[#This Row],[Freight]]</f>
        <v>84.990000000000052</v>
      </c>
    </row>
    <row r="287" spans="1:17" x14ac:dyDescent="0.25">
      <c r="A287">
        <v>10533</v>
      </c>
      <c r="B287" t="s">
        <v>235</v>
      </c>
      <c r="C287">
        <v>8</v>
      </c>
      <c r="D287" s="1">
        <v>34862</v>
      </c>
      <c r="E287" s="1">
        <v>34890</v>
      </c>
      <c r="F287" s="1">
        <v>34872</v>
      </c>
      <c r="G287">
        <v>1</v>
      </c>
      <c r="H287" s="8">
        <v>188.04</v>
      </c>
      <c r="I287" t="s">
        <v>236</v>
      </c>
      <c r="J287" t="s">
        <v>238</v>
      </c>
      <c r="K287" t="s">
        <v>239</v>
      </c>
      <c r="L287" t="s">
        <v>868</v>
      </c>
      <c r="M287" t="s">
        <v>240</v>
      </c>
      <c r="N287" t="s">
        <v>82</v>
      </c>
      <c r="O287" s="8">
        <f>SUMIF(order_details[OrderID],orders[[#This Row],[OrderID]],order_details[Total revenue])</f>
        <v>2222.1999999999998</v>
      </c>
      <c r="P287" s="8">
        <f>SUMIF(order_details[OrderID],orders[[#This Row],[OrderID]],order_details[Gross Profit])</f>
        <v>444.5999999999998</v>
      </c>
      <c r="Q287" s="8">
        <f>orders[[#This Row],[Total Gross Profit]]-orders[[#This Row],[Freight]]</f>
        <v>256.55999999999983</v>
      </c>
    </row>
    <row r="288" spans="1:17" x14ac:dyDescent="0.25">
      <c r="A288">
        <v>10534</v>
      </c>
      <c r="B288" t="s">
        <v>399</v>
      </c>
      <c r="C288">
        <v>8</v>
      </c>
      <c r="D288" s="1">
        <v>34862</v>
      </c>
      <c r="E288" s="1">
        <v>34890</v>
      </c>
      <c r="F288" s="1">
        <v>34864</v>
      </c>
      <c r="G288">
        <v>2</v>
      </c>
      <c r="H288" s="8">
        <v>27.94</v>
      </c>
      <c r="I288" t="s">
        <v>400</v>
      </c>
      <c r="J288" t="s">
        <v>402</v>
      </c>
      <c r="K288" t="s">
        <v>403</v>
      </c>
      <c r="L288" t="s">
        <v>868</v>
      </c>
      <c r="M288" t="s">
        <v>404</v>
      </c>
      <c r="N288" t="s">
        <v>47</v>
      </c>
      <c r="O288" s="8">
        <f>SUMIF(order_details[OrderID],orders[[#This Row],[OrderID]],order_details[Total revenue])</f>
        <v>465.70000000000005</v>
      </c>
      <c r="P288" s="8">
        <f>SUMIF(order_details[OrderID],orders[[#This Row],[OrderID]],order_details[Gross Profit])</f>
        <v>52.700000000000017</v>
      </c>
      <c r="Q288" s="8">
        <f>orders[[#This Row],[Total Gross Profit]]-orders[[#This Row],[Freight]]</f>
        <v>24.760000000000016</v>
      </c>
    </row>
    <row r="289" spans="1:17" x14ac:dyDescent="0.25">
      <c r="A289">
        <v>10535</v>
      </c>
      <c r="B289" t="s">
        <v>60</v>
      </c>
      <c r="C289">
        <v>4</v>
      </c>
      <c r="D289" s="1">
        <v>34863</v>
      </c>
      <c r="E289" s="1">
        <v>34891</v>
      </c>
      <c r="F289" s="1">
        <v>34871</v>
      </c>
      <c r="G289">
        <v>1</v>
      </c>
      <c r="H289" s="8">
        <v>15.64</v>
      </c>
      <c r="I289" t="s">
        <v>61</v>
      </c>
      <c r="J289" t="s">
        <v>63</v>
      </c>
      <c r="K289" t="s">
        <v>55</v>
      </c>
      <c r="L289" t="s">
        <v>868</v>
      </c>
      <c r="M289" t="s">
        <v>64</v>
      </c>
      <c r="N289" t="s">
        <v>57</v>
      </c>
      <c r="O289" s="8">
        <f>SUMIF(order_details[OrderID],orders[[#This Row],[OrderID]],order_details[Total revenue])</f>
        <v>1940.85</v>
      </c>
      <c r="P289" s="8">
        <f>SUMIF(order_details[OrderID],orders[[#This Row],[OrderID]],order_details[Gross Profit])</f>
        <v>565.85</v>
      </c>
      <c r="Q289" s="8">
        <f>orders[[#This Row],[Total Gross Profit]]-orders[[#This Row],[Freight]]</f>
        <v>550.21</v>
      </c>
    </row>
    <row r="290" spans="1:17" x14ac:dyDescent="0.25">
      <c r="A290">
        <v>10536</v>
      </c>
      <c r="B290" t="s">
        <v>399</v>
      </c>
      <c r="C290">
        <v>3</v>
      </c>
      <c r="D290" s="1">
        <v>34864</v>
      </c>
      <c r="E290" s="1">
        <v>34892</v>
      </c>
      <c r="F290" s="1">
        <v>34887</v>
      </c>
      <c r="G290">
        <v>2</v>
      </c>
      <c r="H290" s="8">
        <v>58.88</v>
      </c>
      <c r="I290" t="s">
        <v>400</v>
      </c>
      <c r="J290" t="s">
        <v>402</v>
      </c>
      <c r="K290" t="s">
        <v>403</v>
      </c>
      <c r="L290" t="s">
        <v>868</v>
      </c>
      <c r="M290" t="s">
        <v>404</v>
      </c>
      <c r="N290" t="s">
        <v>47</v>
      </c>
      <c r="O290" s="8">
        <f>SUMIF(order_details[OrderID],orders[[#This Row],[OrderID]],order_details[Total revenue])</f>
        <v>1645</v>
      </c>
      <c r="P290" s="8">
        <f>SUMIF(order_details[OrderID],orders[[#This Row],[OrderID]],order_details[Gross Profit])</f>
        <v>17.000000000000057</v>
      </c>
      <c r="Q290" s="8">
        <f>orders[[#This Row],[Total Gross Profit]]-orders[[#This Row],[Freight]]</f>
        <v>-41.879999999999946</v>
      </c>
    </row>
    <row r="291" spans="1:17" x14ac:dyDescent="0.25">
      <c r="A291">
        <v>10537</v>
      </c>
      <c r="B291" t="s">
        <v>583</v>
      </c>
      <c r="C291">
        <v>1</v>
      </c>
      <c r="D291" s="1">
        <v>34864</v>
      </c>
      <c r="E291" s="1">
        <v>34878</v>
      </c>
      <c r="F291" s="1">
        <v>34869</v>
      </c>
      <c r="G291">
        <v>1</v>
      </c>
      <c r="H291" s="8">
        <v>78.849999999999994</v>
      </c>
      <c r="I291" t="s">
        <v>584</v>
      </c>
      <c r="J291" t="s">
        <v>870</v>
      </c>
      <c r="K291" t="s">
        <v>587</v>
      </c>
      <c r="L291" t="s">
        <v>868</v>
      </c>
      <c r="M291" t="s">
        <v>871</v>
      </c>
      <c r="N291" t="s">
        <v>160</v>
      </c>
      <c r="O291" s="8">
        <f>SUMIF(order_details[OrderID],orders[[#This Row],[OrderID]],order_details[Total revenue])</f>
        <v>1823.8</v>
      </c>
      <c r="P291" s="8">
        <f>SUMIF(order_details[OrderID],orders[[#This Row],[OrderID]],order_details[Gross Profit])</f>
        <v>447.19999999999993</v>
      </c>
      <c r="Q291" s="8">
        <f>orders[[#This Row],[Total Gross Profit]]-orders[[#This Row],[Freight]]</f>
        <v>368.34999999999991</v>
      </c>
    </row>
    <row r="292" spans="1:17" x14ac:dyDescent="0.25">
      <c r="A292">
        <v>10538</v>
      </c>
      <c r="B292" t="s">
        <v>131</v>
      </c>
      <c r="C292">
        <v>9</v>
      </c>
      <c r="D292" s="1">
        <v>34865</v>
      </c>
      <c r="E292" s="1">
        <v>34893</v>
      </c>
      <c r="F292" s="1">
        <v>34866</v>
      </c>
      <c r="G292">
        <v>3</v>
      </c>
      <c r="H292" s="8">
        <v>4.87</v>
      </c>
      <c r="I292" t="s">
        <v>132</v>
      </c>
      <c r="J292" t="s">
        <v>134</v>
      </c>
      <c r="K292" t="s">
        <v>70</v>
      </c>
      <c r="L292" t="s">
        <v>868</v>
      </c>
      <c r="M292" t="s">
        <v>135</v>
      </c>
      <c r="N292" t="s">
        <v>72</v>
      </c>
      <c r="O292" s="8">
        <f>SUMIF(order_details[OrderID],orders[[#This Row],[OrderID]],order_details[Total revenue])</f>
        <v>139.80000000000001</v>
      </c>
      <c r="P292" s="8">
        <f>SUMIF(order_details[OrderID],orders[[#This Row],[OrderID]],order_details[Gross Profit])</f>
        <v>44.8</v>
      </c>
      <c r="Q292" s="8">
        <f>orders[[#This Row],[Total Gross Profit]]-orders[[#This Row],[Freight]]</f>
        <v>39.93</v>
      </c>
    </row>
    <row r="293" spans="1:17" x14ac:dyDescent="0.25">
      <c r="A293">
        <v>10539</v>
      </c>
      <c r="B293" t="s">
        <v>131</v>
      </c>
      <c r="C293">
        <v>6</v>
      </c>
      <c r="D293" s="1">
        <v>34866</v>
      </c>
      <c r="E293" s="1">
        <v>34894</v>
      </c>
      <c r="F293" s="1">
        <v>34873</v>
      </c>
      <c r="G293">
        <v>3</v>
      </c>
      <c r="H293" s="8">
        <v>12.36</v>
      </c>
      <c r="I293" t="s">
        <v>132</v>
      </c>
      <c r="J293" t="s">
        <v>134</v>
      </c>
      <c r="K293" t="s">
        <v>70</v>
      </c>
      <c r="L293" t="s">
        <v>868</v>
      </c>
      <c r="M293" t="s">
        <v>135</v>
      </c>
      <c r="N293" t="s">
        <v>72</v>
      </c>
      <c r="O293" s="8">
        <f>SUMIF(order_details[OrderID],orders[[#This Row],[OrderID]],order_details[Total revenue])</f>
        <v>355.5</v>
      </c>
      <c r="P293" s="8">
        <f>SUMIF(order_details[OrderID],orders[[#This Row],[OrderID]],order_details[Gross Profit])</f>
        <v>71.099999999999994</v>
      </c>
      <c r="Q293" s="8">
        <f>orders[[#This Row],[Total Gross Profit]]-orders[[#This Row],[Freight]]</f>
        <v>58.739999999999995</v>
      </c>
    </row>
    <row r="294" spans="1:17" x14ac:dyDescent="0.25">
      <c r="A294">
        <v>10540</v>
      </c>
      <c r="B294" t="s">
        <v>546</v>
      </c>
      <c r="C294">
        <v>3</v>
      </c>
      <c r="D294" s="1">
        <v>34869</v>
      </c>
      <c r="E294" s="1">
        <v>34897</v>
      </c>
      <c r="F294" s="1">
        <v>34894</v>
      </c>
      <c r="G294">
        <v>3</v>
      </c>
      <c r="H294" s="8">
        <v>1007.64</v>
      </c>
      <c r="I294" t="s">
        <v>547</v>
      </c>
      <c r="J294" t="s">
        <v>549</v>
      </c>
      <c r="K294" t="s">
        <v>550</v>
      </c>
      <c r="L294" t="s">
        <v>868</v>
      </c>
      <c r="M294" t="s">
        <v>551</v>
      </c>
      <c r="N294" t="s">
        <v>47</v>
      </c>
      <c r="O294" s="8">
        <f>SUMIF(order_details[OrderID],orders[[#This Row],[OrderID]],order_details[Total revenue])</f>
        <v>10191.700000000001</v>
      </c>
      <c r="P294" s="8">
        <f>SUMIF(order_details[OrderID],orders[[#This Row],[OrderID]],order_details[Gross Profit])</f>
        <v>2111.6999999999998</v>
      </c>
      <c r="Q294" s="8">
        <f>orders[[#This Row],[Total Gross Profit]]-orders[[#This Row],[Freight]]</f>
        <v>1104.06</v>
      </c>
    </row>
    <row r="295" spans="1:17" x14ac:dyDescent="0.25">
      <c r="A295">
        <v>10541</v>
      </c>
      <c r="B295" t="s">
        <v>315</v>
      </c>
      <c r="C295">
        <v>2</v>
      </c>
      <c r="D295" s="1">
        <v>34869</v>
      </c>
      <c r="E295" s="1">
        <v>34897</v>
      </c>
      <c r="F295" s="1">
        <v>34879</v>
      </c>
      <c r="G295">
        <v>1</v>
      </c>
      <c r="H295" s="8">
        <v>68.650000000000006</v>
      </c>
      <c r="I295" t="s">
        <v>316</v>
      </c>
      <c r="J295" t="s">
        <v>318</v>
      </c>
      <c r="K295" t="s">
        <v>319</v>
      </c>
      <c r="L295" t="s">
        <v>320</v>
      </c>
      <c r="M295" t="s">
        <v>321</v>
      </c>
      <c r="N295" t="s">
        <v>170</v>
      </c>
      <c r="O295" s="8">
        <f>SUMIF(order_details[OrderID],orders[[#This Row],[OrderID]],order_details[Total revenue])</f>
        <v>1946.52</v>
      </c>
      <c r="P295" s="8">
        <f>SUMIF(order_details[OrderID],orders[[#This Row],[OrderID]],order_details[Gross Profit])</f>
        <v>469.71999999999997</v>
      </c>
      <c r="Q295" s="8">
        <f>orders[[#This Row],[Total Gross Profit]]-orders[[#This Row],[Freight]]</f>
        <v>401.06999999999994</v>
      </c>
    </row>
    <row r="296" spans="1:17" x14ac:dyDescent="0.25">
      <c r="A296">
        <v>10542</v>
      </c>
      <c r="B296" t="s">
        <v>359</v>
      </c>
      <c r="C296">
        <v>1</v>
      </c>
      <c r="D296" s="1">
        <v>34870</v>
      </c>
      <c r="E296" s="1">
        <v>34898</v>
      </c>
      <c r="F296" s="1">
        <v>34876</v>
      </c>
      <c r="G296">
        <v>3</v>
      </c>
      <c r="H296" s="8">
        <v>10.95</v>
      </c>
      <c r="I296" t="s">
        <v>360</v>
      </c>
      <c r="J296" t="s">
        <v>362</v>
      </c>
      <c r="K296" t="s">
        <v>363</v>
      </c>
      <c r="L296" t="s">
        <v>868</v>
      </c>
      <c r="M296" t="s">
        <v>364</v>
      </c>
      <c r="N296" t="s">
        <v>47</v>
      </c>
      <c r="O296" s="8">
        <f>SUMIF(order_details[OrderID],orders[[#This Row],[OrderID]],order_details[Total revenue])</f>
        <v>469.11</v>
      </c>
      <c r="P296" s="8">
        <f>SUMIF(order_details[OrderID],orders[[#This Row],[OrderID]],order_details[Gross Profit])</f>
        <v>180.50999999999996</v>
      </c>
      <c r="Q296" s="8">
        <f>orders[[#This Row],[Total Gross Profit]]-orders[[#This Row],[Freight]]</f>
        <v>169.55999999999997</v>
      </c>
    </row>
    <row r="297" spans="1:17" x14ac:dyDescent="0.25">
      <c r="A297">
        <v>10543</v>
      </c>
      <c r="B297" t="s">
        <v>415</v>
      </c>
      <c r="C297">
        <v>8</v>
      </c>
      <c r="D297" s="1">
        <v>34871</v>
      </c>
      <c r="E297" s="1">
        <v>34899</v>
      </c>
      <c r="F297" s="1">
        <v>34873</v>
      </c>
      <c r="G297">
        <v>2</v>
      </c>
      <c r="H297" s="8">
        <v>48.17</v>
      </c>
      <c r="I297" t="s">
        <v>416</v>
      </c>
      <c r="J297" t="s">
        <v>418</v>
      </c>
      <c r="K297" t="s">
        <v>419</v>
      </c>
      <c r="L297" t="s">
        <v>420</v>
      </c>
      <c r="M297" t="s">
        <v>421</v>
      </c>
      <c r="N297" t="s">
        <v>312</v>
      </c>
      <c r="O297" s="8">
        <f>SUMIF(order_details[OrderID],orders[[#This Row],[OrderID]],order_details[Total revenue])</f>
        <v>1504.5</v>
      </c>
      <c r="P297" s="8">
        <f>SUMIF(order_details[OrderID],orders[[#This Row],[OrderID]],order_details[Gross Profit])</f>
        <v>88.499999999999915</v>
      </c>
      <c r="Q297" s="8">
        <f>orders[[#This Row],[Total Gross Profit]]-orders[[#This Row],[Freight]]</f>
        <v>40.329999999999913</v>
      </c>
    </row>
    <row r="298" spans="1:17" x14ac:dyDescent="0.25">
      <c r="A298">
        <v>10544</v>
      </c>
      <c r="B298" t="s">
        <v>433</v>
      </c>
      <c r="C298">
        <v>4</v>
      </c>
      <c r="D298" s="1">
        <v>34871</v>
      </c>
      <c r="E298" s="1">
        <v>34899</v>
      </c>
      <c r="F298" s="1">
        <v>34880</v>
      </c>
      <c r="G298">
        <v>1</v>
      </c>
      <c r="H298" s="8">
        <v>24.91</v>
      </c>
      <c r="I298" t="s">
        <v>434</v>
      </c>
      <c r="J298" t="s">
        <v>436</v>
      </c>
      <c r="K298" t="s">
        <v>437</v>
      </c>
      <c r="L298" t="s">
        <v>301</v>
      </c>
      <c r="M298" t="s">
        <v>438</v>
      </c>
      <c r="N298" t="s">
        <v>303</v>
      </c>
      <c r="O298" s="8">
        <f>SUMIF(order_details[OrderID],orders[[#This Row],[OrderID]],order_details[Total revenue])</f>
        <v>417.2</v>
      </c>
      <c r="P298" s="8">
        <f>SUMIF(order_details[OrderID],orders[[#This Row],[OrderID]],order_details[Gross Profit])</f>
        <v>93.800000000000011</v>
      </c>
      <c r="Q298" s="8">
        <f>orders[[#This Row],[Total Gross Profit]]-orders[[#This Row],[Freight]]</f>
        <v>68.890000000000015</v>
      </c>
    </row>
    <row r="299" spans="1:17" x14ac:dyDescent="0.25">
      <c r="A299">
        <v>10545</v>
      </c>
      <c r="B299" t="s">
        <v>390</v>
      </c>
      <c r="C299">
        <v>8</v>
      </c>
      <c r="D299" s="1">
        <v>34872</v>
      </c>
      <c r="E299" s="1">
        <v>34900</v>
      </c>
      <c r="F299" s="1">
        <v>34907</v>
      </c>
      <c r="G299">
        <v>2</v>
      </c>
      <c r="H299" s="8">
        <v>11.92</v>
      </c>
      <c r="I299" t="s">
        <v>391</v>
      </c>
      <c r="J299" t="s">
        <v>393</v>
      </c>
      <c r="K299" t="s">
        <v>394</v>
      </c>
      <c r="L299" t="s">
        <v>395</v>
      </c>
      <c r="M299" t="s">
        <v>396</v>
      </c>
      <c r="N299" t="s">
        <v>303</v>
      </c>
      <c r="O299" s="8">
        <f>SUMIF(order_details[OrderID],orders[[#This Row],[OrderID]],order_details[Total revenue])</f>
        <v>210</v>
      </c>
      <c r="P299" s="8">
        <f>SUMIF(order_details[OrderID],orders[[#This Row],[OrderID]],order_details[Gross Profit])</f>
        <v>112</v>
      </c>
      <c r="Q299" s="8">
        <f>orders[[#This Row],[Total Gross Profit]]-orders[[#This Row],[Freight]]</f>
        <v>100.08</v>
      </c>
    </row>
    <row r="300" spans="1:17" x14ac:dyDescent="0.25">
      <c r="A300">
        <v>10546</v>
      </c>
      <c r="B300" t="s">
        <v>705</v>
      </c>
      <c r="C300">
        <v>1</v>
      </c>
      <c r="D300" s="1">
        <v>34873</v>
      </c>
      <c r="E300" s="1">
        <v>34901</v>
      </c>
      <c r="F300" s="1">
        <v>34877</v>
      </c>
      <c r="G300">
        <v>3</v>
      </c>
      <c r="H300" s="8">
        <v>194.72</v>
      </c>
      <c r="I300" t="s">
        <v>706</v>
      </c>
      <c r="J300" t="s">
        <v>708</v>
      </c>
      <c r="K300" t="s">
        <v>709</v>
      </c>
      <c r="L300" t="s">
        <v>868</v>
      </c>
      <c r="M300" t="s">
        <v>710</v>
      </c>
      <c r="N300" t="s">
        <v>100</v>
      </c>
      <c r="O300" s="8">
        <f>SUMIF(order_details[OrderID],orders[[#This Row],[OrderID]],order_details[Total revenue])</f>
        <v>2812</v>
      </c>
      <c r="P300" s="8">
        <f>SUMIF(order_details[OrderID],orders[[#This Row],[OrderID]],order_details[Gross Profit])</f>
        <v>612</v>
      </c>
      <c r="Q300" s="8">
        <f>orders[[#This Row],[Total Gross Profit]]-orders[[#This Row],[Freight]]</f>
        <v>417.28</v>
      </c>
    </row>
    <row r="301" spans="1:17" x14ac:dyDescent="0.25">
      <c r="A301">
        <v>10547</v>
      </c>
      <c r="B301" t="s">
        <v>614</v>
      </c>
      <c r="C301">
        <v>3</v>
      </c>
      <c r="D301" s="1">
        <v>34873</v>
      </c>
      <c r="E301" s="1">
        <v>34901</v>
      </c>
      <c r="F301" s="1">
        <v>34883</v>
      </c>
      <c r="G301">
        <v>2</v>
      </c>
      <c r="H301" s="8">
        <v>178.43</v>
      </c>
      <c r="I301" t="s">
        <v>615</v>
      </c>
      <c r="J301" t="s">
        <v>617</v>
      </c>
      <c r="K301" t="s">
        <v>70</v>
      </c>
      <c r="L301" t="s">
        <v>868</v>
      </c>
      <c r="M301" t="s">
        <v>618</v>
      </c>
      <c r="N301" t="s">
        <v>72</v>
      </c>
      <c r="O301" s="8">
        <f>SUMIF(order_details[OrderID],orders[[#This Row],[OrderID]],order_details[Total revenue])</f>
        <v>1792.8</v>
      </c>
      <c r="P301" s="8">
        <f>SUMIF(order_details[OrderID],orders[[#This Row],[OrderID]],order_details[Gross Profit])</f>
        <v>266.39999999999998</v>
      </c>
      <c r="Q301" s="8">
        <f>orders[[#This Row],[Total Gross Profit]]-orders[[#This Row],[Freight]]</f>
        <v>87.96999999999997</v>
      </c>
    </row>
    <row r="302" spans="1:17" x14ac:dyDescent="0.25">
      <c r="A302">
        <v>10548</v>
      </c>
      <c r="B302" t="s">
        <v>669</v>
      </c>
      <c r="C302">
        <v>3</v>
      </c>
      <c r="D302" s="1">
        <v>34876</v>
      </c>
      <c r="E302" s="1">
        <v>34904</v>
      </c>
      <c r="F302" s="1">
        <v>34883</v>
      </c>
      <c r="G302">
        <v>2</v>
      </c>
      <c r="H302" s="8">
        <v>1.43</v>
      </c>
      <c r="I302" t="s">
        <v>670</v>
      </c>
      <c r="J302" t="s">
        <v>672</v>
      </c>
      <c r="K302" t="s">
        <v>673</v>
      </c>
      <c r="L302" t="s">
        <v>868</v>
      </c>
      <c r="M302" t="s">
        <v>674</v>
      </c>
      <c r="N302" t="s">
        <v>47</v>
      </c>
      <c r="O302" s="8">
        <f>SUMIF(order_details[OrderID],orders[[#This Row],[OrderID]],order_details[Total revenue])</f>
        <v>240.1</v>
      </c>
      <c r="P302" s="8">
        <f>SUMIF(order_details[OrderID],orders[[#This Row],[OrderID]],order_details[Gross Profit])</f>
        <v>34.299999999999997</v>
      </c>
      <c r="Q302" s="8">
        <f>orders[[#This Row],[Total Gross Profit]]-orders[[#This Row],[Freight]]</f>
        <v>32.869999999999997</v>
      </c>
    </row>
    <row r="303" spans="1:17" x14ac:dyDescent="0.25">
      <c r="A303">
        <v>10549</v>
      </c>
      <c r="B303" t="s">
        <v>546</v>
      </c>
      <c r="C303">
        <v>5</v>
      </c>
      <c r="D303" s="1">
        <v>34877</v>
      </c>
      <c r="E303" s="1">
        <v>34891</v>
      </c>
      <c r="F303" s="1">
        <v>34880</v>
      </c>
      <c r="G303">
        <v>1</v>
      </c>
      <c r="H303" s="8">
        <v>171.24</v>
      </c>
      <c r="I303" t="s">
        <v>547</v>
      </c>
      <c r="J303" t="s">
        <v>549</v>
      </c>
      <c r="K303" t="s">
        <v>550</v>
      </c>
      <c r="L303" t="s">
        <v>868</v>
      </c>
      <c r="M303" t="s">
        <v>551</v>
      </c>
      <c r="N303" t="s">
        <v>47</v>
      </c>
      <c r="O303" s="8">
        <f>SUMIF(order_details[OrderID],orders[[#This Row],[OrderID]],order_details[Total revenue])</f>
        <v>3554.2750000000001</v>
      </c>
      <c r="P303" s="8">
        <f>SUMIF(order_details[OrderID],orders[[#This Row],[OrderID]],order_details[Gross Profit])</f>
        <v>319.07499999999993</v>
      </c>
      <c r="Q303" s="8">
        <f>orders[[#This Row],[Total Gross Profit]]-orders[[#This Row],[Freight]]</f>
        <v>147.83499999999992</v>
      </c>
    </row>
    <row r="304" spans="1:17" x14ac:dyDescent="0.25">
      <c r="A304">
        <v>10550</v>
      </c>
      <c r="B304" t="s">
        <v>282</v>
      </c>
      <c r="C304">
        <v>7</v>
      </c>
      <c r="D304" s="1">
        <v>34878</v>
      </c>
      <c r="E304" s="1">
        <v>34906</v>
      </c>
      <c r="F304" s="1">
        <v>34887</v>
      </c>
      <c r="G304">
        <v>3</v>
      </c>
      <c r="H304" s="8">
        <v>4.32</v>
      </c>
      <c r="I304" t="s">
        <v>283</v>
      </c>
      <c r="J304" t="s">
        <v>285</v>
      </c>
      <c r="K304" t="s">
        <v>286</v>
      </c>
      <c r="L304" t="s">
        <v>868</v>
      </c>
      <c r="M304" t="s">
        <v>287</v>
      </c>
      <c r="N304" t="s">
        <v>109</v>
      </c>
      <c r="O304" s="8">
        <f>SUMIF(order_details[OrderID],orders[[#This Row],[OrderID]],order_details[Total revenue])</f>
        <v>683.3</v>
      </c>
      <c r="P304" s="8">
        <f>SUMIF(order_details[OrderID],orders[[#This Row],[OrderID]],order_details[Gross Profit])</f>
        <v>84.700000000000017</v>
      </c>
      <c r="Q304" s="8">
        <f>orders[[#This Row],[Total Gross Profit]]-orders[[#This Row],[Freight]]</f>
        <v>80.380000000000024</v>
      </c>
    </row>
    <row r="305" spans="1:17" x14ac:dyDescent="0.25">
      <c r="A305">
        <v>10551</v>
      </c>
      <c r="B305" t="s">
        <v>265</v>
      </c>
      <c r="C305">
        <v>4</v>
      </c>
      <c r="D305" s="1">
        <v>34878</v>
      </c>
      <c r="E305" s="1">
        <v>34920</v>
      </c>
      <c r="F305" s="1">
        <v>34887</v>
      </c>
      <c r="G305">
        <v>3</v>
      </c>
      <c r="H305" s="8">
        <v>72.95</v>
      </c>
      <c r="I305" t="s">
        <v>266</v>
      </c>
      <c r="J305" t="s">
        <v>268</v>
      </c>
      <c r="K305" t="s">
        <v>269</v>
      </c>
      <c r="L305" t="s">
        <v>868</v>
      </c>
      <c r="M305" t="s">
        <v>270</v>
      </c>
      <c r="N305" t="s">
        <v>271</v>
      </c>
      <c r="O305" s="8">
        <f>SUMIF(order_details[OrderID],orders[[#This Row],[OrderID]],order_details[Total revenue])</f>
        <v>1677.3</v>
      </c>
      <c r="P305" s="8">
        <f>SUMIF(order_details[OrderID],orders[[#This Row],[OrderID]],order_details[Gross Profit])</f>
        <v>337.2999999999999</v>
      </c>
      <c r="Q305" s="8">
        <f>orders[[#This Row],[Total Gross Profit]]-orders[[#This Row],[Freight]]</f>
        <v>264.34999999999991</v>
      </c>
    </row>
    <row r="306" spans="1:17" x14ac:dyDescent="0.25">
      <c r="A306">
        <v>10552</v>
      </c>
      <c r="B306" t="s">
        <v>324</v>
      </c>
      <c r="C306">
        <v>2</v>
      </c>
      <c r="D306" s="1">
        <v>34879</v>
      </c>
      <c r="E306" s="1">
        <v>34907</v>
      </c>
      <c r="F306" s="1">
        <v>34886</v>
      </c>
      <c r="G306">
        <v>1</v>
      </c>
      <c r="H306" s="8">
        <v>83.22</v>
      </c>
      <c r="I306" t="s">
        <v>325</v>
      </c>
      <c r="J306" t="s">
        <v>327</v>
      </c>
      <c r="K306" t="s">
        <v>328</v>
      </c>
      <c r="L306" t="s">
        <v>329</v>
      </c>
      <c r="M306" t="s">
        <v>330</v>
      </c>
      <c r="N306" t="s">
        <v>312</v>
      </c>
      <c r="O306" s="8">
        <f>SUMIF(order_details[OrderID],orders[[#This Row],[OrderID]],order_details[Total revenue])</f>
        <v>880.5</v>
      </c>
      <c r="P306" s="8">
        <f>SUMIF(order_details[OrderID],orders[[#This Row],[OrderID]],order_details[Gross Profit])</f>
        <v>176.1</v>
      </c>
      <c r="Q306" s="8">
        <f>orders[[#This Row],[Total Gross Profit]]-orders[[#This Row],[Freight]]</f>
        <v>92.88</v>
      </c>
    </row>
    <row r="307" spans="1:17" x14ac:dyDescent="0.25">
      <c r="A307">
        <v>10553</v>
      </c>
      <c r="B307" t="s">
        <v>729</v>
      </c>
      <c r="C307">
        <v>2</v>
      </c>
      <c r="D307" s="1">
        <v>34880</v>
      </c>
      <c r="E307" s="1">
        <v>34908</v>
      </c>
      <c r="F307" s="1">
        <v>34884</v>
      </c>
      <c r="G307">
        <v>2</v>
      </c>
      <c r="H307" s="8">
        <v>149.49</v>
      </c>
      <c r="I307" t="s">
        <v>730</v>
      </c>
      <c r="J307" t="s">
        <v>732</v>
      </c>
      <c r="K307" t="s">
        <v>733</v>
      </c>
      <c r="L307" t="s">
        <v>868</v>
      </c>
      <c r="M307" t="s">
        <v>734</v>
      </c>
      <c r="N307" t="s">
        <v>735</v>
      </c>
      <c r="O307" s="8">
        <f>SUMIF(order_details[OrderID],orders[[#This Row],[OrderID]],order_details[Total revenue])</f>
        <v>1546.3</v>
      </c>
      <c r="P307" s="8">
        <f>SUMIF(order_details[OrderID],orders[[#This Row],[OrderID]],order_details[Gross Profit])</f>
        <v>643.1</v>
      </c>
      <c r="Q307" s="8">
        <f>orders[[#This Row],[Total Gross Profit]]-orders[[#This Row],[Freight]]</f>
        <v>493.61</v>
      </c>
    </row>
    <row r="308" spans="1:17" x14ac:dyDescent="0.25">
      <c r="A308">
        <v>10554</v>
      </c>
      <c r="B308" t="s">
        <v>496</v>
      </c>
      <c r="C308">
        <v>4</v>
      </c>
      <c r="D308" s="1">
        <v>34880</v>
      </c>
      <c r="E308" s="1">
        <v>34908</v>
      </c>
      <c r="F308" s="1">
        <v>34886</v>
      </c>
      <c r="G308">
        <v>3</v>
      </c>
      <c r="H308" s="8">
        <v>120.97</v>
      </c>
      <c r="I308" t="s">
        <v>497</v>
      </c>
      <c r="J308" t="s">
        <v>499</v>
      </c>
      <c r="K308" t="s">
        <v>500</v>
      </c>
      <c r="L308" t="s">
        <v>868</v>
      </c>
      <c r="M308" t="s">
        <v>501</v>
      </c>
      <c r="N308" t="s">
        <v>47</v>
      </c>
      <c r="O308" s="8">
        <f>SUMIF(order_details[OrderID],orders[[#This Row],[OrderID]],order_details[Total revenue])</f>
        <v>1728.5250000000001</v>
      </c>
      <c r="P308" s="8">
        <f>SUMIF(order_details[OrderID],orders[[#This Row],[OrderID]],order_details[Gross Profit])</f>
        <v>275.52499999999975</v>
      </c>
      <c r="Q308" s="8">
        <f>orders[[#This Row],[Total Gross Profit]]-orders[[#This Row],[Freight]]</f>
        <v>154.55499999999975</v>
      </c>
    </row>
    <row r="309" spans="1:17" x14ac:dyDescent="0.25">
      <c r="A309">
        <v>10555</v>
      </c>
      <c r="B309" t="s">
        <v>606</v>
      </c>
      <c r="C309">
        <v>6</v>
      </c>
      <c r="D309" s="1">
        <v>34883</v>
      </c>
      <c r="E309" s="1">
        <v>34911</v>
      </c>
      <c r="F309" s="1">
        <v>34885</v>
      </c>
      <c r="G309">
        <v>3</v>
      </c>
      <c r="H309" s="8">
        <v>252.49</v>
      </c>
      <c r="I309" t="s">
        <v>607</v>
      </c>
      <c r="J309" t="s">
        <v>609</v>
      </c>
      <c r="K309" t="s">
        <v>610</v>
      </c>
      <c r="L309" t="s">
        <v>611</v>
      </c>
      <c r="M309" t="s">
        <v>612</v>
      </c>
      <c r="N309" t="s">
        <v>303</v>
      </c>
      <c r="O309" s="8">
        <f>SUMIF(order_details[OrderID],orders[[#This Row],[OrderID]],order_details[Total revenue])</f>
        <v>2944.4</v>
      </c>
      <c r="P309" s="8">
        <f>SUMIF(order_details[OrderID],orders[[#This Row],[OrderID]],order_details[Gross Profit])</f>
        <v>2.1000000000002705</v>
      </c>
      <c r="Q309" s="8">
        <f>orders[[#This Row],[Total Gross Profit]]-orders[[#This Row],[Freight]]</f>
        <v>-250.38999999999973</v>
      </c>
    </row>
    <row r="310" spans="1:17" x14ac:dyDescent="0.25">
      <c r="A310">
        <v>10556</v>
      </c>
      <c r="B310" t="s">
        <v>621</v>
      </c>
      <c r="C310">
        <v>2</v>
      </c>
      <c r="D310" s="1">
        <v>34884</v>
      </c>
      <c r="E310" s="1">
        <v>34926</v>
      </c>
      <c r="F310" s="1">
        <v>34894</v>
      </c>
      <c r="G310">
        <v>1</v>
      </c>
      <c r="H310" s="8">
        <v>9.8000000000000007</v>
      </c>
      <c r="I310" t="s">
        <v>622</v>
      </c>
      <c r="J310" t="s">
        <v>624</v>
      </c>
      <c r="K310" t="s">
        <v>625</v>
      </c>
      <c r="L310" t="s">
        <v>868</v>
      </c>
      <c r="M310" t="s">
        <v>626</v>
      </c>
      <c r="N310" t="s">
        <v>627</v>
      </c>
      <c r="O310" s="8">
        <f>SUMIF(order_details[OrderID],orders[[#This Row],[OrderID]],order_details[Total revenue])</f>
        <v>835.19999999999993</v>
      </c>
      <c r="P310" s="8">
        <f>SUMIF(order_details[OrderID],orders[[#This Row],[OrderID]],order_details[Gross Profit])</f>
        <v>167.99999999999991</v>
      </c>
      <c r="Q310" s="8">
        <f>orders[[#This Row],[Total Gross Profit]]-orders[[#This Row],[Freight]]</f>
        <v>158.1999999999999</v>
      </c>
    </row>
    <row r="311" spans="1:17" x14ac:dyDescent="0.25">
      <c r="A311">
        <v>10557</v>
      </c>
      <c r="B311" t="s">
        <v>399</v>
      </c>
      <c r="C311">
        <v>9</v>
      </c>
      <c r="D311" s="1">
        <v>34884</v>
      </c>
      <c r="E311" s="1">
        <v>34898</v>
      </c>
      <c r="F311" s="1">
        <v>34887</v>
      </c>
      <c r="G311">
        <v>2</v>
      </c>
      <c r="H311" s="8">
        <v>96.72</v>
      </c>
      <c r="I311" t="s">
        <v>400</v>
      </c>
      <c r="J311" t="s">
        <v>402</v>
      </c>
      <c r="K311" t="s">
        <v>403</v>
      </c>
      <c r="L311" t="s">
        <v>868</v>
      </c>
      <c r="M311" t="s">
        <v>404</v>
      </c>
      <c r="N311" t="s">
        <v>47</v>
      </c>
      <c r="O311" s="8">
        <f>SUMIF(order_details[OrderID],orders[[#This Row],[OrderID]],order_details[Total revenue])</f>
        <v>1152.5</v>
      </c>
      <c r="P311" s="8">
        <f>SUMIF(order_details[OrderID],orders[[#This Row],[OrderID]],order_details[Gross Profit])</f>
        <v>230.49999999999994</v>
      </c>
      <c r="Q311" s="8">
        <f>orders[[#This Row],[Total Gross Profit]]-orders[[#This Row],[Freight]]</f>
        <v>133.77999999999994</v>
      </c>
    </row>
    <row r="312" spans="1:17" x14ac:dyDescent="0.25">
      <c r="A312">
        <v>10558</v>
      </c>
      <c r="B312" t="s">
        <v>66</v>
      </c>
      <c r="C312">
        <v>1</v>
      </c>
      <c r="D312" s="1">
        <v>34885</v>
      </c>
      <c r="E312" s="1">
        <v>34913</v>
      </c>
      <c r="F312" s="1">
        <v>34891</v>
      </c>
      <c r="G312">
        <v>2</v>
      </c>
      <c r="H312" s="8">
        <v>72.97</v>
      </c>
      <c r="I312" t="s">
        <v>67</v>
      </c>
      <c r="J312" t="s">
        <v>874</v>
      </c>
      <c r="K312" t="s">
        <v>875</v>
      </c>
      <c r="L312" t="s">
        <v>876</v>
      </c>
      <c r="M312" t="s">
        <v>877</v>
      </c>
      <c r="N312" t="s">
        <v>72</v>
      </c>
      <c r="O312" s="8">
        <f>SUMIF(order_details[OrderID],orders[[#This Row],[OrderID]],order_details[Total revenue])</f>
        <v>2142.9</v>
      </c>
      <c r="P312" s="8">
        <f>SUMIF(order_details[OrderID],orders[[#This Row],[OrderID]],order_details[Gross Profit])</f>
        <v>436.5</v>
      </c>
      <c r="Q312" s="8">
        <f>orders[[#This Row],[Total Gross Profit]]-orders[[#This Row],[Freight]]</f>
        <v>363.53</v>
      </c>
    </row>
    <row r="313" spans="1:17" x14ac:dyDescent="0.25">
      <c r="A313">
        <v>10559</v>
      </c>
      <c r="B313" t="s">
        <v>93</v>
      </c>
      <c r="C313">
        <v>6</v>
      </c>
      <c r="D313" s="1">
        <v>34886</v>
      </c>
      <c r="E313" s="1">
        <v>34914</v>
      </c>
      <c r="F313" s="1">
        <v>34894</v>
      </c>
      <c r="G313">
        <v>1</v>
      </c>
      <c r="H313" s="8">
        <v>8.0500000000000007</v>
      </c>
      <c r="I313" t="s">
        <v>94</v>
      </c>
      <c r="J313" t="s">
        <v>97</v>
      </c>
      <c r="K313" t="s">
        <v>98</v>
      </c>
      <c r="L313" t="s">
        <v>868</v>
      </c>
      <c r="M313" t="s">
        <v>99</v>
      </c>
      <c r="N313" t="s">
        <v>100</v>
      </c>
      <c r="O313" s="8">
        <f>SUMIF(order_details[OrderID],orders[[#This Row],[OrderID]],order_details[Total revenue])</f>
        <v>520.41</v>
      </c>
      <c r="P313" s="8">
        <f>SUMIF(order_details[OrderID],orders[[#This Row],[OrderID]],order_details[Gross Profit])</f>
        <v>82.409999999999954</v>
      </c>
      <c r="Q313" s="8">
        <f>orders[[#This Row],[Total Gross Profit]]-orders[[#This Row],[Freight]]</f>
        <v>74.359999999999957</v>
      </c>
    </row>
    <row r="314" spans="1:17" x14ac:dyDescent="0.25">
      <c r="A314">
        <v>10560</v>
      </c>
      <c r="B314" t="s">
        <v>242</v>
      </c>
      <c r="C314">
        <v>8</v>
      </c>
      <c r="D314" s="1">
        <v>34887</v>
      </c>
      <c r="E314" s="1">
        <v>34915</v>
      </c>
      <c r="F314" s="1">
        <v>34890</v>
      </c>
      <c r="G314">
        <v>1</v>
      </c>
      <c r="H314" s="8">
        <v>36.65</v>
      </c>
      <c r="I314" t="s">
        <v>243</v>
      </c>
      <c r="J314" t="s">
        <v>245</v>
      </c>
      <c r="K314" t="s">
        <v>246</v>
      </c>
      <c r="L314" t="s">
        <v>868</v>
      </c>
      <c r="M314" t="s">
        <v>247</v>
      </c>
      <c r="N314" t="s">
        <v>47</v>
      </c>
      <c r="O314" s="8">
        <f>SUMIF(order_details[OrderID],orders[[#This Row],[OrderID]],order_details[Total revenue])</f>
        <v>1072.425</v>
      </c>
      <c r="P314" s="8">
        <f>SUMIF(order_details[OrderID],orders[[#This Row],[OrderID]],order_details[Gross Profit])</f>
        <v>67.424999999999955</v>
      </c>
      <c r="Q314" s="8">
        <f>orders[[#This Row],[Total Gross Profit]]-orders[[#This Row],[Freight]]</f>
        <v>30.774999999999956</v>
      </c>
    </row>
    <row r="315" spans="1:17" x14ac:dyDescent="0.25">
      <c r="A315">
        <v>10561</v>
      </c>
      <c r="B315" t="s">
        <v>235</v>
      </c>
      <c r="C315">
        <v>2</v>
      </c>
      <c r="D315" s="1">
        <v>34887</v>
      </c>
      <c r="E315" s="1">
        <v>34915</v>
      </c>
      <c r="F315" s="1">
        <v>34890</v>
      </c>
      <c r="G315">
        <v>2</v>
      </c>
      <c r="H315" s="8">
        <v>242.21</v>
      </c>
      <c r="I315" t="s">
        <v>236</v>
      </c>
      <c r="J315" t="s">
        <v>238</v>
      </c>
      <c r="K315" t="s">
        <v>239</v>
      </c>
      <c r="L315" t="s">
        <v>868</v>
      </c>
      <c r="M315" t="s">
        <v>240</v>
      </c>
      <c r="N315" t="s">
        <v>82</v>
      </c>
      <c r="O315" s="8">
        <f>SUMIF(order_details[OrderID],orders[[#This Row],[OrderID]],order_details[Total revenue])</f>
        <v>2844.5</v>
      </c>
      <c r="P315" s="8">
        <f>SUMIF(order_details[OrderID],orders[[#This Row],[OrderID]],order_details[Gross Profit])</f>
        <v>600.50000000000011</v>
      </c>
      <c r="Q315" s="8">
        <f>orders[[#This Row],[Total Gross Profit]]-orders[[#This Row],[Freight]]</f>
        <v>358.29000000000008</v>
      </c>
    </row>
    <row r="316" spans="1:17" x14ac:dyDescent="0.25">
      <c r="A316">
        <v>10562</v>
      </c>
      <c r="B316" t="s">
        <v>569</v>
      </c>
      <c r="C316">
        <v>1</v>
      </c>
      <c r="D316" s="1">
        <v>34890</v>
      </c>
      <c r="E316" s="1">
        <v>34918</v>
      </c>
      <c r="F316" s="1">
        <v>34893</v>
      </c>
      <c r="G316">
        <v>1</v>
      </c>
      <c r="H316" s="8">
        <v>22.95</v>
      </c>
      <c r="I316" t="s">
        <v>570</v>
      </c>
      <c r="J316" t="s">
        <v>572</v>
      </c>
      <c r="K316" t="s">
        <v>573</v>
      </c>
      <c r="L316" t="s">
        <v>868</v>
      </c>
      <c r="M316" t="s">
        <v>574</v>
      </c>
      <c r="N316" t="s">
        <v>262</v>
      </c>
      <c r="O316" s="8">
        <f>SUMIF(order_details[OrderID],orders[[#This Row],[OrderID]],order_details[Total revenue])</f>
        <v>488.7</v>
      </c>
      <c r="P316" s="8">
        <f>SUMIF(order_details[OrderID],orders[[#This Row],[OrderID]],order_details[Gross Profit])</f>
        <v>54.699999999999989</v>
      </c>
      <c r="Q316" s="8">
        <f>orders[[#This Row],[Total Gross Profit]]-orders[[#This Row],[Freight]]</f>
        <v>31.749999999999989</v>
      </c>
    </row>
    <row r="317" spans="1:17" x14ac:dyDescent="0.25">
      <c r="A317">
        <v>10563</v>
      </c>
      <c r="B317" t="s">
        <v>577</v>
      </c>
      <c r="C317">
        <v>2</v>
      </c>
      <c r="D317" s="1">
        <v>34891</v>
      </c>
      <c r="E317" s="1">
        <v>34933</v>
      </c>
      <c r="F317" s="1">
        <v>34905</v>
      </c>
      <c r="G317">
        <v>2</v>
      </c>
      <c r="H317" s="8">
        <v>60.43</v>
      </c>
      <c r="I317" t="s">
        <v>578</v>
      </c>
      <c r="J317" t="s">
        <v>580</v>
      </c>
      <c r="K317" t="s">
        <v>319</v>
      </c>
      <c r="L317" t="s">
        <v>320</v>
      </c>
      <c r="M317" t="s">
        <v>581</v>
      </c>
      <c r="N317" t="s">
        <v>170</v>
      </c>
      <c r="O317" s="8">
        <f>SUMIF(order_details[OrderID],orders[[#This Row],[OrderID]],order_details[Total revenue])</f>
        <v>965</v>
      </c>
      <c r="P317" s="8">
        <f>SUMIF(order_details[OrderID],orders[[#This Row],[OrderID]],order_details[Gross Profit])</f>
        <v>193.00000000000006</v>
      </c>
      <c r="Q317" s="8">
        <f>orders[[#This Row],[Total Gross Profit]]-orders[[#This Row],[Freight]]</f>
        <v>132.57000000000005</v>
      </c>
    </row>
    <row r="318" spans="1:17" x14ac:dyDescent="0.25">
      <c r="A318">
        <v>10564</v>
      </c>
      <c r="B318" t="s">
        <v>559</v>
      </c>
      <c r="C318">
        <v>4</v>
      </c>
      <c r="D318" s="1">
        <v>34891</v>
      </c>
      <c r="E318" s="1">
        <v>34919</v>
      </c>
      <c r="F318" s="1">
        <v>34897</v>
      </c>
      <c r="G318">
        <v>3</v>
      </c>
      <c r="H318" s="8">
        <v>13.75</v>
      </c>
      <c r="I318" t="s">
        <v>560</v>
      </c>
      <c r="J318" t="s">
        <v>563</v>
      </c>
      <c r="K318" t="s">
        <v>564</v>
      </c>
      <c r="L318" t="s">
        <v>565</v>
      </c>
      <c r="M318" t="s">
        <v>566</v>
      </c>
      <c r="N318" t="s">
        <v>303</v>
      </c>
      <c r="O318" s="8">
        <f>SUMIF(order_details[OrderID],orders[[#This Row],[OrderID]],order_details[Total revenue])</f>
        <v>1234.05</v>
      </c>
      <c r="P318" s="8">
        <f>SUMIF(order_details[OrderID],orders[[#This Row],[OrderID]],order_details[Gross Profit])</f>
        <v>206.84999999999991</v>
      </c>
      <c r="Q318" s="8">
        <f>orders[[#This Row],[Total Gross Profit]]-orders[[#This Row],[Freight]]</f>
        <v>193.09999999999991</v>
      </c>
    </row>
    <row r="319" spans="1:17" x14ac:dyDescent="0.25">
      <c r="A319">
        <v>10565</v>
      </c>
      <c r="B319" t="s">
        <v>458</v>
      </c>
      <c r="C319">
        <v>8</v>
      </c>
      <c r="D319" s="1">
        <v>34892</v>
      </c>
      <c r="E319" s="1">
        <v>34920</v>
      </c>
      <c r="F319" s="1">
        <v>34899</v>
      </c>
      <c r="G319">
        <v>2</v>
      </c>
      <c r="H319" s="8">
        <v>7.15</v>
      </c>
      <c r="I319" t="s">
        <v>459</v>
      </c>
      <c r="J319" t="s">
        <v>461</v>
      </c>
      <c r="K319" t="s">
        <v>462</v>
      </c>
      <c r="L319" t="s">
        <v>463</v>
      </c>
      <c r="M319" t="s">
        <v>464</v>
      </c>
      <c r="N319" t="s">
        <v>128</v>
      </c>
      <c r="O319" s="8">
        <f>SUMIF(order_details[OrderID],orders[[#This Row],[OrderID]],order_details[Total revenue])</f>
        <v>639.9</v>
      </c>
      <c r="P319" s="8">
        <f>SUMIF(order_details[OrderID],orders[[#This Row],[OrderID]],order_details[Gross Profit])</f>
        <v>71.09999999999998</v>
      </c>
      <c r="Q319" s="8">
        <f>orders[[#This Row],[Total Gross Profit]]-orders[[#This Row],[Freight]]</f>
        <v>63.949999999999982</v>
      </c>
    </row>
    <row r="320" spans="1:17" x14ac:dyDescent="0.25">
      <c r="A320">
        <v>10566</v>
      </c>
      <c r="B320" t="s">
        <v>93</v>
      </c>
      <c r="C320">
        <v>9</v>
      </c>
      <c r="D320" s="1">
        <v>34893</v>
      </c>
      <c r="E320" s="1">
        <v>34921</v>
      </c>
      <c r="F320" s="1">
        <v>34899</v>
      </c>
      <c r="G320">
        <v>1</v>
      </c>
      <c r="H320" s="8">
        <v>88.4</v>
      </c>
      <c r="I320" t="s">
        <v>94</v>
      </c>
      <c r="J320" t="s">
        <v>97</v>
      </c>
      <c r="K320" t="s">
        <v>98</v>
      </c>
      <c r="L320" t="s">
        <v>868</v>
      </c>
      <c r="M320" t="s">
        <v>99</v>
      </c>
      <c r="N320" t="s">
        <v>100</v>
      </c>
      <c r="O320" s="8">
        <f>SUMIF(order_details[OrderID],orders[[#This Row],[OrderID]],order_details[Total revenue])</f>
        <v>1761</v>
      </c>
      <c r="P320" s="8">
        <f>SUMIF(order_details[OrderID],orders[[#This Row],[OrderID]],order_details[Gross Profit])</f>
        <v>373.99999999999989</v>
      </c>
      <c r="Q320" s="8">
        <f>orders[[#This Row],[Total Gross Profit]]-orders[[#This Row],[Freight]]</f>
        <v>285.59999999999991</v>
      </c>
    </row>
    <row r="321" spans="1:17" x14ac:dyDescent="0.25">
      <c r="A321">
        <v>10567</v>
      </c>
      <c r="B321" t="s">
        <v>341</v>
      </c>
      <c r="C321">
        <v>1</v>
      </c>
      <c r="D321" s="1">
        <v>34893</v>
      </c>
      <c r="E321" s="1">
        <v>34921</v>
      </c>
      <c r="F321" s="1">
        <v>34898</v>
      </c>
      <c r="G321">
        <v>1</v>
      </c>
      <c r="H321" s="8">
        <v>33.97</v>
      </c>
      <c r="I321" t="s">
        <v>342</v>
      </c>
      <c r="J321" t="s">
        <v>344</v>
      </c>
      <c r="K321" t="s">
        <v>345</v>
      </c>
      <c r="L321" t="s">
        <v>346</v>
      </c>
      <c r="M321" t="s">
        <v>868</v>
      </c>
      <c r="N321" t="s">
        <v>348</v>
      </c>
      <c r="O321" s="8">
        <f>SUMIF(order_details[OrderID],orders[[#This Row],[OrderID]],order_details[Total revenue])</f>
        <v>2519</v>
      </c>
      <c r="P321" s="8">
        <f>SUMIF(order_details[OrderID],orders[[#This Row],[OrderID]],order_details[Gross Profit])</f>
        <v>151.80000000000001</v>
      </c>
      <c r="Q321" s="8">
        <f>orders[[#This Row],[Total Gross Profit]]-orders[[#This Row],[Freight]]</f>
        <v>117.83000000000001</v>
      </c>
    </row>
    <row r="322" spans="1:17" x14ac:dyDescent="0.25">
      <c r="A322">
        <v>10568</v>
      </c>
      <c r="B322" t="s">
        <v>274</v>
      </c>
      <c r="C322">
        <v>3</v>
      </c>
      <c r="D322" s="1">
        <v>34894</v>
      </c>
      <c r="E322" s="1">
        <v>34922</v>
      </c>
      <c r="F322" s="1">
        <v>34920</v>
      </c>
      <c r="G322">
        <v>3</v>
      </c>
      <c r="H322" s="8">
        <v>6.54</v>
      </c>
      <c r="I322" t="s">
        <v>878</v>
      </c>
      <c r="J322" t="s">
        <v>277</v>
      </c>
      <c r="K322" t="s">
        <v>278</v>
      </c>
      <c r="L322" t="s">
        <v>868</v>
      </c>
      <c r="M322" t="s">
        <v>879</v>
      </c>
      <c r="N322" t="s">
        <v>109</v>
      </c>
      <c r="O322" s="8">
        <f>SUMIF(order_details[OrderID],orders[[#This Row],[OrderID]],order_details[Total revenue])</f>
        <v>155</v>
      </c>
      <c r="P322" s="8">
        <f>SUMIF(order_details[OrderID],orders[[#This Row],[OrderID]],order_details[Gross Profit])</f>
        <v>30.999999999999996</v>
      </c>
      <c r="Q322" s="8">
        <f>orders[[#This Row],[Total Gross Profit]]-orders[[#This Row],[Freight]]</f>
        <v>24.459999999999997</v>
      </c>
    </row>
    <row r="323" spans="1:17" x14ac:dyDescent="0.25">
      <c r="A323">
        <v>10569</v>
      </c>
      <c r="B323" t="s">
        <v>559</v>
      </c>
      <c r="C323">
        <v>5</v>
      </c>
      <c r="D323" s="1">
        <v>34897</v>
      </c>
      <c r="E323" s="1">
        <v>34925</v>
      </c>
      <c r="F323" s="1">
        <v>34922</v>
      </c>
      <c r="G323">
        <v>1</v>
      </c>
      <c r="H323" s="8">
        <v>58.98</v>
      </c>
      <c r="I323" t="s">
        <v>560</v>
      </c>
      <c r="J323" t="s">
        <v>563</v>
      </c>
      <c r="K323" t="s">
        <v>564</v>
      </c>
      <c r="L323" t="s">
        <v>565</v>
      </c>
      <c r="M323" t="s">
        <v>566</v>
      </c>
      <c r="N323" t="s">
        <v>303</v>
      </c>
      <c r="O323" s="8">
        <f>SUMIF(order_details[OrderID],orders[[#This Row],[OrderID]],order_details[Total revenue])</f>
        <v>890</v>
      </c>
      <c r="P323" s="8">
        <f>SUMIF(order_details[OrderID],orders[[#This Row],[OrderID]],order_details[Gross Profit])</f>
        <v>178</v>
      </c>
      <c r="Q323" s="8">
        <f>orders[[#This Row],[Total Gross Profit]]-orders[[#This Row],[Freight]]</f>
        <v>119.02000000000001</v>
      </c>
    </row>
    <row r="324" spans="1:17" x14ac:dyDescent="0.25">
      <c r="A324">
        <v>10570</v>
      </c>
      <c r="B324" t="s">
        <v>458</v>
      </c>
      <c r="C324">
        <v>3</v>
      </c>
      <c r="D324" s="1">
        <v>34898</v>
      </c>
      <c r="E324" s="1">
        <v>34926</v>
      </c>
      <c r="F324" s="1">
        <v>34900</v>
      </c>
      <c r="G324">
        <v>3</v>
      </c>
      <c r="H324" s="8">
        <v>188.99</v>
      </c>
      <c r="I324" t="s">
        <v>459</v>
      </c>
      <c r="J324" t="s">
        <v>461</v>
      </c>
      <c r="K324" t="s">
        <v>462</v>
      </c>
      <c r="L324" t="s">
        <v>463</v>
      </c>
      <c r="M324" t="s">
        <v>464</v>
      </c>
      <c r="N324" t="s">
        <v>128</v>
      </c>
      <c r="O324" s="8">
        <f>SUMIF(order_details[OrderID],orders[[#This Row],[OrderID]],order_details[Total revenue])</f>
        <v>2465.25</v>
      </c>
      <c r="P324" s="8">
        <f>SUMIF(order_details[OrderID],orders[[#This Row],[OrderID]],order_details[Gross Profit])</f>
        <v>494.25000000000011</v>
      </c>
      <c r="Q324" s="8">
        <f>orders[[#This Row],[Total Gross Profit]]-orders[[#This Row],[Freight]]</f>
        <v>305.2600000000001</v>
      </c>
    </row>
    <row r="325" spans="1:17" x14ac:dyDescent="0.25">
      <c r="A325">
        <v>10571</v>
      </c>
      <c r="B325" t="s">
        <v>202</v>
      </c>
      <c r="C325">
        <v>8</v>
      </c>
      <c r="D325" s="1">
        <v>34898</v>
      </c>
      <c r="E325" s="1">
        <v>34940</v>
      </c>
      <c r="F325" s="1">
        <v>34915</v>
      </c>
      <c r="G325">
        <v>3</v>
      </c>
      <c r="H325" s="8">
        <v>26.06</v>
      </c>
      <c r="I325" t="s">
        <v>203</v>
      </c>
      <c r="J325" t="s">
        <v>206</v>
      </c>
      <c r="K325" t="s">
        <v>207</v>
      </c>
      <c r="L325" t="s">
        <v>868</v>
      </c>
      <c r="M325" t="s">
        <v>208</v>
      </c>
      <c r="N325" t="s">
        <v>209</v>
      </c>
      <c r="O325" s="8">
        <f>SUMIF(order_details[OrderID],orders[[#This Row],[OrderID]],order_details[Total revenue])</f>
        <v>550.58749999999998</v>
      </c>
      <c r="P325" s="8">
        <f>SUMIF(order_details[OrderID],orders[[#This Row],[OrderID]],order_details[Gross Profit])</f>
        <v>71.587499999999963</v>
      </c>
      <c r="Q325" s="8">
        <f>orders[[#This Row],[Total Gross Profit]]-orders[[#This Row],[Freight]]</f>
        <v>45.527499999999961</v>
      </c>
    </row>
    <row r="326" spans="1:17" x14ac:dyDescent="0.25">
      <c r="A326">
        <v>10572</v>
      </c>
      <c r="B326" t="s">
        <v>75</v>
      </c>
      <c r="C326">
        <v>3</v>
      </c>
      <c r="D326" s="1">
        <v>34899</v>
      </c>
      <c r="E326" s="1">
        <v>34927</v>
      </c>
      <c r="F326" s="1">
        <v>34906</v>
      </c>
      <c r="G326">
        <v>2</v>
      </c>
      <c r="H326" s="8">
        <v>116.43</v>
      </c>
      <c r="I326" t="s">
        <v>76</v>
      </c>
      <c r="J326" t="s">
        <v>79</v>
      </c>
      <c r="K326" t="s">
        <v>80</v>
      </c>
      <c r="L326" t="s">
        <v>868</v>
      </c>
      <c r="M326" t="s">
        <v>81</v>
      </c>
      <c r="N326" t="s">
        <v>82</v>
      </c>
      <c r="O326" s="8">
        <f>SUMIF(order_details[OrderID],orders[[#This Row],[OrderID]],order_details[Total revenue])</f>
        <v>1501.0849999999998</v>
      </c>
      <c r="P326" s="8">
        <f>SUMIF(order_details[OrderID],orders[[#This Row],[OrderID]],order_details[Gross Profit])</f>
        <v>250.28499999999997</v>
      </c>
      <c r="Q326" s="8">
        <f>orders[[#This Row],[Total Gross Profit]]-orders[[#This Row],[Freight]]</f>
        <v>133.85499999999996</v>
      </c>
    </row>
    <row r="327" spans="1:17" x14ac:dyDescent="0.25">
      <c r="A327">
        <v>10573</v>
      </c>
      <c r="B327" t="s">
        <v>60</v>
      </c>
      <c r="C327">
        <v>7</v>
      </c>
      <c r="D327" s="1">
        <v>34900</v>
      </c>
      <c r="E327" s="1">
        <v>34928</v>
      </c>
      <c r="F327" s="1">
        <v>34901</v>
      </c>
      <c r="G327">
        <v>3</v>
      </c>
      <c r="H327" s="8">
        <v>84.84</v>
      </c>
      <c r="I327" t="s">
        <v>61</v>
      </c>
      <c r="J327" t="s">
        <v>63</v>
      </c>
      <c r="K327" t="s">
        <v>55</v>
      </c>
      <c r="L327" t="s">
        <v>868</v>
      </c>
      <c r="M327" t="s">
        <v>64</v>
      </c>
      <c r="N327" t="s">
        <v>57</v>
      </c>
      <c r="O327" s="8">
        <f>SUMIF(order_details[OrderID],orders[[#This Row],[OrderID]],order_details[Total revenue])</f>
        <v>2082</v>
      </c>
      <c r="P327" s="8">
        <f>SUMIF(order_details[OrderID],orders[[#This Row],[OrderID]],order_details[Gross Profit])</f>
        <v>473.39999999999992</v>
      </c>
      <c r="Q327" s="8">
        <f>orders[[#This Row],[Total Gross Profit]]-orders[[#This Row],[Freight]]</f>
        <v>388.55999999999995</v>
      </c>
    </row>
    <row r="328" spans="1:17" x14ac:dyDescent="0.25">
      <c r="A328">
        <v>10574</v>
      </c>
      <c r="B328" t="s">
        <v>689</v>
      </c>
      <c r="C328">
        <v>4</v>
      </c>
      <c r="D328" s="1">
        <v>34900</v>
      </c>
      <c r="E328" s="1">
        <v>34928</v>
      </c>
      <c r="F328" s="1">
        <v>34911</v>
      </c>
      <c r="G328">
        <v>2</v>
      </c>
      <c r="H328" s="8">
        <v>37.6</v>
      </c>
      <c r="I328" t="s">
        <v>690</v>
      </c>
      <c r="J328" t="s">
        <v>692</v>
      </c>
      <c r="K328" t="s">
        <v>693</v>
      </c>
      <c r="L328" t="s">
        <v>395</v>
      </c>
      <c r="M328" t="s">
        <v>694</v>
      </c>
      <c r="N328" t="s">
        <v>303</v>
      </c>
      <c r="O328" s="8">
        <f>SUMIF(order_details[OrderID],orders[[#This Row],[OrderID]],order_details[Total revenue])</f>
        <v>764.3</v>
      </c>
      <c r="P328" s="8">
        <f>SUMIF(order_details[OrderID],orders[[#This Row],[OrderID]],order_details[Gross Profit])</f>
        <v>153.29999999999995</v>
      </c>
      <c r="Q328" s="8">
        <f>orders[[#This Row],[Total Gross Profit]]-orders[[#This Row],[Freight]]</f>
        <v>115.69999999999996</v>
      </c>
    </row>
    <row r="329" spans="1:17" x14ac:dyDescent="0.25">
      <c r="A329">
        <v>10575</v>
      </c>
      <c r="B329" t="s">
        <v>467</v>
      </c>
      <c r="C329">
        <v>5</v>
      </c>
      <c r="D329" s="1">
        <v>34901</v>
      </c>
      <c r="E329" s="1">
        <v>34915</v>
      </c>
      <c r="F329" s="1">
        <v>34911</v>
      </c>
      <c r="G329">
        <v>1</v>
      </c>
      <c r="H329" s="8">
        <v>127.34</v>
      </c>
      <c r="I329" t="s">
        <v>468</v>
      </c>
      <c r="J329" t="s">
        <v>470</v>
      </c>
      <c r="K329" t="s">
        <v>471</v>
      </c>
      <c r="L329" t="s">
        <v>868</v>
      </c>
      <c r="M329" t="s">
        <v>472</v>
      </c>
      <c r="N329" t="s">
        <v>47</v>
      </c>
      <c r="O329" s="8">
        <f>SUMIF(order_details[OrderID],orders[[#This Row],[OrderID]],order_details[Total revenue])</f>
        <v>2147.4</v>
      </c>
      <c r="P329" s="8">
        <f>SUMIF(order_details[OrderID],orders[[#This Row],[OrderID]],order_details[Gross Profit])</f>
        <v>430.79999999999984</v>
      </c>
      <c r="Q329" s="8">
        <f>orders[[#This Row],[Total Gross Profit]]-orders[[#This Row],[Freight]]</f>
        <v>303.45999999999981</v>
      </c>
    </row>
    <row r="330" spans="1:17" x14ac:dyDescent="0.25">
      <c r="A330">
        <v>10576</v>
      </c>
      <c r="B330" t="s">
        <v>677</v>
      </c>
      <c r="C330">
        <v>3</v>
      </c>
      <c r="D330" s="1">
        <v>34904</v>
      </c>
      <c r="E330" s="1">
        <v>34918</v>
      </c>
      <c r="F330" s="1">
        <v>34911</v>
      </c>
      <c r="G330">
        <v>3</v>
      </c>
      <c r="H330" s="8">
        <v>18.559999999999999</v>
      </c>
      <c r="I330" t="s">
        <v>678</v>
      </c>
      <c r="J330" t="s">
        <v>680</v>
      </c>
      <c r="K330" t="s">
        <v>55</v>
      </c>
      <c r="L330" t="s">
        <v>868</v>
      </c>
      <c r="M330" t="s">
        <v>516</v>
      </c>
      <c r="N330" t="s">
        <v>57</v>
      </c>
      <c r="O330" s="8">
        <f>SUMIF(order_details[OrderID],orders[[#This Row],[OrderID]],order_details[Total revenue])</f>
        <v>838.45</v>
      </c>
      <c r="P330" s="8">
        <f>SUMIF(order_details[OrderID],orders[[#This Row],[OrderID]],order_details[Gross Profit])</f>
        <v>274.04999999999995</v>
      </c>
      <c r="Q330" s="8">
        <f>orders[[#This Row],[Total Gross Profit]]-orders[[#This Row],[Freight]]</f>
        <v>255.48999999999995</v>
      </c>
    </row>
    <row r="331" spans="1:17" x14ac:dyDescent="0.25">
      <c r="A331">
        <v>10577</v>
      </c>
      <c r="B331" t="s">
        <v>689</v>
      </c>
      <c r="C331">
        <v>9</v>
      </c>
      <c r="D331" s="1">
        <v>34904</v>
      </c>
      <c r="E331" s="1">
        <v>34946</v>
      </c>
      <c r="F331" s="1">
        <v>34911</v>
      </c>
      <c r="G331">
        <v>2</v>
      </c>
      <c r="H331" s="8">
        <v>25.41</v>
      </c>
      <c r="I331" t="s">
        <v>690</v>
      </c>
      <c r="J331" t="s">
        <v>692</v>
      </c>
      <c r="K331" t="s">
        <v>693</v>
      </c>
      <c r="L331" t="s">
        <v>395</v>
      </c>
      <c r="M331" t="s">
        <v>694</v>
      </c>
      <c r="N331" t="s">
        <v>303</v>
      </c>
      <c r="O331" s="8">
        <f>SUMIF(order_details[OrderID],orders[[#This Row],[OrderID]],order_details[Total revenue])</f>
        <v>569</v>
      </c>
      <c r="P331" s="8">
        <f>SUMIF(order_details[OrderID],orders[[#This Row],[OrderID]],order_details[Gross Profit])</f>
        <v>113.8</v>
      </c>
      <c r="Q331" s="8">
        <f>orders[[#This Row],[Total Gross Profit]]-orders[[#This Row],[Freight]]</f>
        <v>88.39</v>
      </c>
    </row>
    <row r="332" spans="1:17" x14ac:dyDescent="0.25">
      <c r="A332">
        <v>10578</v>
      </c>
      <c r="B332" t="s">
        <v>131</v>
      </c>
      <c r="C332">
        <v>4</v>
      </c>
      <c r="D332" s="1">
        <v>34905</v>
      </c>
      <c r="E332" s="1">
        <v>34933</v>
      </c>
      <c r="F332" s="1">
        <v>34936</v>
      </c>
      <c r="G332">
        <v>3</v>
      </c>
      <c r="H332" s="8">
        <v>29.6</v>
      </c>
      <c r="I332" t="s">
        <v>132</v>
      </c>
      <c r="J332" t="s">
        <v>134</v>
      </c>
      <c r="K332" t="s">
        <v>70</v>
      </c>
      <c r="L332" t="s">
        <v>868</v>
      </c>
      <c r="M332" t="s">
        <v>135</v>
      </c>
      <c r="N332" t="s">
        <v>72</v>
      </c>
      <c r="O332" s="8">
        <f>SUMIF(order_details[OrderID],orders[[#This Row],[OrderID]],order_details[Total revenue])</f>
        <v>477</v>
      </c>
      <c r="P332" s="8">
        <f>SUMIF(order_details[OrderID],orders[[#This Row],[OrderID]],order_details[Gross Profit])</f>
        <v>95.4</v>
      </c>
      <c r="Q332" s="8">
        <f>orders[[#This Row],[Total Gross Profit]]-orders[[#This Row],[Freight]]</f>
        <v>65.800000000000011</v>
      </c>
    </row>
    <row r="333" spans="1:17" x14ac:dyDescent="0.25">
      <c r="A333">
        <v>10579</v>
      </c>
      <c r="B333" t="s">
        <v>407</v>
      </c>
      <c r="C333">
        <v>1</v>
      </c>
      <c r="D333" s="1">
        <v>34906</v>
      </c>
      <c r="E333" s="1">
        <v>34934</v>
      </c>
      <c r="F333" s="1">
        <v>34915</v>
      </c>
      <c r="G333">
        <v>2</v>
      </c>
      <c r="H333" s="8">
        <v>13.73</v>
      </c>
      <c r="I333" t="s">
        <v>408</v>
      </c>
      <c r="J333" t="s">
        <v>410</v>
      </c>
      <c r="K333" t="s">
        <v>411</v>
      </c>
      <c r="L333" t="s">
        <v>412</v>
      </c>
      <c r="M333" t="s">
        <v>413</v>
      </c>
      <c r="N333" t="s">
        <v>303</v>
      </c>
      <c r="O333" s="8">
        <f>SUMIF(order_details[OrderID],orders[[#This Row],[OrderID]],order_details[Total revenue])</f>
        <v>317.75</v>
      </c>
      <c r="P333" s="8">
        <f>SUMIF(order_details[OrderID],orders[[#This Row],[OrderID]],order_details[Gross Profit])</f>
        <v>63.55</v>
      </c>
      <c r="Q333" s="8">
        <f>orders[[#This Row],[Total Gross Profit]]-orders[[#This Row],[Freight]]</f>
        <v>49.819999999999993</v>
      </c>
    </row>
    <row r="334" spans="1:17" x14ac:dyDescent="0.25">
      <c r="A334">
        <v>10580</v>
      </c>
      <c r="B334" t="s">
        <v>496</v>
      </c>
      <c r="C334">
        <v>4</v>
      </c>
      <c r="D334" s="1">
        <v>34907</v>
      </c>
      <c r="E334" s="1">
        <v>34935</v>
      </c>
      <c r="F334" s="1">
        <v>34912</v>
      </c>
      <c r="G334">
        <v>3</v>
      </c>
      <c r="H334" s="8">
        <v>75.89</v>
      </c>
      <c r="I334" t="s">
        <v>497</v>
      </c>
      <c r="J334" t="s">
        <v>499</v>
      </c>
      <c r="K334" t="s">
        <v>500</v>
      </c>
      <c r="L334" t="s">
        <v>868</v>
      </c>
      <c r="M334" t="s">
        <v>501</v>
      </c>
      <c r="N334" t="s">
        <v>47</v>
      </c>
      <c r="O334" s="8">
        <f>SUMIF(order_details[OrderID],orders[[#This Row],[OrderID]],order_details[Total revenue])</f>
        <v>1013.7449999999999</v>
      </c>
      <c r="P334" s="8">
        <f>SUMIF(order_details[OrderID],orders[[#This Row],[OrderID]],order_details[Gross Profit])</f>
        <v>371.44499999999994</v>
      </c>
      <c r="Q334" s="8">
        <f>orders[[#This Row],[Total Gross Profit]]-orders[[#This Row],[Freight]]</f>
        <v>295.55499999999995</v>
      </c>
    </row>
    <row r="335" spans="1:17" x14ac:dyDescent="0.25">
      <c r="A335">
        <v>10581</v>
      </c>
      <c r="B335" t="s">
        <v>212</v>
      </c>
      <c r="C335">
        <v>3</v>
      </c>
      <c r="D335" s="1">
        <v>34907</v>
      </c>
      <c r="E335" s="1">
        <v>34935</v>
      </c>
      <c r="F335" s="1">
        <v>34913</v>
      </c>
      <c r="G335">
        <v>1</v>
      </c>
      <c r="H335" s="8">
        <v>3.01</v>
      </c>
      <c r="I335" t="s">
        <v>213</v>
      </c>
      <c r="J335" t="s">
        <v>216</v>
      </c>
      <c r="K335" t="s">
        <v>167</v>
      </c>
      <c r="L335" t="s">
        <v>168</v>
      </c>
      <c r="M335" t="s">
        <v>217</v>
      </c>
      <c r="N335" t="s">
        <v>170</v>
      </c>
      <c r="O335" s="8">
        <f>SUMIF(order_details[OrderID],orders[[#This Row],[OrderID]],order_details[Total revenue])</f>
        <v>310</v>
      </c>
      <c r="P335" s="8">
        <f>SUMIF(order_details[OrderID],orders[[#This Row],[OrderID]],order_details[Gross Profit])</f>
        <v>0</v>
      </c>
      <c r="Q335" s="8">
        <f>orders[[#This Row],[Total Gross Profit]]-orders[[#This Row],[Freight]]</f>
        <v>-3.01</v>
      </c>
    </row>
    <row r="336" spans="1:17" x14ac:dyDescent="0.25">
      <c r="A336">
        <v>10582</v>
      </c>
      <c r="B336" t="s">
        <v>85</v>
      </c>
      <c r="C336">
        <v>3</v>
      </c>
      <c r="D336" s="1">
        <v>34908</v>
      </c>
      <c r="E336" s="1">
        <v>34936</v>
      </c>
      <c r="F336" s="1">
        <v>34925</v>
      </c>
      <c r="G336">
        <v>2</v>
      </c>
      <c r="H336" s="8">
        <v>27.71</v>
      </c>
      <c r="I336" t="s">
        <v>86</v>
      </c>
      <c r="J336" t="s">
        <v>88</v>
      </c>
      <c r="K336" t="s">
        <v>89</v>
      </c>
      <c r="L336" t="s">
        <v>868</v>
      </c>
      <c r="M336" t="s">
        <v>90</v>
      </c>
      <c r="N336" t="s">
        <v>47</v>
      </c>
      <c r="O336" s="8">
        <f>SUMIF(order_details[OrderID],orders[[#This Row],[OrderID]],order_details[Total revenue])</f>
        <v>330</v>
      </c>
      <c r="P336" s="8">
        <f>SUMIF(order_details[OrderID],orders[[#This Row],[OrderID]],order_details[Gross Profit])</f>
        <v>66</v>
      </c>
      <c r="Q336" s="8">
        <f>orders[[#This Row],[Total Gross Profit]]-orders[[#This Row],[Freight]]</f>
        <v>38.29</v>
      </c>
    </row>
    <row r="337" spans="1:17" x14ac:dyDescent="0.25">
      <c r="A337">
        <v>10583</v>
      </c>
      <c r="B337" t="s">
        <v>729</v>
      </c>
      <c r="C337">
        <v>2</v>
      </c>
      <c r="D337" s="1">
        <v>34911</v>
      </c>
      <c r="E337" s="1">
        <v>34939</v>
      </c>
      <c r="F337" s="1">
        <v>34915</v>
      </c>
      <c r="G337">
        <v>2</v>
      </c>
      <c r="H337" s="8">
        <v>7.28</v>
      </c>
      <c r="I337" t="s">
        <v>730</v>
      </c>
      <c r="J337" t="s">
        <v>732</v>
      </c>
      <c r="K337" t="s">
        <v>733</v>
      </c>
      <c r="L337" t="s">
        <v>868</v>
      </c>
      <c r="M337" t="s">
        <v>734</v>
      </c>
      <c r="N337" t="s">
        <v>735</v>
      </c>
      <c r="O337" s="8">
        <f>SUMIF(order_details[OrderID],orders[[#This Row],[OrderID]],order_details[Total revenue])</f>
        <v>2237.5</v>
      </c>
      <c r="P337" s="8">
        <f>SUMIF(order_details[OrderID],orders[[#This Row],[OrderID]],order_details[Gross Profit])</f>
        <v>306.70000000000005</v>
      </c>
      <c r="Q337" s="8">
        <f>orders[[#This Row],[Total Gross Profit]]-orders[[#This Row],[Freight]]</f>
        <v>299.42000000000007</v>
      </c>
    </row>
    <row r="338" spans="1:17" x14ac:dyDescent="0.25">
      <c r="A338">
        <v>10584</v>
      </c>
      <c r="B338" t="s">
        <v>93</v>
      </c>
      <c r="C338">
        <v>4</v>
      </c>
      <c r="D338" s="1">
        <v>34911</v>
      </c>
      <c r="E338" s="1">
        <v>34939</v>
      </c>
      <c r="F338" s="1">
        <v>34915</v>
      </c>
      <c r="G338">
        <v>1</v>
      </c>
      <c r="H338" s="8">
        <v>59.14</v>
      </c>
      <c r="I338" t="s">
        <v>94</v>
      </c>
      <c r="J338" t="s">
        <v>97</v>
      </c>
      <c r="K338" t="s">
        <v>98</v>
      </c>
      <c r="L338" t="s">
        <v>868</v>
      </c>
      <c r="M338" t="s">
        <v>99</v>
      </c>
      <c r="N338" t="s">
        <v>100</v>
      </c>
      <c r="O338" s="8">
        <f>SUMIF(order_details[OrderID],orders[[#This Row],[OrderID]],order_details[Total revenue])</f>
        <v>593.75</v>
      </c>
      <c r="P338" s="8">
        <f>SUMIF(order_details[OrderID],orders[[#This Row],[OrderID]],order_details[Gross Profit])</f>
        <v>193.75</v>
      </c>
      <c r="Q338" s="8">
        <f>orders[[#This Row],[Total Gross Profit]]-orders[[#This Row],[Freight]]</f>
        <v>134.61000000000001</v>
      </c>
    </row>
    <row r="339" spans="1:17" x14ac:dyDescent="0.25">
      <c r="A339">
        <v>10585</v>
      </c>
      <c r="B339" t="s">
        <v>737</v>
      </c>
      <c r="C339">
        <v>7</v>
      </c>
      <c r="D339" s="1">
        <v>34912</v>
      </c>
      <c r="E339" s="1">
        <v>34940</v>
      </c>
      <c r="F339" s="1">
        <v>34921</v>
      </c>
      <c r="G339">
        <v>1</v>
      </c>
      <c r="H339" s="8">
        <v>13.41</v>
      </c>
      <c r="I339" t="s">
        <v>738</v>
      </c>
      <c r="J339" t="s">
        <v>740</v>
      </c>
      <c r="K339" t="s">
        <v>741</v>
      </c>
      <c r="L339" t="s">
        <v>168</v>
      </c>
      <c r="M339" t="s">
        <v>742</v>
      </c>
      <c r="N339" t="s">
        <v>170</v>
      </c>
      <c r="O339" s="8">
        <f>SUMIF(order_details[OrderID],orders[[#This Row],[OrderID]],order_details[Total revenue])</f>
        <v>142.5</v>
      </c>
      <c r="P339" s="8">
        <f>SUMIF(order_details[OrderID],orders[[#This Row],[OrderID]],order_details[Gross Profit])</f>
        <v>28.500000000000007</v>
      </c>
      <c r="Q339" s="8">
        <f>orders[[#This Row],[Total Gross Profit]]-orders[[#This Row],[Freight]]</f>
        <v>15.090000000000007</v>
      </c>
    </row>
    <row r="340" spans="1:17" x14ac:dyDescent="0.25">
      <c r="A340">
        <v>10586</v>
      </c>
      <c r="B340" t="s">
        <v>569</v>
      </c>
      <c r="C340">
        <v>9</v>
      </c>
      <c r="D340" s="1">
        <v>34913</v>
      </c>
      <c r="E340" s="1">
        <v>34941</v>
      </c>
      <c r="F340" s="1">
        <v>34920</v>
      </c>
      <c r="G340">
        <v>1</v>
      </c>
      <c r="H340" s="8">
        <v>0.48</v>
      </c>
      <c r="I340" t="s">
        <v>570</v>
      </c>
      <c r="J340" t="s">
        <v>572</v>
      </c>
      <c r="K340" t="s">
        <v>573</v>
      </c>
      <c r="L340" t="s">
        <v>868</v>
      </c>
      <c r="M340" t="s">
        <v>574</v>
      </c>
      <c r="N340" t="s">
        <v>262</v>
      </c>
      <c r="O340" s="8">
        <f>SUMIF(order_details[OrderID],orders[[#This Row],[OrderID]],order_details[Total revenue])</f>
        <v>23.8</v>
      </c>
      <c r="P340" s="8">
        <f>SUMIF(order_details[OrderID],orders[[#This Row],[OrderID]],order_details[Gross Profit])</f>
        <v>1.4000000000000021</v>
      </c>
      <c r="Q340" s="8">
        <f>orders[[#This Row],[Total Gross Profit]]-orders[[#This Row],[Freight]]</f>
        <v>0.92000000000000215</v>
      </c>
    </row>
    <row r="341" spans="1:17" x14ac:dyDescent="0.25">
      <c r="A341">
        <v>10587</v>
      </c>
      <c r="B341" t="s">
        <v>533</v>
      </c>
      <c r="C341">
        <v>1</v>
      </c>
      <c r="D341" s="1">
        <v>34913</v>
      </c>
      <c r="E341" s="1">
        <v>34941</v>
      </c>
      <c r="F341" s="1">
        <v>34920</v>
      </c>
      <c r="G341">
        <v>1</v>
      </c>
      <c r="H341" s="8">
        <v>62.52</v>
      </c>
      <c r="I341" t="s">
        <v>534</v>
      </c>
      <c r="J341" t="s">
        <v>536</v>
      </c>
      <c r="K341" t="s">
        <v>319</v>
      </c>
      <c r="L341" t="s">
        <v>320</v>
      </c>
      <c r="M341" t="s">
        <v>537</v>
      </c>
      <c r="N341" t="s">
        <v>170</v>
      </c>
      <c r="O341" s="8">
        <f>SUMIF(order_details[OrderID],orders[[#This Row],[OrderID]],order_details[Total revenue])</f>
        <v>807.38</v>
      </c>
      <c r="P341" s="8">
        <f>SUMIF(order_details[OrderID],orders[[#This Row],[OrderID]],order_details[Gross Profit])</f>
        <v>161.98000000000002</v>
      </c>
      <c r="Q341" s="8">
        <f>orders[[#This Row],[Total Gross Profit]]-orders[[#This Row],[Freight]]</f>
        <v>99.460000000000008</v>
      </c>
    </row>
    <row r="342" spans="1:17" x14ac:dyDescent="0.25">
      <c r="A342">
        <v>10588</v>
      </c>
      <c r="B342" t="s">
        <v>546</v>
      </c>
      <c r="C342">
        <v>2</v>
      </c>
      <c r="D342" s="1">
        <v>34914</v>
      </c>
      <c r="E342" s="1">
        <v>34942</v>
      </c>
      <c r="F342" s="1">
        <v>34921</v>
      </c>
      <c r="G342">
        <v>3</v>
      </c>
      <c r="H342" s="8">
        <v>194.67</v>
      </c>
      <c r="I342" t="s">
        <v>547</v>
      </c>
      <c r="J342" t="s">
        <v>549</v>
      </c>
      <c r="K342" t="s">
        <v>550</v>
      </c>
      <c r="L342" t="s">
        <v>868</v>
      </c>
      <c r="M342" t="s">
        <v>551</v>
      </c>
      <c r="N342" t="s">
        <v>47</v>
      </c>
      <c r="O342" s="8">
        <f>SUMIF(order_details[OrderID],orders[[#This Row],[OrderID]],order_details[Total revenue])</f>
        <v>3120</v>
      </c>
      <c r="P342" s="8">
        <f>SUMIF(order_details[OrderID],orders[[#This Row],[OrderID]],order_details[Gross Profit])</f>
        <v>140.00000000000003</v>
      </c>
      <c r="Q342" s="8">
        <f>orders[[#This Row],[Total Gross Profit]]-orders[[#This Row],[Freight]]</f>
        <v>-54.669999999999959</v>
      </c>
    </row>
    <row r="343" spans="1:17" x14ac:dyDescent="0.25">
      <c r="A343">
        <v>10589</v>
      </c>
      <c r="B343" t="s">
        <v>296</v>
      </c>
      <c r="C343">
        <v>8</v>
      </c>
      <c r="D343" s="1">
        <v>34915</v>
      </c>
      <c r="E343" s="1">
        <v>34943</v>
      </c>
      <c r="F343" s="1">
        <v>34925</v>
      </c>
      <c r="G343">
        <v>2</v>
      </c>
      <c r="H343" s="8">
        <v>4.42</v>
      </c>
      <c r="I343" t="s">
        <v>297</v>
      </c>
      <c r="J343" t="s">
        <v>299</v>
      </c>
      <c r="K343" t="s">
        <v>300</v>
      </c>
      <c r="L343" t="s">
        <v>301</v>
      </c>
      <c r="M343" t="s">
        <v>302</v>
      </c>
      <c r="N343" t="s">
        <v>303</v>
      </c>
      <c r="O343" s="8">
        <f>SUMIF(order_details[OrderID],orders[[#This Row],[OrderID]],order_details[Total revenue])</f>
        <v>72</v>
      </c>
      <c r="P343" s="8">
        <f>SUMIF(order_details[OrderID],orders[[#This Row],[OrderID]],order_details[Gross Profit])</f>
        <v>14.399999999999999</v>
      </c>
      <c r="Q343" s="8">
        <f>orders[[#This Row],[Total Gross Profit]]-orders[[#This Row],[Freight]]</f>
        <v>9.9799999999999986</v>
      </c>
    </row>
    <row r="344" spans="1:17" x14ac:dyDescent="0.25">
      <c r="A344">
        <v>10590</v>
      </c>
      <c r="B344" t="s">
        <v>458</v>
      </c>
      <c r="C344">
        <v>4</v>
      </c>
      <c r="D344" s="1">
        <v>34918</v>
      </c>
      <c r="E344" s="1">
        <v>34946</v>
      </c>
      <c r="F344" s="1">
        <v>34925</v>
      </c>
      <c r="G344">
        <v>3</v>
      </c>
      <c r="H344" s="8">
        <v>44.77</v>
      </c>
      <c r="I344" t="s">
        <v>459</v>
      </c>
      <c r="J344" t="s">
        <v>461</v>
      </c>
      <c r="K344" t="s">
        <v>462</v>
      </c>
      <c r="L344" t="s">
        <v>463</v>
      </c>
      <c r="M344" t="s">
        <v>464</v>
      </c>
      <c r="N344" t="s">
        <v>128</v>
      </c>
      <c r="O344" s="8">
        <f>SUMIF(order_details[OrderID],orders[[#This Row],[OrderID]],order_details[Total revenue])</f>
        <v>1101</v>
      </c>
      <c r="P344" s="8">
        <f>SUMIF(order_details[OrderID],orders[[#This Row],[OrderID]],order_details[Gross Profit])</f>
        <v>188.99999999999994</v>
      </c>
      <c r="Q344" s="8">
        <f>orders[[#This Row],[Total Gross Profit]]-orders[[#This Row],[Freight]]</f>
        <v>144.22999999999993</v>
      </c>
    </row>
    <row r="345" spans="1:17" x14ac:dyDescent="0.25">
      <c r="A345">
        <v>10591</v>
      </c>
      <c r="B345" t="s">
        <v>697</v>
      </c>
      <c r="C345">
        <v>1</v>
      </c>
      <c r="D345" s="1">
        <v>34918</v>
      </c>
      <c r="E345" s="1">
        <v>34932</v>
      </c>
      <c r="F345" s="1">
        <v>34927</v>
      </c>
      <c r="G345">
        <v>1</v>
      </c>
      <c r="H345" s="8">
        <v>55.92</v>
      </c>
      <c r="I345" t="s">
        <v>698</v>
      </c>
      <c r="J345" t="s">
        <v>700</v>
      </c>
      <c r="K345" t="s">
        <v>701</v>
      </c>
      <c r="L345" t="s">
        <v>868</v>
      </c>
      <c r="M345" t="s">
        <v>702</v>
      </c>
      <c r="N345" t="s">
        <v>627</v>
      </c>
      <c r="O345" s="8">
        <f>SUMIF(order_details[OrderID],orders[[#This Row],[OrderID]],order_details[Total revenue])</f>
        <v>812.5</v>
      </c>
      <c r="P345" s="8">
        <f>SUMIF(order_details[OrderID],orders[[#This Row],[OrderID]],order_details[Gross Profit])</f>
        <v>213.5</v>
      </c>
      <c r="Q345" s="8">
        <f>orders[[#This Row],[Total Gross Profit]]-orders[[#This Row],[Freight]]</f>
        <v>157.57999999999998</v>
      </c>
    </row>
    <row r="346" spans="1:17" x14ac:dyDescent="0.25">
      <c r="A346">
        <v>10592</v>
      </c>
      <c r="B346" t="s">
        <v>399</v>
      </c>
      <c r="C346">
        <v>3</v>
      </c>
      <c r="D346" s="1">
        <v>34919</v>
      </c>
      <c r="E346" s="1">
        <v>34947</v>
      </c>
      <c r="F346" s="1">
        <v>34927</v>
      </c>
      <c r="G346">
        <v>1</v>
      </c>
      <c r="H346" s="8">
        <v>32.1</v>
      </c>
      <c r="I346" t="s">
        <v>400</v>
      </c>
      <c r="J346" t="s">
        <v>402</v>
      </c>
      <c r="K346" t="s">
        <v>403</v>
      </c>
      <c r="L346" t="s">
        <v>868</v>
      </c>
      <c r="M346" t="s">
        <v>404</v>
      </c>
      <c r="N346" t="s">
        <v>47</v>
      </c>
      <c r="O346" s="8">
        <f>SUMIF(order_details[OrderID],orders[[#This Row],[OrderID]],order_details[Total revenue])</f>
        <v>516.46749999999997</v>
      </c>
      <c r="P346" s="8">
        <f>SUMIF(order_details[OrderID],orders[[#This Row],[OrderID]],order_details[Gross Profit])</f>
        <v>81.967499999999987</v>
      </c>
      <c r="Q346" s="8">
        <f>orders[[#This Row],[Total Gross Profit]]-orders[[#This Row],[Freight]]</f>
        <v>49.867499999999986</v>
      </c>
    </row>
    <row r="347" spans="1:17" x14ac:dyDescent="0.25">
      <c r="A347">
        <v>10593</v>
      </c>
      <c r="B347" t="s">
        <v>399</v>
      </c>
      <c r="C347">
        <v>7</v>
      </c>
      <c r="D347" s="1">
        <v>34920</v>
      </c>
      <c r="E347" s="1">
        <v>34948</v>
      </c>
      <c r="F347" s="1">
        <v>34955</v>
      </c>
      <c r="G347">
        <v>2</v>
      </c>
      <c r="H347" s="8">
        <v>174.2</v>
      </c>
      <c r="I347" t="s">
        <v>400</v>
      </c>
      <c r="J347" t="s">
        <v>402</v>
      </c>
      <c r="K347" t="s">
        <v>403</v>
      </c>
      <c r="L347" t="s">
        <v>868</v>
      </c>
      <c r="M347" t="s">
        <v>404</v>
      </c>
      <c r="N347" t="s">
        <v>47</v>
      </c>
      <c r="O347" s="8">
        <f>SUMIF(order_details[OrderID],orders[[#This Row],[OrderID]],order_details[Total revenue])</f>
        <v>1994.4</v>
      </c>
      <c r="P347" s="8">
        <f>SUMIF(order_details[OrderID],orders[[#This Row],[OrderID]],order_details[Gross Profit])</f>
        <v>0</v>
      </c>
      <c r="Q347" s="8">
        <f>orders[[#This Row],[Total Gross Profit]]-orders[[#This Row],[Freight]]</f>
        <v>-174.2</v>
      </c>
    </row>
    <row r="348" spans="1:17" x14ac:dyDescent="0.25">
      <c r="A348">
        <v>10594</v>
      </c>
      <c r="B348" t="s">
        <v>487</v>
      </c>
      <c r="C348">
        <v>3</v>
      </c>
      <c r="D348" s="1">
        <v>34920</v>
      </c>
      <c r="E348" s="1">
        <v>34948</v>
      </c>
      <c r="F348" s="1">
        <v>34927</v>
      </c>
      <c r="G348">
        <v>2</v>
      </c>
      <c r="H348" s="8">
        <v>5.24</v>
      </c>
      <c r="I348" t="s">
        <v>488</v>
      </c>
      <c r="J348" t="s">
        <v>490</v>
      </c>
      <c r="K348" t="s">
        <v>491</v>
      </c>
      <c r="L348" t="s">
        <v>492</v>
      </c>
      <c r="M348" t="s">
        <v>493</v>
      </c>
      <c r="N348" t="s">
        <v>303</v>
      </c>
      <c r="O348" s="8">
        <f>SUMIF(order_details[OrderID],orders[[#This Row],[OrderID]],order_details[Total revenue])</f>
        <v>565.5</v>
      </c>
      <c r="P348" s="8">
        <f>SUMIF(order_details[OrderID],orders[[#This Row],[OrderID]],order_details[Gross Profit])</f>
        <v>113.10000000000002</v>
      </c>
      <c r="Q348" s="8">
        <f>orders[[#This Row],[Total Gross Profit]]-orders[[#This Row],[Freight]]</f>
        <v>107.86000000000003</v>
      </c>
    </row>
    <row r="349" spans="1:17" x14ac:dyDescent="0.25">
      <c r="A349">
        <v>10595</v>
      </c>
      <c r="B349" t="s">
        <v>202</v>
      </c>
      <c r="C349">
        <v>2</v>
      </c>
      <c r="D349" s="1">
        <v>34921</v>
      </c>
      <c r="E349" s="1">
        <v>34949</v>
      </c>
      <c r="F349" s="1">
        <v>34925</v>
      </c>
      <c r="G349">
        <v>1</v>
      </c>
      <c r="H349" s="8">
        <v>96.78</v>
      </c>
      <c r="I349" t="s">
        <v>203</v>
      </c>
      <c r="J349" t="s">
        <v>206</v>
      </c>
      <c r="K349" t="s">
        <v>207</v>
      </c>
      <c r="L349" t="s">
        <v>868</v>
      </c>
      <c r="M349" t="s">
        <v>208</v>
      </c>
      <c r="N349" t="s">
        <v>209</v>
      </c>
      <c r="O349" s="8">
        <f>SUMIF(order_details[OrderID],orders[[#This Row],[OrderID]],order_details[Total revenue])</f>
        <v>4725</v>
      </c>
      <c r="P349" s="8">
        <f>SUMIF(order_details[OrderID],orders[[#This Row],[OrderID]],order_details[Gross Profit])</f>
        <v>-315.00000000000011</v>
      </c>
      <c r="Q349" s="8">
        <f>orders[[#This Row],[Total Gross Profit]]-orders[[#This Row],[Freight]]</f>
        <v>-411.78000000000009</v>
      </c>
    </row>
    <row r="350" spans="1:17" x14ac:dyDescent="0.25">
      <c r="A350">
        <v>10596</v>
      </c>
      <c r="B350" t="s">
        <v>744</v>
      </c>
      <c r="C350">
        <v>8</v>
      </c>
      <c r="D350" s="1">
        <v>34922</v>
      </c>
      <c r="E350" s="1">
        <v>34950</v>
      </c>
      <c r="F350" s="1">
        <v>34954</v>
      </c>
      <c r="G350">
        <v>1</v>
      </c>
      <c r="H350" s="8">
        <v>16.34</v>
      </c>
      <c r="I350" t="s">
        <v>745</v>
      </c>
      <c r="J350" t="s">
        <v>872</v>
      </c>
      <c r="K350" t="s">
        <v>748</v>
      </c>
      <c r="L350" t="s">
        <v>395</v>
      </c>
      <c r="M350" t="s">
        <v>873</v>
      </c>
      <c r="N350" t="s">
        <v>303</v>
      </c>
      <c r="O350" s="8">
        <f>SUMIF(order_details[OrderID],orders[[#This Row],[OrderID]],order_details[Total revenue])</f>
        <v>1180.8800000000001</v>
      </c>
      <c r="P350" s="8">
        <f>SUMIF(order_details[OrderID],orders[[#This Row],[OrderID]],order_details[Gross Profit])</f>
        <v>0.47999999999992227</v>
      </c>
      <c r="Q350" s="8">
        <f>orders[[#This Row],[Total Gross Profit]]-orders[[#This Row],[Freight]]</f>
        <v>-15.860000000000078</v>
      </c>
    </row>
    <row r="351" spans="1:17" x14ac:dyDescent="0.25">
      <c r="A351">
        <v>10597</v>
      </c>
      <c r="B351" t="s">
        <v>519</v>
      </c>
      <c r="C351">
        <v>7</v>
      </c>
      <c r="D351" s="1">
        <v>34922</v>
      </c>
      <c r="E351" s="1">
        <v>34950</v>
      </c>
      <c r="F351" s="1">
        <v>34929</v>
      </c>
      <c r="G351">
        <v>3</v>
      </c>
      <c r="H351" s="8">
        <v>35.119999999999997</v>
      </c>
      <c r="I351" t="s">
        <v>520</v>
      </c>
      <c r="J351" t="s">
        <v>522</v>
      </c>
      <c r="K351" t="s">
        <v>523</v>
      </c>
      <c r="L351" t="s">
        <v>868</v>
      </c>
      <c r="M351" t="s">
        <v>524</v>
      </c>
      <c r="N351" t="s">
        <v>209</v>
      </c>
      <c r="O351" s="8">
        <f>SUMIF(order_details[OrderID],orders[[#This Row],[OrderID]],order_details[Total revenue])</f>
        <v>718.08</v>
      </c>
      <c r="P351" s="8">
        <f>SUMIF(order_details[OrderID],orders[[#This Row],[OrderID]],order_details[Gross Profit])</f>
        <v>162.47999999999999</v>
      </c>
      <c r="Q351" s="8">
        <f>orders[[#This Row],[Total Gross Profit]]-orders[[#This Row],[Freight]]</f>
        <v>127.35999999999999</v>
      </c>
    </row>
    <row r="352" spans="1:17" x14ac:dyDescent="0.25">
      <c r="A352">
        <v>10598</v>
      </c>
      <c r="B352" t="s">
        <v>559</v>
      </c>
      <c r="C352">
        <v>1</v>
      </c>
      <c r="D352" s="1">
        <v>34925</v>
      </c>
      <c r="E352" s="1">
        <v>34953</v>
      </c>
      <c r="F352" s="1">
        <v>34929</v>
      </c>
      <c r="G352">
        <v>3</v>
      </c>
      <c r="H352" s="8">
        <v>44.42</v>
      </c>
      <c r="I352" t="s">
        <v>560</v>
      </c>
      <c r="J352" t="s">
        <v>563</v>
      </c>
      <c r="K352" t="s">
        <v>564</v>
      </c>
      <c r="L352" t="s">
        <v>565</v>
      </c>
      <c r="M352" t="s">
        <v>566</v>
      </c>
      <c r="N352" t="s">
        <v>303</v>
      </c>
      <c r="O352" s="8">
        <f>SUMIF(order_details[OrderID],orders[[#This Row],[OrderID]],order_details[Total revenue])</f>
        <v>2388.5</v>
      </c>
      <c r="P352" s="8">
        <f>SUMIF(order_details[OrderID],orders[[#This Row],[OrderID]],order_details[Gross Profit])</f>
        <v>478.69999999999987</v>
      </c>
      <c r="Q352" s="8">
        <f>orders[[#This Row],[Total Gross Profit]]-orders[[#This Row],[Freight]]</f>
        <v>434.27999999999986</v>
      </c>
    </row>
    <row r="353" spans="1:17" x14ac:dyDescent="0.25">
      <c r="A353">
        <v>10599</v>
      </c>
      <c r="B353" t="s">
        <v>131</v>
      </c>
      <c r="C353">
        <v>6</v>
      </c>
      <c r="D353" s="1">
        <v>34926</v>
      </c>
      <c r="E353" s="1">
        <v>34968</v>
      </c>
      <c r="F353" s="1">
        <v>34932</v>
      </c>
      <c r="G353">
        <v>3</v>
      </c>
      <c r="H353" s="8">
        <v>29.98</v>
      </c>
      <c r="I353" t="s">
        <v>132</v>
      </c>
      <c r="J353" t="s">
        <v>134</v>
      </c>
      <c r="K353" t="s">
        <v>70</v>
      </c>
      <c r="L353" t="s">
        <v>868</v>
      </c>
      <c r="M353" t="s">
        <v>135</v>
      </c>
      <c r="N353" t="s">
        <v>72</v>
      </c>
      <c r="O353" s="8">
        <f>SUMIF(order_details[OrderID],orders[[#This Row],[OrderID]],order_details[Total revenue])</f>
        <v>493</v>
      </c>
      <c r="P353" s="8">
        <f>SUMIF(order_details[OrderID],orders[[#This Row],[OrderID]],order_details[Gross Profit])</f>
        <v>98.999999999999986</v>
      </c>
      <c r="Q353" s="8">
        <f>orders[[#This Row],[Total Gross Profit]]-orders[[#This Row],[Freight]]</f>
        <v>69.019999999999982</v>
      </c>
    </row>
    <row r="354" spans="1:17" x14ac:dyDescent="0.25">
      <c r="A354">
        <v>10600</v>
      </c>
      <c r="B354" t="s">
        <v>333</v>
      </c>
      <c r="C354">
        <v>4</v>
      </c>
      <c r="D354" s="1">
        <v>34927</v>
      </c>
      <c r="E354" s="1">
        <v>34955</v>
      </c>
      <c r="F354" s="1">
        <v>34932</v>
      </c>
      <c r="G354">
        <v>1</v>
      </c>
      <c r="H354" s="8">
        <v>45.13</v>
      </c>
      <c r="I354" t="s">
        <v>334</v>
      </c>
      <c r="J354" t="s">
        <v>336</v>
      </c>
      <c r="K354" t="s">
        <v>337</v>
      </c>
      <c r="L354" t="s">
        <v>301</v>
      </c>
      <c r="M354" t="s">
        <v>338</v>
      </c>
      <c r="N354" t="s">
        <v>303</v>
      </c>
      <c r="O354" s="8">
        <f>SUMIF(order_details[OrderID],orders[[#This Row],[OrderID]],order_details[Total revenue])</f>
        <v>479.8</v>
      </c>
      <c r="P354" s="8">
        <f>SUMIF(order_details[OrderID],orders[[#This Row],[OrderID]],order_details[Gross Profit])</f>
        <v>168.2</v>
      </c>
      <c r="Q354" s="8">
        <f>orders[[#This Row],[Total Gross Profit]]-orders[[#This Row],[Freight]]</f>
        <v>123.07</v>
      </c>
    </row>
    <row r="355" spans="1:17" x14ac:dyDescent="0.25">
      <c r="A355">
        <v>10601</v>
      </c>
      <c r="B355" t="s">
        <v>324</v>
      </c>
      <c r="C355">
        <v>7</v>
      </c>
      <c r="D355" s="1">
        <v>34927</v>
      </c>
      <c r="E355" s="1">
        <v>34969</v>
      </c>
      <c r="F355" s="1">
        <v>34933</v>
      </c>
      <c r="G355">
        <v>1</v>
      </c>
      <c r="H355" s="8">
        <v>58.3</v>
      </c>
      <c r="I355" t="s">
        <v>325</v>
      </c>
      <c r="J355" t="s">
        <v>327</v>
      </c>
      <c r="K355" t="s">
        <v>328</v>
      </c>
      <c r="L355" t="s">
        <v>329</v>
      </c>
      <c r="M355" t="s">
        <v>330</v>
      </c>
      <c r="N355" t="s">
        <v>312</v>
      </c>
      <c r="O355" s="8">
        <f>SUMIF(order_details[OrderID],orders[[#This Row],[OrderID]],order_details[Total revenue])</f>
        <v>2285</v>
      </c>
      <c r="P355" s="8">
        <f>SUMIF(order_details[OrderID],orders[[#This Row],[OrderID]],order_details[Gross Profit])</f>
        <v>457</v>
      </c>
      <c r="Q355" s="8">
        <f>orders[[#This Row],[Total Gross Profit]]-orders[[#This Row],[Freight]]</f>
        <v>398.7</v>
      </c>
    </row>
    <row r="356" spans="1:17" x14ac:dyDescent="0.25">
      <c r="A356">
        <v>10602</v>
      </c>
      <c r="B356" t="s">
        <v>697</v>
      </c>
      <c r="C356">
        <v>8</v>
      </c>
      <c r="D356" s="1">
        <v>34928</v>
      </c>
      <c r="E356" s="1">
        <v>34956</v>
      </c>
      <c r="F356" s="1">
        <v>34933</v>
      </c>
      <c r="G356">
        <v>2</v>
      </c>
      <c r="H356" s="8">
        <v>2.92</v>
      </c>
      <c r="I356" t="s">
        <v>698</v>
      </c>
      <c r="J356" t="s">
        <v>700</v>
      </c>
      <c r="K356" t="s">
        <v>701</v>
      </c>
      <c r="L356" t="s">
        <v>868</v>
      </c>
      <c r="M356" t="s">
        <v>702</v>
      </c>
      <c r="N356" t="s">
        <v>627</v>
      </c>
      <c r="O356" s="8">
        <f>SUMIF(order_details[OrderID],orders[[#This Row],[OrderID]],order_details[Total revenue])</f>
        <v>48.75</v>
      </c>
      <c r="P356" s="8">
        <f>SUMIF(order_details[OrderID],orders[[#This Row],[OrderID]],order_details[Gross Profit])</f>
        <v>-3.2500000000000018</v>
      </c>
      <c r="Q356" s="8">
        <f>orders[[#This Row],[Total Gross Profit]]-orders[[#This Row],[Freight]]</f>
        <v>-6.1700000000000017</v>
      </c>
    </row>
    <row r="357" spans="1:17" x14ac:dyDescent="0.25">
      <c r="A357">
        <v>10603</v>
      </c>
      <c r="B357" t="s">
        <v>606</v>
      </c>
      <c r="C357">
        <v>8</v>
      </c>
      <c r="D357" s="1">
        <v>34929</v>
      </c>
      <c r="E357" s="1">
        <v>34957</v>
      </c>
      <c r="F357" s="1">
        <v>34950</v>
      </c>
      <c r="G357">
        <v>2</v>
      </c>
      <c r="H357" s="8">
        <v>48.77</v>
      </c>
      <c r="I357" t="s">
        <v>607</v>
      </c>
      <c r="J357" t="s">
        <v>609</v>
      </c>
      <c r="K357" t="s">
        <v>610</v>
      </c>
      <c r="L357" t="s">
        <v>611</v>
      </c>
      <c r="M357" t="s">
        <v>612</v>
      </c>
      <c r="N357" t="s">
        <v>303</v>
      </c>
      <c r="O357" s="8">
        <f>SUMIF(order_details[OrderID],orders[[#This Row],[OrderID]],order_details[Total revenue])</f>
        <v>1483</v>
      </c>
      <c r="P357" s="8">
        <f>SUMIF(order_details[OrderID],orders[[#This Row],[OrderID]],order_details[Gross Profit])</f>
        <v>612.59999999999991</v>
      </c>
      <c r="Q357" s="8">
        <f>orders[[#This Row],[Total Gross Profit]]-orders[[#This Row],[Freight]]</f>
        <v>563.82999999999993</v>
      </c>
    </row>
    <row r="358" spans="1:17" x14ac:dyDescent="0.25">
      <c r="A358">
        <v>10604</v>
      </c>
      <c r="B358" t="s">
        <v>265</v>
      </c>
      <c r="C358">
        <v>1</v>
      </c>
      <c r="D358" s="1">
        <v>34929</v>
      </c>
      <c r="E358" s="1">
        <v>34957</v>
      </c>
      <c r="F358" s="1">
        <v>34940</v>
      </c>
      <c r="G358">
        <v>1</v>
      </c>
      <c r="H358" s="8">
        <v>7.46</v>
      </c>
      <c r="I358" t="s">
        <v>266</v>
      </c>
      <c r="J358" t="s">
        <v>268</v>
      </c>
      <c r="K358" t="s">
        <v>269</v>
      </c>
      <c r="L358" t="s">
        <v>868</v>
      </c>
      <c r="M358" t="s">
        <v>270</v>
      </c>
      <c r="N358" t="s">
        <v>271</v>
      </c>
      <c r="O358" s="8">
        <f>SUMIF(order_details[OrderID],orders[[#This Row],[OrderID]],order_details[Total revenue])</f>
        <v>230.85000000000002</v>
      </c>
      <c r="P358" s="8">
        <f>SUMIF(order_details[OrderID],orders[[#This Row],[OrderID]],order_details[Gross Profit])</f>
        <v>25.649999999999991</v>
      </c>
      <c r="Q358" s="8">
        <f>orders[[#This Row],[Total Gross Profit]]-orders[[#This Row],[Freight]]</f>
        <v>18.189999999999991</v>
      </c>
    </row>
    <row r="359" spans="1:17" x14ac:dyDescent="0.25">
      <c r="A359">
        <v>10605</v>
      </c>
      <c r="B359" t="s">
        <v>458</v>
      </c>
      <c r="C359">
        <v>1</v>
      </c>
      <c r="D359" s="1">
        <v>34932</v>
      </c>
      <c r="E359" s="1">
        <v>34960</v>
      </c>
      <c r="F359" s="1">
        <v>34940</v>
      </c>
      <c r="G359">
        <v>2</v>
      </c>
      <c r="H359" s="8">
        <v>379.13</v>
      </c>
      <c r="I359" t="s">
        <v>459</v>
      </c>
      <c r="J359" t="s">
        <v>461</v>
      </c>
      <c r="K359" t="s">
        <v>462</v>
      </c>
      <c r="L359" t="s">
        <v>463</v>
      </c>
      <c r="M359" t="s">
        <v>464</v>
      </c>
      <c r="N359" t="s">
        <v>128</v>
      </c>
      <c r="O359" s="8">
        <f>SUMIF(order_details[OrderID],orders[[#This Row],[OrderID]],order_details[Total revenue])</f>
        <v>4109.7</v>
      </c>
      <c r="P359" s="8">
        <f>SUMIF(order_details[OrderID],orders[[#This Row],[OrderID]],order_details[Gross Profit])</f>
        <v>650.6999999999997</v>
      </c>
      <c r="Q359" s="8">
        <f>orders[[#This Row],[Total Gross Profit]]-orders[[#This Row],[Freight]]</f>
        <v>271.56999999999971</v>
      </c>
    </row>
    <row r="360" spans="1:17" x14ac:dyDescent="0.25">
      <c r="A360">
        <v>10606</v>
      </c>
      <c r="B360" t="s">
        <v>682</v>
      </c>
      <c r="C360">
        <v>4</v>
      </c>
      <c r="D360" s="1">
        <v>34933</v>
      </c>
      <c r="E360" s="1">
        <v>34961</v>
      </c>
      <c r="F360" s="1">
        <v>34942</v>
      </c>
      <c r="G360">
        <v>3</v>
      </c>
      <c r="H360" s="8">
        <v>79.400000000000006</v>
      </c>
      <c r="I360" t="s">
        <v>683</v>
      </c>
      <c r="J360" t="s">
        <v>685</v>
      </c>
      <c r="K360" t="s">
        <v>167</v>
      </c>
      <c r="L360" t="s">
        <v>168</v>
      </c>
      <c r="M360" t="s">
        <v>686</v>
      </c>
      <c r="N360" t="s">
        <v>170</v>
      </c>
      <c r="O360" s="8">
        <f>SUMIF(order_details[OrderID],orders[[#This Row],[OrderID]],order_details[Total revenue])</f>
        <v>1130.4000000000001</v>
      </c>
      <c r="P360" s="8">
        <f>SUMIF(order_details[OrderID],orders[[#This Row],[OrderID]],order_details[Gross Profit])</f>
        <v>0.40000000000006253</v>
      </c>
      <c r="Q360" s="8">
        <f>orders[[#This Row],[Total Gross Profit]]-orders[[#This Row],[Freight]]</f>
        <v>-78.999999999999943</v>
      </c>
    </row>
    <row r="361" spans="1:17" x14ac:dyDescent="0.25">
      <c r="A361">
        <v>10607</v>
      </c>
      <c r="B361" t="s">
        <v>606</v>
      </c>
      <c r="C361">
        <v>5</v>
      </c>
      <c r="D361" s="1">
        <v>34933</v>
      </c>
      <c r="E361" s="1">
        <v>34961</v>
      </c>
      <c r="F361" s="1">
        <v>34936</v>
      </c>
      <c r="G361">
        <v>1</v>
      </c>
      <c r="H361" s="8">
        <v>200.24</v>
      </c>
      <c r="I361" t="s">
        <v>607</v>
      </c>
      <c r="J361" t="s">
        <v>609</v>
      </c>
      <c r="K361" t="s">
        <v>610</v>
      </c>
      <c r="L361" t="s">
        <v>611</v>
      </c>
      <c r="M361" t="s">
        <v>612</v>
      </c>
      <c r="N361" t="s">
        <v>303</v>
      </c>
      <c r="O361" s="8">
        <f>SUMIF(order_details[OrderID],orders[[#This Row],[OrderID]],order_details[Total revenue])</f>
        <v>6475.4000000000005</v>
      </c>
      <c r="P361" s="8">
        <f>SUMIF(order_details[OrderID],orders[[#This Row],[OrderID]],order_details[Gross Profit])</f>
        <v>1512.4</v>
      </c>
      <c r="Q361" s="8">
        <f>orders[[#This Row],[Total Gross Profit]]-orders[[#This Row],[Freight]]</f>
        <v>1312.16</v>
      </c>
    </row>
    <row r="362" spans="1:17" x14ac:dyDescent="0.25">
      <c r="A362">
        <v>10608</v>
      </c>
      <c r="B362" t="s">
        <v>669</v>
      </c>
      <c r="C362">
        <v>4</v>
      </c>
      <c r="D362" s="1">
        <v>34934</v>
      </c>
      <c r="E362" s="1">
        <v>34962</v>
      </c>
      <c r="F362" s="1">
        <v>34943</v>
      </c>
      <c r="G362">
        <v>2</v>
      </c>
      <c r="H362" s="8">
        <v>27.79</v>
      </c>
      <c r="I362" t="s">
        <v>670</v>
      </c>
      <c r="J362" t="s">
        <v>672</v>
      </c>
      <c r="K362" t="s">
        <v>673</v>
      </c>
      <c r="L362" t="s">
        <v>868</v>
      </c>
      <c r="M362" t="s">
        <v>674</v>
      </c>
      <c r="N362" t="s">
        <v>47</v>
      </c>
      <c r="O362" s="8">
        <f>SUMIF(order_details[OrderID],orders[[#This Row],[OrderID]],order_details[Total revenue])</f>
        <v>1064</v>
      </c>
      <c r="P362" s="8">
        <f>SUMIF(order_details[OrderID],orders[[#This Row],[OrderID]],order_details[Gross Profit])</f>
        <v>212.80000000000004</v>
      </c>
      <c r="Q362" s="8">
        <f>orders[[#This Row],[Total Gross Profit]]-orders[[#This Row],[Freight]]</f>
        <v>185.01000000000005</v>
      </c>
    </row>
    <row r="363" spans="1:17" x14ac:dyDescent="0.25">
      <c r="A363">
        <v>10609</v>
      </c>
      <c r="B363" t="s">
        <v>187</v>
      </c>
      <c r="C363">
        <v>7</v>
      </c>
      <c r="D363" s="1">
        <v>34935</v>
      </c>
      <c r="E363" s="1">
        <v>34963</v>
      </c>
      <c r="F363" s="1">
        <v>34941</v>
      </c>
      <c r="G363">
        <v>2</v>
      </c>
      <c r="H363" s="8">
        <v>1.85</v>
      </c>
      <c r="I363" t="s">
        <v>188</v>
      </c>
      <c r="J363" t="s">
        <v>190</v>
      </c>
      <c r="K363" t="s">
        <v>191</v>
      </c>
      <c r="L363" t="s">
        <v>868</v>
      </c>
      <c r="M363" t="s">
        <v>192</v>
      </c>
      <c r="N363" t="s">
        <v>100</v>
      </c>
      <c r="O363" s="8">
        <f>SUMIF(order_details[OrderID],orders[[#This Row],[OrderID]],order_details[Total revenue])</f>
        <v>424</v>
      </c>
      <c r="P363" s="8">
        <f>SUMIF(order_details[OrderID],orders[[#This Row],[OrderID]],order_details[Gross Profit])</f>
        <v>84.8</v>
      </c>
      <c r="Q363" s="8">
        <f>orders[[#This Row],[Total Gross Profit]]-orders[[#This Row],[Freight]]</f>
        <v>82.95</v>
      </c>
    </row>
    <row r="364" spans="1:17" x14ac:dyDescent="0.25">
      <c r="A364">
        <v>10610</v>
      </c>
      <c r="B364" t="s">
        <v>374</v>
      </c>
      <c r="C364">
        <v>8</v>
      </c>
      <c r="D364" s="1">
        <v>34936</v>
      </c>
      <c r="E364" s="1">
        <v>34964</v>
      </c>
      <c r="F364" s="1">
        <v>34948</v>
      </c>
      <c r="G364">
        <v>1</v>
      </c>
      <c r="H364" s="8">
        <v>26.78</v>
      </c>
      <c r="I364" t="s">
        <v>375</v>
      </c>
      <c r="J364" t="s">
        <v>377</v>
      </c>
      <c r="K364" t="s">
        <v>378</v>
      </c>
      <c r="L364" t="s">
        <v>868</v>
      </c>
      <c r="M364" t="s">
        <v>379</v>
      </c>
      <c r="N364" t="s">
        <v>100</v>
      </c>
      <c r="O364" s="8">
        <f>SUMIF(order_details[OrderID],orders[[#This Row],[OrderID]],order_details[Total revenue])</f>
        <v>299.25</v>
      </c>
      <c r="P364" s="8">
        <f>SUMIF(order_details[OrderID],orders[[#This Row],[OrderID]],order_details[Gross Profit])</f>
        <v>-19.949999999999985</v>
      </c>
      <c r="Q364" s="8">
        <f>orders[[#This Row],[Total Gross Profit]]-orders[[#This Row],[Freight]]</f>
        <v>-46.72999999999999</v>
      </c>
    </row>
    <row r="365" spans="1:17" x14ac:dyDescent="0.25">
      <c r="A365">
        <v>10611</v>
      </c>
      <c r="B365" t="s">
        <v>760</v>
      </c>
      <c r="C365">
        <v>6</v>
      </c>
      <c r="D365" s="1">
        <v>34936</v>
      </c>
      <c r="E365" s="1">
        <v>34964</v>
      </c>
      <c r="F365" s="1">
        <v>34943</v>
      </c>
      <c r="G365">
        <v>2</v>
      </c>
      <c r="H365" s="8">
        <v>80.650000000000006</v>
      </c>
      <c r="I365" t="s">
        <v>880</v>
      </c>
      <c r="J365" t="s">
        <v>763</v>
      </c>
      <c r="K365" t="s">
        <v>764</v>
      </c>
      <c r="L365" t="s">
        <v>868</v>
      </c>
      <c r="M365" t="s">
        <v>765</v>
      </c>
      <c r="N365" t="s">
        <v>766</v>
      </c>
      <c r="O365" s="8">
        <f>SUMIF(order_details[OrderID],orders[[#This Row],[OrderID]],order_details[Total revenue])</f>
        <v>808</v>
      </c>
      <c r="P365" s="8">
        <f>SUMIF(order_details[OrderID],orders[[#This Row],[OrderID]],order_details[Gross Profit])</f>
        <v>161.60000000000002</v>
      </c>
      <c r="Q365" s="8">
        <f>orders[[#This Row],[Total Gross Profit]]-orders[[#This Row],[Freight]]</f>
        <v>80.950000000000017</v>
      </c>
    </row>
    <row r="366" spans="1:17" x14ac:dyDescent="0.25">
      <c r="A366">
        <v>10612</v>
      </c>
      <c r="B366" t="s">
        <v>606</v>
      </c>
      <c r="C366">
        <v>1</v>
      </c>
      <c r="D366" s="1">
        <v>34939</v>
      </c>
      <c r="E366" s="1">
        <v>34967</v>
      </c>
      <c r="F366" s="1">
        <v>34943</v>
      </c>
      <c r="G366">
        <v>2</v>
      </c>
      <c r="H366" s="8">
        <v>544.08000000000004</v>
      </c>
      <c r="I366" t="s">
        <v>607</v>
      </c>
      <c r="J366" t="s">
        <v>609</v>
      </c>
      <c r="K366" t="s">
        <v>610</v>
      </c>
      <c r="L366" t="s">
        <v>611</v>
      </c>
      <c r="M366" t="s">
        <v>612</v>
      </c>
      <c r="N366" t="s">
        <v>303</v>
      </c>
      <c r="O366" s="8">
        <f>SUMIF(order_details[OrderID],orders[[#This Row],[OrderID]],order_details[Total revenue])</f>
        <v>6375</v>
      </c>
      <c r="P366" s="8">
        <f>SUMIF(order_details[OrderID],orders[[#This Row],[OrderID]],order_details[Gross Profit])</f>
        <v>1275</v>
      </c>
      <c r="Q366" s="8">
        <f>orders[[#This Row],[Total Gross Profit]]-orders[[#This Row],[Freight]]</f>
        <v>730.92</v>
      </c>
    </row>
    <row r="367" spans="1:17" x14ac:dyDescent="0.25">
      <c r="A367">
        <v>10613</v>
      </c>
      <c r="B367" t="s">
        <v>324</v>
      </c>
      <c r="C367">
        <v>4</v>
      </c>
      <c r="D367" s="1">
        <v>34940</v>
      </c>
      <c r="E367" s="1">
        <v>34968</v>
      </c>
      <c r="F367" s="1">
        <v>34943</v>
      </c>
      <c r="G367">
        <v>2</v>
      </c>
      <c r="H367" s="8">
        <v>8.11</v>
      </c>
      <c r="I367" t="s">
        <v>325</v>
      </c>
      <c r="J367" t="s">
        <v>327</v>
      </c>
      <c r="K367" t="s">
        <v>328</v>
      </c>
      <c r="L367" t="s">
        <v>329</v>
      </c>
      <c r="M367" t="s">
        <v>330</v>
      </c>
      <c r="N367" t="s">
        <v>312</v>
      </c>
      <c r="O367" s="8">
        <f>SUMIF(order_details[OrderID],orders[[#This Row],[OrderID]],order_details[Total revenue])</f>
        <v>353.2</v>
      </c>
      <c r="P367" s="8">
        <f>SUMIF(order_details[OrderID],orders[[#This Row],[OrderID]],order_details[Gross Profit])</f>
        <v>66.8</v>
      </c>
      <c r="Q367" s="8">
        <f>orders[[#This Row],[Total Gross Profit]]-orders[[#This Row],[Freight]]</f>
        <v>58.69</v>
      </c>
    </row>
    <row r="368" spans="1:17" x14ac:dyDescent="0.25">
      <c r="A368">
        <v>10614</v>
      </c>
      <c r="B368" t="s">
        <v>85</v>
      </c>
      <c r="C368">
        <v>8</v>
      </c>
      <c r="D368" s="1">
        <v>34940</v>
      </c>
      <c r="E368" s="1">
        <v>34968</v>
      </c>
      <c r="F368" s="1">
        <v>34943</v>
      </c>
      <c r="G368">
        <v>3</v>
      </c>
      <c r="H368" s="8">
        <v>1.93</v>
      </c>
      <c r="I368" t="s">
        <v>86</v>
      </c>
      <c r="J368" t="s">
        <v>88</v>
      </c>
      <c r="K368" t="s">
        <v>89</v>
      </c>
      <c r="L368" t="s">
        <v>868</v>
      </c>
      <c r="M368" t="s">
        <v>90</v>
      </c>
      <c r="N368" t="s">
        <v>47</v>
      </c>
      <c r="O368" s="8">
        <f>SUMIF(order_details[OrderID],orders[[#This Row],[OrderID]],order_details[Total revenue])</f>
        <v>464</v>
      </c>
      <c r="P368" s="8">
        <f>SUMIF(order_details[OrderID],orders[[#This Row],[OrderID]],order_details[Gross Profit])</f>
        <v>190.79999999999998</v>
      </c>
      <c r="Q368" s="8">
        <f>orders[[#This Row],[Total Gross Profit]]-orders[[#This Row],[Freight]]</f>
        <v>188.86999999999998</v>
      </c>
    </row>
    <row r="369" spans="1:17" x14ac:dyDescent="0.25">
      <c r="A369">
        <v>10615</v>
      </c>
      <c r="B369" t="s">
        <v>752</v>
      </c>
      <c r="C369">
        <v>2</v>
      </c>
      <c r="D369" s="1">
        <v>34941</v>
      </c>
      <c r="E369" s="1">
        <v>34969</v>
      </c>
      <c r="F369" s="1">
        <v>34948</v>
      </c>
      <c r="G369">
        <v>3</v>
      </c>
      <c r="H369" s="8">
        <v>0.75</v>
      </c>
      <c r="I369" t="s">
        <v>753</v>
      </c>
      <c r="J369" t="s">
        <v>756</v>
      </c>
      <c r="K369" t="s">
        <v>757</v>
      </c>
      <c r="L369" t="s">
        <v>868</v>
      </c>
      <c r="M369" t="s">
        <v>758</v>
      </c>
      <c r="N369" t="s">
        <v>735</v>
      </c>
      <c r="O369" s="8">
        <f>SUMIF(order_details[OrderID],orders[[#This Row],[OrderID]],order_details[Total revenue])</f>
        <v>120</v>
      </c>
      <c r="P369" s="8">
        <f>SUMIF(order_details[OrderID],orders[[#This Row],[OrderID]],order_details[Gross Profit])</f>
        <v>24.000000000000004</v>
      </c>
      <c r="Q369" s="8">
        <f>orders[[#This Row],[Total Gross Profit]]-orders[[#This Row],[Freight]]</f>
        <v>23.250000000000004</v>
      </c>
    </row>
    <row r="370" spans="1:17" x14ac:dyDescent="0.25">
      <c r="A370">
        <v>10616</v>
      </c>
      <c r="B370" t="s">
        <v>296</v>
      </c>
      <c r="C370">
        <v>1</v>
      </c>
      <c r="D370" s="1">
        <v>34942</v>
      </c>
      <c r="E370" s="1">
        <v>34970</v>
      </c>
      <c r="F370" s="1">
        <v>34947</v>
      </c>
      <c r="G370">
        <v>2</v>
      </c>
      <c r="H370" s="8">
        <v>116.53</v>
      </c>
      <c r="I370" t="s">
        <v>297</v>
      </c>
      <c r="J370" t="s">
        <v>299</v>
      </c>
      <c r="K370" t="s">
        <v>300</v>
      </c>
      <c r="L370" t="s">
        <v>301</v>
      </c>
      <c r="M370" t="s">
        <v>302</v>
      </c>
      <c r="N370" t="s">
        <v>303</v>
      </c>
      <c r="O370" s="8">
        <f>SUMIF(order_details[OrderID],orders[[#This Row],[OrderID]],order_details[Total revenue])</f>
        <v>4807</v>
      </c>
      <c r="P370" s="8">
        <f>SUMIF(order_details[OrderID],orders[[#This Row],[OrderID]],order_details[Gross Profit])</f>
        <v>817.39999999999964</v>
      </c>
      <c r="Q370" s="8">
        <f>orders[[#This Row],[Total Gross Profit]]-orders[[#This Row],[Freight]]</f>
        <v>700.86999999999966</v>
      </c>
    </row>
    <row r="371" spans="1:17" x14ac:dyDescent="0.25">
      <c r="A371">
        <v>10617</v>
      </c>
      <c r="B371" t="s">
        <v>296</v>
      </c>
      <c r="C371">
        <v>4</v>
      </c>
      <c r="D371" s="1">
        <v>34942</v>
      </c>
      <c r="E371" s="1">
        <v>34970</v>
      </c>
      <c r="F371" s="1">
        <v>34946</v>
      </c>
      <c r="G371">
        <v>2</v>
      </c>
      <c r="H371" s="8">
        <v>18.53</v>
      </c>
      <c r="I371" t="s">
        <v>297</v>
      </c>
      <c r="J371" t="s">
        <v>299</v>
      </c>
      <c r="K371" t="s">
        <v>300</v>
      </c>
      <c r="L371" t="s">
        <v>301</v>
      </c>
      <c r="M371" t="s">
        <v>302</v>
      </c>
      <c r="N371" t="s">
        <v>303</v>
      </c>
      <c r="O371" s="8">
        <f>SUMIF(order_details[OrderID],orders[[#This Row],[OrderID]],order_details[Total revenue])</f>
        <v>1402.5</v>
      </c>
      <c r="P371" s="8">
        <f>SUMIF(order_details[OrderID],orders[[#This Row],[OrderID]],order_details[Gross Profit])</f>
        <v>82.5</v>
      </c>
      <c r="Q371" s="8">
        <f>orders[[#This Row],[Total Gross Profit]]-orders[[#This Row],[Freight]]</f>
        <v>63.97</v>
      </c>
    </row>
    <row r="372" spans="1:17" x14ac:dyDescent="0.25">
      <c r="A372">
        <v>10618</v>
      </c>
      <c r="B372" t="s">
        <v>458</v>
      </c>
      <c r="C372">
        <v>1</v>
      </c>
      <c r="D372" s="1">
        <v>34943</v>
      </c>
      <c r="E372" s="1">
        <v>34985</v>
      </c>
      <c r="F372" s="1">
        <v>34950</v>
      </c>
      <c r="G372">
        <v>1</v>
      </c>
      <c r="H372" s="8">
        <v>154.68</v>
      </c>
      <c r="I372" t="s">
        <v>459</v>
      </c>
      <c r="J372" t="s">
        <v>461</v>
      </c>
      <c r="K372" t="s">
        <v>462</v>
      </c>
      <c r="L372" t="s">
        <v>463</v>
      </c>
      <c r="M372" t="s">
        <v>464</v>
      </c>
      <c r="N372" t="s">
        <v>128</v>
      </c>
      <c r="O372" s="8">
        <f>SUMIF(order_details[OrderID],orders[[#This Row],[OrderID]],order_details[Total revenue])</f>
        <v>2697.5</v>
      </c>
      <c r="P372" s="8">
        <f>SUMIF(order_details[OrderID],orders[[#This Row],[OrderID]],order_details[Gross Profit])</f>
        <v>849.5</v>
      </c>
      <c r="Q372" s="8">
        <f>orders[[#This Row],[Total Gross Profit]]-orders[[#This Row],[Freight]]</f>
        <v>694.81999999999994</v>
      </c>
    </row>
    <row r="373" spans="1:17" x14ac:dyDescent="0.25">
      <c r="A373">
        <v>10619</v>
      </c>
      <c r="B373" t="s">
        <v>458</v>
      </c>
      <c r="C373">
        <v>3</v>
      </c>
      <c r="D373" s="1">
        <v>34946</v>
      </c>
      <c r="E373" s="1">
        <v>34974</v>
      </c>
      <c r="F373" s="1">
        <v>34949</v>
      </c>
      <c r="G373">
        <v>3</v>
      </c>
      <c r="H373" s="8">
        <v>91.05</v>
      </c>
      <c r="I373" t="s">
        <v>459</v>
      </c>
      <c r="J373" t="s">
        <v>461</v>
      </c>
      <c r="K373" t="s">
        <v>462</v>
      </c>
      <c r="L373" t="s">
        <v>463</v>
      </c>
      <c r="M373" t="s">
        <v>464</v>
      </c>
      <c r="N373" t="s">
        <v>128</v>
      </c>
      <c r="O373" s="8">
        <f>SUMIF(order_details[OrderID],orders[[#This Row],[OrderID]],order_details[Total revenue])</f>
        <v>1260</v>
      </c>
      <c r="P373" s="8">
        <f>SUMIF(order_details[OrderID],orders[[#This Row],[OrderID]],order_details[Gross Profit])</f>
        <v>532</v>
      </c>
      <c r="Q373" s="8">
        <f>orders[[#This Row],[Total Gross Profit]]-orders[[#This Row],[Freight]]</f>
        <v>440.95</v>
      </c>
    </row>
    <row r="374" spans="1:17" x14ac:dyDescent="0.25">
      <c r="A374">
        <v>10620</v>
      </c>
      <c r="B374" t="s">
        <v>382</v>
      </c>
      <c r="C374">
        <v>2</v>
      </c>
      <c r="D374" s="1">
        <v>34947</v>
      </c>
      <c r="E374" s="1">
        <v>34975</v>
      </c>
      <c r="F374" s="1">
        <v>34956</v>
      </c>
      <c r="G374">
        <v>3</v>
      </c>
      <c r="H374" s="8">
        <v>0.94</v>
      </c>
      <c r="I374" t="s">
        <v>383</v>
      </c>
      <c r="J374" t="s">
        <v>881</v>
      </c>
      <c r="K374" t="s">
        <v>386</v>
      </c>
      <c r="L374" t="s">
        <v>126</v>
      </c>
      <c r="M374" t="s">
        <v>387</v>
      </c>
      <c r="N374" t="s">
        <v>128</v>
      </c>
      <c r="O374" s="8">
        <f>SUMIF(order_details[OrderID],orders[[#This Row],[OrderID]],order_details[Total revenue])</f>
        <v>57.5</v>
      </c>
      <c r="P374" s="8">
        <f>SUMIF(order_details[OrderID],orders[[#This Row],[OrderID]],order_details[Gross Profit])</f>
        <v>11.500000000000002</v>
      </c>
      <c r="Q374" s="8">
        <f>orders[[#This Row],[Total Gross Profit]]-orders[[#This Row],[Freight]]</f>
        <v>10.560000000000002</v>
      </c>
    </row>
    <row r="375" spans="1:17" x14ac:dyDescent="0.25">
      <c r="A375">
        <v>10621</v>
      </c>
      <c r="B375" t="s">
        <v>351</v>
      </c>
      <c r="C375">
        <v>4</v>
      </c>
      <c r="D375" s="1">
        <v>34947</v>
      </c>
      <c r="E375" s="1">
        <v>34975</v>
      </c>
      <c r="F375" s="1">
        <v>34953</v>
      </c>
      <c r="G375">
        <v>2</v>
      </c>
      <c r="H375" s="8">
        <v>23.73</v>
      </c>
      <c r="I375" t="s">
        <v>352</v>
      </c>
      <c r="J375" t="s">
        <v>354</v>
      </c>
      <c r="K375" t="s">
        <v>355</v>
      </c>
      <c r="L375" t="s">
        <v>356</v>
      </c>
      <c r="M375" t="s">
        <v>357</v>
      </c>
      <c r="N375" t="s">
        <v>72</v>
      </c>
      <c r="O375" s="8">
        <f>SUMIF(order_details[OrderID],orders[[#This Row],[OrderID]],order_details[Total revenue])</f>
        <v>758.5</v>
      </c>
      <c r="P375" s="8">
        <f>SUMIF(order_details[OrderID],orders[[#This Row],[OrderID]],order_details[Gross Profit])</f>
        <v>200</v>
      </c>
      <c r="Q375" s="8">
        <f>orders[[#This Row],[Total Gross Profit]]-orders[[#This Row],[Freight]]</f>
        <v>176.27</v>
      </c>
    </row>
    <row r="376" spans="1:17" x14ac:dyDescent="0.25">
      <c r="A376">
        <v>10622</v>
      </c>
      <c r="B376" t="s">
        <v>577</v>
      </c>
      <c r="C376">
        <v>4</v>
      </c>
      <c r="D376" s="1">
        <v>34948</v>
      </c>
      <c r="E376" s="1">
        <v>34976</v>
      </c>
      <c r="F376" s="1">
        <v>34953</v>
      </c>
      <c r="G376">
        <v>3</v>
      </c>
      <c r="H376" s="8">
        <v>50.97</v>
      </c>
      <c r="I376" t="s">
        <v>578</v>
      </c>
      <c r="J376" t="s">
        <v>580</v>
      </c>
      <c r="K376" t="s">
        <v>319</v>
      </c>
      <c r="L376" t="s">
        <v>320</v>
      </c>
      <c r="M376" t="s">
        <v>581</v>
      </c>
      <c r="N376" t="s">
        <v>170</v>
      </c>
      <c r="O376" s="8">
        <f>SUMIF(order_details[OrderID],orders[[#This Row],[OrderID]],order_details[Total revenue])</f>
        <v>560</v>
      </c>
      <c r="P376" s="8">
        <f>SUMIF(order_details[OrderID],orders[[#This Row],[OrderID]],order_details[Gross Profit])</f>
        <v>112.00000000000001</v>
      </c>
      <c r="Q376" s="8">
        <f>orders[[#This Row],[Total Gross Profit]]-orders[[#This Row],[Freight]]</f>
        <v>61.030000000000015</v>
      </c>
    </row>
    <row r="377" spans="1:17" x14ac:dyDescent="0.25">
      <c r="A377">
        <v>10623</v>
      </c>
      <c r="B377" t="s">
        <v>242</v>
      </c>
      <c r="C377">
        <v>8</v>
      </c>
      <c r="D377" s="1">
        <v>34949</v>
      </c>
      <c r="E377" s="1">
        <v>34977</v>
      </c>
      <c r="F377" s="1">
        <v>34954</v>
      </c>
      <c r="G377">
        <v>2</v>
      </c>
      <c r="H377" s="8">
        <v>97.18</v>
      </c>
      <c r="I377" t="s">
        <v>243</v>
      </c>
      <c r="J377" t="s">
        <v>245</v>
      </c>
      <c r="K377" t="s">
        <v>246</v>
      </c>
      <c r="L377" t="s">
        <v>868</v>
      </c>
      <c r="M377" t="s">
        <v>247</v>
      </c>
      <c r="N377" t="s">
        <v>47</v>
      </c>
      <c r="O377" s="8">
        <f>SUMIF(order_details[OrderID],orders[[#This Row],[OrderID]],order_details[Total revenue])</f>
        <v>1336.95</v>
      </c>
      <c r="P377" s="8">
        <f>SUMIF(order_details[OrderID],orders[[#This Row],[OrderID]],order_details[Gross Profit])</f>
        <v>194.04999999999993</v>
      </c>
      <c r="Q377" s="8">
        <f>orders[[#This Row],[Total Gross Profit]]-orders[[#This Row],[Freight]]</f>
        <v>96.869999999999919</v>
      </c>
    </row>
    <row r="378" spans="1:17" x14ac:dyDescent="0.25">
      <c r="A378">
        <v>10624</v>
      </c>
      <c r="B378" t="s">
        <v>660</v>
      </c>
      <c r="C378">
        <v>4</v>
      </c>
      <c r="D378" s="1">
        <v>34949</v>
      </c>
      <c r="E378" s="1">
        <v>34977</v>
      </c>
      <c r="F378" s="1">
        <v>34961</v>
      </c>
      <c r="G378">
        <v>2</v>
      </c>
      <c r="H378" s="8">
        <v>94.8</v>
      </c>
      <c r="I378" t="s">
        <v>661</v>
      </c>
      <c r="J378" t="s">
        <v>663</v>
      </c>
      <c r="K378" t="s">
        <v>664</v>
      </c>
      <c r="L378" t="s">
        <v>665</v>
      </c>
      <c r="M378" t="s">
        <v>666</v>
      </c>
      <c r="N378" t="s">
        <v>303</v>
      </c>
      <c r="O378" s="8">
        <f>SUMIF(order_details[OrderID],orders[[#This Row],[OrderID]],order_details[Total revenue])</f>
        <v>1393.24</v>
      </c>
      <c r="P378" s="8">
        <f>SUMIF(order_details[OrderID],orders[[#This Row],[OrderID]],order_details[Gross Profit])</f>
        <v>311.24000000000007</v>
      </c>
      <c r="Q378" s="8">
        <f>orders[[#This Row],[Total Gross Profit]]-orders[[#This Row],[Freight]]</f>
        <v>216.44000000000005</v>
      </c>
    </row>
    <row r="379" spans="1:17" x14ac:dyDescent="0.25">
      <c r="A379">
        <v>10625</v>
      </c>
      <c r="B379" t="s">
        <v>50</v>
      </c>
      <c r="C379">
        <v>3</v>
      </c>
      <c r="D379" s="1">
        <v>34950</v>
      </c>
      <c r="E379" s="1">
        <v>34978</v>
      </c>
      <c r="F379" s="1">
        <v>34956</v>
      </c>
      <c r="G379">
        <v>1</v>
      </c>
      <c r="H379" s="8">
        <v>43.9</v>
      </c>
      <c r="I379" t="s">
        <v>51</v>
      </c>
      <c r="J379" t="s">
        <v>54</v>
      </c>
      <c r="K379" t="s">
        <v>55</v>
      </c>
      <c r="L379" t="s">
        <v>868</v>
      </c>
      <c r="M379" t="s">
        <v>56</v>
      </c>
      <c r="N379" t="s">
        <v>57</v>
      </c>
      <c r="O379" s="8">
        <f>SUMIF(order_details[OrderID],orders[[#This Row],[OrderID]],order_details[Total revenue])</f>
        <v>479.75</v>
      </c>
      <c r="P379" s="8">
        <f>SUMIF(order_details[OrderID],orders[[#This Row],[OrderID]],order_details[Gross Profit])</f>
        <v>102.94999999999999</v>
      </c>
      <c r="Q379" s="8">
        <f>orders[[#This Row],[Total Gross Profit]]-orders[[#This Row],[Freight]]</f>
        <v>59.04999999999999</v>
      </c>
    </row>
    <row r="380" spans="1:17" x14ac:dyDescent="0.25">
      <c r="A380">
        <v>10626</v>
      </c>
      <c r="B380" t="s">
        <v>75</v>
      </c>
      <c r="C380">
        <v>1</v>
      </c>
      <c r="D380" s="1">
        <v>34953</v>
      </c>
      <c r="E380" s="1">
        <v>34981</v>
      </c>
      <c r="F380" s="1">
        <v>34962</v>
      </c>
      <c r="G380">
        <v>2</v>
      </c>
      <c r="H380" s="8">
        <v>138.69</v>
      </c>
      <c r="I380" t="s">
        <v>76</v>
      </c>
      <c r="J380" t="s">
        <v>79</v>
      </c>
      <c r="K380" t="s">
        <v>80</v>
      </c>
      <c r="L380" t="s">
        <v>868</v>
      </c>
      <c r="M380" t="s">
        <v>81</v>
      </c>
      <c r="N380" t="s">
        <v>82</v>
      </c>
      <c r="O380" s="8">
        <f>SUMIF(order_details[OrderID],orders[[#This Row],[OrderID]],order_details[Total revenue])</f>
        <v>1503.6</v>
      </c>
      <c r="P380" s="8">
        <f>SUMIF(order_details[OrderID],orders[[#This Row],[OrderID]],order_details[Gross Profit])</f>
        <v>301.2</v>
      </c>
      <c r="Q380" s="8">
        <f>orders[[#This Row],[Total Gross Profit]]-orders[[#This Row],[Freight]]</f>
        <v>162.51</v>
      </c>
    </row>
    <row r="381" spans="1:17" x14ac:dyDescent="0.25">
      <c r="A381">
        <v>10627</v>
      </c>
      <c r="B381" t="s">
        <v>606</v>
      </c>
      <c r="C381">
        <v>8</v>
      </c>
      <c r="D381" s="1">
        <v>34953</v>
      </c>
      <c r="E381" s="1">
        <v>34995</v>
      </c>
      <c r="F381" s="1">
        <v>34963</v>
      </c>
      <c r="G381">
        <v>3</v>
      </c>
      <c r="H381" s="8">
        <v>107.46</v>
      </c>
      <c r="I381" t="s">
        <v>607</v>
      </c>
      <c r="J381" t="s">
        <v>609</v>
      </c>
      <c r="K381" t="s">
        <v>610</v>
      </c>
      <c r="L381" t="s">
        <v>611</v>
      </c>
      <c r="M381" t="s">
        <v>612</v>
      </c>
      <c r="N381" t="s">
        <v>303</v>
      </c>
      <c r="O381" s="8">
        <f>SUMIF(order_details[OrderID],orders[[#This Row],[OrderID]],order_details[Total revenue])</f>
        <v>1185.75</v>
      </c>
      <c r="P381" s="8">
        <f>SUMIF(order_details[OrderID],orders[[#This Row],[OrderID]],order_details[Gross Profit])</f>
        <v>258.75</v>
      </c>
      <c r="Q381" s="8">
        <f>orders[[#This Row],[Total Gross Profit]]-orders[[#This Row],[Freight]]</f>
        <v>151.29000000000002</v>
      </c>
    </row>
    <row r="382" spans="1:17" x14ac:dyDescent="0.25">
      <c r="A382">
        <v>10628</v>
      </c>
      <c r="B382" t="s">
        <v>93</v>
      </c>
      <c r="C382">
        <v>4</v>
      </c>
      <c r="D382" s="1">
        <v>34954</v>
      </c>
      <c r="E382" s="1">
        <v>34982</v>
      </c>
      <c r="F382" s="1">
        <v>34962</v>
      </c>
      <c r="G382">
        <v>3</v>
      </c>
      <c r="H382" s="8">
        <v>30.36</v>
      </c>
      <c r="I382" t="s">
        <v>94</v>
      </c>
      <c r="J382" t="s">
        <v>97</v>
      </c>
      <c r="K382" t="s">
        <v>98</v>
      </c>
      <c r="L382" t="s">
        <v>868</v>
      </c>
      <c r="M382" t="s">
        <v>99</v>
      </c>
      <c r="N382" t="s">
        <v>100</v>
      </c>
      <c r="O382" s="8">
        <f>SUMIF(order_details[OrderID],orders[[#This Row],[OrderID]],order_details[Total revenue])</f>
        <v>450</v>
      </c>
      <c r="P382" s="8">
        <f>SUMIF(order_details[OrderID],orders[[#This Row],[OrderID]],order_details[Gross Profit])</f>
        <v>89.999999999999986</v>
      </c>
      <c r="Q382" s="8">
        <f>orders[[#This Row],[Total Gross Profit]]-orders[[#This Row],[Freight]]</f>
        <v>59.639999999999986</v>
      </c>
    </row>
    <row r="383" spans="1:17" x14ac:dyDescent="0.25">
      <c r="A383">
        <v>10629</v>
      </c>
      <c r="B383" t="s">
        <v>282</v>
      </c>
      <c r="C383">
        <v>4</v>
      </c>
      <c r="D383" s="1">
        <v>34954</v>
      </c>
      <c r="E383" s="1">
        <v>34982</v>
      </c>
      <c r="F383" s="1">
        <v>34962</v>
      </c>
      <c r="G383">
        <v>3</v>
      </c>
      <c r="H383" s="8">
        <v>85.46</v>
      </c>
      <c r="I383" t="s">
        <v>283</v>
      </c>
      <c r="J383" t="s">
        <v>285</v>
      </c>
      <c r="K383" t="s">
        <v>286</v>
      </c>
      <c r="L383" t="s">
        <v>868</v>
      </c>
      <c r="M383" t="s">
        <v>287</v>
      </c>
      <c r="N383" t="s">
        <v>109</v>
      </c>
      <c r="O383" s="8">
        <f>SUMIF(order_details[OrderID],orders[[#This Row],[OrderID]],order_details[Total revenue])</f>
        <v>2775.05</v>
      </c>
      <c r="P383" s="8">
        <f>SUMIF(order_details[OrderID],orders[[#This Row],[OrderID]],order_details[Gross Profit])</f>
        <v>555.65000000000009</v>
      </c>
      <c r="Q383" s="8">
        <f>orders[[#This Row],[Total Gross Profit]]-orders[[#This Row],[Freight]]</f>
        <v>470.19000000000011</v>
      </c>
    </row>
    <row r="384" spans="1:17" x14ac:dyDescent="0.25">
      <c r="A384">
        <v>10630</v>
      </c>
      <c r="B384" t="s">
        <v>359</v>
      </c>
      <c r="C384">
        <v>1</v>
      </c>
      <c r="D384" s="1">
        <v>34955</v>
      </c>
      <c r="E384" s="1">
        <v>34983</v>
      </c>
      <c r="F384" s="1">
        <v>34961</v>
      </c>
      <c r="G384">
        <v>2</v>
      </c>
      <c r="H384" s="8">
        <v>32.35</v>
      </c>
      <c r="I384" t="s">
        <v>360</v>
      </c>
      <c r="J384" t="s">
        <v>362</v>
      </c>
      <c r="K384" t="s">
        <v>363</v>
      </c>
      <c r="L384" t="s">
        <v>868</v>
      </c>
      <c r="M384" t="s">
        <v>364</v>
      </c>
      <c r="N384" t="s">
        <v>47</v>
      </c>
      <c r="O384" s="8">
        <f>SUMIF(order_details[OrderID],orders[[#This Row],[OrderID]],order_details[Total revenue])</f>
        <v>903.59999999999991</v>
      </c>
      <c r="P384" s="8">
        <f>SUMIF(order_details[OrderID],orders[[#This Row],[OrderID]],order_details[Gross Profit])</f>
        <v>169.19999999999996</v>
      </c>
      <c r="Q384" s="8">
        <f>orders[[#This Row],[Total Gross Profit]]-orders[[#This Row],[Freight]]</f>
        <v>136.84999999999997</v>
      </c>
    </row>
    <row r="385" spans="1:17" x14ac:dyDescent="0.25">
      <c r="A385">
        <v>10631</v>
      </c>
      <c r="B385" t="s">
        <v>374</v>
      </c>
      <c r="C385">
        <v>8</v>
      </c>
      <c r="D385" s="1">
        <v>34956</v>
      </c>
      <c r="E385" s="1">
        <v>34984</v>
      </c>
      <c r="F385" s="1">
        <v>34957</v>
      </c>
      <c r="G385">
        <v>1</v>
      </c>
      <c r="H385" s="8">
        <v>0.87</v>
      </c>
      <c r="I385" t="s">
        <v>375</v>
      </c>
      <c r="J385" t="s">
        <v>377</v>
      </c>
      <c r="K385" t="s">
        <v>378</v>
      </c>
      <c r="L385" t="s">
        <v>868</v>
      </c>
      <c r="M385" t="s">
        <v>379</v>
      </c>
      <c r="N385" t="s">
        <v>100</v>
      </c>
      <c r="O385" s="8">
        <f>SUMIF(order_details[OrderID],orders[[#This Row],[OrderID]],order_details[Total revenue])</f>
        <v>55.800000000000004</v>
      </c>
      <c r="P385" s="8">
        <f>SUMIF(order_details[OrderID],orders[[#This Row],[OrderID]],order_details[Gross Profit])</f>
        <v>6.2000000000000028</v>
      </c>
      <c r="Q385" s="8">
        <f>orders[[#This Row],[Total Gross Profit]]-orders[[#This Row],[Freight]]</f>
        <v>5.3300000000000027</v>
      </c>
    </row>
    <row r="386" spans="1:17" x14ac:dyDescent="0.25">
      <c r="A386">
        <v>10632</v>
      </c>
      <c r="B386" t="s">
        <v>721</v>
      </c>
      <c r="C386">
        <v>8</v>
      </c>
      <c r="D386" s="1">
        <v>34956</v>
      </c>
      <c r="E386" s="1">
        <v>34984</v>
      </c>
      <c r="F386" s="1">
        <v>34961</v>
      </c>
      <c r="G386">
        <v>1</v>
      </c>
      <c r="H386" s="8">
        <v>41.38</v>
      </c>
      <c r="I386" t="s">
        <v>722</v>
      </c>
      <c r="J386" t="s">
        <v>724</v>
      </c>
      <c r="K386" t="s">
        <v>725</v>
      </c>
      <c r="L386" t="s">
        <v>868</v>
      </c>
      <c r="M386" t="s">
        <v>726</v>
      </c>
      <c r="N386" t="s">
        <v>47</v>
      </c>
      <c r="O386" s="8">
        <f>SUMIF(order_details[OrderID],orders[[#This Row],[OrderID]],order_details[Total revenue])</f>
        <v>589</v>
      </c>
      <c r="P386" s="8">
        <f>SUMIF(order_details[OrderID],orders[[#This Row],[OrderID]],order_details[Gross Profit])</f>
        <v>93.000000000000043</v>
      </c>
      <c r="Q386" s="8">
        <f>orders[[#This Row],[Total Gross Profit]]-orders[[#This Row],[Freight]]</f>
        <v>51.62000000000004</v>
      </c>
    </row>
    <row r="387" spans="1:17" x14ac:dyDescent="0.25">
      <c r="A387">
        <v>10633</v>
      </c>
      <c r="B387" t="s">
        <v>202</v>
      </c>
      <c r="C387">
        <v>7</v>
      </c>
      <c r="D387" s="1">
        <v>34957</v>
      </c>
      <c r="E387" s="1">
        <v>34985</v>
      </c>
      <c r="F387" s="1">
        <v>34960</v>
      </c>
      <c r="G387">
        <v>3</v>
      </c>
      <c r="H387" s="8">
        <v>477.9</v>
      </c>
      <c r="I387" t="s">
        <v>203</v>
      </c>
      <c r="J387" t="s">
        <v>206</v>
      </c>
      <c r="K387" t="s">
        <v>207</v>
      </c>
      <c r="L387" t="s">
        <v>868</v>
      </c>
      <c r="M387" t="s">
        <v>208</v>
      </c>
      <c r="N387" t="s">
        <v>209</v>
      </c>
      <c r="O387" s="8">
        <f>SUMIF(order_details[OrderID],orders[[#This Row],[OrderID]],order_details[Total revenue])</f>
        <v>5510.5925000000007</v>
      </c>
      <c r="P387" s="8">
        <f>SUMIF(order_details[OrderID],orders[[#This Row],[OrderID]],order_details[Gross Profit])</f>
        <v>330.29249999999968</v>
      </c>
      <c r="Q387" s="8">
        <f>orders[[#This Row],[Total Gross Profit]]-orders[[#This Row],[Freight]]</f>
        <v>-147.6075000000003</v>
      </c>
    </row>
    <row r="388" spans="1:17" x14ac:dyDescent="0.25">
      <c r="A388">
        <v>10634</v>
      </c>
      <c r="B388" t="s">
        <v>226</v>
      </c>
      <c r="C388">
        <v>4</v>
      </c>
      <c r="D388" s="1">
        <v>34957</v>
      </c>
      <c r="E388" s="1">
        <v>34985</v>
      </c>
      <c r="F388" s="1">
        <v>34963</v>
      </c>
      <c r="G388">
        <v>3</v>
      </c>
      <c r="H388" s="8">
        <v>487.38</v>
      </c>
      <c r="I388" t="s">
        <v>227</v>
      </c>
      <c r="J388" t="s">
        <v>230</v>
      </c>
      <c r="K388" t="s">
        <v>231</v>
      </c>
      <c r="L388" t="s">
        <v>868</v>
      </c>
      <c r="M388" t="s">
        <v>232</v>
      </c>
      <c r="N388" t="s">
        <v>100</v>
      </c>
      <c r="O388" s="8">
        <f>SUMIF(order_details[OrderID],orders[[#This Row],[OrderID]],order_details[Total revenue])</f>
        <v>4985.5</v>
      </c>
      <c r="P388" s="8">
        <f>SUMIF(order_details[OrderID],orders[[#This Row],[OrderID]],order_details[Gross Profit])</f>
        <v>1165.0999999999999</v>
      </c>
      <c r="Q388" s="8">
        <f>orders[[#This Row],[Total Gross Profit]]-orders[[#This Row],[Freight]]</f>
        <v>677.71999999999991</v>
      </c>
    </row>
    <row r="389" spans="1:17" x14ac:dyDescent="0.25">
      <c r="A389">
        <v>10635</v>
      </c>
      <c r="B389" t="s">
        <v>441</v>
      </c>
      <c r="C389">
        <v>8</v>
      </c>
      <c r="D389" s="1">
        <v>34960</v>
      </c>
      <c r="E389" s="1">
        <v>34988</v>
      </c>
      <c r="F389" s="1">
        <v>34963</v>
      </c>
      <c r="G389">
        <v>3</v>
      </c>
      <c r="H389" s="8">
        <v>47.46</v>
      </c>
      <c r="I389" t="s">
        <v>442</v>
      </c>
      <c r="J389" t="s">
        <v>444</v>
      </c>
      <c r="K389" t="s">
        <v>445</v>
      </c>
      <c r="L389" t="s">
        <v>868</v>
      </c>
      <c r="M389" t="s">
        <v>446</v>
      </c>
      <c r="N389" t="s">
        <v>262</v>
      </c>
      <c r="O389" s="8">
        <f>SUMIF(order_details[OrderID],orders[[#This Row],[OrderID]],order_details[Total revenue])</f>
        <v>1326.2249999999999</v>
      </c>
      <c r="P389" s="8">
        <f>SUMIF(order_details[OrderID],orders[[#This Row],[OrderID]],order_details[Gross Profit])</f>
        <v>554.22500000000002</v>
      </c>
      <c r="Q389" s="8">
        <f>orders[[#This Row],[Total Gross Profit]]-orders[[#This Row],[Freight]]</f>
        <v>506.76500000000004</v>
      </c>
    </row>
    <row r="390" spans="1:17" x14ac:dyDescent="0.25">
      <c r="A390">
        <v>10636</v>
      </c>
      <c r="B390" t="s">
        <v>729</v>
      </c>
      <c r="C390">
        <v>4</v>
      </c>
      <c r="D390" s="1">
        <v>34961</v>
      </c>
      <c r="E390" s="1">
        <v>34989</v>
      </c>
      <c r="F390" s="1">
        <v>34968</v>
      </c>
      <c r="G390">
        <v>1</v>
      </c>
      <c r="H390" s="8">
        <v>1.1499999999999999</v>
      </c>
      <c r="I390" t="s">
        <v>730</v>
      </c>
      <c r="J390" t="s">
        <v>732</v>
      </c>
      <c r="K390" t="s">
        <v>733</v>
      </c>
      <c r="L390" t="s">
        <v>868</v>
      </c>
      <c r="M390" t="s">
        <v>734</v>
      </c>
      <c r="N390" t="s">
        <v>735</v>
      </c>
      <c r="O390" s="8">
        <f>SUMIF(order_details[OrderID],orders[[#This Row],[OrderID]],order_details[Total revenue])</f>
        <v>629.5</v>
      </c>
      <c r="P390" s="8">
        <f>SUMIF(order_details[OrderID],orders[[#This Row],[OrderID]],order_details[Gross Profit])</f>
        <v>125.89999999999998</v>
      </c>
      <c r="Q390" s="8">
        <f>orders[[#This Row],[Total Gross Profit]]-orders[[#This Row],[Freight]]</f>
        <v>124.74999999999997</v>
      </c>
    </row>
    <row r="391" spans="1:17" x14ac:dyDescent="0.25">
      <c r="A391">
        <v>10637</v>
      </c>
      <c r="B391" t="s">
        <v>540</v>
      </c>
      <c r="C391">
        <v>6</v>
      </c>
      <c r="D391" s="1">
        <v>34961</v>
      </c>
      <c r="E391" s="1">
        <v>34989</v>
      </c>
      <c r="F391" s="1">
        <v>34968</v>
      </c>
      <c r="G391">
        <v>1</v>
      </c>
      <c r="H391" s="8">
        <v>201.29</v>
      </c>
      <c r="I391" t="s">
        <v>541</v>
      </c>
      <c r="J391" t="s">
        <v>543</v>
      </c>
      <c r="K391" t="s">
        <v>167</v>
      </c>
      <c r="L391" t="s">
        <v>168</v>
      </c>
      <c r="M391" t="s">
        <v>544</v>
      </c>
      <c r="N391" t="s">
        <v>170</v>
      </c>
      <c r="O391" s="8">
        <f>SUMIF(order_details[OrderID],orders[[#This Row],[OrderID]],order_details[Total revenue])</f>
        <v>2761.9375</v>
      </c>
      <c r="P391" s="8">
        <f>SUMIF(order_details[OrderID],orders[[#This Row],[OrderID]],order_details[Gross Profit])</f>
        <v>579.93750000000023</v>
      </c>
      <c r="Q391" s="8">
        <f>orders[[#This Row],[Total Gross Profit]]-orders[[#This Row],[Freight]]</f>
        <v>378.64750000000026</v>
      </c>
    </row>
    <row r="392" spans="1:17" x14ac:dyDescent="0.25">
      <c r="A392">
        <v>10638</v>
      </c>
      <c r="B392" t="s">
        <v>424</v>
      </c>
      <c r="C392">
        <v>3</v>
      </c>
      <c r="D392" s="1">
        <v>34962</v>
      </c>
      <c r="E392" s="1">
        <v>34990</v>
      </c>
      <c r="F392" s="1">
        <v>34974</v>
      </c>
      <c r="G392">
        <v>1</v>
      </c>
      <c r="H392" s="8">
        <v>158.44</v>
      </c>
      <c r="I392" t="s">
        <v>425</v>
      </c>
      <c r="J392" t="s">
        <v>427</v>
      </c>
      <c r="K392" t="s">
        <v>428</v>
      </c>
      <c r="L392" t="s">
        <v>429</v>
      </c>
      <c r="M392" t="s">
        <v>430</v>
      </c>
      <c r="N392" t="s">
        <v>312</v>
      </c>
      <c r="O392" s="8">
        <f>SUMIF(order_details[OrderID],orders[[#This Row],[OrderID]],order_details[Total revenue])</f>
        <v>2720.05</v>
      </c>
      <c r="P392" s="8">
        <f>SUMIF(order_details[OrderID],orders[[#This Row],[OrderID]],order_details[Gross Profit])</f>
        <v>694.24999999999977</v>
      </c>
      <c r="Q392" s="8">
        <f>orders[[#This Row],[Total Gross Profit]]-orders[[#This Row],[Freight]]</f>
        <v>535.80999999999972</v>
      </c>
    </row>
    <row r="393" spans="1:17" x14ac:dyDescent="0.25">
      <c r="A393">
        <v>10639</v>
      </c>
      <c r="B393" t="s">
        <v>597</v>
      </c>
      <c r="C393">
        <v>7</v>
      </c>
      <c r="D393" s="1">
        <v>34962</v>
      </c>
      <c r="E393" s="1">
        <v>34990</v>
      </c>
      <c r="F393" s="1">
        <v>34969</v>
      </c>
      <c r="G393">
        <v>3</v>
      </c>
      <c r="H393" s="8">
        <v>38.64</v>
      </c>
      <c r="I393" t="s">
        <v>598</v>
      </c>
      <c r="J393" t="s">
        <v>600</v>
      </c>
      <c r="K393" t="s">
        <v>601</v>
      </c>
      <c r="L393" t="s">
        <v>868</v>
      </c>
      <c r="M393" t="s">
        <v>602</v>
      </c>
      <c r="N393" t="s">
        <v>603</v>
      </c>
      <c r="O393" s="8">
        <f>SUMIF(order_details[OrderID],orders[[#This Row],[OrderID]],order_details[Total revenue])</f>
        <v>500</v>
      </c>
      <c r="P393" s="8">
        <f>SUMIF(order_details[OrderID],orders[[#This Row],[OrderID]],order_details[Gross Profit])</f>
        <v>100</v>
      </c>
      <c r="Q393" s="8">
        <f>orders[[#This Row],[Total Gross Profit]]-orders[[#This Row],[Freight]]</f>
        <v>61.36</v>
      </c>
    </row>
    <row r="394" spans="1:17" x14ac:dyDescent="0.25">
      <c r="A394">
        <v>10640</v>
      </c>
      <c r="B394" t="s">
        <v>721</v>
      </c>
      <c r="C394">
        <v>4</v>
      </c>
      <c r="D394" s="1">
        <v>34963</v>
      </c>
      <c r="E394" s="1">
        <v>34991</v>
      </c>
      <c r="F394" s="1">
        <v>34970</v>
      </c>
      <c r="G394">
        <v>1</v>
      </c>
      <c r="H394" s="8">
        <v>23.55</v>
      </c>
      <c r="I394" t="s">
        <v>722</v>
      </c>
      <c r="J394" t="s">
        <v>724</v>
      </c>
      <c r="K394" t="s">
        <v>725</v>
      </c>
      <c r="L394" t="s">
        <v>868</v>
      </c>
      <c r="M394" t="s">
        <v>726</v>
      </c>
      <c r="N394" t="s">
        <v>47</v>
      </c>
      <c r="O394" s="8">
        <f>SUMIF(order_details[OrderID],orders[[#This Row],[OrderID]],order_details[Total revenue])</f>
        <v>708.75</v>
      </c>
      <c r="P394" s="8">
        <f>SUMIF(order_details[OrderID],orders[[#This Row],[OrderID]],order_details[Gross Profit])</f>
        <v>-11.250000000000007</v>
      </c>
      <c r="Q394" s="8">
        <f>orders[[#This Row],[Total Gross Profit]]-orders[[#This Row],[Freight]]</f>
        <v>-34.800000000000011</v>
      </c>
    </row>
    <row r="395" spans="1:17" x14ac:dyDescent="0.25">
      <c r="A395">
        <v>10641</v>
      </c>
      <c r="B395" t="s">
        <v>324</v>
      </c>
      <c r="C395">
        <v>4</v>
      </c>
      <c r="D395" s="1">
        <v>34964</v>
      </c>
      <c r="E395" s="1">
        <v>34992</v>
      </c>
      <c r="F395" s="1">
        <v>34968</v>
      </c>
      <c r="G395">
        <v>2</v>
      </c>
      <c r="H395" s="8">
        <v>179.61</v>
      </c>
      <c r="I395" t="s">
        <v>325</v>
      </c>
      <c r="J395" t="s">
        <v>327</v>
      </c>
      <c r="K395" t="s">
        <v>328</v>
      </c>
      <c r="L395" t="s">
        <v>329</v>
      </c>
      <c r="M395" t="s">
        <v>330</v>
      </c>
      <c r="N395" t="s">
        <v>312</v>
      </c>
      <c r="O395" s="8">
        <f>SUMIF(order_details[OrderID],orders[[#This Row],[OrderID]],order_details[Total revenue])</f>
        <v>2054</v>
      </c>
      <c r="P395" s="8">
        <f>SUMIF(order_details[OrderID],orders[[#This Row],[OrderID]],order_details[Gross Profit])</f>
        <v>412</v>
      </c>
      <c r="Q395" s="8">
        <f>orders[[#This Row],[Total Gross Profit]]-orders[[#This Row],[Freight]]</f>
        <v>232.39</v>
      </c>
    </row>
    <row r="396" spans="1:17" x14ac:dyDescent="0.25">
      <c r="A396">
        <v>10642</v>
      </c>
      <c r="B396" t="s">
        <v>621</v>
      </c>
      <c r="C396">
        <v>7</v>
      </c>
      <c r="D396" s="1">
        <v>34964</v>
      </c>
      <c r="E396" s="1">
        <v>34992</v>
      </c>
      <c r="F396" s="1">
        <v>34978</v>
      </c>
      <c r="G396">
        <v>3</v>
      </c>
      <c r="H396" s="8">
        <v>41.89</v>
      </c>
      <c r="I396" t="s">
        <v>622</v>
      </c>
      <c r="J396" t="s">
        <v>624</v>
      </c>
      <c r="K396" t="s">
        <v>625</v>
      </c>
      <c r="L396" t="s">
        <v>868</v>
      </c>
      <c r="M396" t="s">
        <v>626</v>
      </c>
      <c r="N396" t="s">
        <v>627</v>
      </c>
      <c r="O396" s="8">
        <f>SUMIF(order_details[OrderID],orders[[#This Row],[OrderID]],order_details[Total revenue])</f>
        <v>696</v>
      </c>
      <c r="P396" s="8">
        <f>SUMIF(order_details[OrderID],orders[[#This Row],[OrderID]],order_details[Gross Profit])</f>
        <v>0</v>
      </c>
      <c r="Q396" s="8">
        <f>orders[[#This Row],[Total Gross Profit]]-orders[[#This Row],[Freight]]</f>
        <v>-41.89</v>
      </c>
    </row>
    <row r="397" spans="1:17" x14ac:dyDescent="0.25">
      <c r="A397">
        <v>10643</v>
      </c>
      <c r="B397" t="s">
        <v>39</v>
      </c>
      <c r="C397">
        <v>6</v>
      </c>
      <c r="D397" s="1">
        <v>34967</v>
      </c>
      <c r="E397" s="1">
        <v>34995</v>
      </c>
      <c r="F397" s="1">
        <v>34975</v>
      </c>
      <c r="G397">
        <v>1</v>
      </c>
      <c r="H397" s="8">
        <v>29.46</v>
      </c>
      <c r="I397" t="s">
        <v>40</v>
      </c>
      <c r="J397" t="s">
        <v>43</v>
      </c>
      <c r="K397" t="s">
        <v>44</v>
      </c>
      <c r="L397" t="s">
        <v>868</v>
      </c>
      <c r="M397" t="s">
        <v>46</v>
      </c>
      <c r="N397" t="s">
        <v>47</v>
      </c>
      <c r="O397" s="8">
        <f>SUMIF(order_details[OrderID],orders[[#This Row],[OrderID]],order_details[Total revenue])</f>
        <v>814.5</v>
      </c>
      <c r="P397" s="8">
        <f>SUMIF(order_details[OrderID],orders[[#This Row],[OrderID]],order_details[Gross Profit])</f>
        <v>-53.099999999999937</v>
      </c>
      <c r="Q397" s="8">
        <f>orders[[#This Row],[Total Gross Profit]]-orders[[#This Row],[Freight]]</f>
        <v>-82.559999999999945</v>
      </c>
    </row>
    <row r="398" spans="1:17" x14ac:dyDescent="0.25">
      <c r="A398">
        <v>10644</v>
      </c>
      <c r="B398" t="s">
        <v>737</v>
      </c>
      <c r="C398">
        <v>3</v>
      </c>
      <c r="D398" s="1">
        <v>34967</v>
      </c>
      <c r="E398" s="1">
        <v>34995</v>
      </c>
      <c r="F398" s="1">
        <v>34974</v>
      </c>
      <c r="G398">
        <v>2</v>
      </c>
      <c r="H398" s="8">
        <v>0.14000000000000001</v>
      </c>
      <c r="I398" t="s">
        <v>738</v>
      </c>
      <c r="J398" t="s">
        <v>740</v>
      </c>
      <c r="K398" t="s">
        <v>741</v>
      </c>
      <c r="L398" t="s">
        <v>168</v>
      </c>
      <c r="M398" t="s">
        <v>742</v>
      </c>
      <c r="N398" t="s">
        <v>170</v>
      </c>
      <c r="O398" s="8">
        <f>SUMIF(order_details[OrderID],orders[[#This Row],[OrderID]],order_details[Total revenue])</f>
        <v>1371.8</v>
      </c>
      <c r="P398" s="8">
        <f>SUMIF(order_details[OrderID],orders[[#This Row],[OrderID]],order_details[Gross Profit])</f>
        <v>234.20000000000007</v>
      </c>
      <c r="Q398" s="8">
        <f>orders[[#This Row],[Total Gross Profit]]-orders[[#This Row],[Freight]]</f>
        <v>234.06000000000009</v>
      </c>
    </row>
    <row r="399" spans="1:17" x14ac:dyDescent="0.25">
      <c r="A399">
        <v>10645</v>
      </c>
      <c r="B399" t="s">
        <v>315</v>
      </c>
      <c r="C399">
        <v>4</v>
      </c>
      <c r="D399" s="1">
        <v>34968</v>
      </c>
      <c r="E399" s="1">
        <v>34996</v>
      </c>
      <c r="F399" s="1">
        <v>34975</v>
      </c>
      <c r="G399">
        <v>1</v>
      </c>
      <c r="H399" s="8">
        <v>12.41</v>
      </c>
      <c r="I399" t="s">
        <v>316</v>
      </c>
      <c r="J399" t="s">
        <v>318</v>
      </c>
      <c r="K399" t="s">
        <v>319</v>
      </c>
      <c r="L399" t="s">
        <v>320</v>
      </c>
      <c r="M399" t="s">
        <v>321</v>
      </c>
      <c r="N399" t="s">
        <v>170</v>
      </c>
      <c r="O399" s="8">
        <f>SUMIF(order_details[OrderID],orders[[#This Row],[OrderID]],order_details[Total revenue])</f>
        <v>1535</v>
      </c>
      <c r="P399" s="8">
        <f>SUMIF(order_details[OrderID],orders[[#This Row],[OrderID]],order_details[Gross Profit])</f>
        <v>307</v>
      </c>
      <c r="Q399" s="8">
        <f>orders[[#This Row],[Total Gross Profit]]-orders[[#This Row],[Freight]]</f>
        <v>294.58999999999997</v>
      </c>
    </row>
    <row r="400" spans="1:17" x14ac:dyDescent="0.25">
      <c r="A400">
        <v>10646</v>
      </c>
      <c r="B400" t="s">
        <v>341</v>
      </c>
      <c r="C400">
        <v>9</v>
      </c>
      <c r="D400" s="1">
        <v>34969</v>
      </c>
      <c r="E400" s="1">
        <v>35011</v>
      </c>
      <c r="F400" s="1">
        <v>34976</v>
      </c>
      <c r="G400">
        <v>3</v>
      </c>
      <c r="H400" s="8">
        <v>142.33000000000001</v>
      </c>
      <c r="I400" t="s">
        <v>342</v>
      </c>
      <c r="J400" t="s">
        <v>344</v>
      </c>
      <c r="K400" t="s">
        <v>345</v>
      </c>
      <c r="L400" t="s">
        <v>346</v>
      </c>
      <c r="M400" t="s">
        <v>868</v>
      </c>
      <c r="N400" t="s">
        <v>348</v>
      </c>
      <c r="O400" s="8">
        <f>SUMIF(order_details[OrderID],orders[[#This Row],[OrderID]],order_details[Total revenue])</f>
        <v>1446</v>
      </c>
      <c r="P400" s="8">
        <f>SUMIF(order_details[OrderID],orders[[#This Row],[OrderID]],order_details[Gross Profit])</f>
        <v>-96.40000000000002</v>
      </c>
      <c r="Q400" s="8">
        <f>orders[[#This Row],[Total Gross Profit]]-orders[[#This Row],[Freight]]</f>
        <v>-238.73000000000002</v>
      </c>
    </row>
    <row r="401" spans="1:17" x14ac:dyDescent="0.25">
      <c r="A401">
        <v>10647</v>
      </c>
      <c r="B401" t="s">
        <v>533</v>
      </c>
      <c r="C401">
        <v>4</v>
      </c>
      <c r="D401" s="1">
        <v>34969</v>
      </c>
      <c r="E401" s="1">
        <v>34983</v>
      </c>
      <c r="F401" s="1">
        <v>34976</v>
      </c>
      <c r="G401">
        <v>2</v>
      </c>
      <c r="H401" s="8">
        <v>45.54</v>
      </c>
      <c r="I401" t="s">
        <v>534</v>
      </c>
      <c r="J401" t="s">
        <v>536</v>
      </c>
      <c r="K401" t="s">
        <v>319</v>
      </c>
      <c r="L401" t="s">
        <v>320</v>
      </c>
      <c r="M401" t="s">
        <v>537</v>
      </c>
      <c r="N401" t="s">
        <v>170</v>
      </c>
      <c r="O401" s="8">
        <f>SUMIF(order_details[OrderID],orders[[#This Row],[OrderID]],order_details[Total revenue])</f>
        <v>636</v>
      </c>
      <c r="P401" s="8">
        <f>SUMIF(order_details[OrderID],orders[[#This Row],[OrderID]],order_details[Gross Profit])</f>
        <v>129</v>
      </c>
      <c r="Q401" s="8">
        <f>orders[[#This Row],[Total Gross Profit]]-orders[[#This Row],[Freight]]</f>
        <v>83.460000000000008</v>
      </c>
    </row>
    <row r="402" spans="1:17" x14ac:dyDescent="0.25">
      <c r="A402">
        <v>10648</v>
      </c>
      <c r="B402" t="s">
        <v>577</v>
      </c>
      <c r="C402">
        <v>5</v>
      </c>
      <c r="D402" s="1">
        <v>34970</v>
      </c>
      <c r="E402" s="1">
        <v>35012</v>
      </c>
      <c r="F402" s="1">
        <v>34982</v>
      </c>
      <c r="G402">
        <v>2</v>
      </c>
      <c r="H402" s="8">
        <v>14.25</v>
      </c>
      <c r="I402" t="s">
        <v>578</v>
      </c>
      <c r="J402" t="s">
        <v>580</v>
      </c>
      <c r="K402" t="s">
        <v>319</v>
      </c>
      <c r="L402" t="s">
        <v>320</v>
      </c>
      <c r="M402" t="s">
        <v>581</v>
      </c>
      <c r="N402" t="s">
        <v>170</v>
      </c>
      <c r="O402" s="8">
        <f>SUMIF(order_details[OrderID],orders[[#This Row],[OrderID]],order_details[Total revenue])</f>
        <v>372.375</v>
      </c>
      <c r="P402" s="8">
        <f>SUMIF(order_details[OrderID],orders[[#This Row],[OrderID]],order_details[Gross Profit])</f>
        <v>171.375</v>
      </c>
      <c r="Q402" s="8">
        <f>orders[[#This Row],[Total Gross Profit]]-orders[[#This Row],[Freight]]</f>
        <v>157.125</v>
      </c>
    </row>
    <row r="403" spans="1:17" x14ac:dyDescent="0.25">
      <c r="A403">
        <v>10649</v>
      </c>
      <c r="B403" t="s">
        <v>449</v>
      </c>
      <c r="C403">
        <v>5</v>
      </c>
      <c r="D403" s="1">
        <v>34970</v>
      </c>
      <c r="E403" s="1">
        <v>34998</v>
      </c>
      <c r="F403" s="1">
        <v>34971</v>
      </c>
      <c r="G403">
        <v>3</v>
      </c>
      <c r="H403" s="8">
        <v>6.2</v>
      </c>
      <c r="I403" t="s">
        <v>450</v>
      </c>
      <c r="J403" t="s">
        <v>452</v>
      </c>
      <c r="K403" t="s">
        <v>453</v>
      </c>
      <c r="L403" t="s">
        <v>868</v>
      </c>
      <c r="M403" t="s">
        <v>454</v>
      </c>
      <c r="N403" t="s">
        <v>455</v>
      </c>
      <c r="O403" s="8">
        <f>SUMIF(order_details[OrderID],orders[[#This Row],[OrderID]],order_details[Total revenue])</f>
        <v>1434</v>
      </c>
      <c r="P403" s="8">
        <f>SUMIF(order_details[OrderID],orders[[#This Row],[OrderID]],order_details[Gross Profit])</f>
        <v>289</v>
      </c>
      <c r="Q403" s="8">
        <f>orders[[#This Row],[Total Gross Profit]]-orders[[#This Row],[Freight]]</f>
        <v>282.8</v>
      </c>
    </row>
    <row r="404" spans="1:17" x14ac:dyDescent="0.25">
      <c r="A404">
        <v>10650</v>
      </c>
      <c r="B404" t="s">
        <v>212</v>
      </c>
      <c r="C404">
        <v>5</v>
      </c>
      <c r="D404" s="1">
        <v>34971</v>
      </c>
      <c r="E404" s="1">
        <v>34999</v>
      </c>
      <c r="F404" s="1">
        <v>34976</v>
      </c>
      <c r="G404">
        <v>3</v>
      </c>
      <c r="H404" s="8">
        <v>176.81</v>
      </c>
      <c r="I404" t="s">
        <v>213</v>
      </c>
      <c r="J404" t="s">
        <v>216</v>
      </c>
      <c r="K404" t="s">
        <v>167</v>
      </c>
      <c r="L404" t="s">
        <v>168</v>
      </c>
      <c r="M404" t="s">
        <v>217</v>
      </c>
      <c r="N404" t="s">
        <v>170</v>
      </c>
      <c r="O404" s="8">
        <f>SUMIF(order_details[OrderID],orders[[#This Row],[OrderID]],order_details[Total revenue])</f>
        <v>1779.1999999999998</v>
      </c>
      <c r="P404" s="8">
        <f>SUMIF(order_details[OrderID],orders[[#This Row],[OrderID]],order_details[Gross Profit])</f>
        <v>326.2</v>
      </c>
      <c r="Q404" s="8">
        <f>orders[[#This Row],[Total Gross Profit]]-orders[[#This Row],[Freight]]</f>
        <v>149.38999999999999</v>
      </c>
    </row>
    <row r="405" spans="1:17" x14ac:dyDescent="0.25">
      <c r="A405">
        <v>10651</v>
      </c>
      <c r="B405" t="s">
        <v>721</v>
      </c>
      <c r="C405">
        <v>8</v>
      </c>
      <c r="D405" s="1">
        <v>34974</v>
      </c>
      <c r="E405" s="1">
        <v>35002</v>
      </c>
      <c r="F405" s="1">
        <v>34984</v>
      </c>
      <c r="G405">
        <v>2</v>
      </c>
      <c r="H405" s="8">
        <v>20.6</v>
      </c>
      <c r="I405" t="s">
        <v>722</v>
      </c>
      <c r="J405" t="s">
        <v>724</v>
      </c>
      <c r="K405" t="s">
        <v>725</v>
      </c>
      <c r="L405" t="s">
        <v>868</v>
      </c>
      <c r="M405" t="s">
        <v>726</v>
      </c>
      <c r="N405" t="s">
        <v>47</v>
      </c>
      <c r="O405" s="8">
        <f>SUMIF(order_details[OrderID],orders[[#This Row],[OrderID]],order_details[Total revenue])</f>
        <v>397.8</v>
      </c>
      <c r="P405" s="8">
        <f>SUMIF(order_details[OrderID],orders[[#This Row],[OrderID]],order_details[Gross Profit])</f>
        <v>114.19999999999999</v>
      </c>
      <c r="Q405" s="8">
        <f>orders[[#This Row],[Total Gross Profit]]-orders[[#This Row],[Freight]]</f>
        <v>93.6</v>
      </c>
    </row>
    <row r="406" spans="1:17" x14ac:dyDescent="0.25">
      <c r="A406">
        <v>10652</v>
      </c>
      <c r="B406" t="s">
        <v>289</v>
      </c>
      <c r="C406">
        <v>4</v>
      </c>
      <c r="D406" s="1">
        <v>34974</v>
      </c>
      <c r="E406" s="1">
        <v>35002</v>
      </c>
      <c r="F406" s="1">
        <v>34981</v>
      </c>
      <c r="G406">
        <v>2</v>
      </c>
      <c r="H406" s="8">
        <v>7.14</v>
      </c>
      <c r="I406" t="s">
        <v>290</v>
      </c>
      <c r="J406" t="s">
        <v>292</v>
      </c>
      <c r="K406" t="s">
        <v>293</v>
      </c>
      <c r="L406" t="s">
        <v>168</v>
      </c>
      <c r="M406" t="s">
        <v>294</v>
      </c>
      <c r="N406" t="s">
        <v>170</v>
      </c>
      <c r="O406" s="8">
        <f>SUMIF(order_details[OrderID],orders[[#This Row],[OrderID]],order_details[Total revenue])</f>
        <v>318.83499999999998</v>
      </c>
      <c r="P406" s="8">
        <f>SUMIF(order_details[OrderID],orders[[#This Row],[OrderID]],order_details[Gross Profit])</f>
        <v>81.434999999999988</v>
      </c>
      <c r="Q406" s="8">
        <f>orders[[#This Row],[Total Gross Profit]]-orders[[#This Row],[Freight]]</f>
        <v>74.294999999999987</v>
      </c>
    </row>
    <row r="407" spans="1:17" x14ac:dyDescent="0.25">
      <c r="A407">
        <v>10653</v>
      </c>
      <c r="B407" t="s">
        <v>242</v>
      </c>
      <c r="C407">
        <v>1</v>
      </c>
      <c r="D407" s="1">
        <v>34975</v>
      </c>
      <c r="E407" s="1">
        <v>35003</v>
      </c>
      <c r="F407" s="1">
        <v>34992</v>
      </c>
      <c r="G407">
        <v>1</v>
      </c>
      <c r="H407" s="8">
        <v>93.25</v>
      </c>
      <c r="I407" t="s">
        <v>243</v>
      </c>
      <c r="J407" t="s">
        <v>245</v>
      </c>
      <c r="K407" t="s">
        <v>246</v>
      </c>
      <c r="L407" t="s">
        <v>868</v>
      </c>
      <c r="M407" t="s">
        <v>247</v>
      </c>
      <c r="N407" t="s">
        <v>47</v>
      </c>
      <c r="O407" s="8">
        <f>SUMIF(order_details[OrderID],orders[[#This Row],[OrderID]],order_details[Total revenue])</f>
        <v>1083.1500000000001</v>
      </c>
      <c r="P407" s="8">
        <f>SUMIF(order_details[OrderID],orders[[#This Row],[OrderID]],order_details[Gross Profit])</f>
        <v>122.15000000000003</v>
      </c>
      <c r="Q407" s="8">
        <f>orders[[#This Row],[Total Gross Profit]]-orders[[#This Row],[Freight]]</f>
        <v>28.900000000000034</v>
      </c>
    </row>
    <row r="408" spans="1:17" x14ac:dyDescent="0.25">
      <c r="A408">
        <v>10654</v>
      </c>
      <c r="B408" t="s">
        <v>75</v>
      </c>
      <c r="C408">
        <v>5</v>
      </c>
      <c r="D408" s="1">
        <v>34975</v>
      </c>
      <c r="E408" s="1">
        <v>35003</v>
      </c>
      <c r="F408" s="1">
        <v>34984</v>
      </c>
      <c r="G408">
        <v>1</v>
      </c>
      <c r="H408" s="8">
        <v>55.26</v>
      </c>
      <c r="I408" t="s">
        <v>76</v>
      </c>
      <c r="J408" t="s">
        <v>79</v>
      </c>
      <c r="K408" t="s">
        <v>80</v>
      </c>
      <c r="L408" t="s">
        <v>868</v>
      </c>
      <c r="M408" t="s">
        <v>81</v>
      </c>
      <c r="N408" t="s">
        <v>82</v>
      </c>
      <c r="O408" s="8">
        <f>SUMIF(order_details[OrderID],orders[[#This Row],[OrderID]],order_details[Total revenue])</f>
        <v>601.83000000000004</v>
      </c>
      <c r="P408" s="8">
        <f>SUMIF(order_details[OrderID],orders[[#This Row],[OrderID]],order_details[Gross Profit])</f>
        <v>67.229999999999961</v>
      </c>
      <c r="Q408" s="8">
        <f>orders[[#This Row],[Total Gross Profit]]-orders[[#This Row],[Freight]]</f>
        <v>11.969999999999963</v>
      </c>
    </row>
    <row r="409" spans="1:17" x14ac:dyDescent="0.25">
      <c r="A409">
        <v>10655</v>
      </c>
      <c r="B409" t="s">
        <v>569</v>
      </c>
      <c r="C409">
        <v>1</v>
      </c>
      <c r="D409" s="1">
        <v>34976</v>
      </c>
      <c r="E409" s="1">
        <v>35004</v>
      </c>
      <c r="F409" s="1">
        <v>34984</v>
      </c>
      <c r="G409">
        <v>2</v>
      </c>
      <c r="H409" s="8">
        <v>4.41</v>
      </c>
      <c r="I409" t="s">
        <v>570</v>
      </c>
      <c r="J409" t="s">
        <v>572</v>
      </c>
      <c r="K409" t="s">
        <v>573</v>
      </c>
      <c r="L409" t="s">
        <v>868</v>
      </c>
      <c r="M409" t="s">
        <v>574</v>
      </c>
      <c r="N409" t="s">
        <v>262</v>
      </c>
      <c r="O409" s="8">
        <f>SUMIF(order_details[OrderID],orders[[#This Row],[OrderID]],order_details[Total revenue])</f>
        <v>154.4</v>
      </c>
      <c r="P409" s="8">
        <f>SUMIF(order_details[OrderID],orders[[#This Row],[OrderID]],order_details[Gross Profit])</f>
        <v>0.40000000000000924</v>
      </c>
      <c r="Q409" s="8">
        <f>orders[[#This Row],[Total Gross Profit]]-orders[[#This Row],[Freight]]</f>
        <v>-4.0099999999999909</v>
      </c>
    </row>
    <row r="410" spans="1:17" x14ac:dyDescent="0.25">
      <c r="A410">
        <v>10656</v>
      </c>
      <c r="B410" t="s">
        <v>296</v>
      </c>
      <c r="C410">
        <v>6</v>
      </c>
      <c r="D410" s="1">
        <v>34977</v>
      </c>
      <c r="E410" s="1">
        <v>35005</v>
      </c>
      <c r="F410" s="1">
        <v>34983</v>
      </c>
      <c r="G410">
        <v>1</v>
      </c>
      <c r="H410" s="8">
        <v>57.15</v>
      </c>
      <c r="I410" t="s">
        <v>297</v>
      </c>
      <c r="J410" t="s">
        <v>299</v>
      </c>
      <c r="K410" t="s">
        <v>300</v>
      </c>
      <c r="L410" t="s">
        <v>301</v>
      </c>
      <c r="M410" t="s">
        <v>302</v>
      </c>
      <c r="N410" t="s">
        <v>303</v>
      </c>
      <c r="O410" s="8">
        <f>SUMIF(order_details[OrderID],orders[[#This Row],[OrderID]],order_details[Total revenue])</f>
        <v>604.21500000000003</v>
      </c>
      <c r="P410" s="8">
        <f>SUMIF(order_details[OrderID],orders[[#This Row],[OrderID]],order_details[Gross Profit])</f>
        <v>155.61499999999998</v>
      </c>
      <c r="Q410" s="8">
        <f>orders[[#This Row],[Total Gross Profit]]-orders[[#This Row],[Freight]]</f>
        <v>98.464999999999975</v>
      </c>
    </row>
    <row r="411" spans="1:17" x14ac:dyDescent="0.25">
      <c r="A411">
        <v>10657</v>
      </c>
      <c r="B411" t="s">
        <v>606</v>
      </c>
      <c r="C411">
        <v>2</v>
      </c>
      <c r="D411" s="1">
        <v>34977</v>
      </c>
      <c r="E411" s="1">
        <v>35005</v>
      </c>
      <c r="F411" s="1">
        <v>34988</v>
      </c>
      <c r="G411">
        <v>2</v>
      </c>
      <c r="H411" s="8">
        <v>352.69</v>
      </c>
      <c r="I411" t="s">
        <v>607</v>
      </c>
      <c r="J411" t="s">
        <v>609</v>
      </c>
      <c r="K411" t="s">
        <v>610</v>
      </c>
      <c r="L411" t="s">
        <v>611</v>
      </c>
      <c r="M411" t="s">
        <v>612</v>
      </c>
      <c r="N411" t="s">
        <v>303</v>
      </c>
      <c r="O411" s="8">
        <f>SUMIF(order_details[OrderID],orders[[#This Row],[OrderID]],order_details[Total revenue])</f>
        <v>4371.6000000000004</v>
      </c>
      <c r="P411" s="8">
        <f>SUMIF(order_details[OrderID],orders[[#This Row],[OrderID]],order_details[Gross Profit])</f>
        <v>874.80000000000007</v>
      </c>
      <c r="Q411" s="8">
        <f>orders[[#This Row],[Total Gross Profit]]-orders[[#This Row],[Freight]]</f>
        <v>522.11000000000013</v>
      </c>
    </row>
    <row r="412" spans="1:17" x14ac:dyDescent="0.25">
      <c r="A412">
        <v>10658</v>
      </c>
      <c r="B412" t="s">
        <v>546</v>
      </c>
      <c r="C412">
        <v>4</v>
      </c>
      <c r="D412" s="1">
        <v>34978</v>
      </c>
      <c r="E412" s="1">
        <v>35006</v>
      </c>
      <c r="F412" s="1">
        <v>34981</v>
      </c>
      <c r="G412">
        <v>1</v>
      </c>
      <c r="H412" s="8">
        <v>364.15</v>
      </c>
      <c r="I412" t="s">
        <v>547</v>
      </c>
      <c r="J412" t="s">
        <v>549</v>
      </c>
      <c r="K412" t="s">
        <v>550</v>
      </c>
      <c r="L412" t="s">
        <v>868</v>
      </c>
      <c r="M412" t="s">
        <v>551</v>
      </c>
      <c r="N412" t="s">
        <v>47</v>
      </c>
      <c r="O412" s="8">
        <f>SUMIF(order_details[OrderID],orders[[#This Row],[OrderID]],order_details[Total revenue])</f>
        <v>4464.6000000000004</v>
      </c>
      <c r="P412" s="8">
        <f>SUMIF(order_details[OrderID],orders[[#This Row],[OrderID]],order_details[Gross Profit])</f>
        <v>731.59999999999968</v>
      </c>
      <c r="Q412" s="8">
        <f>orders[[#This Row],[Total Gross Profit]]-orders[[#This Row],[Freight]]</f>
        <v>367.4499999999997</v>
      </c>
    </row>
    <row r="413" spans="1:17" x14ac:dyDescent="0.25">
      <c r="A413">
        <v>10659</v>
      </c>
      <c r="B413" t="s">
        <v>540</v>
      </c>
      <c r="C413">
        <v>7</v>
      </c>
      <c r="D413" s="1">
        <v>34978</v>
      </c>
      <c r="E413" s="1">
        <v>35006</v>
      </c>
      <c r="F413" s="1">
        <v>34983</v>
      </c>
      <c r="G413">
        <v>2</v>
      </c>
      <c r="H413" s="8">
        <v>105.81</v>
      </c>
      <c r="I413" t="s">
        <v>541</v>
      </c>
      <c r="J413" t="s">
        <v>543</v>
      </c>
      <c r="K413" t="s">
        <v>167</v>
      </c>
      <c r="L413" t="s">
        <v>168</v>
      </c>
      <c r="M413" t="s">
        <v>544</v>
      </c>
      <c r="N413" t="s">
        <v>170</v>
      </c>
      <c r="O413" s="8">
        <f>SUMIF(order_details[OrderID],orders[[#This Row],[OrderID]],order_details[Total revenue])</f>
        <v>1227.02</v>
      </c>
      <c r="P413" s="8">
        <f>SUMIF(order_details[OrderID],orders[[#This Row],[OrderID]],order_details[Gross Profit])</f>
        <v>330.21999999999991</v>
      </c>
      <c r="Q413" s="8">
        <f>orders[[#This Row],[Total Gross Profit]]-orders[[#This Row],[Freight]]</f>
        <v>224.40999999999991</v>
      </c>
    </row>
    <row r="414" spans="1:17" x14ac:dyDescent="0.25">
      <c r="A414">
        <v>10660</v>
      </c>
      <c r="B414" t="s">
        <v>333</v>
      </c>
      <c r="C414">
        <v>8</v>
      </c>
      <c r="D414" s="1">
        <v>34981</v>
      </c>
      <c r="E414" s="1">
        <v>35009</v>
      </c>
      <c r="F414" s="1">
        <v>35018</v>
      </c>
      <c r="G414">
        <v>1</v>
      </c>
      <c r="H414" s="8">
        <v>111.29</v>
      </c>
      <c r="I414" t="s">
        <v>334</v>
      </c>
      <c r="J414" t="s">
        <v>336</v>
      </c>
      <c r="K414" t="s">
        <v>337</v>
      </c>
      <c r="L414" t="s">
        <v>301</v>
      </c>
      <c r="M414" t="s">
        <v>338</v>
      </c>
      <c r="N414" t="s">
        <v>303</v>
      </c>
      <c r="O414" s="8">
        <f>SUMIF(order_details[OrderID],orders[[#This Row],[OrderID]],order_details[Total revenue])</f>
        <v>1701</v>
      </c>
      <c r="P414" s="8">
        <f>SUMIF(order_details[OrderID],orders[[#This Row],[OrderID]],order_details[Gross Profit])</f>
        <v>340.20000000000005</v>
      </c>
      <c r="Q414" s="8">
        <f>orders[[#This Row],[Total Gross Profit]]-orders[[#This Row],[Freight]]</f>
        <v>228.91000000000003</v>
      </c>
    </row>
    <row r="415" spans="1:17" x14ac:dyDescent="0.25">
      <c r="A415">
        <v>10661</v>
      </c>
      <c r="B415" t="s">
        <v>341</v>
      </c>
      <c r="C415">
        <v>7</v>
      </c>
      <c r="D415" s="1">
        <v>34982</v>
      </c>
      <c r="E415" s="1">
        <v>35010</v>
      </c>
      <c r="F415" s="1">
        <v>34988</v>
      </c>
      <c r="G415">
        <v>3</v>
      </c>
      <c r="H415" s="8">
        <v>17.55</v>
      </c>
      <c r="I415" t="s">
        <v>342</v>
      </c>
      <c r="J415" t="s">
        <v>344</v>
      </c>
      <c r="K415" t="s">
        <v>345</v>
      </c>
      <c r="L415" t="s">
        <v>346</v>
      </c>
      <c r="M415" t="s">
        <v>868</v>
      </c>
      <c r="N415" t="s">
        <v>348</v>
      </c>
      <c r="O415" s="8">
        <f>SUMIF(order_details[OrderID],orders[[#This Row],[OrderID]],order_details[Total revenue])</f>
        <v>562.6</v>
      </c>
      <c r="P415" s="8">
        <f>SUMIF(order_details[OrderID],orders[[#This Row],[OrderID]],order_details[Gross Profit])</f>
        <v>8.7041485130612273E-14</v>
      </c>
      <c r="Q415" s="8">
        <f>orders[[#This Row],[Total Gross Profit]]-orders[[#This Row],[Freight]]</f>
        <v>-17.549999999999912</v>
      </c>
    </row>
    <row r="416" spans="1:17" x14ac:dyDescent="0.25">
      <c r="A416">
        <v>10662</v>
      </c>
      <c r="B416" t="s">
        <v>433</v>
      </c>
      <c r="C416">
        <v>3</v>
      </c>
      <c r="D416" s="1">
        <v>34982</v>
      </c>
      <c r="E416" s="1">
        <v>35010</v>
      </c>
      <c r="F416" s="1">
        <v>34991</v>
      </c>
      <c r="G416">
        <v>2</v>
      </c>
      <c r="H416" s="8">
        <v>1.28</v>
      </c>
      <c r="I416" t="s">
        <v>434</v>
      </c>
      <c r="J416" t="s">
        <v>436</v>
      </c>
      <c r="K416" t="s">
        <v>437</v>
      </c>
      <c r="L416" t="s">
        <v>301</v>
      </c>
      <c r="M416" t="s">
        <v>438</v>
      </c>
      <c r="N416" t="s">
        <v>303</v>
      </c>
      <c r="O416" s="8">
        <f>SUMIF(order_details[OrderID],orders[[#This Row],[OrderID]],order_details[Total revenue])</f>
        <v>125</v>
      </c>
      <c r="P416" s="8">
        <f>SUMIF(order_details[OrderID],orders[[#This Row],[OrderID]],order_details[Gross Profit])</f>
        <v>45</v>
      </c>
      <c r="Q416" s="8">
        <f>orders[[#This Row],[Total Gross Profit]]-orders[[#This Row],[Freight]]</f>
        <v>43.72</v>
      </c>
    </row>
    <row r="417" spans="1:17" x14ac:dyDescent="0.25">
      <c r="A417">
        <v>10663</v>
      </c>
      <c r="B417" t="s">
        <v>112</v>
      </c>
      <c r="C417">
        <v>2</v>
      </c>
      <c r="D417" s="1">
        <v>34983</v>
      </c>
      <c r="E417" s="1">
        <v>34997</v>
      </c>
      <c r="F417" s="1">
        <v>35006</v>
      </c>
      <c r="G417">
        <v>2</v>
      </c>
      <c r="H417" s="8">
        <v>113.15</v>
      </c>
      <c r="I417" t="s">
        <v>113</v>
      </c>
      <c r="J417" t="s">
        <v>115</v>
      </c>
      <c r="K417" t="s">
        <v>116</v>
      </c>
      <c r="L417" t="s">
        <v>868</v>
      </c>
      <c r="M417" t="s">
        <v>117</v>
      </c>
      <c r="N417" t="s">
        <v>100</v>
      </c>
      <c r="O417" s="8">
        <f>SUMIF(order_details[OrderID],orders[[#This Row],[OrderID]],order_details[Total revenue])</f>
        <v>1930.4</v>
      </c>
      <c r="P417" s="8">
        <f>SUMIF(order_details[OrderID],orders[[#This Row],[OrderID]],order_details[Gross Profit])</f>
        <v>347.39999999999975</v>
      </c>
      <c r="Q417" s="8">
        <f>orders[[#This Row],[Total Gross Profit]]-orders[[#This Row],[Freight]]</f>
        <v>234.24999999999974</v>
      </c>
    </row>
    <row r="418" spans="1:17" x14ac:dyDescent="0.25">
      <c r="A418">
        <v>10664</v>
      </c>
      <c r="B418" t="s">
        <v>265</v>
      </c>
      <c r="C418">
        <v>1</v>
      </c>
      <c r="D418" s="1">
        <v>34983</v>
      </c>
      <c r="E418" s="1">
        <v>35011</v>
      </c>
      <c r="F418" s="1">
        <v>34992</v>
      </c>
      <c r="G418">
        <v>3</v>
      </c>
      <c r="H418" s="8">
        <v>1.27</v>
      </c>
      <c r="I418" t="s">
        <v>266</v>
      </c>
      <c r="J418" t="s">
        <v>268</v>
      </c>
      <c r="K418" t="s">
        <v>269</v>
      </c>
      <c r="L418" t="s">
        <v>868</v>
      </c>
      <c r="M418" t="s">
        <v>270</v>
      </c>
      <c r="N418" t="s">
        <v>271</v>
      </c>
      <c r="O418" s="8">
        <f>SUMIF(order_details[OrderID],orders[[#This Row],[OrderID]],order_details[Total revenue])</f>
        <v>1288.3875</v>
      </c>
      <c r="P418" s="8">
        <f>SUMIF(order_details[OrderID],orders[[#This Row],[OrderID]],order_details[Gross Profit])</f>
        <v>181.38749999999993</v>
      </c>
      <c r="Q418" s="8">
        <f>orders[[#This Row],[Total Gross Profit]]-orders[[#This Row],[Freight]]</f>
        <v>180.11749999999992</v>
      </c>
    </row>
    <row r="419" spans="1:17" x14ac:dyDescent="0.25">
      <c r="A419">
        <v>10665</v>
      </c>
      <c r="B419" t="s">
        <v>433</v>
      </c>
      <c r="C419">
        <v>1</v>
      </c>
      <c r="D419" s="1">
        <v>34984</v>
      </c>
      <c r="E419" s="1">
        <v>35012</v>
      </c>
      <c r="F419" s="1">
        <v>34990</v>
      </c>
      <c r="G419">
        <v>2</v>
      </c>
      <c r="H419" s="8">
        <v>26.31</v>
      </c>
      <c r="I419" t="s">
        <v>434</v>
      </c>
      <c r="J419" t="s">
        <v>436</v>
      </c>
      <c r="K419" t="s">
        <v>437</v>
      </c>
      <c r="L419" t="s">
        <v>301</v>
      </c>
      <c r="M419" t="s">
        <v>438</v>
      </c>
      <c r="N419" t="s">
        <v>303</v>
      </c>
      <c r="O419" s="8">
        <f>SUMIF(order_details[OrderID],orders[[#This Row],[OrderID]],order_details[Total revenue])</f>
        <v>1295</v>
      </c>
      <c r="P419" s="8">
        <f>SUMIF(order_details[OrderID],orders[[#This Row],[OrderID]],order_details[Gross Profit])</f>
        <v>259</v>
      </c>
      <c r="Q419" s="8">
        <f>orders[[#This Row],[Total Gross Profit]]-orders[[#This Row],[Freight]]</f>
        <v>232.69</v>
      </c>
    </row>
    <row r="420" spans="1:17" x14ac:dyDescent="0.25">
      <c r="A420">
        <v>10666</v>
      </c>
      <c r="B420" t="s">
        <v>583</v>
      </c>
      <c r="C420">
        <v>7</v>
      </c>
      <c r="D420" s="1">
        <v>34985</v>
      </c>
      <c r="E420" s="1">
        <v>35013</v>
      </c>
      <c r="F420" s="1">
        <v>34995</v>
      </c>
      <c r="G420">
        <v>2</v>
      </c>
      <c r="H420" s="8">
        <v>232.42</v>
      </c>
      <c r="I420" t="s">
        <v>584</v>
      </c>
      <c r="J420" t="s">
        <v>870</v>
      </c>
      <c r="K420" t="s">
        <v>587</v>
      </c>
      <c r="L420" t="s">
        <v>868</v>
      </c>
      <c r="M420" t="s">
        <v>871</v>
      </c>
      <c r="N420" t="s">
        <v>160</v>
      </c>
      <c r="O420" s="8">
        <f>SUMIF(order_details[OrderID],orders[[#This Row],[OrderID]],order_details[Total revenue])</f>
        <v>4666.9400000000005</v>
      </c>
      <c r="P420" s="8">
        <f>SUMIF(order_details[OrderID],orders[[#This Row],[OrderID]],order_details[Gross Profit])</f>
        <v>1004.9400000000003</v>
      </c>
      <c r="Q420" s="8">
        <f>orders[[#This Row],[Total Gross Profit]]-orders[[#This Row],[Freight]]</f>
        <v>772.52000000000032</v>
      </c>
    </row>
    <row r="421" spans="1:17" x14ac:dyDescent="0.25">
      <c r="A421">
        <v>10667</v>
      </c>
      <c r="B421" t="s">
        <v>202</v>
      </c>
      <c r="C421">
        <v>7</v>
      </c>
      <c r="D421" s="1">
        <v>34985</v>
      </c>
      <c r="E421" s="1">
        <v>35013</v>
      </c>
      <c r="F421" s="1">
        <v>34992</v>
      </c>
      <c r="G421">
        <v>1</v>
      </c>
      <c r="H421" s="8">
        <v>78.09</v>
      </c>
      <c r="I421" t="s">
        <v>203</v>
      </c>
      <c r="J421" t="s">
        <v>206</v>
      </c>
      <c r="K421" t="s">
        <v>207</v>
      </c>
      <c r="L421" t="s">
        <v>868</v>
      </c>
      <c r="M421" t="s">
        <v>208</v>
      </c>
      <c r="N421" t="s">
        <v>209</v>
      </c>
      <c r="O421" s="8">
        <f>SUMIF(order_details[OrderID],orders[[#This Row],[OrderID]],order_details[Total revenue])</f>
        <v>1536.8</v>
      </c>
      <c r="P421" s="8">
        <f>SUMIF(order_details[OrderID],orders[[#This Row],[OrderID]],order_details[Gross Profit])</f>
        <v>0</v>
      </c>
      <c r="Q421" s="8">
        <f>orders[[#This Row],[Total Gross Profit]]-orders[[#This Row],[Freight]]</f>
        <v>-78.09</v>
      </c>
    </row>
    <row r="422" spans="1:17" x14ac:dyDescent="0.25">
      <c r="A422">
        <v>10668</v>
      </c>
      <c r="B422" t="s">
        <v>721</v>
      </c>
      <c r="C422">
        <v>1</v>
      </c>
      <c r="D422" s="1">
        <v>34988</v>
      </c>
      <c r="E422" s="1">
        <v>35016</v>
      </c>
      <c r="F422" s="1">
        <v>34996</v>
      </c>
      <c r="G422">
        <v>2</v>
      </c>
      <c r="H422" s="8">
        <v>47.22</v>
      </c>
      <c r="I422" t="s">
        <v>722</v>
      </c>
      <c r="J422" t="s">
        <v>724</v>
      </c>
      <c r="K422" t="s">
        <v>725</v>
      </c>
      <c r="L422" t="s">
        <v>868</v>
      </c>
      <c r="M422" t="s">
        <v>726</v>
      </c>
      <c r="N422" t="s">
        <v>47</v>
      </c>
      <c r="O422" s="8">
        <f>SUMIF(order_details[OrderID],orders[[#This Row],[OrderID]],order_details[Total revenue])</f>
        <v>625.27499999999998</v>
      </c>
      <c r="P422" s="8">
        <f>SUMIF(order_details[OrderID],orders[[#This Row],[OrderID]],order_details[Gross Profit])</f>
        <v>85.474999999999994</v>
      </c>
      <c r="Q422" s="8">
        <f>orders[[#This Row],[Total Gross Profit]]-orders[[#This Row],[Freight]]</f>
        <v>38.254999999999995</v>
      </c>
    </row>
    <row r="423" spans="1:17" x14ac:dyDescent="0.25">
      <c r="A423">
        <v>10669</v>
      </c>
      <c r="B423" t="s">
        <v>621</v>
      </c>
      <c r="C423">
        <v>2</v>
      </c>
      <c r="D423" s="1">
        <v>34988</v>
      </c>
      <c r="E423" s="1">
        <v>35016</v>
      </c>
      <c r="F423" s="1">
        <v>34995</v>
      </c>
      <c r="G423">
        <v>1</v>
      </c>
      <c r="H423" s="8">
        <v>24.39</v>
      </c>
      <c r="I423" t="s">
        <v>622</v>
      </c>
      <c r="J423" t="s">
        <v>624</v>
      </c>
      <c r="K423" t="s">
        <v>625</v>
      </c>
      <c r="L423" t="s">
        <v>868</v>
      </c>
      <c r="M423" t="s">
        <v>626</v>
      </c>
      <c r="N423" t="s">
        <v>627</v>
      </c>
      <c r="O423" s="8">
        <f>SUMIF(order_details[OrderID],orders[[#This Row],[OrderID]],order_details[Total revenue])</f>
        <v>570</v>
      </c>
      <c r="P423" s="8">
        <f>SUMIF(order_details[OrderID],orders[[#This Row],[OrderID]],order_details[Gross Profit])</f>
        <v>114.00000000000003</v>
      </c>
      <c r="Q423" s="8">
        <f>orders[[#This Row],[Total Gross Profit]]-orders[[#This Row],[Freight]]</f>
        <v>89.610000000000028</v>
      </c>
    </row>
    <row r="424" spans="1:17" x14ac:dyDescent="0.25">
      <c r="A424">
        <v>10670</v>
      </c>
      <c r="B424" t="s">
        <v>242</v>
      </c>
      <c r="C424">
        <v>4</v>
      </c>
      <c r="D424" s="1">
        <v>34989</v>
      </c>
      <c r="E424" s="1">
        <v>35017</v>
      </c>
      <c r="F424" s="1">
        <v>34991</v>
      </c>
      <c r="G424">
        <v>1</v>
      </c>
      <c r="H424" s="8">
        <v>203.48</v>
      </c>
      <c r="I424" t="s">
        <v>243</v>
      </c>
      <c r="J424" t="s">
        <v>245</v>
      </c>
      <c r="K424" t="s">
        <v>246</v>
      </c>
      <c r="L424" t="s">
        <v>868</v>
      </c>
      <c r="M424" t="s">
        <v>247</v>
      </c>
      <c r="N424" t="s">
        <v>47</v>
      </c>
      <c r="O424" s="8">
        <f>SUMIF(order_details[OrderID],orders[[#This Row],[OrderID]],order_details[Total revenue])</f>
        <v>2301.75</v>
      </c>
      <c r="P424" s="8">
        <f>SUMIF(order_details[OrderID],orders[[#This Row],[OrderID]],order_details[Gross Profit])</f>
        <v>615.35</v>
      </c>
      <c r="Q424" s="8">
        <f>orders[[#This Row],[Total Gross Profit]]-orders[[#This Row],[Freight]]</f>
        <v>411.87</v>
      </c>
    </row>
    <row r="425" spans="1:17" x14ac:dyDescent="0.25">
      <c r="A425">
        <v>10671</v>
      </c>
      <c r="B425" t="s">
        <v>250</v>
      </c>
      <c r="C425">
        <v>1</v>
      </c>
      <c r="D425" s="1">
        <v>34990</v>
      </c>
      <c r="E425" s="1">
        <v>35018</v>
      </c>
      <c r="F425" s="1">
        <v>34997</v>
      </c>
      <c r="G425">
        <v>1</v>
      </c>
      <c r="H425" s="8">
        <v>30.34</v>
      </c>
      <c r="I425" t="s">
        <v>251</v>
      </c>
      <c r="J425" t="s">
        <v>253</v>
      </c>
      <c r="K425" t="s">
        <v>191</v>
      </c>
      <c r="L425" t="s">
        <v>868</v>
      </c>
      <c r="M425" t="s">
        <v>192</v>
      </c>
      <c r="N425" t="s">
        <v>100</v>
      </c>
      <c r="O425" s="8">
        <f>SUMIF(order_details[OrderID],orders[[#This Row],[OrderID]],order_details[Total revenue])</f>
        <v>920.1</v>
      </c>
      <c r="P425" s="8">
        <f>SUMIF(order_details[OrderID],orders[[#This Row],[OrderID]],order_details[Gross Profit])</f>
        <v>269.5</v>
      </c>
      <c r="Q425" s="8">
        <f>orders[[#This Row],[Total Gross Profit]]-orders[[#This Row],[Freight]]</f>
        <v>239.16</v>
      </c>
    </row>
    <row r="426" spans="1:17" x14ac:dyDescent="0.25">
      <c r="A426">
        <v>10672</v>
      </c>
      <c r="B426" t="s">
        <v>75</v>
      </c>
      <c r="C426">
        <v>9</v>
      </c>
      <c r="D426" s="1">
        <v>34990</v>
      </c>
      <c r="E426" s="1">
        <v>35004</v>
      </c>
      <c r="F426" s="1">
        <v>34999</v>
      </c>
      <c r="G426">
        <v>2</v>
      </c>
      <c r="H426" s="8">
        <v>95.75</v>
      </c>
      <c r="I426" t="s">
        <v>76</v>
      </c>
      <c r="J426" t="s">
        <v>79</v>
      </c>
      <c r="K426" t="s">
        <v>80</v>
      </c>
      <c r="L426" t="s">
        <v>868</v>
      </c>
      <c r="M426" t="s">
        <v>81</v>
      </c>
      <c r="N426" t="s">
        <v>82</v>
      </c>
      <c r="O426" s="8">
        <f>SUMIF(order_details[OrderID],orders[[#This Row],[OrderID]],order_details[Total revenue])</f>
        <v>3815.25</v>
      </c>
      <c r="P426" s="8">
        <f>SUMIF(order_details[OrderID],orders[[#This Row],[OrderID]],order_details[Gross Profit])</f>
        <v>446.84999999999991</v>
      </c>
      <c r="Q426" s="8">
        <f>orders[[#This Row],[Total Gross Profit]]-orders[[#This Row],[Freight]]</f>
        <v>351.09999999999991</v>
      </c>
    </row>
    <row r="427" spans="1:17" x14ac:dyDescent="0.25">
      <c r="A427">
        <v>10673</v>
      </c>
      <c r="B427" t="s">
        <v>752</v>
      </c>
      <c r="C427">
        <v>2</v>
      </c>
      <c r="D427" s="1">
        <v>34991</v>
      </c>
      <c r="E427" s="1">
        <v>35019</v>
      </c>
      <c r="F427" s="1">
        <v>34992</v>
      </c>
      <c r="G427">
        <v>1</v>
      </c>
      <c r="H427" s="8">
        <v>22.76</v>
      </c>
      <c r="I427" t="s">
        <v>753</v>
      </c>
      <c r="J427" t="s">
        <v>756</v>
      </c>
      <c r="K427" t="s">
        <v>757</v>
      </c>
      <c r="L427" t="s">
        <v>868</v>
      </c>
      <c r="M427" t="s">
        <v>758</v>
      </c>
      <c r="N427" t="s">
        <v>735</v>
      </c>
      <c r="O427" s="8">
        <f>SUMIF(order_details[OrderID],orders[[#This Row],[OrderID]],order_details[Total revenue])</f>
        <v>412.35</v>
      </c>
      <c r="P427" s="8">
        <f>SUMIF(order_details[OrderID],orders[[#This Row],[OrderID]],order_details[Gross Profit])</f>
        <v>91.050000000000011</v>
      </c>
      <c r="Q427" s="8">
        <f>orders[[#This Row],[Total Gross Profit]]-orders[[#This Row],[Freight]]</f>
        <v>68.290000000000006</v>
      </c>
    </row>
    <row r="428" spans="1:17" x14ac:dyDescent="0.25">
      <c r="A428">
        <v>10674</v>
      </c>
      <c r="B428" t="s">
        <v>351</v>
      </c>
      <c r="C428">
        <v>4</v>
      </c>
      <c r="D428" s="1">
        <v>34991</v>
      </c>
      <c r="E428" s="1">
        <v>35019</v>
      </c>
      <c r="F428" s="1">
        <v>35003</v>
      </c>
      <c r="G428">
        <v>2</v>
      </c>
      <c r="H428" s="8">
        <v>0.9</v>
      </c>
      <c r="I428" t="s">
        <v>352</v>
      </c>
      <c r="J428" t="s">
        <v>354</v>
      </c>
      <c r="K428" t="s">
        <v>355</v>
      </c>
      <c r="L428" t="s">
        <v>356</v>
      </c>
      <c r="M428" t="s">
        <v>357</v>
      </c>
      <c r="N428" t="s">
        <v>72</v>
      </c>
      <c r="O428" s="8">
        <f>SUMIF(order_details[OrderID],orders[[#This Row],[OrderID]],order_details[Total revenue])</f>
        <v>45</v>
      </c>
      <c r="P428" s="8">
        <f>SUMIF(order_details[OrderID],orders[[#This Row],[OrderID]],order_details[Gross Profit])</f>
        <v>9</v>
      </c>
      <c r="Q428" s="8">
        <f>orders[[#This Row],[Total Gross Profit]]-orders[[#This Row],[Freight]]</f>
        <v>8.1</v>
      </c>
    </row>
    <row r="429" spans="1:17" x14ac:dyDescent="0.25">
      <c r="A429">
        <v>10675</v>
      </c>
      <c r="B429" t="s">
        <v>242</v>
      </c>
      <c r="C429">
        <v>5</v>
      </c>
      <c r="D429" s="1">
        <v>34992</v>
      </c>
      <c r="E429" s="1">
        <v>35020</v>
      </c>
      <c r="F429" s="1">
        <v>34996</v>
      </c>
      <c r="G429">
        <v>2</v>
      </c>
      <c r="H429" s="8">
        <v>31.85</v>
      </c>
      <c r="I429" t="s">
        <v>243</v>
      </c>
      <c r="J429" t="s">
        <v>245</v>
      </c>
      <c r="K429" t="s">
        <v>246</v>
      </c>
      <c r="L429" t="s">
        <v>868</v>
      </c>
      <c r="M429" t="s">
        <v>247</v>
      </c>
      <c r="N429" t="s">
        <v>47</v>
      </c>
      <c r="O429" s="8">
        <f>SUMIF(order_details[OrderID],orders[[#This Row],[OrderID]],order_details[Total revenue])</f>
        <v>1423</v>
      </c>
      <c r="P429" s="8">
        <f>SUMIF(order_details[OrderID],orders[[#This Row],[OrderID]],order_details[Gross Profit])</f>
        <v>284.99999999999994</v>
      </c>
      <c r="Q429" s="8">
        <f>orders[[#This Row],[Total Gross Profit]]-orders[[#This Row],[Freight]]</f>
        <v>253.14999999999995</v>
      </c>
    </row>
    <row r="430" spans="1:17" x14ac:dyDescent="0.25">
      <c r="A430">
        <v>10676</v>
      </c>
      <c r="B430" t="s">
        <v>677</v>
      </c>
      <c r="C430">
        <v>2</v>
      </c>
      <c r="D430" s="1">
        <v>34995</v>
      </c>
      <c r="E430" s="1">
        <v>35023</v>
      </c>
      <c r="F430" s="1">
        <v>35002</v>
      </c>
      <c r="G430">
        <v>2</v>
      </c>
      <c r="H430" s="8">
        <v>2.0099999999999998</v>
      </c>
      <c r="I430" t="s">
        <v>678</v>
      </c>
      <c r="J430" t="s">
        <v>680</v>
      </c>
      <c r="K430" t="s">
        <v>55</v>
      </c>
      <c r="L430" t="s">
        <v>868</v>
      </c>
      <c r="M430" t="s">
        <v>516</v>
      </c>
      <c r="N430" t="s">
        <v>57</v>
      </c>
      <c r="O430" s="8">
        <f>SUMIF(order_details[OrderID],orders[[#This Row],[OrderID]],order_details[Total revenue])</f>
        <v>534.85</v>
      </c>
      <c r="P430" s="8">
        <f>SUMIF(order_details[OrderID],orders[[#This Row],[OrderID]],order_details[Gross Profit])</f>
        <v>173.74999999999997</v>
      </c>
      <c r="Q430" s="8">
        <f>orders[[#This Row],[Total Gross Profit]]-orders[[#This Row],[Freight]]</f>
        <v>171.73999999999998</v>
      </c>
    </row>
    <row r="431" spans="1:17" x14ac:dyDescent="0.25">
      <c r="A431">
        <v>10677</v>
      </c>
      <c r="B431" t="s">
        <v>60</v>
      </c>
      <c r="C431">
        <v>1</v>
      </c>
      <c r="D431" s="1">
        <v>34995</v>
      </c>
      <c r="E431" s="1">
        <v>35023</v>
      </c>
      <c r="F431" s="1">
        <v>34999</v>
      </c>
      <c r="G431">
        <v>3</v>
      </c>
      <c r="H431" s="8">
        <v>4.03</v>
      </c>
      <c r="I431" t="s">
        <v>61</v>
      </c>
      <c r="J431" t="s">
        <v>63</v>
      </c>
      <c r="K431" t="s">
        <v>55</v>
      </c>
      <c r="L431" t="s">
        <v>868</v>
      </c>
      <c r="M431" t="s">
        <v>64</v>
      </c>
      <c r="N431" t="s">
        <v>57</v>
      </c>
      <c r="O431" s="8">
        <f>SUMIF(order_details[OrderID],orders[[#This Row],[OrderID]],order_details[Total revenue])</f>
        <v>813.36500000000001</v>
      </c>
      <c r="P431" s="8">
        <f>SUMIF(order_details[OrderID],orders[[#This Row],[OrderID]],order_details[Gross Profit])</f>
        <v>50.365000000000059</v>
      </c>
      <c r="Q431" s="8">
        <f>orders[[#This Row],[Total Gross Profit]]-orders[[#This Row],[Freight]]</f>
        <v>46.335000000000058</v>
      </c>
    </row>
    <row r="432" spans="1:17" x14ac:dyDescent="0.25">
      <c r="A432">
        <v>10678</v>
      </c>
      <c r="B432" t="s">
        <v>606</v>
      </c>
      <c r="C432">
        <v>7</v>
      </c>
      <c r="D432" s="1">
        <v>34996</v>
      </c>
      <c r="E432" s="1">
        <v>35024</v>
      </c>
      <c r="F432" s="1">
        <v>35019</v>
      </c>
      <c r="G432">
        <v>3</v>
      </c>
      <c r="H432" s="8">
        <v>388.98</v>
      </c>
      <c r="I432" t="s">
        <v>607</v>
      </c>
      <c r="J432" t="s">
        <v>609</v>
      </c>
      <c r="K432" t="s">
        <v>610</v>
      </c>
      <c r="L432" t="s">
        <v>611</v>
      </c>
      <c r="M432" t="s">
        <v>612</v>
      </c>
      <c r="N432" t="s">
        <v>303</v>
      </c>
      <c r="O432" s="8">
        <f>SUMIF(order_details[OrderID],orders[[#This Row],[OrderID]],order_details[Total revenue])</f>
        <v>5256.5</v>
      </c>
      <c r="P432" s="8">
        <f>SUMIF(order_details[OrderID],orders[[#This Row],[OrderID]],order_details[Gross Profit])</f>
        <v>1055.5</v>
      </c>
      <c r="Q432" s="8">
        <f>orders[[#This Row],[Total Gross Profit]]-orders[[#This Row],[Freight]]</f>
        <v>666.52</v>
      </c>
    </row>
    <row r="433" spans="1:17" x14ac:dyDescent="0.25">
      <c r="A433">
        <v>10679</v>
      </c>
      <c r="B433" t="s">
        <v>93</v>
      </c>
      <c r="C433">
        <v>8</v>
      </c>
      <c r="D433" s="1">
        <v>34996</v>
      </c>
      <c r="E433" s="1">
        <v>35024</v>
      </c>
      <c r="F433" s="1">
        <v>35003</v>
      </c>
      <c r="G433">
        <v>3</v>
      </c>
      <c r="H433" s="8">
        <v>27.94</v>
      </c>
      <c r="I433" t="s">
        <v>94</v>
      </c>
      <c r="J433" t="s">
        <v>97</v>
      </c>
      <c r="K433" t="s">
        <v>98</v>
      </c>
      <c r="L433" t="s">
        <v>868</v>
      </c>
      <c r="M433" t="s">
        <v>99</v>
      </c>
      <c r="N433" t="s">
        <v>100</v>
      </c>
      <c r="O433" s="8">
        <f>SUMIF(order_details[OrderID],orders[[#This Row],[OrderID]],order_details[Total revenue])</f>
        <v>660</v>
      </c>
      <c r="P433" s="8">
        <f>SUMIF(order_details[OrderID],orders[[#This Row],[OrderID]],order_details[Gross Profit])</f>
        <v>132</v>
      </c>
      <c r="Q433" s="8">
        <f>orders[[#This Row],[Total Gross Profit]]-orders[[#This Row],[Freight]]</f>
        <v>104.06</v>
      </c>
    </row>
    <row r="434" spans="1:17" x14ac:dyDescent="0.25">
      <c r="A434">
        <v>10680</v>
      </c>
      <c r="B434" t="s">
        <v>487</v>
      </c>
      <c r="C434">
        <v>1</v>
      </c>
      <c r="D434" s="1">
        <v>34997</v>
      </c>
      <c r="E434" s="1">
        <v>35025</v>
      </c>
      <c r="F434" s="1">
        <v>34999</v>
      </c>
      <c r="G434">
        <v>1</v>
      </c>
      <c r="H434" s="8">
        <v>26.61</v>
      </c>
      <c r="I434" t="s">
        <v>488</v>
      </c>
      <c r="J434" t="s">
        <v>490</v>
      </c>
      <c r="K434" t="s">
        <v>491</v>
      </c>
      <c r="L434" t="s">
        <v>492</v>
      </c>
      <c r="M434" t="s">
        <v>493</v>
      </c>
      <c r="N434" t="s">
        <v>303</v>
      </c>
      <c r="O434" s="8">
        <f>SUMIF(order_details[OrderID],orders[[#This Row],[OrderID]],order_details[Total revenue])</f>
        <v>1261.875</v>
      </c>
      <c r="P434" s="8">
        <f>SUMIF(order_details[OrderID],orders[[#This Row],[OrderID]],order_details[Gross Profit])</f>
        <v>14.874999999999886</v>
      </c>
      <c r="Q434" s="8">
        <f>orders[[#This Row],[Total Gross Profit]]-orders[[#This Row],[Freight]]</f>
        <v>-11.735000000000113</v>
      </c>
    </row>
    <row r="435" spans="1:17" x14ac:dyDescent="0.25">
      <c r="A435">
        <v>10681</v>
      </c>
      <c r="B435" t="s">
        <v>296</v>
      </c>
      <c r="C435">
        <v>3</v>
      </c>
      <c r="D435" s="1">
        <v>34998</v>
      </c>
      <c r="E435" s="1">
        <v>35026</v>
      </c>
      <c r="F435" s="1">
        <v>35003</v>
      </c>
      <c r="G435">
        <v>3</v>
      </c>
      <c r="H435" s="8">
        <v>76.13</v>
      </c>
      <c r="I435" t="s">
        <v>297</v>
      </c>
      <c r="J435" t="s">
        <v>299</v>
      </c>
      <c r="K435" t="s">
        <v>300</v>
      </c>
      <c r="L435" t="s">
        <v>301</v>
      </c>
      <c r="M435" t="s">
        <v>302</v>
      </c>
      <c r="N435" t="s">
        <v>303</v>
      </c>
      <c r="O435" s="8">
        <f>SUMIF(order_details[OrderID],orders[[#This Row],[OrderID]],order_details[Total revenue])</f>
        <v>1287.4000000000001</v>
      </c>
      <c r="P435" s="8">
        <f>SUMIF(order_details[OrderID],orders[[#This Row],[OrderID]],order_details[Gross Profit])</f>
        <v>227.59999999999994</v>
      </c>
      <c r="Q435" s="8">
        <f>orders[[#This Row],[Total Gross Profit]]-orders[[#This Row],[Freight]]</f>
        <v>151.46999999999994</v>
      </c>
    </row>
    <row r="436" spans="1:17" x14ac:dyDescent="0.25">
      <c r="A436">
        <v>10682</v>
      </c>
      <c r="B436" t="s">
        <v>60</v>
      </c>
      <c r="C436">
        <v>3</v>
      </c>
      <c r="D436" s="1">
        <v>34998</v>
      </c>
      <c r="E436" s="1">
        <v>35026</v>
      </c>
      <c r="F436" s="1">
        <v>35004</v>
      </c>
      <c r="G436">
        <v>2</v>
      </c>
      <c r="H436" s="8">
        <v>36.130000000000003</v>
      </c>
      <c r="I436" t="s">
        <v>61</v>
      </c>
      <c r="J436" t="s">
        <v>63</v>
      </c>
      <c r="K436" t="s">
        <v>55</v>
      </c>
      <c r="L436" t="s">
        <v>868</v>
      </c>
      <c r="M436" t="s">
        <v>64</v>
      </c>
      <c r="N436" t="s">
        <v>57</v>
      </c>
      <c r="O436" s="8">
        <f>SUMIF(order_details[OrderID],orders[[#This Row],[OrderID]],order_details[Total revenue])</f>
        <v>375.5</v>
      </c>
      <c r="P436" s="8">
        <f>SUMIF(order_details[OrderID],orders[[#This Row],[OrderID]],order_details[Gross Profit])</f>
        <v>75.099999999999994</v>
      </c>
      <c r="Q436" s="8">
        <f>orders[[#This Row],[Total Gross Profit]]-orders[[#This Row],[Freight]]</f>
        <v>38.969999999999992</v>
      </c>
    </row>
    <row r="437" spans="1:17" x14ac:dyDescent="0.25">
      <c r="A437">
        <v>10683</v>
      </c>
      <c r="B437" t="s">
        <v>187</v>
      </c>
      <c r="C437">
        <v>2</v>
      </c>
      <c r="D437" s="1">
        <v>34999</v>
      </c>
      <c r="E437" s="1">
        <v>35027</v>
      </c>
      <c r="F437" s="1">
        <v>35004</v>
      </c>
      <c r="G437">
        <v>1</v>
      </c>
      <c r="H437" s="8">
        <v>4.4000000000000004</v>
      </c>
      <c r="I437" t="s">
        <v>188</v>
      </c>
      <c r="J437" t="s">
        <v>190</v>
      </c>
      <c r="K437" t="s">
        <v>191</v>
      </c>
      <c r="L437" t="s">
        <v>868</v>
      </c>
      <c r="M437" t="s">
        <v>192</v>
      </c>
      <c r="N437" t="s">
        <v>100</v>
      </c>
      <c r="O437" s="8">
        <f>SUMIF(order_details[OrderID],orders[[#This Row],[OrderID]],order_details[Total revenue])</f>
        <v>63</v>
      </c>
      <c r="P437" s="8">
        <f>SUMIF(order_details[OrderID],orders[[#This Row],[OrderID]],order_details[Gross Profit])</f>
        <v>12.600000000000003</v>
      </c>
      <c r="Q437" s="8">
        <f>orders[[#This Row],[Total Gross Profit]]-orders[[#This Row],[Freight]]</f>
        <v>8.2000000000000028</v>
      </c>
    </row>
    <row r="438" spans="1:17" x14ac:dyDescent="0.25">
      <c r="A438">
        <v>10684</v>
      </c>
      <c r="B438" t="s">
        <v>496</v>
      </c>
      <c r="C438">
        <v>3</v>
      </c>
      <c r="D438" s="1">
        <v>34999</v>
      </c>
      <c r="E438" s="1">
        <v>35027</v>
      </c>
      <c r="F438" s="1">
        <v>35003</v>
      </c>
      <c r="G438">
        <v>1</v>
      </c>
      <c r="H438" s="8">
        <v>145.63</v>
      </c>
      <c r="I438" t="s">
        <v>497</v>
      </c>
      <c r="J438" t="s">
        <v>499</v>
      </c>
      <c r="K438" t="s">
        <v>500</v>
      </c>
      <c r="L438" t="s">
        <v>868</v>
      </c>
      <c r="M438" t="s">
        <v>501</v>
      </c>
      <c r="N438" t="s">
        <v>47</v>
      </c>
      <c r="O438" s="8">
        <f>SUMIF(order_details[OrderID],orders[[#This Row],[OrderID]],order_details[Total revenue])</f>
        <v>1768</v>
      </c>
      <c r="P438" s="8">
        <f>SUMIF(order_details[OrderID],orders[[#This Row],[OrderID]],order_details[Gross Profit])</f>
        <v>354</v>
      </c>
      <c r="Q438" s="8">
        <f>orders[[#This Row],[Total Gross Profit]]-orders[[#This Row],[Freight]]</f>
        <v>208.37</v>
      </c>
    </row>
    <row r="439" spans="1:17" x14ac:dyDescent="0.25">
      <c r="A439">
        <v>10685</v>
      </c>
      <c r="B439" t="s">
        <v>289</v>
      </c>
      <c r="C439">
        <v>4</v>
      </c>
      <c r="D439" s="1">
        <v>35002</v>
      </c>
      <c r="E439" s="1">
        <v>35016</v>
      </c>
      <c r="F439" s="1">
        <v>35006</v>
      </c>
      <c r="G439">
        <v>2</v>
      </c>
      <c r="H439" s="8">
        <v>33.75</v>
      </c>
      <c r="I439" t="s">
        <v>290</v>
      </c>
      <c r="J439" t="s">
        <v>292</v>
      </c>
      <c r="K439" t="s">
        <v>293</v>
      </c>
      <c r="L439" t="s">
        <v>168</v>
      </c>
      <c r="M439" t="s">
        <v>294</v>
      </c>
      <c r="N439" t="s">
        <v>170</v>
      </c>
      <c r="O439" s="8">
        <f>SUMIF(order_details[OrderID],orders[[#This Row],[OrderID]],order_details[Total revenue])</f>
        <v>801.1</v>
      </c>
      <c r="P439" s="8">
        <f>SUMIF(order_details[OrderID],orders[[#This Row],[OrderID]],order_details[Gross Profit])</f>
        <v>160.29999999999998</v>
      </c>
      <c r="Q439" s="8">
        <f>orders[[#This Row],[Total Gross Profit]]-orders[[#This Row],[Freight]]</f>
        <v>126.54999999999998</v>
      </c>
    </row>
    <row r="440" spans="1:17" x14ac:dyDescent="0.25">
      <c r="A440">
        <v>10686</v>
      </c>
      <c r="B440" t="s">
        <v>519</v>
      </c>
      <c r="C440">
        <v>2</v>
      </c>
      <c r="D440" s="1">
        <v>35003</v>
      </c>
      <c r="E440" s="1">
        <v>35031</v>
      </c>
      <c r="F440" s="1">
        <v>35011</v>
      </c>
      <c r="G440">
        <v>1</v>
      </c>
      <c r="H440" s="8">
        <v>96.5</v>
      </c>
      <c r="I440" t="s">
        <v>520</v>
      </c>
      <c r="J440" t="s">
        <v>522</v>
      </c>
      <c r="K440" t="s">
        <v>523</v>
      </c>
      <c r="L440" t="s">
        <v>868</v>
      </c>
      <c r="M440" t="s">
        <v>524</v>
      </c>
      <c r="N440" t="s">
        <v>209</v>
      </c>
      <c r="O440" s="8">
        <f>SUMIF(order_details[OrderID],orders[[#This Row],[OrderID]],order_details[Total revenue])</f>
        <v>1404.45</v>
      </c>
      <c r="P440" s="8">
        <f>SUMIF(order_details[OrderID],orders[[#This Row],[OrderID]],order_details[Gross Profit])</f>
        <v>94.950000000000131</v>
      </c>
      <c r="Q440" s="8">
        <f>orders[[#This Row],[Total Gross Profit]]-orders[[#This Row],[Freight]]</f>
        <v>-1.5499999999998693</v>
      </c>
    </row>
    <row r="441" spans="1:17" x14ac:dyDescent="0.25">
      <c r="A441">
        <v>10687</v>
      </c>
      <c r="B441" t="s">
        <v>341</v>
      </c>
      <c r="C441">
        <v>9</v>
      </c>
      <c r="D441" s="1">
        <v>35003</v>
      </c>
      <c r="E441" s="1">
        <v>35031</v>
      </c>
      <c r="F441" s="1">
        <v>35033</v>
      </c>
      <c r="G441">
        <v>2</v>
      </c>
      <c r="H441" s="8">
        <v>296.43</v>
      </c>
      <c r="I441" t="s">
        <v>342</v>
      </c>
      <c r="J441" t="s">
        <v>344</v>
      </c>
      <c r="K441" t="s">
        <v>345</v>
      </c>
      <c r="L441" t="s">
        <v>346</v>
      </c>
      <c r="M441" t="s">
        <v>868</v>
      </c>
      <c r="N441" t="s">
        <v>348</v>
      </c>
      <c r="O441" s="8">
        <f>SUMIF(order_details[OrderID],orders[[#This Row],[OrderID]],order_details[Total revenue])</f>
        <v>4960.8999999999996</v>
      </c>
      <c r="P441" s="8">
        <f>SUMIF(order_details[OrderID],orders[[#This Row],[OrderID]],order_details[Gross Profit])</f>
        <v>-0.29999999999964899</v>
      </c>
      <c r="Q441" s="8">
        <f>orders[[#This Row],[Total Gross Profit]]-orders[[#This Row],[Freight]]</f>
        <v>-296.72999999999968</v>
      </c>
    </row>
    <row r="442" spans="1:17" x14ac:dyDescent="0.25">
      <c r="A442">
        <v>10688</v>
      </c>
      <c r="B442" t="s">
        <v>697</v>
      </c>
      <c r="C442">
        <v>4</v>
      </c>
      <c r="D442" s="1">
        <v>35004</v>
      </c>
      <c r="E442" s="1">
        <v>35018</v>
      </c>
      <c r="F442" s="1">
        <v>35010</v>
      </c>
      <c r="G442">
        <v>2</v>
      </c>
      <c r="H442" s="8">
        <v>299.08999999999997</v>
      </c>
      <c r="I442" t="s">
        <v>698</v>
      </c>
      <c r="J442" t="s">
        <v>700</v>
      </c>
      <c r="K442" t="s">
        <v>701</v>
      </c>
      <c r="L442" t="s">
        <v>868</v>
      </c>
      <c r="M442" t="s">
        <v>702</v>
      </c>
      <c r="N442" t="s">
        <v>627</v>
      </c>
      <c r="O442" s="8">
        <f>SUMIF(order_details[OrderID],orders[[#This Row],[OrderID]],order_details[Total revenue])</f>
        <v>3160.6</v>
      </c>
      <c r="P442" s="8">
        <f>SUMIF(order_details[OrderID],orders[[#This Row],[OrderID]],order_details[Gross Profit])</f>
        <v>393.00000000000006</v>
      </c>
      <c r="Q442" s="8">
        <f>orders[[#This Row],[Total Gross Profit]]-orders[[#This Row],[Freight]]</f>
        <v>93.910000000000082</v>
      </c>
    </row>
    <row r="443" spans="1:17" x14ac:dyDescent="0.25">
      <c r="A443">
        <v>10689</v>
      </c>
      <c r="B443" t="s">
        <v>75</v>
      </c>
      <c r="C443">
        <v>1</v>
      </c>
      <c r="D443" s="1">
        <v>35004</v>
      </c>
      <c r="E443" s="1">
        <v>35032</v>
      </c>
      <c r="F443" s="1">
        <v>35010</v>
      </c>
      <c r="G443">
        <v>2</v>
      </c>
      <c r="H443" s="8">
        <v>13.42</v>
      </c>
      <c r="I443" t="s">
        <v>76</v>
      </c>
      <c r="J443" t="s">
        <v>79</v>
      </c>
      <c r="K443" t="s">
        <v>80</v>
      </c>
      <c r="L443" t="s">
        <v>868</v>
      </c>
      <c r="M443" t="s">
        <v>81</v>
      </c>
      <c r="N443" t="s">
        <v>82</v>
      </c>
      <c r="O443" s="8">
        <f>SUMIF(order_details[OrderID],orders[[#This Row],[OrderID]],order_details[Total revenue])</f>
        <v>472.5</v>
      </c>
      <c r="P443" s="8">
        <f>SUMIF(order_details[OrderID],orders[[#This Row],[OrderID]],order_details[Gross Profit])</f>
        <v>-31.500000000000014</v>
      </c>
      <c r="Q443" s="8">
        <f>orders[[#This Row],[Total Gross Profit]]-orders[[#This Row],[Freight]]</f>
        <v>-44.920000000000016</v>
      </c>
    </row>
    <row r="444" spans="1:17" x14ac:dyDescent="0.25">
      <c r="A444">
        <v>10690</v>
      </c>
      <c r="B444" t="s">
        <v>315</v>
      </c>
      <c r="C444">
        <v>1</v>
      </c>
      <c r="D444" s="1">
        <v>35005</v>
      </c>
      <c r="E444" s="1">
        <v>35033</v>
      </c>
      <c r="F444" s="1">
        <v>35006</v>
      </c>
      <c r="G444">
        <v>1</v>
      </c>
      <c r="H444" s="8">
        <v>15.8</v>
      </c>
      <c r="I444" t="s">
        <v>316</v>
      </c>
      <c r="J444" t="s">
        <v>318</v>
      </c>
      <c r="K444" t="s">
        <v>319</v>
      </c>
      <c r="L444" t="s">
        <v>320</v>
      </c>
      <c r="M444" t="s">
        <v>321</v>
      </c>
      <c r="N444" t="s">
        <v>170</v>
      </c>
      <c r="O444" s="8">
        <f>SUMIF(order_details[OrderID],orders[[#This Row],[OrderID]],order_details[Total revenue])</f>
        <v>862.5</v>
      </c>
      <c r="P444" s="8">
        <f>SUMIF(order_details[OrderID],orders[[#This Row],[OrderID]],order_details[Gross Profit])</f>
        <v>-57.499999999999986</v>
      </c>
      <c r="Q444" s="8">
        <f>orders[[#This Row],[Total Gross Profit]]-orders[[#This Row],[Freight]]</f>
        <v>-73.299999999999983</v>
      </c>
    </row>
    <row r="445" spans="1:17" x14ac:dyDescent="0.25">
      <c r="A445">
        <v>10691</v>
      </c>
      <c r="B445" t="s">
        <v>546</v>
      </c>
      <c r="C445">
        <v>2</v>
      </c>
      <c r="D445" s="1">
        <v>35006</v>
      </c>
      <c r="E445" s="1">
        <v>35048</v>
      </c>
      <c r="F445" s="1">
        <v>35025</v>
      </c>
      <c r="G445">
        <v>2</v>
      </c>
      <c r="H445" s="8">
        <v>810.05</v>
      </c>
      <c r="I445" t="s">
        <v>547</v>
      </c>
      <c r="J445" t="s">
        <v>549</v>
      </c>
      <c r="K445" t="s">
        <v>550</v>
      </c>
      <c r="L445" t="s">
        <v>868</v>
      </c>
      <c r="M445" t="s">
        <v>551</v>
      </c>
      <c r="N445" t="s">
        <v>47</v>
      </c>
      <c r="O445" s="8">
        <f>SUMIF(order_details[OrderID],orders[[#This Row],[OrderID]],order_details[Total revenue])</f>
        <v>10164.799999999999</v>
      </c>
      <c r="P445" s="8">
        <f>SUMIF(order_details[OrderID],orders[[#This Row],[OrderID]],order_details[Gross Profit])</f>
        <v>2112.0000000000005</v>
      </c>
      <c r="Q445" s="8">
        <f>orders[[#This Row],[Total Gross Profit]]-orders[[#This Row],[Freight]]</f>
        <v>1301.9500000000005</v>
      </c>
    </row>
    <row r="446" spans="1:17" x14ac:dyDescent="0.25">
      <c r="A446">
        <v>10692</v>
      </c>
      <c r="B446" t="s">
        <v>39</v>
      </c>
      <c r="C446">
        <v>4</v>
      </c>
      <c r="D446" s="1">
        <v>35006</v>
      </c>
      <c r="E446" s="1">
        <v>35034</v>
      </c>
      <c r="F446" s="1">
        <v>35016</v>
      </c>
      <c r="G446">
        <v>2</v>
      </c>
      <c r="H446" s="8">
        <v>61.02</v>
      </c>
      <c r="I446" t="s">
        <v>882</v>
      </c>
      <c r="J446" t="s">
        <v>43</v>
      </c>
      <c r="K446" t="s">
        <v>44</v>
      </c>
      <c r="L446" t="s">
        <v>868</v>
      </c>
      <c r="M446" t="s">
        <v>46</v>
      </c>
      <c r="N446" t="s">
        <v>47</v>
      </c>
      <c r="O446" s="8">
        <f>SUMIF(order_details[OrderID],orders[[#This Row],[OrderID]],order_details[Total revenue])</f>
        <v>878</v>
      </c>
      <c r="P446" s="8">
        <f>SUMIF(order_details[OrderID],orders[[#This Row],[OrderID]],order_details[Gross Profit])</f>
        <v>175.99999999999994</v>
      </c>
      <c r="Q446" s="8">
        <f>orders[[#This Row],[Total Gross Profit]]-orders[[#This Row],[Freight]]</f>
        <v>114.97999999999993</v>
      </c>
    </row>
    <row r="447" spans="1:17" x14ac:dyDescent="0.25">
      <c r="A447">
        <v>10693</v>
      </c>
      <c r="B447" t="s">
        <v>744</v>
      </c>
      <c r="C447">
        <v>3</v>
      </c>
      <c r="D447" s="1">
        <v>35009</v>
      </c>
      <c r="E447" s="1">
        <v>35023</v>
      </c>
      <c r="F447" s="1">
        <v>35013</v>
      </c>
      <c r="G447">
        <v>3</v>
      </c>
      <c r="H447" s="8">
        <v>139.34</v>
      </c>
      <c r="I447" t="s">
        <v>745</v>
      </c>
      <c r="J447" t="s">
        <v>872</v>
      </c>
      <c r="K447" t="s">
        <v>748</v>
      </c>
      <c r="L447" t="s">
        <v>395</v>
      </c>
      <c r="M447" t="s">
        <v>873</v>
      </c>
      <c r="N447" t="s">
        <v>303</v>
      </c>
      <c r="O447" s="8">
        <f>SUMIF(order_details[OrderID],orders[[#This Row],[OrderID]],order_details[Total revenue])</f>
        <v>2071.1999999999998</v>
      </c>
      <c r="P447" s="8">
        <f>SUMIF(order_details[OrderID],orders[[#This Row],[OrderID]],order_details[Gross Profit])</f>
        <v>243.59999999999991</v>
      </c>
      <c r="Q447" s="8">
        <f>orders[[#This Row],[Total Gross Profit]]-orders[[#This Row],[Freight]]</f>
        <v>104.25999999999991</v>
      </c>
    </row>
    <row r="448" spans="1:17" x14ac:dyDescent="0.25">
      <c r="A448">
        <v>10694</v>
      </c>
      <c r="B448" t="s">
        <v>546</v>
      </c>
      <c r="C448">
        <v>8</v>
      </c>
      <c r="D448" s="1">
        <v>35009</v>
      </c>
      <c r="E448" s="1">
        <v>35037</v>
      </c>
      <c r="F448" s="1">
        <v>35012</v>
      </c>
      <c r="G448">
        <v>3</v>
      </c>
      <c r="H448" s="8">
        <v>398.36</v>
      </c>
      <c r="I448" t="s">
        <v>547</v>
      </c>
      <c r="J448" t="s">
        <v>549</v>
      </c>
      <c r="K448" t="s">
        <v>550</v>
      </c>
      <c r="L448" t="s">
        <v>868</v>
      </c>
      <c r="M448" t="s">
        <v>551</v>
      </c>
      <c r="N448" t="s">
        <v>47</v>
      </c>
      <c r="O448" s="8">
        <f>SUMIF(order_details[OrderID],orders[[#This Row],[OrderID]],order_details[Total revenue])</f>
        <v>4825</v>
      </c>
      <c r="P448" s="8">
        <f>SUMIF(order_details[OrderID],orders[[#This Row],[OrderID]],order_details[Gross Profit])</f>
        <v>1517</v>
      </c>
      <c r="Q448" s="8">
        <f>orders[[#This Row],[Total Gross Profit]]-orders[[#This Row],[Freight]]</f>
        <v>1118.6399999999999</v>
      </c>
    </row>
    <row r="449" spans="1:17" x14ac:dyDescent="0.25">
      <c r="A449">
        <v>10695</v>
      </c>
      <c r="B449" t="s">
        <v>752</v>
      </c>
      <c r="C449">
        <v>7</v>
      </c>
      <c r="D449" s="1">
        <v>35010</v>
      </c>
      <c r="E449" s="1">
        <v>35052</v>
      </c>
      <c r="F449" s="1">
        <v>35017</v>
      </c>
      <c r="G449">
        <v>1</v>
      </c>
      <c r="H449" s="8">
        <v>16.72</v>
      </c>
      <c r="I449" t="s">
        <v>753</v>
      </c>
      <c r="J449" t="s">
        <v>756</v>
      </c>
      <c r="K449" t="s">
        <v>757</v>
      </c>
      <c r="L449" t="s">
        <v>868</v>
      </c>
      <c r="M449" t="s">
        <v>758</v>
      </c>
      <c r="N449" t="s">
        <v>735</v>
      </c>
      <c r="O449" s="8">
        <f>SUMIF(order_details[OrderID],orders[[#This Row],[OrderID]],order_details[Total revenue])</f>
        <v>642</v>
      </c>
      <c r="P449" s="8">
        <f>SUMIF(order_details[OrderID],orders[[#This Row],[OrderID]],order_details[Gross Profit])</f>
        <v>192.4</v>
      </c>
      <c r="Q449" s="8">
        <f>orders[[#This Row],[Total Gross Profit]]-orders[[#This Row],[Freight]]</f>
        <v>175.68</v>
      </c>
    </row>
    <row r="450" spans="1:17" x14ac:dyDescent="0.25">
      <c r="A450">
        <v>10696</v>
      </c>
      <c r="B450" t="s">
        <v>744</v>
      </c>
      <c r="C450">
        <v>8</v>
      </c>
      <c r="D450" s="1">
        <v>35011</v>
      </c>
      <c r="E450" s="1">
        <v>35053</v>
      </c>
      <c r="F450" s="1">
        <v>35017</v>
      </c>
      <c r="G450">
        <v>3</v>
      </c>
      <c r="H450" s="8">
        <v>102.55</v>
      </c>
      <c r="I450" t="s">
        <v>745</v>
      </c>
      <c r="J450" t="s">
        <v>872</v>
      </c>
      <c r="K450" t="s">
        <v>748</v>
      </c>
      <c r="L450" t="s">
        <v>395</v>
      </c>
      <c r="M450" t="s">
        <v>873</v>
      </c>
      <c r="N450" t="s">
        <v>303</v>
      </c>
      <c r="O450" s="8">
        <f>SUMIF(order_details[OrderID],orders[[#This Row],[OrderID]],order_details[Total revenue])</f>
        <v>996</v>
      </c>
      <c r="P450" s="8">
        <f>SUMIF(order_details[OrderID],orders[[#This Row],[OrderID]],order_details[Gross Profit])</f>
        <v>199.2</v>
      </c>
      <c r="Q450" s="8">
        <f>orders[[#This Row],[Total Gross Profit]]-orders[[#This Row],[Freight]]</f>
        <v>96.649999999999991</v>
      </c>
    </row>
    <row r="451" spans="1:17" x14ac:dyDescent="0.25">
      <c r="A451">
        <v>10697</v>
      </c>
      <c r="B451" t="s">
        <v>424</v>
      </c>
      <c r="C451">
        <v>3</v>
      </c>
      <c r="D451" s="1">
        <v>35011</v>
      </c>
      <c r="E451" s="1">
        <v>35039</v>
      </c>
      <c r="F451" s="1">
        <v>35017</v>
      </c>
      <c r="G451">
        <v>1</v>
      </c>
      <c r="H451" s="8">
        <v>45.52</v>
      </c>
      <c r="I451" t="s">
        <v>425</v>
      </c>
      <c r="J451" t="s">
        <v>427</v>
      </c>
      <c r="K451" t="s">
        <v>428</v>
      </c>
      <c r="L451" t="s">
        <v>429</v>
      </c>
      <c r="M451" t="s">
        <v>430</v>
      </c>
      <c r="N451" t="s">
        <v>312</v>
      </c>
      <c r="O451" s="8">
        <f>SUMIF(order_details[OrderID],orders[[#This Row],[OrderID]],order_details[Total revenue])</f>
        <v>805.42499999999995</v>
      </c>
      <c r="P451" s="8">
        <f>SUMIF(order_details[OrderID],orders[[#This Row],[OrderID]],order_details[Gross Profit])</f>
        <v>18.725000000000019</v>
      </c>
      <c r="Q451" s="8">
        <f>orders[[#This Row],[Total Gross Profit]]-orders[[#This Row],[Freight]]</f>
        <v>-26.794999999999984</v>
      </c>
    </row>
    <row r="452" spans="1:17" x14ac:dyDescent="0.25">
      <c r="A452">
        <v>10698</v>
      </c>
      <c r="B452" t="s">
        <v>202</v>
      </c>
      <c r="C452">
        <v>4</v>
      </c>
      <c r="D452" s="1">
        <v>35012</v>
      </c>
      <c r="E452" s="1">
        <v>35040</v>
      </c>
      <c r="F452" s="1">
        <v>35020</v>
      </c>
      <c r="G452">
        <v>1</v>
      </c>
      <c r="H452" s="8">
        <v>272.47000000000003</v>
      </c>
      <c r="I452" t="s">
        <v>203</v>
      </c>
      <c r="J452" t="s">
        <v>206</v>
      </c>
      <c r="K452" t="s">
        <v>207</v>
      </c>
      <c r="L452" t="s">
        <v>868</v>
      </c>
      <c r="M452" t="s">
        <v>208</v>
      </c>
      <c r="N452" t="s">
        <v>209</v>
      </c>
      <c r="O452" s="8">
        <f>SUMIF(order_details[OrderID],orders[[#This Row],[OrderID]],order_details[Total revenue])</f>
        <v>3436.4434999999994</v>
      </c>
      <c r="P452" s="8">
        <f>SUMIF(order_details[OrderID],orders[[#This Row],[OrderID]],order_details[Gross Profit])</f>
        <v>1138.0435</v>
      </c>
      <c r="Q452" s="8">
        <f>orders[[#This Row],[Total Gross Profit]]-orders[[#This Row],[Freight]]</f>
        <v>865.57349999999997</v>
      </c>
    </row>
    <row r="453" spans="1:17" x14ac:dyDescent="0.25">
      <c r="A453">
        <v>10699</v>
      </c>
      <c r="B453" t="s">
        <v>467</v>
      </c>
      <c r="C453">
        <v>3</v>
      </c>
      <c r="D453" s="1">
        <v>35012</v>
      </c>
      <c r="E453" s="1">
        <v>35040</v>
      </c>
      <c r="F453" s="1">
        <v>35016</v>
      </c>
      <c r="G453">
        <v>3</v>
      </c>
      <c r="H453" s="8">
        <v>0.57999999999999996</v>
      </c>
      <c r="I453" t="s">
        <v>468</v>
      </c>
      <c r="J453" t="s">
        <v>470</v>
      </c>
      <c r="K453" t="s">
        <v>471</v>
      </c>
      <c r="L453" t="s">
        <v>868</v>
      </c>
      <c r="M453" t="s">
        <v>472</v>
      </c>
      <c r="N453" t="s">
        <v>47</v>
      </c>
      <c r="O453" s="8">
        <f>SUMIF(order_details[OrderID],orders[[#This Row],[OrderID]],order_details[Total revenue])</f>
        <v>114</v>
      </c>
      <c r="P453" s="8">
        <f>SUMIF(order_details[OrderID],orders[[#This Row],[OrderID]],order_details[Gross Profit])</f>
        <v>22.800000000000004</v>
      </c>
      <c r="Q453" s="8">
        <f>orders[[#This Row],[Total Gross Profit]]-orders[[#This Row],[Freight]]</f>
        <v>22.220000000000006</v>
      </c>
    </row>
    <row r="454" spans="1:17" x14ac:dyDescent="0.25">
      <c r="A454">
        <v>10700</v>
      </c>
      <c r="B454" t="s">
        <v>606</v>
      </c>
      <c r="C454">
        <v>3</v>
      </c>
      <c r="D454" s="1">
        <v>35013</v>
      </c>
      <c r="E454" s="1">
        <v>35041</v>
      </c>
      <c r="F454" s="1">
        <v>35019</v>
      </c>
      <c r="G454">
        <v>1</v>
      </c>
      <c r="H454" s="8">
        <v>65.099999999999994</v>
      </c>
      <c r="I454" t="s">
        <v>607</v>
      </c>
      <c r="J454" t="s">
        <v>609</v>
      </c>
      <c r="K454" t="s">
        <v>610</v>
      </c>
      <c r="L454" t="s">
        <v>611</v>
      </c>
      <c r="M454" t="s">
        <v>612</v>
      </c>
      <c r="N454" t="s">
        <v>303</v>
      </c>
      <c r="O454" s="8">
        <f>SUMIF(order_details[OrderID],orders[[#This Row],[OrderID]],order_details[Total revenue])</f>
        <v>1638.4</v>
      </c>
      <c r="P454" s="8">
        <f>SUMIF(order_details[OrderID],orders[[#This Row],[OrderID]],order_details[Gross Profit])</f>
        <v>96.800000000000011</v>
      </c>
      <c r="Q454" s="8">
        <f>orders[[#This Row],[Total Gross Profit]]-orders[[#This Row],[Freight]]</f>
        <v>31.700000000000017</v>
      </c>
    </row>
    <row r="455" spans="1:17" x14ac:dyDescent="0.25">
      <c r="A455">
        <v>10701</v>
      </c>
      <c r="B455" t="s">
        <v>341</v>
      </c>
      <c r="C455">
        <v>6</v>
      </c>
      <c r="D455" s="1">
        <v>35016</v>
      </c>
      <c r="E455" s="1">
        <v>35030</v>
      </c>
      <c r="F455" s="1">
        <v>35018</v>
      </c>
      <c r="G455">
        <v>3</v>
      </c>
      <c r="H455" s="8">
        <v>220.31</v>
      </c>
      <c r="I455" t="s">
        <v>342</v>
      </c>
      <c r="J455" t="s">
        <v>344</v>
      </c>
      <c r="K455" t="s">
        <v>345</v>
      </c>
      <c r="L455" t="s">
        <v>346</v>
      </c>
      <c r="M455" t="s">
        <v>868</v>
      </c>
      <c r="N455" t="s">
        <v>348</v>
      </c>
      <c r="O455" s="8">
        <f>SUMIF(order_details[OrderID],orders[[#This Row],[OrderID]],order_details[Total revenue])</f>
        <v>2864.5</v>
      </c>
      <c r="P455" s="8">
        <f>SUMIF(order_details[OrderID],orders[[#This Row],[OrderID]],order_details[Gross Profit])</f>
        <v>168.49999999999994</v>
      </c>
      <c r="Q455" s="8">
        <f>orders[[#This Row],[Total Gross Profit]]-orders[[#This Row],[Freight]]</f>
        <v>-51.810000000000059</v>
      </c>
    </row>
    <row r="456" spans="1:17" x14ac:dyDescent="0.25">
      <c r="A456">
        <v>10702</v>
      </c>
      <c r="B456" t="s">
        <v>39</v>
      </c>
      <c r="C456">
        <v>4</v>
      </c>
      <c r="D456" s="1">
        <v>35016</v>
      </c>
      <c r="E456" s="1">
        <v>35058</v>
      </c>
      <c r="F456" s="1">
        <v>35024</v>
      </c>
      <c r="G456">
        <v>1</v>
      </c>
      <c r="H456" s="8">
        <v>23.94</v>
      </c>
      <c r="I456" t="s">
        <v>882</v>
      </c>
      <c r="J456" t="s">
        <v>43</v>
      </c>
      <c r="K456" t="s">
        <v>44</v>
      </c>
      <c r="L456" t="s">
        <v>868</v>
      </c>
      <c r="M456" t="s">
        <v>46</v>
      </c>
      <c r="N456" t="s">
        <v>47</v>
      </c>
      <c r="O456" s="8">
        <f>SUMIF(order_details[OrderID],orders[[#This Row],[OrderID]],order_details[Total revenue])</f>
        <v>330</v>
      </c>
      <c r="P456" s="8">
        <f>SUMIF(order_details[OrderID],orders[[#This Row],[OrderID]],order_details[Gross Profit])</f>
        <v>66</v>
      </c>
      <c r="Q456" s="8">
        <f>orders[[#This Row],[Total Gross Profit]]-orders[[#This Row],[Freight]]</f>
        <v>42.06</v>
      </c>
    </row>
    <row r="457" spans="1:17" x14ac:dyDescent="0.25">
      <c r="A457">
        <v>10703</v>
      </c>
      <c r="B457" t="s">
        <v>235</v>
      </c>
      <c r="C457">
        <v>6</v>
      </c>
      <c r="D457" s="1">
        <v>35017</v>
      </c>
      <c r="E457" s="1">
        <v>35045</v>
      </c>
      <c r="F457" s="1">
        <v>35023</v>
      </c>
      <c r="G457">
        <v>2</v>
      </c>
      <c r="H457" s="8">
        <v>152.30000000000001</v>
      </c>
      <c r="I457" t="s">
        <v>236</v>
      </c>
      <c r="J457" t="s">
        <v>238</v>
      </c>
      <c r="K457" t="s">
        <v>239</v>
      </c>
      <c r="L457" t="s">
        <v>868</v>
      </c>
      <c r="M457" t="s">
        <v>240</v>
      </c>
      <c r="N457" t="s">
        <v>82</v>
      </c>
      <c r="O457" s="8">
        <f>SUMIF(order_details[OrderID],orders[[#This Row],[OrderID]],order_details[Total revenue])</f>
        <v>2545</v>
      </c>
      <c r="P457" s="8">
        <f>SUMIF(order_details[OrderID],orders[[#This Row],[OrderID]],order_details[Gross Profit])</f>
        <v>593</v>
      </c>
      <c r="Q457" s="8">
        <f>orders[[#This Row],[Total Gross Profit]]-orders[[#This Row],[Freight]]</f>
        <v>440.7</v>
      </c>
    </row>
    <row r="458" spans="1:17" x14ac:dyDescent="0.25">
      <c r="A458">
        <v>10704</v>
      </c>
      <c r="B458" t="s">
        <v>540</v>
      </c>
      <c r="C458">
        <v>6</v>
      </c>
      <c r="D458" s="1">
        <v>35017</v>
      </c>
      <c r="E458" s="1">
        <v>35045</v>
      </c>
      <c r="F458" s="1">
        <v>35041</v>
      </c>
      <c r="G458">
        <v>1</v>
      </c>
      <c r="H458" s="8">
        <v>4.78</v>
      </c>
      <c r="I458" t="s">
        <v>541</v>
      </c>
      <c r="J458" t="s">
        <v>543</v>
      </c>
      <c r="K458" t="s">
        <v>167</v>
      </c>
      <c r="L458" t="s">
        <v>168</v>
      </c>
      <c r="M458" t="s">
        <v>544</v>
      </c>
      <c r="N458" t="s">
        <v>170</v>
      </c>
      <c r="O458" s="8">
        <f>SUMIF(order_details[OrderID],orders[[#This Row],[OrderID]],order_details[Total revenue])</f>
        <v>595.5</v>
      </c>
      <c r="P458" s="8">
        <f>SUMIF(order_details[OrderID],orders[[#This Row],[OrderID]],order_details[Gross Profit])</f>
        <v>119.10000000000001</v>
      </c>
      <c r="Q458" s="8">
        <f>orders[[#This Row],[Total Gross Profit]]-orders[[#This Row],[Freight]]</f>
        <v>114.32000000000001</v>
      </c>
    </row>
    <row r="459" spans="1:17" x14ac:dyDescent="0.25">
      <c r="A459">
        <v>10705</v>
      </c>
      <c r="B459" t="s">
        <v>324</v>
      </c>
      <c r="C459">
        <v>9</v>
      </c>
      <c r="D459" s="1">
        <v>35018</v>
      </c>
      <c r="E459" s="1">
        <v>35046</v>
      </c>
      <c r="F459" s="1">
        <v>35052</v>
      </c>
      <c r="G459">
        <v>2</v>
      </c>
      <c r="H459" s="8">
        <v>3.52</v>
      </c>
      <c r="I459" t="s">
        <v>325</v>
      </c>
      <c r="J459" t="s">
        <v>327</v>
      </c>
      <c r="K459" t="s">
        <v>328</v>
      </c>
      <c r="L459" t="s">
        <v>329</v>
      </c>
      <c r="M459" t="s">
        <v>330</v>
      </c>
      <c r="N459" t="s">
        <v>312</v>
      </c>
      <c r="O459" s="8">
        <f>SUMIF(order_details[OrderID],orders[[#This Row],[OrderID]],order_details[Total revenue])</f>
        <v>378</v>
      </c>
      <c r="P459" s="8">
        <f>SUMIF(order_details[OrderID],orders[[#This Row],[OrderID]],order_details[Gross Profit])</f>
        <v>115.6</v>
      </c>
      <c r="Q459" s="8">
        <f>orders[[#This Row],[Total Gross Profit]]-orders[[#This Row],[Freight]]</f>
        <v>112.08</v>
      </c>
    </row>
    <row r="460" spans="1:17" x14ac:dyDescent="0.25">
      <c r="A460">
        <v>10706</v>
      </c>
      <c r="B460" t="s">
        <v>487</v>
      </c>
      <c r="C460">
        <v>8</v>
      </c>
      <c r="D460" s="1">
        <v>35019</v>
      </c>
      <c r="E460" s="1">
        <v>35047</v>
      </c>
      <c r="F460" s="1">
        <v>35024</v>
      </c>
      <c r="G460">
        <v>3</v>
      </c>
      <c r="H460" s="8">
        <v>135.63</v>
      </c>
      <c r="I460" t="s">
        <v>488</v>
      </c>
      <c r="J460" t="s">
        <v>490</v>
      </c>
      <c r="K460" t="s">
        <v>491</v>
      </c>
      <c r="L460" t="s">
        <v>492</v>
      </c>
      <c r="M460" t="s">
        <v>493</v>
      </c>
      <c r="N460" t="s">
        <v>303</v>
      </c>
      <c r="O460" s="8">
        <f>SUMIF(order_details[OrderID],orders[[#This Row],[OrderID]],order_details[Total revenue])</f>
        <v>1893</v>
      </c>
      <c r="P460" s="8">
        <f>SUMIF(order_details[OrderID],orders[[#This Row],[OrderID]],order_details[Gross Profit])</f>
        <v>379.80000000000007</v>
      </c>
      <c r="Q460" s="8">
        <f>orders[[#This Row],[Total Gross Profit]]-orders[[#This Row],[Freight]]</f>
        <v>244.17000000000007</v>
      </c>
    </row>
    <row r="461" spans="1:17" x14ac:dyDescent="0.25">
      <c r="A461">
        <v>10707</v>
      </c>
      <c r="B461" t="s">
        <v>66</v>
      </c>
      <c r="C461">
        <v>4</v>
      </c>
      <c r="D461" s="1">
        <v>35019</v>
      </c>
      <c r="E461" s="1">
        <v>35033</v>
      </c>
      <c r="F461" s="1">
        <v>35026</v>
      </c>
      <c r="G461">
        <v>3</v>
      </c>
      <c r="H461" s="8">
        <v>21.74</v>
      </c>
      <c r="I461" t="s">
        <v>67</v>
      </c>
      <c r="J461" t="s">
        <v>874</v>
      </c>
      <c r="K461" t="s">
        <v>875</v>
      </c>
      <c r="L461" t="s">
        <v>876</v>
      </c>
      <c r="M461" t="s">
        <v>877</v>
      </c>
      <c r="N461" t="s">
        <v>72</v>
      </c>
      <c r="O461" s="8">
        <f>SUMIF(order_details[OrderID],orders[[#This Row],[OrderID]],order_details[Total revenue])</f>
        <v>1641</v>
      </c>
      <c r="P461" s="8">
        <f>SUMIF(order_details[OrderID],orders[[#This Row],[OrderID]],order_details[Gross Profit])</f>
        <v>345</v>
      </c>
      <c r="Q461" s="8">
        <f>orders[[#This Row],[Total Gross Profit]]-orders[[#This Row],[Freight]]</f>
        <v>323.26</v>
      </c>
    </row>
    <row r="462" spans="1:17" x14ac:dyDescent="0.25">
      <c r="A462">
        <v>10708</v>
      </c>
      <c r="B462" t="s">
        <v>654</v>
      </c>
      <c r="C462">
        <v>6</v>
      </c>
      <c r="D462" s="1">
        <v>35020</v>
      </c>
      <c r="E462" s="1">
        <v>35062</v>
      </c>
      <c r="F462" s="1">
        <v>35039</v>
      </c>
      <c r="G462">
        <v>2</v>
      </c>
      <c r="H462" s="8">
        <v>2.96</v>
      </c>
      <c r="I462" t="s">
        <v>655</v>
      </c>
      <c r="J462" t="s">
        <v>657</v>
      </c>
      <c r="K462" t="s">
        <v>437</v>
      </c>
      <c r="L462" t="s">
        <v>301</v>
      </c>
      <c r="M462" t="s">
        <v>658</v>
      </c>
      <c r="N462" t="s">
        <v>303</v>
      </c>
      <c r="O462" s="8">
        <f>SUMIF(order_details[OrderID],orders[[#This Row],[OrderID]],order_details[Total revenue])</f>
        <v>180.4</v>
      </c>
      <c r="P462" s="8">
        <f>SUMIF(order_details[OrderID],orders[[#This Row],[OrderID]],order_details[Gross Profit])</f>
        <v>50.000000000000014</v>
      </c>
      <c r="Q462" s="8">
        <f>orders[[#This Row],[Total Gross Profit]]-orders[[#This Row],[Freight]]</f>
        <v>47.040000000000013</v>
      </c>
    </row>
    <row r="463" spans="1:17" x14ac:dyDescent="0.25">
      <c r="A463">
        <v>10709</v>
      </c>
      <c r="B463" t="s">
        <v>289</v>
      </c>
      <c r="C463">
        <v>1</v>
      </c>
      <c r="D463" s="1">
        <v>35020</v>
      </c>
      <c r="E463" s="1">
        <v>35048</v>
      </c>
      <c r="F463" s="1">
        <v>35054</v>
      </c>
      <c r="G463">
        <v>3</v>
      </c>
      <c r="H463" s="8">
        <v>210.8</v>
      </c>
      <c r="I463" t="s">
        <v>290</v>
      </c>
      <c r="J463" t="s">
        <v>292</v>
      </c>
      <c r="K463" t="s">
        <v>293</v>
      </c>
      <c r="L463" t="s">
        <v>168</v>
      </c>
      <c r="M463" t="s">
        <v>294</v>
      </c>
      <c r="N463" t="s">
        <v>170</v>
      </c>
      <c r="O463" s="8">
        <f>SUMIF(order_details[OrderID],orders[[#This Row],[OrderID]],order_details[Total revenue])</f>
        <v>3424</v>
      </c>
      <c r="P463" s="8">
        <f>SUMIF(order_details[OrderID],orders[[#This Row],[OrderID]],order_details[Gross Profit])</f>
        <v>940.80000000000007</v>
      </c>
      <c r="Q463" s="8">
        <f>orders[[#This Row],[Total Gross Profit]]-orders[[#This Row],[Freight]]</f>
        <v>730</v>
      </c>
    </row>
    <row r="464" spans="1:17" x14ac:dyDescent="0.25">
      <c r="A464">
        <v>10710</v>
      </c>
      <c r="B464" t="s">
        <v>256</v>
      </c>
      <c r="C464">
        <v>1</v>
      </c>
      <c r="D464" s="1">
        <v>35023</v>
      </c>
      <c r="E464" s="1">
        <v>35051</v>
      </c>
      <c r="F464" s="1">
        <v>35026</v>
      </c>
      <c r="G464">
        <v>1</v>
      </c>
      <c r="H464" s="8">
        <v>4.9800000000000004</v>
      </c>
      <c r="I464" t="s">
        <v>257</v>
      </c>
      <c r="J464" t="s">
        <v>259</v>
      </c>
      <c r="K464" t="s">
        <v>260</v>
      </c>
      <c r="L464" t="s">
        <v>868</v>
      </c>
      <c r="M464" t="s">
        <v>261</v>
      </c>
      <c r="N464" t="s">
        <v>262</v>
      </c>
      <c r="O464" s="8">
        <f>SUMIF(order_details[OrderID],orders[[#This Row],[OrderID]],order_details[Total revenue])</f>
        <v>93.5</v>
      </c>
      <c r="P464" s="8">
        <f>SUMIF(order_details[OrderID],orders[[#This Row],[OrderID]],order_details[Gross Profit])</f>
        <v>19</v>
      </c>
      <c r="Q464" s="8">
        <f>orders[[#This Row],[Total Gross Profit]]-orders[[#This Row],[Freight]]</f>
        <v>14.02</v>
      </c>
    </row>
    <row r="465" spans="1:17" x14ac:dyDescent="0.25">
      <c r="A465">
        <v>10711</v>
      </c>
      <c r="B465" t="s">
        <v>606</v>
      </c>
      <c r="C465">
        <v>5</v>
      </c>
      <c r="D465" s="1">
        <v>35024</v>
      </c>
      <c r="E465" s="1">
        <v>35066</v>
      </c>
      <c r="F465" s="1">
        <v>35032</v>
      </c>
      <c r="G465">
        <v>2</v>
      </c>
      <c r="H465" s="8">
        <v>52.41</v>
      </c>
      <c r="I465" t="s">
        <v>607</v>
      </c>
      <c r="J465" t="s">
        <v>609</v>
      </c>
      <c r="K465" t="s">
        <v>610</v>
      </c>
      <c r="L465" t="s">
        <v>611</v>
      </c>
      <c r="M465" t="s">
        <v>612</v>
      </c>
      <c r="N465" t="s">
        <v>303</v>
      </c>
      <c r="O465" s="8">
        <f>SUMIF(order_details[OrderID],orders[[#This Row],[OrderID]],order_details[Total revenue])</f>
        <v>4451.7</v>
      </c>
      <c r="P465" s="8">
        <f>SUMIF(order_details[OrderID],orders[[#This Row],[OrderID]],order_details[Gross Profit])</f>
        <v>896.69999999999982</v>
      </c>
      <c r="Q465" s="8">
        <f>orders[[#This Row],[Total Gross Profit]]-orders[[#This Row],[Freight]]</f>
        <v>844.28999999999985</v>
      </c>
    </row>
    <row r="466" spans="1:17" x14ac:dyDescent="0.25">
      <c r="A466">
        <v>10712</v>
      </c>
      <c r="B466" t="s">
        <v>341</v>
      </c>
      <c r="C466">
        <v>3</v>
      </c>
      <c r="D466" s="1">
        <v>35024</v>
      </c>
      <c r="E466" s="1">
        <v>35052</v>
      </c>
      <c r="F466" s="1">
        <v>35034</v>
      </c>
      <c r="G466">
        <v>1</v>
      </c>
      <c r="H466" s="8">
        <v>89.93</v>
      </c>
      <c r="I466" t="s">
        <v>342</v>
      </c>
      <c r="J466" t="s">
        <v>344</v>
      </c>
      <c r="K466" t="s">
        <v>345</v>
      </c>
      <c r="L466" t="s">
        <v>346</v>
      </c>
      <c r="M466" t="s">
        <v>868</v>
      </c>
      <c r="N466" t="s">
        <v>348</v>
      </c>
      <c r="O466" s="8">
        <f>SUMIF(order_details[OrderID],orders[[#This Row],[OrderID]],order_details[Total revenue])</f>
        <v>1233.48</v>
      </c>
      <c r="P466" s="8">
        <f>SUMIF(order_details[OrderID],orders[[#This Row],[OrderID]],order_details[Gross Profit])</f>
        <v>242.88000000000005</v>
      </c>
      <c r="Q466" s="8">
        <f>orders[[#This Row],[Total Gross Profit]]-orders[[#This Row],[Freight]]</f>
        <v>152.95000000000005</v>
      </c>
    </row>
    <row r="467" spans="1:17" x14ac:dyDescent="0.25">
      <c r="A467">
        <v>10713</v>
      </c>
      <c r="B467" t="s">
        <v>606</v>
      </c>
      <c r="C467">
        <v>1</v>
      </c>
      <c r="D467" s="1">
        <v>35025</v>
      </c>
      <c r="E467" s="1">
        <v>35053</v>
      </c>
      <c r="F467" s="1">
        <v>35027</v>
      </c>
      <c r="G467">
        <v>1</v>
      </c>
      <c r="H467" s="8">
        <v>167.05</v>
      </c>
      <c r="I467" t="s">
        <v>607</v>
      </c>
      <c r="J467" t="s">
        <v>609</v>
      </c>
      <c r="K467" t="s">
        <v>610</v>
      </c>
      <c r="L467" t="s">
        <v>611</v>
      </c>
      <c r="M467" t="s">
        <v>612</v>
      </c>
      <c r="N467" t="s">
        <v>303</v>
      </c>
      <c r="O467" s="8">
        <f>SUMIF(order_details[OrderID],orders[[#This Row],[OrderID]],order_details[Total revenue])</f>
        <v>2827.9</v>
      </c>
      <c r="P467" s="8">
        <f>SUMIF(order_details[OrderID],orders[[#This Row],[OrderID]],order_details[Gross Profit])</f>
        <v>568.10000000000014</v>
      </c>
      <c r="Q467" s="8">
        <f>orders[[#This Row],[Total Gross Profit]]-orders[[#This Row],[Freight]]</f>
        <v>401.05000000000013</v>
      </c>
    </row>
    <row r="468" spans="1:17" x14ac:dyDescent="0.25">
      <c r="A468">
        <v>10714</v>
      </c>
      <c r="B468" t="s">
        <v>606</v>
      </c>
      <c r="C468">
        <v>5</v>
      </c>
      <c r="D468" s="1">
        <v>35025</v>
      </c>
      <c r="E468" s="1">
        <v>35053</v>
      </c>
      <c r="F468" s="1">
        <v>35030</v>
      </c>
      <c r="G468">
        <v>3</v>
      </c>
      <c r="H468" s="8">
        <v>24.49</v>
      </c>
      <c r="I468" t="s">
        <v>607</v>
      </c>
      <c r="J468" t="s">
        <v>609</v>
      </c>
      <c r="K468" t="s">
        <v>610</v>
      </c>
      <c r="L468" t="s">
        <v>611</v>
      </c>
      <c r="M468" t="s">
        <v>612</v>
      </c>
      <c r="N468" t="s">
        <v>303</v>
      </c>
      <c r="O468" s="8">
        <f>SUMIF(order_details[OrderID],orders[[#This Row],[OrderID]],order_details[Total revenue])</f>
        <v>2205.75</v>
      </c>
      <c r="P468" s="8">
        <f>SUMIF(order_details[OrderID],orders[[#This Row],[OrderID]],order_details[Gross Profit])</f>
        <v>-147.0499999999999</v>
      </c>
      <c r="Q468" s="8">
        <f>orders[[#This Row],[Total Gross Profit]]-orders[[#This Row],[Freight]]</f>
        <v>-171.53999999999991</v>
      </c>
    </row>
    <row r="469" spans="1:17" x14ac:dyDescent="0.25">
      <c r="A469">
        <v>10715</v>
      </c>
      <c r="B469" t="s">
        <v>112</v>
      </c>
      <c r="C469">
        <v>3</v>
      </c>
      <c r="D469" s="1">
        <v>35026</v>
      </c>
      <c r="E469" s="1">
        <v>35040</v>
      </c>
      <c r="F469" s="1">
        <v>35032</v>
      </c>
      <c r="G469">
        <v>1</v>
      </c>
      <c r="H469" s="8">
        <v>63.2</v>
      </c>
      <c r="I469" t="s">
        <v>113</v>
      </c>
      <c r="J469" t="s">
        <v>115</v>
      </c>
      <c r="K469" t="s">
        <v>116</v>
      </c>
      <c r="L469" t="s">
        <v>868</v>
      </c>
      <c r="M469" t="s">
        <v>117</v>
      </c>
      <c r="N469" t="s">
        <v>100</v>
      </c>
      <c r="O469" s="8">
        <f>SUMIF(order_details[OrderID],orders[[#This Row],[OrderID]],order_details[Total revenue])</f>
        <v>1296</v>
      </c>
      <c r="P469" s="8">
        <f>SUMIF(order_details[OrderID],orders[[#This Row],[OrderID]],order_details[Gross Profit])</f>
        <v>259.20000000000005</v>
      </c>
      <c r="Q469" s="8">
        <f>orders[[#This Row],[Total Gross Profit]]-orders[[#This Row],[Freight]]</f>
        <v>196.00000000000006</v>
      </c>
    </row>
    <row r="470" spans="1:17" x14ac:dyDescent="0.25">
      <c r="A470">
        <v>10716</v>
      </c>
      <c r="B470" t="s">
        <v>553</v>
      </c>
      <c r="C470">
        <v>4</v>
      </c>
      <c r="D470" s="1">
        <v>35027</v>
      </c>
      <c r="E470" s="1">
        <v>35055</v>
      </c>
      <c r="F470" s="1">
        <v>35030</v>
      </c>
      <c r="G470">
        <v>2</v>
      </c>
      <c r="H470" s="8">
        <v>22.57</v>
      </c>
      <c r="I470" t="s">
        <v>554</v>
      </c>
      <c r="J470" t="s">
        <v>556</v>
      </c>
      <c r="K470" t="s">
        <v>142</v>
      </c>
      <c r="L470" t="s">
        <v>868</v>
      </c>
      <c r="M470" t="s">
        <v>143</v>
      </c>
      <c r="N470" t="s">
        <v>144</v>
      </c>
      <c r="O470" s="8">
        <f>SUMIF(order_details[OrderID],orders[[#This Row],[OrderID]],order_details[Total revenue])</f>
        <v>706</v>
      </c>
      <c r="P470" s="8">
        <f>SUMIF(order_details[OrderID],orders[[#This Row],[OrderID]],order_details[Gross Profit])</f>
        <v>141.20000000000002</v>
      </c>
      <c r="Q470" s="8">
        <f>orders[[#This Row],[Total Gross Profit]]-orders[[#This Row],[Freight]]</f>
        <v>118.63000000000002</v>
      </c>
    </row>
    <row r="471" spans="1:17" x14ac:dyDescent="0.25">
      <c r="A471">
        <v>10717</v>
      </c>
      <c r="B471" t="s">
        <v>242</v>
      </c>
      <c r="C471">
        <v>1</v>
      </c>
      <c r="D471" s="1">
        <v>35027</v>
      </c>
      <c r="E471" s="1">
        <v>35055</v>
      </c>
      <c r="F471" s="1">
        <v>35032</v>
      </c>
      <c r="G471">
        <v>2</v>
      </c>
      <c r="H471" s="8">
        <v>59.25</v>
      </c>
      <c r="I471" t="s">
        <v>243</v>
      </c>
      <c r="J471" t="s">
        <v>245</v>
      </c>
      <c r="K471" t="s">
        <v>246</v>
      </c>
      <c r="L471" t="s">
        <v>868</v>
      </c>
      <c r="M471" t="s">
        <v>247</v>
      </c>
      <c r="N471" t="s">
        <v>47</v>
      </c>
      <c r="O471" s="8">
        <f>SUMIF(order_details[OrderID],orders[[#This Row],[OrderID]],order_details[Total revenue])</f>
        <v>1270.75</v>
      </c>
      <c r="P471" s="8">
        <f>SUMIF(order_details[OrderID],orders[[#This Row],[OrderID]],order_details[Gross Profit])</f>
        <v>206.24999999999989</v>
      </c>
      <c r="Q471" s="8">
        <f>orders[[#This Row],[Total Gross Profit]]-orders[[#This Row],[Freight]]</f>
        <v>146.99999999999989</v>
      </c>
    </row>
    <row r="472" spans="1:17" x14ac:dyDescent="0.25">
      <c r="A472">
        <v>10718</v>
      </c>
      <c r="B472" t="s">
        <v>359</v>
      </c>
      <c r="C472">
        <v>1</v>
      </c>
      <c r="D472" s="1">
        <v>35030</v>
      </c>
      <c r="E472" s="1">
        <v>35058</v>
      </c>
      <c r="F472" s="1">
        <v>35032</v>
      </c>
      <c r="G472">
        <v>3</v>
      </c>
      <c r="H472" s="8">
        <v>170.88</v>
      </c>
      <c r="I472" t="s">
        <v>360</v>
      </c>
      <c r="J472" t="s">
        <v>362</v>
      </c>
      <c r="K472" t="s">
        <v>363</v>
      </c>
      <c r="L472" t="s">
        <v>868</v>
      </c>
      <c r="M472" t="s">
        <v>364</v>
      </c>
      <c r="N472" t="s">
        <v>47</v>
      </c>
      <c r="O472" s="8">
        <f>SUMIF(order_details[OrderID],orders[[#This Row],[OrderID]],order_details[Total revenue])</f>
        <v>3463</v>
      </c>
      <c r="P472" s="8">
        <f>SUMIF(order_details[OrderID],orders[[#This Row],[OrderID]],order_details[Gross Profit])</f>
        <v>694.6</v>
      </c>
      <c r="Q472" s="8">
        <f>orders[[#This Row],[Total Gross Profit]]-orders[[#This Row],[Freight]]</f>
        <v>523.72</v>
      </c>
    </row>
    <row r="473" spans="1:17" x14ac:dyDescent="0.25">
      <c r="A473">
        <v>10719</v>
      </c>
      <c r="B473" t="s">
        <v>407</v>
      </c>
      <c r="C473">
        <v>8</v>
      </c>
      <c r="D473" s="1">
        <v>35030</v>
      </c>
      <c r="E473" s="1">
        <v>35058</v>
      </c>
      <c r="F473" s="1">
        <v>35039</v>
      </c>
      <c r="G473">
        <v>2</v>
      </c>
      <c r="H473" s="8">
        <v>51.44</v>
      </c>
      <c r="I473" t="s">
        <v>408</v>
      </c>
      <c r="J473" t="s">
        <v>410</v>
      </c>
      <c r="K473" t="s">
        <v>411</v>
      </c>
      <c r="L473" t="s">
        <v>412</v>
      </c>
      <c r="M473" t="s">
        <v>413</v>
      </c>
      <c r="N473" t="s">
        <v>303</v>
      </c>
      <c r="O473" s="8">
        <f>SUMIF(order_details[OrderID],orders[[#This Row],[OrderID]],order_details[Total revenue])</f>
        <v>844.25250000000005</v>
      </c>
      <c r="P473" s="8">
        <f>SUMIF(order_details[OrderID],orders[[#This Row],[OrderID]],order_details[Gross Profit])</f>
        <v>-53.847499999999997</v>
      </c>
      <c r="Q473" s="8">
        <f>orders[[#This Row],[Total Gross Profit]]-orders[[#This Row],[Freight]]</f>
        <v>-105.28749999999999</v>
      </c>
    </row>
    <row r="474" spans="1:17" x14ac:dyDescent="0.25">
      <c r="A474">
        <v>10720</v>
      </c>
      <c r="B474" t="s">
        <v>533</v>
      </c>
      <c r="C474">
        <v>8</v>
      </c>
      <c r="D474" s="1">
        <v>35031</v>
      </c>
      <c r="E474" s="1">
        <v>35045</v>
      </c>
      <c r="F474" s="1">
        <v>35039</v>
      </c>
      <c r="G474">
        <v>2</v>
      </c>
      <c r="H474" s="8">
        <v>9.5299999999999994</v>
      </c>
      <c r="I474" t="s">
        <v>534</v>
      </c>
      <c r="J474" t="s">
        <v>536</v>
      </c>
      <c r="K474" t="s">
        <v>319</v>
      </c>
      <c r="L474" t="s">
        <v>320</v>
      </c>
      <c r="M474" t="s">
        <v>537</v>
      </c>
      <c r="N474" t="s">
        <v>170</v>
      </c>
      <c r="O474" s="8">
        <f>SUMIF(order_details[OrderID],orders[[#This Row],[OrderID]],order_details[Total revenue])</f>
        <v>550</v>
      </c>
      <c r="P474" s="8">
        <f>SUMIF(order_details[OrderID],orders[[#This Row],[OrderID]],order_details[Gross Profit])</f>
        <v>110</v>
      </c>
      <c r="Q474" s="8">
        <f>orders[[#This Row],[Total Gross Profit]]-orders[[#This Row],[Freight]]</f>
        <v>100.47</v>
      </c>
    </row>
    <row r="475" spans="1:17" x14ac:dyDescent="0.25">
      <c r="A475">
        <v>10721</v>
      </c>
      <c r="B475" t="s">
        <v>546</v>
      </c>
      <c r="C475">
        <v>5</v>
      </c>
      <c r="D475" s="1">
        <v>35032</v>
      </c>
      <c r="E475" s="1">
        <v>35060</v>
      </c>
      <c r="F475" s="1">
        <v>35034</v>
      </c>
      <c r="G475">
        <v>3</v>
      </c>
      <c r="H475" s="8">
        <v>48.92</v>
      </c>
      <c r="I475" t="s">
        <v>547</v>
      </c>
      <c r="J475" t="s">
        <v>549</v>
      </c>
      <c r="K475" t="s">
        <v>550</v>
      </c>
      <c r="L475" t="s">
        <v>868</v>
      </c>
      <c r="M475" t="s">
        <v>551</v>
      </c>
      <c r="N475" t="s">
        <v>47</v>
      </c>
      <c r="O475" s="8">
        <f>SUMIF(order_details[OrderID],orders[[#This Row],[OrderID]],order_details[Total revenue])</f>
        <v>923.875</v>
      </c>
      <c r="P475" s="8">
        <f>SUMIF(order_details[OrderID],orders[[#This Row],[OrderID]],order_details[Gross Profit])</f>
        <v>303.87499999999994</v>
      </c>
      <c r="Q475" s="8">
        <f>orders[[#This Row],[Total Gross Profit]]-orders[[#This Row],[Freight]]</f>
        <v>254.95499999999993</v>
      </c>
    </row>
    <row r="476" spans="1:17" x14ac:dyDescent="0.25">
      <c r="A476">
        <v>10722</v>
      </c>
      <c r="B476" t="s">
        <v>606</v>
      </c>
      <c r="C476">
        <v>8</v>
      </c>
      <c r="D476" s="1">
        <v>35032</v>
      </c>
      <c r="E476" s="1">
        <v>35074</v>
      </c>
      <c r="F476" s="1">
        <v>35038</v>
      </c>
      <c r="G476">
        <v>1</v>
      </c>
      <c r="H476" s="8">
        <v>74.58</v>
      </c>
      <c r="I476" t="s">
        <v>607</v>
      </c>
      <c r="J476" t="s">
        <v>609</v>
      </c>
      <c r="K476" t="s">
        <v>610</v>
      </c>
      <c r="L476" t="s">
        <v>611</v>
      </c>
      <c r="M476" t="s">
        <v>612</v>
      </c>
      <c r="N476" t="s">
        <v>303</v>
      </c>
      <c r="O476" s="8">
        <f>SUMIF(order_details[OrderID],orders[[#This Row],[OrderID]],order_details[Total revenue])</f>
        <v>1570</v>
      </c>
      <c r="P476" s="8">
        <f>SUMIF(order_details[OrderID],orders[[#This Row],[OrderID]],order_details[Gross Profit])</f>
        <v>504</v>
      </c>
      <c r="Q476" s="8">
        <f>orders[[#This Row],[Total Gross Profit]]-orders[[#This Row],[Freight]]</f>
        <v>429.42</v>
      </c>
    </row>
    <row r="477" spans="1:17" x14ac:dyDescent="0.25">
      <c r="A477">
        <v>10723</v>
      </c>
      <c r="B477" t="s">
        <v>744</v>
      </c>
      <c r="C477">
        <v>3</v>
      </c>
      <c r="D477" s="1">
        <v>35033</v>
      </c>
      <c r="E477" s="1">
        <v>35061</v>
      </c>
      <c r="F477" s="1">
        <v>35059</v>
      </c>
      <c r="G477">
        <v>1</v>
      </c>
      <c r="H477" s="8">
        <v>21.72</v>
      </c>
      <c r="I477" t="s">
        <v>745</v>
      </c>
      <c r="J477" t="s">
        <v>872</v>
      </c>
      <c r="K477" t="s">
        <v>748</v>
      </c>
      <c r="L477" t="s">
        <v>395</v>
      </c>
      <c r="M477" t="s">
        <v>873</v>
      </c>
      <c r="N477" t="s">
        <v>303</v>
      </c>
      <c r="O477" s="8">
        <f>SUMIF(order_details[OrderID],orders[[#This Row],[OrderID]],order_details[Total revenue])</f>
        <v>468.45</v>
      </c>
      <c r="P477" s="8">
        <f>SUMIF(order_details[OrderID],orders[[#This Row],[OrderID]],order_details[Gross Profit])</f>
        <v>94.950000000000031</v>
      </c>
      <c r="Q477" s="8">
        <f>orders[[#This Row],[Total Gross Profit]]-orders[[#This Row],[Freight]]</f>
        <v>73.230000000000032</v>
      </c>
    </row>
    <row r="478" spans="1:17" x14ac:dyDescent="0.25">
      <c r="A478">
        <v>10724</v>
      </c>
      <c r="B478" t="s">
        <v>458</v>
      </c>
      <c r="C478">
        <v>8</v>
      </c>
      <c r="D478" s="1">
        <v>35033</v>
      </c>
      <c r="E478" s="1">
        <v>35075</v>
      </c>
      <c r="F478" s="1">
        <v>35039</v>
      </c>
      <c r="G478">
        <v>2</v>
      </c>
      <c r="H478" s="8">
        <v>57.75</v>
      </c>
      <c r="I478" t="s">
        <v>459</v>
      </c>
      <c r="J478" t="s">
        <v>461</v>
      </c>
      <c r="K478" t="s">
        <v>462</v>
      </c>
      <c r="L478" t="s">
        <v>463</v>
      </c>
      <c r="M478" t="s">
        <v>464</v>
      </c>
      <c r="N478" t="s">
        <v>128</v>
      </c>
      <c r="O478" s="8">
        <f>SUMIF(order_details[OrderID],orders[[#This Row],[OrderID]],order_details[Total revenue])</f>
        <v>638.5</v>
      </c>
      <c r="P478" s="8">
        <f>SUMIF(order_details[OrderID],orders[[#This Row],[OrderID]],order_details[Gross Profit])</f>
        <v>127.69999999999999</v>
      </c>
      <c r="Q478" s="8">
        <f>orders[[#This Row],[Total Gross Profit]]-orders[[#This Row],[Freight]]</f>
        <v>69.949999999999989</v>
      </c>
    </row>
    <row r="479" spans="1:17" x14ac:dyDescent="0.25">
      <c r="A479">
        <v>10725</v>
      </c>
      <c r="B479" t="s">
        <v>212</v>
      </c>
      <c r="C479">
        <v>4</v>
      </c>
      <c r="D479" s="1">
        <v>35034</v>
      </c>
      <c r="E479" s="1">
        <v>35062</v>
      </c>
      <c r="F479" s="1">
        <v>35039</v>
      </c>
      <c r="G479">
        <v>3</v>
      </c>
      <c r="H479" s="8">
        <v>10.83</v>
      </c>
      <c r="I479" t="s">
        <v>213</v>
      </c>
      <c r="J479" t="s">
        <v>216</v>
      </c>
      <c r="K479" t="s">
        <v>167</v>
      </c>
      <c r="L479" t="s">
        <v>168</v>
      </c>
      <c r="M479" t="s">
        <v>217</v>
      </c>
      <c r="N479" t="s">
        <v>170</v>
      </c>
      <c r="O479" s="8">
        <f>SUMIF(order_details[OrderID],orders[[#This Row],[OrderID]],order_details[Total revenue])</f>
        <v>287.8</v>
      </c>
      <c r="P479" s="8">
        <f>SUMIF(order_details[OrderID],orders[[#This Row],[OrderID]],order_details[Gross Profit])</f>
        <v>57.800000000000011</v>
      </c>
      <c r="Q479" s="8">
        <f>orders[[#This Row],[Total Gross Profit]]-orders[[#This Row],[Freight]]</f>
        <v>46.970000000000013</v>
      </c>
    </row>
    <row r="480" spans="1:17" x14ac:dyDescent="0.25">
      <c r="A480">
        <v>10726</v>
      </c>
      <c r="B480" t="s">
        <v>195</v>
      </c>
      <c r="C480">
        <v>4</v>
      </c>
      <c r="D480" s="1">
        <v>35037</v>
      </c>
      <c r="E480" s="1">
        <v>35051</v>
      </c>
      <c r="F480" s="1">
        <v>35069</v>
      </c>
      <c r="G480">
        <v>1</v>
      </c>
      <c r="H480" s="8">
        <v>16.559999999999999</v>
      </c>
      <c r="I480" t="s">
        <v>196</v>
      </c>
      <c r="J480" t="s">
        <v>198</v>
      </c>
      <c r="K480" t="s">
        <v>70</v>
      </c>
      <c r="L480" t="s">
        <v>868</v>
      </c>
      <c r="M480" t="s">
        <v>199</v>
      </c>
      <c r="N480" t="s">
        <v>72</v>
      </c>
      <c r="O480" s="8">
        <f>SUMIF(order_details[OrderID],orders[[#This Row],[OrderID]],order_details[Total revenue])</f>
        <v>655</v>
      </c>
      <c r="P480" s="8">
        <f>SUMIF(order_details[OrderID],orders[[#This Row],[OrderID]],order_details[Gross Profit])</f>
        <v>165.99999999999997</v>
      </c>
      <c r="Q480" s="8">
        <f>orders[[#This Row],[Total Gross Profit]]-orders[[#This Row],[Freight]]</f>
        <v>149.43999999999997</v>
      </c>
    </row>
    <row r="481" spans="1:17" x14ac:dyDescent="0.25">
      <c r="A481">
        <v>10727</v>
      </c>
      <c r="B481" t="s">
        <v>569</v>
      </c>
      <c r="C481">
        <v>2</v>
      </c>
      <c r="D481" s="1">
        <v>35037</v>
      </c>
      <c r="E481" s="1">
        <v>35065</v>
      </c>
      <c r="F481" s="1">
        <v>35069</v>
      </c>
      <c r="G481">
        <v>1</v>
      </c>
      <c r="H481" s="8">
        <v>89.9</v>
      </c>
      <c r="I481" t="s">
        <v>570</v>
      </c>
      <c r="J481" t="s">
        <v>572</v>
      </c>
      <c r="K481" t="s">
        <v>573</v>
      </c>
      <c r="L481" t="s">
        <v>868</v>
      </c>
      <c r="M481" t="s">
        <v>574</v>
      </c>
      <c r="N481" t="s">
        <v>262</v>
      </c>
      <c r="O481" s="8">
        <f>SUMIF(order_details[OrderID],orders[[#This Row],[OrderID]],order_details[Total revenue])</f>
        <v>1624.5</v>
      </c>
      <c r="P481" s="8">
        <f>SUMIF(order_details[OrderID],orders[[#This Row],[OrderID]],order_details[Gross Profit])</f>
        <v>256.5</v>
      </c>
      <c r="Q481" s="8">
        <f>orders[[#This Row],[Total Gross Profit]]-orders[[#This Row],[Freight]]</f>
        <v>166.6</v>
      </c>
    </row>
    <row r="482" spans="1:17" x14ac:dyDescent="0.25">
      <c r="A482">
        <v>10728</v>
      </c>
      <c r="B482" t="s">
        <v>540</v>
      </c>
      <c r="C482">
        <v>4</v>
      </c>
      <c r="D482" s="1">
        <v>35038</v>
      </c>
      <c r="E482" s="1">
        <v>35066</v>
      </c>
      <c r="F482" s="1">
        <v>35045</v>
      </c>
      <c r="G482">
        <v>2</v>
      </c>
      <c r="H482" s="8">
        <v>58.33</v>
      </c>
      <c r="I482" t="s">
        <v>541</v>
      </c>
      <c r="J482" t="s">
        <v>543</v>
      </c>
      <c r="K482" t="s">
        <v>167</v>
      </c>
      <c r="L482" t="s">
        <v>168</v>
      </c>
      <c r="M482" t="s">
        <v>544</v>
      </c>
      <c r="N482" t="s">
        <v>170</v>
      </c>
      <c r="O482" s="8">
        <f>SUMIF(order_details[OrderID],orders[[#This Row],[OrderID]],order_details[Total revenue])</f>
        <v>1296.75</v>
      </c>
      <c r="P482" s="8">
        <f>SUMIF(order_details[OrderID],orders[[#This Row],[OrderID]],order_details[Gross Profit])</f>
        <v>259.65000000000003</v>
      </c>
      <c r="Q482" s="8">
        <f>orders[[#This Row],[Total Gross Profit]]-orders[[#This Row],[Freight]]</f>
        <v>201.32000000000005</v>
      </c>
    </row>
    <row r="483" spans="1:17" x14ac:dyDescent="0.25">
      <c r="A483">
        <v>10729</v>
      </c>
      <c r="B483" t="s">
        <v>424</v>
      </c>
      <c r="C483">
        <v>8</v>
      </c>
      <c r="D483" s="1">
        <v>35038</v>
      </c>
      <c r="E483" s="1">
        <v>35080</v>
      </c>
      <c r="F483" s="1">
        <v>35048</v>
      </c>
      <c r="G483">
        <v>3</v>
      </c>
      <c r="H483" s="8">
        <v>141.06</v>
      </c>
      <c r="I483" t="s">
        <v>425</v>
      </c>
      <c r="J483" t="s">
        <v>427</v>
      </c>
      <c r="K483" t="s">
        <v>428</v>
      </c>
      <c r="L483" t="s">
        <v>429</v>
      </c>
      <c r="M483" t="s">
        <v>430</v>
      </c>
      <c r="N483" t="s">
        <v>312</v>
      </c>
      <c r="O483" s="8">
        <f>SUMIF(order_details[OrderID],orders[[#This Row],[OrderID]],order_details[Total revenue])</f>
        <v>1850</v>
      </c>
      <c r="P483" s="8">
        <f>SUMIF(order_details[OrderID],orders[[#This Row],[OrderID]],order_details[Gross Profit])</f>
        <v>474</v>
      </c>
      <c r="Q483" s="8">
        <f>orders[[#This Row],[Total Gross Profit]]-orders[[#This Row],[Freight]]</f>
        <v>332.94</v>
      </c>
    </row>
    <row r="484" spans="1:17" x14ac:dyDescent="0.25">
      <c r="A484">
        <v>10730</v>
      </c>
      <c r="B484" t="s">
        <v>112</v>
      </c>
      <c r="C484">
        <v>5</v>
      </c>
      <c r="D484" s="1">
        <v>35039</v>
      </c>
      <c r="E484" s="1">
        <v>35067</v>
      </c>
      <c r="F484" s="1">
        <v>35048</v>
      </c>
      <c r="G484">
        <v>1</v>
      </c>
      <c r="H484" s="8">
        <v>20.12</v>
      </c>
      <c r="I484" t="s">
        <v>113</v>
      </c>
      <c r="J484" t="s">
        <v>115</v>
      </c>
      <c r="K484" t="s">
        <v>116</v>
      </c>
      <c r="L484" t="s">
        <v>868</v>
      </c>
      <c r="M484" t="s">
        <v>117</v>
      </c>
      <c r="N484" t="s">
        <v>100</v>
      </c>
      <c r="O484" s="8">
        <f>SUMIF(order_details[OrderID],orders[[#This Row],[OrderID]],order_details[Total revenue])</f>
        <v>484.26250000000005</v>
      </c>
      <c r="P484" s="8">
        <f>SUMIF(order_details[OrderID],orders[[#This Row],[OrderID]],order_details[Gross Profit])</f>
        <v>153.76249999999993</v>
      </c>
      <c r="Q484" s="8">
        <f>orders[[#This Row],[Total Gross Profit]]-orders[[#This Row],[Freight]]</f>
        <v>133.64249999999993</v>
      </c>
    </row>
    <row r="485" spans="1:17" x14ac:dyDescent="0.25">
      <c r="A485">
        <v>10731</v>
      </c>
      <c r="B485" t="s">
        <v>154</v>
      </c>
      <c r="C485">
        <v>7</v>
      </c>
      <c r="D485" s="1">
        <v>35040</v>
      </c>
      <c r="E485" s="1">
        <v>35068</v>
      </c>
      <c r="F485" s="1">
        <v>35048</v>
      </c>
      <c r="G485">
        <v>1</v>
      </c>
      <c r="H485" s="8">
        <v>96.65</v>
      </c>
      <c r="I485" t="s">
        <v>155</v>
      </c>
      <c r="J485" t="s">
        <v>869</v>
      </c>
      <c r="K485" t="s">
        <v>158</v>
      </c>
      <c r="L485" t="s">
        <v>868</v>
      </c>
      <c r="M485" t="s">
        <v>159</v>
      </c>
      <c r="N485" t="s">
        <v>160</v>
      </c>
      <c r="O485" s="8">
        <f>SUMIF(order_details[OrderID],orders[[#This Row],[OrderID]],order_details[Total revenue])</f>
        <v>1890.5</v>
      </c>
      <c r="P485" s="8">
        <f>SUMIF(order_details[OrderID],orders[[#This Row],[OrderID]],order_details[Gross Profit])</f>
        <v>298.49999999999989</v>
      </c>
      <c r="Q485" s="8">
        <f>orders[[#This Row],[Total Gross Profit]]-orders[[#This Row],[Freight]]</f>
        <v>201.84999999999988</v>
      </c>
    </row>
    <row r="486" spans="1:17" x14ac:dyDescent="0.25">
      <c r="A486">
        <v>10732</v>
      </c>
      <c r="B486" t="s">
        <v>112</v>
      </c>
      <c r="C486">
        <v>3</v>
      </c>
      <c r="D486" s="1">
        <v>35040</v>
      </c>
      <c r="E486" s="1">
        <v>35068</v>
      </c>
      <c r="F486" s="1">
        <v>35041</v>
      </c>
      <c r="G486">
        <v>1</v>
      </c>
      <c r="H486" s="8">
        <v>16.97</v>
      </c>
      <c r="I486" t="s">
        <v>113</v>
      </c>
      <c r="J486" t="s">
        <v>115</v>
      </c>
      <c r="K486" t="s">
        <v>116</v>
      </c>
      <c r="L486" t="s">
        <v>868</v>
      </c>
      <c r="M486" t="s">
        <v>117</v>
      </c>
      <c r="N486" t="s">
        <v>100</v>
      </c>
      <c r="O486" s="8">
        <f>SUMIF(order_details[OrderID],orders[[#This Row],[OrderID]],order_details[Total revenue])</f>
        <v>360</v>
      </c>
      <c r="P486" s="8">
        <f>SUMIF(order_details[OrderID],orders[[#This Row],[OrderID]],order_details[Gross Profit])</f>
        <v>72</v>
      </c>
      <c r="Q486" s="8">
        <f>orders[[#This Row],[Total Gross Profit]]-orders[[#This Row],[Freight]]</f>
        <v>55.03</v>
      </c>
    </row>
    <row r="487" spans="1:17" x14ac:dyDescent="0.25">
      <c r="A487">
        <v>10733</v>
      </c>
      <c r="B487" t="s">
        <v>75</v>
      </c>
      <c r="C487">
        <v>1</v>
      </c>
      <c r="D487" s="1">
        <v>35041</v>
      </c>
      <c r="E487" s="1">
        <v>35069</v>
      </c>
      <c r="F487" s="1">
        <v>35044</v>
      </c>
      <c r="G487">
        <v>3</v>
      </c>
      <c r="H487" s="8">
        <v>110.11</v>
      </c>
      <c r="I487" t="s">
        <v>76</v>
      </c>
      <c r="J487" t="s">
        <v>79</v>
      </c>
      <c r="K487" t="s">
        <v>80</v>
      </c>
      <c r="L487" t="s">
        <v>868</v>
      </c>
      <c r="M487" t="s">
        <v>81</v>
      </c>
      <c r="N487" t="s">
        <v>82</v>
      </c>
      <c r="O487" s="8">
        <f>SUMIF(order_details[OrderID],orders[[#This Row],[OrderID]],order_details[Total revenue])</f>
        <v>1459</v>
      </c>
      <c r="P487" s="8">
        <f>SUMIF(order_details[OrderID],orders[[#This Row],[OrderID]],order_details[Gross Profit])</f>
        <v>293.40000000000003</v>
      </c>
      <c r="Q487" s="8">
        <f>orders[[#This Row],[Total Gross Profit]]-orders[[#This Row],[Freight]]</f>
        <v>183.29000000000002</v>
      </c>
    </row>
    <row r="488" spans="1:17" x14ac:dyDescent="0.25">
      <c r="A488">
        <v>10734</v>
      </c>
      <c r="B488" t="s">
        <v>289</v>
      </c>
      <c r="C488">
        <v>2</v>
      </c>
      <c r="D488" s="1">
        <v>35041</v>
      </c>
      <c r="E488" s="1">
        <v>35069</v>
      </c>
      <c r="F488" s="1">
        <v>35046</v>
      </c>
      <c r="G488">
        <v>3</v>
      </c>
      <c r="H488" s="8">
        <v>1.63</v>
      </c>
      <c r="I488" t="s">
        <v>290</v>
      </c>
      <c r="J488" t="s">
        <v>292</v>
      </c>
      <c r="K488" t="s">
        <v>293</v>
      </c>
      <c r="L488" t="s">
        <v>168</v>
      </c>
      <c r="M488" t="s">
        <v>294</v>
      </c>
      <c r="N488" t="s">
        <v>170</v>
      </c>
      <c r="O488" s="8">
        <f>SUMIF(order_details[OrderID],orders[[#This Row],[OrderID]],order_details[Total revenue])</f>
        <v>1498.35</v>
      </c>
      <c r="P488" s="8">
        <f>SUMIF(order_details[OrderID],orders[[#This Row],[OrderID]],order_details[Gross Profit])</f>
        <v>419.85</v>
      </c>
      <c r="Q488" s="8">
        <f>orders[[#This Row],[Total Gross Profit]]-orders[[#This Row],[Freight]]</f>
        <v>418.22</v>
      </c>
    </row>
    <row r="489" spans="1:17" x14ac:dyDescent="0.25">
      <c r="A489">
        <v>10735</v>
      </c>
      <c r="B489" t="s">
        <v>407</v>
      </c>
      <c r="C489">
        <v>6</v>
      </c>
      <c r="D489" s="1">
        <v>35044</v>
      </c>
      <c r="E489" s="1">
        <v>35072</v>
      </c>
      <c r="F489" s="1">
        <v>35055</v>
      </c>
      <c r="G489">
        <v>2</v>
      </c>
      <c r="H489" s="8">
        <v>45.97</v>
      </c>
      <c r="I489" t="s">
        <v>408</v>
      </c>
      <c r="J489" t="s">
        <v>410</v>
      </c>
      <c r="K489" t="s">
        <v>411</v>
      </c>
      <c r="L489" t="s">
        <v>412</v>
      </c>
      <c r="M489" t="s">
        <v>413</v>
      </c>
      <c r="N489" t="s">
        <v>303</v>
      </c>
      <c r="O489" s="8">
        <f>SUMIF(order_details[OrderID],orders[[#This Row],[OrderID]],order_details[Total revenue])</f>
        <v>536.4</v>
      </c>
      <c r="P489" s="8">
        <f>SUMIF(order_details[OrderID],orders[[#This Row],[OrderID]],order_details[Gross Profit])</f>
        <v>59.60000000000003</v>
      </c>
      <c r="Q489" s="8">
        <f>orders[[#This Row],[Total Gross Profit]]-orders[[#This Row],[Freight]]</f>
        <v>13.630000000000031</v>
      </c>
    </row>
    <row r="490" spans="1:17" x14ac:dyDescent="0.25">
      <c r="A490">
        <v>10736</v>
      </c>
      <c r="B490" t="s">
        <v>341</v>
      </c>
      <c r="C490">
        <v>9</v>
      </c>
      <c r="D490" s="1">
        <v>35045</v>
      </c>
      <c r="E490" s="1">
        <v>35073</v>
      </c>
      <c r="F490" s="1">
        <v>35055</v>
      </c>
      <c r="G490">
        <v>2</v>
      </c>
      <c r="H490" s="8">
        <v>44.1</v>
      </c>
      <c r="I490" t="s">
        <v>342</v>
      </c>
      <c r="J490" t="s">
        <v>344</v>
      </c>
      <c r="K490" t="s">
        <v>345</v>
      </c>
      <c r="L490" t="s">
        <v>346</v>
      </c>
      <c r="M490" t="s">
        <v>868</v>
      </c>
      <c r="N490" t="s">
        <v>348</v>
      </c>
      <c r="O490" s="8">
        <f>SUMIF(order_details[OrderID],orders[[#This Row],[OrderID]],order_details[Total revenue])</f>
        <v>997</v>
      </c>
      <c r="P490" s="8">
        <f>SUMIF(order_details[OrderID],orders[[#This Row],[OrderID]],order_details[Gross Profit])</f>
        <v>481</v>
      </c>
      <c r="Q490" s="8">
        <f>orders[[#This Row],[Total Gross Profit]]-orders[[#This Row],[Freight]]</f>
        <v>436.9</v>
      </c>
    </row>
    <row r="491" spans="1:17" x14ac:dyDescent="0.25">
      <c r="A491">
        <v>10737</v>
      </c>
      <c r="B491" t="s">
        <v>713</v>
      </c>
      <c r="C491">
        <v>2</v>
      </c>
      <c r="D491" s="1">
        <v>35045</v>
      </c>
      <c r="E491" s="1">
        <v>35073</v>
      </c>
      <c r="F491" s="1">
        <v>35052</v>
      </c>
      <c r="G491">
        <v>2</v>
      </c>
      <c r="H491" s="8">
        <v>7.79</v>
      </c>
      <c r="I491" t="s">
        <v>714</v>
      </c>
      <c r="J491" t="s">
        <v>716</v>
      </c>
      <c r="K491" t="s">
        <v>717</v>
      </c>
      <c r="L491" t="s">
        <v>868</v>
      </c>
      <c r="M491" t="s">
        <v>718</v>
      </c>
      <c r="N491" t="s">
        <v>100</v>
      </c>
      <c r="O491" s="8">
        <f>SUMIF(order_details[OrderID],orders[[#This Row],[OrderID]],order_details[Total revenue])</f>
        <v>139.80000000000001</v>
      </c>
      <c r="P491" s="8">
        <f>SUMIF(order_details[OrderID],orders[[#This Row],[OrderID]],order_details[Gross Profit])</f>
        <v>28.200000000000003</v>
      </c>
      <c r="Q491" s="8">
        <f>orders[[#This Row],[Total Gross Profit]]-orders[[#This Row],[Freight]]</f>
        <v>20.410000000000004</v>
      </c>
    </row>
    <row r="492" spans="1:17" x14ac:dyDescent="0.25">
      <c r="A492">
        <v>10738</v>
      </c>
      <c r="B492" t="s">
        <v>630</v>
      </c>
      <c r="C492">
        <v>2</v>
      </c>
      <c r="D492" s="1">
        <v>35046</v>
      </c>
      <c r="E492" s="1">
        <v>35074</v>
      </c>
      <c r="F492" s="1">
        <v>35052</v>
      </c>
      <c r="G492">
        <v>1</v>
      </c>
      <c r="H492" s="8">
        <v>2.91</v>
      </c>
      <c r="I492" t="s">
        <v>631</v>
      </c>
      <c r="J492" t="s">
        <v>633</v>
      </c>
      <c r="K492" t="s">
        <v>508</v>
      </c>
      <c r="L492" t="s">
        <v>868</v>
      </c>
      <c r="M492" t="s">
        <v>634</v>
      </c>
      <c r="N492" t="s">
        <v>100</v>
      </c>
      <c r="O492" s="8">
        <f>SUMIF(order_details[OrderID],orders[[#This Row],[OrderID]],order_details[Total revenue])</f>
        <v>52.349999999999994</v>
      </c>
      <c r="P492" s="8">
        <f>SUMIF(order_details[OrderID],orders[[#This Row],[OrderID]],order_details[Gross Profit])</f>
        <v>10.649999999999997</v>
      </c>
      <c r="Q492" s="8">
        <f>orders[[#This Row],[Total Gross Profit]]-orders[[#This Row],[Freight]]</f>
        <v>7.7399999999999967</v>
      </c>
    </row>
    <row r="493" spans="1:17" x14ac:dyDescent="0.25">
      <c r="A493">
        <v>10739</v>
      </c>
      <c r="B493" t="s">
        <v>713</v>
      </c>
      <c r="C493">
        <v>3</v>
      </c>
      <c r="D493" s="1">
        <v>35046</v>
      </c>
      <c r="E493" s="1">
        <v>35074</v>
      </c>
      <c r="F493" s="1">
        <v>35051</v>
      </c>
      <c r="G493">
        <v>3</v>
      </c>
      <c r="H493" s="8">
        <v>11.08</v>
      </c>
      <c r="I493" t="s">
        <v>714</v>
      </c>
      <c r="J493" t="s">
        <v>716</v>
      </c>
      <c r="K493" t="s">
        <v>717</v>
      </c>
      <c r="L493" t="s">
        <v>868</v>
      </c>
      <c r="M493" t="s">
        <v>718</v>
      </c>
      <c r="N493" t="s">
        <v>100</v>
      </c>
      <c r="O493" s="8">
        <f>SUMIF(order_details[OrderID],orders[[#This Row],[OrderID]],order_details[Total revenue])</f>
        <v>240</v>
      </c>
      <c r="P493" s="8">
        <f>SUMIF(order_details[OrderID],orders[[#This Row],[OrderID]],order_details[Gross Profit])</f>
        <v>48.000000000000014</v>
      </c>
      <c r="Q493" s="8">
        <f>orders[[#This Row],[Total Gross Profit]]-orders[[#This Row],[Freight]]</f>
        <v>36.920000000000016</v>
      </c>
    </row>
    <row r="494" spans="1:17" x14ac:dyDescent="0.25">
      <c r="A494">
        <v>10740</v>
      </c>
      <c r="B494" t="s">
        <v>744</v>
      </c>
      <c r="C494">
        <v>4</v>
      </c>
      <c r="D494" s="1">
        <v>35047</v>
      </c>
      <c r="E494" s="1">
        <v>35075</v>
      </c>
      <c r="F494" s="1">
        <v>35059</v>
      </c>
      <c r="G494">
        <v>2</v>
      </c>
      <c r="H494" s="8">
        <v>81.88</v>
      </c>
      <c r="I494" t="s">
        <v>745</v>
      </c>
      <c r="J494" t="s">
        <v>872</v>
      </c>
      <c r="K494" t="s">
        <v>748</v>
      </c>
      <c r="L494" t="s">
        <v>395</v>
      </c>
      <c r="M494" t="s">
        <v>873</v>
      </c>
      <c r="N494" t="s">
        <v>303</v>
      </c>
      <c r="O494" s="8">
        <f>SUMIF(order_details[OrderID],orders[[#This Row],[OrderID]],order_details[Total revenue])</f>
        <v>1416</v>
      </c>
      <c r="P494" s="8">
        <f>SUMIF(order_details[OrderID],orders[[#This Row],[OrderID]],order_details[Gross Profit])</f>
        <v>0.40000000000011227</v>
      </c>
      <c r="Q494" s="8">
        <f>orders[[#This Row],[Total Gross Profit]]-orders[[#This Row],[Freight]]</f>
        <v>-81.479999999999876</v>
      </c>
    </row>
    <row r="495" spans="1:17" x14ac:dyDescent="0.25">
      <c r="A495">
        <v>10741</v>
      </c>
      <c r="B495" t="s">
        <v>66</v>
      </c>
      <c r="C495">
        <v>4</v>
      </c>
      <c r="D495" s="1">
        <v>35048</v>
      </c>
      <c r="E495" s="1">
        <v>35062</v>
      </c>
      <c r="F495" s="1">
        <v>35052</v>
      </c>
      <c r="G495">
        <v>3</v>
      </c>
      <c r="H495" s="8">
        <v>10.96</v>
      </c>
      <c r="I495" t="s">
        <v>67</v>
      </c>
      <c r="J495" t="s">
        <v>874</v>
      </c>
      <c r="K495" t="s">
        <v>875</v>
      </c>
      <c r="L495" t="s">
        <v>876</v>
      </c>
      <c r="M495" t="s">
        <v>877</v>
      </c>
      <c r="N495" t="s">
        <v>72</v>
      </c>
      <c r="O495" s="8">
        <f>SUMIF(order_details[OrderID],orders[[#This Row],[OrderID]],order_details[Total revenue])</f>
        <v>228</v>
      </c>
      <c r="P495" s="8">
        <f>SUMIF(order_details[OrderID],orders[[#This Row],[OrderID]],order_details[Gross Profit])</f>
        <v>2.6645352591003757E-14</v>
      </c>
      <c r="Q495" s="8">
        <f>orders[[#This Row],[Total Gross Profit]]-orders[[#This Row],[Freight]]</f>
        <v>-10.959999999999974</v>
      </c>
    </row>
    <row r="496" spans="1:17" x14ac:dyDescent="0.25">
      <c r="A496">
        <v>10742</v>
      </c>
      <c r="B496" t="s">
        <v>120</v>
      </c>
      <c r="C496">
        <v>3</v>
      </c>
      <c r="D496" s="1">
        <v>35048</v>
      </c>
      <c r="E496" s="1">
        <v>35076</v>
      </c>
      <c r="F496" s="1">
        <v>35052</v>
      </c>
      <c r="G496">
        <v>3</v>
      </c>
      <c r="H496" s="8">
        <v>243.73</v>
      </c>
      <c r="I496" t="s">
        <v>121</v>
      </c>
      <c r="J496" t="s">
        <v>124</v>
      </c>
      <c r="K496" t="s">
        <v>125</v>
      </c>
      <c r="L496" t="s">
        <v>126</v>
      </c>
      <c r="M496" t="s">
        <v>127</v>
      </c>
      <c r="N496" t="s">
        <v>128</v>
      </c>
      <c r="O496" s="8">
        <f>SUMIF(order_details[OrderID],orders[[#This Row],[OrderID]],order_details[Total revenue])</f>
        <v>3118</v>
      </c>
      <c r="P496" s="8">
        <f>SUMIF(order_details[OrderID],orders[[#This Row],[OrderID]],order_details[Gross Profit])</f>
        <v>625</v>
      </c>
      <c r="Q496" s="8">
        <f>orders[[#This Row],[Total Gross Profit]]-orders[[#This Row],[Freight]]</f>
        <v>381.27</v>
      </c>
    </row>
    <row r="497" spans="1:17" x14ac:dyDescent="0.25">
      <c r="A497">
        <v>10743</v>
      </c>
      <c r="B497" t="s">
        <v>66</v>
      </c>
      <c r="C497">
        <v>1</v>
      </c>
      <c r="D497" s="1">
        <v>35051</v>
      </c>
      <c r="E497" s="1">
        <v>35079</v>
      </c>
      <c r="F497" s="1">
        <v>35055</v>
      </c>
      <c r="G497">
        <v>2</v>
      </c>
      <c r="H497" s="8">
        <v>23.72</v>
      </c>
      <c r="I497" t="s">
        <v>67</v>
      </c>
      <c r="J497" t="s">
        <v>874</v>
      </c>
      <c r="K497" t="s">
        <v>875</v>
      </c>
      <c r="L497" t="s">
        <v>876</v>
      </c>
      <c r="M497" t="s">
        <v>877</v>
      </c>
      <c r="N497" t="s">
        <v>72</v>
      </c>
      <c r="O497" s="8">
        <f>SUMIF(order_details[OrderID],orders[[#This Row],[OrderID]],order_details[Total revenue])</f>
        <v>319.2</v>
      </c>
      <c r="P497" s="8">
        <f>SUMIF(order_details[OrderID],orders[[#This Row],[OrderID]],order_details[Gross Profit])</f>
        <v>50.39999999999997</v>
      </c>
      <c r="Q497" s="8">
        <f>orders[[#This Row],[Total Gross Profit]]-orders[[#This Row],[Freight]]</f>
        <v>26.679999999999971</v>
      </c>
    </row>
    <row r="498" spans="1:17" x14ac:dyDescent="0.25">
      <c r="A498">
        <v>10744</v>
      </c>
      <c r="B498" t="s">
        <v>697</v>
      </c>
      <c r="C498">
        <v>6</v>
      </c>
      <c r="D498" s="1">
        <v>35051</v>
      </c>
      <c r="E498" s="1">
        <v>35079</v>
      </c>
      <c r="F498" s="1">
        <v>35058</v>
      </c>
      <c r="G498">
        <v>1</v>
      </c>
      <c r="H498" s="8">
        <v>69.19</v>
      </c>
      <c r="I498" t="s">
        <v>698</v>
      </c>
      <c r="J498" t="s">
        <v>700</v>
      </c>
      <c r="K498" t="s">
        <v>701</v>
      </c>
      <c r="L498" t="s">
        <v>868</v>
      </c>
      <c r="M498" t="s">
        <v>702</v>
      </c>
      <c r="N498" t="s">
        <v>627</v>
      </c>
      <c r="O498" s="8">
        <f>SUMIF(order_details[OrderID],orders[[#This Row],[OrderID]],order_details[Total revenue])</f>
        <v>736</v>
      </c>
      <c r="P498" s="8">
        <f>SUMIF(order_details[OrderID],orders[[#This Row],[OrderID]],order_details[Gross Profit])</f>
        <v>0.99999999999997868</v>
      </c>
      <c r="Q498" s="8">
        <f>orders[[#This Row],[Total Gross Profit]]-orders[[#This Row],[Freight]]</f>
        <v>-68.190000000000026</v>
      </c>
    </row>
    <row r="499" spans="1:17" x14ac:dyDescent="0.25">
      <c r="A499">
        <v>10745</v>
      </c>
      <c r="B499" t="s">
        <v>546</v>
      </c>
      <c r="C499">
        <v>9</v>
      </c>
      <c r="D499" s="1">
        <v>35052</v>
      </c>
      <c r="E499" s="1">
        <v>35080</v>
      </c>
      <c r="F499" s="1">
        <v>35061</v>
      </c>
      <c r="G499">
        <v>1</v>
      </c>
      <c r="H499" s="8">
        <v>3.52</v>
      </c>
      <c r="I499" t="s">
        <v>547</v>
      </c>
      <c r="J499" t="s">
        <v>549</v>
      </c>
      <c r="K499" t="s">
        <v>550</v>
      </c>
      <c r="L499" t="s">
        <v>868</v>
      </c>
      <c r="M499" t="s">
        <v>551</v>
      </c>
      <c r="N499" t="s">
        <v>47</v>
      </c>
      <c r="O499" s="8">
        <f>SUMIF(order_details[OrderID],orders[[#This Row],[OrderID]],order_details[Total revenue])</f>
        <v>4529.8</v>
      </c>
      <c r="P499" s="8">
        <f>SUMIF(order_details[OrderID],orders[[#This Row],[OrderID]],order_details[Gross Profit])</f>
        <v>956.8</v>
      </c>
      <c r="Q499" s="8">
        <f>orders[[#This Row],[Total Gross Profit]]-orders[[#This Row],[Freight]]</f>
        <v>953.28</v>
      </c>
    </row>
    <row r="500" spans="1:17" x14ac:dyDescent="0.25">
      <c r="A500">
        <v>10746</v>
      </c>
      <c r="B500" t="s">
        <v>154</v>
      </c>
      <c r="C500">
        <v>1</v>
      </c>
      <c r="D500" s="1">
        <v>35053</v>
      </c>
      <c r="E500" s="1">
        <v>35081</v>
      </c>
      <c r="F500" s="1">
        <v>35055</v>
      </c>
      <c r="G500">
        <v>3</v>
      </c>
      <c r="H500" s="8">
        <v>31.43</v>
      </c>
      <c r="I500" t="s">
        <v>155</v>
      </c>
      <c r="J500" t="s">
        <v>869</v>
      </c>
      <c r="K500" t="s">
        <v>158</v>
      </c>
      <c r="L500" t="s">
        <v>868</v>
      </c>
      <c r="M500" t="s">
        <v>159</v>
      </c>
      <c r="N500" t="s">
        <v>160</v>
      </c>
      <c r="O500" s="8">
        <f>SUMIF(order_details[OrderID],orders[[#This Row],[OrderID]],order_details[Total revenue])</f>
        <v>2311.6999999999998</v>
      </c>
      <c r="P500" s="8">
        <f>SUMIF(order_details[OrderID],orders[[#This Row],[OrderID]],order_details[Gross Profit])</f>
        <v>501.9</v>
      </c>
      <c r="Q500" s="8">
        <f>orders[[#This Row],[Total Gross Profit]]-orders[[#This Row],[Freight]]</f>
        <v>470.46999999999997</v>
      </c>
    </row>
    <row r="501" spans="1:17" x14ac:dyDescent="0.25">
      <c r="A501">
        <v>10747</v>
      </c>
      <c r="B501" t="s">
        <v>519</v>
      </c>
      <c r="C501">
        <v>6</v>
      </c>
      <c r="D501" s="1">
        <v>35053</v>
      </c>
      <c r="E501" s="1">
        <v>35081</v>
      </c>
      <c r="F501" s="1">
        <v>35060</v>
      </c>
      <c r="G501">
        <v>1</v>
      </c>
      <c r="H501" s="8">
        <v>117.33</v>
      </c>
      <c r="I501" t="s">
        <v>520</v>
      </c>
      <c r="J501" t="s">
        <v>522</v>
      </c>
      <c r="K501" t="s">
        <v>523</v>
      </c>
      <c r="L501" t="s">
        <v>868</v>
      </c>
      <c r="M501" t="s">
        <v>524</v>
      </c>
      <c r="N501" t="s">
        <v>209</v>
      </c>
      <c r="O501" s="8">
        <f>SUMIF(order_details[OrderID],orders[[#This Row],[OrderID]],order_details[Total revenue])</f>
        <v>1912.85</v>
      </c>
      <c r="P501" s="8">
        <f>SUMIF(order_details[OrderID],orders[[#This Row],[OrderID]],order_details[Gross Profit])</f>
        <v>399.44999999999993</v>
      </c>
      <c r="Q501" s="8">
        <f>orders[[#This Row],[Total Gross Profit]]-orders[[#This Row],[Freight]]</f>
        <v>282.11999999999995</v>
      </c>
    </row>
    <row r="502" spans="1:17" x14ac:dyDescent="0.25">
      <c r="A502">
        <v>10748</v>
      </c>
      <c r="B502" t="s">
        <v>606</v>
      </c>
      <c r="C502">
        <v>3</v>
      </c>
      <c r="D502" s="1">
        <v>35054</v>
      </c>
      <c r="E502" s="1">
        <v>35082</v>
      </c>
      <c r="F502" s="1">
        <v>35062</v>
      </c>
      <c r="G502">
        <v>1</v>
      </c>
      <c r="H502" s="8">
        <v>232.55</v>
      </c>
      <c r="I502" t="s">
        <v>607</v>
      </c>
      <c r="J502" t="s">
        <v>609</v>
      </c>
      <c r="K502" t="s">
        <v>610</v>
      </c>
      <c r="L502" t="s">
        <v>611</v>
      </c>
      <c r="M502" t="s">
        <v>612</v>
      </c>
      <c r="N502" t="s">
        <v>303</v>
      </c>
      <c r="O502" s="8">
        <f>SUMIF(order_details[OrderID],orders[[#This Row],[OrderID]],order_details[Total revenue])</f>
        <v>2196</v>
      </c>
      <c r="P502" s="8">
        <f>SUMIF(order_details[OrderID],orders[[#This Row],[OrderID]],order_details[Gross Profit])</f>
        <v>440</v>
      </c>
      <c r="Q502" s="8">
        <f>orders[[#This Row],[Total Gross Profit]]-orders[[#This Row],[Freight]]</f>
        <v>207.45</v>
      </c>
    </row>
    <row r="503" spans="1:17" x14ac:dyDescent="0.25">
      <c r="A503">
        <v>10749</v>
      </c>
      <c r="B503" t="s">
        <v>351</v>
      </c>
      <c r="C503">
        <v>4</v>
      </c>
      <c r="D503" s="1">
        <v>35054</v>
      </c>
      <c r="E503" s="1">
        <v>35082</v>
      </c>
      <c r="F503" s="1">
        <v>35083</v>
      </c>
      <c r="G503">
        <v>2</v>
      </c>
      <c r="H503" s="8">
        <v>61.53</v>
      </c>
      <c r="I503" t="s">
        <v>352</v>
      </c>
      <c r="J503" t="s">
        <v>354</v>
      </c>
      <c r="K503" t="s">
        <v>355</v>
      </c>
      <c r="L503" t="s">
        <v>356</v>
      </c>
      <c r="M503" t="s">
        <v>357</v>
      </c>
      <c r="N503" t="s">
        <v>72</v>
      </c>
      <c r="O503" s="8">
        <f>SUMIF(order_details[OrderID],orders[[#This Row],[OrderID]],order_details[Total revenue])</f>
        <v>1080</v>
      </c>
      <c r="P503" s="8">
        <f>SUMIF(order_details[OrderID],orders[[#This Row],[OrderID]],order_details[Gross Profit])</f>
        <v>216.00000000000003</v>
      </c>
      <c r="Q503" s="8">
        <f>orders[[#This Row],[Total Gross Profit]]-orders[[#This Row],[Freight]]</f>
        <v>154.47000000000003</v>
      </c>
    </row>
    <row r="504" spans="1:17" x14ac:dyDescent="0.25">
      <c r="A504">
        <v>10750</v>
      </c>
      <c r="B504" t="s">
        <v>729</v>
      </c>
      <c r="C504">
        <v>9</v>
      </c>
      <c r="D504" s="1">
        <v>35055</v>
      </c>
      <c r="E504" s="1">
        <v>35083</v>
      </c>
      <c r="F504" s="1">
        <v>35058</v>
      </c>
      <c r="G504">
        <v>1</v>
      </c>
      <c r="H504" s="8">
        <v>79.3</v>
      </c>
      <c r="I504" t="s">
        <v>730</v>
      </c>
      <c r="J504" t="s">
        <v>732</v>
      </c>
      <c r="K504" t="s">
        <v>733</v>
      </c>
      <c r="L504" t="s">
        <v>868</v>
      </c>
      <c r="M504" t="s">
        <v>734</v>
      </c>
      <c r="N504" t="s">
        <v>735</v>
      </c>
      <c r="O504" s="8">
        <f>SUMIF(order_details[OrderID],orders[[#This Row],[OrderID]],order_details[Total revenue])</f>
        <v>1590.5625</v>
      </c>
      <c r="P504" s="8">
        <f>SUMIF(order_details[OrderID],orders[[#This Row],[OrderID]],order_details[Gross Profit])</f>
        <v>93.562499999999972</v>
      </c>
      <c r="Q504" s="8">
        <f>orders[[#This Row],[Total Gross Profit]]-orders[[#This Row],[Freight]]</f>
        <v>14.262499999999974</v>
      </c>
    </row>
    <row r="505" spans="1:17" x14ac:dyDescent="0.25">
      <c r="A505">
        <v>10751</v>
      </c>
      <c r="B505" t="s">
        <v>583</v>
      </c>
      <c r="C505">
        <v>3</v>
      </c>
      <c r="D505" s="1">
        <v>35058</v>
      </c>
      <c r="E505" s="1">
        <v>35086</v>
      </c>
      <c r="F505" s="1">
        <v>35067</v>
      </c>
      <c r="G505">
        <v>3</v>
      </c>
      <c r="H505" s="8">
        <v>130.79</v>
      </c>
      <c r="I505" t="s">
        <v>584</v>
      </c>
      <c r="J505" t="s">
        <v>870</v>
      </c>
      <c r="K505" t="s">
        <v>587</v>
      </c>
      <c r="L505" t="s">
        <v>868</v>
      </c>
      <c r="M505" t="s">
        <v>871</v>
      </c>
      <c r="N505" t="s">
        <v>160</v>
      </c>
      <c r="O505" s="8">
        <f>SUMIF(order_details[OrderID],orders[[#This Row],[OrderID]],order_details[Total revenue])</f>
        <v>1631.4839999999999</v>
      </c>
      <c r="P505" s="8">
        <f>SUMIF(order_details[OrderID],orders[[#This Row],[OrderID]],order_details[Gross Profit])</f>
        <v>359.68400000000008</v>
      </c>
      <c r="Q505" s="8">
        <f>orders[[#This Row],[Total Gross Profit]]-orders[[#This Row],[Freight]]</f>
        <v>228.89400000000009</v>
      </c>
    </row>
    <row r="506" spans="1:17" x14ac:dyDescent="0.25">
      <c r="A506">
        <v>10752</v>
      </c>
      <c r="B506" t="s">
        <v>474</v>
      </c>
      <c r="C506">
        <v>2</v>
      </c>
      <c r="D506" s="1">
        <v>35058</v>
      </c>
      <c r="E506" s="1">
        <v>35086</v>
      </c>
      <c r="F506" s="1">
        <v>35062</v>
      </c>
      <c r="G506">
        <v>3</v>
      </c>
      <c r="H506" s="8">
        <v>1.39</v>
      </c>
      <c r="I506" t="s">
        <v>475</v>
      </c>
      <c r="J506" t="s">
        <v>477</v>
      </c>
      <c r="K506" t="s">
        <v>70</v>
      </c>
      <c r="L506" t="s">
        <v>868</v>
      </c>
      <c r="M506" t="s">
        <v>478</v>
      </c>
      <c r="N506" t="s">
        <v>72</v>
      </c>
      <c r="O506" s="8">
        <f>SUMIF(order_details[OrderID],orders[[#This Row],[OrderID]],order_details[Total revenue])</f>
        <v>252</v>
      </c>
      <c r="P506" s="8">
        <f>SUMIF(order_details[OrderID],orders[[#This Row],[OrderID]],order_details[Gross Profit])</f>
        <v>50.399999999999991</v>
      </c>
      <c r="Q506" s="8">
        <f>orders[[#This Row],[Total Gross Profit]]-orders[[#This Row],[Freight]]</f>
        <v>49.009999999999991</v>
      </c>
    </row>
    <row r="507" spans="1:17" x14ac:dyDescent="0.25">
      <c r="A507">
        <v>10753</v>
      </c>
      <c r="B507" t="s">
        <v>256</v>
      </c>
      <c r="C507">
        <v>3</v>
      </c>
      <c r="D507" s="1">
        <v>35059</v>
      </c>
      <c r="E507" s="1">
        <v>35087</v>
      </c>
      <c r="F507" s="1">
        <v>35061</v>
      </c>
      <c r="G507">
        <v>1</v>
      </c>
      <c r="H507" s="8">
        <v>7.7</v>
      </c>
      <c r="I507" t="s">
        <v>257</v>
      </c>
      <c r="J507" t="s">
        <v>259</v>
      </c>
      <c r="K507" t="s">
        <v>260</v>
      </c>
      <c r="L507" t="s">
        <v>868</v>
      </c>
      <c r="M507" t="s">
        <v>261</v>
      </c>
      <c r="N507" t="s">
        <v>262</v>
      </c>
      <c r="O507" s="8">
        <f>SUMIF(order_details[OrderID],orders[[#This Row],[OrderID]],order_details[Total revenue])</f>
        <v>88</v>
      </c>
      <c r="P507" s="8">
        <f>SUMIF(order_details[OrderID],orders[[#This Row],[OrderID]],order_details[Gross Profit])</f>
        <v>17.600000000000001</v>
      </c>
      <c r="Q507" s="8">
        <f>orders[[#This Row],[Total Gross Profit]]-orders[[#This Row],[Freight]]</f>
        <v>9.9000000000000021</v>
      </c>
    </row>
    <row r="508" spans="1:17" x14ac:dyDescent="0.25">
      <c r="A508">
        <v>10754</v>
      </c>
      <c r="B508" t="s">
        <v>441</v>
      </c>
      <c r="C508">
        <v>6</v>
      </c>
      <c r="D508" s="1">
        <v>35059</v>
      </c>
      <c r="E508" s="1">
        <v>35087</v>
      </c>
      <c r="F508" s="1">
        <v>35061</v>
      </c>
      <c r="G508">
        <v>3</v>
      </c>
      <c r="H508" s="8">
        <v>2.38</v>
      </c>
      <c r="I508" t="s">
        <v>442</v>
      </c>
      <c r="J508" t="s">
        <v>444</v>
      </c>
      <c r="K508" t="s">
        <v>445</v>
      </c>
      <c r="L508" t="s">
        <v>868</v>
      </c>
      <c r="M508" t="s">
        <v>446</v>
      </c>
      <c r="N508" t="s">
        <v>262</v>
      </c>
      <c r="O508" s="8">
        <f>SUMIF(order_details[OrderID],orders[[#This Row],[OrderID]],order_details[Total revenue])</f>
        <v>55.199999999999996</v>
      </c>
      <c r="P508" s="8">
        <f>SUMIF(order_details[OrderID],orders[[#This Row],[OrderID]],order_details[Gross Profit])</f>
        <v>11.099999999999998</v>
      </c>
      <c r="Q508" s="8">
        <f>orders[[#This Row],[Total Gross Profit]]-orders[[#This Row],[Freight]]</f>
        <v>8.7199999999999989</v>
      </c>
    </row>
    <row r="509" spans="1:17" x14ac:dyDescent="0.25">
      <c r="A509">
        <v>10755</v>
      </c>
      <c r="B509" t="s">
        <v>112</v>
      </c>
      <c r="C509">
        <v>4</v>
      </c>
      <c r="D509" s="1">
        <v>35060</v>
      </c>
      <c r="E509" s="1">
        <v>35088</v>
      </c>
      <c r="F509" s="1">
        <v>35062</v>
      </c>
      <c r="G509">
        <v>2</v>
      </c>
      <c r="H509" s="8">
        <v>16.71</v>
      </c>
      <c r="I509" t="s">
        <v>113</v>
      </c>
      <c r="J509" t="s">
        <v>115</v>
      </c>
      <c r="K509" t="s">
        <v>116</v>
      </c>
      <c r="L509" t="s">
        <v>868</v>
      </c>
      <c r="M509" t="s">
        <v>117</v>
      </c>
      <c r="N509" t="s">
        <v>100</v>
      </c>
      <c r="O509" s="8">
        <f>SUMIF(order_details[OrderID],orders[[#This Row],[OrderID]],order_details[Total revenue])</f>
        <v>1948.5</v>
      </c>
      <c r="P509" s="8">
        <f>SUMIF(order_details[OrderID],orders[[#This Row],[OrderID]],order_details[Gross Profit])</f>
        <v>-129.89999999999995</v>
      </c>
      <c r="Q509" s="8">
        <f>orders[[#This Row],[Total Gross Profit]]-orders[[#This Row],[Freight]]</f>
        <v>-146.60999999999996</v>
      </c>
    </row>
    <row r="510" spans="1:17" x14ac:dyDescent="0.25">
      <c r="A510">
        <v>10756</v>
      </c>
      <c r="B510" t="s">
        <v>637</v>
      </c>
      <c r="C510">
        <v>8</v>
      </c>
      <c r="D510" s="1">
        <v>35061</v>
      </c>
      <c r="E510" s="1">
        <v>35089</v>
      </c>
      <c r="F510" s="1">
        <v>35066</v>
      </c>
      <c r="G510">
        <v>2</v>
      </c>
      <c r="H510" s="8">
        <v>73.209999999999994</v>
      </c>
      <c r="I510" t="s">
        <v>638</v>
      </c>
      <c r="J510" t="s">
        <v>640</v>
      </c>
      <c r="K510" t="s">
        <v>641</v>
      </c>
      <c r="L510" t="s">
        <v>642</v>
      </c>
      <c r="M510" t="s">
        <v>643</v>
      </c>
      <c r="N510" t="s">
        <v>303</v>
      </c>
      <c r="O510" s="8">
        <f>SUMIF(order_details[OrderID],orders[[#This Row],[OrderID]],order_details[Total revenue])</f>
        <v>1990</v>
      </c>
      <c r="P510" s="8">
        <f>SUMIF(order_details[OrderID],orders[[#This Row],[OrderID]],order_details[Gross Profit])</f>
        <v>12.000000000000036</v>
      </c>
      <c r="Q510" s="8">
        <f>orders[[#This Row],[Total Gross Profit]]-orders[[#This Row],[Freight]]</f>
        <v>-61.209999999999958</v>
      </c>
    </row>
    <row r="511" spans="1:17" x14ac:dyDescent="0.25">
      <c r="A511">
        <v>10757</v>
      </c>
      <c r="B511" t="s">
        <v>606</v>
      </c>
      <c r="C511">
        <v>6</v>
      </c>
      <c r="D511" s="1">
        <v>35061</v>
      </c>
      <c r="E511" s="1">
        <v>35089</v>
      </c>
      <c r="F511" s="1">
        <v>35079</v>
      </c>
      <c r="G511">
        <v>1</v>
      </c>
      <c r="H511" s="8">
        <v>8.19</v>
      </c>
      <c r="I511" t="s">
        <v>607</v>
      </c>
      <c r="J511" t="s">
        <v>609</v>
      </c>
      <c r="K511" t="s">
        <v>610</v>
      </c>
      <c r="L511" t="s">
        <v>611</v>
      </c>
      <c r="M511" t="s">
        <v>612</v>
      </c>
      <c r="N511" t="s">
        <v>303</v>
      </c>
      <c r="O511" s="8">
        <f>SUMIF(order_details[OrderID],orders[[#This Row],[OrderID]],order_details[Total revenue])</f>
        <v>3082</v>
      </c>
      <c r="P511" s="8">
        <f>SUMIF(order_details[OrderID],orders[[#This Row],[OrderID]],order_details[Gross Profit])</f>
        <v>659.59999999999991</v>
      </c>
      <c r="Q511" s="8">
        <f>orders[[#This Row],[Total Gross Profit]]-orders[[#This Row],[Freight]]</f>
        <v>651.40999999999985</v>
      </c>
    </row>
    <row r="512" spans="1:17" x14ac:dyDescent="0.25">
      <c r="A512">
        <v>10758</v>
      </c>
      <c r="B512" t="s">
        <v>583</v>
      </c>
      <c r="C512">
        <v>3</v>
      </c>
      <c r="D512" s="1">
        <v>35062</v>
      </c>
      <c r="E512" s="1">
        <v>35090</v>
      </c>
      <c r="F512" s="1">
        <v>35068</v>
      </c>
      <c r="G512">
        <v>3</v>
      </c>
      <c r="H512" s="8">
        <v>138.16999999999999</v>
      </c>
      <c r="I512" t="s">
        <v>584</v>
      </c>
      <c r="J512" t="s">
        <v>870</v>
      </c>
      <c r="K512" t="s">
        <v>587</v>
      </c>
      <c r="L512" t="s">
        <v>868</v>
      </c>
      <c r="M512" t="s">
        <v>871</v>
      </c>
      <c r="N512" t="s">
        <v>160</v>
      </c>
      <c r="O512" s="8">
        <f>SUMIF(order_details[OrderID],orders[[#This Row],[OrderID]],order_details[Total revenue])</f>
        <v>1644.6</v>
      </c>
      <c r="P512" s="8">
        <f>SUMIF(order_details[OrderID],orders[[#This Row],[OrderID]],order_details[Gross Profit])</f>
        <v>426.60000000000008</v>
      </c>
      <c r="Q512" s="8">
        <f>orders[[#This Row],[Total Gross Profit]]-orders[[#This Row],[Freight]]</f>
        <v>288.43000000000006</v>
      </c>
    </row>
    <row r="513" spans="1:17" x14ac:dyDescent="0.25">
      <c r="A513">
        <v>10759</v>
      </c>
      <c r="B513" t="s">
        <v>50</v>
      </c>
      <c r="C513">
        <v>3</v>
      </c>
      <c r="D513" s="1">
        <v>35062</v>
      </c>
      <c r="E513" s="1">
        <v>35090</v>
      </c>
      <c r="F513" s="1">
        <v>35076</v>
      </c>
      <c r="G513">
        <v>3</v>
      </c>
      <c r="H513" s="8">
        <v>11.99</v>
      </c>
      <c r="I513" t="s">
        <v>51</v>
      </c>
      <c r="J513" t="s">
        <v>54</v>
      </c>
      <c r="K513" t="s">
        <v>55</v>
      </c>
      <c r="L513" t="s">
        <v>868</v>
      </c>
      <c r="M513" t="s">
        <v>56</v>
      </c>
      <c r="N513" t="s">
        <v>57</v>
      </c>
      <c r="O513" s="8">
        <f>SUMIF(order_details[OrderID],orders[[#This Row],[OrderID]],order_details[Total revenue])</f>
        <v>320</v>
      </c>
      <c r="P513" s="8">
        <f>SUMIF(order_details[OrderID],orders[[#This Row],[OrderID]],order_details[Gross Profit])</f>
        <v>63.999999999999986</v>
      </c>
      <c r="Q513" s="8">
        <f>orders[[#This Row],[Total Gross Profit]]-orders[[#This Row],[Freight]]</f>
        <v>52.009999999999984</v>
      </c>
    </row>
    <row r="514" spans="1:17" x14ac:dyDescent="0.25">
      <c r="A514">
        <v>10760</v>
      </c>
      <c r="B514" t="s">
        <v>449</v>
      </c>
      <c r="C514">
        <v>4</v>
      </c>
      <c r="D514" s="1">
        <v>35065</v>
      </c>
      <c r="E514" s="1">
        <v>35093</v>
      </c>
      <c r="F514" s="1">
        <v>35074</v>
      </c>
      <c r="G514">
        <v>1</v>
      </c>
      <c r="H514" s="8">
        <v>155.63999999999999</v>
      </c>
      <c r="I514" t="s">
        <v>450</v>
      </c>
      <c r="J514" t="s">
        <v>452</v>
      </c>
      <c r="K514" t="s">
        <v>453</v>
      </c>
      <c r="L514" t="s">
        <v>868</v>
      </c>
      <c r="M514" t="s">
        <v>454</v>
      </c>
      <c r="N514" t="s">
        <v>455</v>
      </c>
      <c r="O514" s="8">
        <f>SUMIF(order_details[OrderID],orders[[#This Row],[OrderID]],order_details[Total revenue])</f>
        <v>2917</v>
      </c>
      <c r="P514" s="8">
        <f>SUMIF(order_details[OrderID],orders[[#This Row],[OrderID]],order_details[Gross Profit])</f>
        <v>291.39999999999998</v>
      </c>
      <c r="Q514" s="8">
        <f>orders[[#This Row],[Total Gross Profit]]-orders[[#This Row],[Freight]]</f>
        <v>135.76</v>
      </c>
    </row>
    <row r="515" spans="1:17" x14ac:dyDescent="0.25">
      <c r="A515">
        <v>10761</v>
      </c>
      <c r="B515" t="s">
        <v>559</v>
      </c>
      <c r="C515">
        <v>5</v>
      </c>
      <c r="D515" s="1">
        <v>35066</v>
      </c>
      <c r="E515" s="1">
        <v>35094</v>
      </c>
      <c r="F515" s="1">
        <v>35072</v>
      </c>
      <c r="G515">
        <v>2</v>
      </c>
      <c r="H515" s="8">
        <v>18.66</v>
      </c>
      <c r="I515" t="s">
        <v>560</v>
      </c>
      <c r="J515" t="s">
        <v>563</v>
      </c>
      <c r="K515" t="s">
        <v>564</v>
      </c>
      <c r="L515" t="s">
        <v>565</v>
      </c>
      <c r="M515" t="s">
        <v>566</v>
      </c>
      <c r="N515" t="s">
        <v>303</v>
      </c>
      <c r="O515" s="8">
        <f>SUMIF(order_details[OrderID],orders[[#This Row],[OrderID]],order_details[Total revenue])</f>
        <v>507</v>
      </c>
      <c r="P515" s="8">
        <f>SUMIF(order_details[OrderID],orders[[#This Row],[OrderID]],order_details[Gross Profit])</f>
        <v>52.399999999999977</v>
      </c>
      <c r="Q515" s="8">
        <f>orders[[#This Row],[Total Gross Profit]]-orders[[#This Row],[Freight]]</f>
        <v>33.739999999999981</v>
      </c>
    </row>
    <row r="516" spans="1:17" x14ac:dyDescent="0.25">
      <c r="A516">
        <v>10762</v>
      </c>
      <c r="B516" t="s">
        <v>235</v>
      </c>
      <c r="C516">
        <v>3</v>
      </c>
      <c r="D516" s="1">
        <v>35066</v>
      </c>
      <c r="E516" s="1">
        <v>35094</v>
      </c>
      <c r="F516" s="1">
        <v>35073</v>
      </c>
      <c r="G516">
        <v>1</v>
      </c>
      <c r="H516" s="8">
        <v>328.74</v>
      </c>
      <c r="I516" t="s">
        <v>236</v>
      </c>
      <c r="J516" t="s">
        <v>238</v>
      </c>
      <c r="K516" t="s">
        <v>239</v>
      </c>
      <c r="L516" t="s">
        <v>868</v>
      </c>
      <c r="M516" t="s">
        <v>240</v>
      </c>
      <c r="N516" t="s">
        <v>82</v>
      </c>
      <c r="O516" s="8">
        <f>SUMIF(order_details[OrderID],orders[[#This Row],[OrderID]],order_details[Total revenue])</f>
        <v>4337</v>
      </c>
      <c r="P516" s="8">
        <f>SUMIF(order_details[OrderID],orders[[#This Row],[OrderID]],order_details[Gross Profit])</f>
        <v>867.4000000000002</v>
      </c>
      <c r="Q516" s="8">
        <f>orders[[#This Row],[Total Gross Profit]]-orders[[#This Row],[Freight]]</f>
        <v>538.6600000000002</v>
      </c>
    </row>
    <row r="517" spans="1:17" x14ac:dyDescent="0.25">
      <c r="A517">
        <v>10763</v>
      </c>
      <c r="B517" t="s">
        <v>226</v>
      </c>
      <c r="C517">
        <v>3</v>
      </c>
      <c r="D517" s="1">
        <v>35067</v>
      </c>
      <c r="E517" s="1">
        <v>35095</v>
      </c>
      <c r="F517" s="1">
        <v>35072</v>
      </c>
      <c r="G517">
        <v>3</v>
      </c>
      <c r="H517" s="8">
        <v>37.35</v>
      </c>
      <c r="I517" t="s">
        <v>227</v>
      </c>
      <c r="J517" t="s">
        <v>230</v>
      </c>
      <c r="K517" t="s">
        <v>231</v>
      </c>
      <c r="L517" t="s">
        <v>868</v>
      </c>
      <c r="M517" t="s">
        <v>232</v>
      </c>
      <c r="N517" t="s">
        <v>100</v>
      </c>
      <c r="O517" s="8">
        <f>SUMIF(order_details[OrderID],orders[[#This Row],[OrderID]],order_details[Total revenue])</f>
        <v>616</v>
      </c>
      <c r="P517" s="8">
        <f>SUMIF(order_details[OrderID],orders[[#This Row],[OrderID]],order_details[Gross Profit])</f>
        <v>165.2</v>
      </c>
      <c r="Q517" s="8">
        <f>orders[[#This Row],[Total Gross Profit]]-orders[[#This Row],[Freight]]</f>
        <v>127.85</v>
      </c>
    </row>
    <row r="518" spans="1:17" x14ac:dyDescent="0.25">
      <c r="A518">
        <v>10764</v>
      </c>
      <c r="B518" t="s">
        <v>202</v>
      </c>
      <c r="C518">
        <v>6</v>
      </c>
      <c r="D518" s="1">
        <v>35067</v>
      </c>
      <c r="E518" s="1">
        <v>35095</v>
      </c>
      <c r="F518" s="1">
        <v>35072</v>
      </c>
      <c r="G518">
        <v>3</v>
      </c>
      <c r="H518" s="8">
        <v>145.44999999999999</v>
      </c>
      <c r="I518" t="s">
        <v>203</v>
      </c>
      <c r="J518" t="s">
        <v>206</v>
      </c>
      <c r="K518" t="s">
        <v>207</v>
      </c>
      <c r="L518" t="s">
        <v>868</v>
      </c>
      <c r="M518" t="s">
        <v>208</v>
      </c>
      <c r="N518" t="s">
        <v>209</v>
      </c>
      <c r="O518" s="8">
        <f>SUMIF(order_details[OrderID],orders[[#This Row],[OrderID]],order_details[Total revenue])</f>
        <v>2286</v>
      </c>
      <c r="P518" s="8">
        <f>SUMIF(order_details[OrderID],orders[[#This Row],[OrderID]],order_details[Gross Profit])</f>
        <v>253.99999999999986</v>
      </c>
      <c r="Q518" s="8">
        <f>orders[[#This Row],[Total Gross Profit]]-orders[[#This Row],[Freight]]</f>
        <v>108.54999999999987</v>
      </c>
    </row>
    <row r="519" spans="1:17" x14ac:dyDescent="0.25">
      <c r="A519">
        <v>10765</v>
      </c>
      <c r="B519" t="s">
        <v>546</v>
      </c>
      <c r="C519">
        <v>3</v>
      </c>
      <c r="D519" s="1">
        <v>35068</v>
      </c>
      <c r="E519" s="1">
        <v>35096</v>
      </c>
      <c r="F519" s="1">
        <v>35073</v>
      </c>
      <c r="G519">
        <v>3</v>
      </c>
      <c r="H519" s="8">
        <v>42.74</v>
      </c>
      <c r="I519" t="s">
        <v>547</v>
      </c>
      <c r="J519" t="s">
        <v>549</v>
      </c>
      <c r="K519" t="s">
        <v>550</v>
      </c>
      <c r="L519" t="s">
        <v>868</v>
      </c>
      <c r="M519" t="s">
        <v>551</v>
      </c>
      <c r="N519" t="s">
        <v>47</v>
      </c>
      <c r="O519" s="8">
        <f>SUMIF(order_details[OrderID],orders[[#This Row],[OrderID]],order_details[Total revenue])</f>
        <v>1515.6000000000001</v>
      </c>
      <c r="P519" s="8">
        <f>SUMIF(order_details[OrderID],orders[[#This Row],[OrderID]],order_details[Gross Profit])</f>
        <v>731.59999999999991</v>
      </c>
      <c r="Q519" s="8">
        <f>orders[[#This Row],[Total Gross Profit]]-orders[[#This Row],[Freight]]</f>
        <v>688.8599999999999</v>
      </c>
    </row>
    <row r="520" spans="1:17" x14ac:dyDescent="0.25">
      <c r="A520">
        <v>10766</v>
      </c>
      <c r="B520" t="s">
        <v>496</v>
      </c>
      <c r="C520">
        <v>4</v>
      </c>
      <c r="D520" s="1">
        <v>35069</v>
      </c>
      <c r="E520" s="1">
        <v>35097</v>
      </c>
      <c r="F520" s="1">
        <v>35073</v>
      </c>
      <c r="G520">
        <v>1</v>
      </c>
      <c r="H520" s="8">
        <v>157.55000000000001</v>
      </c>
      <c r="I520" t="s">
        <v>497</v>
      </c>
      <c r="J520" t="s">
        <v>499</v>
      </c>
      <c r="K520" t="s">
        <v>500</v>
      </c>
      <c r="L520" t="s">
        <v>868</v>
      </c>
      <c r="M520" t="s">
        <v>501</v>
      </c>
      <c r="N520" t="s">
        <v>47</v>
      </c>
      <c r="O520" s="8">
        <f>SUMIF(order_details[OrderID],orders[[#This Row],[OrderID]],order_details[Total revenue])</f>
        <v>2310</v>
      </c>
      <c r="P520" s="8">
        <f>SUMIF(order_details[OrderID],orders[[#This Row],[OrderID]],order_details[Gross Profit])</f>
        <v>710</v>
      </c>
      <c r="Q520" s="8">
        <f>orders[[#This Row],[Total Gross Profit]]-orders[[#This Row],[Freight]]</f>
        <v>552.45000000000005</v>
      </c>
    </row>
    <row r="521" spans="1:17" x14ac:dyDescent="0.25">
      <c r="A521">
        <v>10767</v>
      </c>
      <c r="B521" t="s">
        <v>646</v>
      </c>
      <c r="C521">
        <v>4</v>
      </c>
      <c r="D521" s="1">
        <v>35069</v>
      </c>
      <c r="E521" s="1">
        <v>35097</v>
      </c>
      <c r="F521" s="1">
        <v>35079</v>
      </c>
      <c r="G521">
        <v>3</v>
      </c>
      <c r="H521" s="8">
        <v>1.59</v>
      </c>
      <c r="I521" t="s">
        <v>647</v>
      </c>
      <c r="J521" t="s">
        <v>649</v>
      </c>
      <c r="K521" t="s">
        <v>650</v>
      </c>
      <c r="L521" t="s">
        <v>868</v>
      </c>
      <c r="M521" t="s">
        <v>651</v>
      </c>
      <c r="N521" t="s">
        <v>455</v>
      </c>
      <c r="O521" s="8">
        <f>SUMIF(order_details[OrderID],orders[[#This Row],[OrderID]],order_details[Total revenue])</f>
        <v>28</v>
      </c>
      <c r="P521" s="8">
        <f>SUMIF(order_details[OrderID],orders[[#This Row],[OrderID]],order_details[Gross Profit])</f>
        <v>8.3999999999999986</v>
      </c>
      <c r="Q521" s="8">
        <f>orders[[#This Row],[Total Gross Profit]]-orders[[#This Row],[Freight]]</f>
        <v>6.8099999999999987</v>
      </c>
    </row>
    <row r="522" spans="1:17" x14ac:dyDescent="0.25">
      <c r="A522">
        <v>10768</v>
      </c>
      <c r="B522" t="s">
        <v>66</v>
      </c>
      <c r="C522">
        <v>3</v>
      </c>
      <c r="D522" s="1">
        <v>35072</v>
      </c>
      <c r="E522" s="1">
        <v>35100</v>
      </c>
      <c r="F522" s="1">
        <v>35079</v>
      </c>
      <c r="G522">
        <v>2</v>
      </c>
      <c r="H522" s="8">
        <v>146.32</v>
      </c>
      <c r="I522" t="s">
        <v>67</v>
      </c>
      <c r="J522" t="s">
        <v>874</v>
      </c>
      <c r="K522" t="s">
        <v>875</v>
      </c>
      <c r="L522" t="s">
        <v>876</v>
      </c>
      <c r="M522" t="s">
        <v>877</v>
      </c>
      <c r="N522" t="s">
        <v>72</v>
      </c>
      <c r="O522" s="8">
        <f>SUMIF(order_details[OrderID],orders[[#This Row],[OrderID]],order_details[Total revenue])</f>
        <v>1477</v>
      </c>
      <c r="P522" s="8">
        <f>SUMIF(order_details[OrderID],orders[[#This Row],[OrderID]],order_details[Gross Profit])</f>
        <v>423.40000000000003</v>
      </c>
      <c r="Q522" s="8">
        <f>orders[[#This Row],[Total Gross Profit]]-orders[[#This Row],[Freight]]</f>
        <v>277.08000000000004</v>
      </c>
    </row>
    <row r="523" spans="1:17" x14ac:dyDescent="0.25">
      <c r="A523">
        <v>10769</v>
      </c>
      <c r="B523" t="s">
        <v>697</v>
      </c>
      <c r="C523">
        <v>3</v>
      </c>
      <c r="D523" s="1">
        <v>35072</v>
      </c>
      <c r="E523" s="1">
        <v>35100</v>
      </c>
      <c r="F523" s="1">
        <v>35076</v>
      </c>
      <c r="G523">
        <v>1</v>
      </c>
      <c r="H523" s="8">
        <v>65.06</v>
      </c>
      <c r="I523" t="s">
        <v>698</v>
      </c>
      <c r="J523" t="s">
        <v>700</v>
      </c>
      <c r="K523" t="s">
        <v>701</v>
      </c>
      <c r="L523" t="s">
        <v>868</v>
      </c>
      <c r="M523" t="s">
        <v>702</v>
      </c>
      <c r="N523" t="s">
        <v>627</v>
      </c>
      <c r="O523" s="8">
        <f>SUMIF(order_details[OrderID],orders[[#This Row],[OrderID]],order_details[Total revenue])</f>
        <v>1684.2750000000001</v>
      </c>
      <c r="P523" s="8">
        <f>SUMIF(order_details[OrderID],orders[[#This Row],[OrderID]],order_details[Gross Profit])</f>
        <v>322.27499999999998</v>
      </c>
      <c r="Q523" s="8">
        <f>orders[[#This Row],[Total Gross Profit]]-orders[[#This Row],[Freight]]</f>
        <v>257.21499999999997</v>
      </c>
    </row>
    <row r="524" spans="1:17" x14ac:dyDescent="0.25">
      <c r="A524">
        <v>10770</v>
      </c>
      <c r="B524" t="s">
        <v>315</v>
      </c>
      <c r="C524">
        <v>8</v>
      </c>
      <c r="D524" s="1">
        <v>35073</v>
      </c>
      <c r="E524" s="1">
        <v>35101</v>
      </c>
      <c r="F524" s="1">
        <v>35081</v>
      </c>
      <c r="G524">
        <v>3</v>
      </c>
      <c r="H524" s="8">
        <v>5.32</v>
      </c>
      <c r="I524" t="s">
        <v>316</v>
      </c>
      <c r="J524" t="s">
        <v>318</v>
      </c>
      <c r="K524" t="s">
        <v>319</v>
      </c>
      <c r="L524" t="s">
        <v>320</v>
      </c>
      <c r="M524" t="s">
        <v>321</v>
      </c>
      <c r="N524" t="s">
        <v>170</v>
      </c>
      <c r="O524" s="8">
        <f>SUMIF(order_details[OrderID],orders[[#This Row],[OrderID]],order_details[Total revenue])</f>
        <v>236.25</v>
      </c>
      <c r="P524" s="8">
        <f>SUMIF(order_details[OrderID],orders[[#This Row],[OrderID]],order_details[Gross Profit])</f>
        <v>89.249999999999986</v>
      </c>
      <c r="Q524" s="8">
        <f>orders[[#This Row],[Total Gross Profit]]-orders[[#This Row],[Freight]]</f>
        <v>83.929999999999978</v>
      </c>
    </row>
    <row r="525" spans="1:17" x14ac:dyDescent="0.25">
      <c r="A525">
        <v>10771</v>
      </c>
      <c r="B525" t="s">
        <v>202</v>
      </c>
      <c r="C525">
        <v>9</v>
      </c>
      <c r="D525" s="1">
        <v>35074</v>
      </c>
      <c r="E525" s="1">
        <v>35102</v>
      </c>
      <c r="F525" s="1">
        <v>35097</v>
      </c>
      <c r="G525">
        <v>2</v>
      </c>
      <c r="H525" s="8">
        <v>11.19</v>
      </c>
      <c r="I525" t="s">
        <v>203</v>
      </c>
      <c r="J525" t="s">
        <v>206</v>
      </c>
      <c r="K525" t="s">
        <v>207</v>
      </c>
      <c r="L525" t="s">
        <v>868</v>
      </c>
      <c r="M525" t="s">
        <v>208</v>
      </c>
      <c r="N525" t="s">
        <v>209</v>
      </c>
      <c r="O525" s="8">
        <f>SUMIF(order_details[OrderID],orders[[#This Row],[OrderID]],order_details[Total revenue])</f>
        <v>344</v>
      </c>
      <c r="P525" s="8">
        <f>SUMIF(order_details[OrderID],orders[[#This Row],[OrderID]],order_details[Gross Profit])</f>
        <v>68.800000000000011</v>
      </c>
      <c r="Q525" s="8">
        <f>orders[[#This Row],[Total Gross Profit]]-orders[[#This Row],[Freight]]</f>
        <v>57.610000000000014</v>
      </c>
    </row>
    <row r="526" spans="1:17" x14ac:dyDescent="0.25">
      <c r="A526">
        <v>10772</v>
      </c>
      <c r="B526" t="s">
        <v>399</v>
      </c>
      <c r="C526">
        <v>3</v>
      </c>
      <c r="D526" s="1">
        <v>35074</v>
      </c>
      <c r="E526" s="1">
        <v>35102</v>
      </c>
      <c r="F526" s="1">
        <v>35083</v>
      </c>
      <c r="G526">
        <v>2</v>
      </c>
      <c r="H526" s="8">
        <v>91.28</v>
      </c>
      <c r="I526" t="s">
        <v>400</v>
      </c>
      <c r="J526" t="s">
        <v>402</v>
      </c>
      <c r="K526" t="s">
        <v>403</v>
      </c>
      <c r="L526" t="s">
        <v>868</v>
      </c>
      <c r="M526" t="s">
        <v>404</v>
      </c>
      <c r="N526" t="s">
        <v>47</v>
      </c>
      <c r="O526" s="8">
        <f>SUMIF(order_details[OrderID],orders[[#This Row],[OrderID]],order_details[Total revenue])</f>
        <v>3603.2200000000003</v>
      </c>
      <c r="P526" s="8">
        <f>SUMIF(order_details[OrderID],orders[[#This Row],[OrderID]],order_details[Gross Profit])</f>
        <v>721.22000000000014</v>
      </c>
      <c r="Q526" s="8">
        <f>orders[[#This Row],[Total Gross Profit]]-orders[[#This Row],[Freight]]</f>
        <v>629.94000000000017</v>
      </c>
    </row>
    <row r="527" spans="1:17" x14ac:dyDescent="0.25">
      <c r="A527">
        <v>10773</v>
      </c>
      <c r="B527" t="s">
        <v>202</v>
      </c>
      <c r="C527">
        <v>1</v>
      </c>
      <c r="D527" s="1">
        <v>35075</v>
      </c>
      <c r="E527" s="1">
        <v>35103</v>
      </c>
      <c r="F527" s="1">
        <v>35080</v>
      </c>
      <c r="G527">
        <v>3</v>
      </c>
      <c r="H527" s="8">
        <v>96.43</v>
      </c>
      <c r="I527" t="s">
        <v>203</v>
      </c>
      <c r="J527" t="s">
        <v>206</v>
      </c>
      <c r="K527" t="s">
        <v>207</v>
      </c>
      <c r="L527" t="s">
        <v>868</v>
      </c>
      <c r="M527" t="s">
        <v>208</v>
      </c>
      <c r="N527" t="s">
        <v>209</v>
      </c>
      <c r="O527" s="8">
        <f>SUMIF(order_details[OrderID],orders[[#This Row],[OrderID]],order_details[Total revenue])</f>
        <v>2030.4</v>
      </c>
      <c r="P527" s="8">
        <f>SUMIF(order_details[OrderID],orders[[#This Row],[OrderID]],order_details[Gross Profit])</f>
        <v>397.40000000000003</v>
      </c>
      <c r="Q527" s="8">
        <f>orders[[#This Row],[Total Gross Profit]]-orders[[#This Row],[Freight]]</f>
        <v>300.97000000000003</v>
      </c>
    </row>
    <row r="528" spans="1:17" x14ac:dyDescent="0.25">
      <c r="A528">
        <v>10774</v>
      </c>
      <c r="B528" t="s">
        <v>235</v>
      </c>
      <c r="C528">
        <v>4</v>
      </c>
      <c r="D528" s="1">
        <v>35075</v>
      </c>
      <c r="E528" s="1">
        <v>35089</v>
      </c>
      <c r="F528" s="1">
        <v>35076</v>
      </c>
      <c r="G528">
        <v>1</v>
      </c>
      <c r="H528" s="8">
        <v>48.2</v>
      </c>
      <c r="I528" t="s">
        <v>236</v>
      </c>
      <c r="J528" t="s">
        <v>238</v>
      </c>
      <c r="K528" t="s">
        <v>239</v>
      </c>
      <c r="L528" t="s">
        <v>868</v>
      </c>
      <c r="M528" t="s">
        <v>240</v>
      </c>
      <c r="N528" t="s">
        <v>82</v>
      </c>
      <c r="O528" s="8">
        <f>SUMIF(order_details[OrderID],orders[[#This Row],[OrderID]],order_details[Total revenue])</f>
        <v>868.75</v>
      </c>
      <c r="P528" s="8">
        <f>SUMIF(order_details[OrderID],orders[[#This Row],[OrderID]],order_details[Gross Profit])</f>
        <v>172.75000000000003</v>
      </c>
      <c r="Q528" s="8">
        <f>orders[[#This Row],[Total Gross Profit]]-orders[[#This Row],[Freight]]</f>
        <v>124.55000000000003</v>
      </c>
    </row>
    <row r="529" spans="1:17" x14ac:dyDescent="0.25">
      <c r="A529">
        <v>10775</v>
      </c>
      <c r="B529" t="s">
        <v>660</v>
      </c>
      <c r="C529">
        <v>7</v>
      </c>
      <c r="D529" s="1">
        <v>35076</v>
      </c>
      <c r="E529" s="1">
        <v>35104</v>
      </c>
      <c r="F529" s="1">
        <v>35090</v>
      </c>
      <c r="G529">
        <v>1</v>
      </c>
      <c r="H529" s="8">
        <v>20.25</v>
      </c>
      <c r="I529" t="s">
        <v>661</v>
      </c>
      <c r="J529" t="s">
        <v>663</v>
      </c>
      <c r="K529" t="s">
        <v>664</v>
      </c>
      <c r="L529" t="s">
        <v>665</v>
      </c>
      <c r="M529" t="s">
        <v>666</v>
      </c>
      <c r="N529" t="s">
        <v>303</v>
      </c>
      <c r="O529" s="8">
        <f>SUMIF(order_details[OrderID],orders[[#This Row],[OrderID]],order_details[Total revenue])</f>
        <v>228</v>
      </c>
      <c r="P529" s="8">
        <f>SUMIF(order_details[OrderID],orders[[#This Row],[OrderID]],order_details[Gross Profit])</f>
        <v>49.8</v>
      </c>
      <c r="Q529" s="8">
        <f>orders[[#This Row],[Total Gross Profit]]-orders[[#This Row],[Freight]]</f>
        <v>29.549999999999997</v>
      </c>
    </row>
    <row r="530" spans="1:17" x14ac:dyDescent="0.25">
      <c r="A530">
        <v>10776</v>
      </c>
      <c r="B530" t="s">
        <v>202</v>
      </c>
      <c r="C530">
        <v>1</v>
      </c>
      <c r="D530" s="1">
        <v>35079</v>
      </c>
      <c r="E530" s="1">
        <v>35107</v>
      </c>
      <c r="F530" s="1">
        <v>35082</v>
      </c>
      <c r="G530">
        <v>3</v>
      </c>
      <c r="H530" s="8">
        <v>351.53</v>
      </c>
      <c r="I530" t="s">
        <v>203</v>
      </c>
      <c r="J530" t="s">
        <v>206</v>
      </c>
      <c r="K530" t="s">
        <v>207</v>
      </c>
      <c r="L530" t="s">
        <v>868</v>
      </c>
      <c r="M530" t="s">
        <v>208</v>
      </c>
      <c r="N530" t="s">
        <v>209</v>
      </c>
      <c r="O530" s="8">
        <f>SUMIF(order_details[OrderID],orders[[#This Row],[OrderID]],order_details[Total revenue])</f>
        <v>6635.2749999999996</v>
      </c>
      <c r="P530" s="8">
        <f>SUMIF(order_details[OrderID],orders[[#This Row],[OrderID]],order_details[Gross Profit])</f>
        <v>1096.4749999999995</v>
      </c>
      <c r="Q530" s="8">
        <f>orders[[#This Row],[Total Gross Profit]]-orders[[#This Row],[Freight]]</f>
        <v>744.94499999999948</v>
      </c>
    </row>
    <row r="531" spans="1:17" x14ac:dyDescent="0.25">
      <c r="A531">
        <v>10777</v>
      </c>
      <c r="B531" t="s">
        <v>289</v>
      </c>
      <c r="C531">
        <v>7</v>
      </c>
      <c r="D531" s="1">
        <v>35079</v>
      </c>
      <c r="E531" s="1">
        <v>35093</v>
      </c>
      <c r="F531" s="1">
        <v>35116</v>
      </c>
      <c r="G531">
        <v>2</v>
      </c>
      <c r="H531" s="8">
        <v>3.01</v>
      </c>
      <c r="I531" t="s">
        <v>290</v>
      </c>
      <c r="J531" t="s">
        <v>292</v>
      </c>
      <c r="K531" t="s">
        <v>293</v>
      </c>
      <c r="L531" t="s">
        <v>168</v>
      </c>
      <c r="M531" t="s">
        <v>294</v>
      </c>
      <c r="N531" t="s">
        <v>170</v>
      </c>
      <c r="O531" s="8">
        <f>SUMIF(order_details[OrderID],orders[[#This Row],[OrderID]],order_details[Total revenue])</f>
        <v>224</v>
      </c>
      <c r="P531" s="8">
        <f>SUMIF(order_details[OrderID],orders[[#This Row],[OrderID]],order_details[Gross Profit])</f>
        <v>28.000000000000007</v>
      </c>
      <c r="Q531" s="8">
        <f>orders[[#This Row],[Total Gross Profit]]-orders[[#This Row],[Freight]]</f>
        <v>24.990000000000009</v>
      </c>
    </row>
    <row r="532" spans="1:17" x14ac:dyDescent="0.25">
      <c r="A532">
        <v>10778</v>
      </c>
      <c r="B532" t="s">
        <v>75</v>
      </c>
      <c r="C532">
        <v>3</v>
      </c>
      <c r="D532" s="1">
        <v>35080</v>
      </c>
      <c r="E532" s="1">
        <v>35108</v>
      </c>
      <c r="F532" s="1">
        <v>35088</v>
      </c>
      <c r="G532">
        <v>1</v>
      </c>
      <c r="H532" s="8">
        <v>6.79</v>
      </c>
      <c r="I532" t="s">
        <v>76</v>
      </c>
      <c r="J532" t="s">
        <v>79</v>
      </c>
      <c r="K532" t="s">
        <v>80</v>
      </c>
      <c r="L532" t="s">
        <v>868</v>
      </c>
      <c r="M532" t="s">
        <v>81</v>
      </c>
      <c r="N532" t="s">
        <v>82</v>
      </c>
      <c r="O532" s="8">
        <f>SUMIF(order_details[OrderID],orders[[#This Row],[OrderID]],order_details[Total revenue])</f>
        <v>96.5</v>
      </c>
      <c r="P532" s="8">
        <f>SUMIF(order_details[OrderID],orders[[#This Row],[OrderID]],order_details[Gross Profit])</f>
        <v>19.5</v>
      </c>
      <c r="Q532" s="8">
        <f>orders[[#This Row],[Total Gross Profit]]-orders[[#This Row],[Freight]]</f>
        <v>12.71</v>
      </c>
    </row>
    <row r="533" spans="1:17" x14ac:dyDescent="0.25">
      <c r="A533">
        <v>10779</v>
      </c>
      <c r="B533" t="s">
        <v>467</v>
      </c>
      <c r="C533">
        <v>3</v>
      </c>
      <c r="D533" s="1">
        <v>35080</v>
      </c>
      <c r="E533" s="1">
        <v>35108</v>
      </c>
      <c r="F533" s="1">
        <v>35109</v>
      </c>
      <c r="G533">
        <v>2</v>
      </c>
      <c r="H533" s="8">
        <v>58.13</v>
      </c>
      <c r="I533" t="s">
        <v>468</v>
      </c>
      <c r="J533" t="s">
        <v>470</v>
      </c>
      <c r="K533" t="s">
        <v>471</v>
      </c>
      <c r="L533" t="s">
        <v>868</v>
      </c>
      <c r="M533" t="s">
        <v>472</v>
      </c>
      <c r="N533" t="s">
        <v>47</v>
      </c>
      <c r="O533" s="8">
        <f>SUMIF(order_details[OrderID],orders[[#This Row],[OrderID]],order_details[Total revenue])</f>
        <v>1335</v>
      </c>
      <c r="P533" s="8">
        <f>SUMIF(order_details[OrderID],orders[[#This Row],[OrderID]],order_details[Gross Profit])</f>
        <v>268.99999999999994</v>
      </c>
      <c r="Q533" s="8">
        <f>orders[[#This Row],[Total Gross Profit]]-orders[[#This Row],[Freight]]</f>
        <v>210.86999999999995</v>
      </c>
    </row>
    <row r="534" spans="1:17" x14ac:dyDescent="0.25">
      <c r="A534">
        <v>10780</v>
      </c>
      <c r="B534" t="s">
        <v>415</v>
      </c>
      <c r="C534">
        <v>2</v>
      </c>
      <c r="D534" s="1">
        <v>35080</v>
      </c>
      <c r="E534" s="1">
        <v>35094</v>
      </c>
      <c r="F534" s="1">
        <v>35089</v>
      </c>
      <c r="G534">
        <v>1</v>
      </c>
      <c r="H534" s="8">
        <v>42.13</v>
      </c>
      <c r="I534" t="s">
        <v>416</v>
      </c>
      <c r="J534" t="s">
        <v>418</v>
      </c>
      <c r="K534" t="s">
        <v>419</v>
      </c>
      <c r="L534" t="s">
        <v>420</v>
      </c>
      <c r="M534" t="s">
        <v>421</v>
      </c>
      <c r="N534" t="s">
        <v>312</v>
      </c>
      <c r="O534" s="8">
        <f>SUMIF(order_details[OrderID],orders[[#This Row],[OrderID]],order_details[Total revenue])</f>
        <v>720</v>
      </c>
      <c r="P534" s="8">
        <f>SUMIF(order_details[OrderID],orders[[#This Row],[OrderID]],order_details[Gross Profit])</f>
        <v>228</v>
      </c>
      <c r="Q534" s="8">
        <f>orders[[#This Row],[Total Gross Profit]]-orders[[#This Row],[Freight]]</f>
        <v>185.87</v>
      </c>
    </row>
    <row r="535" spans="1:17" x14ac:dyDescent="0.25">
      <c r="A535">
        <v>10781</v>
      </c>
      <c r="B535" t="s">
        <v>729</v>
      </c>
      <c r="C535">
        <v>2</v>
      </c>
      <c r="D535" s="1">
        <v>35081</v>
      </c>
      <c r="E535" s="1">
        <v>35109</v>
      </c>
      <c r="F535" s="1">
        <v>35083</v>
      </c>
      <c r="G535">
        <v>3</v>
      </c>
      <c r="H535" s="8">
        <v>73.16</v>
      </c>
      <c r="I535" t="s">
        <v>730</v>
      </c>
      <c r="J535" t="s">
        <v>732</v>
      </c>
      <c r="K535" t="s">
        <v>733</v>
      </c>
      <c r="L535" t="s">
        <v>868</v>
      </c>
      <c r="M535" t="s">
        <v>734</v>
      </c>
      <c r="N535" t="s">
        <v>735</v>
      </c>
      <c r="O535" s="8">
        <f>SUMIF(order_details[OrderID],orders[[#This Row],[OrderID]],order_details[Total revenue])</f>
        <v>975.88</v>
      </c>
      <c r="P535" s="8">
        <f>SUMIF(order_details[OrderID],orders[[#This Row],[OrderID]],order_details[Gross Profit])</f>
        <v>70.180000000000078</v>
      </c>
      <c r="Q535" s="8">
        <f>orders[[#This Row],[Total Gross Profit]]-orders[[#This Row],[Freight]]</f>
        <v>-2.9799999999999187</v>
      </c>
    </row>
    <row r="536" spans="1:17" x14ac:dyDescent="0.25">
      <c r="A536">
        <v>10782</v>
      </c>
      <c r="B536" t="s">
        <v>137</v>
      </c>
      <c r="C536">
        <v>9</v>
      </c>
      <c r="D536" s="1">
        <v>35081</v>
      </c>
      <c r="E536" s="1">
        <v>35109</v>
      </c>
      <c r="F536" s="1">
        <v>35086</v>
      </c>
      <c r="G536">
        <v>3</v>
      </c>
      <c r="H536" s="8">
        <v>1.1000000000000001</v>
      </c>
      <c r="I536" t="s">
        <v>138</v>
      </c>
      <c r="J536" t="s">
        <v>141</v>
      </c>
      <c r="K536" t="s">
        <v>142</v>
      </c>
      <c r="L536" t="s">
        <v>868</v>
      </c>
      <c r="M536" t="s">
        <v>143</v>
      </c>
      <c r="N536" t="s">
        <v>144</v>
      </c>
      <c r="O536" s="8">
        <f>SUMIF(order_details[OrderID],orders[[#This Row],[OrderID]],order_details[Total revenue])</f>
        <v>12.5</v>
      </c>
      <c r="P536" s="8">
        <f>SUMIF(order_details[OrderID],orders[[#This Row],[OrderID]],order_details[Gross Profit])</f>
        <v>4.5</v>
      </c>
      <c r="Q536" s="8">
        <f>orders[[#This Row],[Total Gross Profit]]-orders[[#This Row],[Freight]]</f>
        <v>3.4</v>
      </c>
    </row>
    <row r="537" spans="1:17" x14ac:dyDescent="0.25">
      <c r="A537">
        <v>10783</v>
      </c>
      <c r="B537" t="s">
        <v>315</v>
      </c>
      <c r="C537">
        <v>4</v>
      </c>
      <c r="D537" s="1">
        <v>35082</v>
      </c>
      <c r="E537" s="1">
        <v>35110</v>
      </c>
      <c r="F537" s="1">
        <v>35083</v>
      </c>
      <c r="G537">
        <v>2</v>
      </c>
      <c r="H537" s="8">
        <v>124.98</v>
      </c>
      <c r="I537" t="s">
        <v>316</v>
      </c>
      <c r="J537" t="s">
        <v>318</v>
      </c>
      <c r="K537" t="s">
        <v>319</v>
      </c>
      <c r="L537" t="s">
        <v>320</v>
      </c>
      <c r="M537" t="s">
        <v>321</v>
      </c>
      <c r="N537" t="s">
        <v>170</v>
      </c>
      <c r="O537" s="8">
        <f>SUMIF(order_details[OrderID],orders[[#This Row],[OrderID]],order_details[Total revenue])</f>
        <v>1442.5</v>
      </c>
      <c r="P537" s="8">
        <f>SUMIF(order_details[OrderID],orders[[#This Row],[OrderID]],order_details[Gross Profit])</f>
        <v>308.49999999999994</v>
      </c>
      <c r="Q537" s="8">
        <f>orders[[#This Row],[Total Gross Profit]]-orders[[#This Row],[Freight]]</f>
        <v>183.51999999999992</v>
      </c>
    </row>
    <row r="538" spans="1:17" x14ac:dyDescent="0.25">
      <c r="A538">
        <v>10784</v>
      </c>
      <c r="B538" t="s">
        <v>441</v>
      </c>
      <c r="C538">
        <v>4</v>
      </c>
      <c r="D538" s="1">
        <v>35082</v>
      </c>
      <c r="E538" s="1">
        <v>35110</v>
      </c>
      <c r="F538" s="1">
        <v>35086</v>
      </c>
      <c r="G538">
        <v>3</v>
      </c>
      <c r="H538" s="8">
        <v>70.09</v>
      </c>
      <c r="I538" t="s">
        <v>442</v>
      </c>
      <c r="J538" t="s">
        <v>444</v>
      </c>
      <c r="K538" t="s">
        <v>445</v>
      </c>
      <c r="L538" t="s">
        <v>868</v>
      </c>
      <c r="M538" t="s">
        <v>446</v>
      </c>
      <c r="N538" t="s">
        <v>262</v>
      </c>
      <c r="O538" s="8">
        <f>SUMIF(order_details[OrderID],orders[[#This Row],[OrderID]],order_details[Total revenue])</f>
        <v>1488</v>
      </c>
      <c r="P538" s="8">
        <f>SUMIF(order_details[OrderID],orders[[#This Row],[OrderID]],order_details[Gross Profit])</f>
        <v>169.19999999999996</v>
      </c>
      <c r="Q538" s="8">
        <f>orders[[#This Row],[Total Gross Profit]]-orders[[#This Row],[Freight]]</f>
        <v>99.109999999999957</v>
      </c>
    </row>
    <row r="539" spans="1:17" x14ac:dyDescent="0.25">
      <c r="A539">
        <v>10785</v>
      </c>
      <c r="B539" t="s">
        <v>305</v>
      </c>
      <c r="C539">
        <v>1</v>
      </c>
      <c r="D539" s="1">
        <v>35082</v>
      </c>
      <c r="E539" s="1">
        <v>35110</v>
      </c>
      <c r="F539" s="1">
        <v>35088</v>
      </c>
      <c r="G539">
        <v>3</v>
      </c>
      <c r="H539" s="8">
        <v>1.51</v>
      </c>
      <c r="I539" t="s">
        <v>306</v>
      </c>
      <c r="J539" t="s">
        <v>308</v>
      </c>
      <c r="K539" t="s">
        <v>309</v>
      </c>
      <c r="L539" t="s">
        <v>310</v>
      </c>
      <c r="M539" t="s">
        <v>311</v>
      </c>
      <c r="N539" t="s">
        <v>312</v>
      </c>
      <c r="O539" s="8">
        <f>SUMIF(order_details[OrderID],orders[[#This Row],[OrderID]],order_details[Total revenue])</f>
        <v>387.5</v>
      </c>
      <c r="P539" s="8">
        <f>SUMIF(order_details[OrderID],orders[[#This Row],[OrderID]],order_details[Gross Profit])</f>
        <v>77.499999999999986</v>
      </c>
      <c r="Q539" s="8">
        <f>orders[[#This Row],[Total Gross Profit]]-orders[[#This Row],[Freight]]</f>
        <v>75.989999999999981</v>
      </c>
    </row>
    <row r="540" spans="1:17" x14ac:dyDescent="0.25">
      <c r="A540">
        <v>10786</v>
      </c>
      <c r="B540" t="s">
        <v>540</v>
      </c>
      <c r="C540">
        <v>8</v>
      </c>
      <c r="D540" s="1">
        <v>35083</v>
      </c>
      <c r="E540" s="1">
        <v>35111</v>
      </c>
      <c r="F540" s="1">
        <v>35087</v>
      </c>
      <c r="G540">
        <v>1</v>
      </c>
      <c r="H540" s="8">
        <v>110.87</v>
      </c>
      <c r="I540" t="s">
        <v>541</v>
      </c>
      <c r="J540" t="s">
        <v>543</v>
      </c>
      <c r="K540" t="s">
        <v>167</v>
      </c>
      <c r="L540" t="s">
        <v>168</v>
      </c>
      <c r="M540" t="s">
        <v>544</v>
      </c>
      <c r="N540" t="s">
        <v>170</v>
      </c>
      <c r="O540" s="8">
        <f>SUMIF(order_details[OrderID],orders[[#This Row],[OrderID]],order_details[Total revenue])</f>
        <v>1531.0800000000002</v>
      </c>
      <c r="P540" s="8">
        <f>SUMIF(order_details[OrderID],orders[[#This Row],[OrderID]],order_details[Gross Profit])</f>
        <v>192.18</v>
      </c>
      <c r="Q540" s="8">
        <f>orders[[#This Row],[Total Gross Profit]]-orders[[#This Row],[Freight]]</f>
        <v>81.31</v>
      </c>
    </row>
    <row r="541" spans="1:17" x14ac:dyDescent="0.25">
      <c r="A541">
        <v>10787</v>
      </c>
      <c r="B541" t="s">
        <v>374</v>
      </c>
      <c r="C541">
        <v>2</v>
      </c>
      <c r="D541" s="1">
        <v>35083</v>
      </c>
      <c r="E541" s="1">
        <v>35097</v>
      </c>
      <c r="F541" s="1">
        <v>35090</v>
      </c>
      <c r="G541">
        <v>1</v>
      </c>
      <c r="H541" s="8">
        <v>249.93</v>
      </c>
      <c r="I541" t="s">
        <v>375</v>
      </c>
      <c r="J541" t="s">
        <v>377</v>
      </c>
      <c r="K541" t="s">
        <v>378</v>
      </c>
      <c r="L541" t="s">
        <v>868</v>
      </c>
      <c r="M541" t="s">
        <v>379</v>
      </c>
      <c r="N541" t="s">
        <v>100</v>
      </c>
      <c r="O541" s="8">
        <f>SUMIF(order_details[OrderID],orders[[#This Row],[OrderID]],order_details[Total revenue])</f>
        <v>2622.76</v>
      </c>
      <c r="P541" s="8">
        <f>SUMIF(order_details[OrderID],orders[[#This Row],[OrderID]],order_details[Gross Profit])</f>
        <v>414.75999999999993</v>
      </c>
      <c r="Q541" s="8">
        <f>orders[[#This Row],[Total Gross Profit]]-orders[[#This Row],[Freight]]</f>
        <v>164.82999999999993</v>
      </c>
    </row>
    <row r="542" spans="1:17" x14ac:dyDescent="0.25">
      <c r="A542">
        <v>10788</v>
      </c>
      <c r="B542" t="s">
        <v>546</v>
      </c>
      <c r="C542">
        <v>1</v>
      </c>
      <c r="D542" s="1">
        <v>35086</v>
      </c>
      <c r="E542" s="1">
        <v>35114</v>
      </c>
      <c r="F542" s="1">
        <v>35114</v>
      </c>
      <c r="G542">
        <v>2</v>
      </c>
      <c r="H542" s="8">
        <v>42.7</v>
      </c>
      <c r="I542" t="s">
        <v>547</v>
      </c>
      <c r="J542" t="s">
        <v>549</v>
      </c>
      <c r="K542" t="s">
        <v>550</v>
      </c>
      <c r="L542" t="s">
        <v>868</v>
      </c>
      <c r="M542" t="s">
        <v>551</v>
      </c>
      <c r="N542" t="s">
        <v>47</v>
      </c>
      <c r="O542" s="8">
        <f>SUMIF(order_details[OrderID],orders[[#This Row],[OrderID]],order_details[Total revenue])</f>
        <v>731.5</v>
      </c>
      <c r="P542" s="8">
        <f>SUMIF(order_details[OrderID],orders[[#This Row],[OrderID]],order_details[Gross Profit])</f>
        <v>118.49999999999991</v>
      </c>
      <c r="Q542" s="8">
        <f>orders[[#This Row],[Total Gross Profit]]-orders[[#This Row],[Freight]]</f>
        <v>75.799999999999912</v>
      </c>
    </row>
    <row r="543" spans="1:17" x14ac:dyDescent="0.25">
      <c r="A543">
        <v>10789</v>
      </c>
      <c r="B543" t="s">
        <v>226</v>
      </c>
      <c r="C543">
        <v>1</v>
      </c>
      <c r="D543" s="1">
        <v>35086</v>
      </c>
      <c r="E543" s="1">
        <v>35114</v>
      </c>
      <c r="F543" s="1">
        <v>35095</v>
      </c>
      <c r="G543">
        <v>2</v>
      </c>
      <c r="H543" s="8">
        <v>100.6</v>
      </c>
      <c r="I543" t="s">
        <v>227</v>
      </c>
      <c r="J543" t="s">
        <v>230</v>
      </c>
      <c r="K543" t="s">
        <v>231</v>
      </c>
      <c r="L543" t="s">
        <v>868</v>
      </c>
      <c r="M543" t="s">
        <v>232</v>
      </c>
      <c r="N543" t="s">
        <v>100</v>
      </c>
      <c r="O543" s="8">
        <f>SUMIF(order_details[OrderID],orders[[#This Row],[OrderID]],order_details[Total revenue])</f>
        <v>3687</v>
      </c>
      <c r="P543" s="8">
        <f>SUMIF(order_details[OrderID],orders[[#This Row],[OrderID]],order_details[Gross Profit])</f>
        <v>773.99999999999989</v>
      </c>
      <c r="Q543" s="8">
        <f>orders[[#This Row],[Total Gross Profit]]-orders[[#This Row],[Freight]]</f>
        <v>673.39999999999986</v>
      </c>
    </row>
    <row r="544" spans="1:17" x14ac:dyDescent="0.25">
      <c r="A544">
        <v>10790</v>
      </c>
      <c r="B544" t="s">
        <v>289</v>
      </c>
      <c r="C544">
        <v>6</v>
      </c>
      <c r="D544" s="1">
        <v>35086</v>
      </c>
      <c r="E544" s="1">
        <v>35114</v>
      </c>
      <c r="F544" s="1">
        <v>35090</v>
      </c>
      <c r="G544">
        <v>1</v>
      </c>
      <c r="H544" s="8">
        <v>28.23</v>
      </c>
      <c r="I544" t="s">
        <v>290</v>
      </c>
      <c r="J544" t="s">
        <v>292</v>
      </c>
      <c r="K544" t="s">
        <v>293</v>
      </c>
      <c r="L544" t="s">
        <v>168</v>
      </c>
      <c r="M544" t="s">
        <v>294</v>
      </c>
      <c r="N544" t="s">
        <v>170</v>
      </c>
      <c r="O544" s="8">
        <f>SUMIF(order_details[OrderID],orders[[#This Row],[OrderID]],order_details[Total revenue])</f>
        <v>722.5</v>
      </c>
      <c r="P544" s="8">
        <f>SUMIF(order_details[OrderID],orders[[#This Row],[OrderID]],order_details[Gross Profit])</f>
        <v>56.899999999999977</v>
      </c>
      <c r="Q544" s="8">
        <f>orders[[#This Row],[Total Gross Profit]]-orders[[#This Row],[Freight]]</f>
        <v>28.669999999999977</v>
      </c>
    </row>
    <row r="545" spans="1:17" x14ac:dyDescent="0.25">
      <c r="A545">
        <v>10791</v>
      </c>
      <c r="B545" t="s">
        <v>242</v>
      </c>
      <c r="C545">
        <v>6</v>
      </c>
      <c r="D545" s="1">
        <v>35087</v>
      </c>
      <c r="E545" s="1">
        <v>35115</v>
      </c>
      <c r="F545" s="1">
        <v>35096</v>
      </c>
      <c r="G545">
        <v>2</v>
      </c>
      <c r="H545" s="8">
        <v>16.850000000000001</v>
      </c>
      <c r="I545" t="s">
        <v>243</v>
      </c>
      <c r="J545" t="s">
        <v>245</v>
      </c>
      <c r="K545" t="s">
        <v>246</v>
      </c>
      <c r="L545" t="s">
        <v>868</v>
      </c>
      <c r="M545" t="s">
        <v>247</v>
      </c>
      <c r="N545" t="s">
        <v>47</v>
      </c>
      <c r="O545" s="8">
        <f>SUMIF(order_details[OrderID],orders[[#This Row],[OrderID]],order_details[Total revenue])</f>
        <v>1829.7570000000001</v>
      </c>
      <c r="P545" s="8">
        <f>SUMIF(order_details[OrderID],orders[[#This Row],[OrderID]],order_details[Gross Profit])</f>
        <v>289.75699999999995</v>
      </c>
      <c r="Q545" s="8">
        <f>orders[[#This Row],[Total Gross Profit]]-orders[[#This Row],[Freight]]</f>
        <v>272.90699999999993</v>
      </c>
    </row>
    <row r="546" spans="1:17" x14ac:dyDescent="0.25">
      <c r="A546">
        <v>10792</v>
      </c>
      <c r="B546" t="s">
        <v>760</v>
      </c>
      <c r="C546">
        <v>1</v>
      </c>
      <c r="D546" s="1">
        <v>35087</v>
      </c>
      <c r="E546" s="1">
        <v>35115</v>
      </c>
      <c r="F546" s="1">
        <v>35095</v>
      </c>
      <c r="G546">
        <v>3</v>
      </c>
      <c r="H546" s="8">
        <v>23.79</v>
      </c>
      <c r="I546" t="s">
        <v>880</v>
      </c>
      <c r="J546" t="s">
        <v>763</v>
      </c>
      <c r="K546" t="s">
        <v>764</v>
      </c>
      <c r="L546" t="s">
        <v>868</v>
      </c>
      <c r="M546" t="s">
        <v>765</v>
      </c>
      <c r="N546" t="s">
        <v>766</v>
      </c>
      <c r="O546" s="8">
        <f>SUMIF(order_details[OrderID],orders[[#This Row],[OrderID]],order_details[Total revenue])</f>
        <v>399.85</v>
      </c>
      <c r="P546" s="8">
        <f>SUMIF(order_details[OrderID],orders[[#This Row],[OrderID]],order_details[Gross Profit])</f>
        <v>110.15</v>
      </c>
      <c r="Q546" s="8">
        <f>orders[[#This Row],[Total Gross Profit]]-orders[[#This Row],[Freight]]</f>
        <v>86.360000000000014</v>
      </c>
    </row>
    <row r="547" spans="1:17" x14ac:dyDescent="0.25">
      <c r="A547">
        <v>10793</v>
      </c>
      <c r="B547" t="s">
        <v>66</v>
      </c>
      <c r="C547">
        <v>3</v>
      </c>
      <c r="D547" s="1">
        <v>35088</v>
      </c>
      <c r="E547" s="1">
        <v>35116</v>
      </c>
      <c r="F547" s="1">
        <v>35103</v>
      </c>
      <c r="G547">
        <v>3</v>
      </c>
      <c r="H547" s="8">
        <v>4.5199999999999996</v>
      </c>
      <c r="I547" t="s">
        <v>67</v>
      </c>
      <c r="J547" t="s">
        <v>874</v>
      </c>
      <c r="K547" t="s">
        <v>875</v>
      </c>
      <c r="L547" t="s">
        <v>876</v>
      </c>
      <c r="M547" t="s">
        <v>877</v>
      </c>
      <c r="N547" t="s">
        <v>72</v>
      </c>
      <c r="O547" s="8">
        <f>SUMIF(order_details[OrderID],orders[[#This Row],[OrderID]],order_details[Total revenue])</f>
        <v>191.1</v>
      </c>
      <c r="P547" s="8">
        <f>SUMIF(order_details[OrderID],orders[[#This Row],[OrderID]],order_details[Gross Profit])</f>
        <v>38.500000000000007</v>
      </c>
      <c r="Q547" s="8">
        <f>orders[[#This Row],[Total Gross Profit]]-orders[[#This Row],[Freight]]</f>
        <v>33.980000000000004</v>
      </c>
    </row>
    <row r="548" spans="1:17" x14ac:dyDescent="0.25">
      <c r="A548">
        <v>10794</v>
      </c>
      <c r="B548" t="s">
        <v>533</v>
      </c>
      <c r="C548">
        <v>6</v>
      </c>
      <c r="D548" s="1">
        <v>35088</v>
      </c>
      <c r="E548" s="1">
        <v>35116</v>
      </c>
      <c r="F548" s="1">
        <v>35097</v>
      </c>
      <c r="G548">
        <v>1</v>
      </c>
      <c r="H548" s="8">
        <v>21.49</v>
      </c>
      <c r="I548" t="s">
        <v>534</v>
      </c>
      <c r="J548" t="s">
        <v>536</v>
      </c>
      <c r="K548" t="s">
        <v>319</v>
      </c>
      <c r="L548" t="s">
        <v>320</v>
      </c>
      <c r="M548" t="s">
        <v>537</v>
      </c>
      <c r="N548" t="s">
        <v>170</v>
      </c>
      <c r="O548" s="8">
        <f>SUMIF(order_details[OrderID],orders[[#This Row],[OrderID]],order_details[Total revenue])</f>
        <v>314.76</v>
      </c>
      <c r="P548" s="8">
        <f>SUMIF(order_details[OrderID],orders[[#This Row],[OrderID]],order_details[Gross Profit])</f>
        <v>0.36000000000000298</v>
      </c>
      <c r="Q548" s="8">
        <f>orders[[#This Row],[Total Gross Profit]]-orders[[#This Row],[Freight]]</f>
        <v>-21.129999999999995</v>
      </c>
    </row>
    <row r="549" spans="1:17" x14ac:dyDescent="0.25">
      <c r="A549">
        <v>10795</v>
      </c>
      <c r="B549" t="s">
        <v>202</v>
      </c>
      <c r="C549">
        <v>8</v>
      </c>
      <c r="D549" s="1">
        <v>35088</v>
      </c>
      <c r="E549" s="1">
        <v>35116</v>
      </c>
      <c r="F549" s="1">
        <v>35115</v>
      </c>
      <c r="G549">
        <v>2</v>
      </c>
      <c r="H549" s="8">
        <v>126.66</v>
      </c>
      <c r="I549" t="s">
        <v>203</v>
      </c>
      <c r="J549" t="s">
        <v>206</v>
      </c>
      <c r="K549" t="s">
        <v>207</v>
      </c>
      <c r="L549" t="s">
        <v>868</v>
      </c>
      <c r="M549" t="s">
        <v>208</v>
      </c>
      <c r="N549" t="s">
        <v>209</v>
      </c>
      <c r="O549" s="8">
        <f>SUMIF(order_details[OrderID],orders[[#This Row],[OrderID]],order_details[Total revenue])</f>
        <v>2158</v>
      </c>
      <c r="P549" s="8">
        <f>SUMIF(order_details[OrderID],orders[[#This Row],[OrderID]],order_details[Gross Profit])</f>
        <v>162.49999999999997</v>
      </c>
      <c r="Q549" s="8">
        <f>orders[[#This Row],[Total Gross Profit]]-orders[[#This Row],[Freight]]</f>
        <v>35.839999999999975</v>
      </c>
    </row>
    <row r="550" spans="1:17" x14ac:dyDescent="0.25">
      <c r="A550">
        <v>10796</v>
      </c>
      <c r="B550" t="s">
        <v>324</v>
      </c>
      <c r="C550">
        <v>3</v>
      </c>
      <c r="D550" s="1">
        <v>35089</v>
      </c>
      <c r="E550" s="1">
        <v>35117</v>
      </c>
      <c r="F550" s="1">
        <v>35109</v>
      </c>
      <c r="G550">
        <v>1</v>
      </c>
      <c r="H550" s="8">
        <v>26.52</v>
      </c>
      <c r="I550" t="s">
        <v>325</v>
      </c>
      <c r="J550" t="s">
        <v>327</v>
      </c>
      <c r="K550" t="s">
        <v>328</v>
      </c>
      <c r="L550" t="s">
        <v>329</v>
      </c>
      <c r="M550" t="s">
        <v>330</v>
      </c>
      <c r="N550" t="s">
        <v>312</v>
      </c>
      <c r="O550" s="8">
        <f>SUMIF(order_details[OrderID],orders[[#This Row],[OrderID]],order_details[Total revenue])</f>
        <v>2341.3640000000005</v>
      </c>
      <c r="P550" s="8">
        <f>SUMIF(order_details[OrderID],orders[[#This Row],[OrderID]],order_details[Gross Profit])</f>
        <v>72.264000000000053</v>
      </c>
      <c r="Q550" s="8">
        <f>orders[[#This Row],[Total Gross Profit]]-orders[[#This Row],[Freight]]</f>
        <v>45.744000000000057</v>
      </c>
    </row>
    <row r="551" spans="1:17" x14ac:dyDescent="0.25">
      <c r="A551">
        <v>10797</v>
      </c>
      <c r="B551" t="s">
        <v>179</v>
      </c>
      <c r="C551">
        <v>7</v>
      </c>
      <c r="D551" s="1">
        <v>35089</v>
      </c>
      <c r="E551" s="1">
        <v>35117</v>
      </c>
      <c r="F551" s="1">
        <v>35100</v>
      </c>
      <c r="G551">
        <v>2</v>
      </c>
      <c r="H551" s="8">
        <v>33.35</v>
      </c>
      <c r="I551" t="s">
        <v>180</v>
      </c>
      <c r="J551" t="s">
        <v>182</v>
      </c>
      <c r="K551" t="s">
        <v>183</v>
      </c>
      <c r="L551" t="s">
        <v>868</v>
      </c>
      <c r="M551" t="s">
        <v>184</v>
      </c>
      <c r="N551" t="s">
        <v>47</v>
      </c>
      <c r="O551" s="8">
        <f>SUMIF(order_details[OrderID],orders[[#This Row],[OrderID]],order_details[Total revenue])</f>
        <v>420</v>
      </c>
      <c r="P551" s="8">
        <f>SUMIF(order_details[OrderID],orders[[#This Row],[OrderID]],order_details[Gross Profit])</f>
        <v>224</v>
      </c>
      <c r="Q551" s="8">
        <f>orders[[#This Row],[Total Gross Profit]]-orders[[#This Row],[Freight]]</f>
        <v>190.65</v>
      </c>
    </row>
    <row r="552" spans="1:17" x14ac:dyDescent="0.25">
      <c r="A552">
        <v>10798</v>
      </c>
      <c r="B552" t="s">
        <v>351</v>
      </c>
      <c r="C552">
        <v>2</v>
      </c>
      <c r="D552" s="1">
        <v>35090</v>
      </c>
      <c r="E552" s="1">
        <v>35118</v>
      </c>
      <c r="F552" s="1">
        <v>35100</v>
      </c>
      <c r="G552">
        <v>1</v>
      </c>
      <c r="H552" s="8">
        <v>2.33</v>
      </c>
      <c r="I552" t="s">
        <v>352</v>
      </c>
      <c r="J552" t="s">
        <v>354</v>
      </c>
      <c r="K552" t="s">
        <v>355</v>
      </c>
      <c r="L552" t="s">
        <v>356</v>
      </c>
      <c r="M552" t="s">
        <v>357</v>
      </c>
      <c r="N552" t="s">
        <v>72</v>
      </c>
      <c r="O552" s="8">
        <f>SUMIF(order_details[OrderID],orders[[#This Row],[OrderID]],order_details[Total revenue])</f>
        <v>446.6</v>
      </c>
      <c r="P552" s="8">
        <f>SUMIF(order_details[OrderID],orders[[#This Row],[OrderID]],order_details[Gross Profit])</f>
        <v>89.799999999999969</v>
      </c>
      <c r="Q552" s="8">
        <f>orders[[#This Row],[Total Gross Profit]]-orders[[#This Row],[Freight]]</f>
        <v>87.46999999999997</v>
      </c>
    </row>
    <row r="553" spans="1:17" x14ac:dyDescent="0.25">
      <c r="A553">
        <v>10799</v>
      </c>
      <c r="B553" t="s">
        <v>359</v>
      </c>
      <c r="C553">
        <v>9</v>
      </c>
      <c r="D553" s="1">
        <v>35090</v>
      </c>
      <c r="E553" s="1">
        <v>35132</v>
      </c>
      <c r="F553" s="1">
        <v>35100</v>
      </c>
      <c r="G553">
        <v>3</v>
      </c>
      <c r="H553" s="8">
        <v>30.76</v>
      </c>
      <c r="I553" t="s">
        <v>360</v>
      </c>
      <c r="J553" t="s">
        <v>362</v>
      </c>
      <c r="K553" t="s">
        <v>363</v>
      </c>
      <c r="L553" t="s">
        <v>868</v>
      </c>
      <c r="M553" t="s">
        <v>364</v>
      </c>
      <c r="N553" t="s">
        <v>47</v>
      </c>
      <c r="O553" s="8">
        <f>SUMIF(order_details[OrderID],orders[[#This Row],[OrderID]],order_details[Total revenue])</f>
        <v>1553.5</v>
      </c>
      <c r="P553" s="8">
        <f>SUMIF(order_details[OrderID],orders[[#This Row],[OrderID]],order_details[Gross Profit])</f>
        <v>285.5</v>
      </c>
      <c r="Q553" s="8">
        <f>orders[[#This Row],[Total Gross Profit]]-orders[[#This Row],[Freight]]</f>
        <v>254.74</v>
      </c>
    </row>
    <row r="554" spans="1:17" x14ac:dyDescent="0.25">
      <c r="A554">
        <v>10800</v>
      </c>
      <c r="B554" t="s">
        <v>614</v>
      </c>
      <c r="C554">
        <v>1</v>
      </c>
      <c r="D554" s="1">
        <v>35090</v>
      </c>
      <c r="E554" s="1">
        <v>35118</v>
      </c>
      <c r="F554" s="1">
        <v>35100</v>
      </c>
      <c r="G554">
        <v>3</v>
      </c>
      <c r="H554" s="8">
        <v>137.44</v>
      </c>
      <c r="I554" t="s">
        <v>615</v>
      </c>
      <c r="J554" t="s">
        <v>617</v>
      </c>
      <c r="K554" t="s">
        <v>70</v>
      </c>
      <c r="L554" t="s">
        <v>868</v>
      </c>
      <c r="M554" t="s">
        <v>618</v>
      </c>
      <c r="N554" t="s">
        <v>72</v>
      </c>
      <c r="O554" s="8">
        <f>SUMIF(order_details[OrderID],orders[[#This Row],[OrderID]],order_details[Total revenue])</f>
        <v>1468.9349999999999</v>
      </c>
      <c r="P554" s="8">
        <f>SUMIF(order_details[OrderID],orders[[#This Row],[OrderID]],order_details[Gross Profit])</f>
        <v>513.6350000000001</v>
      </c>
      <c r="Q554" s="8">
        <f>orders[[#This Row],[Total Gross Profit]]-orders[[#This Row],[Freight]]</f>
        <v>376.19500000000011</v>
      </c>
    </row>
    <row r="555" spans="1:17" x14ac:dyDescent="0.25">
      <c r="A555">
        <v>10801</v>
      </c>
      <c r="B555" t="s">
        <v>103</v>
      </c>
      <c r="C555">
        <v>4</v>
      </c>
      <c r="D555" s="1">
        <v>35093</v>
      </c>
      <c r="E555" s="1">
        <v>35121</v>
      </c>
      <c r="F555" s="1">
        <v>35095</v>
      </c>
      <c r="G555">
        <v>2</v>
      </c>
      <c r="H555" s="8">
        <v>97.09</v>
      </c>
      <c r="I555" t="s">
        <v>104</v>
      </c>
      <c r="J555" t="s">
        <v>106</v>
      </c>
      <c r="K555" t="s">
        <v>107</v>
      </c>
      <c r="L555" t="s">
        <v>868</v>
      </c>
      <c r="M555" t="s">
        <v>108</v>
      </c>
      <c r="N555" t="s">
        <v>109</v>
      </c>
      <c r="O555" s="8">
        <f>SUMIF(order_details[OrderID],orders[[#This Row],[OrderID]],order_details[Total revenue])</f>
        <v>3026.8500000000004</v>
      </c>
      <c r="P555" s="8">
        <f>SUMIF(order_details[OrderID],orders[[#This Row],[OrderID]],order_details[Gross Profit])</f>
        <v>-201.14999999999995</v>
      </c>
      <c r="Q555" s="8">
        <f>orders[[#This Row],[Total Gross Profit]]-orders[[#This Row],[Freight]]</f>
        <v>-298.23999999999995</v>
      </c>
    </row>
    <row r="556" spans="1:17" x14ac:dyDescent="0.25">
      <c r="A556">
        <v>10802</v>
      </c>
      <c r="B556" t="s">
        <v>621</v>
      </c>
      <c r="C556">
        <v>4</v>
      </c>
      <c r="D556" s="1">
        <v>35093</v>
      </c>
      <c r="E556" s="1">
        <v>35121</v>
      </c>
      <c r="F556" s="1">
        <v>35097</v>
      </c>
      <c r="G556">
        <v>2</v>
      </c>
      <c r="H556" s="8">
        <v>257.26</v>
      </c>
      <c r="I556" t="s">
        <v>622</v>
      </c>
      <c r="J556" t="s">
        <v>624</v>
      </c>
      <c r="K556" t="s">
        <v>625</v>
      </c>
      <c r="L556" t="s">
        <v>868</v>
      </c>
      <c r="M556" t="s">
        <v>626</v>
      </c>
      <c r="N556" t="s">
        <v>627</v>
      </c>
      <c r="O556" s="8">
        <f>SUMIF(order_details[OrderID],orders[[#This Row],[OrderID]],order_details[Total revenue])</f>
        <v>2942.8125</v>
      </c>
      <c r="P556" s="8">
        <f>SUMIF(order_details[OrderID],orders[[#This Row],[OrderID]],order_details[Gross Profit])</f>
        <v>-195.68749999999991</v>
      </c>
      <c r="Q556" s="8">
        <f>orders[[#This Row],[Total Gross Profit]]-orders[[#This Row],[Freight]]</f>
        <v>-452.94749999999988</v>
      </c>
    </row>
    <row r="557" spans="1:17" x14ac:dyDescent="0.25">
      <c r="A557">
        <v>10803</v>
      </c>
      <c r="B557" t="s">
        <v>737</v>
      </c>
      <c r="C557">
        <v>4</v>
      </c>
      <c r="D557" s="1">
        <v>35094</v>
      </c>
      <c r="E557" s="1">
        <v>35122</v>
      </c>
      <c r="F557" s="1">
        <v>35101</v>
      </c>
      <c r="G557">
        <v>1</v>
      </c>
      <c r="H557" s="8">
        <v>55.23</v>
      </c>
      <c r="I557" t="s">
        <v>738</v>
      </c>
      <c r="J557" t="s">
        <v>740</v>
      </c>
      <c r="K557" t="s">
        <v>741</v>
      </c>
      <c r="L557" t="s">
        <v>168</v>
      </c>
      <c r="M557" t="s">
        <v>742</v>
      </c>
      <c r="N557" t="s">
        <v>170</v>
      </c>
      <c r="O557" s="8">
        <f>SUMIF(order_details[OrderID],orders[[#This Row],[OrderID]],order_details[Total revenue])</f>
        <v>1193.01</v>
      </c>
      <c r="P557" s="8">
        <f>SUMIF(order_details[OrderID],orders[[#This Row],[OrderID]],order_details[Gross Profit])</f>
        <v>210.80999999999995</v>
      </c>
      <c r="Q557" s="8">
        <f>orders[[#This Row],[Total Gross Profit]]-orders[[#This Row],[Freight]]</f>
        <v>155.57999999999996</v>
      </c>
    </row>
    <row r="558" spans="1:17" x14ac:dyDescent="0.25">
      <c r="A558">
        <v>10804</v>
      </c>
      <c r="B558" t="s">
        <v>614</v>
      </c>
      <c r="C558">
        <v>6</v>
      </c>
      <c r="D558" s="1">
        <v>35094</v>
      </c>
      <c r="E558" s="1">
        <v>35122</v>
      </c>
      <c r="F558" s="1">
        <v>35102</v>
      </c>
      <c r="G558">
        <v>2</v>
      </c>
      <c r="H558" s="8">
        <v>27.33</v>
      </c>
      <c r="I558" t="s">
        <v>615</v>
      </c>
      <c r="J558" t="s">
        <v>617</v>
      </c>
      <c r="K558" t="s">
        <v>70</v>
      </c>
      <c r="L558" t="s">
        <v>868</v>
      </c>
      <c r="M558" t="s">
        <v>618</v>
      </c>
      <c r="N558" t="s">
        <v>72</v>
      </c>
      <c r="O558" s="8">
        <f>SUMIF(order_details[OrderID],orders[[#This Row],[OrderID]],order_details[Total revenue])</f>
        <v>2278.4</v>
      </c>
      <c r="P558" s="8">
        <f>SUMIF(order_details[OrderID],orders[[#This Row],[OrderID]],order_details[Gross Profit])</f>
        <v>448.00000000000006</v>
      </c>
      <c r="Q558" s="8">
        <f>orders[[#This Row],[Total Gross Profit]]-orders[[#This Row],[Freight]]</f>
        <v>420.67000000000007</v>
      </c>
    </row>
    <row r="559" spans="1:17" x14ac:dyDescent="0.25">
      <c r="A559">
        <v>10805</v>
      </c>
      <c r="B559" t="s">
        <v>654</v>
      </c>
      <c r="C559">
        <v>2</v>
      </c>
      <c r="D559" s="1">
        <v>35094</v>
      </c>
      <c r="E559" s="1">
        <v>35122</v>
      </c>
      <c r="F559" s="1">
        <v>35104</v>
      </c>
      <c r="G559">
        <v>3</v>
      </c>
      <c r="H559" s="8">
        <v>237.34</v>
      </c>
      <c r="I559" t="s">
        <v>655</v>
      </c>
      <c r="J559" t="s">
        <v>657</v>
      </c>
      <c r="K559" t="s">
        <v>437</v>
      </c>
      <c r="L559" t="s">
        <v>301</v>
      </c>
      <c r="M559" t="s">
        <v>658</v>
      </c>
      <c r="N559" t="s">
        <v>303</v>
      </c>
      <c r="O559" s="8">
        <f>SUMIF(order_details[OrderID],orders[[#This Row],[OrderID]],order_details[Total revenue])</f>
        <v>2775</v>
      </c>
      <c r="P559" s="8">
        <f>SUMIF(order_details[OrderID],orders[[#This Row],[OrderID]],order_details[Gross Profit])</f>
        <v>568.99999999999989</v>
      </c>
      <c r="Q559" s="8">
        <f>orders[[#This Row],[Total Gross Profit]]-orders[[#This Row],[Freight]]</f>
        <v>331.65999999999985</v>
      </c>
    </row>
    <row r="560" spans="1:17" x14ac:dyDescent="0.25">
      <c r="A560">
        <v>10806</v>
      </c>
      <c r="B560" t="s">
        <v>705</v>
      </c>
      <c r="C560">
        <v>3</v>
      </c>
      <c r="D560" s="1">
        <v>35095</v>
      </c>
      <c r="E560" s="1">
        <v>35123</v>
      </c>
      <c r="F560" s="1">
        <v>35100</v>
      </c>
      <c r="G560">
        <v>2</v>
      </c>
      <c r="H560" s="8">
        <v>22.11</v>
      </c>
      <c r="I560" t="s">
        <v>706</v>
      </c>
      <c r="J560" t="s">
        <v>708</v>
      </c>
      <c r="K560" t="s">
        <v>709</v>
      </c>
      <c r="L560" t="s">
        <v>868</v>
      </c>
      <c r="M560" t="s">
        <v>710</v>
      </c>
      <c r="N560" t="s">
        <v>100</v>
      </c>
      <c r="O560" s="8">
        <f>SUMIF(order_details[OrderID],orders[[#This Row],[OrderID]],order_details[Total revenue])</f>
        <v>439.6</v>
      </c>
      <c r="P560" s="8">
        <f>SUMIF(order_details[OrderID],orders[[#This Row],[OrderID]],order_details[Gross Profit])</f>
        <v>-3.9999999999999858</v>
      </c>
      <c r="Q560" s="8">
        <f>orders[[#This Row],[Total Gross Profit]]-orders[[#This Row],[Freight]]</f>
        <v>-26.109999999999985</v>
      </c>
    </row>
    <row r="561" spans="1:17" x14ac:dyDescent="0.25">
      <c r="A561">
        <v>10807</v>
      </c>
      <c r="B561" t="s">
        <v>256</v>
      </c>
      <c r="C561">
        <v>4</v>
      </c>
      <c r="D561" s="1">
        <v>35095</v>
      </c>
      <c r="E561" s="1">
        <v>35123</v>
      </c>
      <c r="F561" s="1">
        <v>35125</v>
      </c>
      <c r="G561">
        <v>1</v>
      </c>
      <c r="H561" s="8">
        <v>1.36</v>
      </c>
      <c r="I561" t="s">
        <v>257</v>
      </c>
      <c r="J561" t="s">
        <v>259</v>
      </c>
      <c r="K561" t="s">
        <v>260</v>
      </c>
      <c r="L561" t="s">
        <v>868</v>
      </c>
      <c r="M561" t="s">
        <v>261</v>
      </c>
      <c r="N561" t="s">
        <v>262</v>
      </c>
      <c r="O561" s="8">
        <f>SUMIF(order_details[OrderID],orders[[#This Row],[OrderID]],order_details[Total revenue])</f>
        <v>18.399999999999999</v>
      </c>
      <c r="P561" s="8">
        <f>SUMIF(order_details[OrderID],orders[[#This Row],[OrderID]],order_details[Gross Profit])</f>
        <v>3.6999999999999993</v>
      </c>
      <c r="Q561" s="8">
        <f>orders[[#This Row],[Total Gross Profit]]-orders[[#This Row],[Freight]]</f>
        <v>2.339999999999999</v>
      </c>
    </row>
    <row r="562" spans="1:17" x14ac:dyDescent="0.25">
      <c r="A562">
        <v>10808</v>
      </c>
      <c r="B562" t="s">
        <v>487</v>
      </c>
      <c r="C562">
        <v>2</v>
      </c>
      <c r="D562" s="1">
        <v>35096</v>
      </c>
      <c r="E562" s="1">
        <v>35124</v>
      </c>
      <c r="F562" s="1">
        <v>35104</v>
      </c>
      <c r="G562">
        <v>3</v>
      </c>
      <c r="H562" s="8">
        <v>45.53</v>
      </c>
      <c r="I562" t="s">
        <v>488</v>
      </c>
      <c r="J562" t="s">
        <v>490</v>
      </c>
      <c r="K562" t="s">
        <v>491</v>
      </c>
      <c r="L562" t="s">
        <v>492</v>
      </c>
      <c r="M562" t="s">
        <v>493</v>
      </c>
      <c r="N562" t="s">
        <v>303</v>
      </c>
      <c r="O562" s="8">
        <f>SUMIF(order_details[OrderID],orders[[#This Row],[OrderID]],order_details[Total revenue])</f>
        <v>1411</v>
      </c>
      <c r="P562" s="8">
        <f>SUMIF(order_details[OrderID],orders[[#This Row],[OrderID]],order_details[Gross Profit])</f>
        <v>82.999999999999901</v>
      </c>
      <c r="Q562" s="8">
        <f>orders[[#This Row],[Total Gross Profit]]-orders[[#This Row],[Freight]]</f>
        <v>37.469999999999899</v>
      </c>
    </row>
    <row r="563" spans="1:17" x14ac:dyDescent="0.25">
      <c r="A563">
        <v>10809</v>
      </c>
      <c r="B563" t="s">
        <v>737</v>
      </c>
      <c r="C563">
        <v>7</v>
      </c>
      <c r="D563" s="1">
        <v>35096</v>
      </c>
      <c r="E563" s="1">
        <v>35124</v>
      </c>
      <c r="F563" s="1">
        <v>35102</v>
      </c>
      <c r="G563">
        <v>1</v>
      </c>
      <c r="H563" s="8">
        <v>4.87</v>
      </c>
      <c r="I563" t="s">
        <v>738</v>
      </c>
      <c r="J563" t="s">
        <v>740</v>
      </c>
      <c r="K563" t="s">
        <v>741</v>
      </c>
      <c r="L563" t="s">
        <v>168</v>
      </c>
      <c r="M563" t="s">
        <v>742</v>
      </c>
      <c r="N563" t="s">
        <v>170</v>
      </c>
      <c r="O563" s="8">
        <f>SUMIF(order_details[OrderID],orders[[#This Row],[OrderID]],order_details[Total revenue])</f>
        <v>140</v>
      </c>
      <c r="P563" s="8">
        <f>SUMIF(order_details[OrderID],orders[[#This Row],[OrderID]],order_details[Gross Profit])</f>
        <v>28.000000000000007</v>
      </c>
      <c r="Q563" s="8">
        <f>orders[[#This Row],[Total Gross Profit]]-orders[[#This Row],[Freight]]</f>
        <v>23.130000000000006</v>
      </c>
    </row>
    <row r="564" spans="1:17" x14ac:dyDescent="0.25">
      <c r="A564">
        <v>10810</v>
      </c>
      <c r="B564" t="s">
        <v>382</v>
      </c>
      <c r="C564">
        <v>2</v>
      </c>
      <c r="D564" s="1">
        <v>35096</v>
      </c>
      <c r="E564" s="1">
        <v>35124</v>
      </c>
      <c r="F564" s="1">
        <v>35102</v>
      </c>
      <c r="G564">
        <v>3</v>
      </c>
      <c r="H564" s="8">
        <v>4.33</v>
      </c>
      <c r="I564" t="s">
        <v>383</v>
      </c>
      <c r="J564" t="s">
        <v>881</v>
      </c>
      <c r="K564" t="s">
        <v>386</v>
      </c>
      <c r="L564" t="s">
        <v>126</v>
      </c>
      <c r="M564" t="s">
        <v>387</v>
      </c>
      <c r="N564" t="s">
        <v>128</v>
      </c>
      <c r="O564" s="8">
        <f>SUMIF(order_details[OrderID],orders[[#This Row],[OrderID]],order_details[Total revenue])</f>
        <v>187</v>
      </c>
      <c r="P564" s="8">
        <f>SUMIF(order_details[OrderID],orders[[#This Row],[OrderID]],order_details[Gross Profit])</f>
        <v>56.4</v>
      </c>
      <c r="Q564" s="8">
        <f>orders[[#This Row],[Total Gross Profit]]-orders[[#This Row],[Freight]]</f>
        <v>52.07</v>
      </c>
    </row>
    <row r="565" spans="1:17" x14ac:dyDescent="0.25">
      <c r="A565">
        <v>10811</v>
      </c>
      <c r="B565" t="s">
        <v>424</v>
      </c>
      <c r="C565">
        <v>8</v>
      </c>
      <c r="D565" s="1">
        <v>35097</v>
      </c>
      <c r="E565" s="1">
        <v>35125</v>
      </c>
      <c r="F565" s="1">
        <v>35103</v>
      </c>
      <c r="G565">
        <v>1</v>
      </c>
      <c r="H565" s="8">
        <v>31.22</v>
      </c>
      <c r="I565" t="s">
        <v>425</v>
      </c>
      <c r="J565" t="s">
        <v>427</v>
      </c>
      <c r="K565" t="s">
        <v>428</v>
      </c>
      <c r="L565" t="s">
        <v>429</v>
      </c>
      <c r="M565" t="s">
        <v>430</v>
      </c>
      <c r="N565" t="s">
        <v>312</v>
      </c>
      <c r="O565" s="8">
        <f>SUMIF(order_details[OrderID],orders[[#This Row],[OrderID]],order_details[Total revenue])</f>
        <v>852</v>
      </c>
      <c r="P565" s="8">
        <f>SUMIF(order_details[OrderID],orders[[#This Row],[OrderID]],order_details[Gross Profit])</f>
        <v>171.89999999999998</v>
      </c>
      <c r="Q565" s="8">
        <f>orders[[#This Row],[Total Gross Profit]]-orders[[#This Row],[Freight]]</f>
        <v>140.67999999999998</v>
      </c>
    </row>
    <row r="566" spans="1:17" x14ac:dyDescent="0.25">
      <c r="A566">
        <v>10812</v>
      </c>
      <c r="B566" t="s">
        <v>569</v>
      </c>
      <c r="C566">
        <v>5</v>
      </c>
      <c r="D566" s="1">
        <v>35097</v>
      </c>
      <c r="E566" s="1">
        <v>35125</v>
      </c>
      <c r="F566" s="1">
        <v>35107</v>
      </c>
      <c r="G566">
        <v>1</v>
      </c>
      <c r="H566" s="8">
        <v>59.78</v>
      </c>
      <c r="I566" t="s">
        <v>570</v>
      </c>
      <c r="J566" t="s">
        <v>572</v>
      </c>
      <c r="K566" t="s">
        <v>573</v>
      </c>
      <c r="L566" t="s">
        <v>868</v>
      </c>
      <c r="M566" t="s">
        <v>574</v>
      </c>
      <c r="N566" t="s">
        <v>262</v>
      </c>
      <c r="O566" s="8">
        <f>SUMIF(order_details[OrderID],orders[[#This Row],[OrderID]],order_details[Total revenue])</f>
        <v>1692.8</v>
      </c>
      <c r="P566" s="8">
        <f>SUMIF(order_details[OrderID],orders[[#This Row],[OrderID]],order_details[Gross Profit])</f>
        <v>244.79999999999984</v>
      </c>
      <c r="Q566" s="8">
        <f>orders[[#This Row],[Total Gross Profit]]-orders[[#This Row],[Freight]]</f>
        <v>185.01999999999984</v>
      </c>
    </row>
    <row r="567" spans="1:17" x14ac:dyDescent="0.25">
      <c r="A567">
        <v>10813</v>
      </c>
      <c r="B567" t="s">
        <v>577</v>
      </c>
      <c r="C567">
        <v>1</v>
      </c>
      <c r="D567" s="1">
        <v>35100</v>
      </c>
      <c r="E567" s="1">
        <v>35128</v>
      </c>
      <c r="F567" s="1">
        <v>35104</v>
      </c>
      <c r="G567">
        <v>1</v>
      </c>
      <c r="H567" s="8">
        <v>47.38</v>
      </c>
      <c r="I567" t="s">
        <v>578</v>
      </c>
      <c r="J567" t="s">
        <v>580</v>
      </c>
      <c r="K567" t="s">
        <v>319</v>
      </c>
      <c r="L567" t="s">
        <v>320</v>
      </c>
      <c r="M567" t="s">
        <v>581</v>
      </c>
      <c r="N567" t="s">
        <v>170</v>
      </c>
      <c r="O567" s="8">
        <f>SUMIF(order_details[OrderID],orders[[#This Row],[OrderID]],order_details[Total revenue])</f>
        <v>602.4</v>
      </c>
      <c r="P567" s="8">
        <f>SUMIF(order_details[OrderID],orders[[#This Row],[OrderID]],order_details[Gross Profit])</f>
        <v>84.000000000000028</v>
      </c>
      <c r="Q567" s="8">
        <f>orders[[#This Row],[Total Gross Profit]]-orders[[#This Row],[Freight]]</f>
        <v>36.620000000000026</v>
      </c>
    </row>
    <row r="568" spans="1:17" x14ac:dyDescent="0.25">
      <c r="A568">
        <v>10814</v>
      </c>
      <c r="B568" t="s">
        <v>705</v>
      </c>
      <c r="C568">
        <v>3</v>
      </c>
      <c r="D568" s="1">
        <v>35100</v>
      </c>
      <c r="E568" s="1">
        <v>35128</v>
      </c>
      <c r="F568" s="1">
        <v>35109</v>
      </c>
      <c r="G568">
        <v>3</v>
      </c>
      <c r="H568" s="8">
        <v>130.94</v>
      </c>
      <c r="I568" t="s">
        <v>706</v>
      </c>
      <c r="J568" t="s">
        <v>708</v>
      </c>
      <c r="K568" t="s">
        <v>709</v>
      </c>
      <c r="L568" t="s">
        <v>868</v>
      </c>
      <c r="M568" t="s">
        <v>710</v>
      </c>
      <c r="N568" t="s">
        <v>100</v>
      </c>
      <c r="O568" s="8">
        <f>SUMIF(order_details[OrderID],orders[[#This Row],[OrderID]],order_details[Total revenue])</f>
        <v>1788.45</v>
      </c>
      <c r="P568" s="8">
        <f>SUMIF(order_details[OrderID],orders[[#This Row],[OrderID]],order_details[Gross Profit])</f>
        <v>132.85000000000002</v>
      </c>
      <c r="Q568" s="8">
        <f>orders[[#This Row],[Total Gross Profit]]-orders[[#This Row],[Freight]]</f>
        <v>1.910000000000025</v>
      </c>
    </row>
    <row r="569" spans="1:17" x14ac:dyDescent="0.25">
      <c r="A569">
        <v>10815</v>
      </c>
      <c r="B569" t="s">
        <v>606</v>
      </c>
      <c r="C569">
        <v>2</v>
      </c>
      <c r="D569" s="1">
        <v>35100</v>
      </c>
      <c r="E569" s="1">
        <v>35128</v>
      </c>
      <c r="F569" s="1">
        <v>35109</v>
      </c>
      <c r="G569">
        <v>3</v>
      </c>
      <c r="H569" s="8">
        <v>14.62</v>
      </c>
      <c r="I569" t="s">
        <v>607</v>
      </c>
      <c r="J569" t="s">
        <v>609</v>
      </c>
      <c r="K569" t="s">
        <v>610</v>
      </c>
      <c r="L569" t="s">
        <v>611</v>
      </c>
      <c r="M569" t="s">
        <v>612</v>
      </c>
      <c r="N569" t="s">
        <v>303</v>
      </c>
      <c r="O569" s="8">
        <f>SUMIF(order_details[OrderID],orders[[#This Row],[OrderID]],order_details[Total revenue])</f>
        <v>40</v>
      </c>
      <c r="P569" s="8">
        <f>SUMIF(order_details[OrderID],orders[[#This Row],[OrderID]],order_details[Gross Profit])</f>
        <v>8</v>
      </c>
      <c r="Q569" s="8">
        <f>orders[[#This Row],[Total Gross Profit]]-orders[[#This Row],[Freight]]</f>
        <v>-6.6199999999999992</v>
      </c>
    </row>
    <row r="570" spans="1:17" x14ac:dyDescent="0.25">
      <c r="A570">
        <v>10816</v>
      </c>
      <c r="B570" t="s">
        <v>296</v>
      </c>
      <c r="C570">
        <v>4</v>
      </c>
      <c r="D570" s="1">
        <v>35101</v>
      </c>
      <c r="E570" s="1">
        <v>35129</v>
      </c>
      <c r="F570" s="1">
        <v>35130</v>
      </c>
      <c r="G570">
        <v>2</v>
      </c>
      <c r="H570" s="8">
        <v>719.78</v>
      </c>
      <c r="I570" t="s">
        <v>297</v>
      </c>
      <c r="J570" t="s">
        <v>299</v>
      </c>
      <c r="K570" t="s">
        <v>300</v>
      </c>
      <c r="L570" t="s">
        <v>301</v>
      </c>
      <c r="M570" t="s">
        <v>302</v>
      </c>
      <c r="N570" t="s">
        <v>303</v>
      </c>
      <c r="O570" s="8">
        <f>SUMIF(order_details[OrderID],orders[[#This Row],[OrderID]],order_details[Total revenue])</f>
        <v>8446.4500000000007</v>
      </c>
      <c r="P570" s="8">
        <f>SUMIF(order_details[OrderID],orders[[#This Row],[OrderID]],order_details[Gross Profit])</f>
        <v>1334.4499999999991</v>
      </c>
      <c r="Q570" s="8">
        <f>orders[[#This Row],[Total Gross Profit]]-orders[[#This Row],[Freight]]</f>
        <v>614.66999999999916</v>
      </c>
    </row>
    <row r="571" spans="1:17" x14ac:dyDescent="0.25">
      <c r="A571">
        <v>10817</v>
      </c>
      <c r="B571" t="s">
        <v>359</v>
      </c>
      <c r="C571">
        <v>3</v>
      </c>
      <c r="D571" s="1">
        <v>35101</v>
      </c>
      <c r="E571" s="1">
        <v>35115</v>
      </c>
      <c r="F571" s="1">
        <v>35108</v>
      </c>
      <c r="G571">
        <v>2</v>
      </c>
      <c r="H571" s="8">
        <v>306.07</v>
      </c>
      <c r="I571" t="s">
        <v>360</v>
      </c>
      <c r="J571" t="s">
        <v>362</v>
      </c>
      <c r="K571" t="s">
        <v>363</v>
      </c>
      <c r="L571" t="s">
        <v>868</v>
      </c>
      <c r="M571" t="s">
        <v>364</v>
      </c>
      <c r="N571" t="s">
        <v>47</v>
      </c>
      <c r="O571" s="8">
        <f>SUMIF(order_details[OrderID],orders[[#This Row],[OrderID]],order_details[Total revenue])</f>
        <v>10952.844999999999</v>
      </c>
      <c r="P571" s="8">
        <f>SUMIF(order_details[OrderID],orders[[#This Row],[OrderID]],order_details[Gross Profit])</f>
        <v>1765.8449999999993</v>
      </c>
      <c r="Q571" s="8">
        <f>orders[[#This Row],[Total Gross Profit]]-orders[[#This Row],[Freight]]</f>
        <v>1459.7749999999994</v>
      </c>
    </row>
    <row r="572" spans="1:17" x14ac:dyDescent="0.25">
      <c r="A572">
        <v>10818</v>
      </c>
      <c r="B572" t="s">
        <v>441</v>
      </c>
      <c r="C572">
        <v>7</v>
      </c>
      <c r="D572" s="1">
        <v>35102</v>
      </c>
      <c r="E572" s="1">
        <v>35130</v>
      </c>
      <c r="F572" s="1">
        <v>35107</v>
      </c>
      <c r="G572">
        <v>3</v>
      </c>
      <c r="H572" s="8">
        <v>65.48</v>
      </c>
      <c r="I572" t="s">
        <v>442</v>
      </c>
      <c r="J572" t="s">
        <v>444</v>
      </c>
      <c r="K572" t="s">
        <v>445</v>
      </c>
      <c r="L572" t="s">
        <v>868</v>
      </c>
      <c r="M572" t="s">
        <v>446</v>
      </c>
      <c r="N572" t="s">
        <v>262</v>
      </c>
      <c r="O572" s="8">
        <f>SUMIF(order_details[OrderID],orders[[#This Row],[OrderID]],order_details[Total revenue])</f>
        <v>833</v>
      </c>
      <c r="P572" s="8">
        <f>SUMIF(order_details[OrderID],orders[[#This Row],[OrderID]],order_details[Gross Profit])</f>
        <v>166.99999999999997</v>
      </c>
      <c r="Q572" s="8">
        <f>orders[[#This Row],[Total Gross Profit]]-orders[[#This Row],[Freight]]</f>
        <v>101.51999999999997</v>
      </c>
    </row>
    <row r="573" spans="1:17" x14ac:dyDescent="0.25">
      <c r="A573">
        <v>10819</v>
      </c>
      <c r="B573" t="s">
        <v>137</v>
      </c>
      <c r="C573">
        <v>2</v>
      </c>
      <c r="D573" s="1">
        <v>35102</v>
      </c>
      <c r="E573" s="1">
        <v>35130</v>
      </c>
      <c r="F573" s="1">
        <v>35111</v>
      </c>
      <c r="G573">
        <v>3</v>
      </c>
      <c r="H573" s="8">
        <v>19.760000000000002</v>
      </c>
      <c r="I573" t="s">
        <v>138</v>
      </c>
      <c r="J573" t="s">
        <v>141</v>
      </c>
      <c r="K573" t="s">
        <v>142</v>
      </c>
      <c r="L573" t="s">
        <v>868</v>
      </c>
      <c r="M573" t="s">
        <v>143</v>
      </c>
      <c r="N573" t="s">
        <v>144</v>
      </c>
      <c r="O573" s="8">
        <f>SUMIF(order_details[OrderID],orders[[#This Row],[OrderID]],order_details[Total revenue])</f>
        <v>477</v>
      </c>
      <c r="P573" s="8">
        <f>SUMIF(order_details[OrderID],orders[[#This Row],[OrderID]],order_details[Gross Profit])</f>
        <v>95.40000000000002</v>
      </c>
      <c r="Q573" s="8">
        <f>orders[[#This Row],[Total Gross Profit]]-orders[[#This Row],[Freight]]</f>
        <v>75.640000000000015</v>
      </c>
    </row>
    <row r="574" spans="1:17" x14ac:dyDescent="0.25">
      <c r="A574">
        <v>10820</v>
      </c>
      <c r="B574" t="s">
        <v>559</v>
      </c>
      <c r="C574">
        <v>3</v>
      </c>
      <c r="D574" s="1">
        <v>35102</v>
      </c>
      <c r="E574" s="1">
        <v>35130</v>
      </c>
      <c r="F574" s="1">
        <v>35108</v>
      </c>
      <c r="G574">
        <v>2</v>
      </c>
      <c r="H574" s="8">
        <v>37.520000000000003</v>
      </c>
      <c r="I574" t="s">
        <v>560</v>
      </c>
      <c r="J574" t="s">
        <v>563</v>
      </c>
      <c r="K574" t="s">
        <v>564</v>
      </c>
      <c r="L574" t="s">
        <v>565</v>
      </c>
      <c r="M574" t="s">
        <v>566</v>
      </c>
      <c r="N574" t="s">
        <v>303</v>
      </c>
      <c r="O574" s="8">
        <f>SUMIF(order_details[OrderID],orders[[#This Row],[OrderID]],order_details[Total revenue])</f>
        <v>1140</v>
      </c>
      <c r="P574" s="8">
        <f>SUMIF(order_details[OrderID],orders[[#This Row],[OrderID]],order_details[Gross Profit])</f>
        <v>228.00000000000006</v>
      </c>
      <c r="Q574" s="8">
        <f>orders[[#This Row],[Total Gross Profit]]-orders[[#This Row],[Freight]]</f>
        <v>190.48000000000005</v>
      </c>
    </row>
    <row r="575" spans="1:17" x14ac:dyDescent="0.25">
      <c r="A575">
        <v>10821</v>
      </c>
      <c r="B575" t="s">
        <v>637</v>
      </c>
      <c r="C575">
        <v>1</v>
      </c>
      <c r="D575" s="1">
        <v>35103</v>
      </c>
      <c r="E575" s="1">
        <v>35131</v>
      </c>
      <c r="F575" s="1">
        <v>35110</v>
      </c>
      <c r="G575">
        <v>1</v>
      </c>
      <c r="H575" s="8">
        <v>36.68</v>
      </c>
      <c r="I575" t="s">
        <v>638</v>
      </c>
      <c r="J575" t="s">
        <v>640</v>
      </c>
      <c r="K575" t="s">
        <v>641</v>
      </c>
      <c r="L575" t="s">
        <v>642</v>
      </c>
      <c r="M575" t="s">
        <v>643</v>
      </c>
      <c r="N575" t="s">
        <v>303</v>
      </c>
      <c r="O575" s="8">
        <f>SUMIF(order_details[OrderID],orders[[#This Row],[OrderID]],order_details[Total revenue])</f>
        <v>678</v>
      </c>
      <c r="P575" s="8">
        <f>SUMIF(order_details[OrderID],orders[[#This Row],[OrderID]],order_details[Gross Profit])</f>
        <v>135.60000000000002</v>
      </c>
      <c r="Q575" s="8">
        <f>orders[[#This Row],[Total Gross Profit]]-orders[[#This Row],[Freight]]</f>
        <v>98.920000000000016</v>
      </c>
    </row>
    <row r="576" spans="1:17" x14ac:dyDescent="0.25">
      <c r="A576">
        <v>10822</v>
      </c>
      <c r="B576" t="s">
        <v>689</v>
      </c>
      <c r="C576">
        <v>6</v>
      </c>
      <c r="D576" s="1">
        <v>35103</v>
      </c>
      <c r="E576" s="1">
        <v>35131</v>
      </c>
      <c r="F576" s="1">
        <v>35111</v>
      </c>
      <c r="G576">
        <v>3</v>
      </c>
      <c r="H576" s="8">
        <v>7</v>
      </c>
      <c r="I576" t="s">
        <v>690</v>
      </c>
      <c r="J576" t="s">
        <v>692</v>
      </c>
      <c r="K576" t="s">
        <v>693</v>
      </c>
      <c r="L576" t="s">
        <v>395</v>
      </c>
      <c r="M576" t="s">
        <v>694</v>
      </c>
      <c r="N576" t="s">
        <v>303</v>
      </c>
      <c r="O576" s="8">
        <f>SUMIF(order_details[OrderID],orders[[#This Row],[OrderID]],order_details[Total revenue])</f>
        <v>237.89999999999998</v>
      </c>
      <c r="P576" s="8">
        <f>SUMIF(order_details[OrderID],orders[[#This Row],[OrderID]],order_details[Gross Profit])</f>
        <v>62.1</v>
      </c>
      <c r="Q576" s="8">
        <f>orders[[#This Row],[Total Gross Profit]]-orders[[#This Row],[Freight]]</f>
        <v>55.1</v>
      </c>
    </row>
    <row r="577" spans="1:17" x14ac:dyDescent="0.25">
      <c r="A577">
        <v>10823</v>
      </c>
      <c r="B577" t="s">
        <v>415</v>
      </c>
      <c r="C577">
        <v>5</v>
      </c>
      <c r="D577" s="1">
        <v>35104</v>
      </c>
      <c r="E577" s="1">
        <v>35132</v>
      </c>
      <c r="F577" s="1">
        <v>35108</v>
      </c>
      <c r="G577">
        <v>2</v>
      </c>
      <c r="H577" s="8">
        <v>163.97</v>
      </c>
      <c r="I577" t="s">
        <v>416</v>
      </c>
      <c r="J577" t="s">
        <v>418</v>
      </c>
      <c r="K577" t="s">
        <v>419</v>
      </c>
      <c r="L577" t="s">
        <v>420</v>
      </c>
      <c r="M577" t="s">
        <v>421</v>
      </c>
      <c r="N577" t="s">
        <v>312</v>
      </c>
      <c r="O577" s="8">
        <f>SUMIF(order_details[OrderID],orders[[#This Row],[OrderID]],order_details[Total revenue])</f>
        <v>2826</v>
      </c>
      <c r="P577" s="8">
        <f>SUMIF(order_details[OrderID],orders[[#This Row],[OrderID]],order_details[Gross Profit])</f>
        <v>480</v>
      </c>
      <c r="Q577" s="8">
        <f>orders[[#This Row],[Total Gross Profit]]-orders[[#This Row],[Freight]]</f>
        <v>316.02999999999997</v>
      </c>
    </row>
    <row r="578" spans="1:17" x14ac:dyDescent="0.25">
      <c r="A578">
        <v>10824</v>
      </c>
      <c r="B578" t="s">
        <v>235</v>
      </c>
      <c r="C578">
        <v>8</v>
      </c>
      <c r="D578" s="1">
        <v>35104</v>
      </c>
      <c r="E578" s="1">
        <v>35132</v>
      </c>
      <c r="F578" s="1">
        <v>35125</v>
      </c>
      <c r="G578">
        <v>1</v>
      </c>
      <c r="H578" s="8">
        <v>1.23</v>
      </c>
      <c r="I578" t="s">
        <v>236</v>
      </c>
      <c r="J578" t="s">
        <v>238</v>
      </c>
      <c r="K578" t="s">
        <v>239</v>
      </c>
      <c r="L578" t="s">
        <v>868</v>
      </c>
      <c r="M578" t="s">
        <v>240</v>
      </c>
      <c r="N578" t="s">
        <v>82</v>
      </c>
      <c r="O578" s="8">
        <f>SUMIF(order_details[OrderID],orders[[#This Row],[OrderID]],order_details[Total revenue])</f>
        <v>250.8</v>
      </c>
      <c r="P578" s="8">
        <f>SUMIF(order_details[OrderID],orders[[#This Row],[OrderID]],order_details[Gross Profit])</f>
        <v>72</v>
      </c>
      <c r="Q578" s="8">
        <f>orders[[#This Row],[Total Gross Profit]]-orders[[#This Row],[Freight]]</f>
        <v>70.77</v>
      </c>
    </row>
    <row r="579" spans="1:17" x14ac:dyDescent="0.25">
      <c r="A579">
        <v>10825</v>
      </c>
      <c r="B579" t="s">
        <v>179</v>
      </c>
      <c r="C579">
        <v>1</v>
      </c>
      <c r="D579" s="1">
        <v>35104</v>
      </c>
      <c r="E579" s="1">
        <v>35132</v>
      </c>
      <c r="F579" s="1">
        <v>35109</v>
      </c>
      <c r="G579">
        <v>1</v>
      </c>
      <c r="H579" s="8">
        <v>79.25</v>
      </c>
      <c r="I579" t="s">
        <v>180</v>
      </c>
      <c r="J579" t="s">
        <v>182</v>
      </c>
      <c r="K579" t="s">
        <v>183</v>
      </c>
      <c r="L579" t="s">
        <v>868</v>
      </c>
      <c r="M579" t="s">
        <v>184</v>
      </c>
      <c r="N579" t="s">
        <v>47</v>
      </c>
      <c r="O579" s="8">
        <f>SUMIF(order_details[OrderID],orders[[#This Row],[OrderID]],order_details[Total revenue])</f>
        <v>1030.76</v>
      </c>
      <c r="P579" s="8">
        <f>SUMIF(order_details[OrderID],orders[[#This Row],[OrderID]],order_details[Gross Profit])</f>
        <v>207.95999999999998</v>
      </c>
      <c r="Q579" s="8">
        <f>orders[[#This Row],[Total Gross Profit]]-orders[[#This Row],[Freight]]</f>
        <v>128.70999999999998</v>
      </c>
    </row>
    <row r="580" spans="1:17" x14ac:dyDescent="0.25">
      <c r="A580">
        <v>10826</v>
      </c>
      <c r="B580" t="s">
        <v>93</v>
      </c>
      <c r="C580">
        <v>6</v>
      </c>
      <c r="D580" s="1">
        <v>35107</v>
      </c>
      <c r="E580" s="1">
        <v>35135</v>
      </c>
      <c r="F580" s="1">
        <v>35132</v>
      </c>
      <c r="G580">
        <v>1</v>
      </c>
      <c r="H580" s="8">
        <v>7.09</v>
      </c>
      <c r="I580" t="s">
        <v>94</v>
      </c>
      <c r="J580" t="s">
        <v>97</v>
      </c>
      <c r="K580" t="s">
        <v>98</v>
      </c>
      <c r="L580" t="s">
        <v>868</v>
      </c>
      <c r="M580" t="s">
        <v>99</v>
      </c>
      <c r="N580" t="s">
        <v>100</v>
      </c>
      <c r="O580" s="8">
        <f>SUMIF(order_details[OrderID],orders[[#This Row],[OrderID]],order_details[Total revenue])</f>
        <v>730</v>
      </c>
      <c r="P580" s="8">
        <f>SUMIF(order_details[OrderID],orders[[#This Row],[OrderID]],order_details[Gross Profit])</f>
        <v>216</v>
      </c>
      <c r="Q580" s="8">
        <f>orders[[#This Row],[Total Gross Profit]]-orders[[#This Row],[Freight]]</f>
        <v>208.91</v>
      </c>
    </row>
    <row r="581" spans="1:17" x14ac:dyDescent="0.25">
      <c r="A581">
        <v>10827</v>
      </c>
      <c r="B581" t="s">
        <v>112</v>
      </c>
      <c r="C581">
        <v>1</v>
      </c>
      <c r="D581" s="1">
        <v>35107</v>
      </c>
      <c r="E581" s="1">
        <v>35121</v>
      </c>
      <c r="F581" s="1">
        <v>35132</v>
      </c>
      <c r="G581">
        <v>2</v>
      </c>
      <c r="H581" s="8">
        <v>63.54</v>
      </c>
      <c r="I581" t="s">
        <v>113</v>
      </c>
      <c r="J581" t="s">
        <v>115</v>
      </c>
      <c r="K581" t="s">
        <v>116</v>
      </c>
      <c r="L581" t="s">
        <v>868</v>
      </c>
      <c r="M581" t="s">
        <v>117</v>
      </c>
      <c r="N581" t="s">
        <v>100</v>
      </c>
      <c r="O581" s="8">
        <f>SUMIF(order_details[OrderID],orders[[#This Row],[OrderID]],order_details[Total revenue])</f>
        <v>843</v>
      </c>
      <c r="P581" s="8">
        <f>SUMIF(order_details[OrderID],orders[[#This Row],[OrderID]],order_details[Gross Profit])</f>
        <v>168.59999999999997</v>
      </c>
      <c r="Q581" s="8">
        <f>orders[[#This Row],[Total Gross Profit]]-orders[[#This Row],[Freight]]</f>
        <v>105.05999999999997</v>
      </c>
    </row>
    <row r="582" spans="1:17" x14ac:dyDescent="0.25">
      <c r="A582">
        <v>10828</v>
      </c>
      <c r="B582" t="s">
        <v>553</v>
      </c>
      <c r="C582">
        <v>9</v>
      </c>
      <c r="D582" s="1">
        <v>35108</v>
      </c>
      <c r="E582" s="1">
        <v>35122</v>
      </c>
      <c r="F582" s="1">
        <v>35130</v>
      </c>
      <c r="G582">
        <v>1</v>
      </c>
      <c r="H582" s="8">
        <v>90.85</v>
      </c>
      <c r="I582" t="s">
        <v>554</v>
      </c>
      <c r="J582" t="s">
        <v>556</v>
      </c>
      <c r="K582" t="s">
        <v>142</v>
      </c>
      <c r="L582" t="s">
        <v>868</v>
      </c>
      <c r="M582" t="s">
        <v>143</v>
      </c>
      <c r="N582" t="s">
        <v>144</v>
      </c>
      <c r="O582" s="8">
        <f>SUMIF(order_details[OrderID],orders[[#This Row],[OrderID]],order_details[Total revenue])</f>
        <v>932</v>
      </c>
      <c r="P582" s="8">
        <f>SUMIF(order_details[OrderID],orders[[#This Row],[OrderID]],order_details[Gross Profit])</f>
        <v>186.39999999999998</v>
      </c>
      <c r="Q582" s="8">
        <f>orders[[#This Row],[Total Gross Profit]]-orders[[#This Row],[Freight]]</f>
        <v>95.549999999999983</v>
      </c>
    </row>
    <row r="583" spans="1:17" x14ac:dyDescent="0.25">
      <c r="A583">
        <v>10829</v>
      </c>
      <c r="B583" t="s">
        <v>351</v>
      </c>
      <c r="C583">
        <v>9</v>
      </c>
      <c r="D583" s="1">
        <v>35108</v>
      </c>
      <c r="E583" s="1">
        <v>35136</v>
      </c>
      <c r="F583" s="1">
        <v>35118</v>
      </c>
      <c r="G583">
        <v>1</v>
      </c>
      <c r="H583" s="8">
        <v>154.72</v>
      </c>
      <c r="I583" t="s">
        <v>352</v>
      </c>
      <c r="J583" t="s">
        <v>354</v>
      </c>
      <c r="K583" t="s">
        <v>355</v>
      </c>
      <c r="L583" t="s">
        <v>356</v>
      </c>
      <c r="M583" t="s">
        <v>357</v>
      </c>
      <c r="N583" t="s">
        <v>72</v>
      </c>
      <c r="O583" s="8">
        <f>SUMIF(order_details[OrderID],orders[[#This Row],[OrderID]],order_details[Total revenue])</f>
        <v>1764</v>
      </c>
      <c r="P583" s="8">
        <f>SUMIF(order_details[OrderID],orders[[#This Row],[OrderID]],order_details[Gross Profit])</f>
        <v>480.8</v>
      </c>
      <c r="Q583" s="8">
        <f>orders[[#This Row],[Total Gross Profit]]-orders[[#This Row],[Freight]]</f>
        <v>326.08000000000004</v>
      </c>
    </row>
    <row r="584" spans="1:17" x14ac:dyDescent="0.25">
      <c r="A584">
        <v>10830</v>
      </c>
      <c r="B584" t="s">
        <v>682</v>
      </c>
      <c r="C584">
        <v>4</v>
      </c>
      <c r="D584" s="1">
        <v>35108</v>
      </c>
      <c r="E584" s="1">
        <v>35150</v>
      </c>
      <c r="F584" s="1">
        <v>35116</v>
      </c>
      <c r="G584">
        <v>2</v>
      </c>
      <c r="H584" s="8">
        <v>81.83</v>
      </c>
      <c r="I584" t="s">
        <v>683</v>
      </c>
      <c r="J584" t="s">
        <v>685</v>
      </c>
      <c r="K584" t="s">
        <v>167</v>
      </c>
      <c r="L584" t="s">
        <v>168</v>
      </c>
      <c r="M584" t="s">
        <v>686</v>
      </c>
      <c r="N584" t="s">
        <v>170</v>
      </c>
      <c r="O584" s="8">
        <f>SUMIF(order_details[OrderID],orders[[#This Row],[OrderID]],order_details[Total revenue])</f>
        <v>1974</v>
      </c>
      <c r="P584" s="8">
        <f>SUMIF(order_details[OrderID],orders[[#This Row],[OrderID]],order_details[Gross Profit])</f>
        <v>466.8</v>
      </c>
      <c r="Q584" s="8">
        <f>orders[[#This Row],[Total Gross Profit]]-orders[[#This Row],[Freight]]</f>
        <v>384.97</v>
      </c>
    </row>
    <row r="585" spans="1:17" x14ac:dyDescent="0.25">
      <c r="A585">
        <v>10831</v>
      </c>
      <c r="B585" t="s">
        <v>597</v>
      </c>
      <c r="C585">
        <v>3</v>
      </c>
      <c r="D585" s="1">
        <v>35109</v>
      </c>
      <c r="E585" s="1">
        <v>35137</v>
      </c>
      <c r="F585" s="1">
        <v>35118</v>
      </c>
      <c r="G585">
        <v>2</v>
      </c>
      <c r="H585" s="8">
        <v>72.19</v>
      </c>
      <c r="I585" t="s">
        <v>598</v>
      </c>
      <c r="J585" t="s">
        <v>600</v>
      </c>
      <c r="K585" t="s">
        <v>601</v>
      </c>
      <c r="L585" t="s">
        <v>868</v>
      </c>
      <c r="M585" t="s">
        <v>602</v>
      </c>
      <c r="N585" t="s">
        <v>603</v>
      </c>
      <c r="O585" s="8">
        <f>SUMIF(order_details[OrderID],orders[[#This Row],[OrderID]],order_details[Total revenue])</f>
        <v>2684.4</v>
      </c>
      <c r="P585" s="8">
        <f>SUMIF(order_details[OrderID],orders[[#This Row],[OrderID]],order_details[Gross Profit])</f>
        <v>537</v>
      </c>
      <c r="Q585" s="8">
        <f>orders[[#This Row],[Total Gross Profit]]-orders[[#This Row],[Freight]]</f>
        <v>464.81</v>
      </c>
    </row>
    <row r="586" spans="1:17" x14ac:dyDescent="0.25">
      <c r="A586">
        <v>10832</v>
      </c>
      <c r="B586" t="s">
        <v>374</v>
      </c>
      <c r="C586">
        <v>2</v>
      </c>
      <c r="D586" s="1">
        <v>35109</v>
      </c>
      <c r="E586" s="1">
        <v>35137</v>
      </c>
      <c r="F586" s="1">
        <v>35114</v>
      </c>
      <c r="G586">
        <v>2</v>
      </c>
      <c r="H586" s="8">
        <v>43.26</v>
      </c>
      <c r="I586" t="s">
        <v>375</v>
      </c>
      <c r="J586" t="s">
        <v>377</v>
      </c>
      <c r="K586" t="s">
        <v>378</v>
      </c>
      <c r="L586" t="s">
        <v>868</v>
      </c>
      <c r="M586" t="s">
        <v>379</v>
      </c>
      <c r="N586" t="s">
        <v>100</v>
      </c>
      <c r="O586" s="8">
        <f>SUMIF(order_details[OrderID],orders[[#This Row],[OrderID]],order_details[Total revenue])</f>
        <v>475.11</v>
      </c>
      <c r="P586" s="8">
        <f>SUMIF(order_details[OrderID],orders[[#This Row],[OrderID]],order_details[Gross Profit])</f>
        <v>84.509999999999991</v>
      </c>
      <c r="Q586" s="8">
        <f>orders[[#This Row],[Total Gross Profit]]-orders[[#This Row],[Freight]]</f>
        <v>41.249999999999993</v>
      </c>
    </row>
    <row r="587" spans="1:17" x14ac:dyDescent="0.25">
      <c r="A587">
        <v>10833</v>
      </c>
      <c r="B587" t="s">
        <v>496</v>
      </c>
      <c r="C587">
        <v>6</v>
      </c>
      <c r="D587" s="1">
        <v>35110</v>
      </c>
      <c r="E587" s="1">
        <v>35138</v>
      </c>
      <c r="F587" s="1">
        <v>35118</v>
      </c>
      <c r="G587">
        <v>2</v>
      </c>
      <c r="H587" s="8">
        <v>71.489999999999995</v>
      </c>
      <c r="I587" t="s">
        <v>497</v>
      </c>
      <c r="J587" t="s">
        <v>499</v>
      </c>
      <c r="K587" t="s">
        <v>500</v>
      </c>
      <c r="L587" t="s">
        <v>868</v>
      </c>
      <c r="M587" t="s">
        <v>501</v>
      </c>
      <c r="N587" t="s">
        <v>47</v>
      </c>
      <c r="O587" s="8">
        <f>SUMIF(order_details[OrderID],orders[[#This Row],[OrderID]],order_details[Total revenue])</f>
        <v>906.93000000000006</v>
      </c>
      <c r="P587" s="8">
        <f>SUMIF(order_details[OrderID],orders[[#This Row],[OrderID]],order_details[Gross Profit])</f>
        <v>215.13</v>
      </c>
      <c r="Q587" s="8">
        <f>orders[[#This Row],[Total Gross Profit]]-orders[[#This Row],[Freight]]</f>
        <v>143.63999999999999</v>
      </c>
    </row>
    <row r="588" spans="1:17" x14ac:dyDescent="0.25">
      <c r="A588">
        <v>10834</v>
      </c>
      <c r="B588" t="s">
        <v>682</v>
      </c>
      <c r="C588">
        <v>1</v>
      </c>
      <c r="D588" s="1">
        <v>35110</v>
      </c>
      <c r="E588" s="1">
        <v>35138</v>
      </c>
      <c r="F588" s="1">
        <v>35114</v>
      </c>
      <c r="G588">
        <v>3</v>
      </c>
      <c r="H588" s="8">
        <v>29.78</v>
      </c>
      <c r="I588" t="s">
        <v>683</v>
      </c>
      <c r="J588" t="s">
        <v>685</v>
      </c>
      <c r="K588" t="s">
        <v>167</v>
      </c>
      <c r="L588" t="s">
        <v>168</v>
      </c>
      <c r="M588" t="s">
        <v>686</v>
      </c>
      <c r="N588" t="s">
        <v>170</v>
      </c>
      <c r="O588" s="8">
        <f>SUMIF(order_details[OrderID],orders[[#This Row],[OrderID]],order_details[Total revenue])</f>
        <v>1432.7139999999999</v>
      </c>
      <c r="P588" s="8">
        <f>SUMIF(order_details[OrderID],orders[[#This Row],[OrderID]],order_details[Gross Profit])</f>
        <v>226.71399999999994</v>
      </c>
      <c r="Q588" s="8">
        <f>orders[[#This Row],[Total Gross Profit]]-orders[[#This Row],[Freight]]</f>
        <v>196.93399999999994</v>
      </c>
    </row>
    <row r="589" spans="1:17" x14ac:dyDescent="0.25">
      <c r="A589">
        <v>10835</v>
      </c>
      <c r="B589" t="s">
        <v>39</v>
      </c>
      <c r="C589">
        <v>1</v>
      </c>
      <c r="D589" s="1">
        <v>35110</v>
      </c>
      <c r="E589" s="1">
        <v>35138</v>
      </c>
      <c r="F589" s="1">
        <v>35116</v>
      </c>
      <c r="G589">
        <v>3</v>
      </c>
      <c r="H589" s="8">
        <v>69.53</v>
      </c>
      <c r="I589" t="s">
        <v>882</v>
      </c>
      <c r="J589" t="s">
        <v>43</v>
      </c>
      <c r="K589" t="s">
        <v>44</v>
      </c>
      <c r="L589" t="s">
        <v>868</v>
      </c>
      <c r="M589" t="s">
        <v>46</v>
      </c>
      <c r="N589" t="s">
        <v>47</v>
      </c>
      <c r="O589" s="8">
        <f>SUMIF(order_details[OrderID],orders[[#This Row],[OrderID]],order_details[Total revenue])</f>
        <v>845.8</v>
      </c>
      <c r="P589" s="8">
        <f>SUMIF(order_details[OrderID],orders[[#This Row],[OrderID]],order_details[Gross Profit])</f>
        <v>165</v>
      </c>
      <c r="Q589" s="8">
        <f>orders[[#This Row],[Total Gross Profit]]-orders[[#This Row],[Freight]]</f>
        <v>95.47</v>
      </c>
    </row>
    <row r="590" spans="1:17" x14ac:dyDescent="0.25">
      <c r="A590">
        <v>10836</v>
      </c>
      <c r="B590" t="s">
        <v>202</v>
      </c>
      <c r="C590">
        <v>7</v>
      </c>
      <c r="D590" s="1">
        <v>35111</v>
      </c>
      <c r="E590" s="1">
        <v>35139</v>
      </c>
      <c r="F590" s="1">
        <v>35116</v>
      </c>
      <c r="G590">
        <v>1</v>
      </c>
      <c r="H590" s="8">
        <v>411.88</v>
      </c>
      <c r="I590" t="s">
        <v>203</v>
      </c>
      <c r="J590" t="s">
        <v>206</v>
      </c>
      <c r="K590" t="s">
        <v>207</v>
      </c>
      <c r="L590" t="s">
        <v>868</v>
      </c>
      <c r="M590" t="s">
        <v>208</v>
      </c>
      <c r="N590" t="s">
        <v>209</v>
      </c>
      <c r="O590" s="8">
        <f>SUMIF(order_details[OrderID],orders[[#This Row],[OrderID]],order_details[Total revenue])</f>
        <v>4705.5</v>
      </c>
      <c r="P590" s="8">
        <f>SUMIF(order_details[OrderID],orders[[#This Row],[OrderID]],order_details[Gross Profit])</f>
        <v>1305.1000000000001</v>
      </c>
      <c r="Q590" s="8">
        <f>orders[[#This Row],[Total Gross Profit]]-orders[[#This Row],[Freight]]</f>
        <v>893.22000000000014</v>
      </c>
    </row>
    <row r="591" spans="1:17" x14ac:dyDescent="0.25">
      <c r="A591">
        <v>10837</v>
      </c>
      <c r="B591" t="s">
        <v>75</v>
      </c>
      <c r="C591">
        <v>9</v>
      </c>
      <c r="D591" s="1">
        <v>35111</v>
      </c>
      <c r="E591" s="1">
        <v>35139</v>
      </c>
      <c r="F591" s="1">
        <v>35118</v>
      </c>
      <c r="G591">
        <v>3</v>
      </c>
      <c r="H591" s="8">
        <v>13.32</v>
      </c>
      <c r="I591" t="s">
        <v>76</v>
      </c>
      <c r="J591" t="s">
        <v>79</v>
      </c>
      <c r="K591" t="s">
        <v>80</v>
      </c>
      <c r="L591" t="s">
        <v>868</v>
      </c>
      <c r="M591" t="s">
        <v>81</v>
      </c>
      <c r="N591" t="s">
        <v>82</v>
      </c>
      <c r="O591" s="8">
        <f>SUMIF(order_details[OrderID],orders[[#This Row],[OrderID]],order_details[Total revenue])</f>
        <v>1064.5</v>
      </c>
      <c r="P591" s="8">
        <f>SUMIF(order_details[OrderID],orders[[#This Row],[OrderID]],order_details[Gross Profit])</f>
        <v>61.8</v>
      </c>
      <c r="Q591" s="8">
        <f>orders[[#This Row],[Total Gross Profit]]-orders[[#This Row],[Freight]]</f>
        <v>48.48</v>
      </c>
    </row>
    <row r="592" spans="1:17" x14ac:dyDescent="0.25">
      <c r="A592">
        <v>10838</v>
      </c>
      <c r="B592" t="s">
        <v>424</v>
      </c>
      <c r="C592">
        <v>3</v>
      </c>
      <c r="D592" s="1">
        <v>35114</v>
      </c>
      <c r="E592" s="1">
        <v>35142</v>
      </c>
      <c r="F592" s="1">
        <v>35118</v>
      </c>
      <c r="G592">
        <v>3</v>
      </c>
      <c r="H592" s="8">
        <v>59.28</v>
      </c>
      <c r="I592" t="s">
        <v>425</v>
      </c>
      <c r="J592" t="s">
        <v>427</v>
      </c>
      <c r="K592" t="s">
        <v>428</v>
      </c>
      <c r="L592" t="s">
        <v>429</v>
      </c>
      <c r="M592" t="s">
        <v>430</v>
      </c>
      <c r="N592" t="s">
        <v>312</v>
      </c>
      <c r="O592" s="8">
        <f>SUMIF(order_details[OrderID],orders[[#This Row],[OrderID]],order_details[Total revenue])</f>
        <v>1938.375</v>
      </c>
      <c r="P592" s="8">
        <f>SUMIF(order_details[OrderID],orders[[#This Row],[OrderID]],order_details[Gross Profit])</f>
        <v>-129.22499999999997</v>
      </c>
      <c r="Q592" s="8">
        <f>orders[[#This Row],[Total Gross Profit]]-orders[[#This Row],[Freight]]</f>
        <v>-188.50499999999997</v>
      </c>
    </row>
    <row r="593" spans="1:17" x14ac:dyDescent="0.25">
      <c r="A593">
        <v>10839</v>
      </c>
      <c r="B593" t="s">
        <v>682</v>
      </c>
      <c r="C593">
        <v>3</v>
      </c>
      <c r="D593" s="1">
        <v>35114</v>
      </c>
      <c r="E593" s="1">
        <v>35142</v>
      </c>
      <c r="F593" s="1">
        <v>35117</v>
      </c>
      <c r="G593">
        <v>3</v>
      </c>
      <c r="H593" s="8">
        <v>35.43</v>
      </c>
      <c r="I593" t="s">
        <v>683</v>
      </c>
      <c r="J593" t="s">
        <v>685</v>
      </c>
      <c r="K593" t="s">
        <v>167</v>
      </c>
      <c r="L593" t="s">
        <v>168</v>
      </c>
      <c r="M593" t="s">
        <v>686</v>
      </c>
      <c r="N593" t="s">
        <v>170</v>
      </c>
      <c r="O593" s="8">
        <f>SUMIF(order_details[OrderID],orders[[#This Row],[OrderID]],order_details[Total revenue])</f>
        <v>827.55</v>
      </c>
      <c r="P593" s="8">
        <f>SUMIF(order_details[OrderID],orders[[#This Row],[OrderID]],order_details[Gross Profit])</f>
        <v>92.549999999999969</v>
      </c>
      <c r="Q593" s="8">
        <f>orders[[#This Row],[Total Gross Profit]]-orders[[#This Row],[Freight]]</f>
        <v>57.119999999999969</v>
      </c>
    </row>
    <row r="594" spans="1:17" x14ac:dyDescent="0.25">
      <c r="A594">
        <v>10840</v>
      </c>
      <c r="B594" t="s">
        <v>424</v>
      </c>
      <c r="C594">
        <v>4</v>
      </c>
      <c r="D594" s="1">
        <v>35114</v>
      </c>
      <c r="E594" s="1">
        <v>35156</v>
      </c>
      <c r="F594" s="1">
        <v>35142</v>
      </c>
      <c r="G594">
        <v>2</v>
      </c>
      <c r="H594" s="8">
        <v>2.71</v>
      </c>
      <c r="I594" t="s">
        <v>425</v>
      </c>
      <c r="J594" t="s">
        <v>427</v>
      </c>
      <c r="K594" t="s">
        <v>428</v>
      </c>
      <c r="L594" t="s">
        <v>429</v>
      </c>
      <c r="M594" t="s">
        <v>430</v>
      </c>
      <c r="N594" t="s">
        <v>312</v>
      </c>
      <c r="O594" s="8">
        <f>SUMIF(order_details[OrderID],orders[[#This Row],[OrderID]],order_details[Total revenue])</f>
        <v>211.2</v>
      </c>
      <c r="P594" s="8">
        <f>SUMIF(order_details[OrderID],orders[[#This Row],[OrderID]],order_details[Gross Profit])</f>
        <v>8.4000000000000021</v>
      </c>
      <c r="Q594" s="8">
        <f>orders[[#This Row],[Total Gross Profit]]-orders[[#This Row],[Freight]]</f>
        <v>5.6900000000000022</v>
      </c>
    </row>
    <row r="595" spans="1:17" x14ac:dyDescent="0.25">
      <c r="A595">
        <v>10841</v>
      </c>
      <c r="B595" t="s">
        <v>646</v>
      </c>
      <c r="C595">
        <v>5</v>
      </c>
      <c r="D595" s="1">
        <v>35115</v>
      </c>
      <c r="E595" s="1">
        <v>35143</v>
      </c>
      <c r="F595" s="1">
        <v>35124</v>
      </c>
      <c r="G595">
        <v>2</v>
      </c>
      <c r="H595" s="8">
        <v>424.3</v>
      </c>
      <c r="I595" t="s">
        <v>647</v>
      </c>
      <c r="J595" t="s">
        <v>649</v>
      </c>
      <c r="K595" t="s">
        <v>650</v>
      </c>
      <c r="L595" t="s">
        <v>868</v>
      </c>
      <c r="M595" t="s">
        <v>651</v>
      </c>
      <c r="N595" t="s">
        <v>455</v>
      </c>
      <c r="O595" s="8">
        <f>SUMIF(order_details[OrderID],orders[[#This Row],[OrderID]],order_details[Total revenue])</f>
        <v>4581</v>
      </c>
      <c r="P595" s="8">
        <f>SUMIF(order_details[OrderID],orders[[#This Row],[OrderID]],order_details[Gross Profit])</f>
        <v>916.2</v>
      </c>
      <c r="Q595" s="8">
        <f>orders[[#This Row],[Total Gross Profit]]-orders[[#This Row],[Freight]]</f>
        <v>491.90000000000003</v>
      </c>
    </row>
    <row r="596" spans="1:17" x14ac:dyDescent="0.25">
      <c r="A596">
        <v>10842</v>
      </c>
      <c r="B596" t="s">
        <v>677</v>
      </c>
      <c r="C596">
        <v>1</v>
      </c>
      <c r="D596" s="1">
        <v>35115</v>
      </c>
      <c r="E596" s="1">
        <v>35143</v>
      </c>
      <c r="F596" s="1">
        <v>35124</v>
      </c>
      <c r="G596">
        <v>3</v>
      </c>
      <c r="H596" s="8">
        <v>54.42</v>
      </c>
      <c r="I596" t="s">
        <v>678</v>
      </c>
      <c r="J596" t="s">
        <v>680</v>
      </c>
      <c r="K596" t="s">
        <v>55</v>
      </c>
      <c r="L596" t="s">
        <v>868</v>
      </c>
      <c r="M596" t="s">
        <v>516</v>
      </c>
      <c r="N596" t="s">
        <v>57</v>
      </c>
      <c r="O596" s="8">
        <f>SUMIF(order_details[OrderID],orders[[#This Row],[OrderID]],order_details[Total revenue])</f>
        <v>975</v>
      </c>
      <c r="P596" s="8">
        <f>SUMIF(order_details[OrderID],orders[[#This Row],[OrderID]],order_details[Gross Profit])</f>
        <v>368.8</v>
      </c>
      <c r="Q596" s="8">
        <f>orders[[#This Row],[Total Gross Profit]]-orders[[#This Row],[Freight]]</f>
        <v>314.38</v>
      </c>
    </row>
    <row r="597" spans="1:17" x14ac:dyDescent="0.25">
      <c r="A597">
        <v>10843</v>
      </c>
      <c r="B597" t="s">
        <v>705</v>
      </c>
      <c r="C597">
        <v>4</v>
      </c>
      <c r="D597" s="1">
        <v>35116</v>
      </c>
      <c r="E597" s="1">
        <v>35144</v>
      </c>
      <c r="F597" s="1">
        <v>35121</v>
      </c>
      <c r="G597">
        <v>2</v>
      </c>
      <c r="H597" s="8">
        <v>9.26</v>
      </c>
      <c r="I597" t="s">
        <v>706</v>
      </c>
      <c r="J597" t="s">
        <v>708</v>
      </c>
      <c r="K597" t="s">
        <v>709</v>
      </c>
      <c r="L597" t="s">
        <v>868</v>
      </c>
      <c r="M597" t="s">
        <v>710</v>
      </c>
      <c r="N597" t="s">
        <v>100</v>
      </c>
      <c r="O597" s="8">
        <f>SUMIF(order_details[OrderID],orders[[#This Row],[OrderID]],order_details[Total revenue])</f>
        <v>159</v>
      </c>
      <c r="P597" s="8">
        <f>SUMIF(order_details[OrderID],orders[[#This Row],[OrderID]],order_details[Gross Profit])</f>
        <v>-10.599999999999994</v>
      </c>
      <c r="Q597" s="8">
        <f>orders[[#This Row],[Total Gross Profit]]-orders[[#This Row],[Freight]]</f>
        <v>-19.859999999999992</v>
      </c>
    </row>
    <row r="598" spans="1:17" x14ac:dyDescent="0.25">
      <c r="A598">
        <v>10844</v>
      </c>
      <c r="B598" t="s">
        <v>519</v>
      </c>
      <c r="C598">
        <v>8</v>
      </c>
      <c r="D598" s="1">
        <v>35116</v>
      </c>
      <c r="E598" s="1">
        <v>35144</v>
      </c>
      <c r="F598" s="1">
        <v>35121</v>
      </c>
      <c r="G598">
        <v>2</v>
      </c>
      <c r="H598" s="8">
        <v>25.22</v>
      </c>
      <c r="I598" t="s">
        <v>520</v>
      </c>
      <c r="J598" t="s">
        <v>522</v>
      </c>
      <c r="K598" t="s">
        <v>523</v>
      </c>
      <c r="L598" t="s">
        <v>868</v>
      </c>
      <c r="M598" t="s">
        <v>524</v>
      </c>
      <c r="N598" t="s">
        <v>209</v>
      </c>
      <c r="O598" s="8">
        <f>SUMIF(order_details[OrderID],orders[[#This Row],[OrderID]],order_details[Total revenue])</f>
        <v>735</v>
      </c>
      <c r="P598" s="8">
        <f>SUMIF(order_details[OrderID],orders[[#This Row],[OrderID]],order_details[Gross Profit])</f>
        <v>392</v>
      </c>
      <c r="Q598" s="8">
        <f>orders[[#This Row],[Total Gross Profit]]-orders[[#This Row],[Freight]]</f>
        <v>366.78</v>
      </c>
    </row>
    <row r="599" spans="1:17" x14ac:dyDescent="0.25">
      <c r="A599">
        <v>10845</v>
      </c>
      <c r="B599" t="s">
        <v>546</v>
      </c>
      <c r="C599">
        <v>8</v>
      </c>
      <c r="D599" s="1">
        <v>35116</v>
      </c>
      <c r="E599" s="1">
        <v>35130</v>
      </c>
      <c r="F599" s="1">
        <v>35125</v>
      </c>
      <c r="G599">
        <v>1</v>
      </c>
      <c r="H599" s="8">
        <v>212.98</v>
      </c>
      <c r="I599" t="s">
        <v>547</v>
      </c>
      <c r="J599" t="s">
        <v>549</v>
      </c>
      <c r="K599" t="s">
        <v>550</v>
      </c>
      <c r="L599" t="s">
        <v>868</v>
      </c>
      <c r="M599" t="s">
        <v>551</v>
      </c>
      <c r="N599" t="s">
        <v>47</v>
      </c>
      <c r="O599" s="8">
        <f>SUMIF(order_details[OrderID],orders[[#This Row],[OrderID]],order_details[Total revenue])</f>
        <v>3812.7</v>
      </c>
      <c r="P599" s="8">
        <f>SUMIF(order_details[OrderID],orders[[#This Row],[OrderID]],order_details[Gross Profit])</f>
        <v>624.29999999999995</v>
      </c>
      <c r="Q599" s="8">
        <f>orders[[#This Row],[Total Gross Profit]]-orders[[#This Row],[Freight]]</f>
        <v>411.31999999999994</v>
      </c>
    </row>
    <row r="600" spans="1:17" x14ac:dyDescent="0.25">
      <c r="A600">
        <v>10846</v>
      </c>
      <c r="B600" t="s">
        <v>646</v>
      </c>
      <c r="C600">
        <v>2</v>
      </c>
      <c r="D600" s="1">
        <v>35117</v>
      </c>
      <c r="E600" s="1">
        <v>35159</v>
      </c>
      <c r="F600" s="1">
        <v>35118</v>
      </c>
      <c r="G600">
        <v>3</v>
      </c>
      <c r="H600" s="8">
        <v>56.46</v>
      </c>
      <c r="I600" t="s">
        <v>647</v>
      </c>
      <c r="J600" t="s">
        <v>649</v>
      </c>
      <c r="K600" t="s">
        <v>650</v>
      </c>
      <c r="L600" t="s">
        <v>868</v>
      </c>
      <c r="M600" t="s">
        <v>651</v>
      </c>
      <c r="N600" t="s">
        <v>455</v>
      </c>
      <c r="O600" s="8">
        <f>SUMIF(order_details[OrderID],orders[[#This Row],[OrderID]],order_details[Total revenue])</f>
        <v>1112</v>
      </c>
      <c r="P600" s="8">
        <f>SUMIF(order_details[OrderID],orders[[#This Row],[OrderID]],order_details[Gross Profit])</f>
        <v>294.39999999999998</v>
      </c>
      <c r="Q600" s="8">
        <f>orders[[#This Row],[Total Gross Profit]]-orders[[#This Row],[Freight]]</f>
        <v>237.93999999999997</v>
      </c>
    </row>
    <row r="601" spans="1:17" x14ac:dyDescent="0.25">
      <c r="A601">
        <v>10847</v>
      </c>
      <c r="B601" t="s">
        <v>606</v>
      </c>
      <c r="C601">
        <v>4</v>
      </c>
      <c r="D601" s="1">
        <v>35117</v>
      </c>
      <c r="E601" s="1">
        <v>35131</v>
      </c>
      <c r="F601" s="1">
        <v>35136</v>
      </c>
      <c r="G601">
        <v>3</v>
      </c>
      <c r="H601" s="8">
        <v>487.57</v>
      </c>
      <c r="I601" t="s">
        <v>607</v>
      </c>
      <c r="J601" t="s">
        <v>609</v>
      </c>
      <c r="K601" t="s">
        <v>610</v>
      </c>
      <c r="L601" t="s">
        <v>611</v>
      </c>
      <c r="M601" t="s">
        <v>612</v>
      </c>
      <c r="N601" t="s">
        <v>303</v>
      </c>
      <c r="O601" s="8">
        <f>SUMIF(order_details[OrderID],orders[[#This Row],[OrderID]],order_details[Total revenue])</f>
        <v>4931.92</v>
      </c>
      <c r="P601" s="8">
        <f>SUMIF(order_details[OrderID],orders[[#This Row],[OrderID]],order_details[Gross Profit])</f>
        <v>0.72000000000018716</v>
      </c>
      <c r="Q601" s="8">
        <f>orders[[#This Row],[Total Gross Profit]]-orders[[#This Row],[Freight]]</f>
        <v>-486.8499999999998</v>
      </c>
    </row>
    <row r="602" spans="1:17" x14ac:dyDescent="0.25">
      <c r="A602">
        <v>10848</v>
      </c>
      <c r="B602" t="s">
        <v>172</v>
      </c>
      <c r="C602">
        <v>7</v>
      </c>
      <c r="D602" s="1">
        <v>35118</v>
      </c>
      <c r="E602" s="1">
        <v>35146</v>
      </c>
      <c r="F602" s="1">
        <v>35124</v>
      </c>
      <c r="G602">
        <v>2</v>
      </c>
      <c r="H602" s="8">
        <v>38.24</v>
      </c>
      <c r="I602" t="s">
        <v>173</v>
      </c>
      <c r="J602" t="s">
        <v>175</v>
      </c>
      <c r="K602" t="s">
        <v>70</v>
      </c>
      <c r="L602" t="s">
        <v>868</v>
      </c>
      <c r="M602" t="s">
        <v>176</v>
      </c>
      <c r="N602" t="s">
        <v>72</v>
      </c>
      <c r="O602" s="8">
        <f>SUMIF(order_details[OrderID],orders[[#This Row],[OrderID]],order_details[Total revenue])</f>
        <v>931.5</v>
      </c>
      <c r="P602" s="8">
        <f>SUMIF(order_details[OrderID],orders[[#This Row],[OrderID]],order_details[Gross Profit])</f>
        <v>290.70000000000005</v>
      </c>
      <c r="Q602" s="8">
        <f>orders[[#This Row],[Total Gross Profit]]-orders[[#This Row],[Freight]]</f>
        <v>252.46000000000004</v>
      </c>
    </row>
    <row r="603" spans="1:17" x14ac:dyDescent="0.25">
      <c r="A603">
        <v>10849</v>
      </c>
      <c r="B603" t="s">
        <v>359</v>
      </c>
      <c r="C603">
        <v>9</v>
      </c>
      <c r="D603" s="1">
        <v>35118</v>
      </c>
      <c r="E603" s="1">
        <v>35146</v>
      </c>
      <c r="F603" s="1">
        <v>35125</v>
      </c>
      <c r="G603">
        <v>2</v>
      </c>
      <c r="H603" s="8">
        <v>0.56000000000000005</v>
      </c>
      <c r="I603" t="s">
        <v>360</v>
      </c>
      <c r="J603" t="s">
        <v>362</v>
      </c>
      <c r="K603" t="s">
        <v>363</v>
      </c>
      <c r="L603" t="s">
        <v>868</v>
      </c>
      <c r="M603" t="s">
        <v>364</v>
      </c>
      <c r="N603" t="s">
        <v>47</v>
      </c>
      <c r="O603" s="8">
        <f>SUMIF(order_details[OrderID],orders[[#This Row],[OrderID]],order_details[Total revenue])</f>
        <v>967.81899999999996</v>
      </c>
      <c r="P603" s="8">
        <f>SUMIF(order_details[OrderID],orders[[#This Row],[OrderID]],order_details[Gross Profit])</f>
        <v>127.61900000000003</v>
      </c>
      <c r="Q603" s="8">
        <f>orders[[#This Row],[Total Gross Profit]]-orders[[#This Row],[Freight]]</f>
        <v>127.05900000000003</v>
      </c>
    </row>
    <row r="604" spans="1:17" x14ac:dyDescent="0.25">
      <c r="A604">
        <v>10850</v>
      </c>
      <c r="B604" t="s">
        <v>705</v>
      </c>
      <c r="C604">
        <v>1</v>
      </c>
      <c r="D604" s="1">
        <v>35118</v>
      </c>
      <c r="E604" s="1">
        <v>35160</v>
      </c>
      <c r="F604" s="1">
        <v>35125</v>
      </c>
      <c r="G604">
        <v>1</v>
      </c>
      <c r="H604" s="8">
        <v>49.19</v>
      </c>
      <c r="I604" t="s">
        <v>706</v>
      </c>
      <c r="J604" t="s">
        <v>708</v>
      </c>
      <c r="K604" t="s">
        <v>709</v>
      </c>
      <c r="L604" t="s">
        <v>868</v>
      </c>
      <c r="M604" t="s">
        <v>710</v>
      </c>
      <c r="N604" t="s">
        <v>100</v>
      </c>
      <c r="O604" s="8">
        <f>SUMIF(order_details[OrderID],orders[[#This Row],[OrderID]],order_details[Total revenue])</f>
        <v>629</v>
      </c>
      <c r="P604" s="8">
        <f>SUMIF(order_details[OrderID],orders[[#This Row],[OrderID]],order_details[Gross Profit])</f>
        <v>137</v>
      </c>
      <c r="Q604" s="8">
        <f>orders[[#This Row],[Total Gross Profit]]-orders[[#This Row],[Freight]]</f>
        <v>87.81</v>
      </c>
    </row>
    <row r="605" spans="1:17" x14ac:dyDescent="0.25">
      <c r="A605">
        <v>10851</v>
      </c>
      <c r="B605" t="s">
        <v>577</v>
      </c>
      <c r="C605">
        <v>5</v>
      </c>
      <c r="D605" s="1">
        <v>35121</v>
      </c>
      <c r="E605" s="1">
        <v>35149</v>
      </c>
      <c r="F605" s="1">
        <v>35128</v>
      </c>
      <c r="G605">
        <v>1</v>
      </c>
      <c r="H605" s="8">
        <v>160.55000000000001</v>
      </c>
      <c r="I605" t="s">
        <v>578</v>
      </c>
      <c r="J605" t="s">
        <v>580</v>
      </c>
      <c r="K605" t="s">
        <v>319</v>
      </c>
      <c r="L605" t="s">
        <v>320</v>
      </c>
      <c r="M605" t="s">
        <v>581</v>
      </c>
      <c r="N605" t="s">
        <v>170</v>
      </c>
      <c r="O605" s="8">
        <f>SUMIF(order_details[OrderID],orders[[#This Row],[OrderID]],order_details[Total revenue])</f>
        <v>2603</v>
      </c>
      <c r="P605" s="8">
        <f>SUMIF(order_details[OrderID],orders[[#This Row],[OrderID]],order_details[Gross Profit])</f>
        <v>425</v>
      </c>
      <c r="Q605" s="8">
        <f>orders[[#This Row],[Total Gross Profit]]-orders[[#This Row],[Freight]]</f>
        <v>264.45</v>
      </c>
    </row>
    <row r="606" spans="1:17" x14ac:dyDescent="0.25">
      <c r="A606">
        <v>10852</v>
      </c>
      <c r="B606" t="s">
        <v>559</v>
      </c>
      <c r="C606">
        <v>8</v>
      </c>
      <c r="D606" s="1">
        <v>35121</v>
      </c>
      <c r="E606" s="1">
        <v>35135</v>
      </c>
      <c r="F606" s="1">
        <v>35125</v>
      </c>
      <c r="G606">
        <v>1</v>
      </c>
      <c r="H606" s="8">
        <v>174.05</v>
      </c>
      <c r="I606" t="s">
        <v>560</v>
      </c>
      <c r="J606" t="s">
        <v>563</v>
      </c>
      <c r="K606" t="s">
        <v>564</v>
      </c>
      <c r="L606" t="s">
        <v>565</v>
      </c>
      <c r="M606" t="s">
        <v>566</v>
      </c>
      <c r="N606" t="s">
        <v>303</v>
      </c>
      <c r="O606" s="8">
        <f>SUMIF(order_details[OrderID],orders[[#This Row],[OrderID]],order_details[Total revenue])</f>
        <v>2984</v>
      </c>
      <c r="P606" s="8">
        <f>SUMIF(order_details[OrderID],orders[[#This Row],[OrderID]],order_details[Gross Profit])</f>
        <v>598.79999999999995</v>
      </c>
      <c r="Q606" s="8">
        <f>orders[[#This Row],[Total Gross Profit]]-orders[[#This Row],[Freight]]</f>
        <v>424.74999999999994</v>
      </c>
    </row>
    <row r="607" spans="1:17" x14ac:dyDescent="0.25">
      <c r="A607">
        <v>10853</v>
      </c>
      <c r="B607" t="s">
        <v>85</v>
      </c>
      <c r="C607">
        <v>9</v>
      </c>
      <c r="D607" s="1">
        <v>35122</v>
      </c>
      <c r="E607" s="1">
        <v>35150</v>
      </c>
      <c r="F607" s="1">
        <v>35129</v>
      </c>
      <c r="G607">
        <v>2</v>
      </c>
      <c r="H607" s="8">
        <v>53.83</v>
      </c>
      <c r="I607" t="s">
        <v>86</v>
      </c>
      <c r="J607" t="s">
        <v>88</v>
      </c>
      <c r="K607" t="s">
        <v>89</v>
      </c>
      <c r="L607" t="s">
        <v>868</v>
      </c>
      <c r="M607" t="s">
        <v>90</v>
      </c>
      <c r="N607" t="s">
        <v>47</v>
      </c>
      <c r="O607" s="8">
        <f>SUMIF(order_details[OrderID],orders[[#This Row],[OrderID]],order_details[Total revenue])</f>
        <v>625</v>
      </c>
      <c r="P607" s="8">
        <f>SUMIF(order_details[OrderID],orders[[#This Row],[OrderID]],order_details[Gross Profit])</f>
        <v>125</v>
      </c>
      <c r="Q607" s="8">
        <f>orders[[#This Row],[Total Gross Profit]]-orders[[#This Row],[Freight]]</f>
        <v>71.17</v>
      </c>
    </row>
    <row r="608" spans="1:17" x14ac:dyDescent="0.25">
      <c r="A608">
        <v>10854</v>
      </c>
      <c r="B608" t="s">
        <v>202</v>
      </c>
      <c r="C608">
        <v>3</v>
      </c>
      <c r="D608" s="1">
        <v>35122</v>
      </c>
      <c r="E608" s="1">
        <v>35150</v>
      </c>
      <c r="F608" s="1">
        <v>35131</v>
      </c>
      <c r="G608">
        <v>2</v>
      </c>
      <c r="H608" s="8">
        <v>100.22</v>
      </c>
      <c r="I608" t="s">
        <v>203</v>
      </c>
      <c r="J608" t="s">
        <v>206</v>
      </c>
      <c r="K608" t="s">
        <v>207</v>
      </c>
      <c r="L608" t="s">
        <v>868</v>
      </c>
      <c r="M608" t="s">
        <v>208</v>
      </c>
      <c r="N608" t="s">
        <v>209</v>
      </c>
      <c r="O608" s="8">
        <f>SUMIF(order_details[OrderID],orders[[#This Row],[OrderID]],order_details[Total revenue])</f>
        <v>2966.5</v>
      </c>
      <c r="P608" s="8">
        <f>SUMIF(order_details[OrderID],orders[[#This Row],[OrderID]],order_details[Gross Profit])</f>
        <v>174.49999999999972</v>
      </c>
      <c r="Q608" s="8">
        <f>orders[[#This Row],[Total Gross Profit]]-orders[[#This Row],[Freight]]</f>
        <v>74.279999999999717</v>
      </c>
    </row>
    <row r="609" spans="1:17" x14ac:dyDescent="0.25">
      <c r="A609">
        <v>10855</v>
      </c>
      <c r="B609" t="s">
        <v>487</v>
      </c>
      <c r="C609">
        <v>3</v>
      </c>
      <c r="D609" s="1">
        <v>35122</v>
      </c>
      <c r="E609" s="1">
        <v>35150</v>
      </c>
      <c r="F609" s="1">
        <v>35130</v>
      </c>
      <c r="G609">
        <v>1</v>
      </c>
      <c r="H609" s="8">
        <v>170.97</v>
      </c>
      <c r="I609" t="s">
        <v>488</v>
      </c>
      <c r="J609" t="s">
        <v>490</v>
      </c>
      <c r="K609" t="s">
        <v>491</v>
      </c>
      <c r="L609" t="s">
        <v>492</v>
      </c>
      <c r="M609" t="s">
        <v>493</v>
      </c>
      <c r="N609" t="s">
        <v>303</v>
      </c>
      <c r="O609" s="8">
        <f>SUMIF(order_details[OrderID],orders[[#This Row],[OrderID]],order_details[Total revenue])</f>
        <v>2227.8874999999998</v>
      </c>
      <c r="P609" s="8">
        <f>SUMIF(order_details[OrderID],orders[[#This Row],[OrderID]],order_details[Gross Profit])</f>
        <v>544.28750000000002</v>
      </c>
      <c r="Q609" s="8">
        <f>orders[[#This Row],[Total Gross Profit]]-orders[[#This Row],[Freight]]</f>
        <v>373.3175</v>
      </c>
    </row>
    <row r="610" spans="1:17" x14ac:dyDescent="0.25">
      <c r="A610">
        <v>10856</v>
      </c>
      <c r="B610" t="s">
        <v>60</v>
      </c>
      <c r="C610">
        <v>3</v>
      </c>
      <c r="D610" s="1">
        <v>35123</v>
      </c>
      <c r="E610" s="1">
        <v>35151</v>
      </c>
      <c r="F610" s="1">
        <v>35136</v>
      </c>
      <c r="G610">
        <v>2</v>
      </c>
      <c r="H610" s="8">
        <v>58.43</v>
      </c>
      <c r="I610" t="s">
        <v>61</v>
      </c>
      <c r="J610" t="s">
        <v>63</v>
      </c>
      <c r="K610" t="s">
        <v>55</v>
      </c>
      <c r="L610" t="s">
        <v>868</v>
      </c>
      <c r="M610" t="s">
        <v>64</v>
      </c>
      <c r="N610" t="s">
        <v>57</v>
      </c>
      <c r="O610" s="8">
        <f>SUMIF(order_details[OrderID],orders[[#This Row],[OrderID]],order_details[Total revenue])</f>
        <v>660</v>
      </c>
      <c r="P610" s="8">
        <f>SUMIF(order_details[OrderID],orders[[#This Row],[OrderID]],order_details[Gross Profit])</f>
        <v>160</v>
      </c>
      <c r="Q610" s="8">
        <f>orders[[#This Row],[Total Gross Profit]]-orders[[#This Row],[Freight]]</f>
        <v>101.57</v>
      </c>
    </row>
    <row r="611" spans="1:17" x14ac:dyDescent="0.25">
      <c r="A611">
        <v>10857</v>
      </c>
      <c r="B611" t="s">
        <v>75</v>
      </c>
      <c r="C611">
        <v>8</v>
      </c>
      <c r="D611" s="1">
        <v>35123</v>
      </c>
      <c r="E611" s="1">
        <v>35151</v>
      </c>
      <c r="F611" s="1">
        <v>35132</v>
      </c>
      <c r="G611">
        <v>2</v>
      </c>
      <c r="H611" s="8">
        <v>188.85</v>
      </c>
      <c r="I611" t="s">
        <v>76</v>
      </c>
      <c r="J611" t="s">
        <v>79</v>
      </c>
      <c r="K611" t="s">
        <v>80</v>
      </c>
      <c r="L611" t="s">
        <v>868</v>
      </c>
      <c r="M611" t="s">
        <v>81</v>
      </c>
      <c r="N611" t="s">
        <v>82</v>
      </c>
      <c r="O611" s="8">
        <f>SUMIF(order_details[OrderID],orders[[#This Row],[OrderID]],order_details[Total revenue])</f>
        <v>2048.2125000000001</v>
      </c>
      <c r="P611" s="8">
        <f>SUMIF(order_details[OrderID],orders[[#This Row],[OrderID]],order_details[Gross Profit])</f>
        <v>-53.287499999999959</v>
      </c>
      <c r="Q611" s="8">
        <f>orders[[#This Row],[Total Gross Profit]]-orders[[#This Row],[Freight]]</f>
        <v>-242.13749999999996</v>
      </c>
    </row>
    <row r="612" spans="1:17" x14ac:dyDescent="0.25">
      <c r="A612">
        <v>10858</v>
      </c>
      <c r="B612" t="s">
        <v>366</v>
      </c>
      <c r="C612">
        <v>2</v>
      </c>
      <c r="D612" s="1">
        <v>35124</v>
      </c>
      <c r="E612" s="1">
        <v>35152</v>
      </c>
      <c r="F612" s="1">
        <v>35129</v>
      </c>
      <c r="G612">
        <v>1</v>
      </c>
      <c r="H612" s="8">
        <v>52.51</v>
      </c>
      <c r="I612" t="s">
        <v>367</v>
      </c>
      <c r="J612" t="s">
        <v>369</v>
      </c>
      <c r="K612" t="s">
        <v>370</v>
      </c>
      <c r="L612" t="s">
        <v>868</v>
      </c>
      <c r="M612" t="s">
        <v>371</v>
      </c>
      <c r="N612" t="s">
        <v>100</v>
      </c>
      <c r="O612" s="8">
        <f>SUMIF(order_details[OrderID],orders[[#This Row],[OrderID]],order_details[Total revenue])</f>
        <v>649</v>
      </c>
      <c r="P612" s="8">
        <f>SUMIF(order_details[OrderID],orders[[#This Row],[OrderID]],order_details[Gross Profit])</f>
        <v>163.59999999999997</v>
      </c>
      <c r="Q612" s="8">
        <f>orders[[#This Row],[Total Gross Profit]]-orders[[#This Row],[Freight]]</f>
        <v>111.08999999999997</v>
      </c>
    </row>
    <row r="613" spans="1:17" x14ac:dyDescent="0.25">
      <c r="A613">
        <v>10859</v>
      </c>
      <c r="B613" t="s">
        <v>242</v>
      </c>
      <c r="C613">
        <v>1</v>
      </c>
      <c r="D613" s="1">
        <v>35124</v>
      </c>
      <c r="E613" s="1">
        <v>35152</v>
      </c>
      <c r="F613" s="1">
        <v>35128</v>
      </c>
      <c r="G613">
        <v>2</v>
      </c>
      <c r="H613" s="8">
        <v>76.099999999999994</v>
      </c>
      <c r="I613" t="s">
        <v>243</v>
      </c>
      <c r="J613" t="s">
        <v>245</v>
      </c>
      <c r="K613" t="s">
        <v>246</v>
      </c>
      <c r="L613" t="s">
        <v>868</v>
      </c>
      <c r="M613" t="s">
        <v>247</v>
      </c>
      <c r="N613" t="s">
        <v>47</v>
      </c>
      <c r="O613" s="8">
        <f>SUMIF(order_details[OrderID],orders[[#This Row],[OrderID]],order_details[Total revenue])</f>
        <v>1078.6875</v>
      </c>
      <c r="P613" s="8">
        <f>SUMIF(order_details[OrderID],orders[[#This Row],[OrderID]],order_details[Gross Profit])</f>
        <v>-69.812500000000043</v>
      </c>
      <c r="Q613" s="8">
        <f>orders[[#This Row],[Total Gross Profit]]-orders[[#This Row],[Freight]]</f>
        <v>-145.91250000000002</v>
      </c>
    </row>
    <row r="614" spans="1:17" x14ac:dyDescent="0.25">
      <c r="A614">
        <v>10860</v>
      </c>
      <c r="B614" t="s">
        <v>250</v>
      </c>
      <c r="C614">
        <v>3</v>
      </c>
      <c r="D614" s="1">
        <v>35124</v>
      </c>
      <c r="E614" s="1">
        <v>35152</v>
      </c>
      <c r="F614" s="1">
        <v>35130</v>
      </c>
      <c r="G614">
        <v>3</v>
      </c>
      <c r="H614" s="8">
        <v>19.260000000000002</v>
      </c>
      <c r="I614" t="s">
        <v>251</v>
      </c>
      <c r="J614" t="s">
        <v>253</v>
      </c>
      <c r="K614" t="s">
        <v>191</v>
      </c>
      <c r="L614" t="s">
        <v>868</v>
      </c>
      <c r="M614" t="s">
        <v>192</v>
      </c>
      <c r="N614" t="s">
        <v>100</v>
      </c>
      <c r="O614" s="8">
        <f>SUMIF(order_details[OrderID],orders[[#This Row],[OrderID]],order_details[Total revenue])</f>
        <v>519</v>
      </c>
      <c r="P614" s="8">
        <f>SUMIF(order_details[OrderID],orders[[#This Row],[OrderID]],order_details[Gross Profit])</f>
        <v>103.80000000000001</v>
      </c>
      <c r="Q614" s="8">
        <f>orders[[#This Row],[Total Gross Profit]]-orders[[#This Row],[Freight]]</f>
        <v>84.54</v>
      </c>
    </row>
    <row r="615" spans="1:17" x14ac:dyDescent="0.25">
      <c r="A615">
        <v>10861</v>
      </c>
      <c r="B615" t="s">
        <v>744</v>
      </c>
      <c r="C615">
        <v>4</v>
      </c>
      <c r="D615" s="1">
        <v>35125</v>
      </c>
      <c r="E615" s="1">
        <v>35153</v>
      </c>
      <c r="F615" s="1">
        <v>35143</v>
      </c>
      <c r="G615">
        <v>2</v>
      </c>
      <c r="H615" s="8">
        <v>14.93</v>
      </c>
      <c r="I615" t="s">
        <v>745</v>
      </c>
      <c r="J615" t="s">
        <v>872</v>
      </c>
      <c r="K615" t="s">
        <v>748</v>
      </c>
      <c r="L615" t="s">
        <v>395</v>
      </c>
      <c r="M615" t="s">
        <v>873</v>
      </c>
      <c r="N615" t="s">
        <v>303</v>
      </c>
      <c r="O615" s="8">
        <f>SUMIF(order_details[OrderID],orders[[#This Row],[OrderID]],order_details[Total revenue])</f>
        <v>3523.4</v>
      </c>
      <c r="P615" s="8">
        <f>SUMIF(order_details[OrderID],orders[[#This Row],[OrderID]],order_details[Gross Profit])</f>
        <v>704.80000000000007</v>
      </c>
      <c r="Q615" s="8">
        <f>orders[[#This Row],[Total Gross Profit]]-orders[[#This Row],[Freight]]</f>
        <v>689.87000000000012</v>
      </c>
    </row>
    <row r="616" spans="1:17" x14ac:dyDescent="0.25">
      <c r="A616">
        <v>10862</v>
      </c>
      <c r="B616" t="s">
        <v>399</v>
      </c>
      <c r="C616">
        <v>8</v>
      </c>
      <c r="D616" s="1">
        <v>35125</v>
      </c>
      <c r="E616" s="1">
        <v>35167</v>
      </c>
      <c r="F616" s="1">
        <v>35128</v>
      </c>
      <c r="G616">
        <v>2</v>
      </c>
      <c r="H616" s="8">
        <v>53.23</v>
      </c>
      <c r="I616" t="s">
        <v>400</v>
      </c>
      <c r="J616" t="s">
        <v>402</v>
      </c>
      <c r="K616" t="s">
        <v>403</v>
      </c>
      <c r="L616" t="s">
        <v>868</v>
      </c>
      <c r="M616" t="s">
        <v>404</v>
      </c>
      <c r="N616" t="s">
        <v>47</v>
      </c>
      <c r="O616" s="8">
        <f>SUMIF(order_details[OrderID],orders[[#This Row],[OrderID]],order_details[Total revenue])</f>
        <v>581</v>
      </c>
      <c r="P616" s="8">
        <f>SUMIF(order_details[OrderID],orders[[#This Row],[OrderID]],order_details[Gross Profit])</f>
        <v>291.2</v>
      </c>
      <c r="Q616" s="8">
        <f>orders[[#This Row],[Total Gross Profit]]-orders[[#This Row],[Freight]]</f>
        <v>237.97</v>
      </c>
    </row>
    <row r="617" spans="1:17" x14ac:dyDescent="0.25">
      <c r="A617">
        <v>10863</v>
      </c>
      <c r="B617" t="s">
        <v>324</v>
      </c>
      <c r="C617">
        <v>4</v>
      </c>
      <c r="D617" s="1">
        <v>35128</v>
      </c>
      <c r="E617" s="1">
        <v>35156</v>
      </c>
      <c r="F617" s="1">
        <v>35143</v>
      </c>
      <c r="G617">
        <v>2</v>
      </c>
      <c r="H617" s="8">
        <v>30.26</v>
      </c>
      <c r="I617" t="s">
        <v>325</v>
      </c>
      <c r="J617" t="s">
        <v>327</v>
      </c>
      <c r="K617" t="s">
        <v>328</v>
      </c>
      <c r="L617" t="s">
        <v>329</v>
      </c>
      <c r="M617" t="s">
        <v>330</v>
      </c>
      <c r="N617" t="s">
        <v>312</v>
      </c>
      <c r="O617" s="8">
        <f>SUMIF(order_details[OrderID],orders[[#This Row],[OrderID]],order_details[Total revenue])</f>
        <v>441.15</v>
      </c>
      <c r="P617" s="8">
        <f>SUMIF(order_details[OrderID],orders[[#This Row],[OrderID]],order_details[Gross Profit])</f>
        <v>25.949999999999967</v>
      </c>
      <c r="Q617" s="8">
        <f>orders[[#This Row],[Total Gross Profit]]-orders[[#This Row],[Freight]]</f>
        <v>-4.3100000000000342</v>
      </c>
    </row>
    <row r="618" spans="1:17" x14ac:dyDescent="0.25">
      <c r="A618">
        <v>10864</v>
      </c>
      <c r="B618" t="s">
        <v>66</v>
      </c>
      <c r="C618">
        <v>4</v>
      </c>
      <c r="D618" s="1">
        <v>35128</v>
      </c>
      <c r="E618" s="1">
        <v>35156</v>
      </c>
      <c r="F618" s="1">
        <v>35135</v>
      </c>
      <c r="G618">
        <v>2</v>
      </c>
      <c r="H618" s="8">
        <v>3.04</v>
      </c>
      <c r="I618" t="s">
        <v>67</v>
      </c>
      <c r="J618" t="s">
        <v>874</v>
      </c>
      <c r="K618" t="s">
        <v>875</v>
      </c>
      <c r="L618" t="s">
        <v>876</v>
      </c>
      <c r="M618" t="s">
        <v>877</v>
      </c>
      <c r="N618" t="s">
        <v>72</v>
      </c>
      <c r="O618" s="8">
        <f>SUMIF(order_details[OrderID],orders[[#This Row],[OrderID]],order_details[Total revenue])</f>
        <v>282</v>
      </c>
      <c r="P618" s="8">
        <f>SUMIF(order_details[OrderID],orders[[#This Row],[OrderID]],order_details[Gross Profit])</f>
        <v>77.399999999999977</v>
      </c>
      <c r="Q618" s="8">
        <f>orders[[#This Row],[Total Gross Profit]]-orders[[#This Row],[Freight]]</f>
        <v>74.359999999999971</v>
      </c>
    </row>
    <row r="619" spans="1:17" x14ac:dyDescent="0.25">
      <c r="A619">
        <v>10865</v>
      </c>
      <c r="B619" t="s">
        <v>546</v>
      </c>
      <c r="C619">
        <v>2</v>
      </c>
      <c r="D619" s="1">
        <v>35128</v>
      </c>
      <c r="E619" s="1">
        <v>35142</v>
      </c>
      <c r="F619" s="1">
        <v>35138</v>
      </c>
      <c r="G619">
        <v>1</v>
      </c>
      <c r="H619" s="8">
        <v>348.14</v>
      </c>
      <c r="I619" t="s">
        <v>547</v>
      </c>
      <c r="J619" t="s">
        <v>549</v>
      </c>
      <c r="K619" t="s">
        <v>550</v>
      </c>
      <c r="L619" t="s">
        <v>868</v>
      </c>
      <c r="M619" t="s">
        <v>551</v>
      </c>
      <c r="N619" t="s">
        <v>47</v>
      </c>
      <c r="O619" s="8">
        <f>SUMIF(order_details[OrderID],orders[[#This Row],[OrderID]],order_details[Total revenue])</f>
        <v>16387.5</v>
      </c>
      <c r="P619" s="8">
        <f>SUMIF(order_details[OrderID],orders[[#This Row],[OrderID]],order_details[Gross Profit])</f>
        <v>2587.4999999999986</v>
      </c>
      <c r="Q619" s="8">
        <f>orders[[#This Row],[Total Gross Profit]]-orders[[#This Row],[Freight]]</f>
        <v>2239.3599999999988</v>
      </c>
    </row>
    <row r="620" spans="1:17" x14ac:dyDescent="0.25">
      <c r="A620">
        <v>10866</v>
      </c>
      <c r="B620" t="s">
        <v>75</v>
      </c>
      <c r="C620">
        <v>5</v>
      </c>
      <c r="D620" s="1">
        <v>35129</v>
      </c>
      <c r="E620" s="1">
        <v>35157</v>
      </c>
      <c r="F620" s="1">
        <v>35138</v>
      </c>
      <c r="G620">
        <v>1</v>
      </c>
      <c r="H620" s="8">
        <v>109.11</v>
      </c>
      <c r="I620" t="s">
        <v>76</v>
      </c>
      <c r="J620" t="s">
        <v>79</v>
      </c>
      <c r="K620" t="s">
        <v>80</v>
      </c>
      <c r="L620" t="s">
        <v>868</v>
      </c>
      <c r="M620" t="s">
        <v>81</v>
      </c>
      <c r="N620" t="s">
        <v>82</v>
      </c>
      <c r="O620" s="8">
        <f>SUMIF(order_details[OrderID],orders[[#This Row],[OrderID]],order_details[Total revenue])</f>
        <v>1096.1999999999998</v>
      </c>
      <c r="P620" s="8">
        <f>SUMIF(order_details[OrderID],orders[[#This Row],[OrderID]],order_details[Gross Profit])</f>
        <v>-72.599999999999937</v>
      </c>
      <c r="Q620" s="8">
        <f>orders[[#This Row],[Total Gross Profit]]-orders[[#This Row],[Freight]]</f>
        <v>-181.70999999999992</v>
      </c>
    </row>
    <row r="621" spans="1:17" x14ac:dyDescent="0.25">
      <c r="A621">
        <v>10867</v>
      </c>
      <c r="B621" t="s">
        <v>433</v>
      </c>
      <c r="C621">
        <v>6</v>
      </c>
      <c r="D621" s="1">
        <v>35129</v>
      </c>
      <c r="E621" s="1">
        <v>35171</v>
      </c>
      <c r="F621" s="1">
        <v>35137</v>
      </c>
      <c r="G621">
        <v>1</v>
      </c>
      <c r="H621" s="8">
        <v>1.93</v>
      </c>
      <c r="I621" t="s">
        <v>434</v>
      </c>
      <c r="J621" t="s">
        <v>436</v>
      </c>
      <c r="K621" t="s">
        <v>437</v>
      </c>
      <c r="L621" t="s">
        <v>301</v>
      </c>
      <c r="M621" t="s">
        <v>438</v>
      </c>
      <c r="N621" t="s">
        <v>303</v>
      </c>
      <c r="O621" s="8">
        <f>SUMIF(order_details[OrderID],orders[[#This Row],[OrderID]],order_details[Total revenue])</f>
        <v>98.399999999999991</v>
      </c>
      <c r="P621" s="8">
        <f>SUMIF(order_details[OrderID],orders[[#This Row],[OrderID]],order_details[Gross Profit])</f>
        <v>19.799999999999994</v>
      </c>
      <c r="Q621" s="8">
        <f>orders[[#This Row],[Total Gross Profit]]-orders[[#This Row],[Freight]]</f>
        <v>17.869999999999994</v>
      </c>
    </row>
    <row r="622" spans="1:17" x14ac:dyDescent="0.25">
      <c r="A622">
        <v>10868</v>
      </c>
      <c r="B622" t="s">
        <v>540</v>
      </c>
      <c r="C622">
        <v>7</v>
      </c>
      <c r="D622" s="1">
        <v>35130</v>
      </c>
      <c r="E622" s="1">
        <v>35158</v>
      </c>
      <c r="F622" s="1">
        <v>35149</v>
      </c>
      <c r="G622">
        <v>2</v>
      </c>
      <c r="H622" s="8">
        <v>191.27</v>
      </c>
      <c r="I622" t="s">
        <v>541</v>
      </c>
      <c r="J622" t="s">
        <v>543</v>
      </c>
      <c r="K622" t="s">
        <v>167</v>
      </c>
      <c r="L622" t="s">
        <v>168</v>
      </c>
      <c r="M622" t="s">
        <v>544</v>
      </c>
      <c r="N622" t="s">
        <v>170</v>
      </c>
      <c r="O622" s="8">
        <f>SUMIF(order_details[OrderID],orders[[#This Row],[OrderID]],order_details[Total revenue])</f>
        <v>1920.6</v>
      </c>
      <c r="P622" s="8">
        <f>SUMIF(order_details[OrderID],orders[[#This Row],[OrderID]],order_details[Gross Profit])</f>
        <v>318.60000000000002</v>
      </c>
      <c r="Q622" s="8">
        <f>orders[[#This Row],[Total Gross Profit]]-orders[[#This Row],[Freight]]</f>
        <v>127.33000000000001</v>
      </c>
    </row>
    <row r="623" spans="1:17" x14ac:dyDescent="0.25">
      <c r="A623">
        <v>10869</v>
      </c>
      <c r="B623" t="s">
        <v>614</v>
      </c>
      <c r="C623">
        <v>5</v>
      </c>
      <c r="D623" s="1">
        <v>35130</v>
      </c>
      <c r="E623" s="1">
        <v>35158</v>
      </c>
      <c r="F623" s="1">
        <v>35135</v>
      </c>
      <c r="G623">
        <v>1</v>
      </c>
      <c r="H623" s="8">
        <v>143.28</v>
      </c>
      <c r="I623" t="s">
        <v>615</v>
      </c>
      <c r="J623" t="s">
        <v>617</v>
      </c>
      <c r="K623" t="s">
        <v>70</v>
      </c>
      <c r="L623" t="s">
        <v>868</v>
      </c>
      <c r="M623" t="s">
        <v>618</v>
      </c>
      <c r="N623" t="s">
        <v>72</v>
      </c>
      <c r="O623" s="8">
        <f>SUMIF(order_details[OrderID],orders[[#This Row],[OrderID]],order_details[Total revenue])</f>
        <v>1630</v>
      </c>
      <c r="P623" s="8">
        <f>SUMIF(order_details[OrderID],orders[[#This Row],[OrderID]],order_details[Gross Profit])</f>
        <v>436</v>
      </c>
      <c r="Q623" s="8">
        <f>orders[[#This Row],[Total Gross Profit]]-orders[[#This Row],[Freight]]</f>
        <v>292.72000000000003</v>
      </c>
    </row>
    <row r="624" spans="1:17" x14ac:dyDescent="0.25">
      <c r="A624">
        <v>10870</v>
      </c>
      <c r="B624" t="s">
        <v>760</v>
      </c>
      <c r="C624">
        <v>5</v>
      </c>
      <c r="D624" s="1">
        <v>35130</v>
      </c>
      <c r="E624" s="1">
        <v>35158</v>
      </c>
      <c r="F624" s="1">
        <v>35139</v>
      </c>
      <c r="G624">
        <v>3</v>
      </c>
      <c r="H624" s="8">
        <v>12.04</v>
      </c>
      <c r="I624" t="s">
        <v>880</v>
      </c>
      <c r="J624" t="s">
        <v>763</v>
      </c>
      <c r="K624" t="s">
        <v>764</v>
      </c>
      <c r="L624" t="s">
        <v>868</v>
      </c>
      <c r="M624" t="s">
        <v>765</v>
      </c>
      <c r="N624" t="s">
        <v>766</v>
      </c>
      <c r="O624" s="8">
        <f>SUMIF(order_details[OrderID],orders[[#This Row],[OrderID]],order_details[Total revenue])</f>
        <v>160</v>
      </c>
      <c r="P624" s="8">
        <f>SUMIF(order_details[OrderID],orders[[#This Row],[OrderID]],order_details[Gross Profit])</f>
        <v>32</v>
      </c>
      <c r="Q624" s="8">
        <f>orders[[#This Row],[Total Gross Profit]]-orders[[#This Row],[Freight]]</f>
        <v>19.96</v>
      </c>
    </row>
    <row r="625" spans="1:17" x14ac:dyDescent="0.25">
      <c r="A625">
        <v>10871</v>
      </c>
      <c r="B625" t="s">
        <v>112</v>
      </c>
      <c r="C625">
        <v>9</v>
      </c>
      <c r="D625" s="1">
        <v>35131</v>
      </c>
      <c r="E625" s="1">
        <v>35159</v>
      </c>
      <c r="F625" s="1">
        <v>35136</v>
      </c>
      <c r="G625">
        <v>2</v>
      </c>
      <c r="H625" s="8">
        <v>112.27</v>
      </c>
      <c r="I625" t="s">
        <v>113</v>
      </c>
      <c r="J625" t="s">
        <v>115</v>
      </c>
      <c r="K625" t="s">
        <v>116</v>
      </c>
      <c r="L625" t="s">
        <v>868</v>
      </c>
      <c r="M625" t="s">
        <v>117</v>
      </c>
      <c r="N625" t="s">
        <v>100</v>
      </c>
      <c r="O625" s="8">
        <f>SUMIF(order_details[OrderID],orders[[#This Row],[OrderID]],order_details[Total revenue])</f>
        <v>1979.23</v>
      </c>
      <c r="P625" s="8">
        <f>SUMIF(order_details[OrderID],orders[[#This Row],[OrderID]],order_details[Gross Profit])</f>
        <v>513.2299999999999</v>
      </c>
      <c r="Q625" s="8">
        <f>orders[[#This Row],[Total Gross Profit]]-orders[[#This Row],[Freight]]</f>
        <v>400.95999999999992</v>
      </c>
    </row>
    <row r="626" spans="1:17" x14ac:dyDescent="0.25">
      <c r="A626">
        <v>10872</v>
      </c>
      <c r="B626" t="s">
        <v>282</v>
      </c>
      <c r="C626">
        <v>5</v>
      </c>
      <c r="D626" s="1">
        <v>35131</v>
      </c>
      <c r="E626" s="1">
        <v>35159</v>
      </c>
      <c r="F626" s="1">
        <v>35135</v>
      </c>
      <c r="G626">
        <v>2</v>
      </c>
      <c r="H626" s="8">
        <v>175.32</v>
      </c>
      <c r="I626" t="s">
        <v>283</v>
      </c>
      <c r="J626" t="s">
        <v>285</v>
      </c>
      <c r="K626" t="s">
        <v>286</v>
      </c>
      <c r="L626" t="s">
        <v>868</v>
      </c>
      <c r="M626" t="s">
        <v>287</v>
      </c>
      <c r="N626" t="s">
        <v>109</v>
      </c>
      <c r="O626" s="8">
        <f>SUMIF(order_details[OrderID],orders[[#This Row],[OrderID]],order_details[Total revenue])</f>
        <v>2058.46</v>
      </c>
      <c r="P626" s="8">
        <f>SUMIF(order_details[OrderID],orders[[#This Row],[OrderID]],order_details[Gross Profit])</f>
        <v>473.65999999999974</v>
      </c>
      <c r="Q626" s="8">
        <f>orders[[#This Row],[Total Gross Profit]]-orders[[#This Row],[Freight]]</f>
        <v>298.33999999999975</v>
      </c>
    </row>
    <row r="627" spans="1:17" x14ac:dyDescent="0.25">
      <c r="A627">
        <v>10873</v>
      </c>
      <c r="B627" t="s">
        <v>752</v>
      </c>
      <c r="C627">
        <v>4</v>
      </c>
      <c r="D627" s="1">
        <v>35132</v>
      </c>
      <c r="E627" s="1">
        <v>35160</v>
      </c>
      <c r="F627" s="1">
        <v>35135</v>
      </c>
      <c r="G627">
        <v>1</v>
      </c>
      <c r="H627" s="8">
        <v>0.82</v>
      </c>
      <c r="I627" t="s">
        <v>753</v>
      </c>
      <c r="J627" t="s">
        <v>756</v>
      </c>
      <c r="K627" t="s">
        <v>757</v>
      </c>
      <c r="L627" t="s">
        <v>868</v>
      </c>
      <c r="M627" t="s">
        <v>758</v>
      </c>
      <c r="N627" t="s">
        <v>735</v>
      </c>
      <c r="O627" s="8">
        <f>SUMIF(order_details[OrderID],orders[[#This Row],[OrderID]],order_details[Total revenue])</f>
        <v>336.8</v>
      </c>
      <c r="P627" s="8">
        <f>SUMIF(order_details[OrderID],orders[[#This Row],[OrderID]],order_details[Gross Profit])</f>
        <v>67.600000000000009</v>
      </c>
      <c r="Q627" s="8">
        <f>orders[[#This Row],[Total Gross Profit]]-orders[[#This Row],[Freight]]</f>
        <v>66.780000000000015</v>
      </c>
    </row>
    <row r="628" spans="1:17" x14ac:dyDescent="0.25">
      <c r="A628">
        <v>10874</v>
      </c>
      <c r="B628" t="s">
        <v>282</v>
      </c>
      <c r="C628">
        <v>5</v>
      </c>
      <c r="D628" s="1">
        <v>35132</v>
      </c>
      <c r="E628" s="1">
        <v>35160</v>
      </c>
      <c r="F628" s="1">
        <v>35137</v>
      </c>
      <c r="G628">
        <v>2</v>
      </c>
      <c r="H628" s="8">
        <v>19.579999999999998</v>
      </c>
      <c r="I628" t="s">
        <v>283</v>
      </c>
      <c r="J628" t="s">
        <v>285</v>
      </c>
      <c r="K628" t="s">
        <v>286</v>
      </c>
      <c r="L628" t="s">
        <v>868</v>
      </c>
      <c r="M628" t="s">
        <v>287</v>
      </c>
      <c r="N628" t="s">
        <v>109</v>
      </c>
      <c r="O628" s="8">
        <f>SUMIF(order_details[OrderID],orders[[#This Row],[OrderID]],order_details[Total revenue])</f>
        <v>310</v>
      </c>
      <c r="P628" s="8">
        <f>SUMIF(order_details[OrderID],orders[[#This Row],[OrderID]],order_details[Gross Profit])</f>
        <v>61.999999999999993</v>
      </c>
      <c r="Q628" s="8">
        <f>orders[[#This Row],[Total Gross Profit]]-orders[[#This Row],[Freight]]</f>
        <v>42.419999999999995</v>
      </c>
    </row>
    <row r="629" spans="1:17" x14ac:dyDescent="0.25">
      <c r="A629">
        <v>10875</v>
      </c>
      <c r="B629" t="s">
        <v>75</v>
      </c>
      <c r="C629">
        <v>4</v>
      </c>
      <c r="D629" s="1">
        <v>35132</v>
      </c>
      <c r="E629" s="1">
        <v>35160</v>
      </c>
      <c r="F629" s="1">
        <v>35157</v>
      </c>
      <c r="G629">
        <v>2</v>
      </c>
      <c r="H629" s="8">
        <v>32.369999999999997</v>
      </c>
      <c r="I629" t="s">
        <v>76</v>
      </c>
      <c r="J629" t="s">
        <v>79</v>
      </c>
      <c r="K629" t="s">
        <v>80</v>
      </c>
      <c r="L629" t="s">
        <v>868</v>
      </c>
      <c r="M629" t="s">
        <v>81</v>
      </c>
      <c r="N629" t="s">
        <v>82</v>
      </c>
      <c r="O629" s="8">
        <f>SUMIF(order_details[OrderID],orders[[#This Row],[OrderID]],order_details[Total revenue])</f>
        <v>709.55</v>
      </c>
      <c r="P629" s="8">
        <f>SUMIF(order_details[OrderID],orders[[#This Row],[OrderID]],order_details[Gross Profit])</f>
        <v>127.45000000000002</v>
      </c>
      <c r="Q629" s="8">
        <f>orders[[#This Row],[Total Gross Profit]]-orders[[#This Row],[Freight]]</f>
        <v>95.080000000000013</v>
      </c>
    </row>
    <row r="630" spans="1:17" x14ac:dyDescent="0.25">
      <c r="A630">
        <v>10876</v>
      </c>
      <c r="B630" t="s">
        <v>112</v>
      </c>
      <c r="C630">
        <v>7</v>
      </c>
      <c r="D630" s="1">
        <v>35135</v>
      </c>
      <c r="E630" s="1">
        <v>35163</v>
      </c>
      <c r="F630" s="1">
        <v>35138</v>
      </c>
      <c r="G630">
        <v>3</v>
      </c>
      <c r="H630" s="8">
        <v>60.42</v>
      </c>
      <c r="I630" t="s">
        <v>113</v>
      </c>
      <c r="J630" t="s">
        <v>115</v>
      </c>
      <c r="K630" t="s">
        <v>116</v>
      </c>
      <c r="L630" t="s">
        <v>868</v>
      </c>
      <c r="M630" t="s">
        <v>117</v>
      </c>
      <c r="N630" t="s">
        <v>100</v>
      </c>
      <c r="O630" s="8">
        <f>SUMIF(order_details[OrderID],orders[[#This Row],[OrderID]],order_details[Total revenue])</f>
        <v>917</v>
      </c>
      <c r="P630" s="8">
        <f>SUMIF(order_details[OrderID],orders[[#This Row],[OrderID]],order_details[Gross Profit])</f>
        <v>183.39999999999998</v>
      </c>
      <c r="Q630" s="8">
        <f>orders[[#This Row],[Total Gross Profit]]-orders[[#This Row],[Freight]]</f>
        <v>122.97999999999998</v>
      </c>
    </row>
    <row r="631" spans="1:17" x14ac:dyDescent="0.25">
      <c r="A631">
        <v>10877</v>
      </c>
      <c r="B631" t="s">
        <v>577</v>
      </c>
      <c r="C631">
        <v>1</v>
      </c>
      <c r="D631" s="1">
        <v>35135</v>
      </c>
      <c r="E631" s="1">
        <v>35163</v>
      </c>
      <c r="F631" s="1">
        <v>35145</v>
      </c>
      <c r="G631">
        <v>1</v>
      </c>
      <c r="H631" s="8">
        <v>38.06</v>
      </c>
      <c r="I631" t="s">
        <v>578</v>
      </c>
      <c r="J631" t="s">
        <v>580</v>
      </c>
      <c r="K631" t="s">
        <v>319</v>
      </c>
      <c r="L631" t="s">
        <v>320</v>
      </c>
      <c r="M631" t="s">
        <v>581</v>
      </c>
      <c r="N631" t="s">
        <v>170</v>
      </c>
      <c r="O631" s="8">
        <f>SUMIF(order_details[OrderID],orders[[#This Row],[OrderID]],order_details[Total revenue])</f>
        <v>1955.125</v>
      </c>
      <c r="P631" s="8">
        <f>SUMIF(order_details[OrderID],orders[[#This Row],[OrderID]],order_details[Gross Profit])</f>
        <v>288.12499999999994</v>
      </c>
      <c r="Q631" s="8">
        <f>orders[[#This Row],[Total Gross Profit]]-orders[[#This Row],[Freight]]</f>
        <v>250.06499999999994</v>
      </c>
    </row>
    <row r="632" spans="1:17" x14ac:dyDescent="0.25">
      <c r="A632">
        <v>10878</v>
      </c>
      <c r="B632" t="s">
        <v>546</v>
      </c>
      <c r="C632">
        <v>4</v>
      </c>
      <c r="D632" s="1">
        <v>35136</v>
      </c>
      <c r="E632" s="1">
        <v>35164</v>
      </c>
      <c r="F632" s="1">
        <v>35138</v>
      </c>
      <c r="G632">
        <v>1</v>
      </c>
      <c r="H632" s="8">
        <v>46.69</v>
      </c>
      <c r="I632" t="s">
        <v>547</v>
      </c>
      <c r="J632" t="s">
        <v>549</v>
      </c>
      <c r="K632" t="s">
        <v>550</v>
      </c>
      <c r="L632" t="s">
        <v>868</v>
      </c>
      <c r="M632" t="s">
        <v>551</v>
      </c>
      <c r="N632" t="s">
        <v>47</v>
      </c>
      <c r="O632" s="8">
        <f>SUMIF(order_details[OrderID],orders[[#This Row],[OrderID]],order_details[Total revenue])</f>
        <v>1539</v>
      </c>
      <c r="P632" s="8">
        <f>SUMIF(order_details[OrderID],orders[[#This Row],[OrderID]],order_details[Gross Profit])</f>
        <v>243.00000000000011</v>
      </c>
      <c r="Q632" s="8">
        <f>orders[[#This Row],[Total Gross Profit]]-orders[[#This Row],[Freight]]</f>
        <v>196.31000000000012</v>
      </c>
    </row>
    <row r="633" spans="1:17" x14ac:dyDescent="0.25">
      <c r="A633">
        <v>10879</v>
      </c>
      <c r="B633" t="s">
        <v>752</v>
      </c>
      <c r="C633">
        <v>3</v>
      </c>
      <c r="D633" s="1">
        <v>35136</v>
      </c>
      <c r="E633" s="1">
        <v>35164</v>
      </c>
      <c r="F633" s="1">
        <v>35138</v>
      </c>
      <c r="G633">
        <v>3</v>
      </c>
      <c r="H633" s="8">
        <v>8.5</v>
      </c>
      <c r="I633" t="s">
        <v>753</v>
      </c>
      <c r="J633" t="s">
        <v>756</v>
      </c>
      <c r="K633" t="s">
        <v>757</v>
      </c>
      <c r="L633" t="s">
        <v>868</v>
      </c>
      <c r="M633" t="s">
        <v>758</v>
      </c>
      <c r="N633" t="s">
        <v>735</v>
      </c>
      <c r="O633" s="8">
        <f>SUMIF(order_details[OrderID],orders[[#This Row],[OrderID]],order_details[Total revenue])</f>
        <v>611.29999999999995</v>
      </c>
      <c r="P633" s="8">
        <f>SUMIF(order_details[OrderID],orders[[#This Row],[OrderID]],order_details[Gross Profit])</f>
        <v>192.89999999999998</v>
      </c>
      <c r="Q633" s="8">
        <f>orders[[#This Row],[Total Gross Profit]]-orders[[#This Row],[Freight]]</f>
        <v>184.39999999999998</v>
      </c>
    </row>
    <row r="634" spans="1:17" x14ac:dyDescent="0.25">
      <c r="A634">
        <v>10880</v>
      </c>
      <c r="B634" t="s">
        <v>235</v>
      </c>
      <c r="C634">
        <v>7</v>
      </c>
      <c r="D634" s="1">
        <v>35136</v>
      </c>
      <c r="E634" s="1">
        <v>35178</v>
      </c>
      <c r="F634" s="1">
        <v>35144</v>
      </c>
      <c r="G634">
        <v>1</v>
      </c>
      <c r="H634" s="8">
        <v>88.01</v>
      </c>
      <c r="I634" t="s">
        <v>236</v>
      </c>
      <c r="J634" t="s">
        <v>238</v>
      </c>
      <c r="K634" t="s">
        <v>239</v>
      </c>
      <c r="L634" t="s">
        <v>868</v>
      </c>
      <c r="M634" t="s">
        <v>240</v>
      </c>
      <c r="N634" t="s">
        <v>82</v>
      </c>
      <c r="O634" s="8">
        <f>SUMIF(order_details[OrderID],orders[[#This Row],[OrderID]],order_details[Total revenue])</f>
        <v>1500</v>
      </c>
      <c r="P634" s="8">
        <f>SUMIF(order_details[OrderID],orders[[#This Row],[OrderID]],order_details[Gross Profit])</f>
        <v>120.00000000000001</v>
      </c>
      <c r="Q634" s="8">
        <f>orders[[#This Row],[Total Gross Profit]]-orders[[#This Row],[Freight]]</f>
        <v>31.990000000000009</v>
      </c>
    </row>
    <row r="635" spans="1:17" x14ac:dyDescent="0.25">
      <c r="A635">
        <v>10881</v>
      </c>
      <c r="B635" t="s">
        <v>137</v>
      </c>
      <c r="C635">
        <v>4</v>
      </c>
      <c r="D635" s="1">
        <v>35137</v>
      </c>
      <c r="E635" s="1">
        <v>35165</v>
      </c>
      <c r="F635" s="1">
        <v>35144</v>
      </c>
      <c r="G635">
        <v>1</v>
      </c>
      <c r="H635" s="8">
        <v>2.84</v>
      </c>
      <c r="I635" t="s">
        <v>138</v>
      </c>
      <c r="J635" t="s">
        <v>141</v>
      </c>
      <c r="K635" t="s">
        <v>142</v>
      </c>
      <c r="L635" t="s">
        <v>868</v>
      </c>
      <c r="M635" t="s">
        <v>143</v>
      </c>
      <c r="N635" t="s">
        <v>144</v>
      </c>
      <c r="O635" s="8">
        <f>SUMIF(order_details[OrderID],orders[[#This Row],[OrderID]],order_details[Total revenue])</f>
        <v>150</v>
      </c>
      <c r="P635" s="8">
        <f>SUMIF(order_details[OrderID],orders[[#This Row],[OrderID]],order_details[Gross Profit])</f>
        <v>54</v>
      </c>
      <c r="Q635" s="8">
        <f>orders[[#This Row],[Total Gross Profit]]-orders[[#This Row],[Freight]]</f>
        <v>51.16</v>
      </c>
    </row>
    <row r="636" spans="1:17" x14ac:dyDescent="0.25">
      <c r="A636">
        <v>10882</v>
      </c>
      <c r="B636" t="s">
        <v>606</v>
      </c>
      <c r="C636">
        <v>4</v>
      </c>
      <c r="D636" s="1">
        <v>35137</v>
      </c>
      <c r="E636" s="1">
        <v>35165</v>
      </c>
      <c r="F636" s="1">
        <v>35146</v>
      </c>
      <c r="G636">
        <v>3</v>
      </c>
      <c r="H636" s="8">
        <v>23.1</v>
      </c>
      <c r="I636" t="s">
        <v>607</v>
      </c>
      <c r="J636" t="s">
        <v>609</v>
      </c>
      <c r="K636" t="s">
        <v>610</v>
      </c>
      <c r="L636" t="s">
        <v>611</v>
      </c>
      <c r="M636" t="s">
        <v>612</v>
      </c>
      <c r="N636" t="s">
        <v>303</v>
      </c>
      <c r="O636" s="8">
        <f>SUMIF(order_details[OrderID],orders[[#This Row],[OrderID]],order_details[Total revenue])</f>
        <v>892.64</v>
      </c>
      <c r="P636" s="8">
        <f>SUMIF(order_details[OrderID],orders[[#This Row],[OrderID]],order_details[Gross Profit])</f>
        <v>138.83999999999997</v>
      </c>
      <c r="Q636" s="8">
        <f>orders[[#This Row],[Total Gross Profit]]-orders[[#This Row],[Freight]]</f>
        <v>115.73999999999998</v>
      </c>
    </row>
    <row r="637" spans="1:17" x14ac:dyDescent="0.25">
      <c r="A637">
        <v>10883</v>
      </c>
      <c r="B637" t="s">
        <v>433</v>
      </c>
      <c r="C637">
        <v>8</v>
      </c>
      <c r="D637" s="1">
        <v>35138</v>
      </c>
      <c r="E637" s="1">
        <v>35166</v>
      </c>
      <c r="F637" s="1">
        <v>35146</v>
      </c>
      <c r="G637">
        <v>3</v>
      </c>
      <c r="H637" s="8">
        <v>0.53</v>
      </c>
      <c r="I637" t="s">
        <v>434</v>
      </c>
      <c r="J637" t="s">
        <v>436</v>
      </c>
      <c r="K637" t="s">
        <v>437</v>
      </c>
      <c r="L637" t="s">
        <v>301</v>
      </c>
      <c r="M637" t="s">
        <v>438</v>
      </c>
      <c r="N637" t="s">
        <v>303</v>
      </c>
      <c r="O637" s="8">
        <f>SUMIF(order_details[OrderID],orders[[#This Row],[OrderID]],order_details[Total revenue])</f>
        <v>36</v>
      </c>
      <c r="P637" s="8">
        <f>SUMIF(order_details[OrderID],orders[[#This Row],[OrderID]],order_details[Gross Profit])</f>
        <v>7.1999999999999993</v>
      </c>
      <c r="Q637" s="8">
        <f>orders[[#This Row],[Total Gross Profit]]-orders[[#This Row],[Freight]]</f>
        <v>6.669999999999999</v>
      </c>
    </row>
    <row r="638" spans="1:17" x14ac:dyDescent="0.25">
      <c r="A638">
        <v>10884</v>
      </c>
      <c r="B638" t="s">
        <v>407</v>
      </c>
      <c r="C638">
        <v>4</v>
      </c>
      <c r="D638" s="1">
        <v>35138</v>
      </c>
      <c r="E638" s="1">
        <v>35166</v>
      </c>
      <c r="F638" s="1">
        <v>35139</v>
      </c>
      <c r="G638">
        <v>2</v>
      </c>
      <c r="H638" s="8">
        <v>90.97</v>
      </c>
      <c r="I638" t="s">
        <v>408</v>
      </c>
      <c r="J638" t="s">
        <v>410</v>
      </c>
      <c r="K638" t="s">
        <v>411</v>
      </c>
      <c r="L638" t="s">
        <v>412</v>
      </c>
      <c r="M638" t="s">
        <v>413</v>
      </c>
      <c r="N638" t="s">
        <v>303</v>
      </c>
      <c r="O638" s="8">
        <f>SUMIF(order_details[OrderID],orders[[#This Row],[OrderID]],order_details[Total revenue])</f>
        <v>1378.07</v>
      </c>
      <c r="P638" s="8">
        <f>SUMIF(order_details[OrderID],orders[[#This Row],[OrderID]],order_details[Gross Profit])</f>
        <v>302.07000000000005</v>
      </c>
      <c r="Q638" s="8">
        <f>orders[[#This Row],[Total Gross Profit]]-orders[[#This Row],[Freight]]</f>
        <v>211.10000000000005</v>
      </c>
    </row>
    <row r="639" spans="1:17" x14ac:dyDescent="0.25">
      <c r="A639">
        <v>10885</v>
      </c>
      <c r="B639" t="s">
        <v>646</v>
      </c>
      <c r="C639">
        <v>6</v>
      </c>
      <c r="D639" s="1">
        <v>35138</v>
      </c>
      <c r="E639" s="1">
        <v>35166</v>
      </c>
      <c r="F639" s="1">
        <v>35144</v>
      </c>
      <c r="G639">
        <v>3</v>
      </c>
      <c r="H639" s="8">
        <v>5.64</v>
      </c>
      <c r="I639" t="s">
        <v>647</v>
      </c>
      <c r="J639" t="s">
        <v>649</v>
      </c>
      <c r="K639" t="s">
        <v>650</v>
      </c>
      <c r="L639" t="s">
        <v>868</v>
      </c>
      <c r="M639" t="s">
        <v>651</v>
      </c>
      <c r="N639" t="s">
        <v>455</v>
      </c>
      <c r="O639" s="8">
        <f>SUMIF(order_details[OrderID],orders[[#This Row],[OrderID]],order_details[Total revenue])</f>
        <v>1209</v>
      </c>
      <c r="P639" s="8">
        <f>SUMIF(order_details[OrderID],orders[[#This Row],[OrderID]],order_details[Gross Profit])</f>
        <v>313.8</v>
      </c>
      <c r="Q639" s="8">
        <f>orders[[#This Row],[Total Gross Profit]]-orders[[#This Row],[Freight]]</f>
        <v>308.16000000000003</v>
      </c>
    </row>
    <row r="640" spans="1:17" x14ac:dyDescent="0.25">
      <c r="A640">
        <v>10886</v>
      </c>
      <c r="B640" t="s">
        <v>315</v>
      </c>
      <c r="C640">
        <v>1</v>
      </c>
      <c r="D640" s="1">
        <v>35139</v>
      </c>
      <c r="E640" s="1">
        <v>35167</v>
      </c>
      <c r="F640" s="1">
        <v>35156</v>
      </c>
      <c r="G640">
        <v>1</v>
      </c>
      <c r="H640" s="8">
        <v>4.99</v>
      </c>
      <c r="I640" t="s">
        <v>316</v>
      </c>
      <c r="J640" t="s">
        <v>318</v>
      </c>
      <c r="K640" t="s">
        <v>319</v>
      </c>
      <c r="L640" t="s">
        <v>320</v>
      </c>
      <c r="M640" t="s">
        <v>321</v>
      </c>
      <c r="N640" t="s">
        <v>170</v>
      </c>
      <c r="O640" s="8">
        <f>SUMIF(order_details[OrderID],orders[[#This Row],[OrderID]],order_details[Total revenue])</f>
        <v>3127.5</v>
      </c>
      <c r="P640" s="8">
        <f>SUMIF(order_details[OrderID],orders[[#This Row],[OrderID]],order_details[Gross Profit])</f>
        <v>695.5</v>
      </c>
      <c r="Q640" s="8">
        <f>orders[[#This Row],[Total Gross Profit]]-orders[[#This Row],[Freight]]</f>
        <v>690.51</v>
      </c>
    </row>
    <row r="641" spans="1:17" x14ac:dyDescent="0.25">
      <c r="A641">
        <v>10887</v>
      </c>
      <c r="B641" t="s">
        <v>274</v>
      </c>
      <c r="C641">
        <v>8</v>
      </c>
      <c r="D641" s="1">
        <v>35139</v>
      </c>
      <c r="E641" s="1">
        <v>35167</v>
      </c>
      <c r="F641" s="1">
        <v>35142</v>
      </c>
      <c r="G641">
        <v>3</v>
      </c>
      <c r="H641" s="8">
        <v>1.25</v>
      </c>
      <c r="I641" t="s">
        <v>878</v>
      </c>
      <c r="J641" t="s">
        <v>277</v>
      </c>
      <c r="K641" t="s">
        <v>278</v>
      </c>
      <c r="L641" t="s">
        <v>868</v>
      </c>
      <c r="M641" t="s">
        <v>879</v>
      </c>
      <c r="N641" t="s">
        <v>109</v>
      </c>
      <c r="O641" s="8">
        <f>SUMIF(order_details[OrderID],orders[[#This Row],[OrderID]],order_details[Total revenue])</f>
        <v>70</v>
      </c>
      <c r="P641" s="8">
        <f>SUMIF(order_details[OrderID],orders[[#This Row],[OrderID]],order_details[Gross Profit])</f>
        <v>20.999999999999996</v>
      </c>
      <c r="Q641" s="8">
        <f>orders[[#This Row],[Total Gross Profit]]-orders[[#This Row],[Freight]]</f>
        <v>19.749999999999996</v>
      </c>
    </row>
    <row r="642" spans="1:17" x14ac:dyDescent="0.25">
      <c r="A642">
        <v>10888</v>
      </c>
      <c r="B642" t="s">
        <v>282</v>
      </c>
      <c r="C642">
        <v>1</v>
      </c>
      <c r="D642" s="1">
        <v>35142</v>
      </c>
      <c r="E642" s="1">
        <v>35170</v>
      </c>
      <c r="F642" s="1">
        <v>35149</v>
      </c>
      <c r="G642">
        <v>2</v>
      </c>
      <c r="H642" s="8">
        <v>51.87</v>
      </c>
      <c r="I642" t="s">
        <v>283</v>
      </c>
      <c r="J642" t="s">
        <v>285</v>
      </c>
      <c r="K642" t="s">
        <v>286</v>
      </c>
      <c r="L642" t="s">
        <v>868</v>
      </c>
      <c r="M642" t="s">
        <v>287</v>
      </c>
      <c r="N642" t="s">
        <v>109</v>
      </c>
      <c r="O642" s="8">
        <f>SUMIF(order_details[OrderID],orders[[#This Row],[OrderID]],order_details[Total revenue])</f>
        <v>605</v>
      </c>
      <c r="P642" s="8">
        <f>SUMIF(order_details[OrderID],orders[[#This Row],[OrderID]],order_details[Gross Profit])</f>
        <v>157</v>
      </c>
      <c r="Q642" s="8">
        <f>orders[[#This Row],[Total Gross Profit]]-orders[[#This Row],[Freight]]</f>
        <v>105.13</v>
      </c>
    </row>
    <row r="643" spans="1:17" x14ac:dyDescent="0.25">
      <c r="A643">
        <v>10889</v>
      </c>
      <c r="B643" t="s">
        <v>559</v>
      </c>
      <c r="C643">
        <v>9</v>
      </c>
      <c r="D643" s="1">
        <v>35142</v>
      </c>
      <c r="E643" s="1">
        <v>35170</v>
      </c>
      <c r="F643" s="1">
        <v>35149</v>
      </c>
      <c r="G643">
        <v>3</v>
      </c>
      <c r="H643" s="8">
        <v>280.61</v>
      </c>
      <c r="I643" t="s">
        <v>560</v>
      </c>
      <c r="J643" t="s">
        <v>563</v>
      </c>
      <c r="K643" t="s">
        <v>564</v>
      </c>
      <c r="L643" t="s">
        <v>565</v>
      </c>
      <c r="M643" t="s">
        <v>566</v>
      </c>
      <c r="N643" t="s">
        <v>303</v>
      </c>
      <c r="O643" s="8">
        <f>SUMIF(order_details[OrderID],orders[[#This Row],[OrderID]],order_details[Total revenue])</f>
        <v>11380</v>
      </c>
      <c r="P643" s="8">
        <f>SUMIF(order_details[OrderID],orders[[#This Row],[OrderID]],order_details[Gross Profit])</f>
        <v>2555.9999999999995</v>
      </c>
      <c r="Q643" s="8">
        <f>orders[[#This Row],[Total Gross Profit]]-orders[[#This Row],[Freight]]</f>
        <v>2275.3899999999994</v>
      </c>
    </row>
    <row r="644" spans="1:17" x14ac:dyDescent="0.25">
      <c r="A644">
        <v>10890</v>
      </c>
      <c r="B644" t="s">
        <v>187</v>
      </c>
      <c r="C644">
        <v>7</v>
      </c>
      <c r="D644" s="1">
        <v>35142</v>
      </c>
      <c r="E644" s="1">
        <v>35170</v>
      </c>
      <c r="F644" s="1">
        <v>35144</v>
      </c>
      <c r="G644">
        <v>1</v>
      </c>
      <c r="H644" s="8">
        <v>32.76</v>
      </c>
      <c r="I644" t="s">
        <v>188</v>
      </c>
      <c r="J644" t="s">
        <v>190</v>
      </c>
      <c r="K644" t="s">
        <v>191</v>
      </c>
      <c r="L644" t="s">
        <v>868</v>
      </c>
      <c r="M644" t="s">
        <v>192</v>
      </c>
      <c r="N644" t="s">
        <v>100</v>
      </c>
      <c r="O644" s="8">
        <f>SUMIF(order_details[OrderID],orders[[#This Row],[OrderID]],order_details[Total revenue])</f>
        <v>860.1</v>
      </c>
      <c r="P644" s="8">
        <f>SUMIF(order_details[OrderID],orders[[#This Row],[OrderID]],order_details[Gross Profit])</f>
        <v>186.3</v>
      </c>
      <c r="Q644" s="8">
        <f>orders[[#This Row],[Total Gross Profit]]-orders[[#This Row],[Freight]]</f>
        <v>153.54000000000002</v>
      </c>
    </row>
    <row r="645" spans="1:17" x14ac:dyDescent="0.25">
      <c r="A645">
        <v>10891</v>
      </c>
      <c r="B645" t="s">
        <v>399</v>
      </c>
      <c r="C645">
        <v>7</v>
      </c>
      <c r="D645" s="1">
        <v>35143</v>
      </c>
      <c r="E645" s="1">
        <v>35171</v>
      </c>
      <c r="F645" s="1">
        <v>35145</v>
      </c>
      <c r="G645">
        <v>2</v>
      </c>
      <c r="H645" s="8">
        <v>20.37</v>
      </c>
      <c r="I645" t="s">
        <v>400</v>
      </c>
      <c r="J645" t="s">
        <v>402</v>
      </c>
      <c r="K645" t="s">
        <v>403</v>
      </c>
      <c r="L645" t="s">
        <v>868</v>
      </c>
      <c r="M645" t="s">
        <v>404</v>
      </c>
      <c r="N645" t="s">
        <v>47</v>
      </c>
      <c r="O645" s="8">
        <f>SUMIF(order_details[OrderID],orders[[#This Row],[OrderID]],order_details[Total revenue])</f>
        <v>368.9325</v>
      </c>
      <c r="P645" s="8">
        <f>SUMIF(order_details[OrderID],orders[[#This Row],[OrderID]],order_details[Gross Profit])</f>
        <v>58.432499999999976</v>
      </c>
      <c r="Q645" s="8">
        <f>orders[[#This Row],[Total Gross Profit]]-orders[[#This Row],[Freight]]</f>
        <v>38.062499999999972</v>
      </c>
    </row>
    <row r="646" spans="1:17" x14ac:dyDescent="0.25">
      <c r="A646">
        <v>10892</v>
      </c>
      <c r="B646" t="s">
        <v>449</v>
      </c>
      <c r="C646">
        <v>4</v>
      </c>
      <c r="D646" s="1">
        <v>35143</v>
      </c>
      <c r="E646" s="1">
        <v>35171</v>
      </c>
      <c r="F646" s="1">
        <v>35145</v>
      </c>
      <c r="G646">
        <v>2</v>
      </c>
      <c r="H646" s="8">
        <v>120.27</v>
      </c>
      <c r="I646" t="s">
        <v>450</v>
      </c>
      <c r="J646" t="s">
        <v>452</v>
      </c>
      <c r="K646" t="s">
        <v>453</v>
      </c>
      <c r="L646" t="s">
        <v>868</v>
      </c>
      <c r="M646" t="s">
        <v>454</v>
      </c>
      <c r="N646" t="s">
        <v>455</v>
      </c>
      <c r="O646" s="8">
        <f>SUMIF(order_details[OrderID],orders[[#This Row],[OrderID]],order_details[Total revenue])</f>
        <v>2090</v>
      </c>
      <c r="P646" s="8">
        <f>SUMIF(order_details[OrderID],orders[[#This Row],[OrderID]],order_details[Gross Profit])</f>
        <v>330</v>
      </c>
      <c r="Q646" s="8">
        <f>orders[[#This Row],[Total Gross Profit]]-orders[[#This Row],[Freight]]</f>
        <v>209.73000000000002</v>
      </c>
    </row>
    <row r="647" spans="1:17" x14ac:dyDescent="0.25">
      <c r="A647">
        <v>10893</v>
      </c>
      <c r="B647" t="s">
        <v>359</v>
      </c>
      <c r="C647">
        <v>9</v>
      </c>
      <c r="D647" s="1">
        <v>35144</v>
      </c>
      <c r="E647" s="1">
        <v>35172</v>
      </c>
      <c r="F647" s="1">
        <v>35146</v>
      </c>
      <c r="G647">
        <v>2</v>
      </c>
      <c r="H647" s="8">
        <v>77.78</v>
      </c>
      <c r="I647" t="s">
        <v>360</v>
      </c>
      <c r="J647" t="s">
        <v>362</v>
      </c>
      <c r="K647" t="s">
        <v>363</v>
      </c>
      <c r="L647" t="s">
        <v>868</v>
      </c>
      <c r="M647" t="s">
        <v>364</v>
      </c>
      <c r="N647" t="s">
        <v>47</v>
      </c>
      <c r="O647" s="8">
        <f>SUMIF(order_details[OrderID],orders[[#This Row],[OrderID]],order_details[Total revenue])</f>
        <v>5502.11</v>
      </c>
      <c r="P647" s="8">
        <f>SUMIF(order_details[OrderID],orders[[#This Row],[OrderID]],order_details[Gross Profit])</f>
        <v>1293.6100000000001</v>
      </c>
      <c r="Q647" s="8">
        <f>orders[[#This Row],[Total Gross Profit]]-orders[[#This Row],[Freight]]</f>
        <v>1215.8300000000002</v>
      </c>
    </row>
    <row r="648" spans="1:17" x14ac:dyDescent="0.25">
      <c r="A648">
        <v>10894</v>
      </c>
      <c r="B648" t="s">
        <v>606</v>
      </c>
      <c r="C648">
        <v>1</v>
      </c>
      <c r="D648" s="1">
        <v>35144</v>
      </c>
      <c r="E648" s="1">
        <v>35172</v>
      </c>
      <c r="F648" s="1">
        <v>35146</v>
      </c>
      <c r="G648">
        <v>1</v>
      </c>
      <c r="H648" s="8">
        <v>116.13</v>
      </c>
      <c r="I648" t="s">
        <v>607</v>
      </c>
      <c r="J648" t="s">
        <v>609</v>
      </c>
      <c r="K648" t="s">
        <v>610</v>
      </c>
      <c r="L648" t="s">
        <v>611</v>
      </c>
      <c r="M648" t="s">
        <v>612</v>
      </c>
      <c r="N648" t="s">
        <v>303</v>
      </c>
      <c r="O648" s="8">
        <f>SUMIF(order_details[OrderID],orders[[#This Row],[OrderID]],order_details[Total revenue])</f>
        <v>2753.1</v>
      </c>
      <c r="P648" s="8">
        <f>SUMIF(order_details[OrderID],orders[[#This Row],[OrderID]],order_details[Gross Profit])</f>
        <v>434.6999999999997</v>
      </c>
      <c r="Q648" s="8">
        <f>orders[[#This Row],[Total Gross Profit]]-orders[[#This Row],[Freight]]</f>
        <v>318.56999999999971</v>
      </c>
    </row>
    <row r="649" spans="1:17" x14ac:dyDescent="0.25">
      <c r="A649">
        <v>10895</v>
      </c>
      <c r="B649" t="s">
        <v>202</v>
      </c>
      <c r="C649">
        <v>3</v>
      </c>
      <c r="D649" s="1">
        <v>35144</v>
      </c>
      <c r="E649" s="1">
        <v>35172</v>
      </c>
      <c r="F649" s="1">
        <v>35149</v>
      </c>
      <c r="G649">
        <v>1</v>
      </c>
      <c r="H649" s="8">
        <v>162.75</v>
      </c>
      <c r="I649" t="s">
        <v>203</v>
      </c>
      <c r="J649" t="s">
        <v>206</v>
      </c>
      <c r="K649" t="s">
        <v>207</v>
      </c>
      <c r="L649" t="s">
        <v>868</v>
      </c>
      <c r="M649" t="s">
        <v>208</v>
      </c>
      <c r="N649" t="s">
        <v>209</v>
      </c>
      <c r="O649" s="8">
        <f>SUMIF(order_details[OrderID],orders[[#This Row],[OrderID]],order_details[Total revenue])</f>
        <v>6379.4</v>
      </c>
      <c r="P649" s="8">
        <f>SUMIF(order_details[OrderID],orders[[#This Row],[OrderID]],order_details[Gross Profit])</f>
        <v>1277.6999999999998</v>
      </c>
      <c r="Q649" s="8">
        <f>orders[[#This Row],[Total Gross Profit]]-orders[[#This Row],[Freight]]</f>
        <v>1114.9499999999998</v>
      </c>
    </row>
    <row r="650" spans="1:17" x14ac:dyDescent="0.25">
      <c r="A650">
        <v>10896</v>
      </c>
      <c r="B650" t="s">
        <v>449</v>
      </c>
      <c r="C650">
        <v>7</v>
      </c>
      <c r="D650" s="1">
        <v>35145</v>
      </c>
      <c r="E650" s="1">
        <v>35173</v>
      </c>
      <c r="F650" s="1">
        <v>35153</v>
      </c>
      <c r="G650">
        <v>3</v>
      </c>
      <c r="H650" s="8">
        <v>32.450000000000003</v>
      </c>
      <c r="I650" t="s">
        <v>450</v>
      </c>
      <c r="J650" t="s">
        <v>452</v>
      </c>
      <c r="K650" t="s">
        <v>453</v>
      </c>
      <c r="L650" t="s">
        <v>868</v>
      </c>
      <c r="M650" t="s">
        <v>454</v>
      </c>
      <c r="N650" t="s">
        <v>455</v>
      </c>
      <c r="O650" s="8">
        <f>SUMIF(order_details[OrderID],orders[[#This Row],[OrderID]],order_details[Total revenue])</f>
        <v>750.5</v>
      </c>
      <c r="P650" s="8">
        <f>SUMIF(order_details[OrderID],orders[[#This Row],[OrderID]],order_details[Gross Profit])</f>
        <v>150.10000000000002</v>
      </c>
      <c r="Q650" s="8">
        <f>orders[[#This Row],[Total Gross Profit]]-orders[[#This Row],[Freight]]</f>
        <v>117.65000000000002</v>
      </c>
    </row>
    <row r="651" spans="1:17" x14ac:dyDescent="0.25">
      <c r="A651">
        <v>10897</v>
      </c>
      <c r="B651" t="s">
        <v>341</v>
      </c>
      <c r="C651">
        <v>3</v>
      </c>
      <c r="D651" s="1">
        <v>35145</v>
      </c>
      <c r="E651" s="1">
        <v>35173</v>
      </c>
      <c r="F651" s="1">
        <v>35151</v>
      </c>
      <c r="G651">
        <v>2</v>
      </c>
      <c r="H651" s="8">
        <v>603.54</v>
      </c>
      <c r="I651" t="s">
        <v>342</v>
      </c>
      <c r="J651" t="s">
        <v>344</v>
      </c>
      <c r="K651" t="s">
        <v>345</v>
      </c>
      <c r="L651" t="s">
        <v>346</v>
      </c>
      <c r="M651" t="s">
        <v>868</v>
      </c>
      <c r="N651" t="s">
        <v>348</v>
      </c>
      <c r="O651" s="8">
        <f>SUMIF(order_details[OrderID],orders[[#This Row],[OrderID]],order_details[Total revenue])</f>
        <v>10835.240000000002</v>
      </c>
      <c r="P651" s="8">
        <f>SUMIF(order_details[OrderID],orders[[#This Row],[OrderID]],order_details[Gross Profit])</f>
        <v>2170.0400000000004</v>
      </c>
      <c r="Q651" s="8">
        <f>orders[[#This Row],[Total Gross Profit]]-orders[[#This Row],[Freight]]</f>
        <v>1566.5000000000005</v>
      </c>
    </row>
    <row r="652" spans="1:17" x14ac:dyDescent="0.25">
      <c r="A652">
        <v>10898</v>
      </c>
      <c r="B652" t="s">
        <v>481</v>
      </c>
      <c r="C652">
        <v>4</v>
      </c>
      <c r="D652" s="1">
        <v>35146</v>
      </c>
      <c r="E652" s="1">
        <v>35174</v>
      </c>
      <c r="F652" s="1">
        <v>35160</v>
      </c>
      <c r="G652">
        <v>2</v>
      </c>
      <c r="H652" s="8">
        <v>1.27</v>
      </c>
      <c r="I652" t="s">
        <v>482</v>
      </c>
      <c r="J652" t="s">
        <v>484</v>
      </c>
      <c r="K652" t="s">
        <v>142</v>
      </c>
      <c r="L652" t="s">
        <v>868</v>
      </c>
      <c r="M652" t="s">
        <v>143</v>
      </c>
      <c r="N652" t="s">
        <v>144</v>
      </c>
      <c r="O652" s="8">
        <f>SUMIF(order_details[OrderID],orders[[#This Row],[OrderID]],order_details[Total revenue])</f>
        <v>30</v>
      </c>
      <c r="P652" s="8">
        <f>SUMIF(order_details[OrderID],orders[[#This Row],[OrderID]],order_details[Gross Profit])</f>
        <v>6.0000000000000009</v>
      </c>
      <c r="Q652" s="8">
        <f>orders[[#This Row],[Total Gross Profit]]-orders[[#This Row],[Freight]]</f>
        <v>4.7300000000000004</v>
      </c>
    </row>
    <row r="653" spans="1:17" x14ac:dyDescent="0.25">
      <c r="A653">
        <v>10899</v>
      </c>
      <c r="B653" t="s">
        <v>415</v>
      </c>
      <c r="C653">
        <v>5</v>
      </c>
      <c r="D653" s="1">
        <v>35146</v>
      </c>
      <c r="E653" s="1">
        <v>35174</v>
      </c>
      <c r="F653" s="1">
        <v>35152</v>
      </c>
      <c r="G653">
        <v>3</v>
      </c>
      <c r="H653" s="8">
        <v>1.21</v>
      </c>
      <c r="I653" t="s">
        <v>416</v>
      </c>
      <c r="J653" t="s">
        <v>418</v>
      </c>
      <c r="K653" t="s">
        <v>419</v>
      </c>
      <c r="L653" t="s">
        <v>420</v>
      </c>
      <c r="M653" t="s">
        <v>421</v>
      </c>
      <c r="N653" t="s">
        <v>312</v>
      </c>
      <c r="O653" s="8">
        <f>SUMIF(order_details[OrderID],orders[[#This Row],[OrderID]],order_details[Total revenue])</f>
        <v>122.39999999999999</v>
      </c>
      <c r="P653" s="8">
        <f>SUMIF(order_details[OrderID],orders[[#This Row],[OrderID]],order_details[Gross Profit])</f>
        <v>7.1999999999999886</v>
      </c>
      <c r="Q653" s="8">
        <f>orders[[#This Row],[Total Gross Profit]]-orders[[#This Row],[Freight]]</f>
        <v>5.9899999999999887</v>
      </c>
    </row>
    <row r="654" spans="1:17" x14ac:dyDescent="0.25">
      <c r="A654">
        <v>10900</v>
      </c>
      <c r="B654" t="s">
        <v>737</v>
      </c>
      <c r="C654">
        <v>1</v>
      </c>
      <c r="D654" s="1">
        <v>35146</v>
      </c>
      <c r="E654" s="1">
        <v>35174</v>
      </c>
      <c r="F654" s="1">
        <v>35158</v>
      </c>
      <c r="G654">
        <v>2</v>
      </c>
      <c r="H654" s="8">
        <v>1.66</v>
      </c>
      <c r="I654" t="s">
        <v>738</v>
      </c>
      <c r="J654" t="s">
        <v>740</v>
      </c>
      <c r="K654" t="s">
        <v>741</v>
      </c>
      <c r="L654" t="s">
        <v>168</v>
      </c>
      <c r="M654" t="s">
        <v>742</v>
      </c>
      <c r="N654" t="s">
        <v>170</v>
      </c>
      <c r="O654" s="8">
        <f>SUMIF(order_details[OrderID],orders[[#This Row],[OrderID]],order_details[Total revenue])</f>
        <v>33.75</v>
      </c>
      <c r="P654" s="8">
        <f>SUMIF(order_details[OrderID],orders[[#This Row],[OrderID]],order_details[Gross Profit])</f>
        <v>4.9500000000000011</v>
      </c>
      <c r="Q654" s="8">
        <f>orders[[#This Row],[Total Gross Profit]]-orders[[#This Row],[Freight]]</f>
        <v>3.2900000000000009</v>
      </c>
    </row>
    <row r="655" spans="1:17" x14ac:dyDescent="0.25">
      <c r="A655">
        <v>10901</v>
      </c>
      <c r="B655" t="s">
        <v>324</v>
      </c>
      <c r="C655">
        <v>4</v>
      </c>
      <c r="D655" s="1">
        <v>35149</v>
      </c>
      <c r="E655" s="1">
        <v>35177</v>
      </c>
      <c r="F655" s="1">
        <v>35152</v>
      </c>
      <c r="G655">
        <v>1</v>
      </c>
      <c r="H655" s="8">
        <v>62.09</v>
      </c>
      <c r="I655" t="s">
        <v>325</v>
      </c>
      <c r="J655" t="s">
        <v>327</v>
      </c>
      <c r="K655" t="s">
        <v>328</v>
      </c>
      <c r="L655" t="s">
        <v>329</v>
      </c>
      <c r="M655" t="s">
        <v>330</v>
      </c>
      <c r="N655" t="s">
        <v>312</v>
      </c>
      <c r="O655" s="8">
        <f>SUMIF(order_details[OrderID],orders[[#This Row],[OrderID]],order_details[Total revenue])</f>
        <v>934.5</v>
      </c>
      <c r="P655" s="8">
        <f>SUMIF(order_details[OrderID],orders[[#This Row],[OrderID]],order_details[Gross Profit])</f>
        <v>187.50000000000003</v>
      </c>
      <c r="Q655" s="8">
        <f>orders[[#This Row],[Total Gross Profit]]-orders[[#This Row],[Freight]]</f>
        <v>125.41000000000003</v>
      </c>
    </row>
    <row r="656" spans="1:17" x14ac:dyDescent="0.25">
      <c r="A656">
        <v>10902</v>
      </c>
      <c r="B656" t="s">
        <v>235</v>
      </c>
      <c r="C656">
        <v>1</v>
      </c>
      <c r="D656" s="1">
        <v>35149</v>
      </c>
      <c r="E656" s="1">
        <v>35177</v>
      </c>
      <c r="F656" s="1">
        <v>35157</v>
      </c>
      <c r="G656">
        <v>1</v>
      </c>
      <c r="H656" s="8">
        <v>44.15</v>
      </c>
      <c r="I656" t="s">
        <v>236</v>
      </c>
      <c r="J656" t="s">
        <v>238</v>
      </c>
      <c r="K656" t="s">
        <v>239</v>
      </c>
      <c r="L656" t="s">
        <v>868</v>
      </c>
      <c r="M656" t="s">
        <v>240</v>
      </c>
      <c r="N656" t="s">
        <v>82</v>
      </c>
      <c r="O656" s="8">
        <f>SUMIF(order_details[OrderID],orders[[#This Row],[OrderID]],order_details[Total revenue])</f>
        <v>863.43</v>
      </c>
      <c r="P656" s="8">
        <f>SUMIF(order_details[OrderID],orders[[#This Row],[OrderID]],order_details[Gross Profit])</f>
        <v>51.029999999999951</v>
      </c>
      <c r="Q656" s="8">
        <f>orders[[#This Row],[Total Gross Profit]]-orders[[#This Row],[Freight]]</f>
        <v>6.8799999999999528</v>
      </c>
    </row>
    <row r="657" spans="1:17" x14ac:dyDescent="0.25">
      <c r="A657">
        <v>10903</v>
      </c>
      <c r="B657" t="s">
        <v>315</v>
      </c>
      <c r="C657">
        <v>3</v>
      </c>
      <c r="D657" s="1">
        <v>35150</v>
      </c>
      <c r="E657" s="1">
        <v>35178</v>
      </c>
      <c r="F657" s="1">
        <v>35158</v>
      </c>
      <c r="G657">
        <v>3</v>
      </c>
      <c r="H657" s="8">
        <v>36.71</v>
      </c>
      <c r="I657" t="s">
        <v>316</v>
      </c>
      <c r="J657" t="s">
        <v>318</v>
      </c>
      <c r="K657" t="s">
        <v>319</v>
      </c>
      <c r="L657" t="s">
        <v>320</v>
      </c>
      <c r="M657" t="s">
        <v>321</v>
      </c>
      <c r="N657" t="s">
        <v>170</v>
      </c>
      <c r="O657" s="8">
        <f>SUMIF(order_details[OrderID],orders[[#This Row],[OrderID]],order_details[Total revenue])</f>
        <v>932.05</v>
      </c>
      <c r="P657" s="8">
        <f>SUMIF(order_details[OrderID],orders[[#This Row],[OrderID]],order_details[Gross Profit])</f>
        <v>374.25</v>
      </c>
      <c r="Q657" s="8">
        <f>orders[[#This Row],[Total Gross Profit]]-orders[[#This Row],[Freight]]</f>
        <v>337.54</v>
      </c>
    </row>
    <row r="658" spans="1:17" x14ac:dyDescent="0.25">
      <c r="A658">
        <v>10904</v>
      </c>
      <c r="B658" t="s">
        <v>744</v>
      </c>
      <c r="C658">
        <v>3</v>
      </c>
      <c r="D658" s="1">
        <v>35150</v>
      </c>
      <c r="E658" s="1">
        <v>35178</v>
      </c>
      <c r="F658" s="1">
        <v>35153</v>
      </c>
      <c r="G658">
        <v>3</v>
      </c>
      <c r="H658" s="8">
        <v>162.94999999999999</v>
      </c>
      <c r="I658" t="s">
        <v>745</v>
      </c>
      <c r="J658" t="s">
        <v>872</v>
      </c>
      <c r="K658" t="s">
        <v>748</v>
      </c>
      <c r="L658" t="s">
        <v>395</v>
      </c>
      <c r="M658" t="s">
        <v>873</v>
      </c>
      <c r="N658" t="s">
        <v>303</v>
      </c>
      <c r="O658" s="8">
        <f>SUMIF(order_details[OrderID],orders[[#This Row],[OrderID]],order_details[Total revenue])</f>
        <v>1924.25</v>
      </c>
      <c r="P658" s="8">
        <f>SUMIF(order_details[OrderID],orders[[#This Row],[OrderID]],order_details[Gross Profit])</f>
        <v>386.24999999999994</v>
      </c>
      <c r="Q658" s="8">
        <f>orders[[#This Row],[Total Gross Profit]]-orders[[#This Row],[Freight]]</f>
        <v>223.29999999999995</v>
      </c>
    </row>
    <row r="659" spans="1:17" x14ac:dyDescent="0.25">
      <c r="A659">
        <v>10905</v>
      </c>
      <c r="B659" t="s">
        <v>737</v>
      </c>
      <c r="C659">
        <v>9</v>
      </c>
      <c r="D659" s="1">
        <v>35150</v>
      </c>
      <c r="E659" s="1">
        <v>35178</v>
      </c>
      <c r="F659" s="1">
        <v>35160</v>
      </c>
      <c r="G659">
        <v>2</v>
      </c>
      <c r="H659" s="8">
        <v>13.72</v>
      </c>
      <c r="I659" t="s">
        <v>738</v>
      </c>
      <c r="J659" t="s">
        <v>740</v>
      </c>
      <c r="K659" t="s">
        <v>741</v>
      </c>
      <c r="L659" t="s">
        <v>168</v>
      </c>
      <c r="M659" t="s">
        <v>742</v>
      </c>
      <c r="N659" t="s">
        <v>170</v>
      </c>
      <c r="O659" s="8">
        <f>SUMIF(order_details[OrderID],orders[[#This Row],[OrderID]],order_details[Total revenue])</f>
        <v>342</v>
      </c>
      <c r="P659" s="8">
        <f>SUMIF(order_details[OrderID],orders[[#This Row],[OrderID]],order_details[Gross Profit])</f>
        <v>53.99999999999995</v>
      </c>
      <c r="Q659" s="8">
        <f>orders[[#This Row],[Total Gross Profit]]-orders[[#This Row],[Freight]]</f>
        <v>40.279999999999951</v>
      </c>
    </row>
    <row r="660" spans="1:17" x14ac:dyDescent="0.25">
      <c r="A660">
        <v>10906</v>
      </c>
      <c r="B660" t="s">
        <v>760</v>
      </c>
      <c r="C660">
        <v>4</v>
      </c>
      <c r="D660" s="1">
        <v>35151</v>
      </c>
      <c r="E660" s="1">
        <v>35165</v>
      </c>
      <c r="F660" s="1">
        <v>35157</v>
      </c>
      <c r="G660">
        <v>3</v>
      </c>
      <c r="H660" s="8">
        <v>26.29</v>
      </c>
      <c r="I660" t="s">
        <v>880</v>
      </c>
      <c r="J660" t="s">
        <v>763</v>
      </c>
      <c r="K660" t="s">
        <v>764</v>
      </c>
      <c r="L660" t="s">
        <v>868</v>
      </c>
      <c r="M660" t="s">
        <v>765</v>
      </c>
      <c r="N660" t="s">
        <v>766</v>
      </c>
      <c r="O660" s="8">
        <f>SUMIF(order_details[OrderID],orders[[#This Row],[OrderID]],order_details[Total revenue])</f>
        <v>427.5</v>
      </c>
      <c r="P660" s="8">
        <f>SUMIF(order_details[OrderID],orders[[#This Row],[OrderID]],order_details[Gross Profit])</f>
        <v>85.499999999999986</v>
      </c>
      <c r="Q660" s="8">
        <f>orders[[#This Row],[Total Gross Profit]]-orders[[#This Row],[Freight]]</f>
        <v>59.209999999999987</v>
      </c>
    </row>
    <row r="661" spans="1:17" x14ac:dyDescent="0.25">
      <c r="A661">
        <v>10907</v>
      </c>
      <c r="B661" t="s">
        <v>630</v>
      </c>
      <c r="C661">
        <v>6</v>
      </c>
      <c r="D661" s="1">
        <v>35151</v>
      </c>
      <c r="E661" s="1">
        <v>35179</v>
      </c>
      <c r="F661" s="1">
        <v>35153</v>
      </c>
      <c r="G661">
        <v>3</v>
      </c>
      <c r="H661" s="8">
        <v>9.19</v>
      </c>
      <c r="I661" t="s">
        <v>631</v>
      </c>
      <c r="J661" t="s">
        <v>633</v>
      </c>
      <c r="K661" t="s">
        <v>508</v>
      </c>
      <c r="L661" t="s">
        <v>868</v>
      </c>
      <c r="M661" t="s">
        <v>634</v>
      </c>
      <c r="N661" t="s">
        <v>100</v>
      </c>
      <c r="O661" s="8">
        <f>SUMIF(order_details[OrderID],orders[[#This Row],[OrderID]],order_details[Total revenue])</f>
        <v>108.5</v>
      </c>
      <c r="P661" s="8">
        <f>SUMIF(order_details[OrderID],orders[[#This Row],[OrderID]],order_details[Gross Profit])</f>
        <v>21.699999999999996</v>
      </c>
      <c r="Q661" s="8">
        <f>orders[[#This Row],[Total Gross Profit]]-orders[[#This Row],[Freight]]</f>
        <v>12.509999999999996</v>
      </c>
    </row>
    <row r="662" spans="1:17" x14ac:dyDescent="0.25">
      <c r="A662">
        <v>10908</v>
      </c>
      <c r="B662" t="s">
        <v>569</v>
      </c>
      <c r="C662">
        <v>4</v>
      </c>
      <c r="D662" s="1">
        <v>35152</v>
      </c>
      <c r="E662" s="1">
        <v>35180</v>
      </c>
      <c r="F662" s="1">
        <v>35160</v>
      </c>
      <c r="G662">
        <v>2</v>
      </c>
      <c r="H662" s="8">
        <v>32.96</v>
      </c>
      <c r="I662" t="s">
        <v>570</v>
      </c>
      <c r="J662" t="s">
        <v>572</v>
      </c>
      <c r="K662" t="s">
        <v>573</v>
      </c>
      <c r="L662" t="s">
        <v>868</v>
      </c>
      <c r="M662" t="s">
        <v>574</v>
      </c>
      <c r="N662" t="s">
        <v>262</v>
      </c>
      <c r="O662" s="8">
        <f>SUMIF(order_details[OrderID],orders[[#This Row],[OrderID]],order_details[Total revenue])</f>
        <v>663.1</v>
      </c>
      <c r="P662" s="8">
        <f>SUMIF(order_details[OrderID],orders[[#This Row],[OrderID]],order_details[Gross Profit])</f>
        <v>200.7</v>
      </c>
      <c r="Q662" s="8">
        <f>orders[[#This Row],[Total Gross Profit]]-orders[[#This Row],[Freight]]</f>
        <v>167.73999999999998</v>
      </c>
    </row>
    <row r="663" spans="1:17" x14ac:dyDescent="0.25">
      <c r="A663">
        <v>10909</v>
      </c>
      <c r="B663" t="s">
        <v>597</v>
      </c>
      <c r="C663">
        <v>1</v>
      </c>
      <c r="D663" s="1">
        <v>35152</v>
      </c>
      <c r="E663" s="1">
        <v>35180</v>
      </c>
      <c r="F663" s="1">
        <v>35164</v>
      </c>
      <c r="G663">
        <v>2</v>
      </c>
      <c r="H663" s="8">
        <v>53.05</v>
      </c>
      <c r="I663" t="s">
        <v>598</v>
      </c>
      <c r="J663" t="s">
        <v>600</v>
      </c>
      <c r="K663" t="s">
        <v>601</v>
      </c>
      <c r="L663" t="s">
        <v>868</v>
      </c>
      <c r="M663" t="s">
        <v>602</v>
      </c>
      <c r="N663" t="s">
        <v>603</v>
      </c>
      <c r="O663" s="8">
        <f>SUMIF(order_details[OrderID],orders[[#This Row],[OrderID]],order_details[Total revenue])</f>
        <v>670</v>
      </c>
      <c r="P663" s="8">
        <f>SUMIF(order_details[OrderID],orders[[#This Row],[OrderID]],order_details[Gross Profit])</f>
        <v>192.60000000000002</v>
      </c>
      <c r="Q663" s="8">
        <f>orders[[#This Row],[Total Gross Profit]]-orders[[#This Row],[Freight]]</f>
        <v>139.55000000000001</v>
      </c>
    </row>
    <row r="664" spans="1:17" x14ac:dyDescent="0.25">
      <c r="A664">
        <v>10910</v>
      </c>
      <c r="B664" t="s">
        <v>752</v>
      </c>
      <c r="C664">
        <v>1</v>
      </c>
      <c r="D664" s="1">
        <v>35152</v>
      </c>
      <c r="E664" s="1">
        <v>35180</v>
      </c>
      <c r="F664" s="1">
        <v>35158</v>
      </c>
      <c r="G664">
        <v>3</v>
      </c>
      <c r="H664" s="8">
        <v>38.11</v>
      </c>
      <c r="I664" t="s">
        <v>753</v>
      </c>
      <c r="J664" t="s">
        <v>756</v>
      </c>
      <c r="K664" t="s">
        <v>757</v>
      </c>
      <c r="L664" t="s">
        <v>868</v>
      </c>
      <c r="M664" t="s">
        <v>758</v>
      </c>
      <c r="N664" t="s">
        <v>735</v>
      </c>
      <c r="O664" s="8">
        <f>SUMIF(order_details[OrderID],orders[[#This Row],[OrderID]],order_details[Total revenue])</f>
        <v>452.9</v>
      </c>
      <c r="P664" s="8">
        <f>SUMIF(order_details[OrderID],orders[[#This Row],[OrderID]],order_details[Gross Profit])</f>
        <v>91.3</v>
      </c>
      <c r="Q664" s="8">
        <f>orders[[#This Row],[Total Gross Profit]]-orders[[#This Row],[Freight]]</f>
        <v>53.19</v>
      </c>
    </row>
    <row r="665" spans="1:17" x14ac:dyDescent="0.25">
      <c r="A665">
        <v>10911</v>
      </c>
      <c r="B665" t="s">
        <v>282</v>
      </c>
      <c r="C665">
        <v>3</v>
      </c>
      <c r="D665" s="1">
        <v>35152</v>
      </c>
      <c r="E665" s="1">
        <v>35180</v>
      </c>
      <c r="F665" s="1">
        <v>35159</v>
      </c>
      <c r="G665">
        <v>1</v>
      </c>
      <c r="H665" s="8">
        <v>38.19</v>
      </c>
      <c r="I665" t="s">
        <v>283</v>
      </c>
      <c r="J665" t="s">
        <v>285</v>
      </c>
      <c r="K665" t="s">
        <v>286</v>
      </c>
      <c r="L665" t="s">
        <v>868</v>
      </c>
      <c r="M665" t="s">
        <v>287</v>
      </c>
      <c r="N665" t="s">
        <v>109</v>
      </c>
      <c r="O665" s="8">
        <f>SUMIF(order_details[OrderID],orders[[#This Row],[OrderID]],order_details[Total revenue])</f>
        <v>858</v>
      </c>
      <c r="P665" s="8">
        <f>SUMIF(order_details[OrderID],orders[[#This Row],[OrderID]],order_details[Gross Profit])</f>
        <v>192.60000000000002</v>
      </c>
      <c r="Q665" s="8">
        <f>orders[[#This Row],[Total Gross Profit]]-orders[[#This Row],[Freight]]</f>
        <v>154.41000000000003</v>
      </c>
    </row>
    <row r="666" spans="1:17" x14ac:dyDescent="0.25">
      <c r="A666">
        <v>10912</v>
      </c>
      <c r="B666" t="s">
        <v>341</v>
      </c>
      <c r="C666">
        <v>2</v>
      </c>
      <c r="D666" s="1">
        <v>35152</v>
      </c>
      <c r="E666" s="1">
        <v>35180</v>
      </c>
      <c r="F666" s="1">
        <v>35172</v>
      </c>
      <c r="G666">
        <v>2</v>
      </c>
      <c r="H666" s="8">
        <v>580.91</v>
      </c>
      <c r="I666" t="s">
        <v>342</v>
      </c>
      <c r="J666" t="s">
        <v>344</v>
      </c>
      <c r="K666" t="s">
        <v>345</v>
      </c>
      <c r="L666" t="s">
        <v>346</v>
      </c>
      <c r="M666" t="s">
        <v>868</v>
      </c>
      <c r="N666" t="s">
        <v>348</v>
      </c>
      <c r="O666" s="8">
        <f>SUMIF(order_details[OrderID],orders[[#This Row],[OrderID]],order_details[Total revenue])</f>
        <v>6200.55</v>
      </c>
      <c r="P666" s="8">
        <f>SUMIF(order_details[OrderID],orders[[#This Row],[OrderID]],order_details[Gross Profit])</f>
        <v>-131.44999999999996</v>
      </c>
      <c r="Q666" s="8">
        <f>orders[[#This Row],[Total Gross Profit]]-orders[[#This Row],[Freight]]</f>
        <v>-712.3599999999999</v>
      </c>
    </row>
    <row r="667" spans="1:17" x14ac:dyDescent="0.25">
      <c r="A667">
        <v>10913</v>
      </c>
      <c r="B667" t="s">
        <v>540</v>
      </c>
      <c r="C667">
        <v>4</v>
      </c>
      <c r="D667" s="1">
        <v>35152</v>
      </c>
      <c r="E667" s="1">
        <v>35180</v>
      </c>
      <c r="F667" s="1">
        <v>35158</v>
      </c>
      <c r="G667">
        <v>1</v>
      </c>
      <c r="H667" s="8">
        <v>33.049999999999997</v>
      </c>
      <c r="I667" t="s">
        <v>541</v>
      </c>
      <c r="J667" t="s">
        <v>543</v>
      </c>
      <c r="K667" t="s">
        <v>167</v>
      </c>
      <c r="L667" t="s">
        <v>168</v>
      </c>
      <c r="M667" t="s">
        <v>544</v>
      </c>
      <c r="N667" t="s">
        <v>170</v>
      </c>
      <c r="O667" s="8">
        <f>SUMIF(order_details[OrderID],orders[[#This Row],[OrderID]],order_details[Total revenue])</f>
        <v>768.75</v>
      </c>
      <c r="P667" s="8">
        <f>SUMIF(order_details[OrderID],orders[[#This Row],[OrderID]],order_details[Gross Profit])</f>
        <v>1.7499999999999645</v>
      </c>
      <c r="Q667" s="8">
        <f>orders[[#This Row],[Total Gross Profit]]-orders[[#This Row],[Freight]]</f>
        <v>-31.300000000000033</v>
      </c>
    </row>
    <row r="668" spans="1:17" x14ac:dyDescent="0.25">
      <c r="A668">
        <v>10914</v>
      </c>
      <c r="B668" t="s">
        <v>540</v>
      </c>
      <c r="C668">
        <v>6</v>
      </c>
      <c r="D668" s="1">
        <v>35153</v>
      </c>
      <c r="E668" s="1">
        <v>35181</v>
      </c>
      <c r="F668" s="1">
        <v>35156</v>
      </c>
      <c r="G668">
        <v>1</v>
      </c>
      <c r="H668" s="8">
        <v>21.19</v>
      </c>
      <c r="I668" t="s">
        <v>541</v>
      </c>
      <c r="J668" t="s">
        <v>543</v>
      </c>
      <c r="K668" t="s">
        <v>167</v>
      </c>
      <c r="L668" t="s">
        <v>168</v>
      </c>
      <c r="M668" t="s">
        <v>544</v>
      </c>
      <c r="N668" t="s">
        <v>170</v>
      </c>
      <c r="O668" s="8">
        <f>SUMIF(order_details[OrderID],orders[[#This Row],[OrderID]],order_details[Total revenue])</f>
        <v>537.5</v>
      </c>
      <c r="P668" s="8">
        <f>SUMIF(order_details[OrderID],orders[[#This Row],[OrderID]],order_details[Gross Profit])</f>
        <v>107.50000000000001</v>
      </c>
      <c r="Q668" s="8">
        <f>orders[[#This Row],[Total Gross Profit]]-orders[[#This Row],[Freight]]</f>
        <v>86.310000000000016</v>
      </c>
    </row>
    <row r="669" spans="1:17" x14ac:dyDescent="0.25">
      <c r="A669">
        <v>10915</v>
      </c>
      <c r="B669" t="s">
        <v>677</v>
      </c>
      <c r="C669">
        <v>2</v>
      </c>
      <c r="D669" s="1">
        <v>35153</v>
      </c>
      <c r="E669" s="1">
        <v>35181</v>
      </c>
      <c r="F669" s="1">
        <v>35156</v>
      </c>
      <c r="G669">
        <v>2</v>
      </c>
      <c r="H669" s="8">
        <v>3.51</v>
      </c>
      <c r="I669" t="s">
        <v>678</v>
      </c>
      <c r="J669" t="s">
        <v>680</v>
      </c>
      <c r="K669" t="s">
        <v>55</v>
      </c>
      <c r="L669" t="s">
        <v>868</v>
      </c>
      <c r="M669" t="s">
        <v>516</v>
      </c>
      <c r="N669" t="s">
        <v>57</v>
      </c>
      <c r="O669" s="8">
        <f>SUMIF(order_details[OrderID],orders[[#This Row],[OrderID]],order_details[Total revenue])</f>
        <v>539.5</v>
      </c>
      <c r="P669" s="8">
        <f>SUMIF(order_details[OrderID],orders[[#This Row],[OrderID]],order_details[Gross Profit])</f>
        <v>108.5</v>
      </c>
      <c r="Q669" s="8">
        <f>orders[[#This Row],[Total Gross Profit]]-orders[[#This Row],[Freight]]</f>
        <v>104.99</v>
      </c>
    </row>
    <row r="670" spans="1:17" x14ac:dyDescent="0.25">
      <c r="A670">
        <v>10916</v>
      </c>
      <c r="B670" t="s">
        <v>553</v>
      </c>
      <c r="C670">
        <v>1</v>
      </c>
      <c r="D670" s="1">
        <v>35153</v>
      </c>
      <c r="E670" s="1">
        <v>35181</v>
      </c>
      <c r="F670" s="1">
        <v>35163</v>
      </c>
      <c r="G670">
        <v>2</v>
      </c>
      <c r="H670" s="8">
        <v>63.77</v>
      </c>
      <c r="I670" t="s">
        <v>554</v>
      </c>
      <c r="J670" t="s">
        <v>556</v>
      </c>
      <c r="K670" t="s">
        <v>142</v>
      </c>
      <c r="L670" t="s">
        <v>868</v>
      </c>
      <c r="M670" t="s">
        <v>143</v>
      </c>
      <c r="N670" t="s">
        <v>144</v>
      </c>
      <c r="O670" s="8">
        <f>SUMIF(order_details[OrderID],orders[[#This Row],[OrderID]],order_details[Total revenue])</f>
        <v>686.7</v>
      </c>
      <c r="P670" s="8">
        <f>SUMIF(order_details[OrderID],orders[[#This Row],[OrderID]],order_details[Gross Profit])</f>
        <v>137.69999999999999</v>
      </c>
      <c r="Q670" s="8">
        <f>orders[[#This Row],[Total Gross Profit]]-orders[[#This Row],[Freight]]</f>
        <v>73.929999999999978</v>
      </c>
    </row>
    <row r="671" spans="1:17" x14ac:dyDescent="0.25">
      <c r="A671">
        <v>10917</v>
      </c>
      <c r="B671" t="s">
        <v>590</v>
      </c>
      <c r="C671">
        <v>4</v>
      </c>
      <c r="D671" s="1">
        <v>35156</v>
      </c>
      <c r="E671" s="1">
        <v>35184</v>
      </c>
      <c r="F671" s="1">
        <v>35165</v>
      </c>
      <c r="G671">
        <v>2</v>
      </c>
      <c r="H671" s="8">
        <v>8.2899999999999991</v>
      </c>
      <c r="I671" t="s">
        <v>591</v>
      </c>
      <c r="J671" t="s">
        <v>593</v>
      </c>
      <c r="K671" t="s">
        <v>107</v>
      </c>
      <c r="L671" t="s">
        <v>868</v>
      </c>
      <c r="M671" t="s">
        <v>594</v>
      </c>
      <c r="N671" t="s">
        <v>109</v>
      </c>
      <c r="O671" s="8">
        <f>SUMIF(order_details[OrderID],orders[[#This Row],[OrderID]],order_details[Total revenue])</f>
        <v>365.89</v>
      </c>
      <c r="P671" s="8">
        <f>SUMIF(order_details[OrderID],orders[[#This Row],[OrderID]],order_details[Gross Profit])</f>
        <v>73.19</v>
      </c>
      <c r="Q671" s="8">
        <f>orders[[#This Row],[Total Gross Profit]]-orders[[#This Row],[Freight]]</f>
        <v>64.900000000000006</v>
      </c>
    </row>
    <row r="672" spans="1:17" x14ac:dyDescent="0.25">
      <c r="A672">
        <v>10918</v>
      </c>
      <c r="B672" t="s">
        <v>120</v>
      </c>
      <c r="C672">
        <v>3</v>
      </c>
      <c r="D672" s="1">
        <v>35156</v>
      </c>
      <c r="E672" s="1">
        <v>35184</v>
      </c>
      <c r="F672" s="1">
        <v>35165</v>
      </c>
      <c r="G672">
        <v>3</v>
      </c>
      <c r="H672" s="8">
        <v>48.83</v>
      </c>
      <c r="I672" t="s">
        <v>121</v>
      </c>
      <c r="J672" t="s">
        <v>124</v>
      </c>
      <c r="K672" t="s">
        <v>125</v>
      </c>
      <c r="L672" t="s">
        <v>126</v>
      </c>
      <c r="M672" t="s">
        <v>127</v>
      </c>
      <c r="N672" t="s">
        <v>128</v>
      </c>
      <c r="O672" s="8">
        <f>SUMIF(order_details[OrderID],orders[[#This Row],[OrderID]],order_details[Total revenue])</f>
        <v>1447.5</v>
      </c>
      <c r="P672" s="8">
        <f>SUMIF(order_details[OrderID],orders[[#This Row],[OrderID]],order_details[Gross Profit])</f>
        <v>-96.5</v>
      </c>
      <c r="Q672" s="8">
        <f>orders[[#This Row],[Total Gross Profit]]-orders[[#This Row],[Freight]]</f>
        <v>-145.32999999999998</v>
      </c>
    </row>
    <row r="673" spans="1:17" x14ac:dyDescent="0.25">
      <c r="A673">
        <v>10919</v>
      </c>
      <c r="B673" t="s">
        <v>424</v>
      </c>
      <c r="C673">
        <v>2</v>
      </c>
      <c r="D673" s="1">
        <v>35156</v>
      </c>
      <c r="E673" s="1">
        <v>35184</v>
      </c>
      <c r="F673" s="1">
        <v>35158</v>
      </c>
      <c r="G673">
        <v>2</v>
      </c>
      <c r="H673" s="8">
        <v>19.8</v>
      </c>
      <c r="I673" t="s">
        <v>425</v>
      </c>
      <c r="J673" t="s">
        <v>427</v>
      </c>
      <c r="K673" t="s">
        <v>428</v>
      </c>
      <c r="L673" t="s">
        <v>429</v>
      </c>
      <c r="M673" t="s">
        <v>430</v>
      </c>
      <c r="N673" t="s">
        <v>312</v>
      </c>
      <c r="O673" s="8">
        <f>SUMIF(order_details[OrderID],orders[[#This Row],[OrderID]],order_details[Total revenue])</f>
        <v>1122.8</v>
      </c>
      <c r="P673" s="8">
        <f>SUMIF(order_details[OrderID],orders[[#This Row],[OrderID]],order_details[Gross Profit])</f>
        <v>259.99999999999994</v>
      </c>
      <c r="Q673" s="8">
        <f>orders[[#This Row],[Total Gross Profit]]-orders[[#This Row],[Freight]]</f>
        <v>240.19999999999993</v>
      </c>
    </row>
    <row r="674" spans="1:17" x14ac:dyDescent="0.25">
      <c r="A674">
        <v>10920</v>
      </c>
      <c r="B674" t="s">
        <v>66</v>
      </c>
      <c r="C674">
        <v>4</v>
      </c>
      <c r="D674" s="1">
        <v>35157</v>
      </c>
      <c r="E674" s="1">
        <v>35185</v>
      </c>
      <c r="F674" s="1">
        <v>35163</v>
      </c>
      <c r="G674">
        <v>2</v>
      </c>
      <c r="H674" s="8">
        <v>29.61</v>
      </c>
      <c r="I674" t="s">
        <v>67</v>
      </c>
      <c r="J674" t="s">
        <v>874</v>
      </c>
      <c r="K674" t="s">
        <v>875</v>
      </c>
      <c r="L674" t="s">
        <v>876</v>
      </c>
      <c r="M674" t="s">
        <v>877</v>
      </c>
      <c r="N674" t="s">
        <v>72</v>
      </c>
      <c r="O674" s="8">
        <f>SUMIF(order_details[OrderID],orders[[#This Row],[OrderID]],order_details[Total revenue])</f>
        <v>390</v>
      </c>
      <c r="P674" s="8">
        <f>SUMIF(order_details[OrderID],orders[[#This Row],[OrderID]],order_details[Gross Profit])</f>
        <v>140.39999999999998</v>
      </c>
      <c r="Q674" s="8">
        <f>orders[[#This Row],[Total Gross Profit]]-orders[[#This Row],[Freight]]</f>
        <v>110.78999999999998</v>
      </c>
    </row>
    <row r="675" spans="1:17" x14ac:dyDescent="0.25">
      <c r="A675">
        <v>10921</v>
      </c>
      <c r="B675" t="s">
        <v>697</v>
      </c>
      <c r="C675">
        <v>1</v>
      </c>
      <c r="D675" s="1">
        <v>35157</v>
      </c>
      <c r="E675" s="1">
        <v>35199</v>
      </c>
      <c r="F675" s="1">
        <v>35163</v>
      </c>
      <c r="G675">
        <v>1</v>
      </c>
      <c r="H675" s="8">
        <v>176.48</v>
      </c>
      <c r="I675" t="s">
        <v>698</v>
      </c>
      <c r="J675" t="s">
        <v>700</v>
      </c>
      <c r="K675" t="s">
        <v>701</v>
      </c>
      <c r="L675" t="s">
        <v>868</v>
      </c>
      <c r="M675" t="s">
        <v>702</v>
      </c>
      <c r="N675" t="s">
        <v>627</v>
      </c>
      <c r="O675" s="8">
        <f>SUMIF(order_details[OrderID],orders[[#This Row],[OrderID]],order_details[Total revenue])</f>
        <v>1936</v>
      </c>
      <c r="P675" s="8">
        <f>SUMIF(order_details[OrderID],orders[[#This Row],[OrderID]],order_details[Gross Profit])</f>
        <v>387.99999999999989</v>
      </c>
      <c r="Q675" s="8">
        <f>orders[[#This Row],[Total Gross Profit]]-orders[[#This Row],[Freight]]</f>
        <v>211.5199999999999</v>
      </c>
    </row>
    <row r="676" spans="1:17" x14ac:dyDescent="0.25">
      <c r="A676">
        <v>10922</v>
      </c>
      <c r="B676" t="s">
        <v>315</v>
      </c>
      <c r="C676">
        <v>5</v>
      </c>
      <c r="D676" s="1">
        <v>35157</v>
      </c>
      <c r="E676" s="1">
        <v>35185</v>
      </c>
      <c r="F676" s="1">
        <v>35159</v>
      </c>
      <c r="G676">
        <v>3</v>
      </c>
      <c r="H676" s="8">
        <v>62.74</v>
      </c>
      <c r="I676" t="s">
        <v>316</v>
      </c>
      <c r="J676" t="s">
        <v>318</v>
      </c>
      <c r="K676" t="s">
        <v>319</v>
      </c>
      <c r="L676" t="s">
        <v>320</v>
      </c>
      <c r="M676" t="s">
        <v>321</v>
      </c>
      <c r="N676" t="s">
        <v>170</v>
      </c>
      <c r="O676" s="8">
        <f>SUMIF(order_details[OrderID],orders[[#This Row],[OrderID]],order_details[Total revenue])</f>
        <v>742.5</v>
      </c>
      <c r="P676" s="8">
        <f>SUMIF(order_details[OrderID],orders[[#This Row],[OrderID]],order_details[Gross Profit])</f>
        <v>148.5</v>
      </c>
      <c r="Q676" s="8">
        <f>orders[[#This Row],[Total Gross Profit]]-orders[[#This Row],[Freight]]</f>
        <v>85.759999999999991</v>
      </c>
    </row>
    <row r="677" spans="1:17" x14ac:dyDescent="0.25">
      <c r="A677">
        <v>10923</v>
      </c>
      <c r="B677" t="s">
        <v>374</v>
      </c>
      <c r="C677">
        <v>7</v>
      </c>
      <c r="D677" s="1">
        <v>35157</v>
      </c>
      <c r="E677" s="1">
        <v>35199</v>
      </c>
      <c r="F677" s="1">
        <v>35167</v>
      </c>
      <c r="G677">
        <v>3</v>
      </c>
      <c r="H677" s="8">
        <v>68.260000000000005</v>
      </c>
      <c r="I677" t="s">
        <v>375</v>
      </c>
      <c r="J677" t="s">
        <v>377</v>
      </c>
      <c r="K677" t="s">
        <v>378</v>
      </c>
      <c r="L677" t="s">
        <v>868</v>
      </c>
      <c r="M677" t="s">
        <v>379</v>
      </c>
      <c r="N677" t="s">
        <v>100</v>
      </c>
      <c r="O677" s="8">
        <f>SUMIF(order_details[OrderID],orders[[#This Row],[OrderID]],order_details[Total revenue])</f>
        <v>748.8</v>
      </c>
      <c r="P677" s="8">
        <f>SUMIF(order_details[OrderID],orders[[#This Row],[OrderID]],order_details[Gross Profit])</f>
        <v>47.60000000000008</v>
      </c>
      <c r="Q677" s="8">
        <f>orders[[#This Row],[Total Gross Profit]]-orders[[#This Row],[Freight]]</f>
        <v>-20.659999999999926</v>
      </c>
    </row>
    <row r="678" spans="1:17" x14ac:dyDescent="0.25">
      <c r="A678">
        <v>10924</v>
      </c>
      <c r="B678" t="s">
        <v>75</v>
      </c>
      <c r="C678">
        <v>3</v>
      </c>
      <c r="D678" s="1">
        <v>35158</v>
      </c>
      <c r="E678" s="1">
        <v>35186</v>
      </c>
      <c r="F678" s="1">
        <v>35193</v>
      </c>
      <c r="G678">
        <v>2</v>
      </c>
      <c r="H678" s="8">
        <v>151.52000000000001</v>
      </c>
      <c r="I678" t="s">
        <v>76</v>
      </c>
      <c r="J678" t="s">
        <v>79</v>
      </c>
      <c r="K678" t="s">
        <v>80</v>
      </c>
      <c r="L678" t="s">
        <v>868</v>
      </c>
      <c r="M678" t="s">
        <v>81</v>
      </c>
      <c r="N678" t="s">
        <v>82</v>
      </c>
      <c r="O678" s="8">
        <f>SUMIF(order_details[OrderID],orders[[#This Row],[OrderID]],order_details[Total revenue])</f>
        <v>1835.7</v>
      </c>
      <c r="P678" s="8">
        <f>SUMIF(order_details[OrderID],orders[[#This Row],[OrderID]],order_details[Gross Profit])</f>
        <v>210.50000000000006</v>
      </c>
      <c r="Q678" s="8">
        <f>orders[[#This Row],[Total Gross Profit]]-orders[[#This Row],[Freight]]</f>
        <v>58.980000000000047</v>
      </c>
    </row>
    <row r="679" spans="1:17" x14ac:dyDescent="0.25">
      <c r="A679">
        <v>10925</v>
      </c>
      <c r="B679" t="s">
        <v>315</v>
      </c>
      <c r="C679">
        <v>3</v>
      </c>
      <c r="D679" s="1">
        <v>35158</v>
      </c>
      <c r="E679" s="1">
        <v>35186</v>
      </c>
      <c r="F679" s="1">
        <v>35167</v>
      </c>
      <c r="G679">
        <v>1</v>
      </c>
      <c r="H679" s="8">
        <v>2.27</v>
      </c>
      <c r="I679" t="s">
        <v>316</v>
      </c>
      <c r="J679" t="s">
        <v>318</v>
      </c>
      <c r="K679" t="s">
        <v>319</v>
      </c>
      <c r="L679" t="s">
        <v>320</v>
      </c>
      <c r="M679" t="s">
        <v>321</v>
      </c>
      <c r="N679" t="s">
        <v>170</v>
      </c>
      <c r="O679" s="8">
        <f>SUMIF(order_details[OrderID],orders[[#This Row],[OrderID]],order_details[Total revenue])</f>
        <v>475.15</v>
      </c>
      <c r="P679" s="8">
        <f>SUMIF(order_details[OrderID],orders[[#This Row],[OrderID]],order_details[Gross Profit])</f>
        <v>27.949999999999989</v>
      </c>
      <c r="Q679" s="8">
        <f>orders[[#This Row],[Total Gross Profit]]-orders[[#This Row],[Freight]]</f>
        <v>25.679999999999989</v>
      </c>
    </row>
    <row r="680" spans="1:17" x14ac:dyDescent="0.25">
      <c r="A680">
        <v>10926</v>
      </c>
      <c r="B680" t="s">
        <v>50</v>
      </c>
      <c r="C680">
        <v>4</v>
      </c>
      <c r="D680" s="1">
        <v>35158</v>
      </c>
      <c r="E680" s="1">
        <v>35186</v>
      </c>
      <c r="F680" s="1">
        <v>35165</v>
      </c>
      <c r="G680">
        <v>3</v>
      </c>
      <c r="H680" s="8">
        <v>39.92</v>
      </c>
      <c r="I680" t="s">
        <v>51</v>
      </c>
      <c r="J680" t="s">
        <v>54</v>
      </c>
      <c r="K680" t="s">
        <v>55</v>
      </c>
      <c r="L680" t="s">
        <v>868</v>
      </c>
      <c r="M680" t="s">
        <v>56</v>
      </c>
      <c r="N680" t="s">
        <v>57</v>
      </c>
      <c r="O680" s="8">
        <f>SUMIF(order_details[OrderID],orders[[#This Row],[OrderID]],order_details[Total revenue])</f>
        <v>514.4</v>
      </c>
      <c r="P680" s="8">
        <f>SUMIF(order_details[OrderID],orders[[#This Row],[OrderID]],order_details[Gross Profit])</f>
        <v>117.69999999999996</v>
      </c>
      <c r="Q680" s="8">
        <f>orders[[#This Row],[Total Gross Profit]]-orders[[#This Row],[Freight]]</f>
        <v>77.779999999999959</v>
      </c>
    </row>
    <row r="681" spans="1:17" x14ac:dyDescent="0.25">
      <c r="A681">
        <v>10927</v>
      </c>
      <c r="B681" t="s">
        <v>366</v>
      </c>
      <c r="C681">
        <v>4</v>
      </c>
      <c r="D681" s="1">
        <v>35159</v>
      </c>
      <c r="E681" s="1">
        <v>35187</v>
      </c>
      <c r="F681" s="1">
        <v>35193</v>
      </c>
      <c r="G681">
        <v>1</v>
      </c>
      <c r="H681" s="8">
        <v>19.79</v>
      </c>
      <c r="I681" t="s">
        <v>367</v>
      </c>
      <c r="J681" t="s">
        <v>369</v>
      </c>
      <c r="K681" t="s">
        <v>370</v>
      </c>
      <c r="L681" t="s">
        <v>868</v>
      </c>
      <c r="M681" t="s">
        <v>371</v>
      </c>
      <c r="N681" t="s">
        <v>100</v>
      </c>
      <c r="O681" s="8">
        <f>SUMIF(order_details[OrderID],orders[[#This Row],[OrderID]],order_details[Total revenue])</f>
        <v>800</v>
      </c>
      <c r="P681" s="8">
        <f>SUMIF(order_details[OrderID],orders[[#This Row],[OrderID]],order_details[Gross Profit])</f>
        <v>160</v>
      </c>
      <c r="Q681" s="8">
        <f>orders[[#This Row],[Total Gross Profit]]-orders[[#This Row],[Freight]]</f>
        <v>140.21</v>
      </c>
    </row>
    <row r="682" spans="1:17" x14ac:dyDescent="0.25">
      <c r="A682">
        <v>10928</v>
      </c>
      <c r="B682" t="s">
        <v>274</v>
      </c>
      <c r="C682">
        <v>1</v>
      </c>
      <c r="D682" s="1">
        <v>35159</v>
      </c>
      <c r="E682" s="1">
        <v>35187</v>
      </c>
      <c r="F682" s="1">
        <v>35172</v>
      </c>
      <c r="G682">
        <v>1</v>
      </c>
      <c r="H682" s="8">
        <v>1.36</v>
      </c>
      <c r="I682" t="s">
        <v>878</v>
      </c>
      <c r="J682" t="s">
        <v>277</v>
      </c>
      <c r="K682" t="s">
        <v>278</v>
      </c>
      <c r="L682" t="s">
        <v>868</v>
      </c>
      <c r="M682" t="s">
        <v>879</v>
      </c>
      <c r="N682" t="s">
        <v>109</v>
      </c>
      <c r="O682" s="8">
        <f>SUMIF(order_details[OrderID],orders[[#This Row],[OrderID]],order_details[Total revenue])</f>
        <v>137.5</v>
      </c>
      <c r="P682" s="8">
        <f>SUMIF(order_details[OrderID],orders[[#This Row],[OrderID]],order_details[Gross Profit])</f>
        <v>27.5</v>
      </c>
      <c r="Q682" s="8">
        <f>orders[[#This Row],[Total Gross Profit]]-orders[[#This Row],[Freight]]</f>
        <v>26.14</v>
      </c>
    </row>
    <row r="683" spans="1:17" x14ac:dyDescent="0.25">
      <c r="A683">
        <v>10929</v>
      </c>
      <c r="B683" t="s">
        <v>242</v>
      </c>
      <c r="C683">
        <v>6</v>
      </c>
      <c r="D683" s="1">
        <v>35159</v>
      </c>
      <c r="E683" s="1">
        <v>35187</v>
      </c>
      <c r="F683" s="1">
        <v>35166</v>
      </c>
      <c r="G683">
        <v>1</v>
      </c>
      <c r="H683" s="8">
        <v>33.93</v>
      </c>
      <c r="I683" t="s">
        <v>243</v>
      </c>
      <c r="J683" t="s">
        <v>245</v>
      </c>
      <c r="K683" t="s">
        <v>246</v>
      </c>
      <c r="L683" t="s">
        <v>868</v>
      </c>
      <c r="M683" t="s">
        <v>247</v>
      </c>
      <c r="N683" t="s">
        <v>47</v>
      </c>
      <c r="O683" s="8">
        <f>SUMIF(order_details[OrderID],orders[[#This Row],[OrderID]],order_details[Total revenue])</f>
        <v>1174.75</v>
      </c>
      <c r="P683" s="8">
        <f>SUMIF(order_details[OrderID],orders[[#This Row],[OrderID]],order_details[Gross Profit])</f>
        <v>234.95</v>
      </c>
      <c r="Q683" s="8">
        <f>orders[[#This Row],[Total Gross Profit]]-orders[[#This Row],[Freight]]</f>
        <v>201.01999999999998</v>
      </c>
    </row>
    <row r="684" spans="1:17" x14ac:dyDescent="0.25">
      <c r="A684">
        <v>10930</v>
      </c>
      <c r="B684" t="s">
        <v>646</v>
      </c>
      <c r="C684">
        <v>4</v>
      </c>
      <c r="D684" s="1">
        <v>35160</v>
      </c>
      <c r="E684" s="1">
        <v>35202</v>
      </c>
      <c r="F684" s="1">
        <v>35172</v>
      </c>
      <c r="G684">
        <v>3</v>
      </c>
      <c r="H684" s="8">
        <v>15.55</v>
      </c>
      <c r="I684" t="s">
        <v>647</v>
      </c>
      <c r="J684" t="s">
        <v>649</v>
      </c>
      <c r="K684" t="s">
        <v>650</v>
      </c>
      <c r="L684" t="s">
        <v>868</v>
      </c>
      <c r="M684" t="s">
        <v>651</v>
      </c>
      <c r="N684" t="s">
        <v>455</v>
      </c>
      <c r="O684" s="8">
        <f>SUMIF(order_details[OrderID],orders[[#This Row],[OrderID]],order_details[Total revenue])</f>
        <v>2255.5</v>
      </c>
      <c r="P684" s="8">
        <f>SUMIF(order_details[OrderID],orders[[#This Row],[OrderID]],order_details[Gross Profit])</f>
        <v>292.00000000000011</v>
      </c>
      <c r="Q684" s="8">
        <f>orders[[#This Row],[Total Gross Profit]]-orders[[#This Row],[Freight]]</f>
        <v>276.4500000000001</v>
      </c>
    </row>
    <row r="685" spans="1:17" x14ac:dyDescent="0.25">
      <c r="A685">
        <v>10931</v>
      </c>
      <c r="B685" t="s">
        <v>583</v>
      </c>
      <c r="C685">
        <v>4</v>
      </c>
      <c r="D685" s="1">
        <v>35160</v>
      </c>
      <c r="E685" s="1">
        <v>35174</v>
      </c>
      <c r="F685" s="1">
        <v>35173</v>
      </c>
      <c r="G685">
        <v>2</v>
      </c>
      <c r="H685" s="8">
        <v>13.6</v>
      </c>
      <c r="I685" t="s">
        <v>584</v>
      </c>
      <c r="J685" t="s">
        <v>870</v>
      </c>
      <c r="K685" t="s">
        <v>587</v>
      </c>
      <c r="L685" t="s">
        <v>868</v>
      </c>
      <c r="M685" t="s">
        <v>871</v>
      </c>
      <c r="N685" t="s">
        <v>160</v>
      </c>
      <c r="O685" s="8">
        <f>SUMIF(order_details[OrderID],orders[[#This Row],[OrderID]],order_details[Total revenue])</f>
        <v>799.2</v>
      </c>
      <c r="P685" s="8">
        <f>SUMIF(order_details[OrderID],orders[[#This Row],[OrderID]],order_details[Gross Profit])</f>
        <v>129.6</v>
      </c>
      <c r="Q685" s="8">
        <f>orders[[#This Row],[Total Gross Profit]]-orders[[#This Row],[Freight]]</f>
        <v>116</v>
      </c>
    </row>
    <row r="686" spans="1:17" x14ac:dyDescent="0.25">
      <c r="A686">
        <v>10932</v>
      </c>
      <c r="B686" t="s">
        <v>112</v>
      </c>
      <c r="C686">
        <v>8</v>
      </c>
      <c r="D686" s="1">
        <v>35160</v>
      </c>
      <c r="E686" s="1">
        <v>35188</v>
      </c>
      <c r="F686" s="1">
        <v>35178</v>
      </c>
      <c r="G686">
        <v>1</v>
      </c>
      <c r="H686" s="8">
        <v>134.63999999999999</v>
      </c>
      <c r="I686" t="s">
        <v>113</v>
      </c>
      <c r="J686" t="s">
        <v>115</v>
      </c>
      <c r="K686" t="s">
        <v>116</v>
      </c>
      <c r="L686" t="s">
        <v>868</v>
      </c>
      <c r="M686" t="s">
        <v>117</v>
      </c>
      <c r="N686" t="s">
        <v>100</v>
      </c>
      <c r="O686" s="8">
        <f>SUMIF(order_details[OrderID],orders[[#This Row],[OrderID]],order_details[Total revenue])</f>
        <v>1788.6299999999999</v>
      </c>
      <c r="P686" s="8">
        <f>SUMIF(order_details[OrderID],orders[[#This Row],[OrderID]],order_details[Gross Profit])</f>
        <v>251.2299999999999</v>
      </c>
      <c r="Q686" s="8">
        <f>orders[[#This Row],[Total Gross Profit]]-orders[[#This Row],[Freight]]</f>
        <v>116.58999999999992</v>
      </c>
    </row>
    <row r="687" spans="1:17" x14ac:dyDescent="0.25">
      <c r="A687">
        <v>10933</v>
      </c>
      <c r="B687" t="s">
        <v>351</v>
      </c>
      <c r="C687">
        <v>6</v>
      </c>
      <c r="D687" s="1">
        <v>35160</v>
      </c>
      <c r="E687" s="1">
        <v>35188</v>
      </c>
      <c r="F687" s="1">
        <v>35170</v>
      </c>
      <c r="G687">
        <v>3</v>
      </c>
      <c r="H687" s="8">
        <v>54.15</v>
      </c>
      <c r="I687" t="s">
        <v>352</v>
      </c>
      <c r="J687" t="s">
        <v>354</v>
      </c>
      <c r="K687" t="s">
        <v>355</v>
      </c>
      <c r="L687" t="s">
        <v>356</v>
      </c>
      <c r="M687" t="s">
        <v>357</v>
      </c>
      <c r="N687" t="s">
        <v>72</v>
      </c>
      <c r="O687" s="8">
        <f>SUMIF(order_details[OrderID],orders[[#This Row],[OrderID]],order_details[Total revenue])</f>
        <v>920.6</v>
      </c>
      <c r="P687" s="8">
        <f>SUMIF(order_details[OrderID],orders[[#This Row],[OrderID]],order_details[Gross Profit])</f>
        <v>184.19999999999996</v>
      </c>
      <c r="Q687" s="8">
        <f>orders[[#This Row],[Total Gross Profit]]-orders[[#This Row],[Freight]]</f>
        <v>130.04999999999995</v>
      </c>
    </row>
    <row r="688" spans="1:17" x14ac:dyDescent="0.25">
      <c r="A688">
        <v>10934</v>
      </c>
      <c r="B688" t="s">
        <v>399</v>
      </c>
      <c r="C688">
        <v>3</v>
      </c>
      <c r="D688" s="1">
        <v>35163</v>
      </c>
      <c r="E688" s="1">
        <v>35191</v>
      </c>
      <c r="F688" s="1">
        <v>35166</v>
      </c>
      <c r="G688">
        <v>3</v>
      </c>
      <c r="H688" s="8">
        <v>32.01</v>
      </c>
      <c r="I688" t="s">
        <v>400</v>
      </c>
      <c r="J688" t="s">
        <v>402</v>
      </c>
      <c r="K688" t="s">
        <v>403</v>
      </c>
      <c r="L688" t="s">
        <v>868</v>
      </c>
      <c r="M688" t="s">
        <v>404</v>
      </c>
      <c r="N688" t="s">
        <v>47</v>
      </c>
      <c r="O688" s="8">
        <f>SUMIF(order_details[OrderID],orders[[#This Row],[OrderID]],order_details[Total revenue])</f>
        <v>500</v>
      </c>
      <c r="P688" s="8">
        <f>SUMIF(order_details[OrderID],orders[[#This Row],[OrderID]],order_details[Gross Profit])</f>
        <v>180</v>
      </c>
      <c r="Q688" s="8">
        <f>orders[[#This Row],[Total Gross Profit]]-orders[[#This Row],[Freight]]</f>
        <v>147.99</v>
      </c>
    </row>
    <row r="689" spans="1:17" x14ac:dyDescent="0.25">
      <c r="A689">
        <v>10935</v>
      </c>
      <c r="B689" t="s">
        <v>737</v>
      </c>
      <c r="C689">
        <v>4</v>
      </c>
      <c r="D689" s="1">
        <v>35163</v>
      </c>
      <c r="E689" s="1">
        <v>35191</v>
      </c>
      <c r="F689" s="1">
        <v>35172</v>
      </c>
      <c r="G689">
        <v>3</v>
      </c>
      <c r="H689" s="8">
        <v>47.59</v>
      </c>
      <c r="I689" t="s">
        <v>738</v>
      </c>
      <c r="J689" t="s">
        <v>740</v>
      </c>
      <c r="K689" t="s">
        <v>741</v>
      </c>
      <c r="L689" t="s">
        <v>168</v>
      </c>
      <c r="M689" t="s">
        <v>742</v>
      </c>
      <c r="N689" t="s">
        <v>170</v>
      </c>
      <c r="O689" s="8">
        <f>SUMIF(order_details[OrderID],orders[[#This Row],[OrderID]],order_details[Total revenue])</f>
        <v>619.5</v>
      </c>
      <c r="P689" s="8">
        <f>SUMIF(order_details[OrderID],orders[[#This Row],[OrderID]],order_details[Gross Profit])</f>
        <v>59.499999999999993</v>
      </c>
      <c r="Q689" s="8">
        <f>orders[[#This Row],[Total Gross Profit]]-orders[[#This Row],[Freight]]</f>
        <v>11.909999999999989</v>
      </c>
    </row>
    <row r="690" spans="1:17" x14ac:dyDescent="0.25">
      <c r="A690">
        <v>10936</v>
      </c>
      <c r="B690" t="s">
        <v>296</v>
      </c>
      <c r="C690">
        <v>3</v>
      </c>
      <c r="D690" s="1">
        <v>35163</v>
      </c>
      <c r="E690" s="1">
        <v>35191</v>
      </c>
      <c r="F690" s="1">
        <v>35172</v>
      </c>
      <c r="G690">
        <v>2</v>
      </c>
      <c r="H690" s="8">
        <v>33.68</v>
      </c>
      <c r="I690" t="s">
        <v>297</v>
      </c>
      <c r="J690" t="s">
        <v>299</v>
      </c>
      <c r="K690" t="s">
        <v>300</v>
      </c>
      <c r="L690" t="s">
        <v>301</v>
      </c>
      <c r="M690" t="s">
        <v>302</v>
      </c>
      <c r="N690" t="s">
        <v>303</v>
      </c>
      <c r="O690" s="8">
        <f>SUMIF(order_details[OrderID],orders[[#This Row],[OrderID]],order_details[Total revenue])</f>
        <v>456</v>
      </c>
      <c r="P690" s="8">
        <f>SUMIF(order_details[OrderID],orders[[#This Row],[OrderID]],order_details[Gross Profit])</f>
        <v>5.3290705182007514E-14</v>
      </c>
      <c r="Q690" s="8">
        <f>orders[[#This Row],[Total Gross Profit]]-orders[[#This Row],[Freight]]</f>
        <v>-33.67999999999995</v>
      </c>
    </row>
    <row r="691" spans="1:17" x14ac:dyDescent="0.25">
      <c r="A691">
        <v>10937</v>
      </c>
      <c r="B691" t="s">
        <v>137</v>
      </c>
      <c r="C691">
        <v>7</v>
      </c>
      <c r="D691" s="1">
        <v>35164</v>
      </c>
      <c r="E691" s="1">
        <v>35178</v>
      </c>
      <c r="F691" s="1">
        <v>35167</v>
      </c>
      <c r="G691">
        <v>3</v>
      </c>
      <c r="H691" s="8">
        <v>31.51</v>
      </c>
      <c r="I691" t="s">
        <v>138</v>
      </c>
      <c r="J691" t="s">
        <v>141</v>
      </c>
      <c r="K691" t="s">
        <v>142</v>
      </c>
      <c r="L691" t="s">
        <v>868</v>
      </c>
      <c r="M691" t="s">
        <v>143</v>
      </c>
      <c r="N691" t="s">
        <v>144</v>
      </c>
      <c r="O691" s="8">
        <f>SUMIF(order_details[OrderID],orders[[#This Row],[OrderID]],order_details[Total revenue])</f>
        <v>644.79999999999995</v>
      </c>
      <c r="P691" s="8">
        <f>SUMIF(order_details[OrderID],orders[[#This Row],[OrderID]],order_details[Gross Profit])</f>
        <v>157.60000000000002</v>
      </c>
      <c r="Q691" s="8">
        <f>orders[[#This Row],[Total Gross Profit]]-orders[[#This Row],[Freight]]</f>
        <v>126.09000000000002</v>
      </c>
    </row>
    <row r="692" spans="1:17" x14ac:dyDescent="0.25">
      <c r="A692">
        <v>10938</v>
      </c>
      <c r="B692" t="s">
        <v>546</v>
      </c>
      <c r="C692">
        <v>3</v>
      </c>
      <c r="D692" s="1">
        <v>35164</v>
      </c>
      <c r="E692" s="1">
        <v>35192</v>
      </c>
      <c r="F692" s="1">
        <v>35170</v>
      </c>
      <c r="G692">
        <v>2</v>
      </c>
      <c r="H692" s="8">
        <v>31.89</v>
      </c>
      <c r="I692" t="s">
        <v>547</v>
      </c>
      <c r="J692" t="s">
        <v>549</v>
      </c>
      <c r="K692" t="s">
        <v>550</v>
      </c>
      <c r="L692" t="s">
        <v>868</v>
      </c>
      <c r="M692" t="s">
        <v>551</v>
      </c>
      <c r="N692" t="s">
        <v>47</v>
      </c>
      <c r="O692" s="8">
        <f>SUMIF(order_details[OrderID],orders[[#This Row],[OrderID]],order_details[Total revenue])</f>
        <v>2731.875</v>
      </c>
      <c r="P692" s="8">
        <f>SUMIF(order_details[OrderID],orders[[#This Row],[OrderID]],order_details[Gross Profit])</f>
        <v>-182.12499999999986</v>
      </c>
      <c r="Q692" s="8">
        <f>orders[[#This Row],[Total Gross Profit]]-orders[[#This Row],[Freight]]</f>
        <v>-214.01499999999987</v>
      </c>
    </row>
    <row r="693" spans="1:17" x14ac:dyDescent="0.25">
      <c r="A693">
        <v>10939</v>
      </c>
      <c r="B693" t="s">
        <v>441</v>
      </c>
      <c r="C693">
        <v>2</v>
      </c>
      <c r="D693" s="1">
        <v>35164</v>
      </c>
      <c r="E693" s="1">
        <v>35192</v>
      </c>
      <c r="F693" s="1">
        <v>35167</v>
      </c>
      <c r="G693">
        <v>2</v>
      </c>
      <c r="H693" s="8">
        <v>76.33</v>
      </c>
      <c r="I693" t="s">
        <v>442</v>
      </c>
      <c r="J693" t="s">
        <v>444</v>
      </c>
      <c r="K693" t="s">
        <v>445</v>
      </c>
      <c r="L693" t="s">
        <v>868</v>
      </c>
      <c r="M693" t="s">
        <v>446</v>
      </c>
      <c r="N693" t="s">
        <v>262</v>
      </c>
      <c r="O693" s="8">
        <f>SUMIF(order_details[OrderID],orders[[#This Row],[OrderID]],order_details[Total revenue])</f>
        <v>637.5</v>
      </c>
      <c r="P693" s="8">
        <f>SUMIF(order_details[OrderID],orders[[#This Row],[OrderID]],order_details[Gross Profit])</f>
        <v>93.499999999999972</v>
      </c>
      <c r="Q693" s="8">
        <f>orders[[#This Row],[Total Gross Profit]]-orders[[#This Row],[Freight]]</f>
        <v>17.169999999999973</v>
      </c>
    </row>
    <row r="694" spans="1:17" x14ac:dyDescent="0.25">
      <c r="A694">
        <v>10940</v>
      </c>
      <c r="B694" t="s">
        <v>112</v>
      </c>
      <c r="C694">
        <v>8</v>
      </c>
      <c r="D694" s="1">
        <v>35165</v>
      </c>
      <c r="E694" s="1">
        <v>35193</v>
      </c>
      <c r="F694" s="1">
        <v>35177</v>
      </c>
      <c r="G694">
        <v>3</v>
      </c>
      <c r="H694" s="8">
        <v>19.77</v>
      </c>
      <c r="I694" t="s">
        <v>113</v>
      </c>
      <c r="J694" t="s">
        <v>115</v>
      </c>
      <c r="K694" t="s">
        <v>116</v>
      </c>
      <c r="L694" t="s">
        <v>868</v>
      </c>
      <c r="M694" t="s">
        <v>117</v>
      </c>
      <c r="N694" t="s">
        <v>100</v>
      </c>
      <c r="O694" s="8">
        <f>SUMIF(order_details[OrderID],orders[[#This Row],[OrderID]],order_details[Total revenue])</f>
        <v>360</v>
      </c>
      <c r="P694" s="8">
        <f>SUMIF(order_details[OrderID],orders[[#This Row],[OrderID]],order_details[Gross Profit])</f>
        <v>110.4</v>
      </c>
      <c r="Q694" s="8">
        <f>orders[[#This Row],[Total Gross Profit]]-orders[[#This Row],[Freight]]</f>
        <v>90.63000000000001</v>
      </c>
    </row>
    <row r="695" spans="1:17" x14ac:dyDescent="0.25">
      <c r="A695">
        <v>10941</v>
      </c>
      <c r="B695" t="s">
        <v>606</v>
      </c>
      <c r="C695">
        <v>7</v>
      </c>
      <c r="D695" s="1">
        <v>35165</v>
      </c>
      <c r="E695" s="1">
        <v>35193</v>
      </c>
      <c r="F695" s="1">
        <v>35174</v>
      </c>
      <c r="G695">
        <v>2</v>
      </c>
      <c r="H695" s="8">
        <v>400.81</v>
      </c>
      <c r="I695" t="s">
        <v>607</v>
      </c>
      <c r="J695" t="s">
        <v>609</v>
      </c>
      <c r="K695" t="s">
        <v>610</v>
      </c>
      <c r="L695" t="s">
        <v>611</v>
      </c>
      <c r="M695" t="s">
        <v>612</v>
      </c>
      <c r="N695" t="s">
        <v>303</v>
      </c>
      <c r="O695" s="8">
        <f>SUMIF(order_details[OrderID],orders[[#This Row],[OrderID]],order_details[Total revenue])</f>
        <v>4011.75</v>
      </c>
      <c r="P695" s="8">
        <f>SUMIF(order_details[OrderID],orders[[#This Row],[OrderID]],order_details[Gross Profit])</f>
        <v>447.74999999999972</v>
      </c>
      <c r="Q695" s="8">
        <f>orders[[#This Row],[Total Gross Profit]]-orders[[#This Row],[Freight]]</f>
        <v>46.939999999999714</v>
      </c>
    </row>
    <row r="696" spans="1:17" x14ac:dyDescent="0.25">
      <c r="A696">
        <v>10942</v>
      </c>
      <c r="B696" t="s">
        <v>569</v>
      </c>
      <c r="C696">
        <v>9</v>
      </c>
      <c r="D696" s="1">
        <v>35165</v>
      </c>
      <c r="E696" s="1">
        <v>35193</v>
      </c>
      <c r="F696" s="1">
        <v>35172</v>
      </c>
      <c r="G696">
        <v>3</v>
      </c>
      <c r="H696" s="8">
        <v>17.95</v>
      </c>
      <c r="I696" t="s">
        <v>570</v>
      </c>
      <c r="J696" t="s">
        <v>572</v>
      </c>
      <c r="K696" t="s">
        <v>573</v>
      </c>
      <c r="L696" t="s">
        <v>868</v>
      </c>
      <c r="M696" t="s">
        <v>574</v>
      </c>
      <c r="N696" t="s">
        <v>262</v>
      </c>
      <c r="O696" s="8">
        <f>SUMIF(order_details[OrderID],orders[[#This Row],[OrderID]],order_details[Total revenue])</f>
        <v>560</v>
      </c>
      <c r="P696" s="8">
        <f>SUMIF(order_details[OrderID],orders[[#This Row],[OrderID]],order_details[Gross Profit])</f>
        <v>112</v>
      </c>
      <c r="Q696" s="8">
        <f>orders[[#This Row],[Total Gross Profit]]-orders[[#This Row],[Freight]]</f>
        <v>94.05</v>
      </c>
    </row>
    <row r="697" spans="1:17" x14ac:dyDescent="0.25">
      <c r="A697">
        <v>10943</v>
      </c>
      <c r="B697" t="s">
        <v>131</v>
      </c>
      <c r="C697">
        <v>4</v>
      </c>
      <c r="D697" s="1">
        <v>35165</v>
      </c>
      <c r="E697" s="1">
        <v>35193</v>
      </c>
      <c r="F697" s="1">
        <v>35173</v>
      </c>
      <c r="G697">
        <v>2</v>
      </c>
      <c r="H697" s="8">
        <v>2.17</v>
      </c>
      <c r="I697" t="s">
        <v>132</v>
      </c>
      <c r="J697" t="s">
        <v>134</v>
      </c>
      <c r="K697" t="s">
        <v>70</v>
      </c>
      <c r="L697" t="s">
        <v>868</v>
      </c>
      <c r="M697" t="s">
        <v>135</v>
      </c>
      <c r="N697" t="s">
        <v>72</v>
      </c>
      <c r="O697" s="8">
        <f>SUMIF(order_details[OrderID],orders[[#This Row],[OrderID]],order_details[Total revenue])</f>
        <v>711</v>
      </c>
      <c r="P697" s="8">
        <f>SUMIF(order_details[OrderID],orders[[#This Row],[OrderID]],order_details[Gross Profit])</f>
        <v>289.2</v>
      </c>
      <c r="Q697" s="8">
        <f>orders[[#This Row],[Total Gross Profit]]-orders[[#This Row],[Freight]]</f>
        <v>287.02999999999997</v>
      </c>
    </row>
    <row r="698" spans="1:17" x14ac:dyDescent="0.25">
      <c r="A698">
        <v>10944</v>
      </c>
      <c r="B698" t="s">
        <v>120</v>
      </c>
      <c r="C698">
        <v>6</v>
      </c>
      <c r="D698" s="1">
        <v>35166</v>
      </c>
      <c r="E698" s="1">
        <v>35180</v>
      </c>
      <c r="F698" s="1">
        <v>35167</v>
      </c>
      <c r="G698">
        <v>3</v>
      </c>
      <c r="H698" s="8">
        <v>52.92</v>
      </c>
      <c r="I698" t="s">
        <v>121</v>
      </c>
      <c r="J698" t="s">
        <v>124</v>
      </c>
      <c r="K698" t="s">
        <v>125</v>
      </c>
      <c r="L698" t="s">
        <v>126</v>
      </c>
      <c r="M698" t="s">
        <v>127</v>
      </c>
      <c r="N698" t="s">
        <v>128</v>
      </c>
      <c r="O698" s="8">
        <f>SUMIF(order_details[OrderID],orders[[#This Row],[OrderID]],order_details[Total revenue])</f>
        <v>1025.325</v>
      </c>
      <c r="P698" s="8">
        <f>SUMIF(order_details[OrderID],orders[[#This Row],[OrderID]],order_details[Gross Profit])</f>
        <v>205.92499999999998</v>
      </c>
      <c r="Q698" s="8">
        <f>orders[[#This Row],[Total Gross Profit]]-orders[[#This Row],[Freight]]</f>
        <v>153.005</v>
      </c>
    </row>
    <row r="699" spans="1:17" x14ac:dyDescent="0.25">
      <c r="A699">
        <v>10945</v>
      </c>
      <c r="B699" t="s">
        <v>467</v>
      </c>
      <c r="C699">
        <v>4</v>
      </c>
      <c r="D699" s="1">
        <v>35166</v>
      </c>
      <c r="E699" s="1">
        <v>35194</v>
      </c>
      <c r="F699" s="1">
        <v>35172</v>
      </c>
      <c r="G699">
        <v>1</v>
      </c>
      <c r="H699" s="8">
        <v>10.220000000000001</v>
      </c>
      <c r="I699" t="s">
        <v>468</v>
      </c>
      <c r="J699" t="s">
        <v>470</v>
      </c>
      <c r="K699" t="s">
        <v>471</v>
      </c>
      <c r="L699" t="s">
        <v>868</v>
      </c>
      <c r="M699" t="s">
        <v>472</v>
      </c>
      <c r="N699" t="s">
        <v>47</v>
      </c>
      <c r="O699" s="8">
        <f>SUMIF(order_details[OrderID],orders[[#This Row],[OrderID]],order_details[Total revenue])</f>
        <v>245</v>
      </c>
      <c r="P699" s="8">
        <f>SUMIF(order_details[OrderID],orders[[#This Row],[OrderID]],order_details[Gross Profit])</f>
        <v>69</v>
      </c>
      <c r="Q699" s="8">
        <f>orders[[#This Row],[Total Gross Profit]]-orders[[#This Row],[Freight]]</f>
        <v>58.78</v>
      </c>
    </row>
    <row r="700" spans="1:17" x14ac:dyDescent="0.25">
      <c r="A700">
        <v>10946</v>
      </c>
      <c r="B700" t="s">
        <v>697</v>
      </c>
      <c r="C700">
        <v>1</v>
      </c>
      <c r="D700" s="1">
        <v>35166</v>
      </c>
      <c r="E700" s="1">
        <v>35194</v>
      </c>
      <c r="F700" s="1">
        <v>35173</v>
      </c>
      <c r="G700">
        <v>2</v>
      </c>
      <c r="H700" s="8">
        <v>27.2</v>
      </c>
      <c r="I700" t="s">
        <v>698</v>
      </c>
      <c r="J700" t="s">
        <v>700</v>
      </c>
      <c r="K700" t="s">
        <v>701</v>
      </c>
      <c r="L700" t="s">
        <v>868</v>
      </c>
      <c r="M700" t="s">
        <v>702</v>
      </c>
      <c r="N700" t="s">
        <v>627</v>
      </c>
      <c r="O700" s="8">
        <f>SUMIF(order_details[OrderID],orders[[#This Row],[OrderID]],order_details[Total revenue])</f>
        <v>1407.5</v>
      </c>
      <c r="P700" s="8">
        <f>SUMIF(order_details[OrderID],orders[[#This Row],[OrderID]],order_details[Gross Profit])</f>
        <v>281.49999999999994</v>
      </c>
      <c r="Q700" s="8">
        <f>orders[[#This Row],[Total Gross Profit]]-orders[[#This Row],[Freight]]</f>
        <v>254.29999999999995</v>
      </c>
    </row>
    <row r="701" spans="1:17" x14ac:dyDescent="0.25">
      <c r="A701">
        <v>10947</v>
      </c>
      <c r="B701" t="s">
        <v>131</v>
      </c>
      <c r="C701">
        <v>3</v>
      </c>
      <c r="D701" s="1">
        <v>35167</v>
      </c>
      <c r="E701" s="1">
        <v>35195</v>
      </c>
      <c r="F701" s="1">
        <v>35170</v>
      </c>
      <c r="G701">
        <v>2</v>
      </c>
      <c r="H701" s="8">
        <v>3.26</v>
      </c>
      <c r="I701" t="s">
        <v>132</v>
      </c>
      <c r="J701" t="s">
        <v>134</v>
      </c>
      <c r="K701" t="s">
        <v>70</v>
      </c>
      <c r="L701" t="s">
        <v>868</v>
      </c>
      <c r="M701" t="s">
        <v>135</v>
      </c>
      <c r="N701" t="s">
        <v>72</v>
      </c>
      <c r="O701" s="8">
        <f>SUMIF(order_details[OrderID],orders[[#This Row],[OrderID]],order_details[Total revenue])</f>
        <v>220</v>
      </c>
      <c r="P701" s="8">
        <f>SUMIF(order_details[OrderID],orders[[#This Row],[OrderID]],order_details[Gross Profit])</f>
        <v>44</v>
      </c>
      <c r="Q701" s="8">
        <f>orders[[#This Row],[Total Gross Profit]]-orders[[#This Row],[Freight]]</f>
        <v>40.74</v>
      </c>
    </row>
    <row r="702" spans="1:17" x14ac:dyDescent="0.25">
      <c r="A702">
        <v>10948</v>
      </c>
      <c r="B702" t="s">
        <v>282</v>
      </c>
      <c r="C702">
        <v>3</v>
      </c>
      <c r="D702" s="1">
        <v>35167</v>
      </c>
      <c r="E702" s="1">
        <v>35195</v>
      </c>
      <c r="F702" s="1">
        <v>35173</v>
      </c>
      <c r="G702">
        <v>3</v>
      </c>
      <c r="H702" s="8">
        <v>23.39</v>
      </c>
      <c r="I702" t="s">
        <v>283</v>
      </c>
      <c r="J702" t="s">
        <v>285</v>
      </c>
      <c r="K702" t="s">
        <v>286</v>
      </c>
      <c r="L702" t="s">
        <v>868</v>
      </c>
      <c r="M702" t="s">
        <v>287</v>
      </c>
      <c r="N702" t="s">
        <v>109</v>
      </c>
      <c r="O702" s="8">
        <f>SUMIF(order_details[OrderID],orders[[#This Row],[OrderID]],order_details[Total revenue])</f>
        <v>2362.25</v>
      </c>
      <c r="P702" s="8">
        <f>SUMIF(order_details[OrderID],orders[[#This Row],[OrderID]],order_details[Gross Profit])</f>
        <v>495.85</v>
      </c>
      <c r="Q702" s="8">
        <f>orders[[#This Row],[Total Gross Profit]]-orders[[#This Row],[Freight]]</f>
        <v>472.46000000000004</v>
      </c>
    </row>
    <row r="703" spans="1:17" x14ac:dyDescent="0.25">
      <c r="A703">
        <v>10949</v>
      </c>
      <c r="B703" t="s">
        <v>120</v>
      </c>
      <c r="C703">
        <v>2</v>
      </c>
      <c r="D703" s="1">
        <v>35167</v>
      </c>
      <c r="E703" s="1">
        <v>35195</v>
      </c>
      <c r="F703" s="1">
        <v>35171</v>
      </c>
      <c r="G703">
        <v>3</v>
      </c>
      <c r="H703" s="8">
        <v>74.44</v>
      </c>
      <c r="I703" t="s">
        <v>121</v>
      </c>
      <c r="J703" t="s">
        <v>124</v>
      </c>
      <c r="K703" t="s">
        <v>125</v>
      </c>
      <c r="L703" t="s">
        <v>126</v>
      </c>
      <c r="M703" t="s">
        <v>127</v>
      </c>
      <c r="N703" t="s">
        <v>128</v>
      </c>
      <c r="O703" s="8">
        <f>SUMIF(order_details[OrderID],orders[[#This Row],[OrderID]],order_details[Total revenue])</f>
        <v>4422</v>
      </c>
      <c r="P703" s="8">
        <f>SUMIF(order_details[OrderID],orders[[#This Row],[OrderID]],order_details[Gross Profit])</f>
        <v>934.8</v>
      </c>
      <c r="Q703" s="8">
        <f>orders[[#This Row],[Total Gross Profit]]-orders[[#This Row],[Freight]]</f>
        <v>860.3599999999999</v>
      </c>
    </row>
    <row r="704" spans="1:17" x14ac:dyDescent="0.25">
      <c r="A704">
        <v>10950</v>
      </c>
      <c r="B704" t="s">
        <v>441</v>
      </c>
      <c r="C704">
        <v>1</v>
      </c>
      <c r="D704" s="1">
        <v>35170</v>
      </c>
      <c r="E704" s="1">
        <v>35198</v>
      </c>
      <c r="F704" s="1">
        <v>35177</v>
      </c>
      <c r="G704">
        <v>2</v>
      </c>
      <c r="H704" s="8">
        <v>2.5</v>
      </c>
      <c r="I704" t="s">
        <v>442</v>
      </c>
      <c r="J704" t="s">
        <v>444</v>
      </c>
      <c r="K704" t="s">
        <v>445</v>
      </c>
      <c r="L704" t="s">
        <v>868</v>
      </c>
      <c r="M704" t="s">
        <v>446</v>
      </c>
      <c r="N704" t="s">
        <v>262</v>
      </c>
      <c r="O704" s="8">
        <f>SUMIF(order_details[OrderID],orders[[#This Row],[OrderID]],order_details[Total revenue])</f>
        <v>110</v>
      </c>
      <c r="P704" s="8">
        <f>SUMIF(order_details[OrderID],orders[[#This Row],[OrderID]],order_details[Gross Profit])</f>
        <v>21.999999999999993</v>
      </c>
      <c r="Q704" s="8">
        <f>orders[[#This Row],[Total Gross Profit]]-orders[[#This Row],[Freight]]</f>
        <v>19.499999999999993</v>
      </c>
    </row>
    <row r="705" spans="1:17" x14ac:dyDescent="0.25">
      <c r="A705">
        <v>10951</v>
      </c>
      <c r="B705" t="s">
        <v>583</v>
      </c>
      <c r="C705">
        <v>9</v>
      </c>
      <c r="D705" s="1">
        <v>35170</v>
      </c>
      <c r="E705" s="1">
        <v>35212</v>
      </c>
      <c r="F705" s="1">
        <v>35192</v>
      </c>
      <c r="G705">
        <v>2</v>
      </c>
      <c r="H705" s="8">
        <v>30.85</v>
      </c>
      <c r="I705" t="s">
        <v>584</v>
      </c>
      <c r="J705" t="s">
        <v>870</v>
      </c>
      <c r="K705" t="s">
        <v>587</v>
      </c>
      <c r="L705" t="s">
        <v>868</v>
      </c>
      <c r="M705" t="s">
        <v>871</v>
      </c>
      <c r="N705" t="s">
        <v>160</v>
      </c>
      <c r="O705" s="8">
        <f>SUMIF(order_details[OrderID],orders[[#This Row],[OrderID]],order_details[Total revenue])</f>
        <v>458.755</v>
      </c>
      <c r="P705" s="8">
        <f>SUMIF(order_details[OrderID],orders[[#This Row],[OrderID]],order_details[Gross Profit])</f>
        <v>72.554999999999993</v>
      </c>
      <c r="Q705" s="8">
        <f>orders[[#This Row],[Total Gross Profit]]-orders[[#This Row],[Freight]]</f>
        <v>41.704999999999991</v>
      </c>
    </row>
    <row r="706" spans="1:17" x14ac:dyDescent="0.25">
      <c r="A706">
        <v>10952</v>
      </c>
      <c r="B706" t="s">
        <v>39</v>
      </c>
      <c r="C706">
        <v>1</v>
      </c>
      <c r="D706" s="1">
        <v>35170</v>
      </c>
      <c r="E706" s="1">
        <v>35212</v>
      </c>
      <c r="F706" s="1">
        <v>35178</v>
      </c>
      <c r="G706">
        <v>1</v>
      </c>
      <c r="H706" s="8">
        <v>40.42</v>
      </c>
      <c r="I706" t="s">
        <v>882</v>
      </c>
      <c r="J706" t="s">
        <v>43</v>
      </c>
      <c r="K706" t="s">
        <v>44</v>
      </c>
      <c r="L706" t="s">
        <v>868</v>
      </c>
      <c r="M706" t="s">
        <v>46</v>
      </c>
      <c r="N706" t="s">
        <v>47</v>
      </c>
      <c r="O706" s="8">
        <f>SUMIF(order_details[OrderID],orders[[#This Row],[OrderID]],order_details[Total revenue])</f>
        <v>471.2</v>
      </c>
      <c r="P706" s="8">
        <f>SUMIF(order_details[OrderID],orders[[#This Row],[OrderID]],order_details[Gross Profit])</f>
        <v>142.4</v>
      </c>
      <c r="Q706" s="8">
        <f>orders[[#This Row],[Total Gross Profit]]-orders[[#This Row],[Freight]]</f>
        <v>101.98</v>
      </c>
    </row>
    <row r="707" spans="1:17" x14ac:dyDescent="0.25">
      <c r="A707">
        <v>10953</v>
      </c>
      <c r="B707" t="s">
        <v>66</v>
      </c>
      <c r="C707">
        <v>9</v>
      </c>
      <c r="D707" s="1">
        <v>35170</v>
      </c>
      <c r="E707" s="1">
        <v>35184</v>
      </c>
      <c r="F707" s="1">
        <v>35179</v>
      </c>
      <c r="G707">
        <v>2</v>
      </c>
      <c r="H707" s="8">
        <v>23.72</v>
      </c>
      <c r="I707" t="s">
        <v>67</v>
      </c>
      <c r="J707" t="s">
        <v>874</v>
      </c>
      <c r="K707" t="s">
        <v>875</v>
      </c>
      <c r="L707" t="s">
        <v>876</v>
      </c>
      <c r="M707" t="s">
        <v>877</v>
      </c>
      <c r="N707" t="s">
        <v>72</v>
      </c>
      <c r="O707" s="8">
        <f>SUMIF(order_details[OrderID],orders[[#This Row],[OrderID]],order_details[Total revenue])</f>
        <v>4441.25</v>
      </c>
      <c r="P707" s="8">
        <f>SUMIF(order_details[OrderID],orders[[#This Row],[OrderID]],order_details[Gross Profit])</f>
        <v>801.25000000000023</v>
      </c>
      <c r="Q707" s="8">
        <f>orders[[#This Row],[Total Gross Profit]]-orders[[#This Row],[Freight]]</f>
        <v>777.5300000000002</v>
      </c>
    </row>
    <row r="708" spans="1:17" x14ac:dyDescent="0.25">
      <c r="A708">
        <v>10954</v>
      </c>
      <c r="B708" t="s">
        <v>424</v>
      </c>
      <c r="C708">
        <v>5</v>
      </c>
      <c r="D708" s="1">
        <v>35171</v>
      </c>
      <c r="E708" s="1">
        <v>35213</v>
      </c>
      <c r="F708" s="1">
        <v>35174</v>
      </c>
      <c r="G708">
        <v>1</v>
      </c>
      <c r="H708" s="8">
        <v>27.91</v>
      </c>
      <c r="I708" t="s">
        <v>425</v>
      </c>
      <c r="J708" t="s">
        <v>427</v>
      </c>
      <c r="K708" t="s">
        <v>428</v>
      </c>
      <c r="L708" t="s">
        <v>429</v>
      </c>
      <c r="M708" t="s">
        <v>430</v>
      </c>
      <c r="N708" t="s">
        <v>312</v>
      </c>
      <c r="O708" s="8">
        <f>SUMIF(order_details[OrderID],orders[[#This Row],[OrderID]],order_details[Total revenue])</f>
        <v>1659.5349999999999</v>
      </c>
      <c r="P708" s="8">
        <f>SUMIF(order_details[OrderID],orders[[#This Row],[OrderID]],order_details[Gross Profit])</f>
        <v>189.535</v>
      </c>
      <c r="Q708" s="8">
        <f>orders[[#This Row],[Total Gross Profit]]-orders[[#This Row],[Freight]]</f>
        <v>161.625</v>
      </c>
    </row>
    <row r="709" spans="1:17" x14ac:dyDescent="0.25">
      <c r="A709">
        <v>10955</v>
      </c>
      <c r="B709" t="s">
        <v>235</v>
      </c>
      <c r="C709">
        <v>8</v>
      </c>
      <c r="D709" s="1">
        <v>35171</v>
      </c>
      <c r="E709" s="1">
        <v>35199</v>
      </c>
      <c r="F709" s="1">
        <v>35174</v>
      </c>
      <c r="G709">
        <v>2</v>
      </c>
      <c r="H709" s="8">
        <v>3.26</v>
      </c>
      <c r="I709" t="s">
        <v>236</v>
      </c>
      <c r="J709" t="s">
        <v>238</v>
      </c>
      <c r="K709" t="s">
        <v>239</v>
      </c>
      <c r="L709" t="s">
        <v>868</v>
      </c>
      <c r="M709" t="s">
        <v>240</v>
      </c>
      <c r="N709" t="s">
        <v>82</v>
      </c>
      <c r="O709" s="8">
        <f>SUMIF(order_details[OrderID],orders[[#This Row],[OrderID]],order_details[Total revenue])</f>
        <v>74.400000000000006</v>
      </c>
      <c r="P709" s="8">
        <f>SUMIF(order_details[OrderID],orders[[#This Row],[OrderID]],order_details[Gross Profit])</f>
        <v>0</v>
      </c>
      <c r="Q709" s="8">
        <f>orders[[#This Row],[Total Gross Profit]]-orders[[#This Row],[Freight]]</f>
        <v>-3.26</v>
      </c>
    </row>
    <row r="710" spans="1:17" x14ac:dyDescent="0.25">
      <c r="A710">
        <v>10956</v>
      </c>
      <c r="B710" t="s">
        <v>85</v>
      </c>
      <c r="C710">
        <v>6</v>
      </c>
      <c r="D710" s="1">
        <v>35171</v>
      </c>
      <c r="E710" s="1">
        <v>35213</v>
      </c>
      <c r="F710" s="1">
        <v>35174</v>
      </c>
      <c r="G710">
        <v>2</v>
      </c>
      <c r="H710" s="8">
        <v>44.65</v>
      </c>
      <c r="I710" t="s">
        <v>86</v>
      </c>
      <c r="J710" t="s">
        <v>88</v>
      </c>
      <c r="K710" t="s">
        <v>89</v>
      </c>
      <c r="L710" t="s">
        <v>868</v>
      </c>
      <c r="M710" t="s">
        <v>90</v>
      </c>
      <c r="N710" t="s">
        <v>47</v>
      </c>
      <c r="O710" s="8">
        <f>SUMIF(order_details[OrderID],orders[[#This Row],[OrderID]],order_details[Total revenue])</f>
        <v>677</v>
      </c>
      <c r="P710" s="8">
        <f>SUMIF(order_details[OrderID],orders[[#This Row],[OrderID]],order_details[Gross Profit])</f>
        <v>135.40000000000003</v>
      </c>
      <c r="Q710" s="8">
        <f>orders[[#This Row],[Total Gross Profit]]-orders[[#This Row],[Freight]]</f>
        <v>90.750000000000028</v>
      </c>
    </row>
    <row r="711" spans="1:17" x14ac:dyDescent="0.25">
      <c r="A711">
        <v>10957</v>
      </c>
      <c r="B711" t="s">
        <v>324</v>
      </c>
      <c r="C711">
        <v>8</v>
      </c>
      <c r="D711" s="1">
        <v>35172</v>
      </c>
      <c r="E711" s="1">
        <v>35200</v>
      </c>
      <c r="F711" s="1">
        <v>35181</v>
      </c>
      <c r="G711">
        <v>3</v>
      </c>
      <c r="H711" s="8">
        <v>105.36</v>
      </c>
      <c r="I711" t="s">
        <v>325</v>
      </c>
      <c r="J711" t="s">
        <v>327</v>
      </c>
      <c r="K711" t="s">
        <v>328</v>
      </c>
      <c r="L711" t="s">
        <v>329</v>
      </c>
      <c r="M711" t="s">
        <v>330</v>
      </c>
      <c r="N711" t="s">
        <v>312</v>
      </c>
      <c r="O711" s="8">
        <f>SUMIF(order_details[OrderID],orders[[#This Row],[OrderID]],order_details[Total revenue])</f>
        <v>1762.7</v>
      </c>
      <c r="P711" s="8">
        <f>SUMIF(order_details[OrderID],orders[[#This Row],[OrderID]],order_details[Gross Profit])</f>
        <v>352.90000000000003</v>
      </c>
      <c r="Q711" s="8">
        <f>orders[[#This Row],[Total Gross Profit]]-orders[[#This Row],[Freight]]</f>
        <v>247.54000000000002</v>
      </c>
    </row>
    <row r="712" spans="1:17" x14ac:dyDescent="0.25">
      <c r="A712">
        <v>10958</v>
      </c>
      <c r="B712" t="s">
        <v>481</v>
      </c>
      <c r="C712">
        <v>7</v>
      </c>
      <c r="D712" s="1">
        <v>35172</v>
      </c>
      <c r="E712" s="1">
        <v>35200</v>
      </c>
      <c r="F712" s="1">
        <v>35181</v>
      </c>
      <c r="G712">
        <v>2</v>
      </c>
      <c r="H712" s="8">
        <v>49.56</v>
      </c>
      <c r="I712" t="s">
        <v>482</v>
      </c>
      <c r="J712" t="s">
        <v>484</v>
      </c>
      <c r="K712" t="s">
        <v>142</v>
      </c>
      <c r="L712" t="s">
        <v>868</v>
      </c>
      <c r="M712" t="s">
        <v>143</v>
      </c>
      <c r="N712" t="s">
        <v>144</v>
      </c>
      <c r="O712" s="8">
        <f>SUMIF(order_details[OrderID],orders[[#This Row],[OrderID]],order_details[Total revenue])</f>
        <v>781</v>
      </c>
      <c r="P712" s="8">
        <f>SUMIF(order_details[OrderID],orders[[#This Row],[OrderID]],order_details[Gross Profit])</f>
        <v>254.8</v>
      </c>
      <c r="Q712" s="8">
        <f>orders[[#This Row],[Total Gross Profit]]-orders[[#This Row],[Freight]]</f>
        <v>205.24</v>
      </c>
    </row>
    <row r="713" spans="1:17" x14ac:dyDescent="0.25">
      <c r="A713">
        <v>10959</v>
      </c>
      <c r="B713" t="s">
        <v>289</v>
      </c>
      <c r="C713">
        <v>6</v>
      </c>
      <c r="D713" s="1">
        <v>35172</v>
      </c>
      <c r="E713" s="1">
        <v>35214</v>
      </c>
      <c r="F713" s="1">
        <v>35177</v>
      </c>
      <c r="G713">
        <v>2</v>
      </c>
      <c r="H713" s="8">
        <v>4.9800000000000004</v>
      </c>
      <c r="I713" t="s">
        <v>290</v>
      </c>
      <c r="J713" t="s">
        <v>292</v>
      </c>
      <c r="K713" t="s">
        <v>293</v>
      </c>
      <c r="L713" t="s">
        <v>168</v>
      </c>
      <c r="M713" t="s">
        <v>294</v>
      </c>
      <c r="N713" t="s">
        <v>170</v>
      </c>
      <c r="O713" s="8">
        <f>SUMIF(order_details[OrderID],orders[[#This Row],[OrderID]],order_details[Total revenue])</f>
        <v>131.75</v>
      </c>
      <c r="P713" s="8">
        <f>SUMIF(order_details[OrderID],orders[[#This Row],[OrderID]],order_details[Gross Profit])</f>
        <v>7.7499999999999858</v>
      </c>
      <c r="Q713" s="8">
        <f>orders[[#This Row],[Total Gross Profit]]-orders[[#This Row],[Freight]]</f>
        <v>2.7699999999999854</v>
      </c>
    </row>
    <row r="714" spans="1:17" x14ac:dyDescent="0.25">
      <c r="A714">
        <v>10960</v>
      </c>
      <c r="B714" t="s">
        <v>324</v>
      </c>
      <c r="C714">
        <v>3</v>
      </c>
      <c r="D714" s="1">
        <v>35173</v>
      </c>
      <c r="E714" s="1">
        <v>35187</v>
      </c>
      <c r="F714" s="1">
        <v>35193</v>
      </c>
      <c r="G714">
        <v>1</v>
      </c>
      <c r="H714" s="8">
        <v>2.08</v>
      </c>
      <c r="I714" t="s">
        <v>325</v>
      </c>
      <c r="J714" t="s">
        <v>327</v>
      </c>
      <c r="K714" t="s">
        <v>328</v>
      </c>
      <c r="L714" t="s">
        <v>329</v>
      </c>
      <c r="M714" t="s">
        <v>330</v>
      </c>
      <c r="N714" t="s">
        <v>312</v>
      </c>
      <c r="O714" s="8">
        <f>SUMIF(order_details[OrderID],orders[[#This Row],[OrderID]],order_details[Total revenue])</f>
        <v>265.35000000000002</v>
      </c>
      <c r="P714" s="8">
        <f>SUMIF(order_details[OrderID],orders[[#This Row],[OrderID]],order_details[Gross Profit])</f>
        <v>44.550000000000004</v>
      </c>
      <c r="Q714" s="8">
        <f>orders[[#This Row],[Total Gross Profit]]-orders[[#This Row],[Freight]]</f>
        <v>42.470000000000006</v>
      </c>
    </row>
    <row r="715" spans="1:17" x14ac:dyDescent="0.25">
      <c r="A715">
        <v>10961</v>
      </c>
      <c r="B715" t="s">
        <v>540</v>
      </c>
      <c r="C715">
        <v>8</v>
      </c>
      <c r="D715" s="1">
        <v>35173</v>
      </c>
      <c r="E715" s="1">
        <v>35201</v>
      </c>
      <c r="F715" s="1">
        <v>35184</v>
      </c>
      <c r="G715">
        <v>1</v>
      </c>
      <c r="H715" s="8">
        <v>104.47</v>
      </c>
      <c r="I715" t="s">
        <v>541</v>
      </c>
      <c r="J715" t="s">
        <v>543</v>
      </c>
      <c r="K715" t="s">
        <v>167</v>
      </c>
      <c r="L715" t="s">
        <v>168</v>
      </c>
      <c r="M715" t="s">
        <v>544</v>
      </c>
      <c r="N715" t="s">
        <v>170</v>
      </c>
      <c r="O715" s="8">
        <f>SUMIF(order_details[OrderID],orders[[#This Row],[OrderID]],order_details[Total revenue])</f>
        <v>1119.9000000000001</v>
      </c>
      <c r="P715" s="8">
        <f>SUMIF(order_details[OrderID],orders[[#This Row],[OrderID]],order_details[Gross Profit])</f>
        <v>222.29999999999998</v>
      </c>
      <c r="Q715" s="8">
        <f>orders[[#This Row],[Total Gross Profit]]-orders[[#This Row],[Freight]]</f>
        <v>117.82999999999998</v>
      </c>
    </row>
    <row r="716" spans="1:17" x14ac:dyDescent="0.25">
      <c r="A716">
        <v>10962</v>
      </c>
      <c r="B716" t="s">
        <v>546</v>
      </c>
      <c r="C716">
        <v>8</v>
      </c>
      <c r="D716" s="1">
        <v>35173</v>
      </c>
      <c r="E716" s="1">
        <v>35201</v>
      </c>
      <c r="F716" s="1">
        <v>35177</v>
      </c>
      <c r="G716">
        <v>2</v>
      </c>
      <c r="H716" s="8">
        <v>275.79000000000002</v>
      </c>
      <c r="I716" t="s">
        <v>547</v>
      </c>
      <c r="J716" t="s">
        <v>549</v>
      </c>
      <c r="K716" t="s">
        <v>550</v>
      </c>
      <c r="L716" t="s">
        <v>868</v>
      </c>
      <c r="M716" t="s">
        <v>551</v>
      </c>
      <c r="N716" t="s">
        <v>47</v>
      </c>
      <c r="O716" s="8">
        <f>SUMIF(order_details[OrderID],orders[[#This Row],[OrderID]],order_details[Total revenue])</f>
        <v>3584</v>
      </c>
      <c r="P716" s="8">
        <f>SUMIF(order_details[OrderID],orders[[#This Row],[OrderID]],order_details[Gross Profit])</f>
        <v>933.6</v>
      </c>
      <c r="Q716" s="8">
        <f>orders[[#This Row],[Total Gross Profit]]-orders[[#This Row],[Freight]]</f>
        <v>657.81</v>
      </c>
    </row>
    <row r="717" spans="1:17" x14ac:dyDescent="0.25">
      <c r="A717">
        <v>10963</v>
      </c>
      <c r="B717" t="s">
        <v>265</v>
      </c>
      <c r="C717">
        <v>9</v>
      </c>
      <c r="D717" s="1">
        <v>35173</v>
      </c>
      <c r="E717" s="1">
        <v>35201</v>
      </c>
      <c r="F717" s="1">
        <v>35180</v>
      </c>
      <c r="G717">
        <v>3</v>
      </c>
      <c r="H717" s="8">
        <v>2.7</v>
      </c>
      <c r="I717" t="s">
        <v>266</v>
      </c>
      <c r="J717" t="s">
        <v>268</v>
      </c>
      <c r="K717" t="s">
        <v>269</v>
      </c>
      <c r="L717" t="s">
        <v>868</v>
      </c>
      <c r="M717" t="s">
        <v>270</v>
      </c>
      <c r="N717" t="s">
        <v>271</v>
      </c>
      <c r="O717" s="8">
        <f>SUMIF(order_details[OrderID],orders[[#This Row],[OrderID]],order_details[Total revenue])</f>
        <v>57.8</v>
      </c>
      <c r="P717" s="8">
        <f>SUMIF(order_details[OrderID],orders[[#This Row],[OrderID]],order_details[Gross Profit])</f>
        <v>3.3999999999999986</v>
      </c>
      <c r="Q717" s="8">
        <f>orders[[#This Row],[Total Gross Profit]]-orders[[#This Row],[Freight]]</f>
        <v>0.6999999999999984</v>
      </c>
    </row>
    <row r="718" spans="1:17" x14ac:dyDescent="0.25">
      <c r="A718">
        <v>10964</v>
      </c>
      <c r="B718" t="s">
        <v>630</v>
      </c>
      <c r="C718">
        <v>3</v>
      </c>
      <c r="D718" s="1">
        <v>35174</v>
      </c>
      <c r="E718" s="1">
        <v>35202</v>
      </c>
      <c r="F718" s="1">
        <v>35178</v>
      </c>
      <c r="G718">
        <v>2</v>
      </c>
      <c r="H718" s="8">
        <v>87.38</v>
      </c>
      <c r="I718" t="s">
        <v>631</v>
      </c>
      <c r="J718" t="s">
        <v>633</v>
      </c>
      <c r="K718" t="s">
        <v>508</v>
      </c>
      <c r="L718" t="s">
        <v>868</v>
      </c>
      <c r="M718" t="s">
        <v>634</v>
      </c>
      <c r="N718" t="s">
        <v>100</v>
      </c>
      <c r="O718" s="8">
        <f>SUMIF(order_details[OrderID],orders[[#This Row],[OrderID]],order_details[Total revenue])</f>
        <v>2052.5</v>
      </c>
      <c r="P718" s="8">
        <f>SUMIF(order_details[OrderID],orders[[#This Row],[OrderID]],order_details[Gross Profit])</f>
        <v>410.49999999999994</v>
      </c>
      <c r="Q718" s="8">
        <f>orders[[#This Row],[Total Gross Profit]]-orders[[#This Row],[Freight]]</f>
        <v>323.11999999999995</v>
      </c>
    </row>
    <row r="719" spans="1:17" x14ac:dyDescent="0.25">
      <c r="A719">
        <v>10965</v>
      </c>
      <c r="B719" t="s">
        <v>487</v>
      </c>
      <c r="C719">
        <v>6</v>
      </c>
      <c r="D719" s="1">
        <v>35174</v>
      </c>
      <c r="E719" s="1">
        <v>35202</v>
      </c>
      <c r="F719" s="1">
        <v>35184</v>
      </c>
      <c r="G719">
        <v>3</v>
      </c>
      <c r="H719" s="8">
        <v>144.38</v>
      </c>
      <c r="I719" t="s">
        <v>488</v>
      </c>
      <c r="J719" t="s">
        <v>490</v>
      </c>
      <c r="K719" t="s">
        <v>491</v>
      </c>
      <c r="L719" t="s">
        <v>492</v>
      </c>
      <c r="M719" t="s">
        <v>493</v>
      </c>
      <c r="N719" t="s">
        <v>303</v>
      </c>
      <c r="O719" s="8">
        <f>SUMIF(order_details[OrderID],orders[[#This Row],[OrderID]],order_details[Total revenue])</f>
        <v>848</v>
      </c>
      <c r="P719" s="8">
        <f>SUMIF(order_details[OrderID],orders[[#This Row],[OrderID]],order_details[Gross Profit])</f>
        <v>169.60000000000002</v>
      </c>
      <c r="Q719" s="8">
        <f>orders[[#This Row],[Total Gross Profit]]-orders[[#This Row],[Freight]]</f>
        <v>25.220000000000027</v>
      </c>
    </row>
    <row r="720" spans="1:17" x14ac:dyDescent="0.25">
      <c r="A720">
        <v>10966</v>
      </c>
      <c r="B720" t="s">
        <v>154</v>
      </c>
      <c r="C720">
        <v>4</v>
      </c>
      <c r="D720" s="1">
        <v>35174</v>
      </c>
      <c r="E720" s="1">
        <v>35202</v>
      </c>
      <c r="F720" s="1">
        <v>35193</v>
      </c>
      <c r="G720">
        <v>1</v>
      </c>
      <c r="H720" s="8">
        <v>27.19</v>
      </c>
      <c r="I720" t="s">
        <v>155</v>
      </c>
      <c r="J720" t="s">
        <v>869</v>
      </c>
      <c r="K720" t="s">
        <v>158</v>
      </c>
      <c r="L720" t="s">
        <v>868</v>
      </c>
      <c r="M720" t="s">
        <v>159</v>
      </c>
      <c r="N720" t="s">
        <v>160</v>
      </c>
      <c r="O720" s="8">
        <f>SUMIF(order_details[OrderID],orders[[#This Row],[OrderID]],order_details[Total revenue])</f>
        <v>1098.4599999999998</v>
      </c>
      <c r="P720" s="8">
        <f>SUMIF(order_details[OrderID],orders[[#This Row],[OrderID]],order_details[Gross Profit])</f>
        <v>94.459999999999923</v>
      </c>
      <c r="Q720" s="8">
        <f>orders[[#This Row],[Total Gross Profit]]-orders[[#This Row],[Freight]]</f>
        <v>67.269999999999925</v>
      </c>
    </row>
    <row r="721" spans="1:17" x14ac:dyDescent="0.25">
      <c r="A721">
        <v>10967</v>
      </c>
      <c r="B721" t="s">
        <v>669</v>
      </c>
      <c r="C721">
        <v>2</v>
      </c>
      <c r="D721" s="1">
        <v>35177</v>
      </c>
      <c r="E721" s="1">
        <v>35205</v>
      </c>
      <c r="F721" s="1">
        <v>35187</v>
      </c>
      <c r="G721">
        <v>2</v>
      </c>
      <c r="H721" s="8">
        <v>62.22</v>
      </c>
      <c r="I721" t="s">
        <v>670</v>
      </c>
      <c r="J721" t="s">
        <v>672</v>
      </c>
      <c r="K721" t="s">
        <v>673</v>
      </c>
      <c r="L721" t="s">
        <v>868</v>
      </c>
      <c r="M721" t="s">
        <v>674</v>
      </c>
      <c r="N721" t="s">
        <v>47</v>
      </c>
      <c r="O721" s="8">
        <f>SUMIF(order_details[OrderID],orders[[#This Row],[OrderID]],order_details[Total revenue])</f>
        <v>910.4</v>
      </c>
      <c r="P721" s="8">
        <f>SUMIF(order_details[OrderID],orders[[#This Row],[OrderID]],order_details[Gross Profit])</f>
        <v>182.79999999999998</v>
      </c>
      <c r="Q721" s="8">
        <f>orders[[#This Row],[Total Gross Profit]]-orders[[#This Row],[Freight]]</f>
        <v>120.57999999999998</v>
      </c>
    </row>
    <row r="722" spans="1:17" x14ac:dyDescent="0.25">
      <c r="A722">
        <v>10968</v>
      </c>
      <c r="B722" t="s">
        <v>202</v>
      </c>
      <c r="C722">
        <v>1</v>
      </c>
      <c r="D722" s="1">
        <v>35177</v>
      </c>
      <c r="E722" s="1">
        <v>35205</v>
      </c>
      <c r="F722" s="1">
        <v>35186</v>
      </c>
      <c r="G722">
        <v>3</v>
      </c>
      <c r="H722" s="8">
        <v>74.599999999999994</v>
      </c>
      <c r="I722" t="s">
        <v>203</v>
      </c>
      <c r="J722" t="s">
        <v>206</v>
      </c>
      <c r="K722" t="s">
        <v>207</v>
      </c>
      <c r="L722" t="s">
        <v>868</v>
      </c>
      <c r="M722" t="s">
        <v>208</v>
      </c>
      <c r="N722" t="s">
        <v>209</v>
      </c>
      <c r="O722" s="8">
        <f>SUMIF(order_details[OrderID],orders[[#This Row],[OrderID]],order_details[Total revenue])</f>
        <v>1408</v>
      </c>
      <c r="P722" s="8">
        <f>SUMIF(order_details[OrderID],orders[[#This Row],[OrderID]],order_details[Gross Profit])</f>
        <v>281.60000000000002</v>
      </c>
      <c r="Q722" s="8">
        <f>orders[[#This Row],[Total Gross Profit]]-orders[[#This Row],[Freight]]</f>
        <v>207.00000000000003</v>
      </c>
    </row>
    <row r="723" spans="1:17" x14ac:dyDescent="0.25">
      <c r="A723">
        <v>10969</v>
      </c>
      <c r="B723" t="s">
        <v>162</v>
      </c>
      <c r="C723">
        <v>1</v>
      </c>
      <c r="D723" s="1">
        <v>35177</v>
      </c>
      <c r="E723" s="1">
        <v>35205</v>
      </c>
      <c r="F723" s="1">
        <v>35184</v>
      </c>
      <c r="G723">
        <v>2</v>
      </c>
      <c r="H723" s="8">
        <v>0.21</v>
      </c>
      <c r="I723" t="s">
        <v>163</v>
      </c>
      <c r="J723" t="s">
        <v>166</v>
      </c>
      <c r="K723" t="s">
        <v>167</v>
      </c>
      <c r="L723" t="s">
        <v>168</v>
      </c>
      <c r="M723" t="s">
        <v>169</v>
      </c>
      <c r="N723" t="s">
        <v>170</v>
      </c>
      <c r="O723" s="8">
        <f>SUMIF(order_details[OrderID],orders[[#This Row],[OrderID]],order_details[Total revenue])</f>
        <v>108</v>
      </c>
      <c r="P723" s="8">
        <f>SUMIF(order_details[OrderID],orders[[#This Row],[OrderID]],order_details[Gross Profit])</f>
        <v>21.6</v>
      </c>
      <c r="Q723" s="8">
        <f>orders[[#This Row],[Total Gross Profit]]-orders[[#This Row],[Freight]]</f>
        <v>21.39</v>
      </c>
    </row>
    <row r="724" spans="1:17" x14ac:dyDescent="0.25">
      <c r="A724">
        <v>10970</v>
      </c>
      <c r="B724" t="s">
        <v>103</v>
      </c>
      <c r="C724">
        <v>9</v>
      </c>
      <c r="D724" s="1">
        <v>35178</v>
      </c>
      <c r="E724" s="1">
        <v>35192</v>
      </c>
      <c r="F724" s="1">
        <v>35209</v>
      </c>
      <c r="G724">
        <v>1</v>
      </c>
      <c r="H724" s="8">
        <v>16.16</v>
      </c>
      <c r="I724" t="s">
        <v>104</v>
      </c>
      <c r="J724" t="s">
        <v>106</v>
      </c>
      <c r="K724" t="s">
        <v>107</v>
      </c>
      <c r="L724" t="s">
        <v>868</v>
      </c>
      <c r="M724" t="s">
        <v>108</v>
      </c>
      <c r="N724" t="s">
        <v>109</v>
      </c>
      <c r="O724" s="8">
        <f>SUMIF(order_details[OrderID],orders[[#This Row],[OrderID]],order_details[Total revenue])</f>
        <v>224</v>
      </c>
      <c r="P724" s="8">
        <f>SUMIF(order_details[OrderID],orders[[#This Row],[OrderID]],order_details[Gross Profit])</f>
        <v>3.5527136788005009E-14</v>
      </c>
      <c r="Q724" s="8">
        <f>orders[[#This Row],[Total Gross Profit]]-orders[[#This Row],[Freight]]</f>
        <v>-16.159999999999965</v>
      </c>
    </row>
    <row r="725" spans="1:17" x14ac:dyDescent="0.25">
      <c r="A725">
        <v>10971</v>
      </c>
      <c r="B725" t="s">
        <v>250</v>
      </c>
      <c r="C725">
        <v>2</v>
      </c>
      <c r="D725" s="1">
        <v>35178</v>
      </c>
      <c r="E725" s="1">
        <v>35206</v>
      </c>
      <c r="F725" s="1">
        <v>35187</v>
      </c>
      <c r="G725">
        <v>2</v>
      </c>
      <c r="H725" s="8">
        <v>121.82</v>
      </c>
      <c r="I725" t="s">
        <v>251</v>
      </c>
      <c r="J725" t="s">
        <v>253</v>
      </c>
      <c r="K725" t="s">
        <v>191</v>
      </c>
      <c r="L725" t="s">
        <v>868</v>
      </c>
      <c r="M725" t="s">
        <v>192</v>
      </c>
      <c r="N725" t="s">
        <v>100</v>
      </c>
      <c r="O725" s="8">
        <f>SUMIF(order_details[OrderID],orders[[#This Row],[OrderID]],order_details[Total revenue])</f>
        <v>1733.0600000000002</v>
      </c>
      <c r="P725" s="8">
        <f>SUMIF(order_details[OrderID],orders[[#This Row],[OrderID]],order_details[Gross Profit])</f>
        <v>347.06000000000006</v>
      </c>
      <c r="Q725" s="8">
        <f>orders[[#This Row],[Total Gross Profit]]-orders[[#This Row],[Freight]]</f>
        <v>225.24000000000007</v>
      </c>
    </row>
    <row r="726" spans="1:17" x14ac:dyDescent="0.25">
      <c r="A726">
        <v>10972</v>
      </c>
      <c r="B726" t="s">
        <v>366</v>
      </c>
      <c r="C726">
        <v>4</v>
      </c>
      <c r="D726" s="1">
        <v>35178</v>
      </c>
      <c r="E726" s="1">
        <v>35206</v>
      </c>
      <c r="F726" s="1">
        <v>35180</v>
      </c>
      <c r="G726">
        <v>2</v>
      </c>
      <c r="H726" s="8">
        <v>0.02</v>
      </c>
      <c r="I726" t="s">
        <v>367</v>
      </c>
      <c r="J726" t="s">
        <v>369</v>
      </c>
      <c r="K726" t="s">
        <v>370</v>
      </c>
      <c r="L726" t="s">
        <v>868</v>
      </c>
      <c r="M726" t="s">
        <v>371</v>
      </c>
      <c r="N726" t="s">
        <v>100</v>
      </c>
      <c r="O726" s="8">
        <f>SUMIF(order_details[OrderID],orders[[#This Row],[OrderID]],order_details[Total revenue])</f>
        <v>251.5</v>
      </c>
      <c r="P726" s="8">
        <f>SUMIF(order_details[OrderID],orders[[#This Row],[OrderID]],order_details[Gross Profit])</f>
        <v>50.300000000000004</v>
      </c>
      <c r="Q726" s="8">
        <f>orders[[#This Row],[Total Gross Profit]]-orders[[#This Row],[Freight]]</f>
        <v>50.28</v>
      </c>
    </row>
    <row r="727" spans="1:17" x14ac:dyDescent="0.25">
      <c r="A727">
        <v>10973</v>
      </c>
      <c r="B727" t="s">
        <v>366</v>
      </c>
      <c r="C727">
        <v>6</v>
      </c>
      <c r="D727" s="1">
        <v>35178</v>
      </c>
      <c r="E727" s="1">
        <v>35206</v>
      </c>
      <c r="F727" s="1">
        <v>35181</v>
      </c>
      <c r="G727">
        <v>2</v>
      </c>
      <c r="H727" s="8">
        <v>15.17</v>
      </c>
      <c r="I727" t="s">
        <v>367</v>
      </c>
      <c r="J727" t="s">
        <v>369</v>
      </c>
      <c r="K727" t="s">
        <v>370</v>
      </c>
      <c r="L727" t="s">
        <v>868</v>
      </c>
      <c r="M727" t="s">
        <v>371</v>
      </c>
      <c r="N727" t="s">
        <v>100</v>
      </c>
      <c r="O727" s="8">
        <f>SUMIF(order_details[OrderID],orders[[#This Row],[OrderID]],order_details[Total revenue])</f>
        <v>291.55</v>
      </c>
      <c r="P727" s="8">
        <f>SUMIF(order_details[OrderID],orders[[#This Row],[OrderID]],order_details[Gross Profit])</f>
        <v>58.850000000000009</v>
      </c>
      <c r="Q727" s="8">
        <f>orders[[#This Row],[Total Gross Profit]]-orders[[#This Row],[Freight]]</f>
        <v>43.680000000000007</v>
      </c>
    </row>
    <row r="728" spans="1:17" x14ac:dyDescent="0.25">
      <c r="A728">
        <v>10974</v>
      </c>
      <c r="B728" t="s">
        <v>637</v>
      </c>
      <c r="C728">
        <v>3</v>
      </c>
      <c r="D728" s="1">
        <v>35179</v>
      </c>
      <c r="E728" s="1">
        <v>35193</v>
      </c>
      <c r="F728" s="1">
        <v>35188</v>
      </c>
      <c r="G728">
        <v>3</v>
      </c>
      <c r="H728" s="8">
        <v>12.96</v>
      </c>
      <c r="I728" t="s">
        <v>638</v>
      </c>
      <c r="J728" t="s">
        <v>640</v>
      </c>
      <c r="K728" t="s">
        <v>641</v>
      </c>
      <c r="L728" t="s">
        <v>642</v>
      </c>
      <c r="M728" t="s">
        <v>643</v>
      </c>
      <c r="N728" t="s">
        <v>303</v>
      </c>
      <c r="O728" s="8">
        <f>SUMIF(order_details[OrderID],orders[[#This Row],[OrderID]],order_details[Total revenue])</f>
        <v>439</v>
      </c>
      <c r="P728" s="8">
        <f>SUMIF(order_details[OrderID],orders[[#This Row],[OrderID]],order_details[Gross Profit])</f>
        <v>87.999999999999972</v>
      </c>
      <c r="Q728" s="8">
        <f>orders[[#This Row],[Total Gross Profit]]-orders[[#This Row],[Freight]]</f>
        <v>75.039999999999964</v>
      </c>
    </row>
    <row r="729" spans="1:17" x14ac:dyDescent="0.25">
      <c r="A729">
        <v>10975</v>
      </c>
      <c r="B729" t="s">
        <v>120</v>
      </c>
      <c r="C729">
        <v>1</v>
      </c>
      <c r="D729" s="1">
        <v>35179</v>
      </c>
      <c r="E729" s="1">
        <v>35207</v>
      </c>
      <c r="F729" s="1">
        <v>35181</v>
      </c>
      <c r="G729">
        <v>3</v>
      </c>
      <c r="H729" s="8">
        <v>32.270000000000003</v>
      </c>
      <c r="I729" t="s">
        <v>121</v>
      </c>
      <c r="J729" t="s">
        <v>124</v>
      </c>
      <c r="K729" t="s">
        <v>125</v>
      </c>
      <c r="L729" t="s">
        <v>126</v>
      </c>
      <c r="M729" t="s">
        <v>127</v>
      </c>
      <c r="N729" t="s">
        <v>128</v>
      </c>
      <c r="O729" s="8">
        <f>SUMIF(order_details[OrderID],orders[[#This Row],[OrderID]],order_details[Total revenue])</f>
        <v>717.5</v>
      </c>
      <c r="P729" s="8">
        <f>SUMIF(order_details[OrderID],orders[[#This Row],[OrderID]],order_details[Gross Profit])</f>
        <v>245.89999999999998</v>
      </c>
      <c r="Q729" s="8">
        <f>orders[[#This Row],[Total Gross Profit]]-orders[[#This Row],[Freight]]</f>
        <v>213.62999999999997</v>
      </c>
    </row>
    <row r="730" spans="1:17" x14ac:dyDescent="0.25">
      <c r="A730">
        <v>10976</v>
      </c>
      <c r="B730" t="s">
        <v>324</v>
      </c>
      <c r="C730">
        <v>1</v>
      </c>
      <c r="D730" s="1">
        <v>35179</v>
      </c>
      <c r="E730" s="1">
        <v>35221</v>
      </c>
      <c r="F730" s="1">
        <v>35188</v>
      </c>
      <c r="G730">
        <v>1</v>
      </c>
      <c r="H730" s="8">
        <v>37.97</v>
      </c>
      <c r="I730" t="s">
        <v>325</v>
      </c>
      <c r="J730" t="s">
        <v>327</v>
      </c>
      <c r="K730" t="s">
        <v>328</v>
      </c>
      <c r="L730" t="s">
        <v>329</v>
      </c>
      <c r="M730" t="s">
        <v>330</v>
      </c>
      <c r="N730" t="s">
        <v>312</v>
      </c>
      <c r="O730" s="8">
        <f>SUMIF(order_details[OrderID],orders[[#This Row],[OrderID]],order_details[Total revenue])</f>
        <v>912</v>
      </c>
      <c r="P730" s="8">
        <f>SUMIF(order_details[OrderID],orders[[#This Row],[OrderID]],order_details[Gross Profit])</f>
        <v>184.00000000000006</v>
      </c>
      <c r="Q730" s="8">
        <f>orders[[#This Row],[Total Gross Profit]]-orders[[#This Row],[Freight]]</f>
        <v>146.03000000000006</v>
      </c>
    </row>
    <row r="731" spans="1:17" x14ac:dyDescent="0.25">
      <c r="A731">
        <v>10977</v>
      </c>
      <c r="B731" t="s">
        <v>235</v>
      </c>
      <c r="C731">
        <v>8</v>
      </c>
      <c r="D731" s="1">
        <v>35180</v>
      </c>
      <c r="E731" s="1">
        <v>35208</v>
      </c>
      <c r="F731" s="1">
        <v>35195</v>
      </c>
      <c r="G731">
        <v>3</v>
      </c>
      <c r="H731" s="8">
        <v>208.5</v>
      </c>
      <c r="I731" t="s">
        <v>236</v>
      </c>
      <c r="J731" t="s">
        <v>238</v>
      </c>
      <c r="K731" t="s">
        <v>239</v>
      </c>
      <c r="L731" t="s">
        <v>868</v>
      </c>
      <c r="M731" t="s">
        <v>240</v>
      </c>
      <c r="N731" t="s">
        <v>82</v>
      </c>
      <c r="O731" s="8">
        <f>SUMIF(order_details[OrderID],orders[[#This Row],[OrderID]],order_details[Total revenue])</f>
        <v>2233</v>
      </c>
      <c r="P731" s="8">
        <f>SUMIF(order_details[OrderID],orders[[#This Row],[OrderID]],order_details[Gross Profit])</f>
        <v>446.99999999999994</v>
      </c>
      <c r="Q731" s="8">
        <f>orders[[#This Row],[Total Gross Profit]]-orders[[#This Row],[Freight]]</f>
        <v>238.49999999999994</v>
      </c>
    </row>
    <row r="732" spans="1:17" x14ac:dyDescent="0.25">
      <c r="A732">
        <v>10978</v>
      </c>
      <c r="B732" t="s">
        <v>449</v>
      </c>
      <c r="C732">
        <v>9</v>
      </c>
      <c r="D732" s="1">
        <v>35180</v>
      </c>
      <c r="E732" s="1">
        <v>35208</v>
      </c>
      <c r="F732" s="1">
        <v>35208</v>
      </c>
      <c r="G732">
        <v>2</v>
      </c>
      <c r="H732" s="8">
        <v>32.82</v>
      </c>
      <c r="I732" t="s">
        <v>450</v>
      </c>
      <c r="J732" t="s">
        <v>452</v>
      </c>
      <c r="K732" t="s">
        <v>453</v>
      </c>
      <c r="L732" t="s">
        <v>868</v>
      </c>
      <c r="M732" t="s">
        <v>454</v>
      </c>
      <c r="N732" t="s">
        <v>455</v>
      </c>
      <c r="O732" s="8">
        <f>SUMIF(order_details[OrderID],orders[[#This Row],[OrderID]],order_details[Total revenue])</f>
        <v>1303.1949999999999</v>
      </c>
      <c r="P732" s="8">
        <f>SUMIF(order_details[OrderID],orders[[#This Row],[OrderID]],order_details[Gross Profit])</f>
        <v>249.79499999999996</v>
      </c>
      <c r="Q732" s="8">
        <f>orders[[#This Row],[Total Gross Profit]]-orders[[#This Row],[Freight]]</f>
        <v>216.97499999999997</v>
      </c>
    </row>
    <row r="733" spans="1:17" x14ac:dyDescent="0.25">
      <c r="A733">
        <v>10979</v>
      </c>
      <c r="B733" t="s">
        <v>202</v>
      </c>
      <c r="C733">
        <v>8</v>
      </c>
      <c r="D733" s="1">
        <v>35180</v>
      </c>
      <c r="E733" s="1">
        <v>35208</v>
      </c>
      <c r="F733" s="1">
        <v>35185</v>
      </c>
      <c r="G733">
        <v>2</v>
      </c>
      <c r="H733" s="8">
        <v>353.07</v>
      </c>
      <c r="I733" t="s">
        <v>203</v>
      </c>
      <c r="J733" t="s">
        <v>206</v>
      </c>
      <c r="K733" t="s">
        <v>207</v>
      </c>
      <c r="L733" t="s">
        <v>868</v>
      </c>
      <c r="M733" t="s">
        <v>208</v>
      </c>
      <c r="N733" t="s">
        <v>209</v>
      </c>
      <c r="O733" s="8">
        <f>SUMIF(order_details[OrderID],orders[[#This Row],[OrderID]],order_details[Total revenue])</f>
        <v>4813.5</v>
      </c>
      <c r="P733" s="8">
        <f>SUMIF(order_details[OrderID],orders[[#This Row],[OrderID]],order_details[Gross Profit])</f>
        <v>1098.3999999999996</v>
      </c>
      <c r="Q733" s="8">
        <f>orders[[#This Row],[Total Gross Profit]]-orders[[#This Row],[Freight]]</f>
        <v>745.3299999999997</v>
      </c>
    </row>
    <row r="734" spans="1:17" x14ac:dyDescent="0.25">
      <c r="A734">
        <v>10980</v>
      </c>
      <c r="B734" t="s">
        <v>235</v>
      </c>
      <c r="C734">
        <v>4</v>
      </c>
      <c r="D734" s="1">
        <v>35181</v>
      </c>
      <c r="E734" s="1">
        <v>35223</v>
      </c>
      <c r="F734" s="1">
        <v>35202</v>
      </c>
      <c r="G734">
        <v>1</v>
      </c>
      <c r="H734" s="8">
        <v>1.26</v>
      </c>
      <c r="I734" t="s">
        <v>236</v>
      </c>
      <c r="J734" t="s">
        <v>238</v>
      </c>
      <c r="K734" t="s">
        <v>239</v>
      </c>
      <c r="L734" t="s">
        <v>868</v>
      </c>
      <c r="M734" t="s">
        <v>240</v>
      </c>
      <c r="N734" t="s">
        <v>82</v>
      </c>
      <c r="O734" s="8">
        <f>SUMIF(order_details[OrderID],orders[[#This Row],[OrderID]],order_details[Total revenue])</f>
        <v>248</v>
      </c>
      <c r="P734" s="8">
        <f>SUMIF(order_details[OrderID],orders[[#This Row],[OrderID]],order_details[Gross Profit])</f>
        <v>0</v>
      </c>
      <c r="Q734" s="8">
        <f>orders[[#This Row],[Total Gross Profit]]-orders[[#This Row],[Freight]]</f>
        <v>-1.26</v>
      </c>
    </row>
    <row r="735" spans="1:17" x14ac:dyDescent="0.25">
      <c r="A735">
        <v>10981</v>
      </c>
      <c r="B735" t="s">
        <v>315</v>
      </c>
      <c r="C735">
        <v>1</v>
      </c>
      <c r="D735" s="1">
        <v>35181</v>
      </c>
      <c r="E735" s="1">
        <v>35209</v>
      </c>
      <c r="F735" s="1">
        <v>35187</v>
      </c>
      <c r="G735">
        <v>2</v>
      </c>
      <c r="H735" s="8">
        <v>193.37</v>
      </c>
      <c r="I735" t="s">
        <v>316</v>
      </c>
      <c r="J735" t="s">
        <v>318</v>
      </c>
      <c r="K735" t="s">
        <v>319</v>
      </c>
      <c r="L735" t="s">
        <v>320</v>
      </c>
      <c r="M735" t="s">
        <v>321</v>
      </c>
      <c r="N735" t="s">
        <v>170</v>
      </c>
      <c r="O735" s="8">
        <f>SUMIF(order_details[OrderID],orders[[#This Row],[OrderID]],order_details[Total revenue])</f>
        <v>15810</v>
      </c>
      <c r="P735" s="8">
        <f>SUMIF(order_details[OrderID],orders[[#This Row],[OrderID]],order_details[Gross Profit])</f>
        <v>3161.9999999999991</v>
      </c>
      <c r="Q735" s="8">
        <f>orders[[#This Row],[Total Gross Profit]]-orders[[#This Row],[Freight]]</f>
        <v>2968.6299999999992</v>
      </c>
    </row>
    <row r="736" spans="1:17" x14ac:dyDescent="0.25">
      <c r="A736">
        <v>10982</v>
      </c>
      <c r="B736" t="s">
        <v>120</v>
      </c>
      <c r="C736">
        <v>2</v>
      </c>
      <c r="D736" s="1">
        <v>35181</v>
      </c>
      <c r="E736" s="1">
        <v>35209</v>
      </c>
      <c r="F736" s="1">
        <v>35193</v>
      </c>
      <c r="G736">
        <v>1</v>
      </c>
      <c r="H736" s="8">
        <v>14.01</v>
      </c>
      <c r="I736" t="s">
        <v>121</v>
      </c>
      <c r="J736" t="s">
        <v>124</v>
      </c>
      <c r="K736" t="s">
        <v>125</v>
      </c>
      <c r="L736" t="s">
        <v>126</v>
      </c>
      <c r="M736" t="s">
        <v>127</v>
      </c>
      <c r="N736" t="s">
        <v>128</v>
      </c>
      <c r="O736" s="8">
        <f>SUMIF(order_details[OrderID],orders[[#This Row],[OrderID]],order_details[Total revenue])</f>
        <v>1014</v>
      </c>
      <c r="P736" s="8">
        <f>SUMIF(order_details[OrderID],orders[[#This Row],[OrderID]],order_details[Gross Profit])</f>
        <v>298.8</v>
      </c>
      <c r="Q736" s="8">
        <f>orders[[#This Row],[Total Gross Profit]]-orders[[#This Row],[Freight]]</f>
        <v>284.79000000000002</v>
      </c>
    </row>
    <row r="737" spans="1:17" x14ac:dyDescent="0.25">
      <c r="A737">
        <v>10983</v>
      </c>
      <c r="B737" t="s">
        <v>606</v>
      </c>
      <c r="C737">
        <v>2</v>
      </c>
      <c r="D737" s="1">
        <v>35181</v>
      </c>
      <c r="E737" s="1">
        <v>35209</v>
      </c>
      <c r="F737" s="1">
        <v>35191</v>
      </c>
      <c r="G737">
        <v>2</v>
      </c>
      <c r="H737" s="8">
        <v>657.54</v>
      </c>
      <c r="I737" t="s">
        <v>607</v>
      </c>
      <c r="J737" t="s">
        <v>609</v>
      </c>
      <c r="K737" t="s">
        <v>610</v>
      </c>
      <c r="L737" t="s">
        <v>611</v>
      </c>
      <c r="M737" t="s">
        <v>612</v>
      </c>
      <c r="N737" t="s">
        <v>303</v>
      </c>
      <c r="O737" s="8">
        <f>SUMIF(order_details[OrderID],orders[[#This Row],[OrderID]],order_details[Total revenue])</f>
        <v>720.9</v>
      </c>
      <c r="P737" s="8">
        <f>SUMIF(order_details[OrderID],orders[[#This Row],[OrderID]],order_details[Gross Profit])</f>
        <v>83.699999999999989</v>
      </c>
      <c r="Q737" s="8">
        <f>orders[[#This Row],[Total Gross Profit]]-orders[[#This Row],[Freight]]</f>
        <v>-573.83999999999992</v>
      </c>
    </row>
    <row r="738" spans="1:17" x14ac:dyDescent="0.25">
      <c r="A738">
        <v>10984</v>
      </c>
      <c r="B738" t="s">
        <v>606</v>
      </c>
      <c r="C738">
        <v>1</v>
      </c>
      <c r="D738" s="1">
        <v>35184</v>
      </c>
      <c r="E738" s="1">
        <v>35212</v>
      </c>
      <c r="F738" s="1">
        <v>35188</v>
      </c>
      <c r="G738">
        <v>3</v>
      </c>
      <c r="H738" s="8">
        <v>211.22</v>
      </c>
      <c r="I738" t="s">
        <v>607</v>
      </c>
      <c r="J738" t="s">
        <v>609</v>
      </c>
      <c r="K738" t="s">
        <v>610</v>
      </c>
      <c r="L738" t="s">
        <v>611</v>
      </c>
      <c r="M738" t="s">
        <v>612</v>
      </c>
      <c r="N738" t="s">
        <v>303</v>
      </c>
      <c r="O738" s="8">
        <f>SUMIF(order_details[OrderID],orders[[#This Row],[OrderID]],order_details[Total revenue])</f>
        <v>1809.75</v>
      </c>
      <c r="P738" s="8">
        <f>SUMIF(order_details[OrderID],orders[[#This Row],[OrderID]],order_details[Gross Profit])</f>
        <v>365.25</v>
      </c>
      <c r="Q738" s="8">
        <f>orders[[#This Row],[Total Gross Profit]]-orders[[#This Row],[Freight]]</f>
        <v>154.03</v>
      </c>
    </row>
    <row r="739" spans="1:17" x14ac:dyDescent="0.25">
      <c r="A739">
        <v>10985</v>
      </c>
      <c r="B739" t="s">
        <v>341</v>
      </c>
      <c r="C739">
        <v>2</v>
      </c>
      <c r="D739" s="1">
        <v>35184</v>
      </c>
      <c r="E739" s="1">
        <v>35212</v>
      </c>
      <c r="F739" s="1">
        <v>35187</v>
      </c>
      <c r="G739">
        <v>1</v>
      </c>
      <c r="H739" s="8">
        <v>91.51</v>
      </c>
      <c r="I739" t="s">
        <v>342</v>
      </c>
      <c r="J739" t="s">
        <v>344</v>
      </c>
      <c r="K739" t="s">
        <v>345</v>
      </c>
      <c r="L739" t="s">
        <v>346</v>
      </c>
      <c r="M739" t="s">
        <v>868</v>
      </c>
      <c r="N739" t="s">
        <v>348</v>
      </c>
      <c r="O739" s="8">
        <f>SUMIF(order_details[OrderID],orders[[#This Row],[OrderID]],order_details[Total revenue])</f>
        <v>2023.38</v>
      </c>
      <c r="P739" s="8">
        <f>SUMIF(order_details[OrderID],orders[[#This Row],[OrderID]],order_details[Gross Profit])</f>
        <v>226.97999999999996</v>
      </c>
      <c r="Q739" s="8">
        <f>orders[[#This Row],[Total Gross Profit]]-orders[[#This Row],[Freight]]</f>
        <v>135.46999999999997</v>
      </c>
    </row>
    <row r="740" spans="1:17" x14ac:dyDescent="0.25">
      <c r="A740">
        <v>10986</v>
      </c>
      <c r="B740" t="s">
        <v>481</v>
      </c>
      <c r="C740">
        <v>8</v>
      </c>
      <c r="D740" s="1">
        <v>35184</v>
      </c>
      <c r="E740" s="1">
        <v>35212</v>
      </c>
      <c r="F740" s="1">
        <v>35206</v>
      </c>
      <c r="G740">
        <v>2</v>
      </c>
      <c r="H740" s="8">
        <v>217.86</v>
      </c>
      <c r="I740" t="s">
        <v>482</v>
      </c>
      <c r="J740" t="s">
        <v>484</v>
      </c>
      <c r="K740" t="s">
        <v>142</v>
      </c>
      <c r="L740" t="s">
        <v>868</v>
      </c>
      <c r="M740" t="s">
        <v>143</v>
      </c>
      <c r="N740" t="s">
        <v>144</v>
      </c>
      <c r="O740" s="8">
        <f>SUMIF(order_details[OrderID],orders[[#This Row],[OrderID]],order_details[Total revenue])</f>
        <v>2220</v>
      </c>
      <c r="P740" s="8">
        <f>SUMIF(order_details[OrderID],orders[[#This Row],[OrderID]],order_details[Gross Profit])</f>
        <v>654</v>
      </c>
      <c r="Q740" s="8">
        <f>orders[[#This Row],[Total Gross Profit]]-orders[[#This Row],[Freight]]</f>
        <v>436.14</v>
      </c>
    </row>
    <row r="741" spans="1:17" x14ac:dyDescent="0.25">
      <c r="A741">
        <v>10987</v>
      </c>
      <c r="B741" t="s">
        <v>195</v>
      </c>
      <c r="C741">
        <v>8</v>
      </c>
      <c r="D741" s="1">
        <v>35185</v>
      </c>
      <c r="E741" s="1">
        <v>35213</v>
      </c>
      <c r="F741" s="1">
        <v>35191</v>
      </c>
      <c r="G741">
        <v>1</v>
      </c>
      <c r="H741" s="8">
        <v>185.48</v>
      </c>
      <c r="I741" t="s">
        <v>196</v>
      </c>
      <c r="J741" t="s">
        <v>198</v>
      </c>
      <c r="K741" t="s">
        <v>70</v>
      </c>
      <c r="L741" t="s">
        <v>868</v>
      </c>
      <c r="M741" t="s">
        <v>199</v>
      </c>
      <c r="N741" t="s">
        <v>72</v>
      </c>
      <c r="O741" s="8">
        <f>SUMIF(order_details[OrderID],orders[[#This Row],[OrderID]],order_details[Total revenue])</f>
        <v>2772</v>
      </c>
      <c r="P741" s="8">
        <f>SUMIF(order_details[OrderID],orders[[#This Row],[OrderID]],order_details[Gross Profit])</f>
        <v>843.2</v>
      </c>
      <c r="Q741" s="8">
        <f>orders[[#This Row],[Total Gross Profit]]-orders[[#This Row],[Freight]]</f>
        <v>657.72</v>
      </c>
    </row>
    <row r="742" spans="1:17" x14ac:dyDescent="0.25">
      <c r="A742">
        <v>10988</v>
      </c>
      <c r="B742" t="s">
        <v>559</v>
      </c>
      <c r="C742">
        <v>3</v>
      </c>
      <c r="D742" s="1">
        <v>35185</v>
      </c>
      <c r="E742" s="1">
        <v>35213</v>
      </c>
      <c r="F742" s="1">
        <v>35195</v>
      </c>
      <c r="G742">
        <v>2</v>
      </c>
      <c r="H742" s="8">
        <v>61.14</v>
      </c>
      <c r="I742" t="s">
        <v>560</v>
      </c>
      <c r="J742" t="s">
        <v>563</v>
      </c>
      <c r="K742" t="s">
        <v>564</v>
      </c>
      <c r="L742" t="s">
        <v>565</v>
      </c>
      <c r="M742" t="s">
        <v>566</v>
      </c>
      <c r="N742" t="s">
        <v>303</v>
      </c>
      <c r="O742" s="8">
        <f>SUMIF(order_details[OrderID],orders[[#This Row],[OrderID]],order_details[Total revenue])</f>
        <v>3574.8</v>
      </c>
      <c r="P742" s="8">
        <f>SUMIF(order_details[OrderID],orders[[#This Row],[OrderID]],order_details[Gross Profit])</f>
        <v>846.8</v>
      </c>
      <c r="Q742" s="8">
        <f>orders[[#This Row],[Total Gross Profit]]-orders[[#This Row],[Freight]]</f>
        <v>785.66</v>
      </c>
    </row>
    <row r="743" spans="1:17" x14ac:dyDescent="0.25">
      <c r="A743">
        <v>10989</v>
      </c>
      <c r="B743" t="s">
        <v>533</v>
      </c>
      <c r="C743">
        <v>2</v>
      </c>
      <c r="D743" s="1">
        <v>35185</v>
      </c>
      <c r="E743" s="1">
        <v>35213</v>
      </c>
      <c r="F743" s="1">
        <v>35187</v>
      </c>
      <c r="G743">
        <v>1</v>
      </c>
      <c r="H743" s="8">
        <v>34.76</v>
      </c>
      <c r="I743" t="s">
        <v>534</v>
      </c>
      <c r="J743" t="s">
        <v>536</v>
      </c>
      <c r="K743" t="s">
        <v>319</v>
      </c>
      <c r="L743" t="s">
        <v>320</v>
      </c>
      <c r="M743" t="s">
        <v>537</v>
      </c>
      <c r="N743" t="s">
        <v>170</v>
      </c>
      <c r="O743" s="8">
        <f>SUMIF(order_details[OrderID],orders[[#This Row],[OrderID]],order_details[Total revenue])</f>
        <v>1353.6</v>
      </c>
      <c r="P743" s="8">
        <f>SUMIF(order_details[OrderID],orders[[#This Row],[OrderID]],order_details[Gross Profit])</f>
        <v>535.79999999999995</v>
      </c>
      <c r="Q743" s="8">
        <f>orders[[#This Row],[Total Gross Profit]]-orders[[#This Row],[Freight]]</f>
        <v>501.03999999999996</v>
      </c>
    </row>
    <row r="744" spans="1:17" x14ac:dyDescent="0.25">
      <c r="A744">
        <v>10990</v>
      </c>
      <c r="B744" t="s">
        <v>202</v>
      </c>
      <c r="C744">
        <v>2</v>
      </c>
      <c r="D744" s="1">
        <v>35186</v>
      </c>
      <c r="E744" s="1">
        <v>35228</v>
      </c>
      <c r="F744" s="1">
        <v>35192</v>
      </c>
      <c r="G744">
        <v>3</v>
      </c>
      <c r="H744" s="8">
        <v>117.61</v>
      </c>
      <c r="I744" t="s">
        <v>203</v>
      </c>
      <c r="J744" t="s">
        <v>206</v>
      </c>
      <c r="K744" t="s">
        <v>207</v>
      </c>
      <c r="L744" t="s">
        <v>868</v>
      </c>
      <c r="M744" t="s">
        <v>208</v>
      </c>
      <c r="N744" t="s">
        <v>209</v>
      </c>
      <c r="O744" s="8">
        <f>SUMIF(order_details[OrderID],orders[[#This Row],[OrderID]],order_details[Total revenue])</f>
        <v>4288.8500000000004</v>
      </c>
      <c r="P744" s="8">
        <f>SUMIF(order_details[OrderID],orders[[#This Row],[OrderID]],order_details[Gross Profit])</f>
        <v>428.04999999999973</v>
      </c>
      <c r="Q744" s="8">
        <f>orders[[#This Row],[Total Gross Profit]]-orders[[#This Row],[Freight]]</f>
        <v>310.43999999999971</v>
      </c>
    </row>
    <row r="745" spans="1:17" x14ac:dyDescent="0.25">
      <c r="A745">
        <v>10991</v>
      </c>
      <c r="B745" t="s">
        <v>546</v>
      </c>
      <c r="C745">
        <v>1</v>
      </c>
      <c r="D745" s="1">
        <v>35186</v>
      </c>
      <c r="E745" s="1">
        <v>35214</v>
      </c>
      <c r="F745" s="1">
        <v>35192</v>
      </c>
      <c r="G745">
        <v>1</v>
      </c>
      <c r="H745" s="8">
        <v>38.51</v>
      </c>
      <c r="I745" t="s">
        <v>547</v>
      </c>
      <c r="J745" t="s">
        <v>549</v>
      </c>
      <c r="K745" t="s">
        <v>550</v>
      </c>
      <c r="L745" t="s">
        <v>868</v>
      </c>
      <c r="M745" t="s">
        <v>551</v>
      </c>
      <c r="N745" t="s">
        <v>47</v>
      </c>
      <c r="O745" s="8">
        <f>SUMIF(order_details[OrderID],orders[[#This Row],[OrderID]],order_details[Total revenue])</f>
        <v>2296</v>
      </c>
      <c r="P745" s="8">
        <f>SUMIF(order_details[OrderID],orders[[#This Row],[OrderID]],order_details[Gross Profit])</f>
        <v>48.000000000000099</v>
      </c>
      <c r="Q745" s="8">
        <f>orders[[#This Row],[Total Gross Profit]]-orders[[#This Row],[Freight]]</f>
        <v>9.4900000000001015</v>
      </c>
    </row>
    <row r="746" spans="1:17" x14ac:dyDescent="0.25">
      <c r="A746">
        <v>10992</v>
      </c>
      <c r="B746" t="s">
        <v>654</v>
      </c>
      <c r="C746">
        <v>1</v>
      </c>
      <c r="D746" s="1">
        <v>35186</v>
      </c>
      <c r="E746" s="1">
        <v>35214</v>
      </c>
      <c r="F746" s="1">
        <v>35188</v>
      </c>
      <c r="G746">
        <v>3</v>
      </c>
      <c r="H746" s="8">
        <v>4.2699999999999996</v>
      </c>
      <c r="I746" t="s">
        <v>655</v>
      </c>
      <c r="J746" t="s">
        <v>657</v>
      </c>
      <c r="K746" t="s">
        <v>437</v>
      </c>
      <c r="L746" t="s">
        <v>301</v>
      </c>
      <c r="M746" t="s">
        <v>658</v>
      </c>
      <c r="N746" t="s">
        <v>303</v>
      </c>
      <c r="O746" s="8">
        <f>SUMIF(order_details[OrderID],orders[[#This Row],[OrderID]],order_details[Total revenue])</f>
        <v>69.599999999999994</v>
      </c>
      <c r="P746" s="8">
        <f>SUMIF(order_details[OrderID],orders[[#This Row],[OrderID]],order_details[Gross Profit])</f>
        <v>13.999999999999993</v>
      </c>
      <c r="Q746" s="8">
        <f>orders[[#This Row],[Total Gross Profit]]-orders[[#This Row],[Freight]]</f>
        <v>9.7299999999999933</v>
      </c>
    </row>
    <row r="747" spans="1:17" x14ac:dyDescent="0.25">
      <c r="A747">
        <v>10993</v>
      </c>
      <c r="B747" t="s">
        <v>235</v>
      </c>
      <c r="C747">
        <v>7</v>
      </c>
      <c r="D747" s="1">
        <v>35186</v>
      </c>
      <c r="E747" s="1">
        <v>35214</v>
      </c>
      <c r="F747" s="1">
        <v>35195</v>
      </c>
      <c r="G747">
        <v>3</v>
      </c>
      <c r="H747" s="8">
        <v>8.81</v>
      </c>
      <c r="I747" t="s">
        <v>236</v>
      </c>
      <c r="J747" t="s">
        <v>238</v>
      </c>
      <c r="K747" t="s">
        <v>239</v>
      </c>
      <c r="L747" t="s">
        <v>868</v>
      </c>
      <c r="M747" t="s">
        <v>240</v>
      </c>
      <c r="N747" t="s">
        <v>82</v>
      </c>
      <c r="O747" s="8">
        <f>SUMIF(order_details[OrderID],orders[[#This Row],[OrderID]],order_details[Total revenue])</f>
        <v>4895.4375</v>
      </c>
      <c r="P747" s="8">
        <f>SUMIF(order_details[OrderID],orders[[#This Row],[OrderID]],order_details[Gross Profit])</f>
        <v>-324.06249999999994</v>
      </c>
      <c r="Q747" s="8">
        <f>orders[[#This Row],[Total Gross Profit]]-orders[[#This Row],[Freight]]</f>
        <v>-332.87249999999995</v>
      </c>
    </row>
    <row r="748" spans="1:17" x14ac:dyDescent="0.25">
      <c r="A748">
        <v>10994</v>
      </c>
      <c r="B748" t="s">
        <v>697</v>
      </c>
      <c r="C748">
        <v>2</v>
      </c>
      <c r="D748" s="1">
        <v>35187</v>
      </c>
      <c r="E748" s="1">
        <v>35201</v>
      </c>
      <c r="F748" s="1">
        <v>35194</v>
      </c>
      <c r="G748">
        <v>3</v>
      </c>
      <c r="H748" s="8">
        <v>65.53</v>
      </c>
      <c r="I748" t="s">
        <v>698</v>
      </c>
      <c r="J748" t="s">
        <v>700</v>
      </c>
      <c r="K748" t="s">
        <v>701</v>
      </c>
      <c r="L748" t="s">
        <v>868</v>
      </c>
      <c r="M748" t="s">
        <v>702</v>
      </c>
      <c r="N748" t="s">
        <v>627</v>
      </c>
      <c r="O748" s="8">
        <f>SUMIF(order_details[OrderID],orders[[#This Row],[OrderID]],order_details[Total revenue])</f>
        <v>940.5</v>
      </c>
      <c r="P748" s="8">
        <f>SUMIF(order_details[OrderID],orders[[#This Row],[OrderID]],order_details[Gross Profit])</f>
        <v>148.5</v>
      </c>
      <c r="Q748" s="8">
        <f>orders[[#This Row],[Total Gross Profit]]-orders[[#This Row],[Freight]]</f>
        <v>82.97</v>
      </c>
    </row>
    <row r="749" spans="1:17" x14ac:dyDescent="0.25">
      <c r="A749">
        <v>10995</v>
      </c>
      <c r="B749" t="s">
        <v>512</v>
      </c>
      <c r="C749">
        <v>1</v>
      </c>
      <c r="D749" s="1">
        <v>35187</v>
      </c>
      <c r="E749" s="1">
        <v>35215</v>
      </c>
      <c r="F749" s="1">
        <v>35191</v>
      </c>
      <c r="G749">
        <v>3</v>
      </c>
      <c r="H749" s="8">
        <v>46</v>
      </c>
      <c r="I749" t="s">
        <v>513</v>
      </c>
      <c r="J749" t="s">
        <v>515</v>
      </c>
      <c r="K749" t="s">
        <v>55</v>
      </c>
      <c r="L749" t="s">
        <v>868</v>
      </c>
      <c r="M749" t="s">
        <v>516</v>
      </c>
      <c r="N749" t="s">
        <v>57</v>
      </c>
      <c r="O749" s="8">
        <f>SUMIF(order_details[OrderID],orders[[#This Row],[OrderID]],order_details[Total revenue])</f>
        <v>1196</v>
      </c>
      <c r="P749" s="8">
        <f>SUMIF(order_details[OrderID],orders[[#This Row],[OrderID]],order_details[Gross Profit])</f>
        <v>239.20000000000005</v>
      </c>
      <c r="Q749" s="8">
        <f>orders[[#This Row],[Total Gross Profit]]-orders[[#This Row],[Freight]]</f>
        <v>193.20000000000005</v>
      </c>
    </row>
    <row r="750" spans="1:17" x14ac:dyDescent="0.25">
      <c r="A750">
        <v>10996</v>
      </c>
      <c r="B750" t="s">
        <v>546</v>
      </c>
      <c r="C750">
        <v>4</v>
      </c>
      <c r="D750" s="1">
        <v>35187</v>
      </c>
      <c r="E750" s="1">
        <v>35215</v>
      </c>
      <c r="F750" s="1">
        <v>35195</v>
      </c>
      <c r="G750">
        <v>2</v>
      </c>
      <c r="H750" s="8">
        <v>1.1200000000000001</v>
      </c>
      <c r="I750" t="s">
        <v>547</v>
      </c>
      <c r="J750" t="s">
        <v>549</v>
      </c>
      <c r="K750" t="s">
        <v>550</v>
      </c>
      <c r="L750" t="s">
        <v>868</v>
      </c>
      <c r="M750" t="s">
        <v>551</v>
      </c>
      <c r="N750" t="s">
        <v>47</v>
      </c>
      <c r="O750" s="8">
        <f>SUMIF(order_details[OrderID],orders[[#This Row],[OrderID]],order_details[Total revenue])</f>
        <v>560</v>
      </c>
      <c r="P750" s="8">
        <f>SUMIF(order_details[OrderID],orders[[#This Row],[OrderID]],order_details[Gross Profit])</f>
        <v>167.99999999999997</v>
      </c>
      <c r="Q750" s="8">
        <f>orders[[#This Row],[Total Gross Profit]]-orders[[#This Row],[Freight]]</f>
        <v>166.87999999999997</v>
      </c>
    </row>
    <row r="751" spans="1:17" x14ac:dyDescent="0.25">
      <c r="A751">
        <v>10997</v>
      </c>
      <c r="B751" t="s">
        <v>415</v>
      </c>
      <c r="C751">
        <v>8</v>
      </c>
      <c r="D751" s="1">
        <v>35188</v>
      </c>
      <c r="E751" s="1">
        <v>35230</v>
      </c>
      <c r="F751" s="1">
        <v>35198</v>
      </c>
      <c r="G751">
        <v>2</v>
      </c>
      <c r="H751" s="8">
        <v>73.91</v>
      </c>
      <c r="I751" t="s">
        <v>416</v>
      </c>
      <c r="J751" t="s">
        <v>418</v>
      </c>
      <c r="K751" t="s">
        <v>419</v>
      </c>
      <c r="L751" t="s">
        <v>420</v>
      </c>
      <c r="M751" t="s">
        <v>421</v>
      </c>
      <c r="N751" t="s">
        <v>312</v>
      </c>
      <c r="O751" s="8">
        <f>SUMIF(order_details[OrderID],orders[[#This Row],[OrderID]],order_details[Total revenue])</f>
        <v>1885</v>
      </c>
      <c r="P751" s="8">
        <f>SUMIF(order_details[OrderID],orders[[#This Row],[OrderID]],order_details[Gross Profit])</f>
        <v>300.99999999999994</v>
      </c>
      <c r="Q751" s="8">
        <f>orders[[#This Row],[Total Gross Profit]]-orders[[#This Row],[Freight]]</f>
        <v>227.08999999999995</v>
      </c>
    </row>
    <row r="752" spans="1:17" x14ac:dyDescent="0.25">
      <c r="A752">
        <v>10998</v>
      </c>
      <c r="B752" t="s">
        <v>760</v>
      </c>
      <c r="C752">
        <v>8</v>
      </c>
      <c r="D752" s="1">
        <v>35188</v>
      </c>
      <c r="E752" s="1">
        <v>35202</v>
      </c>
      <c r="F752" s="1">
        <v>35202</v>
      </c>
      <c r="G752">
        <v>2</v>
      </c>
      <c r="H752" s="8">
        <v>20.309999999999999</v>
      </c>
      <c r="I752" t="s">
        <v>880</v>
      </c>
      <c r="J752" t="s">
        <v>763</v>
      </c>
      <c r="K752" t="s">
        <v>764</v>
      </c>
      <c r="L752" t="s">
        <v>868</v>
      </c>
      <c r="M752" t="s">
        <v>765</v>
      </c>
      <c r="N752" t="s">
        <v>766</v>
      </c>
      <c r="O752" s="8">
        <f>SUMIF(order_details[OrderID],orders[[#This Row],[OrderID]],order_details[Total revenue])</f>
        <v>686</v>
      </c>
      <c r="P752" s="8">
        <f>SUMIF(order_details[OrderID],orders[[#This Row],[OrderID]],order_details[Gross Profit])</f>
        <v>137.19999999999999</v>
      </c>
      <c r="Q752" s="8">
        <f>orders[[#This Row],[Total Gross Profit]]-orders[[#This Row],[Freight]]</f>
        <v>116.88999999999999</v>
      </c>
    </row>
    <row r="753" spans="1:17" x14ac:dyDescent="0.25">
      <c r="A753">
        <v>10999</v>
      </c>
      <c r="B753" t="s">
        <v>496</v>
      </c>
      <c r="C753">
        <v>6</v>
      </c>
      <c r="D753" s="1">
        <v>35188</v>
      </c>
      <c r="E753" s="1">
        <v>35216</v>
      </c>
      <c r="F753" s="1">
        <v>35195</v>
      </c>
      <c r="G753">
        <v>2</v>
      </c>
      <c r="H753" s="8">
        <v>96.35</v>
      </c>
      <c r="I753" t="s">
        <v>497</v>
      </c>
      <c r="J753" t="s">
        <v>499</v>
      </c>
      <c r="K753" t="s">
        <v>500</v>
      </c>
      <c r="L753" t="s">
        <v>868</v>
      </c>
      <c r="M753" t="s">
        <v>501</v>
      </c>
      <c r="N753" t="s">
        <v>47</v>
      </c>
      <c r="O753" s="8">
        <f>SUMIF(order_details[OrderID],orders[[#This Row],[OrderID]],order_details[Total revenue])</f>
        <v>1197.95</v>
      </c>
      <c r="P753" s="8">
        <f>SUMIF(order_details[OrderID],orders[[#This Row],[OrderID]],order_details[Gross Profit])</f>
        <v>189.54999999999993</v>
      </c>
      <c r="Q753" s="8">
        <f>orders[[#This Row],[Total Gross Profit]]-orders[[#This Row],[Freight]]</f>
        <v>93.199999999999932</v>
      </c>
    </row>
    <row r="754" spans="1:17" x14ac:dyDescent="0.25">
      <c r="A754">
        <v>11000</v>
      </c>
      <c r="B754" t="s">
        <v>559</v>
      </c>
      <c r="C754">
        <v>2</v>
      </c>
      <c r="D754" s="1">
        <v>35191</v>
      </c>
      <c r="E754" s="1">
        <v>35219</v>
      </c>
      <c r="F754" s="1">
        <v>35199</v>
      </c>
      <c r="G754">
        <v>3</v>
      </c>
      <c r="H754" s="8">
        <v>55.12</v>
      </c>
      <c r="I754" t="s">
        <v>560</v>
      </c>
      <c r="J754" t="s">
        <v>563</v>
      </c>
      <c r="K754" t="s">
        <v>564</v>
      </c>
      <c r="L754" t="s">
        <v>565</v>
      </c>
      <c r="M754" t="s">
        <v>566</v>
      </c>
      <c r="N754" t="s">
        <v>303</v>
      </c>
      <c r="O754" s="8">
        <f>SUMIF(order_details[OrderID],orders[[#This Row],[OrderID]],order_details[Total revenue])</f>
        <v>903.75</v>
      </c>
      <c r="P754" s="8">
        <f>SUMIF(order_details[OrderID],orders[[#This Row],[OrderID]],order_details[Gross Profit])</f>
        <v>43.74999999999995</v>
      </c>
      <c r="Q754" s="8">
        <f>orders[[#This Row],[Total Gross Profit]]-orders[[#This Row],[Freight]]</f>
        <v>-11.370000000000047</v>
      </c>
    </row>
    <row r="755" spans="1:17" x14ac:dyDescent="0.25">
      <c r="A755">
        <v>11001</v>
      </c>
      <c r="B755" t="s">
        <v>235</v>
      </c>
      <c r="C755">
        <v>2</v>
      </c>
      <c r="D755" s="1">
        <v>35191</v>
      </c>
      <c r="E755" s="1">
        <v>35219</v>
      </c>
      <c r="F755" s="1">
        <v>35199</v>
      </c>
      <c r="G755">
        <v>2</v>
      </c>
      <c r="H755" s="8">
        <v>197.3</v>
      </c>
      <c r="I755" t="s">
        <v>236</v>
      </c>
      <c r="J755" t="s">
        <v>238</v>
      </c>
      <c r="K755" t="s">
        <v>239</v>
      </c>
      <c r="L755" t="s">
        <v>868</v>
      </c>
      <c r="M755" t="s">
        <v>240</v>
      </c>
      <c r="N755" t="s">
        <v>82</v>
      </c>
      <c r="O755" s="8">
        <f>SUMIF(order_details[OrderID],orders[[#This Row],[OrderID]],order_details[Total revenue])</f>
        <v>2769</v>
      </c>
      <c r="P755" s="8">
        <f>SUMIF(order_details[OrderID],orders[[#This Row],[OrderID]],order_details[Gross Profit])</f>
        <v>1016.8</v>
      </c>
      <c r="Q755" s="8">
        <f>orders[[#This Row],[Total Gross Profit]]-orders[[#This Row],[Freight]]</f>
        <v>819.5</v>
      </c>
    </row>
    <row r="756" spans="1:17" x14ac:dyDescent="0.25">
      <c r="A756">
        <v>11002</v>
      </c>
      <c r="B756" t="s">
        <v>606</v>
      </c>
      <c r="C756">
        <v>4</v>
      </c>
      <c r="D756" s="1">
        <v>35191</v>
      </c>
      <c r="E756" s="1">
        <v>35219</v>
      </c>
      <c r="F756" s="1">
        <v>35201</v>
      </c>
      <c r="G756">
        <v>1</v>
      </c>
      <c r="H756" s="8">
        <v>141.16</v>
      </c>
      <c r="I756" t="s">
        <v>607</v>
      </c>
      <c r="J756" t="s">
        <v>609</v>
      </c>
      <c r="K756" t="s">
        <v>610</v>
      </c>
      <c r="L756" t="s">
        <v>611</v>
      </c>
      <c r="M756" t="s">
        <v>612</v>
      </c>
      <c r="N756" t="s">
        <v>303</v>
      </c>
      <c r="O756" s="8">
        <f>SUMIF(order_details[OrderID],orders[[#This Row],[OrderID]],order_details[Total revenue])</f>
        <v>1811.1</v>
      </c>
      <c r="P756" s="8">
        <f>SUMIF(order_details[OrderID],orders[[#This Row],[OrderID]],order_details[Gross Profit])</f>
        <v>323.10000000000002</v>
      </c>
      <c r="Q756" s="8">
        <f>orders[[#This Row],[Total Gross Profit]]-orders[[#This Row],[Freight]]</f>
        <v>181.94000000000003</v>
      </c>
    </row>
    <row r="757" spans="1:17" x14ac:dyDescent="0.25">
      <c r="A757">
        <v>11003</v>
      </c>
      <c r="B757" t="s">
        <v>660</v>
      </c>
      <c r="C757">
        <v>3</v>
      </c>
      <c r="D757" s="1">
        <v>35191</v>
      </c>
      <c r="E757" s="1">
        <v>35219</v>
      </c>
      <c r="F757" s="1">
        <v>35193</v>
      </c>
      <c r="G757">
        <v>3</v>
      </c>
      <c r="H757" s="8">
        <v>14.91</v>
      </c>
      <c r="I757" t="s">
        <v>661</v>
      </c>
      <c r="J757" t="s">
        <v>663</v>
      </c>
      <c r="K757" t="s">
        <v>664</v>
      </c>
      <c r="L757" t="s">
        <v>665</v>
      </c>
      <c r="M757" t="s">
        <v>666</v>
      </c>
      <c r="N757" t="s">
        <v>303</v>
      </c>
      <c r="O757" s="8">
        <f>SUMIF(order_details[OrderID],orders[[#This Row],[OrderID]],order_details[Total revenue])</f>
        <v>326</v>
      </c>
      <c r="P757" s="8">
        <f>SUMIF(order_details[OrderID],orders[[#This Row],[OrderID]],order_details[Gross Profit])</f>
        <v>65.399999999999991</v>
      </c>
      <c r="Q757" s="8">
        <f>orders[[#This Row],[Total Gross Profit]]-orders[[#This Row],[Freight]]</f>
        <v>50.489999999999995</v>
      </c>
    </row>
    <row r="758" spans="1:17" x14ac:dyDescent="0.25">
      <c r="A758">
        <v>11004</v>
      </c>
      <c r="B758" t="s">
        <v>449</v>
      </c>
      <c r="C758">
        <v>3</v>
      </c>
      <c r="D758" s="1">
        <v>35192</v>
      </c>
      <c r="E758" s="1">
        <v>35220</v>
      </c>
      <c r="F758" s="1">
        <v>35205</v>
      </c>
      <c r="G758">
        <v>1</v>
      </c>
      <c r="H758" s="8">
        <v>44.84</v>
      </c>
      <c r="I758" t="s">
        <v>450</v>
      </c>
      <c r="J758" t="s">
        <v>452</v>
      </c>
      <c r="K758" t="s">
        <v>453</v>
      </c>
      <c r="L758" t="s">
        <v>868</v>
      </c>
      <c r="M758" t="s">
        <v>454</v>
      </c>
      <c r="N758" t="s">
        <v>455</v>
      </c>
      <c r="O758" s="8">
        <f>SUMIF(order_details[OrderID],orders[[#This Row],[OrderID]],order_details[Total revenue])</f>
        <v>295.38</v>
      </c>
      <c r="P758" s="8">
        <f>SUMIF(order_details[OrderID],orders[[#This Row],[OrderID]],order_details[Gross Profit])</f>
        <v>59.580000000000013</v>
      </c>
      <c r="Q758" s="8">
        <f>orders[[#This Row],[Total Gross Profit]]-orders[[#This Row],[Freight]]</f>
        <v>14.740000000000009</v>
      </c>
    </row>
    <row r="759" spans="1:17" x14ac:dyDescent="0.25">
      <c r="A759">
        <v>11005</v>
      </c>
      <c r="B759" t="s">
        <v>752</v>
      </c>
      <c r="C759">
        <v>2</v>
      </c>
      <c r="D759" s="1">
        <v>35192</v>
      </c>
      <c r="E759" s="1">
        <v>35220</v>
      </c>
      <c r="F759" s="1">
        <v>35195</v>
      </c>
      <c r="G759">
        <v>1</v>
      </c>
      <c r="H759" s="8">
        <v>0.75</v>
      </c>
      <c r="I759" t="s">
        <v>753</v>
      </c>
      <c r="J759" t="s">
        <v>756</v>
      </c>
      <c r="K759" t="s">
        <v>757</v>
      </c>
      <c r="L759" t="s">
        <v>868</v>
      </c>
      <c r="M759" t="s">
        <v>758</v>
      </c>
      <c r="N759" t="s">
        <v>735</v>
      </c>
      <c r="O759" s="8">
        <f>SUMIF(order_details[OrderID],orders[[#This Row],[OrderID]],order_details[Total revenue])</f>
        <v>586</v>
      </c>
      <c r="P759" s="8">
        <f>SUMIF(order_details[OrderID],orders[[#This Row],[OrderID]],order_details[Gross Profit])</f>
        <v>117.2</v>
      </c>
      <c r="Q759" s="8">
        <f>orders[[#This Row],[Total Gross Profit]]-orders[[#This Row],[Freight]]</f>
        <v>116.45</v>
      </c>
    </row>
    <row r="760" spans="1:17" x14ac:dyDescent="0.25">
      <c r="A760">
        <v>11006</v>
      </c>
      <c r="B760" t="s">
        <v>296</v>
      </c>
      <c r="C760">
        <v>3</v>
      </c>
      <c r="D760" s="1">
        <v>35192</v>
      </c>
      <c r="E760" s="1">
        <v>35220</v>
      </c>
      <c r="F760" s="1">
        <v>35200</v>
      </c>
      <c r="G760">
        <v>2</v>
      </c>
      <c r="H760" s="8">
        <v>25.19</v>
      </c>
      <c r="I760" t="s">
        <v>297</v>
      </c>
      <c r="J760" t="s">
        <v>299</v>
      </c>
      <c r="K760" t="s">
        <v>300</v>
      </c>
      <c r="L760" t="s">
        <v>301</v>
      </c>
      <c r="M760" t="s">
        <v>302</v>
      </c>
      <c r="N760" t="s">
        <v>303</v>
      </c>
      <c r="O760" s="8">
        <f>SUMIF(order_details[OrderID],orders[[#This Row],[OrderID]],order_details[Total revenue])</f>
        <v>329.685</v>
      </c>
      <c r="P760" s="8">
        <f>SUMIF(order_details[OrderID],orders[[#This Row],[OrderID]],order_details[Gross Profit])</f>
        <v>16.484999999999999</v>
      </c>
      <c r="Q760" s="8">
        <f>orders[[#This Row],[Total Gross Profit]]-orders[[#This Row],[Freight]]</f>
        <v>-8.7050000000000018</v>
      </c>
    </row>
    <row r="761" spans="1:17" x14ac:dyDescent="0.25">
      <c r="A761">
        <v>11007</v>
      </c>
      <c r="B761" t="s">
        <v>527</v>
      </c>
      <c r="C761">
        <v>8</v>
      </c>
      <c r="D761" s="1">
        <v>35193</v>
      </c>
      <c r="E761" s="1">
        <v>35221</v>
      </c>
      <c r="F761" s="1">
        <v>35198</v>
      </c>
      <c r="G761">
        <v>2</v>
      </c>
      <c r="H761" s="8">
        <v>202.24</v>
      </c>
      <c r="I761" t="s">
        <v>528</v>
      </c>
      <c r="J761" t="s">
        <v>530</v>
      </c>
      <c r="K761" t="s">
        <v>269</v>
      </c>
      <c r="L761" t="s">
        <v>868</v>
      </c>
      <c r="M761" t="s">
        <v>531</v>
      </c>
      <c r="N761" t="s">
        <v>271</v>
      </c>
      <c r="O761" s="8">
        <f>SUMIF(order_details[OrderID],orders[[#This Row],[OrderID]],order_details[Total revenue])</f>
        <v>2633.9</v>
      </c>
      <c r="P761" s="8">
        <f>SUMIF(order_details[OrderID],orders[[#This Row],[OrderID]],order_details[Gross Profit])</f>
        <v>738.69999999999993</v>
      </c>
      <c r="Q761" s="8">
        <f>orders[[#This Row],[Total Gross Profit]]-orders[[#This Row],[Freight]]</f>
        <v>536.45999999999992</v>
      </c>
    </row>
    <row r="762" spans="1:17" x14ac:dyDescent="0.25">
      <c r="A762">
        <v>11008</v>
      </c>
      <c r="B762" t="s">
        <v>202</v>
      </c>
      <c r="C762">
        <v>7</v>
      </c>
      <c r="D762" s="1">
        <v>35193</v>
      </c>
      <c r="E762" s="1">
        <v>35221</v>
      </c>
      <c r="F762" s="1">
        <v>35198</v>
      </c>
      <c r="G762">
        <v>3</v>
      </c>
      <c r="H762" s="8">
        <v>79.459999999999994</v>
      </c>
      <c r="I762" t="s">
        <v>203</v>
      </c>
      <c r="J762" t="s">
        <v>206</v>
      </c>
      <c r="K762" t="s">
        <v>207</v>
      </c>
      <c r="L762" t="s">
        <v>868</v>
      </c>
      <c r="M762" t="s">
        <v>208</v>
      </c>
      <c r="N762" t="s">
        <v>209</v>
      </c>
      <c r="O762" s="8">
        <f>SUMIF(order_details[OrderID],orders[[#This Row],[OrderID]],order_details[Total revenue])</f>
        <v>4680.8999999999996</v>
      </c>
      <c r="P762" s="8">
        <f>SUMIF(order_details[OrderID],orders[[#This Row],[OrderID]],order_details[Gross Profit])</f>
        <v>889.69999999999982</v>
      </c>
      <c r="Q762" s="8">
        <f>orders[[#This Row],[Total Gross Profit]]-orders[[#This Row],[Freight]]</f>
        <v>810.23999999999978</v>
      </c>
    </row>
    <row r="763" spans="1:17" x14ac:dyDescent="0.25">
      <c r="A763">
        <v>11009</v>
      </c>
      <c r="B763" t="s">
        <v>282</v>
      </c>
      <c r="C763">
        <v>2</v>
      </c>
      <c r="D763" s="1">
        <v>35193</v>
      </c>
      <c r="E763" s="1">
        <v>35221</v>
      </c>
      <c r="F763" s="1">
        <v>35195</v>
      </c>
      <c r="G763">
        <v>1</v>
      </c>
      <c r="H763" s="8">
        <v>59.11</v>
      </c>
      <c r="I763" t="s">
        <v>283</v>
      </c>
      <c r="J763" t="s">
        <v>285</v>
      </c>
      <c r="K763" t="s">
        <v>286</v>
      </c>
      <c r="L763" t="s">
        <v>868</v>
      </c>
      <c r="M763" t="s">
        <v>287</v>
      </c>
      <c r="N763" t="s">
        <v>109</v>
      </c>
      <c r="O763" s="8">
        <f>SUMIF(order_details[OrderID],orders[[#This Row],[OrderID]],order_details[Total revenue])</f>
        <v>616.5</v>
      </c>
      <c r="P763" s="8">
        <f>SUMIF(order_details[OrderID],orders[[#This Row],[OrderID]],order_details[Gross Profit])</f>
        <v>54.900000000000013</v>
      </c>
      <c r="Q763" s="8">
        <f>orders[[#This Row],[Total Gross Profit]]-orders[[#This Row],[Freight]]</f>
        <v>-4.2099999999999866</v>
      </c>
    </row>
    <row r="764" spans="1:17" x14ac:dyDescent="0.25">
      <c r="A764">
        <v>11010</v>
      </c>
      <c r="B764" t="s">
        <v>569</v>
      </c>
      <c r="C764">
        <v>2</v>
      </c>
      <c r="D764" s="1">
        <v>35194</v>
      </c>
      <c r="E764" s="1">
        <v>35222</v>
      </c>
      <c r="F764" s="1">
        <v>35206</v>
      </c>
      <c r="G764">
        <v>2</v>
      </c>
      <c r="H764" s="8">
        <v>28.71</v>
      </c>
      <c r="I764" t="s">
        <v>570</v>
      </c>
      <c r="J764" t="s">
        <v>572</v>
      </c>
      <c r="K764" t="s">
        <v>573</v>
      </c>
      <c r="L764" t="s">
        <v>868</v>
      </c>
      <c r="M764" t="s">
        <v>574</v>
      </c>
      <c r="N764" t="s">
        <v>262</v>
      </c>
      <c r="O764" s="8">
        <f>SUMIF(order_details[OrderID],orders[[#This Row],[OrderID]],order_details[Total revenue])</f>
        <v>645</v>
      </c>
      <c r="P764" s="8">
        <f>SUMIF(order_details[OrderID],orders[[#This Row],[OrderID]],order_details[Gross Profit])</f>
        <v>225</v>
      </c>
      <c r="Q764" s="8">
        <f>orders[[#This Row],[Total Gross Profit]]-orders[[#This Row],[Freight]]</f>
        <v>196.29</v>
      </c>
    </row>
    <row r="765" spans="1:17" x14ac:dyDescent="0.25">
      <c r="A765">
        <v>11011</v>
      </c>
      <c r="B765" t="s">
        <v>39</v>
      </c>
      <c r="C765">
        <v>3</v>
      </c>
      <c r="D765" s="1">
        <v>35194</v>
      </c>
      <c r="E765" s="1">
        <v>35222</v>
      </c>
      <c r="F765" s="1">
        <v>35198</v>
      </c>
      <c r="G765">
        <v>1</v>
      </c>
      <c r="H765" s="8">
        <v>1.21</v>
      </c>
      <c r="I765" t="s">
        <v>882</v>
      </c>
      <c r="J765" t="s">
        <v>43</v>
      </c>
      <c r="K765" t="s">
        <v>44</v>
      </c>
      <c r="L765" t="s">
        <v>868</v>
      </c>
      <c r="M765" t="s">
        <v>46</v>
      </c>
      <c r="N765" t="s">
        <v>47</v>
      </c>
      <c r="O765" s="8">
        <f>SUMIF(order_details[OrderID],orders[[#This Row],[OrderID]],order_details[Total revenue])</f>
        <v>933.5</v>
      </c>
      <c r="P765" s="8">
        <f>SUMIF(order_details[OrderID],orders[[#This Row],[OrderID]],order_details[Gross Profit])</f>
        <v>165.49999999999997</v>
      </c>
      <c r="Q765" s="8">
        <f>orders[[#This Row],[Total Gross Profit]]-orders[[#This Row],[Freight]]</f>
        <v>164.28999999999996</v>
      </c>
    </row>
    <row r="766" spans="1:17" x14ac:dyDescent="0.25">
      <c r="A766">
        <v>11012</v>
      </c>
      <c r="B766" t="s">
        <v>242</v>
      </c>
      <c r="C766">
        <v>1</v>
      </c>
      <c r="D766" s="1">
        <v>35194</v>
      </c>
      <c r="E766" s="1">
        <v>35208</v>
      </c>
      <c r="F766" s="1">
        <v>35202</v>
      </c>
      <c r="G766">
        <v>3</v>
      </c>
      <c r="H766" s="8">
        <v>242.95</v>
      </c>
      <c r="I766" t="s">
        <v>243</v>
      </c>
      <c r="J766" t="s">
        <v>245</v>
      </c>
      <c r="K766" t="s">
        <v>246</v>
      </c>
      <c r="L766" t="s">
        <v>868</v>
      </c>
      <c r="M766" t="s">
        <v>247</v>
      </c>
      <c r="N766" t="s">
        <v>47</v>
      </c>
      <c r="O766" s="8">
        <f>SUMIF(order_details[OrderID],orders[[#This Row],[OrderID]],order_details[Total revenue])</f>
        <v>2825.3</v>
      </c>
      <c r="P766" s="8">
        <f>SUMIF(order_details[OrderID],orders[[#This Row],[OrderID]],order_details[Gross Profit])</f>
        <v>449.09999999999991</v>
      </c>
      <c r="Q766" s="8">
        <f>orders[[#This Row],[Total Gross Profit]]-orders[[#This Row],[Freight]]</f>
        <v>206.14999999999992</v>
      </c>
    </row>
    <row r="767" spans="1:17" x14ac:dyDescent="0.25">
      <c r="A767">
        <v>11013</v>
      </c>
      <c r="B767" t="s">
        <v>590</v>
      </c>
      <c r="C767">
        <v>2</v>
      </c>
      <c r="D767" s="1">
        <v>35194</v>
      </c>
      <c r="E767" s="1">
        <v>35222</v>
      </c>
      <c r="F767" s="1">
        <v>35195</v>
      </c>
      <c r="G767">
        <v>1</v>
      </c>
      <c r="H767" s="8">
        <v>32.99</v>
      </c>
      <c r="I767" t="s">
        <v>591</v>
      </c>
      <c r="J767" t="s">
        <v>593</v>
      </c>
      <c r="K767" t="s">
        <v>107</v>
      </c>
      <c r="L767" t="s">
        <v>868</v>
      </c>
      <c r="M767" t="s">
        <v>594</v>
      </c>
      <c r="N767" t="s">
        <v>109</v>
      </c>
      <c r="O767" s="8">
        <f>SUMIF(order_details[OrderID],orders[[#This Row],[OrderID]],order_details[Total revenue])</f>
        <v>361</v>
      </c>
      <c r="P767" s="8">
        <f>SUMIF(order_details[OrderID],orders[[#This Row],[OrderID]],order_details[Gross Profit])</f>
        <v>81.800000000000011</v>
      </c>
      <c r="Q767" s="8">
        <f>orders[[#This Row],[Total Gross Profit]]-orders[[#This Row],[Freight]]</f>
        <v>48.810000000000009</v>
      </c>
    </row>
    <row r="768" spans="1:17" x14ac:dyDescent="0.25">
      <c r="A768">
        <v>11014</v>
      </c>
      <c r="B768" t="s">
        <v>424</v>
      </c>
      <c r="C768">
        <v>2</v>
      </c>
      <c r="D768" s="1">
        <v>35195</v>
      </c>
      <c r="E768" s="1">
        <v>35223</v>
      </c>
      <c r="F768" s="1">
        <v>35200</v>
      </c>
      <c r="G768">
        <v>3</v>
      </c>
      <c r="H768" s="8">
        <v>23.6</v>
      </c>
      <c r="I768" t="s">
        <v>425</v>
      </c>
      <c r="J768" t="s">
        <v>427</v>
      </c>
      <c r="K768" t="s">
        <v>428</v>
      </c>
      <c r="L768" t="s">
        <v>429</v>
      </c>
      <c r="M768" t="s">
        <v>430</v>
      </c>
      <c r="N768" t="s">
        <v>312</v>
      </c>
      <c r="O768" s="8">
        <f>SUMIF(order_details[OrderID],orders[[#This Row],[OrderID]],order_details[Total revenue])</f>
        <v>243.18</v>
      </c>
      <c r="P768" s="8">
        <f>SUMIF(order_details[OrderID],orders[[#This Row],[OrderID]],order_details[Gross Profit])</f>
        <v>27.580000000000009</v>
      </c>
      <c r="Q768" s="8">
        <f>orders[[#This Row],[Total Gross Profit]]-orders[[#This Row],[Freight]]</f>
        <v>3.9800000000000075</v>
      </c>
    </row>
    <row r="769" spans="1:17" x14ac:dyDescent="0.25">
      <c r="A769">
        <v>11015</v>
      </c>
      <c r="B769" t="s">
        <v>597</v>
      </c>
      <c r="C769">
        <v>2</v>
      </c>
      <c r="D769" s="1">
        <v>35195</v>
      </c>
      <c r="E769" s="1">
        <v>35209</v>
      </c>
      <c r="F769" s="1">
        <v>35205</v>
      </c>
      <c r="G769">
        <v>2</v>
      </c>
      <c r="H769" s="8">
        <v>4.62</v>
      </c>
      <c r="I769" t="s">
        <v>598</v>
      </c>
      <c r="J769" t="s">
        <v>600</v>
      </c>
      <c r="K769" t="s">
        <v>601</v>
      </c>
      <c r="L769" t="s">
        <v>868</v>
      </c>
      <c r="M769" t="s">
        <v>602</v>
      </c>
      <c r="N769" t="s">
        <v>603</v>
      </c>
      <c r="O769" s="8">
        <f>SUMIF(order_details[OrderID],orders[[#This Row],[OrderID]],order_details[Total revenue])</f>
        <v>622.35</v>
      </c>
      <c r="P769" s="8">
        <f>SUMIF(order_details[OrderID],orders[[#This Row],[OrderID]],order_details[Gross Profit])</f>
        <v>124.65000000000002</v>
      </c>
      <c r="Q769" s="8">
        <f>orders[[#This Row],[Total Gross Profit]]-orders[[#This Row],[Freight]]</f>
        <v>120.03000000000002</v>
      </c>
    </row>
    <row r="770" spans="1:17" x14ac:dyDescent="0.25">
      <c r="A770">
        <v>11016</v>
      </c>
      <c r="B770" t="s">
        <v>66</v>
      </c>
      <c r="C770">
        <v>9</v>
      </c>
      <c r="D770" s="1">
        <v>35195</v>
      </c>
      <c r="E770" s="1">
        <v>35223</v>
      </c>
      <c r="F770" s="1">
        <v>35198</v>
      </c>
      <c r="G770">
        <v>2</v>
      </c>
      <c r="H770" s="8">
        <v>33.799999999999997</v>
      </c>
      <c r="I770" t="s">
        <v>67</v>
      </c>
      <c r="J770" t="s">
        <v>874</v>
      </c>
      <c r="K770" t="s">
        <v>875</v>
      </c>
      <c r="L770" t="s">
        <v>876</v>
      </c>
      <c r="M770" t="s">
        <v>877</v>
      </c>
      <c r="N770" t="s">
        <v>72</v>
      </c>
      <c r="O770" s="8">
        <f>SUMIF(order_details[OrderID],orders[[#This Row],[OrderID]],order_details[Total revenue])</f>
        <v>491.5</v>
      </c>
      <c r="P770" s="8">
        <f>SUMIF(order_details[OrderID],orders[[#This Row],[OrderID]],order_details[Gross Profit])</f>
        <v>128.30000000000001</v>
      </c>
      <c r="Q770" s="8">
        <f>orders[[#This Row],[Total Gross Profit]]-orders[[#This Row],[Freight]]</f>
        <v>94.500000000000014</v>
      </c>
    </row>
    <row r="771" spans="1:17" x14ac:dyDescent="0.25">
      <c r="A771">
        <v>11017</v>
      </c>
      <c r="B771" t="s">
        <v>202</v>
      </c>
      <c r="C771">
        <v>9</v>
      </c>
      <c r="D771" s="1">
        <v>35198</v>
      </c>
      <c r="E771" s="1">
        <v>35226</v>
      </c>
      <c r="F771" s="1">
        <v>35205</v>
      </c>
      <c r="G771">
        <v>2</v>
      </c>
      <c r="H771" s="8">
        <v>754.26</v>
      </c>
      <c r="I771" t="s">
        <v>203</v>
      </c>
      <c r="J771" t="s">
        <v>206</v>
      </c>
      <c r="K771" t="s">
        <v>207</v>
      </c>
      <c r="L771" t="s">
        <v>868</v>
      </c>
      <c r="M771" t="s">
        <v>208</v>
      </c>
      <c r="N771" t="s">
        <v>209</v>
      </c>
      <c r="O771" s="8">
        <f>SUMIF(order_details[OrderID],orders[[#This Row],[OrderID]],order_details[Total revenue])</f>
        <v>6750</v>
      </c>
      <c r="P771" s="8">
        <f>SUMIF(order_details[OrderID],orders[[#This Row],[OrderID]],order_details[Gross Profit])</f>
        <v>1422</v>
      </c>
      <c r="Q771" s="8">
        <f>orders[[#This Row],[Total Gross Profit]]-orders[[#This Row],[Freight]]</f>
        <v>667.74</v>
      </c>
    </row>
    <row r="772" spans="1:17" x14ac:dyDescent="0.25">
      <c r="A772">
        <v>11018</v>
      </c>
      <c r="B772" t="s">
        <v>433</v>
      </c>
      <c r="C772">
        <v>4</v>
      </c>
      <c r="D772" s="1">
        <v>35198</v>
      </c>
      <c r="E772" s="1">
        <v>35226</v>
      </c>
      <c r="F772" s="1">
        <v>35201</v>
      </c>
      <c r="G772">
        <v>2</v>
      </c>
      <c r="H772" s="8">
        <v>11.65</v>
      </c>
      <c r="I772" t="s">
        <v>434</v>
      </c>
      <c r="J772" t="s">
        <v>436</v>
      </c>
      <c r="K772" t="s">
        <v>437</v>
      </c>
      <c r="L772" t="s">
        <v>301</v>
      </c>
      <c r="M772" t="s">
        <v>438</v>
      </c>
      <c r="N772" t="s">
        <v>303</v>
      </c>
      <c r="O772" s="8">
        <f>SUMIF(order_details[OrderID],orders[[#This Row],[OrderID]],order_details[Total revenue])</f>
        <v>1575</v>
      </c>
      <c r="P772" s="8">
        <f>SUMIF(order_details[OrderID],orders[[#This Row],[OrderID]],order_details[Gross Profit])</f>
        <v>315</v>
      </c>
      <c r="Q772" s="8">
        <f>orders[[#This Row],[Total Gross Profit]]-orders[[#This Row],[Freight]]</f>
        <v>303.35000000000002</v>
      </c>
    </row>
    <row r="773" spans="1:17" x14ac:dyDescent="0.25">
      <c r="A773">
        <v>11019</v>
      </c>
      <c r="B773" t="s">
        <v>553</v>
      </c>
      <c r="C773">
        <v>6</v>
      </c>
      <c r="D773" s="1">
        <v>35198</v>
      </c>
      <c r="E773" s="1">
        <v>35226</v>
      </c>
      <c r="F773" s="1">
        <v>35201</v>
      </c>
      <c r="G773">
        <v>3</v>
      </c>
      <c r="H773" s="8">
        <v>3.17</v>
      </c>
      <c r="I773" t="s">
        <v>554</v>
      </c>
      <c r="J773" t="s">
        <v>556</v>
      </c>
      <c r="K773" t="s">
        <v>142</v>
      </c>
      <c r="L773" t="s">
        <v>868</v>
      </c>
      <c r="M773" t="s">
        <v>143</v>
      </c>
      <c r="N773" t="s">
        <v>144</v>
      </c>
      <c r="O773" s="8">
        <f>SUMIF(order_details[OrderID],orders[[#This Row],[OrderID]],order_details[Total revenue])</f>
        <v>76</v>
      </c>
      <c r="P773" s="8">
        <f>SUMIF(order_details[OrderID],orders[[#This Row],[OrderID]],order_details[Gross Profit])</f>
        <v>15.200000000000001</v>
      </c>
      <c r="Q773" s="8">
        <f>orders[[#This Row],[Total Gross Profit]]-orders[[#This Row],[Freight]]</f>
        <v>12.030000000000001</v>
      </c>
    </row>
    <row r="774" spans="1:17" x14ac:dyDescent="0.25">
      <c r="A774">
        <v>11020</v>
      </c>
      <c r="B774" t="s">
        <v>496</v>
      </c>
      <c r="C774">
        <v>2</v>
      </c>
      <c r="D774" s="1">
        <v>35199</v>
      </c>
      <c r="E774" s="1">
        <v>35227</v>
      </c>
      <c r="F774" s="1">
        <v>35201</v>
      </c>
      <c r="G774">
        <v>2</v>
      </c>
      <c r="H774" s="8">
        <v>43.3</v>
      </c>
      <c r="I774" t="s">
        <v>497</v>
      </c>
      <c r="J774" t="s">
        <v>499</v>
      </c>
      <c r="K774" t="s">
        <v>500</v>
      </c>
      <c r="L774" t="s">
        <v>868</v>
      </c>
      <c r="M774" t="s">
        <v>501</v>
      </c>
      <c r="N774" t="s">
        <v>47</v>
      </c>
      <c r="O774" s="8">
        <f>SUMIF(order_details[OrderID],orders[[#This Row],[OrderID]],order_details[Total revenue])</f>
        <v>632.4</v>
      </c>
      <c r="P774" s="8">
        <f>SUMIF(order_details[OrderID],orders[[#This Row],[OrderID]],order_details[Gross Profit])</f>
        <v>37.199999999999932</v>
      </c>
      <c r="Q774" s="8">
        <f>orders[[#This Row],[Total Gross Profit]]-orders[[#This Row],[Freight]]</f>
        <v>-6.1000000000000654</v>
      </c>
    </row>
    <row r="775" spans="1:17" x14ac:dyDescent="0.25">
      <c r="A775">
        <v>11021</v>
      </c>
      <c r="B775" t="s">
        <v>546</v>
      </c>
      <c r="C775">
        <v>3</v>
      </c>
      <c r="D775" s="1">
        <v>35199</v>
      </c>
      <c r="E775" s="1">
        <v>35227</v>
      </c>
      <c r="F775" s="1">
        <v>35206</v>
      </c>
      <c r="G775">
        <v>1</v>
      </c>
      <c r="H775" s="8">
        <v>297.18</v>
      </c>
      <c r="I775" t="s">
        <v>547</v>
      </c>
      <c r="J775" t="s">
        <v>549</v>
      </c>
      <c r="K775" t="s">
        <v>550</v>
      </c>
      <c r="L775" t="s">
        <v>868</v>
      </c>
      <c r="M775" t="s">
        <v>551</v>
      </c>
      <c r="N775" t="s">
        <v>47</v>
      </c>
      <c r="O775" s="8">
        <f>SUMIF(order_details[OrderID],orders[[#This Row],[OrderID]],order_details[Total revenue])</f>
        <v>6306.24</v>
      </c>
      <c r="P775" s="8">
        <f>SUMIF(order_details[OrderID],orders[[#This Row],[OrderID]],order_details[Gross Profit])</f>
        <v>759.74000000000012</v>
      </c>
      <c r="Q775" s="8">
        <f>orders[[#This Row],[Total Gross Profit]]-orders[[#This Row],[Freight]]</f>
        <v>462.56000000000012</v>
      </c>
    </row>
    <row r="776" spans="1:17" x14ac:dyDescent="0.25">
      <c r="A776">
        <v>11022</v>
      </c>
      <c r="B776" t="s">
        <v>315</v>
      </c>
      <c r="C776">
        <v>9</v>
      </c>
      <c r="D776" s="1">
        <v>35199</v>
      </c>
      <c r="E776" s="1">
        <v>35227</v>
      </c>
      <c r="F776" s="1">
        <v>35219</v>
      </c>
      <c r="G776">
        <v>2</v>
      </c>
      <c r="H776" s="8">
        <v>6.27</v>
      </c>
      <c r="I776" t="s">
        <v>316</v>
      </c>
      <c r="J776" t="s">
        <v>318</v>
      </c>
      <c r="K776" t="s">
        <v>319</v>
      </c>
      <c r="L776" t="s">
        <v>320</v>
      </c>
      <c r="M776" t="s">
        <v>321</v>
      </c>
      <c r="N776" t="s">
        <v>170</v>
      </c>
      <c r="O776" s="8">
        <f>SUMIF(order_details[OrderID],orders[[#This Row],[OrderID]],order_details[Total revenue])</f>
        <v>1402</v>
      </c>
      <c r="P776" s="8">
        <f>SUMIF(order_details[OrderID],orders[[#This Row],[OrderID]],order_details[Gross Profit])</f>
        <v>282.49999999999994</v>
      </c>
      <c r="Q776" s="8">
        <f>orders[[#This Row],[Total Gross Profit]]-orders[[#This Row],[Freight]]</f>
        <v>276.22999999999996</v>
      </c>
    </row>
    <row r="777" spans="1:17" x14ac:dyDescent="0.25">
      <c r="A777">
        <v>11023</v>
      </c>
      <c r="B777" t="s">
        <v>131</v>
      </c>
      <c r="C777">
        <v>1</v>
      </c>
      <c r="D777" s="1">
        <v>35199</v>
      </c>
      <c r="E777" s="1">
        <v>35213</v>
      </c>
      <c r="F777" s="1">
        <v>35209</v>
      </c>
      <c r="G777">
        <v>2</v>
      </c>
      <c r="H777" s="8">
        <v>123.83</v>
      </c>
      <c r="I777" t="s">
        <v>132</v>
      </c>
      <c r="J777" t="s">
        <v>134</v>
      </c>
      <c r="K777" t="s">
        <v>70</v>
      </c>
      <c r="L777" t="s">
        <v>868</v>
      </c>
      <c r="M777" t="s">
        <v>135</v>
      </c>
      <c r="N777" t="s">
        <v>72</v>
      </c>
      <c r="O777" s="8">
        <f>SUMIF(order_details[OrderID],orders[[#This Row],[OrderID]],order_details[Total revenue])</f>
        <v>1500</v>
      </c>
      <c r="P777" s="8">
        <f>SUMIF(order_details[OrderID],orders[[#This Row],[OrderID]],order_details[Gross Profit])</f>
        <v>319.2000000000001</v>
      </c>
      <c r="Q777" s="8">
        <f>orders[[#This Row],[Total Gross Profit]]-orders[[#This Row],[Freight]]</f>
        <v>195.37000000000012</v>
      </c>
    </row>
    <row r="778" spans="1:17" x14ac:dyDescent="0.25">
      <c r="A778">
        <v>11024</v>
      </c>
      <c r="B778" t="s">
        <v>195</v>
      </c>
      <c r="C778">
        <v>4</v>
      </c>
      <c r="D778" s="1">
        <v>35200</v>
      </c>
      <c r="E778" s="1">
        <v>35228</v>
      </c>
      <c r="F778" s="1">
        <v>35205</v>
      </c>
      <c r="G778">
        <v>1</v>
      </c>
      <c r="H778" s="8">
        <v>74.36</v>
      </c>
      <c r="I778" t="s">
        <v>196</v>
      </c>
      <c r="J778" t="s">
        <v>198</v>
      </c>
      <c r="K778" t="s">
        <v>70</v>
      </c>
      <c r="L778" t="s">
        <v>868</v>
      </c>
      <c r="M778" t="s">
        <v>199</v>
      </c>
      <c r="N778" t="s">
        <v>72</v>
      </c>
      <c r="O778" s="8">
        <f>SUMIF(order_details[OrderID],orders[[#This Row],[OrderID]],order_details[Total revenue])</f>
        <v>1966.81</v>
      </c>
      <c r="P778" s="8">
        <f>SUMIF(order_details[OrderID],orders[[#This Row],[OrderID]],order_details[Gross Profit])</f>
        <v>542.21</v>
      </c>
      <c r="Q778" s="8">
        <f>orders[[#This Row],[Total Gross Profit]]-orders[[#This Row],[Freight]]</f>
        <v>467.85</v>
      </c>
    </row>
    <row r="779" spans="1:17" x14ac:dyDescent="0.25">
      <c r="A779">
        <v>11025</v>
      </c>
      <c r="B779" t="s">
        <v>729</v>
      </c>
      <c r="C779">
        <v>6</v>
      </c>
      <c r="D779" s="1">
        <v>35200</v>
      </c>
      <c r="E779" s="1">
        <v>35228</v>
      </c>
      <c r="F779" s="1">
        <v>35209</v>
      </c>
      <c r="G779">
        <v>3</v>
      </c>
      <c r="H779" s="8">
        <v>29.17</v>
      </c>
      <c r="I779" t="s">
        <v>730</v>
      </c>
      <c r="J779" t="s">
        <v>732</v>
      </c>
      <c r="K779" t="s">
        <v>733</v>
      </c>
      <c r="L779" t="s">
        <v>868</v>
      </c>
      <c r="M779" t="s">
        <v>734</v>
      </c>
      <c r="N779" t="s">
        <v>735</v>
      </c>
      <c r="O779" s="8">
        <f>SUMIF(order_details[OrderID],orders[[#This Row],[OrderID]],order_details[Total revenue])</f>
        <v>270</v>
      </c>
      <c r="P779" s="8">
        <f>SUMIF(order_details[OrderID],orders[[#This Row],[OrderID]],order_details[Gross Profit])</f>
        <v>30</v>
      </c>
      <c r="Q779" s="8">
        <f>orders[[#This Row],[Total Gross Profit]]-orders[[#This Row],[Freight]]</f>
        <v>0.82999999999999829</v>
      </c>
    </row>
    <row r="780" spans="1:17" x14ac:dyDescent="0.25">
      <c r="A780">
        <v>11026</v>
      </c>
      <c r="B780" t="s">
        <v>256</v>
      </c>
      <c r="C780">
        <v>4</v>
      </c>
      <c r="D780" s="1">
        <v>35200</v>
      </c>
      <c r="E780" s="1">
        <v>35228</v>
      </c>
      <c r="F780" s="1">
        <v>35213</v>
      </c>
      <c r="G780">
        <v>1</v>
      </c>
      <c r="H780" s="8">
        <v>47.09</v>
      </c>
      <c r="I780" t="s">
        <v>257</v>
      </c>
      <c r="J780" t="s">
        <v>259</v>
      </c>
      <c r="K780" t="s">
        <v>260</v>
      </c>
      <c r="L780" t="s">
        <v>868</v>
      </c>
      <c r="M780" t="s">
        <v>261</v>
      </c>
      <c r="N780" t="s">
        <v>262</v>
      </c>
      <c r="O780" s="8">
        <f>SUMIF(order_details[OrderID],orders[[#This Row],[OrderID]],order_details[Total revenue])</f>
        <v>1030</v>
      </c>
      <c r="P780" s="8">
        <f>SUMIF(order_details[OrderID],orders[[#This Row],[OrderID]],order_details[Gross Profit])</f>
        <v>206</v>
      </c>
      <c r="Q780" s="8">
        <f>orders[[#This Row],[Total Gross Profit]]-orders[[#This Row],[Freight]]</f>
        <v>158.91</v>
      </c>
    </row>
    <row r="781" spans="1:17" x14ac:dyDescent="0.25">
      <c r="A781">
        <v>11027</v>
      </c>
      <c r="B781" t="s">
        <v>120</v>
      </c>
      <c r="C781">
        <v>1</v>
      </c>
      <c r="D781" s="1">
        <v>35201</v>
      </c>
      <c r="E781" s="1">
        <v>35229</v>
      </c>
      <c r="F781" s="1">
        <v>35205</v>
      </c>
      <c r="G781">
        <v>1</v>
      </c>
      <c r="H781" s="8">
        <v>52.52</v>
      </c>
      <c r="I781" t="s">
        <v>121</v>
      </c>
      <c r="J781" t="s">
        <v>124</v>
      </c>
      <c r="K781" t="s">
        <v>125</v>
      </c>
      <c r="L781" t="s">
        <v>126</v>
      </c>
      <c r="M781" t="s">
        <v>127</v>
      </c>
      <c r="N781" t="s">
        <v>128</v>
      </c>
      <c r="O781" s="8">
        <f>SUMIF(order_details[OrderID],orders[[#This Row],[OrderID]],order_details[Total revenue])</f>
        <v>877.72499999999991</v>
      </c>
      <c r="P781" s="8">
        <f>SUMIF(order_details[OrderID],orders[[#This Row],[OrderID]],order_details[Gross Profit])</f>
        <v>-57.67500000000009</v>
      </c>
      <c r="Q781" s="8">
        <f>orders[[#This Row],[Total Gross Profit]]-orders[[#This Row],[Freight]]</f>
        <v>-110.19500000000009</v>
      </c>
    </row>
    <row r="782" spans="1:17" x14ac:dyDescent="0.25">
      <c r="A782">
        <v>11028</v>
      </c>
      <c r="B782" t="s">
        <v>359</v>
      </c>
      <c r="C782">
        <v>2</v>
      </c>
      <c r="D782" s="1">
        <v>35201</v>
      </c>
      <c r="E782" s="1">
        <v>35229</v>
      </c>
      <c r="F782" s="1">
        <v>35207</v>
      </c>
      <c r="G782">
        <v>1</v>
      </c>
      <c r="H782" s="8">
        <v>29.59</v>
      </c>
      <c r="I782" t="s">
        <v>360</v>
      </c>
      <c r="J782" t="s">
        <v>362</v>
      </c>
      <c r="K782" t="s">
        <v>363</v>
      </c>
      <c r="L782" t="s">
        <v>868</v>
      </c>
      <c r="M782" t="s">
        <v>364</v>
      </c>
      <c r="N782" t="s">
        <v>47</v>
      </c>
      <c r="O782" s="8">
        <f>SUMIF(order_details[OrderID],orders[[#This Row],[OrderID]],order_details[Total revenue])</f>
        <v>2160</v>
      </c>
      <c r="P782" s="8">
        <f>SUMIF(order_details[OrderID],orders[[#This Row],[OrderID]],order_details[Gross Profit])</f>
        <v>432</v>
      </c>
      <c r="Q782" s="8">
        <f>orders[[#This Row],[Total Gross Profit]]-orders[[#This Row],[Freight]]</f>
        <v>402.41</v>
      </c>
    </row>
    <row r="783" spans="1:17" x14ac:dyDescent="0.25">
      <c r="A783">
        <v>11029</v>
      </c>
      <c r="B783" t="s">
        <v>154</v>
      </c>
      <c r="C783">
        <v>4</v>
      </c>
      <c r="D783" s="1">
        <v>35201</v>
      </c>
      <c r="E783" s="1">
        <v>35229</v>
      </c>
      <c r="F783" s="1">
        <v>35212</v>
      </c>
      <c r="G783">
        <v>1</v>
      </c>
      <c r="H783" s="8">
        <v>47.84</v>
      </c>
      <c r="I783" t="s">
        <v>155</v>
      </c>
      <c r="J783" t="s">
        <v>869</v>
      </c>
      <c r="K783" t="s">
        <v>158</v>
      </c>
      <c r="L783" t="s">
        <v>868</v>
      </c>
      <c r="M783" t="s">
        <v>159</v>
      </c>
      <c r="N783" t="s">
        <v>160</v>
      </c>
      <c r="O783" s="8">
        <f>SUMIF(order_details[OrderID],orders[[#This Row],[OrderID]],order_details[Total revenue])</f>
        <v>1286.8</v>
      </c>
      <c r="P783" s="8">
        <f>SUMIF(order_details[OrderID],orders[[#This Row],[OrderID]],order_details[Gross Profit])</f>
        <v>257.60000000000002</v>
      </c>
      <c r="Q783" s="8">
        <f>orders[[#This Row],[Total Gross Profit]]-orders[[#This Row],[Freight]]</f>
        <v>209.76000000000002</v>
      </c>
    </row>
    <row r="784" spans="1:17" x14ac:dyDescent="0.25">
      <c r="A784">
        <v>11030</v>
      </c>
      <c r="B784" t="s">
        <v>606</v>
      </c>
      <c r="C784">
        <v>7</v>
      </c>
      <c r="D784" s="1">
        <v>35202</v>
      </c>
      <c r="E784" s="1">
        <v>35230</v>
      </c>
      <c r="F784" s="1">
        <v>35212</v>
      </c>
      <c r="G784">
        <v>2</v>
      </c>
      <c r="H784" s="8">
        <v>830.75</v>
      </c>
      <c r="I784" t="s">
        <v>607</v>
      </c>
      <c r="J784" t="s">
        <v>609</v>
      </c>
      <c r="K784" t="s">
        <v>610</v>
      </c>
      <c r="L784" t="s">
        <v>611</v>
      </c>
      <c r="M784" t="s">
        <v>612</v>
      </c>
      <c r="N784" t="s">
        <v>303</v>
      </c>
      <c r="O784" s="8">
        <f>SUMIF(order_details[OrderID],orders[[#This Row],[OrderID]],order_details[Total revenue])</f>
        <v>12615.05</v>
      </c>
      <c r="P784" s="8">
        <f>SUMIF(order_details[OrderID],orders[[#This Row],[OrderID]],order_details[Gross Profit])</f>
        <v>-196.94999999999976</v>
      </c>
      <c r="Q784" s="8">
        <f>orders[[#This Row],[Total Gross Profit]]-orders[[#This Row],[Freight]]</f>
        <v>-1027.6999999999998</v>
      </c>
    </row>
    <row r="785" spans="1:17" x14ac:dyDescent="0.25">
      <c r="A785">
        <v>11031</v>
      </c>
      <c r="B785" t="s">
        <v>606</v>
      </c>
      <c r="C785">
        <v>6</v>
      </c>
      <c r="D785" s="1">
        <v>35202</v>
      </c>
      <c r="E785" s="1">
        <v>35230</v>
      </c>
      <c r="F785" s="1">
        <v>35209</v>
      </c>
      <c r="G785">
        <v>2</v>
      </c>
      <c r="H785" s="8">
        <v>227.22</v>
      </c>
      <c r="I785" t="s">
        <v>607</v>
      </c>
      <c r="J785" t="s">
        <v>609</v>
      </c>
      <c r="K785" t="s">
        <v>610</v>
      </c>
      <c r="L785" t="s">
        <v>611</v>
      </c>
      <c r="M785" t="s">
        <v>612</v>
      </c>
      <c r="N785" t="s">
        <v>303</v>
      </c>
      <c r="O785" s="8">
        <f>SUMIF(order_details[OrderID],orders[[#This Row],[OrderID]],order_details[Total revenue])</f>
        <v>2393.5</v>
      </c>
      <c r="P785" s="8">
        <f>SUMIF(order_details[OrderID],orders[[#This Row],[OrderID]],order_details[Gross Profit])</f>
        <v>478.7</v>
      </c>
      <c r="Q785" s="8">
        <f>orders[[#This Row],[Total Gross Profit]]-orders[[#This Row],[Freight]]</f>
        <v>251.48</v>
      </c>
    </row>
    <row r="786" spans="1:17" x14ac:dyDescent="0.25">
      <c r="A786">
        <v>11032</v>
      </c>
      <c r="B786" t="s">
        <v>744</v>
      </c>
      <c r="C786">
        <v>2</v>
      </c>
      <c r="D786" s="1">
        <v>35202</v>
      </c>
      <c r="E786" s="1">
        <v>35230</v>
      </c>
      <c r="F786" s="1">
        <v>35208</v>
      </c>
      <c r="G786">
        <v>3</v>
      </c>
      <c r="H786" s="8">
        <v>606.19000000000005</v>
      </c>
      <c r="I786" t="s">
        <v>745</v>
      </c>
      <c r="J786" t="s">
        <v>872</v>
      </c>
      <c r="K786" t="s">
        <v>748</v>
      </c>
      <c r="L786" t="s">
        <v>395</v>
      </c>
      <c r="M786" t="s">
        <v>873</v>
      </c>
      <c r="N786" t="s">
        <v>303</v>
      </c>
      <c r="O786" s="8">
        <f>SUMIF(order_details[OrderID],orders[[#This Row],[OrderID]],order_details[Total revenue])</f>
        <v>8902.5</v>
      </c>
      <c r="P786" s="8">
        <f>SUMIF(order_details[OrderID],orders[[#This Row],[OrderID]],order_details[Gross Profit])</f>
        <v>1780.4999999999998</v>
      </c>
      <c r="Q786" s="8">
        <f>orders[[#This Row],[Total Gross Profit]]-orders[[#This Row],[Freight]]</f>
        <v>1174.3099999999997</v>
      </c>
    </row>
    <row r="787" spans="1:17" x14ac:dyDescent="0.25">
      <c r="A787">
        <v>11033</v>
      </c>
      <c r="B787" t="s">
        <v>583</v>
      </c>
      <c r="C787">
        <v>7</v>
      </c>
      <c r="D787" s="1">
        <v>35202</v>
      </c>
      <c r="E787" s="1">
        <v>35230</v>
      </c>
      <c r="F787" s="1">
        <v>35208</v>
      </c>
      <c r="G787">
        <v>3</v>
      </c>
      <c r="H787" s="8">
        <v>84.74</v>
      </c>
      <c r="I787" t="s">
        <v>584</v>
      </c>
      <c r="J787" t="s">
        <v>870</v>
      </c>
      <c r="K787" t="s">
        <v>587</v>
      </c>
      <c r="L787" t="s">
        <v>868</v>
      </c>
      <c r="M787" t="s">
        <v>871</v>
      </c>
      <c r="N787" t="s">
        <v>160</v>
      </c>
      <c r="O787" s="8">
        <f>SUMIF(order_details[OrderID],orders[[#This Row],[OrderID]],order_details[Total revenue])</f>
        <v>3232.8</v>
      </c>
      <c r="P787" s="8">
        <f>SUMIF(order_details[OrderID],orders[[#This Row],[OrderID]],order_details[Gross Profit])</f>
        <v>361.99999999999994</v>
      </c>
      <c r="Q787" s="8">
        <f>orders[[#This Row],[Total Gross Profit]]-orders[[#This Row],[Freight]]</f>
        <v>277.25999999999993</v>
      </c>
    </row>
    <row r="788" spans="1:17" x14ac:dyDescent="0.25">
      <c r="A788">
        <v>11034</v>
      </c>
      <c r="B788" t="s">
        <v>487</v>
      </c>
      <c r="C788">
        <v>8</v>
      </c>
      <c r="D788" s="1">
        <v>35205</v>
      </c>
      <c r="E788" s="1">
        <v>35247</v>
      </c>
      <c r="F788" s="1">
        <v>35212</v>
      </c>
      <c r="G788">
        <v>1</v>
      </c>
      <c r="H788" s="8">
        <v>40.32</v>
      </c>
      <c r="I788" t="s">
        <v>488</v>
      </c>
      <c r="J788" t="s">
        <v>490</v>
      </c>
      <c r="K788" t="s">
        <v>491</v>
      </c>
      <c r="L788" t="s">
        <v>492</v>
      </c>
      <c r="M788" t="s">
        <v>493</v>
      </c>
      <c r="N788" t="s">
        <v>303</v>
      </c>
      <c r="O788" s="8">
        <f>SUMIF(order_details[OrderID],orders[[#This Row],[OrderID]],order_details[Total revenue])</f>
        <v>539.4</v>
      </c>
      <c r="P788" s="8">
        <f>SUMIF(order_details[OrderID],orders[[#This Row],[OrderID]],order_details[Gross Profit])</f>
        <v>133.79999999999998</v>
      </c>
      <c r="Q788" s="8">
        <f>orders[[#This Row],[Total Gross Profit]]-orders[[#This Row],[Freight]]</f>
        <v>93.47999999999999</v>
      </c>
    </row>
    <row r="789" spans="1:17" x14ac:dyDescent="0.25">
      <c r="A789">
        <v>11035</v>
      </c>
      <c r="B789" t="s">
        <v>646</v>
      </c>
      <c r="C789">
        <v>2</v>
      </c>
      <c r="D789" s="1">
        <v>35205</v>
      </c>
      <c r="E789" s="1">
        <v>35233</v>
      </c>
      <c r="F789" s="1">
        <v>35209</v>
      </c>
      <c r="G789">
        <v>2</v>
      </c>
      <c r="H789" s="8">
        <v>0.17</v>
      </c>
      <c r="I789" t="s">
        <v>647</v>
      </c>
      <c r="J789" t="s">
        <v>649</v>
      </c>
      <c r="K789" t="s">
        <v>650</v>
      </c>
      <c r="L789" t="s">
        <v>868</v>
      </c>
      <c r="M789" t="s">
        <v>651</v>
      </c>
      <c r="N789" t="s">
        <v>455</v>
      </c>
      <c r="O789" s="8">
        <f>SUMIF(order_details[OrderID],orders[[#This Row],[OrderID]],order_details[Total revenue])</f>
        <v>1754.5</v>
      </c>
      <c r="P789" s="8">
        <f>SUMIF(order_details[OrderID],orders[[#This Row],[OrderID]],order_details[Gross Profit])</f>
        <v>393.49999999999994</v>
      </c>
      <c r="Q789" s="8">
        <f>orders[[#This Row],[Total Gross Profit]]-orders[[#This Row],[Freight]]</f>
        <v>393.32999999999993</v>
      </c>
    </row>
    <row r="790" spans="1:17" x14ac:dyDescent="0.25">
      <c r="A790">
        <v>11036</v>
      </c>
      <c r="B790" t="s">
        <v>179</v>
      </c>
      <c r="C790">
        <v>8</v>
      </c>
      <c r="D790" s="1">
        <v>35205</v>
      </c>
      <c r="E790" s="1">
        <v>35233</v>
      </c>
      <c r="F790" s="1">
        <v>35207</v>
      </c>
      <c r="G790">
        <v>3</v>
      </c>
      <c r="H790" s="8">
        <v>149.47</v>
      </c>
      <c r="I790" t="s">
        <v>180</v>
      </c>
      <c r="J790" t="s">
        <v>182</v>
      </c>
      <c r="K790" t="s">
        <v>183</v>
      </c>
      <c r="L790" t="s">
        <v>868</v>
      </c>
      <c r="M790" t="s">
        <v>184</v>
      </c>
      <c r="N790" t="s">
        <v>47</v>
      </c>
      <c r="O790" s="8">
        <f>SUMIF(order_details[OrderID],orders[[#This Row],[OrderID]],order_details[Total revenue])</f>
        <v>1692</v>
      </c>
      <c r="P790" s="8">
        <f>SUMIF(order_details[OrderID],orders[[#This Row],[OrderID]],order_details[Gross Profit])</f>
        <v>338.4</v>
      </c>
      <c r="Q790" s="8">
        <f>orders[[#This Row],[Total Gross Profit]]-orders[[#This Row],[Freight]]</f>
        <v>188.92999999999998</v>
      </c>
    </row>
    <row r="791" spans="1:17" x14ac:dyDescent="0.25">
      <c r="A791">
        <v>11037</v>
      </c>
      <c r="B791" t="s">
        <v>282</v>
      </c>
      <c r="C791">
        <v>7</v>
      </c>
      <c r="D791" s="1">
        <v>35206</v>
      </c>
      <c r="E791" s="1">
        <v>35234</v>
      </c>
      <c r="F791" s="1">
        <v>35212</v>
      </c>
      <c r="G791">
        <v>1</v>
      </c>
      <c r="H791" s="8">
        <v>3.2</v>
      </c>
      <c r="I791" t="s">
        <v>283</v>
      </c>
      <c r="J791" t="s">
        <v>285</v>
      </c>
      <c r="K791" t="s">
        <v>286</v>
      </c>
      <c r="L791" t="s">
        <v>868</v>
      </c>
      <c r="M791" t="s">
        <v>287</v>
      </c>
      <c r="N791" t="s">
        <v>109</v>
      </c>
      <c r="O791" s="8">
        <f>SUMIF(order_details[OrderID],orders[[#This Row],[OrderID]],order_details[Total revenue])</f>
        <v>60</v>
      </c>
      <c r="P791" s="8">
        <f>SUMIF(order_details[OrderID],orders[[#This Row],[OrderID]],order_details[Gross Profit])</f>
        <v>21.6</v>
      </c>
      <c r="Q791" s="8">
        <f>orders[[#This Row],[Total Gross Profit]]-orders[[#This Row],[Freight]]</f>
        <v>18.400000000000002</v>
      </c>
    </row>
    <row r="792" spans="1:17" x14ac:dyDescent="0.25">
      <c r="A792">
        <v>11038</v>
      </c>
      <c r="B792" t="s">
        <v>646</v>
      </c>
      <c r="C792">
        <v>1</v>
      </c>
      <c r="D792" s="1">
        <v>35206</v>
      </c>
      <c r="E792" s="1">
        <v>35234</v>
      </c>
      <c r="F792" s="1">
        <v>35215</v>
      </c>
      <c r="G792">
        <v>2</v>
      </c>
      <c r="H792" s="8">
        <v>29.59</v>
      </c>
      <c r="I792" t="s">
        <v>647</v>
      </c>
      <c r="J792" t="s">
        <v>649</v>
      </c>
      <c r="K792" t="s">
        <v>650</v>
      </c>
      <c r="L792" t="s">
        <v>868</v>
      </c>
      <c r="M792" t="s">
        <v>651</v>
      </c>
      <c r="N792" t="s">
        <v>455</v>
      </c>
      <c r="O792" s="8">
        <f>SUMIF(order_details[OrderID],orders[[#This Row],[OrderID]],order_details[Total revenue])</f>
        <v>732.6</v>
      </c>
      <c r="P792" s="8">
        <f>SUMIF(order_details[OrderID],orders[[#This Row],[OrderID]],order_details[Gross Profit])</f>
        <v>131.90000000000003</v>
      </c>
      <c r="Q792" s="8">
        <f>orders[[#This Row],[Total Gross Profit]]-orders[[#This Row],[Freight]]</f>
        <v>102.31000000000003</v>
      </c>
    </row>
    <row r="793" spans="1:17" x14ac:dyDescent="0.25">
      <c r="A793">
        <v>11039</v>
      </c>
      <c r="B793" t="s">
        <v>424</v>
      </c>
      <c r="C793">
        <v>1</v>
      </c>
      <c r="D793" s="1">
        <v>35206</v>
      </c>
      <c r="E793" s="1">
        <v>35234</v>
      </c>
      <c r="F793" s="1">
        <v>35215</v>
      </c>
      <c r="G793">
        <v>2</v>
      </c>
      <c r="H793" s="8">
        <v>65</v>
      </c>
      <c r="I793" t="s">
        <v>425</v>
      </c>
      <c r="J793" t="s">
        <v>427</v>
      </c>
      <c r="K793" t="s">
        <v>428</v>
      </c>
      <c r="L793" t="s">
        <v>429</v>
      </c>
      <c r="M793" t="s">
        <v>430</v>
      </c>
      <c r="N793" t="s">
        <v>312</v>
      </c>
      <c r="O793" s="8">
        <f>SUMIF(order_details[OrderID],orders[[#This Row],[OrderID]],order_details[Total revenue])</f>
        <v>3090</v>
      </c>
      <c r="P793" s="8">
        <f>SUMIF(order_details[OrderID],orders[[#This Row],[OrderID]],order_details[Gross Profit])</f>
        <v>619.6</v>
      </c>
      <c r="Q793" s="8">
        <f>orders[[#This Row],[Total Gross Profit]]-orders[[#This Row],[Freight]]</f>
        <v>554.6</v>
      </c>
    </row>
    <row r="794" spans="1:17" x14ac:dyDescent="0.25">
      <c r="A794">
        <v>11040</v>
      </c>
      <c r="B794" t="s">
        <v>296</v>
      </c>
      <c r="C794">
        <v>4</v>
      </c>
      <c r="D794" s="1">
        <v>35207</v>
      </c>
      <c r="E794" s="1">
        <v>35235</v>
      </c>
      <c r="F794" s="1">
        <v>35215</v>
      </c>
      <c r="G794">
        <v>3</v>
      </c>
      <c r="H794" s="8">
        <v>18.84</v>
      </c>
      <c r="I794" t="s">
        <v>297</v>
      </c>
      <c r="J794" t="s">
        <v>299</v>
      </c>
      <c r="K794" t="s">
        <v>300</v>
      </c>
      <c r="L794" t="s">
        <v>301</v>
      </c>
      <c r="M794" t="s">
        <v>302</v>
      </c>
      <c r="N794" t="s">
        <v>303</v>
      </c>
      <c r="O794" s="8">
        <f>SUMIF(order_details[OrderID],orders[[#This Row],[OrderID]],order_details[Total revenue])</f>
        <v>200</v>
      </c>
      <c r="P794" s="8">
        <f>SUMIF(order_details[OrderID],orders[[#This Row],[OrderID]],order_details[Gross Profit])</f>
        <v>40</v>
      </c>
      <c r="Q794" s="8">
        <f>orders[[#This Row],[Total Gross Profit]]-orders[[#This Row],[Freight]]</f>
        <v>21.16</v>
      </c>
    </row>
    <row r="795" spans="1:17" x14ac:dyDescent="0.25">
      <c r="A795">
        <v>11041</v>
      </c>
      <c r="B795" t="s">
        <v>154</v>
      </c>
      <c r="C795">
        <v>3</v>
      </c>
      <c r="D795" s="1">
        <v>35207</v>
      </c>
      <c r="E795" s="1">
        <v>35235</v>
      </c>
      <c r="F795" s="1">
        <v>35213</v>
      </c>
      <c r="G795">
        <v>2</v>
      </c>
      <c r="H795" s="8">
        <v>48.22</v>
      </c>
      <c r="I795" t="s">
        <v>155</v>
      </c>
      <c r="J795" t="s">
        <v>869</v>
      </c>
      <c r="K795" t="s">
        <v>158</v>
      </c>
      <c r="L795" t="s">
        <v>868</v>
      </c>
      <c r="M795" t="s">
        <v>159</v>
      </c>
      <c r="N795" t="s">
        <v>160</v>
      </c>
      <c r="O795" s="8">
        <f>SUMIF(order_details[OrderID],orders[[#This Row],[OrderID]],order_details[Total revenue])</f>
        <v>1773</v>
      </c>
      <c r="P795" s="8">
        <f>SUMIF(order_details[OrderID],orders[[#This Row],[OrderID]],order_details[Gross Profit])</f>
        <v>263.99999999999994</v>
      </c>
      <c r="Q795" s="8">
        <f>orders[[#This Row],[Total Gross Profit]]-orders[[#This Row],[Freight]]</f>
        <v>215.77999999999994</v>
      </c>
    </row>
    <row r="796" spans="1:17" x14ac:dyDescent="0.25">
      <c r="A796">
        <v>11042</v>
      </c>
      <c r="B796" t="s">
        <v>162</v>
      </c>
      <c r="C796">
        <v>2</v>
      </c>
      <c r="D796" s="1">
        <v>35207</v>
      </c>
      <c r="E796" s="1">
        <v>35221</v>
      </c>
      <c r="F796" s="1">
        <v>35216</v>
      </c>
      <c r="G796">
        <v>1</v>
      </c>
      <c r="H796" s="8">
        <v>29.99</v>
      </c>
      <c r="I796" t="s">
        <v>163</v>
      </c>
      <c r="J796" t="s">
        <v>166</v>
      </c>
      <c r="K796" t="s">
        <v>167</v>
      </c>
      <c r="L796" t="s">
        <v>168</v>
      </c>
      <c r="M796" t="s">
        <v>169</v>
      </c>
      <c r="N796" t="s">
        <v>170</v>
      </c>
      <c r="O796" s="8">
        <f>SUMIF(order_details[OrderID],orders[[#This Row],[OrderID]],order_details[Total revenue])</f>
        <v>405.75</v>
      </c>
      <c r="P796" s="8">
        <f>SUMIF(order_details[OrderID],orders[[#This Row],[OrderID]],order_details[Gross Profit])</f>
        <v>128.54999999999998</v>
      </c>
      <c r="Q796" s="8">
        <f>orders[[#This Row],[Total Gross Profit]]-orders[[#This Row],[Freight]]</f>
        <v>98.559999999999988</v>
      </c>
    </row>
    <row r="797" spans="1:17" x14ac:dyDescent="0.25">
      <c r="A797">
        <v>11043</v>
      </c>
      <c r="B797" t="s">
        <v>630</v>
      </c>
      <c r="C797">
        <v>5</v>
      </c>
      <c r="D797" s="1">
        <v>35207</v>
      </c>
      <c r="E797" s="1">
        <v>35235</v>
      </c>
      <c r="F797" s="1">
        <v>35214</v>
      </c>
      <c r="G797">
        <v>2</v>
      </c>
      <c r="H797" s="8">
        <v>8.8000000000000007</v>
      </c>
      <c r="I797" t="s">
        <v>631</v>
      </c>
      <c r="J797" t="s">
        <v>633</v>
      </c>
      <c r="K797" t="s">
        <v>508</v>
      </c>
      <c r="L797" t="s">
        <v>868</v>
      </c>
      <c r="M797" t="s">
        <v>634</v>
      </c>
      <c r="N797" t="s">
        <v>100</v>
      </c>
      <c r="O797" s="8">
        <f>SUMIF(order_details[OrderID],orders[[#This Row],[OrderID]],order_details[Total revenue])</f>
        <v>210</v>
      </c>
      <c r="P797" s="8">
        <f>SUMIF(order_details[OrderID],orders[[#This Row],[OrderID]],order_details[Gross Profit])</f>
        <v>112</v>
      </c>
      <c r="Q797" s="8">
        <f>orders[[#This Row],[Total Gross Profit]]-orders[[#This Row],[Freight]]</f>
        <v>103.2</v>
      </c>
    </row>
    <row r="798" spans="1:17" x14ac:dyDescent="0.25">
      <c r="A798">
        <v>11044</v>
      </c>
      <c r="B798" t="s">
        <v>760</v>
      </c>
      <c r="C798">
        <v>4</v>
      </c>
      <c r="D798" s="1">
        <v>35208</v>
      </c>
      <c r="E798" s="1">
        <v>35236</v>
      </c>
      <c r="F798" s="1">
        <v>35216</v>
      </c>
      <c r="G798">
        <v>1</v>
      </c>
      <c r="H798" s="8">
        <v>8.7200000000000006</v>
      </c>
      <c r="I798" t="s">
        <v>880</v>
      </c>
      <c r="J798" t="s">
        <v>763</v>
      </c>
      <c r="K798" t="s">
        <v>764</v>
      </c>
      <c r="L798" t="s">
        <v>868</v>
      </c>
      <c r="M798" t="s">
        <v>765</v>
      </c>
      <c r="N798" t="s">
        <v>766</v>
      </c>
      <c r="O798" s="8">
        <f>SUMIF(order_details[OrderID],orders[[#This Row],[OrderID]],order_details[Total revenue])</f>
        <v>591.59999999999991</v>
      </c>
      <c r="P798" s="8">
        <f>SUMIF(order_details[OrderID],orders[[#This Row],[OrderID]],order_details[Gross Profit])</f>
        <v>118.79999999999998</v>
      </c>
      <c r="Q798" s="8">
        <f>orders[[#This Row],[Total Gross Profit]]-orders[[#This Row],[Freight]]</f>
        <v>110.07999999999998</v>
      </c>
    </row>
    <row r="799" spans="1:17" x14ac:dyDescent="0.25">
      <c r="A799">
        <v>11045</v>
      </c>
      <c r="B799" t="s">
        <v>120</v>
      </c>
      <c r="C799">
        <v>6</v>
      </c>
      <c r="D799" s="1">
        <v>35208</v>
      </c>
      <c r="E799" s="1">
        <v>35236</v>
      </c>
      <c r="F799" s="1">
        <v>35216</v>
      </c>
      <c r="G799">
        <v>2</v>
      </c>
      <c r="H799" s="8">
        <v>70.58</v>
      </c>
      <c r="I799" t="s">
        <v>121</v>
      </c>
      <c r="J799" t="s">
        <v>124</v>
      </c>
      <c r="K799" t="s">
        <v>125</v>
      </c>
      <c r="L799" t="s">
        <v>126</v>
      </c>
      <c r="M799" t="s">
        <v>127</v>
      </c>
      <c r="N799" t="s">
        <v>128</v>
      </c>
      <c r="O799" s="8">
        <f>SUMIF(order_details[OrderID],orders[[#This Row],[OrderID]],order_details[Total revenue])</f>
        <v>1309.5</v>
      </c>
      <c r="P799" s="8">
        <f>SUMIF(order_details[OrderID],orders[[#This Row],[OrderID]],order_details[Gross Profit])</f>
        <v>261.90000000000003</v>
      </c>
      <c r="Q799" s="8">
        <f>orders[[#This Row],[Total Gross Profit]]-orders[[#This Row],[Freight]]</f>
        <v>191.32000000000005</v>
      </c>
    </row>
    <row r="800" spans="1:17" x14ac:dyDescent="0.25">
      <c r="A800">
        <v>11046</v>
      </c>
      <c r="B800" t="s">
        <v>721</v>
      </c>
      <c r="C800">
        <v>8</v>
      </c>
      <c r="D800" s="1">
        <v>35208</v>
      </c>
      <c r="E800" s="1">
        <v>35236</v>
      </c>
      <c r="F800" s="1">
        <v>35209</v>
      </c>
      <c r="G800">
        <v>2</v>
      </c>
      <c r="H800" s="8">
        <v>71.64</v>
      </c>
      <c r="I800" t="s">
        <v>722</v>
      </c>
      <c r="J800" t="s">
        <v>724</v>
      </c>
      <c r="K800" t="s">
        <v>725</v>
      </c>
      <c r="L800" t="s">
        <v>868</v>
      </c>
      <c r="M800" t="s">
        <v>726</v>
      </c>
      <c r="N800" t="s">
        <v>47</v>
      </c>
      <c r="O800" s="8">
        <f>SUMIF(order_details[OrderID],orders[[#This Row],[OrderID]],order_details[Total revenue])</f>
        <v>1485.8</v>
      </c>
      <c r="P800" s="8">
        <f>SUMIF(order_details[OrderID],orders[[#This Row],[OrderID]],order_details[Gross Profit])</f>
        <v>234.59999999999997</v>
      </c>
      <c r="Q800" s="8">
        <f>orders[[#This Row],[Total Gross Profit]]-orders[[#This Row],[Freight]]</f>
        <v>162.95999999999998</v>
      </c>
    </row>
    <row r="801" spans="1:17" x14ac:dyDescent="0.25">
      <c r="A801">
        <v>11047</v>
      </c>
      <c r="B801" t="s">
        <v>195</v>
      </c>
      <c r="C801">
        <v>7</v>
      </c>
      <c r="D801" s="1">
        <v>35209</v>
      </c>
      <c r="E801" s="1">
        <v>35237</v>
      </c>
      <c r="F801" s="1">
        <v>35216</v>
      </c>
      <c r="G801">
        <v>3</v>
      </c>
      <c r="H801" s="8">
        <v>46.62</v>
      </c>
      <c r="I801" t="s">
        <v>196</v>
      </c>
      <c r="J801" t="s">
        <v>198</v>
      </c>
      <c r="K801" t="s">
        <v>70</v>
      </c>
      <c r="L801" t="s">
        <v>868</v>
      </c>
      <c r="M801" t="s">
        <v>199</v>
      </c>
      <c r="N801" t="s">
        <v>72</v>
      </c>
      <c r="O801" s="8">
        <f>SUMIF(order_details[OrderID],orders[[#This Row],[OrderID]],order_details[Total revenue])</f>
        <v>817.875</v>
      </c>
      <c r="P801" s="8">
        <f>SUMIF(order_details[OrderID],orders[[#This Row],[OrderID]],order_details[Gross Profit])</f>
        <v>49.875000000000092</v>
      </c>
      <c r="Q801" s="8">
        <f>orders[[#This Row],[Total Gross Profit]]-orders[[#This Row],[Freight]]</f>
        <v>3.2550000000000949</v>
      </c>
    </row>
    <row r="802" spans="1:17" x14ac:dyDescent="0.25">
      <c r="A802">
        <v>11048</v>
      </c>
      <c r="B802" t="s">
        <v>120</v>
      </c>
      <c r="C802">
        <v>7</v>
      </c>
      <c r="D802" s="1">
        <v>35209</v>
      </c>
      <c r="E802" s="1">
        <v>35237</v>
      </c>
      <c r="F802" s="1">
        <v>35215</v>
      </c>
      <c r="G802">
        <v>3</v>
      </c>
      <c r="H802" s="8">
        <v>24.12</v>
      </c>
      <c r="I802" t="s">
        <v>121</v>
      </c>
      <c r="J802" t="s">
        <v>124</v>
      </c>
      <c r="K802" t="s">
        <v>125</v>
      </c>
      <c r="L802" t="s">
        <v>126</v>
      </c>
      <c r="M802" t="s">
        <v>127</v>
      </c>
      <c r="N802" t="s">
        <v>128</v>
      </c>
      <c r="O802" s="8">
        <f>SUMIF(order_details[OrderID],orders[[#This Row],[OrderID]],order_details[Total revenue])</f>
        <v>525</v>
      </c>
      <c r="P802" s="8">
        <f>SUMIF(order_details[OrderID],orders[[#This Row],[OrderID]],order_details[Gross Profit])</f>
        <v>189</v>
      </c>
      <c r="Q802" s="8">
        <f>orders[[#This Row],[Total Gross Profit]]-orders[[#This Row],[Freight]]</f>
        <v>164.88</v>
      </c>
    </row>
    <row r="803" spans="1:17" x14ac:dyDescent="0.25">
      <c r="A803">
        <v>11049</v>
      </c>
      <c r="B803" t="s">
        <v>289</v>
      </c>
      <c r="C803">
        <v>3</v>
      </c>
      <c r="D803" s="1">
        <v>35209</v>
      </c>
      <c r="E803" s="1">
        <v>35237</v>
      </c>
      <c r="F803" s="1">
        <v>35219</v>
      </c>
      <c r="G803">
        <v>1</v>
      </c>
      <c r="H803" s="8">
        <v>8.34</v>
      </c>
      <c r="I803" t="s">
        <v>290</v>
      </c>
      <c r="J803" t="s">
        <v>292</v>
      </c>
      <c r="K803" t="s">
        <v>293</v>
      </c>
      <c r="L803" t="s">
        <v>168</v>
      </c>
      <c r="M803" t="s">
        <v>294</v>
      </c>
      <c r="N803" t="s">
        <v>170</v>
      </c>
      <c r="O803" s="8">
        <f>SUMIF(order_details[OrderID],orders[[#This Row],[OrderID]],order_details[Total revenue])</f>
        <v>273.60000000000002</v>
      </c>
      <c r="P803" s="8">
        <f>SUMIF(order_details[OrderID],orders[[#This Row],[OrderID]],order_details[Gross Profit])</f>
        <v>3.1974423109204508E-14</v>
      </c>
      <c r="Q803" s="8">
        <f>orders[[#This Row],[Total Gross Profit]]-orders[[#This Row],[Freight]]</f>
        <v>-8.3399999999999679</v>
      </c>
    </row>
    <row r="804" spans="1:17" x14ac:dyDescent="0.25">
      <c r="A804">
        <v>11050</v>
      </c>
      <c r="B804" t="s">
        <v>235</v>
      </c>
      <c r="C804">
        <v>8</v>
      </c>
      <c r="D804" s="1">
        <v>35212</v>
      </c>
      <c r="E804" s="1">
        <v>35240</v>
      </c>
      <c r="F804" s="1">
        <v>35220</v>
      </c>
      <c r="G804">
        <v>2</v>
      </c>
      <c r="H804" s="8">
        <v>59.41</v>
      </c>
      <c r="I804" t="s">
        <v>236</v>
      </c>
      <c r="J804" t="s">
        <v>238</v>
      </c>
      <c r="K804" t="s">
        <v>239</v>
      </c>
      <c r="L804" t="s">
        <v>868</v>
      </c>
      <c r="M804" t="s">
        <v>240</v>
      </c>
      <c r="N804" t="s">
        <v>82</v>
      </c>
      <c r="O804" s="8">
        <f>SUMIF(order_details[OrderID],orders[[#This Row],[OrderID]],order_details[Total revenue])</f>
        <v>810</v>
      </c>
      <c r="P804" s="8">
        <f>SUMIF(order_details[OrderID],orders[[#This Row],[OrderID]],order_details[Gross Profit])</f>
        <v>89.999999999999943</v>
      </c>
      <c r="Q804" s="8">
        <f>orders[[#This Row],[Total Gross Profit]]-orders[[#This Row],[Freight]]</f>
        <v>30.589999999999947</v>
      </c>
    </row>
    <row r="805" spans="1:17" x14ac:dyDescent="0.25">
      <c r="A805">
        <v>11051</v>
      </c>
      <c r="B805" t="s">
        <v>374</v>
      </c>
      <c r="C805">
        <v>7</v>
      </c>
      <c r="D805" s="1">
        <v>35212</v>
      </c>
      <c r="E805" s="1">
        <v>35240</v>
      </c>
      <c r="F805" s="1">
        <v>35220</v>
      </c>
      <c r="G805">
        <v>3</v>
      </c>
      <c r="H805" s="8">
        <v>2.79</v>
      </c>
      <c r="I805" t="s">
        <v>375</v>
      </c>
      <c r="J805" t="s">
        <v>377</v>
      </c>
      <c r="K805" t="s">
        <v>378</v>
      </c>
      <c r="L805" t="s">
        <v>868</v>
      </c>
      <c r="M805" t="s">
        <v>379</v>
      </c>
      <c r="N805" t="s">
        <v>100</v>
      </c>
      <c r="O805" s="8">
        <f>SUMIF(order_details[OrderID],orders[[#This Row],[OrderID]],order_details[Total revenue])</f>
        <v>36</v>
      </c>
      <c r="P805" s="8">
        <f>SUMIF(order_details[OrderID],orders[[#This Row],[OrderID]],order_details[Gross Profit])</f>
        <v>0</v>
      </c>
      <c r="Q805" s="8">
        <f>orders[[#This Row],[Total Gross Profit]]-orders[[#This Row],[Freight]]</f>
        <v>-2.79</v>
      </c>
    </row>
    <row r="806" spans="1:17" x14ac:dyDescent="0.25">
      <c r="A806">
        <v>11052</v>
      </c>
      <c r="B806" t="s">
        <v>315</v>
      </c>
      <c r="C806">
        <v>3</v>
      </c>
      <c r="D806" s="1">
        <v>35212</v>
      </c>
      <c r="E806" s="1">
        <v>35240</v>
      </c>
      <c r="F806" s="1">
        <v>35216</v>
      </c>
      <c r="G806">
        <v>1</v>
      </c>
      <c r="H806" s="8">
        <v>67.260000000000005</v>
      </c>
      <c r="I806" t="s">
        <v>316</v>
      </c>
      <c r="J806" t="s">
        <v>318</v>
      </c>
      <c r="K806" t="s">
        <v>319</v>
      </c>
      <c r="L806" t="s">
        <v>320</v>
      </c>
      <c r="M806" t="s">
        <v>321</v>
      </c>
      <c r="N806" t="s">
        <v>170</v>
      </c>
      <c r="O806" s="8">
        <f>SUMIF(order_details[OrderID],orders[[#This Row],[OrderID]],order_details[Total revenue])</f>
        <v>1332</v>
      </c>
      <c r="P806" s="8">
        <f>SUMIF(order_details[OrderID],orders[[#This Row],[OrderID]],order_details[Gross Profit])</f>
        <v>2.1316282072803006E-13</v>
      </c>
      <c r="Q806" s="8">
        <f>orders[[#This Row],[Total Gross Profit]]-orders[[#This Row],[Freight]]</f>
        <v>-67.259999999999792</v>
      </c>
    </row>
    <row r="807" spans="1:17" x14ac:dyDescent="0.25">
      <c r="A807">
        <v>11053</v>
      </c>
      <c r="B807" t="s">
        <v>519</v>
      </c>
      <c r="C807">
        <v>2</v>
      </c>
      <c r="D807" s="1">
        <v>35212</v>
      </c>
      <c r="E807" s="1">
        <v>35240</v>
      </c>
      <c r="F807" s="1">
        <v>35214</v>
      </c>
      <c r="G807">
        <v>2</v>
      </c>
      <c r="H807" s="8">
        <v>53.05</v>
      </c>
      <c r="I807" t="s">
        <v>520</v>
      </c>
      <c r="J807" t="s">
        <v>522</v>
      </c>
      <c r="K807" t="s">
        <v>523</v>
      </c>
      <c r="L807" t="s">
        <v>868</v>
      </c>
      <c r="M807" t="s">
        <v>524</v>
      </c>
      <c r="N807" t="s">
        <v>209</v>
      </c>
      <c r="O807" s="8">
        <f>SUMIF(order_details[OrderID],orders[[#This Row],[OrderID]],order_details[Total revenue])</f>
        <v>3055</v>
      </c>
      <c r="P807" s="8">
        <f>SUMIF(order_details[OrderID],orders[[#This Row],[OrderID]],order_details[Gross Profit])</f>
        <v>127.99999999999997</v>
      </c>
      <c r="Q807" s="8">
        <f>orders[[#This Row],[Total Gross Profit]]-orders[[#This Row],[Freight]]</f>
        <v>74.949999999999974</v>
      </c>
    </row>
    <row r="808" spans="1:17" x14ac:dyDescent="0.25">
      <c r="A808">
        <v>11054</v>
      </c>
      <c r="B808" t="s">
        <v>137</v>
      </c>
      <c r="C808">
        <v>8</v>
      </c>
      <c r="D808" s="1">
        <v>35213</v>
      </c>
      <c r="E808" s="1">
        <v>35241</v>
      </c>
      <c r="F808" s="1">
        <v>35214</v>
      </c>
      <c r="G808">
        <v>1</v>
      </c>
      <c r="H808" s="8">
        <v>0.33</v>
      </c>
      <c r="I808" t="s">
        <v>138</v>
      </c>
      <c r="J808" t="s">
        <v>141</v>
      </c>
      <c r="K808" t="s">
        <v>142</v>
      </c>
      <c r="L808" t="s">
        <v>868</v>
      </c>
      <c r="M808" t="s">
        <v>143</v>
      </c>
      <c r="N808" t="s">
        <v>144</v>
      </c>
      <c r="O808" s="8">
        <f>SUMIF(order_details[OrderID],orders[[#This Row],[OrderID]],order_details[Total revenue])</f>
        <v>305</v>
      </c>
      <c r="P808" s="8">
        <f>SUMIF(order_details[OrderID],orders[[#This Row],[OrderID]],order_details[Gross Profit])</f>
        <v>88.999999999999986</v>
      </c>
      <c r="Q808" s="8">
        <f>orders[[#This Row],[Total Gross Profit]]-orders[[#This Row],[Freight]]</f>
        <v>88.669999999999987</v>
      </c>
    </row>
    <row r="809" spans="1:17" x14ac:dyDescent="0.25">
      <c r="A809">
        <v>11055</v>
      </c>
      <c r="B809" t="s">
        <v>324</v>
      </c>
      <c r="C809">
        <v>7</v>
      </c>
      <c r="D809" s="1">
        <v>35213</v>
      </c>
      <c r="E809" s="1">
        <v>35241</v>
      </c>
      <c r="F809" s="1">
        <v>35220</v>
      </c>
      <c r="G809">
        <v>2</v>
      </c>
      <c r="H809" s="8">
        <v>120.92</v>
      </c>
      <c r="I809" t="s">
        <v>325</v>
      </c>
      <c r="J809" t="s">
        <v>327</v>
      </c>
      <c r="K809" t="s">
        <v>328</v>
      </c>
      <c r="L809" t="s">
        <v>329</v>
      </c>
      <c r="M809" t="s">
        <v>330</v>
      </c>
      <c r="N809" t="s">
        <v>312</v>
      </c>
      <c r="O809" s="8">
        <f>SUMIF(order_details[OrderID],orders[[#This Row],[OrderID]],order_details[Total revenue])</f>
        <v>1727.5</v>
      </c>
      <c r="P809" s="8">
        <f>SUMIF(order_details[OrderID],orders[[#This Row],[OrderID]],order_details[Gross Profit])</f>
        <v>366.5</v>
      </c>
      <c r="Q809" s="8">
        <f>orders[[#This Row],[Total Gross Profit]]-orders[[#This Row],[Freight]]</f>
        <v>245.57999999999998</v>
      </c>
    </row>
    <row r="810" spans="1:17" x14ac:dyDescent="0.25">
      <c r="A810">
        <v>11056</v>
      </c>
      <c r="B810" t="s">
        <v>195</v>
      </c>
      <c r="C810">
        <v>8</v>
      </c>
      <c r="D810" s="1">
        <v>35213</v>
      </c>
      <c r="E810" s="1">
        <v>35227</v>
      </c>
      <c r="F810" s="1">
        <v>35216</v>
      </c>
      <c r="G810">
        <v>2</v>
      </c>
      <c r="H810" s="8">
        <v>278.95999999999998</v>
      </c>
      <c r="I810" t="s">
        <v>196</v>
      </c>
      <c r="J810" t="s">
        <v>198</v>
      </c>
      <c r="K810" t="s">
        <v>70</v>
      </c>
      <c r="L810" t="s">
        <v>868</v>
      </c>
      <c r="M810" t="s">
        <v>199</v>
      </c>
      <c r="N810" t="s">
        <v>72</v>
      </c>
      <c r="O810" s="8">
        <f>SUMIF(order_details[OrderID],orders[[#This Row],[OrderID]],order_details[Total revenue])</f>
        <v>3740</v>
      </c>
      <c r="P810" s="8">
        <f>SUMIF(order_details[OrderID],orders[[#This Row],[OrderID]],order_details[Gross Profit])</f>
        <v>940</v>
      </c>
      <c r="Q810" s="8">
        <f>orders[[#This Row],[Total Gross Profit]]-orders[[#This Row],[Freight]]</f>
        <v>661.04</v>
      </c>
    </row>
    <row r="811" spans="1:17" x14ac:dyDescent="0.25">
      <c r="A811">
        <v>11057</v>
      </c>
      <c r="B811" t="s">
        <v>474</v>
      </c>
      <c r="C811">
        <v>3</v>
      </c>
      <c r="D811" s="1">
        <v>35214</v>
      </c>
      <c r="E811" s="1">
        <v>35242</v>
      </c>
      <c r="F811" s="1">
        <v>35216</v>
      </c>
      <c r="G811">
        <v>3</v>
      </c>
      <c r="H811" s="8">
        <v>4.13</v>
      </c>
      <c r="I811" t="s">
        <v>475</v>
      </c>
      <c r="J811" t="s">
        <v>477</v>
      </c>
      <c r="K811" t="s">
        <v>70</v>
      </c>
      <c r="L811" t="s">
        <v>868</v>
      </c>
      <c r="M811" t="s">
        <v>478</v>
      </c>
      <c r="N811" t="s">
        <v>72</v>
      </c>
      <c r="O811" s="8">
        <f>SUMIF(order_details[OrderID],orders[[#This Row],[OrderID]],order_details[Total revenue])</f>
        <v>45</v>
      </c>
      <c r="P811" s="8">
        <f>SUMIF(order_details[OrderID],orders[[#This Row],[OrderID]],order_details[Gross Profit])</f>
        <v>16.200000000000003</v>
      </c>
      <c r="Q811" s="8">
        <f>orders[[#This Row],[Total Gross Profit]]-orders[[#This Row],[Freight]]</f>
        <v>12.070000000000004</v>
      </c>
    </row>
    <row r="812" spans="1:17" x14ac:dyDescent="0.25">
      <c r="A812">
        <v>11058</v>
      </c>
      <c r="B812" t="s">
        <v>85</v>
      </c>
      <c r="C812">
        <v>9</v>
      </c>
      <c r="D812" s="1">
        <v>35214</v>
      </c>
      <c r="E812" s="1">
        <v>35242</v>
      </c>
      <c r="F812" s="1">
        <v>35216</v>
      </c>
      <c r="G812">
        <v>3</v>
      </c>
      <c r="H812" s="8">
        <v>31.14</v>
      </c>
      <c r="I812" t="s">
        <v>86</v>
      </c>
      <c r="J812" t="s">
        <v>88</v>
      </c>
      <c r="K812" t="s">
        <v>89</v>
      </c>
      <c r="L812" t="s">
        <v>868</v>
      </c>
      <c r="M812" t="s">
        <v>90</v>
      </c>
      <c r="N812" t="s">
        <v>47</v>
      </c>
      <c r="O812" s="8">
        <f>SUMIF(order_details[OrderID],orders[[#This Row],[OrderID]],order_details[Total revenue])</f>
        <v>858</v>
      </c>
      <c r="P812" s="8">
        <f>SUMIF(order_details[OrderID],orders[[#This Row],[OrderID]],order_details[Gross Profit])</f>
        <v>171.60000000000002</v>
      </c>
      <c r="Q812" s="8">
        <f>orders[[#This Row],[Total Gross Profit]]-orders[[#This Row],[Freight]]</f>
        <v>140.46000000000004</v>
      </c>
    </row>
    <row r="813" spans="1:17" x14ac:dyDescent="0.25">
      <c r="A813">
        <v>11059</v>
      </c>
      <c r="B813" t="s">
        <v>577</v>
      </c>
      <c r="C813">
        <v>2</v>
      </c>
      <c r="D813" s="1">
        <v>35214</v>
      </c>
      <c r="E813" s="1">
        <v>35256</v>
      </c>
      <c r="F813" s="1">
        <v>35216</v>
      </c>
      <c r="G813">
        <v>2</v>
      </c>
      <c r="H813" s="8">
        <v>85.8</v>
      </c>
      <c r="I813" t="s">
        <v>578</v>
      </c>
      <c r="J813" t="s">
        <v>580</v>
      </c>
      <c r="K813" t="s">
        <v>319</v>
      </c>
      <c r="L813" t="s">
        <v>320</v>
      </c>
      <c r="M813" t="s">
        <v>581</v>
      </c>
      <c r="N813" t="s">
        <v>170</v>
      </c>
      <c r="O813" s="8">
        <f>SUMIF(order_details[OrderID],orders[[#This Row],[OrderID]],order_details[Total revenue])</f>
        <v>1838</v>
      </c>
      <c r="P813" s="8">
        <f>SUMIF(order_details[OrderID],orders[[#This Row],[OrderID]],order_details[Gross Profit])</f>
        <v>367.6</v>
      </c>
      <c r="Q813" s="8">
        <f>orders[[#This Row],[Total Gross Profit]]-orders[[#This Row],[Freight]]</f>
        <v>281.8</v>
      </c>
    </row>
    <row r="814" spans="1:17" x14ac:dyDescent="0.25">
      <c r="A814">
        <v>11060</v>
      </c>
      <c r="B814" t="s">
        <v>256</v>
      </c>
      <c r="C814">
        <v>2</v>
      </c>
      <c r="D814" s="1">
        <v>35215</v>
      </c>
      <c r="E814" s="1">
        <v>35243</v>
      </c>
      <c r="F814" s="1">
        <v>35219</v>
      </c>
      <c r="G814">
        <v>2</v>
      </c>
      <c r="H814" s="8">
        <v>10.98</v>
      </c>
      <c r="I814" t="s">
        <v>257</v>
      </c>
      <c r="J814" t="s">
        <v>259</v>
      </c>
      <c r="K814" t="s">
        <v>260</v>
      </c>
      <c r="L814" t="s">
        <v>868</v>
      </c>
      <c r="M814" t="s">
        <v>261</v>
      </c>
      <c r="N814" t="s">
        <v>262</v>
      </c>
      <c r="O814" s="8">
        <f>SUMIF(order_details[OrderID],orders[[#This Row],[OrderID]],order_details[Total revenue])</f>
        <v>266</v>
      </c>
      <c r="P814" s="8">
        <f>SUMIF(order_details[OrderID],orders[[#This Row],[OrderID]],order_details[Gross Profit])</f>
        <v>53.2</v>
      </c>
      <c r="Q814" s="8">
        <f>orders[[#This Row],[Total Gross Profit]]-orders[[#This Row],[Freight]]</f>
        <v>42.22</v>
      </c>
    </row>
    <row r="815" spans="1:17" x14ac:dyDescent="0.25">
      <c r="A815">
        <v>11061</v>
      </c>
      <c r="B815" t="s">
        <v>296</v>
      </c>
      <c r="C815">
        <v>4</v>
      </c>
      <c r="D815" s="1">
        <v>35215</v>
      </c>
      <c r="E815" s="1">
        <v>35257</v>
      </c>
      <c r="F815" s="1">
        <v>35219</v>
      </c>
      <c r="G815">
        <v>3</v>
      </c>
      <c r="H815" s="8">
        <v>14.01</v>
      </c>
      <c r="I815" t="s">
        <v>297</v>
      </c>
      <c r="J815" t="s">
        <v>299</v>
      </c>
      <c r="K815" t="s">
        <v>300</v>
      </c>
      <c r="L815" t="s">
        <v>301</v>
      </c>
      <c r="M815" t="s">
        <v>302</v>
      </c>
      <c r="N815" t="s">
        <v>303</v>
      </c>
      <c r="O815" s="8">
        <f>SUMIF(order_details[OrderID],orders[[#This Row],[OrderID]],order_details[Total revenue])</f>
        <v>510</v>
      </c>
      <c r="P815" s="8">
        <f>SUMIF(order_details[OrderID],orders[[#This Row],[OrderID]],order_details[Gross Profit])</f>
        <v>102.00000000000001</v>
      </c>
      <c r="Q815" s="8">
        <f>orders[[#This Row],[Total Gross Profit]]-orders[[#This Row],[Freight]]</f>
        <v>87.990000000000009</v>
      </c>
    </row>
    <row r="816" spans="1:17" x14ac:dyDescent="0.25">
      <c r="A816">
        <v>11062</v>
      </c>
      <c r="B816" t="s">
        <v>569</v>
      </c>
      <c r="C816">
        <v>4</v>
      </c>
      <c r="D816" s="1">
        <v>35215</v>
      </c>
      <c r="E816" s="1">
        <v>35243</v>
      </c>
      <c r="F816" s="1">
        <v>35219</v>
      </c>
      <c r="G816">
        <v>2</v>
      </c>
      <c r="H816" s="8">
        <v>29.93</v>
      </c>
      <c r="I816" t="s">
        <v>570</v>
      </c>
      <c r="J816" t="s">
        <v>572</v>
      </c>
      <c r="K816" t="s">
        <v>573</v>
      </c>
      <c r="L816" t="s">
        <v>868</v>
      </c>
      <c r="M816" t="s">
        <v>574</v>
      </c>
      <c r="N816" t="s">
        <v>262</v>
      </c>
      <c r="O816" s="8">
        <f>SUMIF(order_details[OrderID],orders[[#This Row],[OrderID]],order_details[Total revenue])</f>
        <v>406.40000000000003</v>
      </c>
      <c r="P816" s="8">
        <f>SUMIF(order_details[OrderID],orders[[#This Row],[OrderID]],order_details[Gross Profit])</f>
        <v>29.199999999999996</v>
      </c>
      <c r="Q816" s="8">
        <f>orders[[#This Row],[Total Gross Profit]]-orders[[#This Row],[Freight]]</f>
        <v>-0.73000000000000398</v>
      </c>
    </row>
    <row r="817" spans="1:17" x14ac:dyDescent="0.25">
      <c r="A817">
        <v>11063</v>
      </c>
      <c r="B817" t="s">
        <v>341</v>
      </c>
      <c r="C817">
        <v>3</v>
      </c>
      <c r="D817" s="1">
        <v>35215</v>
      </c>
      <c r="E817" s="1">
        <v>35243</v>
      </c>
      <c r="F817" s="1">
        <v>35221</v>
      </c>
      <c r="G817">
        <v>2</v>
      </c>
      <c r="H817" s="8">
        <v>81.73</v>
      </c>
      <c r="I817" t="s">
        <v>342</v>
      </c>
      <c r="J817" t="s">
        <v>344</v>
      </c>
      <c r="K817" t="s">
        <v>345</v>
      </c>
      <c r="L817" t="s">
        <v>346</v>
      </c>
      <c r="M817" t="s">
        <v>868</v>
      </c>
      <c r="N817" t="s">
        <v>348</v>
      </c>
      <c r="O817" s="8">
        <f>SUMIF(order_details[OrderID],orders[[#This Row],[OrderID]],order_details[Total revenue])</f>
        <v>1342.95</v>
      </c>
      <c r="P817" s="8">
        <f>SUMIF(order_details[OrderID],orders[[#This Row],[OrderID]],order_details[Gross Profit])</f>
        <v>229.94999999999996</v>
      </c>
      <c r="Q817" s="8">
        <f>orders[[#This Row],[Total Gross Profit]]-orders[[#This Row],[Freight]]</f>
        <v>148.21999999999997</v>
      </c>
    </row>
    <row r="818" spans="1:17" x14ac:dyDescent="0.25">
      <c r="A818">
        <v>11064</v>
      </c>
      <c r="B818" t="s">
        <v>606</v>
      </c>
      <c r="C818">
        <v>1</v>
      </c>
      <c r="D818" s="1">
        <v>35216</v>
      </c>
      <c r="E818" s="1">
        <v>35244</v>
      </c>
      <c r="F818" s="1">
        <v>35219</v>
      </c>
      <c r="G818">
        <v>1</v>
      </c>
      <c r="H818" s="8">
        <v>30.09</v>
      </c>
      <c r="I818" t="s">
        <v>607</v>
      </c>
      <c r="J818" t="s">
        <v>609</v>
      </c>
      <c r="K818" t="s">
        <v>610</v>
      </c>
      <c r="L818" t="s">
        <v>611</v>
      </c>
      <c r="M818" t="s">
        <v>612</v>
      </c>
      <c r="N818" t="s">
        <v>303</v>
      </c>
      <c r="O818" s="8">
        <f>SUMIF(order_details[OrderID],orders[[#This Row],[OrderID]],order_details[Total revenue])</f>
        <v>4330.4000000000005</v>
      </c>
      <c r="P818" s="8">
        <f>SUMIF(order_details[OrderID],orders[[#This Row],[OrderID]],order_details[Gross Profit])</f>
        <v>663.80000000000018</v>
      </c>
      <c r="Q818" s="8">
        <f>orders[[#This Row],[Total Gross Profit]]-orders[[#This Row],[Freight]]</f>
        <v>633.71000000000015</v>
      </c>
    </row>
    <row r="819" spans="1:17" x14ac:dyDescent="0.25">
      <c r="A819">
        <v>11065</v>
      </c>
      <c r="B819" t="s">
        <v>415</v>
      </c>
      <c r="C819">
        <v>8</v>
      </c>
      <c r="D819" s="1">
        <v>35216</v>
      </c>
      <c r="E819" s="1">
        <v>35244</v>
      </c>
      <c r="F819" s="1">
        <v>35219</v>
      </c>
      <c r="G819">
        <v>1</v>
      </c>
      <c r="H819" s="8">
        <v>12.91</v>
      </c>
      <c r="I819" t="s">
        <v>416</v>
      </c>
      <c r="J819" t="s">
        <v>418</v>
      </c>
      <c r="K819" t="s">
        <v>419</v>
      </c>
      <c r="L819" t="s">
        <v>420</v>
      </c>
      <c r="M819" t="s">
        <v>421</v>
      </c>
      <c r="N819" t="s">
        <v>312</v>
      </c>
      <c r="O819" s="8">
        <f>SUMIF(order_details[OrderID],orders[[#This Row],[OrderID]],order_details[Total revenue])</f>
        <v>189.42000000000002</v>
      </c>
      <c r="P819" s="8">
        <f>SUMIF(order_details[OrderID],orders[[#This Row],[OrderID]],order_details[Gross Profit])</f>
        <v>-11.379999999999995</v>
      </c>
      <c r="Q819" s="8">
        <f>orders[[#This Row],[Total Gross Profit]]-orders[[#This Row],[Freight]]</f>
        <v>-24.289999999999996</v>
      </c>
    </row>
    <row r="820" spans="1:17" x14ac:dyDescent="0.25">
      <c r="A820">
        <v>11066</v>
      </c>
      <c r="B820" t="s">
        <v>744</v>
      </c>
      <c r="C820">
        <v>7</v>
      </c>
      <c r="D820" s="1">
        <v>35216</v>
      </c>
      <c r="E820" s="1">
        <v>35244</v>
      </c>
      <c r="F820" s="1">
        <v>35219</v>
      </c>
      <c r="G820">
        <v>2</v>
      </c>
      <c r="H820" s="8">
        <v>44.72</v>
      </c>
      <c r="I820" t="s">
        <v>745</v>
      </c>
      <c r="J820" t="s">
        <v>872</v>
      </c>
      <c r="K820" t="s">
        <v>748</v>
      </c>
      <c r="L820" t="s">
        <v>395</v>
      </c>
      <c r="M820" t="s">
        <v>873</v>
      </c>
      <c r="N820" t="s">
        <v>303</v>
      </c>
      <c r="O820" s="8">
        <f>SUMIF(order_details[OrderID],orders[[#This Row],[OrderID]],order_details[Total revenue])</f>
        <v>928.75</v>
      </c>
      <c r="P820" s="8">
        <f>SUMIF(order_details[OrderID],orders[[#This Row],[OrderID]],order_details[Gross Profit])</f>
        <v>237.44999999999993</v>
      </c>
      <c r="Q820" s="8">
        <f>orders[[#This Row],[Total Gross Profit]]-orders[[#This Row],[Freight]]</f>
        <v>192.72999999999993</v>
      </c>
    </row>
    <row r="821" spans="1:17" x14ac:dyDescent="0.25">
      <c r="A821">
        <v>11067</v>
      </c>
      <c r="B821" t="s">
        <v>179</v>
      </c>
      <c r="C821">
        <v>1</v>
      </c>
      <c r="D821" s="1">
        <v>35219</v>
      </c>
      <c r="E821" s="1">
        <v>35233</v>
      </c>
      <c r="F821" s="1">
        <v>35221</v>
      </c>
      <c r="G821">
        <v>2</v>
      </c>
      <c r="H821" s="8">
        <v>7.98</v>
      </c>
      <c r="I821" t="s">
        <v>180</v>
      </c>
      <c r="J821" t="s">
        <v>182</v>
      </c>
      <c r="K821" t="s">
        <v>183</v>
      </c>
      <c r="L821" t="s">
        <v>868</v>
      </c>
      <c r="M821" t="s">
        <v>184</v>
      </c>
      <c r="N821" t="s">
        <v>47</v>
      </c>
      <c r="O821" s="8">
        <f>SUMIF(order_details[OrderID],orders[[#This Row],[OrderID]],order_details[Total revenue])</f>
        <v>86.850000000000009</v>
      </c>
      <c r="P821" s="8">
        <f>SUMIF(order_details[OrderID],orders[[#This Row],[OrderID]],order_details[Gross Profit])</f>
        <v>17.55</v>
      </c>
      <c r="Q821" s="8">
        <f>orders[[#This Row],[Total Gross Profit]]-orders[[#This Row],[Freight]]</f>
        <v>9.57</v>
      </c>
    </row>
    <row r="822" spans="1:17" x14ac:dyDescent="0.25">
      <c r="A822">
        <v>11068</v>
      </c>
      <c r="B822" t="s">
        <v>540</v>
      </c>
      <c r="C822">
        <v>8</v>
      </c>
      <c r="D822" s="1">
        <v>35219</v>
      </c>
      <c r="E822" s="1">
        <v>35247</v>
      </c>
      <c r="F822" s="1">
        <v>35221</v>
      </c>
      <c r="G822">
        <v>2</v>
      </c>
      <c r="H822" s="8">
        <v>81.75</v>
      </c>
      <c r="I822" t="s">
        <v>541</v>
      </c>
      <c r="J822" t="s">
        <v>543</v>
      </c>
      <c r="K822" t="s">
        <v>167</v>
      </c>
      <c r="L822" t="s">
        <v>168</v>
      </c>
      <c r="M822" t="s">
        <v>544</v>
      </c>
      <c r="N822" t="s">
        <v>170</v>
      </c>
      <c r="O822" s="8">
        <f>SUMIF(order_details[OrderID],orders[[#This Row],[OrderID]],order_details[Total revenue])</f>
        <v>2027.08</v>
      </c>
      <c r="P822" s="8">
        <f>SUMIF(order_details[OrderID],orders[[#This Row],[OrderID]],order_details[Gross Profit])</f>
        <v>119.88000000000011</v>
      </c>
      <c r="Q822" s="8">
        <f>orders[[#This Row],[Total Gross Profit]]-orders[[#This Row],[Freight]]</f>
        <v>38.130000000000109</v>
      </c>
    </row>
    <row r="823" spans="1:17" x14ac:dyDescent="0.25">
      <c r="A823">
        <v>11069</v>
      </c>
      <c r="B823" t="s">
        <v>677</v>
      </c>
      <c r="C823">
        <v>1</v>
      </c>
      <c r="D823" s="1">
        <v>35219</v>
      </c>
      <c r="E823" s="1">
        <v>35247</v>
      </c>
      <c r="F823" s="1">
        <v>35221</v>
      </c>
      <c r="G823">
        <v>2</v>
      </c>
      <c r="H823" s="8">
        <v>15.67</v>
      </c>
      <c r="I823" t="s">
        <v>678</v>
      </c>
      <c r="J823" t="s">
        <v>680</v>
      </c>
      <c r="K823" t="s">
        <v>55</v>
      </c>
      <c r="L823" t="s">
        <v>868</v>
      </c>
      <c r="M823" t="s">
        <v>516</v>
      </c>
      <c r="N823" t="s">
        <v>57</v>
      </c>
      <c r="O823" s="8">
        <f>SUMIF(order_details[OrderID],orders[[#This Row],[OrderID]],order_details[Total revenue])</f>
        <v>360</v>
      </c>
      <c r="P823" s="8">
        <f>SUMIF(order_details[OrderID],orders[[#This Row],[OrderID]],order_details[Gross Profit])</f>
        <v>72</v>
      </c>
      <c r="Q823" s="8">
        <f>orders[[#This Row],[Total Gross Profit]]-orders[[#This Row],[Freight]]</f>
        <v>56.33</v>
      </c>
    </row>
    <row r="824" spans="1:17" x14ac:dyDescent="0.25">
      <c r="A824">
        <v>11070</v>
      </c>
      <c r="B824" t="s">
        <v>399</v>
      </c>
      <c r="C824">
        <v>2</v>
      </c>
      <c r="D824" s="1">
        <v>35220</v>
      </c>
      <c r="E824" s="1">
        <v>35248</v>
      </c>
      <c r="F824" s="1">
        <v>35221</v>
      </c>
      <c r="G824">
        <v>1</v>
      </c>
      <c r="H824" s="8">
        <v>136</v>
      </c>
      <c r="I824" t="s">
        <v>400</v>
      </c>
      <c r="J824" t="s">
        <v>402</v>
      </c>
      <c r="K824" t="s">
        <v>403</v>
      </c>
      <c r="L824" t="s">
        <v>868</v>
      </c>
      <c r="M824" t="s">
        <v>404</v>
      </c>
      <c r="N824" t="s">
        <v>47</v>
      </c>
      <c r="O824" s="8">
        <f>SUMIF(order_details[OrderID],orders[[#This Row],[OrderID]],order_details[Total revenue])</f>
        <v>1629.9749999999999</v>
      </c>
      <c r="P824" s="8">
        <f>SUMIF(order_details[OrderID],orders[[#This Row],[OrderID]],order_details[Gross Profit])</f>
        <v>172.97499999999991</v>
      </c>
      <c r="Q824" s="8">
        <f>orders[[#This Row],[Total Gross Profit]]-orders[[#This Row],[Freight]]</f>
        <v>36.974999999999909</v>
      </c>
    </row>
    <row r="825" spans="1:17" x14ac:dyDescent="0.25">
      <c r="A825">
        <v>11071</v>
      </c>
      <c r="B825" t="s">
        <v>415</v>
      </c>
      <c r="C825">
        <v>1</v>
      </c>
      <c r="D825" s="1">
        <v>35220</v>
      </c>
      <c r="E825" s="1">
        <v>35248</v>
      </c>
      <c r="F825" s="1">
        <v>35221</v>
      </c>
      <c r="G825">
        <v>1</v>
      </c>
      <c r="H825" s="8">
        <v>0.93</v>
      </c>
      <c r="I825" t="s">
        <v>416</v>
      </c>
      <c r="J825" t="s">
        <v>418</v>
      </c>
      <c r="K825" t="s">
        <v>419</v>
      </c>
      <c r="L825" t="s">
        <v>420</v>
      </c>
      <c r="M825" t="s">
        <v>421</v>
      </c>
      <c r="N825" t="s">
        <v>312</v>
      </c>
      <c r="O825" s="8">
        <f>SUMIF(order_details[OrderID],orders[[#This Row],[OrderID]],order_details[Total revenue])</f>
        <v>484.5</v>
      </c>
      <c r="P825" s="8">
        <f>SUMIF(order_details[OrderID],orders[[#This Row],[OrderID]],order_details[Gross Profit])</f>
        <v>148.5</v>
      </c>
      <c r="Q825" s="8">
        <f>orders[[#This Row],[Total Gross Profit]]-orders[[#This Row],[Freight]]</f>
        <v>147.57</v>
      </c>
    </row>
    <row r="826" spans="1:17" x14ac:dyDescent="0.25">
      <c r="A826">
        <v>11072</v>
      </c>
      <c r="B826" t="s">
        <v>202</v>
      </c>
      <c r="C826">
        <v>4</v>
      </c>
      <c r="D826" s="1">
        <v>35220</v>
      </c>
      <c r="E826" s="1">
        <v>35248</v>
      </c>
      <c r="F826" s="1">
        <v>35221</v>
      </c>
      <c r="G826">
        <v>2</v>
      </c>
      <c r="H826" s="8">
        <v>258.64</v>
      </c>
      <c r="I826" t="s">
        <v>203</v>
      </c>
      <c r="J826" t="s">
        <v>206</v>
      </c>
      <c r="K826" t="s">
        <v>207</v>
      </c>
      <c r="L826" t="s">
        <v>868</v>
      </c>
      <c r="M826" t="s">
        <v>208</v>
      </c>
      <c r="N826" t="s">
        <v>209</v>
      </c>
      <c r="O826" s="8">
        <f>SUMIF(order_details[OrderID],orders[[#This Row],[OrderID]],order_details[Total revenue])</f>
        <v>5218</v>
      </c>
      <c r="P826" s="8">
        <f>SUMIF(order_details[OrderID],orders[[#This Row],[OrderID]],order_details[Gross Profit])</f>
        <v>1101.5999999999997</v>
      </c>
      <c r="Q826" s="8">
        <f>orders[[#This Row],[Total Gross Profit]]-orders[[#This Row],[Freight]]</f>
        <v>842.9599999999997</v>
      </c>
    </row>
    <row r="827" spans="1:17" x14ac:dyDescent="0.25">
      <c r="A827">
        <v>11073</v>
      </c>
      <c r="B827" t="s">
        <v>512</v>
      </c>
      <c r="C827">
        <v>2</v>
      </c>
      <c r="D827" s="1">
        <v>35220</v>
      </c>
      <c r="E827" s="1">
        <v>35248</v>
      </c>
      <c r="F827" s="1">
        <v>35221</v>
      </c>
      <c r="G827">
        <v>2</v>
      </c>
      <c r="H827" s="8">
        <v>24.95</v>
      </c>
      <c r="I827" t="s">
        <v>513</v>
      </c>
      <c r="J827" t="s">
        <v>515</v>
      </c>
      <c r="K827" t="s">
        <v>55</v>
      </c>
      <c r="L827" t="s">
        <v>868</v>
      </c>
      <c r="M827" t="s">
        <v>516</v>
      </c>
      <c r="N827" t="s">
        <v>57</v>
      </c>
      <c r="O827" s="8">
        <f>SUMIF(order_details[OrderID],orders[[#This Row],[OrderID]],order_details[Total revenue])</f>
        <v>300</v>
      </c>
      <c r="P827" s="8">
        <f>SUMIF(order_details[OrderID],orders[[#This Row],[OrderID]],order_details[Gross Profit])</f>
        <v>130</v>
      </c>
      <c r="Q827" s="8">
        <f>orders[[#This Row],[Total Gross Profit]]-orders[[#This Row],[Freight]]</f>
        <v>105.05</v>
      </c>
    </row>
    <row r="828" spans="1:17" x14ac:dyDescent="0.25">
      <c r="A828">
        <v>11074</v>
      </c>
      <c r="B828" t="s">
        <v>621</v>
      </c>
      <c r="C828">
        <v>7</v>
      </c>
      <c r="D828" s="1">
        <v>35221</v>
      </c>
      <c r="E828" s="1">
        <v>35249</v>
      </c>
      <c r="F828" s="1">
        <v>35221</v>
      </c>
      <c r="G828">
        <v>2</v>
      </c>
      <c r="H828" s="8">
        <v>18.440000000000001</v>
      </c>
      <c r="I828" t="s">
        <v>622</v>
      </c>
      <c r="J828" t="s">
        <v>624</v>
      </c>
      <c r="K828" t="s">
        <v>625</v>
      </c>
      <c r="L828" t="s">
        <v>868</v>
      </c>
      <c r="M828" t="s">
        <v>626</v>
      </c>
      <c r="N828" t="s">
        <v>627</v>
      </c>
      <c r="O828" s="8">
        <f>SUMIF(order_details[OrderID],orders[[#This Row],[OrderID]],order_details[Total revenue])</f>
        <v>232.08499999999998</v>
      </c>
      <c r="P828" s="8">
        <f>SUMIF(order_details[OrderID],orders[[#This Row],[OrderID]],order_details[Gross Profit])</f>
        <v>37.484999999999957</v>
      </c>
      <c r="Q828" s="8">
        <f>orders[[#This Row],[Total Gross Profit]]-orders[[#This Row],[Freight]]</f>
        <v>19.044999999999956</v>
      </c>
    </row>
    <row r="829" spans="1:17" x14ac:dyDescent="0.25">
      <c r="A829">
        <v>11075</v>
      </c>
      <c r="B829" t="s">
        <v>583</v>
      </c>
      <c r="C829">
        <v>8</v>
      </c>
      <c r="D829" s="1">
        <v>35221</v>
      </c>
      <c r="E829" s="1">
        <v>35249</v>
      </c>
      <c r="F829" s="1">
        <v>35221</v>
      </c>
      <c r="G829">
        <v>2</v>
      </c>
      <c r="H829" s="8">
        <v>6.19</v>
      </c>
      <c r="I829" t="s">
        <v>584</v>
      </c>
      <c r="J829" t="s">
        <v>870</v>
      </c>
      <c r="K829" t="s">
        <v>587</v>
      </c>
      <c r="L829" t="s">
        <v>868</v>
      </c>
      <c r="M829" t="s">
        <v>871</v>
      </c>
      <c r="N829" t="s">
        <v>160</v>
      </c>
      <c r="O829" s="8">
        <f>SUMIF(order_details[OrderID],orders[[#This Row],[OrderID]],order_details[Total revenue])</f>
        <v>498.1</v>
      </c>
      <c r="P829" s="8">
        <f>SUMIF(order_details[OrderID],orders[[#This Row],[OrderID]],order_details[Gross Profit])</f>
        <v>29.299999999999979</v>
      </c>
      <c r="Q829" s="8">
        <f>orders[[#This Row],[Total Gross Profit]]-orders[[#This Row],[Freight]]</f>
        <v>23.109999999999978</v>
      </c>
    </row>
    <row r="830" spans="1:17" x14ac:dyDescent="0.25">
      <c r="A830">
        <v>11076</v>
      </c>
      <c r="B830" t="s">
        <v>112</v>
      </c>
      <c r="C830">
        <v>4</v>
      </c>
      <c r="D830" s="1">
        <v>35221</v>
      </c>
      <c r="E830" s="1">
        <v>35249</v>
      </c>
      <c r="F830" s="1">
        <v>35221</v>
      </c>
      <c r="G830">
        <v>2</v>
      </c>
      <c r="H830" s="8">
        <v>38.28</v>
      </c>
      <c r="I830" t="s">
        <v>113</v>
      </c>
      <c r="J830" t="s">
        <v>115</v>
      </c>
      <c r="K830" t="s">
        <v>116</v>
      </c>
      <c r="L830" t="s">
        <v>868</v>
      </c>
      <c r="M830" t="s">
        <v>117</v>
      </c>
      <c r="N830" t="s">
        <v>100</v>
      </c>
      <c r="O830" s="8">
        <f>SUMIF(order_details[OrderID],orders[[#This Row],[OrderID]],order_details[Total revenue])</f>
        <v>792.75</v>
      </c>
      <c r="P830" s="8">
        <f>SUMIF(order_details[OrderID],orders[[#This Row],[OrderID]],order_details[Gross Profit])</f>
        <v>27.749999999999968</v>
      </c>
      <c r="Q830" s="8">
        <f>orders[[#This Row],[Total Gross Profit]]-orders[[#This Row],[Freight]]</f>
        <v>-10.530000000000033</v>
      </c>
    </row>
    <row r="831" spans="1:17" x14ac:dyDescent="0.25">
      <c r="A831">
        <v>11077</v>
      </c>
      <c r="B831" t="s">
        <v>559</v>
      </c>
      <c r="C831">
        <v>1</v>
      </c>
      <c r="D831" s="1">
        <v>35221</v>
      </c>
      <c r="E831" s="1">
        <v>35249</v>
      </c>
      <c r="F831" s="1">
        <v>35221</v>
      </c>
      <c r="G831">
        <v>2</v>
      </c>
      <c r="H831" s="8">
        <v>8.5299999999999994</v>
      </c>
      <c r="I831" t="s">
        <v>560</v>
      </c>
      <c r="J831" t="s">
        <v>563</v>
      </c>
      <c r="K831" t="s">
        <v>564</v>
      </c>
      <c r="L831" t="s">
        <v>565</v>
      </c>
      <c r="M831" t="s">
        <v>566</v>
      </c>
      <c r="N831" t="s">
        <v>303</v>
      </c>
      <c r="O831" s="8">
        <f>SUMIF(order_details[OrderID],orders[[#This Row],[OrderID]],order_details[Total revenue])</f>
        <v>1255.7205000000001</v>
      </c>
      <c r="P831" s="8">
        <f>SUMIF(order_details[OrderID],orders[[#This Row],[OrderID]],order_details[Gross Profit])</f>
        <v>182.62050000000002</v>
      </c>
      <c r="Q831" s="8">
        <f>orders[[#This Row],[Total Gross Profit]]-orders[[#This Row],[Freight]]</f>
        <v>174.09050000000002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4B4C9-18AD-42F5-9EEF-D89B63AD69B4}">
  <dimension ref="A1:L2156"/>
  <sheetViews>
    <sheetView zoomScale="97" workbookViewId="0">
      <selection activeCell="K4" sqref="K4"/>
    </sheetView>
  </sheetViews>
  <sheetFormatPr defaultRowHeight="15" x14ac:dyDescent="0.25"/>
  <cols>
    <col min="1" max="1" width="10.42578125" bestFit="1" customWidth="1"/>
    <col min="2" max="2" width="12.28515625" bestFit="1" customWidth="1"/>
    <col min="3" max="3" width="11.5703125" bestFit="1" customWidth="1"/>
    <col min="4" max="4" width="11" bestFit="1" customWidth="1"/>
    <col min="5" max="5" width="11.42578125" bestFit="1" customWidth="1"/>
    <col min="6" max="6" width="20" bestFit="1" customWidth="1"/>
    <col min="7" max="7" width="13.140625" bestFit="1" customWidth="1"/>
    <col min="8" max="8" width="25.42578125" bestFit="1" customWidth="1"/>
    <col min="9" max="9" width="15.7109375" bestFit="1" customWidth="1"/>
    <col min="10" max="10" width="14" bestFit="1" customWidth="1"/>
    <col min="11" max="11" width="11.42578125" bestFit="1" customWidth="1"/>
    <col min="12" max="12" width="17.28515625" bestFit="1" customWidth="1"/>
  </cols>
  <sheetData>
    <row r="1" spans="1:12" x14ac:dyDescent="0.25">
      <c r="A1" t="s">
        <v>852</v>
      </c>
      <c r="B1" t="s">
        <v>853</v>
      </c>
      <c r="C1" t="s">
        <v>854</v>
      </c>
      <c r="D1" t="s">
        <v>855</v>
      </c>
      <c r="E1" t="s">
        <v>856</v>
      </c>
      <c r="F1" t="s">
        <v>1440</v>
      </c>
      <c r="G1" t="s">
        <v>1428</v>
      </c>
      <c r="H1" t="s">
        <v>1441</v>
      </c>
      <c r="I1" t="s">
        <v>1445</v>
      </c>
      <c r="J1" t="s">
        <v>1442</v>
      </c>
      <c r="K1" t="s">
        <v>1265</v>
      </c>
      <c r="L1" t="s">
        <v>1465</v>
      </c>
    </row>
    <row r="2" spans="1:12" x14ac:dyDescent="0.25">
      <c r="A2">
        <v>10248</v>
      </c>
      <c r="B2">
        <v>11</v>
      </c>
      <c r="C2" s="8">
        <v>9.8000000000000007</v>
      </c>
      <c r="D2">
        <v>12</v>
      </c>
      <c r="E2">
        <v>0</v>
      </c>
      <c r="F2" s="8">
        <f>order_details[[#This Row],[UnitPrice]]*order_details[[#This Row],[Quantity]]</f>
        <v>117.60000000000001</v>
      </c>
      <c r="G2" s="1">
        <f>VLOOKUP(order_details[[#This Row],[OrderID]],orders[[OrderID]:[OrderDate]],4,)</f>
        <v>34550</v>
      </c>
      <c r="H2" s="8">
        <f>VLOOKUP(order_details[[#This Row],[ProductID]],products[],6,0)</f>
        <v>21</v>
      </c>
      <c r="I2" s="8">
        <f>order_details[[#This Row],[UnitPrice (Marked Price)]] * order_details[[#This Row],[Quantity]] * (1 - order_details[[#This Row],[Discount]])</f>
        <v>252</v>
      </c>
      <c r="J2" s="8">
        <f>(order_details[[#This Row],[UnitPrice (Marked Price)]]*(1-order_details[[#This Row],[Discount]])-order_details[[#This Row],[UnitPrice]]) * order_details[[#This Row],[Quantity]]</f>
        <v>134.39999999999998</v>
      </c>
      <c r="K2">
        <f>VLOOKUP(order_details[[#This Row],[ProductID]],products[],4,0)</f>
        <v>4</v>
      </c>
      <c r="L2" s="8" t="str">
        <f>VLOOKUP(order_details[[#This Row],[Category]],categories[[CategoryID]:[CategoryName]],2,0)</f>
        <v>Dairy Products</v>
      </c>
    </row>
    <row r="3" spans="1:12" x14ac:dyDescent="0.25">
      <c r="A3">
        <v>10248</v>
      </c>
      <c r="B3">
        <v>42</v>
      </c>
      <c r="C3" s="8">
        <v>9.8000000000000007</v>
      </c>
      <c r="D3">
        <v>10</v>
      </c>
      <c r="E3">
        <v>0</v>
      </c>
      <c r="F3" s="8">
        <f>order_details[[#This Row],[UnitPrice]]*order_details[[#This Row],[Quantity]]</f>
        <v>98</v>
      </c>
      <c r="G3" s="1">
        <f>VLOOKUP(order_details[[#This Row],[OrderID]],orders[[OrderID]:[OrderDate]],4,)</f>
        <v>34550</v>
      </c>
      <c r="H3" s="8">
        <f>VLOOKUP(order_details[[#This Row],[ProductID]],products[],6,0)</f>
        <v>14</v>
      </c>
      <c r="I3" s="8">
        <f>order_details[[#This Row],[UnitPrice (Marked Price)]] * order_details[[#This Row],[Quantity]] * (1 - order_details[[#This Row],[Discount]])</f>
        <v>140</v>
      </c>
      <c r="J3" s="8">
        <f>(order_details[[#This Row],[UnitPrice (Marked Price)]]*(1-order_details[[#This Row],[Discount]])-order_details[[#This Row],[UnitPrice]]) * order_details[[#This Row],[Quantity]]</f>
        <v>41.999999999999993</v>
      </c>
      <c r="K3">
        <f>VLOOKUP(order_details[[#This Row],[ProductID]],products[],4,0)</f>
        <v>5</v>
      </c>
      <c r="L3" s="8" t="str">
        <f>VLOOKUP(order_details[[#This Row],[Category]],categories[[CategoryID]:[CategoryName]],2,0)</f>
        <v>Grains/Cereals</v>
      </c>
    </row>
    <row r="4" spans="1:12" x14ac:dyDescent="0.25">
      <c r="A4">
        <v>10248</v>
      </c>
      <c r="B4">
        <v>72</v>
      </c>
      <c r="C4" s="8">
        <v>27.8</v>
      </c>
      <c r="D4">
        <v>5</v>
      </c>
      <c r="E4">
        <v>0</v>
      </c>
      <c r="F4" s="8">
        <f>order_details[[#This Row],[UnitPrice]]*order_details[[#This Row],[Quantity]]</f>
        <v>139</v>
      </c>
      <c r="G4" s="1">
        <f>VLOOKUP(order_details[[#This Row],[OrderID]],orders[[OrderID]:[OrderDate]],4,)</f>
        <v>34550</v>
      </c>
      <c r="H4" s="8">
        <f>VLOOKUP(order_details[[#This Row],[ProductID]],products[],6,0)</f>
        <v>34.799999999999997</v>
      </c>
      <c r="I4" s="8">
        <f>order_details[[#This Row],[UnitPrice (Marked Price)]] * order_details[[#This Row],[Quantity]] * (1 - order_details[[#This Row],[Discount]])</f>
        <v>174</v>
      </c>
      <c r="J4" s="8">
        <f>(order_details[[#This Row],[UnitPrice (Marked Price)]]*(1-order_details[[#This Row],[Discount]])-order_details[[#This Row],[UnitPrice]]) * order_details[[#This Row],[Quantity]]</f>
        <v>34.999999999999986</v>
      </c>
      <c r="K4">
        <f>VLOOKUP(order_details[[#This Row],[ProductID]],products[],4,0)</f>
        <v>4</v>
      </c>
      <c r="L4" s="8" t="str">
        <f>VLOOKUP(order_details[[#This Row],[Category]],categories[[CategoryID]:[CategoryName]],2,0)</f>
        <v>Dairy Products</v>
      </c>
    </row>
    <row r="5" spans="1:12" x14ac:dyDescent="0.25">
      <c r="A5">
        <v>10249</v>
      </c>
      <c r="B5">
        <v>14</v>
      </c>
      <c r="C5" s="8">
        <v>18.600000000000001</v>
      </c>
      <c r="D5">
        <v>9</v>
      </c>
      <c r="E5">
        <v>0</v>
      </c>
      <c r="F5" s="8">
        <f>order_details[[#This Row],[UnitPrice]]*order_details[[#This Row],[Quantity]]</f>
        <v>167.4</v>
      </c>
      <c r="G5" s="1">
        <f>VLOOKUP(order_details[[#This Row],[OrderID]],orders[[OrderID]:[OrderDate]],4,)</f>
        <v>34551</v>
      </c>
      <c r="H5" s="8">
        <f>VLOOKUP(order_details[[#This Row],[ProductID]],products[],6,0)</f>
        <v>23.25</v>
      </c>
      <c r="I5" s="8">
        <f>order_details[[#This Row],[UnitPrice (Marked Price)]] * order_details[[#This Row],[Quantity]] * (1 - order_details[[#This Row],[Discount]])</f>
        <v>209.25</v>
      </c>
      <c r="J5" s="8">
        <f>(order_details[[#This Row],[UnitPrice (Marked Price)]]*(1-order_details[[#This Row],[Discount]])-order_details[[#This Row],[UnitPrice]]) * order_details[[#This Row],[Quantity]]</f>
        <v>41.849999999999987</v>
      </c>
      <c r="K5">
        <f>VLOOKUP(order_details[[#This Row],[ProductID]],products[],4,0)</f>
        <v>7</v>
      </c>
      <c r="L5" s="8" t="str">
        <f>VLOOKUP(order_details[[#This Row],[Category]],categories[[CategoryID]:[CategoryName]],2,0)</f>
        <v>Produce</v>
      </c>
    </row>
    <row r="6" spans="1:12" x14ac:dyDescent="0.25">
      <c r="A6">
        <v>10249</v>
      </c>
      <c r="B6">
        <v>51</v>
      </c>
      <c r="C6" s="8">
        <v>42.4</v>
      </c>
      <c r="D6">
        <v>40</v>
      </c>
      <c r="E6">
        <v>0</v>
      </c>
      <c r="F6" s="8">
        <f>order_details[[#This Row],[UnitPrice]]*order_details[[#This Row],[Quantity]]</f>
        <v>1696</v>
      </c>
      <c r="G6" s="1">
        <f>VLOOKUP(order_details[[#This Row],[OrderID]],orders[[OrderID]:[OrderDate]],4,)</f>
        <v>34551</v>
      </c>
      <c r="H6" s="8">
        <f>VLOOKUP(order_details[[#This Row],[ProductID]],products[],6,0)</f>
        <v>53</v>
      </c>
      <c r="I6" s="8">
        <f>order_details[[#This Row],[UnitPrice (Marked Price)]] * order_details[[#This Row],[Quantity]] * (1 - order_details[[#This Row],[Discount]])</f>
        <v>2120</v>
      </c>
      <c r="J6" s="8">
        <f>(order_details[[#This Row],[UnitPrice (Marked Price)]]*(1-order_details[[#This Row],[Discount]])-order_details[[#This Row],[UnitPrice]]) * order_details[[#This Row],[Quantity]]</f>
        <v>424.00000000000006</v>
      </c>
      <c r="K6">
        <f>VLOOKUP(order_details[[#This Row],[ProductID]],products[],4,0)</f>
        <v>7</v>
      </c>
      <c r="L6" s="8" t="str">
        <f>VLOOKUP(order_details[[#This Row],[Category]],categories[[CategoryID]:[CategoryName]],2,0)</f>
        <v>Produce</v>
      </c>
    </row>
    <row r="7" spans="1:12" x14ac:dyDescent="0.25">
      <c r="A7">
        <v>10250</v>
      </c>
      <c r="B7">
        <v>41</v>
      </c>
      <c r="C7" s="8">
        <v>7.7</v>
      </c>
      <c r="D7">
        <v>10</v>
      </c>
      <c r="E7">
        <v>0</v>
      </c>
      <c r="F7" s="8">
        <f>order_details[[#This Row],[UnitPrice]]*order_details[[#This Row],[Quantity]]</f>
        <v>77</v>
      </c>
      <c r="G7" s="1">
        <f>VLOOKUP(order_details[[#This Row],[OrderID]],orders[[OrderID]:[OrderDate]],4,)</f>
        <v>34554</v>
      </c>
      <c r="H7" s="8">
        <f>VLOOKUP(order_details[[#This Row],[ProductID]],products[],6,0)</f>
        <v>9.65</v>
      </c>
      <c r="I7" s="8">
        <f>order_details[[#This Row],[UnitPrice (Marked Price)]] * order_details[[#This Row],[Quantity]] * (1 - order_details[[#This Row],[Discount]])</f>
        <v>96.5</v>
      </c>
      <c r="J7" s="8">
        <f>(order_details[[#This Row],[UnitPrice (Marked Price)]]*(1-order_details[[#This Row],[Discount]])-order_details[[#This Row],[UnitPrice]]) * order_details[[#This Row],[Quantity]]</f>
        <v>19.5</v>
      </c>
      <c r="K7">
        <f>VLOOKUP(order_details[[#This Row],[ProductID]],products[],4,0)</f>
        <v>8</v>
      </c>
      <c r="L7" s="8" t="str">
        <f>VLOOKUP(order_details[[#This Row],[Category]],categories[[CategoryID]:[CategoryName]],2,0)</f>
        <v>Seafood</v>
      </c>
    </row>
    <row r="8" spans="1:12" x14ac:dyDescent="0.25">
      <c r="A8">
        <v>10250</v>
      </c>
      <c r="B8">
        <v>51</v>
      </c>
      <c r="C8" s="8">
        <v>42.4</v>
      </c>
      <c r="D8">
        <v>35</v>
      </c>
      <c r="E8">
        <v>0.15</v>
      </c>
      <c r="F8" s="8">
        <f>order_details[[#This Row],[UnitPrice]]*order_details[[#This Row],[Quantity]]</f>
        <v>1484</v>
      </c>
      <c r="G8" s="1">
        <f>VLOOKUP(order_details[[#This Row],[OrderID]],orders[[OrderID]:[OrderDate]],4,)</f>
        <v>34554</v>
      </c>
      <c r="H8" s="8">
        <f>VLOOKUP(order_details[[#This Row],[ProductID]],products[],6,0)</f>
        <v>53</v>
      </c>
      <c r="I8" s="8">
        <f>order_details[[#This Row],[UnitPrice (Marked Price)]] * order_details[[#This Row],[Quantity]] * (1 - order_details[[#This Row],[Discount]])</f>
        <v>1576.75</v>
      </c>
      <c r="J8" s="8">
        <f>(order_details[[#This Row],[UnitPrice (Marked Price)]]*(1-order_details[[#This Row],[Discount]])-order_details[[#This Row],[UnitPrice]]) * order_details[[#This Row],[Quantity]]</f>
        <v>92.749999999999943</v>
      </c>
      <c r="K8">
        <f>VLOOKUP(order_details[[#This Row],[ProductID]],products[],4,0)</f>
        <v>7</v>
      </c>
      <c r="L8" s="8" t="str">
        <f>VLOOKUP(order_details[[#This Row],[Category]],categories[[CategoryID]:[CategoryName]],2,0)</f>
        <v>Produce</v>
      </c>
    </row>
    <row r="9" spans="1:12" x14ac:dyDescent="0.25">
      <c r="A9">
        <v>10250</v>
      </c>
      <c r="B9">
        <v>65</v>
      </c>
      <c r="C9" s="8">
        <v>9.8000000000000007</v>
      </c>
      <c r="D9">
        <v>15</v>
      </c>
      <c r="E9">
        <v>0.15</v>
      </c>
      <c r="F9" s="8">
        <f>order_details[[#This Row],[UnitPrice]]*order_details[[#This Row],[Quantity]]</f>
        <v>147</v>
      </c>
      <c r="G9" s="1">
        <f>VLOOKUP(order_details[[#This Row],[OrderID]],orders[[OrderID]:[OrderDate]],4,)</f>
        <v>34554</v>
      </c>
      <c r="H9" s="8">
        <f>VLOOKUP(order_details[[#This Row],[ProductID]],products[],6,0)</f>
        <v>21.05</v>
      </c>
      <c r="I9" s="8">
        <f>order_details[[#This Row],[UnitPrice (Marked Price)]] * order_details[[#This Row],[Quantity]] * (1 - order_details[[#This Row],[Discount]])</f>
        <v>268.38749999999999</v>
      </c>
      <c r="J9" s="8">
        <f>(order_details[[#This Row],[UnitPrice (Marked Price)]]*(1-order_details[[#This Row],[Discount]])-order_details[[#This Row],[UnitPrice]]) * order_details[[#This Row],[Quantity]]</f>
        <v>121.38750000000002</v>
      </c>
      <c r="K9">
        <f>VLOOKUP(order_details[[#This Row],[ProductID]],products[],4,0)</f>
        <v>2</v>
      </c>
      <c r="L9" s="8" t="str">
        <f>VLOOKUP(order_details[[#This Row],[Category]],categories[[CategoryID]:[CategoryName]],2,0)</f>
        <v>Condiments</v>
      </c>
    </row>
    <row r="10" spans="1:12" x14ac:dyDescent="0.25">
      <c r="A10">
        <v>10251</v>
      </c>
      <c r="B10">
        <v>22</v>
      </c>
      <c r="C10" s="8">
        <v>9.8000000000000007</v>
      </c>
      <c r="D10">
        <v>6</v>
      </c>
      <c r="E10">
        <v>0.05</v>
      </c>
      <c r="F10" s="8">
        <f>order_details[[#This Row],[UnitPrice]]*order_details[[#This Row],[Quantity]]</f>
        <v>58.800000000000004</v>
      </c>
      <c r="G10" s="1">
        <f>VLOOKUP(order_details[[#This Row],[OrderID]],orders[[OrderID]:[OrderDate]],4,)</f>
        <v>34554</v>
      </c>
      <c r="H10" s="8">
        <f>VLOOKUP(order_details[[#This Row],[ProductID]],products[],6,0)</f>
        <v>21</v>
      </c>
      <c r="I10" s="8">
        <f>order_details[[#This Row],[UnitPrice (Marked Price)]] * order_details[[#This Row],[Quantity]] * (1 - order_details[[#This Row],[Discount]])</f>
        <v>119.69999999999999</v>
      </c>
      <c r="J10" s="8">
        <f>(order_details[[#This Row],[UnitPrice (Marked Price)]]*(1-order_details[[#This Row],[Discount]])-order_details[[#This Row],[UnitPrice]]) * order_details[[#This Row],[Quantity]]</f>
        <v>60.899999999999991</v>
      </c>
      <c r="K10">
        <f>VLOOKUP(order_details[[#This Row],[ProductID]],products[],4,0)</f>
        <v>5</v>
      </c>
      <c r="L10" s="8" t="str">
        <f>VLOOKUP(order_details[[#This Row],[Category]],categories[[CategoryID]:[CategoryName]],2,0)</f>
        <v>Grains/Cereals</v>
      </c>
    </row>
    <row r="11" spans="1:12" x14ac:dyDescent="0.25">
      <c r="A11">
        <v>10251</v>
      </c>
      <c r="B11">
        <v>57</v>
      </c>
      <c r="C11" s="8">
        <v>15.6</v>
      </c>
      <c r="D11">
        <v>15</v>
      </c>
      <c r="E11">
        <v>0.05</v>
      </c>
      <c r="F11" s="8">
        <f>order_details[[#This Row],[UnitPrice]]*order_details[[#This Row],[Quantity]]</f>
        <v>234</v>
      </c>
      <c r="G11" s="1">
        <f>VLOOKUP(order_details[[#This Row],[OrderID]],orders[[OrderID]:[OrderDate]],4,)</f>
        <v>34554</v>
      </c>
      <c r="H11" s="8">
        <f>VLOOKUP(order_details[[#This Row],[ProductID]],products[],6,0)</f>
        <v>19.5</v>
      </c>
      <c r="I11" s="8">
        <f>order_details[[#This Row],[UnitPrice (Marked Price)]] * order_details[[#This Row],[Quantity]] * (1 - order_details[[#This Row],[Discount]])</f>
        <v>277.875</v>
      </c>
      <c r="J11" s="8">
        <f>(order_details[[#This Row],[UnitPrice (Marked Price)]]*(1-order_details[[#This Row],[Discount]])-order_details[[#This Row],[UnitPrice]]) * order_details[[#This Row],[Quantity]]</f>
        <v>43.874999999999986</v>
      </c>
      <c r="K11">
        <f>VLOOKUP(order_details[[#This Row],[ProductID]],products[],4,0)</f>
        <v>5</v>
      </c>
      <c r="L11" s="8" t="str">
        <f>VLOOKUP(order_details[[#This Row],[Category]],categories[[CategoryID]:[CategoryName]],2,0)</f>
        <v>Grains/Cereals</v>
      </c>
    </row>
    <row r="12" spans="1:12" x14ac:dyDescent="0.25">
      <c r="A12">
        <v>10251</v>
      </c>
      <c r="B12">
        <v>65</v>
      </c>
      <c r="C12" s="8">
        <v>9.8000000000000007</v>
      </c>
      <c r="D12">
        <v>20</v>
      </c>
      <c r="E12">
        <v>0</v>
      </c>
      <c r="F12" s="8">
        <f>order_details[[#This Row],[UnitPrice]]*order_details[[#This Row],[Quantity]]</f>
        <v>196</v>
      </c>
      <c r="G12" s="1">
        <f>VLOOKUP(order_details[[#This Row],[OrderID]],orders[[OrderID]:[OrderDate]],4,)</f>
        <v>34554</v>
      </c>
      <c r="H12" s="8">
        <f>VLOOKUP(order_details[[#This Row],[ProductID]],products[],6,0)</f>
        <v>21.05</v>
      </c>
      <c r="I12" s="8">
        <f>order_details[[#This Row],[UnitPrice (Marked Price)]] * order_details[[#This Row],[Quantity]] * (1 - order_details[[#This Row],[Discount]])</f>
        <v>421</v>
      </c>
      <c r="J12" s="8">
        <f>(order_details[[#This Row],[UnitPrice (Marked Price)]]*(1-order_details[[#This Row],[Discount]])-order_details[[#This Row],[UnitPrice]]) * order_details[[#This Row],[Quantity]]</f>
        <v>225</v>
      </c>
      <c r="K12">
        <f>VLOOKUP(order_details[[#This Row],[ProductID]],products[],4,0)</f>
        <v>2</v>
      </c>
      <c r="L12" s="8" t="str">
        <f>VLOOKUP(order_details[[#This Row],[Category]],categories[[CategoryID]:[CategoryName]],2,0)</f>
        <v>Condiments</v>
      </c>
    </row>
    <row r="13" spans="1:12" x14ac:dyDescent="0.25">
      <c r="A13">
        <v>10252</v>
      </c>
      <c r="B13">
        <v>20</v>
      </c>
      <c r="C13" s="8">
        <v>64.8</v>
      </c>
      <c r="D13">
        <v>40</v>
      </c>
      <c r="E13">
        <v>0.05</v>
      </c>
      <c r="F13" s="8">
        <f>order_details[[#This Row],[UnitPrice]]*order_details[[#This Row],[Quantity]]</f>
        <v>2592</v>
      </c>
      <c r="G13" s="1">
        <f>VLOOKUP(order_details[[#This Row],[OrderID]],orders[[OrderID]:[OrderDate]],4,)</f>
        <v>34555</v>
      </c>
      <c r="H13" s="8">
        <f>VLOOKUP(order_details[[#This Row],[ProductID]],products[],6,0)</f>
        <v>81</v>
      </c>
      <c r="I13" s="8">
        <f>order_details[[#This Row],[UnitPrice (Marked Price)]] * order_details[[#This Row],[Quantity]] * (1 - order_details[[#This Row],[Discount]])</f>
        <v>3078</v>
      </c>
      <c r="J13" s="8">
        <f>(order_details[[#This Row],[UnitPrice (Marked Price)]]*(1-order_details[[#This Row],[Discount]])-order_details[[#This Row],[UnitPrice]]) * order_details[[#This Row],[Quantity]]</f>
        <v>486.00000000000023</v>
      </c>
      <c r="K13">
        <f>VLOOKUP(order_details[[#This Row],[ProductID]],products[],4,0)</f>
        <v>3</v>
      </c>
      <c r="L13" s="8" t="str">
        <f>VLOOKUP(order_details[[#This Row],[Category]],categories[[CategoryID]:[CategoryName]],2,0)</f>
        <v>Confections</v>
      </c>
    </row>
    <row r="14" spans="1:12" x14ac:dyDescent="0.25">
      <c r="A14">
        <v>10252</v>
      </c>
      <c r="B14">
        <v>33</v>
      </c>
      <c r="C14" s="8">
        <v>2</v>
      </c>
      <c r="D14">
        <v>25</v>
      </c>
      <c r="E14">
        <v>0.05</v>
      </c>
      <c r="F14" s="8">
        <f>order_details[[#This Row],[UnitPrice]]*order_details[[#This Row],[Quantity]]</f>
        <v>50</v>
      </c>
      <c r="G14" s="1">
        <f>VLOOKUP(order_details[[#This Row],[OrderID]],orders[[OrderID]:[OrderDate]],4,)</f>
        <v>34555</v>
      </c>
      <c r="H14" s="8">
        <f>VLOOKUP(order_details[[#This Row],[ProductID]],products[],6,0)</f>
        <v>2.5</v>
      </c>
      <c r="I14" s="8">
        <f>order_details[[#This Row],[UnitPrice (Marked Price)]] * order_details[[#This Row],[Quantity]] * (1 - order_details[[#This Row],[Discount]])</f>
        <v>59.375</v>
      </c>
      <c r="J14" s="8">
        <f>(order_details[[#This Row],[UnitPrice (Marked Price)]]*(1-order_details[[#This Row],[Discount]])-order_details[[#This Row],[UnitPrice]]) * order_details[[#This Row],[Quantity]]</f>
        <v>9.375</v>
      </c>
      <c r="K14">
        <f>VLOOKUP(order_details[[#This Row],[ProductID]],products[],4,0)</f>
        <v>4</v>
      </c>
      <c r="L14" s="8" t="str">
        <f>VLOOKUP(order_details[[#This Row],[Category]],categories[[CategoryID]:[CategoryName]],2,0)</f>
        <v>Dairy Products</v>
      </c>
    </row>
    <row r="15" spans="1:12" x14ac:dyDescent="0.25">
      <c r="A15">
        <v>10252</v>
      </c>
      <c r="B15">
        <v>60</v>
      </c>
      <c r="C15" s="8">
        <v>27.2</v>
      </c>
      <c r="D15">
        <v>40</v>
      </c>
      <c r="E15">
        <v>0</v>
      </c>
      <c r="F15" s="8">
        <f>order_details[[#This Row],[UnitPrice]]*order_details[[#This Row],[Quantity]]</f>
        <v>1088</v>
      </c>
      <c r="G15" s="1">
        <f>VLOOKUP(order_details[[#This Row],[OrderID]],orders[[OrderID]:[OrderDate]],4,)</f>
        <v>34555</v>
      </c>
      <c r="H15" s="8">
        <f>VLOOKUP(order_details[[#This Row],[ProductID]],products[],6,0)</f>
        <v>34</v>
      </c>
      <c r="I15" s="8">
        <f>order_details[[#This Row],[UnitPrice (Marked Price)]] * order_details[[#This Row],[Quantity]] * (1 - order_details[[#This Row],[Discount]])</f>
        <v>1360</v>
      </c>
      <c r="J15" s="8">
        <f>(order_details[[#This Row],[UnitPrice (Marked Price)]]*(1-order_details[[#This Row],[Discount]])-order_details[[#This Row],[UnitPrice]]) * order_details[[#This Row],[Quantity]]</f>
        <v>272</v>
      </c>
      <c r="K15">
        <f>VLOOKUP(order_details[[#This Row],[ProductID]],products[],4,0)</f>
        <v>4</v>
      </c>
      <c r="L15" s="8" t="str">
        <f>VLOOKUP(order_details[[#This Row],[Category]],categories[[CategoryID]:[CategoryName]],2,0)</f>
        <v>Dairy Products</v>
      </c>
    </row>
    <row r="16" spans="1:12" x14ac:dyDescent="0.25">
      <c r="A16">
        <v>10253</v>
      </c>
      <c r="B16">
        <v>31</v>
      </c>
      <c r="C16" s="8">
        <v>8</v>
      </c>
      <c r="D16">
        <v>20</v>
      </c>
      <c r="E16">
        <v>0</v>
      </c>
      <c r="F16" s="8">
        <f>order_details[[#This Row],[UnitPrice]]*order_details[[#This Row],[Quantity]]</f>
        <v>160</v>
      </c>
      <c r="G16" s="1">
        <f>VLOOKUP(order_details[[#This Row],[OrderID]],orders[[OrderID]:[OrderDate]],4,)</f>
        <v>34556</v>
      </c>
      <c r="H16" s="8">
        <f>VLOOKUP(order_details[[#This Row],[ProductID]],products[],6,0)</f>
        <v>12.5</v>
      </c>
      <c r="I16" s="8">
        <f>order_details[[#This Row],[UnitPrice (Marked Price)]] * order_details[[#This Row],[Quantity]] * (1 - order_details[[#This Row],[Discount]])</f>
        <v>250</v>
      </c>
      <c r="J16" s="8">
        <f>(order_details[[#This Row],[UnitPrice (Marked Price)]]*(1-order_details[[#This Row],[Discount]])-order_details[[#This Row],[UnitPrice]]) * order_details[[#This Row],[Quantity]]</f>
        <v>90</v>
      </c>
      <c r="K16">
        <f>VLOOKUP(order_details[[#This Row],[ProductID]],products[],4,0)</f>
        <v>4</v>
      </c>
      <c r="L16" s="8" t="str">
        <f>VLOOKUP(order_details[[#This Row],[Category]],categories[[CategoryID]:[CategoryName]],2,0)</f>
        <v>Dairy Products</v>
      </c>
    </row>
    <row r="17" spans="1:12" x14ac:dyDescent="0.25">
      <c r="A17">
        <v>10253</v>
      </c>
      <c r="B17">
        <v>39</v>
      </c>
      <c r="C17" s="8">
        <v>14.4</v>
      </c>
      <c r="D17">
        <v>42</v>
      </c>
      <c r="E17">
        <v>0</v>
      </c>
      <c r="F17" s="8">
        <f>order_details[[#This Row],[UnitPrice]]*order_details[[#This Row],[Quantity]]</f>
        <v>604.80000000000007</v>
      </c>
      <c r="G17" s="1">
        <f>VLOOKUP(order_details[[#This Row],[OrderID]],orders[[OrderID]:[OrderDate]],4,)</f>
        <v>34556</v>
      </c>
      <c r="H17" s="8">
        <f>VLOOKUP(order_details[[#This Row],[ProductID]],products[],6,0)</f>
        <v>18</v>
      </c>
      <c r="I17" s="8">
        <f>order_details[[#This Row],[UnitPrice (Marked Price)]] * order_details[[#This Row],[Quantity]] * (1 - order_details[[#This Row],[Discount]])</f>
        <v>756</v>
      </c>
      <c r="J17" s="8">
        <f>(order_details[[#This Row],[UnitPrice (Marked Price)]]*(1-order_details[[#This Row],[Discount]])-order_details[[#This Row],[UnitPrice]]) * order_details[[#This Row],[Quantity]]</f>
        <v>151.19999999999999</v>
      </c>
      <c r="K17">
        <f>VLOOKUP(order_details[[#This Row],[ProductID]],products[],4,0)</f>
        <v>1</v>
      </c>
      <c r="L17" s="8" t="str">
        <f>VLOOKUP(order_details[[#This Row],[Category]],categories[[CategoryID]:[CategoryName]],2,0)</f>
        <v>Beverages</v>
      </c>
    </row>
    <row r="18" spans="1:12" x14ac:dyDescent="0.25">
      <c r="A18">
        <v>10253</v>
      </c>
      <c r="B18">
        <v>49</v>
      </c>
      <c r="C18" s="8">
        <v>16</v>
      </c>
      <c r="D18">
        <v>40</v>
      </c>
      <c r="E18">
        <v>0</v>
      </c>
      <c r="F18" s="8">
        <f>order_details[[#This Row],[UnitPrice]]*order_details[[#This Row],[Quantity]]</f>
        <v>640</v>
      </c>
      <c r="G18" s="1">
        <f>VLOOKUP(order_details[[#This Row],[OrderID]],orders[[OrderID]:[OrderDate]],4,)</f>
        <v>34556</v>
      </c>
      <c r="H18" s="8">
        <f>VLOOKUP(order_details[[#This Row],[ProductID]],products[],6,0)</f>
        <v>20</v>
      </c>
      <c r="I18" s="8">
        <f>order_details[[#This Row],[UnitPrice (Marked Price)]] * order_details[[#This Row],[Quantity]] * (1 - order_details[[#This Row],[Discount]])</f>
        <v>800</v>
      </c>
      <c r="J18" s="8">
        <f>(order_details[[#This Row],[UnitPrice (Marked Price)]]*(1-order_details[[#This Row],[Discount]])-order_details[[#This Row],[UnitPrice]]) * order_details[[#This Row],[Quantity]]</f>
        <v>160</v>
      </c>
      <c r="K18">
        <f>VLOOKUP(order_details[[#This Row],[ProductID]],products[],4,0)</f>
        <v>3</v>
      </c>
      <c r="L18" s="8" t="str">
        <f>VLOOKUP(order_details[[#This Row],[Category]],categories[[CategoryID]:[CategoryName]],2,0)</f>
        <v>Confections</v>
      </c>
    </row>
    <row r="19" spans="1:12" x14ac:dyDescent="0.25">
      <c r="A19">
        <v>10254</v>
      </c>
      <c r="B19">
        <v>24</v>
      </c>
      <c r="C19" s="8">
        <v>3.6</v>
      </c>
      <c r="D19">
        <v>15</v>
      </c>
      <c r="E19">
        <v>0.15</v>
      </c>
      <c r="F19" s="8">
        <f>order_details[[#This Row],[UnitPrice]]*order_details[[#This Row],[Quantity]]</f>
        <v>54</v>
      </c>
      <c r="G19" s="1">
        <f>VLOOKUP(order_details[[#This Row],[OrderID]],orders[[OrderID]:[OrderDate]],4,)</f>
        <v>34557</v>
      </c>
      <c r="H19" s="8">
        <f>VLOOKUP(order_details[[#This Row],[ProductID]],products[],6,0)</f>
        <v>4.5</v>
      </c>
      <c r="I19" s="8">
        <f>order_details[[#This Row],[UnitPrice (Marked Price)]] * order_details[[#This Row],[Quantity]] * (1 - order_details[[#This Row],[Discount]])</f>
        <v>57.375</v>
      </c>
      <c r="J19" s="8">
        <f>(order_details[[#This Row],[UnitPrice (Marked Price)]]*(1-order_details[[#This Row],[Discount]])-order_details[[#This Row],[UnitPrice]]) * order_details[[#This Row],[Quantity]]</f>
        <v>3.3749999999999947</v>
      </c>
      <c r="K19">
        <f>VLOOKUP(order_details[[#This Row],[ProductID]],products[],4,0)</f>
        <v>1</v>
      </c>
      <c r="L19" s="8" t="str">
        <f>VLOOKUP(order_details[[#This Row],[Category]],categories[[CategoryID]:[CategoryName]],2,0)</f>
        <v>Beverages</v>
      </c>
    </row>
    <row r="20" spans="1:12" x14ac:dyDescent="0.25">
      <c r="A20">
        <v>10254</v>
      </c>
      <c r="B20">
        <v>55</v>
      </c>
      <c r="C20" s="8">
        <v>19.2</v>
      </c>
      <c r="D20">
        <v>21</v>
      </c>
      <c r="E20">
        <v>0.15</v>
      </c>
      <c r="F20" s="8">
        <f>order_details[[#This Row],[UnitPrice]]*order_details[[#This Row],[Quantity]]</f>
        <v>403.2</v>
      </c>
      <c r="G20" s="1">
        <f>VLOOKUP(order_details[[#This Row],[OrderID]],orders[[OrderID]:[OrderDate]],4,)</f>
        <v>34557</v>
      </c>
      <c r="H20" s="8">
        <f>VLOOKUP(order_details[[#This Row],[ProductID]],products[],6,0)</f>
        <v>24</v>
      </c>
      <c r="I20" s="8">
        <f>order_details[[#This Row],[UnitPrice (Marked Price)]] * order_details[[#This Row],[Quantity]] * (1 - order_details[[#This Row],[Discount]])</f>
        <v>428.4</v>
      </c>
      <c r="J20" s="8">
        <f>(order_details[[#This Row],[UnitPrice (Marked Price)]]*(1-order_details[[#This Row],[Discount]])-order_details[[#This Row],[UnitPrice]]) * order_details[[#This Row],[Quantity]]</f>
        <v>25.199999999999985</v>
      </c>
      <c r="K20">
        <f>VLOOKUP(order_details[[#This Row],[ProductID]],products[],4,0)</f>
        <v>6</v>
      </c>
      <c r="L20" s="8" t="str">
        <f>VLOOKUP(order_details[[#This Row],[Category]],categories[[CategoryID]:[CategoryName]],2,0)</f>
        <v>Meat/Poultry</v>
      </c>
    </row>
    <row r="21" spans="1:12" x14ac:dyDescent="0.25">
      <c r="A21">
        <v>10254</v>
      </c>
      <c r="B21">
        <v>74</v>
      </c>
      <c r="C21" s="8">
        <v>8</v>
      </c>
      <c r="D21">
        <v>21</v>
      </c>
      <c r="E21">
        <v>0</v>
      </c>
      <c r="F21" s="8">
        <f>order_details[[#This Row],[UnitPrice]]*order_details[[#This Row],[Quantity]]</f>
        <v>168</v>
      </c>
      <c r="G21" s="1">
        <f>VLOOKUP(order_details[[#This Row],[OrderID]],orders[[OrderID]:[OrderDate]],4,)</f>
        <v>34557</v>
      </c>
      <c r="H21" s="8">
        <f>VLOOKUP(order_details[[#This Row],[ProductID]],products[],6,0)</f>
        <v>10</v>
      </c>
      <c r="I21" s="8">
        <f>order_details[[#This Row],[UnitPrice (Marked Price)]] * order_details[[#This Row],[Quantity]] * (1 - order_details[[#This Row],[Discount]])</f>
        <v>210</v>
      </c>
      <c r="J21" s="8">
        <f>(order_details[[#This Row],[UnitPrice (Marked Price)]]*(1-order_details[[#This Row],[Discount]])-order_details[[#This Row],[UnitPrice]]) * order_details[[#This Row],[Quantity]]</f>
        <v>42</v>
      </c>
      <c r="K21">
        <f>VLOOKUP(order_details[[#This Row],[ProductID]],products[],4,0)</f>
        <v>7</v>
      </c>
      <c r="L21" s="8" t="str">
        <f>VLOOKUP(order_details[[#This Row],[Category]],categories[[CategoryID]:[CategoryName]],2,0)</f>
        <v>Produce</v>
      </c>
    </row>
    <row r="22" spans="1:12" x14ac:dyDescent="0.25">
      <c r="A22">
        <v>10255</v>
      </c>
      <c r="B22">
        <v>2</v>
      </c>
      <c r="C22" s="8">
        <v>15.2</v>
      </c>
      <c r="D22">
        <v>20</v>
      </c>
      <c r="E22">
        <v>0</v>
      </c>
      <c r="F22" s="8">
        <f>order_details[[#This Row],[UnitPrice]]*order_details[[#This Row],[Quantity]]</f>
        <v>304</v>
      </c>
      <c r="G22" s="1">
        <f>VLOOKUP(order_details[[#This Row],[OrderID]],orders[[OrderID]:[OrderDate]],4,)</f>
        <v>34558</v>
      </c>
      <c r="H22" s="8">
        <f>VLOOKUP(order_details[[#This Row],[ProductID]],products[],6,0)</f>
        <v>19</v>
      </c>
      <c r="I22" s="8">
        <f>order_details[[#This Row],[UnitPrice (Marked Price)]] * order_details[[#This Row],[Quantity]] * (1 - order_details[[#This Row],[Discount]])</f>
        <v>380</v>
      </c>
      <c r="J22" s="8">
        <f>(order_details[[#This Row],[UnitPrice (Marked Price)]]*(1-order_details[[#This Row],[Discount]])-order_details[[#This Row],[UnitPrice]]) * order_details[[#This Row],[Quantity]]</f>
        <v>76.000000000000014</v>
      </c>
      <c r="K22">
        <f>VLOOKUP(order_details[[#This Row],[ProductID]],products[],4,0)</f>
        <v>1</v>
      </c>
      <c r="L22" s="8" t="str">
        <f>VLOOKUP(order_details[[#This Row],[Category]],categories[[CategoryID]:[CategoryName]],2,0)</f>
        <v>Beverages</v>
      </c>
    </row>
    <row r="23" spans="1:12" x14ac:dyDescent="0.25">
      <c r="A23">
        <v>10255</v>
      </c>
      <c r="B23">
        <v>16</v>
      </c>
      <c r="C23" s="8">
        <v>13.9</v>
      </c>
      <c r="D23">
        <v>35</v>
      </c>
      <c r="E23">
        <v>0</v>
      </c>
      <c r="F23" s="8">
        <f>order_details[[#This Row],[UnitPrice]]*order_details[[#This Row],[Quantity]]</f>
        <v>486.5</v>
      </c>
      <c r="G23" s="1">
        <f>VLOOKUP(order_details[[#This Row],[OrderID]],orders[[OrderID]:[OrderDate]],4,)</f>
        <v>34558</v>
      </c>
      <c r="H23" s="8">
        <f>VLOOKUP(order_details[[#This Row],[ProductID]],products[],6,0)</f>
        <v>17.45</v>
      </c>
      <c r="I23" s="8">
        <f>order_details[[#This Row],[UnitPrice (Marked Price)]] * order_details[[#This Row],[Quantity]] * (1 - order_details[[#This Row],[Discount]])</f>
        <v>610.75</v>
      </c>
      <c r="J23" s="8">
        <f>(order_details[[#This Row],[UnitPrice (Marked Price)]]*(1-order_details[[#This Row],[Discount]])-order_details[[#This Row],[UnitPrice]]) * order_details[[#This Row],[Quantity]]</f>
        <v>124.24999999999996</v>
      </c>
      <c r="K23">
        <f>VLOOKUP(order_details[[#This Row],[ProductID]],products[],4,0)</f>
        <v>3</v>
      </c>
      <c r="L23" s="8" t="str">
        <f>VLOOKUP(order_details[[#This Row],[Category]],categories[[CategoryID]:[CategoryName]],2,0)</f>
        <v>Confections</v>
      </c>
    </row>
    <row r="24" spans="1:12" x14ac:dyDescent="0.25">
      <c r="A24">
        <v>10255</v>
      </c>
      <c r="B24">
        <v>36</v>
      </c>
      <c r="C24" s="8">
        <v>15.2</v>
      </c>
      <c r="D24">
        <v>25</v>
      </c>
      <c r="E24">
        <v>0</v>
      </c>
      <c r="F24" s="8">
        <f>order_details[[#This Row],[UnitPrice]]*order_details[[#This Row],[Quantity]]</f>
        <v>380</v>
      </c>
      <c r="G24" s="1">
        <f>VLOOKUP(order_details[[#This Row],[OrderID]],orders[[OrderID]:[OrderDate]],4,)</f>
        <v>34558</v>
      </c>
      <c r="H24" s="8">
        <f>VLOOKUP(order_details[[#This Row],[ProductID]],products[],6,0)</f>
        <v>19</v>
      </c>
      <c r="I24" s="8">
        <f>order_details[[#This Row],[UnitPrice (Marked Price)]] * order_details[[#This Row],[Quantity]] * (1 - order_details[[#This Row],[Discount]])</f>
        <v>475</v>
      </c>
      <c r="J24" s="8">
        <f>(order_details[[#This Row],[UnitPrice (Marked Price)]]*(1-order_details[[#This Row],[Discount]])-order_details[[#This Row],[UnitPrice]]) * order_details[[#This Row],[Quantity]]</f>
        <v>95.000000000000014</v>
      </c>
      <c r="K24">
        <f>VLOOKUP(order_details[[#This Row],[ProductID]],products[],4,0)</f>
        <v>8</v>
      </c>
      <c r="L24" s="8" t="str">
        <f>VLOOKUP(order_details[[#This Row],[Category]],categories[[CategoryID]:[CategoryName]],2,0)</f>
        <v>Seafood</v>
      </c>
    </row>
    <row r="25" spans="1:12" x14ac:dyDescent="0.25">
      <c r="A25">
        <v>10255</v>
      </c>
      <c r="B25">
        <v>59</v>
      </c>
      <c r="C25" s="8">
        <v>44</v>
      </c>
      <c r="D25">
        <v>30</v>
      </c>
      <c r="E25">
        <v>0</v>
      </c>
      <c r="F25" s="8">
        <f>order_details[[#This Row],[UnitPrice]]*order_details[[#This Row],[Quantity]]</f>
        <v>1320</v>
      </c>
      <c r="G25" s="1">
        <f>VLOOKUP(order_details[[#This Row],[OrderID]],orders[[OrderID]:[OrderDate]],4,)</f>
        <v>34558</v>
      </c>
      <c r="H25" s="8">
        <f>VLOOKUP(order_details[[#This Row],[ProductID]],products[],6,0)</f>
        <v>55</v>
      </c>
      <c r="I25" s="8">
        <f>order_details[[#This Row],[UnitPrice (Marked Price)]] * order_details[[#This Row],[Quantity]] * (1 - order_details[[#This Row],[Discount]])</f>
        <v>1650</v>
      </c>
      <c r="J25" s="8">
        <f>(order_details[[#This Row],[UnitPrice (Marked Price)]]*(1-order_details[[#This Row],[Discount]])-order_details[[#This Row],[UnitPrice]]) * order_details[[#This Row],[Quantity]]</f>
        <v>330</v>
      </c>
      <c r="K25">
        <f>VLOOKUP(order_details[[#This Row],[ProductID]],products[],4,0)</f>
        <v>4</v>
      </c>
      <c r="L25" s="8" t="str">
        <f>VLOOKUP(order_details[[#This Row],[Category]],categories[[CategoryID]:[CategoryName]],2,0)</f>
        <v>Dairy Products</v>
      </c>
    </row>
    <row r="26" spans="1:12" x14ac:dyDescent="0.25">
      <c r="A26">
        <v>10256</v>
      </c>
      <c r="B26">
        <v>53</v>
      </c>
      <c r="C26" s="8">
        <v>26.2</v>
      </c>
      <c r="D26">
        <v>15</v>
      </c>
      <c r="E26">
        <v>0</v>
      </c>
      <c r="F26" s="8">
        <f>order_details[[#This Row],[UnitPrice]]*order_details[[#This Row],[Quantity]]</f>
        <v>393</v>
      </c>
      <c r="G26" s="1">
        <f>VLOOKUP(order_details[[#This Row],[OrderID]],orders[[OrderID]:[OrderDate]],4,)</f>
        <v>34561</v>
      </c>
      <c r="H26" s="8">
        <f>VLOOKUP(order_details[[#This Row],[ProductID]],products[],6,0)</f>
        <v>32.799999999999997</v>
      </c>
      <c r="I26" s="8">
        <f>order_details[[#This Row],[UnitPrice (Marked Price)]] * order_details[[#This Row],[Quantity]] * (1 - order_details[[#This Row],[Discount]])</f>
        <v>491.99999999999994</v>
      </c>
      <c r="J26" s="8">
        <f>(order_details[[#This Row],[UnitPrice (Marked Price)]]*(1-order_details[[#This Row],[Discount]])-order_details[[#This Row],[UnitPrice]]) * order_details[[#This Row],[Quantity]]</f>
        <v>98.999999999999972</v>
      </c>
      <c r="K26">
        <f>VLOOKUP(order_details[[#This Row],[ProductID]],products[],4,0)</f>
        <v>6</v>
      </c>
      <c r="L26" s="8" t="str">
        <f>VLOOKUP(order_details[[#This Row],[Category]],categories[[CategoryID]:[CategoryName]],2,0)</f>
        <v>Meat/Poultry</v>
      </c>
    </row>
    <row r="27" spans="1:12" x14ac:dyDescent="0.25">
      <c r="A27">
        <v>10256</v>
      </c>
      <c r="B27">
        <v>77</v>
      </c>
      <c r="C27" s="8">
        <v>10.4</v>
      </c>
      <c r="D27">
        <v>12</v>
      </c>
      <c r="E27">
        <v>0</v>
      </c>
      <c r="F27" s="8">
        <f>order_details[[#This Row],[UnitPrice]]*order_details[[#This Row],[Quantity]]</f>
        <v>124.80000000000001</v>
      </c>
      <c r="G27" s="1">
        <f>VLOOKUP(order_details[[#This Row],[OrderID]],orders[[OrderID]:[OrderDate]],4,)</f>
        <v>34561</v>
      </c>
      <c r="H27" s="8">
        <f>VLOOKUP(order_details[[#This Row],[ProductID]],products[],6,0)</f>
        <v>13</v>
      </c>
      <c r="I27" s="8">
        <f>order_details[[#This Row],[UnitPrice (Marked Price)]] * order_details[[#This Row],[Quantity]] * (1 - order_details[[#This Row],[Discount]])</f>
        <v>156</v>
      </c>
      <c r="J27" s="8">
        <f>(order_details[[#This Row],[UnitPrice (Marked Price)]]*(1-order_details[[#This Row],[Discount]])-order_details[[#This Row],[UnitPrice]]) * order_details[[#This Row],[Quantity]]</f>
        <v>31.199999999999996</v>
      </c>
      <c r="K27">
        <f>VLOOKUP(order_details[[#This Row],[ProductID]],products[],4,0)</f>
        <v>2</v>
      </c>
      <c r="L27" s="8" t="str">
        <f>VLOOKUP(order_details[[#This Row],[Category]],categories[[CategoryID]:[CategoryName]],2,0)</f>
        <v>Condiments</v>
      </c>
    </row>
    <row r="28" spans="1:12" x14ac:dyDescent="0.25">
      <c r="A28">
        <v>10257</v>
      </c>
      <c r="B28">
        <v>27</v>
      </c>
      <c r="C28" s="8">
        <v>35.1</v>
      </c>
      <c r="D28">
        <v>25</v>
      </c>
      <c r="E28">
        <v>0</v>
      </c>
      <c r="F28" s="8">
        <f>order_details[[#This Row],[UnitPrice]]*order_details[[#This Row],[Quantity]]</f>
        <v>877.5</v>
      </c>
      <c r="G28" s="1">
        <f>VLOOKUP(order_details[[#This Row],[OrderID]],orders[[OrderID]:[OrderDate]],4,)</f>
        <v>34562</v>
      </c>
      <c r="H28" s="8">
        <f>VLOOKUP(order_details[[#This Row],[ProductID]],products[],6,0)</f>
        <v>43.9</v>
      </c>
      <c r="I28" s="8">
        <f>order_details[[#This Row],[UnitPrice (Marked Price)]] * order_details[[#This Row],[Quantity]] * (1 - order_details[[#This Row],[Discount]])</f>
        <v>1097.5</v>
      </c>
      <c r="J28" s="8">
        <f>(order_details[[#This Row],[UnitPrice (Marked Price)]]*(1-order_details[[#This Row],[Discount]])-order_details[[#This Row],[UnitPrice]]) * order_details[[#This Row],[Quantity]]</f>
        <v>219.99999999999994</v>
      </c>
      <c r="K28">
        <f>VLOOKUP(order_details[[#This Row],[ProductID]],products[],4,0)</f>
        <v>3</v>
      </c>
      <c r="L28" s="8" t="str">
        <f>VLOOKUP(order_details[[#This Row],[Category]],categories[[CategoryID]:[CategoryName]],2,0)</f>
        <v>Confections</v>
      </c>
    </row>
    <row r="29" spans="1:12" x14ac:dyDescent="0.25">
      <c r="A29">
        <v>10257</v>
      </c>
      <c r="B29">
        <v>39</v>
      </c>
      <c r="C29" s="8">
        <v>14.4</v>
      </c>
      <c r="D29">
        <v>6</v>
      </c>
      <c r="E29">
        <v>0</v>
      </c>
      <c r="F29" s="8">
        <f>order_details[[#This Row],[UnitPrice]]*order_details[[#This Row],[Quantity]]</f>
        <v>86.4</v>
      </c>
      <c r="G29" s="1">
        <f>VLOOKUP(order_details[[#This Row],[OrderID]],orders[[OrderID]:[OrderDate]],4,)</f>
        <v>34562</v>
      </c>
      <c r="H29" s="8">
        <f>VLOOKUP(order_details[[#This Row],[ProductID]],products[],6,0)</f>
        <v>18</v>
      </c>
      <c r="I29" s="8">
        <f>order_details[[#This Row],[UnitPrice (Marked Price)]] * order_details[[#This Row],[Quantity]] * (1 - order_details[[#This Row],[Discount]])</f>
        <v>108</v>
      </c>
      <c r="J29" s="8">
        <f>(order_details[[#This Row],[UnitPrice (Marked Price)]]*(1-order_details[[#This Row],[Discount]])-order_details[[#This Row],[UnitPrice]]) * order_details[[#This Row],[Quantity]]</f>
        <v>21.599999999999998</v>
      </c>
      <c r="K29">
        <f>VLOOKUP(order_details[[#This Row],[ProductID]],products[],4,0)</f>
        <v>1</v>
      </c>
      <c r="L29" s="8" t="str">
        <f>VLOOKUP(order_details[[#This Row],[Category]],categories[[CategoryID]:[CategoryName]],2,0)</f>
        <v>Beverages</v>
      </c>
    </row>
    <row r="30" spans="1:12" x14ac:dyDescent="0.25">
      <c r="A30">
        <v>10257</v>
      </c>
      <c r="B30">
        <v>77</v>
      </c>
      <c r="C30" s="8">
        <v>10.4</v>
      </c>
      <c r="D30">
        <v>15</v>
      </c>
      <c r="E30">
        <v>0</v>
      </c>
      <c r="F30" s="8">
        <f>order_details[[#This Row],[UnitPrice]]*order_details[[#This Row],[Quantity]]</f>
        <v>156</v>
      </c>
      <c r="G30" s="1">
        <f>VLOOKUP(order_details[[#This Row],[OrderID]],orders[[OrderID]:[OrderDate]],4,)</f>
        <v>34562</v>
      </c>
      <c r="H30" s="8">
        <f>VLOOKUP(order_details[[#This Row],[ProductID]],products[],6,0)</f>
        <v>13</v>
      </c>
      <c r="I30" s="8">
        <f>order_details[[#This Row],[UnitPrice (Marked Price)]] * order_details[[#This Row],[Quantity]] * (1 - order_details[[#This Row],[Discount]])</f>
        <v>195</v>
      </c>
      <c r="J30" s="8">
        <f>(order_details[[#This Row],[UnitPrice (Marked Price)]]*(1-order_details[[#This Row],[Discount]])-order_details[[#This Row],[UnitPrice]]) * order_details[[#This Row],[Quantity]]</f>
        <v>38.999999999999993</v>
      </c>
      <c r="K30">
        <f>VLOOKUP(order_details[[#This Row],[ProductID]],products[],4,0)</f>
        <v>2</v>
      </c>
      <c r="L30" s="8" t="str">
        <f>VLOOKUP(order_details[[#This Row],[Category]],categories[[CategoryID]:[CategoryName]],2,0)</f>
        <v>Condiments</v>
      </c>
    </row>
    <row r="31" spans="1:12" x14ac:dyDescent="0.25">
      <c r="A31">
        <v>10258</v>
      </c>
      <c r="B31">
        <v>2</v>
      </c>
      <c r="C31" s="8">
        <v>15.2</v>
      </c>
      <c r="D31">
        <v>50</v>
      </c>
      <c r="E31">
        <v>0.2</v>
      </c>
      <c r="F31" s="8">
        <f>order_details[[#This Row],[UnitPrice]]*order_details[[#This Row],[Quantity]]</f>
        <v>760</v>
      </c>
      <c r="G31" s="1">
        <f>VLOOKUP(order_details[[#This Row],[OrderID]],orders[[OrderID]:[OrderDate]],4,)</f>
        <v>34563</v>
      </c>
      <c r="H31" s="8">
        <f>VLOOKUP(order_details[[#This Row],[ProductID]],products[],6,0)</f>
        <v>19</v>
      </c>
      <c r="I31" s="8">
        <f>order_details[[#This Row],[UnitPrice (Marked Price)]] * order_details[[#This Row],[Quantity]] * (1 - order_details[[#This Row],[Discount]])</f>
        <v>760</v>
      </c>
      <c r="J31" s="8">
        <f>(order_details[[#This Row],[UnitPrice (Marked Price)]]*(1-order_details[[#This Row],[Discount]])-order_details[[#This Row],[UnitPrice]]) * order_details[[#This Row],[Quantity]]</f>
        <v>8.8817841970012523E-14</v>
      </c>
      <c r="K31">
        <f>VLOOKUP(order_details[[#This Row],[ProductID]],products[],4,0)</f>
        <v>1</v>
      </c>
      <c r="L31" s="8" t="str">
        <f>VLOOKUP(order_details[[#This Row],[Category]],categories[[CategoryID]:[CategoryName]],2,0)</f>
        <v>Beverages</v>
      </c>
    </row>
    <row r="32" spans="1:12" x14ac:dyDescent="0.25">
      <c r="A32">
        <v>10258</v>
      </c>
      <c r="B32">
        <v>5</v>
      </c>
      <c r="C32" s="8">
        <v>13.6</v>
      </c>
      <c r="D32">
        <v>65</v>
      </c>
      <c r="E32">
        <v>0.2</v>
      </c>
      <c r="F32" s="8">
        <f>order_details[[#This Row],[UnitPrice]]*order_details[[#This Row],[Quantity]]</f>
        <v>884</v>
      </c>
      <c r="G32" s="1">
        <f>VLOOKUP(order_details[[#This Row],[OrderID]],orders[[OrderID]:[OrderDate]],4,)</f>
        <v>34563</v>
      </c>
      <c r="H32" s="8">
        <f>VLOOKUP(order_details[[#This Row],[ProductID]],products[],6,0)</f>
        <v>21.35</v>
      </c>
      <c r="I32" s="8">
        <f>order_details[[#This Row],[UnitPrice (Marked Price)]] * order_details[[#This Row],[Quantity]] * (1 - order_details[[#This Row],[Discount]])</f>
        <v>1110.2</v>
      </c>
      <c r="J32" s="8">
        <f>(order_details[[#This Row],[UnitPrice (Marked Price)]]*(1-order_details[[#This Row],[Discount]])-order_details[[#This Row],[UnitPrice]]) * order_details[[#This Row],[Quantity]]</f>
        <v>226.20000000000013</v>
      </c>
      <c r="K32">
        <f>VLOOKUP(order_details[[#This Row],[ProductID]],products[],4,0)</f>
        <v>2</v>
      </c>
      <c r="L32" s="8" t="str">
        <f>VLOOKUP(order_details[[#This Row],[Category]],categories[[CategoryID]:[CategoryName]],2,0)</f>
        <v>Condiments</v>
      </c>
    </row>
    <row r="33" spans="1:12" x14ac:dyDescent="0.25">
      <c r="A33">
        <v>10258</v>
      </c>
      <c r="B33">
        <v>32</v>
      </c>
      <c r="C33" s="8">
        <v>25.6</v>
      </c>
      <c r="D33">
        <v>6</v>
      </c>
      <c r="E33">
        <v>0.2</v>
      </c>
      <c r="F33" s="8">
        <f>order_details[[#This Row],[UnitPrice]]*order_details[[#This Row],[Quantity]]</f>
        <v>153.60000000000002</v>
      </c>
      <c r="G33" s="1">
        <f>VLOOKUP(order_details[[#This Row],[OrderID]],orders[[OrderID]:[OrderDate]],4,)</f>
        <v>34563</v>
      </c>
      <c r="H33" s="8">
        <f>VLOOKUP(order_details[[#This Row],[ProductID]],products[],6,0)</f>
        <v>32</v>
      </c>
      <c r="I33" s="8">
        <f>order_details[[#This Row],[UnitPrice (Marked Price)]] * order_details[[#This Row],[Quantity]] * (1 - order_details[[#This Row],[Discount]])</f>
        <v>153.60000000000002</v>
      </c>
      <c r="J33" s="8">
        <f>(order_details[[#This Row],[UnitPrice (Marked Price)]]*(1-order_details[[#This Row],[Discount]])-order_details[[#This Row],[UnitPrice]]) * order_details[[#This Row],[Quantity]]</f>
        <v>0</v>
      </c>
      <c r="K33">
        <f>VLOOKUP(order_details[[#This Row],[ProductID]],products[],4,0)</f>
        <v>4</v>
      </c>
      <c r="L33" s="8" t="str">
        <f>VLOOKUP(order_details[[#This Row],[Category]],categories[[CategoryID]:[CategoryName]],2,0)</f>
        <v>Dairy Products</v>
      </c>
    </row>
    <row r="34" spans="1:12" x14ac:dyDescent="0.25">
      <c r="A34">
        <v>10259</v>
      </c>
      <c r="B34">
        <v>21</v>
      </c>
      <c r="C34" s="8">
        <v>8</v>
      </c>
      <c r="D34">
        <v>10</v>
      </c>
      <c r="E34">
        <v>0</v>
      </c>
      <c r="F34" s="8">
        <f>order_details[[#This Row],[UnitPrice]]*order_details[[#This Row],[Quantity]]</f>
        <v>80</v>
      </c>
      <c r="G34" s="1">
        <f>VLOOKUP(order_details[[#This Row],[OrderID]],orders[[OrderID]:[OrderDate]],4,)</f>
        <v>34564</v>
      </c>
      <c r="H34" s="8">
        <f>VLOOKUP(order_details[[#This Row],[ProductID]],products[],6,0)</f>
        <v>10</v>
      </c>
      <c r="I34" s="8">
        <f>order_details[[#This Row],[UnitPrice (Marked Price)]] * order_details[[#This Row],[Quantity]] * (1 - order_details[[#This Row],[Discount]])</f>
        <v>100</v>
      </c>
      <c r="J34" s="8">
        <f>(order_details[[#This Row],[UnitPrice (Marked Price)]]*(1-order_details[[#This Row],[Discount]])-order_details[[#This Row],[UnitPrice]]) * order_details[[#This Row],[Quantity]]</f>
        <v>20</v>
      </c>
      <c r="K34">
        <f>VLOOKUP(order_details[[#This Row],[ProductID]],products[],4,0)</f>
        <v>3</v>
      </c>
      <c r="L34" s="8" t="str">
        <f>VLOOKUP(order_details[[#This Row],[Category]],categories[[CategoryID]:[CategoryName]],2,0)</f>
        <v>Confections</v>
      </c>
    </row>
    <row r="35" spans="1:12" x14ac:dyDescent="0.25">
      <c r="A35">
        <v>10259</v>
      </c>
      <c r="B35">
        <v>37</v>
      </c>
      <c r="C35" s="8">
        <v>20.8</v>
      </c>
      <c r="D35">
        <v>1</v>
      </c>
      <c r="E35">
        <v>0</v>
      </c>
      <c r="F35" s="8">
        <f>order_details[[#This Row],[UnitPrice]]*order_details[[#This Row],[Quantity]]</f>
        <v>20.8</v>
      </c>
      <c r="G35" s="1">
        <f>VLOOKUP(order_details[[#This Row],[OrderID]],orders[[OrderID]:[OrderDate]],4,)</f>
        <v>34564</v>
      </c>
      <c r="H35" s="8">
        <f>VLOOKUP(order_details[[#This Row],[ProductID]],products[],6,0)</f>
        <v>26</v>
      </c>
      <c r="I35" s="8">
        <f>order_details[[#This Row],[UnitPrice (Marked Price)]] * order_details[[#This Row],[Quantity]] * (1 - order_details[[#This Row],[Discount]])</f>
        <v>26</v>
      </c>
      <c r="J35" s="8">
        <f>(order_details[[#This Row],[UnitPrice (Marked Price)]]*(1-order_details[[#This Row],[Discount]])-order_details[[#This Row],[UnitPrice]]) * order_details[[#This Row],[Quantity]]</f>
        <v>5.1999999999999993</v>
      </c>
      <c r="K35">
        <f>VLOOKUP(order_details[[#This Row],[ProductID]],products[],4,0)</f>
        <v>8</v>
      </c>
      <c r="L35" s="8" t="str">
        <f>VLOOKUP(order_details[[#This Row],[Category]],categories[[CategoryID]:[CategoryName]],2,0)</f>
        <v>Seafood</v>
      </c>
    </row>
    <row r="36" spans="1:12" x14ac:dyDescent="0.25">
      <c r="A36">
        <v>10260</v>
      </c>
      <c r="B36">
        <v>41</v>
      </c>
      <c r="C36" s="8">
        <v>7.7</v>
      </c>
      <c r="D36">
        <v>16</v>
      </c>
      <c r="E36">
        <v>0.25</v>
      </c>
      <c r="F36" s="8">
        <f>order_details[[#This Row],[UnitPrice]]*order_details[[#This Row],[Quantity]]</f>
        <v>123.2</v>
      </c>
      <c r="G36" s="1">
        <f>VLOOKUP(order_details[[#This Row],[OrderID]],orders[[OrderID]:[OrderDate]],4,)</f>
        <v>34565</v>
      </c>
      <c r="H36" s="8">
        <f>VLOOKUP(order_details[[#This Row],[ProductID]],products[],6,0)</f>
        <v>9.65</v>
      </c>
      <c r="I36" s="8">
        <f>order_details[[#This Row],[UnitPrice (Marked Price)]] * order_details[[#This Row],[Quantity]] * (1 - order_details[[#This Row],[Discount]])</f>
        <v>115.80000000000001</v>
      </c>
      <c r="J36" s="8">
        <f>(order_details[[#This Row],[UnitPrice (Marked Price)]]*(1-order_details[[#This Row],[Discount]])-order_details[[#This Row],[UnitPrice]]) * order_details[[#This Row],[Quantity]]</f>
        <v>-7.3999999999999915</v>
      </c>
      <c r="K36">
        <f>VLOOKUP(order_details[[#This Row],[ProductID]],products[],4,0)</f>
        <v>8</v>
      </c>
      <c r="L36" s="8" t="str">
        <f>VLOOKUP(order_details[[#This Row],[Category]],categories[[CategoryID]:[CategoryName]],2,0)</f>
        <v>Seafood</v>
      </c>
    </row>
    <row r="37" spans="1:12" x14ac:dyDescent="0.25">
      <c r="A37">
        <v>10260</v>
      </c>
      <c r="B37">
        <v>57</v>
      </c>
      <c r="C37" s="8">
        <v>15.6</v>
      </c>
      <c r="D37">
        <v>50</v>
      </c>
      <c r="E37">
        <v>0</v>
      </c>
      <c r="F37" s="8">
        <f>order_details[[#This Row],[UnitPrice]]*order_details[[#This Row],[Quantity]]</f>
        <v>780</v>
      </c>
      <c r="G37" s="1">
        <f>VLOOKUP(order_details[[#This Row],[OrderID]],orders[[OrderID]:[OrderDate]],4,)</f>
        <v>34565</v>
      </c>
      <c r="H37" s="8">
        <f>VLOOKUP(order_details[[#This Row],[ProductID]],products[],6,0)</f>
        <v>19.5</v>
      </c>
      <c r="I37" s="8">
        <f>order_details[[#This Row],[UnitPrice (Marked Price)]] * order_details[[#This Row],[Quantity]] * (1 - order_details[[#This Row],[Discount]])</f>
        <v>975</v>
      </c>
      <c r="J37" s="8">
        <f>(order_details[[#This Row],[UnitPrice (Marked Price)]]*(1-order_details[[#This Row],[Discount]])-order_details[[#This Row],[UnitPrice]]) * order_details[[#This Row],[Quantity]]</f>
        <v>195.00000000000003</v>
      </c>
      <c r="K37">
        <f>VLOOKUP(order_details[[#This Row],[ProductID]],products[],4,0)</f>
        <v>5</v>
      </c>
      <c r="L37" s="8" t="str">
        <f>VLOOKUP(order_details[[#This Row],[Category]],categories[[CategoryID]:[CategoryName]],2,0)</f>
        <v>Grains/Cereals</v>
      </c>
    </row>
    <row r="38" spans="1:12" x14ac:dyDescent="0.25">
      <c r="A38">
        <v>10260</v>
      </c>
      <c r="B38">
        <v>62</v>
      </c>
      <c r="C38" s="8">
        <v>39.4</v>
      </c>
      <c r="D38">
        <v>15</v>
      </c>
      <c r="E38">
        <v>0.25</v>
      </c>
      <c r="F38" s="8">
        <f>order_details[[#This Row],[UnitPrice]]*order_details[[#This Row],[Quantity]]</f>
        <v>591</v>
      </c>
      <c r="G38" s="1">
        <f>VLOOKUP(order_details[[#This Row],[OrderID]],orders[[OrderID]:[OrderDate]],4,)</f>
        <v>34565</v>
      </c>
      <c r="H38" s="8">
        <f>VLOOKUP(order_details[[#This Row],[ProductID]],products[],6,0)</f>
        <v>49.3</v>
      </c>
      <c r="I38" s="8">
        <f>order_details[[#This Row],[UnitPrice (Marked Price)]] * order_details[[#This Row],[Quantity]] * (1 - order_details[[#This Row],[Discount]])</f>
        <v>554.625</v>
      </c>
      <c r="J38" s="8">
        <f>(order_details[[#This Row],[UnitPrice (Marked Price)]]*(1-order_details[[#This Row],[Discount]])-order_details[[#This Row],[UnitPrice]]) * order_details[[#This Row],[Quantity]]</f>
        <v>-36.375000000000064</v>
      </c>
      <c r="K38">
        <f>VLOOKUP(order_details[[#This Row],[ProductID]],products[],4,0)</f>
        <v>3</v>
      </c>
      <c r="L38" s="8" t="str">
        <f>VLOOKUP(order_details[[#This Row],[Category]],categories[[CategoryID]:[CategoryName]],2,0)</f>
        <v>Confections</v>
      </c>
    </row>
    <row r="39" spans="1:12" x14ac:dyDescent="0.25">
      <c r="A39">
        <v>10260</v>
      </c>
      <c r="B39">
        <v>70</v>
      </c>
      <c r="C39" s="8">
        <v>9.6</v>
      </c>
      <c r="D39">
        <v>21</v>
      </c>
      <c r="E39">
        <v>0.25</v>
      </c>
      <c r="F39" s="8">
        <f>order_details[[#This Row],[UnitPrice]]*order_details[[#This Row],[Quantity]]</f>
        <v>201.6</v>
      </c>
      <c r="G39" s="1">
        <f>VLOOKUP(order_details[[#This Row],[OrderID]],orders[[OrderID]:[OrderDate]],4,)</f>
        <v>34565</v>
      </c>
      <c r="H39" s="8">
        <f>VLOOKUP(order_details[[#This Row],[ProductID]],products[],6,0)</f>
        <v>15</v>
      </c>
      <c r="I39" s="8">
        <f>order_details[[#This Row],[UnitPrice (Marked Price)]] * order_details[[#This Row],[Quantity]] * (1 - order_details[[#This Row],[Discount]])</f>
        <v>236.25</v>
      </c>
      <c r="J39" s="8">
        <f>(order_details[[#This Row],[UnitPrice (Marked Price)]]*(1-order_details[[#This Row],[Discount]])-order_details[[#This Row],[UnitPrice]]) * order_details[[#This Row],[Quantity]]</f>
        <v>34.650000000000006</v>
      </c>
      <c r="K39">
        <f>VLOOKUP(order_details[[#This Row],[ProductID]],products[],4,0)</f>
        <v>1</v>
      </c>
      <c r="L39" s="8" t="str">
        <f>VLOOKUP(order_details[[#This Row],[Category]],categories[[CategoryID]:[CategoryName]],2,0)</f>
        <v>Beverages</v>
      </c>
    </row>
    <row r="40" spans="1:12" x14ac:dyDescent="0.25">
      <c r="A40">
        <v>10261</v>
      </c>
      <c r="B40">
        <v>21</v>
      </c>
      <c r="C40" s="8">
        <v>8</v>
      </c>
      <c r="D40">
        <v>20</v>
      </c>
      <c r="E40">
        <v>0</v>
      </c>
      <c r="F40" s="8">
        <f>order_details[[#This Row],[UnitPrice]]*order_details[[#This Row],[Quantity]]</f>
        <v>160</v>
      </c>
      <c r="G40" s="1">
        <f>VLOOKUP(order_details[[#This Row],[OrderID]],orders[[OrderID]:[OrderDate]],4,)</f>
        <v>34565</v>
      </c>
      <c r="H40" s="8">
        <f>VLOOKUP(order_details[[#This Row],[ProductID]],products[],6,0)</f>
        <v>10</v>
      </c>
      <c r="I40" s="8">
        <f>order_details[[#This Row],[UnitPrice (Marked Price)]] * order_details[[#This Row],[Quantity]] * (1 - order_details[[#This Row],[Discount]])</f>
        <v>200</v>
      </c>
      <c r="J40" s="8">
        <f>(order_details[[#This Row],[UnitPrice (Marked Price)]]*(1-order_details[[#This Row],[Discount]])-order_details[[#This Row],[UnitPrice]]) * order_details[[#This Row],[Quantity]]</f>
        <v>40</v>
      </c>
      <c r="K40">
        <f>VLOOKUP(order_details[[#This Row],[ProductID]],products[],4,0)</f>
        <v>3</v>
      </c>
      <c r="L40" s="8" t="str">
        <f>VLOOKUP(order_details[[#This Row],[Category]],categories[[CategoryID]:[CategoryName]],2,0)</f>
        <v>Confections</v>
      </c>
    </row>
    <row r="41" spans="1:12" x14ac:dyDescent="0.25">
      <c r="A41">
        <v>10261</v>
      </c>
      <c r="B41">
        <v>35</v>
      </c>
      <c r="C41" s="8">
        <v>14.4</v>
      </c>
      <c r="D41">
        <v>20</v>
      </c>
      <c r="E41">
        <v>0</v>
      </c>
      <c r="F41" s="8">
        <f>order_details[[#This Row],[UnitPrice]]*order_details[[#This Row],[Quantity]]</f>
        <v>288</v>
      </c>
      <c r="G41" s="1">
        <f>VLOOKUP(order_details[[#This Row],[OrderID]],orders[[OrderID]:[OrderDate]],4,)</f>
        <v>34565</v>
      </c>
      <c r="H41" s="8">
        <f>VLOOKUP(order_details[[#This Row],[ProductID]],products[],6,0)</f>
        <v>18</v>
      </c>
      <c r="I41" s="8">
        <f>order_details[[#This Row],[UnitPrice (Marked Price)]] * order_details[[#This Row],[Quantity]] * (1 - order_details[[#This Row],[Discount]])</f>
        <v>360</v>
      </c>
      <c r="J41" s="8">
        <f>(order_details[[#This Row],[UnitPrice (Marked Price)]]*(1-order_details[[#This Row],[Discount]])-order_details[[#This Row],[UnitPrice]]) * order_details[[#This Row],[Quantity]]</f>
        <v>72</v>
      </c>
      <c r="K41">
        <f>VLOOKUP(order_details[[#This Row],[ProductID]],products[],4,0)</f>
        <v>1</v>
      </c>
      <c r="L41" s="8" t="str">
        <f>VLOOKUP(order_details[[#This Row],[Category]],categories[[CategoryID]:[CategoryName]],2,0)</f>
        <v>Beverages</v>
      </c>
    </row>
    <row r="42" spans="1:12" x14ac:dyDescent="0.25">
      <c r="A42">
        <v>10262</v>
      </c>
      <c r="B42">
        <v>5</v>
      </c>
      <c r="C42" s="8">
        <v>13.6</v>
      </c>
      <c r="D42">
        <v>12</v>
      </c>
      <c r="E42">
        <v>0.2</v>
      </c>
      <c r="F42" s="8">
        <f>order_details[[#This Row],[UnitPrice]]*order_details[[#This Row],[Quantity]]</f>
        <v>163.19999999999999</v>
      </c>
      <c r="G42" s="1">
        <f>VLOOKUP(order_details[[#This Row],[OrderID]],orders[[OrderID]:[OrderDate]],4,)</f>
        <v>34568</v>
      </c>
      <c r="H42" s="8">
        <f>VLOOKUP(order_details[[#This Row],[ProductID]],products[],6,0)</f>
        <v>21.35</v>
      </c>
      <c r="I42" s="8">
        <f>order_details[[#This Row],[UnitPrice (Marked Price)]] * order_details[[#This Row],[Quantity]] * (1 - order_details[[#This Row],[Discount]])</f>
        <v>204.96000000000004</v>
      </c>
      <c r="J42" s="8">
        <f>(order_details[[#This Row],[UnitPrice (Marked Price)]]*(1-order_details[[#This Row],[Discount]])-order_details[[#This Row],[UnitPrice]]) * order_details[[#This Row],[Quantity]]</f>
        <v>41.760000000000026</v>
      </c>
      <c r="K42">
        <f>VLOOKUP(order_details[[#This Row],[ProductID]],products[],4,0)</f>
        <v>2</v>
      </c>
      <c r="L42" s="8" t="str">
        <f>VLOOKUP(order_details[[#This Row],[Category]],categories[[CategoryID]:[CategoryName]],2,0)</f>
        <v>Condiments</v>
      </c>
    </row>
    <row r="43" spans="1:12" x14ac:dyDescent="0.25">
      <c r="A43">
        <v>10262</v>
      </c>
      <c r="B43">
        <v>7</v>
      </c>
      <c r="C43" s="8">
        <v>19.2</v>
      </c>
      <c r="D43">
        <v>15</v>
      </c>
      <c r="E43">
        <v>0</v>
      </c>
      <c r="F43" s="8">
        <f>order_details[[#This Row],[UnitPrice]]*order_details[[#This Row],[Quantity]]</f>
        <v>288</v>
      </c>
      <c r="G43" s="1">
        <f>VLOOKUP(order_details[[#This Row],[OrderID]],orders[[OrderID]:[OrderDate]],4,)</f>
        <v>34568</v>
      </c>
      <c r="H43" s="8">
        <f>VLOOKUP(order_details[[#This Row],[ProductID]],products[],6,0)</f>
        <v>30</v>
      </c>
      <c r="I43" s="8">
        <f>order_details[[#This Row],[UnitPrice (Marked Price)]] * order_details[[#This Row],[Quantity]] * (1 - order_details[[#This Row],[Discount]])</f>
        <v>450</v>
      </c>
      <c r="J43" s="8">
        <f>(order_details[[#This Row],[UnitPrice (Marked Price)]]*(1-order_details[[#This Row],[Discount]])-order_details[[#This Row],[UnitPrice]]) * order_details[[#This Row],[Quantity]]</f>
        <v>162</v>
      </c>
      <c r="K43">
        <f>VLOOKUP(order_details[[#This Row],[ProductID]],products[],4,0)</f>
        <v>7</v>
      </c>
      <c r="L43" s="8" t="str">
        <f>VLOOKUP(order_details[[#This Row],[Category]],categories[[CategoryID]:[CategoryName]],2,0)</f>
        <v>Produce</v>
      </c>
    </row>
    <row r="44" spans="1:12" x14ac:dyDescent="0.25">
      <c r="A44">
        <v>10262</v>
      </c>
      <c r="B44">
        <v>56</v>
      </c>
      <c r="C44" s="8">
        <v>30.4</v>
      </c>
      <c r="D44">
        <v>2</v>
      </c>
      <c r="E44">
        <v>0</v>
      </c>
      <c r="F44" s="8">
        <f>order_details[[#This Row],[UnitPrice]]*order_details[[#This Row],[Quantity]]</f>
        <v>60.8</v>
      </c>
      <c r="G44" s="1">
        <f>VLOOKUP(order_details[[#This Row],[OrderID]],orders[[OrderID]:[OrderDate]],4,)</f>
        <v>34568</v>
      </c>
      <c r="H44" s="8">
        <f>VLOOKUP(order_details[[#This Row],[ProductID]],products[],6,0)</f>
        <v>38</v>
      </c>
      <c r="I44" s="8">
        <f>order_details[[#This Row],[UnitPrice (Marked Price)]] * order_details[[#This Row],[Quantity]] * (1 - order_details[[#This Row],[Discount]])</f>
        <v>76</v>
      </c>
      <c r="J44" s="8">
        <f>(order_details[[#This Row],[UnitPrice (Marked Price)]]*(1-order_details[[#This Row],[Discount]])-order_details[[#This Row],[UnitPrice]]) * order_details[[#This Row],[Quantity]]</f>
        <v>15.200000000000003</v>
      </c>
      <c r="K44">
        <f>VLOOKUP(order_details[[#This Row],[ProductID]],products[],4,0)</f>
        <v>5</v>
      </c>
      <c r="L44" s="8" t="str">
        <f>VLOOKUP(order_details[[#This Row],[Category]],categories[[CategoryID]:[CategoryName]],2,0)</f>
        <v>Grains/Cereals</v>
      </c>
    </row>
    <row r="45" spans="1:12" x14ac:dyDescent="0.25">
      <c r="A45">
        <v>10263</v>
      </c>
      <c r="B45">
        <v>16</v>
      </c>
      <c r="C45" s="8">
        <v>13.9</v>
      </c>
      <c r="D45">
        <v>60</v>
      </c>
      <c r="E45">
        <v>0.25</v>
      </c>
      <c r="F45" s="8">
        <f>order_details[[#This Row],[UnitPrice]]*order_details[[#This Row],[Quantity]]</f>
        <v>834</v>
      </c>
      <c r="G45" s="1">
        <f>VLOOKUP(order_details[[#This Row],[OrderID]],orders[[OrderID]:[OrderDate]],4,)</f>
        <v>34569</v>
      </c>
      <c r="H45" s="8">
        <f>VLOOKUP(order_details[[#This Row],[ProductID]],products[],6,0)</f>
        <v>17.45</v>
      </c>
      <c r="I45" s="8">
        <f>order_details[[#This Row],[UnitPrice (Marked Price)]] * order_details[[#This Row],[Quantity]] * (1 - order_details[[#This Row],[Discount]])</f>
        <v>785.25</v>
      </c>
      <c r="J45" s="8">
        <f>(order_details[[#This Row],[UnitPrice (Marked Price)]]*(1-order_details[[#This Row],[Discount]])-order_details[[#This Row],[UnitPrice]]) * order_details[[#This Row],[Quantity]]</f>
        <v>-48.750000000000107</v>
      </c>
      <c r="K45">
        <f>VLOOKUP(order_details[[#This Row],[ProductID]],products[],4,0)</f>
        <v>3</v>
      </c>
      <c r="L45" s="8" t="str">
        <f>VLOOKUP(order_details[[#This Row],[Category]],categories[[CategoryID]:[CategoryName]],2,0)</f>
        <v>Confections</v>
      </c>
    </row>
    <row r="46" spans="1:12" x14ac:dyDescent="0.25">
      <c r="A46">
        <v>10263</v>
      </c>
      <c r="B46">
        <v>24</v>
      </c>
      <c r="C46" s="8">
        <v>3.6</v>
      </c>
      <c r="D46">
        <v>28</v>
      </c>
      <c r="E46">
        <v>0</v>
      </c>
      <c r="F46" s="8">
        <f>order_details[[#This Row],[UnitPrice]]*order_details[[#This Row],[Quantity]]</f>
        <v>100.8</v>
      </c>
      <c r="G46" s="1">
        <f>VLOOKUP(order_details[[#This Row],[OrderID]],orders[[OrderID]:[OrderDate]],4,)</f>
        <v>34569</v>
      </c>
      <c r="H46" s="8">
        <f>VLOOKUP(order_details[[#This Row],[ProductID]],products[],6,0)</f>
        <v>4.5</v>
      </c>
      <c r="I46" s="8">
        <f>order_details[[#This Row],[UnitPrice (Marked Price)]] * order_details[[#This Row],[Quantity]] * (1 - order_details[[#This Row],[Discount]])</f>
        <v>126</v>
      </c>
      <c r="J46" s="8">
        <f>(order_details[[#This Row],[UnitPrice (Marked Price)]]*(1-order_details[[#This Row],[Discount]])-order_details[[#This Row],[UnitPrice]]) * order_details[[#This Row],[Quantity]]</f>
        <v>25.199999999999996</v>
      </c>
      <c r="K46">
        <f>VLOOKUP(order_details[[#This Row],[ProductID]],products[],4,0)</f>
        <v>1</v>
      </c>
      <c r="L46" s="8" t="str">
        <f>VLOOKUP(order_details[[#This Row],[Category]],categories[[CategoryID]:[CategoryName]],2,0)</f>
        <v>Beverages</v>
      </c>
    </row>
    <row r="47" spans="1:12" x14ac:dyDescent="0.25">
      <c r="A47">
        <v>10263</v>
      </c>
      <c r="B47">
        <v>30</v>
      </c>
      <c r="C47" s="8">
        <v>20.7</v>
      </c>
      <c r="D47">
        <v>60</v>
      </c>
      <c r="E47">
        <v>0.25</v>
      </c>
      <c r="F47" s="8">
        <f>order_details[[#This Row],[UnitPrice]]*order_details[[#This Row],[Quantity]]</f>
        <v>1242</v>
      </c>
      <c r="G47" s="1">
        <f>VLOOKUP(order_details[[#This Row],[OrderID]],orders[[OrderID]:[OrderDate]],4,)</f>
        <v>34569</v>
      </c>
      <c r="H47" s="8">
        <f>VLOOKUP(order_details[[#This Row],[ProductID]],products[],6,0)</f>
        <v>25.89</v>
      </c>
      <c r="I47" s="8">
        <f>order_details[[#This Row],[UnitPrice (Marked Price)]] * order_details[[#This Row],[Quantity]] * (1 - order_details[[#This Row],[Discount]])</f>
        <v>1165.0500000000002</v>
      </c>
      <c r="J47" s="8">
        <f>(order_details[[#This Row],[UnitPrice (Marked Price)]]*(1-order_details[[#This Row],[Discount]])-order_details[[#This Row],[UnitPrice]]) * order_details[[#This Row],[Quantity]]</f>
        <v>-76.949999999999932</v>
      </c>
      <c r="K47">
        <f>VLOOKUP(order_details[[#This Row],[ProductID]],products[],4,0)</f>
        <v>8</v>
      </c>
      <c r="L47" s="8" t="str">
        <f>VLOOKUP(order_details[[#This Row],[Category]],categories[[CategoryID]:[CategoryName]],2,0)</f>
        <v>Seafood</v>
      </c>
    </row>
    <row r="48" spans="1:12" x14ac:dyDescent="0.25">
      <c r="A48">
        <v>10263</v>
      </c>
      <c r="B48">
        <v>74</v>
      </c>
      <c r="C48" s="8">
        <v>8</v>
      </c>
      <c r="D48">
        <v>36</v>
      </c>
      <c r="E48">
        <v>0.25</v>
      </c>
      <c r="F48" s="8">
        <f>order_details[[#This Row],[UnitPrice]]*order_details[[#This Row],[Quantity]]</f>
        <v>288</v>
      </c>
      <c r="G48" s="1">
        <f>VLOOKUP(order_details[[#This Row],[OrderID]],orders[[OrderID]:[OrderDate]],4,)</f>
        <v>34569</v>
      </c>
      <c r="H48" s="8">
        <f>VLOOKUP(order_details[[#This Row],[ProductID]],products[],6,0)</f>
        <v>10</v>
      </c>
      <c r="I48" s="8">
        <f>order_details[[#This Row],[UnitPrice (Marked Price)]] * order_details[[#This Row],[Quantity]] * (1 - order_details[[#This Row],[Discount]])</f>
        <v>270</v>
      </c>
      <c r="J48" s="8">
        <f>(order_details[[#This Row],[UnitPrice (Marked Price)]]*(1-order_details[[#This Row],[Discount]])-order_details[[#This Row],[UnitPrice]]) * order_details[[#This Row],[Quantity]]</f>
        <v>-18</v>
      </c>
      <c r="K48">
        <f>VLOOKUP(order_details[[#This Row],[ProductID]],products[],4,0)</f>
        <v>7</v>
      </c>
      <c r="L48" s="8" t="str">
        <f>VLOOKUP(order_details[[#This Row],[Category]],categories[[CategoryID]:[CategoryName]],2,0)</f>
        <v>Produce</v>
      </c>
    </row>
    <row r="49" spans="1:12" x14ac:dyDescent="0.25">
      <c r="A49">
        <v>10264</v>
      </c>
      <c r="B49">
        <v>2</v>
      </c>
      <c r="C49" s="8">
        <v>15.2</v>
      </c>
      <c r="D49">
        <v>35</v>
      </c>
      <c r="E49">
        <v>0</v>
      </c>
      <c r="F49" s="8">
        <f>order_details[[#This Row],[UnitPrice]]*order_details[[#This Row],[Quantity]]</f>
        <v>532</v>
      </c>
      <c r="G49" s="1">
        <f>VLOOKUP(order_details[[#This Row],[OrderID]],orders[[OrderID]:[OrderDate]],4,)</f>
        <v>34570</v>
      </c>
      <c r="H49" s="8">
        <f>VLOOKUP(order_details[[#This Row],[ProductID]],products[],6,0)</f>
        <v>19</v>
      </c>
      <c r="I49" s="8">
        <f>order_details[[#This Row],[UnitPrice (Marked Price)]] * order_details[[#This Row],[Quantity]] * (1 - order_details[[#This Row],[Discount]])</f>
        <v>665</v>
      </c>
      <c r="J49" s="8">
        <f>(order_details[[#This Row],[UnitPrice (Marked Price)]]*(1-order_details[[#This Row],[Discount]])-order_details[[#This Row],[UnitPrice]]) * order_details[[#This Row],[Quantity]]</f>
        <v>133.00000000000003</v>
      </c>
      <c r="K49">
        <f>VLOOKUP(order_details[[#This Row],[ProductID]],products[],4,0)</f>
        <v>1</v>
      </c>
      <c r="L49" s="8" t="str">
        <f>VLOOKUP(order_details[[#This Row],[Category]],categories[[CategoryID]:[CategoryName]],2,0)</f>
        <v>Beverages</v>
      </c>
    </row>
    <row r="50" spans="1:12" x14ac:dyDescent="0.25">
      <c r="A50">
        <v>10264</v>
      </c>
      <c r="B50">
        <v>41</v>
      </c>
      <c r="C50" s="8">
        <v>7.7</v>
      </c>
      <c r="D50">
        <v>25</v>
      </c>
      <c r="E50">
        <v>0.15</v>
      </c>
      <c r="F50" s="8">
        <f>order_details[[#This Row],[UnitPrice]]*order_details[[#This Row],[Quantity]]</f>
        <v>192.5</v>
      </c>
      <c r="G50" s="1">
        <f>VLOOKUP(order_details[[#This Row],[OrderID]],orders[[OrderID]:[OrderDate]],4,)</f>
        <v>34570</v>
      </c>
      <c r="H50" s="8">
        <f>VLOOKUP(order_details[[#This Row],[ProductID]],products[],6,0)</f>
        <v>9.65</v>
      </c>
      <c r="I50" s="8">
        <f>order_details[[#This Row],[UnitPrice (Marked Price)]] * order_details[[#This Row],[Quantity]] * (1 - order_details[[#This Row],[Discount]])</f>
        <v>205.0625</v>
      </c>
      <c r="J50" s="8">
        <f>(order_details[[#This Row],[UnitPrice (Marked Price)]]*(1-order_details[[#This Row],[Discount]])-order_details[[#This Row],[UnitPrice]]) * order_details[[#This Row],[Quantity]]</f>
        <v>12.562500000000011</v>
      </c>
      <c r="K50">
        <f>VLOOKUP(order_details[[#This Row],[ProductID]],products[],4,0)</f>
        <v>8</v>
      </c>
      <c r="L50" s="8" t="str">
        <f>VLOOKUP(order_details[[#This Row],[Category]],categories[[CategoryID]:[CategoryName]],2,0)</f>
        <v>Seafood</v>
      </c>
    </row>
    <row r="51" spans="1:12" x14ac:dyDescent="0.25">
      <c r="A51">
        <v>10265</v>
      </c>
      <c r="B51">
        <v>17</v>
      </c>
      <c r="C51" s="8">
        <v>31.2</v>
      </c>
      <c r="D51">
        <v>30</v>
      </c>
      <c r="E51">
        <v>0</v>
      </c>
      <c r="F51" s="8">
        <f>order_details[[#This Row],[UnitPrice]]*order_details[[#This Row],[Quantity]]</f>
        <v>936</v>
      </c>
      <c r="G51" s="1">
        <f>VLOOKUP(order_details[[#This Row],[OrderID]],orders[[OrderID]:[OrderDate]],4,)</f>
        <v>34571</v>
      </c>
      <c r="H51" s="8">
        <f>VLOOKUP(order_details[[#This Row],[ProductID]],products[],6,0)</f>
        <v>39</v>
      </c>
      <c r="I51" s="8">
        <f>order_details[[#This Row],[UnitPrice (Marked Price)]] * order_details[[#This Row],[Quantity]] * (1 - order_details[[#This Row],[Discount]])</f>
        <v>1170</v>
      </c>
      <c r="J51" s="8">
        <f>(order_details[[#This Row],[UnitPrice (Marked Price)]]*(1-order_details[[#This Row],[Discount]])-order_details[[#This Row],[UnitPrice]]) * order_details[[#This Row],[Quantity]]</f>
        <v>234.00000000000003</v>
      </c>
      <c r="K51">
        <f>VLOOKUP(order_details[[#This Row],[ProductID]],products[],4,0)</f>
        <v>6</v>
      </c>
      <c r="L51" s="8" t="str">
        <f>VLOOKUP(order_details[[#This Row],[Category]],categories[[CategoryID]:[CategoryName]],2,0)</f>
        <v>Meat/Poultry</v>
      </c>
    </row>
    <row r="52" spans="1:12" x14ac:dyDescent="0.25">
      <c r="A52">
        <v>10265</v>
      </c>
      <c r="B52">
        <v>70</v>
      </c>
      <c r="C52" s="8">
        <v>9.6</v>
      </c>
      <c r="D52">
        <v>20</v>
      </c>
      <c r="E52">
        <v>0</v>
      </c>
      <c r="F52" s="8">
        <f>order_details[[#This Row],[UnitPrice]]*order_details[[#This Row],[Quantity]]</f>
        <v>192</v>
      </c>
      <c r="G52" s="1">
        <f>VLOOKUP(order_details[[#This Row],[OrderID]],orders[[OrderID]:[OrderDate]],4,)</f>
        <v>34571</v>
      </c>
      <c r="H52" s="8">
        <f>VLOOKUP(order_details[[#This Row],[ProductID]],products[],6,0)</f>
        <v>15</v>
      </c>
      <c r="I52" s="8">
        <f>order_details[[#This Row],[UnitPrice (Marked Price)]] * order_details[[#This Row],[Quantity]] * (1 - order_details[[#This Row],[Discount]])</f>
        <v>300</v>
      </c>
      <c r="J52" s="8">
        <f>(order_details[[#This Row],[UnitPrice (Marked Price)]]*(1-order_details[[#This Row],[Discount]])-order_details[[#This Row],[UnitPrice]]) * order_details[[#This Row],[Quantity]]</f>
        <v>108</v>
      </c>
      <c r="K52">
        <f>VLOOKUP(order_details[[#This Row],[ProductID]],products[],4,0)</f>
        <v>1</v>
      </c>
      <c r="L52" s="8" t="str">
        <f>VLOOKUP(order_details[[#This Row],[Category]],categories[[CategoryID]:[CategoryName]],2,0)</f>
        <v>Beverages</v>
      </c>
    </row>
    <row r="53" spans="1:12" x14ac:dyDescent="0.25">
      <c r="A53">
        <v>10266</v>
      </c>
      <c r="B53">
        <v>12</v>
      </c>
      <c r="C53" s="8">
        <v>30.4</v>
      </c>
      <c r="D53">
        <v>12</v>
      </c>
      <c r="E53">
        <v>0.05</v>
      </c>
      <c r="F53" s="8">
        <f>order_details[[#This Row],[UnitPrice]]*order_details[[#This Row],[Quantity]]</f>
        <v>364.79999999999995</v>
      </c>
      <c r="G53" s="1">
        <f>VLOOKUP(order_details[[#This Row],[OrderID]],orders[[OrderID]:[OrderDate]],4,)</f>
        <v>34572</v>
      </c>
      <c r="H53" s="8">
        <f>VLOOKUP(order_details[[#This Row],[ProductID]],products[],6,0)</f>
        <v>38</v>
      </c>
      <c r="I53" s="8">
        <f>order_details[[#This Row],[UnitPrice (Marked Price)]] * order_details[[#This Row],[Quantity]] * (1 - order_details[[#This Row],[Discount]])</f>
        <v>433.2</v>
      </c>
      <c r="J53" s="8">
        <f>(order_details[[#This Row],[UnitPrice (Marked Price)]]*(1-order_details[[#This Row],[Discount]])-order_details[[#This Row],[UnitPrice]]) * order_details[[#This Row],[Quantity]]</f>
        <v>68.400000000000034</v>
      </c>
      <c r="K53">
        <f>VLOOKUP(order_details[[#This Row],[ProductID]],products[],4,0)</f>
        <v>4</v>
      </c>
      <c r="L53" s="8" t="str">
        <f>VLOOKUP(order_details[[#This Row],[Category]],categories[[CategoryID]:[CategoryName]],2,0)</f>
        <v>Dairy Products</v>
      </c>
    </row>
    <row r="54" spans="1:12" x14ac:dyDescent="0.25">
      <c r="A54">
        <v>10267</v>
      </c>
      <c r="B54">
        <v>40</v>
      </c>
      <c r="C54" s="8">
        <v>14.7</v>
      </c>
      <c r="D54">
        <v>50</v>
      </c>
      <c r="E54">
        <v>0</v>
      </c>
      <c r="F54" s="8">
        <f>order_details[[#This Row],[UnitPrice]]*order_details[[#This Row],[Quantity]]</f>
        <v>735</v>
      </c>
      <c r="G54" s="1">
        <f>VLOOKUP(order_details[[#This Row],[OrderID]],orders[[OrderID]:[OrderDate]],4,)</f>
        <v>34575</v>
      </c>
      <c r="H54" s="8">
        <f>VLOOKUP(order_details[[#This Row],[ProductID]],products[],6,0)</f>
        <v>18.399999999999999</v>
      </c>
      <c r="I54" s="8">
        <f>order_details[[#This Row],[UnitPrice (Marked Price)]] * order_details[[#This Row],[Quantity]] * (1 - order_details[[#This Row],[Discount]])</f>
        <v>919.99999999999989</v>
      </c>
      <c r="J54" s="8">
        <f>(order_details[[#This Row],[UnitPrice (Marked Price)]]*(1-order_details[[#This Row],[Discount]])-order_details[[#This Row],[UnitPrice]]) * order_details[[#This Row],[Quantity]]</f>
        <v>184.99999999999997</v>
      </c>
      <c r="K54">
        <f>VLOOKUP(order_details[[#This Row],[ProductID]],products[],4,0)</f>
        <v>8</v>
      </c>
      <c r="L54" s="8" t="str">
        <f>VLOOKUP(order_details[[#This Row],[Category]],categories[[CategoryID]:[CategoryName]],2,0)</f>
        <v>Seafood</v>
      </c>
    </row>
    <row r="55" spans="1:12" x14ac:dyDescent="0.25">
      <c r="A55">
        <v>10267</v>
      </c>
      <c r="B55">
        <v>59</v>
      </c>
      <c r="C55" s="8">
        <v>44</v>
      </c>
      <c r="D55">
        <v>70</v>
      </c>
      <c r="E55">
        <v>0.15</v>
      </c>
      <c r="F55" s="8">
        <f>order_details[[#This Row],[UnitPrice]]*order_details[[#This Row],[Quantity]]</f>
        <v>3080</v>
      </c>
      <c r="G55" s="1">
        <f>VLOOKUP(order_details[[#This Row],[OrderID]],orders[[OrderID]:[OrderDate]],4,)</f>
        <v>34575</v>
      </c>
      <c r="H55" s="8">
        <f>VLOOKUP(order_details[[#This Row],[ProductID]],products[],6,0)</f>
        <v>55</v>
      </c>
      <c r="I55" s="8">
        <f>order_details[[#This Row],[UnitPrice (Marked Price)]] * order_details[[#This Row],[Quantity]] * (1 - order_details[[#This Row],[Discount]])</f>
        <v>3272.5</v>
      </c>
      <c r="J55" s="8">
        <f>(order_details[[#This Row],[UnitPrice (Marked Price)]]*(1-order_details[[#This Row],[Discount]])-order_details[[#This Row],[UnitPrice]]) * order_details[[#This Row],[Quantity]]</f>
        <v>192.5</v>
      </c>
      <c r="K55">
        <f>VLOOKUP(order_details[[#This Row],[ProductID]],products[],4,0)</f>
        <v>4</v>
      </c>
      <c r="L55" s="8" t="str">
        <f>VLOOKUP(order_details[[#This Row],[Category]],categories[[CategoryID]:[CategoryName]],2,0)</f>
        <v>Dairy Products</v>
      </c>
    </row>
    <row r="56" spans="1:12" x14ac:dyDescent="0.25">
      <c r="A56">
        <v>10267</v>
      </c>
      <c r="B56">
        <v>76</v>
      </c>
      <c r="C56" s="8">
        <v>14.4</v>
      </c>
      <c r="D56">
        <v>15</v>
      </c>
      <c r="E56">
        <v>0.15</v>
      </c>
      <c r="F56" s="8">
        <f>order_details[[#This Row],[UnitPrice]]*order_details[[#This Row],[Quantity]]</f>
        <v>216</v>
      </c>
      <c r="G56" s="1">
        <f>VLOOKUP(order_details[[#This Row],[OrderID]],orders[[OrderID]:[OrderDate]],4,)</f>
        <v>34575</v>
      </c>
      <c r="H56" s="8">
        <f>VLOOKUP(order_details[[#This Row],[ProductID]],products[],6,0)</f>
        <v>18</v>
      </c>
      <c r="I56" s="8">
        <f>order_details[[#This Row],[UnitPrice (Marked Price)]] * order_details[[#This Row],[Quantity]] * (1 - order_details[[#This Row],[Discount]])</f>
        <v>229.5</v>
      </c>
      <c r="J56" s="8">
        <f>(order_details[[#This Row],[UnitPrice (Marked Price)]]*(1-order_details[[#This Row],[Discount]])-order_details[[#This Row],[UnitPrice]]) * order_details[[#This Row],[Quantity]]</f>
        <v>13.499999999999979</v>
      </c>
      <c r="K56">
        <f>VLOOKUP(order_details[[#This Row],[ProductID]],products[],4,0)</f>
        <v>1</v>
      </c>
      <c r="L56" s="8" t="str">
        <f>VLOOKUP(order_details[[#This Row],[Category]],categories[[CategoryID]:[CategoryName]],2,0)</f>
        <v>Beverages</v>
      </c>
    </row>
    <row r="57" spans="1:12" x14ac:dyDescent="0.25">
      <c r="A57">
        <v>10268</v>
      </c>
      <c r="B57">
        <v>29</v>
      </c>
      <c r="C57" s="8">
        <v>99</v>
      </c>
      <c r="D57">
        <v>10</v>
      </c>
      <c r="E57">
        <v>0</v>
      </c>
      <c r="F57" s="8">
        <f>order_details[[#This Row],[UnitPrice]]*order_details[[#This Row],[Quantity]]</f>
        <v>990</v>
      </c>
      <c r="G57" s="1">
        <f>VLOOKUP(order_details[[#This Row],[OrderID]],orders[[OrderID]:[OrderDate]],4,)</f>
        <v>34576</v>
      </c>
      <c r="H57" s="8">
        <f>VLOOKUP(order_details[[#This Row],[ProductID]],products[],6,0)</f>
        <v>123.79</v>
      </c>
      <c r="I57" s="8">
        <f>order_details[[#This Row],[UnitPrice (Marked Price)]] * order_details[[#This Row],[Quantity]] * (1 - order_details[[#This Row],[Discount]])</f>
        <v>1237.9000000000001</v>
      </c>
      <c r="J57" s="8">
        <f>(order_details[[#This Row],[UnitPrice (Marked Price)]]*(1-order_details[[#This Row],[Discount]])-order_details[[#This Row],[UnitPrice]]) * order_details[[#This Row],[Quantity]]</f>
        <v>247.90000000000006</v>
      </c>
      <c r="K57">
        <f>VLOOKUP(order_details[[#This Row],[ProductID]],products[],4,0)</f>
        <v>6</v>
      </c>
      <c r="L57" s="8" t="str">
        <f>VLOOKUP(order_details[[#This Row],[Category]],categories[[CategoryID]:[CategoryName]],2,0)</f>
        <v>Meat/Poultry</v>
      </c>
    </row>
    <row r="58" spans="1:12" x14ac:dyDescent="0.25">
      <c r="A58">
        <v>10268</v>
      </c>
      <c r="B58">
        <v>72</v>
      </c>
      <c r="C58" s="8">
        <v>27.8</v>
      </c>
      <c r="D58">
        <v>4</v>
      </c>
      <c r="E58">
        <v>0</v>
      </c>
      <c r="F58" s="8">
        <f>order_details[[#This Row],[UnitPrice]]*order_details[[#This Row],[Quantity]]</f>
        <v>111.2</v>
      </c>
      <c r="G58" s="1">
        <f>VLOOKUP(order_details[[#This Row],[OrderID]],orders[[OrderID]:[OrderDate]],4,)</f>
        <v>34576</v>
      </c>
      <c r="H58" s="8">
        <f>VLOOKUP(order_details[[#This Row],[ProductID]],products[],6,0)</f>
        <v>34.799999999999997</v>
      </c>
      <c r="I58" s="8">
        <f>order_details[[#This Row],[UnitPrice (Marked Price)]] * order_details[[#This Row],[Quantity]] * (1 - order_details[[#This Row],[Discount]])</f>
        <v>139.19999999999999</v>
      </c>
      <c r="J58" s="8">
        <f>(order_details[[#This Row],[UnitPrice (Marked Price)]]*(1-order_details[[#This Row],[Discount]])-order_details[[#This Row],[UnitPrice]]) * order_details[[#This Row],[Quantity]]</f>
        <v>27.999999999999986</v>
      </c>
      <c r="K58">
        <f>VLOOKUP(order_details[[#This Row],[ProductID]],products[],4,0)</f>
        <v>4</v>
      </c>
      <c r="L58" s="8" t="str">
        <f>VLOOKUP(order_details[[#This Row],[Category]],categories[[CategoryID]:[CategoryName]],2,0)</f>
        <v>Dairy Products</v>
      </c>
    </row>
    <row r="59" spans="1:12" x14ac:dyDescent="0.25">
      <c r="A59">
        <v>10269</v>
      </c>
      <c r="B59">
        <v>33</v>
      </c>
      <c r="C59" s="8">
        <v>2</v>
      </c>
      <c r="D59">
        <v>60</v>
      </c>
      <c r="E59">
        <v>0.05</v>
      </c>
      <c r="F59" s="8">
        <f>order_details[[#This Row],[UnitPrice]]*order_details[[#This Row],[Quantity]]</f>
        <v>120</v>
      </c>
      <c r="G59" s="1">
        <f>VLOOKUP(order_details[[#This Row],[OrderID]],orders[[OrderID]:[OrderDate]],4,)</f>
        <v>34577</v>
      </c>
      <c r="H59" s="8">
        <f>VLOOKUP(order_details[[#This Row],[ProductID]],products[],6,0)</f>
        <v>2.5</v>
      </c>
      <c r="I59" s="8">
        <f>order_details[[#This Row],[UnitPrice (Marked Price)]] * order_details[[#This Row],[Quantity]] * (1 - order_details[[#This Row],[Discount]])</f>
        <v>142.5</v>
      </c>
      <c r="J59" s="8">
        <f>(order_details[[#This Row],[UnitPrice (Marked Price)]]*(1-order_details[[#This Row],[Discount]])-order_details[[#This Row],[UnitPrice]]) * order_details[[#This Row],[Quantity]]</f>
        <v>22.5</v>
      </c>
      <c r="K59">
        <f>VLOOKUP(order_details[[#This Row],[ProductID]],products[],4,0)</f>
        <v>4</v>
      </c>
      <c r="L59" s="8" t="str">
        <f>VLOOKUP(order_details[[#This Row],[Category]],categories[[CategoryID]:[CategoryName]],2,0)</f>
        <v>Dairy Products</v>
      </c>
    </row>
    <row r="60" spans="1:12" x14ac:dyDescent="0.25">
      <c r="A60">
        <v>10269</v>
      </c>
      <c r="B60">
        <v>72</v>
      </c>
      <c r="C60" s="8">
        <v>27.8</v>
      </c>
      <c r="D60">
        <v>20</v>
      </c>
      <c r="E60">
        <v>0.05</v>
      </c>
      <c r="F60" s="8">
        <f>order_details[[#This Row],[UnitPrice]]*order_details[[#This Row],[Quantity]]</f>
        <v>556</v>
      </c>
      <c r="G60" s="1">
        <f>VLOOKUP(order_details[[#This Row],[OrderID]],orders[[OrderID]:[OrderDate]],4,)</f>
        <v>34577</v>
      </c>
      <c r="H60" s="8">
        <f>VLOOKUP(order_details[[#This Row],[ProductID]],products[],6,0)</f>
        <v>34.799999999999997</v>
      </c>
      <c r="I60" s="8">
        <f>order_details[[#This Row],[UnitPrice (Marked Price)]] * order_details[[#This Row],[Quantity]] * (1 - order_details[[#This Row],[Discount]])</f>
        <v>661.19999999999993</v>
      </c>
      <c r="J60" s="8">
        <f>(order_details[[#This Row],[UnitPrice (Marked Price)]]*(1-order_details[[#This Row],[Discount]])-order_details[[#This Row],[UnitPrice]]) * order_details[[#This Row],[Quantity]]</f>
        <v>105.19999999999989</v>
      </c>
      <c r="K60">
        <f>VLOOKUP(order_details[[#This Row],[ProductID]],products[],4,0)</f>
        <v>4</v>
      </c>
      <c r="L60" s="8" t="str">
        <f>VLOOKUP(order_details[[#This Row],[Category]],categories[[CategoryID]:[CategoryName]],2,0)</f>
        <v>Dairy Products</v>
      </c>
    </row>
    <row r="61" spans="1:12" x14ac:dyDescent="0.25">
      <c r="A61">
        <v>10270</v>
      </c>
      <c r="B61">
        <v>36</v>
      </c>
      <c r="C61" s="8">
        <v>15.2</v>
      </c>
      <c r="D61">
        <v>30</v>
      </c>
      <c r="E61">
        <v>0</v>
      </c>
      <c r="F61" s="8">
        <f>order_details[[#This Row],[UnitPrice]]*order_details[[#This Row],[Quantity]]</f>
        <v>456</v>
      </c>
      <c r="G61" s="1">
        <f>VLOOKUP(order_details[[#This Row],[OrderID]],orders[[OrderID]:[OrderDate]],4,)</f>
        <v>34578</v>
      </c>
      <c r="H61" s="8">
        <f>VLOOKUP(order_details[[#This Row],[ProductID]],products[],6,0)</f>
        <v>19</v>
      </c>
      <c r="I61" s="8">
        <f>order_details[[#This Row],[UnitPrice (Marked Price)]] * order_details[[#This Row],[Quantity]] * (1 - order_details[[#This Row],[Discount]])</f>
        <v>570</v>
      </c>
      <c r="J61" s="8">
        <f>(order_details[[#This Row],[UnitPrice (Marked Price)]]*(1-order_details[[#This Row],[Discount]])-order_details[[#This Row],[UnitPrice]]) * order_details[[#This Row],[Quantity]]</f>
        <v>114.00000000000003</v>
      </c>
      <c r="K61">
        <f>VLOOKUP(order_details[[#This Row],[ProductID]],products[],4,0)</f>
        <v>8</v>
      </c>
      <c r="L61" s="8" t="str">
        <f>VLOOKUP(order_details[[#This Row],[Category]],categories[[CategoryID]:[CategoryName]],2,0)</f>
        <v>Seafood</v>
      </c>
    </row>
    <row r="62" spans="1:12" x14ac:dyDescent="0.25">
      <c r="A62">
        <v>10270</v>
      </c>
      <c r="B62">
        <v>43</v>
      </c>
      <c r="C62" s="8">
        <v>36.799999999999997</v>
      </c>
      <c r="D62">
        <v>25</v>
      </c>
      <c r="E62">
        <v>0</v>
      </c>
      <c r="F62" s="8">
        <f>order_details[[#This Row],[UnitPrice]]*order_details[[#This Row],[Quantity]]</f>
        <v>919.99999999999989</v>
      </c>
      <c r="G62" s="1">
        <f>VLOOKUP(order_details[[#This Row],[OrderID]],orders[[OrderID]:[OrderDate]],4,)</f>
        <v>34578</v>
      </c>
      <c r="H62" s="8">
        <f>VLOOKUP(order_details[[#This Row],[ProductID]],products[],6,0)</f>
        <v>46</v>
      </c>
      <c r="I62" s="8">
        <f>order_details[[#This Row],[UnitPrice (Marked Price)]] * order_details[[#This Row],[Quantity]] * (1 - order_details[[#This Row],[Discount]])</f>
        <v>1150</v>
      </c>
      <c r="J62" s="8">
        <f>(order_details[[#This Row],[UnitPrice (Marked Price)]]*(1-order_details[[#This Row],[Discount]])-order_details[[#This Row],[UnitPrice]]) * order_details[[#This Row],[Quantity]]</f>
        <v>230.00000000000006</v>
      </c>
      <c r="K62">
        <f>VLOOKUP(order_details[[#This Row],[ProductID]],products[],4,0)</f>
        <v>1</v>
      </c>
      <c r="L62" s="8" t="str">
        <f>VLOOKUP(order_details[[#This Row],[Category]],categories[[CategoryID]:[CategoryName]],2,0)</f>
        <v>Beverages</v>
      </c>
    </row>
    <row r="63" spans="1:12" x14ac:dyDescent="0.25">
      <c r="A63">
        <v>10271</v>
      </c>
      <c r="B63">
        <v>33</v>
      </c>
      <c r="C63" s="8">
        <v>2</v>
      </c>
      <c r="D63">
        <v>24</v>
      </c>
      <c r="E63">
        <v>0</v>
      </c>
      <c r="F63" s="8">
        <f>order_details[[#This Row],[UnitPrice]]*order_details[[#This Row],[Quantity]]</f>
        <v>48</v>
      </c>
      <c r="G63" s="1">
        <f>VLOOKUP(order_details[[#This Row],[OrderID]],orders[[OrderID]:[OrderDate]],4,)</f>
        <v>34578</v>
      </c>
      <c r="H63" s="8">
        <f>VLOOKUP(order_details[[#This Row],[ProductID]],products[],6,0)</f>
        <v>2.5</v>
      </c>
      <c r="I63" s="8">
        <f>order_details[[#This Row],[UnitPrice (Marked Price)]] * order_details[[#This Row],[Quantity]] * (1 - order_details[[#This Row],[Discount]])</f>
        <v>60</v>
      </c>
      <c r="J63" s="8">
        <f>(order_details[[#This Row],[UnitPrice (Marked Price)]]*(1-order_details[[#This Row],[Discount]])-order_details[[#This Row],[UnitPrice]]) * order_details[[#This Row],[Quantity]]</f>
        <v>12</v>
      </c>
      <c r="K63">
        <f>VLOOKUP(order_details[[#This Row],[ProductID]],products[],4,0)</f>
        <v>4</v>
      </c>
      <c r="L63" s="8" t="str">
        <f>VLOOKUP(order_details[[#This Row],[Category]],categories[[CategoryID]:[CategoryName]],2,0)</f>
        <v>Dairy Products</v>
      </c>
    </row>
    <row r="64" spans="1:12" x14ac:dyDescent="0.25">
      <c r="A64">
        <v>10272</v>
      </c>
      <c r="B64">
        <v>20</v>
      </c>
      <c r="C64" s="8">
        <v>64.8</v>
      </c>
      <c r="D64">
        <v>6</v>
      </c>
      <c r="E64">
        <v>0</v>
      </c>
      <c r="F64" s="8">
        <f>order_details[[#This Row],[UnitPrice]]*order_details[[#This Row],[Quantity]]</f>
        <v>388.79999999999995</v>
      </c>
      <c r="G64" s="1">
        <f>VLOOKUP(order_details[[#This Row],[OrderID]],orders[[OrderID]:[OrderDate]],4,)</f>
        <v>34579</v>
      </c>
      <c r="H64" s="8">
        <f>VLOOKUP(order_details[[#This Row],[ProductID]],products[],6,0)</f>
        <v>81</v>
      </c>
      <c r="I64" s="8">
        <f>order_details[[#This Row],[UnitPrice (Marked Price)]] * order_details[[#This Row],[Quantity]] * (1 - order_details[[#This Row],[Discount]])</f>
        <v>486</v>
      </c>
      <c r="J64" s="8">
        <f>(order_details[[#This Row],[UnitPrice (Marked Price)]]*(1-order_details[[#This Row],[Discount]])-order_details[[#This Row],[UnitPrice]]) * order_details[[#This Row],[Quantity]]</f>
        <v>97.200000000000017</v>
      </c>
      <c r="K64">
        <f>VLOOKUP(order_details[[#This Row],[ProductID]],products[],4,0)</f>
        <v>3</v>
      </c>
      <c r="L64" s="8" t="str">
        <f>VLOOKUP(order_details[[#This Row],[Category]],categories[[CategoryID]:[CategoryName]],2,0)</f>
        <v>Confections</v>
      </c>
    </row>
    <row r="65" spans="1:12" x14ac:dyDescent="0.25">
      <c r="A65">
        <v>10272</v>
      </c>
      <c r="B65">
        <v>31</v>
      </c>
      <c r="C65" s="8">
        <v>8</v>
      </c>
      <c r="D65">
        <v>40</v>
      </c>
      <c r="E65">
        <v>0</v>
      </c>
      <c r="F65" s="8">
        <f>order_details[[#This Row],[UnitPrice]]*order_details[[#This Row],[Quantity]]</f>
        <v>320</v>
      </c>
      <c r="G65" s="1">
        <f>VLOOKUP(order_details[[#This Row],[OrderID]],orders[[OrderID]:[OrderDate]],4,)</f>
        <v>34579</v>
      </c>
      <c r="H65" s="8">
        <f>VLOOKUP(order_details[[#This Row],[ProductID]],products[],6,0)</f>
        <v>12.5</v>
      </c>
      <c r="I65" s="8">
        <f>order_details[[#This Row],[UnitPrice (Marked Price)]] * order_details[[#This Row],[Quantity]] * (1 - order_details[[#This Row],[Discount]])</f>
        <v>500</v>
      </c>
      <c r="J65" s="8">
        <f>(order_details[[#This Row],[UnitPrice (Marked Price)]]*(1-order_details[[#This Row],[Discount]])-order_details[[#This Row],[UnitPrice]]) * order_details[[#This Row],[Quantity]]</f>
        <v>180</v>
      </c>
      <c r="K65">
        <f>VLOOKUP(order_details[[#This Row],[ProductID]],products[],4,0)</f>
        <v>4</v>
      </c>
      <c r="L65" s="8" t="str">
        <f>VLOOKUP(order_details[[#This Row],[Category]],categories[[CategoryID]:[CategoryName]],2,0)</f>
        <v>Dairy Products</v>
      </c>
    </row>
    <row r="66" spans="1:12" x14ac:dyDescent="0.25">
      <c r="A66">
        <v>10272</v>
      </c>
      <c r="B66">
        <v>72</v>
      </c>
      <c r="C66" s="8">
        <v>27.8</v>
      </c>
      <c r="D66">
        <v>24</v>
      </c>
      <c r="E66">
        <v>0</v>
      </c>
      <c r="F66" s="8">
        <f>order_details[[#This Row],[UnitPrice]]*order_details[[#This Row],[Quantity]]</f>
        <v>667.2</v>
      </c>
      <c r="G66" s="1">
        <f>VLOOKUP(order_details[[#This Row],[OrderID]],orders[[OrderID]:[OrderDate]],4,)</f>
        <v>34579</v>
      </c>
      <c r="H66" s="8">
        <f>VLOOKUP(order_details[[#This Row],[ProductID]],products[],6,0)</f>
        <v>34.799999999999997</v>
      </c>
      <c r="I66" s="8">
        <f>order_details[[#This Row],[UnitPrice (Marked Price)]] * order_details[[#This Row],[Quantity]] * (1 - order_details[[#This Row],[Discount]])</f>
        <v>835.19999999999993</v>
      </c>
      <c r="J66" s="8">
        <f>(order_details[[#This Row],[UnitPrice (Marked Price)]]*(1-order_details[[#This Row],[Discount]])-order_details[[#This Row],[UnitPrice]]) * order_details[[#This Row],[Quantity]]</f>
        <v>167.99999999999991</v>
      </c>
      <c r="K66">
        <f>VLOOKUP(order_details[[#This Row],[ProductID]],products[],4,0)</f>
        <v>4</v>
      </c>
      <c r="L66" s="8" t="str">
        <f>VLOOKUP(order_details[[#This Row],[Category]],categories[[CategoryID]:[CategoryName]],2,0)</f>
        <v>Dairy Products</v>
      </c>
    </row>
    <row r="67" spans="1:12" x14ac:dyDescent="0.25">
      <c r="A67">
        <v>10273</v>
      </c>
      <c r="B67">
        <v>10</v>
      </c>
      <c r="C67" s="8">
        <v>24.8</v>
      </c>
      <c r="D67">
        <v>24</v>
      </c>
      <c r="E67">
        <v>0.05</v>
      </c>
      <c r="F67" s="8">
        <f>order_details[[#This Row],[UnitPrice]]*order_details[[#This Row],[Quantity]]</f>
        <v>595.20000000000005</v>
      </c>
      <c r="G67" s="1">
        <f>VLOOKUP(order_details[[#This Row],[OrderID]],orders[[OrderID]:[OrderDate]],4,)</f>
        <v>34582</v>
      </c>
      <c r="H67" s="8">
        <f>VLOOKUP(order_details[[#This Row],[ProductID]],products[],6,0)</f>
        <v>31</v>
      </c>
      <c r="I67" s="8">
        <f>order_details[[#This Row],[UnitPrice (Marked Price)]] * order_details[[#This Row],[Quantity]] * (1 - order_details[[#This Row],[Discount]])</f>
        <v>706.8</v>
      </c>
      <c r="J67" s="8">
        <f>(order_details[[#This Row],[UnitPrice (Marked Price)]]*(1-order_details[[#This Row],[Discount]])-order_details[[#This Row],[UnitPrice]]) * order_details[[#This Row],[Quantity]]</f>
        <v>111.59999999999997</v>
      </c>
      <c r="K67">
        <f>VLOOKUP(order_details[[#This Row],[ProductID]],products[],4,0)</f>
        <v>8</v>
      </c>
      <c r="L67" s="8" t="str">
        <f>VLOOKUP(order_details[[#This Row],[Category]],categories[[CategoryID]:[CategoryName]],2,0)</f>
        <v>Seafood</v>
      </c>
    </row>
    <row r="68" spans="1:12" x14ac:dyDescent="0.25">
      <c r="A68">
        <v>10273</v>
      </c>
      <c r="B68">
        <v>31</v>
      </c>
      <c r="C68" s="8">
        <v>8</v>
      </c>
      <c r="D68">
        <v>15</v>
      </c>
      <c r="E68">
        <v>0.05</v>
      </c>
      <c r="F68" s="8">
        <f>order_details[[#This Row],[UnitPrice]]*order_details[[#This Row],[Quantity]]</f>
        <v>120</v>
      </c>
      <c r="G68" s="1">
        <f>VLOOKUP(order_details[[#This Row],[OrderID]],orders[[OrderID]:[OrderDate]],4,)</f>
        <v>34582</v>
      </c>
      <c r="H68" s="8">
        <f>VLOOKUP(order_details[[#This Row],[ProductID]],products[],6,0)</f>
        <v>12.5</v>
      </c>
      <c r="I68" s="8">
        <f>order_details[[#This Row],[UnitPrice (Marked Price)]] * order_details[[#This Row],[Quantity]] * (1 - order_details[[#This Row],[Discount]])</f>
        <v>178.125</v>
      </c>
      <c r="J68" s="8">
        <f>(order_details[[#This Row],[UnitPrice (Marked Price)]]*(1-order_details[[#This Row],[Discount]])-order_details[[#This Row],[UnitPrice]]) * order_details[[#This Row],[Quantity]]</f>
        <v>58.125</v>
      </c>
      <c r="K68">
        <f>VLOOKUP(order_details[[#This Row],[ProductID]],products[],4,0)</f>
        <v>4</v>
      </c>
      <c r="L68" s="8" t="str">
        <f>VLOOKUP(order_details[[#This Row],[Category]],categories[[CategoryID]:[CategoryName]],2,0)</f>
        <v>Dairy Products</v>
      </c>
    </row>
    <row r="69" spans="1:12" x14ac:dyDescent="0.25">
      <c r="A69">
        <v>10273</v>
      </c>
      <c r="B69">
        <v>33</v>
      </c>
      <c r="C69" s="8">
        <v>2</v>
      </c>
      <c r="D69">
        <v>20</v>
      </c>
      <c r="E69">
        <v>0</v>
      </c>
      <c r="F69" s="8">
        <f>order_details[[#This Row],[UnitPrice]]*order_details[[#This Row],[Quantity]]</f>
        <v>40</v>
      </c>
      <c r="G69" s="1">
        <f>VLOOKUP(order_details[[#This Row],[OrderID]],orders[[OrderID]:[OrderDate]],4,)</f>
        <v>34582</v>
      </c>
      <c r="H69" s="8">
        <f>VLOOKUP(order_details[[#This Row],[ProductID]],products[],6,0)</f>
        <v>2.5</v>
      </c>
      <c r="I69" s="8">
        <f>order_details[[#This Row],[UnitPrice (Marked Price)]] * order_details[[#This Row],[Quantity]] * (1 - order_details[[#This Row],[Discount]])</f>
        <v>50</v>
      </c>
      <c r="J69" s="8">
        <f>(order_details[[#This Row],[UnitPrice (Marked Price)]]*(1-order_details[[#This Row],[Discount]])-order_details[[#This Row],[UnitPrice]]) * order_details[[#This Row],[Quantity]]</f>
        <v>10</v>
      </c>
      <c r="K69">
        <f>VLOOKUP(order_details[[#This Row],[ProductID]],products[],4,0)</f>
        <v>4</v>
      </c>
      <c r="L69" s="8" t="str">
        <f>VLOOKUP(order_details[[#This Row],[Category]],categories[[CategoryID]:[CategoryName]],2,0)</f>
        <v>Dairy Products</v>
      </c>
    </row>
    <row r="70" spans="1:12" x14ac:dyDescent="0.25">
      <c r="A70">
        <v>10273</v>
      </c>
      <c r="B70">
        <v>40</v>
      </c>
      <c r="C70" s="8">
        <v>14.7</v>
      </c>
      <c r="D70">
        <v>60</v>
      </c>
      <c r="E70">
        <v>0.05</v>
      </c>
      <c r="F70" s="8">
        <f>order_details[[#This Row],[UnitPrice]]*order_details[[#This Row],[Quantity]]</f>
        <v>882</v>
      </c>
      <c r="G70" s="1">
        <f>VLOOKUP(order_details[[#This Row],[OrderID]],orders[[OrderID]:[OrderDate]],4,)</f>
        <v>34582</v>
      </c>
      <c r="H70" s="8">
        <f>VLOOKUP(order_details[[#This Row],[ProductID]],products[],6,0)</f>
        <v>18.399999999999999</v>
      </c>
      <c r="I70" s="8">
        <f>order_details[[#This Row],[UnitPrice (Marked Price)]] * order_details[[#This Row],[Quantity]] * (1 - order_details[[#This Row],[Discount]])</f>
        <v>1048.8</v>
      </c>
      <c r="J70" s="8">
        <f>(order_details[[#This Row],[UnitPrice (Marked Price)]]*(1-order_details[[#This Row],[Discount]])-order_details[[#This Row],[UnitPrice]]) * order_details[[#This Row],[Quantity]]</f>
        <v>166.79999999999984</v>
      </c>
      <c r="K70">
        <f>VLOOKUP(order_details[[#This Row],[ProductID]],products[],4,0)</f>
        <v>8</v>
      </c>
      <c r="L70" s="8" t="str">
        <f>VLOOKUP(order_details[[#This Row],[Category]],categories[[CategoryID]:[CategoryName]],2,0)</f>
        <v>Seafood</v>
      </c>
    </row>
    <row r="71" spans="1:12" x14ac:dyDescent="0.25">
      <c r="A71">
        <v>10273</v>
      </c>
      <c r="B71">
        <v>76</v>
      </c>
      <c r="C71" s="8">
        <v>14.4</v>
      </c>
      <c r="D71">
        <v>33</v>
      </c>
      <c r="E71">
        <v>0.05</v>
      </c>
      <c r="F71" s="8">
        <f>order_details[[#This Row],[UnitPrice]]*order_details[[#This Row],[Quantity]]</f>
        <v>475.2</v>
      </c>
      <c r="G71" s="1">
        <f>VLOOKUP(order_details[[#This Row],[OrderID]],orders[[OrderID]:[OrderDate]],4,)</f>
        <v>34582</v>
      </c>
      <c r="H71" s="8">
        <f>VLOOKUP(order_details[[#This Row],[ProductID]],products[],6,0)</f>
        <v>18</v>
      </c>
      <c r="I71" s="8">
        <f>order_details[[#This Row],[UnitPrice (Marked Price)]] * order_details[[#This Row],[Quantity]] * (1 - order_details[[#This Row],[Discount]])</f>
        <v>564.29999999999995</v>
      </c>
      <c r="J71" s="8">
        <f>(order_details[[#This Row],[UnitPrice (Marked Price)]]*(1-order_details[[#This Row],[Discount]])-order_details[[#This Row],[UnitPrice]]) * order_details[[#This Row],[Quantity]]</f>
        <v>89.099999999999923</v>
      </c>
      <c r="K71">
        <f>VLOOKUP(order_details[[#This Row],[ProductID]],products[],4,0)</f>
        <v>1</v>
      </c>
      <c r="L71" s="8" t="str">
        <f>VLOOKUP(order_details[[#This Row],[Category]],categories[[CategoryID]:[CategoryName]],2,0)</f>
        <v>Beverages</v>
      </c>
    </row>
    <row r="72" spans="1:12" x14ac:dyDescent="0.25">
      <c r="A72">
        <v>10274</v>
      </c>
      <c r="B72">
        <v>71</v>
      </c>
      <c r="C72" s="8">
        <v>17.2</v>
      </c>
      <c r="D72">
        <v>20</v>
      </c>
      <c r="E72">
        <v>0</v>
      </c>
      <c r="F72" s="8">
        <f>order_details[[#This Row],[UnitPrice]]*order_details[[#This Row],[Quantity]]</f>
        <v>344</v>
      </c>
      <c r="G72" s="1">
        <f>VLOOKUP(order_details[[#This Row],[OrderID]],orders[[OrderID]:[OrderDate]],4,)</f>
        <v>34583</v>
      </c>
      <c r="H72" s="8">
        <f>VLOOKUP(order_details[[#This Row],[ProductID]],products[],6,0)</f>
        <v>21.5</v>
      </c>
      <c r="I72" s="8">
        <f>order_details[[#This Row],[UnitPrice (Marked Price)]] * order_details[[#This Row],[Quantity]] * (1 - order_details[[#This Row],[Discount]])</f>
        <v>430</v>
      </c>
      <c r="J72" s="8">
        <f>(order_details[[#This Row],[UnitPrice (Marked Price)]]*(1-order_details[[#This Row],[Discount]])-order_details[[#This Row],[UnitPrice]]) * order_details[[#This Row],[Quantity]]</f>
        <v>86.000000000000014</v>
      </c>
      <c r="K72">
        <f>VLOOKUP(order_details[[#This Row],[ProductID]],products[],4,0)</f>
        <v>4</v>
      </c>
      <c r="L72" s="8" t="str">
        <f>VLOOKUP(order_details[[#This Row],[Category]],categories[[CategoryID]:[CategoryName]],2,0)</f>
        <v>Dairy Products</v>
      </c>
    </row>
    <row r="73" spans="1:12" x14ac:dyDescent="0.25">
      <c r="A73">
        <v>10274</v>
      </c>
      <c r="B73">
        <v>72</v>
      </c>
      <c r="C73" s="8">
        <v>27.8</v>
      </c>
      <c r="D73">
        <v>7</v>
      </c>
      <c r="E73">
        <v>0</v>
      </c>
      <c r="F73" s="8">
        <f>order_details[[#This Row],[UnitPrice]]*order_details[[#This Row],[Quantity]]</f>
        <v>194.6</v>
      </c>
      <c r="G73" s="1">
        <f>VLOOKUP(order_details[[#This Row],[OrderID]],orders[[OrderID]:[OrderDate]],4,)</f>
        <v>34583</v>
      </c>
      <c r="H73" s="8">
        <f>VLOOKUP(order_details[[#This Row],[ProductID]],products[],6,0)</f>
        <v>34.799999999999997</v>
      </c>
      <c r="I73" s="8">
        <f>order_details[[#This Row],[UnitPrice (Marked Price)]] * order_details[[#This Row],[Quantity]] * (1 - order_details[[#This Row],[Discount]])</f>
        <v>243.59999999999997</v>
      </c>
      <c r="J73" s="8">
        <f>(order_details[[#This Row],[UnitPrice (Marked Price)]]*(1-order_details[[#This Row],[Discount]])-order_details[[#This Row],[UnitPrice]]) * order_details[[#This Row],[Quantity]]</f>
        <v>48.999999999999972</v>
      </c>
      <c r="K73">
        <f>VLOOKUP(order_details[[#This Row],[ProductID]],products[],4,0)</f>
        <v>4</v>
      </c>
      <c r="L73" s="8" t="str">
        <f>VLOOKUP(order_details[[#This Row],[Category]],categories[[CategoryID]:[CategoryName]],2,0)</f>
        <v>Dairy Products</v>
      </c>
    </row>
    <row r="74" spans="1:12" x14ac:dyDescent="0.25">
      <c r="A74">
        <v>10275</v>
      </c>
      <c r="B74">
        <v>24</v>
      </c>
      <c r="C74" s="8">
        <v>3.6</v>
      </c>
      <c r="D74">
        <v>12</v>
      </c>
      <c r="E74">
        <v>0.05</v>
      </c>
      <c r="F74" s="8">
        <f>order_details[[#This Row],[UnitPrice]]*order_details[[#This Row],[Quantity]]</f>
        <v>43.2</v>
      </c>
      <c r="G74" s="1">
        <f>VLOOKUP(order_details[[#This Row],[OrderID]],orders[[OrderID]:[OrderDate]],4,)</f>
        <v>34584</v>
      </c>
      <c r="H74" s="8">
        <f>VLOOKUP(order_details[[#This Row],[ProductID]],products[],6,0)</f>
        <v>4.5</v>
      </c>
      <c r="I74" s="8">
        <f>order_details[[#This Row],[UnitPrice (Marked Price)]] * order_details[[#This Row],[Quantity]] * (1 - order_details[[#This Row],[Discount]])</f>
        <v>51.3</v>
      </c>
      <c r="J74" s="8">
        <f>(order_details[[#This Row],[UnitPrice (Marked Price)]]*(1-order_details[[#This Row],[Discount]])-order_details[[#This Row],[UnitPrice]]) * order_details[[#This Row],[Quantity]]</f>
        <v>8.0999999999999925</v>
      </c>
      <c r="K74">
        <f>VLOOKUP(order_details[[#This Row],[ProductID]],products[],4,0)</f>
        <v>1</v>
      </c>
      <c r="L74" s="8" t="str">
        <f>VLOOKUP(order_details[[#This Row],[Category]],categories[[CategoryID]:[CategoryName]],2,0)</f>
        <v>Beverages</v>
      </c>
    </row>
    <row r="75" spans="1:12" x14ac:dyDescent="0.25">
      <c r="A75">
        <v>10275</v>
      </c>
      <c r="B75">
        <v>59</v>
      </c>
      <c r="C75" s="8">
        <v>44</v>
      </c>
      <c r="D75">
        <v>6</v>
      </c>
      <c r="E75">
        <v>0.05</v>
      </c>
      <c r="F75" s="8">
        <f>order_details[[#This Row],[UnitPrice]]*order_details[[#This Row],[Quantity]]</f>
        <v>264</v>
      </c>
      <c r="G75" s="1">
        <f>VLOOKUP(order_details[[#This Row],[OrderID]],orders[[OrderID]:[OrderDate]],4,)</f>
        <v>34584</v>
      </c>
      <c r="H75" s="8">
        <f>VLOOKUP(order_details[[#This Row],[ProductID]],products[],6,0)</f>
        <v>55</v>
      </c>
      <c r="I75" s="8">
        <f>order_details[[#This Row],[UnitPrice (Marked Price)]] * order_details[[#This Row],[Quantity]] * (1 - order_details[[#This Row],[Discount]])</f>
        <v>313.5</v>
      </c>
      <c r="J75" s="8">
        <f>(order_details[[#This Row],[UnitPrice (Marked Price)]]*(1-order_details[[#This Row],[Discount]])-order_details[[#This Row],[UnitPrice]]) * order_details[[#This Row],[Quantity]]</f>
        <v>49.5</v>
      </c>
      <c r="K75">
        <f>VLOOKUP(order_details[[#This Row],[ProductID]],products[],4,0)</f>
        <v>4</v>
      </c>
      <c r="L75" s="8" t="str">
        <f>VLOOKUP(order_details[[#This Row],[Category]],categories[[CategoryID]:[CategoryName]],2,0)</f>
        <v>Dairy Products</v>
      </c>
    </row>
    <row r="76" spans="1:12" x14ac:dyDescent="0.25">
      <c r="A76">
        <v>10276</v>
      </c>
      <c r="B76">
        <v>10</v>
      </c>
      <c r="C76" s="8">
        <v>24.8</v>
      </c>
      <c r="D76">
        <v>15</v>
      </c>
      <c r="E76">
        <v>0</v>
      </c>
      <c r="F76" s="8">
        <f>order_details[[#This Row],[UnitPrice]]*order_details[[#This Row],[Quantity]]</f>
        <v>372</v>
      </c>
      <c r="G76" s="1">
        <f>VLOOKUP(order_details[[#This Row],[OrderID]],orders[[OrderID]:[OrderDate]],4,)</f>
        <v>34585</v>
      </c>
      <c r="H76" s="8">
        <f>VLOOKUP(order_details[[#This Row],[ProductID]],products[],6,0)</f>
        <v>31</v>
      </c>
      <c r="I76" s="8">
        <f>order_details[[#This Row],[UnitPrice (Marked Price)]] * order_details[[#This Row],[Quantity]] * (1 - order_details[[#This Row],[Discount]])</f>
        <v>465</v>
      </c>
      <c r="J76" s="8">
        <f>(order_details[[#This Row],[UnitPrice (Marked Price)]]*(1-order_details[[#This Row],[Discount]])-order_details[[#This Row],[UnitPrice]]) * order_details[[#This Row],[Quantity]]</f>
        <v>92.999999999999986</v>
      </c>
      <c r="K76">
        <f>VLOOKUP(order_details[[#This Row],[ProductID]],products[],4,0)</f>
        <v>8</v>
      </c>
      <c r="L76" s="8" t="str">
        <f>VLOOKUP(order_details[[#This Row],[Category]],categories[[CategoryID]:[CategoryName]],2,0)</f>
        <v>Seafood</v>
      </c>
    </row>
    <row r="77" spans="1:12" x14ac:dyDescent="0.25">
      <c r="A77">
        <v>10276</v>
      </c>
      <c r="B77">
        <v>13</v>
      </c>
      <c r="C77" s="8">
        <v>4.8</v>
      </c>
      <c r="D77">
        <v>10</v>
      </c>
      <c r="E77">
        <v>0</v>
      </c>
      <c r="F77" s="8">
        <f>order_details[[#This Row],[UnitPrice]]*order_details[[#This Row],[Quantity]]</f>
        <v>48</v>
      </c>
      <c r="G77" s="1">
        <f>VLOOKUP(order_details[[#This Row],[OrderID]],orders[[OrderID]:[OrderDate]],4,)</f>
        <v>34585</v>
      </c>
      <c r="H77" s="8">
        <f>VLOOKUP(order_details[[#This Row],[ProductID]],products[],6,0)</f>
        <v>6</v>
      </c>
      <c r="I77" s="8">
        <f>order_details[[#This Row],[UnitPrice (Marked Price)]] * order_details[[#This Row],[Quantity]] * (1 - order_details[[#This Row],[Discount]])</f>
        <v>60</v>
      </c>
      <c r="J77" s="8">
        <f>(order_details[[#This Row],[UnitPrice (Marked Price)]]*(1-order_details[[#This Row],[Discount]])-order_details[[#This Row],[UnitPrice]]) * order_details[[#This Row],[Quantity]]</f>
        <v>12.000000000000002</v>
      </c>
      <c r="K77">
        <f>VLOOKUP(order_details[[#This Row],[ProductID]],products[],4,0)</f>
        <v>8</v>
      </c>
      <c r="L77" s="8" t="str">
        <f>VLOOKUP(order_details[[#This Row],[Category]],categories[[CategoryID]:[CategoryName]],2,0)</f>
        <v>Seafood</v>
      </c>
    </row>
    <row r="78" spans="1:12" x14ac:dyDescent="0.25">
      <c r="A78">
        <v>10277</v>
      </c>
      <c r="B78">
        <v>28</v>
      </c>
      <c r="C78" s="8">
        <v>36.4</v>
      </c>
      <c r="D78">
        <v>20</v>
      </c>
      <c r="E78">
        <v>0</v>
      </c>
      <c r="F78" s="8">
        <f>order_details[[#This Row],[UnitPrice]]*order_details[[#This Row],[Quantity]]</f>
        <v>728</v>
      </c>
      <c r="G78" s="1">
        <f>VLOOKUP(order_details[[#This Row],[OrderID]],orders[[OrderID]:[OrderDate]],4,)</f>
        <v>34586</v>
      </c>
      <c r="H78" s="8">
        <f>VLOOKUP(order_details[[#This Row],[ProductID]],products[],6,0)</f>
        <v>45.6</v>
      </c>
      <c r="I78" s="8">
        <f>order_details[[#This Row],[UnitPrice (Marked Price)]] * order_details[[#This Row],[Quantity]] * (1 - order_details[[#This Row],[Discount]])</f>
        <v>912</v>
      </c>
      <c r="J78" s="8">
        <f>(order_details[[#This Row],[UnitPrice (Marked Price)]]*(1-order_details[[#This Row],[Discount]])-order_details[[#This Row],[UnitPrice]]) * order_details[[#This Row],[Quantity]]</f>
        <v>184.00000000000006</v>
      </c>
      <c r="K78">
        <f>VLOOKUP(order_details[[#This Row],[ProductID]],products[],4,0)</f>
        <v>7</v>
      </c>
      <c r="L78" s="8" t="str">
        <f>VLOOKUP(order_details[[#This Row],[Category]],categories[[CategoryID]:[CategoryName]],2,0)</f>
        <v>Produce</v>
      </c>
    </row>
    <row r="79" spans="1:12" x14ac:dyDescent="0.25">
      <c r="A79">
        <v>10277</v>
      </c>
      <c r="B79">
        <v>62</v>
      </c>
      <c r="C79" s="8">
        <v>39.4</v>
      </c>
      <c r="D79">
        <v>12</v>
      </c>
      <c r="E79">
        <v>0</v>
      </c>
      <c r="F79" s="8">
        <f>order_details[[#This Row],[UnitPrice]]*order_details[[#This Row],[Quantity]]</f>
        <v>472.79999999999995</v>
      </c>
      <c r="G79" s="1">
        <f>VLOOKUP(order_details[[#This Row],[OrderID]],orders[[OrderID]:[OrderDate]],4,)</f>
        <v>34586</v>
      </c>
      <c r="H79" s="8">
        <f>VLOOKUP(order_details[[#This Row],[ProductID]],products[],6,0)</f>
        <v>49.3</v>
      </c>
      <c r="I79" s="8">
        <f>order_details[[#This Row],[UnitPrice (Marked Price)]] * order_details[[#This Row],[Quantity]] * (1 - order_details[[#This Row],[Discount]])</f>
        <v>591.59999999999991</v>
      </c>
      <c r="J79" s="8">
        <f>(order_details[[#This Row],[UnitPrice (Marked Price)]]*(1-order_details[[#This Row],[Discount]])-order_details[[#This Row],[UnitPrice]]) * order_details[[#This Row],[Quantity]]</f>
        <v>118.79999999999998</v>
      </c>
      <c r="K79">
        <f>VLOOKUP(order_details[[#This Row],[ProductID]],products[],4,0)</f>
        <v>3</v>
      </c>
      <c r="L79" s="8" t="str">
        <f>VLOOKUP(order_details[[#This Row],[Category]],categories[[CategoryID]:[CategoryName]],2,0)</f>
        <v>Confections</v>
      </c>
    </row>
    <row r="80" spans="1:12" x14ac:dyDescent="0.25">
      <c r="A80">
        <v>10278</v>
      </c>
      <c r="B80">
        <v>44</v>
      </c>
      <c r="C80" s="8">
        <v>12.4</v>
      </c>
      <c r="D80">
        <v>16</v>
      </c>
      <c r="E80">
        <v>0</v>
      </c>
      <c r="F80" s="8">
        <f>order_details[[#This Row],[UnitPrice]]*order_details[[#This Row],[Quantity]]</f>
        <v>198.4</v>
      </c>
      <c r="G80" s="1">
        <f>VLOOKUP(order_details[[#This Row],[OrderID]],orders[[OrderID]:[OrderDate]],4,)</f>
        <v>34589</v>
      </c>
      <c r="H80" s="8">
        <f>VLOOKUP(order_details[[#This Row],[ProductID]],products[],6,0)</f>
        <v>19.45</v>
      </c>
      <c r="I80" s="8">
        <f>order_details[[#This Row],[UnitPrice (Marked Price)]] * order_details[[#This Row],[Quantity]] * (1 - order_details[[#This Row],[Discount]])</f>
        <v>311.2</v>
      </c>
      <c r="J80" s="8">
        <f>(order_details[[#This Row],[UnitPrice (Marked Price)]]*(1-order_details[[#This Row],[Discount]])-order_details[[#This Row],[UnitPrice]]) * order_details[[#This Row],[Quantity]]</f>
        <v>112.79999999999998</v>
      </c>
      <c r="K80">
        <f>VLOOKUP(order_details[[#This Row],[ProductID]],products[],4,0)</f>
        <v>2</v>
      </c>
      <c r="L80" s="8" t="str">
        <f>VLOOKUP(order_details[[#This Row],[Category]],categories[[CategoryID]:[CategoryName]],2,0)</f>
        <v>Condiments</v>
      </c>
    </row>
    <row r="81" spans="1:12" x14ac:dyDescent="0.25">
      <c r="A81">
        <v>10278</v>
      </c>
      <c r="B81">
        <v>59</v>
      </c>
      <c r="C81" s="8">
        <v>44</v>
      </c>
      <c r="D81">
        <v>15</v>
      </c>
      <c r="E81">
        <v>0</v>
      </c>
      <c r="F81" s="8">
        <f>order_details[[#This Row],[UnitPrice]]*order_details[[#This Row],[Quantity]]</f>
        <v>660</v>
      </c>
      <c r="G81" s="1">
        <f>VLOOKUP(order_details[[#This Row],[OrderID]],orders[[OrderID]:[OrderDate]],4,)</f>
        <v>34589</v>
      </c>
      <c r="H81" s="8">
        <f>VLOOKUP(order_details[[#This Row],[ProductID]],products[],6,0)</f>
        <v>55</v>
      </c>
      <c r="I81" s="8">
        <f>order_details[[#This Row],[UnitPrice (Marked Price)]] * order_details[[#This Row],[Quantity]] * (1 - order_details[[#This Row],[Discount]])</f>
        <v>825</v>
      </c>
      <c r="J81" s="8">
        <f>(order_details[[#This Row],[UnitPrice (Marked Price)]]*(1-order_details[[#This Row],[Discount]])-order_details[[#This Row],[UnitPrice]]) * order_details[[#This Row],[Quantity]]</f>
        <v>165</v>
      </c>
      <c r="K81">
        <f>VLOOKUP(order_details[[#This Row],[ProductID]],products[],4,0)</f>
        <v>4</v>
      </c>
      <c r="L81" s="8" t="str">
        <f>VLOOKUP(order_details[[#This Row],[Category]],categories[[CategoryID]:[CategoryName]],2,0)</f>
        <v>Dairy Products</v>
      </c>
    </row>
    <row r="82" spans="1:12" x14ac:dyDescent="0.25">
      <c r="A82">
        <v>10278</v>
      </c>
      <c r="B82">
        <v>63</v>
      </c>
      <c r="C82" s="8">
        <v>35.1</v>
      </c>
      <c r="D82">
        <v>8</v>
      </c>
      <c r="E82">
        <v>0</v>
      </c>
      <c r="F82" s="8">
        <f>order_details[[#This Row],[UnitPrice]]*order_details[[#This Row],[Quantity]]</f>
        <v>280.8</v>
      </c>
      <c r="G82" s="1">
        <f>VLOOKUP(order_details[[#This Row],[OrderID]],orders[[OrderID]:[OrderDate]],4,)</f>
        <v>34589</v>
      </c>
      <c r="H82" s="8">
        <f>VLOOKUP(order_details[[#This Row],[ProductID]],products[],6,0)</f>
        <v>43.9</v>
      </c>
      <c r="I82" s="8">
        <f>order_details[[#This Row],[UnitPrice (Marked Price)]] * order_details[[#This Row],[Quantity]] * (1 - order_details[[#This Row],[Discount]])</f>
        <v>351.2</v>
      </c>
      <c r="J82" s="8">
        <f>(order_details[[#This Row],[UnitPrice (Marked Price)]]*(1-order_details[[#This Row],[Discount]])-order_details[[#This Row],[UnitPrice]]) * order_details[[#This Row],[Quantity]]</f>
        <v>70.399999999999977</v>
      </c>
      <c r="K82">
        <f>VLOOKUP(order_details[[#This Row],[ProductID]],products[],4,0)</f>
        <v>2</v>
      </c>
      <c r="L82" s="8" t="str">
        <f>VLOOKUP(order_details[[#This Row],[Category]],categories[[CategoryID]:[CategoryName]],2,0)</f>
        <v>Condiments</v>
      </c>
    </row>
    <row r="83" spans="1:12" x14ac:dyDescent="0.25">
      <c r="A83">
        <v>10278</v>
      </c>
      <c r="B83">
        <v>73</v>
      </c>
      <c r="C83" s="8">
        <v>9.6</v>
      </c>
      <c r="D83">
        <v>25</v>
      </c>
      <c r="E83">
        <v>0</v>
      </c>
      <c r="F83" s="8">
        <f>order_details[[#This Row],[UnitPrice]]*order_details[[#This Row],[Quantity]]</f>
        <v>240</v>
      </c>
      <c r="G83" s="1">
        <f>VLOOKUP(order_details[[#This Row],[OrderID]],orders[[OrderID]:[OrderDate]],4,)</f>
        <v>34589</v>
      </c>
      <c r="H83" s="8">
        <f>VLOOKUP(order_details[[#This Row],[ProductID]],products[],6,0)</f>
        <v>15</v>
      </c>
      <c r="I83" s="8">
        <f>order_details[[#This Row],[UnitPrice (Marked Price)]] * order_details[[#This Row],[Quantity]] * (1 - order_details[[#This Row],[Discount]])</f>
        <v>375</v>
      </c>
      <c r="J83" s="8">
        <f>(order_details[[#This Row],[UnitPrice (Marked Price)]]*(1-order_details[[#This Row],[Discount]])-order_details[[#This Row],[UnitPrice]]) * order_details[[#This Row],[Quantity]]</f>
        <v>135</v>
      </c>
      <c r="K83">
        <f>VLOOKUP(order_details[[#This Row],[ProductID]],products[],4,0)</f>
        <v>8</v>
      </c>
      <c r="L83" s="8" t="str">
        <f>VLOOKUP(order_details[[#This Row],[Category]],categories[[CategoryID]:[CategoryName]],2,0)</f>
        <v>Seafood</v>
      </c>
    </row>
    <row r="84" spans="1:12" x14ac:dyDescent="0.25">
      <c r="A84">
        <v>10279</v>
      </c>
      <c r="B84">
        <v>17</v>
      </c>
      <c r="C84" s="8">
        <v>31.2</v>
      </c>
      <c r="D84">
        <v>15</v>
      </c>
      <c r="E84">
        <v>0.25</v>
      </c>
      <c r="F84" s="8">
        <f>order_details[[#This Row],[UnitPrice]]*order_details[[#This Row],[Quantity]]</f>
        <v>468</v>
      </c>
      <c r="G84" s="1">
        <f>VLOOKUP(order_details[[#This Row],[OrderID]],orders[[OrderID]:[OrderDate]],4,)</f>
        <v>34590</v>
      </c>
      <c r="H84" s="8">
        <f>VLOOKUP(order_details[[#This Row],[ProductID]],products[],6,0)</f>
        <v>39</v>
      </c>
      <c r="I84" s="8">
        <f>order_details[[#This Row],[UnitPrice (Marked Price)]] * order_details[[#This Row],[Quantity]] * (1 - order_details[[#This Row],[Discount]])</f>
        <v>438.75</v>
      </c>
      <c r="J84" s="8">
        <f>(order_details[[#This Row],[UnitPrice (Marked Price)]]*(1-order_details[[#This Row],[Discount]])-order_details[[#This Row],[UnitPrice]]) * order_details[[#This Row],[Quantity]]</f>
        <v>-29.249999999999989</v>
      </c>
      <c r="K84">
        <f>VLOOKUP(order_details[[#This Row],[ProductID]],products[],4,0)</f>
        <v>6</v>
      </c>
      <c r="L84" s="8" t="str">
        <f>VLOOKUP(order_details[[#This Row],[Category]],categories[[CategoryID]:[CategoryName]],2,0)</f>
        <v>Meat/Poultry</v>
      </c>
    </row>
    <row r="85" spans="1:12" x14ac:dyDescent="0.25">
      <c r="A85">
        <v>10280</v>
      </c>
      <c r="B85">
        <v>24</v>
      </c>
      <c r="C85" s="8">
        <v>3.6</v>
      </c>
      <c r="D85">
        <v>12</v>
      </c>
      <c r="E85">
        <v>0</v>
      </c>
      <c r="F85" s="8">
        <f>order_details[[#This Row],[UnitPrice]]*order_details[[#This Row],[Quantity]]</f>
        <v>43.2</v>
      </c>
      <c r="G85" s="1">
        <f>VLOOKUP(order_details[[#This Row],[OrderID]],orders[[OrderID]:[OrderDate]],4,)</f>
        <v>34591</v>
      </c>
      <c r="H85" s="8">
        <f>VLOOKUP(order_details[[#This Row],[ProductID]],products[],6,0)</f>
        <v>4.5</v>
      </c>
      <c r="I85" s="8">
        <f>order_details[[#This Row],[UnitPrice (Marked Price)]] * order_details[[#This Row],[Quantity]] * (1 - order_details[[#This Row],[Discount]])</f>
        <v>54</v>
      </c>
      <c r="J85" s="8">
        <f>(order_details[[#This Row],[UnitPrice (Marked Price)]]*(1-order_details[[#This Row],[Discount]])-order_details[[#This Row],[UnitPrice]]) * order_details[[#This Row],[Quantity]]</f>
        <v>10.799999999999999</v>
      </c>
      <c r="K85">
        <f>VLOOKUP(order_details[[#This Row],[ProductID]],products[],4,0)</f>
        <v>1</v>
      </c>
      <c r="L85" s="8" t="str">
        <f>VLOOKUP(order_details[[#This Row],[Category]],categories[[CategoryID]:[CategoryName]],2,0)</f>
        <v>Beverages</v>
      </c>
    </row>
    <row r="86" spans="1:12" x14ac:dyDescent="0.25">
      <c r="A86">
        <v>10280</v>
      </c>
      <c r="B86">
        <v>55</v>
      </c>
      <c r="C86" s="8">
        <v>19.2</v>
      </c>
      <c r="D86">
        <v>20</v>
      </c>
      <c r="E86">
        <v>0</v>
      </c>
      <c r="F86" s="8">
        <f>order_details[[#This Row],[UnitPrice]]*order_details[[#This Row],[Quantity]]</f>
        <v>384</v>
      </c>
      <c r="G86" s="1">
        <f>VLOOKUP(order_details[[#This Row],[OrderID]],orders[[OrderID]:[OrderDate]],4,)</f>
        <v>34591</v>
      </c>
      <c r="H86" s="8">
        <f>VLOOKUP(order_details[[#This Row],[ProductID]],products[],6,0)</f>
        <v>24</v>
      </c>
      <c r="I86" s="8">
        <f>order_details[[#This Row],[UnitPrice (Marked Price)]] * order_details[[#This Row],[Quantity]] * (1 - order_details[[#This Row],[Discount]])</f>
        <v>480</v>
      </c>
      <c r="J86" s="8">
        <f>(order_details[[#This Row],[UnitPrice (Marked Price)]]*(1-order_details[[#This Row],[Discount]])-order_details[[#This Row],[UnitPrice]]) * order_details[[#This Row],[Quantity]]</f>
        <v>96.000000000000014</v>
      </c>
      <c r="K86">
        <f>VLOOKUP(order_details[[#This Row],[ProductID]],products[],4,0)</f>
        <v>6</v>
      </c>
      <c r="L86" s="8" t="str">
        <f>VLOOKUP(order_details[[#This Row],[Category]],categories[[CategoryID]:[CategoryName]],2,0)</f>
        <v>Meat/Poultry</v>
      </c>
    </row>
    <row r="87" spans="1:12" x14ac:dyDescent="0.25">
      <c r="A87">
        <v>10280</v>
      </c>
      <c r="B87">
        <v>75</v>
      </c>
      <c r="C87" s="8">
        <v>6.2</v>
      </c>
      <c r="D87">
        <v>30</v>
      </c>
      <c r="E87">
        <v>0</v>
      </c>
      <c r="F87" s="8">
        <f>order_details[[#This Row],[UnitPrice]]*order_details[[#This Row],[Quantity]]</f>
        <v>186</v>
      </c>
      <c r="G87" s="1">
        <f>VLOOKUP(order_details[[#This Row],[OrderID]],orders[[OrderID]:[OrderDate]],4,)</f>
        <v>34591</v>
      </c>
      <c r="H87" s="8">
        <f>VLOOKUP(order_details[[#This Row],[ProductID]],products[],6,0)</f>
        <v>7.75</v>
      </c>
      <c r="I87" s="8">
        <f>order_details[[#This Row],[UnitPrice (Marked Price)]] * order_details[[#This Row],[Quantity]] * (1 - order_details[[#This Row],[Discount]])</f>
        <v>232.5</v>
      </c>
      <c r="J87" s="8">
        <f>(order_details[[#This Row],[UnitPrice (Marked Price)]]*(1-order_details[[#This Row],[Discount]])-order_details[[#This Row],[UnitPrice]]) * order_details[[#This Row],[Quantity]]</f>
        <v>46.499999999999993</v>
      </c>
      <c r="K87">
        <f>VLOOKUP(order_details[[#This Row],[ProductID]],products[],4,0)</f>
        <v>1</v>
      </c>
      <c r="L87" s="8" t="str">
        <f>VLOOKUP(order_details[[#This Row],[Category]],categories[[CategoryID]:[CategoryName]],2,0)</f>
        <v>Beverages</v>
      </c>
    </row>
    <row r="88" spans="1:12" x14ac:dyDescent="0.25">
      <c r="A88">
        <v>10281</v>
      </c>
      <c r="B88">
        <v>19</v>
      </c>
      <c r="C88" s="8">
        <v>7.3</v>
      </c>
      <c r="D88">
        <v>1</v>
      </c>
      <c r="E88">
        <v>0</v>
      </c>
      <c r="F88" s="8">
        <f>order_details[[#This Row],[UnitPrice]]*order_details[[#This Row],[Quantity]]</f>
        <v>7.3</v>
      </c>
      <c r="G88" s="1">
        <f>VLOOKUP(order_details[[#This Row],[OrderID]],orders[[OrderID]:[OrderDate]],4,)</f>
        <v>34591</v>
      </c>
      <c r="H88" s="8">
        <f>VLOOKUP(order_details[[#This Row],[ProductID]],products[],6,0)</f>
        <v>9.1999999999999993</v>
      </c>
      <c r="I88" s="8">
        <f>order_details[[#This Row],[UnitPrice (Marked Price)]] * order_details[[#This Row],[Quantity]] * (1 - order_details[[#This Row],[Discount]])</f>
        <v>9.1999999999999993</v>
      </c>
      <c r="J88" s="8">
        <f>(order_details[[#This Row],[UnitPrice (Marked Price)]]*(1-order_details[[#This Row],[Discount]])-order_details[[#This Row],[UnitPrice]]) * order_details[[#This Row],[Quantity]]</f>
        <v>1.8999999999999995</v>
      </c>
      <c r="K88">
        <f>VLOOKUP(order_details[[#This Row],[ProductID]],products[],4,0)</f>
        <v>3</v>
      </c>
      <c r="L88" s="8" t="str">
        <f>VLOOKUP(order_details[[#This Row],[Category]],categories[[CategoryID]:[CategoryName]],2,0)</f>
        <v>Confections</v>
      </c>
    </row>
    <row r="89" spans="1:12" x14ac:dyDescent="0.25">
      <c r="A89">
        <v>10281</v>
      </c>
      <c r="B89">
        <v>24</v>
      </c>
      <c r="C89" s="8">
        <v>3.6</v>
      </c>
      <c r="D89">
        <v>6</v>
      </c>
      <c r="E89">
        <v>0</v>
      </c>
      <c r="F89" s="8">
        <f>order_details[[#This Row],[UnitPrice]]*order_details[[#This Row],[Quantity]]</f>
        <v>21.6</v>
      </c>
      <c r="G89" s="1">
        <f>VLOOKUP(order_details[[#This Row],[OrderID]],orders[[OrderID]:[OrderDate]],4,)</f>
        <v>34591</v>
      </c>
      <c r="H89" s="8">
        <f>VLOOKUP(order_details[[#This Row],[ProductID]],products[],6,0)</f>
        <v>4.5</v>
      </c>
      <c r="I89" s="8">
        <f>order_details[[#This Row],[UnitPrice (Marked Price)]] * order_details[[#This Row],[Quantity]] * (1 - order_details[[#This Row],[Discount]])</f>
        <v>27</v>
      </c>
      <c r="J89" s="8">
        <f>(order_details[[#This Row],[UnitPrice (Marked Price)]]*(1-order_details[[#This Row],[Discount]])-order_details[[#This Row],[UnitPrice]]) * order_details[[#This Row],[Quantity]]</f>
        <v>5.3999999999999995</v>
      </c>
      <c r="K89">
        <f>VLOOKUP(order_details[[#This Row],[ProductID]],products[],4,0)</f>
        <v>1</v>
      </c>
      <c r="L89" s="8" t="str">
        <f>VLOOKUP(order_details[[#This Row],[Category]],categories[[CategoryID]:[CategoryName]],2,0)</f>
        <v>Beverages</v>
      </c>
    </row>
    <row r="90" spans="1:12" x14ac:dyDescent="0.25">
      <c r="A90">
        <v>10281</v>
      </c>
      <c r="B90">
        <v>35</v>
      </c>
      <c r="C90" s="8">
        <v>14.4</v>
      </c>
      <c r="D90">
        <v>4</v>
      </c>
      <c r="E90">
        <v>0</v>
      </c>
      <c r="F90" s="8">
        <f>order_details[[#This Row],[UnitPrice]]*order_details[[#This Row],[Quantity]]</f>
        <v>57.6</v>
      </c>
      <c r="G90" s="1">
        <f>VLOOKUP(order_details[[#This Row],[OrderID]],orders[[OrderID]:[OrderDate]],4,)</f>
        <v>34591</v>
      </c>
      <c r="H90" s="8">
        <f>VLOOKUP(order_details[[#This Row],[ProductID]],products[],6,0)</f>
        <v>18</v>
      </c>
      <c r="I90" s="8">
        <f>order_details[[#This Row],[UnitPrice (Marked Price)]] * order_details[[#This Row],[Quantity]] * (1 - order_details[[#This Row],[Discount]])</f>
        <v>72</v>
      </c>
      <c r="J90" s="8">
        <f>(order_details[[#This Row],[UnitPrice (Marked Price)]]*(1-order_details[[#This Row],[Discount]])-order_details[[#This Row],[UnitPrice]]) * order_details[[#This Row],[Quantity]]</f>
        <v>14.399999999999999</v>
      </c>
      <c r="K90">
        <f>VLOOKUP(order_details[[#This Row],[ProductID]],products[],4,0)</f>
        <v>1</v>
      </c>
      <c r="L90" s="8" t="str">
        <f>VLOOKUP(order_details[[#This Row],[Category]],categories[[CategoryID]:[CategoryName]],2,0)</f>
        <v>Beverages</v>
      </c>
    </row>
    <row r="91" spans="1:12" x14ac:dyDescent="0.25">
      <c r="A91">
        <v>10282</v>
      </c>
      <c r="B91">
        <v>30</v>
      </c>
      <c r="C91" s="8">
        <v>20.7</v>
      </c>
      <c r="D91">
        <v>6</v>
      </c>
      <c r="E91">
        <v>0</v>
      </c>
      <c r="F91" s="8">
        <f>order_details[[#This Row],[UnitPrice]]*order_details[[#This Row],[Quantity]]</f>
        <v>124.19999999999999</v>
      </c>
      <c r="G91" s="1">
        <f>VLOOKUP(order_details[[#This Row],[OrderID]],orders[[OrderID]:[OrderDate]],4,)</f>
        <v>34592</v>
      </c>
      <c r="H91" s="8">
        <f>VLOOKUP(order_details[[#This Row],[ProductID]],products[],6,0)</f>
        <v>25.89</v>
      </c>
      <c r="I91" s="8">
        <f>order_details[[#This Row],[UnitPrice (Marked Price)]] * order_details[[#This Row],[Quantity]] * (1 - order_details[[#This Row],[Discount]])</f>
        <v>155.34</v>
      </c>
      <c r="J91" s="8">
        <f>(order_details[[#This Row],[UnitPrice (Marked Price)]]*(1-order_details[[#This Row],[Discount]])-order_details[[#This Row],[UnitPrice]]) * order_details[[#This Row],[Quantity]]</f>
        <v>31.140000000000008</v>
      </c>
      <c r="K91">
        <f>VLOOKUP(order_details[[#This Row],[ProductID]],products[],4,0)</f>
        <v>8</v>
      </c>
      <c r="L91" s="8" t="str">
        <f>VLOOKUP(order_details[[#This Row],[Category]],categories[[CategoryID]:[CategoryName]],2,0)</f>
        <v>Seafood</v>
      </c>
    </row>
    <row r="92" spans="1:12" x14ac:dyDescent="0.25">
      <c r="A92">
        <v>10282</v>
      </c>
      <c r="B92">
        <v>57</v>
      </c>
      <c r="C92" s="8">
        <v>15.6</v>
      </c>
      <c r="D92">
        <v>2</v>
      </c>
      <c r="E92">
        <v>0</v>
      </c>
      <c r="F92" s="8">
        <f>order_details[[#This Row],[UnitPrice]]*order_details[[#This Row],[Quantity]]</f>
        <v>31.2</v>
      </c>
      <c r="G92" s="1">
        <f>VLOOKUP(order_details[[#This Row],[OrderID]],orders[[OrderID]:[OrderDate]],4,)</f>
        <v>34592</v>
      </c>
      <c r="H92" s="8">
        <f>VLOOKUP(order_details[[#This Row],[ProductID]],products[],6,0)</f>
        <v>19.5</v>
      </c>
      <c r="I92" s="8">
        <f>order_details[[#This Row],[UnitPrice (Marked Price)]] * order_details[[#This Row],[Quantity]] * (1 - order_details[[#This Row],[Discount]])</f>
        <v>39</v>
      </c>
      <c r="J92" s="8">
        <f>(order_details[[#This Row],[UnitPrice (Marked Price)]]*(1-order_details[[#This Row],[Discount]])-order_details[[#This Row],[UnitPrice]]) * order_details[[#This Row],[Quantity]]</f>
        <v>7.8000000000000007</v>
      </c>
      <c r="K92">
        <f>VLOOKUP(order_details[[#This Row],[ProductID]],products[],4,0)</f>
        <v>5</v>
      </c>
      <c r="L92" s="8" t="str">
        <f>VLOOKUP(order_details[[#This Row],[Category]],categories[[CategoryID]:[CategoryName]],2,0)</f>
        <v>Grains/Cereals</v>
      </c>
    </row>
    <row r="93" spans="1:12" x14ac:dyDescent="0.25">
      <c r="A93">
        <v>10283</v>
      </c>
      <c r="B93">
        <v>15</v>
      </c>
      <c r="C93" s="8">
        <v>12.4</v>
      </c>
      <c r="D93">
        <v>20</v>
      </c>
      <c r="E93">
        <v>0</v>
      </c>
      <c r="F93" s="8">
        <f>order_details[[#This Row],[UnitPrice]]*order_details[[#This Row],[Quantity]]</f>
        <v>248</v>
      </c>
      <c r="G93" s="1">
        <f>VLOOKUP(order_details[[#This Row],[OrderID]],orders[[OrderID]:[OrderDate]],4,)</f>
        <v>34593</v>
      </c>
      <c r="H93" s="8">
        <f>VLOOKUP(order_details[[#This Row],[ProductID]],products[],6,0)</f>
        <v>15.5</v>
      </c>
      <c r="I93" s="8">
        <f>order_details[[#This Row],[UnitPrice (Marked Price)]] * order_details[[#This Row],[Quantity]] * (1 - order_details[[#This Row],[Discount]])</f>
        <v>310</v>
      </c>
      <c r="J93" s="8">
        <f>(order_details[[#This Row],[UnitPrice (Marked Price)]]*(1-order_details[[#This Row],[Discount]])-order_details[[#This Row],[UnitPrice]]) * order_details[[#This Row],[Quantity]]</f>
        <v>61.999999999999993</v>
      </c>
      <c r="K93">
        <f>VLOOKUP(order_details[[#This Row],[ProductID]],products[],4,0)</f>
        <v>2</v>
      </c>
      <c r="L93" s="8" t="str">
        <f>VLOOKUP(order_details[[#This Row],[Category]],categories[[CategoryID]:[CategoryName]],2,0)</f>
        <v>Condiments</v>
      </c>
    </row>
    <row r="94" spans="1:12" x14ac:dyDescent="0.25">
      <c r="A94">
        <v>10283</v>
      </c>
      <c r="B94">
        <v>19</v>
      </c>
      <c r="C94" s="8">
        <v>7.3</v>
      </c>
      <c r="D94">
        <v>18</v>
      </c>
      <c r="E94">
        <v>0</v>
      </c>
      <c r="F94" s="8">
        <f>order_details[[#This Row],[UnitPrice]]*order_details[[#This Row],[Quantity]]</f>
        <v>131.4</v>
      </c>
      <c r="G94" s="1">
        <f>VLOOKUP(order_details[[#This Row],[OrderID]],orders[[OrderID]:[OrderDate]],4,)</f>
        <v>34593</v>
      </c>
      <c r="H94" s="8">
        <f>VLOOKUP(order_details[[#This Row],[ProductID]],products[],6,0)</f>
        <v>9.1999999999999993</v>
      </c>
      <c r="I94" s="8">
        <f>order_details[[#This Row],[UnitPrice (Marked Price)]] * order_details[[#This Row],[Quantity]] * (1 - order_details[[#This Row],[Discount]])</f>
        <v>165.6</v>
      </c>
      <c r="J94" s="8">
        <f>(order_details[[#This Row],[UnitPrice (Marked Price)]]*(1-order_details[[#This Row],[Discount]])-order_details[[#This Row],[UnitPrice]]) * order_details[[#This Row],[Quantity]]</f>
        <v>34.199999999999989</v>
      </c>
      <c r="K94">
        <f>VLOOKUP(order_details[[#This Row],[ProductID]],products[],4,0)</f>
        <v>3</v>
      </c>
      <c r="L94" s="8" t="str">
        <f>VLOOKUP(order_details[[#This Row],[Category]],categories[[CategoryID]:[CategoryName]],2,0)</f>
        <v>Confections</v>
      </c>
    </row>
    <row r="95" spans="1:12" x14ac:dyDescent="0.25">
      <c r="A95">
        <v>10283</v>
      </c>
      <c r="B95">
        <v>60</v>
      </c>
      <c r="C95" s="8">
        <v>27.2</v>
      </c>
      <c r="D95">
        <v>35</v>
      </c>
      <c r="E95">
        <v>0</v>
      </c>
      <c r="F95" s="8">
        <f>order_details[[#This Row],[UnitPrice]]*order_details[[#This Row],[Quantity]]</f>
        <v>952</v>
      </c>
      <c r="G95" s="1">
        <f>VLOOKUP(order_details[[#This Row],[OrderID]],orders[[OrderID]:[OrderDate]],4,)</f>
        <v>34593</v>
      </c>
      <c r="H95" s="8">
        <f>VLOOKUP(order_details[[#This Row],[ProductID]],products[],6,0)</f>
        <v>34</v>
      </c>
      <c r="I95" s="8">
        <f>order_details[[#This Row],[UnitPrice (Marked Price)]] * order_details[[#This Row],[Quantity]] * (1 - order_details[[#This Row],[Discount]])</f>
        <v>1190</v>
      </c>
      <c r="J95" s="8">
        <f>(order_details[[#This Row],[UnitPrice (Marked Price)]]*(1-order_details[[#This Row],[Discount]])-order_details[[#This Row],[UnitPrice]]) * order_details[[#This Row],[Quantity]]</f>
        <v>238.00000000000003</v>
      </c>
      <c r="K95">
        <f>VLOOKUP(order_details[[#This Row],[ProductID]],products[],4,0)</f>
        <v>4</v>
      </c>
      <c r="L95" s="8" t="str">
        <f>VLOOKUP(order_details[[#This Row],[Category]],categories[[CategoryID]:[CategoryName]],2,0)</f>
        <v>Dairy Products</v>
      </c>
    </row>
    <row r="96" spans="1:12" x14ac:dyDescent="0.25">
      <c r="A96">
        <v>10283</v>
      </c>
      <c r="B96">
        <v>72</v>
      </c>
      <c r="C96" s="8">
        <v>27.8</v>
      </c>
      <c r="D96">
        <v>3</v>
      </c>
      <c r="E96">
        <v>0</v>
      </c>
      <c r="F96" s="8">
        <f>order_details[[#This Row],[UnitPrice]]*order_details[[#This Row],[Quantity]]</f>
        <v>83.4</v>
      </c>
      <c r="G96" s="1">
        <f>VLOOKUP(order_details[[#This Row],[OrderID]],orders[[OrderID]:[OrderDate]],4,)</f>
        <v>34593</v>
      </c>
      <c r="H96" s="8">
        <f>VLOOKUP(order_details[[#This Row],[ProductID]],products[],6,0)</f>
        <v>34.799999999999997</v>
      </c>
      <c r="I96" s="8">
        <f>order_details[[#This Row],[UnitPrice (Marked Price)]] * order_details[[#This Row],[Quantity]] * (1 - order_details[[#This Row],[Discount]])</f>
        <v>104.39999999999999</v>
      </c>
      <c r="J96" s="8">
        <f>(order_details[[#This Row],[UnitPrice (Marked Price)]]*(1-order_details[[#This Row],[Discount]])-order_details[[#This Row],[UnitPrice]]) * order_details[[#This Row],[Quantity]]</f>
        <v>20.999999999999989</v>
      </c>
      <c r="K96">
        <f>VLOOKUP(order_details[[#This Row],[ProductID]],products[],4,0)</f>
        <v>4</v>
      </c>
      <c r="L96" s="8" t="str">
        <f>VLOOKUP(order_details[[#This Row],[Category]],categories[[CategoryID]:[CategoryName]],2,0)</f>
        <v>Dairy Products</v>
      </c>
    </row>
    <row r="97" spans="1:12" x14ac:dyDescent="0.25">
      <c r="A97">
        <v>10284</v>
      </c>
      <c r="B97">
        <v>27</v>
      </c>
      <c r="C97" s="8">
        <v>35.1</v>
      </c>
      <c r="D97">
        <v>15</v>
      </c>
      <c r="E97">
        <v>0.25</v>
      </c>
      <c r="F97" s="8">
        <f>order_details[[#This Row],[UnitPrice]]*order_details[[#This Row],[Quantity]]</f>
        <v>526.5</v>
      </c>
      <c r="G97" s="1">
        <f>VLOOKUP(order_details[[#This Row],[OrderID]],orders[[OrderID]:[OrderDate]],4,)</f>
        <v>34596</v>
      </c>
      <c r="H97" s="8">
        <f>VLOOKUP(order_details[[#This Row],[ProductID]],products[],6,0)</f>
        <v>43.9</v>
      </c>
      <c r="I97" s="8">
        <f>order_details[[#This Row],[UnitPrice (Marked Price)]] * order_details[[#This Row],[Quantity]] * (1 - order_details[[#This Row],[Discount]])</f>
        <v>493.875</v>
      </c>
      <c r="J97" s="8">
        <f>(order_details[[#This Row],[UnitPrice (Marked Price)]]*(1-order_details[[#This Row],[Discount]])-order_details[[#This Row],[UnitPrice]]) * order_details[[#This Row],[Quantity]]</f>
        <v>-32.625000000000064</v>
      </c>
      <c r="K97">
        <f>VLOOKUP(order_details[[#This Row],[ProductID]],products[],4,0)</f>
        <v>3</v>
      </c>
      <c r="L97" s="8" t="str">
        <f>VLOOKUP(order_details[[#This Row],[Category]],categories[[CategoryID]:[CategoryName]],2,0)</f>
        <v>Confections</v>
      </c>
    </row>
    <row r="98" spans="1:12" x14ac:dyDescent="0.25">
      <c r="A98">
        <v>10284</v>
      </c>
      <c r="B98">
        <v>44</v>
      </c>
      <c r="C98" s="8">
        <v>12.4</v>
      </c>
      <c r="D98">
        <v>21</v>
      </c>
      <c r="E98">
        <v>0</v>
      </c>
      <c r="F98" s="8">
        <f>order_details[[#This Row],[UnitPrice]]*order_details[[#This Row],[Quantity]]</f>
        <v>260.40000000000003</v>
      </c>
      <c r="G98" s="1">
        <f>VLOOKUP(order_details[[#This Row],[OrderID]],orders[[OrderID]:[OrderDate]],4,)</f>
        <v>34596</v>
      </c>
      <c r="H98" s="8">
        <f>VLOOKUP(order_details[[#This Row],[ProductID]],products[],6,0)</f>
        <v>19.45</v>
      </c>
      <c r="I98" s="8">
        <f>order_details[[#This Row],[UnitPrice (Marked Price)]] * order_details[[#This Row],[Quantity]] * (1 - order_details[[#This Row],[Discount]])</f>
        <v>408.45</v>
      </c>
      <c r="J98" s="8">
        <f>(order_details[[#This Row],[UnitPrice (Marked Price)]]*(1-order_details[[#This Row],[Discount]])-order_details[[#This Row],[UnitPrice]]) * order_details[[#This Row],[Quantity]]</f>
        <v>148.04999999999998</v>
      </c>
      <c r="K98">
        <f>VLOOKUP(order_details[[#This Row],[ProductID]],products[],4,0)</f>
        <v>2</v>
      </c>
      <c r="L98" s="8" t="str">
        <f>VLOOKUP(order_details[[#This Row],[Category]],categories[[CategoryID]:[CategoryName]],2,0)</f>
        <v>Condiments</v>
      </c>
    </row>
    <row r="99" spans="1:12" x14ac:dyDescent="0.25">
      <c r="A99">
        <v>10284</v>
      </c>
      <c r="B99">
        <v>60</v>
      </c>
      <c r="C99" s="8">
        <v>27.2</v>
      </c>
      <c r="D99">
        <v>20</v>
      </c>
      <c r="E99">
        <v>0.25</v>
      </c>
      <c r="F99" s="8">
        <f>order_details[[#This Row],[UnitPrice]]*order_details[[#This Row],[Quantity]]</f>
        <v>544</v>
      </c>
      <c r="G99" s="1">
        <f>VLOOKUP(order_details[[#This Row],[OrderID]],orders[[OrderID]:[OrderDate]],4,)</f>
        <v>34596</v>
      </c>
      <c r="H99" s="8">
        <f>VLOOKUP(order_details[[#This Row],[ProductID]],products[],6,0)</f>
        <v>34</v>
      </c>
      <c r="I99" s="8">
        <f>order_details[[#This Row],[UnitPrice (Marked Price)]] * order_details[[#This Row],[Quantity]] * (1 - order_details[[#This Row],[Discount]])</f>
        <v>510</v>
      </c>
      <c r="J99" s="8">
        <f>(order_details[[#This Row],[UnitPrice (Marked Price)]]*(1-order_details[[#This Row],[Discount]])-order_details[[#This Row],[UnitPrice]]) * order_details[[#This Row],[Quantity]]</f>
        <v>-33.999999999999986</v>
      </c>
      <c r="K99">
        <f>VLOOKUP(order_details[[#This Row],[ProductID]],products[],4,0)</f>
        <v>4</v>
      </c>
      <c r="L99" s="8" t="str">
        <f>VLOOKUP(order_details[[#This Row],[Category]],categories[[CategoryID]:[CategoryName]],2,0)</f>
        <v>Dairy Products</v>
      </c>
    </row>
    <row r="100" spans="1:12" x14ac:dyDescent="0.25">
      <c r="A100">
        <v>10284</v>
      </c>
      <c r="B100">
        <v>67</v>
      </c>
      <c r="C100" s="8">
        <v>9.8000000000000007</v>
      </c>
      <c r="D100">
        <v>5</v>
      </c>
      <c r="E100">
        <v>0.25</v>
      </c>
      <c r="F100" s="8">
        <f>order_details[[#This Row],[UnitPrice]]*order_details[[#This Row],[Quantity]]</f>
        <v>49</v>
      </c>
      <c r="G100" s="1">
        <f>VLOOKUP(order_details[[#This Row],[OrderID]],orders[[OrderID]:[OrderDate]],4,)</f>
        <v>34596</v>
      </c>
      <c r="H100" s="8">
        <f>VLOOKUP(order_details[[#This Row],[ProductID]],products[],6,0)</f>
        <v>14</v>
      </c>
      <c r="I100" s="8">
        <f>order_details[[#This Row],[UnitPrice (Marked Price)]] * order_details[[#This Row],[Quantity]] * (1 - order_details[[#This Row],[Discount]])</f>
        <v>52.5</v>
      </c>
      <c r="J100" s="8">
        <f>(order_details[[#This Row],[UnitPrice (Marked Price)]]*(1-order_details[[#This Row],[Discount]])-order_details[[#This Row],[UnitPrice]]) * order_details[[#This Row],[Quantity]]</f>
        <v>3.4999999999999964</v>
      </c>
      <c r="K100">
        <f>VLOOKUP(order_details[[#This Row],[ProductID]],products[],4,0)</f>
        <v>1</v>
      </c>
      <c r="L100" s="8" t="str">
        <f>VLOOKUP(order_details[[#This Row],[Category]],categories[[CategoryID]:[CategoryName]],2,0)</f>
        <v>Beverages</v>
      </c>
    </row>
    <row r="101" spans="1:12" x14ac:dyDescent="0.25">
      <c r="A101">
        <v>10285</v>
      </c>
      <c r="B101">
        <v>1</v>
      </c>
      <c r="C101" s="8">
        <v>14.4</v>
      </c>
      <c r="D101">
        <v>45</v>
      </c>
      <c r="E101">
        <v>0.2</v>
      </c>
      <c r="F101" s="8">
        <f>order_details[[#This Row],[UnitPrice]]*order_details[[#This Row],[Quantity]]</f>
        <v>648</v>
      </c>
      <c r="G101" s="1">
        <f>VLOOKUP(order_details[[#This Row],[OrderID]],orders[[OrderID]:[OrderDate]],4,)</f>
        <v>34597</v>
      </c>
      <c r="H101" s="8">
        <f>VLOOKUP(order_details[[#This Row],[ProductID]],products[],6,0)</f>
        <v>18</v>
      </c>
      <c r="I101" s="8">
        <f>order_details[[#This Row],[UnitPrice (Marked Price)]] * order_details[[#This Row],[Quantity]] * (1 - order_details[[#This Row],[Discount]])</f>
        <v>648</v>
      </c>
      <c r="J101" s="8">
        <f>(order_details[[#This Row],[UnitPrice (Marked Price)]]*(1-order_details[[#This Row],[Discount]])-order_details[[#This Row],[UnitPrice]]) * order_details[[#This Row],[Quantity]]</f>
        <v>0</v>
      </c>
      <c r="K101">
        <f>VLOOKUP(order_details[[#This Row],[ProductID]],products[],4,0)</f>
        <v>1</v>
      </c>
      <c r="L101" s="8" t="str">
        <f>VLOOKUP(order_details[[#This Row],[Category]],categories[[CategoryID]:[CategoryName]],2,0)</f>
        <v>Beverages</v>
      </c>
    </row>
    <row r="102" spans="1:12" x14ac:dyDescent="0.25">
      <c r="A102">
        <v>10285</v>
      </c>
      <c r="B102">
        <v>40</v>
      </c>
      <c r="C102" s="8">
        <v>14.7</v>
      </c>
      <c r="D102">
        <v>40</v>
      </c>
      <c r="E102">
        <v>0.2</v>
      </c>
      <c r="F102" s="8">
        <f>order_details[[#This Row],[UnitPrice]]*order_details[[#This Row],[Quantity]]</f>
        <v>588</v>
      </c>
      <c r="G102" s="1">
        <f>VLOOKUP(order_details[[#This Row],[OrderID]],orders[[OrderID]:[OrderDate]],4,)</f>
        <v>34597</v>
      </c>
      <c r="H102" s="8">
        <f>VLOOKUP(order_details[[#This Row],[ProductID]],products[],6,0)</f>
        <v>18.399999999999999</v>
      </c>
      <c r="I102" s="8">
        <f>order_details[[#This Row],[UnitPrice (Marked Price)]] * order_details[[#This Row],[Quantity]] * (1 - order_details[[#This Row],[Discount]])</f>
        <v>588.80000000000007</v>
      </c>
      <c r="J102" s="8">
        <f>(order_details[[#This Row],[UnitPrice (Marked Price)]]*(1-order_details[[#This Row],[Discount]])-order_details[[#This Row],[UnitPrice]]) * order_details[[#This Row],[Quantity]]</f>
        <v>0.79999999999998295</v>
      </c>
      <c r="K102">
        <f>VLOOKUP(order_details[[#This Row],[ProductID]],products[],4,0)</f>
        <v>8</v>
      </c>
      <c r="L102" s="8" t="str">
        <f>VLOOKUP(order_details[[#This Row],[Category]],categories[[CategoryID]:[CategoryName]],2,0)</f>
        <v>Seafood</v>
      </c>
    </row>
    <row r="103" spans="1:12" x14ac:dyDescent="0.25">
      <c r="A103">
        <v>10285</v>
      </c>
      <c r="B103">
        <v>53</v>
      </c>
      <c r="C103" s="8">
        <v>26.2</v>
      </c>
      <c r="D103">
        <v>36</v>
      </c>
      <c r="E103">
        <v>0.2</v>
      </c>
      <c r="F103" s="8">
        <f>order_details[[#This Row],[UnitPrice]]*order_details[[#This Row],[Quantity]]</f>
        <v>943.19999999999993</v>
      </c>
      <c r="G103" s="1">
        <f>VLOOKUP(order_details[[#This Row],[OrderID]],orders[[OrderID]:[OrderDate]],4,)</f>
        <v>34597</v>
      </c>
      <c r="H103" s="8">
        <f>VLOOKUP(order_details[[#This Row],[ProductID]],products[],6,0)</f>
        <v>32.799999999999997</v>
      </c>
      <c r="I103" s="8">
        <f>order_details[[#This Row],[UnitPrice (Marked Price)]] * order_details[[#This Row],[Quantity]] * (1 - order_details[[#This Row],[Discount]])</f>
        <v>944.64</v>
      </c>
      <c r="J103" s="8">
        <f>(order_details[[#This Row],[UnitPrice (Marked Price)]]*(1-order_details[[#This Row],[Discount]])-order_details[[#This Row],[UnitPrice]]) * order_details[[#This Row],[Quantity]]</f>
        <v>1.4399999999999693</v>
      </c>
      <c r="K103">
        <f>VLOOKUP(order_details[[#This Row],[ProductID]],products[],4,0)</f>
        <v>6</v>
      </c>
      <c r="L103" s="8" t="str">
        <f>VLOOKUP(order_details[[#This Row],[Category]],categories[[CategoryID]:[CategoryName]],2,0)</f>
        <v>Meat/Poultry</v>
      </c>
    </row>
    <row r="104" spans="1:12" x14ac:dyDescent="0.25">
      <c r="A104">
        <v>10286</v>
      </c>
      <c r="B104">
        <v>35</v>
      </c>
      <c r="C104" s="8">
        <v>14.4</v>
      </c>
      <c r="D104">
        <v>100</v>
      </c>
      <c r="E104">
        <v>0</v>
      </c>
      <c r="F104" s="8">
        <f>order_details[[#This Row],[UnitPrice]]*order_details[[#This Row],[Quantity]]</f>
        <v>1440</v>
      </c>
      <c r="G104" s="1">
        <f>VLOOKUP(order_details[[#This Row],[OrderID]],orders[[OrderID]:[OrderDate]],4,)</f>
        <v>34598</v>
      </c>
      <c r="H104" s="8">
        <f>VLOOKUP(order_details[[#This Row],[ProductID]],products[],6,0)</f>
        <v>18</v>
      </c>
      <c r="I104" s="8">
        <f>order_details[[#This Row],[UnitPrice (Marked Price)]] * order_details[[#This Row],[Quantity]] * (1 - order_details[[#This Row],[Discount]])</f>
        <v>1800</v>
      </c>
      <c r="J104" s="8">
        <f>(order_details[[#This Row],[UnitPrice (Marked Price)]]*(1-order_details[[#This Row],[Discount]])-order_details[[#This Row],[UnitPrice]]) * order_details[[#This Row],[Quantity]]</f>
        <v>359.99999999999994</v>
      </c>
      <c r="K104">
        <f>VLOOKUP(order_details[[#This Row],[ProductID]],products[],4,0)</f>
        <v>1</v>
      </c>
      <c r="L104" s="8" t="str">
        <f>VLOOKUP(order_details[[#This Row],[Category]],categories[[CategoryID]:[CategoryName]],2,0)</f>
        <v>Beverages</v>
      </c>
    </row>
    <row r="105" spans="1:12" x14ac:dyDescent="0.25">
      <c r="A105">
        <v>10286</v>
      </c>
      <c r="B105">
        <v>62</v>
      </c>
      <c r="C105" s="8">
        <v>39.4</v>
      </c>
      <c r="D105">
        <v>40</v>
      </c>
      <c r="E105">
        <v>0</v>
      </c>
      <c r="F105" s="8">
        <f>order_details[[#This Row],[UnitPrice]]*order_details[[#This Row],[Quantity]]</f>
        <v>1576</v>
      </c>
      <c r="G105" s="1">
        <f>VLOOKUP(order_details[[#This Row],[OrderID]],orders[[OrderID]:[OrderDate]],4,)</f>
        <v>34598</v>
      </c>
      <c r="H105" s="8">
        <f>VLOOKUP(order_details[[#This Row],[ProductID]],products[],6,0)</f>
        <v>49.3</v>
      </c>
      <c r="I105" s="8">
        <f>order_details[[#This Row],[UnitPrice (Marked Price)]] * order_details[[#This Row],[Quantity]] * (1 - order_details[[#This Row],[Discount]])</f>
        <v>1972</v>
      </c>
      <c r="J105" s="8">
        <f>(order_details[[#This Row],[UnitPrice (Marked Price)]]*(1-order_details[[#This Row],[Discount]])-order_details[[#This Row],[UnitPrice]]) * order_details[[#This Row],[Quantity]]</f>
        <v>395.99999999999994</v>
      </c>
      <c r="K105">
        <f>VLOOKUP(order_details[[#This Row],[ProductID]],products[],4,0)</f>
        <v>3</v>
      </c>
      <c r="L105" s="8" t="str">
        <f>VLOOKUP(order_details[[#This Row],[Category]],categories[[CategoryID]:[CategoryName]],2,0)</f>
        <v>Confections</v>
      </c>
    </row>
    <row r="106" spans="1:12" x14ac:dyDescent="0.25">
      <c r="A106">
        <v>10287</v>
      </c>
      <c r="B106">
        <v>16</v>
      </c>
      <c r="C106" s="8">
        <v>13.9</v>
      </c>
      <c r="D106">
        <v>40</v>
      </c>
      <c r="E106">
        <v>0.15</v>
      </c>
      <c r="F106" s="8">
        <f>order_details[[#This Row],[UnitPrice]]*order_details[[#This Row],[Quantity]]</f>
        <v>556</v>
      </c>
      <c r="G106" s="1">
        <f>VLOOKUP(order_details[[#This Row],[OrderID]],orders[[OrderID]:[OrderDate]],4,)</f>
        <v>34599</v>
      </c>
      <c r="H106" s="8">
        <f>VLOOKUP(order_details[[#This Row],[ProductID]],products[],6,0)</f>
        <v>17.45</v>
      </c>
      <c r="I106" s="8">
        <f>order_details[[#This Row],[UnitPrice (Marked Price)]] * order_details[[#This Row],[Quantity]] * (1 - order_details[[#This Row],[Discount]])</f>
        <v>593.29999999999995</v>
      </c>
      <c r="J106" s="8">
        <f>(order_details[[#This Row],[UnitPrice (Marked Price)]]*(1-order_details[[#This Row],[Discount]])-order_details[[#This Row],[UnitPrice]]) * order_details[[#This Row],[Quantity]]</f>
        <v>37.299999999999969</v>
      </c>
      <c r="K106">
        <f>VLOOKUP(order_details[[#This Row],[ProductID]],products[],4,0)</f>
        <v>3</v>
      </c>
      <c r="L106" s="8" t="str">
        <f>VLOOKUP(order_details[[#This Row],[Category]],categories[[CategoryID]:[CategoryName]],2,0)</f>
        <v>Confections</v>
      </c>
    </row>
    <row r="107" spans="1:12" x14ac:dyDescent="0.25">
      <c r="A107">
        <v>10287</v>
      </c>
      <c r="B107">
        <v>34</v>
      </c>
      <c r="C107" s="8">
        <v>9.8000000000000007</v>
      </c>
      <c r="D107">
        <v>20</v>
      </c>
      <c r="E107">
        <v>0</v>
      </c>
      <c r="F107" s="8">
        <f>order_details[[#This Row],[UnitPrice]]*order_details[[#This Row],[Quantity]]</f>
        <v>196</v>
      </c>
      <c r="G107" s="1">
        <f>VLOOKUP(order_details[[#This Row],[OrderID]],orders[[OrderID]:[OrderDate]],4,)</f>
        <v>34599</v>
      </c>
      <c r="H107" s="8">
        <f>VLOOKUP(order_details[[#This Row],[ProductID]],products[],6,0)</f>
        <v>14</v>
      </c>
      <c r="I107" s="8">
        <f>order_details[[#This Row],[UnitPrice (Marked Price)]] * order_details[[#This Row],[Quantity]] * (1 - order_details[[#This Row],[Discount]])</f>
        <v>280</v>
      </c>
      <c r="J107" s="8">
        <f>(order_details[[#This Row],[UnitPrice (Marked Price)]]*(1-order_details[[#This Row],[Discount]])-order_details[[#This Row],[UnitPrice]]) * order_details[[#This Row],[Quantity]]</f>
        <v>83.999999999999986</v>
      </c>
      <c r="K107">
        <f>VLOOKUP(order_details[[#This Row],[ProductID]],products[],4,0)</f>
        <v>1</v>
      </c>
      <c r="L107" s="8" t="str">
        <f>VLOOKUP(order_details[[#This Row],[Category]],categories[[CategoryID]:[CategoryName]],2,0)</f>
        <v>Beverages</v>
      </c>
    </row>
    <row r="108" spans="1:12" x14ac:dyDescent="0.25">
      <c r="A108">
        <v>10287</v>
      </c>
      <c r="B108">
        <v>46</v>
      </c>
      <c r="C108" s="8">
        <v>9.6</v>
      </c>
      <c r="D108">
        <v>15</v>
      </c>
      <c r="E108">
        <v>0.15</v>
      </c>
      <c r="F108" s="8">
        <f>order_details[[#This Row],[UnitPrice]]*order_details[[#This Row],[Quantity]]</f>
        <v>144</v>
      </c>
      <c r="G108" s="1">
        <f>VLOOKUP(order_details[[#This Row],[OrderID]],orders[[OrderID]:[OrderDate]],4,)</f>
        <v>34599</v>
      </c>
      <c r="H108" s="8">
        <f>VLOOKUP(order_details[[#This Row],[ProductID]],products[],6,0)</f>
        <v>12</v>
      </c>
      <c r="I108" s="8">
        <f>order_details[[#This Row],[UnitPrice (Marked Price)]] * order_details[[#This Row],[Quantity]] * (1 - order_details[[#This Row],[Discount]])</f>
        <v>153</v>
      </c>
      <c r="J108" s="8">
        <f>(order_details[[#This Row],[UnitPrice (Marked Price)]]*(1-order_details[[#This Row],[Discount]])-order_details[[#This Row],[UnitPrice]]) * order_details[[#This Row],[Quantity]]</f>
        <v>8.9999999999999947</v>
      </c>
      <c r="K108">
        <f>VLOOKUP(order_details[[#This Row],[ProductID]],products[],4,0)</f>
        <v>8</v>
      </c>
      <c r="L108" s="8" t="str">
        <f>VLOOKUP(order_details[[#This Row],[Category]],categories[[CategoryID]:[CategoryName]],2,0)</f>
        <v>Seafood</v>
      </c>
    </row>
    <row r="109" spans="1:12" x14ac:dyDescent="0.25">
      <c r="A109">
        <v>10288</v>
      </c>
      <c r="B109">
        <v>54</v>
      </c>
      <c r="C109" s="8">
        <v>5.9</v>
      </c>
      <c r="D109">
        <v>10</v>
      </c>
      <c r="E109">
        <v>0.1</v>
      </c>
      <c r="F109" s="8">
        <f>order_details[[#This Row],[UnitPrice]]*order_details[[#This Row],[Quantity]]</f>
        <v>59</v>
      </c>
      <c r="G109" s="1">
        <f>VLOOKUP(order_details[[#This Row],[OrderID]],orders[[OrderID]:[OrderDate]],4,)</f>
        <v>34600</v>
      </c>
      <c r="H109" s="8">
        <f>VLOOKUP(order_details[[#This Row],[ProductID]],products[],6,0)</f>
        <v>7.45</v>
      </c>
      <c r="I109" s="8">
        <f>order_details[[#This Row],[UnitPrice (Marked Price)]] * order_details[[#This Row],[Quantity]] * (1 - order_details[[#This Row],[Discount]])</f>
        <v>67.05</v>
      </c>
      <c r="J109" s="8">
        <f>(order_details[[#This Row],[UnitPrice (Marked Price)]]*(1-order_details[[#This Row],[Discount]])-order_details[[#This Row],[UnitPrice]]) * order_details[[#This Row],[Quantity]]</f>
        <v>8.0499999999999972</v>
      </c>
      <c r="K109">
        <f>VLOOKUP(order_details[[#This Row],[ProductID]],products[],4,0)</f>
        <v>6</v>
      </c>
      <c r="L109" s="8" t="str">
        <f>VLOOKUP(order_details[[#This Row],[Category]],categories[[CategoryID]:[CategoryName]],2,0)</f>
        <v>Meat/Poultry</v>
      </c>
    </row>
    <row r="110" spans="1:12" x14ac:dyDescent="0.25">
      <c r="A110">
        <v>10288</v>
      </c>
      <c r="B110">
        <v>68</v>
      </c>
      <c r="C110" s="8">
        <v>8</v>
      </c>
      <c r="D110">
        <v>3</v>
      </c>
      <c r="E110">
        <v>0.1</v>
      </c>
      <c r="F110" s="8">
        <f>order_details[[#This Row],[UnitPrice]]*order_details[[#This Row],[Quantity]]</f>
        <v>24</v>
      </c>
      <c r="G110" s="1">
        <f>VLOOKUP(order_details[[#This Row],[OrderID]],orders[[OrderID]:[OrderDate]],4,)</f>
        <v>34600</v>
      </c>
      <c r="H110" s="8">
        <f>VLOOKUP(order_details[[#This Row],[ProductID]],products[],6,0)</f>
        <v>12.5</v>
      </c>
      <c r="I110" s="8">
        <f>order_details[[#This Row],[UnitPrice (Marked Price)]] * order_details[[#This Row],[Quantity]] * (1 - order_details[[#This Row],[Discount]])</f>
        <v>33.75</v>
      </c>
      <c r="J110" s="8">
        <f>(order_details[[#This Row],[UnitPrice (Marked Price)]]*(1-order_details[[#This Row],[Discount]])-order_details[[#This Row],[UnitPrice]]) * order_details[[#This Row],[Quantity]]</f>
        <v>9.75</v>
      </c>
      <c r="K110">
        <f>VLOOKUP(order_details[[#This Row],[ProductID]],products[],4,0)</f>
        <v>3</v>
      </c>
      <c r="L110" s="8" t="str">
        <f>VLOOKUP(order_details[[#This Row],[Category]],categories[[CategoryID]:[CategoryName]],2,0)</f>
        <v>Confections</v>
      </c>
    </row>
    <row r="111" spans="1:12" x14ac:dyDescent="0.25">
      <c r="A111">
        <v>10289</v>
      </c>
      <c r="B111">
        <v>3</v>
      </c>
      <c r="C111" s="8">
        <v>8</v>
      </c>
      <c r="D111">
        <v>30</v>
      </c>
      <c r="E111">
        <v>0</v>
      </c>
      <c r="F111" s="8">
        <f>order_details[[#This Row],[UnitPrice]]*order_details[[#This Row],[Quantity]]</f>
        <v>240</v>
      </c>
      <c r="G111" s="1">
        <f>VLOOKUP(order_details[[#This Row],[OrderID]],orders[[OrderID]:[OrderDate]],4,)</f>
        <v>34603</v>
      </c>
      <c r="H111" s="8">
        <f>VLOOKUP(order_details[[#This Row],[ProductID]],products[],6,0)</f>
        <v>10</v>
      </c>
      <c r="I111" s="8">
        <f>order_details[[#This Row],[UnitPrice (Marked Price)]] * order_details[[#This Row],[Quantity]] * (1 - order_details[[#This Row],[Discount]])</f>
        <v>300</v>
      </c>
      <c r="J111" s="8">
        <f>(order_details[[#This Row],[UnitPrice (Marked Price)]]*(1-order_details[[#This Row],[Discount]])-order_details[[#This Row],[UnitPrice]]) * order_details[[#This Row],[Quantity]]</f>
        <v>60</v>
      </c>
      <c r="K111">
        <f>VLOOKUP(order_details[[#This Row],[ProductID]],products[],4,0)</f>
        <v>2</v>
      </c>
      <c r="L111" s="8" t="str">
        <f>VLOOKUP(order_details[[#This Row],[Category]],categories[[CategoryID]:[CategoryName]],2,0)</f>
        <v>Condiments</v>
      </c>
    </row>
    <row r="112" spans="1:12" x14ac:dyDescent="0.25">
      <c r="A112">
        <v>10289</v>
      </c>
      <c r="B112">
        <v>64</v>
      </c>
      <c r="C112" s="8">
        <v>26.6</v>
      </c>
      <c r="D112">
        <v>9</v>
      </c>
      <c r="E112">
        <v>0</v>
      </c>
      <c r="F112" s="8">
        <f>order_details[[#This Row],[UnitPrice]]*order_details[[#This Row],[Quantity]]</f>
        <v>239.4</v>
      </c>
      <c r="G112" s="1">
        <f>VLOOKUP(order_details[[#This Row],[OrderID]],orders[[OrderID]:[OrderDate]],4,)</f>
        <v>34603</v>
      </c>
      <c r="H112" s="8">
        <f>VLOOKUP(order_details[[#This Row],[ProductID]],products[],6,0)</f>
        <v>33.25</v>
      </c>
      <c r="I112" s="8">
        <f>order_details[[#This Row],[UnitPrice (Marked Price)]] * order_details[[#This Row],[Quantity]] * (1 - order_details[[#This Row],[Discount]])</f>
        <v>299.25</v>
      </c>
      <c r="J112" s="8">
        <f>(order_details[[#This Row],[UnitPrice (Marked Price)]]*(1-order_details[[#This Row],[Discount]])-order_details[[#This Row],[UnitPrice]]) * order_details[[#This Row],[Quantity]]</f>
        <v>59.849999999999987</v>
      </c>
      <c r="K112">
        <f>VLOOKUP(order_details[[#This Row],[ProductID]],products[],4,0)</f>
        <v>5</v>
      </c>
      <c r="L112" s="8" t="str">
        <f>VLOOKUP(order_details[[#This Row],[Category]],categories[[CategoryID]:[CategoryName]],2,0)</f>
        <v>Grains/Cereals</v>
      </c>
    </row>
    <row r="113" spans="1:12" x14ac:dyDescent="0.25">
      <c r="A113">
        <v>10290</v>
      </c>
      <c r="B113">
        <v>5</v>
      </c>
      <c r="C113" s="8">
        <v>13.6</v>
      </c>
      <c r="D113">
        <v>20</v>
      </c>
      <c r="E113">
        <v>0</v>
      </c>
      <c r="F113" s="8">
        <f>order_details[[#This Row],[UnitPrice]]*order_details[[#This Row],[Quantity]]</f>
        <v>272</v>
      </c>
      <c r="G113" s="1">
        <f>VLOOKUP(order_details[[#This Row],[OrderID]],orders[[OrderID]:[OrderDate]],4,)</f>
        <v>34604</v>
      </c>
      <c r="H113" s="8">
        <f>VLOOKUP(order_details[[#This Row],[ProductID]],products[],6,0)</f>
        <v>21.35</v>
      </c>
      <c r="I113" s="8">
        <f>order_details[[#This Row],[UnitPrice (Marked Price)]] * order_details[[#This Row],[Quantity]] * (1 - order_details[[#This Row],[Discount]])</f>
        <v>427</v>
      </c>
      <c r="J113" s="8">
        <f>(order_details[[#This Row],[UnitPrice (Marked Price)]]*(1-order_details[[#This Row],[Discount]])-order_details[[#This Row],[UnitPrice]]) * order_details[[#This Row],[Quantity]]</f>
        <v>155.00000000000003</v>
      </c>
      <c r="K113">
        <f>VLOOKUP(order_details[[#This Row],[ProductID]],products[],4,0)</f>
        <v>2</v>
      </c>
      <c r="L113" s="8" t="str">
        <f>VLOOKUP(order_details[[#This Row],[Category]],categories[[CategoryID]:[CategoryName]],2,0)</f>
        <v>Condiments</v>
      </c>
    </row>
    <row r="114" spans="1:12" x14ac:dyDescent="0.25">
      <c r="A114">
        <v>10290</v>
      </c>
      <c r="B114">
        <v>29</v>
      </c>
      <c r="C114" s="8">
        <v>99</v>
      </c>
      <c r="D114">
        <v>15</v>
      </c>
      <c r="E114">
        <v>0</v>
      </c>
      <c r="F114" s="8">
        <f>order_details[[#This Row],[UnitPrice]]*order_details[[#This Row],[Quantity]]</f>
        <v>1485</v>
      </c>
      <c r="G114" s="1">
        <f>VLOOKUP(order_details[[#This Row],[OrderID]],orders[[OrderID]:[OrderDate]],4,)</f>
        <v>34604</v>
      </c>
      <c r="H114" s="8">
        <f>VLOOKUP(order_details[[#This Row],[ProductID]],products[],6,0)</f>
        <v>123.79</v>
      </c>
      <c r="I114" s="8">
        <f>order_details[[#This Row],[UnitPrice (Marked Price)]] * order_details[[#This Row],[Quantity]] * (1 - order_details[[#This Row],[Discount]])</f>
        <v>1856.8500000000001</v>
      </c>
      <c r="J114" s="8">
        <f>(order_details[[#This Row],[UnitPrice (Marked Price)]]*(1-order_details[[#This Row],[Discount]])-order_details[[#This Row],[UnitPrice]]) * order_details[[#This Row],[Quantity]]</f>
        <v>371.85000000000008</v>
      </c>
      <c r="K114">
        <f>VLOOKUP(order_details[[#This Row],[ProductID]],products[],4,0)</f>
        <v>6</v>
      </c>
      <c r="L114" s="8" t="str">
        <f>VLOOKUP(order_details[[#This Row],[Category]],categories[[CategoryID]:[CategoryName]],2,0)</f>
        <v>Meat/Poultry</v>
      </c>
    </row>
    <row r="115" spans="1:12" x14ac:dyDescent="0.25">
      <c r="A115">
        <v>10290</v>
      </c>
      <c r="B115">
        <v>49</v>
      </c>
      <c r="C115" s="8">
        <v>16</v>
      </c>
      <c r="D115">
        <v>15</v>
      </c>
      <c r="E115">
        <v>0</v>
      </c>
      <c r="F115" s="8">
        <f>order_details[[#This Row],[UnitPrice]]*order_details[[#This Row],[Quantity]]</f>
        <v>240</v>
      </c>
      <c r="G115" s="1">
        <f>VLOOKUP(order_details[[#This Row],[OrderID]],orders[[OrderID]:[OrderDate]],4,)</f>
        <v>34604</v>
      </c>
      <c r="H115" s="8">
        <f>VLOOKUP(order_details[[#This Row],[ProductID]],products[],6,0)</f>
        <v>20</v>
      </c>
      <c r="I115" s="8">
        <f>order_details[[#This Row],[UnitPrice (Marked Price)]] * order_details[[#This Row],[Quantity]] * (1 - order_details[[#This Row],[Discount]])</f>
        <v>300</v>
      </c>
      <c r="J115" s="8">
        <f>(order_details[[#This Row],[UnitPrice (Marked Price)]]*(1-order_details[[#This Row],[Discount]])-order_details[[#This Row],[UnitPrice]]) * order_details[[#This Row],[Quantity]]</f>
        <v>60</v>
      </c>
      <c r="K115">
        <f>VLOOKUP(order_details[[#This Row],[ProductID]],products[],4,0)</f>
        <v>3</v>
      </c>
      <c r="L115" s="8" t="str">
        <f>VLOOKUP(order_details[[#This Row],[Category]],categories[[CategoryID]:[CategoryName]],2,0)</f>
        <v>Confections</v>
      </c>
    </row>
    <row r="116" spans="1:12" x14ac:dyDescent="0.25">
      <c r="A116">
        <v>10290</v>
      </c>
      <c r="B116">
        <v>77</v>
      </c>
      <c r="C116" s="8">
        <v>10.4</v>
      </c>
      <c r="D116">
        <v>10</v>
      </c>
      <c r="E116">
        <v>0</v>
      </c>
      <c r="F116" s="8">
        <f>order_details[[#This Row],[UnitPrice]]*order_details[[#This Row],[Quantity]]</f>
        <v>104</v>
      </c>
      <c r="G116" s="1">
        <f>VLOOKUP(order_details[[#This Row],[OrderID]],orders[[OrderID]:[OrderDate]],4,)</f>
        <v>34604</v>
      </c>
      <c r="H116" s="8">
        <f>VLOOKUP(order_details[[#This Row],[ProductID]],products[],6,0)</f>
        <v>13</v>
      </c>
      <c r="I116" s="8">
        <f>order_details[[#This Row],[UnitPrice (Marked Price)]] * order_details[[#This Row],[Quantity]] * (1 - order_details[[#This Row],[Discount]])</f>
        <v>130</v>
      </c>
      <c r="J116" s="8">
        <f>(order_details[[#This Row],[UnitPrice (Marked Price)]]*(1-order_details[[#This Row],[Discount]])-order_details[[#This Row],[UnitPrice]]) * order_details[[#This Row],[Quantity]]</f>
        <v>25.999999999999996</v>
      </c>
      <c r="K116">
        <f>VLOOKUP(order_details[[#This Row],[ProductID]],products[],4,0)</f>
        <v>2</v>
      </c>
      <c r="L116" s="8" t="str">
        <f>VLOOKUP(order_details[[#This Row],[Category]],categories[[CategoryID]:[CategoryName]],2,0)</f>
        <v>Condiments</v>
      </c>
    </row>
    <row r="117" spans="1:12" x14ac:dyDescent="0.25">
      <c r="A117">
        <v>10291</v>
      </c>
      <c r="B117">
        <v>13</v>
      </c>
      <c r="C117" s="8">
        <v>4.8</v>
      </c>
      <c r="D117">
        <v>20</v>
      </c>
      <c r="E117">
        <v>0.1</v>
      </c>
      <c r="F117" s="8">
        <f>order_details[[#This Row],[UnitPrice]]*order_details[[#This Row],[Quantity]]</f>
        <v>96</v>
      </c>
      <c r="G117" s="1">
        <f>VLOOKUP(order_details[[#This Row],[OrderID]],orders[[OrderID]:[OrderDate]],4,)</f>
        <v>34604</v>
      </c>
      <c r="H117" s="8">
        <f>VLOOKUP(order_details[[#This Row],[ProductID]],products[],6,0)</f>
        <v>6</v>
      </c>
      <c r="I117" s="8">
        <f>order_details[[#This Row],[UnitPrice (Marked Price)]] * order_details[[#This Row],[Quantity]] * (1 - order_details[[#This Row],[Discount]])</f>
        <v>108</v>
      </c>
      <c r="J117" s="8">
        <f>(order_details[[#This Row],[UnitPrice (Marked Price)]]*(1-order_details[[#This Row],[Discount]])-order_details[[#This Row],[UnitPrice]]) * order_details[[#This Row],[Quantity]]</f>
        <v>12.000000000000011</v>
      </c>
      <c r="K117">
        <f>VLOOKUP(order_details[[#This Row],[ProductID]],products[],4,0)</f>
        <v>8</v>
      </c>
      <c r="L117" s="8" t="str">
        <f>VLOOKUP(order_details[[#This Row],[Category]],categories[[CategoryID]:[CategoryName]],2,0)</f>
        <v>Seafood</v>
      </c>
    </row>
    <row r="118" spans="1:12" x14ac:dyDescent="0.25">
      <c r="A118">
        <v>10291</v>
      </c>
      <c r="B118">
        <v>44</v>
      </c>
      <c r="C118" s="8">
        <v>12.4</v>
      </c>
      <c r="D118">
        <v>24</v>
      </c>
      <c r="E118">
        <v>0.1</v>
      </c>
      <c r="F118" s="8">
        <f>order_details[[#This Row],[UnitPrice]]*order_details[[#This Row],[Quantity]]</f>
        <v>297.60000000000002</v>
      </c>
      <c r="G118" s="1">
        <f>VLOOKUP(order_details[[#This Row],[OrderID]],orders[[OrderID]:[OrderDate]],4,)</f>
        <v>34604</v>
      </c>
      <c r="H118" s="8">
        <f>VLOOKUP(order_details[[#This Row],[ProductID]],products[],6,0)</f>
        <v>19.45</v>
      </c>
      <c r="I118" s="8">
        <f>order_details[[#This Row],[UnitPrice (Marked Price)]] * order_details[[#This Row],[Quantity]] * (1 - order_details[[#This Row],[Discount]])</f>
        <v>420.11999999999995</v>
      </c>
      <c r="J118" s="8">
        <f>(order_details[[#This Row],[UnitPrice (Marked Price)]]*(1-order_details[[#This Row],[Discount]])-order_details[[#This Row],[UnitPrice]]) * order_details[[#This Row],[Quantity]]</f>
        <v>122.51999999999997</v>
      </c>
      <c r="K118">
        <f>VLOOKUP(order_details[[#This Row],[ProductID]],products[],4,0)</f>
        <v>2</v>
      </c>
      <c r="L118" s="8" t="str">
        <f>VLOOKUP(order_details[[#This Row],[Category]],categories[[CategoryID]:[CategoryName]],2,0)</f>
        <v>Condiments</v>
      </c>
    </row>
    <row r="119" spans="1:12" x14ac:dyDescent="0.25">
      <c r="A119">
        <v>10291</v>
      </c>
      <c r="B119">
        <v>51</v>
      </c>
      <c r="C119" s="8">
        <v>42.4</v>
      </c>
      <c r="D119">
        <v>2</v>
      </c>
      <c r="E119">
        <v>0.1</v>
      </c>
      <c r="F119" s="8">
        <f>order_details[[#This Row],[UnitPrice]]*order_details[[#This Row],[Quantity]]</f>
        <v>84.8</v>
      </c>
      <c r="G119" s="1">
        <f>VLOOKUP(order_details[[#This Row],[OrderID]],orders[[OrderID]:[OrderDate]],4,)</f>
        <v>34604</v>
      </c>
      <c r="H119" s="8">
        <f>VLOOKUP(order_details[[#This Row],[ProductID]],products[],6,0)</f>
        <v>53</v>
      </c>
      <c r="I119" s="8">
        <f>order_details[[#This Row],[UnitPrice (Marked Price)]] * order_details[[#This Row],[Quantity]] * (1 - order_details[[#This Row],[Discount]])</f>
        <v>95.4</v>
      </c>
      <c r="J119" s="8">
        <f>(order_details[[#This Row],[UnitPrice (Marked Price)]]*(1-order_details[[#This Row],[Discount]])-order_details[[#This Row],[UnitPrice]]) * order_details[[#This Row],[Quantity]]</f>
        <v>10.600000000000009</v>
      </c>
      <c r="K119">
        <f>VLOOKUP(order_details[[#This Row],[ProductID]],products[],4,0)</f>
        <v>7</v>
      </c>
      <c r="L119" s="8" t="str">
        <f>VLOOKUP(order_details[[#This Row],[Category]],categories[[CategoryID]:[CategoryName]],2,0)</f>
        <v>Produce</v>
      </c>
    </row>
    <row r="120" spans="1:12" x14ac:dyDescent="0.25">
      <c r="A120">
        <v>10292</v>
      </c>
      <c r="B120">
        <v>20</v>
      </c>
      <c r="C120" s="8">
        <v>64.8</v>
      </c>
      <c r="D120">
        <v>20</v>
      </c>
      <c r="E120">
        <v>0</v>
      </c>
      <c r="F120" s="8">
        <f>order_details[[#This Row],[UnitPrice]]*order_details[[#This Row],[Quantity]]</f>
        <v>1296</v>
      </c>
      <c r="G120" s="1">
        <f>VLOOKUP(order_details[[#This Row],[OrderID]],orders[[OrderID]:[OrderDate]],4,)</f>
        <v>34605</v>
      </c>
      <c r="H120" s="8">
        <f>VLOOKUP(order_details[[#This Row],[ProductID]],products[],6,0)</f>
        <v>81</v>
      </c>
      <c r="I120" s="8">
        <f>order_details[[#This Row],[UnitPrice (Marked Price)]] * order_details[[#This Row],[Quantity]] * (1 - order_details[[#This Row],[Discount]])</f>
        <v>1620</v>
      </c>
      <c r="J120" s="8">
        <f>(order_details[[#This Row],[UnitPrice (Marked Price)]]*(1-order_details[[#This Row],[Discount]])-order_details[[#This Row],[UnitPrice]]) * order_details[[#This Row],[Quantity]]</f>
        <v>324.00000000000006</v>
      </c>
      <c r="K120">
        <f>VLOOKUP(order_details[[#This Row],[ProductID]],products[],4,0)</f>
        <v>3</v>
      </c>
      <c r="L120" s="8" t="str">
        <f>VLOOKUP(order_details[[#This Row],[Category]],categories[[CategoryID]:[CategoryName]],2,0)</f>
        <v>Confections</v>
      </c>
    </row>
    <row r="121" spans="1:12" x14ac:dyDescent="0.25">
      <c r="A121">
        <v>10293</v>
      </c>
      <c r="B121">
        <v>18</v>
      </c>
      <c r="C121" s="8">
        <v>50</v>
      </c>
      <c r="D121">
        <v>12</v>
      </c>
      <c r="E121">
        <v>0</v>
      </c>
      <c r="F121" s="8">
        <f>order_details[[#This Row],[UnitPrice]]*order_details[[#This Row],[Quantity]]</f>
        <v>600</v>
      </c>
      <c r="G121" s="1">
        <f>VLOOKUP(order_details[[#This Row],[OrderID]],orders[[OrderID]:[OrderDate]],4,)</f>
        <v>34606</v>
      </c>
      <c r="H121" s="8">
        <f>VLOOKUP(order_details[[#This Row],[ProductID]],products[],6,0)</f>
        <v>62.5</v>
      </c>
      <c r="I121" s="8">
        <f>order_details[[#This Row],[UnitPrice (Marked Price)]] * order_details[[#This Row],[Quantity]] * (1 - order_details[[#This Row],[Discount]])</f>
        <v>750</v>
      </c>
      <c r="J121" s="8">
        <f>(order_details[[#This Row],[UnitPrice (Marked Price)]]*(1-order_details[[#This Row],[Discount]])-order_details[[#This Row],[UnitPrice]]) * order_details[[#This Row],[Quantity]]</f>
        <v>150</v>
      </c>
      <c r="K121">
        <f>VLOOKUP(order_details[[#This Row],[ProductID]],products[],4,0)</f>
        <v>8</v>
      </c>
      <c r="L121" s="8" t="str">
        <f>VLOOKUP(order_details[[#This Row],[Category]],categories[[CategoryID]:[CategoryName]],2,0)</f>
        <v>Seafood</v>
      </c>
    </row>
    <row r="122" spans="1:12" x14ac:dyDescent="0.25">
      <c r="A122">
        <v>10293</v>
      </c>
      <c r="B122">
        <v>24</v>
      </c>
      <c r="C122" s="8">
        <v>3.6</v>
      </c>
      <c r="D122">
        <v>10</v>
      </c>
      <c r="E122">
        <v>0</v>
      </c>
      <c r="F122" s="8">
        <f>order_details[[#This Row],[UnitPrice]]*order_details[[#This Row],[Quantity]]</f>
        <v>36</v>
      </c>
      <c r="G122" s="1">
        <f>VLOOKUP(order_details[[#This Row],[OrderID]],orders[[OrderID]:[OrderDate]],4,)</f>
        <v>34606</v>
      </c>
      <c r="H122" s="8">
        <f>VLOOKUP(order_details[[#This Row],[ProductID]],products[],6,0)</f>
        <v>4.5</v>
      </c>
      <c r="I122" s="8">
        <f>order_details[[#This Row],[UnitPrice (Marked Price)]] * order_details[[#This Row],[Quantity]] * (1 - order_details[[#This Row],[Discount]])</f>
        <v>45</v>
      </c>
      <c r="J122" s="8">
        <f>(order_details[[#This Row],[UnitPrice (Marked Price)]]*(1-order_details[[#This Row],[Discount]])-order_details[[#This Row],[UnitPrice]]) * order_details[[#This Row],[Quantity]]</f>
        <v>9</v>
      </c>
      <c r="K122">
        <f>VLOOKUP(order_details[[#This Row],[ProductID]],products[],4,0)</f>
        <v>1</v>
      </c>
      <c r="L122" s="8" t="str">
        <f>VLOOKUP(order_details[[#This Row],[Category]],categories[[CategoryID]:[CategoryName]],2,0)</f>
        <v>Beverages</v>
      </c>
    </row>
    <row r="123" spans="1:12" x14ac:dyDescent="0.25">
      <c r="A123">
        <v>10293</v>
      </c>
      <c r="B123">
        <v>63</v>
      </c>
      <c r="C123" s="8">
        <v>35.1</v>
      </c>
      <c r="D123">
        <v>5</v>
      </c>
      <c r="E123">
        <v>0</v>
      </c>
      <c r="F123" s="8">
        <f>order_details[[#This Row],[UnitPrice]]*order_details[[#This Row],[Quantity]]</f>
        <v>175.5</v>
      </c>
      <c r="G123" s="1">
        <f>VLOOKUP(order_details[[#This Row],[OrderID]],orders[[OrderID]:[OrderDate]],4,)</f>
        <v>34606</v>
      </c>
      <c r="H123" s="8">
        <f>VLOOKUP(order_details[[#This Row],[ProductID]],products[],6,0)</f>
        <v>43.9</v>
      </c>
      <c r="I123" s="8">
        <f>order_details[[#This Row],[UnitPrice (Marked Price)]] * order_details[[#This Row],[Quantity]] * (1 - order_details[[#This Row],[Discount]])</f>
        <v>219.5</v>
      </c>
      <c r="J123" s="8">
        <f>(order_details[[#This Row],[UnitPrice (Marked Price)]]*(1-order_details[[#This Row],[Discount]])-order_details[[#This Row],[UnitPrice]]) * order_details[[#This Row],[Quantity]]</f>
        <v>43.999999999999986</v>
      </c>
      <c r="K123">
        <f>VLOOKUP(order_details[[#This Row],[ProductID]],products[],4,0)</f>
        <v>2</v>
      </c>
      <c r="L123" s="8" t="str">
        <f>VLOOKUP(order_details[[#This Row],[Category]],categories[[CategoryID]:[CategoryName]],2,0)</f>
        <v>Condiments</v>
      </c>
    </row>
    <row r="124" spans="1:12" x14ac:dyDescent="0.25">
      <c r="A124">
        <v>10293</v>
      </c>
      <c r="B124">
        <v>75</v>
      </c>
      <c r="C124" s="8">
        <v>6.2</v>
      </c>
      <c r="D124">
        <v>6</v>
      </c>
      <c r="E124">
        <v>0</v>
      </c>
      <c r="F124" s="8">
        <f>order_details[[#This Row],[UnitPrice]]*order_details[[#This Row],[Quantity]]</f>
        <v>37.200000000000003</v>
      </c>
      <c r="G124" s="1">
        <f>VLOOKUP(order_details[[#This Row],[OrderID]],orders[[OrderID]:[OrderDate]],4,)</f>
        <v>34606</v>
      </c>
      <c r="H124" s="8">
        <f>VLOOKUP(order_details[[#This Row],[ProductID]],products[],6,0)</f>
        <v>7.75</v>
      </c>
      <c r="I124" s="8">
        <f>order_details[[#This Row],[UnitPrice (Marked Price)]] * order_details[[#This Row],[Quantity]] * (1 - order_details[[#This Row],[Discount]])</f>
        <v>46.5</v>
      </c>
      <c r="J124" s="8">
        <f>(order_details[[#This Row],[UnitPrice (Marked Price)]]*(1-order_details[[#This Row],[Discount]])-order_details[[#This Row],[UnitPrice]]) * order_details[[#This Row],[Quantity]]</f>
        <v>9.2999999999999989</v>
      </c>
      <c r="K124">
        <f>VLOOKUP(order_details[[#This Row],[ProductID]],products[],4,0)</f>
        <v>1</v>
      </c>
      <c r="L124" s="8" t="str">
        <f>VLOOKUP(order_details[[#This Row],[Category]],categories[[CategoryID]:[CategoryName]],2,0)</f>
        <v>Beverages</v>
      </c>
    </row>
    <row r="125" spans="1:12" x14ac:dyDescent="0.25">
      <c r="A125">
        <v>10294</v>
      </c>
      <c r="B125">
        <v>1</v>
      </c>
      <c r="C125" s="8">
        <v>14.4</v>
      </c>
      <c r="D125">
        <v>18</v>
      </c>
      <c r="E125">
        <v>0</v>
      </c>
      <c r="F125" s="8">
        <f>order_details[[#This Row],[UnitPrice]]*order_details[[#This Row],[Quantity]]</f>
        <v>259.2</v>
      </c>
      <c r="G125" s="1">
        <f>VLOOKUP(order_details[[#This Row],[OrderID]],orders[[OrderID]:[OrderDate]],4,)</f>
        <v>34607</v>
      </c>
      <c r="H125" s="8">
        <f>VLOOKUP(order_details[[#This Row],[ProductID]],products[],6,0)</f>
        <v>18</v>
      </c>
      <c r="I125" s="8">
        <f>order_details[[#This Row],[UnitPrice (Marked Price)]] * order_details[[#This Row],[Quantity]] * (1 - order_details[[#This Row],[Discount]])</f>
        <v>324</v>
      </c>
      <c r="J125" s="8">
        <f>(order_details[[#This Row],[UnitPrice (Marked Price)]]*(1-order_details[[#This Row],[Discount]])-order_details[[#This Row],[UnitPrice]]) * order_details[[#This Row],[Quantity]]</f>
        <v>64.8</v>
      </c>
      <c r="K125">
        <f>VLOOKUP(order_details[[#This Row],[ProductID]],products[],4,0)</f>
        <v>1</v>
      </c>
      <c r="L125" s="8" t="str">
        <f>VLOOKUP(order_details[[#This Row],[Category]],categories[[CategoryID]:[CategoryName]],2,0)</f>
        <v>Beverages</v>
      </c>
    </row>
    <row r="126" spans="1:12" x14ac:dyDescent="0.25">
      <c r="A126">
        <v>10294</v>
      </c>
      <c r="B126">
        <v>17</v>
      </c>
      <c r="C126" s="8">
        <v>31.2</v>
      </c>
      <c r="D126">
        <v>15</v>
      </c>
      <c r="E126">
        <v>0</v>
      </c>
      <c r="F126" s="8">
        <f>order_details[[#This Row],[UnitPrice]]*order_details[[#This Row],[Quantity]]</f>
        <v>468</v>
      </c>
      <c r="G126" s="1">
        <f>VLOOKUP(order_details[[#This Row],[OrderID]],orders[[OrderID]:[OrderDate]],4,)</f>
        <v>34607</v>
      </c>
      <c r="H126" s="8">
        <f>VLOOKUP(order_details[[#This Row],[ProductID]],products[],6,0)</f>
        <v>39</v>
      </c>
      <c r="I126" s="8">
        <f>order_details[[#This Row],[UnitPrice (Marked Price)]] * order_details[[#This Row],[Quantity]] * (1 - order_details[[#This Row],[Discount]])</f>
        <v>585</v>
      </c>
      <c r="J126" s="8">
        <f>(order_details[[#This Row],[UnitPrice (Marked Price)]]*(1-order_details[[#This Row],[Discount]])-order_details[[#This Row],[UnitPrice]]) * order_details[[#This Row],[Quantity]]</f>
        <v>117.00000000000001</v>
      </c>
      <c r="K126">
        <f>VLOOKUP(order_details[[#This Row],[ProductID]],products[],4,0)</f>
        <v>6</v>
      </c>
      <c r="L126" s="8" t="str">
        <f>VLOOKUP(order_details[[#This Row],[Category]],categories[[CategoryID]:[CategoryName]],2,0)</f>
        <v>Meat/Poultry</v>
      </c>
    </row>
    <row r="127" spans="1:12" x14ac:dyDescent="0.25">
      <c r="A127">
        <v>10294</v>
      </c>
      <c r="B127">
        <v>43</v>
      </c>
      <c r="C127" s="8">
        <v>36.799999999999997</v>
      </c>
      <c r="D127">
        <v>15</v>
      </c>
      <c r="E127">
        <v>0</v>
      </c>
      <c r="F127" s="8">
        <f>order_details[[#This Row],[UnitPrice]]*order_details[[#This Row],[Quantity]]</f>
        <v>552</v>
      </c>
      <c r="G127" s="1">
        <f>VLOOKUP(order_details[[#This Row],[OrderID]],orders[[OrderID]:[OrderDate]],4,)</f>
        <v>34607</v>
      </c>
      <c r="H127" s="8">
        <f>VLOOKUP(order_details[[#This Row],[ProductID]],products[],6,0)</f>
        <v>46</v>
      </c>
      <c r="I127" s="8">
        <f>order_details[[#This Row],[UnitPrice (Marked Price)]] * order_details[[#This Row],[Quantity]] * (1 - order_details[[#This Row],[Discount]])</f>
        <v>690</v>
      </c>
      <c r="J127" s="8">
        <f>(order_details[[#This Row],[UnitPrice (Marked Price)]]*(1-order_details[[#This Row],[Discount]])-order_details[[#This Row],[UnitPrice]]) * order_details[[#This Row],[Quantity]]</f>
        <v>138.00000000000006</v>
      </c>
      <c r="K127">
        <f>VLOOKUP(order_details[[#This Row],[ProductID]],products[],4,0)</f>
        <v>1</v>
      </c>
      <c r="L127" s="8" t="str">
        <f>VLOOKUP(order_details[[#This Row],[Category]],categories[[CategoryID]:[CategoryName]],2,0)</f>
        <v>Beverages</v>
      </c>
    </row>
    <row r="128" spans="1:12" x14ac:dyDescent="0.25">
      <c r="A128">
        <v>10294</v>
      </c>
      <c r="B128">
        <v>60</v>
      </c>
      <c r="C128" s="8">
        <v>27.2</v>
      </c>
      <c r="D128">
        <v>21</v>
      </c>
      <c r="E128">
        <v>0</v>
      </c>
      <c r="F128" s="8">
        <f>order_details[[#This Row],[UnitPrice]]*order_details[[#This Row],[Quantity]]</f>
        <v>571.19999999999993</v>
      </c>
      <c r="G128" s="1">
        <f>VLOOKUP(order_details[[#This Row],[OrderID]],orders[[OrderID]:[OrderDate]],4,)</f>
        <v>34607</v>
      </c>
      <c r="H128" s="8">
        <f>VLOOKUP(order_details[[#This Row],[ProductID]],products[],6,0)</f>
        <v>34</v>
      </c>
      <c r="I128" s="8">
        <f>order_details[[#This Row],[UnitPrice (Marked Price)]] * order_details[[#This Row],[Quantity]] * (1 - order_details[[#This Row],[Discount]])</f>
        <v>714</v>
      </c>
      <c r="J128" s="8">
        <f>(order_details[[#This Row],[UnitPrice (Marked Price)]]*(1-order_details[[#This Row],[Discount]])-order_details[[#This Row],[UnitPrice]]) * order_details[[#This Row],[Quantity]]</f>
        <v>142.80000000000001</v>
      </c>
      <c r="K128">
        <f>VLOOKUP(order_details[[#This Row],[ProductID]],products[],4,0)</f>
        <v>4</v>
      </c>
      <c r="L128" s="8" t="str">
        <f>VLOOKUP(order_details[[#This Row],[Category]],categories[[CategoryID]:[CategoryName]],2,0)</f>
        <v>Dairy Products</v>
      </c>
    </row>
    <row r="129" spans="1:12" x14ac:dyDescent="0.25">
      <c r="A129">
        <v>10294</v>
      </c>
      <c r="B129">
        <v>75</v>
      </c>
      <c r="C129" s="8">
        <v>6.2</v>
      </c>
      <c r="D129">
        <v>6</v>
      </c>
      <c r="E129">
        <v>0</v>
      </c>
      <c r="F129" s="8">
        <f>order_details[[#This Row],[UnitPrice]]*order_details[[#This Row],[Quantity]]</f>
        <v>37.200000000000003</v>
      </c>
      <c r="G129" s="1">
        <f>VLOOKUP(order_details[[#This Row],[OrderID]],orders[[OrderID]:[OrderDate]],4,)</f>
        <v>34607</v>
      </c>
      <c r="H129" s="8">
        <f>VLOOKUP(order_details[[#This Row],[ProductID]],products[],6,0)</f>
        <v>7.75</v>
      </c>
      <c r="I129" s="8">
        <f>order_details[[#This Row],[UnitPrice (Marked Price)]] * order_details[[#This Row],[Quantity]] * (1 - order_details[[#This Row],[Discount]])</f>
        <v>46.5</v>
      </c>
      <c r="J129" s="8">
        <f>(order_details[[#This Row],[UnitPrice (Marked Price)]]*(1-order_details[[#This Row],[Discount]])-order_details[[#This Row],[UnitPrice]]) * order_details[[#This Row],[Quantity]]</f>
        <v>9.2999999999999989</v>
      </c>
      <c r="K129">
        <f>VLOOKUP(order_details[[#This Row],[ProductID]],products[],4,0)</f>
        <v>1</v>
      </c>
      <c r="L129" s="8" t="str">
        <f>VLOOKUP(order_details[[#This Row],[Category]],categories[[CategoryID]:[CategoryName]],2,0)</f>
        <v>Beverages</v>
      </c>
    </row>
    <row r="130" spans="1:12" x14ac:dyDescent="0.25">
      <c r="A130">
        <v>10295</v>
      </c>
      <c r="B130">
        <v>56</v>
      </c>
      <c r="C130" s="8">
        <v>30.4</v>
      </c>
      <c r="D130">
        <v>4</v>
      </c>
      <c r="E130">
        <v>0</v>
      </c>
      <c r="F130" s="8">
        <f>order_details[[#This Row],[UnitPrice]]*order_details[[#This Row],[Quantity]]</f>
        <v>121.6</v>
      </c>
      <c r="G130" s="1">
        <f>VLOOKUP(order_details[[#This Row],[OrderID]],orders[[OrderID]:[OrderDate]],4,)</f>
        <v>34610</v>
      </c>
      <c r="H130" s="8">
        <f>VLOOKUP(order_details[[#This Row],[ProductID]],products[],6,0)</f>
        <v>38</v>
      </c>
      <c r="I130" s="8">
        <f>order_details[[#This Row],[UnitPrice (Marked Price)]] * order_details[[#This Row],[Quantity]] * (1 - order_details[[#This Row],[Discount]])</f>
        <v>152</v>
      </c>
      <c r="J130" s="8">
        <f>(order_details[[#This Row],[UnitPrice (Marked Price)]]*(1-order_details[[#This Row],[Discount]])-order_details[[#This Row],[UnitPrice]]) * order_details[[#This Row],[Quantity]]</f>
        <v>30.400000000000006</v>
      </c>
      <c r="K130">
        <f>VLOOKUP(order_details[[#This Row],[ProductID]],products[],4,0)</f>
        <v>5</v>
      </c>
      <c r="L130" s="8" t="str">
        <f>VLOOKUP(order_details[[#This Row],[Category]],categories[[CategoryID]:[CategoryName]],2,0)</f>
        <v>Grains/Cereals</v>
      </c>
    </row>
    <row r="131" spans="1:12" x14ac:dyDescent="0.25">
      <c r="A131">
        <v>10296</v>
      </c>
      <c r="B131">
        <v>11</v>
      </c>
      <c r="C131" s="8">
        <v>9.8000000000000007</v>
      </c>
      <c r="D131">
        <v>12</v>
      </c>
      <c r="E131">
        <v>0</v>
      </c>
      <c r="F131" s="8">
        <f>order_details[[#This Row],[UnitPrice]]*order_details[[#This Row],[Quantity]]</f>
        <v>117.60000000000001</v>
      </c>
      <c r="G131" s="1">
        <f>VLOOKUP(order_details[[#This Row],[OrderID]],orders[[OrderID]:[OrderDate]],4,)</f>
        <v>34611</v>
      </c>
      <c r="H131" s="8">
        <f>VLOOKUP(order_details[[#This Row],[ProductID]],products[],6,0)</f>
        <v>21</v>
      </c>
      <c r="I131" s="8">
        <f>order_details[[#This Row],[UnitPrice (Marked Price)]] * order_details[[#This Row],[Quantity]] * (1 - order_details[[#This Row],[Discount]])</f>
        <v>252</v>
      </c>
      <c r="J131" s="8">
        <f>(order_details[[#This Row],[UnitPrice (Marked Price)]]*(1-order_details[[#This Row],[Discount]])-order_details[[#This Row],[UnitPrice]]) * order_details[[#This Row],[Quantity]]</f>
        <v>134.39999999999998</v>
      </c>
      <c r="K131">
        <f>VLOOKUP(order_details[[#This Row],[ProductID]],products[],4,0)</f>
        <v>4</v>
      </c>
      <c r="L131" s="8" t="str">
        <f>VLOOKUP(order_details[[#This Row],[Category]],categories[[CategoryID]:[CategoryName]],2,0)</f>
        <v>Dairy Products</v>
      </c>
    </row>
    <row r="132" spans="1:12" x14ac:dyDescent="0.25">
      <c r="A132">
        <v>10296</v>
      </c>
      <c r="B132">
        <v>16</v>
      </c>
      <c r="C132" s="8">
        <v>13.9</v>
      </c>
      <c r="D132">
        <v>30</v>
      </c>
      <c r="E132">
        <v>0</v>
      </c>
      <c r="F132" s="8">
        <f>order_details[[#This Row],[UnitPrice]]*order_details[[#This Row],[Quantity]]</f>
        <v>417</v>
      </c>
      <c r="G132" s="1">
        <f>VLOOKUP(order_details[[#This Row],[OrderID]],orders[[OrderID]:[OrderDate]],4,)</f>
        <v>34611</v>
      </c>
      <c r="H132" s="8">
        <f>VLOOKUP(order_details[[#This Row],[ProductID]],products[],6,0)</f>
        <v>17.45</v>
      </c>
      <c r="I132" s="8">
        <f>order_details[[#This Row],[UnitPrice (Marked Price)]] * order_details[[#This Row],[Quantity]] * (1 - order_details[[#This Row],[Discount]])</f>
        <v>523.5</v>
      </c>
      <c r="J132" s="8">
        <f>(order_details[[#This Row],[UnitPrice (Marked Price)]]*(1-order_details[[#This Row],[Discount]])-order_details[[#This Row],[UnitPrice]]) * order_details[[#This Row],[Quantity]]</f>
        <v>106.49999999999997</v>
      </c>
      <c r="K132">
        <f>VLOOKUP(order_details[[#This Row],[ProductID]],products[],4,0)</f>
        <v>3</v>
      </c>
      <c r="L132" s="8" t="str">
        <f>VLOOKUP(order_details[[#This Row],[Category]],categories[[CategoryID]:[CategoryName]],2,0)</f>
        <v>Confections</v>
      </c>
    </row>
    <row r="133" spans="1:12" x14ac:dyDescent="0.25">
      <c r="A133">
        <v>10296</v>
      </c>
      <c r="B133">
        <v>69</v>
      </c>
      <c r="C133" s="8">
        <v>28.8</v>
      </c>
      <c r="D133">
        <v>15</v>
      </c>
      <c r="E133">
        <v>0</v>
      </c>
      <c r="F133" s="8">
        <f>order_details[[#This Row],[UnitPrice]]*order_details[[#This Row],[Quantity]]</f>
        <v>432</v>
      </c>
      <c r="G133" s="1">
        <f>VLOOKUP(order_details[[#This Row],[OrderID]],orders[[OrderID]:[OrderDate]],4,)</f>
        <v>34611</v>
      </c>
      <c r="H133" s="8">
        <f>VLOOKUP(order_details[[#This Row],[ProductID]],products[],6,0)</f>
        <v>36</v>
      </c>
      <c r="I133" s="8">
        <f>order_details[[#This Row],[UnitPrice (Marked Price)]] * order_details[[#This Row],[Quantity]] * (1 - order_details[[#This Row],[Discount]])</f>
        <v>540</v>
      </c>
      <c r="J133" s="8">
        <f>(order_details[[#This Row],[UnitPrice (Marked Price)]]*(1-order_details[[#This Row],[Discount]])-order_details[[#This Row],[UnitPrice]]) * order_details[[#This Row],[Quantity]]</f>
        <v>107.99999999999999</v>
      </c>
      <c r="K133">
        <f>VLOOKUP(order_details[[#This Row],[ProductID]],products[],4,0)</f>
        <v>4</v>
      </c>
      <c r="L133" s="8" t="str">
        <f>VLOOKUP(order_details[[#This Row],[Category]],categories[[CategoryID]:[CategoryName]],2,0)</f>
        <v>Dairy Products</v>
      </c>
    </row>
    <row r="134" spans="1:12" x14ac:dyDescent="0.25">
      <c r="A134">
        <v>10297</v>
      </c>
      <c r="B134">
        <v>39</v>
      </c>
      <c r="C134" s="8">
        <v>14.4</v>
      </c>
      <c r="D134">
        <v>60</v>
      </c>
      <c r="E134">
        <v>0</v>
      </c>
      <c r="F134" s="8">
        <f>order_details[[#This Row],[UnitPrice]]*order_details[[#This Row],[Quantity]]</f>
        <v>864</v>
      </c>
      <c r="G134" s="1">
        <f>VLOOKUP(order_details[[#This Row],[OrderID]],orders[[OrderID]:[OrderDate]],4,)</f>
        <v>34612</v>
      </c>
      <c r="H134" s="8">
        <f>VLOOKUP(order_details[[#This Row],[ProductID]],products[],6,0)</f>
        <v>18</v>
      </c>
      <c r="I134" s="8">
        <f>order_details[[#This Row],[UnitPrice (Marked Price)]] * order_details[[#This Row],[Quantity]] * (1 - order_details[[#This Row],[Discount]])</f>
        <v>1080</v>
      </c>
      <c r="J134" s="8">
        <f>(order_details[[#This Row],[UnitPrice (Marked Price)]]*(1-order_details[[#This Row],[Discount]])-order_details[[#This Row],[UnitPrice]]) * order_details[[#This Row],[Quantity]]</f>
        <v>215.99999999999997</v>
      </c>
      <c r="K134">
        <f>VLOOKUP(order_details[[#This Row],[ProductID]],products[],4,0)</f>
        <v>1</v>
      </c>
      <c r="L134" s="8" t="str">
        <f>VLOOKUP(order_details[[#This Row],[Category]],categories[[CategoryID]:[CategoryName]],2,0)</f>
        <v>Beverages</v>
      </c>
    </row>
    <row r="135" spans="1:12" x14ac:dyDescent="0.25">
      <c r="A135">
        <v>10297</v>
      </c>
      <c r="B135">
        <v>72</v>
      </c>
      <c r="C135" s="8">
        <v>27.8</v>
      </c>
      <c r="D135">
        <v>20</v>
      </c>
      <c r="E135">
        <v>0</v>
      </c>
      <c r="F135" s="8">
        <f>order_details[[#This Row],[UnitPrice]]*order_details[[#This Row],[Quantity]]</f>
        <v>556</v>
      </c>
      <c r="G135" s="1">
        <f>VLOOKUP(order_details[[#This Row],[OrderID]],orders[[OrderID]:[OrderDate]],4,)</f>
        <v>34612</v>
      </c>
      <c r="H135" s="8">
        <f>VLOOKUP(order_details[[#This Row],[ProductID]],products[],6,0)</f>
        <v>34.799999999999997</v>
      </c>
      <c r="I135" s="8">
        <f>order_details[[#This Row],[UnitPrice (Marked Price)]] * order_details[[#This Row],[Quantity]] * (1 - order_details[[#This Row],[Discount]])</f>
        <v>696</v>
      </c>
      <c r="J135" s="8">
        <f>(order_details[[#This Row],[UnitPrice (Marked Price)]]*(1-order_details[[#This Row],[Discount]])-order_details[[#This Row],[UnitPrice]]) * order_details[[#This Row],[Quantity]]</f>
        <v>139.99999999999994</v>
      </c>
      <c r="K135">
        <f>VLOOKUP(order_details[[#This Row],[ProductID]],products[],4,0)</f>
        <v>4</v>
      </c>
      <c r="L135" s="8" t="str">
        <f>VLOOKUP(order_details[[#This Row],[Category]],categories[[CategoryID]:[CategoryName]],2,0)</f>
        <v>Dairy Products</v>
      </c>
    </row>
    <row r="136" spans="1:12" x14ac:dyDescent="0.25">
      <c r="A136">
        <v>10298</v>
      </c>
      <c r="B136">
        <v>2</v>
      </c>
      <c r="C136" s="8">
        <v>15.2</v>
      </c>
      <c r="D136">
        <v>40</v>
      </c>
      <c r="E136">
        <v>0</v>
      </c>
      <c r="F136" s="8">
        <f>order_details[[#This Row],[UnitPrice]]*order_details[[#This Row],[Quantity]]</f>
        <v>608</v>
      </c>
      <c r="G136" s="1">
        <f>VLOOKUP(order_details[[#This Row],[OrderID]],orders[[OrderID]:[OrderDate]],4,)</f>
        <v>34613</v>
      </c>
      <c r="H136" s="8">
        <f>VLOOKUP(order_details[[#This Row],[ProductID]],products[],6,0)</f>
        <v>19</v>
      </c>
      <c r="I136" s="8">
        <f>order_details[[#This Row],[UnitPrice (Marked Price)]] * order_details[[#This Row],[Quantity]] * (1 - order_details[[#This Row],[Discount]])</f>
        <v>760</v>
      </c>
      <c r="J136" s="8">
        <f>(order_details[[#This Row],[UnitPrice (Marked Price)]]*(1-order_details[[#This Row],[Discount]])-order_details[[#This Row],[UnitPrice]]) * order_details[[#This Row],[Quantity]]</f>
        <v>152.00000000000003</v>
      </c>
      <c r="K136">
        <f>VLOOKUP(order_details[[#This Row],[ProductID]],products[],4,0)</f>
        <v>1</v>
      </c>
      <c r="L136" s="8" t="str">
        <f>VLOOKUP(order_details[[#This Row],[Category]],categories[[CategoryID]:[CategoryName]],2,0)</f>
        <v>Beverages</v>
      </c>
    </row>
    <row r="137" spans="1:12" x14ac:dyDescent="0.25">
      <c r="A137">
        <v>10298</v>
      </c>
      <c r="B137">
        <v>36</v>
      </c>
      <c r="C137" s="8">
        <v>15.2</v>
      </c>
      <c r="D137">
        <v>40</v>
      </c>
      <c r="E137">
        <v>0.25</v>
      </c>
      <c r="F137" s="8">
        <f>order_details[[#This Row],[UnitPrice]]*order_details[[#This Row],[Quantity]]</f>
        <v>608</v>
      </c>
      <c r="G137" s="1">
        <f>VLOOKUP(order_details[[#This Row],[OrderID]],orders[[OrderID]:[OrderDate]],4,)</f>
        <v>34613</v>
      </c>
      <c r="H137" s="8">
        <f>VLOOKUP(order_details[[#This Row],[ProductID]],products[],6,0)</f>
        <v>19</v>
      </c>
      <c r="I137" s="8">
        <f>order_details[[#This Row],[UnitPrice (Marked Price)]] * order_details[[#This Row],[Quantity]] * (1 - order_details[[#This Row],[Discount]])</f>
        <v>570</v>
      </c>
      <c r="J137" s="8">
        <f>(order_details[[#This Row],[UnitPrice (Marked Price)]]*(1-order_details[[#This Row],[Discount]])-order_details[[#This Row],[UnitPrice]]) * order_details[[#This Row],[Quantity]]</f>
        <v>-37.999999999999972</v>
      </c>
      <c r="K137">
        <f>VLOOKUP(order_details[[#This Row],[ProductID]],products[],4,0)</f>
        <v>8</v>
      </c>
      <c r="L137" s="8" t="str">
        <f>VLOOKUP(order_details[[#This Row],[Category]],categories[[CategoryID]:[CategoryName]],2,0)</f>
        <v>Seafood</v>
      </c>
    </row>
    <row r="138" spans="1:12" x14ac:dyDescent="0.25">
      <c r="A138">
        <v>10298</v>
      </c>
      <c r="B138">
        <v>59</v>
      </c>
      <c r="C138" s="8">
        <v>44</v>
      </c>
      <c r="D138">
        <v>30</v>
      </c>
      <c r="E138">
        <v>0.25</v>
      </c>
      <c r="F138" s="8">
        <f>order_details[[#This Row],[UnitPrice]]*order_details[[#This Row],[Quantity]]</f>
        <v>1320</v>
      </c>
      <c r="G138" s="1">
        <f>VLOOKUP(order_details[[#This Row],[OrderID]],orders[[OrderID]:[OrderDate]],4,)</f>
        <v>34613</v>
      </c>
      <c r="H138" s="8">
        <f>VLOOKUP(order_details[[#This Row],[ProductID]],products[],6,0)</f>
        <v>55</v>
      </c>
      <c r="I138" s="8">
        <f>order_details[[#This Row],[UnitPrice (Marked Price)]] * order_details[[#This Row],[Quantity]] * (1 - order_details[[#This Row],[Discount]])</f>
        <v>1237.5</v>
      </c>
      <c r="J138" s="8">
        <f>(order_details[[#This Row],[UnitPrice (Marked Price)]]*(1-order_details[[#This Row],[Discount]])-order_details[[#This Row],[UnitPrice]]) * order_details[[#This Row],[Quantity]]</f>
        <v>-82.5</v>
      </c>
      <c r="K138">
        <f>VLOOKUP(order_details[[#This Row],[ProductID]],products[],4,0)</f>
        <v>4</v>
      </c>
      <c r="L138" s="8" t="str">
        <f>VLOOKUP(order_details[[#This Row],[Category]],categories[[CategoryID]:[CategoryName]],2,0)</f>
        <v>Dairy Products</v>
      </c>
    </row>
    <row r="139" spans="1:12" x14ac:dyDescent="0.25">
      <c r="A139">
        <v>10298</v>
      </c>
      <c r="B139">
        <v>62</v>
      </c>
      <c r="C139" s="8">
        <v>39.4</v>
      </c>
      <c r="D139">
        <v>15</v>
      </c>
      <c r="E139">
        <v>0</v>
      </c>
      <c r="F139" s="8">
        <f>order_details[[#This Row],[UnitPrice]]*order_details[[#This Row],[Quantity]]</f>
        <v>591</v>
      </c>
      <c r="G139" s="1">
        <f>VLOOKUP(order_details[[#This Row],[OrderID]],orders[[OrderID]:[OrderDate]],4,)</f>
        <v>34613</v>
      </c>
      <c r="H139" s="8">
        <f>VLOOKUP(order_details[[#This Row],[ProductID]],products[],6,0)</f>
        <v>49.3</v>
      </c>
      <c r="I139" s="8">
        <f>order_details[[#This Row],[UnitPrice (Marked Price)]] * order_details[[#This Row],[Quantity]] * (1 - order_details[[#This Row],[Discount]])</f>
        <v>739.5</v>
      </c>
      <c r="J139" s="8">
        <f>(order_details[[#This Row],[UnitPrice (Marked Price)]]*(1-order_details[[#This Row],[Discount]])-order_details[[#This Row],[UnitPrice]]) * order_details[[#This Row],[Quantity]]</f>
        <v>148.49999999999997</v>
      </c>
      <c r="K139">
        <f>VLOOKUP(order_details[[#This Row],[ProductID]],products[],4,0)</f>
        <v>3</v>
      </c>
      <c r="L139" s="8" t="str">
        <f>VLOOKUP(order_details[[#This Row],[Category]],categories[[CategoryID]:[CategoryName]],2,0)</f>
        <v>Confections</v>
      </c>
    </row>
    <row r="140" spans="1:12" x14ac:dyDescent="0.25">
      <c r="A140">
        <v>10299</v>
      </c>
      <c r="B140">
        <v>19</v>
      </c>
      <c r="C140" s="8">
        <v>7.3</v>
      </c>
      <c r="D140">
        <v>15</v>
      </c>
      <c r="E140">
        <v>0</v>
      </c>
      <c r="F140" s="8">
        <f>order_details[[#This Row],[UnitPrice]]*order_details[[#This Row],[Quantity]]</f>
        <v>109.5</v>
      </c>
      <c r="G140" s="1">
        <f>VLOOKUP(order_details[[#This Row],[OrderID]],orders[[OrderID]:[OrderDate]],4,)</f>
        <v>34614</v>
      </c>
      <c r="H140" s="8">
        <f>VLOOKUP(order_details[[#This Row],[ProductID]],products[],6,0)</f>
        <v>9.1999999999999993</v>
      </c>
      <c r="I140" s="8">
        <f>order_details[[#This Row],[UnitPrice (Marked Price)]] * order_details[[#This Row],[Quantity]] * (1 - order_details[[#This Row],[Discount]])</f>
        <v>138</v>
      </c>
      <c r="J140" s="8">
        <f>(order_details[[#This Row],[UnitPrice (Marked Price)]]*(1-order_details[[#This Row],[Discount]])-order_details[[#This Row],[UnitPrice]]) * order_details[[#This Row],[Quantity]]</f>
        <v>28.499999999999993</v>
      </c>
      <c r="K140">
        <f>VLOOKUP(order_details[[#This Row],[ProductID]],products[],4,0)</f>
        <v>3</v>
      </c>
      <c r="L140" s="8" t="str">
        <f>VLOOKUP(order_details[[#This Row],[Category]],categories[[CategoryID]:[CategoryName]],2,0)</f>
        <v>Confections</v>
      </c>
    </row>
    <row r="141" spans="1:12" x14ac:dyDescent="0.25">
      <c r="A141">
        <v>10299</v>
      </c>
      <c r="B141">
        <v>70</v>
      </c>
      <c r="C141" s="8">
        <v>9.6</v>
      </c>
      <c r="D141">
        <v>20</v>
      </c>
      <c r="E141">
        <v>0</v>
      </c>
      <c r="F141" s="8">
        <f>order_details[[#This Row],[UnitPrice]]*order_details[[#This Row],[Quantity]]</f>
        <v>192</v>
      </c>
      <c r="G141" s="1">
        <f>VLOOKUP(order_details[[#This Row],[OrderID]],orders[[OrderID]:[OrderDate]],4,)</f>
        <v>34614</v>
      </c>
      <c r="H141" s="8">
        <f>VLOOKUP(order_details[[#This Row],[ProductID]],products[],6,0)</f>
        <v>15</v>
      </c>
      <c r="I141" s="8">
        <f>order_details[[#This Row],[UnitPrice (Marked Price)]] * order_details[[#This Row],[Quantity]] * (1 - order_details[[#This Row],[Discount]])</f>
        <v>300</v>
      </c>
      <c r="J141" s="8">
        <f>(order_details[[#This Row],[UnitPrice (Marked Price)]]*(1-order_details[[#This Row],[Discount]])-order_details[[#This Row],[UnitPrice]]) * order_details[[#This Row],[Quantity]]</f>
        <v>108</v>
      </c>
      <c r="K141">
        <f>VLOOKUP(order_details[[#This Row],[ProductID]],products[],4,0)</f>
        <v>1</v>
      </c>
      <c r="L141" s="8" t="str">
        <f>VLOOKUP(order_details[[#This Row],[Category]],categories[[CategoryID]:[CategoryName]],2,0)</f>
        <v>Beverages</v>
      </c>
    </row>
    <row r="142" spans="1:12" x14ac:dyDescent="0.25">
      <c r="A142">
        <v>10300</v>
      </c>
      <c r="B142">
        <v>66</v>
      </c>
      <c r="C142" s="8">
        <v>13.6</v>
      </c>
      <c r="D142">
        <v>30</v>
      </c>
      <c r="E142">
        <v>0</v>
      </c>
      <c r="F142" s="8">
        <f>order_details[[#This Row],[UnitPrice]]*order_details[[#This Row],[Quantity]]</f>
        <v>408</v>
      </c>
      <c r="G142" s="1">
        <f>VLOOKUP(order_details[[#This Row],[OrderID]],orders[[OrderID]:[OrderDate]],4,)</f>
        <v>34617</v>
      </c>
      <c r="H142" s="8">
        <f>VLOOKUP(order_details[[#This Row],[ProductID]],products[],6,0)</f>
        <v>17</v>
      </c>
      <c r="I142" s="8">
        <f>order_details[[#This Row],[UnitPrice (Marked Price)]] * order_details[[#This Row],[Quantity]] * (1 - order_details[[#This Row],[Discount]])</f>
        <v>510</v>
      </c>
      <c r="J142" s="8">
        <f>(order_details[[#This Row],[UnitPrice (Marked Price)]]*(1-order_details[[#This Row],[Discount]])-order_details[[#This Row],[UnitPrice]]) * order_details[[#This Row],[Quantity]]</f>
        <v>102.00000000000001</v>
      </c>
      <c r="K142">
        <f>VLOOKUP(order_details[[#This Row],[ProductID]],products[],4,0)</f>
        <v>2</v>
      </c>
      <c r="L142" s="8" t="str">
        <f>VLOOKUP(order_details[[#This Row],[Category]],categories[[CategoryID]:[CategoryName]],2,0)</f>
        <v>Condiments</v>
      </c>
    </row>
    <row r="143" spans="1:12" x14ac:dyDescent="0.25">
      <c r="A143">
        <v>10300</v>
      </c>
      <c r="B143">
        <v>68</v>
      </c>
      <c r="C143" s="8">
        <v>8</v>
      </c>
      <c r="D143">
        <v>20</v>
      </c>
      <c r="E143">
        <v>0</v>
      </c>
      <c r="F143" s="8">
        <f>order_details[[#This Row],[UnitPrice]]*order_details[[#This Row],[Quantity]]</f>
        <v>160</v>
      </c>
      <c r="G143" s="1">
        <f>VLOOKUP(order_details[[#This Row],[OrderID]],orders[[OrderID]:[OrderDate]],4,)</f>
        <v>34617</v>
      </c>
      <c r="H143" s="8">
        <f>VLOOKUP(order_details[[#This Row],[ProductID]],products[],6,0)</f>
        <v>12.5</v>
      </c>
      <c r="I143" s="8">
        <f>order_details[[#This Row],[UnitPrice (Marked Price)]] * order_details[[#This Row],[Quantity]] * (1 - order_details[[#This Row],[Discount]])</f>
        <v>250</v>
      </c>
      <c r="J143" s="8">
        <f>(order_details[[#This Row],[UnitPrice (Marked Price)]]*(1-order_details[[#This Row],[Discount]])-order_details[[#This Row],[UnitPrice]]) * order_details[[#This Row],[Quantity]]</f>
        <v>90</v>
      </c>
      <c r="K143">
        <f>VLOOKUP(order_details[[#This Row],[ProductID]],products[],4,0)</f>
        <v>3</v>
      </c>
      <c r="L143" s="8" t="str">
        <f>VLOOKUP(order_details[[#This Row],[Category]],categories[[CategoryID]:[CategoryName]],2,0)</f>
        <v>Confections</v>
      </c>
    </row>
    <row r="144" spans="1:12" x14ac:dyDescent="0.25">
      <c r="A144">
        <v>10301</v>
      </c>
      <c r="B144">
        <v>40</v>
      </c>
      <c r="C144" s="8">
        <v>14.7</v>
      </c>
      <c r="D144">
        <v>10</v>
      </c>
      <c r="E144">
        <v>0</v>
      </c>
      <c r="F144" s="8">
        <f>order_details[[#This Row],[UnitPrice]]*order_details[[#This Row],[Quantity]]</f>
        <v>147</v>
      </c>
      <c r="G144" s="1">
        <f>VLOOKUP(order_details[[#This Row],[OrderID]],orders[[OrderID]:[OrderDate]],4,)</f>
        <v>34617</v>
      </c>
      <c r="H144" s="8">
        <f>VLOOKUP(order_details[[#This Row],[ProductID]],products[],6,0)</f>
        <v>18.399999999999999</v>
      </c>
      <c r="I144" s="8">
        <f>order_details[[#This Row],[UnitPrice (Marked Price)]] * order_details[[#This Row],[Quantity]] * (1 - order_details[[#This Row],[Discount]])</f>
        <v>184</v>
      </c>
      <c r="J144" s="8">
        <f>(order_details[[#This Row],[UnitPrice (Marked Price)]]*(1-order_details[[#This Row],[Discount]])-order_details[[#This Row],[UnitPrice]]) * order_details[[#This Row],[Quantity]]</f>
        <v>36.999999999999993</v>
      </c>
      <c r="K144">
        <f>VLOOKUP(order_details[[#This Row],[ProductID]],products[],4,0)</f>
        <v>8</v>
      </c>
      <c r="L144" s="8" t="str">
        <f>VLOOKUP(order_details[[#This Row],[Category]],categories[[CategoryID]:[CategoryName]],2,0)</f>
        <v>Seafood</v>
      </c>
    </row>
    <row r="145" spans="1:12" x14ac:dyDescent="0.25">
      <c r="A145">
        <v>10301</v>
      </c>
      <c r="B145">
        <v>56</v>
      </c>
      <c r="C145" s="8">
        <v>30.4</v>
      </c>
      <c r="D145">
        <v>20</v>
      </c>
      <c r="E145">
        <v>0</v>
      </c>
      <c r="F145" s="8">
        <f>order_details[[#This Row],[UnitPrice]]*order_details[[#This Row],[Quantity]]</f>
        <v>608</v>
      </c>
      <c r="G145" s="1">
        <f>VLOOKUP(order_details[[#This Row],[OrderID]],orders[[OrderID]:[OrderDate]],4,)</f>
        <v>34617</v>
      </c>
      <c r="H145" s="8">
        <f>VLOOKUP(order_details[[#This Row],[ProductID]],products[],6,0)</f>
        <v>38</v>
      </c>
      <c r="I145" s="8">
        <f>order_details[[#This Row],[UnitPrice (Marked Price)]] * order_details[[#This Row],[Quantity]] * (1 - order_details[[#This Row],[Discount]])</f>
        <v>760</v>
      </c>
      <c r="J145" s="8">
        <f>(order_details[[#This Row],[UnitPrice (Marked Price)]]*(1-order_details[[#This Row],[Discount]])-order_details[[#This Row],[UnitPrice]]) * order_details[[#This Row],[Quantity]]</f>
        <v>152.00000000000003</v>
      </c>
      <c r="K145">
        <f>VLOOKUP(order_details[[#This Row],[ProductID]],products[],4,0)</f>
        <v>5</v>
      </c>
      <c r="L145" s="8" t="str">
        <f>VLOOKUP(order_details[[#This Row],[Category]],categories[[CategoryID]:[CategoryName]],2,0)</f>
        <v>Grains/Cereals</v>
      </c>
    </row>
    <row r="146" spans="1:12" x14ac:dyDescent="0.25">
      <c r="A146">
        <v>10302</v>
      </c>
      <c r="B146">
        <v>17</v>
      </c>
      <c r="C146" s="8">
        <v>31.2</v>
      </c>
      <c r="D146">
        <v>40</v>
      </c>
      <c r="E146">
        <v>0</v>
      </c>
      <c r="F146" s="8">
        <f>order_details[[#This Row],[UnitPrice]]*order_details[[#This Row],[Quantity]]</f>
        <v>1248</v>
      </c>
      <c r="G146" s="1">
        <f>VLOOKUP(order_details[[#This Row],[OrderID]],orders[[OrderID]:[OrderDate]],4,)</f>
        <v>34618</v>
      </c>
      <c r="H146" s="8">
        <f>VLOOKUP(order_details[[#This Row],[ProductID]],products[],6,0)</f>
        <v>39</v>
      </c>
      <c r="I146" s="8">
        <f>order_details[[#This Row],[UnitPrice (Marked Price)]] * order_details[[#This Row],[Quantity]] * (1 - order_details[[#This Row],[Discount]])</f>
        <v>1560</v>
      </c>
      <c r="J146" s="8">
        <f>(order_details[[#This Row],[UnitPrice (Marked Price)]]*(1-order_details[[#This Row],[Discount]])-order_details[[#This Row],[UnitPrice]]) * order_details[[#This Row],[Quantity]]</f>
        <v>312</v>
      </c>
      <c r="K146">
        <f>VLOOKUP(order_details[[#This Row],[ProductID]],products[],4,0)</f>
        <v>6</v>
      </c>
      <c r="L146" s="8" t="str">
        <f>VLOOKUP(order_details[[#This Row],[Category]],categories[[CategoryID]:[CategoryName]],2,0)</f>
        <v>Meat/Poultry</v>
      </c>
    </row>
    <row r="147" spans="1:12" x14ac:dyDescent="0.25">
      <c r="A147">
        <v>10302</v>
      </c>
      <c r="B147">
        <v>28</v>
      </c>
      <c r="C147" s="8">
        <v>36.4</v>
      </c>
      <c r="D147">
        <v>28</v>
      </c>
      <c r="E147">
        <v>0</v>
      </c>
      <c r="F147" s="8">
        <f>order_details[[#This Row],[UnitPrice]]*order_details[[#This Row],[Quantity]]</f>
        <v>1019.1999999999999</v>
      </c>
      <c r="G147" s="1">
        <f>VLOOKUP(order_details[[#This Row],[OrderID]],orders[[OrderID]:[OrderDate]],4,)</f>
        <v>34618</v>
      </c>
      <c r="H147" s="8">
        <f>VLOOKUP(order_details[[#This Row],[ProductID]],products[],6,0)</f>
        <v>45.6</v>
      </c>
      <c r="I147" s="8">
        <f>order_details[[#This Row],[UnitPrice (Marked Price)]] * order_details[[#This Row],[Quantity]] * (1 - order_details[[#This Row],[Discount]])</f>
        <v>1276.8</v>
      </c>
      <c r="J147" s="8">
        <f>(order_details[[#This Row],[UnitPrice (Marked Price)]]*(1-order_details[[#This Row],[Discount]])-order_details[[#This Row],[UnitPrice]]) * order_details[[#This Row],[Quantity]]</f>
        <v>257.60000000000008</v>
      </c>
      <c r="K147">
        <f>VLOOKUP(order_details[[#This Row],[ProductID]],products[],4,0)</f>
        <v>7</v>
      </c>
      <c r="L147" s="8" t="str">
        <f>VLOOKUP(order_details[[#This Row],[Category]],categories[[CategoryID]:[CategoryName]],2,0)</f>
        <v>Produce</v>
      </c>
    </row>
    <row r="148" spans="1:12" x14ac:dyDescent="0.25">
      <c r="A148">
        <v>10302</v>
      </c>
      <c r="B148">
        <v>43</v>
      </c>
      <c r="C148" s="8">
        <v>36.799999999999997</v>
      </c>
      <c r="D148">
        <v>12</v>
      </c>
      <c r="E148">
        <v>0</v>
      </c>
      <c r="F148" s="8">
        <f>order_details[[#This Row],[UnitPrice]]*order_details[[#This Row],[Quantity]]</f>
        <v>441.59999999999997</v>
      </c>
      <c r="G148" s="1">
        <f>VLOOKUP(order_details[[#This Row],[OrderID]],orders[[OrderID]:[OrderDate]],4,)</f>
        <v>34618</v>
      </c>
      <c r="H148" s="8">
        <f>VLOOKUP(order_details[[#This Row],[ProductID]],products[],6,0)</f>
        <v>46</v>
      </c>
      <c r="I148" s="8">
        <f>order_details[[#This Row],[UnitPrice (Marked Price)]] * order_details[[#This Row],[Quantity]] * (1 - order_details[[#This Row],[Discount]])</f>
        <v>552</v>
      </c>
      <c r="J148" s="8">
        <f>(order_details[[#This Row],[UnitPrice (Marked Price)]]*(1-order_details[[#This Row],[Discount]])-order_details[[#This Row],[UnitPrice]]) * order_details[[#This Row],[Quantity]]</f>
        <v>110.40000000000003</v>
      </c>
      <c r="K148">
        <f>VLOOKUP(order_details[[#This Row],[ProductID]],products[],4,0)</f>
        <v>1</v>
      </c>
      <c r="L148" s="8" t="str">
        <f>VLOOKUP(order_details[[#This Row],[Category]],categories[[CategoryID]:[CategoryName]],2,0)</f>
        <v>Beverages</v>
      </c>
    </row>
    <row r="149" spans="1:12" x14ac:dyDescent="0.25">
      <c r="A149">
        <v>10303</v>
      </c>
      <c r="B149">
        <v>40</v>
      </c>
      <c r="C149" s="8">
        <v>14.7</v>
      </c>
      <c r="D149">
        <v>40</v>
      </c>
      <c r="E149">
        <v>0.1</v>
      </c>
      <c r="F149" s="8">
        <f>order_details[[#This Row],[UnitPrice]]*order_details[[#This Row],[Quantity]]</f>
        <v>588</v>
      </c>
      <c r="G149" s="1">
        <f>VLOOKUP(order_details[[#This Row],[OrderID]],orders[[OrderID]:[OrderDate]],4,)</f>
        <v>34619</v>
      </c>
      <c r="H149" s="8">
        <f>VLOOKUP(order_details[[#This Row],[ProductID]],products[],6,0)</f>
        <v>18.399999999999999</v>
      </c>
      <c r="I149" s="8">
        <f>order_details[[#This Row],[UnitPrice (Marked Price)]] * order_details[[#This Row],[Quantity]] * (1 - order_details[[#This Row],[Discount]])</f>
        <v>662.4</v>
      </c>
      <c r="J149" s="8">
        <f>(order_details[[#This Row],[UnitPrice (Marked Price)]]*(1-order_details[[#This Row],[Discount]])-order_details[[#This Row],[UnitPrice]]) * order_details[[#This Row],[Quantity]]</f>
        <v>74.399999999999977</v>
      </c>
      <c r="K149">
        <f>VLOOKUP(order_details[[#This Row],[ProductID]],products[],4,0)</f>
        <v>8</v>
      </c>
      <c r="L149" s="8" t="str">
        <f>VLOOKUP(order_details[[#This Row],[Category]],categories[[CategoryID]:[CategoryName]],2,0)</f>
        <v>Seafood</v>
      </c>
    </row>
    <row r="150" spans="1:12" x14ac:dyDescent="0.25">
      <c r="A150">
        <v>10303</v>
      </c>
      <c r="B150">
        <v>65</v>
      </c>
      <c r="C150" s="8">
        <v>9.8000000000000007</v>
      </c>
      <c r="D150">
        <v>30</v>
      </c>
      <c r="E150">
        <v>0.1</v>
      </c>
      <c r="F150" s="8">
        <f>order_details[[#This Row],[UnitPrice]]*order_details[[#This Row],[Quantity]]</f>
        <v>294</v>
      </c>
      <c r="G150" s="1">
        <f>VLOOKUP(order_details[[#This Row],[OrderID]],orders[[OrderID]:[OrderDate]],4,)</f>
        <v>34619</v>
      </c>
      <c r="H150" s="8">
        <f>VLOOKUP(order_details[[#This Row],[ProductID]],products[],6,0)</f>
        <v>21.05</v>
      </c>
      <c r="I150" s="8">
        <f>order_details[[#This Row],[UnitPrice (Marked Price)]] * order_details[[#This Row],[Quantity]] * (1 - order_details[[#This Row],[Discount]])</f>
        <v>568.35</v>
      </c>
      <c r="J150" s="8">
        <f>(order_details[[#This Row],[UnitPrice (Marked Price)]]*(1-order_details[[#This Row],[Discount]])-order_details[[#This Row],[UnitPrice]]) * order_details[[#This Row],[Quantity]]</f>
        <v>274.34999999999997</v>
      </c>
      <c r="K150">
        <f>VLOOKUP(order_details[[#This Row],[ProductID]],products[],4,0)</f>
        <v>2</v>
      </c>
      <c r="L150" s="8" t="str">
        <f>VLOOKUP(order_details[[#This Row],[Category]],categories[[CategoryID]:[CategoryName]],2,0)</f>
        <v>Condiments</v>
      </c>
    </row>
    <row r="151" spans="1:12" x14ac:dyDescent="0.25">
      <c r="A151">
        <v>10303</v>
      </c>
      <c r="B151">
        <v>68</v>
      </c>
      <c r="C151" s="8">
        <v>8</v>
      </c>
      <c r="D151">
        <v>15</v>
      </c>
      <c r="E151">
        <v>0.1</v>
      </c>
      <c r="F151" s="8">
        <f>order_details[[#This Row],[UnitPrice]]*order_details[[#This Row],[Quantity]]</f>
        <v>120</v>
      </c>
      <c r="G151" s="1">
        <f>VLOOKUP(order_details[[#This Row],[OrderID]],orders[[OrderID]:[OrderDate]],4,)</f>
        <v>34619</v>
      </c>
      <c r="H151" s="8">
        <f>VLOOKUP(order_details[[#This Row],[ProductID]],products[],6,0)</f>
        <v>12.5</v>
      </c>
      <c r="I151" s="8">
        <f>order_details[[#This Row],[UnitPrice (Marked Price)]] * order_details[[#This Row],[Quantity]] * (1 - order_details[[#This Row],[Discount]])</f>
        <v>168.75</v>
      </c>
      <c r="J151" s="8">
        <f>(order_details[[#This Row],[UnitPrice (Marked Price)]]*(1-order_details[[#This Row],[Discount]])-order_details[[#This Row],[UnitPrice]]) * order_details[[#This Row],[Quantity]]</f>
        <v>48.75</v>
      </c>
      <c r="K151">
        <f>VLOOKUP(order_details[[#This Row],[ProductID]],products[],4,0)</f>
        <v>3</v>
      </c>
      <c r="L151" s="8" t="str">
        <f>VLOOKUP(order_details[[#This Row],[Category]],categories[[CategoryID]:[CategoryName]],2,0)</f>
        <v>Confections</v>
      </c>
    </row>
    <row r="152" spans="1:12" x14ac:dyDescent="0.25">
      <c r="A152">
        <v>10304</v>
      </c>
      <c r="B152">
        <v>49</v>
      </c>
      <c r="C152" s="8">
        <v>16</v>
      </c>
      <c r="D152">
        <v>30</v>
      </c>
      <c r="E152">
        <v>0</v>
      </c>
      <c r="F152" s="8">
        <f>order_details[[#This Row],[UnitPrice]]*order_details[[#This Row],[Quantity]]</f>
        <v>480</v>
      </c>
      <c r="G152" s="1">
        <f>VLOOKUP(order_details[[#This Row],[OrderID]],orders[[OrderID]:[OrderDate]],4,)</f>
        <v>34620</v>
      </c>
      <c r="H152" s="8">
        <f>VLOOKUP(order_details[[#This Row],[ProductID]],products[],6,0)</f>
        <v>20</v>
      </c>
      <c r="I152" s="8">
        <f>order_details[[#This Row],[UnitPrice (Marked Price)]] * order_details[[#This Row],[Quantity]] * (1 - order_details[[#This Row],[Discount]])</f>
        <v>600</v>
      </c>
      <c r="J152" s="8">
        <f>(order_details[[#This Row],[UnitPrice (Marked Price)]]*(1-order_details[[#This Row],[Discount]])-order_details[[#This Row],[UnitPrice]]) * order_details[[#This Row],[Quantity]]</f>
        <v>120</v>
      </c>
      <c r="K152">
        <f>VLOOKUP(order_details[[#This Row],[ProductID]],products[],4,0)</f>
        <v>3</v>
      </c>
      <c r="L152" s="8" t="str">
        <f>VLOOKUP(order_details[[#This Row],[Category]],categories[[CategoryID]:[CategoryName]],2,0)</f>
        <v>Confections</v>
      </c>
    </row>
    <row r="153" spans="1:12" x14ac:dyDescent="0.25">
      <c r="A153">
        <v>10304</v>
      </c>
      <c r="B153">
        <v>59</v>
      </c>
      <c r="C153" s="8">
        <v>44</v>
      </c>
      <c r="D153">
        <v>10</v>
      </c>
      <c r="E153">
        <v>0</v>
      </c>
      <c r="F153" s="8">
        <f>order_details[[#This Row],[UnitPrice]]*order_details[[#This Row],[Quantity]]</f>
        <v>440</v>
      </c>
      <c r="G153" s="1">
        <f>VLOOKUP(order_details[[#This Row],[OrderID]],orders[[OrderID]:[OrderDate]],4,)</f>
        <v>34620</v>
      </c>
      <c r="H153" s="8">
        <f>VLOOKUP(order_details[[#This Row],[ProductID]],products[],6,0)</f>
        <v>55</v>
      </c>
      <c r="I153" s="8">
        <f>order_details[[#This Row],[UnitPrice (Marked Price)]] * order_details[[#This Row],[Quantity]] * (1 - order_details[[#This Row],[Discount]])</f>
        <v>550</v>
      </c>
      <c r="J153" s="8">
        <f>(order_details[[#This Row],[UnitPrice (Marked Price)]]*(1-order_details[[#This Row],[Discount]])-order_details[[#This Row],[UnitPrice]]) * order_details[[#This Row],[Quantity]]</f>
        <v>110</v>
      </c>
      <c r="K153">
        <f>VLOOKUP(order_details[[#This Row],[ProductID]],products[],4,0)</f>
        <v>4</v>
      </c>
      <c r="L153" s="8" t="str">
        <f>VLOOKUP(order_details[[#This Row],[Category]],categories[[CategoryID]:[CategoryName]],2,0)</f>
        <v>Dairy Products</v>
      </c>
    </row>
    <row r="154" spans="1:12" x14ac:dyDescent="0.25">
      <c r="A154">
        <v>10304</v>
      </c>
      <c r="B154">
        <v>71</v>
      </c>
      <c r="C154" s="8">
        <v>17.2</v>
      </c>
      <c r="D154">
        <v>2</v>
      </c>
      <c r="E154">
        <v>0</v>
      </c>
      <c r="F154" s="8">
        <f>order_details[[#This Row],[UnitPrice]]*order_details[[#This Row],[Quantity]]</f>
        <v>34.4</v>
      </c>
      <c r="G154" s="1">
        <f>VLOOKUP(order_details[[#This Row],[OrderID]],orders[[OrderID]:[OrderDate]],4,)</f>
        <v>34620</v>
      </c>
      <c r="H154" s="8">
        <f>VLOOKUP(order_details[[#This Row],[ProductID]],products[],6,0)</f>
        <v>21.5</v>
      </c>
      <c r="I154" s="8">
        <f>order_details[[#This Row],[UnitPrice (Marked Price)]] * order_details[[#This Row],[Quantity]] * (1 - order_details[[#This Row],[Discount]])</f>
        <v>43</v>
      </c>
      <c r="J154" s="8">
        <f>(order_details[[#This Row],[UnitPrice (Marked Price)]]*(1-order_details[[#This Row],[Discount]])-order_details[[#This Row],[UnitPrice]]) * order_details[[#This Row],[Quantity]]</f>
        <v>8.6000000000000014</v>
      </c>
      <c r="K154">
        <f>VLOOKUP(order_details[[#This Row],[ProductID]],products[],4,0)</f>
        <v>4</v>
      </c>
      <c r="L154" s="8" t="str">
        <f>VLOOKUP(order_details[[#This Row],[Category]],categories[[CategoryID]:[CategoryName]],2,0)</f>
        <v>Dairy Products</v>
      </c>
    </row>
    <row r="155" spans="1:12" x14ac:dyDescent="0.25">
      <c r="A155">
        <v>10305</v>
      </c>
      <c r="B155">
        <v>18</v>
      </c>
      <c r="C155" s="8">
        <v>50</v>
      </c>
      <c r="D155">
        <v>25</v>
      </c>
      <c r="E155">
        <v>0.1</v>
      </c>
      <c r="F155" s="8">
        <f>order_details[[#This Row],[UnitPrice]]*order_details[[#This Row],[Quantity]]</f>
        <v>1250</v>
      </c>
      <c r="G155" s="1">
        <f>VLOOKUP(order_details[[#This Row],[OrderID]],orders[[OrderID]:[OrderDate]],4,)</f>
        <v>34621</v>
      </c>
      <c r="H155" s="8">
        <f>VLOOKUP(order_details[[#This Row],[ProductID]],products[],6,0)</f>
        <v>62.5</v>
      </c>
      <c r="I155" s="8">
        <f>order_details[[#This Row],[UnitPrice (Marked Price)]] * order_details[[#This Row],[Quantity]] * (1 - order_details[[#This Row],[Discount]])</f>
        <v>1406.25</v>
      </c>
      <c r="J155" s="8">
        <f>(order_details[[#This Row],[UnitPrice (Marked Price)]]*(1-order_details[[#This Row],[Discount]])-order_details[[#This Row],[UnitPrice]]) * order_details[[#This Row],[Quantity]]</f>
        <v>156.25</v>
      </c>
      <c r="K155">
        <f>VLOOKUP(order_details[[#This Row],[ProductID]],products[],4,0)</f>
        <v>8</v>
      </c>
      <c r="L155" s="8" t="str">
        <f>VLOOKUP(order_details[[#This Row],[Category]],categories[[CategoryID]:[CategoryName]],2,0)</f>
        <v>Seafood</v>
      </c>
    </row>
    <row r="156" spans="1:12" x14ac:dyDescent="0.25">
      <c r="A156">
        <v>10305</v>
      </c>
      <c r="B156">
        <v>29</v>
      </c>
      <c r="C156" s="8">
        <v>99</v>
      </c>
      <c r="D156">
        <v>25</v>
      </c>
      <c r="E156">
        <v>0.1</v>
      </c>
      <c r="F156" s="8">
        <f>order_details[[#This Row],[UnitPrice]]*order_details[[#This Row],[Quantity]]</f>
        <v>2475</v>
      </c>
      <c r="G156" s="1">
        <f>VLOOKUP(order_details[[#This Row],[OrderID]],orders[[OrderID]:[OrderDate]],4,)</f>
        <v>34621</v>
      </c>
      <c r="H156" s="8">
        <f>VLOOKUP(order_details[[#This Row],[ProductID]],products[],6,0)</f>
        <v>123.79</v>
      </c>
      <c r="I156" s="8">
        <f>order_details[[#This Row],[UnitPrice (Marked Price)]] * order_details[[#This Row],[Quantity]] * (1 - order_details[[#This Row],[Discount]])</f>
        <v>2785.2750000000001</v>
      </c>
      <c r="J156" s="8">
        <f>(order_details[[#This Row],[UnitPrice (Marked Price)]]*(1-order_details[[#This Row],[Discount]])-order_details[[#This Row],[UnitPrice]]) * order_details[[#This Row],[Quantity]]</f>
        <v>310.27500000000003</v>
      </c>
      <c r="K156">
        <f>VLOOKUP(order_details[[#This Row],[ProductID]],products[],4,0)</f>
        <v>6</v>
      </c>
      <c r="L156" s="8" t="str">
        <f>VLOOKUP(order_details[[#This Row],[Category]],categories[[CategoryID]:[CategoryName]],2,0)</f>
        <v>Meat/Poultry</v>
      </c>
    </row>
    <row r="157" spans="1:12" x14ac:dyDescent="0.25">
      <c r="A157">
        <v>10305</v>
      </c>
      <c r="B157">
        <v>39</v>
      </c>
      <c r="C157" s="8">
        <v>14.4</v>
      </c>
      <c r="D157">
        <v>30</v>
      </c>
      <c r="E157">
        <v>0.1</v>
      </c>
      <c r="F157" s="8">
        <f>order_details[[#This Row],[UnitPrice]]*order_details[[#This Row],[Quantity]]</f>
        <v>432</v>
      </c>
      <c r="G157" s="1">
        <f>VLOOKUP(order_details[[#This Row],[OrderID]],orders[[OrderID]:[OrderDate]],4,)</f>
        <v>34621</v>
      </c>
      <c r="H157" s="8">
        <f>VLOOKUP(order_details[[#This Row],[ProductID]],products[],6,0)</f>
        <v>18</v>
      </c>
      <c r="I157" s="8">
        <f>order_details[[#This Row],[UnitPrice (Marked Price)]] * order_details[[#This Row],[Quantity]] * (1 - order_details[[#This Row],[Discount]])</f>
        <v>486</v>
      </c>
      <c r="J157" s="8">
        <f>(order_details[[#This Row],[UnitPrice (Marked Price)]]*(1-order_details[[#This Row],[Discount]])-order_details[[#This Row],[UnitPrice]]) * order_details[[#This Row],[Quantity]]</f>
        <v>53.999999999999972</v>
      </c>
      <c r="K157">
        <f>VLOOKUP(order_details[[#This Row],[ProductID]],products[],4,0)</f>
        <v>1</v>
      </c>
      <c r="L157" s="8" t="str">
        <f>VLOOKUP(order_details[[#This Row],[Category]],categories[[CategoryID]:[CategoryName]],2,0)</f>
        <v>Beverages</v>
      </c>
    </row>
    <row r="158" spans="1:12" x14ac:dyDescent="0.25">
      <c r="A158">
        <v>10306</v>
      </c>
      <c r="B158">
        <v>30</v>
      </c>
      <c r="C158" s="8">
        <v>20.7</v>
      </c>
      <c r="D158">
        <v>10</v>
      </c>
      <c r="E158">
        <v>0</v>
      </c>
      <c r="F158" s="8">
        <f>order_details[[#This Row],[UnitPrice]]*order_details[[#This Row],[Quantity]]</f>
        <v>207</v>
      </c>
      <c r="G158" s="1">
        <f>VLOOKUP(order_details[[#This Row],[OrderID]],orders[[OrderID]:[OrderDate]],4,)</f>
        <v>34624</v>
      </c>
      <c r="H158" s="8">
        <f>VLOOKUP(order_details[[#This Row],[ProductID]],products[],6,0)</f>
        <v>25.89</v>
      </c>
      <c r="I158" s="8">
        <f>order_details[[#This Row],[UnitPrice (Marked Price)]] * order_details[[#This Row],[Quantity]] * (1 - order_details[[#This Row],[Discount]])</f>
        <v>258.89999999999998</v>
      </c>
      <c r="J158" s="8">
        <f>(order_details[[#This Row],[UnitPrice (Marked Price)]]*(1-order_details[[#This Row],[Discount]])-order_details[[#This Row],[UnitPrice]]) * order_details[[#This Row],[Quantity]]</f>
        <v>51.900000000000013</v>
      </c>
      <c r="K158">
        <f>VLOOKUP(order_details[[#This Row],[ProductID]],products[],4,0)</f>
        <v>8</v>
      </c>
      <c r="L158" s="8" t="str">
        <f>VLOOKUP(order_details[[#This Row],[Category]],categories[[CategoryID]:[CategoryName]],2,0)</f>
        <v>Seafood</v>
      </c>
    </row>
    <row r="159" spans="1:12" x14ac:dyDescent="0.25">
      <c r="A159">
        <v>10306</v>
      </c>
      <c r="B159">
        <v>53</v>
      </c>
      <c r="C159" s="8">
        <v>26.2</v>
      </c>
      <c r="D159">
        <v>10</v>
      </c>
      <c r="E159">
        <v>0</v>
      </c>
      <c r="F159" s="8">
        <f>order_details[[#This Row],[UnitPrice]]*order_details[[#This Row],[Quantity]]</f>
        <v>262</v>
      </c>
      <c r="G159" s="1">
        <f>VLOOKUP(order_details[[#This Row],[OrderID]],orders[[OrderID]:[OrderDate]],4,)</f>
        <v>34624</v>
      </c>
      <c r="H159" s="8">
        <f>VLOOKUP(order_details[[#This Row],[ProductID]],products[],6,0)</f>
        <v>32.799999999999997</v>
      </c>
      <c r="I159" s="8">
        <f>order_details[[#This Row],[UnitPrice (Marked Price)]] * order_details[[#This Row],[Quantity]] * (1 - order_details[[#This Row],[Discount]])</f>
        <v>328</v>
      </c>
      <c r="J159" s="8">
        <f>(order_details[[#This Row],[UnitPrice (Marked Price)]]*(1-order_details[[#This Row],[Discount]])-order_details[[#This Row],[UnitPrice]]) * order_details[[#This Row],[Quantity]]</f>
        <v>65.999999999999972</v>
      </c>
      <c r="K159">
        <f>VLOOKUP(order_details[[#This Row],[ProductID]],products[],4,0)</f>
        <v>6</v>
      </c>
      <c r="L159" s="8" t="str">
        <f>VLOOKUP(order_details[[#This Row],[Category]],categories[[CategoryID]:[CategoryName]],2,0)</f>
        <v>Meat/Poultry</v>
      </c>
    </row>
    <row r="160" spans="1:12" x14ac:dyDescent="0.25">
      <c r="A160">
        <v>10306</v>
      </c>
      <c r="B160">
        <v>54</v>
      </c>
      <c r="C160" s="8">
        <v>5.9</v>
      </c>
      <c r="D160">
        <v>5</v>
      </c>
      <c r="E160">
        <v>0</v>
      </c>
      <c r="F160" s="8">
        <f>order_details[[#This Row],[UnitPrice]]*order_details[[#This Row],[Quantity]]</f>
        <v>29.5</v>
      </c>
      <c r="G160" s="1">
        <f>VLOOKUP(order_details[[#This Row],[OrderID]],orders[[OrderID]:[OrderDate]],4,)</f>
        <v>34624</v>
      </c>
      <c r="H160" s="8">
        <f>VLOOKUP(order_details[[#This Row],[ProductID]],products[],6,0)</f>
        <v>7.45</v>
      </c>
      <c r="I160" s="8">
        <f>order_details[[#This Row],[UnitPrice (Marked Price)]] * order_details[[#This Row],[Quantity]] * (1 - order_details[[#This Row],[Discount]])</f>
        <v>37.25</v>
      </c>
      <c r="J160" s="8">
        <f>(order_details[[#This Row],[UnitPrice (Marked Price)]]*(1-order_details[[#This Row],[Discount]])-order_details[[#This Row],[UnitPrice]]) * order_details[[#This Row],[Quantity]]</f>
        <v>7.7499999999999991</v>
      </c>
      <c r="K160">
        <f>VLOOKUP(order_details[[#This Row],[ProductID]],products[],4,0)</f>
        <v>6</v>
      </c>
      <c r="L160" s="8" t="str">
        <f>VLOOKUP(order_details[[#This Row],[Category]],categories[[CategoryID]:[CategoryName]],2,0)</f>
        <v>Meat/Poultry</v>
      </c>
    </row>
    <row r="161" spans="1:12" x14ac:dyDescent="0.25">
      <c r="A161">
        <v>10307</v>
      </c>
      <c r="B161">
        <v>62</v>
      </c>
      <c r="C161" s="8">
        <v>39.4</v>
      </c>
      <c r="D161">
        <v>10</v>
      </c>
      <c r="E161">
        <v>0</v>
      </c>
      <c r="F161" s="8">
        <f>order_details[[#This Row],[UnitPrice]]*order_details[[#This Row],[Quantity]]</f>
        <v>394</v>
      </c>
      <c r="G161" s="1">
        <f>VLOOKUP(order_details[[#This Row],[OrderID]],orders[[OrderID]:[OrderDate]],4,)</f>
        <v>34625</v>
      </c>
      <c r="H161" s="8">
        <f>VLOOKUP(order_details[[#This Row],[ProductID]],products[],6,0)</f>
        <v>49.3</v>
      </c>
      <c r="I161" s="8">
        <f>order_details[[#This Row],[UnitPrice (Marked Price)]] * order_details[[#This Row],[Quantity]] * (1 - order_details[[#This Row],[Discount]])</f>
        <v>493</v>
      </c>
      <c r="J161" s="8">
        <f>(order_details[[#This Row],[UnitPrice (Marked Price)]]*(1-order_details[[#This Row],[Discount]])-order_details[[#This Row],[UnitPrice]]) * order_details[[#This Row],[Quantity]]</f>
        <v>98.999999999999986</v>
      </c>
      <c r="K161">
        <f>VLOOKUP(order_details[[#This Row],[ProductID]],products[],4,0)</f>
        <v>3</v>
      </c>
      <c r="L161" s="8" t="str">
        <f>VLOOKUP(order_details[[#This Row],[Category]],categories[[CategoryID]:[CategoryName]],2,0)</f>
        <v>Confections</v>
      </c>
    </row>
    <row r="162" spans="1:12" x14ac:dyDescent="0.25">
      <c r="A162">
        <v>10307</v>
      </c>
      <c r="B162">
        <v>68</v>
      </c>
      <c r="C162" s="8">
        <v>8</v>
      </c>
      <c r="D162">
        <v>3</v>
      </c>
      <c r="E162">
        <v>0</v>
      </c>
      <c r="F162" s="8">
        <f>order_details[[#This Row],[UnitPrice]]*order_details[[#This Row],[Quantity]]</f>
        <v>24</v>
      </c>
      <c r="G162" s="1">
        <f>VLOOKUP(order_details[[#This Row],[OrderID]],orders[[OrderID]:[OrderDate]],4,)</f>
        <v>34625</v>
      </c>
      <c r="H162" s="8">
        <f>VLOOKUP(order_details[[#This Row],[ProductID]],products[],6,0)</f>
        <v>12.5</v>
      </c>
      <c r="I162" s="8">
        <f>order_details[[#This Row],[UnitPrice (Marked Price)]] * order_details[[#This Row],[Quantity]] * (1 - order_details[[#This Row],[Discount]])</f>
        <v>37.5</v>
      </c>
      <c r="J162" s="8">
        <f>(order_details[[#This Row],[UnitPrice (Marked Price)]]*(1-order_details[[#This Row],[Discount]])-order_details[[#This Row],[UnitPrice]]) * order_details[[#This Row],[Quantity]]</f>
        <v>13.5</v>
      </c>
      <c r="K162">
        <f>VLOOKUP(order_details[[#This Row],[ProductID]],products[],4,0)</f>
        <v>3</v>
      </c>
      <c r="L162" s="8" t="str">
        <f>VLOOKUP(order_details[[#This Row],[Category]],categories[[CategoryID]:[CategoryName]],2,0)</f>
        <v>Confections</v>
      </c>
    </row>
    <row r="163" spans="1:12" x14ac:dyDescent="0.25">
      <c r="A163">
        <v>10308</v>
      </c>
      <c r="B163">
        <v>69</v>
      </c>
      <c r="C163" s="8">
        <v>28.8</v>
      </c>
      <c r="D163">
        <v>1</v>
      </c>
      <c r="E163">
        <v>0</v>
      </c>
      <c r="F163" s="8">
        <f>order_details[[#This Row],[UnitPrice]]*order_details[[#This Row],[Quantity]]</f>
        <v>28.8</v>
      </c>
      <c r="G163" s="1">
        <f>VLOOKUP(order_details[[#This Row],[OrderID]],orders[[OrderID]:[OrderDate]],4,)</f>
        <v>34626</v>
      </c>
      <c r="H163" s="8">
        <f>VLOOKUP(order_details[[#This Row],[ProductID]],products[],6,0)</f>
        <v>36</v>
      </c>
      <c r="I163" s="8">
        <f>order_details[[#This Row],[UnitPrice (Marked Price)]] * order_details[[#This Row],[Quantity]] * (1 - order_details[[#This Row],[Discount]])</f>
        <v>36</v>
      </c>
      <c r="J163" s="8">
        <f>(order_details[[#This Row],[UnitPrice (Marked Price)]]*(1-order_details[[#This Row],[Discount]])-order_details[[#This Row],[UnitPrice]]) * order_details[[#This Row],[Quantity]]</f>
        <v>7.1999999999999993</v>
      </c>
      <c r="K163">
        <f>VLOOKUP(order_details[[#This Row],[ProductID]],products[],4,0)</f>
        <v>4</v>
      </c>
      <c r="L163" s="8" t="str">
        <f>VLOOKUP(order_details[[#This Row],[Category]],categories[[CategoryID]:[CategoryName]],2,0)</f>
        <v>Dairy Products</v>
      </c>
    </row>
    <row r="164" spans="1:12" x14ac:dyDescent="0.25">
      <c r="A164">
        <v>10308</v>
      </c>
      <c r="B164">
        <v>70</v>
      </c>
      <c r="C164" s="8">
        <v>9.6</v>
      </c>
      <c r="D164">
        <v>5</v>
      </c>
      <c r="E164">
        <v>0</v>
      </c>
      <c r="F164" s="8">
        <f>order_details[[#This Row],[UnitPrice]]*order_details[[#This Row],[Quantity]]</f>
        <v>48</v>
      </c>
      <c r="G164" s="1">
        <f>VLOOKUP(order_details[[#This Row],[OrderID]],orders[[OrderID]:[OrderDate]],4,)</f>
        <v>34626</v>
      </c>
      <c r="H164" s="8">
        <f>VLOOKUP(order_details[[#This Row],[ProductID]],products[],6,0)</f>
        <v>15</v>
      </c>
      <c r="I164" s="8">
        <f>order_details[[#This Row],[UnitPrice (Marked Price)]] * order_details[[#This Row],[Quantity]] * (1 - order_details[[#This Row],[Discount]])</f>
        <v>75</v>
      </c>
      <c r="J164" s="8">
        <f>(order_details[[#This Row],[UnitPrice (Marked Price)]]*(1-order_details[[#This Row],[Discount]])-order_details[[#This Row],[UnitPrice]]) * order_details[[#This Row],[Quantity]]</f>
        <v>27</v>
      </c>
      <c r="K164">
        <f>VLOOKUP(order_details[[#This Row],[ProductID]],products[],4,0)</f>
        <v>1</v>
      </c>
      <c r="L164" s="8" t="str">
        <f>VLOOKUP(order_details[[#This Row],[Category]],categories[[CategoryID]:[CategoryName]],2,0)</f>
        <v>Beverages</v>
      </c>
    </row>
    <row r="165" spans="1:12" x14ac:dyDescent="0.25">
      <c r="A165">
        <v>10309</v>
      </c>
      <c r="B165">
        <v>4</v>
      </c>
      <c r="C165" s="8">
        <v>17.600000000000001</v>
      </c>
      <c r="D165">
        <v>20</v>
      </c>
      <c r="E165">
        <v>0</v>
      </c>
      <c r="F165" s="8">
        <f>order_details[[#This Row],[UnitPrice]]*order_details[[#This Row],[Quantity]]</f>
        <v>352</v>
      </c>
      <c r="G165" s="1">
        <f>VLOOKUP(order_details[[#This Row],[OrderID]],orders[[OrderID]:[OrderDate]],4,)</f>
        <v>34627</v>
      </c>
      <c r="H165" s="8">
        <f>VLOOKUP(order_details[[#This Row],[ProductID]],products[],6,0)</f>
        <v>22</v>
      </c>
      <c r="I165" s="8">
        <f>order_details[[#This Row],[UnitPrice (Marked Price)]] * order_details[[#This Row],[Quantity]] * (1 - order_details[[#This Row],[Discount]])</f>
        <v>440</v>
      </c>
      <c r="J165" s="8">
        <f>(order_details[[#This Row],[UnitPrice (Marked Price)]]*(1-order_details[[#This Row],[Discount]])-order_details[[#This Row],[UnitPrice]]) * order_details[[#This Row],[Quantity]]</f>
        <v>87.999999999999972</v>
      </c>
      <c r="K165">
        <f>VLOOKUP(order_details[[#This Row],[ProductID]],products[],4,0)</f>
        <v>2</v>
      </c>
      <c r="L165" s="8" t="str">
        <f>VLOOKUP(order_details[[#This Row],[Category]],categories[[CategoryID]:[CategoryName]],2,0)</f>
        <v>Condiments</v>
      </c>
    </row>
    <row r="166" spans="1:12" x14ac:dyDescent="0.25">
      <c r="A166">
        <v>10309</v>
      </c>
      <c r="B166">
        <v>6</v>
      </c>
      <c r="C166" s="8">
        <v>16</v>
      </c>
      <c r="D166">
        <v>30</v>
      </c>
      <c r="E166">
        <v>0</v>
      </c>
      <c r="F166" s="8">
        <f>order_details[[#This Row],[UnitPrice]]*order_details[[#This Row],[Quantity]]</f>
        <v>480</v>
      </c>
      <c r="G166" s="1">
        <f>VLOOKUP(order_details[[#This Row],[OrderID]],orders[[OrderID]:[OrderDate]],4,)</f>
        <v>34627</v>
      </c>
      <c r="H166" s="8">
        <f>VLOOKUP(order_details[[#This Row],[ProductID]],products[],6,0)</f>
        <v>25</v>
      </c>
      <c r="I166" s="8">
        <f>order_details[[#This Row],[UnitPrice (Marked Price)]] * order_details[[#This Row],[Quantity]] * (1 - order_details[[#This Row],[Discount]])</f>
        <v>750</v>
      </c>
      <c r="J166" s="8">
        <f>(order_details[[#This Row],[UnitPrice (Marked Price)]]*(1-order_details[[#This Row],[Discount]])-order_details[[#This Row],[UnitPrice]]) * order_details[[#This Row],[Quantity]]</f>
        <v>270</v>
      </c>
      <c r="K166">
        <f>VLOOKUP(order_details[[#This Row],[ProductID]],products[],4,0)</f>
        <v>2</v>
      </c>
      <c r="L166" s="8" t="str">
        <f>VLOOKUP(order_details[[#This Row],[Category]],categories[[CategoryID]:[CategoryName]],2,0)</f>
        <v>Condiments</v>
      </c>
    </row>
    <row r="167" spans="1:12" x14ac:dyDescent="0.25">
      <c r="A167">
        <v>10309</v>
      </c>
      <c r="B167">
        <v>42</v>
      </c>
      <c r="C167" s="8">
        <v>9.8000000000000007</v>
      </c>
      <c r="D167">
        <v>2</v>
      </c>
      <c r="E167">
        <v>0</v>
      </c>
      <c r="F167" s="8">
        <f>order_details[[#This Row],[UnitPrice]]*order_details[[#This Row],[Quantity]]</f>
        <v>19.600000000000001</v>
      </c>
      <c r="G167" s="1">
        <f>VLOOKUP(order_details[[#This Row],[OrderID]],orders[[OrderID]:[OrderDate]],4,)</f>
        <v>34627</v>
      </c>
      <c r="H167" s="8">
        <f>VLOOKUP(order_details[[#This Row],[ProductID]],products[],6,0)</f>
        <v>14</v>
      </c>
      <c r="I167" s="8">
        <f>order_details[[#This Row],[UnitPrice (Marked Price)]] * order_details[[#This Row],[Quantity]] * (1 - order_details[[#This Row],[Discount]])</f>
        <v>28</v>
      </c>
      <c r="J167" s="8">
        <f>(order_details[[#This Row],[UnitPrice (Marked Price)]]*(1-order_details[[#This Row],[Discount]])-order_details[[#This Row],[UnitPrice]]) * order_details[[#This Row],[Quantity]]</f>
        <v>8.3999999999999986</v>
      </c>
      <c r="K167">
        <f>VLOOKUP(order_details[[#This Row],[ProductID]],products[],4,0)</f>
        <v>5</v>
      </c>
      <c r="L167" s="8" t="str">
        <f>VLOOKUP(order_details[[#This Row],[Category]],categories[[CategoryID]:[CategoryName]],2,0)</f>
        <v>Grains/Cereals</v>
      </c>
    </row>
    <row r="168" spans="1:12" x14ac:dyDescent="0.25">
      <c r="A168">
        <v>10309</v>
      </c>
      <c r="B168">
        <v>43</v>
      </c>
      <c r="C168" s="8">
        <v>36.799999999999997</v>
      </c>
      <c r="D168">
        <v>20</v>
      </c>
      <c r="E168">
        <v>0</v>
      </c>
      <c r="F168" s="8">
        <f>order_details[[#This Row],[UnitPrice]]*order_details[[#This Row],[Quantity]]</f>
        <v>736</v>
      </c>
      <c r="G168" s="1">
        <f>VLOOKUP(order_details[[#This Row],[OrderID]],orders[[OrderID]:[OrderDate]],4,)</f>
        <v>34627</v>
      </c>
      <c r="H168" s="8">
        <f>VLOOKUP(order_details[[#This Row],[ProductID]],products[],6,0)</f>
        <v>46</v>
      </c>
      <c r="I168" s="8">
        <f>order_details[[#This Row],[UnitPrice (Marked Price)]] * order_details[[#This Row],[Quantity]] * (1 - order_details[[#This Row],[Discount]])</f>
        <v>920</v>
      </c>
      <c r="J168" s="8">
        <f>(order_details[[#This Row],[UnitPrice (Marked Price)]]*(1-order_details[[#This Row],[Discount]])-order_details[[#This Row],[UnitPrice]]) * order_details[[#This Row],[Quantity]]</f>
        <v>184.00000000000006</v>
      </c>
      <c r="K168">
        <f>VLOOKUP(order_details[[#This Row],[ProductID]],products[],4,0)</f>
        <v>1</v>
      </c>
      <c r="L168" s="8" t="str">
        <f>VLOOKUP(order_details[[#This Row],[Category]],categories[[CategoryID]:[CategoryName]],2,0)</f>
        <v>Beverages</v>
      </c>
    </row>
    <row r="169" spans="1:12" x14ac:dyDescent="0.25">
      <c r="A169">
        <v>10309</v>
      </c>
      <c r="B169">
        <v>71</v>
      </c>
      <c r="C169" s="8">
        <v>17.2</v>
      </c>
      <c r="D169">
        <v>3</v>
      </c>
      <c r="E169">
        <v>0</v>
      </c>
      <c r="F169" s="8">
        <f>order_details[[#This Row],[UnitPrice]]*order_details[[#This Row],[Quantity]]</f>
        <v>51.599999999999994</v>
      </c>
      <c r="G169" s="1">
        <f>VLOOKUP(order_details[[#This Row],[OrderID]],orders[[OrderID]:[OrderDate]],4,)</f>
        <v>34627</v>
      </c>
      <c r="H169" s="8">
        <f>VLOOKUP(order_details[[#This Row],[ProductID]],products[],6,0)</f>
        <v>21.5</v>
      </c>
      <c r="I169" s="8">
        <f>order_details[[#This Row],[UnitPrice (Marked Price)]] * order_details[[#This Row],[Quantity]] * (1 - order_details[[#This Row],[Discount]])</f>
        <v>64.5</v>
      </c>
      <c r="J169" s="8">
        <f>(order_details[[#This Row],[UnitPrice (Marked Price)]]*(1-order_details[[#This Row],[Discount]])-order_details[[#This Row],[UnitPrice]]) * order_details[[#This Row],[Quantity]]</f>
        <v>12.900000000000002</v>
      </c>
      <c r="K169">
        <f>VLOOKUP(order_details[[#This Row],[ProductID]],products[],4,0)</f>
        <v>4</v>
      </c>
      <c r="L169" s="8" t="str">
        <f>VLOOKUP(order_details[[#This Row],[Category]],categories[[CategoryID]:[CategoryName]],2,0)</f>
        <v>Dairy Products</v>
      </c>
    </row>
    <row r="170" spans="1:12" x14ac:dyDescent="0.25">
      <c r="A170">
        <v>10310</v>
      </c>
      <c r="B170">
        <v>16</v>
      </c>
      <c r="C170" s="8">
        <v>13.9</v>
      </c>
      <c r="D170">
        <v>10</v>
      </c>
      <c r="E170">
        <v>0</v>
      </c>
      <c r="F170" s="8">
        <f>order_details[[#This Row],[UnitPrice]]*order_details[[#This Row],[Quantity]]</f>
        <v>139</v>
      </c>
      <c r="G170" s="1">
        <f>VLOOKUP(order_details[[#This Row],[OrderID]],orders[[OrderID]:[OrderDate]],4,)</f>
        <v>34628</v>
      </c>
      <c r="H170" s="8">
        <f>VLOOKUP(order_details[[#This Row],[ProductID]],products[],6,0)</f>
        <v>17.45</v>
      </c>
      <c r="I170" s="8">
        <f>order_details[[#This Row],[UnitPrice (Marked Price)]] * order_details[[#This Row],[Quantity]] * (1 - order_details[[#This Row],[Discount]])</f>
        <v>174.5</v>
      </c>
      <c r="J170" s="8">
        <f>(order_details[[#This Row],[UnitPrice (Marked Price)]]*(1-order_details[[#This Row],[Discount]])-order_details[[#This Row],[UnitPrice]]) * order_details[[#This Row],[Quantity]]</f>
        <v>35.499999999999986</v>
      </c>
      <c r="K170">
        <f>VLOOKUP(order_details[[#This Row],[ProductID]],products[],4,0)</f>
        <v>3</v>
      </c>
      <c r="L170" s="8" t="str">
        <f>VLOOKUP(order_details[[#This Row],[Category]],categories[[CategoryID]:[CategoryName]],2,0)</f>
        <v>Confections</v>
      </c>
    </row>
    <row r="171" spans="1:12" x14ac:dyDescent="0.25">
      <c r="A171">
        <v>10310</v>
      </c>
      <c r="B171">
        <v>62</v>
      </c>
      <c r="C171" s="8">
        <v>39.4</v>
      </c>
      <c r="D171">
        <v>5</v>
      </c>
      <c r="E171">
        <v>0</v>
      </c>
      <c r="F171" s="8">
        <f>order_details[[#This Row],[UnitPrice]]*order_details[[#This Row],[Quantity]]</f>
        <v>197</v>
      </c>
      <c r="G171" s="1">
        <f>VLOOKUP(order_details[[#This Row],[OrderID]],orders[[OrderID]:[OrderDate]],4,)</f>
        <v>34628</v>
      </c>
      <c r="H171" s="8">
        <f>VLOOKUP(order_details[[#This Row],[ProductID]],products[],6,0)</f>
        <v>49.3</v>
      </c>
      <c r="I171" s="8">
        <f>order_details[[#This Row],[UnitPrice (Marked Price)]] * order_details[[#This Row],[Quantity]] * (1 - order_details[[#This Row],[Discount]])</f>
        <v>246.5</v>
      </c>
      <c r="J171" s="8">
        <f>(order_details[[#This Row],[UnitPrice (Marked Price)]]*(1-order_details[[#This Row],[Discount]])-order_details[[#This Row],[UnitPrice]]) * order_details[[#This Row],[Quantity]]</f>
        <v>49.499999999999993</v>
      </c>
      <c r="K171">
        <f>VLOOKUP(order_details[[#This Row],[ProductID]],products[],4,0)</f>
        <v>3</v>
      </c>
      <c r="L171" s="8" t="str">
        <f>VLOOKUP(order_details[[#This Row],[Category]],categories[[CategoryID]:[CategoryName]],2,0)</f>
        <v>Confections</v>
      </c>
    </row>
    <row r="172" spans="1:12" x14ac:dyDescent="0.25">
      <c r="A172">
        <v>10311</v>
      </c>
      <c r="B172">
        <v>42</v>
      </c>
      <c r="C172" s="8">
        <v>9.8000000000000007</v>
      </c>
      <c r="D172">
        <v>6</v>
      </c>
      <c r="E172">
        <v>0</v>
      </c>
      <c r="F172" s="8">
        <f>order_details[[#This Row],[UnitPrice]]*order_details[[#This Row],[Quantity]]</f>
        <v>58.800000000000004</v>
      </c>
      <c r="G172" s="1">
        <f>VLOOKUP(order_details[[#This Row],[OrderID]],orders[[OrderID]:[OrderDate]],4,)</f>
        <v>34628</v>
      </c>
      <c r="H172" s="8">
        <f>VLOOKUP(order_details[[#This Row],[ProductID]],products[],6,0)</f>
        <v>14</v>
      </c>
      <c r="I172" s="8">
        <f>order_details[[#This Row],[UnitPrice (Marked Price)]] * order_details[[#This Row],[Quantity]] * (1 - order_details[[#This Row],[Discount]])</f>
        <v>84</v>
      </c>
      <c r="J172" s="8">
        <f>(order_details[[#This Row],[UnitPrice (Marked Price)]]*(1-order_details[[#This Row],[Discount]])-order_details[[#This Row],[UnitPrice]]) * order_details[[#This Row],[Quantity]]</f>
        <v>25.199999999999996</v>
      </c>
      <c r="K172">
        <f>VLOOKUP(order_details[[#This Row],[ProductID]],products[],4,0)</f>
        <v>5</v>
      </c>
      <c r="L172" s="8" t="str">
        <f>VLOOKUP(order_details[[#This Row],[Category]],categories[[CategoryID]:[CategoryName]],2,0)</f>
        <v>Grains/Cereals</v>
      </c>
    </row>
    <row r="173" spans="1:12" x14ac:dyDescent="0.25">
      <c r="A173">
        <v>10311</v>
      </c>
      <c r="B173">
        <v>69</v>
      </c>
      <c r="C173" s="8">
        <v>28.8</v>
      </c>
      <c r="D173">
        <v>7</v>
      </c>
      <c r="E173">
        <v>0</v>
      </c>
      <c r="F173" s="8">
        <f>order_details[[#This Row],[UnitPrice]]*order_details[[#This Row],[Quantity]]</f>
        <v>201.6</v>
      </c>
      <c r="G173" s="1">
        <f>VLOOKUP(order_details[[#This Row],[OrderID]],orders[[OrderID]:[OrderDate]],4,)</f>
        <v>34628</v>
      </c>
      <c r="H173" s="8">
        <f>VLOOKUP(order_details[[#This Row],[ProductID]],products[],6,0)</f>
        <v>36</v>
      </c>
      <c r="I173" s="8">
        <f>order_details[[#This Row],[UnitPrice (Marked Price)]] * order_details[[#This Row],[Quantity]] * (1 - order_details[[#This Row],[Discount]])</f>
        <v>252</v>
      </c>
      <c r="J173" s="8">
        <f>(order_details[[#This Row],[UnitPrice (Marked Price)]]*(1-order_details[[#This Row],[Discount]])-order_details[[#This Row],[UnitPrice]]) * order_details[[#This Row],[Quantity]]</f>
        <v>50.399999999999991</v>
      </c>
      <c r="K173">
        <f>VLOOKUP(order_details[[#This Row],[ProductID]],products[],4,0)</f>
        <v>4</v>
      </c>
      <c r="L173" s="8" t="str">
        <f>VLOOKUP(order_details[[#This Row],[Category]],categories[[CategoryID]:[CategoryName]],2,0)</f>
        <v>Dairy Products</v>
      </c>
    </row>
    <row r="174" spans="1:12" x14ac:dyDescent="0.25">
      <c r="A174">
        <v>10312</v>
      </c>
      <c r="B174">
        <v>28</v>
      </c>
      <c r="C174" s="8">
        <v>36.4</v>
      </c>
      <c r="D174">
        <v>4</v>
      </c>
      <c r="E174">
        <v>0</v>
      </c>
      <c r="F174" s="8">
        <f>order_details[[#This Row],[UnitPrice]]*order_details[[#This Row],[Quantity]]</f>
        <v>145.6</v>
      </c>
      <c r="G174" s="1">
        <f>VLOOKUP(order_details[[#This Row],[OrderID]],orders[[OrderID]:[OrderDate]],4,)</f>
        <v>34631</v>
      </c>
      <c r="H174" s="8">
        <f>VLOOKUP(order_details[[#This Row],[ProductID]],products[],6,0)</f>
        <v>45.6</v>
      </c>
      <c r="I174" s="8">
        <f>order_details[[#This Row],[UnitPrice (Marked Price)]] * order_details[[#This Row],[Quantity]] * (1 - order_details[[#This Row],[Discount]])</f>
        <v>182.4</v>
      </c>
      <c r="J174" s="8">
        <f>(order_details[[#This Row],[UnitPrice (Marked Price)]]*(1-order_details[[#This Row],[Discount]])-order_details[[#This Row],[UnitPrice]]) * order_details[[#This Row],[Quantity]]</f>
        <v>36.800000000000011</v>
      </c>
      <c r="K174">
        <f>VLOOKUP(order_details[[#This Row],[ProductID]],products[],4,0)</f>
        <v>7</v>
      </c>
      <c r="L174" s="8" t="str">
        <f>VLOOKUP(order_details[[#This Row],[Category]],categories[[CategoryID]:[CategoryName]],2,0)</f>
        <v>Produce</v>
      </c>
    </row>
    <row r="175" spans="1:12" x14ac:dyDescent="0.25">
      <c r="A175">
        <v>10312</v>
      </c>
      <c r="B175">
        <v>43</v>
      </c>
      <c r="C175" s="8">
        <v>36.799999999999997</v>
      </c>
      <c r="D175">
        <v>24</v>
      </c>
      <c r="E175">
        <v>0</v>
      </c>
      <c r="F175" s="8">
        <f>order_details[[#This Row],[UnitPrice]]*order_details[[#This Row],[Quantity]]</f>
        <v>883.19999999999993</v>
      </c>
      <c r="G175" s="1">
        <f>VLOOKUP(order_details[[#This Row],[OrderID]],orders[[OrderID]:[OrderDate]],4,)</f>
        <v>34631</v>
      </c>
      <c r="H175" s="8">
        <f>VLOOKUP(order_details[[#This Row],[ProductID]],products[],6,0)</f>
        <v>46</v>
      </c>
      <c r="I175" s="8">
        <f>order_details[[#This Row],[UnitPrice (Marked Price)]] * order_details[[#This Row],[Quantity]] * (1 - order_details[[#This Row],[Discount]])</f>
        <v>1104</v>
      </c>
      <c r="J175" s="8">
        <f>(order_details[[#This Row],[UnitPrice (Marked Price)]]*(1-order_details[[#This Row],[Discount]])-order_details[[#This Row],[UnitPrice]]) * order_details[[#This Row],[Quantity]]</f>
        <v>220.80000000000007</v>
      </c>
      <c r="K175">
        <f>VLOOKUP(order_details[[#This Row],[ProductID]],products[],4,0)</f>
        <v>1</v>
      </c>
      <c r="L175" s="8" t="str">
        <f>VLOOKUP(order_details[[#This Row],[Category]],categories[[CategoryID]:[CategoryName]],2,0)</f>
        <v>Beverages</v>
      </c>
    </row>
    <row r="176" spans="1:12" x14ac:dyDescent="0.25">
      <c r="A176">
        <v>10312</v>
      </c>
      <c r="B176">
        <v>53</v>
      </c>
      <c r="C176" s="8">
        <v>26.2</v>
      </c>
      <c r="D176">
        <v>20</v>
      </c>
      <c r="E176">
        <v>0</v>
      </c>
      <c r="F176" s="8">
        <f>order_details[[#This Row],[UnitPrice]]*order_details[[#This Row],[Quantity]]</f>
        <v>524</v>
      </c>
      <c r="G176" s="1">
        <f>VLOOKUP(order_details[[#This Row],[OrderID]],orders[[OrderID]:[OrderDate]],4,)</f>
        <v>34631</v>
      </c>
      <c r="H176" s="8">
        <f>VLOOKUP(order_details[[#This Row],[ProductID]],products[],6,0)</f>
        <v>32.799999999999997</v>
      </c>
      <c r="I176" s="8">
        <f>order_details[[#This Row],[UnitPrice (Marked Price)]] * order_details[[#This Row],[Quantity]] * (1 - order_details[[#This Row],[Discount]])</f>
        <v>656</v>
      </c>
      <c r="J176" s="8">
        <f>(order_details[[#This Row],[UnitPrice (Marked Price)]]*(1-order_details[[#This Row],[Discount]])-order_details[[#This Row],[UnitPrice]]) * order_details[[#This Row],[Quantity]]</f>
        <v>131.99999999999994</v>
      </c>
      <c r="K176">
        <f>VLOOKUP(order_details[[#This Row],[ProductID]],products[],4,0)</f>
        <v>6</v>
      </c>
      <c r="L176" s="8" t="str">
        <f>VLOOKUP(order_details[[#This Row],[Category]],categories[[CategoryID]:[CategoryName]],2,0)</f>
        <v>Meat/Poultry</v>
      </c>
    </row>
    <row r="177" spans="1:12" x14ac:dyDescent="0.25">
      <c r="A177">
        <v>10312</v>
      </c>
      <c r="B177">
        <v>75</v>
      </c>
      <c r="C177" s="8">
        <v>6.2</v>
      </c>
      <c r="D177">
        <v>10</v>
      </c>
      <c r="E177">
        <v>0</v>
      </c>
      <c r="F177" s="8">
        <f>order_details[[#This Row],[UnitPrice]]*order_details[[#This Row],[Quantity]]</f>
        <v>62</v>
      </c>
      <c r="G177" s="1">
        <f>VLOOKUP(order_details[[#This Row],[OrderID]],orders[[OrderID]:[OrderDate]],4,)</f>
        <v>34631</v>
      </c>
      <c r="H177" s="8">
        <f>VLOOKUP(order_details[[#This Row],[ProductID]],products[],6,0)</f>
        <v>7.75</v>
      </c>
      <c r="I177" s="8">
        <f>order_details[[#This Row],[UnitPrice (Marked Price)]] * order_details[[#This Row],[Quantity]] * (1 - order_details[[#This Row],[Discount]])</f>
        <v>77.5</v>
      </c>
      <c r="J177" s="8">
        <f>(order_details[[#This Row],[UnitPrice (Marked Price)]]*(1-order_details[[#This Row],[Discount]])-order_details[[#This Row],[UnitPrice]]) * order_details[[#This Row],[Quantity]]</f>
        <v>15.499999999999998</v>
      </c>
      <c r="K177">
        <f>VLOOKUP(order_details[[#This Row],[ProductID]],products[],4,0)</f>
        <v>1</v>
      </c>
      <c r="L177" s="8" t="str">
        <f>VLOOKUP(order_details[[#This Row],[Category]],categories[[CategoryID]:[CategoryName]],2,0)</f>
        <v>Beverages</v>
      </c>
    </row>
    <row r="178" spans="1:12" x14ac:dyDescent="0.25">
      <c r="A178">
        <v>10313</v>
      </c>
      <c r="B178">
        <v>36</v>
      </c>
      <c r="C178" s="8">
        <v>15.2</v>
      </c>
      <c r="D178">
        <v>12</v>
      </c>
      <c r="E178">
        <v>0</v>
      </c>
      <c r="F178" s="8">
        <f>order_details[[#This Row],[UnitPrice]]*order_details[[#This Row],[Quantity]]</f>
        <v>182.39999999999998</v>
      </c>
      <c r="G178" s="1">
        <f>VLOOKUP(order_details[[#This Row],[OrderID]],orders[[OrderID]:[OrderDate]],4,)</f>
        <v>34632</v>
      </c>
      <c r="H178" s="8">
        <f>VLOOKUP(order_details[[#This Row],[ProductID]],products[],6,0)</f>
        <v>19</v>
      </c>
      <c r="I178" s="8">
        <f>order_details[[#This Row],[UnitPrice (Marked Price)]] * order_details[[#This Row],[Quantity]] * (1 - order_details[[#This Row],[Discount]])</f>
        <v>228</v>
      </c>
      <c r="J178" s="8">
        <f>(order_details[[#This Row],[UnitPrice (Marked Price)]]*(1-order_details[[#This Row],[Discount]])-order_details[[#This Row],[UnitPrice]]) * order_details[[#This Row],[Quantity]]</f>
        <v>45.600000000000009</v>
      </c>
      <c r="K178">
        <f>VLOOKUP(order_details[[#This Row],[ProductID]],products[],4,0)</f>
        <v>8</v>
      </c>
      <c r="L178" s="8" t="str">
        <f>VLOOKUP(order_details[[#This Row],[Category]],categories[[CategoryID]:[CategoryName]],2,0)</f>
        <v>Seafood</v>
      </c>
    </row>
    <row r="179" spans="1:12" x14ac:dyDescent="0.25">
      <c r="A179">
        <v>10314</v>
      </c>
      <c r="B179">
        <v>32</v>
      </c>
      <c r="C179" s="8">
        <v>25.6</v>
      </c>
      <c r="D179">
        <v>40</v>
      </c>
      <c r="E179">
        <v>0.1</v>
      </c>
      <c r="F179" s="8">
        <f>order_details[[#This Row],[UnitPrice]]*order_details[[#This Row],[Quantity]]</f>
        <v>1024</v>
      </c>
      <c r="G179" s="1">
        <f>VLOOKUP(order_details[[#This Row],[OrderID]],orders[[OrderID]:[OrderDate]],4,)</f>
        <v>34633</v>
      </c>
      <c r="H179" s="8">
        <f>VLOOKUP(order_details[[#This Row],[ProductID]],products[],6,0)</f>
        <v>32</v>
      </c>
      <c r="I179" s="8">
        <f>order_details[[#This Row],[UnitPrice (Marked Price)]] * order_details[[#This Row],[Quantity]] * (1 - order_details[[#This Row],[Discount]])</f>
        <v>1152</v>
      </c>
      <c r="J179" s="8">
        <f>(order_details[[#This Row],[UnitPrice (Marked Price)]]*(1-order_details[[#This Row],[Discount]])-order_details[[#This Row],[UnitPrice]]) * order_details[[#This Row],[Quantity]]</f>
        <v>127.99999999999997</v>
      </c>
      <c r="K179">
        <f>VLOOKUP(order_details[[#This Row],[ProductID]],products[],4,0)</f>
        <v>4</v>
      </c>
      <c r="L179" s="8" t="str">
        <f>VLOOKUP(order_details[[#This Row],[Category]],categories[[CategoryID]:[CategoryName]],2,0)</f>
        <v>Dairy Products</v>
      </c>
    </row>
    <row r="180" spans="1:12" x14ac:dyDescent="0.25">
      <c r="A180">
        <v>10314</v>
      </c>
      <c r="B180">
        <v>58</v>
      </c>
      <c r="C180" s="8">
        <v>10.6</v>
      </c>
      <c r="D180">
        <v>30</v>
      </c>
      <c r="E180">
        <v>0.1</v>
      </c>
      <c r="F180" s="8">
        <f>order_details[[#This Row],[UnitPrice]]*order_details[[#This Row],[Quantity]]</f>
        <v>318</v>
      </c>
      <c r="G180" s="1">
        <f>VLOOKUP(order_details[[#This Row],[OrderID]],orders[[OrderID]:[OrderDate]],4,)</f>
        <v>34633</v>
      </c>
      <c r="H180" s="8">
        <f>VLOOKUP(order_details[[#This Row],[ProductID]],products[],6,0)</f>
        <v>13.25</v>
      </c>
      <c r="I180" s="8">
        <f>order_details[[#This Row],[UnitPrice (Marked Price)]] * order_details[[#This Row],[Quantity]] * (1 - order_details[[#This Row],[Discount]])</f>
        <v>357.75</v>
      </c>
      <c r="J180" s="8">
        <f>(order_details[[#This Row],[UnitPrice (Marked Price)]]*(1-order_details[[#This Row],[Discount]])-order_details[[#This Row],[UnitPrice]]) * order_details[[#This Row],[Quantity]]</f>
        <v>39.750000000000028</v>
      </c>
      <c r="K180">
        <f>VLOOKUP(order_details[[#This Row],[ProductID]],products[],4,0)</f>
        <v>8</v>
      </c>
      <c r="L180" s="8" t="str">
        <f>VLOOKUP(order_details[[#This Row],[Category]],categories[[CategoryID]:[CategoryName]],2,0)</f>
        <v>Seafood</v>
      </c>
    </row>
    <row r="181" spans="1:12" x14ac:dyDescent="0.25">
      <c r="A181">
        <v>10314</v>
      </c>
      <c r="B181">
        <v>62</v>
      </c>
      <c r="C181" s="8">
        <v>39.4</v>
      </c>
      <c r="D181">
        <v>25</v>
      </c>
      <c r="E181">
        <v>0.1</v>
      </c>
      <c r="F181" s="8">
        <f>order_details[[#This Row],[UnitPrice]]*order_details[[#This Row],[Quantity]]</f>
        <v>985</v>
      </c>
      <c r="G181" s="1">
        <f>VLOOKUP(order_details[[#This Row],[OrderID]],orders[[OrderID]:[OrderDate]],4,)</f>
        <v>34633</v>
      </c>
      <c r="H181" s="8">
        <f>VLOOKUP(order_details[[#This Row],[ProductID]],products[],6,0)</f>
        <v>49.3</v>
      </c>
      <c r="I181" s="8">
        <f>order_details[[#This Row],[UnitPrice (Marked Price)]] * order_details[[#This Row],[Quantity]] * (1 - order_details[[#This Row],[Discount]])</f>
        <v>1109.25</v>
      </c>
      <c r="J181" s="8">
        <f>(order_details[[#This Row],[UnitPrice (Marked Price)]]*(1-order_details[[#This Row],[Discount]])-order_details[[#This Row],[UnitPrice]]) * order_details[[#This Row],[Quantity]]</f>
        <v>124.24999999999997</v>
      </c>
      <c r="K181">
        <f>VLOOKUP(order_details[[#This Row],[ProductID]],products[],4,0)</f>
        <v>3</v>
      </c>
      <c r="L181" s="8" t="str">
        <f>VLOOKUP(order_details[[#This Row],[Category]],categories[[CategoryID]:[CategoryName]],2,0)</f>
        <v>Confections</v>
      </c>
    </row>
    <row r="182" spans="1:12" x14ac:dyDescent="0.25">
      <c r="A182">
        <v>10315</v>
      </c>
      <c r="B182">
        <v>34</v>
      </c>
      <c r="C182" s="8">
        <v>9.8000000000000007</v>
      </c>
      <c r="D182">
        <v>14</v>
      </c>
      <c r="E182">
        <v>0</v>
      </c>
      <c r="F182" s="8">
        <f>order_details[[#This Row],[UnitPrice]]*order_details[[#This Row],[Quantity]]</f>
        <v>137.20000000000002</v>
      </c>
      <c r="G182" s="1">
        <f>VLOOKUP(order_details[[#This Row],[OrderID]],orders[[OrderID]:[OrderDate]],4,)</f>
        <v>34634</v>
      </c>
      <c r="H182" s="8">
        <f>VLOOKUP(order_details[[#This Row],[ProductID]],products[],6,0)</f>
        <v>14</v>
      </c>
      <c r="I182" s="8">
        <f>order_details[[#This Row],[UnitPrice (Marked Price)]] * order_details[[#This Row],[Quantity]] * (1 - order_details[[#This Row],[Discount]])</f>
        <v>196</v>
      </c>
      <c r="J182" s="8">
        <f>(order_details[[#This Row],[UnitPrice (Marked Price)]]*(1-order_details[[#This Row],[Discount]])-order_details[[#This Row],[UnitPrice]]) * order_details[[#This Row],[Quantity]]</f>
        <v>58.79999999999999</v>
      </c>
      <c r="K182">
        <f>VLOOKUP(order_details[[#This Row],[ProductID]],products[],4,0)</f>
        <v>1</v>
      </c>
      <c r="L182" s="8" t="str">
        <f>VLOOKUP(order_details[[#This Row],[Category]],categories[[CategoryID]:[CategoryName]],2,0)</f>
        <v>Beverages</v>
      </c>
    </row>
    <row r="183" spans="1:12" x14ac:dyDescent="0.25">
      <c r="A183">
        <v>10315</v>
      </c>
      <c r="B183">
        <v>70</v>
      </c>
      <c r="C183" s="8">
        <v>9.6</v>
      </c>
      <c r="D183">
        <v>30</v>
      </c>
      <c r="E183">
        <v>0</v>
      </c>
      <c r="F183" s="8">
        <f>order_details[[#This Row],[UnitPrice]]*order_details[[#This Row],[Quantity]]</f>
        <v>288</v>
      </c>
      <c r="G183" s="1">
        <f>VLOOKUP(order_details[[#This Row],[OrderID]],orders[[OrderID]:[OrderDate]],4,)</f>
        <v>34634</v>
      </c>
      <c r="H183" s="8">
        <f>VLOOKUP(order_details[[#This Row],[ProductID]],products[],6,0)</f>
        <v>15</v>
      </c>
      <c r="I183" s="8">
        <f>order_details[[#This Row],[UnitPrice (Marked Price)]] * order_details[[#This Row],[Quantity]] * (1 - order_details[[#This Row],[Discount]])</f>
        <v>450</v>
      </c>
      <c r="J183" s="8">
        <f>(order_details[[#This Row],[UnitPrice (Marked Price)]]*(1-order_details[[#This Row],[Discount]])-order_details[[#This Row],[UnitPrice]]) * order_details[[#This Row],[Quantity]]</f>
        <v>162</v>
      </c>
      <c r="K183">
        <f>VLOOKUP(order_details[[#This Row],[ProductID]],products[],4,0)</f>
        <v>1</v>
      </c>
      <c r="L183" s="8" t="str">
        <f>VLOOKUP(order_details[[#This Row],[Category]],categories[[CategoryID]:[CategoryName]],2,0)</f>
        <v>Beverages</v>
      </c>
    </row>
    <row r="184" spans="1:12" x14ac:dyDescent="0.25">
      <c r="A184">
        <v>10316</v>
      </c>
      <c r="B184">
        <v>41</v>
      </c>
      <c r="C184" s="8">
        <v>7.7</v>
      </c>
      <c r="D184">
        <v>10</v>
      </c>
      <c r="E184">
        <v>0</v>
      </c>
      <c r="F184" s="8">
        <f>order_details[[#This Row],[UnitPrice]]*order_details[[#This Row],[Quantity]]</f>
        <v>77</v>
      </c>
      <c r="G184" s="1">
        <f>VLOOKUP(order_details[[#This Row],[OrderID]],orders[[OrderID]:[OrderDate]],4,)</f>
        <v>34635</v>
      </c>
      <c r="H184" s="8">
        <f>VLOOKUP(order_details[[#This Row],[ProductID]],products[],6,0)</f>
        <v>9.65</v>
      </c>
      <c r="I184" s="8">
        <f>order_details[[#This Row],[UnitPrice (Marked Price)]] * order_details[[#This Row],[Quantity]] * (1 - order_details[[#This Row],[Discount]])</f>
        <v>96.5</v>
      </c>
      <c r="J184" s="8">
        <f>(order_details[[#This Row],[UnitPrice (Marked Price)]]*(1-order_details[[#This Row],[Discount]])-order_details[[#This Row],[UnitPrice]]) * order_details[[#This Row],[Quantity]]</f>
        <v>19.5</v>
      </c>
      <c r="K184">
        <f>VLOOKUP(order_details[[#This Row],[ProductID]],products[],4,0)</f>
        <v>8</v>
      </c>
      <c r="L184" s="8" t="str">
        <f>VLOOKUP(order_details[[#This Row],[Category]],categories[[CategoryID]:[CategoryName]],2,0)</f>
        <v>Seafood</v>
      </c>
    </row>
    <row r="185" spans="1:12" x14ac:dyDescent="0.25">
      <c r="A185">
        <v>10316</v>
      </c>
      <c r="B185">
        <v>62</v>
      </c>
      <c r="C185" s="8">
        <v>39.4</v>
      </c>
      <c r="D185">
        <v>70</v>
      </c>
      <c r="E185">
        <v>0</v>
      </c>
      <c r="F185" s="8">
        <f>order_details[[#This Row],[UnitPrice]]*order_details[[#This Row],[Quantity]]</f>
        <v>2758</v>
      </c>
      <c r="G185" s="1">
        <f>VLOOKUP(order_details[[#This Row],[OrderID]],orders[[OrderID]:[OrderDate]],4,)</f>
        <v>34635</v>
      </c>
      <c r="H185" s="8">
        <f>VLOOKUP(order_details[[#This Row],[ProductID]],products[],6,0)</f>
        <v>49.3</v>
      </c>
      <c r="I185" s="8">
        <f>order_details[[#This Row],[UnitPrice (Marked Price)]] * order_details[[#This Row],[Quantity]] * (1 - order_details[[#This Row],[Discount]])</f>
        <v>3451</v>
      </c>
      <c r="J185" s="8">
        <f>(order_details[[#This Row],[UnitPrice (Marked Price)]]*(1-order_details[[#This Row],[Discount]])-order_details[[#This Row],[UnitPrice]]) * order_details[[#This Row],[Quantity]]</f>
        <v>692.99999999999989</v>
      </c>
      <c r="K185">
        <f>VLOOKUP(order_details[[#This Row],[ProductID]],products[],4,0)</f>
        <v>3</v>
      </c>
      <c r="L185" s="8" t="str">
        <f>VLOOKUP(order_details[[#This Row],[Category]],categories[[CategoryID]:[CategoryName]],2,0)</f>
        <v>Confections</v>
      </c>
    </row>
    <row r="186" spans="1:12" x14ac:dyDescent="0.25">
      <c r="A186">
        <v>10317</v>
      </c>
      <c r="B186">
        <v>1</v>
      </c>
      <c r="C186" s="8">
        <v>14.4</v>
      </c>
      <c r="D186">
        <v>20</v>
      </c>
      <c r="E186">
        <v>0</v>
      </c>
      <c r="F186" s="8">
        <f>order_details[[#This Row],[UnitPrice]]*order_details[[#This Row],[Quantity]]</f>
        <v>288</v>
      </c>
      <c r="G186" s="1">
        <f>VLOOKUP(order_details[[#This Row],[OrderID]],orders[[OrderID]:[OrderDate]],4,)</f>
        <v>34638</v>
      </c>
      <c r="H186" s="8">
        <f>VLOOKUP(order_details[[#This Row],[ProductID]],products[],6,0)</f>
        <v>18</v>
      </c>
      <c r="I186" s="8">
        <f>order_details[[#This Row],[UnitPrice (Marked Price)]] * order_details[[#This Row],[Quantity]] * (1 - order_details[[#This Row],[Discount]])</f>
        <v>360</v>
      </c>
      <c r="J186" s="8">
        <f>(order_details[[#This Row],[UnitPrice (Marked Price)]]*(1-order_details[[#This Row],[Discount]])-order_details[[#This Row],[UnitPrice]]) * order_details[[#This Row],[Quantity]]</f>
        <v>72</v>
      </c>
      <c r="K186">
        <f>VLOOKUP(order_details[[#This Row],[ProductID]],products[],4,0)</f>
        <v>1</v>
      </c>
      <c r="L186" s="8" t="str">
        <f>VLOOKUP(order_details[[#This Row],[Category]],categories[[CategoryID]:[CategoryName]],2,0)</f>
        <v>Beverages</v>
      </c>
    </row>
    <row r="187" spans="1:12" x14ac:dyDescent="0.25">
      <c r="A187">
        <v>10318</v>
      </c>
      <c r="B187">
        <v>41</v>
      </c>
      <c r="C187" s="8">
        <v>7.7</v>
      </c>
      <c r="D187">
        <v>20</v>
      </c>
      <c r="E187">
        <v>0</v>
      </c>
      <c r="F187" s="8">
        <f>order_details[[#This Row],[UnitPrice]]*order_details[[#This Row],[Quantity]]</f>
        <v>154</v>
      </c>
      <c r="G187" s="1">
        <f>VLOOKUP(order_details[[#This Row],[OrderID]],orders[[OrderID]:[OrderDate]],4,)</f>
        <v>34639</v>
      </c>
      <c r="H187" s="8">
        <f>VLOOKUP(order_details[[#This Row],[ProductID]],products[],6,0)</f>
        <v>9.65</v>
      </c>
      <c r="I187" s="8">
        <f>order_details[[#This Row],[UnitPrice (Marked Price)]] * order_details[[#This Row],[Quantity]] * (1 - order_details[[#This Row],[Discount]])</f>
        <v>193</v>
      </c>
      <c r="J187" s="8">
        <f>(order_details[[#This Row],[UnitPrice (Marked Price)]]*(1-order_details[[#This Row],[Discount]])-order_details[[#This Row],[UnitPrice]]) * order_details[[#This Row],[Quantity]]</f>
        <v>39</v>
      </c>
      <c r="K187">
        <f>VLOOKUP(order_details[[#This Row],[ProductID]],products[],4,0)</f>
        <v>8</v>
      </c>
      <c r="L187" s="8" t="str">
        <f>VLOOKUP(order_details[[#This Row],[Category]],categories[[CategoryID]:[CategoryName]],2,0)</f>
        <v>Seafood</v>
      </c>
    </row>
    <row r="188" spans="1:12" x14ac:dyDescent="0.25">
      <c r="A188">
        <v>10318</v>
      </c>
      <c r="B188">
        <v>76</v>
      </c>
      <c r="C188" s="8">
        <v>14.4</v>
      </c>
      <c r="D188">
        <v>6</v>
      </c>
      <c r="E188">
        <v>0</v>
      </c>
      <c r="F188" s="8">
        <f>order_details[[#This Row],[UnitPrice]]*order_details[[#This Row],[Quantity]]</f>
        <v>86.4</v>
      </c>
      <c r="G188" s="1">
        <f>VLOOKUP(order_details[[#This Row],[OrderID]],orders[[OrderID]:[OrderDate]],4,)</f>
        <v>34639</v>
      </c>
      <c r="H188" s="8">
        <f>VLOOKUP(order_details[[#This Row],[ProductID]],products[],6,0)</f>
        <v>18</v>
      </c>
      <c r="I188" s="8">
        <f>order_details[[#This Row],[UnitPrice (Marked Price)]] * order_details[[#This Row],[Quantity]] * (1 - order_details[[#This Row],[Discount]])</f>
        <v>108</v>
      </c>
      <c r="J188" s="8">
        <f>(order_details[[#This Row],[UnitPrice (Marked Price)]]*(1-order_details[[#This Row],[Discount]])-order_details[[#This Row],[UnitPrice]]) * order_details[[#This Row],[Quantity]]</f>
        <v>21.599999999999998</v>
      </c>
      <c r="K188">
        <f>VLOOKUP(order_details[[#This Row],[ProductID]],products[],4,0)</f>
        <v>1</v>
      </c>
      <c r="L188" s="8" t="str">
        <f>VLOOKUP(order_details[[#This Row],[Category]],categories[[CategoryID]:[CategoryName]],2,0)</f>
        <v>Beverages</v>
      </c>
    </row>
    <row r="189" spans="1:12" x14ac:dyDescent="0.25">
      <c r="A189">
        <v>10319</v>
      </c>
      <c r="B189">
        <v>17</v>
      </c>
      <c r="C189" s="8">
        <v>31.2</v>
      </c>
      <c r="D189">
        <v>8</v>
      </c>
      <c r="E189">
        <v>0</v>
      </c>
      <c r="F189" s="8">
        <f>order_details[[#This Row],[UnitPrice]]*order_details[[#This Row],[Quantity]]</f>
        <v>249.6</v>
      </c>
      <c r="G189" s="1">
        <f>VLOOKUP(order_details[[#This Row],[OrderID]],orders[[OrderID]:[OrderDate]],4,)</f>
        <v>34640</v>
      </c>
      <c r="H189" s="8">
        <f>VLOOKUP(order_details[[#This Row],[ProductID]],products[],6,0)</f>
        <v>39</v>
      </c>
      <c r="I189" s="8">
        <f>order_details[[#This Row],[UnitPrice (Marked Price)]] * order_details[[#This Row],[Quantity]] * (1 - order_details[[#This Row],[Discount]])</f>
        <v>312</v>
      </c>
      <c r="J189" s="8">
        <f>(order_details[[#This Row],[UnitPrice (Marked Price)]]*(1-order_details[[#This Row],[Discount]])-order_details[[#This Row],[UnitPrice]]) * order_details[[#This Row],[Quantity]]</f>
        <v>62.400000000000006</v>
      </c>
      <c r="K189">
        <f>VLOOKUP(order_details[[#This Row],[ProductID]],products[],4,0)</f>
        <v>6</v>
      </c>
      <c r="L189" s="8" t="str">
        <f>VLOOKUP(order_details[[#This Row],[Category]],categories[[CategoryID]:[CategoryName]],2,0)</f>
        <v>Meat/Poultry</v>
      </c>
    </row>
    <row r="190" spans="1:12" x14ac:dyDescent="0.25">
      <c r="A190">
        <v>10319</v>
      </c>
      <c r="B190">
        <v>28</v>
      </c>
      <c r="C190" s="8">
        <v>36.4</v>
      </c>
      <c r="D190">
        <v>14</v>
      </c>
      <c r="E190">
        <v>0</v>
      </c>
      <c r="F190" s="8">
        <f>order_details[[#This Row],[UnitPrice]]*order_details[[#This Row],[Quantity]]</f>
        <v>509.59999999999997</v>
      </c>
      <c r="G190" s="1">
        <f>VLOOKUP(order_details[[#This Row],[OrderID]],orders[[OrderID]:[OrderDate]],4,)</f>
        <v>34640</v>
      </c>
      <c r="H190" s="8">
        <f>VLOOKUP(order_details[[#This Row],[ProductID]],products[],6,0)</f>
        <v>45.6</v>
      </c>
      <c r="I190" s="8">
        <f>order_details[[#This Row],[UnitPrice (Marked Price)]] * order_details[[#This Row],[Quantity]] * (1 - order_details[[#This Row],[Discount]])</f>
        <v>638.4</v>
      </c>
      <c r="J190" s="8">
        <f>(order_details[[#This Row],[UnitPrice (Marked Price)]]*(1-order_details[[#This Row],[Discount]])-order_details[[#This Row],[UnitPrice]]) * order_details[[#This Row],[Quantity]]</f>
        <v>128.80000000000004</v>
      </c>
      <c r="K190">
        <f>VLOOKUP(order_details[[#This Row],[ProductID]],products[],4,0)</f>
        <v>7</v>
      </c>
      <c r="L190" s="8" t="str">
        <f>VLOOKUP(order_details[[#This Row],[Category]],categories[[CategoryID]:[CategoryName]],2,0)</f>
        <v>Produce</v>
      </c>
    </row>
    <row r="191" spans="1:12" x14ac:dyDescent="0.25">
      <c r="A191">
        <v>10319</v>
      </c>
      <c r="B191">
        <v>76</v>
      </c>
      <c r="C191" s="8">
        <v>14.4</v>
      </c>
      <c r="D191">
        <v>30</v>
      </c>
      <c r="E191">
        <v>0</v>
      </c>
      <c r="F191" s="8">
        <f>order_details[[#This Row],[UnitPrice]]*order_details[[#This Row],[Quantity]]</f>
        <v>432</v>
      </c>
      <c r="G191" s="1">
        <f>VLOOKUP(order_details[[#This Row],[OrderID]],orders[[OrderID]:[OrderDate]],4,)</f>
        <v>34640</v>
      </c>
      <c r="H191" s="8">
        <f>VLOOKUP(order_details[[#This Row],[ProductID]],products[],6,0)</f>
        <v>18</v>
      </c>
      <c r="I191" s="8">
        <f>order_details[[#This Row],[UnitPrice (Marked Price)]] * order_details[[#This Row],[Quantity]] * (1 - order_details[[#This Row],[Discount]])</f>
        <v>540</v>
      </c>
      <c r="J191" s="8">
        <f>(order_details[[#This Row],[UnitPrice (Marked Price)]]*(1-order_details[[#This Row],[Discount]])-order_details[[#This Row],[UnitPrice]]) * order_details[[#This Row],[Quantity]]</f>
        <v>107.99999999999999</v>
      </c>
      <c r="K191">
        <f>VLOOKUP(order_details[[#This Row],[ProductID]],products[],4,0)</f>
        <v>1</v>
      </c>
      <c r="L191" s="8" t="str">
        <f>VLOOKUP(order_details[[#This Row],[Category]],categories[[CategoryID]:[CategoryName]],2,0)</f>
        <v>Beverages</v>
      </c>
    </row>
    <row r="192" spans="1:12" x14ac:dyDescent="0.25">
      <c r="A192">
        <v>10320</v>
      </c>
      <c r="B192">
        <v>71</v>
      </c>
      <c r="C192" s="8">
        <v>17.2</v>
      </c>
      <c r="D192">
        <v>30</v>
      </c>
      <c r="E192">
        <v>0</v>
      </c>
      <c r="F192" s="8">
        <f>order_details[[#This Row],[UnitPrice]]*order_details[[#This Row],[Quantity]]</f>
        <v>516</v>
      </c>
      <c r="G192" s="1">
        <f>VLOOKUP(order_details[[#This Row],[OrderID]],orders[[OrderID]:[OrderDate]],4,)</f>
        <v>34641</v>
      </c>
      <c r="H192" s="8">
        <f>VLOOKUP(order_details[[#This Row],[ProductID]],products[],6,0)</f>
        <v>21.5</v>
      </c>
      <c r="I192" s="8">
        <f>order_details[[#This Row],[UnitPrice (Marked Price)]] * order_details[[#This Row],[Quantity]] * (1 - order_details[[#This Row],[Discount]])</f>
        <v>645</v>
      </c>
      <c r="J192" s="8">
        <f>(order_details[[#This Row],[UnitPrice (Marked Price)]]*(1-order_details[[#This Row],[Discount]])-order_details[[#This Row],[UnitPrice]]) * order_details[[#This Row],[Quantity]]</f>
        <v>129.00000000000003</v>
      </c>
      <c r="K192">
        <f>VLOOKUP(order_details[[#This Row],[ProductID]],products[],4,0)</f>
        <v>4</v>
      </c>
      <c r="L192" s="8" t="str">
        <f>VLOOKUP(order_details[[#This Row],[Category]],categories[[CategoryID]:[CategoryName]],2,0)</f>
        <v>Dairy Products</v>
      </c>
    </row>
    <row r="193" spans="1:12" x14ac:dyDescent="0.25">
      <c r="A193">
        <v>10321</v>
      </c>
      <c r="B193">
        <v>35</v>
      </c>
      <c r="C193" s="8">
        <v>14.4</v>
      </c>
      <c r="D193">
        <v>10</v>
      </c>
      <c r="E193">
        <v>0</v>
      </c>
      <c r="F193" s="8">
        <f>order_details[[#This Row],[UnitPrice]]*order_details[[#This Row],[Quantity]]</f>
        <v>144</v>
      </c>
      <c r="G193" s="1">
        <f>VLOOKUP(order_details[[#This Row],[OrderID]],orders[[OrderID]:[OrderDate]],4,)</f>
        <v>34641</v>
      </c>
      <c r="H193" s="8">
        <f>VLOOKUP(order_details[[#This Row],[ProductID]],products[],6,0)</f>
        <v>18</v>
      </c>
      <c r="I193" s="8">
        <f>order_details[[#This Row],[UnitPrice (Marked Price)]] * order_details[[#This Row],[Quantity]] * (1 - order_details[[#This Row],[Discount]])</f>
        <v>180</v>
      </c>
      <c r="J193" s="8">
        <f>(order_details[[#This Row],[UnitPrice (Marked Price)]]*(1-order_details[[#This Row],[Discount]])-order_details[[#This Row],[UnitPrice]]) * order_details[[#This Row],[Quantity]]</f>
        <v>36</v>
      </c>
      <c r="K193">
        <f>VLOOKUP(order_details[[#This Row],[ProductID]],products[],4,0)</f>
        <v>1</v>
      </c>
      <c r="L193" s="8" t="str">
        <f>VLOOKUP(order_details[[#This Row],[Category]],categories[[CategoryID]:[CategoryName]],2,0)</f>
        <v>Beverages</v>
      </c>
    </row>
    <row r="194" spans="1:12" x14ac:dyDescent="0.25">
      <c r="A194">
        <v>10322</v>
      </c>
      <c r="B194">
        <v>52</v>
      </c>
      <c r="C194" s="8">
        <v>5.6</v>
      </c>
      <c r="D194">
        <v>20</v>
      </c>
      <c r="E194">
        <v>0</v>
      </c>
      <c r="F194" s="8">
        <f>order_details[[#This Row],[UnitPrice]]*order_details[[#This Row],[Quantity]]</f>
        <v>112</v>
      </c>
      <c r="G194" s="1">
        <f>VLOOKUP(order_details[[#This Row],[OrderID]],orders[[OrderID]:[OrderDate]],4,)</f>
        <v>34642</v>
      </c>
      <c r="H194" s="8">
        <f>VLOOKUP(order_details[[#This Row],[ProductID]],products[],6,0)</f>
        <v>7</v>
      </c>
      <c r="I194" s="8">
        <f>order_details[[#This Row],[UnitPrice (Marked Price)]] * order_details[[#This Row],[Quantity]] * (1 - order_details[[#This Row],[Discount]])</f>
        <v>140</v>
      </c>
      <c r="J194" s="8">
        <f>(order_details[[#This Row],[UnitPrice (Marked Price)]]*(1-order_details[[#This Row],[Discount]])-order_details[[#This Row],[UnitPrice]]) * order_details[[#This Row],[Quantity]]</f>
        <v>28.000000000000007</v>
      </c>
      <c r="K194">
        <f>VLOOKUP(order_details[[#This Row],[ProductID]],products[],4,0)</f>
        <v>5</v>
      </c>
      <c r="L194" s="8" t="str">
        <f>VLOOKUP(order_details[[#This Row],[Category]],categories[[CategoryID]:[CategoryName]],2,0)</f>
        <v>Grains/Cereals</v>
      </c>
    </row>
    <row r="195" spans="1:12" x14ac:dyDescent="0.25">
      <c r="A195">
        <v>10323</v>
      </c>
      <c r="B195">
        <v>15</v>
      </c>
      <c r="C195" s="8">
        <v>12.4</v>
      </c>
      <c r="D195">
        <v>5</v>
      </c>
      <c r="E195">
        <v>0</v>
      </c>
      <c r="F195" s="8">
        <f>order_details[[#This Row],[UnitPrice]]*order_details[[#This Row],[Quantity]]</f>
        <v>62</v>
      </c>
      <c r="G195" s="1">
        <f>VLOOKUP(order_details[[#This Row],[OrderID]],orders[[OrderID]:[OrderDate]],4,)</f>
        <v>34645</v>
      </c>
      <c r="H195" s="8">
        <f>VLOOKUP(order_details[[#This Row],[ProductID]],products[],6,0)</f>
        <v>15.5</v>
      </c>
      <c r="I195" s="8">
        <f>order_details[[#This Row],[UnitPrice (Marked Price)]] * order_details[[#This Row],[Quantity]] * (1 - order_details[[#This Row],[Discount]])</f>
        <v>77.5</v>
      </c>
      <c r="J195" s="8">
        <f>(order_details[[#This Row],[UnitPrice (Marked Price)]]*(1-order_details[[#This Row],[Discount]])-order_details[[#This Row],[UnitPrice]]) * order_details[[#This Row],[Quantity]]</f>
        <v>15.499999999999998</v>
      </c>
      <c r="K195">
        <f>VLOOKUP(order_details[[#This Row],[ProductID]],products[],4,0)</f>
        <v>2</v>
      </c>
      <c r="L195" s="8" t="str">
        <f>VLOOKUP(order_details[[#This Row],[Category]],categories[[CategoryID]:[CategoryName]],2,0)</f>
        <v>Condiments</v>
      </c>
    </row>
    <row r="196" spans="1:12" x14ac:dyDescent="0.25">
      <c r="A196">
        <v>10323</v>
      </c>
      <c r="B196">
        <v>25</v>
      </c>
      <c r="C196" s="8">
        <v>9.8000000000000007</v>
      </c>
      <c r="D196">
        <v>4</v>
      </c>
      <c r="E196">
        <v>0</v>
      </c>
      <c r="F196" s="8">
        <f>order_details[[#This Row],[UnitPrice]]*order_details[[#This Row],[Quantity]]</f>
        <v>39.200000000000003</v>
      </c>
      <c r="G196" s="1">
        <f>VLOOKUP(order_details[[#This Row],[OrderID]],orders[[OrderID]:[OrderDate]],4,)</f>
        <v>34645</v>
      </c>
      <c r="H196" s="8">
        <f>VLOOKUP(order_details[[#This Row],[ProductID]],products[],6,0)</f>
        <v>14</v>
      </c>
      <c r="I196" s="8">
        <f>order_details[[#This Row],[UnitPrice (Marked Price)]] * order_details[[#This Row],[Quantity]] * (1 - order_details[[#This Row],[Discount]])</f>
        <v>56</v>
      </c>
      <c r="J196" s="8">
        <f>(order_details[[#This Row],[UnitPrice (Marked Price)]]*(1-order_details[[#This Row],[Discount]])-order_details[[#This Row],[UnitPrice]]) * order_details[[#This Row],[Quantity]]</f>
        <v>16.799999999999997</v>
      </c>
      <c r="K196">
        <f>VLOOKUP(order_details[[#This Row],[ProductID]],products[],4,0)</f>
        <v>3</v>
      </c>
      <c r="L196" s="8" t="str">
        <f>VLOOKUP(order_details[[#This Row],[Category]],categories[[CategoryID]:[CategoryName]],2,0)</f>
        <v>Confections</v>
      </c>
    </row>
    <row r="197" spans="1:12" x14ac:dyDescent="0.25">
      <c r="A197">
        <v>10323</v>
      </c>
      <c r="B197">
        <v>39</v>
      </c>
      <c r="C197" s="8">
        <v>14.4</v>
      </c>
      <c r="D197">
        <v>4</v>
      </c>
      <c r="E197">
        <v>0</v>
      </c>
      <c r="F197" s="8">
        <f>order_details[[#This Row],[UnitPrice]]*order_details[[#This Row],[Quantity]]</f>
        <v>57.6</v>
      </c>
      <c r="G197" s="1">
        <f>VLOOKUP(order_details[[#This Row],[OrderID]],orders[[OrderID]:[OrderDate]],4,)</f>
        <v>34645</v>
      </c>
      <c r="H197" s="8">
        <f>VLOOKUP(order_details[[#This Row],[ProductID]],products[],6,0)</f>
        <v>18</v>
      </c>
      <c r="I197" s="8">
        <f>order_details[[#This Row],[UnitPrice (Marked Price)]] * order_details[[#This Row],[Quantity]] * (1 - order_details[[#This Row],[Discount]])</f>
        <v>72</v>
      </c>
      <c r="J197" s="8">
        <f>(order_details[[#This Row],[UnitPrice (Marked Price)]]*(1-order_details[[#This Row],[Discount]])-order_details[[#This Row],[UnitPrice]]) * order_details[[#This Row],[Quantity]]</f>
        <v>14.399999999999999</v>
      </c>
      <c r="K197">
        <f>VLOOKUP(order_details[[#This Row],[ProductID]],products[],4,0)</f>
        <v>1</v>
      </c>
      <c r="L197" s="8" t="str">
        <f>VLOOKUP(order_details[[#This Row],[Category]],categories[[CategoryID]:[CategoryName]],2,0)</f>
        <v>Beverages</v>
      </c>
    </row>
    <row r="198" spans="1:12" x14ac:dyDescent="0.25">
      <c r="A198">
        <v>10324</v>
      </c>
      <c r="B198">
        <v>16</v>
      </c>
      <c r="C198" s="8">
        <v>13.9</v>
      </c>
      <c r="D198">
        <v>21</v>
      </c>
      <c r="E198">
        <v>0.15</v>
      </c>
      <c r="F198" s="8">
        <f>order_details[[#This Row],[UnitPrice]]*order_details[[#This Row],[Quantity]]</f>
        <v>291.90000000000003</v>
      </c>
      <c r="G198" s="1">
        <f>VLOOKUP(order_details[[#This Row],[OrderID]],orders[[OrderID]:[OrderDate]],4,)</f>
        <v>34646</v>
      </c>
      <c r="H198" s="8">
        <f>VLOOKUP(order_details[[#This Row],[ProductID]],products[],6,0)</f>
        <v>17.45</v>
      </c>
      <c r="I198" s="8">
        <f>order_details[[#This Row],[UnitPrice (Marked Price)]] * order_details[[#This Row],[Quantity]] * (1 - order_details[[#This Row],[Discount]])</f>
        <v>311.48249999999996</v>
      </c>
      <c r="J198" s="8">
        <f>(order_details[[#This Row],[UnitPrice (Marked Price)]]*(1-order_details[[#This Row],[Discount]])-order_details[[#This Row],[UnitPrice]]) * order_details[[#This Row],[Quantity]]</f>
        <v>19.582499999999982</v>
      </c>
      <c r="K198">
        <f>VLOOKUP(order_details[[#This Row],[ProductID]],products[],4,0)</f>
        <v>3</v>
      </c>
      <c r="L198" s="8" t="str">
        <f>VLOOKUP(order_details[[#This Row],[Category]],categories[[CategoryID]:[CategoryName]],2,0)</f>
        <v>Confections</v>
      </c>
    </row>
    <row r="199" spans="1:12" x14ac:dyDescent="0.25">
      <c r="A199">
        <v>10324</v>
      </c>
      <c r="B199">
        <v>35</v>
      </c>
      <c r="C199" s="8">
        <v>14.4</v>
      </c>
      <c r="D199">
        <v>70</v>
      </c>
      <c r="E199">
        <v>0.15</v>
      </c>
      <c r="F199" s="8">
        <f>order_details[[#This Row],[UnitPrice]]*order_details[[#This Row],[Quantity]]</f>
        <v>1008</v>
      </c>
      <c r="G199" s="1">
        <f>VLOOKUP(order_details[[#This Row],[OrderID]],orders[[OrderID]:[OrderDate]],4,)</f>
        <v>34646</v>
      </c>
      <c r="H199" s="8">
        <f>VLOOKUP(order_details[[#This Row],[ProductID]],products[],6,0)</f>
        <v>18</v>
      </c>
      <c r="I199" s="8">
        <f>order_details[[#This Row],[UnitPrice (Marked Price)]] * order_details[[#This Row],[Quantity]] * (1 - order_details[[#This Row],[Discount]])</f>
        <v>1071</v>
      </c>
      <c r="J199" s="8">
        <f>(order_details[[#This Row],[UnitPrice (Marked Price)]]*(1-order_details[[#This Row],[Discount]])-order_details[[#This Row],[UnitPrice]]) * order_details[[#This Row],[Quantity]]</f>
        <v>62.999999999999901</v>
      </c>
      <c r="K199">
        <f>VLOOKUP(order_details[[#This Row],[ProductID]],products[],4,0)</f>
        <v>1</v>
      </c>
      <c r="L199" s="8" t="str">
        <f>VLOOKUP(order_details[[#This Row],[Category]],categories[[CategoryID]:[CategoryName]],2,0)</f>
        <v>Beverages</v>
      </c>
    </row>
    <row r="200" spans="1:12" x14ac:dyDescent="0.25">
      <c r="A200">
        <v>10324</v>
      </c>
      <c r="B200">
        <v>46</v>
      </c>
      <c r="C200" s="8">
        <v>9.6</v>
      </c>
      <c r="D200">
        <v>30</v>
      </c>
      <c r="E200">
        <v>0</v>
      </c>
      <c r="F200" s="8">
        <f>order_details[[#This Row],[UnitPrice]]*order_details[[#This Row],[Quantity]]</f>
        <v>288</v>
      </c>
      <c r="G200" s="1">
        <f>VLOOKUP(order_details[[#This Row],[OrderID]],orders[[OrderID]:[OrderDate]],4,)</f>
        <v>34646</v>
      </c>
      <c r="H200" s="8">
        <f>VLOOKUP(order_details[[#This Row],[ProductID]],products[],6,0)</f>
        <v>12</v>
      </c>
      <c r="I200" s="8">
        <f>order_details[[#This Row],[UnitPrice (Marked Price)]] * order_details[[#This Row],[Quantity]] * (1 - order_details[[#This Row],[Discount]])</f>
        <v>360</v>
      </c>
      <c r="J200" s="8">
        <f>(order_details[[#This Row],[UnitPrice (Marked Price)]]*(1-order_details[[#This Row],[Discount]])-order_details[[#This Row],[UnitPrice]]) * order_details[[#This Row],[Quantity]]</f>
        <v>72.000000000000014</v>
      </c>
      <c r="K200">
        <f>VLOOKUP(order_details[[#This Row],[ProductID]],products[],4,0)</f>
        <v>8</v>
      </c>
      <c r="L200" s="8" t="str">
        <f>VLOOKUP(order_details[[#This Row],[Category]],categories[[CategoryID]:[CategoryName]],2,0)</f>
        <v>Seafood</v>
      </c>
    </row>
    <row r="201" spans="1:12" x14ac:dyDescent="0.25">
      <c r="A201">
        <v>10324</v>
      </c>
      <c r="B201">
        <v>59</v>
      </c>
      <c r="C201" s="8">
        <v>44</v>
      </c>
      <c r="D201">
        <v>40</v>
      </c>
      <c r="E201">
        <v>0.15</v>
      </c>
      <c r="F201" s="8">
        <f>order_details[[#This Row],[UnitPrice]]*order_details[[#This Row],[Quantity]]</f>
        <v>1760</v>
      </c>
      <c r="G201" s="1">
        <f>VLOOKUP(order_details[[#This Row],[OrderID]],orders[[OrderID]:[OrderDate]],4,)</f>
        <v>34646</v>
      </c>
      <c r="H201" s="8">
        <f>VLOOKUP(order_details[[#This Row],[ProductID]],products[],6,0)</f>
        <v>55</v>
      </c>
      <c r="I201" s="8">
        <f>order_details[[#This Row],[UnitPrice (Marked Price)]] * order_details[[#This Row],[Quantity]] * (1 - order_details[[#This Row],[Discount]])</f>
        <v>1870</v>
      </c>
      <c r="J201" s="8">
        <f>(order_details[[#This Row],[UnitPrice (Marked Price)]]*(1-order_details[[#This Row],[Discount]])-order_details[[#This Row],[UnitPrice]]) * order_details[[#This Row],[Quantity]]</f>
        <v>110</v>
      </c>
      <c r="K201">
        <f>VLOOKUP(order_details[[#This Row],[ProductID]],products[],4,0)</f>
        <v>4</v>
      </c>
      <c r="L201" s="8" t="str">
        <f>VLOOKUP(order_details[[#This Row],[Category]],categories[[CategoryID]:[CategoryName]],2,0)</f>
        <v>Dairy Products</v>
      </c>
    </row>
    <row r="202" spans="1:12" x14ac:dyDescent="0.25">
      <c r="A202">
        <v>10324</v>
      </c>
      <c r="B202">
        <v>63</v>
      </c>
      <c r="C202" s="8">
        <v>35.1</v>
      </c>
      <c r="D202">
        <v>80</v>
      </c>
      <c r="E202">
        <v>0.15</v>
      </c>
      <c r="F202" s="8">
        <f>order_details[[#This Row],[UnitPrice]]*order_details[[#This Row],[Quantity]]</f>
        <v>2808</v>
      </c>
      <c r="G202" s="1">
        <f>VLOOKUP(order_details[[#This Row],[OrderID]],orders[[OrderID]:[OrderDate]],4,)</f>
        <v>34646</v>
      </c>
      <c r="H202" s="8">
        <f>VLOOKUP(order_details[[#This Row],[ProductID]],products[],6,0)</f>
        <v>43.9</v>
      </c>
      <c r="I202" s="8">
        <f>order_details[[#This Row],[UnitPrice (Marked Price)]] * order_details[[#This Row],[Quantity]] * (1 - order_details[[#This Row],[Discount]])</f>
        <v>2985.2</v>
      </c>
      <c r="J202" s="8">
        <f>(order_details[[#This Row],[UnitPrice (Marked Price)]]*(1-order_details[[#This Row],[Discount]])-order_details[[#This Row],[UnitPrice]]) * order_details[[#This Row],[Quantity]]</f>
        <v>177.1999999999997</v>
      </c>
      <c r="K202">
        <f>VLOOKUP(order_details[[#This Row],[ProductID]],products[],4,0)</f>
        <v>2</v>
      </c>
      <c r="L202" s="8" t="str">
        <f>VLOOKUP(order_details[[#This Row],[Category]],categories[[CategoryID]:[CategoryName]],2,0)</f>
        <v>Condiments</v>
      </c>
    </row>
    <row r="203" spans="1:12" x14ac:dyDescent="0.25">
      <c r="A203">
        <v>10325</v>
      </c>
      <c r="B203">
        <v>6</v>
      </c>
      <c r="C203" s="8">
        <v>16</v>
      </c>
      <c r="D203">
        <v>6</v>
      </c>
      <c r="E203">
        <v>0</v>
      </c>
      <c r="F203" s="8">
        <f>order_details[[#This Row],[UnitPrice]]*order_details[[#This Row],[Quantity]]</f>
        <v>96</v>
      </c>
      <c r="G203" s="1">
        <f>VLOOKUP(order_details[[#This Row],[OrderID]],orders[[OrderID]:[OrderDate]],4,)</f>
        <v>34647</v>
      </c>
      <c r="H203" s="8">
        <f>VLOOKUP(order_details[[#This Row],[ProductID]],products[],6,0)</f>
        <v>25</v>
      </c>
      <c r="I203" s="8">
        <f>order_details[[#This Row],[UnitPrice (Marked Price)]] * order_details[[#This Row],[Quantity]] * (1 - order_details[[#This Row],[Discount]])</f>
        <v>150</v>
      </c>
      <c r="J203" s="8">
        <f>(order_details[[#This Row],[UnitPrice (Marked Price)]]*(1-order_details[[#This Row],[Discount]])-order_details[[#This Row],[UnitPrice]]) * order_details[[#This Row],[Quantity]]</f>
        <v>54</v>
      </c>
      <c r="K203">
        <f>VLOOKUP(order_details[[#This Row],[ProductID]],products[],4,0)</f>
        <v>2</v>
      </c>
      <c r="L203" s="8" t="str">
        <f>VLOOKUP(order_details[[#This Row],[Category]],categories[[CategoryID]:[CategoryName]],2,0)</f>
        <v>Condiments</v>
      </c>
    </row>
    <row r="204" spans="1:12" x14ac:dyDescent="0.25">
      <c r="A204">
        <v>10325</v>
      </c>
      <c r="B204">
        <v>13</v>
      </c>
      <c r="C204" s="8">
        <v>4.8</v>
      </c>
      <c r="D204">
        <v>12</v>
      </c>
      <c r="E204">
        <v>0</v>
      </c>
      <c r="F204" s="8">
        <f>order_details[[#This Row],[UnitPrice]]*order_details[[#This Row],[Quantity]]</f>
        <v>57.599999999999994</v>
      </c>
      <c r="G204" s="1">
        <f>VLOOKUP(order_details[[#This Row],[OrderID]],orders[[OrderID]:[OrderDate]],4,)</f>
        <v>34647</v>
      </c>
      <c r="H204" s="8">
        <f>VLOOKUP(order_details[[#This Row],[ProductID]],products[],6,0)</f>
        <v>6</v>
      </c>
      <c r="I204" s="8">
        <f>order_details[[#This Row],[UnitPrice (Marked Price)]] * order_details[[#This Row],[Quantity]] * (1 - order_details[[#This Row],[Discount]])</f>
        <v>72</v>
      </c>
      <c r="J204" s="8">
        <f>(order_details[[#This Row],[UnitPrice (Marked Price)]]*(1-order_details[[#This Row],[Discount]])-order_details[[#This Row],[UnitPrice]]) * order_details[[#This Row],[Quantity]]</f>
        <v>14.400000000000002</v>
      </c>
      <c r="K204">
        <f>VLOOKUP(order_details[[#This Row],[ProductID]],products[],4,0)</f>
        <v>8</v>
      </c>
      <c r="L204" s="8" t="str">
        <f>VLOOKUP(order_details[[#This Row],[Category]],categories[[CategoryID]:[CategoryName]],2,0)</f>
        <v>Seafood</v>
      </c>
    </row>
    <row r="205" spans="1:12" x14ac:dyDescent="0.25">
      <c r="A205">
        <v>10325</v>
      </c>
      <c r="B205">
        <v>14</v>
      </c>
      <c r="C205" s="8">
        <v>18.600000000000001</v>
      </c>
      <c r="D205">
        <v>9</v>
      </c>
      <c r="E205">
        <v>0</v>
      </c>
      <c r="F205" s="8">
        <f>order_details[[#This Row],[UnitPrice]]*order_details[[#This Row],[Quantity]]</f>
        <v>167.4</v>
      </c>
      <c r="G205" s="1">
        <f>VLOOKUP(order_details[[#This Row],[OrderID]],orders[[OrderID]:[OrderDate]],4,)</f>
        <v>34647</v>
      </c>
      <c r="H205" s="8">
        <f>VLOOKUP(order_details[[#This Row],[ProductID]],products[],6,0)</f>
        <v>23.25</v>
      </c>
      <c r="I205" s="8">
        <f>order_details[[#This Row],[UnitPrice (Marked Price)]] * order_details[[#This Row],[Quantity]] * (1 - order_details[[#This Row],[Discount]])</f>
        <v>209.25</v>
      </c>
      <c r="J205" s="8">
        <f>(order_details[[#This Row],[UnitPrice (Marked Price)]]*(1-order_details[[#This Row],[Discount]])-order_details[[#This Row],[UnitPrice]]) * order_details[[#This Row],[Quantity]]</f>
        <v>41.849999999999987</v>
      </c>
      <c r="K205">
        <f>VLOOKUP(order_details[[#This Row],[ProductID]],products[],4,0)</f>
        <v>7</v>
      </c>
      <c r="L205" s="8" t="str">
        <f>VLOOKUP(order_details[[#This Row],[Category]],categories[[CategoryID]:[CategoryName]],2,0)</f>
        <v>Produce</v>
      </c>
    </row>
    <row r="206" spans="1:12" x14ac:dyDescent="0.25">
      <c r="A206">
        <v>10325</v>
      </c>
      <c r="B206">
        <v>31</v>
      </c>
      <c r="C206" s="8">
        <v>8</v>
      </c>
      <c r="D206">
        <v>4</v>
      </c>
      <c r="E206">
        <v>0</v>
      </c>
      <c r="F206" s="8">
        <f>order_details[[#This Row],[UnitPrice]]*order_details[[#This Row],[Quantity]]</f>
        <v>32</v>
      </c>
      <c r="G206" s="1">
        <f>VLOOKUP(order_details[[#This Row],[OrderID]],orders[[OrderID]:[OrderDate]],4,)</f>
        <v>34647</v>
      </c>
      <c r="H206" s="8">
        <f>VLOOKUP(order_details[[#This Row],[ProductID]],products[],6,0)</f>
        <v>12.5</v>
      </c>
      <c r="I206" s="8">
        <f>order_details[[#This Row],[UnitPrice (Marked Price)]] * order_details[[#This Row],[Quantity]] * (1 - order_details[[#This Row],[Discount]])</f>
        <v>50</v>
      </c>
      <c r="J206" s="8">
        <f>(order_details[[#This Row],[UnitPrice (Marked Price)]]*(1-order_details[[#This Row],[Discount]])-order_details[[#This Row],[UnitPrice]]) * order_details[[#This Row],[Quantity]]</f>
        <v>18</v>
      </c>
      <c r="K206">
        <f>VLOOKUP(order_details[[#This Row],[ProductID]],products[],4,0)</f>
        <v>4</v>
      </c>
      <c r="L206" s="8" t="str">
        <f>VLOOKUP(order_details[[#This Row],[Category]],categories[[CategoryID]:[CategoryName]],2,0)</f>
        <v>Dairy Products</v>
      </c>
    </row>
    <row r="207" spans="1:12" x14ac:dyDescent="0.25">
      <c r="A207">
        <v>10325</v>
      </c>
      <c r="B207">
        <v>72</v>
      </c>
      <c r="C207" s="8">
        <v>27.8</v>
      </c>
      <c r="D207">
        <v>40</v>
      </c>
      <c r="E207">
        <v>0</v>
      </c>
      <c r="F207" s="8">
        <f>order_details[[#This Row],[UnitPrice]]*order_details[[#This Row],[Quantity]]</f>
        <v>1112</v>
      </c>
      <c r="G207" s="1">
        <f>VLOOKUP(order_details[[#This Row],[OrderID]],orders[[OrderID]:[OrderDate]],4,)</f>
        <v>34647</v>
      </c>
      <c r="H207" s="8">
        <f>VLOOKUP(order_details[[#This Row],[ProductID]],products[],6,0)</f>
        <v>34.799999999999997</v>
      </c>
      <c r="I207" s="8">
        <f>order_details[[#This Row],[UnitPrice (Marked Price)]] * order_details[[#This Row],[Quantity]] * (1 - order_details[[#This Row],[Discount]])</f>
        <v>1392</v>
      </c>
      <c r="J207" s="8">
        <f>(order_details[[#This Row],[UnitPrice (Marked Price)]]*(1-order_details[[#This Row],[Discount]])-order_details[[#This Row],[UnitPrice]]) * order_details[[#This Row],[Quantity]]</f>
        <v>279.99999999999989</v>
      </c>
      <c r="K207">
        <f>VLOOKUP(order_details[[#This Row],[ProductID]],products[],4,0)</f>
        <v>4</v>
      </c>
      <c r="L207" s="8" t="str">
        <f>VLOOKUP(order_details[[#This Row],[Category]],categories[[CategoryID]:[CategoryName]],2,0)</f>
        <v>Dairy Products</v>
      </c>
    </row>
    <row r="208" spans="1:12" x14ac:dyDescent="0.25">
      <c r="A208">
        <v>10326</v>
      </c>
      <c r="B208">
        <v>4</v>
      </c>
      <c r="C208" s="8">
        <v>17.600000000000001</v>
      </c>
      <c r="D208">
        <v>24</v>
      </c>
      <c r="E208">
        <v>0</v>
      </c>
      <c r="F208" s="8">
        <f>order_details[[#This Row],[UnitPrice]]*order_details[[#This Row],[Quantity]]</f>
        <v>422.40000000000003</v>
      </c>
      <c r="G208" s="1">
        <f>VLOOKUP(order_details[[#This Row],[OrderID]],orders[[OrderID]:[OrderDate]],4,)</f>
        <v>34648</v>
      </c>
      <c r="H208" s="8">
        <f>VLOOKUP(order_details[[#This Row],[ProductID]],products[],6,0)</f>
        <v>22</v>
      </c>
      <c r="I208" s="8">
        <f>order_details[[#This Row],[UnitPrice (Marked Price)]] * order_details[[#This Row],[Quantity]] * (1 - order_details[[#This Row],[Discount]])</f>
        <v>528</v>
      </c>
      <c r="J208" s="8">
        <f>(order_details[[#This Row],[UnitPrice (Marked Price)]]*(1-order_details[[#This Row],[Discount]])-order_details[[#This Row],[UnitPrice]]) * order_details[[#This Row],[Quantity]]</f>
        <v>105.59999999999997</v>
      </c>
      <c r="K208">
        <f>VLOOKUP(order_details[[#This Row],[ProductID]],products[],4,0)</f>
        <v>2</v>
      </c>
      <c r="L208" s="8" t="str">
        <f>VLOOKUP(order_details[[#This Row],[Category]],categories[[CategoryID]:[CategoryName]],2,0)</f>
        <v>Condiments</v>
      </c>
    </row>
    <row r="209" spans="1:12" x14ac:dyDescent="0.25">
      <c r="A209">
        <v>10326</v>
      </c>
      <c r="B209">
        <v>57</v>
      </c>
      <c r="C209" s="8">
        <v>15.6</v>
      </c>
      <c r="D209">
        <v>16</v>
      </c>
      <c r="E209">
        <v>0</v>
      </c>
      <c r="F209" s="8">
        <f>order_details[[#This Row],[UnitPrice]]*order_details[[#This Row],[Quantity]]</f>
        <v>249.6</v>
      </c>
      <c r="G209" s="1">
        <f>VLOOKUP(order_details[[#This Row],[OrderID]],orders[[OrderID]:[OrderDate]],4,)</f>
        <v>34648</v>
      </c>
      <c r="H209" s="8">
        <f>VLOOKUP(order_details[[#This Row],[ProductID]],products[],6,0)</f>
        <v>19.5</v>
      </c>
      <c r="I209" s="8">
        <f>order_details[[#This Row],[UnitPrice (Marked Price)]] * order_details[[#This Row],[Quantity]] * (1 - order_details[[#This Row],[Discount]])</f>
        <v>312</v>
      </c>
      <c r="J209" s="8">
        <f>(order_details[[#This Row],[UnitPrice (Marked Price)]]*(1-order_details[[#This Row],[Discount]])-order_details[[#This Row],[UnitPrice]]) * order_details[[#This Row],[Quantity]]</f>
        <v>62.400000000000006</v>
      </c>
      <c r="K209">
        <f>VLOOKUP(order_details[[#This Row],[ProductID]],products[],4,0)</f>
        <v>5</v>
      </c>
      <c r="L209" s="8" t="str">
        <f>VLOOKUP(order_details[[#This Row],[Category]],categories[[CategoryID]:[CategoryName]],2,0)</f>
        <v>Grains/Cereals</v>
      </c>
    </row>
    <row r="210" spans="1:12" x14ac:dyDescent="0.25">
      <c r="A210">
        <v>10326</v>
      </c>
      <c r="B210">
        <v>75</v>
      </c>
      <c r="C210" s="8">
        <v>6.2</v>
      </c>
      <c r="D210">
        <v>50</v>
      </c>
      <c r="E210">
        <v>0</v>
      </c>
      <c r="F210" s="8">
        <f>order_details[[#This Row],[UnitPrice]]*order_details[[#This Row],[Quantity]]</f>
        <v>310</v>
      </c>
      <c r="G210" s="1">
        <f>VLOOKUP(order_details[[#This Row],[OrderID]],orders[[OrderID]:[OrderDate]],4,)</f>
        <v>34648</v>
      </c>
      <c r="H210" s="8">
        <f>VLOOKUP(order_details[[#This Row],[ProductID]],products[],6,0)</f>
        <v>7.75</v>
      </c>
      <c r="I210" s="8">
        <f>order_details[[#This Row],[UnitPrice (Marked Price)]] * order_details[[#This Row],[Quantity]] * (1 - order_details[[#This Row],[Discount]])</f>
        <v>387.5</v>
      </c>
      <c r="J210" s="8">
        <f>(order_details[[#This Row],[UnitPrice (Marked Price)]]*(1-order_details[[#This Row],[Discount]])-order_details[[#This Row],[UnitPrice]]) * order_details[[#This Row],[Quantity]]</f>
        <v>77.499999999999986</v>
      </c>
      <c r="K210">
        <f>VLOOKUP(order_details[[#This Row],[ProductID]],products[],4,0)</f>
        <v>1</v>
      </c>
      <c r="L210" s="8" t="str">
        <f>VLOOKUP(order_details[[#This Row],[Category]],categories[[CategoryID]:[CategoryName]],2,0)</f>
        <v>Beverages</v>
      </c>
    </row>
    <row r="211" spans="1:12" x14ac:dyDescent="0.25">
      <c r="A211">
        <v>10327</v>
      </c>
      <c r="B211">
        <v>2</v>
      </c>
      <c r="C211" s="8">
        <v>15.2</v>
      </c>
      <c r="D211">
        <v>25</v>
      </c>
      <c r="E211">
        <v>0.2</v>
      </c>
      <c r="F211" s="8">
        <f>order_details[[#This Row],[UnitPrice]]*order_details[[#This Row],[Quantity]]</f>
        <v>380</v>
      </c>
      <c r="G211" s="1">
        <f>VLOOKUP(order_details[[#This Row],[OrderID]],orders[[OrderID]:[OrderDate]],4,)</f>
        <v>34649</v>
      </c>
      <c r="H211" s="8">
        <f>VLOOKUP(order_details[[#This Row],[ProductID]],products[],6,0)</f>
        <v>19</v>
      </c>
      <c r="I211" s="8">
        <f>order_details[[#This Row],[UnitPrice (Marked Price)]] * order_details[[#This Row],[Quantity]] * (1 - order_details[[#This Row],[Discount]])</f>
        <v>380</v>
      </c>
      <c r="J211" s="8">
        <f>(order_details[[#This Row],[UnitPrice (Marked Price)]]*(1-order_details[[#This Row],[Discount]])-order_details[[#This Row],[UnitPrice]]) * order_details[[#This Row],[Quantity]]</f>
        <v>4.4408920985006262E-14</v>
      </c>
      <c r="K211">
        <f>VLOOKUP(order_details[[#This Row],[ProductID]],products[],4,0)</f>
        <v>1</v>
      </c>
      <c r="L211" s="8" t="str">
        <f>VLOOKUP(order_details[[#This Row],[Category]],categories[[CategoryID]:[CategoryName]],2,0)</f>
        <v>Beverages</v>
      </c>
    </row>
    <row r="212" spans="1:12" x14ac:dyDescent="0.25">
      <c r="A212">
        <v>10327</v>
      </c>
      <c r="B212">
        <v>11</v>
      </c>
      <c r="C212" s="8">
        <v>9.8000000000000007</v>
      </c>
      <c r="D212">
        <v>50</v>
      </c>
      <c r="E212">
        <v>0.2</v>
      </c>
      <c r="F212" s="8">
        <f>order_details[[#This Row],[UnitPrice]]*order_details[[#This Row],[Quantity]]</f>
        <v>490.00000000000006</v>
      </c>
      <c r="G212" s="1">
        <f>VLOOKUP(order_details[[#This Row],[OrderID]],orders[[OrderID]:[OrderDate]],4,)</f>
        <v>34649</v>
      </c>
      <c r="H212" s="8">
        <f>VLOOKUP(order_details[[#This Row],[ProductID]],products[],6,0)</f>
        <v>21</v>
      </c>
      <c r="I212" s="8">
        <f>order_details[[#This Row],[UnitPrice (Marked Price)]] * order_details[[#This Row],[Quantity]] * (1 - order_details[[#This Row],[Discount]])</f>
        <v>840</v>
      </c>
      <c r="J212" s="8">
        <f>(order_details[[#This Row],[UnitPrice (Marked Price)]]*(1-order_details[[#This Row],[Discount]])-order_details[[#This Row],[UnitPrice]]) * order_details[[#This Row],[Quantity]]</f>
        <v>350</v>
      </c>
      <c r="K212">
        <f>VLOOKUP(order_details[[#This Row],[ProductID]],products[],4,0)</f>
        <v>4</v>
      </c>
      <c r="L212" s="8" t="str">
        <f>VLOOKUP(order_details[[#This Row],[Category]],categories[[CategoryID]:[CategoryName]],2,0)</f>
        <v>Dairy Products</v>
      </c>
    </row>
    <row r="213" spans="1:12" x14ac:dyDescent="0.25">
      <c r="A213">
        <v>10327</v>
      </c>
      <c r="B213">
        <v>30</v>
      </c>
      <c r="C213" s="8">
        <v>20.7</v>
      </c>
      <c r="D213">
        <v>35</v>
      </c>
      <c r="E213">
        <v>0.2</v>
      </c>
      <c r="F213" s="8">
        <f>order_details[[#This Row],[UnitPrice]]*order_details[[#This Row],[Quantity]]</f>
        <v>724.5</v>
      </c>
      <c r="G213" s="1">
        <f>VLOOKUP(order_details[[#This Row],[OrderID]],orders[[OrderID]:[OrderDate]],4,)</f>
        <v>34649</v>
      </c>
      <c r="H213" s="8">
        <f>VLOOKUP(order_details[[#This Row],[ProductID]],products[],6,0)</f>
        <v>25.89</v>
      </c>
      <c r="I213" s="8">
        <f>order_details[[#This Row],[UnitPrice (Marked Price)]] * order_details[[#This Row],[Quantity]] * (1 - order_details[[#This Row],[Discount]])</f>
        <v>724.92000000000007</v>
      </c>
      <c r="J213" s="8">
        <f>(order_details[[#This Row],[UnitPrice (Marked Price)]]*(1-order_details[[#This Row],[Discount]])-order_details[[#This Row],[UnitPrice]]) * order_details[[#This Row],[Quantity]]</f>
        <v>0.42000000000014026</v>
      </c>
      <c r="K213">
        <f>VLOOKUP(order_details[[#This Row],[ProductID]],products[],4,0)</f>
        <v>8</v>
      </c>
      <c r="L213" s="8" t="str">
        <f>VLOOKUP(order_details[[#This Row],[Category]],categories[[CategoryID]:[CategoryName]],2,0)</f>
        <v>Seafood</v>
      </c>
    </row>
    <row r="214" spans="1:12" x14ac:dyDescent="0.25">
      <c r="A214">
        <v>10327</v>
      </c>
      <c r="B214">
        <v>58</v>
      </c>
      <c r="C214" s="8">
        <v>10.6</v>
      </c>
      <c r="D214">
        <v>30</v>
      </c>
      <c r="E214">
        <v>0.2</v>
      </c>
      <c r="F214" s="8">
        <f>order_details[[#This Row],[UnitPrice]]*order_details[[#This Row],[Quantity]]</f>
        <v>318</v>
      </c>
      <c r="G214" s="1">
        <f>VLOOKUP(order_details[[#This Row],[OrderID]],orders[[OrderID]:[OrderDate]],4,)</f>
        <v>34649</v>
      </c>
      <c r="H214" s="8">
        <f>VLOOKUP(order_details[[#This Row],[ProductID]],products[],6,0)</f>
        <v>13.25</v>
      </c>
      <c r="I214" s="8">
        <f>order_details[[#This Row],[UnitPrice (Marked Price)]] * order_details[[#This Row],[Quantity]] * (1 - order_details[[#This Row],[Discount]])</f>
        <v>318</v>
      </c>
      <c r="J214" s="8">
        <f>(order_details[[#This Row],[UnitPrice (Marked Price)]]*(1-order_details[[#This Row],[Discount]])-order_details[[#This Row],[UnitPrice]]) * order_details[[#This Row],[Quantity]]</f>
        <v>5.3290705182007514E-14</v>
      </c>
      <c r="K214">
        <f>VLOOKUP(order_details[[#This Row],[ProductID]],products[],4,0)</f>
        <v>8</v>
      </c>
      <c r="L214" s="8" t="str">
        <f>VLOOKUP(order_details[[#This Row],[Category]],categories[[CategoryID]:[CategoryName]],2,0)</f>
        <v>Seafood</v>
      </c>
    </row>
    <row r="215" spans="1:12" x14ac:dyDescent="0.25">
      <c r="A215">
        <v>10328</v>
      </c>
      <c r="B215">
        <v>59</v>
      </c>
      <c r="C215" s="8">
        <v>44</v>
      </c>
      <c r="D215">
        <v>9</v>
      </c>
      <c r="E215">
        <v>0</v>
      </c>
      <c r="F215" s="8">
        <f>order_details[[#This Row],[UnitPrice]]*order_details[[#This Row],[Quantity]]</f>
        <v>396</v>
      </c>
      <c r="G215" s="1">
        <f>VLOOKUP(order_details[[#This Row],[OrderID]],orders[[OrderID]:[OrderDate]],4,)</f>
        <v>34652</v>
      </c>
      <c r="H215" s="8">
        <f>VLOOKUP(order_details[[#This Row],[ProductID]],products[],6,0)</f>
        <v>55</v>
      </c>
      <c r="I215" s="8">
        <f>order_details[[#This Row],[UnitPrice (Marked Price)]] * order_details[[#This Row],[Quantity]] * (1 - order_details[[#This Row],[Discount]])</f>
        <v>495</v>
      </c>
      <c r="J215" s="8">
        <f>(order_details[[#This Row],[UnitPrice (Marked Price)]]*(1-order_details[[#This Row],[Discount]])-order_details[[#This Row],[UnitPrice]]) * order_details[[#This Row],[Quantity]]</f>
        <v>99</v>
      </c>
      <c r="K215">
        <f>VLOOKUP(order_details[[#This Row],[ProductID]],products[],4,0)</f>
        <v>4</v>
      </c>
      <c r="L215" s="8" t="str">
        <f>VLOOKUP(order_details[[#This Row],[Category]],categories[[CategoryID]:[CategoryName]],2,0)</f>
        <v>Dairy Products</v>
      </c>
    </row>
    <row r="216" spans="1:12" x14ac:dyDescent="0.25">
      <c r="A216">
        <v>10328</v>
      </c>
      <c r="B216">
        <v>65</v>
      </c>
      <c r="C216" s="8">
        <v>9.8000000000000007</v>
      </c>
      <c r="D216">
        <v>40</v>
      </c>
      <c r="E216">
        <v>0</v>
      </c>
      <c r="F216" s="8">
        <f>order_details[[#This Row],[UnitPrice]]*order_details[[#This Row],[Quantity]]</f>
        <v>392</v>
      </c>
      <c r="G216" s="1">
        <f>VLOOKUP(order_details[[#This Row],[OrderID]],orders[[OrderID]:[OrderDate]],4,)</f>
        <v>34652</v>
      </c>
      <c r="H216" s="8">
        <f>VLOOKUP(order_details[[#This Row],[ProductID]],products[],6,0)</f>
        <v>21.05</v>
      </c>
      <c r="I216" s="8">
        <f>order_details[[#This Row],[UnitPrice (Marked Price)]] * order_details[[#This Row],[Quantity]] * (1 - order_details[[#This Row],[Discount]])</f>
        <v>842</v>
      </c>
      <c r="J216" s="8">
        <f>(order_details[[#This Row],[UnitPrice (Marked Price)]]*(1-order_details[[#This Row],[Discount]])-order_details[[#This Row],[UnitPrice]]) * order_details[[#This Row],[Quantity]]</f>
        <v>450</v>
      </c>
      <c r="K216">
        <f>VLOOKUP(order_details[[#This Row],[ProductID]],products[],4,0)</f>
        <v>2</v>
      </c>
      <c r="L216" s="8" t="str">
        <f>VLOOKUP(order_details[[#This Row],[Category]],categories[[CategoryID]:[CategoryName]],2,0)</f>
        <v>Condiments</v>
      </c>
    </row>
    <row r="217" spans="1:12" x14ac:dyDescent="0.25">
      <c r="A217">
        <v>10328</v>
      </c>
      <c r="B217">
        <v>68</v>
      </c>
      <c r="C217" s="8">
        <v>8</v>
      </c>
      <c r="D217">
        <v>10</v>
      </c>
      <c r="E217">
        <v>0</v>
      </c>
      <c r="F217" s="8">
        <f>order_details[[#This Row],[UnitPrice]]*order_details[[#This Row],[Quantity]]</f>
        <v>80</v>
      </c>
      <c r="G217" s="1">
        <f>VLOOKUP(order_details[[#This Row],[OrderID]],orders[[OrderID]:[OrderDate]],4,)</f>
        <v>34652</v>
      </c>
      <c r="H217" s="8">
        <f>VLOOKUP(order_details[[#This Row],[ProductID]],products[],6,0)</f>
        <v>12.5</v>
      </c>
      <c r="I217" s="8">
        <f>order_details[[#This Row],[UnitPrice (Marked Price)]] * order_details[[#This Row],[Quantity]] * (1 - order_details[[#This Row],[Discount]])</f>
        <v>125</v>
      </c>
      <c r="J217" s="8">
        <f>(order_details[[#This Row],[UnitPrice (Marked Price)]]*(1-order_details[[#This Row],[Discount]])-order_details[[#This Row],[UnitPrice]]) * order_details[[#This Row],[Quantity]]</f>
        <v>45</v>
      </c>
      <c r="K217">
        <f>VLOOKUP(order_details[[#This Row],[ProductID]],products[],4,0)</f>
        <v>3</v>
      </c>
      <c r="L217" s="8" t="str">
        <f>VLOOKUP(order_details[[#This Row],[Category]],categories[[CategoryID]:[CategoryName]],2,0)</f>
        <v>Confections</v>
      </c>
    </row>
    <row r="218" spans="1:12" x14ac:dyDescent="0.25">
      <c r="A218">
        <v>10329</v>
      </c>
      <c r="B218">
        <v>19</v>
      </c>
      <c r="C218" s="8">
        <v>7.3</v>
      </c>
      <c r="D218">
        <v>10</v>
      </c>
      <c r="E218">
        <v>0.05</v>
      </c>
      <c r="F218" s="8">
        <f>order_details[[#This Row],[UnitPrice]]*order_details[[#This Row],[Quantity]]</f>
        <v>73</v>
      </c>
      <c r="G218" s="1">
        <f>VLOOKUP(order_details[[#This Row],[OrderID]],orders[[OrderID]:[OrderDate]],4,)</f>
        <v>34653</v>
      </c>
      <c r="H218" s="8">
        <f>VLOOKUP(order_details[[#This Row],[ProductID]],products[],6,0)</f>
        <v>9.1999999999999993</v>
      </c>
      <c r="I218" s="8">
        <f>order_details[[#This Row],[UnitPrice (Marked Price)]] * order_details[[#This Row],[Quantity]] * (1 - order_details[[#This Row],[Discount]])</f>
        <v>87.399999999999991</v>
      </c>
      <c r="J218" s="8">
        <f>(order_details[[#This Row],[UnitPrice (Marked Price)]]*(1-order_details[[#This Row],[Discount]])-order_details[[#This Row],[UnitPrice]]) * order_details[[#This Row],[Quantity]]</f>
        <v>14.399999999999986</v>
      </c>
      <c r="K218">
        <f>VLOOKUP(order_details[[#This Row],[ProductID]],products[],4,0)</f>
        <v>3</v>
      </c>
      <c r="L218" s="8" t="str">
        <f>VLOOKUP(order_details[[#This Row],[Category]],categories[[CategoryID]:[CategoryName]],2,0)</f>
        <v>Confections</v>
      </c>
    </row>
    <row r="219" spans="1:12" x14ac:dyDescent="0.25">
      <c r="A219">
        <v>10329</v>
      </c>
      <c r="B219">
        <v>30</v>
      </c>
      <c r="C219" s="8">
        <v>20.7</v>
      </c>
      <c r="D219">
        <v>8</v>
      </c>
      <c r="E219">
        <v>0.05</v>
      </c>
      <c r="F219" s="8">
        <f>order_details[[#This Row],[UnitPrice]]*order_details[[#This Row],[Quantity]]</f>
        <v>165.6</v>
      </c>
      <c r="G219" s="1">
        <f>VLOOKUP(order_details[[#This Row],[OrderID]],orders[[OrderID]:[OrderDate]],4,)</f>
        <v>34653</v>
      </c>
      <c r="H219" s="8">
        <f>VLOOKUP(order_details[[#This Row],[ProductID]],products[],6,0)</f>
        <v>25.89</v>
      </c>
      <c r="I219" s="8">
        <f>order_details[[#This Row],[UnitPrice (Marked Price)]] * order_details[[#This Row],[Quantity]] * (1 - order_details[[#This Row],[Discount]])</f>
        <v>196.76399999999998</v>
      </c>
      <c r="J219" s="8">
        <f>(order_details[[#This Row],[UnitPrice (Marked Price)]]*(1-order_details[[#This Row],[Discount]])-order_details[[#This Row],[UnitPrice]]) * order_details[[#This Row],[Quantity]]</f>
        <v>31.163999999999987</v>
      </c>
      <c r="K219">
        <f>VLOOKUP(order_details[[#This Row],[ProductID]],products[],4,0)</f>
        <v>8</v>
      </c>
      <c r="L219" s="8" t="str">
        <f>VLOOKUP(order_details[[#This Row],[Category]],categories[[CategoryID]:[CategoryName]],2,0)</f>
        <v>Seafood</v>
      </c>
    </row>
    <row r="220" spans="1:12" x14ac:dyDescent="0.25">
      <c r="A220">
        <v>10329</v>
      </c>
      <c r="B220">
        <v>38</v>
      </c>
      <c r="C220" s="8">
        <v>210.8</v>
      </c>
      <c r="D220">
        <v>20</v>
      </c>
      <c r="E220">
        <v>0.05</v>
      </c>
      <c r="F220" s="8">
        <f>order_details[[#This Row],[UnitPrice]]*order_details[[#This Row],[Quantity]]</f>
        <v>4216</v>
      </c>
      <c r="G220" s="1">
        <f>VLOOKUP(order_details[[#This Row],[OrderID]],orders[[OrderID]:[OrderDate]],4,)</f>
        <v>34653</v>
      </c>
      <c r="H220" s="8">
        <f>VLOOKUP(order_details[[#This Row],[ProductID]],products[],6,0)</f>
        <v>263.5</v>
      </c>
      <c r="I220" s="8">
        <f>order_details[[#This Row],[UnitPrice (Marked Price)]] * order_details[[#This Row],[Quantity]] * (1 - order_details[[#This Row],[Discount]])</f>
        <v>5006.5</v>
      </c>
      <c r="J220" s="8">
        <f>(order_details[[#This Row],[UnitPrice (Marked Price)]]*(1-order_details[[#This Row],[Discount]])-order_details[[#This Row],[UnitPrice]]) * order_details[[#This Row],[Quantity]]</f>
        <v>790.49999999999955</v>
      </c>
      <c r="K220">
        <f>VLOOKUP(order_details[[#This Row],[ProductID]],products[],4,0)</f>
        <v>1</v>
      </c>
      <c r="L220" s="8" t="str">
        <f>VLOOKUP(order_details[[#This Row],[Category]],categories[[CategoryID]:[CategoryName]],2,0)</f>
        <v>Beverages</v>
      </c>
    </row>
    <row r="221" spans="1:12" x14ac:dyDescent="0.25">
      <c r="A221">
        <v>10329</v>
      </c>
      <c r="B221">
        <v>56</v>
      </c>
      <c r="C221" s="8">
        <v>30.4</v>
      </c>
      <c r="D221">
        <v>12</v>
      </c>
      <c r="E221">
        <v>0.05</v>
      </c>
      <c r="F221" s="8">
        <f>order_details[[#This Row],[UnitPrice]]*order_details[[#This Row],[Quantity]]</f>
        <v>364.79999999999995</v>
      </c>
      <c r="G221" s="1">
        <f>VLOOKUP(order_details[[#This Row],[OrderID]],orders[[OrderID]:[OrderDate]],4,)</f>
        <v>34653</v>
      </c>
      <c r="H221" s="8">
        <f>VLOOKUP(order_details[[#This Row],[ProductID]],products[],6,0)</f>
        <v>38</v>
      </c>
      <c r="I221" s="8">
        <f>order_details[[#This Row],[UnitPrice (Marked Price)]] * order_details[[#This Row],[Quantity]] * (1 - order_details[[#This Row],[Discount]])</f>
        <v>433.2</v>
      </c>
      <c r="J221" s="8">
        <f>(order_details[[#This Row],[UnitPrice (Marked Price)]]*(1-order_details[[#This Row],[Discount]])-order_details[[#This Row],[UnitPrice]]) * order_details[[#This Row],[Quantity]]</f>
        <v>68.400000000000034</v>
      </c>
      <c r="K221">
        <f>VLOOKUP(order_details[[#This Row],[ProductID]],products[],4,0)</f>
        <v>5</v>
      </c>
      <c r="L221" s="8" t="str">
        <f>VLOOKUP(order_details[[#This Row],[Category]],categories[[CategoryID]:[CategoryName]],2,0)</f>
        <v>Grains/Cereals</v>
      </c>
    </row>
    <row r="222" spans="1:12" x14ac:dyDescent="0.25">
      <c r="A222">
        <v>10330</v>
      </c>
      <c r="B222">
        <v>26</v>
      </c>
      <c r="C222" s="8">
        <v>24.9</v>
      </c>
      <c r="D222">
        <v>50</v>
      </c>
      <c r="E222">
        <v>0.15</v>
      </c>
      <c r="F222" s="8">
        <f>order_details[[#This Row],[UnitPrice]]*order_details[[#This Row],[Quantity]]</f>
        <v>1245</v>
      </c>
      <c r="G222" s="1">
        <f>VLOOKUP(order_details[[#This Row],[OrderID]],orders[[OrderID]:[OrderDate]],4,)</f>
        <v>34654</v>
      </c>
      <c r="H222" s="8">
        <f>VLOOKUP(order_details[[#This Row],[ProductID]],products[],6,0)</f>
        <v>31.23</v>
      </c>
      <c r="I222" s="8">
        <f>order_details[[#This Row],[UnitPrice (Marked Price)]] * order_details[[#This Row],[Quantity]] * (1 - order_details[[#This Row],[Discount]])</f>
        <v>1327.2749999999999</v>
      </c>
      <c r="J222" s="8">
        <f>(order_details[[#This Row],[UnitPrice (Marked Price)]]*(1-order_details[[#This Row],[Discount]])-order_details[[#This Row],[UnitPrice]]) * order_details[[#This Row],[Quantity]]</f>
        <v>82.275000000000091</v>
      </c>
      <c r="K222">
        <f>VLOOKUP(order_details[[#This Row],[ProductID]],products[],4,0)</f>
        <v>3</v>
      </c>
      <c r="L222" s="8" t="str">
        <f>VLOOKUP(order_details[[#This Row],[Category]],categories[[CategoryID]:[CategoryName]],2,0)</f>
        <v>Confections</v>
      </c>
    </row>
    <row r="223" spans="1:12" x14ac:dyDescent="0.25">
      <c r="A223">
        <v>10330</v>
      </c>
      <c r="B223">
        <v>72</v>
      </c>
      <c r="C223" s="8">
        <v>27.8</v>
      </c>
      <c r="D223">
        <v>25</v>
      </c>
      <c r="E223">
        <v>0.15</v>
      </c>
      <c r="F223" s="8">
        <f>order_details[[#This Row],[UnitPrice]]*order_details[[#This Row],[Quantity]]</f>
        <v>695</v>
      </c>
      <c r="G223" s="1">
        <f>VLOOKUP(order_details[[#This Row],[OrderID]],orders[[OrderID]:[OrderDate]],4,)</f>
        <v>34654</v>
      </c>
      <c r="H223" s="8">
        <f>VLOOKUP(order_details[[#This Row],[ProductID]],products[],6,0)</f>
        <v>34.799999999999997</v>
      </c>
      <c r="I223" s="8">
        <f>order_details[[#This Row],[UnitPrice (Marked Price)]] * order_details[[#This Row],[Quantity]] * (1 - order_details[[#This Row],[Discount]])</f>
        <v>739.49999999999989</v>
      </c>
      <c r="J223" s="8">
        <f>(order_details[[#This Row],[UnitPrice (Marked Price)]]*(1-order_details[[#This Row],[Discount]])-order_details[[#This Row],[UnitPrice]]) * order_details[[#This Row],[Quantity]]</f>
        <v>44.499999999999943</v>
      </c>
      <c r="K223">
        <f>VLOOKUP(order_details[[#This Row],[ProductID]],products[],4,0)</f>
        <v>4</v>
      </c>
      <c r="L223" s="8" t="str">
        <f>VLOOKUP(order_details[[#This Row],[Category]],categories[[CategoryID]:[CategoryName]],2,0)</f>
        <v>Dairy Products</v>
      </c>
    </row>
    <row r="224" spans="1:12" x14ac:dyDescent="0.25">
      <c r="A224">
        <v>10331</v>
      </c>
      <c r="B224">
        <v>54</v>
      </c>
      <c r="C224" s="8">
        <v>5.9</v>
      </c>
      <c r="D224">
        <v>15</v>
      </c>
      <c r="E224">
        <v>0</v>
      </c>
      <c r="F224" s="8">
        <f>order_details[[#This Row],[UnitPrice]]*order_details[[#This Row],[Quantity]]</f>
        <v>88.5</v>
      </c>
      <c r="G224" s="1">
        <f>VLOOKUP(order_details[[#This Row],[OrderID]],orders[[OrderID]:[OrderDate]],4,)</f>
        <v>34654</v>
      </c>
      <c r="H224" s="8">
        <f>VLOOKUP(order_details[[#This Row],[ProductID]],products[],6,0)</f>
        <v>7.45</v>
      </c>
      <c r="I224" s="8">
        <f>order_details[[#This Row],[UnitPrice (Marked Price)]] * order_details[[#This Row],[Quantity]] * (1 - order_details[[#This Row],[Discount]])</f>
        <v>111.75</v>
      </c>
      <c r="J224" s="8">
        <f>(order_details[[#This Row],[UnitPrice (Marked Price)]]*(1-order_details[[#This Row],[Discount]])-order_details[[#This Row],[UnitPrice]]) * order_details[[#This Row],[Quantity]]</f>
        <v>23.249999999999996</v>
      </c>
      <c r="K224">
        <f>VLOOKUP(order_details[[#This Row],[ProductID]],products[],4,0)</f>
        <v>6</v>
      </c>
      <c r="L224" s="8" t="str">
        <f>VLOOKUP(order_details[[#This Row],[Category]],categories[[CategoryID]:[CategoryName]],2,0)</f>
        <v>Meat/Poultry</v>
      </c>
    </row>
    <row r="225" spans="1:12" x14ac:dyDescent="0.25">
      <c r="A225">
        <v>10332</v>
      </c>
      <c r="B225">
        <v>18</v>
      </c>
      <c r="C225" s="8">
        <v>50</v>
      </c>
      <c r="D225">
        <v>40</v>
      </c>
      <c r="E225">
        <v>0.2</v>
      </c>
      <c r="F225" s="8">
        <f>order_details[[#This Row],[UnitPrice]]*order_details[[#This Row],[Quantity]]</f>
        <v>2000</v>
      </c>
      <c r="G225" s="1">
        <f>VLOOKUP(order_details[[#This Row],[OrderID]],orders[[OrderID]:[OrderDate]],4,)</f>
        <v>34655</v>
      </c>
      <c r="H225" s="8">
        <f>VLOOKUP(order_details[[#This Row],[ProductID]],products[],6,0)</f>
        <v>62.5</v>
      </c>
      <c r="I225" s="8">
        <f>order_details[[#This Row],[UnitPrice (Marked Price)]] * order_details[[#This Row],[Quantity]] * (1 - order_details[[#This Row],[Discount]])</f>
        <v>2000</v>
      </c>
      <c r="J225" s="8">
        <f>(order_details[[#This Row],[UnitPrice (Marked Price)]]*(1-order_details[[#This Row],[Discount]])-order_details[[#This Row],[UnitPrice]]) * order_details[[#This Row],[Quantity]]</f>
        <v>0</v>
      </c>
      <c r="K225">
        <f>VLOOKUP(order_details[[#This Row],[ProductID]],products[],4,0)</f>
        <v>8</v>
      </c>
      <c r="L225" s="8" t="str">
        <f>VLOOKUP(order_details[[#This Row],[Category]],categories[[CategoryID]:[CategoryName]],2,0)</f>
        <v>Seafood</v>
      </c>
    </row>
    <row r="226" spans="1:12" x14ac:dyDescent="0.25">
      <c r="A226">
        <v>10332</v>
      </c>
      <c r="B226">
        <v>42</v>
      </c>
      <c r="C226" s="8">
        <v>9.8000000000000007</v>
      </c>
      <c r="D226">
        <v>10</v>
      </c>
      <c r="E226">
        <v>0.2</v>
      </c>
      <c r="F226" s="8">
        <f>order_details[[#This Row],[UnitPrice]]*order_details[[#This Row],[Quantity]]</f>
        <v>98</v>
      </c>
      <c r="G226" s="1">
        <f>VLOOKUP(order_details[[#This Row],[OrderID]],orders[[OrderID]:[OrderDate]],4,)</f>
        <v>34655</v>
      </c>
      <c r="H226" s="8">
        <f>VLOOKUP(order_details[[#This Row],[ProductID]],products[],6,0)</f>
        <v>14</v>
      </c>
      <c r="I226" s="8">
        <f>order_details[[#This Row],[UnitPrice (Marked Price)]] * order_details[[#This Row],[Quantity]] * (1 - order_details[[#This Row],[Discount]])</f>
        <v>112</v>
      </c>
      <c r="J226" s="8">
        <f>(order_details[[#This Row],[UnitPrice (Marked Price)]]*(1-order_details[[#This Row],[Discount]])-order_details[[#This Row],[UnitPrice]]) * order_details[[#This Row],[Quantity]]</f>
        <v>14.000000000000004</v>
      </c>
      <c r="K226">
        <f>VLOOKUP(order_details[[#This Row],[ProductID]],products[],4,0)</f>
        <v>5</v>
      </c>
      <c r="L226" s="8" t="str">
        <f>VLOOKUP(order_details[[#This Row],[Category]],categories[[CategoryID]:[CategoryName]],2,0)</f>
        <v>Grains/Cereals</v>
      </c>
    </row>
    <row r="227" spans="1:12" x14ac:dyDescent="0.25">
      <c r="A227">
        <v>10332</v>
      </c>
      <c r="B227">
        <v>47</v>
      </c>
      <c r="C227" s="8">
        <v>7.6</v>
      </c>
      <c r="D227">
        <v>16</v>
      </c>
      <c r="E227">
        <v>0.2</v>
      </c>
      <c r="F227" s="8">
        <f>order_details[[#This Row],[UnitPrice]]*order_details[[#This Row],[Quantity]]</f>
        <v>121.6</v>
      </c>
      <c r="G227" s="1">
        <f>VLOOKUP(order_details[[#This Row],[OrderID]],orders[[OrderID]:[OrderDate]],4,)</f>
        <v>34655</v>
      </c>
      <c r="H227" s="8">
        <f>VLOOKUP(order_details[[#This Row],[ProductID]],products[],6,0)</f>
        <v>9.5</v>
      </c>
      <c r="I227" s="8">
        <f>order_details[[#This Row],[UnitPrice (Marked Price)]] * order_details[[#This Row],[Quantity]] * (1 - order_details[[#This Row],[Discount]])</f>
        <v>121.60000000000001</v>
      </c>
      <c r="J227" s="8">
        <f>(order_details[[#This Row],[UnitPrice (Marked Price)]]*(1-order_details[[#This Row],[Discount]])-order_details[[#This Row],[UnitPrice]]) * order_details[[#This Row],[Quantity]]</f>
        <v>1.4210854715202004E-14</v>
      </c>
      <c r="K227">
        <f>VLOOKUP(order_details[[#This Row],[ProductID]],products[],4,0)</f>
        <v>3</v>
      </c>
      <c r="L227" s="8" t="str">
        <f>VLOOKUP(order_details[[#This Row],[Category]],categories[[CategoryID]:[CategoryName]],2,0)</f>
        <v>Confections</v>
      </c>
    </row>
    <row r="228" spans="1:12" x14ac:dyDescent="0.25">
      <c r="A228">
        <v>10333</v>
      </c>
      <c r="B228">
        <v>14</v>
      </c>
      <c r="C228" s="8">
        <v>18.600000000000001</v>
      </c>
      <c r="D228">
        <v>10</v>
      </c>
      <c r="E228">
        <v>0</v>
      </c>
      <c r="F228" s="8">
        <f>order_details[[#This Row],[UnitPrice]]*order_details[[#This Row],[Quantity]]</f>
        <v>186</v>
      </c>
      <c r="G228" s="1">
        <f>VLOOKUP(order_details[[#This Row],[OrderID]],orders[[OrderID]:[OrderDate]],4,)</f>
        <v>34656</v>
      </c>
      <c r="H228" s="8">
        <f>VLOOKUP(order_details[[#This Row],[ProductID]],products[],6,0)</f>
        <v>23.25</v>
      </c>
      <c r="I228" s="8">
        <f>order_details[[#This Row],[UnitPrice (Marked Price)]] * order_details[[#This Row],[Quantity]] * (1 - order_details[[#This Row],[Discount]])</f>
        <v>232.5</v>
      </c>
      <c r="J228" s="8">
        <f>(order_details[[#This Row],[UnitPrice (Marked Price)]]*(1-order_details[[#This Row],[Discount]])-order_details[[#This Row],[UnitPrice]]) * order_details[[#This Row],[Quantity]]</f>
        <v>46.499999999999986</v>
      </c>
      <c r="K228">
        <f>VLOOKUP(order_details[[#This Row],[ProductID]],products[],4,0)</f>
        <v>7</v>
      </c>
      <c r="L228" s="8" t="str">
        <f>VLOOKUP(order_details[[#This Row],[Category]],categories[[CategoryID]:[CategoryName]],2,0)</f>
        <v>Produce</v>
      </c>
    </row>
    <row r="229" spans="1:12" x14ac:dyDescent="0.25">
      <c r="A229">
        <v>10333</v>
      </c>
      <c r="B229">
        <v>21</v>
      </c>
      <c r="C229" s="8">
        <v>8</v>
      </c>
      <c r="D229">
        <v>10</v>
      </c>
      <c r="E229">
        <v>0.1</v>
      </c>
      <c r="F229" s="8">
        <f>order_details[[#This Row],[UnitPrice]]*order_details[[#This Row],[Quantity]]</f>
        <v>80</v>
      </c>
      <c r="G229" s="1">
        <f>VLOOKUP(order_details[[#This Row],[OrderID]],orders[[OrderID]:[OrderDate]],4,)</f>
        <v>34656</v>
      </c>
      <c r="H229" s="8">
        <f>VLOOKUP(order_details[[#This Row],[ProductID]],products[],6,0)</f>
        <v>10</v>
      </c>
      <c r="I229" s="8">
        <f>order_details[[#This Row],[UnitPrice (Marked Price)]] * order_details[[#This Row],[Quantity]] * (1 - order_details[[#This Row],[Discount]])</f>
        <v>90</v>
      </c>
      <c r="J229" s="8">
        <f>(order_details[[#This Row],[UnitPrice (Marked Price)]]*(1-order_details[[#This Row],[Discount]])-order_details[[#This Row],[UnitPrice]]) * order_details[[#This Row],[Quantity]]</f>
        <v>10</v>
      </c>
      <c r="K229">
        <f>VLOOKUP(order_details[[#This Row],[ProductID]],products[],4,0)</f>
        <v>3</v>
      </c>
      <c r="L229" s="8" t="str">
        <f>VLOOKUP(order_details[[#This Row],[Category]],categories[[CategoryID]:[CategoryName]],2,0)</f>
        <v>Confections</v>
      </c>
    </row>
    <row r="230" spans="1:12" x14ac:dyDescent="0.25">
      <c r="A230">
        <v>10333</v>
      </c>
      <c r="B230">
        <v>71</v>
      </c>
      <c r="C230" s="8">
        <v>17.2</v>
      </c>
      <c r="D230">
        <v>40</v>
      </c>
      <c r="E230">
        <v>0.1</v>
      </c>
      <c r="F230" s="8">
        <f>order_details[[#This Row],[UnitPrice]]*order_details[[#This Row],[Quantity]]</f>
        <v>688</v>
      </c>
      <c r="G230" s="1">
        <f>VLOOKUP(order_details[[#This Row],[OrderID]],orders[[OrderID]:[OrderDate]],4,)</f>
        <v>34656</v>
      </c>
      <c r="H230" s="8">
        <f>VLOOKUP(order_details[[#This Row],[ProductID]],products[],6,0)</f>
        <v>21.5</v>
      </c>
      <c r="I230" s="8">
        <f>order_details[[#This Row],[UnitPrice (Marked Price)]] * order_details[[#This Row],[Quantity]] * (1 - order_details[[#This Row],[Discount]])</f>
        <v>774</v>
      </c>
      <c r="J230" s="8">
        <f>(order_details[[#This Row],[UnitPrice (Marked Price)]]*(1-order_details[[#This Row],[Discount]])-order_details[[#This Row],[UnitPrice]]) * order_details[[#This Row],[Quantity]]</f>
        <v>86.000000000000085</v>
      </c>
      <c r="K230">
        <f>VLOOKUP(order_details[[#This Row],[ProductID]],products[],4,0)</f>
        <v>4</v>
      </c>
      <c r="L230" s="8" t="str">
        <f>VLOOKUP(order_details[[#This Row],[Category]],categories[[CategoryID]:[CategoryName]],2,0)</f>
        <v>Dairy Products</v>
      </c>
    </row>
    <row r="231" spans="1:12" x14ac:dyDescent="0.25">
      <c r="A231">
        <v>10334</v>
      </c>
      <c r="B231">
        <v>52</v>
      </c>
      <c r="C231" s="8">
        <v>5.6</v>
      </c>
      <c r="D231">
        <v>8</v>
      </c>
      <c r="E231">
        <v>0</v>
      </c>
      <c r="F231" s="8">
        <f>order_details[[#This Row],[UnitPrice]]*order_details[[#This Row],[Quantity]]</f>
        <v>44.8</v>
      </c>
      <c r="G231" s="1">
        <f>VLOOKUP(order_details[[#This Row],[OrderID]],orders[[OrderID]:[OrderDate]],4,)</f>
        <v>34659</v>
      </c>
      <c r="H231" s="8">
        <f>VLOOKUP(order_details[[#This Row],[ProductID]],products[],6,0)</f>
        <v>7</v>
      </c>
      <c r="I231" s="8">
        <f>order_details[[#This Row],[UnitPrice (Marked Price)]] * order_details[[#This Row],[Quantity]] * (1 - order_details[[#This Row],[Discount]])</f>
        <v>56</v>
      </c>
      <c r="J231" s="8">
        <f>(order_details[[#This Row],[UnitPrice (Marked Price)]]*(1-order_details[[#This Row],[Discount]])-order_details[[#This Row],[UnitPrice]]) * order_details[[#This Row],[Quantity]]</f>
        <v>11.200000000000003</v>
      </c>
      <c r="K231">
        <f>VLOOKUP(order_details[[#This Row],[ProductID]],products[],4,0)</f>
        <v>5</v>
      </c>
      <c r="L231" s="8" t="str">
        <f>VLOOKUP(order_details[[#This Row],[Category]],categories[[CategoryID]:[CategoryName]],2,0)</f>
        <v>Grains/Cereals</v>
      </c>
    </row>
    <row r="232" spans="1:12" x14ac:dyDescent="0.25">
      <c r="A232">
        <v>10334</v>
      </c>
      <c r="B232">
        <v>68</v>
      </c>
      <c r="C232" s="8">
        <v>8</v>
      </c>
      <c r="D232">
        <v>10</v>
      </c>
      <c r="E232">
        <v>0</v>
      </c>
      <c r="F232" s="8">
        <f>order_details[[#This Row],[UnitPrice]]*order_details[[#This Row],[Quantity]]</f>
        <v>80</v>
      </c>
      <c r="G232" s="1">
        <f>VLOOKUP(order_details[[#This Row],[OrderID]],orders[[OrderID]:[OrderDate]],4,)</f>
        <v>34659</v>
      </c>
      <c r="H232" s="8">
        <f>VLOOKUP(order_details[[#This Row],[ProductID]],products[],6,0)</f>
        <v>12.5</v>
      </c>
      <c r="I232" s="8">
        <f>order_details[[#This Row],[UnitPrice (Marked Price)]] * order_details[[#This Row],[Quantity]] * (1 - order_details[[#This Row],[Discount]])</f>
        <v>125</v>
      </c>
      <c r="J232" s="8">
        <f>(order_details[[#This Row],[UnitPrice (Marked Price)]]*(1-order_details[[#This Row],[Discount]])-order_details[[#This Row],[UnitPrice]]) * order_details[[#This Row],[Quantity]]</f>
        <v>45</v>
      </c>
      <c r="K232">
        <f>VLOOKUP(order_details[[#This Row],[ProductID]],products[],4,0)</f>
        <v>3</v>
      </c>
      <c r="L232" s="8" t="str">
        <f>VLOOKUP(order_details[[#This Row],[Category]],categories[[CategoryID]:[CategoryName]],2,0)</f>
        <v>Confections</v>
      </c>
    </row>
    <row r="233" spans="1:12" x14ac:dyDescent="0.25">
      <c r="A233">
        <v>10335</v>
      </c>
      <c r="B233">
        <v>2</v>
      </c>
      <c r="C233" s="8">
        <v>15.2</v>
      </c>
      <c r="D233">
        <v>7</v>
      </c>
      <c r="E233">
        <v>0.2</v>
      </c>
      <c r="F233" s="8">
        <f>order_details[[#This Row],[UnitPrice]]*order_details[[#This Row],[Quantity]]</f>
        <v>106.39999999999999</v>
      </c>
      <c r="G233" s="1">
        <f>VLOOKUP(order_details[[#This Row],[OrderID]],orders[[OrderID]:[OrderDate]],4,)</f>
        <v>34660</v>
      </c>
      <c r="H233" s="8">
        <f>VLOOKUP(order_details[[#This Row],[ProductID]],products[],6,0)</f>
        <v>19</v>
      </c>
      <c r="I233" s="8">
        <f>order_details[[#This Row],[UnitPrice (Marked Price)]] * order_details[[#This Row],[Quantity]] * (1 - order_details[[#This Row],[Discount]])</f>
        <v>106.4</v>
      </c>
      <c r="J233" s="8">
        <f>(order_details[[#This Row],[UnitPrice (Marked Price)]]*(1-order_details[[#This Row],[Discount]])-order_details[[#This Row],[UnitPrice]]) * order_details[[#This Row],[Quantity]]</f>
        <v>1.2434497875801753E-14</v>
      </c>
      <c r="K233">
        <f>VLOOKUP(order_details[[#This Row],[ProductID]],products[],4,0)</f>
        <v>1</v>
      </c>
      <c r="L233" s="8" t="str">
        <f>VLOOKUP(order_details[[#This Row],[Category]],categories[[CategoryID]:[CategoryName]],2,0)</f>
        <v>Beverages</v>
      </c>
    </row>
    <row r="234" spans="1:12" x14ac:dyDescent="0.25">
      <c r="A234">
        <v>10335</v>
      </c>
      <c r="B234">
        <v>31</v>
      </c>
      <c r="C234" s="8">
        <v>8</v>
      </c>
      <c r="D234">
        <v>25</v>
      </c>
      <c r="E234">
        <v>0.2</v>
      </c>
      <c r="F234" s="8">
        <f>order_details[[#This Row],[UnitPrice]]*order_details[[#This Row],[Quantity]]</f>
        <v>200</v>
      </c>
      <c r="G234" s="1">
        <f>VLOOKUP(order_details[[#This Row],[OrderID]],orders[[OrderID]:[OrderDate]],4,)</f>
        <v>34660</v>
      </c>
      <c r="H234" s="8">
        <f>VLOOKUP(order_details[[#This Row],[ProductID]],products[],6,0)</f>
        <v>12.5</v>
      </c>
      <c r="I234" s="8">
        <f>order_details[[#This Row],[UnitPrice (Marked Price)]] * order_details[[#This Row],[Quantity]] * (1 - order_details[[#This Row],[Discount]])</f>
        <v>250</v>
      </c>
      <c r="J234" s="8">
        <f>(order_details[[#This Row],[UnitPrice (Marked Price)]]*(1-order_details[[#This Row],[Discount]])-order_details[[#This Row],[UnitPrice]]) * order_details[[#This Row],[Quantity]]</f>
        <v>50</v>
      </c>
      <c r="K234">
        <f>VLOOKUP(order_details[[#This Row],[ProductID]],products[],4,0)</f>
        <v>4</v>
      </c>
      <c r="L234" s="8" t="str">
        <f>VLOOKUP(order_details[[#This Row],[Category]],categories[[CategoryID]:[CategoryName]],2,0)</f>
        <v>Dairy Products</v>
      </c>
    </row>
    <row r="235" spans="1:12" x14ac:dyDescent="0.25">
      <c r="A235">
        <v>10335</v>
      </c>
      <c r="B235">
        <v>32</v>
      </c>
      <c r="C235" s="8">
        <v>25.6</v>
      </c>
      <c r="D235">
        <v>6</v>
      </c>
      <c r="E235">
        <v>0.2</v>
      </c>
      <c r="F235" s="8">
        <f>order_details[[#This Row],[UnitPrice]]*order_details[[#This Row],[Quantity]]</f>
        <v>153.60000000000002</v>
      </c>
      <c r="G235" s="1">
        <f>VLOOKUP(order_details[[#This Row],[OrderID]],orders[[OrderID]:[OrderDate]],4,)</f>
        <v>34660</v>
      </c>
      <c r="H235" s="8">
        <f>VLOOKUP(order_details[[#This Row],[ProductID]],products[],6,0)</f>
        <v>32</v>
      </c>
      <c r="I235" s="8">
        <f>order_details[[#This Row],[UnitPrice (Marked Price)]] * order_details[[#This Row],[Quantity]] * (1 - order_details[[#This Row],[Discount]])</f>
        <v>153.60000000000002</v>
      </c>
      <c r="J235" s="8">
        <f>(order_details[[#This Row],[UnitPrice (Marked Price)]]*(1-order_details[[#This Row],[Discount]])-order_details[[#This Row],[UnitPrice]]) * order_details[[#This Row],[Quantity]]</f>
        <v>0</v>
      </c>
      <c r="K235">
        <f>VLOOKUP(order_details[[#This Row],[ProductID]],products[],4,0)</f>
        <v>4</v>
      </c>
      <c r="L235" s="8" t="str">
        <f>VLOOKUP(order_details[[#This Row],[Category]],categories[[CategoryID]:[CategoryName]],2,0)</f>
        <v>Dairy Products</v>
      </c>
    </row>
    <row r="236" spans="1:12" x14ac:dyDescent="0.25">
      <c r="A236">
        <v>10335</v>
      </c>
      <c r="B236">
        <v>51</v>
      </c>
      <c r="C236" s="8">
        <v>42.4</v>
      </c>
      <c r="D236">
        <v>48</v>
      </c>
      <c r="E236">
        <v>0.2</v>
      </c>
      <c r="F236" s="8">
        <f>order_details[[#This Row],[UnitPrice]]*order_details[[#This Row],[Quantity]]</f>
        <v>2035.1999999999998</v>
      </c>
      <c r="G236" s="1">
        <f>VLOOKUP(order_details[[#This Row],[OrderID]],orders[[OrderID]:[OrderDate]],4,)</f>
        <v>34660</v>
      </c>
      <c r="H236" s="8">
        <f>VLOOKUP(order_details[[#This Row],[ProductID]],products[],6,0)</f>
        <v>53</v>
      </c>
      <c r="I236" s="8">
        <f>order_details[[#This Row],[UnitPrice (Marked Price)]] * order_details[[#This Row],[Quantity]] * (1 - order_details[[#This Row],[Discount]])</f>
        <v>2035.2</v>
      </c>
      <c r="J236" s="8">
        <f>(order_details[[#This Row],[UnitPrice (Marked Price)]]*(1-order_details[[#This Row],[Discount]])-order_details[[#This Row],[UnitPrice]]) * order_details[[#This Row],[Quantity]]</f>
        <v>3.4106051316484809E-13</v>
      </c>
      <c r="K236">
        <f>VLOOKUP(order_details[[#This Row],[ProductID]],products[],4,0)</f>
        <v>7</v>
      </c>
      <c r="L236" s="8" t="str">
        <f>VLOOKUP(order_details[[#This Row],[Category]],categories[[CategoryID]:[CategoryName]],2,0)</f>
        <v>Produce</v>
      </c>
    </row>
    <row r="237" spans="1:12" x14ac:dyDescent="0.25">
      <c r="A237">
        <v>10336</v>
      </c>
      <c r="B237">
        <v>4</v>
      </c>
      <c r="C237" s="8">
        <v>17.600000000000001</v>
      </c>
      <c r="D237">
        <v>18</v>
      </c>
      <c r="E237">
        <v>0.1</v>
      </c>
      <c r="F237" s="8">
        <f>order_details[[#This Row],[UnitPrice]]*order_details[[#This Row],[Quantity]]</f>
        <v>316.8</v>
      </c>
      <c r="G237" s="1">
        <f>VLOOKUP(order_details[[#This Row],[OrderID]],orders[[OrderID]:[OrderDate]],4,)</f>
        <v>34661</v>
      </c>
      <c r="H237" s="8">
        <f>VLOOKUP(order_details[[#This Row],[ProductID]],products[],6,0)</f>
        <v>22</v>
      </c>
      <c r="I237" s="8">
        <f>order_details[[#This Row],[UnitPrice (Marked Price)]] * order_details[[#This Row],[Quantity]] * (1 - order_details[[#This Row],[Discount]])</f>
        <v>356.40000000000003</v>
      </c>
      <c r="J237" s="8">
        <f>(order_details[[#This Row],[UnitPrice (Marked Price)]]*(1-order_details[[#This Row],[Discount]])-order_details[[#This Row],[UnitPrice]]) * order_details[[#This Row],[Quantity]]</f>
        <v>39.599999999999987</v>
      </c>
      <c r="K237">
        <f>VLOOKUP(order_details[[#This Row],[ProductID]],products[],4,0)</f>
        <v>2</v>
      </c>
      <c r="L237" s="8" t="str">
        <f>VLOOKUP(order_details[[#This Row],[Category]],categories[[CategoryID]:[CategoryName]],2,0)</f>
        <v>Condiments</v>
      </c>
    </row>
    <row r="238" spans="1:12" x14ac:dyDescent="0.25">
      <c r="A238">
        <v>10337</v>
      </c>
      <c r="B238">
        <v>23</v>
      </c>
      <c r="C238" s="8">
        <v>7.2</v>
      </c>
      <c r="D238">
        <v>40</v>
      </c>
      <c r="E238">
        <v>0</v>
      </c>
      <c r="F238" s="8">
        <f>order_details[[#This Row],[UnitPrice]]*order_details[[#This Row],[Quantity]]</f>
        <v>288</v>
      </c>
      <c r="G238" s="1">
        <f>VLOOKUP(order_details[[#This Row],[OrderID]],orders[[OrderID]:[OrderDate]],4,)</f>
        <v>34662</v>
      </c>
      <c r="H238" s="8">
        <f>VLOOKUP(order_details[[#This Row],[ProductID]],products[],6,0)</f>
        <v>9</v>
      </c>
      <c r="I238" s="8">
        <f>order_details[[#This Row],[UnitPrice (Marked Price)]] * order_details[[#This Row],[Quantity]] * (1 - order_details[[#This Row],[Discount]])</f>
        <v>360</v>
      </c>
      <c r="J238" s="8">
        <f>(order_details[[#This Row],[UnitPrice (Marked Price)]]*(1-order_details[[#This Row],[Discount]])-order_details[[#This Row],[UnitPrice]]) * order_details[[#This Row],[Quantity]]</f>
        <v>72</v>
      </c>
      <c r="K238">
        <f>VLOOKUP(order_details[[#This Row],[ProductID]],products[],4,0)</f>
        <v>5</v>
      </c>
      <c r="L238" s="8" t="str">
        <f>VLOOKUP(order_details[[#This Row],[Category]],categories[[CategoryID]:[CategoryName]],2,0)</f>
        <v>Grains/Cereals</v>
      </c>
    </row>
    <row r="239" spans="1:12" x14ac:dyDescent="0.25">
      <c r="A239">
        <v>10337</v>
      </c>
      <c r="B239">
        <v>26</v>
      </c>
      <c r="C239" s="8">
        <v>24.9</v>
      </c>
      <c r="D239">
        <v>24</v>
      </c>
      <c r="E239">
        <v>0</v>
      </c>
      <c r="F239" s="8">
        <f>order_details[[#This Row],[UnitPrice]]*order_details[[#This Row],[Quantity]]</f>
        <v>597.59999999999991</v>
      </c>
      <c r="G239" s="1">
        <f>VLOOKUP(order_details[[#This Row],[OrderID]],orders[[OrderID]:[OrderDate]],4,)</f>
        <v>34662</v>
      </c>
      <c r="H239" s="8">
        <f>VLOOKUP(order_details[[#This Row],[ProductID]],products[],6,0)</f>
        <v>31.23</v>
      </c>
      <c r="I239" s="8">
        <f>order_details[[#This Row],[UnitPrice (Marked Price)]] * order_details[[#This Row],[Quantity]] * (1 - order_details[[#This Row],[Discount]])</f>
        <v>749.52</v>
      </c>
      <c r="J239" s="8">
        <f>(order_details[[#This Row],[UnitPrice (Marked Price)]]*(1-order_details[[#This Row],[Discount]])-order_details[[#This Row],[UnitPrice]]) * order_details[[#This Row],[Quantity]]</f>
        <v>151.92000000000004</v>
      </c>
      <c r="K239">
        <f>VLOOKUP(order_details[[#This Row],[ProductID]],products[],4,0)</f>
        <v>3</v>
      </c>
      <c r="L239" s="8" t="str">
        <f>VLOOKUP(order_details[[#This Row],[Category]],categories[[CategoryID]:[CategoryName]],2,0)</f>
        <v>Confections</v>
      </c>
    </row>
    <row r="240" spans="1:12" x14ac:dyDescent="0.25">
      <c r="A240">
        <v>10337</v>
      </c>
      <c r="B240">
        <v>36</v>
      </c>
      <c r="C240" s="8">
        <v>15.2</v>
      </c>
      <c r="D240">
        <v>20</v>
      </c>
      <c r="E240">
        <v>0</v>
      </c>
      <c r="F240" s="8">
        <f>order_details[[#This Row],[UnitPrice]]*order_details[[#This Row],[Quantity]]</f>
        <v>304</v>
      </c>
      <c r="G240" s="1">
        <f>VLOOKUP(order_details[[#This Row],[OrderID]],orders[[OrderID]:[OrderDate]],4,)</f>
        <v>34662</v>
      </c>
      <c r="H240" s="8">
        <f>VLOOKUP(order_details[[#This Row],[ProductID]],products[],6,0)</f>
        <v>19</v>
      </c>
      <c r="I240" s="8">
        <f>order_details[[#This Row],[UnitPrice (Marked Price)]] * order_details[[#This Row],[Quantity]] * (1 - order_details[[#This Row],[Discount]])</f>
        <v>380</v>
      </c>
      <c r="J240" s="8">
        <f>(order_details[[#This Row],[UnitPrice (Marked Price)]]*(1-order_details[[#This Row],[Discount]])-order_details[[#This Row],[UnitPrice]]) * order_details[[#This Row],[Quantity]]</f>
        <v>76.000000000000014</v>
      </c>
      <c r="K240">
        <f>VLOOKUP(order_details[[#This Row],[ProductID]],products[],4,0)</f>
        <v>8</v>
      </c>
      <c r="L240" s="8" t="str">
        <f>VLOOKUP(order_details[[#This Row],[Category]],categories[[CategoryID]:[CategoryName]],2,0)</f>
        <v>Seafood</v>
      </c>
    </row>
    <row r="241" spans="1:12" x14ac:dyDescent="0.25">
      <c r="A241">
        <v>10337</v>
      </c>
      <c r="B241">
        <v>37</v>
      </c>
      <c r="C241" s="8">
        <v>20.8</v>
      </c>
      <c r="D241">
        <v>28</v>
      </c>
      <c r="E241">
        <v>0</v>
      </c>
      <c r="F241" s="8">
        <f>order_details[[#This Row],[UnitPrice]]*order_details[[#This Row],[Quantity]]</f>
        <v>582.4</v>
      </c>
      <c r="G241" s="1">
        <f>VLOOKUP(order_details[[#This Row],[OrderID]],orders[[OrderID]:[OrderDate]],4,)</f>
        <v>34662</v>
      </c>
      <c r="H241" s="8">
        <f>VLOOKUP(order_details[[#This Row],[ProductID]],products[],6,0)</f>
        <v>26</v>
      </c>
      <c r="I241" s="8">
        <f>order_details[[#This Row],[UnitPrice (Marked Price)]] * order_details[[#This Row],[Quantity]] * (1 - order_details[[#This Row],[Discount]])</f>
        <v>728</v>
      </c>
      <c r="J241" s="8">
        <f>(order_details[[#This Row],[UnitPrice (Marked Price)]]*(1-order_details[[#This Row],[Discount]])-order_details[[#This Row],[UnitPrice]]) * order_details[[#This Row],[Quantity]]</f>
        <v>145.59999999999997</v>
      </c>
      <c r="K241">
        <f>VLOOKUP(order_details[[#This Row],[ProductID]],products[],4,0)</f>
        <v>8</v>
      </c>
      <c r="L241" s="8" t="str">
        <f>VLOOKUP(order_details[[#This Row],[Category]],categories[[CategoryID]:[CategoryName]],2,0)</f>
        <v>Seafood</v>
      </c>
    </row>
    <row r="242" spans="1:12" x14ac:dyDescent="0.25">
      <c r="A242">
        <v>10337</v>
      </c>
      <c r="B242">
        <v>72</v>
      </c>
      <c r="C242" s="8">
        <v>27.8</v>
      </c>
      <c r="D242">
        <v>25</v>
      </c>
      <c r="E242">
        <v>0</v>
      </c>
      <c r="F242" s="8">
        <f>order_details[[#This Row],[UnitPrice]]*order_details[[#This Row],[Quantity]]</f>
        <v>695</v>
      </c>
      <c r="G242" s="1">
        <f>VLOOKUP(order_details[[#This Row],[OrderID]],orders[[OrderID]:[OrderDate]],4,)</f>
        <v>34662</v>
      </c>
      <c r="H242" s="8">
        <f>VLOOKUP(order_details[[#This Row],[ProductID]],products[],6,0)</f>
        <v>34.799999999999997</v>
      </c>
      <c r="I242" s="8">
        <f>order_details[[#This Row],[UnitPrice (Marked Price)]] * order_details[[#This Row],[Quantity]] * (1 - order_details[[#This Row],[Discount]])</f>
        <v>869.99999999999989</v>
      </c>
      <c r="J242" s="8">
        <f>(order_details[[#This Row],[UnitPrice (Marked Price)]]*(1-order_details[[#This Row],[Discount]])-order_details[[#This Row],[UnitPrice]]) * order_details[[#This Row],[Quantity]]</f>
        <v>174.99999999999991</v>
      </c>
      <c r="K242">
        <f>VLOOKUP(order_details[[#This Row],[ProductID]],products[],4,0)</f>
        <v>4</v>
      </c>
      <c r="L242" s="8" t="str">
        <f>VLOOKUP(order_details[[#This Row],[Category]],categories[[CategoryID]:[CategoryName]],2,0)</f>
        <v>Dairy Products</v>
      </c>
    </row>
    <row r="243" spans="1:12" x14ac:dyDescent="0.25">
      <c r="A243">
        <v>10338</v>
      </c>
      <c r="B243">
        <v>17</v>
      </c>
      <c r="C243" s="8">
        <v>31.2</v>
      </c>
      <c r="D243">
        <v>20</v>
      </c>
      <c r="E243">
        <v>0</v>
      </c>
      <c r="F243" s="8">
        <f>order_details[[#This Row],[UnitPrice]]*order_details[[#This Row],[Quantity]]</f>
        <v>624</v>
      </c>
      <c r="G243" s="1">
        <f>VLOOKUP(order_details[[#This Row],[OrderID]],orders[[OrderID]:[OrderDate]],4,)</f>
        <v>34663</v>
      </c>
      <c r="H243" s="8">
        <f>VLOOKUP(order_details[[#This Row],[ProductID]],products[],6,0)</f>
        <v>39</v>
      </c>
      <c r="I243" s="8">
        <f>order_details[[#This Row],[UnitPrice (Marked Price)]] * order_details[[#This Row],[Quantity]] * (1 - order_details[[#This Row],[Discount]])</f>
        <v>780</v>
      </c>
      <c r="J243" s="8">
        <f>(order_details[[#This Row],[UnitPrice (Marked Price)]]*(1-order_details[[#This Row],[Discount]])-order_details[[#This Row],[UnitPrice]]) * order_details[[#This Row],[Quantity]]</f>
        <v>156</v>
      </c>
      <c r="K243">
        <f>VLOOKUP(order_details[[#This Row],[ProductID]],products[],4,0)</f>
        <v>6</v>
      </c>
      <c r="L243" s="8" t="str">
        <f>VLOOKUP(order_details[[#This Row],[Category]],categories[[CategoryID]:[CategoryName]],2,0)</f>
        <v>Meat/Poultry</v>
      </c>
    </row>
    <row r="244" spans="1:12" x14ac:dyDescent="0.25">
      <c r="A244">
        <v>10338</v>
      </c>
      <c r="B244">
        <v>30</v>
      </c>
      <c r="C244" s="8">
        <v>20.7</v>
      </c>
      <c r="D244">
        <v>15</v>
      </c>
      <c r="E244">
        <v>0</v>
      </c>
      <c r="F244" s="8">
        <f>order_details[[#This Row],[UnitPrice]]*order_details[[#This Row],[Quantity]]</f>
        <v>310.5</v>
      </c>
      <c r="G244" s="1">
        <f>VLOOKUP(order_details[[#This Row],[OrderID]],orders[[OrderID]:[OrderDate]],4,)</f>
        <v>34663</v>
      </c>
      <c r="H244" s="8">
        <f>VLOOKUP(order_details[[#This Row],[ProductID]],products[],6,0)</f>
        <v>25.89</v>
      </c>
      <c r="I244" s="8">
        <f>order_details[[#This Row],[UnitPrice (Marked Price)]] * order_details[[#This Row],[Quantity]] * (1 - order_details[[#This Row],[Discount]])</f>
        <v>388.35</v>
      </c>
      <c r="J244" s="8">
        <f>(order_details[[#This Row],[UnitPrice (Marked Price)]]*(1-order_details[[#This Row],[Discount]])-order_details[[#This Row],[UnitPrice]]) * order_details[[#This Row],[Quantity]]</f>
        <v>77.850000000000023</v>
      </c>
      <c r="K244">
        <f>VLOOKUP(order_details[[#This Row],[ProductID]],products[],4,0)</f>
        <v>8</v>
      </c>
      <c r="L244" s="8" t="str">
        <f>VLOOKUP(order_details[[#This Row],[Category]],categories[[CategoryID]:[CategoryName]],2,0)</f>
        <v>Seafood</v>
      </c>
    </row>
    <row r="245" spans="1:12" x14ac:dyDescent="0.25">
      <c r="A245">
        <v>10339</v>
      </c>
      <c r="B245">
        <v>4</v>
      </c>
      <c r="C245" s="8">
        <v>17.600000000000001</v>
      </c>
      <c r="D245">
        <v>10</v>
      </c>
      <c r="E245">
        <v>0</v>
      </c>
      <c r="F245" s="8">
        <f>order_details[[#This Row],[UnitPrice]]*order_details[[#This Row],[Quantity]]</f>
        <v>176</v>
      </c>
      <c r="G245" s="1">
        <f>VLOOKUP(order_details[[#This Row],[OrderID]],orders[[OrderID]:[OrderDate]],4,)</f>
        <v>34666</v>
      </c>
      <c r="H245" s="8">
        <f>VLOOKUP(order_details[[#This Row],[ProductID]],products[],6,0)</f>
        <v>22</v>
      </c>
      <c r="I245" s="8">
        <f>order_details[[#This Row],[UnitPrice (Marked Price)]] * order_details[[#This Row],[Quantity]] * (1 - order_details[[#This Row],[Discount]])</f>
        <v>220</v>
      </c>
      <c r="J245" s="8">
        <f>(order_details[[#This Row],[UnitPrice (Marked Price)]]*(1-order_details[[#This Row],[Discount]])-order_details[[#This Row],[UnitPrice]]) * order_details[[#This Row],[Quantity]]</f>
        <v>43.999999999999986</v>
      </c>
      <c r="K245">
        <f>VLOOKUP(order_details[[#This Row],[ProductID]],products[],4,0)</f>
        <v>2</v>
      </c>
      <c r="L245" s="8" t="str">
        <f>VLOOKUP(order_details[[#This Row],[Category]],categories[[CategoryID]:[CategoryName]],2,0)</f>
        <v>Condiments</v>
      </c>
    </row>
    <row r="246" spans="1:12" x14ac:dyDescent="0.25">
      <c r="A246">
        <v>10339</v>
      </c>
      <c r="B246">
        <v>17</v>
      </c>
      <c r="C246" s="8">
        <v>31.2</v>
      </c>
      <c r="D246">
        <v>70</v>
      </c>
      <c r="E246">
        <v>0.05</v>
      </c>
      <c r="F246" s="8">
        <f>order_details[[#This Row],[UnitPrice]]*order_details[[#This Row],[Quantity]]</f>
        <v>2184</v>
      </c>
      <c r="G246" s="1">
        <f>VLOOKUP(order_details[[#This Row],[OrderID]],orders[[OrderID]:[OrderDate]],4,)</f>
        <v>34666</v>
      </c>
      <c r="H246" s="8">
        <f>VLOOKUP(order_details[[#This Row],[ProductID]],products[],6,0)</f>
        <v>39</v>
      </c>
      <c r="I246" s="8">
        <f>order_details[[#This Row],[UnitPrice (Marked Price)]] * order_details[[#This Row],[Quantity]] * (1 - order_details[[#This Row],[Discount]])</f>
        <v>2593.5</v>
      </c>
      <c r="J246" s="8">
        <f>(order_details[[#This Row],[UnitPrice (Marked Price)]]*(1-order_details[[#This Row],[Discount]])-order_details[[#This Row],[UnitPrice]]) * order_details[[#This Row],[Quantity]]</f>
        <v>409.49999999999983</v>
      </c>
      <c r="K246">
        <f>VLOOKUP(order_details[[#This Row],[ProductID]],products[],4,0)</f>
        <v>6</v>
      </c>
      <c r="L246" s="8" t="str">
        <f>VLOOKUP(order_details[[#This Row],[Category]],categories[[CategoryID]:[CategoryName]],2,0)</f>
        <v>Meat/Poultry</v>
      </c>
    </row>
    <row r="247" spans="1:12" x14ac:dyDescent="0.25">
      <c r="A247">
        <v>10339</v>
      </c>
      <c r="B247">
        <v>62</v>
      </c>
      <c r="C247" s="8">
        <v>39.4</v>
      </c>
      <c r="D247">
        <v>28</v>
      </c>
      <c r="E247">
        <v>0</v>
      </c>
      <c r="F247" s="8">
        <f>order_details[[#This Row],[UnitPrice]]*order_details[[#This Row],[Quantity]]</f>
        <v>1103.2</v>
      </c>
      <c r="G247" s="1">
        <f>VLOOKUP(order_details[[#This Row],[OrderID]],orders[[OrderID]:[OrderDate]],4,)</f>
        <v>34666</v>
      </c>
      <c r="H247" s="8">
        <f>VLOOKUP(order_details[[#This Row],[ProductID]],products[],6,0)</f>
        <v>49.3</v>
      </c>
      <c r="I247" s="8">
        <f>order_details[[#This Row],[UnitPrice (Marked Price)]] * order_details[[#This Row],[Quantity]] * (1 - order_details[[#This Row],[Discount]])</f>
        <v>1380.3999999999999</v>
      </c>
      <c r="J247" s="8">
        <f>(order_details[[#This Row],[UnitPrice (Marked Price)]]*(1-order_details[[#This Row],[Discount]])-order_details[[#This Row],[UnitPrice]]) * order_details[[#This Row],[Quantity]]</f>
        <v>277.19999999999993</v>
      </c>
      <c r="K247">
        <f>VLOOKUP(order_details[[#This Row],[ProductID]],products[],4,0)</f>
        <v>3</v>
      </c>
      <c r="L247" s="8" t="str">
        <f>VLOOKUP(order_details[[#This Row],[Category]],categories[[CategoryID]:[CategoryName]],2,0)</f>
        <v>Confections</v>
      </c>
    </row>
    <row r="248" spans="1:12" x14ac:dyDescent="0.25">
      <c r="A248">
        <v>10340</v>
      </c>
      <c r="B248">
        <v>18</v>
      </c>
      <c r="C248" s="8">
        <v>50</v>
      </c>
      <c r="D248">
        <v>20</v>
      </c>
      <c r="E248">
        <v>0.05</v>
      </c>
      <c r="F248" s="8">
        <f>order_details[[#This Row],[UnitPrice]]*order_details[[#This Row],[Quantity]]</f>
        <v>1000</v>
      </c>
      <c r="G248" s="1">
        <f>VLOOKUP(order_details[[#This Row],[OrderID]],orders[[OrderID]:[OrderDate]],4,)</f>
        <v>34667</v>
      </c>
      <c r="H248" s="8">
        <f>VLOOKUP(order_details[[#This Row],[ProductID]],products[],6,0)</f>
        <v>62.5</v>
      </c>
      <c r="I248" s="8">
        <f>order_details[[#This Row],[UnitPrice (Marked Price)]] * order_details[[#This Row],[Quantity]] * (1 - order_details[[#This Row],[Discount]])</f>
        <v>1187.5</v>
      </c>
      <c r="J248" s="8">
        <f>(order_details[[#This Row],[UnitPrice (Marked Price)]]*(1-order_details[[#This Row],[Discount]])-order_details[[#This Row],[UnitPrice]]) * order_details[[#This Row],[Quantity]]</f>
        <v>187.5</v>
      </c>
      <c r="K248">
        <f>VLOOKUP(order_details[[#This Row],[ProductID]],products[],4,0)</f>
        <v>8</v>
      </c>
      <c r="L248" s="8" t="str">
        <f>VLOOKUP(order_details[[#This Row],[Category]],categories[[CategoryID]:[CategoryName]],2,0)</f>
        <v>Seafood</v>
      </c>
    </row>
    <row r="249" spans="1:12" x14ac:dyDescent="0.25">
      <c r="A249">
        <v>10340</v>
      </c>
      <c r="B249">
        <v>41</v>
      </c>
      <c r="C249" s="8">
        <v>7.7</v>
      </c>
      <c r="D249">
        <v>12</v>
      </c>
      <c r="E249">
        <v>0.05</v>
      </c>
      <c r="F249" s="8">
        <f>order_details[[#This Row],[UnitPrice]]*order_details[[#This Row],[Quantity]]</f>
        <v>92.4</v>
      </c>
      <c r="G249" s="1">
        <f>VLOOKUP(order_details[[#This Row],[OrderID]],orders[[OrderID]:[OrderDate]],4,)</f>
        <v>34667</v>
      </c>
      <c r="H249" s="8">
        <f>VLOOKUP(order_details[[#This Row],[ProductID]],products[],6,0)</f>
        <v>9.65</v>
      </c>
      <c r="I249" s="8">
        <f>order_details[[#This Row],[UnitPrice (Marked Price)]] * order_details[[#This Row],[Quantity]] * (1 - order_details[[#This Row],[Discount]])</f>
        <v>110.01</v>
      </c>
      <c r="J249" s="8">
        <f>(order_details[[#This Row],[UnitPrice (Marked Price)]]*(1-order_details[[#This Row],[Discount]])-order_details[[#This Row],[UnitPrice]]) * order_details[[#This Row],[Quantity]]</f>
        <v>17.610000000000003</v>
      </c>
      <c r="K249">
        <f>VLOOKUP(order_details[[#This Row],[ProductID]],products[],4,0)</f>
        <v>8</v>
      </c>
      <c r="L249" s="8" t="str">
        <f>VLOOKUP(order_details[[#This Row],[Category]],categories[[CategoryID]:[CategoryName]],2,0)</f>
        <v>Seafood</v>
      </c>
    </row>
    <row r="250" spans="1:12" x14ac:dyDescent="0.25">
      <c r="A250">
        <v>10340</v>
      </c>
      <c r="B250">
        <v>43</v>
      </c>
      <c r="C250" s="8">
        <v>36.799999999999997</v>
      </c>
      <c r="D250">
        <v>40</v>
      </c>
      <c r="E250">
        <v>0.05</v>
      </c>
      <c r="F250" s="8">
        <f>order_details[[#This Row],[UnitPrice]]*order_details[[#This Row],[Quantity]]</f>
        <v>1472</v>
      </c>
      <c r="G250" s="1">
        <f>VLOOKUP(order_details[[#This Row],[OrderID]],orders[[OrderID]:[OrderDate]],4,)</f>
        <v>34667</v>
      </c>
      <c r="H250" s="8">
        <f>VLOOKUP(order_details[[#This Row],[ProductID]],products[],6,0)</f>
        <v>46</v>
      </c>
      <c r="I250" s="8">
        <f>order_details[[#This Row],[UnitPrice (Marked Price)]] * order_details[[#This Row],[Quantity]] * (1 - order_details[[#This Row],[Discount]])</f>
        <v>1748</v>
      </c>
      <c r="J250" s="8">
        <f>(order_details[[#This Row],[UnitPrice (Marked Price)]]*(1-order_details[[#This Row],[Discount]])-order_details[[#This Row],[UnitPrice]]) * order_details[[#This Row],[Quantity]]</f>
        <v>275.99999999999994</v>
      </c>
      <c r="K250">
        <f>VLOOKUP(order_details[[#This Row],[ProductID]],products[],4,0)</f>
        <v>1</v>
      </c>
      <c r="L250" s="8" t="str">
        <f>VLOOKUP(order_details[[#This Row],[Category]],categories[[CategoryID]:[CategoryName]],2,0)</f>
        <v>Beverages</v>
      </c>
    </row>
    <row r="251" spans="1:12" x14ac:dyDescent="0.25">
      <c r="A251">
        <v>10341</v>
      </c>
      <c r="B251">
        <v>33</v>
      </c>
      <c r="C251" s="8">
        <v>2</v>
      </c>
      <c r="D251">
        <v>8</v>
      </c>
      <c r="E251">
        <v>0</v>
      </c>
      <c r="F251" s="8">
        <f>order_details[[#This Row],[UnitPrice]]*order_details[[#This Row],[Quantity]]</f>
        <v>16</v>
      </c>
      <c r="G251" s="1">
        <f>VLOOKUP(order_details[[#This Row],[OrderID]],orders[[OrderID]:[OrderDate]],4,)</f>
        <v>34667</v>
      </c>
      <c r="H251" s="8">
        <f>VLOOKUP(order_details[[#This Row],[ProductID]],products[],6,0)</f>
        <v>2.5</v>
      </c>
      <c r="I251" s="8">
        <f>order_details[[#This Row],[UnitPrice (Marked Price)]] * order_details[[#This Row],[Quantity]] * (1 - order_details[[#This Row],[Discount]])</f>
        <v>20</v>
      </c>
      <c r="J251" s="8">
        <f>(order_details[[#This Row],[UnitPrice (Marked Price)]]*(1-order_details[[#This Row],[Discount]])-order_details[[#This Row],[UnitPrice]]) * order_details[[#This Row],[Quantity]]</f>
        <v>4</v>
      </c>
      <c r="K251">
        <f>VLOOKUP(order_details[[#This Row],[ProductID]],products[],4,0)</f>
        <v>4</v>
      </c>
      <c r="L251" s="8" t="str">
        <f>VLOOKUP(order_details[[#This Row],[Category]],categories[[CategoryID]:[CategoryName]],2,0)</f>
        <v>Dairy Products</v>
      </c>
    </row>
    <row r="252" spans="1:12" x14ac:dyDescent="0.25">
      <c r="A252">
        <v>10341</v>
      </c>
      <c r="B252">
        <v>59</v>
      </c>
      <c r="C252" s="8">
        <v>44</v>
      </c>
      <c r="D252">
        <v>9</v>
      </c>
      <c r="E252">
        <v>0.15</v>
      </c>
      <c r="F252" s="8">
        <f>order_details[[#This Row],[UnitPrice]]*order_details[[#This Row],[Quantity]]</f>
        <v>396</v>
      </c>
      <c r="G252" s="1">
        <f>VLOOKUP(order_details[[#This Row],[OrderID]],orders[[OrderID]:[OrderDate]],4,)</f>
        <v>34667</v>
      </c>
      <c r="H252" s="8">
        <f>VLOOKUP(order_details[[#This Row],[ProductID]],products[],6,0)</f>
        <v>55</v>
      </c>
      <c r="I252" s="8">
        <f>order_details[[#This Row],[UnitPrice (Marked Price)]] * order_details[[#This Row],[Quantity]] * (1 - order_details[[#This Row],[Discount]])</f>
        <v>420.75</v>
      </c>
      <c r="J252" s="8">
        <f>(order_details[[#This Row],[UnitPrice (Marked Price)]]*(1-order_details[[#This Row],[Discount]])-order_details[[#This Row],[UnitPrice]]) * order_details[[#This Row],[Quantity]]</f>
        <v>24.75</v>
      </c>
      <c r="K252">
        <f>VLOOKUP(order_details[[#This Row],[ProductID]],products[],4,0)</f>
        <v>4</v>
      </c>
      <c r="L252" s="8" t="str">
        <f>VLOOKUP(order_details[[#This Row],[Category]],categories[[CategoryID]:[CategoryName]],2,0)</f>
        <v>Dairy Products</v>
      </c>
    </row>
    <row r="253" spans="1:12" x14ac:dyDescent="0.25">
      <c r="A253">
        <v>10342</v>
      </c>
      <c r="B253">
        <v>2</v>
      </c>
      <c r="C253" s="8">
        <v>15.2</v>
      </c>
      <c r="D253">
        <v>24</v>
      </c>
      <c r="E253">
        <v>0.2</v>
      </c>
      <c r="F253" s="8">
        <f>order_details[[#This Row],[UnitPrice]]*order_details[[#This Row],[Quantity]]</f>
        <v>364.79999999999995</v>
      </c>
      <c r="G253" s="1">
        <f>VLOOKUP(order_details[[#This Row],[OrderID]],orders[[OrderID]:[OrderDate]],4,)</f>
        <v>34668</v>
      </c>
      <c r="H253" s="8">
        <f>VLOOKUP(order_details[[#This Row],[ProductID]],products[],6,0)</f>
        <v>19</v>
      </c>
      <c r="I253" s="8">
        <f>order_details[[#This Row],[UnitPrice (Marked Price)]] * order_details[[#This Row],[Quantity]] * (1 - order_details[[#This Row],[Discount]])</f>
        <v>364.8</v>
      </c>
      <c r="J253" s="8">
        <f>(order_details[[#This Row],[UnitPrice (Marked Price)]]*(1-order_details[[#This Row],[Discount]])-order_details[[#This Row],[UnitPrice]]) * order_details[[#This Row],[Quantity]]</f>
        <v>4.2632564145606011E-14</v>
      </c>
      <c r="K253">
        <f>VLOOKUP(order_details[[#This Row],[ProductID]],products[],4,0)</f>
        <v>1</v>
      </c>
      <c r="L253" s="8" t="str">
        <f>VLOOKUP(order_details[[#This Row],[Category]],categories[[CategoryID]:[CategoryName]],2,0)</f>
        <v>Beverages</v>
      </c>
    </row>
    <row r="254" spans="1:12" x14ac:dyDescent="0.25">
      <c r="A254">
        <v>10342</v>
      </c>
      <c r="B254">
        <v>31</v>
      </c>
      <c r="C254" s="8">
        <v>8</v>
      </c>
      <c r="D254">
        <v>56</v>
      </c>
      <c r="E254">
        <v>0.2</v>
      </c>
      <c r="F254" s="8">
        <f>order_details[[#This Row],[UnitPrice]]*order_details[[#This Row],[Quantity]]</f>
        <v>448</v>
      </c>
      <c r="G254" s="1">
        <f>VLOOKUP(order_details[[#This Row],[OrderID]],orders[[OrderID]:[OrderDate]],4,)</f>
        <v>34668</v>
      </c>
      <c r="H254" s="8">
        <f>VLOOKUP(order_details[[#This Row],[ProductID]],products[],6,0)</f>
        <v>12.5</v>
      </c>
      <c r="I254" s="8">
        <f>order_details[[#This Row],[UnitPrice (Marked Price)]] * order_details[[#This Row],[Quantity]] * (1 - order_details[[#This Row],[Discount]])</f>
        <v>560</v>
      </c>
      <c r="J254" s="8">
        <f>(order_details[[#This Row],[UnitPrice (Marked Price)]]*(1-order_details[[#This Row],[Discount]])-order_details[[#This Row],[UnitPrice]]) * order_details[[#This Row],[Quantity]]</f>
        <v>112</v>
      </c>
      <c r="K254">
        <f>VLOOKUP(order_details[[#This Row],[ProductID]],products[],4,0)</f>
        <v>4</v>
      </c>
      <c r="L254" s="8" t="str">
        <f>VLOOKUP(order_details[[#This Row],[Category]],categories[[CategoryID]:[CategoryName]],2,0)</f>
        <v>Dairy Products</v>
      </c>
    </row>
    <row r="255" spans="1:12" x14ac:dyDescent="0.25">
      <c r="A255">
        <v>10342</v>
      </c>
      <c r="B255">
        <v>36</v>
      </c>
      <c r="C255" s="8">
        <v>15.2</v>
      </c>
      <c r="D255">
        <v>40</v>
      </c>
      <c r="E255">
        <v>0.2</v>
      </c>
      <c r="F255" s="8">
        <f>order_details[[#This Row],[UnitPrice]]*order_details[[#This Row],[Quantity]]</f>
        <v>608</v>
      </c>
      <c r="G255" s="1">
        <f>VLOOKUP(order_details[[#This Row],[OrderID]],orders[[OrderID]:[OrderDate]],4,)</f>
        <v>34668</v>
      </c>
      <c r="H255" s="8">
        <f>VLOOKUP(order_details[[#This Row],[ProductID]],products[],6,0)</f>
        <v>19</v>
      </c>
      <c r="I255" s="8">
        <f>order_details[[#This Row],[UnitPrice (Marked Price)]] * order_details[[#This Row],[Quantity]] * (1 - order_details[[#This Row],[Discount]])</f>
        <v>608</v>
      </c>
      <c r="J255" s="8">
        <f>(order_details[[#This Row],[UnitPrice (Marked Price)]]*(1-order_details[[#This Row],[Discount]])-order_details[[#This Row],[UnitPrice]]) * order_details[[#This Row],[Quantity]]</f>
        <v>7.1054273576010019E-14</v>
      </c>
      <c r="K255">
        <f>VLOOKUP(order_details[[#This Row],[ProductID]],products[],4,0)</f>
        <v>8</v>
      </c>
      <c r="L255" s="8" t="str">
        <f>VLOOKUP(order_details[[#This Row],[Category]],categories[[CategoryID]:[CategoryName]],2,0)</f>
        <v>Seafood</v>
      </c>
    </row>
    <row r="256" spans="1:12" x14ac:dyDescent="0.25">
      <c r="A256">
        <v>10342</v>
      </c>
      <c r="B256">
        <v>55</v>
      </c>
      <c r="C256" s="8">
        <v>19.2</v>
      </c>
      <c r="D256">
        <v>40</v>
      </c>
      <c r="E256">
        <v>0.2</v>
      </c>
      <c r="F256" s="8">
        <f>order_details[[#This Row],[UnitPrice]]*order_details[[#This Row],[Quantity]]</f>
        <v>768</v>
      </c>
      <c r="G256" s="1">
        <f>VLOOKUP(order_details[[#This Row],[OrderID]],orders[[OrderID]:[OrderDate]],4,)</f>
        <v>34668</v>
      </c>
      <c r="H256" s="8">
        <f>VLOOKUP(order_details[[#This Row],[ProductID]],products[],6,0)</f>
        <v>24</v>
      </c>
      <c r="I256" s="8">
        <f>order_details[[#This Row],[UnitPrice (Marked Price)]] * order_details[[#This Row],[Quantity]] * (1 - order_details[[#This Row],[Discount]])</f>
        <v>768</v>
      </c>
      <c r="J256" s="8">
        <f>(order_details[[#This Row],[UnitPrice (Marked Price)]]*(1-order_details[[#This Row],[Discount]])-order_details[[#This Row],[UnitPrice]]) * order_details[[#This Row],[Quantity]]</f>
        <v>1.4210854715202004E-13</v>
      </c>
      <c r="K256">
        <f>VLOOKUP(order_details[[#This Row],[ProductID]],products[],4,0)</f>
        <v>6</v>
      </c>
      <c r="L256" s="8" t="str">
        <f>VLOOKUP(order_details[[#This Row],[Category]],categories[[CategoryID]:[CategoryName]],2,0)</f>
        <v>Meat/Poultry</v>
      </c>
    </row>
    <row r="257" spans="1:12" x14ac:dyDescent="0.25">
      <c r="A257">
        <v>10343</v>
      </c>
      <c r="B257">
        <v>64</v>
      </c>
      <c r="C257" s="8">
        <v>26.6</v>
      </c>
      <c r="D257">
        <v>50</v>
      </c>
      <c r="E257">
        <v>0</v>
      </c>
      <c r="F257" s="8">
        <f>order_details[[#This Row],[UnitPrice]]*order_details[[#This Row],[Quantity]]</f>
        <v>1330</v>
      </c>
      <c r="G257" s="1">
        <f>VLOOKUP(order_details[[#This Row],[OrderID]],orders[[OrderID]:[OrderDate]],4,)</f>
        <v>34669</v>
      </c>
      <c r="H257" s="8">
        <f>VLOOKUP(order_details[[#This Row],[ProductID]],products[],6,0)</f>
        <v>33.25</v>
      </c>
      <c r="I257" s="8">
        <f>order_details[[#This Row],[UnitPrice (Marked Price)]] * order_details[[#This Row],[Quantity]] * (1 - order_details[[#This Row],[Discount]])</f>
        <v>1662.5</v>
      </c>
      <c r="J257" s="8">
        <f>(order_details[[#This Row],[UnitPrice (Marked Price)]]*(1-order_details[[#This Row],[Discount]])-order_details[[#This Row],[UnitPrice]]) * order_details[[#This Row],[Quantity]]</f>
        <v>332.49999999999994</v>
      </c>
      <c r="K257">
        <f>VLOOKUP(order_details[[#This Row],[ProductID]],products[],4,0)</f>
        <v>5</v>
      </c>
      <c r="L257" s="8" t="str">
        <f>VLOOKUP(order_details[[#This Row],[Category]],categories[[CategoryID]:[CategoryName]],2,0)</f>
        <v>Grains/Cereals</v>
      </c>
    </row>
    <row r="258" spans="1:12" x14ac:dyDescent="0.25">
      <c r="A258">
        <v>10343</v>
      </c>
      <c r="B258">
        <v>68</v>
      </c>
      <c r="C258" s="8">
        <v>8</v>
      </c>
      <c r="D258">
        <v>4</v>
      </c>
      <c r="E258">
        <v>0.05</v>
      </c>
      <c r="F258" s="8">
        <f>order_details[[#This Row],[UnitPrice]]*order_details[[#This Row],[Quantity]]</f>
        <v>32</v>
      </c>
      <c r="G258" s="1">
        <f>VLOOKUP(order_details[[#This Row],[OrderID]],orders[[OrderID]:[OrderDate]],4,)</f>
        <v>34669</v>
      </c>
      <c r="H258" s="8">
        <f>VLOOKUP(order_details[[#This Row],[ProductID]],products[],6,0)</f>
        <v>12.5</v>
      </c>
      <c r="I258" s="8">
        <f>order_details[[#This Row],[UnitPrice (Marked Price)]] * order_details[[#This Row],[Quantity]] * (1 - order_details[[#This Row],[Discount]])</f>
        <v>47.5</v>
      </c>
      <c r="J258" s="8">
        <f>(order_details[[#This Row],[UnitPrice (Marked Price)]]*(1-order_details[[#This Row],[Discount]])-order_details[[#This Row],[UnitPrice]]) * order_details[[#This Row],[Quantity]]</f>
        <v>15.5</v>
      </c>
      <c r="K258">
        <f>VLOOKUP(order_details[[#This Row],[ProductID]],products[],4,0)</f>
        <v>3</v>
      </c>
      <c r="L258" s="8" t="str">
        <f>VLOOKUP(order_details[[#This Row],[Category]],categories[[CategoryID]:[CategoryName]],2,0)</f>
        <v>Confections</v>
      </c>
    </row>
    <row r="259" spans="1:12" x14ac:dyDescent="0.25">
      <c r="A259">
        <v>10343</v>
      </c>
      <c r="B259">
        <v>76</v>
      </c>
      <c r="C259" s="8">
        <v>14.4</v>
      </c>
      <c r="D259">
        <v>15</v>
      </c>
      <c r="E259">
        <v>0</v>
      </c>
      <c r="F259" s="8">
        <f>order_details[[#This Row],[UnitPrice]]*order_details[[#This Row],[Quantity]]</f>
        <v>216</v>
      </c>
      <c r="G259" s="1">
        <f>VLOOKUP(order_details[[#This Row],[OrderID]],orders[[OrderID]:[OrderDate]],4,)</f>
        <v>34669</v>
      </c>
      <c r="H259" s="8">
        <f>VLOOKUP(order_details[[#This Row],[ProductID]],products[],6,0)</f>
        <v>18</v>
      </c>
      <c r="I259" s="8">
        <f>order_details[[#This Row],[UnitPrice (Marked Price)]] * order_details[[#This Row],[Quantity]] * (1 - order_details[[#This Row],[Discount]])</f>
        <v>270</v>
      </c>
      <c r="J259" s="8">
        <f>(order_details[[#This Row],[UnitPrice (Marked Price)]]*(1-order_details[[#This Row],[Discount]])-order_details[[#This Row],[UnitPrice]]) * order_details[[#This Row],[Quantity]]</f>
        <v>53.999999999999993</v>
      </c>
      <c r="K259">
        <f>VLOOKUP(order_details[[#This Row],[ProductID]],products[],4,0)</f>
        <v>1</v>
      </c>
      <c r="L259" s="8" t="str">
        <f>VLOOKUP(order_details[[#This Row],[Category]],categories[[CategoryID]:[CategoryName]],2,0)</f>
        <v>Beverages</v>
      </c>
    </row>
    <row r="260" spans="1:12" x14ac:dyDescent="0.25">
      <c r="A260">
        <v>10344</v>
      </c>
      <c r="B260">
        <v>4</v>
      </c>
      <c r="C260" s="8">
        <v>17.600000000000001</v>
      </c>
      <c r="D260">
        <v>35</v>
      </c>
      <c r="E260">
        <v>0</v>
      </c>
      <c r="F260" s="8">
        <f>order_details[[#This Row],[UnitPrice]]*order_details[[#This Row],[Quantity]]</f>
        <v>616</v>
      </c>
      <c r="G260" s="1">
        <f>VLOOKUP(order_details[[#This Row],[OrderID]],orders[[OrderID]:[OrderDate]],4,)</f>
        <v>34670</v>
      </c>
      <c r="H260" s="8">
        <f>VLOOKUP(order_details[[#This Row],[ProductID]],products[],6,0)</f>
        <v>22</v>
      </c>
      <c r="I260" s="8">
        <f>order_details[[#This Row],[UnitPrice (Marked Price)]] * order_details[[#This Row],[Quantity]] * (1 - order_details[[#This Row],[Discount]])</f>
        <v>770</v>
      </c>
      <c r="J260" s="8">
        <f>(order_details[[#This Row],[UnitPrice (Marked Price)]]*(1-order_details[[#This Row],[Discount]])-order_details[[#This Row],[UnitPrice]]) * order_details[[#This Row],[Quantity]]</f>
        <v>153.99999999999994</v>
      </c>
      <c r="K260">
        <f>VLOOKUP(order_details[[#This Row],[ProductID]],products[],4,0)</f>
        <v>2</v>
      </c>
      <c r="L260" s="8" t="str">
        <f>VLOOKUP(order_details[[#This Row],[Category]],categories[[CategoryID]:[CategoryName]],2,0)</f>
        <v>Condiments</v>
      </c>
    </row>
    <row r="261" spans="1:12" x14ac:dyDescent="0.25">
      <c r="A261">
        <v>10344</v>
      </c>
      <c r="B261">
        <v>8</v>
      </c>
      <c r="C261" s="8">
        <v>25.6</v>
      </c>
      <c r="D261">
        <v>70</v>
      </c>
      <c r="E261">
        <v>0.25</v>
      </c>
      <c r="F261" s="8">
        <f>order_details[[#This Row],[UnitPrice]]*order_details[[#This Row],[Quantity]]</f>
        <v>1792</v>
      </c>
      <c r="G261" s="1">
        <f>VLOOKUP(order_details[[#This Row],[OrderID]],orders[[OrderID]:[OrderDate]],4,)</f>
        <v>34670</v>
      </c>
      <c r="H261" s="8">
        <f>VLOOKUP(order_details[[#This Row],[ProductID]],products[],6,0)</f>
        <v>40</v>
      </c>
      <c r="I261" s="8">
        <f>order_details[[#This Row],[UnitPrice (Marked Price)]] * order_details[[#This Row],[Quantity]] * (1 - order_details[[#This Row],[Discount]])</f>
        <v>2100</v>
      </c>
      <c r="J261" s="8">
        <f>(order_details[[#This Row],[UnitPrice (Marked Price)]]*(1-order_details[[#This Row],[Discount]])-order_details[[#This Row],[UnitPrice]]) * order_details[[#This Row],[Quantity]]</f>
        <v>307.99999999999989</v>
      </c>
      <c r="K261">
        <f>VLOOKUP(order_details[[#This Row],[ProductID]],products[],4,0)</f>
        <v>2</v>
      </c>
      <c r="L261" s="8" t="str">
        <f>VLOOKUP(order_details[[#This Row],[Category]],categories[[CategoryID]:[CategoryName]],2,0)</f>
        <v>Condiments</v>
      </c>
    </row>
    <row r="262" spans="1:12" x14ac:dyDescent="0.25">
      <c r="A262">
        <v>10345</v>
      </c>
      <c r="B262">
        <v>8</v>
      </c>
      <c r="C262" s="8">
        <v>25.6</v>
      </c>
      <c r="D262">
        <v>70</v>
      </c>
      <c r="E262">
        <v>0</v>
      </c>
      <c r="F262" s="8">
        <f>order_details[[#This Row],[UnitPrice]]*order_details[[#This Row],[Quantity]]</f>
        <v>1792</v>
      </c>
      <c r="G262" s="1">
        <f>VLOOKUP(order_details[[#This Row],[OrderID]],orders[[OrderID]:[OrderDate]],4,)</f>
        <v>34673</v>
      </c>
      <c r="H262" s="8">
        <f>VLOOKUP(order_details[[#This Row],[ProductID]],products[],6,0)</f>
        <v>40</v>
      </c>
      <c r="I262" s="8">
        <f>order_details[[#This Row],[UnitPrice (Marked Price)]] * order_details[[#This Row],[Quantity]] * (1 - order_details[[#This Row],[Discount]])</f>
        <v>2800</v>
      </c>
      <c r="J262" s="8">
        <f>(order_details[[#This Row],[UnitPrice (Marked Price)]]*(1-order_details[[#This Row],[Discount]])-order_details[[#This Row],[UnitPrice]]) * order_details[[#This Row],[Quantity]]</f>
        <v>1007.9999999999999</v>
      </c>
      <c r="K262">
        <f>VLOOKUP(order_details[[#This Row],[ProductID]],products[],4,0)</f>
        <v>2</v>
      </c>
      <c r="L262" s="8" t="str">
        <f>VLOOKUP(order_details[[#This Row],[Category]],categories[[CategoryID]:[CategoryName]],2,0)</f>
        <v>Condiments</v>
      </c>
    </row>
    <row r="263" spans="1:12" x14ac:dyDescent="0.25">
      <c r="A263">
        <v>10345</v>
      </c>
      <c r="B263">
        <v>19</v>
      </c>
      <c r="C263" s="8">
        <v>7.3</v>
      </c>
      <c r="D263">
        <v>80</v>
      </c>
      <c r="E263">
        <v>0</v>
      </c>
      <c r="F263" s="8">
        <f>order_details[[#This Row],[UnitPrice]]*order_details[[#This Row],[Quantity]]</f>
        <v>584</v>
      </c>
      <c r="G263" s="1">
        <f>VLOOKUP(order_details[[#This Row],[OrderID]],orders[[OrderID]:[OrderDate]],4,)</f>
        <v>34673</v>
      </c>
      <c r="H263" s="8">
        <f>VLOOKUP(order_details[[#This Row],[ProductID]],products[],6,0)</f>
        <v>9.1999999999999993</v>
      </c>
      <c r="I263" s="8">
        <f>order_details[[#This Row],[UnitPrice (Marked Price)]] * order_details[[#This Row],[Quantity]] * (1 - order_details[[#This Row],[Discount]])</f>
        <v>736</v>
      </c>
      <c r="J263" s="8">
        <f>(order_details[[#This Row],[UnitPrice (Marked Price)]]*(1-order_details[[#This Row],[Discount]])-order_details[[#This Row],[UnitPrice]]) * order_details[[#This Row],[Quantity]]</f>
        <v>151.99999999999994</v>
      </c>
      <c r="K263">
        <f>VLOOKUP(order_details[[#This Row],[ProductID]],products[],4,0)</f>
        <v>3</v>
      </c>
      <c r="L263" s="8" t="str">
        <f>VLOOKUP(order_details[[#This Row],[Category]],categories[[CategoryID]:[CategoryName]],2,0)</f>
        <v>Confections</v>
      </c>
    </row>
    <row r="264" spans="1:12" x14ac:dyDescent="0.25">
      <c r="A264">
        <v>10345</v>
      </c>
      <c r="B264">
        <v>42</v>
      </c>
      <c r="C264" s="8">
        <v>9.8000000000000007</v>
      </c>
      <c r="D264">
        <v>9</v>
      </c>
      <c r="E264">
        <v>0</v>
      </c>
      <c r="F264" s="8">
        <f>order_details[[#This Row],[UnitPrice]]*order_details[[#This Row],[Quantity]]</f>
        <v>88.2</v>
      </c>
      <c r="G264" s="1">
        <f>VLOOKUP(order_details[[#This Row],[OrderID]],orders[[OrderID]:[OrderDate]],4,)</f>
        <v>34673</v>
      </c>
      <c r="H264" s="8">
        <f>VLOOKUP(order_details[[#This Row],[ProductID]],products[],6,0)</f>
        <v>14</v>
      </c>
      <c r="I264" s="8">
        <f>order_details[[#This Row],[UnitPrice (Marked Price)]] * order_details[[#This Row],[Quantity]] * (1 - order_details[[#This Row],[Discount]])</f>
        <v>126</v>
      </c>
      <c r="J264" s="8">
        <f>(order_details[[#This Row],[UnitPrice (Marked Price)]]*(1-order_details[[#This Row],[Discount]])-order_details[[#This Row],[UnitPrice]]) * order_details[[#This Row],[Quantity]]</f>
        <v>37.799999999999997</v>
      </c>
      <c r="K264">
        <f>VLOOKUP(order_details[[#This Row],[ProductID]],products[],4,0)</f>
        <v>5</v>
      </c>
      <c r="L264" s="8" t="str">
        <f>VLOOKUP(order_details[[#This Row],[Category]],categories[[CategoryID]:[CategoryName]],2,0)</f>
        <v>Grains/Cereals</v>
      </c>
    </row>
    <row r="265" spans="1:12" x14ac:dyDescent="0.25">
      <c r="A265">
        <v>10346</v>
      </c>
      <c r="B265">
        <v>17</v>
      </c>
      <c r="C265" s="8">
        <v>31.2</v>
      </c>
      <c r="D265">
        <v>36</v>
      </c>
      <c r="E265">
        <v>0.1</v>
      </c>
      <c r="F265" s="8">
        <f>order_details[[#This Row],[UnitPrice]]*order_details[[#This Row],[Quantity]]</f>
        <v>1123.2</v>
      </c>
      <c r="G265" s="1">
        <f>VLOOKUP(order_details[[#This Row],[OrderID]],orders[[OrderID]:[OrderDate]],4,)</f>
        <v>34674</v>
      </c>
      <c r="H265" s="8">
        <f>VLOOKUP(order_details[[#This Row],[ProductID]],products[],6,0)</f>
        <v>39</v>
      </c>
      <c r="I265" s="8">
        <f>order_details[[#This Row],[UnitPrice (Marked Price)]] * order_details[[#This Row],[Quantity]] * (1 - order_details[[#This Row],[Discount]])</f>
        <v>1263.6000000000001</v>
      </c>
      <c r="J265" s="8">
        <f>(order_details[[#This Row],[UnitPrice (Marked Price)]]*(1-order_details[[#This Row],[Discount]])-order_details[[#This Row],[UnitPrice]]) * order_details[[#This Row],[Quantity]]</f>
        <v>140.40000000000009</v>
      </c>
      <c r="K265">
        <f>VLOOKUP(order_details[[#This Row],[ProductID]],products[],4,0)</f>
        <v>6</v>
      </c>
      <c r="L265" s="8" t="str">
        <f>VLOOKUP(order_details[[#This Row],[Category]],categories[[CategoryID]:[CategoryName]],2,0)</f>
        <v>Meat/Poultry</v>
      </c>
    </row>
    <row r="266" spans="1:12" x14ac:dyDescent="0.25">
      <c r="A266">
        <v>10346</v>
      </c>
      <c r="B266">
        <v>56</v>
      </c>
      <c r="C266" s="8">
        <v>30.4</v>
      </c>
      <c r="D266">
        <v>20</v>
      </c>
      <c r="E266">
        <v>0</v>
      </c>
      <c r="F266" s="8">
        <f>order_details[[#This Row],[UnitPrice]]*order_details[[#This Row],[Quantity]]</f>
        <v>608</v>
      </c>
      <c r="G266" s="1">
        <f>VLOOKUP(order_details[[#This Row],[OrderID]],orders[[OrderID]:[OrderDate]],4,)</f>
        <v>34674</v>
      </c>
      <c r="H266" s="8">
        <f>VLOOKUP(order_details[[#This Row],[ProductID]],products[],6,0)</f>
        <v>38</v>
      </c>
      <c r="I266" s="8">
        <f>order_details[[#This Row],[UnitPrice (Marked Price)]] * order_details[[#This Row],[Quantity]] * (1 - order_details[[#This Row],[Discount]])</f>
        <v>760</v>
      </c>
      <c r="J266" s="8">
        <f>(order_details[[#This Row],[UnitPrice (Marked Price)]]*(1-order_details[[#This Row],[Discount]])-order_details[[#This Row],[UnitPrice]]) * order_details[[#This Row],[Quantity]]</f>
        <v>152.00000000000003</v>
      </c>
      <c r="K266">
        <f>VLOOKUP(order_details[[#This Row],[ProductID]],products[],4,0)</f>
        <v>5</v>
      </c>
      <c r="L266" s="8" t="str">
        <f>VLOOKUP(order_details[[#This Row],[Category]],categories[[CategoryID]:[CategoryName]],2,0)</f>
        <v>Grains/Cereals</v>
      </c>
    </row>
    <row r="267" spans="1:12" x14ac:dyDescent="0.25">
      <c r="A267">
        <v>10347</v>
      </c>
      <c r="B267">
        <v>25</v>
      </c>
      <c r="C267" s="8">
        <v>9.8000000000000007</v>
      </c>
      <c r="D267">
        <v>10</v>
      </c>
      <c r="E267">
        <v>0</v>
      </c>
      <c r="F267" s="8">
        <f>order_details[[#This Row],[UnitPrice]]*order_details[[#This Row],[Quantity]]</f>
        <v>98</v>
      </c>
      <c r="G267" s="1">
        <f>VLOOKUP(order_details[[#This Row],[OrderID]],orders[[OrderID]:[OrderDate]],4,)</f>
        <v>34675</v>
      </c>
      <c r="H267" s="8">
        <f>VLOOKUP(order_details[[#This Row],[ProductID]],products[],6,0)</f>
        <v>14</v>
      </c>
      <c r="I267" s="8">
        <f>order_details[[#This Row],[UnitPrice (Marked Price)]] * order_details[[#This Row],[Quantity]] * (1 - order_details[[#This Row],[Discount]])</f>
        <v>140</v>
      </c>
      <c r="J267" s="8">
        <f>(order_details[[#This Row],[UnitPrice (Marked Price)]]*(1-order_details[[#This Row],[Discount]])-order_details[[#This Row],[UnitPrice]]) * order_details[[#This Row],[Quantity]]</f>
        <v>41.999999999999993</v>
      </c>
      <c r="K267">
        <f>VLOOKUP(order_details[[#This Row],[ProductID]],products[],4,0)</f>
        <v>3</v>
      </c>
      <c r="L267" s="8" t="str">
        <f>VLOOKUP(order_details[[#This Row],[Category]],categories[[CategoryID]:[CategoryName]],2,0)</f>
        <v>Confections</v>
      </c>
    </row>
    <row r="268" spans="1:12" x14ac:dyDescent="0.25">
      <c r="A268">
        <v>10347</v>
      </c>
      <c r="B268">
        <v>39</v>
      </c>
      <c r="C268" s="8">
        <v>14.4</v>
      </c>
      <c r="D268">
        <v>50</v>
      </c>
      <c r="E268">
        <v>0.15</v>
      </c>
      <c r="F268" s="8">
        <f>order_details[[#This Row],[UnitPrice]]*order_details[[#This Row],[Quantity]]</f>
        <v>720</v>
      </c>
      <c r="G268" s="1">
        <f>VLOOKUP(order_details[[#This Row],[OrderID]],orders[[OrderID]:[OrderDate]],4,)</f>
        <v>34675</v>
      </c>
      <c r="H268" s="8">
        <f>VLOOKUP(order_details[[#This Row],[ProductID]],products[],6,0)</f>
        <v>18</v>
      </c>
      <c r="I268" s="8">
        <f>order_details[[#This Row],[UnitPrice (Marked Price)]] * order_details[[#This Row],[Quantity]] * (1 - order_details[[#This Row],[Discount]])</f>
        <v>765</v>
      </c>
      <c r="J268" s="8">
        <f>(order_details[[#This Row],[UnitPrice (Marked Price)]]*(1-order_details[[#This Row],[Discount]])-order_details[[#This Row],[UnitPrice]]) * order_details[[#This Row],[Quantity]]</f>
        <v>44.999999999999929</v>
      </c>
      <c r="K268">
        <f>VLOOKUP(order_details[[#This Row],[ProductID]],products[],4,0)</f>
        <v>1</v>
      </c>
      <c r="L268" s="8" t="str">
        <f>VLOOKUP(order_details[[#This Row],[Category]],categories[[CategoryID]:[CategoryName]],2,0)</f>
        <v>Beverages</v>
      </c>
    </row>
    <row r="269" spans="1:12" x14ac:dyDescent="0.25">
      <c r="A269">
        <v>10347</v>
      </c>
      <c r="B269">
        <v>40</v>
      </c>
      <c r="C269" s="8">
        <v>14.7</v>
      </c>
      <c r="D269">
        <v>4</v>
      </c>
      <c r="E269">
        <v>0</v>
      </c>
      <c r="F269" s="8">
        <f>order_details[[#This Row],[UnitPrice]]*order_details[[#This Row],[Quantity]]</f>
        <v>58.8</v>
      </c>
      <c r="G269" s="1">
        <f>VLOOKUP(order_details[[#This Row],[OrderID]],orders[[OrderID]:[OrderDate]],4,)</f>
        <v>34675</v>
      </c>
      <c r="H269" s="8">
        <f>VLOOKUP(order_details[[#This Row],[ProductID]],products[],6,0)</f>
        <v>18.399999999999999</v>
      </c>
      <c r="I269" s="8">
        <f>order_details[[#This Row],[UnitPrice (Marked Price)]] * order_details[[#This Row],[Quantity]] * (1 - order_details[[#This Row],[Discount]])</f>
        <v>73.599999999999994</v>
      </c>
      <c r="J269" s="8">
        <f>(order_details[[#This Row],[UnitPrice (Marked Price)]]*(1-order_details[[#This Row],[Discount]])-order_details[[#This Row],[UnitPrice]]) * order_details[[#This Row],[Quantity]]</f>
        <v>14.799999999999997</v>
      </c>
      <c r="K269">
        <f>VLOOKUP(order_details[[#This Row],[ProductID]],products[],4,0)</f>
        <v>8</v>
      </c>
      <c r="L269" s="8" t="str">
        <f>VLOOKUP(order_details[[#This Row],[Category]],categories[[CategoryID]:[CategoryName]],2,0)</f>
        <v>Seafood</v>
      </c>
    </row>
    <row r="270" spans="1:12" x14ac:dyDescent="0.25">
      <c r="A270">
        <v>10347</v>
      </c>
      <c r="B270">
        <v>75</v>
      </c>
      <c r="C270" s="8">
        <v>6.2</v>
      </c>
      <c r="D270">
        <v>6</v>
      </c>
      <c r="E270">
        <v>0.15</v>
      </c>
      <c r="F270" s="8">
        <f>order_details[[#This Row],[UnitPrice]]*order_details[[#This Row],[Quantity]]</f>
        <v>37.200000000000003</v>
      </c>
      <c r="G270" s="1">
        <f>VLOOKUP(order_details[[#This Row],[OrderID]],orders[[OrderID]:[OrderDate]],4,)</f>
        <v>34675</v>
      </c>
      <c r="H270" s="8">
        <f>VLOOKUP(order_details[[#This Row],[ProductID]],products[],6,0)</f>
        <v>7.75</v>
      </c>
      <c r="I270" s="8">
        <f>order_details[[#This Row],[UnitPrice (Marked Price)]] * order_details[[#This Row],[Quantity]] * (1 - order_details[[#This Row],[Discount]])</f>
        <v>39.524999999999999</v>
      </c>
      <c r="J270" s="8">
        <f>(order_details[[#This Row],[UnitPrice (Marked Price)]]*(1-order_details[[#This Row],[Discount]])-order_details[[#This Row],[UnitPrice]]) * order_details[[#This Row],[Quantity]]</f>
        <v>2.3249999999999957</v>
      </c>
      <c r="K270">
        <f>VLOOKUP(order_details[[#This Row],[ProductID]],products[],4,0)</f>
        <v>1</v>
      </c>
      <c r="L270" s="8" t="str">
        <f>VLOOKUP(order_details[[#This Row],[Category]],categories[[CategoryID]:[CategoryName]],2,0)</f>
        <v>Beverages</v>
      </c>
    </row>
    <row r="271" spans="1:12" x14ac:dyDescent="0.25">
      <c r="A271">
        <v>10348</v>
      </c>
      <c r="B271">
        <v>1</v>
      </c>
      <c r="C271" s="8">
        <v>14.4</v>
      </c>
      <c r="D271">
        <v>15</v>
      </c>
      <c r="E271">
        <v>0.15</v>
      </c>
      <c r="F271" s="8">
        <f>order_details[[#This Row],[UnitPrice]]*order_details[[#This Row],[Quantity]]</f>
        <v>216</v>
      </c>
      <c r="G271" s="1">
        <f>VLOOKUP(order_details[[#This Row],[OrderID]],orders[[OrderID]:[OrderDate]],4,)</f>
        <v>34676</v>
      </c>
      <c r="H271" s="8">
        <f>VLOOKUP(order_details[[#This Row],[ProductID]],products[],6,0)</f>
        <v>18</v>
      </c>
      <c r="I271" s="8">
        <f>order_details[[#This Row],[UnitPrice (Marked Price)]] * order_details[[#This Row],[Quantity]] * (1 - order_details[[#This Row],[Discount]])</f>
        <v>229.5</v>
      </c>
      <c r="J271" s="8">
        <f>(order_details[[#This Row],[UnitPrice (Marked Price)]]*(1-order_details[[#This Row],[Discount]])-order_details[[#This Row],[UnitPrice]]) * order_details[[#This Row],[Quantity]]</f>
        <v>13.499999999999979</v>
      </c>
      <c r="K271">
        <f>VLOOKUP(order_details[[#This Row],[ProductID]],products[],4,0)</f>
        <v>1</v>
      </c>
      <c r="L271" s="8" t="str">
        <f>VLOOKUP(order_details[[#This Row],[Category]],categories[[CategoryID]:[CategoryName]],2,0)</f>
        <v>Beverages</v>
      </c>
    </row>
    <row r="272" spans="1:12" x14ac:dyDescent="0.25">
      <c r="A272">
        <v>10348</v>
      </c>
      <c r="B272">
        <v>23</v>
      </c>
      <c r="C272" s="8">
        <v>7.2</v>
      </c>
      <c r="D272">
        <v>25</v>
      </c>
      <c r="E272">
        <v>0</v>
      </c>
      <c r="F272" s="8">
        <f>order_details[[#This Row],[UnitPrice]]*order_details[[#This Row],[Quantity]]</f>
        <v>180</v>
      </c>
      <c r="G272" s="1">
        <f>VLOOKUP(order_details[[#This Row],[OrderID]],orders[[OrderID]:[OrderDate]],4,)</f>
        <v>34676</v>
      </c>
      <c r="H272" s="8">
        <f>VLOOKUP(order_details[[#This Row],[ProductID]],products[],6,0)</f>
        <v>9</v>
      </c>
      <c r="I272" s="8">
        <f>order_details[[#This Row],[UnitPrice (Marked Price)]] * order_details[[#This Row],[Quantity]] * (1 - order_details[[#This Row],[Discount]])</f>
        <v>225</v>
      </c>
      <c r="J272" s="8">
        <f>(order_details[[#This Row],[UnitPrice (Marked Price)]]*(1-order_details[[#This Row],[Discount]])-order_details[[#This Row],[UnitPrice]]) * order_details[[#This Row],[Quantity]]</f>
        <v>44.999999999999993</v>
      </c>
      <c r="K272">
        <f>VLOOKUP(order_details[[#This Row],[ProductID]],products[],4,0)</f>
        <v>5</v>
      </c>
      <c r="L272" s="8" t="str">
        <f>VLOOKUP(order_details[[#This Row],[Category]],categories[[CategoryID]:[CategoryName]],2,0)</f>
        <v>Grains/Cereals</v>
      </c>
    </row>
    <row r="273" spans="1:12" x14ac:dyDescent="0.25">
      <c r="A273">
        <v>10349</v>
      </c>
      <c r="B273">
        <v>54</v>
      </c>
      <c r="C273" s="8">
        <v>5.9</v>
      </c>
      <c r="D273">
        <v>24</v>
      </c>
      <c r="E273">
        <v>0</v>
      </c>
      <c r="F273" s="8">
        <f>order_details[[#This Row],[UnitPrice]]*order_details[[#This Row],[Quantity]]</f>
        <v>141.60000000000002</v>
      </c>
      <c r="G273" s="1">
        <f>VLOOKUP(order_details[[#This Row],[OrderID]],orders[[OrderID]:[OrderDate]],4,)</f>
        <v>34677</v>
      </c>
      <c r="H273" s="8">
        <f>VLOOKUP(order_details[[#This Row],[ProductID]],products[],6,0)</f>
        <v>7.45</v>
      </c>
      <c r="I273" s="8">
        <f>order_details[[#This Row],[UnitPrice (Marked Price)]] * order_details[[#This Row],[Quantity]] * (1 - order_details[[#This Row],[Discount]])</f>
        <v>178.8</v>
      </c>
      <c r="J273" s="8">
        <f>(order_details[[#This Row],[UnitPrice (Marked Price)]]*(1-order_details[[#This Row],[Discount]])-order_details[[#This Row],[UnitPrice]]) * order_details[[#This Row],[Quantity]]</f>
        <v>37.199999999999996</v>
      </c>
      <c r="K273">
        <f>VLOOKUP(order_details[[#This Row],[ProductID]],products[],4,0)</f>
        <v>6</v>
      </c>
      <c r="L273" s="8" t="str">
        <f>VLOOKUP(order_details[[#This Row],[Category]],categories[[CategoryID]:[CategoryName]],2,0)</f>
        <v>Meat/Poultry</v>
      </c>
    </row>
    <row r="274" spans="1:12" x14ac:dyDescent="0.25">
      <c r="A274">
        <v>10350</v>
      </c>
      <c r="B274">
        <v>50</v>
      </c>
      <c r="C274" s="8">
        <v>10.4</v>
      </c>
      <c r="D274">
        <v>15</v>
      </c>
      <c r="E274">
        <v>0.1</v>
      </c>
      <c r="F274" s="8">
        <f>order_details[[#This Row],[UnitPrice]]*order_details[[#This Row],[Quantity]]</f>
        <v>156</v>
      </c>
      <c r="G274" s="1">
        <f>VLOOKUP(order_details[[#This Row],[OrderID]],orders[[OrderID]:[OrderDate]],4,)</f>
        <v>34680</v>
      </c>
      <c r="H274" s="8">
        <f>VLOOKUP(order_details[[#This Row],[ProductID]],products[],6,0)</f>
        <v>16.25</v>
      </c>
      <c r="I274" s="8">
        <f>order_details[[#This Row],[UnitPrice (Marked Price)]] * order_details[[#This Row],[Quantity]] * (1 - order_details[[#This Row],[Discount]])</f>
        <v>219.375</v>
      </c>
      <c r="J274" s="8">
        <f>(order_details[[#This Row],[UnitPrice (Marked Price)]]*(1-order_details[[#This Row],[Discount]])-order_details[[#This Row],[UnitPrice]]) * order_details[[#This Row],[Quantity]]</f>
        <v>63.374999999999993</v>
      </c>
      <c r="K274">
        <f>VLOOKUP(order_details[[#This Row],[ProductID]],products[],4,0)</f>
        <v>3</v>
      </c>
      <c r="L274" s="8" t="str">
        <f>VLOOKUP(order_details[[#This Row],[Category]],categories[[CategoryID]:[CategoryName]],2,0)</f>
        <v>Confections</v>
      </c>
    </row>
    <row r="275" spans="1:12" x14ac:dyDescent="0.25">
      <c r="A275">
        <v>10350</v>
      </c>
      <c r="B275">
        <v>69</v>
      </c>
      <c r="C275" s="8">
        <v>28.8</v>
      </c>
      <c r="D275">
        <v>18</v>
      </c>
      <c r="E275">
        <v>0.1</v>
      </c>
      <c r="F275" s="8">
        <f>order_details[[#This Row],[UnitPrice]]*order_details[[#This Row],[Quantity]]</f>
        <v>518.4</v>
      </c>
      <c r="G275" s="1">
        <f>VLOOKUP(order_details[[#This Row],[OrderID]],orders[[OrderID]:[OrderDate]],4,)</f>
        <v>34680</v>
      </c>
      <c r="H275" s="8">
        <f>VLOOKUP(order_details[[#This Row],[ProductID]],products[],6,0)</f>
        <v>36</v>
      </c>
      <c r="I275" s="8">
        <f>order_details[[#This Row],[UnitPrice (Marked Price)]] * order_details[[#This Row],[Quantity]] * (1 - order_details[[#This Row],[Discount]])</f>
        <v>583.20000000000005</v>
      </c>
      <c r="J275" s="8">
        <f>(order_details[[#This Row],[UnitPrice (Marked Price)]]*(1-order_details[[#This Row],[Discount]])-order_details[[#This Row],[UnitPrice]]) * order_details[[#This Row],[Quantity]]</f>
        <v>64.799999999999955</v>
      </c>
      <c r="K275">
        <f>VLOOKUP(order_details[[#This Row],[ProductID]],products[],4,0)</f>
        <v>4</v>
      </c>
      <c r="L275" s="8" t="str">
        <f>VLOOKUP(order_details[[#This Row],[Category]],categories[[CategoryID]:[CategoryName]],2,0)</f>
        <v>Dairy Products</v>
      </c>
    </row>
    <row r="276" spans="1:12" x14ac:dyDescent="0.25">
      <c r="A276">
        <v>10351</v>
      </c>
      <c r="B276">
        <v>38</v>
      </c>
      <c r="C276" s="8">
        <v>210.8</v>
      </c>
      <c r="D276">
        <v>20</v>
      </c>
      <c r="E276">
        <v>0.05</v>
      </c>
      <c r="F276" s="8">
        <f>order_details[[#This Row],[UnitPrice]]*order_details[[#This Row],[Quantity]]</f>
        <v>4216</v>
      </c>
      <c r="G276" s="1">
        <f>VLOOKUP(order_details[[#This Row],[OrderID]],orders[[OrderID]:[OrderDate]],4,)</f>
        <v>34680</v>
      </c>
      <c r="H276" s="8">
        <f>VLOOKUP(order_details[[#This Row],[ProductID]],products[],6,0)</f>
        <v>263.5</v>
      </c>
      <c r="I276" s="8">
        <f>order_details[[#This Row],[UnitPrice (Marked Price)]] * order_details[[#This Row],[Quantity]] * (1 - order_details[[#This Row],[Discount]])</f>
        <v>5006.5</v>
      </c>
      <c r="J276" s="8">
        <f>(order_details[[#This Row],[UnitPrice (Marked Price)]]*(1-order_details[[#This Row],[Discount]])-order_details[[#This Row],[UnitPrice]]) * order_details[[#This Row],[Quantity]]</f>
        <v>790.49999999999955</v>
      </c>
      <c r="K276">
        <f>VLOOKUP(order_details[[#This Row],[ProductID]],products[],4,0)</f>
        <v>1</v>
      </c>
      <c r="L276" s="8" t="str">
        <f>VLOOKUP(order_details[[#This Row],[Category]],categories[[CategoryID]:[CategoryName]],2,0)</f>
        <v>Beverages</v>
      </c>
    </row>
    <row r="277" spans="1:12" x14ac:dyDescent="0.25">
      <c r="A277">
        <v>10351</v>
      </c>
      <c r="B277">
        <v>41</v>
      </c>
      <c r="C277" s="8">
        <v>7.7</v>
      </c>
      <c r="D277">
        <v>13</v>
      </c>
      <c r="E277">
        <v>0</v>
      </c>
      <c r="F277" s="8">
        <f>order_details[[#This Row],[UnitPrice]]*order_details[[#This Row],[Quantity]]</f>
        <v>100.10000000000001</v>
      </c>
      <c r="G277" s="1">
        <f>VLOOKUP(order_details[[#This Row],[OrderID]],orders[[OrderID]:[OrderDate]],4,)</f>
        <v>34680</v>
      </c>
      <c r="H277" s="8">
        <f>VLOOKUP(order_details[[#This Row],[ProductID]],products[],6,0)</f>
        <v>9.65</v>
      </c>
      <c r="I277" s="8">
        <f>order_details[[#This Row],[UnitPrice (Marked Price)]] * order_details[[#This Row],[Quantity]] * (1 - order_details[[#This Row],[Discount]])</f>
        <v>125.45</v>
      </c>
      <c r="J277" s="8">
        <f>(order_details[[#This Row],[UnitPrice (Marked Price)]]*(1-order_details[[#This Row],[Discount]])-order_details[[#This Row],[UnitPrice]]) * order_details[[#This Row],[Quantity]]</f>
        <v>25.35</v>
      </c>
      <c r="K277">
        <f>VLOOKUP(order_details[[#This Row],[ProductID]],products[],4,0)</f>
        <v>8</v>
      </c>
      <c r="L277" s="8" t="str">
        <f>VLOOKUP(order_details[[#This Row],[Category]],categories[[CategoryID]:[CategoryName]],2,0)</f>
        <v>Seafood</v>
      </c>
    </row>
    <row r="278" spans="1:12" x14ac:dyDescent="0.25">
      <c r="A278">
        <v>10351</v>
      </c>
      <c r="B278">
        <v>44</v>
      </c>
      <c r="C278" s="8">
        <v>12.4</v>
      </c>
      <c r="D278">
        <v>77</v>
      </c>
      <c r="E278">
        <v>0.05</v>
      </c>
      <c r="F278" s="8">
        <f>order_details[[#This Row],[UnitPrice]]*order_details[[#This Row],[Quantity]]</f>
        <v>954.80000000000007</v>
      </c>
      <c r="G278" s="1">
        <f>VLOOKUP(order_details[[#This Row],[OrderID]],orders[[OrderID]:[OrderDate]],4,)</f>
        <v>34680</v>
      </c>
      <c r="H278" s="8">
        <f>VLOOKUP(order_details[[#This Row],[ProductID]],products[],6,0)</f>
        <v>19.45</v>
      </c>
      <c r="I278" s="8">
        <f>order_details[[#This Row],[UnitPrice (Marked Price)]] * order_details[[#This Row],[Quantity]] * (1 - order_details[[#This Row],[Discount]])</f>
        <v>1422.7674999999997</v>
      </c>
      <c r="J278" s="8">
        <f>(order_details[[#This Row],[UnitPrice (Marked Price)]]*(1-order_details[[#This Row],[Discount]])-order_details[[#This Row],[UnitPrice]]) * order_details[[#This Row],[Quantity]]</f>
        <v>467.96749999999992</v>
      </c>
      <c r="K278">
        <f>VLOOKUP(order_details[[#This Row],[ProductID]],products[],4,0)</f>
        <v>2</v>
      </c>
      <c r="L278" s="8" t="str">
        <f>VLOOKUP(order_details[[#This Row],[Category]],categories[[CategoryID]:[CategoryName]],2,0)</f>
        <v>Condiments</v>
      </c>
    </row>
    <row r="279" spans="1:12" x14ac:dyDescent="0.25">
      <c r="A279">
        <v>10351</v>
      </c>
      <c r="B279">
        <v>65</v>
      </c>
      <c r="C279" s="8">
        <v>9.8000000000000007</v>
      </c>
      <c r="D279">
        <v>10</v>
      </c>
      <c r="E279">
        <v>0.05</v>
      </c>
      <c r="F279" s="8">
        <f>order_details[[#This Row],[UnitPrice]]*order_details[[#This Row],[Quantity]]</f>
        <v>98</v>
      </c>
      <c r="G279" s="1">
        <f>VLOOKUP(order_details[[#This Row],[OrderID]],orders[[OrderID]:[OrderDate]],4,)</f>
        <v>34680</v>
      </c>
      <c r="H279" s="8">
        <f>VLOOKUP(order_details[[#This Row],[ProductID]],products[],6,0)</f>
        <v>21.05</v>
      </c>
      <c r="I279" s="8">
        <f>order_details[[#This Row],[UnitPrice (Marked Price)]] * order_details[[#This Row],[Quantity]] * (1 - order_details[[#This Row],[Discount]])</f>
        <v>199.97499999999999</v>
      </c>
      <c r="J279" s="8">
        <f>(order_details[[#This Row],[UnitPrice (Marked Price)]]*(1-order_details[[#This Row],[Discount]])-order_details[[#This Row],[UnitPrice]]) * order_details[[#This Row],[Quantity]]</f>
        <v>101.97499999999998</v>
      </c>
      <c r="K279">
        <f>VLOOKUP(order_details[[#This Row],[ProductID]],products[],4,0)</f>
        <v>2</v>
      </c>
      <c r="L279" s="8" t="str">
        <f>VLOOKUP(order_details[[#This Row],[Category]],categories[[CategoryID]:[CategoryName]],2,0)</f>
        <v>Condiments</v>
      </c>
    </row>
    <row r="280" spans="1:12" x14ac:dyDescent="0.25">
      <c r="A280">
        <v>10352</v>
      </c>
      <c r="B280">
        <v>24</v>
      </c>
      <c r="C280" s="8">
        <v>3.6</v>
      </c>
      <c r="D280">
        <v>10</v>
      </c>
      <c r="E280">
        <v>0</v>
      </c>
      <c r="F280" s="8">
        <f>order_details[[#This Row],[UnitPrice]]*order_details[[#This Row],[Quantity]]</f>
        <v>36</v>
      </c>
      <c r="G280" s="1">
        <f>VLOOKUP(order_details[[#This Row],[OrderID]],orders[[OrderID]:[OrderDate]],4,)</f>
        <v>34681</v>
      </c>
      <c r="H280" s="8">
        <f>VLOOKUP(order_details[[#This Row],[ProductID]],products[],6,0)</f>
        <v>4.5</v>
      </c>
      <c r="I280" s="8">
        <f>order_details[[#This Row],[UnitPrice (Marked Price)]] * order_details[[#This Row],[Quantity]] * (1 - order_details[[#This Row],[Discount]])</f>
        <v>45</v>
      </c>
      <c r="J280" s="8">
        <f>(order_details[[#This Row],[UnitPrice (Marked Price)]]*(1-order_details[[#This Row],[Discount]])-order_details[[#This Row],[UnitPrice]]) * order_details[[#This Row],[Quantity]]</f>
        <v>9</v>
      </c>
      <c r="K280">
        <f>VLOOKUP(order_details[[#This Row],[ProductID]],products[],4,0)</f>
        <v>1</v>
      </c>
      <c r="L280" s="8" t="str">
        <f>VLOOKUP(order_details[[#This Row],[Category]],categories[[CategoryID]:[CategoryName]],2,0)</f>
        <v>Beverages</v>
      </c>
    </row>
    <row r="281" spans="1:12" x14ac:dyDescent="0.25">
      <c r="A281">
        <v>10352</v>
      </c>
      <c r="B281">
        <v>54</v>
      </c>
      <c r="C281" s="8">
        <v>5.9</v>
      </c>
      <c r="D281">
        <v>20</v>
      </c>
      <c r="E281">
        <v>0.15</v>
      </c>
      <c r="F281" s="8">
        <f>order_details[[#This Row],[UnitPrice]]*order_details[[#This Row],[Quantity]]</f>
        <v>118</v>
      </c>
      <c r="G281" s="1">
        <f>VLOOKUP(order_details[[#This Row],[OrderID]],orders[[OrderID]:[OrderDate]],4,)</f>
        <v>34681</v>
      </c>
      <c r="H281" s="8">
        <f>VLOOKUP(order_details[[#This Row],[ProductID]],products[],6,0)</f>
        <v>7.45</v>
      </c>
      <c r="I281" s="8">
        <f>order_details[[#This Row],[UnitPrice (Marked Price)]] * order_details[[#This Row],[Quantity]] * (1 - order_details[[#This Row],[Discount]])</f>
        <v>126.64999999999999</v>
      </c>
      <c r="J281" s="8">
        <f>(order_details[[#This Row],[UnitPrice (Marked Price)]]*(1-order_details[[#This Row],[Discount]])-order_details[[#This Row],[UnitPrice]]) * order_details[[#This Row],[Quantity]]</f>
        <v>8.6499999999999844</v>
      </c>
      <c r="K281">
        <f>VLOOKUP(order_details[[#This Row],[ProductID]],products[],4,0)</f>
        <v>6</v>
      </c>
      <c r="L281" s="8" t="str">
        <f>VLOOKUP(order_details[[#This Row],[Category]],categories[[CategoryID]:[CategoryName]],2,0)</f>
        <v>Meat/Poultry</v>
      </c>
    </row>
    <row r="282" spans="1:12" x14ac:dyDescent="0.25">
      <c r="A282">
        <v>10353</v>
      </c>
      <c r="B282">
        <v>11</v>
      </c>
      <c r="C282" s="8">
        <v>9.8000000000000007</v>
      </c>
      <c r="D282">
        <v>12</v>
      </c>
      <c r="E282">
        <v>0.2</v>
      </c>
      <c r="F282" s="8">
        <f>order_details[[#This Row],[UnitPrice]]*order_details[[#This Row],[Quantity]]</f>
        <v>117.60000000000001</v>
      </c>
      <c r="G282" s="1">
        <f>VLOOKUP(order_details[[#This Row],[OrderID]],orders[[OrderID]:[OrderDate]],4,)</f>
        <v>34682</v>
      </c>
      <c r="H282" s="8">
        <f>VLOOKUP(order_details[[#This Row],[ProductID]],products[],6,0)</f>
        <v>21</v>
      </c>
      <c r="I282" s="8">
        <f>order_details[[#This Row],[UnitPrice (Marked Price)]] * order_details[[#This Row],[Quantity]] * (1 - order_details[[#This Row],[Discount]])</f>
        <v>201.60000000000002</v>
      </c>
      <c r="J282" s="8">
        <f>(order_details[[#This Row],[UnitPrice (Marked Price)]]*(1-order_details[[#This Row],[Discount]])-order_details[[#This Row],[UnitPrice]]) * order_details[[#This Row],[Quantity]]</f>
        <v>84</v>
      </c>
      <c r="K282">
        <f>VLOOKUP(order_details[[#This Row],[ProductID]],products[],4,0)</f>
        <v>4</v>
      </c>
      <c r="L282" s="8" t="str">
        <f>VLOOKUP(order_details[[#This Row],[Category]],categories[[CategoryID]:[CategoryName]],2,0)</f>
        <v>Dairy Products</v>
      </c>
    </row>
    <row r="283" spans="1:12" x14ac:dyDescent="0.25">
      <c r="A283">
        <v>10353</v>
      </c>
      <c r="B283">
        <v>38</v>
      </c>
      <c r="C283" s="8">
        <v>210.8</v>
      </c>
      <c r="D283">
        <v>50</v>
      </c>
      <c r="E283">
        <v>0.2</v>
      </c>
      <c r="F283" s="8">
        <f>order_details[[#This Row],[UnitPrice]]*order_details[[#This Row],[Quantity]]</f>
        <v>10540</v>
      </c>
      <c r="G283" s="1">
        <f>VLOOKUP(order_details[[#This Row],[OrderID]],orders[[OrderID]:[OrderDate]],4,)</f>
        <v>34682</v>
      </c>
      <c r="H283" s="8">
        <f>VLOOKUP(order_details[[#This Row],[ProductID]],products[],6,0)</f>
        <v>263.5</v>
      </c>
      <c r="I283" s="8">
        <f>order_details[[#This Row],[UnitPrice (Marked Price)]] * order_details[[#This Row],[Quantity]] * (1 - order_details[[#This Row],[Discount]])</f>
        <v>10540</v>
      </c>
      <c r="J283" s="8">
        <f>(order_details[[#This Row],[UnitPrice (Marked Price)]]*(1-order_details[[#This Row],[Discount]])-order_details[[#This Row],[UnitPrice]]) * order_details[[#This Row],[Quantity]]</f>
        <v>0</v>
      </c>
      <c r="K283">
        <f>VLOOKUP(order_details[[#This Row],[ProductID]],products[],4,0)</f>
        <v>1</v>
      </c>
      <c r="L283" s="8" t="str">
        <f>VLOOKUP(order_details[[#This Row],[Category]],categories[[CategoryID]:[CategoryName]],2,0)</f>
        <v>Beverages</v>
      </c>
    </row>
    <row r="284" spans="1:12" x14ac:dyDescent="0.25">
      <c r="A284">
        <v>10354</v>
      </c>
      <c r="B284">
        <v>1</v>
      </c>
      <c r="C284" s="8">
        <v>14.4</v>
      </c>
      <c r="D284">
        <v>12</v>
      </c>
      <c r="E284">
        <v>0</v>
      </c>
      <c r="F284" s="8">
        <f>order_details[[#This Row],[UnitPrice]]*order_details[[#This Row],[Quantity]]</f>
        <v>172.8</v>
      </c>
      <c r="G284" s="1">
        <f>VLOOKUP(order_details[[#This Row],[OrderID]],orders[[OrderID]:[OrderDate]],4,)</f>
        <v>34683</v>
      </c>
      <c r="H284" s="8">
        <f>VLOOKUP(order_details[[#This Row],[ProductID]],products[],6,0)</f>
        <v>18</v>
      </c>
      <c r="I284" s="8">
        <f>order_details[[#This Row],[UnitPrice (Marked Price)]] * order_details[[#This Row],[Quantity]] * (1 - order_details[[#This Row],[Discount]])</f>
        <v>216</v>
      </c>
      <c r="J284" s="8">
        <f>(order_details[[#This Row],[UnitPrice (Marked Price)]]*(1-order_details[[#This Row],[Discount]])-order_details[[#This Row],[UnitPrice]]) * order_details[[#This Row],[Quantity]]</f>
        <v>43.199999999999996</v>
      </c>
      <c r="K284">
        <f>VLOOKUP(order_details[[#This Row],[ProductID]],products[],4,0)</f>
        <v>1</v>
      </c>
      <c r="L284" s="8" t="str">
        <f>VLOOKUP(order_details[[#This Row],[Category]],categories[[CategoryID]:[CategoryName]],2,0)</f>
        <v>Beverages</v>
      </c>
    </row>
    <row r="285" spans="1:12" x14ac:dyDescent="0.25">
      <c r="A285">
        <v>10354</v>
      </c>
      <c r="B285">
        <v>29</v>
      </c>
      <c r="C285" s="8">
        <v>99</v>
      </c>
      <c r="D285">
        <v>4</v>
      </c>
      <c r="E285">
        <v>0</v>
      </c>
      <c r="F285" s="8">
        <f>order_details[[#This Row],[UnitPrice]]*order_details[[#This Row],[Quantity]]</f>
        <v>396</v>
      </c>
      <c r="G285" s="1">
        <f>VLOOKUP(order_details[[#This Row],[OrderID]],orders[[OrderID]:[OrderDate]],4,)</f>
        <v>34683</v>
      </c>
      <c r="H285" s="8">
        <f>VLOOKUP(order_details[[#This Row],[ProductID]],products[],6,0)</f>
        <v>123.79</v>
      </c>
      <c r="I285" s="8">
        <f>order_details[[#This Row],[UnitPrice (Marked Price)]] * order_details[[#This Row],[Quantity]] * (1 - order_details[[#This Row],[Discount]])</f>
        <v>495.16</v>
      </c>
      <c r="J285" s="8">
        <f>(order_details[[#This Row],[UnitPrice (Marked Price)]]*(1-order_details[[#This Row],[Discount]])-order_details[[#This Row],[UnitPrice]]) * order_details[[#This Row],[Quantity]]</f>
        <v>99.160000000000025</v>
      </c>
      <c r="K285">
        <f>VLOOKUP(order_details[[#This Row],[ProductID]],products[],4,0)</f>
        <v>6</v>
      </c>
      <c r="L285" s="8" t="str">
        <f>VLOOKUP(order_details[[#This Row],[Category]],categories[[CategoryID]:[CategoryName]],2,0)</f>
        <v>Meat/Poultry</v>
      </c>
    </row>
    <row r="286" spans="1:12" x14ac:dyDescent="0.25">
      <c r="A286">
        <v>10355</v>
      </c>
      <c r="B286">
        <v>24</v>
      </c>
      <c r="C286" s="8">
        <v>3.6</v>
      </c>
      <c r="D286">
        <v>25</v>
      </c>
      <c r="E286">
        <v>0</v>
      </c>
      <c r="F286" s="8">
        <f>order_details[[#This Row],[UnitPrice]]*order_details[[#This Row],[Quantity]]</f>
        <v>90</v>
      </c>
      <c r="G286" s="1">
        <f>VLOOKUP(order_details[[#This Row],[OrderID]],orders[[OrderID]:[OrderDate]],4,)</f>
        <v>34684</v>
      </c>
      <c r="H286" s="8">
        <f>VLOOKUP(order_details[[#This Row],[ProductID]],products[],6,0)</f>
        <v>4.5</v>
      </c>
      <c r="I286" s="8">
        <f>order_details[[#This Row],[UnitPrice (Marked Price)]] * order_details[[#This Row],[Quantity]] * (1 - order_details[[#This Row],[Discount]])</f>
        <v>112.5</v>
      </c>
      <c r="J286" s="8">
        <f>(order_details[[#This Row],[UnitPrice (Marked Price)]]*(1-order_details[[#This Row],[Discount]])-order_details[[#This Row],[UnitPrice]]) * order_details[[#This Row],[Quantity]]</f>
        <v>22.499999999999996</v>
      </c>
      <c r="K286">
        <f>VLOOKUP(order_details[[#This Row],[ProductID]],products[],4,0)</f>
        <v>1</v>
      </c>
      <c r="L286" s="8" t="str">
        <f>VLOOKUP(order_details[[#This Row],[Category]],categories[[CategoryID]:[CategoryName]],2,0)</f>
        <v>Beverages</v>
      </c>
    </row>
    <row r="287" spans="1:12" x14ac:dyDescent="0.25">
      <c r="A287">
        <v>10355</v>
      </c>
      <c r="B287">
        <v>57</v>
      </c>
      <c r="C287" s="8">
        <v>15.6</v>
      </c>
      <c r="D287">
        <v>25</v>
      </c>
      <c r="E287">
        <v>0</v>
      </c>
      <c r="F287" s="8">
        <f>order_details[[#This Row],[UnitPrice]]*order_details[[#This Row],[Quantity]]</f>
        <v>390</v>
      </c>
      <c r="G287" s="1">
        <f>VLOOKUP(order_details[[#This Row],[OrderID]],orders[[OrderID]:[OrderDate]],4,)</f>
        <v>34684</v>
      </c>
      <c r="H287" s="8">
        <f>VLOOKUP(order_details[[#This Row],[ProductID]],products[],6,0)</f>
        <v>19.5</v>
      </c>
      <c r="I287" s="8">
        <f>order_details[[#This Row],[UnitPrice (Marked Price)]] * order_details[[#This Row],[Quantity]] * (1 - order_details[[#This Row],[Discount]])</f>
        <v>487.5</v>
      </c>
      <c r="J287" s="8">
        <f>(order_details[[#This Row],[UnitPrice (Marked Price)]]*(1-order_details[[#This Row],[Discount]])-order_details[[#This Row],[UnitPrice]]) * order_details[[#This Row],[Quantity]]</f>
        <v>97.500000000000014</v>
      </c>
      <c r="K287">
        <f>VLOOKUP(order_details[[#This Row],[ProductID]],products[],4,0)</f>
        <v>5</v>
      </c>
      <c r="L287" s="8" t="str">
        <f>VLOOKUP(order_details[[#This Row],[Category]],categories[[CategoryID]:[CategoryName]],2,0)</f>
        <v>Grains/Cereals</v>
      </c>
    </row>
    <row r="288" spans="1:12" x14ac:dyDescent="0.25">
      <c r="A288">
        <v>10356</v>
      </c>
      <c r="B288">
        <v>31</v>
      </c>
      <c r="C288" s="8">
        <v>8</v>
      </c>
      <c r="D288">
        <v>30</v>
      </c>
      <c r="E288">
        <v>0</v>
      </c>
      <c r="F288" s="8">
        <f>order_details[[#This Row],[UnitPrice]]*order_details[[#This Row],[Quantity]]</f>
        <v>240</v>
      </c>
      <c r="G288" s="1">
        <f>VLOOKUP(order_details[[#This Row],[OrderID]],orders[[OrderID]:[OrderDate]],4,)</f>
        <v>34687</v>
      </c>
      <c r="H288" s="8">
        <f>VLOOKUP(order_details[[#This Row],[ProductID]],products[],6,0)</f>
        <v>12.5</v>
      </c>
      <c r="I288" s="8">
        <f>order_details[[#This Row],[UnitPrice (Marked Price)]] * order_details[[#This Row],[Quantity]] * (1 - order_details[[#This Row],[Discount]])</f>
        <v>375</v>
      </c>
      <c r="J288" s="8">
        <f>(order_details[[#This Row],[UnitPrice (Marked Price)]]*(1-order_details[[#This Row],[Discount]])-order_details[[#This Row],[UnitPrice]]) * order_details[[#This Row],[Quantity]]</f>
        <v>135</v>
      </c>
      <c r="K288">
        <f>VLOOKUP(order_details[[#This Row],[ProductID]],products[],4,0)</f>
        <v>4</v>
      </c>
      <c r="L288" s="8" t="str">
        <f>VLOOKUP(order_details[[#This Row],[Category]],categories[[CategoryID]:[CategoryName]],2,0)</f>
        <v>Dairy Products</v>
      </c>
    </row>
    <row r="289" spans="1:12" x14ac:dyDescent="0.25">
      <c r="A289">
        <v>10356</v>
      </c>
      <c r="B289">
        <v>55</v>
      </c>
      <c r="C289" s="8">
        <v>19.2</v>
      </c>
      <c r="D289">
        <v>12</v>
      </c>
      <c r="E289">
        <v>0</v>
      </c>
      <c r="F289" s="8">
        <f>order_details[[#This Row],[UnitPrice]]*order_details[[#This Row],[Quantity]]</f>
        <v>230.39999999999998</v>
      </c>
      <c r="G289" s="1">
        <f>VLOOKUP(order_details[[#This Row],[OrderID]],orders[[OrderID]:[OrderDate]],4,)</f>
        <v>34687</v>
      </c>
      <c r="H289" s="8">
        <f>VLOOKUP(order_details[[#This Row],[ProductID]],products[],6,0)</f>
        <v>24</v>
      </c>
      <c r="I289" s="8">
        <f>order_details[[#This Row],[UnitPrice (Marked Price)]] * order_details[[#This Row],[Quantity]] * (1 - order_details[[#This Row],[Discount]])</f>
        <v>288</v>
      </c>
      <c r="J289" s="8">
        <f>(order_details[[#This Row],[UnitPrice (Marked Price)]]*(1-order_details[[#This Row],[Discount]])-order_details[[#This Row],[UnitPrice]]) * order_details[[#This Row],[Quantity]]</f>
        <v>57.600000000000009</v>
      </c>
      <c r="K289">
        <f>VLOOKUP(order_details[[#This Row],[ProductID]],products[],4,0)</f>
        <v>6</v>
      </c>
      <c r="L289" s="8" t="str">
        <f>VLOOKUP(order_details[[#This Row],[Category]],categories[[CategoryID]:[CategoryName]],2,0)</f>
        <v>Meat/Poultry</v>
      </c>
    </row>
    <row r="290" spans="1:12" x14ac:dyDescent="0.25">
      <c r="A290">
        <v>10356</v>
      </c>
      <c r="B290">
        <v>69</v>
      </c>
      <c r="C290" s="8">
        <v>28.8</v>
      </c>
      <c r="D290">
        <v>20</v>
      </c>
      <c r="E290">
        <v>0</v>
      </c>
      <c r="F290" s="8">
        <f>order_details[[#This Row],[UnitPrice]]*order_details[[#This Row],[Quantity]]</f>
        <v>576</v>
      </c>
      <c r="G290" s="1">
        <f>VLOOKUP(order_details[[#This Row],[OrderID]],orders[[OrderID]:[OrderDate]],4,)</f>
        <v>34687</v>
      </c>
      <c r="H290" s="8">
        <f>VLOOKUP(order_details[[#This Row],[ProductID]],products[],6,0)</f>
        <v>36</v>
      </c>
      <c r="I290" s="8">
        <f>order_details[[#This Row],[UnitPrice (Marked Price)]] * order_details[[#This Row],[Quantity]] * (1 - order_details[[#This Row],[Discount]])</f>
        <v>720</v>
      </c>
      <c r="J290" s="8">
        <f>(order_details[[#This Row],[UnitPrice (Marked Price)]]*(1-order_details[[#This Row],[Discount]])-order_details[[#This Row],[UnitPrice]]) * order_details[[#This Row],[Quantity]]</f>
        <v>144</v>
      </c>
      <c r="K290">
        <f>VLOOKUP(order_details[[#This Row],[ProductID]],products[],4,0)</f>
        <v>4</v>
      </c>
      <c r="L290" s="8" t="str">
        <f>VLOOKUP(order_details[[#This Row],[Category]],categories[[CategoryID]:[CategoryName]],2,0)</f>
        <v>Dairy Products</v>
      </c>
    </row>
    <row r="291" spans="1:12" x14ac:dyDescent="0.25">
      <c r="A291">
        <v>10357</v>
      </c>
      <c r="B291">
        <v>10</v>
      </c>
      <c r="C291" s="8">
        <v>24.8</v>
      </c>
      <c r="D291">
        <v>30</v>
      </c>
      <c r="E291">
        <v>0.2</v>
      </c>
      <c r="F291" s="8">
        <f>order_details[[#This Row],[UnitPrice]]*order_details[[#This Row],[Quantity]]</f>
        <v>744</v>
      </c>
      <c r="G291" s="1">
        <f>VLOOKUP(order_details[[#This Row],[OrderID]],orders[[OrderID]:[OrderDate]],4,)</f>
        <v>34688</v>
      </c>
      <c r="H291" s="8">
        <f>VLOOKUP(order_details[[#This Row],[ProductID]],products[],6,0)</f>
        <v>31</v>
      </c>
      <c r="I291" s="8">
        <f>order_details[[#This Row],[UnitPrice (Marked Price)]] * order_details[[#This Row],[Quantity]] * (1 - order_details[[#This Row],[Discount]])</f>
        <v>744</v>
      </c>
      <c r="J291" s="8">
        <f>(order_details[[#This Row],[UnitPrice (Marked Price)]]*(1-order_details[[#This Row],[Discount]])-order_details[[#This Row],[UnitPrice]]) * order_details[[#This Row],[Quantity]]</f>
        <v>0</v>
      </c>
      <c r="K291">
        <f>VLOOKUP(order_details[[#This Row],[ProductID]],products[],4,0)</f>
        <v>8</v>
      </c>
      <c r="L291" s="8" t="str">
        <f>VLOOKUP(order_details[[#This Row],[Category]],categories[[CategoryID]:[CategoryName]],2,0)</f>
        <v>Seafood</v>
      </c>
    </row>
    <row r="292" spans="1:12" x14ac:dyDescent="0.25">
      <c r="A292">
        <v>10357</v>
      </c>
      <c r="B292">
        <v>26</v>
      </c>
      <c r="C292" s="8">
        <v>24.9</v>
      </c>
      <c r="D292">
        <v>16</v>
      </c>
      <c r="E292">
        <v>0</v>
      </c>
      <c r="F292" s="8">
        <f>order_details[[#This Row],[UnitPrice]]*order_details[[#This Row],[Quantity]]</f>
        <v>398.4</v>
      </c>
      <c r="G292" s="1">
        <f>VLOOKUP(order_details[[#This Row],[OrderID]],orders[[OrderID]:[OrderDate]],4,)</f>
        <v>34688</v>
      </c>
      <c r="H292" s="8">
        <f>VLOOKUP(order_details[[#This Row],[ProductID]],products[],6,0)</f>
        <v>31.23</v>
      </c>
      <c r="I292" s="8">
        <f>order_details[[#This Row],[UnitPrice (Marked Price)]] * order_details[[#This Row],[Quantity]] * (1 - order_details[[#This Row],[Discount]])</f>
        <v>499.68</v>
      </c>
      <c r="J292" s="8">
        <f>(order_details[[#This Row],[UnitPrice (Marked Price)]]*(1-order_details[[#This Row],[Discount]])-order_details[[#This Row],[UnitPrice]]) * order_details[[#This Row],[Quantity]]</f>
        <v>101.28000000000003</v>
      </c>
      <c r="K292">
        <f>VLOOKUP(order_details[[#This Row],[ProductID]],products[],4,0)</f>
        <v>3</v>
      </c>
      <c r="L292" s="8" t="str">
        <f>VLOOKUP(order_details[[#This Row],[Category]],categories[[CategoryID]:[CategoryName]],2,0)</f>
        <v>Confections</v>
      </c>
    </row>
    <row r="293" spans="1:12" x14ac:dyDescent="0.25">
      <c r="A293">
        <v>10357</v>
      </c>
      <c r="B293">
        <v>60</v>
      </c>
      <c r="C293" s="8">
        <v>27.2</v>
      </c>
      <c r="D293">
        <v>8</v>
      </c>
      <c r="E293">
        <v>0.2</v>
      </c>
      <c r="F293" s="8">
        <f>order_details[[#This Row],[UnitPrice]]*order_details[[#This Row],[Quantity]]</f>
        <v>217.6</v>
      </c>
      <c r="G293" s="1">
        <f>VLOOKUP(order_details[[#This Row],[OrderID]],orders[[OrderID]:[OrderDate]],4,)</f>
        <v>34688</v>
      </c>
      <c r="H293" s="8">
        <f>VLOOKUP(order_details[[#This Row],[ProductID]],products[],6,0)</f>
        <v>34</v>
      </c>
      <c r="I293" s="8">
        <f>order_details[[#This Row],[UnitPrice (Marked Price)]] * order_details[[#This Row],[Quantity]] * (1 - order_details[[#This Row],[Discount]])</f>
        <v>217.60000000000002</v>
      </c>
      <c r="J293" s="8">
        <f>(order_details[[#This Row],[UnitPrice (Marked Price)]]*(1-order_details[[#This Row],[Discount]])-order_details[[#This Row],[UnitPrice]]) * order_details[[#This Row],[Quantity]]</f>
        <v>2.8421709430404007E-14</v>
      </c>
      <c r="K293">
        <f>VLOOKUP(order_details[[#This Row],[ProductID]],products[],4,0)</f>
        <v>4</v>
      </c>
      <c r="L293" s="8" t="str">
        <f>VLOOKUP(order_details[[#This Row],[Category]],categories[[CategoryID]:[CategoryName]],2,0)</f>
        <v>Dairy Products</v>
      </c>
    </row>
    <row r="294" spans="1:12" x14ac:dyDescent="0.25">
      <c r="A294">
        <v>10358</v>
      </c>
      <c r="B294">
        <v>24</v>
      </c>
      <c r="C294" s="8">
        <v>3.6</v>
      </c>
      <c r="D294">
        <v>10</v>
      </c>
      <c r="E294">
        <v>0.05</v>
      </c>
      <c r="F294" s="8">
        <f>order_details[[#This Row],[UnitPrice]]*order_details[[#This Row],[Quantity]]</f>
        <v>36</v>
      </c>
      <c r="G294" s="1">
        <f>VLOOKUP(order_details[[#This Row],[OrderID]],orders[[OrderID]:[OrderDate]],4,)</f>
        <v>34689</v>
      </c>
      <c r="H294" s="8">
        <f>VLOOKUP(order_details[[#This Row],[ProductID]],products[],6,0)</f>
        <v>4.5</v>
      </c>
      <c r="I294" s="8">
        <f>order_details[[#This Row],[UnitPrice (Marked Price)]] * order_details[[#This Row],[Quantity]] * (1 - order_details[[#This Row],[Discount]])</f>
        <v>42.75</v>
      </c>
      <c r="J294" s="8">
        <f>(order_details[[#This Row],[UnitPrice (Marked Price)]]*(1-order_details[[#This Row],[Discount]])-order_details[[#This Row],[UnitPrice]]) * order_details[[#This Row],[Quantity]]</f>
        <v>6.7499999999999938</v>
      </c>
      <c r="K294">
        <f>VLOOKUP(order_details[[#This Row],[ProductID]],products[],4,0)</f>
        <v>1</v>
      </c>
      <c r="L294" s="8" t="str">
        <f>VLOOKUP(order_details[[#This Row],[Category]],categories[[CategoryID]:[CategoryName]],2,0)</f>
        <v>Beverages</v>
      </c>
    </row>
    <row r="295" spans="1:12" x14ac:dyDescent="0.25">
      <c r="A295">
        <v>10358</v>
      </c>
      <c r="B295">
        <v>34</v>
      </c>
      <c r="C295" s="8">
        <v>9.8000000000000007</v>
      </c>
      <c r="D295">
        <v>10</v>
      </c>
      <c r="E295">
        <v>0.05</v>
      </c>
      <c r="F295" s="8">
        <f>order_details[[#This Row],[UnitPrice]]*order_details[[#This Row],[Quantity]]</f>
        <v>98</v>
      </c>
      <c r="G295" s="1">
        <f>VLOOKUP(order_details[[#This Row],[OrderID]],orders[[OrderID]:[OrderDate]],4,)</f>
        <v>34689</v>
      </c>
      <c r="H295" s="8">
        <f>VLOOKUP(order_details[[#This Row],[ProductID]],products[],6,0)</f>
        <v>14</v>
      </c>
      <c r="I295" s="8">
        <f>order_details[[#This Row],[UnitPrice (Marked Price)]] * order_details[[#This Row],[Quantity]] * (1 - order_details[[#This Row],[Discount]])</f>
        <v>133</v>
      </c>
      <c r="J295" s="8">
        <f>(order_details[[#This Row],[UnitPrice (Marked Price)]]*(1-order_details[[#This Row],[Discount]])-order_details[[#This Row],[UnitPrice]]) * order_details[[#This Row],[Quantity]]</f>
        <v>34.999999999999986</v>
      </c>
      <c r="K295">
        <f>VLOOKUP(order_details[[#This Row],[ProductID]],products[],4,0)</f>
        <v>1</v>
      </c>
      <c r="L295" s="8" t="str">
        <f>VLOOKUP(order_details[[#This Row],[Category]],categories[[CategoryID]:[CategoryName]],2,0)</f>
        <v>Beverages</v>
      </c>
    </row>
    <row r="296" spans="1:12" x14ac:dyDescent="0.25">
      <c r="A296">
        <v>10358</v>
      </c>
      <c r="B296">
        <v>36</v>
      </c>
      <c r="C296" s="8">
        <v>15.2</v>
      </c>
      <c r="D296">
        <v>20</v>
      </c>
      <c r="E296">
        <v>0.05</v>
      </c>
      <c r="F296" s="8">
        <f>order_details[[#This Row],[UnitPrice]]*order_details[[#This Row],[Quantity]]</f>
        <v>304</v>
      </c>
      <c r="G296" s="1">
        <f>VLOOKUP(order_details[[#This Row],[OrderID]],orders[[OrderID]:[OrderDate]],4,)</f>
        <v>34689</v>
      </c>
      <c r="H296" s="8">
        <f>VLOOKUP(order_details[[#This Row],[ProductID]],products[],6,0)</f>
        <v>19</v>
      </c>
      <c r="I296" s="8">
        <f>order_details[[#This Row],[UnitPrice (Marked Price)]] * order_details[[#This Row],[Quantity]] * (1 - order_details[[#This Row],[Discount]])</f>
        <v>361</v>
      </c>
      <c r="J296" s="8">
        <f>(order_details[[#This Row],[UnitPrice (Marked Price)]]*(1-order_details[[#This Row],[Discount]])-order_details[[#This Row],[UnitPrice]]) * order_details[[#This Row],[Quantity]]</f>
        <v>57.000000000000028</v>
      </c>
      <c r="K296">
        <f>VLOOKUP(order_details[[#This Row],[ProductID]],products[],4,0)</f>
        <v>8</v>
      </c>
      <c r="L296" s="8" t="str">
        <f>VLOOKUP(order_details[[#This Row],[Category]],categories[[CategoryID]:[CategoryName]],2,0)</f>
        <v>Seafood</v>
      </c>
    </row>
    <row r="297" spans="1:12" x14ac:dyDescent="0.25">
      <c r="A297">
        <v>10359</v>
      </c>
      <c r="B297">
        <v>16</v>
      </c>
      <c r="C297" s="8">
        <v>13.9</v>
      </c>
      <c r="D297">
        <v>56</v>
      </c>
      <c r="E297">
        <v>0.05</v>
      </c>
      <c r="F297" s="8">
        <f>order_details[[#This Row],[UnitPrice]]*order_details[[#This Row],[Quantity]]</f>
        <v>778.4</v>
      </c>
      <c r="G297" s="1">
        <f>VLOOKUP(order_details[[#This Row],[OrderID]],orders[[OrderID]:[OrderDate]],4,)</f>
        <v>34690</v>
      </c>
      <c r="H297" s="8">
        <f>VLOOKUP(order_details[[#This Row],[ProductID]],products[],6,0)</f>
        <v>17.45</v>
      </c>
      <c r="I297" s="8">
        <f>order_details[[#This Row],[UnitPrice (Marked Price)]] * order_details[[#This Row],[Quantity]] * (1 - order_details[[#This Row],[Discount]])</f>
        <v>928.33999999999992</v>
      </c>
      <c r="J297" s="8">
        <f>(order_details[[#This Row],[UnitPrice (Marked Price)]]*(1-order_details[[#This Row],[Discount]])-order_details[[#This Row],[UnitPrice]]) * order_details[[#This Row],[Quantity]]</f>
        <v>149.93999999999983</v>
      </c>
      <c r="K297">
        <f>VLOOKUP(order_details[[#This Row],[ProductID]],products[],4,0)</f>
        <v>3</v>
      </c>
      <c r="L297" s="8" t="str">
        <f>VLOOKUP(order_details[[#This Row],[Category]],categories[[CategoryID]:[CategoryName]],2,0)</f>
        <v>Confections</v>
      </c>
    </row>
    <row r="298" spans="1:12" x14ac:dyDescent="0.25">
      <c r="A298">
        <v>10359</v>
      </c>
      <c r="B298">
        <v>31</v>
      </c>
      <c r="C298" s="8">
        <v>8</v>
      </c>
      <c r="D298">
        <v>70</v>
      </c>
      <c r="E298">
        <v>0.05</v>
      </c>
      <c r="F298" s="8">
        <f>order_details[[#This Row],[UnitPrice]]*order_details[[#This Row],[Quantity]]</f>
        <v>560</v>
      </c>
      <c r="G298" s="1">
        <f>VLOOKUP(order_details[[#This Row],[OrderID]],orders[[OrderID]:[OrderDate]],4,)</f>
        <v>34690</v>
      </c>
      <c r="H298" s="8">
        <f>VLOOKUP(order_details[[#This Row],[ProductID]],products[],6,0)</f>
        <v>12.5</v>
      </c>
      <c r="I298" s="8">
        <f>order_details[[#This Row],[UnitPrice (Marked Price)]] * order_details[[#This Row],[Quantity]] * (1 - order_details[[#This Row],[Discount]])</f>
        <v>831.25</v>
      </c>
      <c r="J298" s="8">
        <f>(order_details[[#This Row],[UnitPrice (Marked Price)]]*(1-order_details[[#This Row],[Discount]])-order_details[[#This Row],[UnitPrice]]) * order_details[[#This Row],[Quantity]]</f>
        <v>271.25</v>
      </c>
      <c r="K298">
        <f>VLOOKUP(order_details[[#This Row],[ProductID]],products[],4,0)</f>
        <v>4</v>
      </c>
      <c r="L298" s="8" t="str">
        <f>VLOOKUP(order_details[[#This Row],[Category]],categories[[CategoryID]:[CategoryName]],2,0)</f>
        <v>Dairy Products</v>
      </c>
    </row>
    <row r="299" spans="1:12" x14ac:dyDescent="0.25">
      <c r="A299">
        <v>10359</v>
      </c>
      <c r="B299">
        <v>60</v>
      </c>
      <c r="C299" s="8">
        <v>27.2</v>
      </c>
      <c r="D299">
        <v>80</v>
      </c>
      <c r="E299">
        <v>0.05</v>
      </c>
      <c r="F299" s="8">
        <f>order_details[[#This Row],[UnitPrice]]*order_details[[#This Row],[Quantity]]</f>
        <v>2176</v>
      </c>
      <c r="G299" s="1">
        <f>VLOOKUP(order_details[[#This Row],[OrderID]],orders[[OrderID]:[OrderDate]],4,)</f>
        <v>34690</v>
      </c>
      <c r="H299" s="8">
        <f>VLOOKUP(order_details[[#This Row],[ProductID]],products[],6,0)</f>
        <v>34</v>
      </c>
      <c r="I299" s="8">
        <f>order_details[[#This Row],[UnitPrice (Marked Price)]] * order_details[[#This Row],[Quantity]] * (1 - order_details[[#This Row],[Discount]])</f>
        <v>2584</v>
      </c>
      <c r="J299" s="8">
        <f>(order_details[[#This Row],[UnitPrice (Marked Price)]]*(1-order_details[[#This Row],[Discount]])-order_details[[#This Row],[UnitPrice]]) * order_details[[#This Row],[Quantity]]</f>
        <v>407.99999999999983</v>
      </c>
      <c r="K299">
        <f>VLOOKUP(order_details[[#This Row],[ProductID]],products[],4,0)</f>
        <v>4</v>
      </c>
      <c r="L299" s="8" t="str">
        <f>VLOOKUP(order_details[[#This Row],[Category]],categories[[CategoryID]:[CategoryName]],2,0)</f>
        <v>Dairy Products</v>
      </c>
    </row>
    <row r="300" spans="1:12" x14ac:dyDescent="0.25">
      <c r="A300">
        <v>10360</v>
      </c>
      <c r="B300">
        <v>28</v>
      </c>
      <c r="C300" s="8">
        <v>36.4</v>
      </c>
      <c r="D300">
        <v>30</v>
      </c>
      <c r="E300">
        <v>0</v>
      </c>
      <c r="F300" s="8">
        <f>order_details[[#This Row],[UnitPrice]]*order_details[[#This Row],[Quantity]]</f>
        <v>1092</v>
      </c>
      <c r="G300" s="1">
        <f>VLOOKUP(order_details[[#This Row],[OrderID]],orders[[OrderID]:[OrderDate]],4,)</f>
        <v>34691</v>
      </c>
      <c r="H300" s="8">
        <f>VLOOKUP(order_details[[#This Row],[ProductID]],products[],6,0)</f>
        <v>45.6</v>
      </c>
      <c r="I300" s="8">
        <f>order_details[[#This Row],[UnitPrice (Marked Price)]] * order_details[[#This Row],[Quantity]] * (1 - order_details[[#This Row],[Discount]])</f>
        <v>1368</v>
      </c>
      <c r="J300" s="8">
        <f>(order_details[[#This Row],[UnitPrice (Marked Price)]]*(1-order_details[[#This Row],[Discount]])-order_details[[#This Row],[UnitPrice]]) * order_details[[#This Row],[Quantity]]</f>
        <v>276.00000000000011</v>
      </c>
      <c r="K300">
        <f>VLOOKUP(order_details[[#This Row],[ProductID]],products[],4,0)</f>
        <v>7</v>
      </c>
      <c r="L300" s="8" t="str">
        <f>VLOOKUP(order_details[[#This Row],[Category]],categories[[CategoryID]:[CategoryName]],2,0)</f>
        <v>Produce</v>
      </c>
    </row>
    <row r="301" spans="1:12" x14ac:dyDescent="0.25">
      <c r="A301">
        <v>10360</v>
      </c>
      <c r="B301">
        <v>29</v>
      </c>
      <c r="C301" s="8">
        <v>99</v>
      </c>
      <c r="D301">
        <v>35</v>
      </c>
      <c r="E301">
        <v>0</v>
      </c>
      <c r="F301" s="8">
        <f>order_details[[#This Row],[UnitPrice]]*order_details[[#This Row],[Quantity]]</f>
        <v>3465</v>
      </c>
      <c r="G301" s="1">
        <f>VLOOKUP(order_details[[#This Row],[OrderID]],orders[[OrderID]:[OrderDate]],4,)</f>
        <v>34691</v>
      </c>
      <c r="H301" s="8">
        <f>VLOOKUP(order_details[[#This Row],[ProductID]],products[],6,0)</f>
        <v>123.79</v>
      </c>
      <c r="I301" s="8">
        <f>order_details[[#This Row],[UnitPrice (Marked Price)]] * order_details[[#This Row],[Quantity]] * (1 - order_details[[#This Row],[Discount]])</f>
        <v>4332.6500000000005</v>
      </c>
      <c r="J301" s="8">
        <f>(order_details[[#This Row],[UnitPrice (Marked Price)]]*(1-order_details[[#This Row],[Discount]])-order_details[[#This Row],[UnitPrice]]) * order_details[[#This Row],[Quantity]]</f>
        <v>867.6500000000002</v>
      </c>
      <c r="K301">
        <f>VLOOKUP(order_details[[#This Row],[ProductID]],products[],4,0)</f>
        <v>6</v>
      </c>
      <c r="L301" s="8" t="str">
        <f>VLOOKUP(order_details[[#This Row],[Category]],categories[[CategoryID]:[CategoryName]],2,0)</f>
        <v>Meat/Poultry</v>
      </c>
    </row>
    <row r="302" spans="1:12" x14ac:dyDescent="0.25">
      <c r="A302">
        <v>10360</v>
      </c>
      <c r="B302">
        <v>38</v>
      </c>
      <c r="C302" s="8">
        <v>210.8</v>
      </c>
      <c r="D302">
        <v>10</v>
      </c>
      <c r="E302">
        <v>0</v>
      </c>
      <c r="F302" s="8">
        <f>order_details[[#This Row],[UnitPrice]]*order_details[[#This Row],[Quantity]]</f>
        <v>2108</v>
      </c>
      <c r="G302" s="1">
        <f>VLOOKUP(order_details[[#This Row],[OrderID]],orders[[OrderID]:[OrderDate]],4,)</f>
        <v>34691</v>
      </c>
      <c r="H302" s="8">
        <f>VLOOKUP(order_details[[#This Row],[ProductID]],products[],6,0)</f>
        <v>263.5</v>
      </c>
      <c r="I302" s="8">
        <f>order_details[[#This Row],[UnitPrice (Marked Price)]] * order_details[[#This Row],[Quantity]] * (1 - order_details[[#This Row],[Discount]])</f>
        <v>2635</v>
      </c>
      <c r="J302" s="8">
        <f>(order_details[[#This Row],[UnitPrice (Marked Price)]]*(1-order_details[[#This Row],[Discount]])-order_details[[#This Row],[UnitPrice]]) * order_details[[#This Row],[Quantity]]</f>
        <v>526.99999999999989</v>
      </c>
      <c r="K302">
        <f>VLOOKUP(order_details[[#This Row],[ProductID]],products[],4,0)</f>
        <v>1</v>
      </c>
      <c r="L302" s="8" t="str">
        <f>VLOOKUP(order_details[[#This Row],[Category]],categories[[CategoryID]:[CategoryName]],2,0)</f>
        <v>Beverages</v>
      </c>
    </row>
    <row r="303" spans="1:12" x14ac:dyDescent="0.25">
      <c r="A303">
        <v>10360</v>
      </c>
      <c r="B303">
        <v>49</v>
      </c>
      <c r="C303" s="8">
        <v>16</v>
      </c>
      <c r="D303">
        <v>35</v>
      </c>
      <c r="E303">
        <v>0</v>
      </c>
      <c r="F303" s="8">
        <f>order_details[[#This Row],[UnitPrice]]*order_details[[#This Row],[Quantity]]</f>
        <v>560</v>
      </c>
      <c r="G303" s="1">
        <f>VLOOKUP(order_details[[#This Row],[OrderID]],orders[[OrderID]:[OrderDate]],4,)</f>
        <v>34691</v>
      </c>
      <c r="H303" s="8">
        <f>VLOOKUP(order_details[[#This Row],[ProductID]],products[],6,0)</f>
        <v>20</v>
      </c>
      <c r="I303" s="8">
        <f>order_details[[#This Row],[UnitPrice (Marked Price)]] * order_details[[#This Row],[Quantity]] * (1 - order_details[[#This Row],[Discount]])</f>
        <v>700</v>
      </c>
      <c r="J303" s="8">
        <f>(order_details[[#This Row],[UnitPrice (Marked Price)]]*(1-order_details[[#This Row],[Discount]])-order_details[[#This Row],[UnitPrice]]) * order_details[[#This Row],[Quantity]]</f>
        <v>140</v>
      </c>
      <c r="K303">
        <f>VLOOKUP(order_details[[#This Row],[ProductID]],products[],4,0)</f>
        <v>3</v>
      </c>
      <c r="L303" s="8" t="str">
        <f>VLOOKUP(order_details[[#This Row],[Category]],categories[[CategoryID]:[CategoryName]],2,0)</f>
        <v>Confections</v>
      </c>
    </row>
    <row r="304" spans="1:12" x14ac:dyDescent="0.25">
      <c r="A304">
        <v>10360</v>
      </c>
      <c r="B304">
        <v>54</v>
      </c>
      <c r="C304" s="8">
        <v>5.9</v>
      </c>
      <c r="D304">
        <v>28</v>
      </c>
      <c r="E304">
        <v>0</v>
      </c>
      <c r="F304" s="8">
        <f>order_details[[#This Row],[UnitPrice]]*order_details[[#This Row],[Quantity]]</f>
        <v>165.20000000000002</v>
      </c>
      <c r="G304" s="1">
        <f>VLOOKUP(order_details[[#This Row],[OrderID]],orders[[OrderID]:[OrderDate]],4,)</f>
        <v>34691</v>
      </c>
      <c r="H304" s="8">
        <f>VLOOKUP(order_details[[#This Row],[ProductID]],products[],6,0)</f>
        <v>7.45</v>
      </c>
      <c r="I304" s="8">
        <f>order_details[[#This Row],[UnitPrice (Marked Price)]] * order_details[[#This Row],[Quantity]] * (1 - order_details[[#This Row],[Discount]])</f>
        <v>208.6</v>
      </c>
      <c r="J304" s="8">
        <f>(order_details[[#This Row],[UnitPrice (Marked Price)]]*(1-order_details[[#This Row],[Discount]])-order_details[[#This Row],[UnitPrice]]) * order_details[[#This Row],[Quantity]]</f>
        <v>43.399999999999991</v>
      </c>
      <c r="K304">
        <f>VLOOKUP(order_details[[#This Row],[ProductID]],products[],4,0)</f>
        <v>6</v>
      </c>
      <c r="L304" s="8" t="str">
        <f>VLOOKUP(order_details[[#This Row],[Category]],categories[[CategoryID]:[CategoryName]],2,0)</f>
        <v>Meat/Poultry</v>
      </c>
    </row>
    <row r="305" spans="1:12" x14ac:dyDescent="0.25">
      <c r="A305">
        <v>10361</v>
      </c>
      <c r="B305">
        <v>39</v>
      </c>
      <c r="C305" s="8">
        <v>14.4</v>
      </c>
      <c r="D305">
        <v>54</v>
      </c>
      <c r="E305">
        <v>0.1</v>
      </c>
      <c r="F305" s="8">
        <f>order_details[[#This Row],[UnitPrice]]*order_details[[#This Row],[Quantity]]</f>
        <v>777.6</v>
      </c>
      <c r="G305" s="1">
        <f>VLOOKUP(order_details[[#This Row],[OrderID]],orders[[OrderID]:[OrderDate]],4,)</f>
        <v>34691</v>
      </c>
      <c r="H305" s="8">
        <f>VLOOKUP(order_details[[#This Row],[ProductID]],products[],6,0)</f>
        <v>18</v>
      </c>
      <c r="I305" s="8">
        <f>order_details[[#This Row],[UnitPrice (Marked Price)]] * order_details[[#This Row],[Quantity]] * (1 - order_details[[#This Row],[Discount]])</f>
        <v>874.80000000000007</v>
      </c>
      <c r="J305" s="8">
        <f>(order_details[[#This Row],[UnitPrice (Marked Price)]]*(1-order_details[[#This Row],[Discount]])-order_details[[#This Row],[UnitPrice]]) * order_details[[#This Row],[Quantity]]</f>
        <v>97.199999999999946</v>
      </c>
      <c r="K305">
        <f>VLOOKUP(order_details[[#This Row],[ProductID]],products[],4,0)</f>
        <v>1</v>
      </c>
      <c r="L305" s="8" t="str">
        <f>VLOOKUP(order_details[[#This Row],[Category]],categories[[CategoryID]:[CategoryName]],2,0)</f>
        <v>Beverages</v>
      </c>
    </row>
    <row r="306" spans="1:12" x14ac:dyDescent="0.25">
      <c r="A306">
        <v>10361</v>
      </c>
      <c r="B306">
        <v>60</v>
      </c>
      <c r="C306" s="8">
        <v>27.2</v>
      </c>
      <c r="D306">
        <v>55</v>
      </c>
      <c r="E306">
        <v>0.1</v>
      </c>
      <c r="F306" s="8">
        <f>order_details[[#This Row],[UnitPrice]]*order_details[[#This Row],[Quantity]]</f>
        <v>1496</v>
      </c>
      <c r="G306" s="1">
        <f>VLOOKUP(order_details[[#This Row],[OrderID]],orders[[OrderID]:[OrderDate]],4,)</f>
        <v>34691</v>
      </c>
      <c r="H306" s="8">
        <f>VLOOKUP(order_details[[#This Row],[ProductID]],products[],6,0)</f>
        <v>34</v>
      </c>
      <c r="I306" s="8">
        <f>order_details[[#This Row],[UnitPrice (Marked Price)]] * order_details[[#This Row],[Quantity]] * (1 - order_details[[#This Row],[Discount]])</f>
        <v>1683</v>
      </c>
      <c r="J306" s="8">
        <f>(order_details[[#This Row],[UnitPrice (Marked Price)]]*(1-order_details[[#This Row],[Discount]])-order_details[[#This Row],[UnitPrice]]) * order_details[[#This Row],[Quantity]]</f>
        <v>187.00000000000011</v>
      </c>
      <c r="K306">
        <f>VLOOKUP(order_details[[#This Row],[ProductID]],products[],4,0)</f>
        <v>4</v>
      </c>
      <c r="L306" s="8" t="str">
        <f>VLOOKUP(order_details[[#This Row],[Category]],categories[[CategoryID]:[CategoryName]],2,0)</f>
        <v>Dairy Products</v>
      </c>
    </row>
    <row r="307" spans="1:12" x14ac:dyDescent="0.25">
      <c r="A307">
        <v>10362</v>
      </c>
      <c r="B307">
        <v>25</v>
      </c>
      <c r="C307" s="8">
        <v>9.8000000000000007</v>
      </c>
      <c r="D307">
        <v>50</v>
      </c>
      <c r="E307">
        <v>0</v>
      </c>
      <c r="F307" s="8">
        <f>order_details[[#This Row],[UnitPrice]]*order_details[[#This Row],[Quantity]]</f>
        <v>490.00000000000006</v>
      </c>
      <c r="G307" s="1">
        <f>VLOOKUP(order_details[[#This Row],[OrderID]],orders[[OrderID]:[OrderDate]],4,)</f>
        <v>34694</v>
      </c>
      <c r="H307" s="8">
        <f>VLOOKUP(order_details[[#This Row],[ProductID]],products[],6,0)</f>
        <v>14</v>
      </c>
      <c r="I307" s="8">
        <f>order_details[[#This Row],[UnitPrice (Marked Price)]] * order_details[[#This Row],[Quantity]] * (1 - order_details[[#This Row],[Discount]])</f>
        <v>700</v>
      </c>
      <c r="J307" s="8">
        <f>(order_details[[#This Row],[UnitPrice (Marked Price)]]*(1-order_details[[#This Row],[Discount]])-order_details[[#This Row],[UnitPrice]]) * order_details[[#This Row],[Quantity]]</f>
        <v>209.99999999999997</v>
      </c>
      <c r="K307">
        <f>VLOOKUP(order_details[[#This Row],[ProductID]],products[],4,0)</f>
        <v>3</v>
      </c>
      <c r="L307" s="8" t="str">
        <f>VLOOKUP(order_details[[#This Row],[Category]],categories[[CategoryID]:[CategoryName]],2,0)</f>
        <v>Confections</v>
      </c>
    </row>
    <row r="308" spans="1:12" x14ac:dyDescent="0.25">
      <c r="A308">
        <v>10362</v>
      </c>
      <c r="B308">
        <v>51</v>
      </c>
      <c r="C308" s="8">
        <v>42.4</v>
      </c>
      <c r="D308">
        <v>20</v>
      </c>
      <c r="E308">
        <v>0</v>
      </c>
      <c r="F308" s="8">
        <f>order_details[[#This Row],[UnitPrice]]*order_details[[#This Row],[Quantity]]</f>
        <v>848</v>
      </c>
      <c r="G308" s="1">
        <f>VLOOKUP(order_details[[#This Row],[OrderID]],orders[[OrderID]:[OrderDate]],4,)</f>
        <v>34694</v>
      </c>
      <c r="H308" s="8">
        <f>VLOOKUP(order_details[[#This Row],[ProductID]],products[],6,0)</f>
        <v>53</v>
      </c>
      <c r="I308" s="8">
        <f>order_details[[#This Row],[UnitPrice (Marked Price)]] * order_details[[#This Row],[Quantity]] * (1 - order_details[[#This Row],[Discount]])</f>
        <v>1060</v>
      </c>
      <c r="J308" s="8">
        <f>(order_details[[#This Row],[UnitPrice (Marked Price)]]*(1-order_details[[#This Row],[Discount]])-order_details[[#This Row],[UnitPrice]]) * order_details[[#This Row],[Quantity]]</f>
        <v>212.00000000000003</v>
      </c>
      <c r="K308">
        <f>VLOOKUP(order_details[[#This Row],[ProductID]],products[],4,0)</f>
        <v>7</v>
      </c>
      <c r="L308" s="8" t="str">
        <f>VLOOKUP(order_details[[#This Row],[Category]],categories[[CategoryID]:[CategoryName]],2,0)</f>
        <v>Produce</v>
      </c>
    </row>
    <row r="309" spans="1:12" x14ac:dyDescent="0.25">
      <c r="A309">
        <v>10362</v>
      </c>
      <c r="B309">
        <v>54</v>
      </c>
      <c r="C309" s="8">
        <v>5.9</v>
      </c>
      <c r="D309">
        <v>24</v>
      </c>
      <c r="E309">
        <v>0</v>
      </c>
      <c r="F309" s="8">
        <f>order_details[[#This Row],[UnitPrice]]*order_details[[#This Row],[Quantity]]</f>
        <v>141.60000000000002</v>
      </c>
      <c r="G309" s="1">
        <f>VLOOKUP(order_details[[#This Row],[OrderID]],orders[[OrderID]:[OrderDate]],4,)</f>
        <v>34694</v>
      </c>
      <c r="H309" s="8">
        <f>VLOOKUP(order_details[[#This Row],[ProductID]],products[],6,0)</f>
        <v>7.45</v>
      </c>
      <c r="I309" s="8">
        <f>order_details[[#This Row],[UnitPrice (Marked Price)]] * order_details[[#This Row],[Quantity]] * (1 - order_details[[#This Row],[Discount]])</f>
        <v>178.8</v>
      </c>
      <c r="J309" s="8">
        <f>(order_details[[#This Row],[UnitPrice (Marked Price)]]*(1-order_details[[#This Row],[Discount]])-order_details[[#This Row],[UnitPrice]]) * order_details[[#This Row],[Quantity]]</f>
        <v>37.199999999999996</v>
      </c>
      <c r="K309">
        <f>VLOOKUP(order_details[[#This Row],[ProductID]],products[],4,0)</f>
        <v>6</v>
      </c>
      <c r="L309" s="8" t="str">
        <f>VLOOKUP(order_details[[#This Row],[Category]],categories[[CategoryID]:[CategoryName]],2,0)</f>
        <v>Meat/Poultry</v>
      </c>
    </row>
    <row r="310" spans="1:12" x14ac:dyDescent="0.25">
      <c r="A310">
        <v>10363</v>
      </c>
      <c r="B310">
        <v>31</v>
      </c>
      <c r="C310" s="8">
        <v>8</v>
      </c>
      <c r="D310">
        <v>20</v>
      </c>
      <c r="E310">
        <v>0</v>
      </c>
      <c r="F310" s="8">
        <f>order_details[[#This Row],[UnitPrice]]*order_details[[#This Row],[Quantity]]</f>
        <v>160</v>
      </c>
      <c r="G310" s="1">
        <f>VLOOKUP(order_details[[#This Row],[OrderID]],orders[[OrderID]:[OrderDate]],4,)</f>
        <v>34695</v>
      </c>
      <c r="H310" s="8">
        <f>VLOOKUP(order_details[[#This Row],[ProductID]],products[],6,0)</f>
        <v>12.5</v>
      </c>
      <c r="I310" s="8">
        <f>order_details[[#This Row],[UnitPrice (Marked Price)]] * order_details[[#This Row],[Quantity]] * (1 - order_details[[#This Row],[Discount]])</f>
        <v>250</v>
      </c>
      <c r="J310" s="8">
        <f>(order_details[[#This Row],[UnitPrice (Marked Price)]]*(1-order_details[[#This Row],[Discount]])-order_details[[#This Row],[UnitPrice]]) * order_details[[#This Row],[Quantity]]</f>
        <v>90</v>
      </c>
      <c r="K310">
        <f>VLOOKUP(order_details[[#This Row],[ProductID]],products[],4,0)</f>
        <v>4</v>
      </c>
      <c r="L310" s="8" t="str">
        <f>VLOOKUP(order_details[[#This Row],[Category]],categories[[CategoryID]:[CategoryName]],2,0)</f>
        <v>Dairy Products</v>
      </c>
    </row>
    <row r="311" spans="1:12" x14ac:dyDescent="0.25">
      <c r="A311">
        <v>10363</v>
      </c>
      <c r="B311">
        <v>75</v>
      </c>
      <c r="C311" s="8">
        <v>6.2</v>
      </c>
      <c r="D311">
        <v>12</v>
      </c>
      <c r="E311">
        <v>0</v>
      </c>
      <c r="F311" s="8">
        <f>order_details[[#This Row],[UnitPrice]]*order_details[[#This Row],[Quantity]]</f>
        <v>74.400000000000006</v>
      </c>
      <c r="G311" s="1">
        <f>VLOOKUP(order_details[[#This Row],[OrderID]],orders[[OrderID]:[OrderDate]],4,)</f>
        <v>34695</v>
      </c>
      <c r="H311" s="8">
        <f>VLOOKUP(order_details[[#This Row],[ProductID]],products[],6,0)</f>
        <v>7.75</v>
      </c>
      <c r="I311" s="8">
        <f>order_details[[#This Row],[UnitPrice (Marked Price)]] * order_details[[#This Row],[Quantity]] * (1 - order_details[[#This Row],[Discount]])</f>
        <v>93</v>
      </c>
      <c r="J311" s="8">
        <f>(order_details[[#This Row],[UnitPrice (Marked Price)]]*(1-order_details[[#This Row],[Discount]])-order_details[[#This Row],[UnitPrice]]) * order_details[[#This Row],[Quantity]]</f>
        <v>18.599999999999998</v>
      </c>
      <c r="K311">
        <f>VLOOKUP(order_details[[#This Row],[ProductID]],products[],4,0)</f>
        <v>1</v>
      </c>
      <c r="L311" s="8" t="str">
        <f>VLOOKUP(order_details[[#This Row],[Category]],categories[[CategoryID]:[CategoryName]],2,0)</f>
        <v>Beverages</v>
      </c>
    </row>
    <row r="312" spans="1:12" x14ac:dyDescent="0.25">
      <c r="A312">
        <v>10363</v>
      </c>
      <c r="B312">
        <v>76</v>
      </c>
      <c r="C312" s="8">
        <v>14.4</v>
      </c>
      <c r="D312">
        <v>12</v>
      </c>
      <c r="E312">
        <v>0</v>
      </c>
      <c r="F312" s="8">
        <f>order_details[[#This Row],[UnitPrice]]*order_details[[#This Row],[Quantity]]</f>
        <v>172.8</v>
      </c>
      <c r="G312" s="1">
        <f>VLOOKUP(order_details[[#This Row],[OrderID]],orders[[OrderID]:[OrderDate]],4,)</f>
        <v>34695</v>
      </c>
      <c r="H312" s="8">
        <f>VLOOKUP(order_details[[#This Row],[ProductID]],products[],6,0)</f>
        <v>18</v>
      </c>
      <c r="I312" s="8">
        <f>order_details[[#This Row],[UnitPrice (Marked Price)]] * order_details[[#This Row],[Quantity]] * (1 - order_details[[#This Row],[Discount]])</f>
        <v>216</v>
      </c>
      <c r="J312" s="8">
        <f>(order_details[[#This Row],[UnitPrice (Marked Price)]]*(1-order_details[[#This Row],[Discount]])-order_details[[#This Row],[UnitPrice]]) * order_details[[#This Row],[Quantity]]</f>
        <v>43.199999999999996</v>
      </c>
      <c r="K312">
        <f>VLOOKUP(order_details[[#This Row],[ProductID]],products[],4,0)</f>
        <v>1</v>
      </c>
      <c r="L312" s="8" t="str">
        <f>VLOOKUP(order_details[[#This Row],[Category]],categories[[CategoryID]:[CategoryName]],2,0)</f>
        <v>Beverages</v>
      </c>
    </row>
    <row r="313" spans="1:12" x14ac:dyDescent="0.25">
      <c r="A313">
        <v>10364</v>
      </c>
      <c r="B313">
        <v>69</v>
      </c>
      <c r="C313" s="8">
        <v>28.8</v>
      </c>
      <c r="D313">
        <v>30</v>
      </c>
      <c r="E313">
        <v>0</v>
      </c>
      <c r="F313" s="8">
        <f>order_details[[#This Row],[UnitPrice]]*order_details[[#This Row],[Quantity]]</f>
        <v>864</v>
      </c>
      <c r="G313" s="1">
        <f>VLOOKUP(order_details[[#This Row],[OrderID]],orders[[OrderID]:[OrderDate]],4,)</f>
        <v>34695</v>
      </c>
      <c r="H313" s="8">
        <f>VLOOKUP(order_details[[#This Row],[ProductID]],products[],6,0)</f>
        <v>36</v>
      </c>
      <c r="I313" s="8">
        <f>order_details[[#This Row],[UnitPrice (Marked Price)]] * order_details[[#This Row],[Quantity]] * (1 - order_details[[#This Row],[Discount]])</f>
        <v>1080</v>
      </c>
      <c r="J313" s="8">
        <f>(order_details[[#This Row],[UnitPrice (Marked Price)]]*(1-order_details[[#This Row],[Discount]])-order_details[[#This Row],[UnitPrice]]) * order_details[[#This Row],[Quantity]]</f>
        <v>215.99999999999997</v>
      </c>
      <c r="K313">
        <f>VLOOKUP(order_details[[#This Row],[ProductID]],products[],4,0)</f>
        <v>4</v>
      </c>
      <c r="L313" s="8" t="str">
        <f>VLOOKUP(order_details[[#This Row],[Category]],categories[[CategoryID]:[CategoryName]],2,0)</f>
        <v>Dairy Products</v>
      </c>
    </row>
    <row r="314" spans="1:12" x14ac:dyDescent="0.25">
      <c r="A314">
        <v>10364</v>
      </c>
      <c r="B314">
        <v>71</v>
      </c>
      <c r="C314" s="8">
        <v>17.2</v>
      </c>
      <c r="D314">
        <v>5</v>
      </c>
      <c r="E314">
        <v>0</v>
      </c>
      <c r="F314" s="8">
        <f>order_details[[#This Row],[UnitPrice]]*order_details[[#This Row],[Quantity]]</f>
        <v>86</v>
      </c>
      <c r="G314" s="1">
        <f>VLOOKUP(order_details[[#This Row],[OrderID]],orders[[OrderID]:[OrderDate]],4,)</f>
        <v>34695</v>
      </c>
      <c r="H314" s="8">
        <f>VLOOKUP(order_details[[#This Row],[ProductID]],products[],6,0)</f>
        <v>21.5</v>
      </c>
      <c r="I314" s="8">
        <f>order_details[[#This Row],[UnitPrice (Marked Price)]] * order_details[[#This Row],[Quantity]] * (1 - order_details[[#This Row],[Discount]])</f>
        <v>107.5</v>
      </c>
      <c r="J314" s="8">
        <f>(order_details[[#This Row],[UnitPrice (Marked Price)]]*(1-order_details[[#This Row],[Discount]])-order_details[[#This Row],[UnitPrice]]) * order_details[[#This Row],[Quantity]]</f>
        <v>21.500000000000004</v>
      </c>
      <c r="K314">
        <f>VLOOKUP(order_details[[#This Row],[ProductID]],products[],4,0)</f>
        <v>4</v>
      </c>
      <c r="L314" s="8" t="str">
        <f>VLOOKUP(order_details[[#This Row],[Category]],categories[[CategoryID]:[CategoryName]],2,0)</f>
        <v>Dairy Products</v>
      </c>
    </row>
    <row r="315" spans="1:12" x14ac:dyDescent="0.25">
      <c r="A315">
        <v>10365</v>
      </c>
      <c r="B315">
        <v>11</v>
      </c>
      <c r="C315" s="8">
        <v>9.8000000000000007</v>
      </c>
      <c r="D315">
        <v>24</v>
      </c>
      <c r="E315">
        <v>0</v>
      </c>
      <c r="F315" s="8">
        <f>order_details[[#This Row],[UnitPrice]]*order_details[[#This Row],[Quantity]]</f>
        <v>235.20000000000002</v>
      </c>
      <c r="G315" s="1">
        <f>VLOOKUP(order_details[[#This Row],[OrderID]],orders[[OrderID]:[OrderDate]],4,)</f>
        <v>34696</v>
      </c>
      <c r="H315" s="8">
        <f>VLOOKUP(order_details[[#This Row],[ProductID]],products[],6,0)</f>
        <v>21</v>
      </c>
      <c r="I315" s="8">
        <f>order_details[[#This Row],[UnitPrice (Marked Price)]] * order_details[[#This Row],[Quantity]] * (1 - order_details[[#This Row],[Discount]])</f>
        <v>504</v>
      </c>
      <c r="J315" s="8">
        <f>(order_details[[#This Row],[UnitPrice (Marked Price)]]*(1-order_details[[#This Row],[Discount]])-order_details[[#This Row],[UnitPrice]]) * order_details[[#This Row],[Quantity]]</f>
        <v>268.79999999999995</v>
      </c>
      <c r="K315">
        <f>VLOOKUP(order_details[[#This Row],[ProductID]],products[],4,0)</f>
        <v>4</v>
      </c>
      <c r="L315" s="8" t="str">
        <f>VLOOKUP(order_details[[#This Row],[Category]],categories[[CategoryID]:[CategoryName]],2,0)</f>
        <v>Dairy Products</v>
      </c>
    </row>
    <row r="316" spans="1:12" x14ac:dyDescent="0.25">
      <c r="A316">
        <v>10366</v>
      </c>
      <c r="B316">
        <v>65</v>
      </c>
      <c r="C316" s="8">
        <v>9.8000000000000007</v>
      </c>
      <c r="D316">
        <v>5</v>
      </c>
      <c r="E316">
        <v>0</v>
      </c>
      <c r="F316" s="8">
        <f>order_details[[#This Row],[UnitPrice]]*order_details[[#This Row],[Quantity]]</f>
        <v>49</v>
      </c>
      <c r="G316" s="1">
        <f>VLOOKUP(order_details[[#This Row],[OrderID]],orders[[OrderID]:[OrderDate]],4,)</f>
        <v>34697</v>
      </c>
      <c r="H316" s="8">
        <f>VLOOKUP(order_details[[#This Row],[ProductID]],products[],6,0)</f>
        <v>21.05</v>
      </c>
      <c r="I316" s="8">
        <f>order_details[[#This Row],[UnitPrice (Marked Price)]] * order_details[[#This Row],[Quantity]] * (1 - order_details[[#This Row],[Discount]])</f>
        <v>105.25</v>
      </c>
      <c r="J316" s="8">
        <f>(order_details[[#This Row],[UnitPrice (Marked Price)]]*(1-order_details[[#This Row],[Discount]])-order_details[[#This Row],[UnitPrice]]) * order_details[[#This Row],[Quantity]]</f>
        <v>56.25</v>
      </c>
      <c r="K316">
        <f>VLOOKUP(order_details[[#This Row],[ProductID]],products[],4,0)</f>
        <v>2</v>
      </c>
      <c r="L316" s="8" t="str">
        <f>VLOOKUP(order_details[[#This Row],[Category]],categories[[CategoryID]:[CategoryName]],2,0)</f>
        <v>Condiments</v>
      </c>
    </row>
    <row r="317" spans="1:12" x14ac:dyDescent="0.25">
      <c r="A317">
        <v>10366</v>
      </c>
      <c r="B317">
        <v>77</v>
      </c>
      <c r="C317" s="8">
        <v>10.4</v>
      </c>
      <c r="D317">
        <v>5</v>
      </c>
      <c r="E317">
        <v>0</v>
      </c>
      <c r="F317" s="8">
        <f>order_details[[#This Row],[UnitPrice]]*order_details[[#This Row],[Quantity]]</f>
        <v>52</v>
      </c>
      <c r="G317" s="1">
        <f>VLOOKUP(order_details[[#This Row],[OrderID]],orders[[OrderID]:[OrderDate]],4,)</f>
        <v>34697</v>
      </c>
      <c r="H317" s="8">
        <f>VLOOKUP(order_details[[#This Row],[ProductID]],products[],6,0)</f>
        <v>13</v>
      </c>
      <c r="I317" s="8">
        <f>order_details[[#This Row],[UnitPrice (Marked Price)]] * order_details[[#This Row],[Quantity]] * (1 - order_details[[#This Row],[Discount]])</f>
        <v>65</v>
      </c>
      <c r="J317" s="8">
        <f>(order_details[[#This Row],[UnitPrice (Marked Price)]]*(1-order_details[[#This Row],[Discount]])-order_details[[#This Row],[UnitPrice]]) * order_details[[#This Row],[Quantity]]</f>
        <v>12.999999999999998</v>
      </c>
      <c r="K317">
        <f>VLOOKUP(order_details[[#This Row],[ProductID]],products[],4,0)</f>
        <v>2</v>
      </c>
      <c r="L317" s="8" t="str">
        <f>VLOOKUP(order_details[[#This Row],[Category]],categories[[CategoryID]:[CategoryName]],2,0)</f>
        <v>Condiments</v>
      </c>
    </row>
    <row r="318" spans="1:12" x14ac:dyDescent="0.25">
      <c r="A318">
        <v>10367</v>
      </c>
      <c r="B318">
        <v>34</v>
      </c>
      <c r="C318" s="8">
        <v>9.8000000000000007</v>
      </c>
      <c r="D318">
        <v>36</v>
      </c>
      <c r="E318">
        <v>0</v>
      </c>
      <c r="F318" s="8">
        <f>order_details[[#This Row],[UnitPrice]]*order_details[[#This Row],[Quantity]]</f>
        <v>352.8</v>
      </c>
      <c r="G318" s="1">
        <f>VLOOKUP(order_details[[#This Row],[OrderID]],orders[[OrderID]:[OrderDate]],4,)</f>
        <v>34697</v>
      </c>
      <c r="H318" s="8">
        <f>VLOOKUP(order_details[[#This Row],[ProductID]],products[],6,0)</f>
        <v>14</v>
      </c>
      <c r="I318" s="8">
        <f>order_details[[#This Row],[UnitPrice (Marked Price)]] * order_details[[#This Row],[Quantity]] * (1 - order_details[[#This Row],[Discount]])</f>
        <v>504</v>
      </c>
      <c r="J318" s="8">
        <f>(order_details[[#This Row],[UnitPrice (Marked Price)]]*(1-order_details[[#This Row],[Discount]])-order_details[[#This Row],[UnitPrice]]) * order_details[[#This Row],[Quantity]]</f>
        <v>151.19999999999999</v>
      </c>
      <c r="K318">
        <f>VLOOKUP(order_details[[#This Row],[ProductID]],products[],4,0)</f>
        <v>1</v>
      </c>
      <c r="L318" s="8" t="str">
        <f>VLOOKUP(order_details[[#This Row],[Category]],categories[[CategoryID]:[CategoryName]],2,0)</f>
        <v>Beverages</v>
      </c>
    </row>
    <row r="319" spans="1:12" x14ac:dyDescent="0.25">
      <c r="A319">
        <v>10367</v>
      </c>
      <c r="B319">
        <v>54</v>
      </c>
      <c r="C319" s="8">
        <v>5.9</v>
      </c>
      <c r="D319">
        <v>18</v>
      </c>
      <c r="E319">
        <v>0</v>
      </c>
      <c r="F319" s="8">
        <f>order_details[[#This Row],[UnitPrice]]*order_details[[#This Row],[Quantity]]</f>
        <v>106.2</v>
      </c>
      <c r="G319" s="1">
        <f>VLOOKUP(order_details[[#This Row],[OrderID]],orders[[OrderID]:[OrderDate]],4,)</f>
        <v>34697</v>
      </c>
      <c r="H319" s="8">
        <f>VLOOKUP(order_details[[#This Row],[ProductID]],products[],6,0)</f>
        <v>7.45</v>
      </c>
      <c r="I319" s="8">
        <f>order_details[[#This Row],[UnitPrice (Marked Price)]] * order_details[[#This Row],[Quantity]] * (1 - order_details[[#This Row],[Discount]])</f>
        <v>134.1</v>
      </c>
      <c r="J319" s="8">
        <f>(order_details[[#This Row],[UnitPrice (Marked Price)]]*(1-order_details[[#This Row],[Discount]])-order_details[[#This Row],[UnitPrice]]) * order_details[[#This Row],[Quantity]]</f>
        <v>27.9</v>
      </c>
      <c r="K319">
        <f>VLOOKUP(order_details[[#This Row],[ProductID]],products[],4,0)</f>
        <v>6</v>
      </c>
      <c r="L319" s="8" t="str">
        <f>VLOOKUP(order_details[[#This Row],[Category]],categories[[CategoryID]:[CategoryName]],2,0)</f>
        <v>Meat/Poultry</v>
      </c>
    </row>
    <row r="320" spans="1:12" x14ac:dyDescent="0.25">
      <c r="A320">
        <v>10367</v>
      </c>
      <c r="B320">
        <v>65</v>
      </c>
      <c r="C320" s="8">
        <v>9.8000000000000007</v>
      </c>
      <c r="D320">
        <v>15</v>
      </c>
      <c r="E320">
        <v>0</v>
      </c>
      <c r="F320" s="8">
        <f>order_details[[#This Row],[UnitPrice]]*order_details[[#This Row],[Quantity]]</f>
        <v>147</v>
      </c>
      <c r="G320" s="1">
        <f>VLOOKUP(order_details[[#This Row],[OrderID]],orders[[OrderID]:[OrderDate]],4,)</f>
        <v>34697</v>
      </c>
      <c r="H320" s="8">
        <f>VLOOKUP(order_details[[#This Row],[ProductID]],products[],6,0)</f>
        <v>21.05</v>
      </c>
      <c r="I320" s="8">
        <f>order_details[[#This Row],[UnitPrice (Marked Price)]] * order_details[[#This Row],[Quantity]] * (1 - order_details[[#This Row],[Discount]])</f>
        <v>315.75</v>
      </c>
      <c r="J320" s="8">
        <f>(order_details[[#This Row],[UnitPrice (Marked Price)]]*(1-order_details[[#This Row],[Discount]])-order_details[[#This Row],[UnitPrice]]) * order_details[[#This Row],[Quantity]]</f>
        <v>168.75</v>
      </c>
      <c r="K320">
        <f>VLOOKUP(order_details[[#This Row],[ProductID]],products[],4,0)</f>
        <v>2</v>
      </c>
      <c r="L320" s="8" t="str">
        <f>VLOOKUP(order_details[[#This Row],[Category]],categories[[CategoryID]:[CategoryName]],2,0)</f>
        <v>Condiments</v>
      </c>
    </row>
    <row r="321" spans="1:12" x14ac:dyDescent="0.25">
      <c r="A321">
        <v>10367</v>
      </c>
      <c r="B321">
        <v>77</v>
      </c>
      <c r="C321" s="8">
        <v>10.4</v>
      </c>
      <c r="D321">
        <v>7</v>
      </c>
      <c r="E321">
        <v>0</v>
      </c>
      <c r="F321" s="8">
        <f>order_details[[#This Row],[UnitPrice]]*order_details[[#This Row],[Quantity]]</f>
        <v>72.8</v>
      </c>
      <c r="G321" s="1">
        <f>VLOOKUP(order_details[[#This Row],[OrderID]],orders[[OrderID]:[OrderDate]],4,)</f>
        <v>34697</v>
      </c>
      <c r="H321" s="8">
        <f>VLOOKUP(order_details[[#This Row],[ProductID]],products[],6,0)</f>
        <v>13</v>
      </c>
      <c r="I321" s="8">
        <f>order_details[[#This Row],[UnitPrice (Marked Price)]] * order_details[[#This Row],[Quantity]] * (1 - order_details[[#This Row],[Discount]])</f>
        <v>91</v>
      </c>
      <c r="J321" s="8">
        <f>(order_details[[#This Row],[UnitPrice (Marked Price)]]*(1-order_details[[#This Row],[Discount]])-order_details[[#This Row],[UnitPrice]]) * order_details[[#This Row],[Quantity]]</f>
        <v>18.199999999999996</v>
      </c>
      <c r="K321">
        <f>VLOOKUP(order_details[[#This Row],[ProductID]],products[],4,0)</f>
        <v>2</v>
      </c>
      <c r="L321" s="8" t="str">
        <f>VLOOKUP(order_details[[#This Row],[Category]],categories[[CategoryID]:[CategoryName]],2,0)</f>
        <v>Condiments</v>
      </c>
    </row>
    <row r="322" spans="1:12" x14ac:dyDescent="0.25">
      <c r="A322">
        <v>10368</v>
      </c>
      <c r="B322">
        <v>21</v>
      </c>
      <c r="C322" s="8">
        <v>8</v>
      </c>
      <c r="D322">
        <v>5</v>
      </c>
      <c r="E322">
        <v>0.1</v>
      </c>
      <c r="F322" s="8">
        <f>order_details[[#This Row],[UnitPrice]]*order_details[[#This Row],[Quantity]]</f>
        <v>40</v>
      </c>
      <c r="G322" s="1">
        <f>VLOOKUP(order_details[[#This Row],[OrderID]],orders[[OrderID]:[OrderDate]],4,)</f>
        <v>34698</v>
      </c>
      <c r="H322" s="8">
        <f>VLOOKUP(order_details[[#This Row],[ProductID]],products[],6,0)</f>
        <v>10</v>
      </c>
      <c r="I322" s="8">
        <f>order_details[[#This Row],[UnitPrice (Marked Price)]] * order_details[[#This Row],[Quantity]] * (1 - order_details[[#This Row],[Discount]])</f>
        <v>45</v>
      </c>
      <c r="J322" s="8">
        <f>(order_details[[#This Row],[UnitPrice (Marked Price)]]*(1-order_details[[#This Row],[Discount]])-order_details[[#This Row],[UnitPrice]]) * order_details[[#This Row],[Quantity]]</f>
        <v>5</v>
      </c>
      <c r="K322">
        <f>VLOOKUP(order_details[[#This Row],[ProductID]],products[],4,0)</f>
        <v>3</v>
      </c>
      <c r="L322" s="8" t="str">
        <f>VLOOKUP(order_details[[#This Row],[Category]],categories[[CategoryID]:[CategoryName]],2,0)</f>
        <v>Confections</v>
      </c>
    </row>
    <row r="323" spans="1:12" x14ac:dyDescent="0.25">
      <c r="A323">
        <v>10368</v>
      </c>
      <c r="B323">
        <v>28</v>
      </c>
      <c r="C323" s="8">
        <v>36.4</v>
      </c>
      <c r="D323">
        <v>13</v>
      </c>
      <c r="E323">
        <v>0.1</v>
      </c>
      <c r="F323" s="8">
        <f>order_details[[#This Row],[UnitPrice]]*order_details[[#This Row],[Quantity]]</f>
        <v>473.2</v>
      </c>
      <c r="G323" s="1">
        <f>VLOOKUP(order_details[[#This Row],[OrderID]],orders[[OrderID]:[OrderDate]],4,)</f>
        <v>34698</v>
      </c>
      <c r="H323" s="8">
        <f>VLOOKUP(order_details[[#This Row],[ProductID]],products[],6,0)</f>
        <v>45.6</v>
      </c>
      <c r="I323" s="8">
        <f>order_details[[#This Row],[UnitPrice (Marked Price)]] * order_details[[#This Row],[Quantity]] * (1 - order_details[[#This Row],[Discount]])</f>
        <v>533.5200000000001</v>
      </c>
      <c r="J323" s="8">
        <f>(order_details[[#This Row],[UnitPrice (Marked Price)]]*(1-order_details[[#This Row],[Discount]])-order_details[[#This Row],[UnitPrice]]) * order_details[[#This Row],[Quantity]]</f>
        <v>60.320000000000007</v>
      </c>
      <c r="K323">
        <f>VLOOKUP(order_details[[#This Row],[ProductID]],products[],4,0)</f>
        <v>7</v>
      </c>
      <c r="L323" s="8" t="str">
        <f>VLOOKUP(order_details[[#This Row],[Category]],categories[[CategoryID]:[CategoryName]],2,0)</f>
        <v>Produce</v>
      </c>
    </row>
    <row r="324" spans="1:12" x14ac:dyDescent="0.25">
      <c r="A324">
        <v>10368</v>
      </c>
      <c r="B324">
        <v>57</v>
      </c>
      <c r="C324" s="8">
        <v>15.6</v>
      </c>
      <c r="D324">
        <v>25</v>
      </c>
      <c r="E324">
        <v>0</v>
      </c>
      <c r="F324" s="8">
        <f>order_details[[#This Row],[UnitPrice]]*order_details[[#This Row],[Quantity]]</f>
        <v>390</v>
      </c>
      <c r="G324" s="1">
        <f>VLOOKUP(order_details[[#This Row],[OrderID]],orders[[OrderID]:[OrderDate]],4,)</f>
        <v>34698</v>
      </c>
      <c r="H324" s="8">
        <f>VLOOKUP(order_details[[#This Row],[ProductID]],products[],6,0)</f>
        <v>19.5</v>
      </c>
      <c r="I324" s="8">
        <f>order_details[[#This Row],[UnitPrice (Marked Price)]] * order_details[[#This Row],[Quantity]] * (1 - order_details[[#This Row],[Discount]])</f>
        <v>487.5</v>
      </c>
      <c r="J324" s="8">
        <f>(order_details[[#This Row],[UnitPrice (Marked Price)]]*(1-order_details[[#This Row],[Discount]])-order_details[[#This Row],[UnitPrice]]) * order_details[[#This Row],[Quantity]]</f>
        <v>97.500000000000014</v>
      </c>
      <c r="K324">
        <f>VLOOKUP(order_details[[#This Row],[ProductID]],products[],4,0)</f>
        <v>5</v>
      </c>
      <c r="L324" s="8" t="str">
        <f>VLOOKUP(order_details[[#This Row],[Category]],categories[[CategoryID]:[CategoryName]],2,0)</f>
        <v>Grains/Cereals</v>
      </c>
    </row>
    <row r="325" spans="1:12" x14ac:dyDescent="0.25">
      <c r="A325">
        <v>10368</v>
      </c>
      <c r="B325">
        <v>64</v>
      </c>
      <c r="C325" s="8">
        <v>26.6</v>
      </c>
      <c r="D325">
        <v>35</v>
      </c>
      <c r="E325">
        <v>0.1</v>
      </c>
      <c r="F325" s="8">
        <f>order_details[[#This Row],[UnitPrice]]*order_details[[#This Row],[Quantity]]</f>
        <v>931</v>
      </c>
      <c r="G325" s="1">
        <f>VLOOKUP(order_details[[#This Row],[OrderID]],orders[[OrderID]:[OrderDate]],4,)</f>
        <v>34698</v>
      </c>
      <c r="H325" s="8">
        <f>VLOOKUP(order_details[[#This Row],[ProductID]],products[],6,0)</f>
        <v>33.25</v>
      </c>
      <c r="I325" s="8">
        <f>order_details[[#This Row],[UnitPrice (Marked Price)]] * order_details[[#This Row],[Quantity]] * (1 - order_details[[#This Row],[Discount]])</f>
        <v>1047.375</v>
      </c>
      <c r="J325" s="8">
        <f>(order_details[[#This Row],[UnitPrice (Marked Price)]]*(1-order_details[[#This Row],[Discount]])-order_details[[#This Row],[UnitPrice]]) * order_details[[#This Row],[Quantity]]</f>
        <v>116.37499999999997</v>
      </c>
      <c r="K325">
        <f>VLOOKUP(order_details[[#This Row],[ProductID]],products[],4,0)</f>
        <v>5</v>
      </c>
      <c r="L325" s="8" t="str">
        <f>VLOOKUP(order_details[[#This Row],[Category]],categories[[CategoryID]:[CategoryName]],2,0)</f>
        <v>Grains/Cereals</v>
      </c>
    </row>
    <row r="326" spans="1:12" x14ac:dyDescent="0.25">
      <c r="A326">
        <v>10369</v>
      </c>
      <c r="B326">
        <v>29</v>
      </c>
      <c r="C326" s="8">
        <v>99</v>
      </c>
      <c r="D326">
        <v>20</v>
      </c>
      <c r="E326">
        <v>0</v>
      </c>
      <c r="F326" s="8">
        <f>order_details[[#This Row],[UnitPrice]]*order_details[[#This Row],[Quantity]]</f>
        <v>1980</v>
      </c>
      <c r="G326" s="1">
        <f>VLOOKUP(order_details[[#This Row],[OrderID]],orders[[OrderID]:[OrderDate]],4,)</f>
        <v>34701</v>
      </c>
      <c r="H326" s="8">
        <f>VLOOKUP(order_details[[#This Row],[ProductID]],products[],6,0)</f>
        <v>123.79</v>
      </c>
      <c r="I326" s="8">
        <f>order_details[[#This Row],[UnitPrice (Marked Price)]] * order_details[[#This Row],[Quantity]] * (1 - order_details[[#This Row],[Discount]])</f>
        <v>2475.8000000000002</v>
      </c>
      <c r="J326" s="8">
        <f>(order_details[[#This Row],[UnitPrice (Marked Price)]]*(1-order_details[[#This Row],[Discount]])-order_details[[#This Row],[UnitPrice]]) * order_details[[#This Row],[Quantity]]</f>
        <v>495.80000000000013</v>
      </c>
      <c r="K326">
        <f>VLOOKUP(order_details[[#This Row],[ProductID]],products[],4,0)</f>
        <v>6</v>
      </c>
      <c r="L326" s="8" t="str">
        <f>VLOOKUP(order_details[[#This Row],[Category]],categories[[CategoryID]:[CategoryName]],2,0)</f>
        <v>Meat/Poultry</v>
      </c>
    </row>
    <row r="327" spans="1:12" x14ac:dyDescent="0.25">
      <c r="A327">
        <v>10369</v>
      </c>
      <c r="B327">
        <v>56</v>
      </c>
      <c r="C327" s="8">
        <v>30.4</v>
      </c>
      <c r="D327">
        <v>18</v>
      </c>
      <c r="E327">
        <v>0.25</v>
      </c>
      <c r="F327" s="8">
        <f>order_details[[#This Row],[UnitPrice]]*order_details[[#This Row],[Quantity]]</f>
        <v>547.19999999999993</v>
      </c>
      <c r="G327" s="1">
        <f>VLOOKUP(order_details[[#This Row],[OrderID]],orders[[OrderID]:[OrderDate]],4,)</f>
        <v>34701</v>
      </c>
      <c r="H327" s="8">
        <f>VLOOKUP(order_details[[#This Row],[ProductID]],products[],6,0)</f>
        <v>38</v>
      </c>
      <c r="I327" s="8">
        <f>order_details[[#This Row],[UnitPrice (Marked Price)]] * order_details[[#This Row],[Quantity]] * (1 - order_details[[#This Row],[Discount]])</f>
        <v>513</v>
      </c>
      <c r="J327" s="8">
        <f>(order_details[[#This Row],[UnitPrice (Marked Price)]]*(1-order_details[[#This Row],[Discount]])-order_details[[#This Row],[UnitPrice]]) * order_details[[#This Row],[Quantity]]</f>
        <v>-34.199999999999974</v>
      </c>
      <c r="K327">
        <f>VLOOKUP(order_details[[#This Row],[ProductID]],products[],4,0)</f>
        <v>5</v>
      </c>
      <c r="L327" s="8" t="str">
        <f>VLOOKUP(order_details[[#This Row],[Category]],categories[[CategoryID]:[CategoryName]],2,0)</f>
        <v>Grains/Cereals</v>
      </c>
    </row>
    <row r="328" spans="1:12" x14ac:dyDescent="0.25">
      <c r="A328">
        <v>10370</v>
      </c>
      <c r="B328">
        <v>1</v>
      </c>
      <c r="C328" s="8">
        <v>14.4</v>
      </c>
      <c r="D328">
        <v>15</v>
      </c>
      <c r="E328">
        <v>0.15</v>
      </c>
      <c r="F328" s="8">
        <f>order_details[[#This Row],[UnitPrice]]*order_details[[#This Row],[Quantity]]</f>
        <v>216</v>
      </c>
      <c r="G328" s="1">
        <f>VLOOKUP(order_details[[#This Row],[OrderID]],orders[[OrderID]:[OrderDate]],4,)</f>
        <v>34702</v>
      </c>
      <c r="H328" s="8">
        <f>VLOOKUP(order_details[[#This Row],[ProductID]],products[],6,0)</f>
        <v>18</v>
      </c>
      <c r="I328" s="8">
        <f>order_details[[#This Row],[UnitPrice (Marked Price)]] * order_details[[#This Row],[Quantity]] * (1 - order_details[[#This Row],[Discount]])</f>
        <v>229.5</v>
      </c>
      <c r="J328" s="8">
        <f>(order_details[[#This Row],[UnitPrice (Marked Price)]]*(1-order_details[[#This Row],[Discount]])-order_details[[#This Row],[UnitPrice]]) * order_details[[#This Row],[Quantity]]</f>
        <v>13.499999999999979</v>
      </c>
      <c r="K328">
        <f>VLOOKUP(order_details[[#This Row],[ProductID]],products[],4,0)</f>
        <v>1</v>
      </c>
      <c r="L328" s="8" t="str">
        <f>VLOOKUP(order_details[[#This Row],[Category]],categories[[CategoryID]:[CategoryName]],2,0)</f>
        <v>Beverages</v>
      </c>
    </row>
    <row r="329" spans="1:12" x14ac:dyDescent="0.25">
      <c r="A329">
        <v>10370</v>
      </c>
      <c r="B329">
        <v>64</v>
      </c>
      <c r="C329" s="8">
        <v>26.6</v>
      </c>
      <c r="D329">
        <v>30</v>
      </c>
      <c r="E329">
        <v>0</v>
      </c>
      <c r="F329" s="8">
        <f>order_details[[#This Row],[UnitPrice]]*order_details[[#This Row],[Quantity]]</f>
        <v>798</v>
      </c>
      <c r="G329" s="1">
        <f>VLOOKUP(order_details[[#This Row],[OrderID]],orders[[OrderID]:[OrderDate]],4,)</f>
        <v>34702</v>
      </c>
      <c r="H329" s="8">
        <f>VLOOKUP(order_details[[#This Row],[ProductID]],products[],6,0)</f>
        <v>33.25</v>
      </c>
      <c r="I329" s="8">
        <f>order_details[[#This Row],[UnitPrice (Marked Price)]] * order_details[[#This Row],[Quantity]] * (1 - order_details[[#This Row],[Discount]])</f>
        <v>997.5</v>
      </c>
      <c r="J329" s="8">
        <f>(order_details[[#This Row],[UnitPrice (Marked Price)]]*(1-order_details[[#This Row],[Discount]])-order_details[[#This Row],[UnitPrice]]) * order_details[[#This Row],[Quantity]]</f>
        <v>199.49999999999994</v>
      </c>
      <c r="K329">
        <f>VLOOKUP(order_details[[#This Row],[ProductID]],products[],4,0)</f>
        <v>5</v>
      </c>
      <c r="L329" s="8" t="str">
        <f>VLOOKUP(order_details[[#This Row],[Category]],categories[[CategoryID]:[CategoryName]],2,0)</f>
        <v>Grains/Cereals</v>
      </c>
    </row>
    <row r="330" spans="1:12" x14ac:dyDescent="0.25">
      <c r="A330">
        <v>10370</v>
      </c>
      <c r="B330">
        <v>74</v>
      </c>
      <c r="C330" s="8">
        <v>8</v>
      </c>
      <c r="D330">
        <v>20</v>
      </c>
      <c r="E330">
        <v>0.15</v>
      </c>
      <c r="F330" s="8">
        <f>order_details[[#This Row],[UnitPrice]]*order_details[[#This Row],[Quantity]]</f>
        <v>160</v>
      </c>
      <c r="G330" s="1">
        <f>VLOOKUP(order_details[[#This Row],[OrderID]],orders[[OrderID]:[OrderDate]],4,)</f>
        <v>34702</v>
      </c>
      <c r="H330" s="8">
        <f>VLOOKUP(order_details[[#This Row],[ProductID]],products[],6,0)</f>
        <v>10</v>
      </c>
      <c r="I330" s="8">
        <f>order_details[[#This Row],[UnitPrice (Marked Price)]] * order_details[[#This Row],[Quantity]] * (1 - order_details[[#This Row],[Discount]])</f>
        <v>170</v>
      </c>
      <c r="J330" s="8">
        <f>(order_details[[#This Row],[UnitPrice (Marked Price)]]*(1-order_details[[#This Row],[Discount]])-order_details[[#This Row],[UnitPrice]]) * order_details[[#This Row],[Quantity]]</f>
        <v>10</v>
      </c>
      <c r="K330">
        <f>VLOOKUP(order_details[[#This Row],[ProductID]],products[],4,0)</f>
        <v>7</v>
      </c>
      <c r="L330" s="8" t="str">
        <f>VLOOKUP(order_details[[#This Row],[Category]],categories[[CategoryID]:[CategoryName]],2,0)</f>
        <v>Produce</v>
      </c>
    </row>
    <row r="331" spans="1:12" x14ac:dyDescent="0.25">
      <c r="A331">
        <v>10371</v>
      </c>
      <c r="B331">
        <v>36</v>
      </c>
      <c r="C331" s="8">
        <v>15.2</v>
      </c>
      <c r="D331">
        <v>6</v>
      </c>
      <c r="E331">
        <v>0.2</v>
      </c>
      <c r="F331" s="8">
        <f>order_details[[#This Row],[UnitPrice]]*order_details[[#This Row],[Quantity]]</f>
        <v>91.199999999999989</v>
      </c>
      <c r="G331" s="1">
        <f>VLOOKUP(order_details[[#This Row],[OrderID]],orders[[OrderID]:[OrderDate]],4,)</f>
        <v>34702</v>
      </c>
      <c r="H331" s="8">
        <f>VLOOKUP(order_details[[#This Row],[ProductID]],products[],6,0)</f>
        <v>19</v>
      </c>
      <c r="I331" s="8">
        <f>order_details[[#This Row],[UnitPrice (Marked Price)]] * order_details[[#This Row],[Quantity]] * (1 - order_details[[#This Row],[Discount]])</f>
        <v>91.2</v>
      </c>
      <c r="J331" s="8">
        <f>(order_details[[#This Row],[UnitPrice (Marked Price)]]*(1-order_details[[#This Row],[Discount]])-order_details[[#This Row],[UnitPrice]]) * order_details[[#This Row],[Quantity]]</f>
        <v>1.0658141036401503E-14</v>
      </c>
      <c r="K331">
        <f>VLOOKUP(order_details[[#This Row],[ProductID]],products[],4,0)</f>
        <v>8</v>
      </c>
      <c r="L331" s="8" t="str">
        <f>VLOOKUP(order_details[[#This Row],[Category]],categories[[CategoryID]:[CategoryName]],2,0)</f>
        <v>Seafood</v>
      </c>
    </row>
    <row r="332" spans="1:12" x14ac:dyDescent="0.25">
      <c r="A332">
        <v>10372</v>
      </c>
      <c r="B332">
        <v>20</v>
      </c>
      <c r="C332" s="8">
        <v>64.8</v>
      </c>
      <c r="D332">
        <v>12</v>
      </c>
      <c r="E332">
        <v>0.25</v>
      </c>
      <c r="F332" s="8">
        <f>order_details[[#This Row],[UnitPrice]]*order_details[[#This Row],[Quantity]]</f>
        <v>777.59999999999991</v>
      </c>
      <c r="G332" s="1">
        <f>VLOOKUP(order_details[[#This Row],[OrderID]],orders[[OrderID]:[OrderDate]],4,)</f>
        <v>34703</v>
      </c>
      <c r="H332" s="8">
        <f>VLOOKUP(order_details[[#This Row],[ProductID]],products[],6,0)</f>
        <v>81</v>
      </c>
      <c r="I332" s="8">
        <f>order_details[[#This Row],[UnitPrice (Marked Price)]] * order_details[[#This Row],[Quantity]] * (1 - order_details[[#This Row],[Discount]])</f>
        <v>729</v>
      </c>
      <c r="J332" s="8">
        <f>(order_details[[#This Row],[UnitPrice (Marked Price)]]*(1-order_details[[#This Row],[Discount]])-order_details[[#This Row],[UnitPrice]]) * order_details[[#This Row],[Quantity]]</f>
        <v>-48.599999999999966</v>
      </c>
      <c r="K332">
        <f>VLOOKUP(order_details[[#This Row],[ProductID]],products[],4,0)</f>
        <v>3</v>
      </c>
      <c r="L332" s="8" t="str">
        <f>VLOOKUP(order_details[[#This Row],[Category]],categories[[CategoryID]:[CategoryName]],2,0)</f>
        <v>Confections</v>
      </c>
    </row>
    <row r="333" spans="1:12" x14ac:dyDescent="0.25">
      <c r="A333">
        <v>10372</v>
      </c>
      <c r="B333">
        <v>38</v>
      </c>
      <c r="C333" s="8">
        <v>210.8</v>
      </c>
      <c r="D333">
        <v>40</v>
      </c>
      <c r="E333">
        <v>0.25</v>
      </c>
      <c r="F333" s="8">
        <f>order_details[[#This Row],[UnitPrice]]*order_details[[#This Row],[Quantity]]</f>
        <v>8432</v>
      </c>
      <c r="G333" s="1">
        <f>VLOOKUP(order_details[[#This Row],[OrderID]],orders[[OrderID]:[OrderDate]],4,)</f>
        <v>34703</v>
      </c>
      <c r="H333" s="8">
        <f>VLOOKUP(order_details[[#This Row],[ProductID]],products[],6,0)</f>
        <v>263.5</v>
      </c>
      <c r="I333" s="8">
        <f>order_details[[#This Row],[UnitPrice (Marked Price)]] * order_details[[#This Row],[Quantity]] * (1 - order_details[[#This Row],[Discount]])</f>
        <v>7905</v>
      </c>
      <c r="J333" s="8">
        <f>(order_details[[#This Row],[UnitPrice (Marked Price)]]*(1-order_details[[#This Row],[Discount]])-order_details[[#This Row],[UnitPrice]]) * order_details[[#This Row],[Quantity]]</f>
        <v>-527.00000000000045</v>
      </c>
      <c r="K333">
        <f>VLOOKUP(order_details[[#This Row],[ProductID]],products[],4,0)</f>
        <v>1</v>
      </c>
      <c r="L333" s="8" t="str">
        <f>VLOOKUP(order_details[[#This Row],[Category]],categories[[CategoryID]:[CategoryName]],2,0)</f>
        <v>Beverages</v>
      </c>
    </row>
    <row r="334" spans="1:12" x14ac:dyDescent="0.25">
      <c r="A334">
        <v>10372</v>
      </c>
      <c r="B334">
        <v>60</v>
      </c>
      <c r="C334" s="8">
        <v>27.2</v>
      </c>
      <c r="D334">
        <v>70</v>
      </c>
      <c r="E334">
        <v>0.25</v>
      </c>
      <c r="F334" s="8">
        <f>order_details[[#This Row],[UnitPrice]]*order_details[[#This Row],[Quantity]]</f>
        <v>1904</v>
      </c>
      <c r="G334" s="1">
        <f>VLOOKUP(order_details[[#This Row],[OrderID]],orders[[OrderID]:[OrderDate]],4,)</f>
        <v>34703</v>
      </c>
      <c r="H334" s="8">
        <f>VLOOKUP(order_details[[#This Row],[ProductID]],products[],6,0)</f>
        <v>34</v>
      </c>
      <c r="I334" s="8">
        <f>order_details[[#This Row],[UnitPrice (Marked Price)]] * order_details[[#This Row],[Quantity]] * (1 - order_details[[#This Row],[Discount]])</f>
        <v>1785</v>
      </c>
      <c r="J334" s="8">
        <f>(order_details[[#This Row],[UnitPrice (Marked Price)]]*(1-order_details[[#This Row],[Discount]])-order_details[[#This Row],[UnitPrice]]) * order_details[[#This Row],[Quantity]]</f>
        <v>-118.99999999999994</v>
      </c>
      <c r="K334">
        <f>VLOOKUP(order_details[[#This Row],[ProductID]],products[],4,0)</f>
        <v>4</v>
      </c>
      <c r="L334" s="8" t="str">
        <f>VLOOKUP(order_details[[#This Row],[Category]],categories[[CategoryID]:[CategoryName]],2,0)</f>
        <v>Dairy Products</v>
      </c>
    </row>
    <row r="335" spans="1:12" x14ac:dyDescent="0.25">
      <c r="A335">
        <v>10372</v>
      </c>
      <c r="B335">
        <v>72</v>
      </c>
      <c r="C335" s="8">
        <v>27.8</v>
      </c>
      <c r="D335">
        <v>42</v>
      </c>
      <c r="E335">
        <v>0.25</v>
      </c>
      <c r="F335" s="8">
        <f>order_details[[#This Row],[UnitPrice]]*order_details[[#This Row],[Quantity]]</f>
        <v>1167.6000000000001</v>
      </c>
      <c r="G335" s="1">
        <f>VLOOKUP(order_details[[#This Row],[OrderID]],orders[[OrderID]:[OrderDate]],4,)</f>
        <v>34703</v>
      </c>
      <c r="H335" s="8">
        <f>VLOOKUP(order_details[[#This Row],[ProductID]],products[],6,0)</f>
        <v>34.799999999999997</v>
      </c>
      <c r="I335" s="8">
        <f>order_details[[#This Row],[UnitPrice (Marked Price)]] * order_details[[#This Row],[Quantity]] * (1 - order_details[[#This Row],[Discount]])</f>
        <v>1096.1999999999998</v>
      </c>
      <c r="J335" s="8">
        <f>(order_details[[#This Row],[UnitPrice (Marked Price)]]*(1-order_details[[#This Row],[Discount]])-order_details[[#This Row],[UnitPrice]]) * order_details[[#This Row],[Quantity]]</f>
        <v>-71.400000000000119</v>
      </c>
      <c r="K335">
        <f>VLOOKUP(order_details[[#This Row],[ProductID]],products[],4,0)</f>
        <v>4</v>
      </c>
      <c r="L335" s="8" t="str">
        <f>VLOOKUP(order_details[[#This Row],[Category]],categories[[CategoryID]:[CategoryName]],2,0)</f>
        <v>Dairy Products</v>
      </c>
    </row>
    <row r="336" spans="1:12" x14ac:dyDescent="0.25">
      <c r="A336">
        <v>10373</v>
      </c>
      <c r="B336">
        <v>58</v>
      </c>
      <c r="C336" s="8">
        <v>10.6</v>
      </c>
      <c r="D336">
        <v>80</v>
      </c>
      <c r="E336">
        <v>0.2</v>
      </c>
      <c r="F336" s="8">
        <f>order_details[[#This Row],[UnitPrice]]*order_details[[#This Row],[Quantity]]</f>
        <v>848</v>
      </c>
      <c r="G336" s="1">
        <f>VLOOKUP(order_details[[#This Row],[OrderID]],orders[[OrderID]:[OrderDate]],4,)</f>
        <v>34704</v>
      </c>
      <c r="H336" s="8">
        <f>VLOOKUP(order_details[[#This Row],[ProductID]],products[],6,0)</f>
        <v>13.25</v>
      </c>
      <c r="I336" s="8">
        <f>order_details[[#This Row],[UnitPrice (Marked Price)]] * order_details[[#This Row],[Quantity]] * (1 - order_details[[#This Row],[Discount]])</f>
        <v>848</v>
      </c>
      <c r="J336" s="8">
        <f>(order_details[[#This Row],[UnitPrice (Marked Price)]]*(1-order_details[[#This Row],[Discount]])-order_details[[#This Row],[UnitPrice]]) * order_details[[#This Row],[Quantity]]</f>
        <v>1.4210854715202004E-13</v>
      </c>
      <c r="K336">
        <f>VLOOKUP(order_details[[#This Row],[ProductID]],products[],4,0)</f>
        <v>8</v>
      </c>
      <c r="L336" s="8" t="str">
        <f>VLOOKUP(order_details[[#This Row],[Category]],categories[[CategoryID]:[CategoryName]],2,0)</f>
        <v>Seafood</v>
      </c>
    </row>
    <row r="337" spans="1:12" x14ac:dyDescent="0.25">
      <c r="A337">
        <v>10373</v>
      </c>
      <c r="B337">
        <v>71</v>
      </c>
      <c r="C337" s="8">
        <v>17.2</v>
      </c>
      <c r="D337">
        <v>50</v>
      </c>
      <c r="E337">
        <v>0.2</v>
      </c>
      <c r="F337" s="8">
        <f>order_details[[#This Row],[UnitPrice]]*order_details[[#This Row],[Quantity]]</f>
        <v>860</v>
      </c>
      <c r="G337" s="1">
        <f>VLOOKUP(order_details[[#This Row],[OrderID]],orders[[OrderID]:[OrderDate]],4,)</f>
        <v>34704</v>
      </c>
      <c r="H337" s="8">
        <f>VLOOKUP(order_details[[#This Row],[ProductID]],products[],6,0)</f>
        <v>21.5</v>
      </c>
      <c r="I337" s="8">
        <f>order_details[[#This Row],[UnitPrice (Marked Price)]] * order_details[[#This Row],[Quantity]] * (1 - order_details[[#This Row],[Discount]])</f>
        <v>860</v>
      </c>
      <c r="J337" s="8">
        <f>(order_details[[#This Row],[UnitPrice (Marked Price)]]*(1-order_details[[#This Row],[Discount]])-order_details[[#This Row],[UnitPrice]]) * order_details[[#This Row],[Quantity]]</f>
        <v>0</v>
      </c>
      <c r="K337">
        <f>VLOOKUP(order_details[[#This Row],[ProductID]],products[],4,0)</f>
        <v>4</v>
      </c>
      <c r="L337" s="8" t="str">
        <f>VLOOKUP(order_details[[#This Row],[Category]],categories[[CategoryID]:[CategoryName]],2,0)</f>
        <v>Dairy Products</v>
      </c>
    </row>
    <row r="338" spans="1:12" x14ac:dyDescent="0.25">
      <c r="A338">
        <v>10374</v>
      </c>
      <c r="B338">
        <v>31</v>
      </c>
      <c r="C338" s="8">
        <v>8</v>
      </c>
      <c r="D338">
        <v>30</v>
      </c>
      <c r="E338">
        <v>0</v>
      </c>
      <c r="F338" s="8">
        <f>order_details[[#This Row],[UnitPrice]]*order_details[[#This Row],[Quantity]]</f>
        <v>240</v>
      </c>
      <c r="G338" s="1">
        <f>VLOOKUP(order_details[[#This Row],[OrderID]],orders[[OrderID]:[OrderDate]],4,)</f>
        <v>34704</v>
      </c>
      <c r="H338" s="8">
        <f>VLOOKUP(order_details[[#This Row],[ProductID]],products[],6,0)</f>
        <v>12.5</v>
      </c>
      <c r="I338" s="8">
        <f>order_details[[#This Row],[UnitPrice (Marked Price)]] * order_details[[#This Row],[Quantity]] * (1 - order_details[[#This Row],[Discount]])</f>
        <v>375</v>
      </c>
      <c r="J338" s="8">
        <f>(order_details[[#This Row],[UnitPrice (Marked Price)]]*(1-order_details[[#This Row],[Discount]])-order_details[[#This Row],[UnitPrice]]) * order_details[[#This Row],[Quantity]]</f>
        <v>135</v>
      </c>
      <c r="K338">
        <f>VLOOKUP(order_details[[#This Row],[ProductID]],products[],4,0)</f>
        <v>4</v>
      </c>
      <c r="L338" s="8" t="str">
        <f>VLOOKUP(order_details[[#This Row],[Category]],categories[[CategoryID]:[CategoryName]],2,0)</f>
        <v>Dairy Products</v>
      </c>
    </row>
    <row r="339" spans="1:12" x14ac:dyDescent="0.25">
      <c r="A339">
        <v>10374</v>
      </c>
      <c r="B339">
        <v>58</v>
      </c>
      <c r="C339" s="8">
        <v>10.6</v>
      </c>
      <c r="D339">
        <v>15</v>
      </c>
      <c r="E339">
        <v>0</v>
      </c>
      <c r="F339" s="8">
        <f>order_details[[#This Row],[UnitPrice]]*order_details[[#This Row],[Quantity]]</f>
        <v>159</v>
      </c>
      <c r="G339" s="1">
        <f>VLOOKUP(order_details[[#This Row],[OrderID]],orders[[OrderID]:[OrderDate]],4,)</f>
        <v>34704</v>
      </c>
      <c r="H339" s="8">
        <f>VLOOKUP(order_details[[#This Row],[ProductID]],products[],6,0)</f>
        <v>13.25</v>
      </c>
      <c r="I339" s="8">
        <f>order_details[[#This Row],[UnitPrice (Marked Price)]] * order_details[[#This Row],[Quantity]] * (1 - order_details[[#This Row],[Discount]])</f>
        <v>198.75</v>
      </c>
      <c r="J339" s="8">
        <f>(order_details[[#This Row],[UnitPrice (Marked Price)]]*(1-order_details[[#This Row],[Discount]])-order_details[[#This Row],[UnitPrice]]) * order_details[[#This Row],[Quantity]]</f>
        <v>39.750000000000007</v>
      </c>
      <c r="K339">
        <f>VLOOKUP(order_details[[#This Row],[ProductID]],products[],4,0)</f>
        <v>8</v>
      </c>
      <c r="L339" s="8" t="str">
        <f>VLOOKUP(order_details[[#This Row],[Category]],categories[[CategoryID]:[CategoryName]],2,0)</f>
        <v>Seafood</v>
      </c>
    </row>
    <row r="340" spans="1:12" x14ac:dyDescent="0.25">
      <c r="A340">
        <v>10375</v>
      </c>
      <c r="B340">
        <v>14</v>
      </c>
      <c r="C340" s="8">
        <v>18.600000000000001</v>
      </c>
      <c r="D340">
        <v>15</v>
      </c>
      <c r="E340">
        <v>0</v>
      </c>
      <c r="F340" s="8">
        <f>order_details[[#This Row],[UnitPrice]]*order_details[[#This Row],[Quantity]]</f>
        <v>279</v>
      </c>
      <c r="G340" s="1">
        <f>VLOOKUP(order_details[[#This Row],[OrderID]],orders[[OrderID]:[OrderDate]],4,)</f>
        <v>34705</v>
      </c>
      <c r="H340" s="8">
        <f>VLOOKUP(order_details[[#This Row],[ProductID]],products[],6,0)</f>
        <v>23.25</v>
      </c>
      <c r="I340" s="8">
        <f>order_details[[#This Row],[UnitPrice (Marked Price)]] * order_details[[#This Row],[Quantity]] * (1 - order_details[[#This Row],[Discount]])</f>
        <v>348.75</v>
      </c>
      <c r="J340" s="8">
        <f>(order_details[[#This Row],[UnitPrice (Marked Price)]]*(1-order_details[[#This Row],[Discount]])-order_details[[#This Row],[UnitPrice]]) * order_details[[#This Row],[Quantity]]</f>
        <v>69.749999999999972</v>
      </c>
      <c r="K340">
        <f>VLOOKUP(order_details[[#This Row],[ProductID]],products[],4,0)</f>
        <v>7</v>
      </c>
      <c r="L340" s="8" t="str">
        <f>VLOOKUP(order_details[[#This Row],[Category]],categories[[CategoryID]:[CategoryName]],2,0)</f>
        <v>Produce</v>
      </c>
    </row>
    <row r="341" spans="1:12" x14ac:dyDescent="0.25">
      <c r="A341">
        <v>10375</v>
      </c>
      <c r="B341">
        <v>54</v>
      </c>
      <c r="C341" s="8">
        <v>5.9</v>
      </c>
      <c r="D341">
        <v>10</v>
      </c>
      <c r="E341">
        <v>0</v>
      </c>
      <c r="F341" s="8">
        <f>order_details[[#This Row],[UnitPrice]]*order_details[[#This Row],[Quantity]]</f>
        <v>59</v>
      </c>
      <c r="G341" s="1">
        <f>VLOOKUP(order_details[[#This Row],[OrderID]],orders[[OrderID]:[OrderDate]],4,)</f>
        <v>34705</v>
      </c>
      <c r="H341" s="8">
        <f>VLOOKUP(order_details[[#This Row],[ProductID]],products[],6,0)</f>
        <v>7.45</v>
      </c>
      <c r="I341" s="8">
        <f>order_details[[#This Row],[UnitPrice (Marked Price)]] * order_details[[#This Row],[Quantity]] * (1 - order_details[[#This Row],[Discount]])</f>
        <v>74.5</v>
      </c>
      <c r="J341" s="8">
        <f>(order_details[[#This Row],[UnitPrice (Marked Price)]]*(1-order_details[[#This Row],[Discount]])-order_details[[#This Row],[UnitPrice]]) * order_details[[#This Row],[Quantity]]</f>
        <v>15.499999999999998</v>
      </c>
      <c r="K341">
        <f>VLOOKUP(order_details[[#This Row],[ProductID]],products[],4,0)</f>
        <v>6</v>
      </c>
      <c r="L341" s="8" t="str">
        <f>VLOOKUP(order_details[[#This Row],[Category]],categories[[CategoryID]:[CategoryName]],2,0)</f>
        <v>Meat/Poultry</v>
      </c>
    </row>
    <row r="342" spans="1:12" x14ac:dyDescent="0.25">
      <c r="A342">
        <v>10376</v>
      </c>
      <c r="B342">
        <v>31</v>
      </c>
      <c r="C342" s="8">
        <v>8</v>
      </c>
      <c r="D342">
        <v>42</v>
      </c>
      <c r="E342">
        <v>0.05</v>
      </c>
      <c r="F342" s="8">
        <f>order_details[[#This Row],[UnitPrice]]*order_details[[#This Row],[Quantity]]</f>
        <v>336</v>
      </c>
      <c r="G342" s="1">
        <f>VLOOKUP(order_details[[#This Row],[OrderID]],orders[[OrderID]:[OrderDate]],4,)</f>
        <v>34708</v>
      </c>
      <c r="H342" s="8">
        <f>VLOOKUP(order_details[[#This Row],[ProductID]],products[],6,0)</f>
        <v>12.5</v>
      </c>
      <c r="I342" s="8">
        <f>order_details[[#This Row],[UnitPrice (Marked Price)]] * order_details[[#This Row],[Quantity]] * (1 - order_details[[#This Row],[Discount]])</f>
        <v>498.75</v>
      </c>
      <c r="J342" s="8">
        <f>(order_details[[#This Row],[UnitPrice (Marked Price)]]*(1-order_details[[#This Row],[Discount]])-order_details[[#This Row],[UnitPrice]]) * order_details[[#This Row],[Quantity]]</f>
        <v>162.75</v>
      </c>
      <c r="K342">
        <f>VLOOKUP(order_details[[#This Row],[ProductID]],products[],4,0)</f>
        <v>4</v>
      </c>
      <c r="L342" s="8" t="str">
        <f>VLOOKUP(order_details[[#This Row],[Category]],categories[[CategoryID]:[CategoryName]],2,0)</f>
        <v>Dairy Products</v>
      </c>
    </row>
    <row r="343" spans="1:12" x14ac:dyDescent="0.25">
      <c r="A343">
        <v>10377</v>
      </c>
      <c r="B343">
        <v>28</v>
      </c>
      <c r="C343" s="8">
        <v>36.4</v>
      </c>
      <c r="D343">
        <v>20</v>
      </c>
      <c r="E343">
        <v>0.15</v>
      </c>
      <c r="F343" s="8">
        <f>order_details[[#This Row],[UnitPrice]]*order_details[[#This Row],[Quantity]]</f>
        <v>728</v>
      </c>
      <c r="G343" s="1">
        <f>VLOOKUP(order_details[[#This Row],[OrderID]],orders[[OrderID]:[OrderDate]],4,)</f>
        <v>34708</v>
      </c>
      <c r="H343" s="8">
        <f>VLOOKUP(order_details[[#This Row],[ProductID]],products[],6,0)</f>
        <v>45.6</v>
      </c>
      <c r="I343" s="8">
        <f>order_details[[#This Row],[UnitPrice (Marked Price)]] * order_details[[#This Row],[Quantity]] * (1 - order_details[[#This Row],[Discount]])</f>
        <v>775.19999999999993</v>
      </c>
      <c r="J343" s="8">
        <f>(order_details[[#This Row],[UnitPrice (Marked Price)]]*(1-order_details[[#This Row],[Discount]])-order_details[[#This Row],[UnitPrice]]) * order_details[[#This Row],[Quantity]]</f>
        <v>47.199999999999989</v>
      </c>
      <c r="K343">
        <f>VLOOKUP(order_details[[#This Row],[ProductID]],products[],4,0)</f>
        <v>7</v>
      </c>
      <c r="L343" s="8" t="str">
        <f>VLOOKUP(order_details[[#This Row],[Category]],categories[[CategoryID]:[CategoryName]],2,0)</f>
        <v>Produce</v>
      </c>
    </row>
    <row r="344" spans="1:12" x14ac:dyDescent="0.25">
      <c r="A344">
        <v>10377</v>
      </c>
      <c r="B344">
        <v>39</v>
      </c>
      <c r="C344" s="8">
        <v>14.4</v>
      </c>
      <c r="D344">
        <v>20</v>
      </c>
      <c r="E344">
        <v>0.15</v>
      </c>
      <c r="F344" s="8">
        <f>order_details[[#This Row],[UnitPrice]]*order_details[[#This Row],[Quantity]]</f>
        <v>288</v>
      </c>
      <c r="G344" s="1">
        <f>VLOOKUP(order_details[[#This Row],[OrderID]],orders[[OrderID]:[OrderDate]],4,)</f>
        <v>34708</v>
      </c>
      <c r="H344" s="8">
        <f>VLOOKUP(order_details[[#This Row],[ProductID]],products[],6,0)</f>
        <v>18</v>
      </c>
      <c r="I344" s="8">
        <f>order_details[[#This Row],[UnitPrice (Marked Price)]] * order_details[[#This Row],[Quantity]] * (1 - order_details[[#This Row],[Discount]])</f>
        <v>306</v>
      </c>
      <c r="J344" s="8">
        <f>(order_details[[#This Row],[UnitPrice (Marked Price)]]*(1-order_details[[#This Row],[Discount]])-order_details[[#This Row],[UnitPrice]]) * order_details[[#This Row],[Quantity]]</f>
        <v>17.999999999999972</v>
      </c>
      <c r="K344">
        <f>VLOOKUP(order_details[[#This Row],[ProductID]],products[],4,0)</f>
        <v>1</v>
      </c>
      <c r="L344" s="8" t="str">
        <f>VLOOKUP(order_details[[#This Row],[Category]],categories[[CategoryID]:[CategoryName]],2,0)</f>
        <v>Beverages</v>
      </c>
    </row>
    <row r="345" spans="1:12" x14ac:dyDescent="0.25">
      <c r="A345">
        <v>10378</v>
      </c>
      <c r="B345">
        <v>71</v>
      </c>
      <c r="C345" s="8">
        <v>17.2</v>
      </c>
      <c r="D345">
        <v>6</v>
      </c>
      <c r="E345">
        <v>0</v>
      </c>
      <c r="F345" s="8">
        <f>order_details[[#This Row],[UnitPrice]]*order_details[[#This Row],[Quantity]]</f>
        <v>103.19999999999999</v>
      </c>
      <c r="G345" s="1">
        <f>VLOOKUP(order_details[[#This Row],[OrderID]],orders[[OrderID]:[OrderDate]],4,)</f>
        <v>34709</v>
      </c>
      <c r="H345" s="8">
        <f>VLOOKUP(order_details[[#This Row],[ProductID]],products[],6,0)</f>
        <v>21.5</v>
      </c>
      <c r="I345" s="8">
        <f>order_details[[#This Row],[UnitPrice (Marked Price)]] * order_details[[#This Row],[Quantity]] * (1 - order_details[[#This Row],[Discount]])</f>
        <v>129</v>
      </c>
      <c r="J345" s="8">
        <f>(order_details[[#This Row],[UnitPrice (Marked Price)]]*(1-order_details[[#This Row],[Discount]])-order_details[[#This Row],[UnitPrice]]) * order_details[[#This Row],[Quantity]]</f>
        <v>25.800000000000004</v>
      </c>
      <c r="K345">
        <f>VLOOKUP(order_details[[#This Row],[ProductID]],products[],4,0)</f>
        <v>4</v>
      </c>
      <c r="L345" s="8" t="str">
        <f>VLOOKUP(order_details[[#This Row],[Category]],categories[[CategoryID]:[CategoryName]],2,0)</f>
        <v>Dairy Products</v>
      </c>
    </row>
    <row r="346" spans="1:12" x14ac:dyDescent="0.25">
      <c r="A346">
        <v>10379</v>
      </c>
      <c r="B346">
        <v>41</v>
      </c>
      <c r="C346" s="8">
        <v>7.7</v>
      </c>
      <c r="D346">
        <v>8</v>
      </c>
      <c r="E346">
        <v>0.1</v>
      </c>
      <c r="F346" s="8">
        <f>order_details[[#This Row],[UnitPrice]]*order_details[[#This Row],[Quantity]]</f>
        <v>61.6</v>
      </c>
      <c r="G346" s="1">
        <f>VLOOKUP(order_details[[#This Row],[OrderID]],orders[[OrderID]:[OrderDate]],4,)</f>
        <v>34710</v>
      </c>
      <c r="H346" s="8">
        <f>VLOOKUP(order_details[[#This Row],[ProductID]],products[],6,0)</f>
        <v>9.65</v>
      </c>
      <c r="I346" s="8">
        <f>order_details[[#This Row],[UnitPrice (Marked Price)]] * order_details[[#This Row],[Quantity]] * (1 - order_details[[#This Row],[Discount]])</f>
        <v>69.48</v>
      </c>
      <c r="J346" s="8">
        <f>(order_details[[#This Row],[UnitPrice (Marked Price)]]*(1-order_details[[#This Row],[Discount]])-order_details[[#This Row],[UnitPrice]]) * order_details[[#This Row],[Quantity]]</f>
        <v>7.8800000000000026</v>
      </c>
      <c r="K346">
        <f>VLOOKUP(order_details[[#This Row],[ProductID]],products[],4,0)</f>
        <v>8</v>
      </c>
      <c r="L346" s="8" t="str">
        <f>VLOOKUP(order_details[[#This Row],[Category]],categories[[CategoryID]:[CategoryName]],2,0)</f>
        <v>Seafood</v>
      </c>
    </row>
    <row r="347" spans="1:12" x14ac:dyDescent="0.25">
      <c r="A347">
        <v>10379</v>
      </c>
      <c r="B347">
        <v>63</v>
      </c>
      <c r="C347" s="8">
        <v>35.1</v>
      </c>
      <c r="D347">
        <v>16</v>
      </c>
      <c r="E347">
        <v>0.1</v>
      </c>
      <c r="F347" s="8">
        <f>order_details[[#This Row],[UnitPrice]]*order_details[[#This Row],[Quantity]]</f>
        <v>561.6</v>
      </c>
      <c r="G347" s="1">
        <f>VLOOKUP(order_details[[#This Row],[OrderID]],orders[[OrderID]:[OrderDate]],4,)</f>
        <v>34710</v>
      </c>
      <c r="H347" s="8">
        <f>VLOOKUP(order_details[[#This Row],[ProductID]],products[],6,0)</f>
        <v>43.9</v>
      </c>
      <c r="I347" s="8">
        <f>order_details[[#This Row],[UnitPrice (Marked Price)]] * order_details[[#This Row],[Quantity]] * (1 - order_details[[#This Row],[Discount]])</f>
        <v>632.16</v>
      </c>
      <c r="J347" s="8">
        <f>(order_details[[#This Row],[UnitPrice (Marked Price)]]*(1-order_details[[#This Row],[Discount]])-order_details[[#This Row],[UnitPrice]]) * order_details[[#This Row],[Quantity]]</f>
        <v>70.559999999999945</v>
      </c>
      <c r="K347">
        <f>VLOOKUP(order_details[[#This Row],[ProductID]],products[],4,0)</f>
        <v>2</v>
      </c>
      <c r="L347" s="8" t="str">
        <f>VLOOKUP(order_details[[#This Row],[Category]],categories[[CategoryID]:[CategoryName]],2,0)</f>
        <v>Condiments</v>
      </c>
    </row>
    <row r="348" spans="1:12" x14ac:dyDescent="0.25">
      <c r="A348">
        <v>10379</v>
      </c>
      <c r="B348">
        <v>65</v>
      </c>
      <c r="C348" s="8">
        <v>9.8000000000000007</v>
      </c>
      <c r="D348">
        <v>20</v>
      </c>
      <c r="E348">
        <v>0.1</v>
      </c>
      <c r="F348" s="8">
        <f>order_details[[#This Row],[UnitPrice]]*order_details[[#This Row],[Quantity]]</f>
        <v>196</v>
      </c>
      <c r="G348" s="1">
        <f>VLOOKUP(order_details[[#This Row],[OrderID]],orders[[OrderID]:[OrderDate]],4,)</f>
        <v>34710</v>
      </c>
      <c r="H348" s="8">
        <f>VLOOKUP(order_details[[#This Row],[ProductID]],products[],6,0)</f>
        <v>21.05</v>
      </c>
      <c r="I348" s="8">
        <f>order_details[[#This Row],[UnitPrice (Marked Price)]] * order_details[[#This Row],[Quantity]] * (1 - order_details[[#This Row],[Discount]])</f>
        <v>378.90000000000003</v>
      </c>
      <c r="J348" s="8">
        <f>(order_details[[#This Row],[UnitPrice (Marked Price)]]*(1-order_details[[#This Row],[Discount]])-order_details[[#This Row],[UnitPrice]]) * order_details[[#This Row],[Quantity]]</f>
        <v>182.89999999999998</v>
      </c>
      <c r="K348">
        <f>VLOOKUP(order_details[[#This Row],[ProductID]],products[],4,0)</f>
        <v>2</v>
      </c>
      <c r="L348" s="8" t="str">
        <f>VLOOKUP(order_details[[#This Row],[Category]],categories[[CategoryID]:[CategoryName]],2,0)</f>
        <v>Condiments</v>
      </c>
    </row>
    <row r="349" spans="1:12" x14ac:dyDescent="0.25">
      <c r="A349">
        <v>10380</v>
      </c>
      <c r="B349">
        <v>30</v>
      </c>
      <c r="C349" s="8">
        <v>20.7</v>
      </c>
      <c r="D349">
        <v>18</v>
      </c>
      <c r="E349">
        <v>0.1</v>
      </c>
      <c r="F349" s="8">
        <f>order_details[[#This Row],[UnitPrice]]*order_details[[#This Row],[Quantity]]</f>
        <v>372.59999999999997</v>
      </c>
      <c r="G349" s="1">
        <f>VLOOKUP(order_details[[#This Row],[OrderID]],orders[[OrderID]:[OrderDate]],4,)</f>
        <v>34711</v>
      </c>
      <c r="H349" s="8">
        <f>VLOOKUP(order_details[[#This Row],[ProductID]],products[],6,0)</f>
        <v>25.89</v>
      </c>
      <c r="I349" s="8">
        <f>order_details[[#This Row],[UnitPrice (Marked Price)]] * order_details[[#This Row],[Quantity]] * (1 - order_details[[#This Row],[Discount]])</f>
        <v>419.41800000000001</v>
      </c>
      <c r="J349" s="8">
        <f>(order_details[[#This Row],[UnitPrice (Marked Price)]]*(1-order_details[[#This Row],[Discount]])-order_details[[#This Row],[UnitPrice]]) * order_details[[#This Row],[Quantity]]</f>
        <v>46.818000000000048</v>
      </c>
      <c r="K349">
        <f>VLOOKUP(order_details[[#This Row],[ProductID]],products[],4,0)</f>
        <v>8</v>
      </c>
      <c r="L349" s="8" t="str">
        <f>VLOOKUP(order_details[[#This Row],[Category]],categories[[CategoryID]:[CategoryName]],2,0)</f>
        <v>Seafood</v>
      </c>
    </row>
    <row r="350" spans="1:12" x14ac:dyDescent="0.25">
      <c r="A350">
        <v>10380</v>
      </c>
      <c r="B350">
        <v>53</v>
      </c>
      <c r="C350" s="8">
        <v>26.2</v>
      </c>
      <c r="D350">
        <v>20</v>
      </c>
      <c r="E350">
        <v>0.1</v>
      </c>
      <c r="F350" s="8">
        <f>order_details[[#This Row],[UnitPrice]]*order_details[[#This Row],[Quantity]]</f>
        <v>524</v>
      </c>
      <c r="G350" s="1">
        <f>VLOOKUP(order_details[[#This Row],[OrderID]],orders[[OrderID]:[OrderDate]],4,)</f>
        <v>34711</v>
      </c>
      <c r="H350" s="8">
        <f>VLOOKUP(order_details[[#This Row],[ProductID]],products[],6,0)</f>
        <v>32.799999999999997</v>
      </c>
      <c r="I350" s="8">
        <f>order_details[[#This Row],[UnitPrice (Marked Price)]] * order_details[[#This Row],[Quantity]] * (1 - order_details[[#This Row],[Discount]])</f>
        <v>590.4</v>
      </c>
      <c r="J350" s="8">
        <f>(order_details[[#This Row],[UnitPrice (Marked Price)]]*(1-order_details[[#This Row],[Discount]])-order_details[[#This Row],[UnitPrice]]) * order_details[[#This Row],[Quantity]]</f>
        <v>66.400000000000006</v>
      </c>
      <c r="K350">
        <f>VLOOKUP(order_details[[#This Row],[ProductID]],products[],4,0)</f>
        <v>6</v>
      </c>
      <c r="L350" s="8" t="str">
        <f>VLOOKUP(order_details[[#This Row],[Category]],categories[[CategoryID]:[CategoryName]],2,0)</f>
        <v>Meat/Poultry</v>
      </c>
    </row>
    <row r="351" spans="1:12" x14ac:dyDescent="0.25">
      <c r="A351">
        <v>10380</v>
      </c>
      <c r="B351">
        <v>60</v>
      </c>
      <c r="C351" s="8">
        <v>27.2</v>
      </c>
      <c r="D351">
        <v>6</v>
      </c>
      <c r="E351">
        <v>0.1</v>
      </c>
      <c r="F351" s="8">
        <f>order_details[[#This Row],[UnitPrice]]*order_details[[#This Row],[Quantity]]</f>
        <v>163.19999999999999</v>
      </c>
      <c r="G351" s="1">
        <f>VLOOKUP(order_details[[#This Row],[OrderID]],orders[[OrderID]:[OrderDate]],4,)</f>
        <v>34711</v>
      </c>
      <c r="H351" s="8">
        <f>VLOOKUP(order_details[[#This Row],[ProductID]],products[],6,0)</f>
        <v>34</v>
      </c>
      <c r="I351" s="8">
        <f>order_details[[#This Row],[UnitPrice (Marked Price)]] * order_details[[#This Row],[Quantity]] * (1 - order_details[[#This Row],[Discount]])</f>
        <v>183.6</v>
      </c>
      <c r="J351" s="8">
        <f>(order_details[[#This Row],[UnitPrice (Marked Price)]]*(1-order_details[[#This Row],[Discount]])-order_details[[#This Row],[UnitPrice]]) * order_details[[#This Row],[Quantity]]</f>
        <v>20.400000000000013</v>
      </c>
      <c r="K351">
        <f>VLOOKUP(order_details[[#This Row],[ProductID]],products[],4,0)</f>
        <v>4</v>
      </c>
      <c r="L351" s="8" t="str">
        <f>VLOOKUP(order_details[[#This Row],[Category]],categories[[CategoryID]:[CategoryName]],2,0)</f>
        <v>Dairy Products</v>
      </c>
    </row>
    <row r="352" spans="1:12" x14ac:dyDescent="0.25">
      <c r="A352">
        <v>10380</v>
      </c>
      <c r="B352">
        <v>70</v>
      </c>
      <c r="C352" s="8">
        <v>9.6</v>
      </c>
      <c r="D352">
        <v>30</v>
      </c>
      <c r="E352">
        <v>0</v>
      </c>
      <c r="F352" s="8">
        <f>order_details[[#This Row],[UnitPrice]]*order_details[[#This Row],[Quantity]]</f>
        <v>288</v>
      </c>
      <c r="G352" s="1">
        <f>VLOOKUP(order_details[[#This Row],[OrderID]],orders[[OrderID]:[OrderDate]],4,)</f>
        <v>34711</v>
      </c>
      <c r="H352" s="8">
        <f>VLOOKUP(order_details[[#This Row],[ProductID]],products[],6,0)</f>
        <v>15</v>
      </c>
      <c r="I352" s="8">
        <f>order_details[[#This Row],[UnitPrice (Marked Price)]] * order_details[[#This Row],[Quantity]] * (1 - order_details[[#This Row],[Discount]])</f>
        <v>450</v>
      </c>
      <c r="J352" s="8">
        <f>(order_details[[#This Row],[UnitPrice (Marked Price)]]*(1-order_details[[#This Row],[Discount]])-order_details[[#This Row],[UnitPrice]]) * order_details[[#This Row],[Quantity]]</f>
        <v>162</v>
      </c>
      <c r="K352">
        <f>VLOOKUP(order_details[[#This Row],[ProductID]],products[],4,0)</f>
        <v>1</v>
      </c>
      <c r="L352" s="8" t="str">
        <f>VLOOKUP(order_details[[#This Row],[Category]],categories[[CategoryID]:[CategoryName]],2,0)</f>
        <v>Beverages</v>
      </c>
    </row>
    <row r="353" spans="1:12" x14ac:dyDescent="0.25">
      <c r="A353">
        <v>10381</v>
      </c>
      <c r="B353">
        <v>74</v>
      </c>
      <c r="C353" s="8">
        <v>8</v>
      </c>
      <c r="D353">
        <v>14</v>
      </c>
      <c r="E353">
        <v>0</v>
      </c>
      <c r="F353" s="8">
        <f>order_details[[#This Row],[UnitPrice]]*order_details[[#This Row],[Quantity]]</f>
        <v>112</v>
      </c>
      <c r="G353" s="1">
        <f>VLOOKUP(order_details[[#This Row],[OrderID]],orders[[OrderID]:[OrderDate]],4,)</f>
        <v>34711</v>
      </c>
      <c r="H353" s="8">
        <f>VLOOKUP(order_details[[#This Row],[ProductID]],products[],6,0)</f>
        <v>10</v>
      </c>
      <c r="I353" s="8">
        <f>order_details[[#This Row],[UnitPrice (Marked Price)]] * order_details[[#This Row],[Quantity]] * (1 - order_details[[#This Row],[Discount]])</f>
        <v>140</v>
      </c>
      <c r="J353" s="8">
        <f>(order_details[[#This Row],[UnitPrice (Marked Price)]]*(1-order_details[[#This Row],[Discount]])-order_details[[#This Row],[UnitPrice]]) * order_details[[#This Row],[Quantity]]</f>
        <v>28</v>
      </c>
      <c r="K353">
        <f>VLOOKUP(order_details[[#This Row],[ProductID]],products[],4,0)</f>
        <v>7</v>
      </c>
      <c r="L353" s="8" t="str">
        <f>VLOOKUP(order_details[[#This Row],[Category]],categories[[CategoryID]:[CategoryName]],2,0)</f>
        <v>Produce</v>
      </c>
    </row>
    <row r="354" spans="1:12" x14ac:dyDescent="0.25">
      <c r="A354">
        <v>10382</v>
      </c>
      <c r="B354">
        <v>5</v>
      </c>
      <c r="C354" s="8">
        <v>13.6</v>
      </c>
      <c r="D354">
        <v>32</v>
      </c>
      <c r="E354">
        <v>0</v>
      </c>
      <c r="F354" s="8">
        <f>order_details[[#This Row],[UnitPrice]]*order_details[[#This Row],[Quantity]]</f>
        <v>435.2</v>
      </c>
      <c r="G354" s="1">
        <f>VLOOKUP(order_details[[#This Row],[OrderID]],orders[[OrderID]:[OrderDate]],4,)</f>
        <v>34712</v>
      </c>
      <c r="H354" s="8">
        <f>VLOOKUP(order_details[[#This Row],[ProductID]],products[],6,0)</f>
        <v>21.35</v>
      </c>
      <c r="I354" s="8">
        <f>order_details[[#This Row],[UnitPrice (Marked Price)]] * order_details[[#This Row],[Quantity]] * (1 - order_details[[#This Row],[Discount]])</f>
        <v>683.2</v>
      </c>
      <c r="J354" s="8">
        <f>(order_details[[#This Row],[UnitPrice (Marked Price)]]*(1-order_details[[#This Row],[Discount]])-order_details[[#This Row],[UnitPrice]]) * order_details[[#This Row],[Quantity]]</f>
        <v>248.00000000000006</v>
      </c>
      <c r="K354">
        <f>VLOOKUP(order_details[[#This Row],[ProductID]],products[],4,0)</f>
        <v>2</v>
      </c>
      <c r="L354" s="8" t="str">
        <f>VLOOKUP(order_details[[#This Row],[Category]],categories[[CategoryID]:[CategoryName]],2,0)</f>
        <v>Condiments</v>
      </c>
    </row>
    <row r="355" spans="1:12" x14ac:dyDescent="0.25">
      <c r="A355">
        <v>10382</v>
      </c>
      <c r="B355">
        <v>18</v>
      </c>
      <c r="C355" s="8">
        <v>50</v>
      </c>
      <c r="D355">
        <v>9</v>
      </c>
      <c r="E355">
        <v>0</v>
      </c>
      <c r="F355" s="8">
        <f>order_details[[#This Row],[UnitPrice]]*order_details[[#This Row],[Quantity]]</f>
        <v>450</v>
      </c>
      <c r="G355" s="1">
        <f>VLOOKUP(order_details[[#This Row],[OrderID]],orders[[OrderID]:[OrderDate]],4,)</f>
        <v>34712</v>
      </c>
      <c r="H355" s="8">
        <f>VLOOKUP(order_details[[#This Row],[ProductID]],products[],6,0)</f>
        <v>62.5</v>
      </c>
      <c r="I355" s="8">
        <f>order_details[[#This Row],[UnitPrice (Marked Price)]] * order_details[[#This Row],[Quantity]] * (1 - order_details[[#This Row],[Discount]])</f>
        <v>562.5</v>
      </c>
      <c r="J355" s="8">
        <f>(order_details[[#This Row],[UnitPrice (Marked Price)]]*(1-order_details[[#This Row],[Discount]])-order_details[[#This Row],[UnitPrice]]) * order_details[[#This Row],[Quantity]]</f>
        <v>112.5</v>
      </c>
      <c r="K355">
        <f>VLOOKUP(order_details[[#This Row],[ProductID]],products[],4,0)</f>
        <v>8</v>
      </c>
      <c r="L355" s="8" t="str">
        <f>VLOOKUP(order_details[[#This Row],[Category]],categories[[CategoryID]:[CategoryName]],2,0)</f>
        <v>Seafood</v>
      </c>
    </row>
    <row r="356" spans="1:12" x14ac:dyDescent="0.25">
      <c r="A356">
        <v>10382</v>
      </c>
      <c r="B356">
        <v>29</v>
      </c>
      <c r="C356" s="8">
        <v>99</v>
      </c>
      <c r="D356">
        <v>14</v>
      </c>
      <c r="E356">
        <v>0</v>
      </c>
      <c r="F356" s="8">
        <f>order_details[[#This Row],[UnitPrice]]*order_details[[#This Row],[Quantity]]</f>
        <v>1386</v>
      </c>
      <c r="G356" s="1">
        <f>VLOOKUP(order_details[[#This Row],[OrderID]],orders[[OrderID]:[OrderDate]],4,)</f>
        <v>34712</v>
      </c>
      <c r="H356" s="8">
        <f>VLOOKUP(order_details[[#This Row],[ProductID]],products[],6,0)</f>
        <v>123.79</v>
      </c>
      <c r="I356" s="8">
        <f>order_details[[#This Row],[UnitPrice (Marked Price)]] * order_details[[#This Row],[Quantity]] * (1 - order_details[[#This Row],[Discount]])</f>
        <v>1733.0600000000002</v>
      </c>
      <c r="J356" s="8">
        <f>(order_details[[#This Row],[UnitPrice (Marked Price)]]*(1-order_details[[#This Row],[Discount]])-order_details[[#This Row],[UnitPrice]]) * order_details[[#This Row],[Quantity]]</f>
        <v>347.06000000000006</v>
      </c>
      <c r="K356">
        <f>VLOOKUP(order_details[[#This Row],[ProductID]],products[],4,0)</f>
        <v>6</v>
      </c>
      <c r="L356" s="8" t="str">
        <f>VLOOKUP(order_details[[#This Row],[Category]],categories[[CategoryID]:[CategoryName]],2,0)</f>
        <v>Meat/Poultry</v>
      </c>
    </row>
    <row r="357" spans="1:12" x14ac:dyDescent="0.25">
      <c r="A357">
        <v>10382</v>
      </c>
      <c r="B357">
        <v>33</v>
      </c>
      <c r="C357" s="8">
        <v>2</v>
      </c>
      <c r="D357">
        <v>60</v>
      </c>
      <c r="E357">
        <v>0</v>
      </c>
      <c r="F357" s="8">
        <f>order_details[[#This Row],[UnitPrice]]*order_details[[#This Row],[Quantity]]</f>
        <v>120</v>
      </c>
      <c r="G357" s="1">
        <f>VLOOKUP(order_details[[#This Row],[OrderID]],orders[[OrderID]:[OrderDate]],4,)</f>
        <v>34712</v>
      </c>
      <c r="H357" s="8">
        <f>VLOOKUP(order_details[[#This Row],[ProductID]],products[],6,0)</f>
        <v>2.5</v>
      </c>
      <c r="I357" s="8">
        <f>order_details[[#This Row],[UnitPrice (Marked Price)]] * order_details[[#This Row],[Quantity]] * (1 - order_details[[#This Row],[Discount]])</f>
        <v>150</v>
      </c>
      <c r="J357" s="8">
        <f>(order_details[[#This Row],[UnitPrice (Marked Price)]]*(1-order_details[[#This Row],[Discount]])-order_details[[#This Row],[UnitPrice]]) * order_details[[#This Row],[Quantity]]</f>
        <v>30</v>
      </c>
      <c r="K357">
        <f>VLOOKUP(order_details[[#This Row],[ProductID]],products[],4,0)</f>
        <v>4</v>
      </c>
      <c r="L357" s="8" t="str">
        <f>VLOOKUP(order_details[[#This Row],[Category]],categories[[CategoryID]:[CategoryName]],2,0)</f>
        <v>Dairy Products</v>
      </c>
    </row>
    <row r="358" spans="1:12" x14ac:dyDescent="0.25">
      <c r="A358">
        <v>10382</v>
      </c>
      <c r="B358">
        <v>74</v>
      </c>
      <c r="C358" s="8">
        <v>8</v>
      </c>
      <c r="D358">
        <v>50</v>
      </c>
      <c r="E358">
        <v>0</v>
      </c>
      <c r="F358" s="8">
        <f>order_details[[#This Row],[UnitPrice]]*order_details[[#This Row],[Quantity]]</f>
        <v>400</v>
      </c>
      <c r="G358" s="1">
        <f>VLOOKUP(order_details[[#This Row],[OrderID]],orders[[OrderID]:[OrderDate]],4,)</f>
        <v>34712</v>
      </c>
      <c r="H358" s="8">
        <f>VLOOKUP(order_details[[#This Row],[ProductID]],products[],6,0)</f>
        <v>10</v>
      </c>
      <c r="I358" s="8">
        <f>order_details[[#This Row],[UnitPrice (Marked Price)]] * order_details[[#This Row],[Quantity]] * (1 - order_details[[#This Row],[Discount]])</f>
        <v>500</v>
      </c>
      <c r="J358" s="8">
        <f>(order_details[[#This Row],[UnitPrice (Marked Price)]]*(1-order_details[[#This Row],[Discount]])-order_details[[#This Row],[UnitPrice]]) * order_details[[#This Row],[Quantity]]</f>
        <v>100</v>
      </c>
      <c r="K358">
        <f>VLOOKUP(order_details[[#This Row],[ProductID]],products[],4,0)</f>
        <v>7</v>
      </c>
      <c r="L358" s="8" t="str">
        <f>VLOOKUP(order_details[[#This Row],[Category]],categories[[CategoryID]:[CategoryName]],2,0)</f>
        <v>Produce</v>
      </c>
    </row>
    <row r="359" spans="1:12" x14ac:dyDescent="0.25">
      <c r="A359">
        <v>10383</v>
      </c>
      <c r="B359">
        <v>13</v>
      </c>
      <c r="C359" s="8">
        <v>4.8</v>
      </c>
      <c r="D359">
        <v>20</v>
      </c>
      <c r="E359">
        <v>0</v>
      </c>
      <c r="F359" s="8">
        <f>order_details[[#This Row],[UnitPrice]]*order_details[[#This Row],[Quantity]]</f>
        <v>96</v>
      </c>
      <c r="G359" s="1">
        <f>VLOOKUP(order_details[[#This Row],[OrderID]],orders[[OrderID]:[OrderDate]],4,)</f>
        <v>34715</v>
      </c>
      <c r="H359" s="8">
        <f>VLOOKUP(order_details[[#This Row],[ProductID]],products[],6,0)</f>
        <v>6</v>
      </c>
      <c r="I359" s="8">
        <f>order_details[[#This Row],[UnitPrice (Marked Price)]] * order_details[[#This Row],[Quantity]] * (1 - order_details[[#This Row],[Discount]])</f>
        <v>120</v>
      </c>
      <c r="J359" s="8">
        <f>(order_details[[#This Row],[UnitPrice (Marked Price)]]*(1-order_details[[#This Row],[Discount]])-order_details[[#This Row],[UnitPrice]]) * order_details[[#This Row],[Quantity]]</f>
        <v>24.000000000000004</v>
      </c>
      <c r="K359">
        <f>VLOOKUP(order_details[[#This Row],[ProductID]],products[],4,0)</f>
        <v>8</v>
      </c>
      <c r="L359" s="8" t="str">
        <f>VLOOKUP(order_details[[#This Row],[Category]],categories[[CategoryID]:[CategoryName]],2,0)</f>
        <v>Seafood</v>
      </c>
    </row>
    <row r="360" spans="1:12" x14ac:dyDescent="0.25">
      <c r="A360">
        <v>10383</v>
      </c>
      <c r="B360">
        <v>50</v>
      </c>
      <c r="C360" s="8">
        <v>10.4</v>
      </c>
      <c r="D360">
        <v>15</v>
      </c>
      <c r="E360">
        <v>0</v>
      </c>
      <c r="F360" s="8">
        <f>order_details[[#This Row],[UnitPrice]]*order_details[[#This Row],[Quantity]]</f>
        <v>156</v>
      </c>
      <c r="G360" s="1">
        <f>VLOOKUP(order_details[[#This Row],[OrderID]],orders[[OrderID]:[OrderDate]],4,)</f>
        <v>34715</v>
      </c>
      <c r="H360" s="8">
        <f>VLOOKUP(order_details[[#This Row],[ProductID]],products[],6,0)</f>
        <v>16.25</v>
      </c>
      <c r="I360" s="8">
        <f>order_details[[#This Row],[UnitPrice (Marked Price)]] * order_details[[#This Row],[Quantity]] * (1 - order_details[[#This Row],[Discount]])</f>
        <v>243.75</v>
      </c>
      <c r="J360" s="8">
        <f>(order_details[[#This Row],[UnitPrice (Marked Price)]]*(1-order_details[[#This Row],[Discount]])-order_details[[#This Row],[UnitPrice]]) * order_details[[#This Row],[Quantity]]</f>
        <v>87.75</v>
      </c>
      <c r="K360">
        <f>VLOOKUP(order_details[[#This Row],[ProductID]],products[],4,0)</f>
        <v>3</v>
      </c>
      <c r="L360" s="8" t="str">
        <f>VLOOKUP(order_details[[#This Row],[Category]],categories[[CategoryID]:[CategoryName]],2,0)</f>
        <v>Confections</v>
      </c>
    </row>
    <row r="361" spans="1:12" x14ac:dyDescent="0.25">
      <c r="A361">
        <v>10383</v>
      </c>
      <c r="B361">
        <v>56</v>
      </c>
      <c r="C361" s="8">
        <v>30.4</v>
      </c>
      <c r="D361">
        <v>20</v>
      </c>
      <c r="E361">
        <v>0</v>
      </c>
      <c r="F361" s="8">
        <f>order_details[[#This Row],[UnitPrice]]*order_details[[#This Row],[Quantity]]</f>
        <v>608</v>
      </c>
      <c r="G361" s="1">
        <f>VLOOKUP(order_details[[#This Row],[OrderID]],orders[[OrderID]:[OrderDate]],4,)</f>
        <v>34715</v>
      </c>
      <c r="H361" s="8">
        <f>VLOOKUP(order_details[[#This Row],[ProductID]],products[],6,0)</f>
        <v>38</v>
      </c>
      <c r="I361" s="8">
        <f>order_details[[#This Row],[UnitPrice (Marked Price)]] * order_details[[#This Row],[Quantity]] * (1 - order_details[[#This Row],[Discount]])</f>
        <v>760</v>
      </c>
      <c r="J361" s="8">
        <f>(order_details[[#This Row],[UnitPrice (Marked Price)]]*(1-order_details[[#This Row],[Discount]])-order_details[[#This Row],[UnitPrice]]) * order_details[[#This Row],[Quantity]]</f>
        <v>152.00000000000003</v>
      </c>
      <c r="K361">
        <f>VLOOKUP(order_details[[#This Row],[ProductID]],products[],4,0)</f>
        <v>5</v>
      </c>
      <c r="L361" s="8" t="str">
        <f>VLOOKUP(order_details[[#This Row],[Category]],categories[[CategoryID]:[CategoryName]],2,0)</f>
        <v>Grains/Cereals</v>
      </c>
    </row>
    <row r="362" spans="1:12" x14ac:dyDescent="0.25">
      <c r="A362">
        <v>10384</v>
      </c>
      <c r="B362">
        <v>20</v>
      </c>
      <c r="C362" s="8">
        <v>64.8</v>
      </c>
      <c r="D362">
        <v>28</v>
      </c>
      <c r="E362">
        <v>0</v>
      </c>
      <c r="F362" s="8">
        <f>order_details[[#This Row],[UnitPrice]]*order_details[[#This Row],[Quantity]]</f>
        <v>1814.3999999999999</v>
      </c>
      <c r="G362" s="1">
        <f>VLOOKUP(order_details[[#This Row],[OrderID]],orders[[OrderID]:[OrderDate]],4,)</f>
        <v>34715</v>
      </c>
      <c r="H362" s="8">
        <f>VLOOKUP(order_details[[#This Row],[ProductID]],products[],6,0)</f>
        <v>81</v>
      </c>
      <c r="I362" s="8">
        <f>order_details[[#This Row],[UnitPrice (Marked Price)]] * order_details[[#This Row],[Quantity]] * (1 - order_details[[#This Row],[Discount]])</f>
        <v>2268</v>
      </c>
      <c r="J362" s="8">
        <f>(order_details[[#This Row],[UnitPrice (Marked Price)]]*(1-order_details[[#This Row],[Discount]])-order_details[[#This Row],[UnitPrice]]) * order_details[[#This Row],[Quantity]]</f>
        <v>453.60000000000008</v>
      </c>
      <c r="K362">
        <f>VLOOKUP(order_details[[#This Row],[ProductID]],products[],4,0)</f>
        <v>3</v>
      </c>
      <c r="L362" s="8" t="str">
        <f>VLOOKUP(order_details[[#This Row],[Category]],categories[[CategoryID]:[CategoryName]],2,0)</f>
        <v>Confections</v>
      </c>
    </row>
    <row r="363" spans="1:12" x14ac:dyDescent="0.25">
      <c r="A363">
        <v>10384</v>
      </c>
      <c r="B363">
        <v>60</v>
      </c>
      <c r="C363" s="8">
        <v>27.2</v>
      </c>
      <c r="D363">
        <v>15</v>
      </c>
      <c r="E363">
        <v>0</v>
      </c>
      <c r="F363" s="8">
        <f>order_details[[#This Row],[UnitPrice]]*order_details[[#This Row],[Quantity]]</f>
        <v>408</v>
      </c>
      <c r="G363" s="1">
        <f>VLOOKUP(order_details[[#This Row],[OrderID]],orders[[OrderID]:[OrderDate]],4,)</f>
        <v>34715</v>
      </c>
      <c r="H363" s="8">
        <f>VLOOKUP(order_details[[#This Row],[ProductID]],products[],6,0)</f>
        <v>34</v>
      </c>
      <c r="I363" s="8">
        <f>order_details[[#This Row],[UnitPrice (Marked Price)]] * order_details[[#This Row],[Quantity]] * (1 - order_details[[#This Row],[Discount]])</f>
        <v>510</v>
      </c>
      <c r="J363" s="8">
        <f>(order_details[[#This Row],[UnitPrice (Marked Price)]]*(1-order_details[[#This Row],[Discount]])-order_details[[#This Row],[UnitPrice]]) * order_details[[#This Row],[Quantity]]</f>
        <v>102.00000000000001</v>
      </c>
      <c r="K363">
        <f>VLOOKUP(order_details[[#This Row],[ProductID]],products[],4,0)</f>
        <v>4</v>
      </c>
      <c r="L363" s="8" t="str">
        <f>VLOOKUP(order_details[[#This Row],[Category]],categories[[CategoryID]:[CategoryName]],2,0)</f>
        <v>Dairy Products</v>
      </c>
    </row>
    <row r="364" spans="1:12" x14ac:dyDescent="0.25">
      <c r="A364">
        <v>10385</v>
      </c>
      <c r="B364">
        <v>7</v>
      </c>
      <c r="C364" s="8">
        <v>19.2</v>
      </c>
      <c r="D364">
        <v>10</v>
      </c>
      <c r="E364">
        <v>0.2</v>
      </c>
      <c r="F364" s="8">
        <f>order_details[[#This Row],[UnitPrice]]*order_details[[#This Row],[Quantity]]</f>
        <v>192</v>
      </c>
      <c r="G364" s="1">
        <f>VLOOKUP(order_details[[#This Row],[OrderID]],orders[[OrderID]:[OrderDate]],4,)</f>
        <v>34716</v>
      </c>
      <c r="H364" s="8">
        <f>VLOOKUP(order_details[[#This Row],[ProductID]],products[],6,0)</f>
        <v>30</v>
      </c>
      <c r="I364" s="8">
        <f>order_details[[#This Row],[UnitPrice (Marked Price)]] * order_details[[#This Row],[Quantity]] * (1 - order_details[[#This Row],[Discount]])</f>
        <v>240</v>
      </c>
      <c r="J364" s="8">
        <f>(order_details[[#This Row],[UnitPrice (Marked Price)]]*(1-order_details[[#This Row],[Discount]])-order_details[[#This Row],[UnitPrice]]) * order_details[[#This Row],[Quantity]]</f>
        <v>48.000000000000007</v>
      </c>
      <c r="K364">
        <f>VLOOKUP(order_details[[#This Row],[ProductID]],products[],4,0)</f>
        <v>7</v>
      </c>
      <c r="L364" s="8" t="str">
        <f>VLOOKUP(order_details[[#This Row],[Category]],categories[[CategoryID]:[CategoryName]],2,0)</f>
        <v>Produce</v>
      </c>
    </row>
    <row r="365" spans="1:12" x14ac:dyDescent="0.25">
      <c r="A365">
        <v>10385</v>
      </c>
      <c r="B365">
        <v>60</v>
      </c>
      <c r="C365" s="8">
        <v>27.2</v>
      </c>
      <c r="D365">
        <v>20</v>
      </c>
      <c r="E365">
        <v>0.2</v>
      </c>
      <c r="F365" s="8">
        <f>order_details[[#This Row],[UnitPrice]]*order_details[[#This Row],[Quantity]]</f>
        <v>544</v>
      </c>
      <c r="G365" s="1">
        <f>VLOOKUP(order_details[[#This Row],[OrderID]],orders[[OrderID]:[OrderDate]],4,)</f>
        <v>34716</v>
      </c>
      <c r="H365" s="8">
        <f>VLOOKUP(order_details[[#This Row],[ProductID]],products[],6,0)</f>
        <v>34</v>
      </c>
      <c r="I365" s="8">
        <f>order_details[[#This Row],[UnitPrice (Marked Price)]] * order_details[[#This Row],[Quantity]] * (1 - order_details[[#This Row],[Discount]])</f>
        <v>544</v>
      </c>
      <c r="J365" s="8">
        <f>(order_details[[#This Row],[UnitPrice (Marked Price)]]*(1-order_details[[#This Row],[Discount]])-order_details[[#This Row],[UnitPrice]]) * order_details[[#This Row],[Quantity]]</f>
        <v>7.1054273576010019E-14</v>
      </c>
      <c r="K365">
        <f>VLOOKUP(order_details[[#This Row],[ProductID]],products[],4,0)</f>
        <v>4</v>
      </c>
      <c r="L365" s="8" t="str">
        <f>VLOOKUP(order_details[[#This Row],[Category]],categories[[CategoryID]:[CategoryName]],2,0)</f>
        <v>Dairy Products</v>
      </c>
    </row>
    <row r="366" spans="1:12" x14ac:dyDescent="0.25">
      <c r="A366">
        <v>10385</v>
      </c>
      <c r="B366">
        <v>68</v>
      </c>
      <c r="C366" s="8">
        <v>8</v>
      </c>
      <c r="D366">
        <v>8</v>
      </c>
      <c r="E366">
        <v>0.2</v>
      </c>
      <c r="F366" s="8">
        <f>order_details[[#This Row],[UnitPrice]]*order_details[[#This Row],[Quantity]]</f>
        <v>64</v>
      </c>
      <c r="G366" s="1">
        <f>VLOOKUP(order_details[[#This Row],[OrderID]],orders[[OrderID]:[OrderDate]],4,)</f>
        <v>34716</v>
      </c>
      <c r="H366" s="8">
        <f>VLOOKUP(order_details[[#This Row],[ProductID]],products[],6,0)</f>
        <v>12.5</v>
      </c>
      <c r="I366" s="8">
        <f>order_details[[#This Row],[UnitPrice (Marked Price)]] * order_details[[#This Row],[Quantity]] * (1 - order_details[[#This Row],[Discount]])</f>
        <v>80</v>
      </c>
      <c r="J366" s="8">
        <f>(order_details[[#This Row],[UnitPrice (Marked Price)]]*(1-order_details[[#This Row],[Discount]])-order_details[[#This Row],[UnitPrice]]) * order_details[[#This Row],[Quantity]]</f>
        <v>16</v>
      </c>
      <c r="K366">
        <f>VLOOKUP(order_details[[#This Row],[ProductID]],products[],4,0)</f>
        <v>3</v>
      </c>
      <c r="L366" s="8" t="str">
        <f>VLOOKUP(order_details[[#This Row],[Category]],categories[[CategoryID]:[CategoryName]],2,0)</f>
        <v>Confections</v>
      </c>
    </row>
    <row r="367" spans="1:12" x14ac:dyDescent="0.25">
      <c r="A367">
        <v>10386</v>
      </c>
      <c r="B367">
        <v>24</v>
      </c>
      <c r="C367" s="8">
        <v>3.6</v>
      </c>
      <c r="D367">
        <v>15</v>
      </c>
      <c r="E367">
        <v>0</v>
      </c>
      <c r="F367" s="8">
        <f>order_details[[#This Row],[UnitPrice]]*order_details[[#This Row],[Quantity]]</f>
        <v>54</v>
      </c>
      <c r="G367" s="1">
        <f>VLOOKUP(order_details[[#This Row],[OrderID]],orders[[OrderID]:[OrderDate]],4,)</f>
        <v>34717</v>
      </c>
      <c r="H367" s="8">
        <f>VLOOKUP(order_details[[#This Row],[ProductID]],products[],6,0)</f>
        <v>4.5</v>
      </c>
      <c r="I367" s="8">
        <f>order_details[[#This Row],[UnitPrice (Marked Price)]] * order_details[[#This Row],[Quantity]] * (1 - order_details[[#This Row],[Discount]])</f>
        <v>67.5</v>
      </c>
      <c r="J367" s="8">
        <f>(order_details[[#This Row],[UnitPrice (Marked Price)]]*(1-order_details[[#This Row],[Discount]])-order_details[[#This Row],[UnitPrice]]) * order_details[[#This Row],[Quantity]]</f>
        <v>13.499999999999998</v>
      </c>
      <c r="K367">
        <f>VLOOKUP(order_details[[#This Row],[ProductID]],products[],4,0)</f>
        <v>1</v>
      </c>
      <c r="L367" s="8" t="str">
        <f>VLOOKUP(order_details[[#This Row],[Category]],categories[[CategoryID]:[CategoryName]],2,0)</f>
        <v>Beverages</v>
      </c>
    </row>
    <row r="368" spans="1:12" x14ac:dyDescent="0.25">
      <c r="A368">
        <v>10386</v>
      </c>
      <c r="B368">
        <v>34</v>
      </c>
      <c r="C368" s="8">
        <v>9.8000000000000007</v>
      </c>
      <c r="D368">
        <v>10</v>
      </c>
      <c r="E368">
        <v>0</v>
      </c>
      <c r="F368" s="8">
        <f>order_details[[#This Row],[UnitPrice]]*order_details[[#This Row],[Quantity]]</f>
        <v>98</v>
      </c>
      <c r="G368" s="1">
        <f>VLOOKUP(order_details[[#This Row],[OrderID]],orders[[OrderID]:[OrderDate]],4,)</f>
        <v>34717</v>
      </c>
      <c r="H368" s="8">
        <f>VLOOKUP(order_details[[#This Row],[ProductID]],products[],6,0)</f>
        <v>14</v>
      </c>
      <c r="I368" s="8">
        <f>order_details[[#This Row],[UnitPrice (Marked Price)]] * order_details[[#This Row],[Quantity]] * (1 - order_details[[#This Row],[Discount]])</f>
        <v>140</v>
      </c>
      <c r="J368" s="8">
        <f>(order_details[[#This Row],[UnitPrice (Marked Price)]]*(1-order_details[[#This Row],[Discount]])-order_details[[#This Row],[UnitPrice]]) * order_details[[#This Row],[Quantity]]</f>
        <v>41.999999999999993</v>
      </c>
      <c r="K368">
        <f>VLOOKUP(order_details[[#This Row],[ProductID]],products[],4,0)</f>
        <v>1</v>
      </c>
      <c r="L368" s="8" t="str">
        <f>VLOOKUP(order_details[[#This Row],[Category]],categories[[CategoryID]:[CategoryName]],2,0)</f>
        <v>Beverages</v>
      </c>
    </row>
    <row r="369" spans="1:12" x14ac:dyDescent="0.25">
      <c r="A369">
        <v>10387</v>
      </c>
      <c r="B369">
        <v>24</v>
      </c>
      <c r="C369" s="8">
        <v>3.6</v>
      </c>
      <c r="D369">
        <v>15</v>
      </c>
      <c r="E369">
        <v>0</v>
      </c>
      <c r="F369" s="8">
        <f>order_details[[#This Row],[UnitPrice]]*order_details[[#This Row],[Quantity]]</f>
        <v>54</v>
      </c>
      <c r="G369" s="1">
        <f>VLOOKUP(order_details[[#This Row],[OrderID]],orders[[OrderID]:[OrderDate]],4,)</f>
        <v>34717</v>
      </c>
      <c r="H369" s="8">
        <f>VLOOKUP(order_details[[#This Row],[ProductID]],products[],6,0)</f>
        <v>4.5</v>
      </c>
      <c r="I369" s="8">
        <f>order_details[[#This Row],[UnitPrice (Marked Price)]] * order_details[[#This Row],[Quantity]] * (1 - order_details[[#This Row],[Discount]])</f>
        <v>67.5</v>
      </c>
      <c r="J369" s="8">
        <f>(order_details[[#This Row],[UnitPrice (Marked Price)]]*(1-order_details[[#This Row],[Discount]])-order_details[[#This Row],[UnitPrice]]) * order_details[[#This Row],[Quantity]]</f>
        <v>13.499999999999998</v>
      </c>
      <c r="K369">
        <f>VLOOKUP(order_details[[#This Row],[ProductID]],products[],4,0)</f>
        <v>1</v>
      </c>
      <c r="L369" s="8" t="str">
        <f>VLOOKUP(order_details[[#This Row],[Category]],categories[[CategoryID]:[CategoryName]],2,0)</f>
        <v>Beverages</v>
      </c>
    </row>
    <row r="370" spans="1:12" x14ac:dyDescent="0.25">
      <c r="A370">
        <v>10387</v>
      </c>
      <c r="B370">
        <v>28</v>
      </c>
      <c r="C370" s="8">
        <v>36.4</v>
      </c>
      <c r="D370">
        <v>6</v>
      </c>
      <c r="E370">
        <v>0</v>
      </c>
      <c r="F370" s="8">
        <f>order_details[[#This Row],[UnitPrice]]*order_details[[#This Row],[Quantity]]</f>
        <v>218.39999999999998</v>
      </c>
      <c r="G370" s="1">
        <f>VLOOKUP(order_details[[#This Row],[OrderID]],orders[[OrderID]:[OrderDate]],4,)</f>
        <v>34717</v>
      </c>
      <c r="H370" s="8">
        <f>VLOOKUP(order_details[[#This Row],[ProductID]],products[],6,0)</f>
        <v>45.6</v>
      </c>
      <c r="I370" s="8">
        <f>order_details[[#This Row],[UnitPrice (Marked Price)]] * order_details[[#This Row],[Quantity]] * (1 - order_details[[#This Row],[Discount]])</f>
        <v>273.60000000000002</v>
      </c>
      <c r="J370" s="8">
        <f>(order_details[[#This Row],[UnitPrice (Marked Price)]]*(1-order_details[[#This Row],[Discount]])-order_details[[#This Row],[UnitPrice]]) * order_details[[#This Row],[Quantity]]</f>
        <v>55.200000000000017</v>
      </c>
      <c r="K370">
        <f>VLOOKUP(order_details[[#This Row],[ProductID]],products[],4,0)</f>
        <v>7</v>
      </c>
      <c r="L370" s="8" t="str">
        <f>VLOOKUP(order_details[[#This Row],[Category]],categories[[CategoryID]:[CategoryName]],2,0)</f>
        <v>Produce</v>
      </c>
    </row>
    <row r="371" spans="1:12" x14ac:dyDescent="0.25">
      <c r="A371">
        <v>10387</v>
      </c>
      <c r="B371">
        <v>59</v>
      </c>
      <c r="C371" s="8">
        <v>44</v>
      </c>
      <c r="D371">
        <v>12</v>
      </c>
      <c r="E371">
        <v>0</v>
      </c>
      <c r="F371" s="8">
        <f>order_details[[#This Row],[UnitPrice]]*order_details[[#This Row],[Quantity]]</f>
        <v>528</v>
      </c>
      <c r="G371" s="1">
        <f>VLOOKUP(order_details[[#This Row],[OrderID]],orders[[OrderID]:[OrderDate]],4,)</f>
        <v>34717</v>
      </c>
      <c r="H371" s="8">
        <f>VLOOKUP(order_details[[#This Row],[ProductID]],products[],6,0)</f>
        <v>55</v>
      </c>
      <c r="I371" s="8">
        <f>order_details[[#This Row],[UnitPrice (Marked Price)]] * order_details[[#This Row],[Quantity]] * (1 - order_details[[#This Row],[Discount]])</f>
        <v>660</v>
      </c>
      <c r="J371" s="8">
        <f>(order_details[[#This Row],[UnitPrice (Marked Price)]]*(1-order_details[[#This Row],[Discount]])-order_details[[#This Row],[UnitPrice]]) * order_details[[#This Row],[Quantity]]</f>
        <v>132</v>
      </c>
      <c r="K371">
        <f>VLOOKUP(order_details[[#This Row],[ProductID]],products[],4,0)</f>
        <v>4</v>
      </c>
      <c r="L371" s="8" t="str">
        <f>VLOOKUP(order_details[[#This Row],[Category]],categories[[CategoryID]:[CategoryName]],2,0)</f>
        <v>Dairy Products</v>
      </c>
    </row>
    <row r="372" spans="1:12" x14ac:dyDescent="0.25">
      <c r="A372">
        <v>10387</v>
      </c>
      <c r="B372">
        <v>71</v>
      </c>
      <c r="C372" s="8">
        <v>17.2</v>
      </c>
      <c r="D372">
        <v>15</v>
      </c>
      <c r="E372">
        <v>0</v>
      </c>
      <c r="F372" s="8">
        <f>order_details[[#This Row],[UnitPrice]]*order_details[[#This Row],[Quantity]]</f>
        <v>258</v>
      </c>
      <c r="G372" s="1">
        <f>VLOOKUP(order_details[[#This Row],[OrderID]],orders[[OrderID]:[OrderDate]],4,)</f>
        <v>34717</v>
      </c>
      <c r="H372" s="8">
        <f>VLOOKUP(order_details[[#This Row],[ProductID]],products[],6,0)</f>
        <v>21.5</v>
      </c>
      <c r="I372" s="8">
        <f>order_details[[#This Row],[UnitPrice (Marked Price)]] * order_details[[#This Row],[Quantity]] * (1 - order_details[[#This Row],[Discount]])</f>
        <v>322.5</v>
      </c>
      <c r="J372" s="8">
        <f>(order_details[[#This Row],[UnitPrice (Marked Price)]]*(1-order_details[[#This Row],[Discount]])-order_details[[#This Row],[UnitPrice]]) * order_details[[#This Row],[Quantity]]</f>
        <v>64.500000000000014</v>
      </c>
      <c r="K372">
        <f>VLOOKUP(order_details[[#This Row],[ProductID]],products[],4,0)</f>
        <v>4</v>
      </c>
      <c r="L372" s="8" t="str">
        <f>VLOOKUP(order_details[[#This Row],[Category]],categories[[CategoryID]:[CategoryName]],2,0)</f>
        <v>Dairy Products</v>
      </c>
    </row>
    <row r="373" spans="1:12" x14ac:dyDescent="0.25">
      <c r="A373">
        <v>10388</v>
      </c>
      <c r="B373">
        <v>45</v>
      </c>
      <c r="C373" s="8">
        <v>7.6</v>
      </c>
      <c r="D373">
        <v>15</v>
      </c>
      <c r="E373">
        <v>0.2</v>
      </c>
      <c r="F373" s="8">
        <f>order_details[[#This Row],[UnitPrice]]*order_details[[#This Row],[Quantity]]</f>
        <v>114</v>
      </c>
      <c r="G373" s="1">
        <f>VLOOKUP(order_details[[#This Row],[OrderID]],orders[[OrderID]:[OrderDate]],4,)</f>
        <v>34718</v>
      </c>
      <c r="H373" s="8">
        <f>VLOOKUP(order_details[[#This Row],[ProductID]],products[],6,0)</f>
        <v>9.5</v>
      </c>
      <c r="I373" s="8">
        <f>order_details[[#This Row],[UnitPrice (Marked Price)]] * order_details[[#This Row],[Quantity]] * (1 - order_details[[#This Row],[Discount]])</f>
        <v>114</v>
      </c>
      <c r="J373" s="8">
        <f>(order_details[[#This Row],[UnitPrice (Marked Price)]]*(1-order_details[[#This Row],[Discount]])-order_details[[#This Row],[UnitPrice]]) * order_details[[#This Row],[Quantity]]</f>
        <v>1.3322676295501878E-14</v>
      </c>
      <c r="K373">
        <f>VLOOKUP(order_details[[#This Row],[ProductID]],products[],4,0)</f>
        <v>8</v>
      </c>
      <c r="L373" s="8" t="str">
        <f>VLOOKUP(order_details[[#This Row],[Category]],categories[[CategoryID]:[CategoryName]],2,0)</f>
        <v>Seafood</v>
      </c>
    </row>
    <row r="374" spans="1:12" x14ac:dyDescent="0.25">
      <c r="A374">
        <v>10388</v>
      </c>
      <c r="B374">
        <v>52</v>
      </c>
      <c r="C374" s="8">
        <v>5.6</v>
      </c>
      <c r="D374">
        <v>20</v>
      </c>
      <c r="E374">
        <v>0.2</v>
      </c>
      <c r="F374" s="8">
        <f>order_details[[#This Row],[UnitPrice]]*order_details[[#This Row],[Quantity]]</f>
        <v>112</v>
      </c>
      <c r="G374" s="1">
        <f>VLOOKUP(order_details[[#This Row],[OrderID]],orders[[OrderID]:[OrderDate]],4,)</f>
        <v>34718</v>
      </c>
      <c r="H374" s="8">
        <f>VLOOKUP(order_details[[#This Row],[ProductID]],products[],6,0)</f>
        <v>7</v>
      </c>
      <c r="I374" s="8">
        <f>order_details[[#This Row],[UnitPrice (Marked Price)]] * order_details[[#This Row],[Quantity]] * (1 - order_details[[#This Row],[Discount]])</f>
        <v>112</v>
      </c>
      <c r="J374" s="8">
        <f>(order_details[[#This Row],[UnitPrice (Marked Price)]]*(1-order_details[[#This Row],[Discount]])-order_details[[#This Row],[UnitPrice]]) * order_details[[#This Row],[Quantity]]</f>
        <v>1.7763568394002505E-14</v>
      </c>
      <c r="K374">
        <f>VLOOKUP(order_details[[#This Row],[ProductID]],products[],4,0)</f>
        <v>5</v>
      </c>
      <c r="L374" s="8" t="str">
        <f>VLOOKUP(order_details[[#This Row],[Category]],categories[[CategoryID]:[CategoryName]],2,0)</f>
        <v>Grains/Cereals</v>
      </c>
    </row>
    <row r="375" spans="1:12" x14ac:dyDescent="0.25">
      <c r="A375">
        <v>10388</v>
      </c>
      <c r="B375">
        <v>53</v>
      </c>
      <c r="C375" s="8">
        <v>26.2</v>
      </c>
      <c r="D375">
        <v>40</v>
      </c>
      <c r="E375">
        <v>0</v>
      </c>
      <c r="F375" s="8">
        <f>order_details[[#This Row],[UnitPrice]]*order_details[[#This Row],[Quantity]]</f>
        <v>1048</v>
      </c>
      <c r="G375" s="1">
        <f>VLOOKUP(order_details[[#This Row],[OrderID]],orders[[OrderID]:[OrderDate]],4,)</f>
        <v>34718</v>
      </c>
      <c r="H375" s="8">
        <f>VLOOKUP(order_details[[#This Row],[ProductID]],products[],6,0)</f>
        <v>32.799999999999997</v>
      </c>
      <c r="I375" s="8">
        <f>order_details[[#This Row],[UnitPrice (Marked Price)]] * order_details[[#This Row],[Quantity]] * (1 - order_details[[#This Row],[Discount]])</f>
        <v>1312</v>
      </c>
      <c r="J375" s="8">
        <f>(order_details[[#This Row],[UnitPrice (Marked Price)]]*(1-order_details[[#This Row],[Discount]])-order_details[[#This Row],[UnitPrice]]) * order_details[[#This Row],[Quantity]]</f>
        <v>263.99999999999989</v>
      </c>
      <c r="K375">
        <f>VLOOKUP(order_details[[#This Row],[ProductID]],products[],4,0)</f>
        <v>6</v>
      </c>
      <c r="L375" s="8" t="str">
        <f>VLOOKUP(order_details[[#This Row],[Category]],categories[[CategoryID]:[CategoryName]],2,0)</f>
        <v>Meat/Poultry</v>
      </c>
    </row>
    <row r="376" spans="1:12" x14ac:dyDescent="0.25">
      <c r="A376">
        <v>10389</v>
      </c>
      <c r="B376">
        <v>10</v>
      </c>
      <c r="C376" s="8">
        <v>24.8</v>
      </c>
      <c r="D376">
        <v>16</v>
      </c>
      <c r="E376">
        <v>0</v>
      </c>
      <c r="F376" s="8">
        <f>order_details[[#This Row],[UnitPrice]]*order_details[[#This Row],[Quantity]]</f>
        <v>396.8</v>
      </c>
      <c r="G376" s="1">
        <f>VLOOKUP(order_details[[#This Row],[OrderID]],orders[[OrderID]:[OrderDate]],4,)</f>
        <v>34719</v>
      </c>
      <c r="H376" s="8">
        <f>VLOOKUP(order_details[[#This Row],[ProductID]],products[],6,0)</f>
        <v>31</v>
      </c>
      <c r="I376" s="8">
        <f>order_details[[#This Row],[UnitPrice (Marked Price)]] * order_details[[#This Row],[Quantity]] * (1 - order_details[[#This Row],[Discount]])</f>
        <v>496</v>
      </c>
      <c r="J376" s="8">
        <f>(order_details[[#This Row],[UnitPrice (Marked Price)]]*(1-order_details[[#This Row],[Discount]])-order_details[[#This Row],[UnitPrice]]) * order_details[[#This Row],[Quantity]]</f>
        <v>99.199999999999989</v>
      </c>
      <c r="K376">
        <f>VLOOKUP(order_details[[#This Row],[ProductID]],products[],4,0)</f>
        <v>8</v>
      </c>
      <c r="L376" s="8" t="str">
        <f>VLOOKUP(order_details[[#This Row],[Category]],categories[[CategoryID]:[CategoryName]],2,0)</f>
        <v>Seafood</v>
      </c>
    </row>
    <row r="377" spans="1:12" x14ac:dyDescent="0.25">
      <c r="A377">
        <v>10389</v>
      </c>
      <c r="B377">
        <v>55</v>
      </c>
      <c r="C377" s="8">
        <v>19.2</v>
      </c>
      <c r="D377">
        <v>15</v>
      </c>
      <c r="E377">
        <v>0</v>
      </c>
      <c r="F377" s="8">
        <f>order_details[[#This Row],[UnitPrice]]*order_details[[#This Row],[Quantity]]</f>
        <v>288</v>
      </c>
      <c r="G377" s="1">
        <f>VLOOKUP(order_details[[#This Row],[OrderID]],orders[[OrderID]:[OrderDate]],4,)</f>
        <v>34719</v>
      </c>
      <c r="H377" s="8">
        <f>VLOOKUP(order_details[[#This Row],[ProductID]],products[],6,0)</f>
        <v>24</v>
      </c>
      <c r="I377" s="8">
        <f>order_details[[#This Row],[UnitPrice (Marked Price)]] * order_details[[#This Row],[Quantity]] * (1 - order_details[[#This Row],[Discount]])</f>
        <v>360</v>
      </c>
      <c r="J377" s="8">
        <f>(order_details[[#This Row],[UnitPrice (Marked Price)]]*(1-order_details[[#This Row],[Discount]])-order_details[[#This Row],[UnitPrice]]) * order_details[[#This Row],[Quantity]]</f>
        <v>72.000000000000014</v>
      </c>
      <c r="K377">
        <f>VLOOKUP(order_details[[#This Row],[ProductID]],products[],4,0)</f>
        <v>6</v>
      </c>
      <c r="L377" s="8" t="str">
        <f>VLOOKUP(order_details[[#This Row],[Category]],categories[[CategoryID]:[CategoryName]],2,0)</f>
        <v>Meat/Poultry</v>
      </c>
    </row>
    <row r="378" spans="1:12" x14ac:dyDescent="0.25">
      <c r="A378">
        <v>10389</v>
      </c>
      <c r="B378">
        <v>62</v>
      </c>
      <c r="C378" s="8">
        <v>39.4</v>
      </c>
      <c r="D378">
        <v>20</v>
      </c>
      <c r="E378">
        <v>0</v>
      </c>
      <c r="F378" s="8">
        <f>order_details[[#This Row],[UnitPrice]]*order_details[[#This Row],[Quantity]]</f>
        <v>788</v>
      </c>
      <c r="G378" s="1">
        <f>VLOOKUP(order_details[[#This Row],[OrderID]],orders[[OrderID]:[OrderDate]],4,)</f>
        <v>34719</v>
      </c>
      <c r="H378" s="8">
        <f>VLOOKUP(order_details[[#This Row],[ProductID]],products[],6,0)</f>
        <v>49.3</v>
      </c>
      <c r="I378" s="8">
        <f>order_details[[#This Row],[UnitPrice (Marked Price)]] * order_details[[#This Row],[Quantity]] * (1 - order_details[[#This Row],[Discount]])</f>
        <v>986</v>
      </c>
      <c r="J378" s="8">
        <f>(order_details[[#This Row],[UnitPrice (Marked Price)]]*(1-order_details[[#This Row],[Discount]])-order_details[[#This Row],[UnitPrice]]) * order_details[[#This Row],[Quantity]]</f>
        <v>197.99999999999997</v>
      </c>
      <c r="K378">
        <f>VLOOKUP(order_details[[#This Row],[ProductID]],products[],4,0)</f>
        <v>3</v>
      </c>
      <c r="L378" s="8" t="str">
        <f>VLOOKUP(order_details[[#This Row],[Category]],categories[[CategoryID]:[CategoryName]],2,0)</f>
        <v>Confections</v>
      </c>
    </row>
    <row r="379" spans="1:12" x14ac:dyDescent="0.25">
      <c r="A379">
        <v>10389</v>
      </c>
      <c r="B379">
        <v>70</v>
      </c>
      <c r="C379" s="8">
        <v>9.6</v>
      </c>
      <c r="D379">
        <v>30</v>
      </c>
      <c r="E379">
        <v>0</v>
      </c>
      <c r="F379" s="8">
        <f>order_details[[#This Row],[UnitPrice]]*order_details[[#This Row],[Quantity]]</f>
        <v>288</v>
      </c>
      <c r="G379" s="1">
        <f>VLOOKUP(order_details[[#This Row],[OrderID]],orders[[OrderID]:[OrderDate]],4,)</f>
        <v>34719</v>
      </c>
      <c r="H379" s="8">
        <f>VLOOKUP(order_details[[#This Row],[ProductID]],products[],6,0)</f>
        <v>15</v>
      </c>
      <c r="I379" s="8">
        <f>order_details[[#This Row],[UnitPrice (Marked Price)]] * order_details[[#This Row],[Quantity]] * (1 - order_details[[#This Row],[Discount]])</f>
        <v>450</v>
      </c>
      <c r="J379" s="8">
        <f>(order_details[[#This Row],[UnitPrice (Marked Price)]]*(1-order_details[[#This Row],[Discount]])-order_details[[#This Row],[UnitPrice]]) * order_details[[#This Row],[Quantity]]</f>
        <v>162</v>
      </c>
      <c r="K379">
        <f>VLOOKUP(order_details[[#This Row],[ProductID]],products[],4,0)</f>
        <v>1</v>
      </c>
      <c r="L379" s="8" t="str">
        <f>VLOOKUP(order_details[[#This Row],[Category]],categories[[CategoryID]:[CategoryName]],2,0)</f>
        <v>Beverages</v>
      </c>
    </row>
    <row r="380" spans="1:12" x14ac:dyDescent="0.25">
      <c r="A380">
        <v>10390</v>
      </c>
      <c r="B380">
        <v>31</v>
      </c>
      <c r="C380" s="8">
        <v>8</v>
      </c>
      <c r="D380">
        <v>60</v>
      </c>
      <c r="E380">
        <v>0.1</v>
      </c>
      <c r="F380" s="8">
        <f>order_details[[#This Row],[UnitPrice]]*order_details[[#This Row],[Quantity]]</f>
        <v>480</v>
      </c>
      <c r="G380" s="1">
        <f>VLOOKUP(order_details[[#This Row],[OrderID]],orders[[OrderID]:[OrderDate]],4,)</f>
        <v>34722</v>
      </c>
      <c r="H380" s="8">
        <f>VLOOKUP(order_details[[#This Row],[ProductID]],products[],6,0)</f>
        <v>12.5</v>
      </c>
      <c r="I380" s="8">
        <f>order_details[[#This Row],[UnitPrice (Marked Price)]] * order_details[[#This Row],[Quantity]] * (1 - order_details[[#This Row],[Discount]])</f>
        <v>675</v>
      </c>
      <c r="J380" s="8">
        <f>(order_details[[#This Row],[UnitPrice (Marked Price)]]*(1-order_details[[#This Row],[Discount]])-order_details[[#This Row],[UnitPrice]]) * order_details[[#This Row],[Quantity]]</f>
        <v>195</v>
      </c>
      <c r="K380">
        <f>VLOOKUP(order_details[[#This Row],[ProductID]],products[],4,0)</f>
        <v>4</v>
      </c>
      <c r="L380" s="8" t="str">
        <f>VLOOKUP(order_details[[#This Row],[Category]],categories[[CategoryID]:[CategoryName]],2,0)</f>
        <v>Dairy Products</v>
      </c>
    </row>
    <row r="381" spans="1:12" x14ac:dyDescent="0.25">
      <c r="A381">
        <v>10390</v>
      </c>
      <c r="B381">
        <v>35</v>
      </c>
      <c r="C381" s="8">
        <v>14.4</v>
      </c>
      <c r="D381">
        <v>40</v>
      </c>
      <c r="E381">
        <v>0.1</v>
      </c>
      <c r="F381" s="8">
        <f>order_details[[#This Row],[UnitPrice]]*order_details[[#This Row],[Quantity]]</f>
        <v>576</v>
      </c>
      <c r="G381" s="1">
        <f>VLOOKUP(order_details[[#This Row],[OrderID]],orders[[OrderID]:[OrderDate]],4,)</f>
        <v>34722</v>
      </c>
      <c r="H381" s="8">
        <f>VLOOKUP(order_details[[#This Row],[ProductID]],products[],6,0)</f>
        <v>18</v>
      </c>
      <c r="I381" s="8">
        <f>order_details[[#This Row],[UnitPrice (Marked Price)]] * order_details[[#This Row],[Quantity]] * (1 - order_details[[#This Row],[Discount]])</f>
        <v>648</v>
      </c>
      <c r="J381" s="8">
        <f>(order_details[[#This Row],[UnitPrice (Marked Price)]]*(1-order_details[[#This Row],[Discount]])-order_details[[#This Row],[UnitPrice]]) * order_details[[#This Row],[Quantity]]</f>
        <v>71.999999999999957</v>
      </c>
      <c r="K381">
        <f>VLOOKUP(order_details[[#This Row],[ProductID]],products[],4,0)</f>
        <v>1</v>
      </c>
      <c r="L381" s="8" t="str">
        <f>VLOOKUP(order_details[[#This Row],[Category]],categories[[CategoryID]:[CategoryName]],2,0)</f>
        <v>Beverages</v>
      </c>
    </row>
    <row r="382" spans="1:12" x14ac:dyDescent="0.25">
      <c r="A382">
        <v>10390</v>
      </c>
      <c r="B382">
        <v>46</v>
      </c>
      <c r="C382" s="8">
        <v>9.6</v>
      </c>
      <c r="D382">
        <v>45</v>
      </c>
      <c r="E382">
        <v>0</v>
      </c>
      <c r="F382" s="8">
        <f>order_details[[#This Row],[UnitPrice]]*order_details[[#This Row],[Quantity]]</f>
        <v>432</v>
      </c>
      <c r="G382" s="1">
        <f>VLOOKUP(order_details[[#This Row],[OrderID]],orders[[OrderID]:[OrderDate]],4,)</f>
        <v>34722</v>
      </c>
      <c r="H382" s="8">
        <f>VLOOKUP(order_details[[#This Row],[ProductID]],products[],6,0)</f>
        <v>12</v>
      </c>
      <c r="I382" s="8">
        <f>order_details[[#This Row],[UnitPrice (Marked Price)]] * order_details[[#This Row],[Quantity]] * (1 - order_details[[#This Row],[Discount]])</f>
        <v>540</v>
      </c>
      <c r="J382" s="8">
        <f>(order_details[[#This Row],[UnitPrice (Marked Price)]]*(1-order_details[[#This Row],[Discount]])-order_details[[#This Row],[UnitPrice]]) * order_details[[#This Row],[Quantity]]</f>
        <v>108.00000000000001</v>
      </c>
      <c r="K382">
        <f>VLOOKUP(order_details[[#This Row],[ProductID]],products[],4,0)</f>
        <v>8</v>
      </c>
      <c r="L382" s="8" t="str">
        <f>VLOOKUP(order_details[[#This Row],[Category]],categories[[CategoryID]:[CategoryName]],2,0)</f>
        <v>Seafood</v>
      </c>
    </row>
    <row r="383" spans="1:12" x14ac:dyDescent="0.25">
      <c r="A383">
        <v>10390</v>
      </c>
      <c r="B383">
        <v>72</v>
      </c>
      <c r="C383" s="8">
        <v>27.8</v>
      </c>
      <c r="D383">
        <v>24</v>
      </c>
      <c r="E383">
        <v>0.1</v>
      </c>
      <c r="F383" s="8">
        <f>order_details[[#This Row],[UnitPrice]]*order_details[[#This Row],[Quantity]]</f>
        <v>667.2</v>
      </c>
      <c r="G383" s="1">
        <f>VLOOKUP(order_details[[#This Row],[OrderID]],orders[[OrderID]:[OrderDate]],4,)</f>
        <v>34722</v>
      </c>
      <c r="H383" s="8">
        <f>VLOOKUP(order_details[[#This Row],[ProductID]],products[],6,0)</f>
        <v>34.799999999999997</v>
      </c>
      <c r="I383" s="8">
        <f>order_details[[#This Row],[UnitPrice (Marked Price)]] * order_details[[#This Row],[Quantity]] * (1 - order_details[[#This Row],[Discount]])</f>
        <v>751.68</v>
      </c>
      <c r="J383" s="8">
        <f>(order_details[[#This Row],[UnitPrice (Marked Price)]]*(1-order_details[[#This Row],[Discount]])-order_details[[#This Row],[UnitPrice]]) * order_details[[#This Row],[Quantity]]</f>
        <v>84.479999999999905</v>
      </c>
      <c r="K383">
        <f>VLOOKUP(order_details[[#This Row],[ProductID]],products[],4,0)</f>
        <v>4</v>
      </c>
      <c r="L383" s="8" t="str">
        <f>VLOOKUP(order_details[[#This Row],[Category]],categories[[CategoryID]:[CategoryName]],2,0)</f>
        <v>Dairy Products</v>
      </c>
    </row>
    <row r="384" spans="1:12" x14ac:dyDescent="0.25">
      <c r="A384">
        <v>10391</v>
      </c>
      <c r="B384">
        <v>13</v>
      </c>
      <c r="C384" s="8">
        <v>4.8</v>
      </c>
      <c r="D384">
        <v>18</v>
      </c>
      <c r="E384">
        <v>0</v>
      </c>
      <c r="F384" s="8">
        <f>order_details[[#This Row],[UnitPrice]]*order_details[[#This Row],[Quantity]]</f>
        <v>86.399999999999991</v>
      </c>
      <c r="G384" s="1">
        <f>VLOOKUP(order_details[[#This Row],[OrderID]],orders[[OrderID]:[OrderDate]],4,)</f>
        <v>34722</v>
      </c>
      <c r="H384" s="8">
        <f>VLOOKUP(order_details[[#This Row],[ProductID]],products[],6,0)</f>
        <v>6</v>
      </c>
      <c r="I384" s="8">
        <f>order_details[[#This Row],[UnitPrice (Marked Price)]] * order_details[[#This Row],[Quantity]] * (1 - order_details[[#This Row],[Discount]])</f>
        <v>108</v>
      </c>
      <c r="J384" s="8">
        <f>(order_details[[#This Row],[UnitPrice (Marked Price)]]*(1-order_details[[#This Row],[Discount]])-order_details[[#This Row],[UnitPrice]]) * order_details[[#This Row],[Quantity]]</f>
        <v>21.6</v>
      </c>
      <c r="K384">
        <f>VLOOKUP(order_details[[#This Row],[ProductID]],products[],4,0)</f>
        <v>8</v>
      </c>
      <c r="L384" s="8" t="str">
        <f>VLOOKUP(order_details[[#This Row],[Category]],categories[[CategoryID]:[CategoryName]],2,0)</f>
        <v>Seafood</v>
      </c>
    </row>
    <row r="385" spans="1:12" x14ac:dyDescent="0.25">
      <c r="A385">
        <v>10392</v>
      </c>
      <c r="B385">
        <v>69</v>
      </c>
      <c r="C385" s="8">
        <v>28.8</v>
      </c>
      <c r="D385">
        <v>50</v>
      </c>
      <c r="E385">
        <v>0</v>
      </c>
      <c r="F385" s="8">
        <f>order_details[[#This Row],[UnitPrice]]*order_details[[#This Row],[Quantity]]</f>
        <v>1440</v>
      </c>
      <c r="G385" s="1">
        <f>VLOOKUP(order_details[[#This Row],[OrderID]],orders[[OrderID]:[OrderDate]],4,)</f>
        <v>34723</v>
      </c>
      <c r="H385" s="8">
        <f>VLOOKUP(order_details[[#This Row],[ProductID]],products[],6,0)</f>
        <v>36</v>
      </c>
      <c r="I385" s="8">
        <f>order_details[[#This Row],[UnitPrice (Marked Price)]] * order_details[[#This Row],[Quantity]] * (1 - order_details[[#This Row],[Discount]])</f>
        <v>1800</v>
      </c>
      <c r="J385" s="8">
        <f>(order_details[[#This Row],[UnitPrice (Marked Price)]]*(1-order_details[[#This Row],[Discount]])-order_details[[#This Row],[UnitPrice]]) * order_details[[#This Row],[Quantity]]</f>
        <v>359.99999999999994</v>
      </c>
      <c r="K385">
        <f>VLOOKUP(order_details[[#This Row],[ProductID]],products[],4,0)</f>
        <v>4</v>
      </c>
      <c r="L385" s="8" t="str">
        <f>VLOOKUP(order_details[[#This Row],[Category]],categories[[CategoryID]:[CategoryName]],2,0)</f>
        <v>Dairy Products</v>
      </c>
    </row>
    <row r="386" spans="1:12" x14ac:dyDescent="0.25">
      <c r="A386">
        <v>10393</v>
      </c>
      <c r="B386">
        <v>2</v>
      </c>
      <c r="C386" s="8">
        <v>15.2</v>
      </c>
      <c r="D386">
        <v>25</v>
      </c>
      <c r="E386">
        <v>0.25</v>
      </c>
      <c r="F386" s="8">
        <f>order_details[[#This Row],[UnitPrice]]*order_details[[#This Row],[Quantity]]</f>
        <v>380</v>
      </c>
      <c r="G386" s="1">
        <f>VLOOKUP(order_details[[#This Row],[OrderID]],orders[[OrderID]:[OrderDate]],4,)</f>
        <v>34724</v>
      </c>
      <c r="H386" s="8">
        <f>VLOOKUP(order_details[[#This Row],[ProductID]],products[],6,0)</f>
        <v>19</v>
      </c>
      <c r="I386" s="8">
        <f>order_details[[#This Row],[UnitPrice (Marked Price)]] * order_details[[#This Row],[Quantity]] * (1 - order_details[[#This Row],[Discount]])</f>
        <v>356.25</v>
      </c>
      <c r="J386" s="8">
        <f>(order_details[[#This Row],[UnitPrice (Marked Price)]]*(1-order_details[[#This Row],[Discount]])-order_details[[#This Row],[UnitPrice]]) * order_details[[#This Row],[Quantity]]</f>
        <v>-23.749999999999982</v>
      </c>
      <c r="K386">
        <f>VLOOKUP(order_details[[#This Row],[ProductID]],products[],4,0)</f>
        <v>1</v>
      </c>
      <c r="L386" s="8" t="str">
        <f>VLOOKUP(order_details[[#This Row],[Category]],categories[[CategoryID]:[CategoryName]],2,0)</f>
        <v>Beverages</v>
      </c>
    </row>
    <row r="387" spans="1:12" x14ac:dyDescent="0.25">
      <c r="A387">
        <v>10393</v>
      </c>
      <c r="B387">
        <v>14</v>
      </c>
      <c r="C387" s="8">
        <v>18.600000000000001</v>
      </c>
      <c r="D387">
        <v>42</v>
      </c>
      <c r="E387">
        <v>0.25</v>
      </c>
      <c r="F387" s="8">
        <f>order_details[[#This Row],[UnitPrice]]*order_details[[#This Row],[Quantity]]</f>
        <v>781.2</v>
      </c>
      <c r="G387" s="1">
        <f>VLOOKUP(order_details[[#This Row],[OrderID]],orders[[OrderID]:[OrderDate]],4,)</f>
        <v>34724</v>
      </c>
      <c r="H387" s="8">
        <f>VLOOKUP(order_details[[#This Row],[ProductID]],products[],6,0)</f>
        <v>23.25</v>
      </c>
      <c r="I387" s="8">
        <f>order_details[[#This Row],[UnitPrice (Marked Price)]] * order_details[[#This Row],[Quantity]] * (1 - order_details[[#This Row],[Discount]])</f>
        <v>732.375</v>
      </c>
      <c r="J387" s="8">
        <f>(order_details[[#This Row],[UnitPrice (Marked Price)]]*(1-order_details[[#This Row],[Discount]])-order_details[[#This Row],[UnitPrice]]) * order_details[[#This Row],[Quantity]]</f>
        <v>-48.82500000000006</v>
      </c>
      <c r="K387">
        <f>VLOOKUP(order_details[[#This Row],[ProductID]],products[],4,0)</f>
        <v>7</v>
      </c>
      <c r="L387" s="8" t="str">
        <f>VLOOKUP(order_details[[#This Row],[Category]],categories[[CategoryID]:[CategoryName]],2,0)</f>
        <v>Produce</v>
      </c>
    </row>
    <row r="388" spans="1:12" x14ac:dyDescent="0.25">
      <c r="A388">
        <v>10393</v>
      </c>
      <c r="B388">
        <v>25</v>
      </c>
      <c r="C388" s="8">
        <v>9.8000000000000007</v>
      </c>
      <c r="D388">
        <v>7</v>
      </c>
      <c r="E388">
        <v>0.25</v>
      </c>
      <c r="F388" s="8">
        <f>order_details[[#This Row],[UnitPrice]]*order_details[[#This Row],[Quantity]]</f>
        <v>68.600000000000009</v>
      </c>
      <c r="G388" s="1">
        <f>VLOOKUP(order_details[[#This Row],[OrderID]],orders[[OrderID]:[OrderDate]],4,)</f>
        <v>34724</v>
      </c>
      <c r="H388" s="8">
        <f>VLOOKUP(order_details[[#This Row],[ProductID]],products[],6,0)</f>
        <v>14</v>
      </c>
      <c r="I388" s="8">
        <f>order_details[[#This Row],[UnitPrice (Marked Price)]] * order_details[[#This Row],[Quantity]] * (1 - order_details[[#This Row],[Discount]])</f>
        <v>73.5</v>
      </c>
      <c r="J388" s="8">
        <f>(order_details[[#This Row],[UnitPrice (Marked Price)]]*(1-order_details[[#This Row],[Discount]])-order_details[[#This Row],[UnitPrice]]) * order_details[[#This Row],[Quantity]]</f>
        <v>4.899999999999995</v>
      </c>
      <c r="K388">
        <f>VLOOKUP(order_details[[#This Row],[ProductID]],products[],4,0)</f>
        <v>3</v>
      </c>
      <c r="L388" s="8" t="str">
        <f>VLOOKUP(order_details[[#This Row],[Category]],categories[[CategoryID]:[CategoryName]],2,0)</f>
        <v>Confections</v>
      </c>
    </row>
    <row r="389" spans="1:12" x14ac:dyDescent="0.25">
      <c r="A389">
        <v>10393</v>
      </c>
      <c r="B389">
        <v>26</v>
      </c>
      <c r="C389" s="8">
        <v>24.9</v>
      </c>
      <c r="D389">
        <v>70</v>
      </c>
      <c r="E389">
        <v>0.25</v>
      </c>
      <c r="F389" s="8">
        <f>order_details[[#This Row],[UnitPrice]]*order_details[[#This Row],[Quantity]]</f>
        <v>1743</v>
      </c>
      <c r="G389" s="1">
        <f>VLOOKUP(order_details[[#This Row],[OrderID]],orders[[OrderID]:[OrderDate]],4,)</f>
        <v>34724</v>
      </c>
      <c r="H389" s="8">
        <f>VLOOKUP(order_details[[#This Row],[ProductID]],products[],6,0)</f>
        <v>31.23</v>
      </c>
      <c r="I389" s="8">
        <f>order_details[[#This Row],[UnitPrice (Marked Price)]] * order_details[[#This Row],[Quantity]] * (1 - order_details[[#This Row],[Discount]])</f>
        <v>1639.5749999999998</v>
      </c>
      <c r="J389" s="8">
        <f>(order_details[[#This Row],[UnitPrice (Marked Price)]]*(1-order_details[[#This Row],[Discount]])-order_details[[#This Row],[UnitPrice]]) * order_details[[#This Row],[Quantity]]</f>
        <v>-103.42499999999994</v>
      </c>
      <c r="K389">
        <f>VLOOKUP(order_details[[#This Row],[ProductID]],products[],4,0)</f>
        <v>3</v>
      </c>
      <c r="L389" s="8" t="str">
        <f>VLOOKUP(order_details[[#This Row],[Category]],categories[[CategoryID]:[CategoryName]],2,0)</f>
        <v>Confections</v>
      </c>
    </row>
    <row r="390" spans="1:12" x14ac:dyDescent="0.25">
      <c r="A390">
        <v>10393</v>
      </c>
      <c r="B390">
        <v>31</v>
      </c>
      <c r="C390" s="8">
        <v>8</v>
      </c>
      <c r="D390">
        <v>32</v>
      </c>
      <c r="E390">
        <v>0</v>
      </c>
      <c r="F390" s="8">
        <f>order_details[[#This Row],[UnitPrice]]*order_details[[#This Row],[Quantity]]</f>
        <v>256</v>
      </c>
      <c r="G390" s="1">
        <f>VLOOKUP(order_details[[#This Row],[OrderID]],orders[[OrderID]:[OrderDate]],4,)</f>
        <v>34724</v>
      </c>
      <c r="H390" s="8">
        <f>VLOOKUP(order_details[[#This Row],[ProductID]],products[],6,0)</f>
        <v>12.5</v>
      </c>
      <c r="I390" s="8">
        <f>order_details[[#This Row],[UnitPrice (Marked Price)]] * order_details[[#This Row],[Quantity]] * (1 - order_details[[#This Row],[Discount]])</f>
        <v>400</v>
      </c>
      <c r="J390" s="8">
        <f>(order_details[[#This Row],[UnitPrice (Marked Price)]]*(1-order_details[[#This Row],[Discount]])-order_details[[#This Row],[UnitPrice]]) * order_details[[#This Row],[Quantity]]</f>
        <v>144</v>
      </c>
      <c r="K390">
        <f>VLOOKUP(order_details[[#This Row],[ProductID]],products[],4,0)</f>
        <v>4</v>
      </c>
      <c r="L390" s="8" t="str">
        <f>VLOOKUP(order_details[[#This Row],[Category]],categories[[CategoryID]:[CategoryName]],2,0)</f>
        <v>Dairy Products</v>
      </c>
    </row>
    <row r="391" spans="1:12" x14ac:dyDescent="0.25">
      <c r="A391">
        <v>10394</v>
      </c>
      <c r="B391">
        <v>13</v>
      </c>
      <c r="C391" s="8">
        <v>4.8</v>
      </c>
      <c r="D391">
        <v>10</v>
      </c>
      <c r="E391">
        <v>0</v>
      </c>
      <c r="F391" s="8">
        <f>order_details[[#This Row],[UnitPrice]]*order_details[[#This Row],[Quantity]]</f>
        <v>48</v>
      </c>
      <c r="G391" s="1">
        <f>VLOOKUP(order_details[[#This Row],[OrderID]],orders[[OrderID]:[OrderDate]],4,)</f>
        <v>34724</v>
      </c>
      <c r="H391" s="8">
        <f>VLOOKUP(order_details[[#This Row],[ProductID]],products[],6,0)</f>
        <v>6</v>
      </c>
      <c r="I391" s="8">
        <f>order_details[[#This Row],[UnitPrice (Marked Price)]] * order_details[[#This Row],[Quantity]] * (1 - order_details[[#This Row],[Discount]])</f>
        <v>60</v>
      </c>
      <c r="J391" s="8">
        <f>(order_details[[#This Row],[UnitPrice (Marked Price)]]*(1-order_details[[#This Row],[Discount]])-order_details[[#This Row],[UnitPrice]]) * order_details[[#This Row],[Quantity]]</f>
        <v>12.000000000000002</v>
      </c>
      <c r="K391">
        <f>VLOOKUP(order_details[[#This Row],[ProductID]],products[],4,0)</f>
        <v>8</v>
      </c>
      <c r="L391" s="8" t="str">
        <f>VLOOKUP(order_details[[#This Row],[Category]],categories[[CategoryID]:[CategoryName]],2,0)</f>
        <v>Seafood</v>
      </c>
    </row>
    <row r="392" spans="1:12" x14ac:dyDescent="0.25">
      <c r="A392">
        <v>10394</v>
      </c>
      <c r="B392">
        <v>62</v>
      </c>
      <c r="C392" s="8">
        <v>39.4</v>
      </c>
      <c r="D392">
        <v>10</v>
      </c>
      <c r="E392">
        <v>0</v>
      </c>
      <c r="F392" s="8">
        <f>order_details[[#This Row],[UnitPrice]]*order_details[[#This Row],[Quantity]]</f>
        <v>394</v>
      </c>
      <c r="G392" s="1">
        <f>VLOOKUP(order_details[[#This Row],[OrderID]],orders[[OrderID]:[OrderDate]],4,)</f>
        <v>34724</v>
      </c>
      <c r="H392" s="8">
        <f>VLOOKUP(order_details[[#This Row],[ProductID]],products[],6,0)</f>
        <v>49.3</v>
      </c>
      <c r="I392" s="8">
        <f>order_details[[#This Row],[UnitPrice (Marked Price)]] * order_details[[#This Row],[Quantity]] * (1 - order_details[[#This Row],[Discount]])</f>
        <v>493</v>
      </c>
      <c r="J392" s="8">
        <f>(order_details[[#This Row],[UnitPrice (Marked Price)]]*(1-order_details[[#This Row],[Discount]])-order_details[[#This Row],[UnitPrice]]) * order_details[[#This Row],[Quantity]]</f>
        <v>98.999999999999986</v>
      </c>
      <c r="K392">
        <f>VLOOKUP(order_details[[#This Row],[ProductID]],products[],4,0)</f>
        <v>3</v>
      </c>
      <c r="L392" s="8" t="str">
        <f>VLOOKUP(order_details[[#This Row],[Category]],categories[[CategoryID]:[CategoryName]],2,0)</f>
        <v>Confections</v>
      </c>
    </row>
    <row r="393" spans="1:12" x14ac:dyDescent="0.25">
      <c r="A393">
        <v>10395</v>
      </c>
      <c r="B393">
        <v>46</v>
      </c>
      <c r="C393" s="8">
        <v>9.6</v>
      </c>
      <c r="D393">
        <v>28</v>
      </c>
      <c r="E393">
        <v>0.1</v>
      </c>
      <c r="F393" s="8">
        <f>order_details[[#This Row],[UnitPrice]]*order_details[[#This Row],[Quantity]]</f>
        <v>268.8</v>
      </c>
      <c r="G393" s="1">
        <f>VLOOKUP(order_details[[#This Row],[OrderID]],orders[[OrderID]:[OrderDate]],4,)</f>
        <v>34725</v>
      </c>
      <c r="H393" s="8">
        <f>VLOOKUP(order_details[[#This Row],[ProductID]],products[],6,0)</f>
        <v>12</v>
      </c>
      <c r="I393" s="8">
        <f>order_details[[#This Row],[UnitPrice (Marked Price)]] * order_details[[#This Row],[Quantity]] * (1 - order_details[[#This Row],[Discount]])</f>
        <v>302.40000000000003</v>
      </c>
      <c r="J393" s="8">
        <f>(order_details[[#This Row],[UnitPrice (Marked Price)]]*(1-order_details[[#This Row],[Discount]])-order_details[[#This Row],[UnitPrice]]) * order_details[[#This Row],[Quantity]]</f>
        <v>33.60000000000003</v>
      </c>
      <c r="K393">
        <f>VLOOKUP(order_details[[#This Row],[ProductID]],products[],4,0)</f>
        <v>8</v>
      </c>
      <c r="L393" s="8" t="str">
        <f>VLOOKUP(order_details[[#This Row],[Category]],categories[[CategoryID]:[CategoryName]],2,0)</f>
        <v>Seafood</v>
      </c>
    </row>
    <row r="394" spans="1:12" x14ac:dyDescent="0.25">
      <c r="A394">
        <v>10395</v>
      </c>
      <c r="B394">
        <v>53</v>
      </c>
      <c r="C394" s="8">
        <v>26.2</v>
      </c>
      <c r="D394">
        <v>70</v>
      </c>
      <c r="E394">
        <v>0.1</v>
      </c>
      <c r="F394" s="8">
        <f>order_details[[#This Row],[UnitPrice]]*order_details[[#This Row],[Quantity]]</f>
        <v>1834</v>
      </c>
      <c r="G394" s="1">
        <f>VLOOKUP(order_details[[#This Row],[OrderID]],orders[[OrderID]:[OrderDate]],4,)</f>
        <v>34725</v>
      </c>
      <c r="H394" s="8">
        <f>VLOOKUP(order_details[[#This Row],[ProductID]],products[],6,0)</f>
        <v>32.799999999999997</v>
      </c>
      <c r="I394" s="8">
        <f>order_details[[#This Row],[UnitPrice (Marked Price)]] * order_details[[#This Row],[Quantity]] * (1 - order_details[[#This Row],[Discount]])</f>
        <v>2066.4</v>
      </c>
      <c r="J394" s="8">
        <f>(order_details[[#This Row],[UnitPrice (Marked Price)]]*(1-order_details[[#This Row],[Discount]])-order_details[[#This Row],[UnitPrice]]) * order_details[[#This Row],[Quantity]]</f>
        <v>232.40000000000003</v>
      </c>
      <c r="K394">
        <f>VLOOKUP(order_details[[#This Row],[ProductID]],products[],4,0)</f>
        <v>6</v>
      </c>
      <c r="L394" s="8" t="str">
        <f>VLOOKUP(order_details[[#This Row],[Category]],categories[[CategoryID]:[CategoryName]],2,0)</f>
        <v>Meat/Poultry</v>
      </c>
    </row>
    <row r="395" spans="1:12" x14ac:dyDescent="0.25">
      <c r="A395">
        <v>10395</v>
      </c>
      <c r="B395">
        <v>69</v>
      </c>
      <c r="C395" s="8">
        <v>28.8</v>
      </c>
      <c r="D395">
        <v>8</v>
      </c>
      <c r="E395">
        <v>0</v>
      </c>
      <c r="F395" s="8">
        <f>order_details[[#This Row],[UnitPrice]]*order_details[[#This Row],[Quantity]]</f>
        <v>230.4</v>
      </c>
      <c r="G395" s="1">
        <f>VLOOKUP(order_details[[#This Row],[OrderID]],orders[[OrderID]:[OrderDate]],4,)</f>
        <v>34725</v>
      </c>
      <c r="H395" s="8">
        <f>VLOOKUP(order_details[[#This Row],[ProductID]],products[],6,0)</f>
        <v>36</v>
      </c>
      <c r="I395" s="8">
        <f>order_details[[#This Row],[UnitPrice (Marked Price)]] * order_details[[#This Row],[Quantity]] * (1 - order_details[[#This Row],[Discount]])</f>
        <v>288</v>
      </c>
      <c r="J395" s="8">
        <f>(order_details[[#This Row],[UnitPrice (Marked Price)]]*(1-order_details[[#This Row],[Discount]])-order_details[[#This Row],[UnitPrice]]) * order_details[[#This Row],[Quantity]]</f>
        <v>57.599999999999994</v>
      </c>
      <c r="K395">
        <f>VLOOKUP(order_details[[#This Row],[ProductID]],products[],4,0)</f>
        <v>4</v>
      </c>
      <c r="L395" s="8" t="str">
        <f>VLOOKUP(order_details[[#This Row],[Category]],categories[[CategoryID]:[CategoryName]],2,0)</f>
        <v>Dairy Products</v>
      </c>
    </row>
    <row r="396" spans="1:12" x14ac:dyDescent="0.25">
      <c r="A396">
        <v>10396</v>
      </c>
      <c r="B396">
        <v>23</v>
      </c>
      <c r="C396" s="8">
        <v>7.2</v>
      </c>
      <c r="D396">
        <v>40</v>
      </c>
      <c r="E396">
        <v>0</v>
      </c>
      <c r="F396" s="8">
        <f>order_details[[#This Row],[UnitPrice]]*order_details[[#This Row],[Quantity]]</f>
        <v>288</v>
      </c>
      <c r="G396" s="1">
        <f>VLOOKUP(order_details[[#This Row],[OrderID]],orders[[OrderID]:[OrderDate]],4,)</f>
        <v>34726</v>
      </c>
      <c r="H396" s="8">
        <f>VLOOKUP(order_details[[#This Row],[ProductID]],products[],6,0)</f>
        <v>9</v>
      </c>
      <c r="I396" s="8">
        <f>order_details[[#This Row],[UnitPrice (Marked Price)]] * order_details[[#This Row],[Quantity]] * (1 - order_details[[#This Row],[Discount]])</f>
        <v>360</v>
      </c>
      <c r="J396" s="8">
        <f>(order_details[[#This Row],[UnitPrice (Marked Price)]]*(1-order_details[[#This Row],[Discount]])-order_details[[#This Row],[UnitPrice]]) * order_details[[#This Row],[Quantity]]</f>
        <v>72</v>
      </c>
      <c r="K396">
        <f>VLOOKUP(order_details[[#This Row],[ProductID]],products[],4,0)</f>
        <v>5</v>
      </c>
      <c r="L396" s="8" t="str">
        <f>VLOOKUP(order_details[[#This Row],[Category]],categories[[CategoryID]:[CategoryName]],2,0)</f>
        <v>Grains/Cereals</v>
      </c>
    </row>
    <row r="397" spans="1:12" x14ac:dyDescent="0.25">
      <c r="A397">
        <v>10396</v>
      </c>
      <c r="B397">
        <v>71</v>
      </c>
      <c r="C397" s="8">
        <v>17.2</v>
      </c>
      <c r="D397">
        <v>60</v>
      </c>
      <c r="E397">
        <v>0</v>
      </c>
      <c r="F397" s="8">
        <f>order_details[[#This Row],[UnitPrice]]*order_details[[#This Row],[Quantity]]</f>
        <v>1032</v>
      </c>
      <c r="G397" s="1">
        <f>VLOOKUP(order_details[[#This Row],[OrderID]],orders[[OrderID]:[OrderDate]],4,)</f>
        <v>34726</v>
      </c>
      <c r="H397" s="8">
        <f>VLOOKUP(order_details[[#This Row],[ProductID]],products[],6,0)</f>
        <v>21.5</v>
      </c>
      <c r="I397" s="8">
        <f>order_details[[#This Row],[UnitPrice (Marked Price)]] * order_details[[#This Row],[Quantity]] * (1 - order_details[[#This Row],[Discount]])</f>
        <v>1290</v>
      </c>
      <c r="J397" s="8">
        <f>(order_details[[#This Row],[UnitPrice (Marked Price)]]*(1-order_details[[#This Row],[Discount]])-order_details[[#This Row],[UnitPrice]]) * order_details[[#This Row],[Quantity]]</f>
        <v>258.00000000000006</v>
      </c>
      <c r="K397">
        <f>VLOOKUP(order_details[[#This Row],[ProductID]],products[],4,0)</f>
        <v>4</v>
      </c>
      <c r="L397" s="8" t="str">
        <f>VLOOKUP(order_details[[#This Row],[Category]],categories[[CategoryID]:[CategoryName]],2,0)</f>
        <v>Dairy Products</v>
      </c>
    </row>
    <row r="398" spans="1:12" x14ac:dyDescent="0.25">
      <c r="A398">
        <v>10396</v>
      </c>
      <c r="B398">
        <v>72</v>
      </c>
      <c r="C398" s="8">
        <v>27.8</v>
      </c>
      <c r="D398">
        <v>21</v>
      </c>
      <c r="E398">
        <v>0</v>
      </c>
      <c r="F398" s="8">
        <f>order_details[[#This Row],[UnitPrice]]*order_details[[#This Row],[Quantity]]</f>
        <v>583.80000000000007</v>
      </c>
      <c r="G398" s="1">
        <f>VLOOKUP(order_details[[#This Row],[OrderID]],orders[[OrderID]:[OrderDate]],4,)</f>
        <v>34726</v>
      </c>
      <c r="H398" s="8">
        <f>VLOOKUP(order_details[[#This Row],[ProductID]],products[],6,0)</f>
        <v>34.799999999999997</v>
      </c>
      <c r="I398" s="8">
        <f>order_details[[#This Row],[UnitPrice (Marked Price)]] * order_details[[#This Row],[Quantity]] * (1 - order_details[[#This Row],[Discount]])</f>
        <v>730.8</v>
      </c>
      <c r="J398" s="8">
        <f>(order_details[[#This Row],[UnitPrice (Marked Price)]]*(1-order_details[[#This Row],[Discount]])-order_details[[#This Row],[UnitPrice]]) * order_details[[#This Row],[Quantity]]</f>
        <v>146.99999999999991</v>
      </c>
      <c r="K398">
        <f>VLOOKUP(order_details[[#This Row],[ProductID]],products[],4,0)</f>
        <v>4</v>
      </c>
      <c r="L398" s="8" t="str">
        <f>VLOOKUP(order_details[[#This Row],[Category]],categories[[CategoryID]:[CategoryName]],2,0)</f>
        <v>Dairy Products</v>
      </c>
    </row>
    <row r="399" spans="1:12" x14ac:dyDescent="0.25">
      <c r="A399">
        <v>10397</v>
      </c>
      <c r="B399">
        <v>21</v>
      </c>
      <c r="C399" s="8">
        <v>8</v>
      </c>
      <c r="D399">
        <v>10</v>
      </c>
      <c r="E399">
        <v>0.15</v>
      </c>
      <c r="F399" s="8">
        <f>order_details[[#This Row],[UnitPrice]]*order_details[[#This Row],[Quantity]]</f>
        <v>80</v>
      </c>
      <c r="G399" s="1">
        <f>VLOOKUP(order_details[[#This Row],[OrderID]],orders[[OrderID]:[OrderDate]],4,)</f>
        <v>34726</v>
      </c>
      <c r="H399" s="8">
        <f>VLOOKUP(order_details[[#This Row],[ProductID]],products[],6,0)</f>
        <v>10</v>
      </c>
      <c r="I399" s="8">
        <f>order_details[[#This Row],[UnitPrice (Marked Price)]] * order_details[[#This Row],[Quantity]] * (1 - order_details[[#This Row],[Discount]])</f>
        <v>85</v>
      </c>
      <c r="J399" s="8">
        <f>(order_details[[#This Row],[UnitPrice (Marked Price)]]*(1-order_details[[#This Row],[Discount]])-order_details[[#This Row],[UnitPrice]]) * order_details[[#This Row],[Quantity]]</f>
        <v>5</v>
      </c>
      <c r="K399">
        <f>VLOOKUP(order_details[[#This Row],[ProductID]],products[],4,0)</f>
        <v>3</v>
      </c>
      <c r="L399" s="8" t="str">
        <f>VLOOKUP(order_details[[#This Row],[Category]],categories[[CategoryID]:[CategoryName]],2,0)</f>
        <v>Confections</v>
      </c>
    </row>
    <row r="400" spans="1:12" x14ac:dyDescent="0.25">
      <c r="A400">
        <v>10397</v>
      </c>
      <c r="B400">
        <v>51</v>
      </c>
      <c r="C400" s="8">
        <v>42.4</v>
      </c>
      <c r="D400">
        <v>18</v>
      </c>
      <c r="E400">
        <v>0.15</v>
      </c>
      <c r="F400" s="8">
        <f>order_details[[#This Row],[UnitPrice]]*order_details[[#This Row],[Quantity]]</f>
        <v>763.19999999999993</v>
      </c>
      <c r="G400" s="1">
        <f>VLOOKUP(order_details[[#This Row],[OrderID]],orders[[OrderID]:[OrderDate]],4,)</f>
        <v>34726</v>
      </c>
      <c r="H400" s="8">
        <f>VLOOKUP(order_details[[#This Row],[ProductID]],products[],6,0)</f>
        <v>53</v>
      </c>
      <c r="I400" s="8">
        <f>order_details[[#This Row],[UnitPrice (Marked Price)]] * order_details[[#This Row],[Quantity]] * (1 - order_details[[#This Row],[Discount]])</f>
        <v>810.9</v>
      </c>
      <c r="J400" s="8">
        <f>(order_details[[#This Row],[UnitPrice (Marked Price)]]*(1-order_details[[#This Row],[Discount]])-order_details[[#This Row],[UnitPrice]]) * order_details[[#This Row],[Quantity]]</f>
        <v>47.699999999999974</v>
      </c>
      <c r="K400">
        <f>VLOOKUP(order_details[[#This Row],[ProductID]],products[],4,0)</f>
        <v>7</v>
      </c>
      <c r="L400" s="8" t="str">
        <f>VLOOKUP(order_details[[#This Row],[Category]],categories[[CategoryID]:[CategoryName]],2,0)</f>
        <v>Produce</v>
      </c>
    </row>
    <row r="401" spans="1:12" x14ac:dyDescent="0.25">
      <c r="A401">
        <v>10398</v>
      </c>
      <c r="B401">
        <v>35</v>
      </c>
      <c r="C401" s="8">
        <v>14.4</v>
      </c>
      <c r="D401">
        <v>30</v>
      </c>
      <c r="E401">
        <v>0</v>
      </c>
      <c r="F401" s="8">
        <f>order_details[[#This Row],[UnitPrice]]*order_details[[#This Row],[Quantity]]</f>
        <v>432</v>
      </c>
      <c r="G401" s="1">
        <f>VLOOKUP(order_details[[#This Row],[OrderID]],orders[[OrderID]:[OrderDate]],4,)</f>
        <v>34729</v>
      </c>
      <c r="H401" s="8">
        <f>VLOOKUP(order_details[[#This Row],[ProductID]],products[],6,0)</f>
        <v>18</v>
      </c>
      <c r="I401" s="8">
        <f>order_details[[#This Row],[UnitPrice (Marked Price)]] * order_details[[#This Row],[Quantity]] * (1 - order_details[[#This Row],[Discount]])</f>
        <v>540</v>
      </c>
      <c r="J401" s="8">
        <f>(order_details[[#This Row],[UnitPrice (Marked Price)]]*(1-order_details[[#This Row],[Discount]])-order_details[[#This Row],[UnitPrice]]) * order_details[[#This Row],[Quantity]]</f>
        <v>107.99999999999999</v>
      </c>
      <c r="K401">
        <f>VLOOKUP(order_details[[#This Row],[ProductID]],products[],4,0)</f>
        <v>1</v>
      </c>
      <c r="L401" s="8" t="str">
        <f>VLOOKUP(order_details[[#This Row],[Category]],categories[[CategoryID]:[CategoryName]],2,0)</f>
        <v>Beverages</v>
      </c>
    </row>
    <row r="402" spans="1:12" x14ac:dyDescent="0.25">
      <c r="A402">
        <v>10398</v>
      </c>
      <c r="B402">
        <v>55</v>
      </c>
      <c r="C402" s="8">
        <v>19.2</v>
      </c>
      <c r="D402">
        <v>120</v>
      </c>
      <c r="E402">
        <v>0.1</v>
      </c>
      <c r="F402" s="8">
        <f>order_details[[#This Row],[UnitPrice]]*order_details[[#This Row],[Quantity]]</f>
        <v>2304</v>
      </c>
      <c r="G402" s="1">
        <f>VLOOKUP(order_details[[#This Row],[OrderID]],orders[[OrderID]:[OrderDate]],4,)</f>
        <v>34729</v>
      </c>
      <c r="H402" s="8">
        <f>VLOOKUP(order_details[[#This Row],[ProductID]],products[],6,0)</f>
        <v>24</v>
      </c>
      <c r="I402" s="8">
        <f>order_details[[#This Row],[UnitPrice (Marked Price)]] * order_details[[#This Row],[Quantity]] * (1 - order_details[[#This Row],[Discount]])</f>
        <v>2592</v>
      </c>
      <c r="J402" s="8">
        <f>(order_details[[#This Row],[UnitPrice (Marked Price)]]*(1-order_details[[#This Row],[Discount]])-order_details[[#This Row],[UnitPrice]]) * order_details[[#This Row],[Quantity]]</f>
        <v>288.00000000000023</v>
      </c>
      <c r="K402">
        <f>VLOOKUP(order_details[[#This Row],[ProductID]],products[],4,0)</f>
        <v>6</v>
      </c>
      <c r="L402" s="8" t="str">
        <f>VLOOKUP(order_details[[#This Row],[Category]],categories[[CategoryID]:[CategoryName]],2,0)</f>
        <v>Meat/Poultry</v>
      </c>
    </row>
    <row r="403" spans="1:12" x14ac:dyDescent="0.25">
      <c r="A403">
        <v>10399</v>
      </c>
      <c r="B403">
        <v>68</v>
      </c>
      <c r="C403" s="8">
        <v>8</v>
      </c>
      <c r="D403">
        <v>60</v>
      </c>
      <c r="E403">
        <v>0</v>
      </c>
      <c r="F403" s="8">
        <f>order_details[[#This Row],[UnitPrice]]*order_details[[#This Row],[Quantity]]</f>
        <v>480</v>
      </c>
      <c r="G403" s="1">
        <f>VLOOKUP(order_details[[#This Row],[OrderID]],orders[[OrderID]:[OrderDate]],4,)</f>
        <v>34730</v>
      </c>
      <c r="H403" s="8">
        <f>VLOOKUP(order_details[[#This Row],[ProductID]],products[],6,0)</f>
        <v>12.5</v>
      </c>
      <c r="I403" s="8">
        <f>order_details[[#This Row],[UnitPrice (Marked Price)]] * order_details[[#This Row],[Quantity]] * (1 - order_details[[#This Row],[Discount]])</f>
        <v>750</v>
      </c>
      <c r="J403" s="8">
        <f>(order_details[[#This Row],[UnitPrice (Marked Price)]]*(1-order_details[[#This Row],[Discount]])-order_details[[#This Row],[UnitPrice]]) * order_details[[#This Row],[Quantity]]</f>
        <v>270</v>
      </c>
      <c r="K403">
        <f>VLOOKUP(order_details[[#This Row],[ProductID]],products[],4,0)</f>
        <v>3</v>
      </c>
      <c r="L403" s="8" t="str">
        <f>VLOOKUP(order_details[[#This Row],[Category]],categories[[CategoryID]:[CategoryName]],2,0)</f>
        <v>Confections</v>
      </c>
    </row>
    <row r="404" spans="1:12" x14ac:dyDescent="0.25">
      <c r="A404">
        <v>10399</v>
      </c>
      <c r="B404">
        <v>71</v>
      </c>
      <c r="C404" s="8">
        <v>17.2</v>
      </c>
      <c r="D404">
        <v>30</v>
      </c>
      <c r="E404">
        <v>0</v>
      </c>
      <c r="F404" s="8">
        <f>order_details[[#This Row],[UnitPrice]]*order_details[[#This Row],[Quantity]]</f>
        <v>516</v>
      </c>
      <c r="G404" s="1">
        <f>VLOOKUP(order_details[[#This Row],[OrderID]],orders[[OrderID]:[OrderDate]],4,)</f>
        <v>34730</v>
      </c>
      <c r="H404" s="8">
        <f>VLOOKUP(order_details[[#This Row],[ProductID]],products[],6,0)</f>
        <v>21.5</v>
      </c>
      <c r="I404" s="8">
        <f>order_details[[#This Row],[UnitPrice (Marked Price)]] * order_details[[#This Row],[Quantity]] * (1 - order_details[[#This Row],[Discount]])</f>
        <v>645</v>
      </c>
      <c r="J404" s="8">
        <f>(order_details[[#This Row],[UnitPrice (Marked Price)]]*(1-order_details[[#This Row],[Discount]])-order_details[[#This Row],[UnitPrice]]) * order_details[[#This Row],[Quantity]]</f>
        <v>129.00000000000003</v>
      </c>
      <c r="K404">
        <f>VLOOKUP(order_details[[#This Row],[ProductID]],products[],4,0)</f>
        <v>4</v>
      </c>
      <c r="L404" s="8" t="str">
        <f>VLOOKUP(order_details[[#This Row],[Category]],categories[[CategoryID]:[CategoryName]],2,0)</f>
        <v>Dairy Products</v>
      </c>
    </row>
    <row r="405" spans="1:12" x14ac:dyDescent="0.25">
      <c r="A405">
        <v>10399</v>
      </c>
      <c r="B405">
        <v>76</v>
      </c>
      <c r="C405" s="8">
        <v>14.4</v>
      </c>
      <c r="D405">
        <v>35</v>
      </c>
      <c r="E405">
        <v>0</v>
      </c>
      <c r="F405" s="8">
        <f>order_details[[#This Row],[UnitPrice]]*order_details[[#This Row],[Quantity]]</f>
        <v>504</v>
      </c>
      <c r="G405" s="1">
        <f>VLOOKUP(order_details[[#This Row],[OrderID]],orders[[OrderID]:[OrderDate]],4,)</f>
        <v>34730</v>
      </c>
      <c r="H405" s="8">
        <f>VLOOKUP(order_details[[#This Row],[ProductID]],products[],6,0)</f>
        <v>18</v>
      </c>
      <c r="I405" s="8">
        <f>order_details[[#This Row],[UnitPrice (Marked Price)]] * order_details[[#This Row],[Quantity]] * (1 - order_details[[#This Row],[Discount]])</f>
        <v>630</v>
      </c>
      <c r="J405" s="8">
        <f>(order_details[[#This Row],[UnitPrice (Marked Price)]]*(1-order_details[[#This Row],[Discount]])-order_details[[#This Row],[UnitPrice]]) * order_details[[#This Row],[Quantity]]</f>
        <v>125.99999999999999</v>
      </c>
      <c r="K405">
        <f>VLOOKUP(order_details[[#This Row],[ProductID]],products[],4,0)</f>
        <v>1</v>
      </c>
      <c r="L405" s="8" t="str">
        <f>VLOOKUP(order_details[[#This Row],[Category]],categories[[CategoryID]:[CategoryName]],2,0)</f>
        <v>Beverages</v>
      </c>
    </row>
    <row r="406" spans="1:12" x14ac:dyDescent="0.25">
      <c r="A406">
        <v>10399</v>
      </c>
      <c r="B406">
        <v>77</v>
      </c>
      <c r="C406" s="8">
        <v>10.4</v>
      </c>
      <c r="D406">
        <v>14</v>
      </c>
      <c r="E406">
        <v>0</v>
      </c>
      <c r="F406" s="8">
        <f>order_details[[#This Row],[UnitPrice]]*order_details[[#This Row],[Quantity]]</f>
        <v>145.6</v>
      </c>
      <c r="G406" s="1">
        <f>VLOOKUP(order_details[[#This Row],[OrderID]],orders[[OrderID]:[OrderDate]],4,)</f>
        <v>34730</v>
      </c>
      <c r="H406" s="8">
        <f>VLOOKUP(order_details[[#This Row],[ProductID]],products[],6,0)</f>
        <v>13</v>
      </c>
      <c r="I406" s="8">
        <f>order_details[[#This Row],[UnitPrice (Marked Price)]] * order_details[[#This Row],[Quantity]] * (1 - order_details[[#This Row],[Discount]])</f>
        <v>182</v>
      </c>
      <c r="J406" s="8">
        <f>(order_details[[#This Row],[UnitPrice (Marked Price)]]*(1-order_details[[#This Row],[Discount]])-order_details[[#This Row],[UnitPrice]]) * order_details[[#This Row],[Quantity]]</f>
        <v>36.399999999999991</v>
      </c>
      <c r="K406">
        <f>VLOOKUP(order_details[[#This Row],[ProductID]],products[],4,0)</f>
        <v>2</v>
      </c>
      <c r="L406" s="8" t="str">
        <f>VLOOKUP(order_details[[#This Row],[Category]],categories[[CategoryID]:[CategoryName]],2,0)</f>
        <v>Condiments</v>
      </c>
    </row>
    <row r="407" spans="1:12" x14ac:dyDescent="0.25">
      <c r="A407">
        <v>10400</v>
      </c>
      <c r="B407">
        <v>29</v>
      </c>
      <c r="C407" s="8">
        <v>99</v>
      </c>
      <c r="D407">
        <v>21</v>
      </c>
      <c r="E407">
        <v>0</v>
      </c>
      <c r="F407" s="8">
        <f>order_details[[#This Row],[UnitPrice]]*order_details[[#This Row],[Quantity]]</f>
        <v>2079</v>
      </c>
      <c r="G407" s="1">
        <f>VLOOKUP(order_details[[#This Row],[OrderID]],orders[[OrderID]:[OrderDate]],4,)</f>
        <v>34731</v>
      </c>
      <c r="H407" s="8">
        <f>VLOOKUP(order_details[[#This Row],[ProductID]],products[],6,0)</f>
        <v>123.79</v>
      </c>
      <c r="I407" s="8">
        <f>order_details[[#This Row],[UnitPrice (Marked Price)]] * order_details[[#This Row],[Quantity]] * (1 - order_details[[#This Row],[Discount]])</f>
        <v>2599.59</v>
      </c>
      <c r="J407" s="8">
        <f>(order_details[[#This Row],[UnitPrice (Marked Price)]]*(1-order_details[[#This Row],[Discount]])-order_details[[#This Row],[UnitPrice]]) * order_details[[#This Row],[Quantity]]</f>
        <v>520.59000000000015</v>
      </c>
      <c r="K407">
        <f>VLOOKUP(order_details[[#This Row],[ProductID]],products[],4,0)</f>
        <v>6</v>
      </c>
      <c r="L407" s="8" t="str">
        <f>VLOOKUP(order_details[[#This Row],[Category]],categories[[CategoryID]:[CategoryName]],2,0)</f>
        <v>Meat/Poultry</v>
      </c>
    </row>
    <row r="408" spans="1:12" x14ac:dyDescent="0.25">
      <c r="A408">
        <v>10400</v>
      </c>
      <c r="B408">
        <v>35</v>
      </c>
      <c r="C408" s="8">
        <v>14.4</v>
      </c>
      <c r="D408">
        <v>35</v>
      </c>
      <c r="E408">
        <v>0</v>
      </c>
      <c r="F408" s="8">
        <f>order_details[[#This Row],[UnitPrice]]*order_details[[#This Row],[Quantity]]</f>
        <v>504</v>
      </c>
      <c r="G408" s="1">
        <f>VLOOKUP(order_details[[#This Row],[OrderID]],orders[[OrderID]:[OrderDate]],4,)</f>
        <v>34731</v>
      </c>
      <c r="H408" s="8">
        <f>VLOOKUP(order_details[[#This Row],[ProductID]],products[],6,0)</f>
        <v>18</v>
      </c>
      <c r="I408" s="8">
        <f>order_details[[#This Row],[UnitPrice (Marked Price)]] * order_details[[#This Row],[Quantity]] * (1 - order_details[[#This Row],[Discount]])</f>
        <v>630</v>
      </c>
      <c r="J408" s="8">
        <f>(order_details[[#This Row],[UnitPrice (Marked Price)]]*(1-order_details[[#This Row],[Discount]])-order_details[[#This Row],[UnitPrice]]) * order_details[[#This Row],[Quantity]]</f>
        <v>125.99999999999999</v>
      </c>
      <c r="K408">
        <f>VLOOKUP(order_details[[#This Row],[ProductID]],products[],4,0)</f>
        <v>1</v>
      </c>
      <c r="L408" s="8" t="str">
        <f>VLOOKUP(order_details[[#This Row],[Category]],categories[[CategoryID]:[CategoryName]],2,0)</f>
        <v>Beverages</v>
      </c>
    </row>
    <row r="409" spans="1:12" x14ac:dyDescent="0.25">
      <c r="A409">
        <v>10400</v>
      </c>
      <c r="B409">
        <v>49</v>
      </c>
      <c r="C409" s="8">
        <v>16</v>
      </c>
      <c r="D409">
        <v>30</v>
      </c>
      <c r="E409">
        <v>0</v>
      </c>
      <c r="F409" s="8">
        <f>order_details[[#This Row],[UnitPrice]]*order_details[[#This Row],[Quantity]]</f>
        <v>480</v>
      </c>
      <c r="G409" s="1">
        <f>VLOOKUP(order_details[[#This Row],[OrderID]],orders[[OrderID]:[OrderDate]],4,)</f>
        <v>34731</v>
      </c>
      <c r="H409" s="8">
        <f>VLOOKUP(order_details[[#This Row],[ProductID]],products[],6,0)</f>
        <v>20</v>
      </c>
      <c r="I409" s="8">
        <f>order_details[[#This Row],[UnitPrice (Marked Price)]] * order_details[[#This Row],[Quantity]] * (1 - order_details[[#This Row],[Discount]])</f>
        <v>600</v>
      </c>
      <c r="J409" s="8">
        <f>(order_details[[#This Row],[UnitPrice (Marked Price)]]*(1-order_details[[#This Row],[Discount]])-order_details[[#This Row],[UnitPrice]]) * order_details[[#This Row],[Quantity]]</f>
        <v>120</v>
      </c>
      <c r="K409">
        <f>VLOOKUP(order_details[[#This Row],[ProductID]],products[],4,0)</f>
        <v>3</v>
      </c>
      <c r="L409" s="8" t="str">
        <f>VLOOKUP(order_details[[#This Row],[Category]],categories[[CategoryID]:[CategoryName]],2,0)</f>
        <v>Confections</v>
      </c>
    </row>
    <row r="410" spans="1:12" x14ac:dyDescent="0.25">
      <c r="A410">
        <v>10401</v>
      </c>
      <c r="B410">
        <v>30</v>
      </c>
      <c r="C410" s="8">
        <v>20.7</v>
      </c>
      <c r="D410">
        <v>18</v>
      </c>
      <c r="E410">
        <v>0</v>
      </c>
      <c r="F410" s="8">
        <f>order_details[[#This Row],[UnitPrice]]*order_details[[#This Row],[Quantity]]</f>
        <v>372.59999999999997</v>
      </c>
      <c r="G410" s="1">
        <f>VLOOKUP(order_details[[#This Row],[OrderID]],orders[[OrderID]:[OrderDate]],4,)</f>
        <v>34731</v>
      </c>
      <c r="H410" s="8">
        <f>VLOOKUP(order_details[[#This Row],[ProductID]],products[],6,0)</f>
        <v>25.89</v>
      </c>
      <c r="I410" s="8">
        <f>order_details[[#This Row],[UnitPrice (Marked Price)]] * order_details[[#This Row],[Quantity]] * (1 - order_details[[#This Row],[Discount]])</f>
        <v>466.02</v>
      </c>
      <c r="J410" s="8">
        <f>(order_details[[#This Row],[UnitPrice (Marked Price)]]*(1-order_details[[#This Row],[Discount]])-order_details[[#This Row],[UnitPrice]]) * order_details[[#This Row],[Quantity]]</f>
        <v>93.420000000000016</v>
      </c>
      <c r="K410">
        <f>VLOOKUP(order_details[[#This Row],[ProductID]],products[],4,0)</f>
        <v>8</v>
      </c>
      <c r="L410" s="8" t="str">
        <f>VLOOKUP(order_details[[#This Row],[Category]],categories[[CategoryID]:[CategoryName]],2,0)</f>
        <v>Seafood</v>
      </c>
    </row>
    <row r="411" spans="1:12" x14ac:dyDescent="0.25">
      <c r="A411">
        <v>10401</v>
      </c>
      <c r="B411">
        <v>56</v>
      </c>
      <c r="C411" s="8">
        <v>30.4</v>
      </c>
      <c r="D411">
        <v>70</v>
      </c>
      <c r="E411">
        <v>0</v>
      </c>
      <c r="F411" s="8">
        <f>order_details[[#This Row],[UnitPrice]]*order_details[[#This Row],[Quantity]]</f>
        <v>2128</v>
      </c>
      <c r="G411" s="1">
        <f>VLOOKUP(order_details[[#This Row],[OrderID]],orders[[OrderID]:[OrderDate]],4,)</f>
        <v>34731</v>
      </c>
      <c r="H411" s="8">
        <f>VLOOKUP(order_details[[#This Row],[ProductID]],products[],6,0)</f>
        <v>38</v>
      </c>
      <c r="I411" s="8">
        <f>order_details[[#This Row],[UnitPrice (Marked Price)]] * order_details[[#This Row],[Quantity]] * (1 - order_details[[#This Row],[Discount]])</f>
        <v>2660</v>
      </c>
      <c r="J411" s="8">
        <f>(order_details[[#This Row],[UnitPrice (Marked Price)]]*(1-order_details[[#This Row],[Discount]])-order_details[[#This Row],[UnitPrice]]) * order_details[[#This Row],[Quantity]]</f>
        <v>532.00000000000011</v>
      </c>
      <c r="K411">
        <f>VLOOKUP(order_details[[#This Row],[ProductID]],products[],4,0)</f>
        <v>5</v>
      </c>
      <c r="L411" s="8" t="str">
        <f>VLOOKUP(order_details[[#This Row],[Category]],categories[[CategoryID]:[CategoryName]],2,0)</f>
        <v>Grains/Cereals</v>
      </c>
    </row>
    <row r="412" spans="1:12" x14ac:dyDescent="0.25">
      <c r="A412">
        <v>10401</v>
      </c>
      <c r="B412">
        <v>65</v>
      </c>
      <c r="C412" s="8">
        <v>9.8000000000000007</v>
      </c>
      <c r="D412">
        <v>20</v>
      </c>
      <c r="E412">
        <v>0</v>
      </c>
      <c r="F412" s="8">
        <f>order_details[[#This Row],[UnitPrice]]*order_details[[#This Row],[Quantity]]</f>
        <v>196</v>
      </c>
      <c r="G412" s="1">
        <f>VLOOKUP(order_details[[#This Row],[OrderID]],orders[[OrderID]:[OrderDate]],4,)</f>
        <v>34731</v>
      </c>
      <c r="H412" s="8">
        <f>VLOOKUP(order_details[[#This Row],[ProductID]],products[],6,0)</f>
        <v>21.05</v>
      </c>
      <c r="I412" s="8">
        <f>order_details[[#This Row],[UnitPrice (Marked Price)]] * order_details[[#This Row],[Quantity]] * (1 - order_details[[#This Row],[Discount]])</f>
        <v>421</v>
      </c>
      <c r="J412" s="8">
        <f>(order_details[[#This Row],[UnitPrice (Marked Price)]]*(1-order_details[[#This Row],[Discount]])-order_details[[#This Row],[UnitPrice]]) * order_details[[#This Row],[Quantity]]</f>
        <v>225</v>
      </c>
      <c r="K412">
        <f>VLOOKUP(order_details[[#This Row],[ProductID]],products[],4,0)</f>
        <v>2</v>
      </c>
      <c r="L412" s="8" t="str">
        <f>VLOOKUP(order_details[[#This Row],[Category]],categories[[CategoryID]:[CategoryName]],2,0)</f>
        <v>Condiments</v>
      </c>
    </row>
    <row r="413" spans="1:12" x14ac:dyDescent="0.25">
      <c r="A413">
        <v>10401</v>
      </c>
      <c r="B413">
        <v>71</v>
      </c>
      <c r="C413" s="8">
        <v>17.2</v>
      </c>
      <c r="D413">
        <v>60</v>
      </c>
      <c r="E413">
        <v>0</v>
      </c>
      <c r="F413" s="8">
        <f>order_details[[#This Row],[UnitPrice]]*order_details[[#This Row],[Quantity]]</f>
        <v>1032</v>
      </c>
      <c r="G413" s="1">
        <f>VLOOKUP(order_details[[#This Row],[OrderID]],orders[[OrderID]:[OrderDate]],4,)</f>
        <v>34731</v>
      </c>
      <c r="H413" s="8">
        <f>VLOOKUP(order_details[[#This Row],[ProductID]],products[],6,0)</f>
        <v>21.5</v>
      </c>
      <c r="I413" s="8">
        <f>order_details[[#This Row],[UnitPrice (Marked Price)]] * order_details[[#This Row],[Quantity]] * (1 - order_details[[#This Row],[Discount]])</f>
        <v>1290</v>
      </c>
      <c r="J413" s="8">
        <f>(order_details[[#This Row],[UnitPrice (Marked Price)]]*(1-order_details[[#This Row],[Discount]])-order_details[[#This Row],[UnitPrice]]) * order_details[[#This Row],[Quantity]]</f>
        <v>258.00000000000006</v>
      </c>
      <c r="K413">
        <f>VLOOKUP(order_details[[#This Row],[ProductID]],products[],4,0)</f>
        <v>4</v>
      </c>
      <c r="L413" s="8" t="str">
        <f>VLOOKUP(order_details[[#This Row],[Category]],categories[[CategoryID]:[CategoryName]],2,0)</f>
        <v>Dairy Products</v>
      </c>
    </row>
    <row r="414" spans="1:12" x14ac:dyDescent="0.25">
      <c r="A414">
        <v>10402</v>
      </c>
      <c r="B414">
        <v>23</v>
      </c>
      <c r="C414" s="8">
        <v>7.2</v>
      </c>
      <c r="D414">
        <v>60</v>
      </c>
      <c r="E414">
        <v>0</v>
      </c>
      <c r="F414" s="8">
        <f>order_details[[#This Row],[UnitPrice]]*order_details[[#This Row],[Quantity]]</f>
        <v>432</v>
      </c>
      <c r="G414" s="1">
        <f>VLOOKUP(order_details[[#This Row],[OrderID]],orders[[OrderID]:[OrderDate]],4,)</f>
        <v>34732</v>
      </c>
      <c r="H414" s="8">
        <f>VLOOKUP(order_details[[#This Row],[ProductID]],products[],6,0)</f>
        <v>9</v>
      </c>
      <c r="I414" s="8">
        <f>order_details[[#This Row],[UnitPrice (Marked Price)]] * order_details[[#This Row],[Quantity]] * (1 - order_details[[#This Row],[Discount]])</f>
        <v>540</v>
      </c>
      <c r="J414" s="8">
        <f>(order_details[[#This Row],[UnitPrice (Marked Price)]]*(1-order_details[[#This Row],[Discount]])-order_details[[#This Row],[UnitPrice]]) * order_details[[#This Row],[Quantity]]</f>
        <v>107.99999999999999</v>
      </c>
      <c r="K414">
        <f>VLOOKUP(order_details[[#This Row],[ProductID]],products[],4,0)</f>
        <v>5</v>
      </c>
      <c r="L414" s="8" t="str">
        <f>VLOOKUP(order_details[[#This Row],[Category]],categories[[CategoryID]:[CategoryName]],2,0)</f>
        <v>Grains/Cereals</v>
      </c>
    </row>
    <row r="415" spans="1:12" x14ac:dyDescent="0.25">
      <c r="A415">
        <v>10402</v>
      </c>
      <c r="B415">
        <v>63</v>
      </c>
      <c r="C415" s="8">
        <v>35.1</v>
      </c>
      <c r="D415">
        <v>65</v>
      </c>
      <c r="E415">
        <v>0</v>
      </c>
      <c r="F415" s="8">
        <f>order_details[[#This Row],[UnitPrice]]*order_details[[#This Row],[Quantity]]</f>
        <v>2281.5</v>
      </c>
      <c r="G415" s="1">
        <f>VLOOKUP(order_details[[#This Row],[OrderID]],orders[[OrderID]:[OrderDate]],4,)</f>
        <v>34732</v>
      </c>
      <c r="H415" s="8">
        <f>VLOOKUP(order_details[[#This Row],[ProductID]],products[],6,0)</f>
        <v>43.9</v>
      </c>
      <c r="I415" s="8">
        <f>order_details[[#This Row],[UnitPrice (Marked Price)]] * order_details[[#This Row],[Quantity]] * (1 - order_details[[#This Row],[Discount]])</f>
        <v>2853.5</v>
      </c>
      <c r="J415" s="8">
        <f>(order_details[[#This Row],[UnitPrice (Marked Price)]]*(1-order_details[[#This Row],[Discount]])-order_details[[#This Row],[UnitPrice]]) * order_details[[#This Row],[Quantity]]</f>
        <v>571.99999999999977</v>
      </c>
      <c r="K415">
        <f>VLOOKUP(order_details[[#This Row],[ProductID]],products[],4,0)</f>
        <v>2</v>
      </c>
      <c r="L415" s="8" t="str">
        <f>VLOOKUP(order_details[[#This Row],[Category]],categories[[CategoryID]:[CategoryName]],2,0)</f>
        <v>Condiments</v>
      </c>
    </row>
    <row r="416" spans="1:12" x14ac:dyDescent="0.25">
      <c r="A416">
        <v>10403</v>
      </c>
      <c r="B416">
        <v>16</v>
      </c>
      <c r="C416" s="8">
        <v>13.9</v>
      </c>
      <c r="D416">
        <v>21</v>
      </c>
      <c r="E416">
        <v>0.15</v>
      </c>
      <c r="F416" s="8">
        <f>order_details[[#This Row],[UnitPrice]]*order_details[[#This Row],[Quantity]]</f>
        <v>291.90000000000003</v>
      </c>
      <c r="G416" s="1">
        <f>VLOOKUP(order_details[[#This Row],[OrderID]],orders[[OrderID]:[OrderDate]],4,)</f>
        <v>34733</v>
      </c>
      <c r="H416" s="8">
        <f>VLOOKUP(order_details[[#This Row],[ProductID]],products[],6,0)</f>
        <v>17.45</v>
      </c>
      <c r="I416" s="8">
        <f>order_details[[#This Row],[UnitPrice (Marked Price)]] * order_details[[#This Row],[Quantity]] * (1 - order_details[[#This Row],[Discount]])</f>
        <v>311.48249999999996</v>
      </c>
      <c r="J416" s="8">
        <f>(order_details[[#This Row],[UnitPrice (Marked Price)]]*(1-order_details[[#This Row],[Discount]])-order_details[[#This Row],[UnitPrice]]) * order_details[[#This Row],[Quantity]]</f>
        <v>19.582499999999982</v>
      </c>
      <c r="K416">
        <f>VLOOKUP(order_details[[#This Row],[ProductID]],products[],4,0)</f>
        <v>3</v>
      </c>
      <c r="L416" s="8" t="str">
        <f>VLOOKUP(order_details[[#This Row],[Category]],categories[[CategoryID]:[CategoryName]],2,0)</f>
        <v>Confections</v>
      </c>
    </row>
    <row r="417" spans="1:12" x14ac:dyDescent="0.25">
      <c r="A417">
        <v>10403</v>
      </c>
      <c r="B417">
        <v>48</v>
      </c>
      <c r="C417" s="8">
        <v>10.199999999999999</v>
      </c>
      <c r="D417">
        <v>70</v>
      </c>
      <c r="E417">
        <v>0.15</v>
      </c>
      <c r="F417" s="8">
        <f>order_details[[#This Row],[UnitPrice]]*order_details[[#This Row],[Quantity]]</f>
        <v>714</v>
      </c>
      <c r="G417" s="1">
        <f>VLOOKUP(order_details[[#This Row],[OrderID]],orders[[OrderID]:[OrderDate]],4,)</f>
        <v>34733</v>
      </c>
      <c r="H417" s="8">
        <f>VLOOKUP(order_details[[#This Row],[ProductID]],products[],6,0)</f>
        <v>12.75</v>
      </c>
      <c r="I417" s="8">
        <f>order_details[[#This Row],[UnitPrice (Marked Price)]] * order_details[[#This Row],[Quantity]] * (1 - order_details[[#This Row],[Discount]])</f>
        <v>758.625</v>
      </c>
      <c r="J417" s="8">
        <f>(order_details[[#This Row],[UnitPrice (Marked Price)]]*(1-order_details[[#This Row],[Discount]])-order_details[[#This Row],[UnitPrice]]) * order_details[[#This Row],[Quantity]]</f>
        <v>44.625000000000071</v>
      </c>
      <c r="K417">
        <f>VLOOKUP(order_details[[#This Row],[ProductID]],products[],4,0)</f>
        <v>3</v>
      </c>
      <c r="L417" s="8" t="str">
        <f>VLOOKUP(order_details[[#This Row],[Category]],categories[[CategoryID]:[CategoryName]],2,0)</f>
        <v>Confections</v>
      </c>
    </row>
    <row r="418" spans="1:12" x14ac:dyDescent="0.25">
      <c r="A418">
        <v>10404</v>
      </c>
      <c r="B418">
        <v>26</v>
      </c>
      <c r="C418" s="8">
        <v>24.9</v>
      </c>
      <c r="D418">
        <v>30</v>
      </c>
      <c r="E418">
        <v>0.05</v>
      </c>
      <c r="F418" s="8">
        <f>order_details[[#This Row],[UnitPrice]]*order_details[[#This Row],[Quantity]]</f>
        <v>747</v>
      </c>
      <c r="G418" s="1">
        <f>VLOOKUP(order_details[[#This Row],[OrderID]],orders[[OrderID]:[OrderDate]],4,)</f>
        <v>34733</v>
      </c>
      <c r="H418" s="8">
        <f>VLOOKUP(order_details[[#This Row],[ProductID]],products[],6,0)</f>
        <v>31.23</v>
      </c>
      <c r="I418" s="8">
        <f>order_details[[#This Row],[UnitPrice (Marked Price)]] * order_details[[#This Row],[Quantity]] * (1 - order_details[[#This Row],[Discount]])</f>
        <v>890.05499999999995</v>
      </c>
      <c r="J418" s="8">
        <f>(order_details[[#This Row],[UnitPrice (Marked Price)]]*(1-order_details[[#This Row],[Discount]])-order_details[[#This Row],[UnitPrice]]) * order_details[[#This Row],[Quantity]]</f>
        <v>143.05499999999998</v>
      </c>
      <c r="K418">
        <f>VLOOKUP(order_details[[#This Row],[ProductID]],products[],4,0)</f>
        <v>3</v>
      </c>
      <c r="L418" s="8" t="str">
        <f>VLOOKUP(order_details[[#This Row],[Category]],categories[[CategoryID]:[CategoryName]],2,0)</f>
        <v>Confections</v>
      </c>
    </row>
    <row r="419" spans="1:12" x14ac:dyDescent="0.25">
      <c r="A419">
        <v>10404</v>
      </c>
      <c r="B419">
        <v>42</v>
      </c>
      <c r="C419" s="8">
        <v>9.8000000000000007</v>
      </c>
      <c r="D419">
        <v>40</v>
      </c>
      <c r="E419">
        <v>0.05</v>
      </c>
      <c r="F419" s="8">
        <f>order_details[[#This Row],[UnitPrice]]*order_details[[#This Row],[Quantity]]</f>
        <v>392</v>
      </c>
      <c r="G419" s="1">
        <f>VLOOKUP(order_details[[#This Row],[OrderID]],orders[[OrderID]:[OrderDate]],4,)</f>
        <v>34733</v>
      </c>
      <c r="H419" s="8">
        <f>VLOOKUP(order_details[[#This Row],[ProductID]],products[],6,0)</f>
        <v>14</v>
      </c>
      <c r="I419" s="8">
        <f>order_details[[#This Row],[UnitPrice (Marked Price)]] * order_details[[#This Row],[Quantity]] * (1 - order_details[[#This Row],[Discount]])</f>
        <v>532</v>
      </c>
      <c r="J419" s="8">
        <f>(order_details[[#This Row],[UnitPrice (Marked Price)]]*(1-order_details[[#This Row],[Discount]])-order_details[[#This Row],[UnitPrice]]) * order_details[[#This Row],[Quantity]]</f>
        <v>139.99999999999994</v>
      </c>
      <c r="K419">
        <f>VLOOKUP(order_details[[#This Row],[ProductID]],products[],4,0)</f>
        <v>5</v>
      </c>
      <c r="L419" s="8" t="str">
        <f>VLOOKUP(order_details[[#This Row],[Category]],categories[[CategoryID]:[CategoryName]],2,0)</f>
        <v>Grains/Cereals</v>
      </c>
    </row>
    <row r="420" spans="1:12" x14ac:dyDescent="0.25">
      <c r="A420">
        <v>10404</v>
      </c>
      <c r="B420">
        <v>49</v>
      </c>
      <c r="C420" s="8">
        <v>16</v>
      </c>
      <c r="D420">
        <v>30</v>
      </c>
      <c r="E420">
        <v>0.05</v>
      </c>
      <c r="F420" s="8">
        <f>order_details[[#This Row],[UnitPrice]]*order_details[[#This Row],[Quantity]]</f>
        <v>480</v>
      </c>
      <c r="G420" s="1">
        <f>VLOOKUP(order_details[[#This Row],[OrderID]],orders[[OrderID]:[OrderDate]],4,)</f>
        <v>34733</v>
      </c>
      <c r="H420" s="8">
        <f>VLOOKUP(order_details[[#This Row],[ProductID]],products[],6,0)</f>
        <v>20</v>
      </c>
      <c r="I420" s="8">
        <f>order_details[[#This Row],[UnitPrice (Marked Price)]] * order_details[[#This Row],[Quantity]] * (1 - order_details[[#This Row],[Discount]])</f>
        <v>570</v>
      </c>
      <c r="J420" s="8">
        <f>(order_details[[#This Row],[UnitPrice (Marked Price)]]*(1-order_details[[#This Row],[Discount]])-order_details[[#This Row],[UnitPrice]]) * order_details[[#This Row],[Quantity]]</f>
        <v>90</v>
      </c>
      <c r="K420">
        <f>VLOOKUP(order_details[[#This Row],[ProductID]],products[],4,0)</f>
        <v>3</v>
      </c>
      <c r="L420" s="8" t="str">
        <f>VLOOKUP(order_details[[#This Row],[Category]],categories[[CategoryID]:[CategoryName]],2,0)</f>
        <v>Confections</v>
      </c>
    </row>
    <row r="421" spans="1:12" x14ac:dyDescent="0.25">
      <c r="A421">
        <v>10405</v>
      </c>
      <c r="B421">
        <v>3</v>
      </c>
      <c r="C421" s="8">
        <v>8</v>
      </c>
      <c r="D421">
        <v>50</v>
      </c>
      <c r="E421">
        <v>0</v>
      </c>
      <c r="F421" s="8">
        <f>order_details[[#This Row],[UnitPrice]]*order_details[[#This Row],[Quantity]]</f>
        <v>400</v>
      </c>
      <c r="G421" s="1">
        <f>VLOOKUP(order_details[[#This Row],[OrderID]],orders[[OrderID]:[OrderDate]],4,)</f>
        <v>34736</v>
      </c>
      <c r="H421" s="8">
        <f>VLOOKUP(order_details[[#This Row],[ProductID]],products[],6,0)</f>
        <v>10</v>
      </c>
      <c r="I421" s="8">
        <f>order_details[[#This Row],[UnitPrice (Marked Price)]] * order_details[[#This Row],[Quantity]] * (1 - order_details[[#This Row],[Discount]])</f>
        <v>500</v>
      </c>
      <c r="J421" s="8">
        <f>(order_details[[#This Row],[UnitPrice (Marked Price)]]*(1-order_details[[#This Row],[Discount]])-order_details[[#This Row],[UnitPrice]]) * order_details[[#This Row],[Quantity]]</f>
        <v>100</v>
      </c>
      <c r="K421">
        <f>VLOOKUP(order_details[[#This Row],[ProductID]],products[],4,0)</f>
        <v>2</v>
      </c>
      <c r="L421" s="8" t="str">
        <f>VLOOKUP(order_details[[#This Row],[Category]],categories[[CategoryID]:[CategoryName]],2,0)</f>
        <v>Condiments</v>
      </c>
    </row>
    <row r="422" spans="1:12" x14ac:dyDescent="0.25">
      <c r="A422">
        <v>10406</v>
      </c>
      <c r="B422">
        <v>1</v>
      </c>
      <c r="C422" s="8">
        <v>14.4</v>
      </c>
      <c r="D422">
        <v>10</v>
      </c>
      <c r="E422">
        <v>0</v>
      </c>
      <c r="F422" s="8">
        <f>order_details[[#This Row],[UnitPrice]]*order_details[[#This Row],[Quantity]]</f>
        <v>144</v>
      </c>
      <c r="G422" s="1">
        <f>VLOOKUP(order_details[[#This Row],[OrderID]],orders[[OrderID]:[OrderDate]],4,)</f>
        <v>34737</v>
      </c>
      <c r="H422" s="8">
        <f>VLOOKUP(order_details[[#This Row],[ProductID]],products[],6,0)</f>
        <v>18</v>
      </c>
      <c r="I422" s="8">
        <f>order_details[[#This Row],[UnitPrice (Marked Price)]] * order_details[[#This Row],[Quantity]] * (1 - order_details[[#This Row],[Discount]])</f>
        <v>180</v>
      </c>
      <c r="J422" s="8">
        <f>(order_details[[#This Row],[UnitPrice (Marked Price)]]*(1-order_details[[#This Row],[Discount]])-order_details[[#This Row],[UnitPrice]]) * order_details[[#This Row],[Quantity]]</f>
        <v>36</v>
      </c>
      <c r="K422">
        <f>VLOOKUP(order_details[[#This Row],[ProductID]],products[],4,0)</f>
        <v>1</v>
      </c>
      <c r="L422" s="8" t="str">
        <f>VLOOKUP(order_details[[#This Row],[Category]],categories[[CategoryID]:[CategoryName]],2,0)</f>
        <v>Beverages</v>
      </c>
    </row>
    <row r="423" spans="1:12" x14ac:dyDescent="0.25">
      <c r="A423">
        <v>10406</v>
      </c>
      <c r="B423">
        <v>21</v>
      </c>
      <c r="C423" s="8">
        <v>8</v>
      </c>
      <c r="D423">
        <v>30</v>
      </c>
      <c r="E423">
        <v>0.1</v>
      </c>
      <c r="F423" s="8">
        <f>order_details[[#This Row],[UnitPrice]]*order_details[[#This Row],[Quantity]]</f>
        <v>240</v>
      </c>
      <c r="G423" s="1">
        <f>VLOOKUP(order_details[[#This Row],[OrderID]],orders[[OrderID]:[OrderDate]],4,)</f>
        <v>34737</v>
      </c>
      <c r="H423" s="8">
        <f>VLOOKUP(order_details[[#This Row],[ProductID]],products[],6,0)</f>
        <v>10</v>
      </c>
      <c r="I423" s="8">
        <f>order_details[[#This Row],[UnitPrice (Marked Price)]] * order_details[[#This Row],[Quantity]] * (1 - order_details[[#This Row],[Discount]])</f>
        <v>270</v>
      </c>
      <c r="J423" s="8">
        <f>(order_details[[#This Row],[UnitPrice (Marked Price)]]*(1-order_details[[#This Row],[Discount]])-order_details[[#This Row],[UnitPrice]]) * order_details[[#This Row],[Quantity]]</f>
        <v>30</v>
      </c>
      <c r="K423">
        <f>VLOOKUP(order_details[[#This Row],[ProductID]],products[],4,0)</f>
        <v>3</v>
      </c>
      <c r="L423" s="8" t="str">
        <f>VLOOKUP(order_details[[#This Row],[Category]],categories[[CategoryID]:[CategoryName]],2,0)</f>
        <v>Confections</v>
      </c>
    </row>
    <row r="424" spans="1:12" x14ac:dyDescent="0.25">
      <c r="A424">
        <v>10406</v>
      </c>
      <c r="B424">
        <v>28</v>
      </c>
      <c r="C424" s="8">
        <v>36.4</v>
      </c>
      <c r="D424">
        <v>42</v>
      </c>
      <c r="E424">
        <v>0.1</v>
      </c>
      <c r="F424" s="8">
        <f>order_details[[#This Row],[UnitPrice]]*order_details[[#This Row],[Quantity]]</f>
        <v>1528.8</v>
      </c>
      <c r="G424" s="1">
        <f>VLOOKUP(order_details[[#This Row],[OrderID]],orders[[OrderID]:[OrderDate]],4,)</f>
        <v>34737</v>
      </c>
      <c r="H424" s="8">
        <f>VLOOKUP(order_details[[#This Row],[ProductID]],products[],6,0)</f>
        <v>45.6</v>
      </c>
      <c r="I424" s="8">
        <f>order_details[[#This Row],[UnitPrice (Marked Price)]] * order_details[[#This Row],[Quantity]] * (1 - order_details[[#This Row],[Discount]])</f>
        <v>1723.68</v>
      </c>
      <c r="J424" s="8">
        <f>(order_details[[#This Row],[UnitPrice (Marked Price)]]*(1-order_details[[#This Row],[Discount]])-order_details[[#This Row],[UnitPrice]]) * order_details[[#This Row],[Quantity]]</f>
        <v>194.88000000000002</v>
      </c>
      <c r="K424">
        <f>VLOOKUP(order_details[[#This Row],[ProductID]],products[],4,0)</f>
        <v>7</v>
      </c>
      <c r="L424" s="8" t="str">
        <f>VLOOKUP(order_details[[#This Row],[Category]],categories[[CategoryID]:[CategoryName]],2,0)</f>
        <v>Produce</v>
      </c>
    </row>
    <row r="425" spans="1:12" x14ac:dyDescent="0.25">
      <c r="A425">
        <v>10406</v>
      </c>
      <c r="B425">
        <v>36</v>
      </c>
      <c r="C425" s="8">
        <v>15.2</v>
      </c>
      <c r="D425">
        <v>5</v>
      </c>
      <c r="E425">
        <v>0.1</v>
      </c>
      <c r="F425" s="8">
        <f>order_details[[#This Row],[UnitPrice]]*order_details[[#This Row],[Quantity]]</f>
        <v>76</v>
      </c>
      <c r="G425" s="1">
        <f>VLOOKUP(order_details[[#This Row],[OrderID]],orders[[OrderID]:[OrderDate]],4,)</f>
        <v>34737</v>
      </c>
      <c r="H425" s="8">
        <f>VLOOKUP(order_details[[#This Row],[ProductID]],products[],6,0)</f>
        <v>19</v>
      </c>
      <c r="I425" s="8">
        <f>order_details[[#This Row],[UnitPrice (Marked Price)]] * order_details[[#This Row],[Quantity]] * (1 - order_details[[#This Row],[Discount]])</f>
        <v>85.5</v>
      </c>
      <c r="J425" s="8">
        <f>(order_details[[#This Row],[UnitPrice (Marked Price)]]*(1-order_details[[#This Row],[Discount]])-order_details[[#This Row],[UnitPrice]]) * order_details[[#This Row],[Quantity]]</f>
        <v>9.5000000000000107</v>
      </c>
      <c r="K425">
        <f>VLOOKUP(order_details[[#This Row],[ProductID]],products[],4,0)</f>
        <v>8</v>
      </c>
      <c r="L425" s="8" t="str">
        <f>VLOOKUP(order_details[[#This Row],[Category]],categories[[CategoryID]:[CategoryName]],2,0)</f>
        <v>Seafood</v>
      </c>
    </row>
    <row r="426" spans="1:12" x14ac:dyDescent="0.25">
      <c r="A426">
        <v>10406</v>
      </c>
      <c r="B426">
        <v>40</v>
      </c>
      <c r="C426" s="8">
        <v>14.7</v>
      </c>
      <c r="D426">
        <v>2</v>
      </c>
      <c r="E426">
        <v>0.1</v>
      </c>
      <c r="F426" s="8">
        <f>order_details[[#This Row],[UnitPrice]]*order_details[[#This Row],[Quantity]]</f>
        <v>29.4</v>
      </c>
      <c r="G426" s="1">
        <f>VLOOKUP(order_details[[#This Row],[OrderID]],orders[[OrderID]:[OrderDate]],4,)</f>
        <v>34737</v>
      </c>
      <c r="H426" s="8">
        <f>VLOOKUP(order_details[[#This Row],[ProductID]],products[],6,0)</f>
        <v>18.399999999999999</v>
      </c>
      <c r="I426" s="8">
        <f>order_details[[#This Row],[UnitPrice (Marked Price)]] * order_details[[#This Row],[Quantity]] * (1 - order_details[[#This Row],[Discount]])</f>
        <v>33.119999999999997</v>
      </c>
      <c r="J426" s="8">
        <f>(order_details[[#This Row],[UnitPrice (Marked Price)]]*(1-order_details[[#This Row],[Discount]])-order_details[[#This Row],[UnitPrice]]) * order_details[[#This Row],[Quantity]]</f>
        <v>3.7199999999999989</v>
      </c>
      <c r="K426">
        <f>VLOOKUP(order_details[[#This Row],[ProductID]],products[],4,0)</f>
        <v>8</v>
      </c>
      <c r="L426" s="8" t="str">
        <f>VLOOKUP(order_details[[#This Row],[Category]],categories[[CategoryID]:[CategoryName]],2,0)</f>
        <v>Seafood</v>
      </c>
    </row>
    <row r="427" spans="1:12" x14ac:dyDescent="0.25">
      <c r="A427">
        <v>10407</v>
      </c>
      <c r="B427">
        <v>11</v>
      </c>
      <c r="C427" s="8">
        <v>9.8000000000000007</v>
      </c>
      <c r="D427">
        <v>30</v>
      </c>
      <c r="E427">
        <v>0</v>
      </c>
      <c r="F427" s="8">
        <f>order_details[[#This Row],[UnitPrice]]*order_details[[#This Row],[Quantity]]</f>
        <v>294</v>
      </c>
      <c r="G427" s="1">
        <f>VLOOKUP(order_details[[#This Row],[OrderID]],orders[[OrderID]:[OrderDate]],4,)</f>
        <v>34737</v>
      </c>
      <c r="H427" s="8">
        <f>VLOOKUP(order_details[[#This Row],[ProductID]],products[],6,0)</f>
        <v>21</v>
      </c>
      <c r="I427" s="8">
        <f>order_details[[#This Row],[UnitPrice (Marked Price)]] * order_details[[#This Row],[Quantity]] * (1 - order_details[[#This Row],[Discount]])</f>
        <v>630</v>
      </c>
      <c r="J427" s="8">
        <f>(order_details[[#This Row],[UnitPrice (Marked Price)]]*(1-order_details[[#This Row],[Discount]])-order_details[[#This Row],[UnitPrice]]) * order_details[[#This Row],[Quantity]]</f>
        <v>336</v>
      </c>
      <c r="K427">
        <f>VLOOKUP(order_details[[#This Row],[ProductID]],products[],4,0)</f>
        <v>4</v>
      </c>
      <c r="L427" s="8" t="str">
        <f>VLOOKUP(order_details[[#This Row],[Category]],categories[[CategoryID]:[CategoryName]],2,0)</f>
        <v>Dairy Products</v>
      </c>
    </row>
    <row r="428" spans="1:12" x14ac:dyDescent="0.25">
      <c r="A428">
        <v>10407</v>
      </c>
      <c r="B428">
        <v>69</v>
      </c>
      <c r="C428" s="8">
        <v>28.8</v>
      </c>
      <c r="D428">
        <v>15</v>
      </c>
      <c r="E428">
        <v>0</v>
      </c>
      <c r="F428" s="8">
        <f>order_details[[#This Row],[UnitPrice]]*order_details[[#This Row],[Quantity]]</f>
        <v>432</v>
      </c>
      <c r="G428" s="1">
        <f>VLOOKUP(order_details[[#This Row],[OrderID]],orders[[OrderID]:[OrderDate]],4,)</f>
        <v>34737</v>
      </c>
      <c r="H428" s="8">
        <f>VLOOKUP(order_details[[#This Row],[ProductID]],products[],6,0)</f>
        <v>36</v>
      </c>
      <c r="I428" s="8">
        <f>order_details[[#This Row],[UnitPrice (Marked Price)]] * order_details[[#This Row],[Quantity]] * (1 - order_details[[#This Row],[Discount]])</f>
        <v>540</v>
      </c>
      <c r="J428" s="8">
        <f>(order_details[[#This Row],[UnitPrice (Marked Price)]]*(1-order_details[[#This Row],[Discount]])-order_details[[#This Row],[UnitPrice]]) * order_details[[#This Row],[Quantity]]</f>
        <v>107.99999999999999</v>
      </c>
      <c r="K428">
        <f>VLOOKUP(order_details[[#This Row],[ProductID]],products[],4,0)</f>
        <v>4</v>
      </c>
      <c r="L428" s="8" t="str">
        <f>VLOOKUP(order_details[[#This Row],[Category]],categories[[CategoryID]:[CategoryName]],2,0)</f>
        <v>Dairy Products</v>
      </c>
    </row>
    <row r="429" spans="1:12" x14ac:dyDescent="0.25">
      <c r="A429">
        <v>10407</v>
      </c>
      <c r="B429">
        <v>71</v>
      </c>
      <c r="C429" s="8">
        <v>17.2</v>
      </c>
      <c r="D429">
        <v>15</v>
      </c>
      <c r="E429">
        <v>0</v>
      </c>
      <c r="F429" s="8">
        <f>order_details[[#This Row],[UnitPrice]]*order_details[[#This Row],[Quantity]]</f>
        <v>258</v>
      </c>
      <c r="G429" s="1">
        <f>VLOOKUP(order_details[[#This Row],[OrderID]],orders[[OrderID]:[OrderDate]],4,)</f>
        <v>34737</v>
      </c>
      <c r="H429" s="8">
        <f>VLOOKUP(order_details[[#This Row],[ProductID]],products[],6,0)</f>
        <v>21.5</v>
      </c>
      <c r="I429" s="8">
        <f>order_details[[#This Row],[UnitPrice (Marked Price)]] * order_details[[#This Row],[Quantity]] * (1 - order_details[[#This Row],[Discount]])</f>
        <v>322.5</v>
      </c>
      <c r="J429" s="8">
        <f>(order_details[[#This Row],[UnitPrice (Marked Price)]]*(1-order_details[[#This Row],[Discount]])-order_details[[#This Row],[UnitPrice]]) * order_details[[#This Row],[Quantity]]</f>
        <v>64.500000000000014</v>
      </c>
      <c r="K429">
        <f>VLOOKUP(order_details[[#This Row],[ProductID]],products[],4,0)</f>
        <v>4</v>
      </c>
      <c r="L429" s="8" t="str">
        <f>VLOOKUP(order_details[[#This Row],[Category]],categories[[CategoryID]:[CategoryName]],2,0)</f>
        <v>Dairy Products</v>
      </c>
    </row>
    <row r="430" spans="1:12" x14ac:dyDescent="0.25">
      <c r="A430">
        <v>10408</v>
      </c>
      <c r="B430">
        <v>37</v>
      </c>
      <c r="C430" s="8">
        <v>20.8</v>
      </c>
      <c r="D430">
        <v>10</v>
      </c>
      <c r="E430">
        <v>0</v>
      </c>
      <c r="F430" s="8">
        <f>order_details[[#This Row],[UnitPrice]]*order_details[[#This Row],[Quantity]]</f>
        <v>208</v>
      </c>
      <c r="G430" s="1">
        <f>VLOOKUP(order_details[[#This Row],[OrderID]],orders[[OrderID]:[OrderDate]],4,)</f>
        <v>34738</v>
      </c>
      <c r="H430" s="8">
        <f>VLOOKUP(order_details[[#This Row],[ProductID]],products[],6,0)</f>
        <v>26</v>
      </c>
      <c r="I430" s="8">
        <f>order_details[[#This Row],[UnitPrice (Marked Price)]] * order_details[[#This Row],[Quantity]] * (1 - order_details[[#This Row],[Discount]])</f>
        <v>260</v>
      </c>
      <c r="J430" s="8">
        <f>(order_details[[#This Row],[UnitPrice (Marked Price)]]*(1-order_details[[#This Row],[Discount]])-order_details[[#This Row],[UnitPrice]]) * order_details[[#This Row],[Quantity]]</f>
        <v>51.999999999999993</v>
      </c>
      <c r="K430">
        <f>VLOOKUP(order_details[[#This Row],[ProductID]],products[],4,0)</f>
        <v>8</v>
      </c>
      <c r="L430" s="8" t="str">
        <f>VLOOKUP(order_details[[#This Row],[Category]],categories[[CategoryID]:[CategoryName]],2,0)</f>
        <v>Seafood</v>
      </c>
    </row>
    <row r="431" spans="1:12" x14ac:dyDescent="0.25">
      <c r="A431">
        <v>10408</v>
      </c>
      <c r="B431">
        <v>54</v>
      </c>
      <c r="C431" s="8">
        <v>5.9</v>
      </c>
      <c r="D431">
        <v>6</v>
      </c>
      <c r="E431">
        <v>0</v>
      </c>
      <c r="F431" s="8">
        <f>order_details[[#This Row],[UnitPrice]]*order_details[[#This Row],[Quantity]]</f>
        <v>35.400000000000006</v>
      </c>
      <c r="G431" s="1">
        <f>VLOOKUP(order_details[[#This Row],[OrderID]],orders[[OrderID]:[OrderDate]],4,)</f>
        <v>34738</v>
      </c>
      <c r="H431" s="8">
        <f>VLOOKUP(order_details[[#This Row],[ProductID]],products[],6,0)</f>
        <v>7.45</v>
      </c>
      <c r="I431" s="8">
        <f>order_details[[#This Row],[UnitPrice (Marked Price)]] * order_details[[#This Row],[Quantity]] * (1 - order_details[[#This Row],[Discount]])</f>
        <v>44.7</v>
      </c>
      <c r="J431" s="8">
        <f>(order_details[[#This Row],[UnitPrice (Marked Price)]]*(1-order_details[[#This Row],[Discount]])-order_details[[#This Row],[UnitPrice]]) * order_details[[#This Row],[Quantity]]</f>
        <v>9.2999999999999989</v>
      </c>
      <c r="K431">
        <f>VLOOKUP(order_details[[#This Row],[ProductID]],products[],4,0)</f>
        <v>6</v>
      </c>
      <c r="L431" s="8" t="str">
        <f>VLOOKUP(order_details[[#This Row],[Category]],categories[[CategoryID]:[CategoryName]],2,0)</f>
        <v>Meat/Poultry</v>
      </c>
    </row>
    <row r="432" spans="1:12" x14ac:dyDescent="0.25">
      <c r="A432">
        <v>10408</v>
      </c>
      <c r="B432">
        <v>62</v>
      </c>
      <c r="C432" s="8">
        <v>39.4</v>
      </c>
      <c r="D432">
        <v>35</v>
      </c>
      <c r="E432">
        <v>0</v>
      </c>
      <c r="F432" s="8">
        <f>order_details[[#This Row],[UnitPrice]]*order_details[[#This Row],[Quantity]]</f>
        <v>1379</v>
      </c>
      <c r="G432" s="1">
        <f>VLOOKUP(order_details[[#This Row],[OrderID]],orders[[OrderID]:[OrderDate]],4,)</f>
        <v>34738</v>
      </c>
      <c r="H432" s="8">
        <f>VLOOKUP(order_details[[#This Row],[ProductID]],products[],6,0)</f>
        <v>49.3</v>
      </c>
      <c r="I432" s="8">
        <f>order_details[[#This Row],[UnitPrice (Marked Price)]] * order_details[[#This Row],[Quantity]] * (1 - order_details[[#This Row],[Discount]])</f>
        <v>1725.5</v>
      </c>
      <c r="J432" s="8">
        <f>(order_details[[#This Row],[UnitPrice (Marked Price)]]*(1-order_details[[#This Row],[Discount]])-order_details[[#This Row],[UnitPrice]]) * order_details[[#This Row],[Quantity]]</f>
        <v>346.49999999999994</v>
      </c>
      <c r="K432">
        <f>VLOOKUP(order_details[[#This Row],[ProductID]],products[],4,0)</f>
        <v>3</v>
      </c>
      <c r="L432" s="8" t="str">
        <f>VLOOKUP(order_details[[#This Row],[Category]],categories[[CategoryID]:[CategoryName]],2,0)</f>
        <v>Confections</v>
      </c>
    </row>
    <row r="433" spans="1:12" x14ac:dyDescent="0.25">
      <c r="A433">
        <v>10409</v>
      </c>
      <c r="B433">
        <v>14</v>
      </c>
      <c r="C433" s="8">
        <v>18.600000000000001</v>
      </c>
      <c r="D433">
        <v>12</v>
      </c>
      <c r="E433">
        <v>0</v>
      </c>
      <c r="F433" s="8">
        <f>order_details[[#This Row],[UnitPrice]]*order_details[[#This Row],[Quantity]]</f>
        <v>223.20000000000002</v>
      </c>
      <c r="G433" s="1">
        <f>VLOOKUP(order_details[[#This Row],[OrderID]],orders[[OrderID]:[OrderDate]],4,)</f>
        <v>34739</v>
      </c>
      <c r="H433" s="8">
        <f>VLOOKUP(order_details[[#This Row],[ProductID]],products[],6,0)</f>
        <v>23.25</v>
      </c>
      <c r="I433" s="8">
        <f>order_details[[#This Row],[UnitPrice (Marked Price)]] * order_details[[#This Row],[Quantity]] * (1 - order_details[[#This Row],[Discount]])</f>
        <v>279</v>
      </c>
      <c r="J433" s="8">
        <f>(order_details[[#This Row],[UnitPrice (Marked Price)]]*(1-order_details[[#This Row],[Discount]])-order_details[[#This Row],[UnitPrice]]) * order_details[[#This Row],[Quantity]]</f>
        <v>55.799999999999983</v>
      </c>
      <c r="K433">
        <f>VLOOKUP(order_details[[#This Row],[ProductID]],products[],4,0)</f>
        <v>7</v>
      </c>
      <c r="L433" s="8" t="str">
        <f>VLOOKUP(order_details[[#This Row],[Category]],categories[[CategoryID]:[CategoryName]],2,0)</f>
        <v>Produce</v>
      </c>
    </row>
    <row r="434" spans="1:12" x14ac:dyDescent="0.25">
      <c r="A434">
        <v>10409</v>
      </c>
      <c r="B434">
        <v>21</v>
      </c>
      <c r="C434" s="8">
        <v>8</v>
      </c>
      <c r="D434">
        <v>12</v>
      </c>
      <c r="E434">
        <v>0</v>
      </c>
      <c r="F434" s="8">
        <f>order_details[[#This Row],[UnitPrice]]*order_details[[#This Row],[Quantity]]</f>
        <v>96</v>
      </c>
      <c r="G434" s="1">
        <f>VLOOKUP(order_details[[#This Row],[OrderID]],orders[[OrderID]:[OrderDate]],4,)</f>
        <v>34739</v>
      </c>
      <c r="H434" s="8">
        <f>VLOOKUP(order_details[[#This Row],[ProductID]],products[],6,0)</f>
        <v>10</v>
      </c>
      <c r="I434" s="8">
        <f>order_details[[#This Row],[UnitPrice (Marked Price)]] * order_details[[#This Row],[Quantity]] * (1 - order_details[[#This Row],[Discount]])</f>
        <v>120</v>
      </c>
      <c r="J434" s="8">
        <f>(order_details[[#This Row],[UnitPrice (Marked Price)]]*(1-order_details[[#This Row],[Discount]])-order_details[[#This Row],[UnitPrice]]) * order_details[[#This Row],[Quantity]]</f>
        <v>24</v>
      </c>
      <c r="K434">
        <f>VLOOKUP(order_details[[#This Row],[ProductID]],products[],4,0)</f>
        <v>3</v>
      </c>
      <c r="L434" s="8" t="str">
        <f>VLOOKUP(order_details[[#This Row],[Category]],categories[[CategoryID]:[CategoryName]],2,0)</f>
        <v>Confections</v>
      </c>
    </row>
    <row r="435" spans="1:12" x14ac:dyDescent="0.25">
      <c r="A435">
        <v>10410</v>
      </c>
      <c r="B435">
        <v>33</v>
      </c>
      <c r="C435" s="8">
        <v>2</v>
      </c>
      <c r="D435">
        <v>49</v>
      </c>
      <c r="E435">
        <v>0</v>
      </c>
      <c r="F435" s="8">
        <f>order_details[[#This Row],[UnitPrice]]*order_details[[#This Row],[Quantity]]</f>
        <v>98</v>
      </c>
      <c r="G435" s="1">
        <f>VLOOKUP(order_details[[#This Row],[OrderID]],orders[[OrderID]:[OrderDate]],4,)</f>
        <v>34740</v>
      </c>
      <c r="H435" s="8">
        <f>VLOOKUP(order_details[[#This Row],[ProductID]],products[],6,0)</f>
        <v>2.5</v>
      </c>
      <c r="I435" s="8">
        <f>order_details[[#This Row],[UnitPrice (Marked Price)]] * order_details[[#This Row],[Quantity]] * (1 - order_details[[#This Row],[Discount]])</f>
        <v>122.5</v>
      </c>
      <c r="J435" s="8">
        <f>(order_details[[#This Row],[UnitPrice (Marked Price)]]*(1-order_details[[#This Row],[Discount]])-order_details[[#This Row],[UnitPrice]]) * order_details[[#This Row],[Quantity]]</f>
        <v>24.5</v>
      </c>
      <c r="K435">
        <f>VLOOKUP(order_details[[#This Row],[ProductID]],products[],4,0)</f>
        <v>4</v>
      </c>
      <c r="L435" s="8" t="str">
        <f>VLOOKUP(order_details[[#This Row],[Category]],categories[[CategoryID]:[CategoryName]],2,0)</f>
        <v>Dairy Products</v>
      </c>
    </row>
    <row r="436" spans="1:12" x14ac:dyDescent="0.25">
      <c r="A436">
        <v>10410</v>
      </c>
      <c r="B436">
        <v>59</v>
      </c>
      <c r="C436" s="8">
        <v>44</v>
      </c>
      <c r="D436">
        <v>16</v>
      </c>
      <c r="E436">
        <v>0</v>
      </c>
      <c r="F436" s="8">
        <f>order_details[[#This Row],[UnitPrice]]*order_details[[#This Row],[Quantity]]</f>
        <v>704</v>
      </c>
      <c r="G436" s="1">
        <f>VLOOKUP(order_details[[#This Row],[OrderID]],orders[[OrderID]:[OrderDate]],4,)</f>
        <v>34740</v>
      </c>
      <c r="H436" s="8">
        <f>VLOOKUP(order_details[[#This Row],[ProductID]],products[],6,0)</f>
        <v>55</v>
      </c>
      <c r="I436" s="8">
        <f>order_details[[#This Row],[UnitPrice (Marked Price)]] * order_details[[#This Row],[Quantity]] * (1 - order_details[[#This Row],[Discount]])</f>
        <v>880</v>
      </c>
      <c r="J436" s="8">
        <f>(order_details[[#This Row],[UnitPrice (Marked Price)]]*(1-order_details[[#This Row],[Discount]])-order_details[[#This Row],[UnitPrice]]) * order_details[[#This Row],[Quantity]]</f>
        <v>176</v>
      </c>
      <c r="K436">
        <f>VLOOKUP(order_details[[#This Row],[ProductID]],products[],4,0)</f>
        <v>4</v>
      </c>
      <c r="L436" s="8" t="str">
        <f>VLOOKUP(order_details[[#This Row],[Category]],categories[[CategoryID]:[CategoryName]],2,0)</f>
        <v>Dairy Products</v>
      </c>
    </row>
    <row r="437" spans="1:12" x14ac:dyDescent="0.25">
      <c r="A437">
        <v>10411</v>
      </c>
      <c r="B437">
        <v>41</v>
      </c>
      <c r="C437" s="8">
        <v>7.7</v>
      </c>
      <c r="D437">
        <v>25</v>
      </c>
      <c r="E437">
        <v>0.2</v>
      </c>
      <c r="F437" s="8">
        <f>order_details[[#This Row],[UnitPrice]]*order_details[[#This Row],[Quantity]]</f>
        <v>192.5</v>
      </c>
      <c r="G437" s="1">
        <f>VLOOKUP(order_details[[#This Row],[OrderID]],orders[[OrderID]:[OrderDate]],4,)</f>
        <v>34740</v>
      </c>
      <c r="H437" s="8">
        <f>VLOOKUP(order_details[[#This Row],[ProductID]],products[],6,0)</f>
        <v>9.65</v>
      </c>
      <c r="I437" s="8">
        <f>order_details[[#This Row],[UnitPrice (Marked Price)]] * order_details[[#This Row],[Quantity]] * (1 - order_details[[#This Row],[Discount]])</f>
        <v>193</v>
      </c>
      <c r="J437" s="8">
        <f>(order_details[[#This Row],[UnitPrice (Marked Price)]]*(1-order_details[[#This Row],[Discount]])-order_details[[#This Row],[UnitPrice]]) * order_details[[#This Row],[Quantity]]</f>
        <v>0.50000000000001155</v>
      </c>
      <c r="K437">
        <f>VLOOKUP(order_details[[#This Row],[ProductID]],products[],4,0)</f>
        <v>8</v>
      </c>
      <c r="L437" s="8" t="str">
        <f>VLOOKUP(order_details[[#This Row],[Category]],categories[[CategoryID]:[CategoryName]],2,0)</f>
        <v>Seafood</v>
      </c>
    </row>
    <row r="438" spans="1:12" x14ac:dyDescent="0.25">
      <c r="A438">
        <v>10411</v>
      </c>
      <c r="B438">
        <v>44</v>
      </c>
      <c r="C438" s="8">
        <v>12.4</v>
      </c>
      <c r="D438">
        <v>40</v>
      </c>
      <c r="E438">
        <v>0.2</v>
      </c>
      <c r="F438" s="8">
        <f>order_details[[#This Row],[UnitPrice]]*order_details[[#This Row],[Quantity]]</f>
        <v>496</v>
      </c>
      <c r="G438" s="1">
        <f>VLOOKUP(order_details[[#This Row],[OrderID]],orders[[OrderID]:[OrderDate]],4,)</f>
        <v>34740</v>
      </c>
      <c r="H438" s="8">
        <f>VLOOKUP(order_details[[#This Row],[ProductID]],products[],6,0)</f>
        <v>19.45</v>
      </c>
      <c r="I438" s="8">
        <f>order_details[[#This Row],[UnitPrice (Marked Price)]] * order_details[[#This Row],[Quantity]] * (1 - order_details[[#This Row],[Discount]])</f>
        <v>622.40000000000009</v>
      </c>
      <c r="J438" s="8">
        <f>(order_details[[#This Row],[UnitPrice (Marked Price)]]*(1-order_details[[#This Row],[Discount]])-order_details[[#This Row],[UnitPrice]]) * order_details[[#This Row],[Quantity]]</f>
        <v>126.4</v>
      </c>
      <c r="K438">
        <f>VLOOKUP(order_details[[#This Row],[ProductID]],products[],4,0)</f>
        <v>2</v>
      </c>
      <c r="L438" s="8" t="str">
        <f>VLOOKUP(order_details[[#This Row],[Category]],categories[[CategoryID]:[CategoryName]],2,0)</f>
        <v>Condiments</v>
      </c>
    </row>
    <row r="439" spans="1:12" x14ac:dyDescent="0.25">
      <c r="A439">
        <v>10411</v>
      </c>
      <c r="B439">
        <v>59</v>
      </c>
      <c r="C439" s="8">
        <v>44</v>
      </c>
      <c r="D439">
        <v>9</v>
      </c>
      <c r="E439">
        <v>0.2</v>
      </c>
      <c r="F439" s="8">
        <f>order_details[[#This Row],[UnitPrice]]*order_details[[#This Row],[Quantity]]</f>
        <v>396</v>
      </c>
      <c r="G439" s="1">
        <f>VLOOKUP(order_details[[#This Row],[OrderID]],orders[[OrderID]:[OrderDate]],4,)</f>
        <v>34740</v>
      </c>
      <c r="H439" s="8">
        <f>VLOOKUP(order_details[[#This Row],[ProductID]],products[],6,0)</f>
        <v>55</v>
      </c>
      <c r="I439" s="8">
        <f>order_details[[#This Row],[UnitPrice (Marked Price)]] * order_details[[#This Row],[Quantity]] * (1 - order_details[[#This Row],[Discount]])</f>
        <v>396</v>
      </c>
      <c r="J439" s="8">
        <f>(order_details[[#This Row],[UnitPrice (Marked Price)]]*(1-order_details[[#This Row],[Discount]])-order_details[[#This Row],[UnitPrice]]) * order_details[[#This Row],[Quantity]]</f>
        <v>0</v>
      </c>
      <c r="K439">
        <f>VLOOKUP(order_details[[#This Row],[ProductID]],products[],4,0)</f>
        <v>4</v>
      </c>
      <c r="L439" s="8" t="str">
        <f>VLOOKUP(order_details[[#This Row],[Category]],categories[[CategoryID]:[CategoryName]],2,0)</f>
        <v>Dairy Products</v>
      </c>
    </row>
    <row r="440" spans="1:12" x14ac:dyDescent="0.25">
      <c r="A440">
        <v>10412</v>
      </c>
      <c r="B440">
        <v>14</v>
      </c>
      <c r="C440" s="8">
        <v>18.600000000000001</v>
      </c>
      <c r="D440">
        <v>20</v>
      </c>
      <c r="E440">
        <v>0.1</v>
      </c>
      <c r="F440" s="8">
        <f>order_details[[#This Row],[UnitPrice]]*order_details[[#This Row],[Quantity]]</f>
        <v>372</v>
      </c>
      <c r="G440" s="1">
        <f>VLOOKUP(order_details[[#This Row],[OrderID]],orders[[OrderID]:[OrderDate]],4,)</f>
        <v>34743</v>
      </c>
      <c r="H440" s="8">
        <f>VLOOKUP(order_details[[#This Row],[ProductID]],products[],6,0)</f>
        <v>23.25</v>
      </c>
      <c r="I440" s="8">
        <f>order_details[[#This Row],[UnitPrice (Marked Price)]] * order_details[[#This Row],[Quantity]] * (1 - order_details[[#This Row],[Discount]])</f>
        <v>418.5</v>
      </c>
      <c r="J440" s="8">
        <f>(order_details[[#This Row],[UnitPrice (Marked Price)]]*(1-order_details[[#This Row],[Discount]])-order_details[[#This Row],[UnitPrice]]) * order_details[[#This Row],[Quantity]]</f>
        <v>46.499999999999986</v>
      </c>
      <c r="K440">
        <f>VLOOKUP(order_details[[#This Row],[ProductID]],products[],4,0)</f>
        <v>7</v>
      </c>
      <c r="L440" s="8" t="str">
        <f>VLOOKUP(order_details[[#This Row],[Category]],categories[[CategoryID]:[CategoryName]],2,0)</f>
        <v>Produce</v>
      </c>
    </row>
    <row r="441" spans="1:12" x14ac:dyDescent="0.25">
      <c r="A441">
        <v>10413</v>
      </c>
      <c r="B441">
        <v>1</v>
      </c>
      <c r="C441" s="8">
        <v>14.4</v>
      </c>
      <c r="D441">
        <v>24</v>
      </c>
      <c r="E441">
        <v>0</v>
      </c>
      <c r="F441" s="8">
        <f>order_details[[#This Row],[UnitPrice]]*order_details[[#This Row],[Quantity]]</f>
        <v>345.6</v>
      </c>
      <c r="G441" s="1">
        <f>VLOOKUP(order_details[[#This Row],[OrderID]],orders[[OrderID]:[OrderDate]],4,)</f>
        <v>34744</v>
      </c>
      <c r="H441" s="8">
        <f>VLOOKUP(order_details[[#This Row],[ProductID]],products[],6,0)</f>
        <v>18</v>
      </c>
      <c r="I441" s="8">
        <f>order_details[[#This Row],[UnitPrice (Marked Price)]] * order_details[[#This Row],[Quantity]] * (1 - order_details[[#This Row],[Discount]])</f>
        <v>432</v>
      </c>
      <c r="J441" s="8">
        <f>(order_details[[#This Row],[UnitPrice (Marked Price)]]*(1-order_details[[#This Row],[Discount]])-order_details[[#This Row],[UnitPrice]]) * order_details[[#This Row],[Quantity]]</f>
        <v>86.399999999999991</v>
      </c>
      <c r="K441">
        <f>VLOOKUP(order_details[[#This Row],[ProductID]],products[],4,0)</f>
        <v>1</v>
      </c>
      <c r="L441" s="8" t="str">
        <f>VLOOKUP(order_details[[#This Row],[Category]],categories[[CategoryID]:[CategoryName]],2,0)</f>
        <v>Beverages</v>
      </c>
    </row>
    <row r="442" spans="1:12" x14ac:dyDescent="0.25">
      <c r="A442">
        <v>10413</v>
      </c>
      <c r="B442">
        <v>62</v>
      </c>
      <c r="C442" s="8">
        <v>39.4</v>
      </c>
      <c r="D442">
        <v>40</v>
      </c>
      <c r="E442">
        <v>0</v>
      </c>
      <c r="F442" s="8">
        <f>order_details[[#This Row],[UnitPrice]]*order_details[[#This Row],[Quantity]]</f>
        <v>1576</v>
      </c>
      <c r="G442" s="1">
        <f>VLOOKUP(order_details[[#This Row],[OrderID]],orders[[OrderID]:[OrderDate]],4,)</f>
        <v>34744</v>
      </c>
      <c r="H442" s="8">
        <f>VLOOKUP(order_details[[#This Row],[ProductID]],products[],6,0)</f>
        <v>49.3</v>
      </c>
      <c r="I442" s="8">
        <f>order_details[[#This Row],[UnitPrice (Marked Price)]] * order_details[[#This Row],[Quantity]] * (1 - order_details[[#This Row],[Discount]])</f>
        <v>1972</v>
      </c>
      <c r="J442" s="8">
        <f>(order_details[[#This Row],[UnitPrice (Marked Price)]]*(1-order_details[[#This Row],[Discount]])-order_details[[#This Row],[UnitPrice]]) * order_details[[#This Row],[Quantity]]</f>
        <v>395.99999999999994</v>
      </c>
      <c r="K442">
        <f>VLOOKUP(order_details[[#This Row],[ProductID]],products[],4,0)</f>
        <v>3</v>
      </c>
      <c r="L442" s="8" t="str">
        <f>VLOOKUP(order_details[[#This Row],[Category]],categories[[CategoryID]:[CategoryName]],2,0)</f>
        <v>Confections</v>
      </c>
    </row>
    <row r="443" spans="1:12" x14ac:dyDescent="0.25">
      <c r="A443">
        <v>10413</v>
      </c>
      <c r="B443">
        <v>76</v>
      </c>
      <c r="C443" s="8">
        <v>14.4</v>
      </c>
      <c r="D443">
        <v>14</v>
      </c>
      <c r="E443">
        <v>0</v>
      </c>
      <c r="F443" s="8">
        <f>order_details[[#This Row],[UnitPrice]]*order_details[[#This Row],[Quantity]]</f>
        <v>201.6</v>
      </c>
      <c r="G443" s="1">
        <f>VLOOKUP(order_details[[#This Row],[OrderID]],orders[[OrderID]:[OrderDate]],4,)</f>
        <v>34744</v>
      </c>
      <c r="H443" s="8">
        <f>VLOOKUP(order_details[[#This Row],[ProductID]],products[],6,0)</f>
        <v>18</v>
      </c>
      <c r="I443" s="8">
        <f>order_details[[#This Row],[UnitPrice (Marked Price)]] * order_details[[#This Row],[Quantity]] * (1 - order_details[[#This Row],[Discount]])</f>
        <v>252</v>
      </c>
      <c r="J443" s="8">
        <f>(order_details[[#This Row],[UnitPrice (Marked Price)]]*(1-order_details[[#This Row],[Discount]])-order_details[[#This Row],[UnitPrice]]) * order_details[[#This Row],[Quantity]]</f>
        <v>50.399999999999991</v>
      </c>
      <c r="K443">
        <f>VLOOKUP(order_details[[#This Row],[ProductID]],products[],4,0)</f>
        <v>1</v>
      </c>
      <c r="L443" s="8" t="str">
        <f>VLOOKUP(order_details[[#This Row],[Category]],categories[[CategoryID]:[CategoryName]],2,0)</f>
        <v>Beverages</v>
      </c>
    </row>
    <row r="444" spans="1:12" x14ac:dyDescent="0.25">
      <c r="A444">
        <v>10414</v>
      </c>
      <c r="B444">
        <v>19</v>
      </c>
      <c r="C444" s="8">
        <v>7.3</v>
      </c>
      <c r="D444">
        <v>18</v>
      </c>
      <c r="E444">
        <v>0.05</v>
      </c>
      <c r="F444" s="8">
        <f>order_details[[#This Row],[UnitPrice]]*order_details[[#This Row],[Quantity]]</f>
        <v>131.4</v>
      </c>
      <c r="G444" s="1">
        <f>VLOOKUP(order_details[[#This Row],[OrderID]],orders[[OrderID]:[OrderDate]],4,)</f>
        <v>34744</v>
      </c>
      <c r="H444" s="8">
        <f>VLOOKUP(order_details[[#This Row],[ProductID]],products[],6,0)</f>
        <v>9.1999999999999993</v>
      </c>
      <c r="I444" s="8">
        <f>order_details[[#This Row],[UnitPrice (Marked Price)]] * order_details[[#This Row],[Quantity]] * (1 - order_details[[#This Row],[Discount]])</f>
        <v>157.32</v>
      </c>
      <c r="J444" s="8">
        <f>(order_details[[#This Row],[UnitPrice (Marked Price)]]*(1-order_details[[#This Row],[Discount]])-order_details[[#This Row],[UnitPrice]]) * order_details[[#This Row],[Quantity]]</f>
        <v>25.919999999999973</v>
      </c>
      <c r="K444">
        <f>VLOOKUP(order_details[[#This Row],[ProductID]],products[],4,0)</f>
        <v>3</v>
      </c>
      <c r="L444" s="8" t="str">
        <f>VLOOKUP(order_details[[#This Row],[Category]],categories[[CategoryID]:[CategoryName]],2,0)</f>
        <v>Confections</v>
      </c>
    </row>
    <row r="445" spans="1:12" x14ac:dyDescent="0.25">
      <c r="A445">
        <v>10414</v>
      </c>
      <c r="B445">
        <v>33</v>
      </c>
      <c r="C445" s="8">
        <v>2</v>
      </c>
      <c r="D445">
        <v>50</v>
      </c>
      <c r="E445">
        <v>0</v>
      </c>
      <c r="F445" s="8">
        <f>order_details[[#This Row],[UnitPrice]]*order_details[[#This Row],[Quantity]]</f>
        <v>100</v>
      </c>
      <c r="G445" s="1">
        <f>VLOOKUP(order_details[[#This Row],[OrderID]],orders[[OrderID]:[OrderDate]],4,)</f>
        <v>34744</v>
      </c>
      <c r="H445" s="8">
        <f>VLOOKUP(order_details[[#This Row],[ProductID]],products[],6,0)</f>
        <v>2.5</v>
      </c>
      <c r="I445" s="8">
        <f>order_details[[#This Row],[UnitPrice (Marked Price)]] * order_details[[#This Row],[Quantity]] * (1 - order_details[[#This Row],[Discount]])</f>
        <v>125</v>
      </c>
      <c r="J445" s="8">
        <f>(order_details[[#This Row],[UnitPrice (Marked Price)]]*(1-order_details[[#This Row],[Discount]])-order_details[[#This Row],[UnitPrice]]) * order_details[[#This Row],[Quantity]]</f>
        <v>25</v>
      </c>
      <c r="K445">
        <f>VLOOKUP(order_details[[#This Row],[ProductID]],products[],4,0)</f>
        <v>4</v>
      </c>
      <c r="L445" s="8" t="str">
        <f>VLOOKUP(order_details[[#This Row],[Category]],categories[[CategoryID]:[CategoryName]],2,0)</f>
        <v>Dairy Products</v>
      </c>
    </row>
    <row r="446" spans="1:12" x14ac:dyDescent="0.25">
      <c r="A446">
        <v>10415</v>
      </c>
      <c r="B446">
        <v>17</v>
      </c>
      <c r="C446" s="8">
        <v>31.2</v>
      </c>
      <c r="D446">
        <v>2</v>
      </c>
      <c r="E446">
        <v>0</v>
      </c>
      <c r="F446" s="8">
        <f>order_details[[#This Row],[UnitPrice]]*order_details[[#This Row],[Quantity]]</f>
        <v>62.4</v>
      </c>
      <c r="G446" s="1">
        <f>VLOOKUP(order_details[[#This Row],[OrderID]],orders[[OrderID]:[OrderDate]],4,)</f>
        <v>34745</v>
      </c>
      <c r="H446" s="8">
        <f>VLOOKUP(order_details[[#This Row],[ProductID]],products[],6,0)</f>
        <v>39</v>
      </c>
      <c r="I446" s="8">
        <f>order_details[[#This Row],[UnitPrice (Marked Price)]] * order_details[[#This Row],[Quantity]] * (1 - order_details[[#This Row],[Discount]])</f>
        <v>78</v>
      </c>
      <c r="J446" s="8">
        <f>(order_details[[#This Row],[UnitPrice (Marked Price)]]*(1-order_details[[#This Row],[Discount]])-order_details[[#This Row],[UnitPrice]]) * order_details[[#This Row],[Quantity]]</f>
        <v>15.600000000000001</v>
      </c>
      <c r="K446">
        <f>VLOOKUP(order_details[[#This Row],[ProductID]],products[],4,0)</f>
        <v>6</v>
      </c>
      <c r="L446" s="8" t="str">
        <f>VLOOKUP(order_details[[#This Row],[Category]],categories[[CategoryID]:[CategoryName]],2,0)</f>
        <v>Meat/Poultry</v>
      </c>
    </row>
    <row r="447" spans="1:12" x14ac:dyDescent="0.25">
      <c r="A447">
        <v>10415</v>
      </c>
      <c r="B447">
        <v>33</v>
      </c>
      <c r="C447" s="8">
        <v>2</v>
      </c>
      <c r="D447">
        <v>20</v>
      </c>
      <c r="E447">
        <v>0</v>
      </c>
      <c r="F447" s="8">
        <f>order_details[[#This Row],[UnitPrice]]*order_details[[#This Row],[Quantity]]</f>
        <v>40</v>
      </c>
      <c r="G447" s="1">
        <f>VLOOKUP(order_details[[#This Row],[OrderID]],orders[[OrderID]:[OrderDate]],4,)</f>
        <v>34745</v>
      </c>
      <c r="H447" s="8">
        <f>VLOOKUP(order_details[[#This Row],[ProductID]],products[],6,0)</f>
        <v>2.5</v>
      </c>
      <c r="I447" s="8">
        <f>order_details[[#This Row],[UnitPrice (Marked Price)]] * order_details[[#This Row],[Quantity]] * (1 - order_details[[#This Row],[Discount]])</f>
        <v>50</v>
      </c>
      <c r="J447" s="8">
        <f>(order_details[[#This Row],[UnitPrice (Marked Price)]]*(1-order_details[[#This Row],[Discount]])-order_details[[#This Row],[UnitPrice]]) * order_details[[#This Row],[Quantity]]</f>
        <v>10</v>
      </c>
      <c r="K447">
        <f>VLOOKUP(order_details[[#This Row],[ProductID]],products[],4,0)</f>
        <v>4</v>
      </c>
      <c r="L447" s="8" t="str">
        <f>VLOOKUP(order_details[[#This Row],[Category]],categories[[CategoryID]:[CategoryName]],2,0)</f>
        <v>Dairy Products</v>
      </c>
    </row>
    <row r="448" spans="1:12" x14ac:dyDescent="0.25">
      <c r="A448">
        <v>10416</v>
      </c>
      <c r="B448">
        <v>19</v>
      </c>
      <c r="C448" s="8">
        <v>7.3</v>
      </c>
      <c r="D448">
        <v>20</v>
      </c>
      <c r="E448">
        <v>0</v>
      </c>
      <c r="F448" s="8">
        <f>order_details[[#This Row],[UnitPrice]]*order_details[[#This Row],[Quantity]]</f>
        <v>146</v>
      </c>
      <c r="G448" s="1">
        <f>VLOOKUP(order_details[[#This Row],[OrderID]],orders[[OrderID]:[OrderDate]],4,)</f>
        <v>34746</v>
      </c>
      <c r="H448" s="8">
        <f>VLOOKUP(order_details[[#This Row],[ProductID]],products[],6,0)</f>
        <v>9.1999999999999993</v>
      </c>
      <c r="I448" s="8">
        <f>order_details[[#This Row],[UnitPrice (Marked Price)]] * order_details[[#This Row],[Quantity]] * (1 - order_details[[#This Row],[Discount]])</f>
        <v>184</v>
      </c>
      <c r="J448" s="8">
        <f>(order_details[[#This Row],[UnitPrice (Marked Price)]]*(1-order_details[[#This Row],[Discount]])-order_details[[#This Row],[UnitPrice]]) * order_details[[#This Row],[Quantity]]</f>
        <v>37.999999999999986</v>
      </c>
      <c r="K448">
        <f>VLOOKUP(order_details[[#This Row],[ProductID]],products[],4,0)</f>
        <v>3</v>
      </c>
      <c r="L448" s="8" t="str">
        <f>VLOOKUP(order_details[[#This Row],[Category]],categories[[CategoryID]:[CategoryName]],2,0)</f>
        <v>Confections</v>
      </c>
    </row>
    <row r="449" spans="1:12" x14ac:dyDescent="0.25">
      <c r="A449">
        <v>10416</v>
      </c>
      <c r="B449">
        <v>53</v>
      </c>
      <c r="C449" s="8">
        <v>26.2</v>
      </c>
      <c r="D449">
        <v>10</v>
      </c>
      <c r="E449">
        <v>0</v>
      </c>
      <c r="F449" s="8">
        <f>order_details[[#This Row],[UnitPrice]]*order_details[[#This Row],[Quantity]]</f>
        <v>262</v>
      </c>
      <c r="G449" s="1">
        <f>VLOOKUP(order_details[[#This Row],[OrderID]],orders[[OrderID]:[OrderDate]],4,)</f>
        <v>34746</v>
      </c>
      <c r="H449" s="8">
        <f>VLOOKUP(order_details[[#This Row],[ProductID]],products[],6,0)</f>
        <v>32.799999999999997</v>
      </c>
      <c r="I449" s="8">
        <f>order_details[[#This Row],[UnitPrice (Marked Price)]] * order_details[[#This Row],[Quantity]] * (1 - order_details[[#This Row],[Discount]])</f>
        <v>328</v>
      </c>
      <c r="J449" s="8">
        <f>(order_details[[#This Row],[UnitPrice (Marked Price)]]*(1-order_details[[#This Row],[Discount]])-order_details[[#This Row],[UnitPrice]]) * order_details[[#This Row],[Quantity]]</f>
        <v>65.999999999999972</v>
      </c>
      <c r="K449">
        <f>VLOOKUP(order_details[[#This Row],[ProductID]],products[],4,0)</f>
        <v>6</v>
      </c>
      <c r="L449" s="8" t="str">
        <f>VLOOKUP(order_details[[#This Row],[Category]],categories[[CategoryID]:[CategoryName]],2,0)</f>
        <v>Meat/Poultry</v>
      </c>
    </row>
    <row r="450" spans="1:12" x14ac:dyDescent="0.25">
      <c r="A450">
        <v>10416</v>
      </c>
      <c r="B450">
        <v>57</v>
      </c>
      <c r="C450" s="8">
        <v>15.6</v>
      </c>
      <c r="D450">
        <v>20</v>
      </c>
      <c r="E450">
        <v>0</v>
      </c>
      <c r="F450" s="8">
        <f>order_details[[#This Row],[UnitPrice]]*order_details[[#This Row],[Quantity]]</f>
        <v>312</v>
      </c>
      <c r="G450" s="1">
        <f>VLOOKUP(order_details[[#This Row],[OrderID]],orders[[OrderID]:[OrderDate]],4,)</f>
        <v>34746</v>
      </c>
      <c r="H450" s="8">
        <f>VLOOKUP(order_details[[#This Row],[ProductID]],products[],6,0)</f>
        <v>19.5</v>
      </c>
      <c r="I450" s="8">
        <f>order_details[[#This Row],[UnitPrice (Marked Price)]] * order_details[[#This Row],[Quantity]] * (1 - order_details[[#This Row],[Discount]])</f>
        <v>390</v>
      </c>
      <c r="J450" s="8">
        <f>(order_details[[#This Row],[UnitPrice (Marked Price)]]*(1-order_details[[#This Row],[Discount]])-order_details[[#This Row],[UnitPrice]]) * order_details[[#This Row],[Quantity]]</f>
        <v>78</v>
      </c>
      <c r="K450">
        <f>VLOOKUP(order_details[[#This Row],[ProductID]],products[],4,0)</f>
        <v>5</v>
      </c>
      <c r="L450" s="8" t="str">
        <f>VLOOKUP(order_details[[#This Row],[Category]],categories[[CategoryID]:[CategoryName]],2,0)</f>
        <v>Grains/Cereals</v>
      </c>
    </row>
    <row r="451" spans="1:12" x14ac:dyDescent="0.25">
      <c r="A451">
        <v>10417</v>
      </c>
      <c r="B451">
        <v>38</v>
      </c>
      <c r="C451" s="8">
        <v>210.8</v>
      </c>
      <c r="D451">
        <v>50</v>
      </c>
      <c r="E451">
        <v>0</v>
      </c>
      <c r="F451" s="8">
        <f>order_details[[#This Row],[UnitPrice]]*order_details[[#This Row],[Quantity]]</f>
        <v>10540</v>
      </c>
      <c r="G451" s="1">
        <f>VLOOKUP(order_details[[#This Row],[OrderID]],orders[[OrderID]:[OrderDate]],4,)</f>
        <v>34746</v>
      </c>
      <c r="H451" s="8">
        <f>VLOOKUP(order_details[[#This Row],[ProductID]],products[],6,0)</f>
        <v>263.5</v>
      </c>
      <c r="I451" s="8">
        <f>order_details[[#This Row],[UnitPrice (Marked Price)]] * order_details[[#This Row],[Quantity]] * (1 - order_details[[#This Row],[Discount]])</f>
        <v>13175</v>
      </c>
      <c r="J451" s="8">
        <f>(order_details[[#This Row],[UnitPrice (Marked Price)]]*(1-order_details[[#This Row],[Discount]])-order_details[[#This Row],[UnitPrice]]) * order_details[[#This Row],[Quantity]]</f>
        <v>2634.9999999999995</v>
      </c>
      <c r="K451">
        <f>VLOOKUP(order_details[[#This Row],[ProductID]],products[],4,0)</f>
        <v>1</v>
      </c>
      <c r="L451" s="8" t="str">
        <f>VLOOKUP(order_details[[#This Row],[Category]],categories[[CategoryID]:[CategoryName]],2,0)</f>
        <v>Beverages</v>
      </c>
    </row>
    <row r="452" spans="1:12" x14ac:dyDescent="0.25">
      <c r="A452">
        <v>10417</v>
      </c>
      <c r="B452">
        <v>46</v>
      </c>
      <c r="C452" s="8">
        <v>9.6</v>
      </c>
      <c r="D452">
        <v>2</v>
      </c>
      <c r="E452">
        <v>0.25</v>
      </c>
      <c r="F452" s="8">
        <f>order_details[[#This Row],[UnitPrice]]*order_details[[#This Row],[Quantity]]</f>
        <v>19.2</v>
      </c>
      <c r="G452" s="1">
        <f>VLOOKUP(order_details[[#This Row],[OrderID]],orders[[OrderID]:[OrderDate]],4,)</f>
        <v>34746</v>
      </c>
      <c r="H452" s="8">
        <f>VLOOKUP(order_details[[#This Row],[ProductID]],products[],6,0)</f>
        <v>12</v>
      </c>
      <c r="I452" s="8">
        <f>order_details[[#This Row],[UnitPrice (Marked Price)]] * order_details[[#This Row],[Quantity]] * (1 - order_details[[#This Row],[Discount]])</f>
        <v>18</v>
      </c>
      <c r="J452" s="8">
        <f>(order_details[[#This Row],[UnitPrice (Marked Price)]]*(1-order_details[[#This Row],[Discount]])-order_details[[#This Row],[UnitPrice]]) * order_details[[#This Row],[Quantity]]</f>
        <v>-1.1999999999999993</v>
      </c>
      <c r="K452">
        <f>VLOOKUP(order_details[[#This Row],[ProductID]],products[],4,0)</f>
        <v>8</v>
      </c>
      <c r="L452" s="8" t="str">
        <f>VLOOKUP(order_details[[#This Row],[Category]],categories[[CategoryID]:[CategoryName]],2,0)</f>
        <v>Seafood</v>
      </c>
    </row>
    <row r="453" spans="1:12" x14ac:dyDescent="0.25">
      <c r="A453">
        <v>10417</v>
      </c>
      <c r="B453">
        <v>68</v>
      </c>
      <c r="C453" s="8">
        <v>8</v>
      </c>
      <c r="D453">
        <v>36</v>
      </c>
      <c r="E453">
        <v>0.25</v>
      </c>
      <c r="F453" s="8">
        <f>order_details[[#This Row],[UnitPrice]]*order_details[[#This Row],[Quantity]]</f>
        <v>288</v>
      </c>
      <c r="G453" s="1">
        <f>VLOOKUP(order_details[[#This Row],[OrderID]],orders[[OrderID]:[OrderDate]],4,)</f>
        <v>34746</v>
      </c>
      <c r="H453" s="8">
        <f>VLOOKUP(order_details[[#This Row],[ProductID]],products[],6,0)</f>
        <v>12.5</v>
      </c>
      <c r="I453" s="8">
        <f>order_details[[#This Row],[UnitPrice (Marked Price)]] * order_details[[#This Row],[Quantity]] * (1 - order_details[[#This Row],[Discount]])</f>
        <v>337.5</v>
      </c>
      <c r="J453" s="8">
        <f>(order_details[[#This Row],[UnitPrice (Marked Price)]]*(1-order_details[[#This Row],[Discount]])-order_details[[#This Row],[UnitPrice]]) * order_details[[#This Row],[Quantity]]</f>
        <v>49.5</v>
      </c>
      <c r="K453">
        <f>VLOOKUP(order_details[[#This Row],[ProductID]],products[],4,0)</f>
        <v>3</v>
      </c>
      <c r="L453" s="8" t="str">
        <f>VLOOKUP(order_details[[#This Row],[Category]],categories[[CategoryID]:[CategoryName]],2,0)</f>
        <v>Confections</v>
      </c>
    </row>
    <row r="454" spans="1:12" x14ac:dyDescent="0.25">
      <c r="A454">
        <v>10417</v>
      </c>
      <c r="B454">
        <v>77</v>
      </c>
      <c r="C454" s="8">
        <v>10.4</v>
      </c>
      <c r="D454">
        <v>35</v>
      </c>
      <c r="E454">
        <v>0</v>
      </c>
      <c r="F454" s="8">
        <f>order_details[[#This Row],[UnitPrice]]*order_details[[#This Row],[Quantity]]</f>
        <v>364</v>
      </c>
      <c r="G454" s="1">
        <f>VLOOKUP(order_details[[#This Row],[OrderID]],orders[[OrderID]:[OrderDate]],4,)</f>
        <v>34746</v>
      </c>
      <c r="H454" s="8">
        <f>VLOOKUP(order_details[[#This Row],[ProductID]],products[],6,0)</f>
        <v>13</v>
      </c>
      <c r="I454" s="8">
        <f>order_details[[#This Row],[UnitPrice (Marked Price)]] * order_details[[#This Row],[Quantity]] * (1 - order_details[[#This Row],[Discount]])</f>
        <v>455</v>
      </c>
      <c r="J454" s="8">
        <f>(order_details[[#This Row],[UnitPrice (Marked Price)]]*(1-order_details[[#This Row],[Discount]])-order_details[[#This Row],[UnitPrice]]) * order_details[[#This Row],[Quantity]]</f>
        <v>90.999999999999986</v>
      </c>
      <c r="K454">
        <f>VLOOKUP(order_details[[#This Row],[ProductID]],products[],4,0)</f>
        <v>2</v>
      </c>
      <c r="L454" s="8" t="str">
        <f>VLOOKUP(order_details[[#This Row],[Category]],categories[[CategoryID]:[CategoryName]],2,0)</f>
        <v>Condiments</v>
      </c>
    </row>
    <row r="455" spans="1:12" x14ac:dyDescent="0.25">
      <c r="A455">
        <v>10418</v>
      </c>
      <c r="B455">
        <v>2</v>
      </c>
      <c r="C455" s="8">
        <v>15.2</v>
      </c>
      <c r="D455">
        <v>60</v>
      </c>
      <c r="E455">
        <v>0</v>
      </c>
      <c r="F455" s="8">
        <f>order_details[[#This Row],[UnitPrice]]*order_details[[#This Row],[Quantity]]</f>
        <v>912</v>
      </c>
      <c r="G455" s="1">
        <f>VLOOKUP(order_details[[#This Row],[OrderID]],orders[[OrderID]:[OrderDate]],4,)</f>
        <v>34747</v>
      </c>
      <c r="H455" s="8">
        <f>VLOOKUP(order_details[[#This Row],[ProductID]],products[],6,0)</f>
        <v>19</v>
      </c>
      <c r="I455" s="8">
        <f>order_details[[#This Row],[UnitPrice (Marked Price)]] * order_details[[#This Row],[Quantity]] * (1 - order_details[[#This Row],[Discount]])</f>
        <v>1140</v>
      </c>
      <c r="J455" s="8">
        <f>(order_details[[#This Row],[UnitPrice (Marked Price)]]*(1-order_details[[#This Row],[Discount]])-order_details[[#This Row],[UnitPrice]]) * order_details[[#This Row],[Quantity]]</f>
        <v>228.00000000000006</v>
      </c>
      <c r="K455">
        <f>VLOOKUP(order_details[[#This Row],[ProductID]],products[],4,0)</f>
        <v>1</v>
      </c>
      <c r="L455" s="8" t="str">
        <f>VLOOKUP(order_details[[#This Row],[Category]],categories[[CategoryID]:[CategoryName]],2,0)</f>
        <v>Beverages</v>
      </c>
    </row>
    <row r="456" spans="1:12" x14ac:dyDescent="0.25">
      <c r="A456">
        <v>10418</v>
      </c>
      <c r="B456">
        <v>47</v>
      </c>
      <c r="C456" s="8">
        <v>7.6</v>
      </c>
      <c r="D456">
        <v>55</v>
      </c>
      <c r="E456">
        <v>0</v>
      </c>
      <c r="F456" s="8">
        <f>order_details[[#This Row],[UnitPrice]]*order_details[[#This Row],[Quantity]]</f>
        <v>418</v>
      </c>
      <c r="G456" s="1">
        <f>VLOOKUP(order_details[[#This Row],[OrderID]],orders[[OrderID]:[OrderDate]],4,)</f>
        <v>34747</v>
      </c>
      <c r="H456" s="8">
        <f>VLOOKUP(order_details[[#This Row],[ProductID]],products[],6,0)</f>
        <v>9.5</v>
      </c>
      <c r="I456" s="8">
        <f>order_details[[#This Row],[UnitPrice (Marked Price)]] * order_details[[#This Row],[Quantity]] * (1 - order_details[[#This Row],[Discount]])</f>
        <v>522.5</v>
      </c>
      <c r="J456" s="8">
        <f>(order_details[[#This Row],[UnitPrice (Marked Price)]]*(1-order_details[[#This Row],[Discount]])-order_details[[#This Row],[UnitPrice]]) * order_details[[#This Row],[Quantity]]</f>
        <v>104.50000000000001</v>
      </c>
      <c r="K456">
        <f>VLOOKUP(order_details[[#This Row],[ProductID]],products[],4,0)</f>
        <v>3</v>
      </c>
      <c r="L456" s="8" t="str">
        <f>VLOOKUP(order_details[[#This Row],[Category]],categories[[CategoryID]:[CategoryName]],2,0)</f>
        <v>Confections</v>
      </c>
    </row>
    <row r="457" spans="1:12" x14ac:dyDescent="0.25">
      <c r="A457">
        <v>10418</v>
      </c>
      <c r="B457">
        <v>61</v>
      </c>
      <c r="C457" s="8">
        <v>22.8</v>
      </c>
      <c r="D457">
        <v>16</v>
      </c>
      <c r="E457">
        <v>0</v>
      </c>
      <c r="F457" s="8">
        <f>order_details[[#This Row],[UnitPrice]]*order_details[[#This Row],[Quantity]]</f>
        <v>364.8</v>
      </c>
      <c r="G457" s="1">
        <f>VLOOKUP(order_details[[#This Row],[OrderID]],orders[[OrderID]:[OrderDate]],4,)</f>
        <v>34747</v>
      </c>
      <c r="H457" s="8">
        <f>VLOOKUP(order_details[[#This Row],[ProductID]],products[],6,0)</f>
        <v>28.5</v>
      </c>
      <c r="I457" s="8">
        <f>order_details[[#This Row],[UnitPrice (Marked Price)]] * order_details[[#This Row],[Quantity]] * (1 - order_details[[#This Row],[Discount]])</f>
        <v>456</v>
      </c>
      <c r="J457" s="8">
        <f>(order_details[[#This Row],[UnitPrice (Marked Price)]]*(1-order_details[[#This Row],[Discount]])-order_details[[#This Row],[UnitPrice]]) * order_details[[#This Row],[Quantity]]</f>
        <v>91.199999999999989</v>
      </c>
      <c r="K457">
        <f>VLOOKUP(order_details[[#This Row],[ProductID]],products[],4,0)</f>
        <v>2</v>
      </c>
      <c r="L457" s="8" t="str">
        <f>VLOOKUP(order_details[[#This Row],[Category]],categories[[CategoryID]:[CategoryName]],2,0)</f>
        <v>Condiments</v>
      </c>
    </row>
    <row r="458" spans="1:12" x14ac:dyDescent="0.25">
      <c r="A458">
        <v>10418</v>
      </c>
      <c r="B458">
        <v>74</v>
      </c>
      <c r="C458" s="8">
        <v>8</v>
      </c>
      <c r="D458">
        <v>15</v>
      </c>
      <c r="E458">
        <v>0</v>
      </c>
      <c r="F458" s="8">
        <f>order_details[[#This Row],[UnitPrice]]*order_details[[#This Row],[Quantity]]</f>
        <v>120</v>
      </c>
      <c r="G458" s="1">
        <f>VLOOKUP(order_details[[#This Row],[OrderID]],orders[[OrderID]:[OrderDate]],4,)</f>
        <v>34747</v>
      </c>
      <c r="H458" s="8">
        <f>VLOOKUP(order_details[[#This Row],[ProductID]],products[],6,0)</f>
        <v>10</v>
      </c>
      <c r="I458" s="8">
        <f>order_details[[#This Row],[UnitPrice (Marked Price)]] * order_details[[#This Row],[Quantity]] * (1 - order_details[[#This Row],[Discount]])</f>
        <v>150</v>
      </c>
      <c r="J458" s="8">
        <f>(order_details[[#This Row],[UnitPrice (Marked Price)]]*(1-order_details[[#This Row],[Discount]])-order_details[[#This Row],[UnitPrice]]) * order_details[[#This Row],[Quantity]]</f>
        <v>30</v>
      </c>
      <c r="K458">
        <f>VLOOKUP(order_details[[#This Row],[ProductID]],products[],4,0)</f>
        <v>7</v>
      </c>
      <c r="L458" s="8" t="str">
        <f>VLOOKUP(order_details[[#This Row],[Category]],categories[[CategoryID]:[CategoryName]],2,0)</f>
        <v>Produce</v>
      </c>
    </row>
    <row r="459" spans="1:12" x14ac:dyDescent="0.25">
      <c r="A459">
        <v>10419</v>
      </c>
      <c r="B459">
        <v>60</v>
      </c>
      <c r="C459" s="8">
        <v>27.2</v>
      </c>
      <c r="D459">
        <v>60</v>
      </c>
      <c r="E459">
        <v>0.05</v>
      </c>
      <c r="F459" s="8">
        <f>order_details[[#This Row],[UnitPrice]]*order_details[[#This Row],[Quantity]]</f>
        <v>1632</v>
      </c>
      <c r="G459" s="1">
        <f>VLOOKUP(order_details[[#This Row],[OrderID]],orders[[OrderID]:[OrderDate]],4,)</f>
        <v>34750</v>
      </c>
      <c r="H459" s="8">
        <f>VLOOKUP(order_details[[#This Row],[ProductID]],products[],6,0)</f>
        <v>34</v>
      </c>
      <c r="I459" s="8">
        <f>order_details[[#This Row],[UnitPrice (Marked Price)]] * order_details[[#This Row],[Quantity]] * (1 - order_details[[#This Row],[Discount]])</f>
        <v>1938</v>
      </c>
      <c r="J459" s="8">
        <f>(order_details[[#This Row],[UnitPrice (Marked Price)]]*(1-order_details[[#This Row],[Discount]])-order_details[[#This Row],[UnitPrice]]) * order_details[[#This Row],[Quantity]]</f>
        <v>305.99999999999989</v>
      </c>
      <c r="K459">
        <f>VLOOKUP(order_details[[#This Row],[ProductID]],products[],4,0)</f>
        <v>4</v>
      </c>
      <c r="L459" s="8" t="str">
        <f>VLOOKUP(order_details[[#This Row],[Category]],categories[[CategoryID]:[CategoryName]],2,0)</f>
        <v>Dairy Products</v>
      </c>
    </row>
    <row r="460" spans="1:12" x14ac:dyDescent="0.25">
      <c r="A460">
        <v>10419</v>
      </c>
      <c r="B460">
        <v>69</v>
      </c>
      <c r="C460" s="8">
        <v>28.8</v>
      </c>
      <c r="D460">
        <v>20</v>
      </c>
      <c r="E460">
        <v>0.05</v>
      </c>
      <c r="F460" s="8">
        <f>order_details[[#This Row],[UnitPrice]]*order_details[[#This Row],[Quantity]]</f>
        <v>576</v>
      </c>
      <c r="G460" s="1">
        <f>VLOOKUP(order_details[[#This Row],[OrderID]],orders[[OrderID]:[OrderDate]],4,)</f>
        <v>34750</v>
      </c>
      <c r="H460" s="8">
        <f>VLOOKUP(order_details[[#This Row],[ProductID]],products[],6,0)</f>
        <v>36</v>
      </c>
      <c r="I460" s="8">
        <f>order_details[[#This Row],[UnitPrice (Marked Price)]] * order_details[[#This Row],[Quantity]] * (1 - order_details[[#This Row],[Discount]])</f>
        <v>684</v>
      </c>
      <c r="J460" s="8">
        <f>(order_details[[#This Row],[UnitPrice (Marked Price)]]*(1-order_details[[#This Row],[Discount]])-order_details[[#This Row],[UnitPrice]]) * order_details[[#This Row],[Quantity]]</f>
        <v>107.9999999999999</v>
      </c>
      <c r="K460">
        <f>VLOOKUP(order_details[[#This Row],[ProductID]],products[],4,0)</f>
        <v>4</v>
      </c>
      <c r="L460" s="8" t="str">
        <f>VLOOKUP(order_details[[#This Row],[Category]],categories[[CategoryID]:[CategoryName]],2,0)</f>
        <v>Dairy Products</v>
      </c>
    </row>
    <row r="461" spans="1:12" x14ac:dyDescent="0.25">
      <c r="A461">
        <v>10420</v>
      </c>
      <c r="B461">
        <v>9</v>
      </c>
      <c r="C461" s="8">
        <v>77.599999999999994</v>
      </c>
      <c r="D461">
        <v>20</v>
      </c>
      <c r="E461">
        <v>0.1</v>
      </c>
      <c r="F461" s="8">
        <f>order_details[[#This Row],[UnitPrice]]*order_details[[#This Row],[Quantity]]</f>
        <v>1552</v>
      </c>
      <c r="G461" s="1">
        <f>VLOOKUP(order_details[[#This Row],[OrderID]],orders[[OrderID]:[OrderDate]],4,)</f>
        <v>34751</v>
      </c>
      <c r="H461" s="8">
        <f>VLOOKUP(order_details[[#This Row],[ProductID]],products[],6,0)</f>
        <v>97</v>
      </c>
      <c r="I461" s="8">
        <f>order_details[[#This Row],[UnitPrice (Marked Price)]] * order_details[[#This Row],[Quantity]] * (1 - order_details[[#This Row],[Discount]])</f>
        <v>1746</v>
      </c>
      <c r="J461" s="8">
        <f>(order_details[[#This Row],[UnitPrice (Marked Price)]]*(1-order_details[[#This Row],[Discount]])-order_details[[#This Row],[UnitPrice]]) * order_details[[#This Row],[Quantity]]</f>
        <v>194.00000000000006</v>
      </c>
      <c r="K461">
        <f>VLOOKUP(order_details[[#This Row],[ProductID]],products[],4,0)</f>
        <v>6</v>
      </c>
      <c r="L461" s="8" t="str">
        <f>VLOOKUP(order_details[[#This Row],[Category]],categories[[CategoryID]:[CategoryName]],2,0)</f>
        <v>Meat/Poultry</v>
      </c>
    </row>
    <row r="462" spans="1:12" x14ac:dyDescent="0.25">
      <c r="A462">
        <v>10420</v>
      </c>
      <c r="B462">
        <v>13</v>
      </c>
      <c r="C462" s="8">
        <v>4.8</v>
      </c>
      <c r="D462">
        <v>2</v>
      </c>
      <c r="E462">
        <v>0.1</v>
      </c>
      <c r="F462" s="8">
        <f>order_details[[#This Row],[UnitPrice]]*order_details[[#This Row],[Quantity]]</f>
        <v>9.6</v>
      </c>
      <c r="G462" s="1">
        <f>VLOOKUP(order_details[[#This Row],[OrderID]],orders[[OrderID]:[OrderDate]],4,)</f>
        <v>34751</v>
      </c>
      <c r="H462" s="8">
        <f>VLOOKUP(order_details[[#This Row],[ProductID]],products[],6,0)</f>
        <v>6</v>
      </c>
      <c r="I462" s="8">
        <f>order_details[[#This Row],[UnitPrice (Marked Price)]] * order_details[[#This Row],[Quantity]] * (1 - order_details[[#This Row],[Discount]])</f>
        <v>10.8</v>
      </c>
      <c r="J462" s="8">
        <f>(order_details[[#This Row],[UnitPrice (Marked Price)]]*(1-order_details[[#This Row],[Discount]])-order_details[[#This Row],[UnitPrice]]) * order_details[[#This Row],[Quantity]]</f>
        <v>1.2000000000000011</v>
      </c>
      <c r="K462">
        <f>VLOOKUP(order_details[[#This Row],[ProductID]],products[],4,0)</f>
        <v>8</v>
      </c>
      <c r="L462" s="8" t="str">
        <f>VLOOKUP(order_details[[#This Row],[Category]],categories[[CategoryID]:[CategoryName]],2,0)</f>
        <v>Seafood</v>
      </c>
    </row>
    <row r="463" spans="1:12" x14ac:dyDescent="0.25">
      <c r="A463">
        <v>10420</v>
      </c>
      <c r="B463">
        <v>70</v>
      </c>
      <c r="C463" s="8">
        <v>9.6</v>
      </c>
      <c r="D463">
        <v>8</v>
      </c>
      <c r="E463">
        <v>0.1</v>
      </c>
      <c r="F463" s="8">
        <f>order_details[[#This Row],[UnitPrice]]*order_details[[#This Row],[Quantity]]</f>
        <v>76.8</v>
      </c>
      <c r="G463" s="1">
        <f>VLOOKUP(order_details[[#This Row],[OrderID]],orders[[OrderID]:[OrderDate]],4,)</f>
        <v>34751</v>
      </c>
      <c r="H463" s="8">
        <f>VLOOKUP(order_details[[#This Row],[ProductID]],products[],6,0)</f>
        <v>15</v>
      </c>
      <c r="I463" s="8">
        <f>order_details[[#This Row],[UnitPrice (Marked Price)]] * order_details[[#This Row],[Quantity]] * (1 - order_details[[#This Row],[Discount]])</f>
        <v>108</v>
      </c>
      <c r="J463" s="8">
        <f>(order_details[[#This Row],[UnitPrice (Marked Price)]]*(1-order_details[[#This Row],[Discount]])-order_details[[#This Row],[UnitPrice]]) * order_details[[#This Row],[Quantity]]</f>
        <v>31.200000000000003</v>
      </c>
      <c r="K463">
        <f>VLOOKUP(order_details[[#This Row],[ProductID]],products[],4,0)</f>
        <v>1</v>
      </c>
      <c r="L463" s="8" t="str">
        <f>VLOOKUP(order_details[[#This Row],[Category]],categories[[CategoryID]:[CategoryName]],2,0)</f>
        <v>Beverages</v>
      </c>
    </row>
    <row r="464" spans="1:12" x14ac:dyDescent="0.25">
      <c r="A464">
        <v>10420</v>
      </c>
      <c r="B464">
        <v>73</v>
      </c>
      <c r="C464" s="8">
        <v>9.6</v>
      </c>
      <c r="D464">
        <v>20</v>
      </c>
      <c r="E464">
        <v>0.1</v>
      </c>
      <c r="F464" s="8">
        <f>order_details[[#This Row],[UnitPrice]]*order_details[[#This Row],[Quantity]]</f>
        <v>192</v>
      </c>
      <c r="G464" s="1">
        <f>VLOOKUP(order_details[[#This Row],[OrderID]],orders[[OrderID]:[OrderDate]],4,)</f>
        <v>34751</v>
      </c>
      <c r="H464" s="8">
        <f>VLOOKUP(order_details[[#This Row],[ProductID]],products[],6,0)</f>
        <v>15</v>
      </c>
      <c r="I464" s="8">
        <f>order_details[[#This Row],[UnitPrice (Marked Price)]] * order_details[[#This Row],[Quantity]] * (1 - order_details[[#This Row],[Discount]])</f>
        <v>270</v>
      </c>
      <c r="J464" s="8">
        <f>(order_details[[#This Row],[UnitPrice (Marked Price)]]*(1-order_details[[#This Row],[Discount]])-order_details[[#This Row],[UnitPrice]]) * order_details[[#This Row],[Quantity]]</f>
        <v>78</v>
      </c>
      <c r="K464">
        <f>VLOOKUP(order_details[[#This Row],[ProductID]],products[],4,0)</f>
        <v>8</v>
      </c>
      <c r="L464" s="8" t="str">
        <f>VLOOKUP(order_details[[#This Row],[Category]],categories[[CategoryID]:[CategoryName]],2,0)</f>
        <v>Seafood</v>
      </c>
    </row>
    <row r="465" spans="1:12" x14ac:dyDescent="0.25">
      <c r="A465">
        <v>10421</v>
      </c>
      <c r="B465">
        <v>19</v>
      </c>
      <c r="C465" s="8">
        <v>7.3</v>
      </c>
      <c r="D465">
        <v>4</v>
      </c>
      <c r="E465">
        <v>0.15</v>
      </c>
      <c r="F465" s="8">
        <f>order_details[[#This Row],[UnitPrice]]*order_details[[#This Row],[Quantity]]</f>
        <v>29.2</v>
      </c>
      <c r="G465" s="1">
        <f>VLOOKUP(order_details[[#This Row],[OrderID]],orders[[OrderID]:[OrderDate]],4,)</f>
        <v>34751</v>
      </c>
      <c r="H465" s="8">
        <f>VLOOKUP(order_details[[#This Row],[ProductID]],products[],6,0)</f>
        <v>9.1999999999999993</v>
      </c>
      <c r="I465" s="8">
        <f>order_details[[#This Row],[UnitPrice (Marked Price)]] * order_details[[#This Row],[Quantity]] * (1 - order_details[[#This Row],[Discount]])</f>
        <v>31.279999999999998</v>
      </c>
      <c r="J465" s="8">
        <f>(order_details[[#This Row],[UnitPrice (Marked Price)]]*(1-order_details[[#This Row],[Discount]])-order_details[[#This Row],[UnitPrice]]) * order_details[[#This Row],[Quantity]]</f>
        <v>2.0799999999999983</v>
      </c>
      <c r="K465">
        <f>VLOOKUP(order_details[[#This Row],[ProductID]],products[],4,0)</f>
        <v>3</v>
      </c>
      <c r="L465" s="8" t="str">
        <f>VLOOKUP(order_details[[#This Row],[Category]],categories[[CategoryID]:[CategoryName]],2,0)</f>
        <v>Confections</v>
      </c>
    </row>
    <row r="466" spans="1:12" x14ac:dyDescent="0.25">
      <c r="A466">
        <v>10421</v>
      </c>
      <c r="B466">
        <v>26</v>
      </c>
      <c r="C466" s="8">
        <v>24.9</v>
      </c>
      <c r="D466">
        <v>30</v>
      </c>
      <c r="E466">
        <v>0</v>
      </c>
      <c r="F466" s="8">
        <f>order_details[[#This Row],[UnitPrice]]*order_details[[#This Row],[Quantity]]</f>
        <v>747</v>
      </c>
      <c r="G466" s="1">
        <f>VLOOKUP(order_details[[#This Row],[OrderID]],orders[[OrderID]:[OrderDate]],4,)</f>
        <v>34751</v>
      </c>
      <c r="H466" s="8">
        <f>VLOOKUP(order_details[[#This Row],[ProductID]],products[],6,0)</f>
        <v>31.23</v>
      </c>
      <c r="I466" s="8">
        <f>order_details[[#This Row],[UnitPrice (Marked Price)]] * order_details[[#This Row],[Quantity]] * (1 - order_details[[#This Row],[Discount]])</f>
        <v>936.9</v>
      </c>
      <c r="J466" s="8">
        <f>(order_details[[#This Row],[UnitPrice (Marked Price)]]*(1-order_details[[#This Row],[Discount]])-order_details[[#This Row],[UnitPrice]]) * order_details[[#This Row],[Quantity]]</f>
        <v>189.90000000000006</v>
      </c>
      <c r="K466">
        <f>VLOOKUP(order_details[[#This Row],[ProductID]],products[],4,0)</f>
        <v>3</v>
      </c>
      <c r="L466" s="8" t="str">
        <f>VLOOKUP(order_details[[#This Row],[Category]],categories[[CategoryID]:[CategoryName]],2,0)</f>
        <v>Confections</v>
      </c>
    </row>
    <row r="467" spans="1:12" x14ac:dyDescent="0.25">
      <c r="A467">
        <v>10421</v>
      </c>
      <c r="B467">
        <v>53</v>
      </c>
      <c r="C467" s="8">
        <v>26.2</v>
      </c>
      <c r="D467">
        <v>15</v>
      </c>
      <c r="E467">
        <v>0.15</v>
      </c>
      <c r="F467" s="8">
        <f>order_details[[#This Row],[UnitPrice]]*order_details[[#This Row],[Quantity]]</f>
        <v>393</v>
      </c>
      <c r="G467" s="1">
        <f>VLOOKUP(order_details[[#This Row],[OrderID]],orders[[OrderID]:[OrderDate]],4,)</f>
        <v>34751</v>
      </c>
      <c r="H467" s="8">
        <f>VLOOKUP(order_details[[#This Row],[ProductID]],products[],6,0)</f>
        <v>32.799999999999997</v>
      </c>
      <c r="I467" s="8">
        <f>order_details[[#This Row],[UnitPrice (Marked Price)]] * order_details[[#This Row],[Quantity]] * (1 - order_details[[#This Row],[Discount]])</f>
        <v>418.19999999999993</v>
      </c>
      <c r="J467" s="8">
        <f>(order_details[[#This Row],[UnitPrice (Marked Price)]]*(1-order_details[[#This Row],[Discount]])-order_details[[#This Row],[UnitPrice]]) * order_details[[#This Row],[Quantity]]</f>
        <v>25.199999999999942</v>
      </c>
      <c r="K467">
        <f>VLOOKUP(order_details[[#This Row],[ProductID]],products[],4,0)</f>
        <v>6</v>
      </c>
      <c r="L467" s="8" t="str">
        <f>VLOOKUP(order_details[[#This Row],[Category]],categories[[CategoryID]:[CategoryName]],2,0)</f>
        <v>Meat/Poultry</v>
      </c>
    </row>
    <row r="468" spans="1:12" x14ac:dyDescent="0.25">
      <c r="A468">
        <v>10421</v>
      </c>
      <c r="B468">
        <v>77</v>
      </c>
      <c r="C468" s="8">
        <v>10.4</v>
      </c>
      <c r="D468">
        <v>10</v>
      </c>
      <c r="E468">
        <v>0.15</v>
      </c>
      <c r="F468" s="8">
        <f>order_details[[#This Row],[UnitPrice]]*order_details[[#This Row],[Quantity]]</f>
        <v>104</v>
      </c>
      <c r="G468" s="1">
        <f>VLOOKUP(order_details[[#This Row],[OrderID]],orders[[OrderID]:[OrderDate]],4,)</f>
        <v>34751</v>
      </c>
      <c r="H468" s="8">
        <f>VLOOKUP(order_details[[#This Row],[ProductID]],products[],6,0)</f>
        <v>13</v>
      </c>
      <c r="I468" s="8">
        <f>order_details[[#This Row],[UnitPrice (Marked Price)]] * order_details[[#This Row],[Quantity]] * (1 - order_details[[#This Row],[Discount]])</f>
        <v>110.5</v>
      </c>
      <c r="J468" s="8">
        <f>(order_details[[#This Row],[UnitPrice (Marked Price)]]*(1-order_details[[#This Row],[Discount]])-order_details[[#This Row],[UnitPrice]]) * order_details[[#This Row],[Quantity]]</f>
        <v>6.4999999999999858</v>
      </c>
      <c r="K468">
        <f>VLOOKUP(order_details[[#This Row],[ProductID]],products[],4,0)</f>
        <v>2</v>
      </c>
      <c r="L468" s="8" t="str">
        <f>VLOOKUP(order_details[[#This Row],[Category]],categories[[CategoryID]:[CategoryName]],2,0)</f>
        <v>Condiments</v>
      </c>
    </row>
    <row r="469" spans="1:12" x14ac:dyDescent="0.25">
      <c r="A469">
        <v>10422</v>
      </c>
      <c r="B469">
        <v>26</v>
      </c>
      <c r="C469" s="8">
        <v>24.9</v>
      </c>
      <c r="D469">
        <v>2</v>
      </c>
      <c r="E469">
        <v>0</v>
      </c>
      <c r="F469" s="8">
        <f>order_details[[#This Row],[UnitPrice]]*order_details[[#This Row],[Quantity]]</f>
        <v>49.8</v>
      </c>
      <c r="G469" s="1">
        <f>VLOOKUP(order_details[[#This Row],[OrderID]],orders[[OrderID]:[OrderDate]],4,)</f>
        <v>34752</v>
      </c>
      <c r="H469" s="8">
        <f>VLOOKUP(order_details[[#This Row],[ProductID]],products[],6,0)</f>
        <v>31.23</v>
      </c>
      <c r="I469" s="8">
        <f>order_details[[#This Row],[UnitPrice (Marked Price)]] * order_details[[#This Row],[Quantity]] * (1 - order_details[[#This Row],[Discount]])</f>
        <v>62.46</v>
      </c>
      <c r="J469" s="8">
        <f>(order_details[[#This Row],[UnitPrice (Marked Price)]]*(1-order_details[[#This Row],[Discount]])-order_details[[#This Row],[UnitPrice]]) * order_details[[#This Row],[Quantity]]</f>
        <v>12.660000000000004</v>
      </c>
      <c r="K469">
        <f>VLOOKUP(order_details[[#This Row],[ProductID]],products[],4,0)</f>
        <v>3</v>
      </c>
      <c r="L469" s="8" t="str">
        <f>VLOOKUP(order_details[[#This Row],[Category]],categories[[CategoryID]:[CategoryName]],2,0)</f>
        <v>Confections</v>
      </c>
    </row>
    <row r="470" spans="1:12" x14ac:dyDescent="0.25">
      <c r="A470">
        <v>10423</v>
      </c>
      <c r="B470">
        <v>31</v>
      </c>
      <c r="C470" s="8">
        <v>8</v>
      </c>
      <c r="D470">
        <v>14</v>
      </c>
      <c r="E470">
        <v>0</v>
      </c>
      <c r="F470" s="8">
        <f>order_details[[#This Row],[UnitPrice]]*order_details[[#This Row],[Quantity]]</f>
        <v>112</v>
      </c>
      <c r="G470" s="1">
        <f>VLOOKUP(order_details[[#This Row],[OrderID]],orders[[OrderID]:[OrderDate]],4,)</f>
        <v>34753</v>
      </c>
      <c r="H470" s="8">
        <f>VLOOKUP(order_details[[#This Row],[ProductID]],products[],6,0)</f>
        <v>12.5</v>
      </c>
      <c r="I470" s="8">
        <f>order_details[[#This Row],[UnitPrice (Marked Price)]] * order_details[[#This Row],[Quantity]] * (1 - order_details[[#This Row],[Discount]])</f>
        <v>175</v>
      </c>
      <c r="J470" s="8">
        <f>(order_details[[#This Row],[UnitPrice (Marked Price)]]*(1-order_details[[#This Row],[Discount]])-order_details[[#This Row],[UnitPrice]]) * order_details[[#This Row],[Quantity]]</f>
        <v>63</v>
      </c>
      <c r="K470">
        <f>VLOOKUP(order_details[[#This Row],[ProductID]],products[],4,0)</f>
        <v>4</v>
      </c>
      <c r="L470" s="8" t="str">
        <f>VLOOKUP(order_details[[#This Row],[Category]],categories[[CategoryID]:[CategoryName]],2,0)</f>
        <v>Dairy Products</v>
      </c>
    </row>
    <row r="471" spans="1:12" x14ac:dyDescent="0.25">
      <c r="A471">
        <v>10423</v>
      </c>
      <c r="B471">
        <v>59</v>
      </c>
      <c r="C471" s="8">
        <v>44</v>
      </c>
      <c r="D471">
        <v>20</v>
      </c>
      <c r="E471">
        <v>0</v>
      </c>
      <c r="F471" s="8">
        <f>order_details[[#This Row],[UnitPrice]]*order_details[[#This Row],[Quantity]]</f>
        <v>880</v>
      </c>
      <c r="G471" s="1">
        <f>VLOOKUP(order_details[[#This Row],[OrderID]],orders[[OrderID]:[OrderDate]],4,)</f>
        <v>34753</v>
      </c>
      <c r="H471" s="8">
        <f>VLOOKUP(order_details[[#This Row],[ProductID]],products[],6,0)</f>
        <v>55</v>
      </c>
      <c r="I471" s="8">
        <f>order_details[[#This Row],[UnitPrice (Marked Price)]] * order_details[[#This Row],[Quantity]] * (1 - order_details[[#This Row],[Discount]])</f>
        <v>1100</v>
      </c>
      <c r="J471" s="8">
        <f>(order_details[[#This Row],[UnitPrice (Marked Price)]]*(1-order_details[[#This Row],[Discount]])-order_details[[#This Row],[UnitPrice]]) * order_details[[#This Row],[Quantity]]</f>
        <v>220</v>
      </c>
      <c r="K471">
        <f>VLOOKUP(order_details[[#This Row],[ProductID]],products[],4,0)</f>
        <v>4</v>
      </c>
      <c r="L471" s="8" t="str">
        <f>VLOOKUP(order_details[[#This Row],[Category]],categories[[CategoryID]:[CategoryName]],2,0)</f>
        <v>Dairy Products</v>
      </c>
    </row>
    <row r="472" spans="1:12" x14ac:dyDescent="0.25">
      <c r="A472">
        <v>10424</v>
      </c>
      <c r="B472">
        <v>35</v>
      </c>
      <c r="C472" s="8">
        <v>14.4</v>
      </c>
      <c r="D472">
        <v>60</v>
      </c>
      <c r="E472">
        <v>0.2</v>
      </c>
      <c r="F472" s="8">
        <f>order_details[[#This Row],[UnitPrice]]*order_details[[#This Row],[Quantity]]</f>
        <v>864</v>
      </c>
      <c r="G472" s="1">
        <f>VLOOKUP(order_details[[#This Row],[OrderID]],orders[[OrderID]:[OrderDate]],4,)</f>
        <v>34753</v>
      </c>
      <c r="H472" s="8">
        <f>VLOOKUP(order_details[[#This Row],[ProductID]],products[],6,0)</f>
        <v>18</v>
      </c>
      <c r="I472" s="8">
        <f>order_details[[#This Row],[UnitPrice (Marked Price)]] * order_details[[#This Row],[Quantity]] * (1 - order_details[[#This Row],[Discount]])</f>
        <v>864</v>
      </c>
      <c r="J472" s="8">
        <f>(order_details[[#This Row],[UnitPrice (Marked Price)]]*(1-order_details[[#This Row],[Discount]])-order_details[[#This Row],[UnitPrice]]) * order_details[[#This Row],[Quantity]]</f>
        <v>0</v>
      </c>
      <c r="K472">
        <f>VLOOKUP(order_details[[#This Row],[ProductID]],products[],4,0)</f>
        <v>1</v>
      </c>
      <c r="L472" s="8" t="str">
        <f>VLOOKUP(order_details[[#This Row],[Category]],categories[[CategoryID]:[CategoryName]],2,0)</f>
        <v>Beverages</v>
      </c>
    </row>
    <row r="473" spans="1:12" x14ac:dyDescent="0.25">
      <c r="A473">
        <v>10424</v>
      </c>
      <c r="B473">
        <v>38</v>
      </c>
      <c r="C473" s="8">
        <v>210.8</v>
      </c>
      <c r="D473">
        <v>49</v>
      </c>
      <c r="E473">
        <v>0.2</v>
      </c>
      <c r="F473" s="8">
        <f>order_details[[#This Row],[UnitPrice]]*order_details[[#This Row],[Quantity]]</f>
        <v>10329.200000000001</v>
      </c>
      <c r="G473" s="1">
        <f>VLOOKUP(order_details[[#This Row],[OrderID]],orders[[OrderID]:[OrderDate]],4,)</f>
        <v>34753</v>
      </c>
      <c r="H473" s="8">
        <f>VLOOKUP(order_details[[#This Row],[ProductID]],products[],6,0)</f>
        <v>263.5</v>
      </c>
      <c r="I473" s="8">
        <f>order_details[[#This Row],[UnitPrice (Marked Price)]] * order_details[[#This Row],[Quantity]] * (1 - order_details[[#This Row],[Discount]])</f>
        <v>10329.200000000001</v>
      </c>
      <c r="J473" s="8">
        <f>(order_details[[#This Row],[UnitPrice (Marked Price)]]*(1-order_details[[#This Row],[Discount]])-order_details[[#This Row],[UnitPrice]]) * order_details[[#This Row],[Quantity]]</f>
        <v>0</v>
      </c>
      <c r="K473">
        <f>VLOOKUP(order_details[[#This Row],[ProductID]],products[],4,0)</f>
        <v>1</v>
      </c>
      <c r="L473" s="8" t="str">
        <f>VLOOKUP(order_details[[#This Row],[Category]],categories[[CategoryID]:[CategoryName]],2,0)</f>
        <v>Beverages</v>
      </c>
    </row>
    <row r="474" spans="1:12" x14ac:dyDescent="0.25">
      <c r="A474">
        <v>10424</v>
      </c>
      <c r="B474">
        <v>68</v>
      </c>
      <c r="C474" s="8">
        <v>8</v>
      </c>
      <c r="D474">
        <v>30</v>
      </c>
      <c r="E474">
        <v>0.2</v>
      </c>
      <c r="F474" s="8">
        <f>order_details[[#This Row],[UnitPrice]]*order_details[[#This Row],[Quantity]]</f>
        <v>240</v>
      </c>
      <c r="G474" s="1">
        <f>VLOOKUP(order_details[[#This Row],[OrderID]],orders[[OrderID]:[OrderDate]],4,)</f>
        <v>34753</v>
      </c>
      <c r="H474" s="8">
        <f>VLOOKUP(order_details[[#This Row],[ProductID]],products[],6,0)</f>
        <v>12.5</v>
      </c>
      <c r="I474" s="8">
        <f>order_details[[#This Row],[UnitPrice (Marked Price)]] * order_details[[#This Row],[Quantity]] * (1 - order_details[[#This Row],[Discount]])</f>
        <v>300</v>
      </c>
      <c r="J474" s="8">
        <f>(order_details[[#This Row],[UnitPrice (Marked Price)]]*(1-order_details[[#This Row],[Discount]])-order_details[[#This Row],[UnitPrice]]) * order_details[[#This Row],[Quantity]]</f>
        <v>60</v>
      </c>
      <c r="K474">
        <f>VLOOKUP(order_details[[#This Row],[ProductID]],products[],4,0)</f>
        <v>3</v>
      </c>
      <c r="L474" s="8" t="str">
        <f>VLOOKUP(order_details[[#This Row],[Category]],categories[[CategoryID]:[CategoryName]],2,0)</f>
        <v>Confections</v>
      </c>
    </row>
    <row r="475" spans="1:12" x14ac:dyDescent="0.25">
      <c r="A475">
        <v>10425</v>
      </c>
      <c r="B475">
        <v>55</v>
      </c>
      <c r="C475" s="8">
        <v>19.2</v>
      </c>
      <c r="D475">
        <v>10</v>
      </c>
      <c r="E475">
        <v>0.25</v>
      </c>
      <c r="F475" s="8">
        <f>order_details[[#This Row],[UnitPrice]]*order_details[[#This Row],[Quantity]]</f>
        <v>192</v>
      </c>
      <c r="G475" s="1">
        <f>VLOOKUP(order_details[[#This Row],[OrderID]],orders[[OrderID]:[OrderDate]],4,)</f>
        <v>34754</v>
      </c>
      <c r="H475" s="8">
        <f>VLOOKUP(order_details[[#This Row],[ProductID]],products[],6,0)</f>
        <v>24</v>
      </c>
      <c r="I475" s="8">
        <f>order_details[[#This Row],[UnitPrice (Marked Price)]] * order_details[[#This Row],[Quantity]] * (1 - order_details[[#This Row],[Discount]])</f>
        <v>180</v>
      </c>
      <c r="J475" s="8">
        <f>(order_details[[#This Row],[UnitPrice (Marked Price)]]*(1-order_details[[#This Row],[Discount]])-order_details[[#This Row],[UnitPrice]]) * order_details[[#This Row],[Quantity]]</f>
        <v>-11.999999999999993</v>
      </c>
      <c r="K475">
        <f>VLOOKUP(order_details[[#This Row],[ProductID]],products[],4,0)</f>
        <v>6</v>
      </c>
      <c r="L475" s="8" t="str">
        <f>VLOOKUP(order_details[[#This Row],[Category]],categories[[CategoryID]:[CategoryName]],2,0)</f>
        <v>Meat/Poultry</v>
      </c>
    </row>
    <row r="476" spans="1:12" x14ac:dyDescent="0.25">
      <c r="A476">
        <v>10425</v>
      </c>
      <c r="B476">
        <v>76</v>
      </c>
      <c r="C476" s="8">
        <v>14.4</v>
      </c>
      <c r="D476">
        <v>20</v>
      </c>
      <c r="E476">
        <v>0.25</v>
      </c>
      <c r="F476" s="8">
        <f>order_details[[#This Row],[UnitPrice]]*order_details[[#This Row],[Quantity]]</f>
        <v>288</v>
      </c>
      <c r="G476" s="1">
        <f>VLOOKUP(order_details[[#This Row],[OrderID]],orders[[OrderID]:[OrderDate]],4,)</f>
        <v>34754</v>
      </c>
      <c r="H476" s="8">
        <f>VLOOKUP(order_details[[#This Row],[ProductID]],products[],6,0)</f>
        <v>18</v>
      </c>
      <c r="I476" s="8">
        <f>order_details[[#This Row],[UnitPrice (Marked Price)]] * order_details[[#This Row],[Quantity]] * (1 - order_details[[#This Row],[Discount]])</f>
        <v>270</v>
      </c>
      <c r="J476" s="8">
        <f>(order_details[[#This Row],[UnitPrice (Marked Price)]]*(1-order_details[[#This Row],[Discount]])-order_details[[#This Row],[UnitPrice]]) * order_details[[#This Row],[Quantity]]</f>
        <v>-18.000000000000007</v>
      </c>
      <c r="K476">
        <f>VLOOKUP(order_details[[#This Row],[ProductID]],products[],4,0)</f>
        <v>1</v>
      </c>
      <c r="L476" s="8" t="str">
        <f>VLOOKUP(order_details[[#This Row],[Category]],categories[[CategoryID]:[CategoryName]],2,0)</f>
        <v>Beverages</v>
      </c>
    </row>
    <row r="477" spans="1:12" x14ac:dyDescent="0.25">
      <c r="A477">
        <v>10426</v>
      </c>
      <c r="B477">
        <v>56</v>
      </c>
      <c r="C477" s="8">
        <v>30.4</v>
      </c>
      <c r="D477">
        <v>5</v>
      </c>
      <c r="E477">
        <v>0</v>
      </c>
      <c r="F477" s="8">
        <f>order_details[[#This Row],[UnitPrice]]*order_details[[#This Row],[Quantity]]</f>
        <v>152</v>
      </c>
      <c r="G477" s="1">
        <f>VLOOKUP(order_details[[#This Row],[OrderID]],orders[[OrderID]:[OrderDate]],4,)</f>
        <v>34757</v>
      </c>
      <c r="H477" s="8">
        <f>VLOOKUP(order_details[[#This Row],[ProductID]],products[],6,0)</f>
        <v>38</v>
      </c>
      <c r="I477" s="8">
        <f>order_details[[#This Row],[UnitPrice (Marked Price)]] * order_details[[#This Row],[Quantity]] * (1 - order_details[[#This Row],[Discount]])</f>
        <v>190</v>
      </c>
      <c r="J477" s="8">
        <f>(order_details[[#This Row],[UnitPrice (Marked Price)]]*(1-order_details[[#This Row],[Discount]])-order_details[[#This Row],[UnitPrice]]) * order_details[[#This Row],[Quantity]]</f>
        <v>38.000000000000007</v>
      </c>
      <c r="K477">
        <f>VLOOKUP(order_details[[#This Row],[ProductID]],products[],4,0)</f>
        <v>5</v>
      </c>
      <c r="L477" s="8" t="str">
        <f>VLOOKUP(order_details[[#This Row],[Category]],categories[[CategoryID]:[CategoryName]],2,0)</f>
        <v>Grains/Cereals</v>
      </c>
    </row>
    <row r="478" spans="1:12" x14ac:dyDescent="0.25">
      <c r="A478">
        <v>10426</v>
      </c>
      <c r="B478">
        <v>64</v>
      </c>
      <c r="C478" s="8">
        <v>26.6</v>
      </c>
      <c r="D478">
        <v>7</v>
      </c>
      <c r="E478">
        <v>0</v>
      </c>
      <c r="F478" s="8">
        <f>order_details[[#This Row],[UnitPrice]]*order_details[[#This Row],[Quantity]]</f>
        <v>186.20000000000002</v>
      </c>
      <c r="G478" s="1">
        <f>VLOOKUP(order_details[[#This Row],[OrderID]],orders[[OrderID]:[OrderDate]],4,)</f>
        <v>34757</v>
      </c>
      <c r="H478" s="8">
        <f>VLOOKUP(order_details[[#This Row],[ProductID]],products[],6,0)</f>
        <v>33.25</v>
      </c>
      <c r="I478" s="8">
        <f>order_details[[#This Row],[UnitPrice (Marked Price)]] * order_details[[#This Row],[Quantity]] * (1 - order_details[[#This Row],[Discount]])</f>
        <v>232.75</v>
      </c>
      <c r="J478" s="8">
        <f>(order_details[[#This Row],[UnitPrice (Marked Price)]]*(1-order_details[[#This Row],[Discount]])-order_details[[#This Row],[UnitPrice]]) * order_details[[#This Row],[Quantity]]</f>
        <v>46.54999999999999</v>
      </c>
      <c r="K478">
        <f>VLOOKUP(order_details[[#This Row],[ProductID]],products[],4,0)</f>
        <v>5</v>
      </c>
      <c r="L478" s="8" t="str">
        <f>VLOOKUP(order_details[[#This Row],[Category]],categories[[CategoryID]:[CategoryName]],2,0)</f>
        <v>Grains/Cereals</v>
      </c>
    </row>
    <row r="479" spans="1:12" x14ac:dyDescent="0.25">
      <c r="A479">
        <v>10427</v>
      </c>
      <c r="B479">
        <v>14</v>
      </c>
      <c r="C479" s="8">
        <v>18.600000000000001</v>
      </c>
      <c r="D479">
        <v>35</v>
      </c>
      <c r="E479">
        <v>0</v>
      </c>
      <c r="F479" s="8">
        <f>order_details[[#This Row],[UnitPrice]]*order_details[[#This Row],[Quantity]]</f>
        <v>651</v>
      </c>
      <c r="G479" s="1">
        <f>VLOOKUP(order_details[[#This Row],[OrderID]],orders[[OrderID]:[OrderDate]],4,)</f>
        <v>34757</v>
      </c>
      <c r="H479" s="8">
        <f>VLOOKUP(order_details[[#This Row],[ProductID]],products[],6,0)</f>
        <v>23.25</v>
      </c>
      <c r="I479" s="8">
        <f>order_details[[#This Row],[UnitPrice (Marked Price)]] * order_details[[#This Row],[Quantity]] * (1 - order_details[[#This Row],[Discount]])</f>
        <v>813.75</v>
      </c>
      <c r="J479" s="8">
        <f>(order_details[[#This Row],[UnitPrice (Marked Price)]]*(1-order_details[[#This Row],[Discount]])-order_details[[#This Row],[UnitPrice]]) * order_details[[#This Row],[Quantity]]</f>
        <v>162.74999999999994</v>
      </c>
      <c r="K479">
        <f>VLOOKUP(order_details[[#This Row],[ProductID]],products[],4,0)</f>
        <v>7</v>
      </c>
      <c r="L479" s="8" t="str">
        <f>VLOOKUP(order_details[[#This Row],[Category]],categories[[CategoryID]:[CategoryName]],2,0)</f>
        <v>Produce</v>
      </c>
    </row>
    <row r="480" spans="1:12" x14ac:dyDescent="0.25">
      <c r="A480">
        <v>10428</v>
      </c>
      <c r="B480">
        <v>46</v>
      </c>
      <c r="C480" s="8">
        <v>9.6</v>
      </c>
      <c r="D480">
        <v>20</v>
      </c>
      <c r="E480">
        <v>0</v>
      </c>
      <c r="F480" s="8">
        <f>order_details[[#This Row],[UnitPrice]]*order_details[[#This Row],[Quantity]]</f>
        <v>192</v>
      </c>
      <c r="G480" s="1">
        <f>VLOOKUP(order_details[[#This Row],[OrderID]],orders[[OrderID]:[OrderDate]],4,)</f>
        <v>34758</v>
      </c>
      <c r="H480" s="8">
        <f>VLOOKUP(order_details[[#This Row],[ProductID]],products[],6,0)</f>
        <v>12</v>
      </c>
      <c r="I480" s="8">
        <f>order_details[[#This Row],[UnitPrice (Marked Price)]] * order_details[[#This Row],[Quantity]] * (1 - order_details[[#This Row],[Discount]])</f>
        <v>240</v>
      </c>
      <c r="J480" s="8">
        <f>(order_details[[#This Row],[UnitPrice (Marked Price)]]*(1-order_details[[#This Row],[Discount]])-order_details[[#This Row],[UnitPrice]]) * order_details[[#This Row],[Quantity]]</f>
        <v>48.000000000000007</v>
      </c>
      <c r="K480">
        <f>VLOOKUP(order_details[[#This Row],[ProductID]],products[],4,0)</f>
        <v>8</v>
      </c>
      <c r="L480" s="8" t="str">
        <f>VLOOKUP(order_details[[#This Row],[Category]],categories[[CategoryID]:[CategoryName]],2,0)</f>
        <v>Seafood</v>
      </c>
    </row>
    <row r="481" spans="1:12" x14ac:dyDescent="0.25">
      <c r="A481">
        <v>10429</v>
      </c>
      <c r="B481">
        <v>50</v>
      </c>
      <c r="C481" s="8">
        <v>10.4</v>
      </c>
      <c r="D481">
        <v>40</v>
      </c>
      <c r="E481">
        <v>0</v>
      </c>
      <c r="F481" s="8">
        <f>order_details[[#This Row],[UnitPrice]]*order_details[[#This Row],[Quantity]]</f>
        <v>416</v>
      </c>
      <c r="G481" s="1">
        <f>VLOOKUP(order_details[[#This Row],[OrderID]],orders[[OrderID]:[OrderDate]],4,)</f>
        <v>34759</v>
      </c>
      <c r="H481" s="8">
        <f>VLOOKUP(order_details[[#This Row],[ProductID]],products[],6,0)</f>
        <v>16.25</v>
      </c>
      <c r="I481" s="8">
        <f>order_details[[#This Row],[UnitPrice (Marked Price)]] * order_details[[#This Row],[Quantity]] * (1 - order_details[[#This Row],[Discount]])</f>
        <v>650</v>
      </c>
      <c r="J481" s="8">
        <f>(order_details[[#This Row],[UnitPrice (Marked Price)]]*(1-order_details[[#This Row],[Discount]])-order_details[[#This Row],[UnitPrice]]) * order_details[[#This Row],[Quantity]]</f>
        <v>234</v>
      </c>
      <c r="K481">
        <f>VLOOKUP(order_details[[#This Row],[ProductID]],products[],4,0)</f>
        <v>3</v>
      </c>
      <c r="L481" s="8" t="str">
        <f>VLOOKUP(order_details[[#This Row],[Category]],categories[[CategoryID]:[CategoryName]],2,0)</f>
        <v>Confections</v>
      </c>
    </row>
    <row r="482" spans="1:12" x14ac:dyDescent="0.25">
      <c r="A482">
        <v>10429</v>
      </c>
      <c r="B482">
        <v>63</v>
      </c>
      <c r="C482" s="8">
        <v>35.1</v>
      </c>
      <c r="D482">
        <v>35</v>
      </c>
      <c r="E482">
        <v>0.25</v>
      </c>
      <c r="F482" s="8">
        <f>order_details[[#This Row],[UnitPrice]]*order_details[[#This Row],[Quantity]]</f>
        <v>1228.5</v>
      </c>
      <c r="G482" s="1">
        <f>VLOOKUP(order_details[[#This Row],[OrderID]],orders[[OrderID]:[OrderDate]],4,)</f>
        <v>34759</v>
      </c>
      <c r="H482" s="8">
        <f>VLOOKUP(order_details[[#This Row],[ProductID]],products[],6,0)</f>
        <v>43.9</v>
      </c>
      <c r="I482" s="8">
        <f>order_details[[#This Row],[UnitPrice (Marked Price)]] * order_details[[#This Row],[Quantity]] * (1 - order_details[[#This Row],[Discount]])</f>
        <v>1152.375</v>
      </c>
      <c r="J482" s="8">
        <f>(order_details[[#This Row],[UnitPrice (Marked Price)]]*(1-order_details[[#This Row],[Discount]])-order_details[[#This Row],[UnitPrice]]) * order_details[[#This Row],[Quantity]]</f>
        <v>-76.125000000000142</v>
      </c>
      <c r="K482">
        <f>VLOOKUP(order_details[[#This Row],[ProductID]],products[],4,0)</f>
        <v>2</v>
      </c>
      <c r="L482" s="8" t="str">
        <f>VLOOKUP(order_details[[#This Row],[Category]],categories[[CategoryID]:[CategoryName]],2,0)</f>
        <v>Condiments</v>
      </c>
    </row>
    <row r="483" spans="1:12" x14ac:dyDescent="0.25">
      <c r="A483">
        <v>10430</v>
      </c>
      <c r="B483">
        <v>17</v>
      </c>
      <c r="C483" s="8">
        <v>31.2</v>
      </c>
      <c r="D483">
        <v>45</v>
      </c>
      <c r="E483">
        <v>0.2</v>
      </c>
      <c r="F483" s="8">
        <f>order_details[[#This Row],[UnitPrice]]*order_details[[#This Row],[Quantity]]</f>
        <v>1404</v>
      </c>
      <c r="G483" s="1">
        <f>VLOOKUP(order_details[[#This Row],[OrderID]],orders[[OrderID]:[OrderDate]],4,)</f>
        <v>34760</v>
      </c>
      <c r="H483" s="8">
        <f>VLOOKUP(order_details[[#This Row],[ProductID]],products[],6,0)</f>
        <v>39</v>
      </c>
      <c r="I483" s="8">
        <f>order_details[[#This Row],[UnitPrice (Marked Price)]] * order_details[[#This Row],[Quantity]] * (1 - order_details[[#This Row],[Discount]])</f>
        <v>1404</v>
      </c>
      <c r="J483" s="8">
        <f>(order_details[[#This Row],[UnitPrice (Marked Price)]]*(1-order_details[[#This Row],[Discount]])-order_details[[#This Row],[UnitPrice]]) * order_details[[#This Row],[Quantity]]</f>
        <v>1.5987211554602254E-13</v>
      </c>
      <c r="K483">
        <f>VLOOKUP(order_details[[#This Row],[ProductID]],products[],4,0)</f>
        <v>6</v>
      </c>
      <c r="L483" s="8" t="str">
        <f>VLOOKUP(order_details[[#This Row],[Category]],categories[[CategoryID]:[CategoryName]],2,0)</f>
        <v>Meat/Poultry</v>
      </c>
    </row>
    <row r="484" spans="1:12" x14ac:dyDescent="0.25">
      <c r="A484">
        <v>10430</v>
      </c>
      <c r="B484">
        <v>21</v>
      </c>
      <c r="C484" s="8">
        <v>8</v>
      </c>
      <c r="D484">
        <v>50</v>
      </c>
      <c r="E484">
        <v>0</v>
      </c>
      <c r="F484" s="8">
        <f>order_details[[#This Row],[UnitPrice]]*order_details[[#This Row],[Quantity]]</f>
        <v>400</v>
      </c>
      <c r="G484" s="1">
        <f>VLOOKUP(order_details[[#This Row],[OrderID]],orders[[OrderID]:[OrderDate]],4,)</f>
        <v>34760</v>
      </c>
      <c r="H484" s="8">
        <f>VLOOKUP(order_details[[#This Row],[ProductID]],products[],6,0)</f>
        <v>10</v>
      </c>
      <c r="I484" s="8">
        <f>order_details[[#This Row],[UnitPrice (Marked Price)]] * order_details[[#This Row],[Quantity]] * (1 - order_details[[#This Row],[Discount]])</f>
        <v>500</v>
      </c>
      <c r="J484" s="8">
        <f>(order_details[[#This Row],[UnitPrice (Marked Price)]]*(1-order_details[[#This Row],[Discount]])-order_details[[#This Row],[UnitPrice]]) * order_details[[#This Row],[Quantity]]</f>
        <v>100</v>
      </c>
      <c r="K484">
        <f>VLOOKUP(order_details[[#This Row],[ProductID]],products[],4,0)</f>
        <v>3</v>
      </c>
      <c r="L484" s="8" t="str">
        <f>VLOOKUP(order_details[[#This Row],[Category]],categories[[CategoryID]:[CategoryName]],2,0)</f>
        <v>Confections</v>
      </c>
    </row>
    <row r="485" spans="1:12" x14ac:dyDescent="0.25">
      <c r="A485">
        <v>10430</v>
      </c>
      <c r="B485">
        <v>56</v>
      </c>
      <c r="C485" s="8">
        <v>30.4</v>
      </c>
      <c r="D485">
        <v>30</v>
      </c>
      <c r="E485">
        <v>0</v>
      </c>
      <c r="F485" s="8">
        <f>order_details[[#This Row],[UnitPrice]]*order_details[[#This Row],[Quantity]]</f>
        <v>912</v>
      </c>
      <c r="G485" s="1">
        <f>VLOOKUP(order_details[[#This Row],[OrderID]],orders[[OrderID]:[OrderDate]],4,)</f>
        <v>34760</v>
      </c>
      <c r="H485" s="8">
        <f>VLOOKUP(order_details[[#This Row],[ProductID]],products[],6,0)</f>
        <v>38</v>
      </c>
      <c r="I485" s="8">
        <f>order_details[[#This Row],[UnitPrice (Marked Price)]] * order_details[[#This Row],[Quantity]] * (1 - order_details[[#This Row],[Discount]])</f>
        <v>1140</v>
      </c>
      <c r="J485" s="8">
        <f>(order_details[[#This Row],[UnitPrice (Marked Price)]]*(1-order_details[[#This Row],[Discount]])-order_details[[#This Row],[UnitPrice]]) * order_details[[#This Row],[Quantity]]</f>
        <v>228.00000000000006</v>
      </c>
      <c r="K485">
        <f>VLOOKUP(order_details[[#This Row],[ProductID]],products[],4,0)</f>
        <v>5</v>
      </c>
      <c r="L485" s="8" t="str">
        <f>VLOOKUP(order_details[[#This Row],[Category]],categories[[CategoryID]:[CategoryName]],2,0)</f>
        <v>Grains/Cereals</v>
      </c>
    </row>
    <row r="486" spans="1:12" x14ac:dyDescent="0.25">
      <c r="A486">
        <v>10430</v>
      </c>
      <c r="B486">
        <v>59</v>
      </c>
      <c r="C486" s="8">
        <v>44</v>
      </c>
      <c r="D486">
        <v>70</v>
      </c>
      <c r="E486">
        <v>0.2</v>
      </c>
      <c r="F486" s="8">
        <f>order_details[[#This Row],[UnitPrice]]*order_details[[#This Row],[Quantity]]</f>
        <v>3080</v>
      </c>
      <c r="G486" s="1">
        <f>VLOOKUP(order_details[[#This Row],[OrderID]],orders[[OrderID]:[OrderDate]],4,)</f>
        <v>34760</v>
      </c>
      <c r="H486" s="8">
        <f>VLOOKUP(order_details[[#This Row],[ProductID]],products[],6,0)</f>
        <v>55</v>
      </c>
      <c r="I486" s="8">
        <f>order_details[[#This Row],[UnitPrice (Marked Price)]] * order_details[[#This Row],[Quantity]] * (1 - order_details[[#This Row],[Discount]])</f>
        <v>3080</v>
      </c>
      <c r="J486" s="8">
        <f>(order_details[[#This Row],[UnitPrice (Marked Price)]]*(1-order_details[[#This Row],[Discount]])-order_details[[#This Row],[UnitPrice]]) * order_details[[#This Row],[Quantity]]</f>
        <v>0</v>
      </c>
      <c r="K486">
        <f>VLOOKUP(order_details[[#This Row],[ProductID]],products[],4,0)</f>
        <v>4</v>
      </c>
      <c r="L486" s="8" t="str">
        <f>VLOOKUP(order_details[[#This Row],[Category]],categories[[CategoryID]:[CategoryName]],2,0)</f>
        <v>Dairy Products</v>
      </c>
    </row>
    <row r="487" spans="1:12" x14ac:dyDescent="0.25">
      <c r="A487">
        <v>10431</v>
      </c>
      <c r="B487">
        <v>17</v>
      </c>
      <c r="C487" s="8">
        <v>31.2</v>
      </c>
      <c r="D487">
        <v>50</v>
      </c>
      <c r="E487">
        <v>0.25</v>
      </c>
      <c r="F487" s="8">
        <f>order_details[[#This Row],[UnitPrice]]*order_details[[#This Row],[Quantity]]</f>
        <v>1560</v>
      </c>
      <c r="G487" s="1">
        <f>VLOOKUP(order_details[[#This Row],[OrderID]],orders[[OrderID]:[OrderDate]],4,)</f>
        <v>34760</v>
      </c>
      <c r="H487" s="8">
        <f>VLOOKUP(order_details[[#This Row],[ProductID]],products[],6,0)</f>
        <v>39</v>
      </c>
      <c r="I487" s="8">
        <f>order_details[[#This Row],[UnitPrice (Marked Price)]] * order_details[[#This Row],[Quantity]] * (1 - order_details[[#This Row],[Discount]])</f>
        <v>1462.5</v>
      </c>
      <c r="J487" s="8">
        <f>(order_details[[#This Row],[UnitPrice (Marked Price)]]*(1-order_details[[#This Row],[Discount]])-order_details[[#This Row],[UnitPrice]]) * order_details[[#This Row],[Quantity]]</f>
        <v>-97.499999999999972</v>
      </c>
      <c r="K487">
        <f>VLOOKUP(order_details[[#This Row],[ProductID]],products[],4,0)</f>
        <v>6</v>
      </c>
      <c r="L487" s="8" t="str">
        <f>VLOOKUP(order_details[[#This Row],[Category]],categories[[CategoryID]:[CategoryName]],2,0)</f>
        <v>Meat/Poultry</v>
      </c>
    </row>
    <row r="488" spans="1:12" x14ac:dyDescent="0.25">
      <c r="A488">
        <v>10431</v>
      </c>
      <c r="B488">
        <v>40</v>
      </c>
      <c r="C488" s="8">
        <v>14.7</v>
      </c>
      <c r="D488">
        <v>50</v>
      </c>
      <c r="E488">
        <v>0.25</v>
      </c>
      <c r="F488" s="8">
        <f>order_details[[#This Row],[UnitPrice]]*order_details[[#This Row],[Quantity]]</f>
        <v>735</v>
      </c>
      <c r="G488" s="1">
        <f>VLOOKUP(order_details[[#This Row],[OrderID]],orders[[OrderID]:[OrderDate]],4,)</f>
        <v>34760</v>
      </c>
      <c r="H488" s="8">
        <f>VLOOKUP(order_details[[#This Row],[ProductID]],products[],6,0)</f>
        <v>18.399999999999999</v>
      </c>
      <c r="I488" s="8">
        <f>order_details[[#This Row],[UnitPrice (Marked Price)]] * order_details[[#This Row],[Quantity]] * (1 - order_details[[#This Row],[Discount]])</f>
        <v>689.99999999999989</v>
      </c>
      <c r="J488" s="8">
        <f>(order_details[[#This Row],[UnitPrice (Marked Price)]]*(1-order_details[[#This Row],[Discount]])-order_details[[#This Row],[UnitPrice]]) * order_details[[#This Row],[Quantity]]</f>
        <v>-45.000000000000014</v>
      </c>
      <c r="K488">
        <f>VLOOKUP(order_details[[#This Row],[ProductID]],products[],4,0)</f>
        <v>8</v>
      </c>
      <c r="L488" s="8" t="str">
        <f>VLOOKUP(order_details[[#This Row],[Category]],categories[[CategoryID]:[CategoryName]],2,0)</f>
        <v>Seafood</v>
      </c>
    </row>
    <row r="489" spans="1:12" x14ac:dyDescent="0.25">
      <c r="A489">
        <v>10431</v>
      </c>
      <c r="B489">
        <v>47</v>
      </c>
      <c r="C489" s="8">
        <v>7.6</v>
      </c>
      <c r="D489">
        <v>30</v>
      </c>
      <c r="E489">
        <v>0.25</v>
      </c>
      <c r="F489" s="8">
        <f>order_details[[#This Row],[UnitPrice]]*order_details[[#This Row],[Quantity]]</f>
        <v>228</v>
      </c>
      <c r="G489" s="1">
        <f>VLOOKUP(order_details[[#This Row],[OrderID]],orders[[OrderID]:[OrderDate]],4,)</f>
        <v>34760</v>
      </c>
      <c r="H489" s="8">
        <f>VLOOKUP(order_details[[#This Row],[ProductID]],products[],6,0)</f>
        <v>9.5</v>
      </c>
      <c r="I489" s="8">
        <f>order_details[[#This Row],[UnitPrice (Marked Price)]] * order_details[[#This Row],[Quantity]] * (1 - order_details[[#This Row],[Discount]])</f>
        <v>213.75</v>
      </c>
      <c r="J489" s="8">
        <f>(order_details[[#This Row],[UnitPrice (Marked Price)]]*(1-order_details[[#This Row],[Discount]])-order_details[[#This Row],[UnitPrice]]) * order_details[[#This Row],[Quantity]]</f>
        <v>-14.249999999999989</v>
      </c>
      <c r="K489">
        <f>VLOOKUP(order_details[[#This Row],[ProductID]],products[],4,0)</f>
        <v>3</v>
      </c>
      <c r="L489" s="8" t="str">
        <f>VLOOKUP(order_details[[#This Row],[Category]],categories[[CategoryID]:[CategoryName]],2,0)</f>
        <v>Confections</v>
      </c>
    </row>
    <row r="490" spans="1:12" x14ac:dyDescent="0.25">
      <c r="A490">
        <v>10432</v>
      </c>
      <c r="B490">
        <v>26</v>
      </c>
      <c r="C490" s="8">
        <v>24.9</v>
      </c>
      <c r="D490">
        <v>10</v>
      </c>
      <c r="E490">
        <v>0</v>
      </c>
      <c r="F490" s="8">
        <f>order_details[[#This Row],[UnitPrice]]*order_details[[#This Row],[Quantity]]</f>
        <v>249</v>
      </c>
      <c r="G490" s="1">
        <f>VLOOKUP(order_details[[#This Row],[OrderID]],orders[[OrderID]:[OrderDate]],4,)</f>
        <v>34761</v>
      </c>
      <c r="H490" s="8">
        <f>VLOOKUP(order_details[[#This Row],[ProductID]],products[],6,0)</f>
        <v>31.23</v>
      </c>
      <c r="I490" s="8">
        <f>order_details[[#This Row],[UnitPrice (Marked Price)]] * order_details[[#This Row],[Quantity]] * (1 - order_details[[#This Row],[Discount]])</f>
        <v>312.3</v>
      </c>
      <c r="J490" s="8">
        <f>(order_details[[#This Row],[UnitPrice (Marked Price)]]*(1-order_details[[#This Row],[Discount]])-order_details[[#This Row],[UnitPrice]]) * order_details[[#This Row],[Quantity]]</f>
        <v>63.300000000000018</v>
      </c>
      <c r="K490">
        <f>VLOOKUP(order_details[[#This Row],[ProductID]],products[],4,0)</f>
        <v>3</v>
      </c>
      <c r="L490" s="8" t="str">
        <f>VLOOKUP(order_details[[#This Row],[Category]],categories[[CategoryID]:[CategoryName]],2,0)</f>
        <v>Confections</v>
      </c>
    </row>
    <row r="491" spans="1:12" x14ac:dyDescent="0.25">
      <c r="A491">
        <v>10432</v>
      </c>
      <c r="B491">
        <v>54</v>
      </c>
      <c r="C491" s="8">
        <v>5.9</v>
      </c>
      <c r="D491">
        <v>40</v>
      </c>
      <c r="E491">
        <v>0</v>
      </c>
      <c r="F491" s="8">
        <f>order_details[[#This Row],[UnitPrice]]*order_details[[#This Row],[Quantity]]</f>
        <v>236</v>
      </c>
      <c r="G491" s="1">
        <f>VLOOKUP(order_details[[#This Row],[OrderID]],orders[[OrderID]:[OrderDate]],4,)</f>
        <v>34761</v>
      </c>
      <c r="H491" s="8">
        <f>VLOOKUP(order_details[[#This Row],[ProductID]],products[],6,0)</f>
        <v>7.45</v>
      </c>
      <c r="I491" s="8">
        <f>order_details[[#This Row],[UnitPrice (Marked Price)]] * order_details[[#This Row],[Quantity]] * (1 - order_details[[#This Row],[Discount]])</f>
        <v>298</v>
      </c>
      <c r="J491" s="8">
        <f>(order_details[[#This Row],[UnitPrice (Marked Price)]]*(1-order_details[[#This Row],[Discount]])-order_details[[#This Row],[UnitPrice]]) * order_details[[#This Row],[Quantity]]</f>
        <v>61.999999999999993</v>
      </c>
      <c r="K491">
        <f>VLOOKUP(order_details[[#This Row],[ProductID]],products[],4,0)</f>
        <v>6</v>
      </c>
      <c r="L491" s="8" t="str">
        <f>VLOOKUP(order_details[[#This Row],[Category]],categories[[CategoryID]:[CategoryName]],2,0)</f>
        <v>Meat/Poultry</v>
      </c>
    </row>
    <row r="492" spans="1:12" x14ac:dyDescent="0.25">
      <c r="A492">
        <v>10433</v>
      </c>
      <c r="B492">
        <v>56</v>
      </c>
      <c r="C492" s="8">
        <v>30.4</v>
      </c>
      <c r="D492">
        <v>28</v>
      </c>
      <c r="E492">
        <v>0</v>
      </c>
      <c r="F492" s="8">
        <f>order_details[[#This Row],[UnitPrice]]*order_details[[#This Row],[Quantity]]</f>
        <v>851.19999999999993</v>
      </c>
      <c r="G492" s="1">
        <f>VLOOKUP(order_details[[#This Row],[OrderID]],orders[[OrderID]:[OrderDate]],4,)</f>
        <v>34764</v>
      </c>
      <c r="H492" s="8">
        <f>VLOOKUP(order_details[[#This Row],[ProductID]],products[],6,0)</f>
        <v>38</v>
      </c>
      <c r="I492" s="8">
        <f>order_details[[#This Row],[UnitPrice (Marked Price)]] * order_details[[#This Row],[Quantity]] * (1 - order_details[[#This Row],[Discount]])</f>
        <v>1064</v>
      </c>
      <c r="J492" s="8">
        <f>(order_details[[#This Row],[UnitPrice (Marked Price)]]*(1-order_details[[#This Row],[Discount]])-order_details[[#This Row],[UnitPrice]]) * order_details[[#This Row],[Quantity]]</f>
        <v>212.80000000000004</v>
      </c>
      <c r="K492">
        <f>VLOOKUP(order_details[[#This Row],[ProductID]],products[],4,0)</f>
        <v>5</v>
      </c>
      <c r="L492" s="8" t="str">
        <f>VLOOKUP(order_details[[#This Row],[Category]],categories[[CategoryID]:[CategoryName]],2,0)</f>
        <v>Grains/Cereals</v>
      </c>
    </row>
    <row r="493" spans="1:12" x14ac:dyDescent="0.25">
      <c r="A493">
        <v>10434</v>
      </c>
      <c r="B493">
        <v>11</v>
      </c>
      <c r="C493" s="8">
        <v>9.8000000000000007</v>
      </c>
      <c r="D493">
        <v>6</v>
      </c>
      <c r="E493">
        <v>0</v>
      </c>
      <c r="F493" s="8">
        <f>order_details[[#This Row],[UnitPrice]]*order_details[[#This Row],[Quantity]]</f>
        <v>58.800000000000004</v>
      </c>
      <c r="G493" s="1">
        <f>VLOOKUP(order_details[[#This Row],[OrderID]],orders[[OrderID]:[OrderDate]],4,)</f>
        <v>34764</v>
      </c>
      <c r="H493" s="8">
        <f>VLOOKUP(order_details[[#This Row],[ProductID]],products[],6,0)</f>
        <v>21</v>
      </c>
      <c r="I493" s="8">
        <f>order_details[[#This Row],[UnitPrice (Marked Price)]] * order_details[[#This Row],[Quantity]] * (1 - order_details[[#This Row],[Discount]])</f>
        <v>126</v>
      </c>
      <c r="J493" s="8">
        <f>(order_details[[#This Row],[UnitPrice (Marked Price)]]*(1-order_details[[#This Row],[Discount]])-order_details[[#This Row],[UnitPrice]]) * order_details[[#This Row],[Quantity]]</f>
        <v>67.199999999999989</v>
      </c>
      <c r="K493">
        <f>VLOOKUP(order_details[[#This Row],[ProductID]],products[],4,0)</f>
        <v>4</v>
      </c>
      <c r="L493" s="8" t="str">
        <f>VLOOKUP(order_details[[#This Row],[Category]],categories[[CategoryID]:[CategoryName]],2,0)</f>
        <v>Dairy Products</v>
      </c>
    </row>
    <row r="494" spans="1:12" x14ac:dyDescent="0.25">
      <c r="A494">
        <v>10434</v>
      </c>
      <c r="B494">
        <v>76</v>
      </c>
      <c r="C494" s="8">
        <v>14.4</v>
      </c>
      <c r="D494">
        <v>18</v>
      </c>
      <c r="E494">
        <v>0.15</v>
      </c>
      <c r="F494" s="8">
        <f>order_details[[#This Row],[UnitPrice]]*order_details[[#This Row],[Quantity]]</f>
        <v>259.2</v>
      </c>
      <c r="G494" s="1">
        <f>VLOOKUP(order_details[[#This Row],[OrderID]],orders[[OrderID]:[OrderDate]],4,)</f>
        <v>34764</v>
      </c>
      <c r="H494" s="8">
        <f>VLOOKUP(order_details[[#This Row],[ProductID]],products[],6,0)</f>
        <v>18</v>
      </c>
      <c r="I494" s="8">
        <f>order_details[[#This Row],[UnitPrice (Marked Price)]] * order_details[[#This Row],[Quantity]] * (1 - order_details[[#This Row],[Discount]])</f>
        <v>275.39999999999998</v>
      </c>
      <c r="J494" s="8">
        <f>(order_details[[#This Row],[UnitPrice (Marked Price)]]*(1-order_details[[#This Row],[Discount]])-order_details[[#This Row],[UnitPrice]]) * order_details[[#This Row],[Quantity]]</f>
        <v>16.199999999999974</v>
      </c>
      <c r="K494">
        <f>VLOOKUP(order_details[[#This Row],[ProductID]],products[],4,0)</f>
        <v>1</v>
      </c>
      <c r="L494" s="8" t="str">
        <f>VLOOKUP(order_details[[#This Row],[Category]],categories[[CategoryID]:[CategoryName]],2,0)</f>
        <v>Beverages</v>
      </c>
    </row>
    <row r="495" spans="1:12" x14ac:dyDescent="0.25">
      <c r="A495">
        <v>10435</v>
      </c>
      <c r="B495">
        <v>2</v>
      </c>
      <c r="C495" s="8">
        <v>15.2</v>
      </c>
      <c r="D495">
        <v>10</v>
      </c>
      <c r="E495">
        <v>0</v>
      </c>
      <c r="F495" s="8">
        <f>order_details[[#This Row],[UnitPrice]]*order_details[[#This Row],[Quantity]]</f>
        <v>152</v>
      </c>
      <c r="G495" s="1">
        <f>VLOOKUP(order_details[[#This Row],[OrderID]],orders[[OrderID]:[OrderDate]],4,)</f>
        <v>34765</v>
      </c>
      <c r="H495" s="8">
        <f>VLOOKUP(order_details[[#This Row],[ProductID]],products[],6,0)</f>
        <v>19</v>
      </c>
      <c r="I495" s="8">
        <f>order_details[[#This Row],[UnitPrice (Marked Price)]] * order_details[[#This Row],[Quantity]] * (1 - order_details[[#This Row],[Discount]])</f>
        <v>190</v>
      </c>
      <c r="J495" s="8">
        <f>(order_details[[#This Row],[UnitPrice (Marked Price)]]*(1-order_details[[#This Row],[Discount]])-order_details[[#This Row],[UnitPrice]]) * order_details[[#This Row],[Quantity]]</f>
        <v>38.000000000000007</v>
      </c>
      <c r="K495">
        <f>VLOOKUP(order_details[[#This Row],[ProductID]],products[],4,0)</f>
        <v>1</v>
      </c>
      <c r="L495" s="8" t="str">
        <f>VLOOKUP(order_details[[#This Row],[Category]],categories[[CategoryID]:[CategoryName]],2,0)</f>
        <v>Beverages</v>
      </c>
    </row>
    <row r="496" spans="1:12" x14ac:dyDescent="0.25">
      <c r="A496">
        <v>10435</v>
      </c>
      <c r="B496">
        <v>22</v>
      </c>
      <c r="C496" s="8">
        <v>9.8000000000000007</v>
      </c>
      <c r="D496">
        <v>12</v>
      </c>
      <c r="E496">
        <v>0</v>
      </c>
      <c r="F496" s="8">
        <f>order_details[[#This Row],[UnitPrice]]*order_details[[#This Row],[Quantity]]</f>
        <v>117.60000000000001</v>
      </c>
      <c r="G496" s="1">
        <f>VLOOKUP(order_details[[#This Row],[OrderID]],orders[[OrderID]:[OrderDate]],4,)</f>
        <v>34765</v>
      </c>
      <c r="H496" s="8">
        <f>VLOOKUP(order_details[[#This Row],[ProductID]],products[],6,0)</f>
        <v>21</v>
      </c>
      <c r="I496" s="8">
        <f>order_details[[#This Row],[UnitPrice (Marked Price)]] * order_details[[#This Row],[Quantity]] * (1 - order_details[[#This Row],[Discount]])</f>
        <v>252</v>
      </c>
      <c r="J496" s="8">
        <f>(order_details[[#This Row],[UnitPrice (Marked Price)]]*(1-order_details[[#This Row],[Discount]])-order_details[[#This Row],[UnitPrice]]) * order_details[[#This Row],[Quantity]]</f>
        <v>134.39999999999998</v>
      </c>
      <c r="K496">
        <f>VLOOKUP(order_details[[#This Row],[ProductID]],products[],4,0)</f>
        <v>5</v>
      </c>
      <c r="L496" s="8" t="str">
        <f>VLOOKUP(order_details[[#This Row],[Category]],categories[[CategoryID]:[CategoryName]],2,0)</f>
        <v>Grains/Cereals</v>
      </c>
    </row>
    <row r="497" spans="1:12" x14ac:dyDescent="0.25">
      <c r="A497">
        <v>10435</v>
      </c>
      <c r="B497">
        <v>72</v>
      </c>
      <c r="C497" s="8">
        <v>27.8</v>
      </c>
      <c r="D497">
        <v>10</v>
      </c>
      <c r="E497">
        <v>0</v>
      </c>
      <c r="F497" s="8">
        <f>order_details[[#This Row],[UnitPrice]]*order_details[[#This Row],[Quantity]]</f>
        <v>278</v>
      </c>
      <c r="G497" s="1">
        <f>VLOOKUP(order_details[[#This Row],[OrderID]],orders[[OrderID]:[OrderDate]],4,)</f>
        <v>34765</v>
      </c>
      <c r="H497" s="8">
        <f>VLOOKUP(order_details[[#This Row],[ProductID]],products[],6,0)</f>
        <v>34.799999999999997</v>
      </c>
      <c r="I497" s="8">
        <f>order_details[[#This Row],[UnitPrice (Marked Price)]] * order_details[[#This Row],[Quantity]] * (1 - order_details[[#This Row],[Discount]])</f>
        <v>348</v>
      </c>
      <c r="J497" s="8">
        <f>(order_details[[#This Row],[UnitPrice (Marked Price)]]*(1-order_details[[#This Row],[Discount]])-order_details[[#This Row],[UnitPrice]]) * order_details[[#This Row],[Quantity]]</f>
        <v>69.999999999999972</v>
      </c>
      <c r="K497">
        <f>VLOOKUP(order_details[[#This Row],[ProductID]],products[],4,0)</f>
        <v>4</v>
      </c>
      <c r="L497" s="8" t="str">
        <f>VLOOKUP(order_details[[#This Row],[Category]],categories[[CategoryID]:[CategoryName]],2,0)</f>
        <v>Dairy Products</v>
      </c>
    </row>
    <row r="498" spans="1:12" x14ac:dyDescent="0.25">
      <c r="A498">
        <v>10436</v>
      </c>
      <c r="B498">
        <v>46</v>
      </c>
      <c r="C498" s="8">
        <v>9.6</v>
      </c>
      <c r="D498">
        <v>5</v>
      </c>
      <c r="E498">
        <v>0</v>
      </c>
      <c r="F498" s="8">
        <f>order_details[[#This Row],[UnitPrice]]*order_details[[#This Row],[Quantity]]</f>
        <v>48</v>
      </c>
      <c r="G498" s="1">
        <f>VLOOKUP(order_details[[#This Row],[OrderID]],orders[[OrderID]:[OrderDate]],4,)</f>
        <v>34766</v>
      </c>
      <c r="H498" s="8">
        <f>VLOOKUP(order_details[[#This Row],[ProductID]],products[],6,0)</f>
        <v>12</v>
      </c>
      <c r="I498" s="8">
        <f>order_details[[#This Row],[UnitPrice (Marked Price)]] * order_details[[#This Row],[Quantity]] * (1 - order_details[[#This Row],[Discount]])</f>
        <v>60</v>
      </c>
      <c r="J498" s="8">
        <f>(order_details[[#This Row],[UnitPrice (Marked Price)]]*(1-order_details[[#This Row],[Discount]])-order_details[[#This Row],[UnitPrice]]) * order_details[[#This Row],[Quantity]]</f>
        <v>12.000000000000002</v>
      </c>
      <c r="K498">
        <f>VLOOKUP(order_details[[#This Row],[ProductID]],products[],4,0)</f>
        <v>8</v>
      </c>
      <c r="L498" s="8" t="str">
        <f>VLOOKUP(order_details[[#This Row],[Category]],categories[[CategoryID]:[CategoryName]],2,0)</f>
        <v>Seafood</v>
      </c>
    </row>
    <row r="499" spans="1:12" x14ac:dyDescent="0.25">
      <c r="A499">
        <v>10436</v>
      </c>
      <c r="B499">
        <v>56</v>
      </c>
      <c r="C499" s="8">
        <v>30.4</v>
      </c>
      <c r="D499">
        <v>40</v>
      </c>
      <c r="E499">
        <v>0.1</v>
      </c>
      <c r="F499" s="8">
        <f>order_details[[#This Row],[UnitPrice]]*order_details[[#This Row],[Quantity]]</f>
        <v>1216</v>
      </c>
      <c r="G499" s="1">
        <f>VLOOKUP(order_details[[#This Row],[OrderID]],orders[[OrderID]:[OrderDate]],4,)</f>
        <v>34766</v>
      </c>
      <c r="H499" s="8">
        <f>VLOOKUP(order_details[[#This Row],[ProductID]],products[],6,0)</f>
        <v>38</v>
      </c>
      <c r="I499" s="8">
        <f>order_details[[#This Row],[UnitPrice (Marked Price)]] * order_details[[#This Row],[Quantity]] * (1 - order_details[[#This Row],[Discount]])</f>
        <v>1368</v>
      </c>
      <c r="J499" s="8">
        <f>(order_details[[#This Row],[UnitPrice (Marked Price)]]*(1-order_details[[#This Row],[Discount]])-order_details[[#This Row],[UnitPrice]]) * order_details[[#This Row],[Quantity]]</f>
        <v>152.00000000000017</v>
      </c>
      <c r="K499">
        <f>VLOOKUP(order_details[[#This Row],[ProductID]],products[],4,0)</f>
        <v>5</v>
      </c>
      <c r="L499" s="8" t="str">
        <f>VLOOKUP(order_details[[#This Row],[Category]],categories[[CategoryID]:[CategoryName]],2,0)</f>
        <v>Grains/Cereals</v>
      </c>
    </row>
    <row r="500" spans="1:12" x14ac:dyDescent="0.25">
      <c r="A500">
        <v>10436</v>
      </c>
      <c r="B500">
        <v>64</v>
      </c>
      <c r="C500" s="8">
        <v>26.6</v>
      </c>
      <c r="D500">
        <v>30</v>
      </c>
      <c r="E500">
        <v>0.1</v>
      </c>
      <c r="F500" s="8">
        <f>order_details[[#This Row],[UnitPrice]]*order_details[[#This Row],[Quantity]]</f>
        <v>798</v>
      </c>
      <c r="G500" s="1">
        <f>VLOOKUP(order_details[[#This Row],[OrderID]],orders[[OrderID]:[OrderDate]],4,)</f>
        <v>34766</v>
      </c>
      <c r="H500" s="8">
        <f>VLOOKUP(order_details[[#This Row],[ProductID]],products[],6,0)</f>
        <v>33.25</v>
      </c>
      <c r="I500" s="8">
        <f>order_details[[#This Row],[UnitPrice (Marked Price)]] * order_details[[#This Row],[Quantity]] * (1 - order_details[[#This Row],[Discount]])</f>
        <v>897.75</v>
      </c>
      <c r="J500" s="8">
        <f>(order_details[[#This Row],[UnitPrice (Marked Price)]]*(1-order_details[[#This Row],[Discount]])-order_details[[#This Row],[UnitPrice]]) * order_details[[#This Row],[Quantity]]</f>
        <v>99.749999999999972</v>
      </c>
      <c r="K500">
        <f>VLOOKUP(order_details[[#This Row],[ProductID]],products[],4,0)</f>
        <v>5</v>
      </c>
      <c r="L500" s="8" t="str">
        <f>VLOOKUP(order_details[[#This Row],[Category]],categories[[CategoryID]:[CategoryName]],2,0)</f>
        <v>Grains/Cereals</v>
      </c>
    </row>
    <row r="501" spans="1:12" x14ac:dyDescent="0.25">
      <c r="A501">
        <v>10436</v>
      </c>
      <c r="B501">
        <v>75</v>
      </c>
      <c r="C501" s="8">
        <v>6.2</v>
      </c>
      <c r="D501">
        <v>24</v>
      </c>
      <c r="E501">
        <v>0.1</v>
      </c>
      <c r="F501" s="8">
        <f>order_details[[#This Row],[UnitPrice]]*order_details[[#This Row],[Quantity]]</f>
        <v>148.80000000000001</v>
      </c>
      <c r="G501" s="1">
        <f>VLOOKUP(order_details[[#This Row],[OrderID]],orders[[OrderID]:[OrderDate]],4,)</f>
        <v>34766</v>
      </c>
      <c r="H501" s="8">
        <f>VLOOKUP(order_details[[#This Row],[ProductID]],products[],6,0)</f>
        <v>7.75</v>
      </c>
      <c r="I501" s="8">
        <f>order_details[[#This Row],[UnitPrice (Marked Price)]] * order_details[[#This Row],[Quantity]] * (1 - order_details[[#This Row],[Discount]])</f>
        <v>167.4</v>
      </c>
      <c r="J501" s="8">
        <f>(order_details[[#This Row],[UnitPrice (Marked Price)]]*(1-order_details[[#This Row],[Discount]])-order_details[[#This Row],[UnitPrice]]) * order_details[[#This Row],[Quantity]]</f>
        <v>18.600000000000009</v>
      </c>
      <c r="K501">
        <f>VLOOKUP(order_details[[#This Row],[ProductID]],products[],4,0)</f>
        <v>1</v>
      </c>
      <c r="L501" s="8" t="str">
        <f>VLOOKUP(order_details[[#This Row],[Category]],categories[[CategoryID]:[CategoryName]],2,0)</f>
        <v>Beverages</v>
      </c>
    </row>
    <row r="502" spans="1:12" x14ac:dyDescent="0.25">
      <c r="A502">
        <v>10437</v>
      </c>
      <c r="B502">
        <v>53</v>
      </c>
      <c r="C502" s="8">
        <v>26.2</v>
      </c>
      <c r="D502">
        <v>15</v>
      </c>
      <c r="E502">
        <v>0</v>
      </c>
      <c r="F502" s="8">
        <f>order_details[[#This Row],[UnitPrice]]*order_details[[#This Row],[Quantity]]</f>
        <v>393</v>
      </c>
      <c r="G502" s="1">
        <f>VLOOKUP(order_details[[#This Row],[OrderID]],orders[[OrderID]:[OrderDate]],4,)</f>
        <v>34766</v>
      </c>
      <c r="H502" s="8">
        <f>VLOOKUP(order_details[[#This Row],[ProductID]],products[],6,0)</f>
        <v>32.799999999999997</v>
      </c>
      <c r="I502" s="8">
        <f>order_details[[#This Row],[UnitPrice (Marked Price)]] * order_details[[#This Row],[Quantity]] * (1 - order_details[[#This Row],[Discount]])</f>
        <v>491.99999999999994</v>
      </c>
      <c r="J502" s="8">
        <f>(order_details[[#This Row],[UnitPrice (Marked Price)]]*(1-order_details[[#This Row],[Discount]])-order_details[[#This Row],[UnitPrice]]) * order_details[[#This Row],[Quantity]]</f>
        <v>98.999999999999972</v>
      </c>
      <c r="K502">
        <f>VLOOKUP(order_details[[#This Row],[ProductID]],products[],4,0)</f>
        <v>6</v>
      </c>
      <c r="L502" s="8" t="str">
        <f>VLOOKUP(order_details[[#This Row],[Category]],categories[[CategoryID]:[CategoryName]],2,0)</f>
        <v>Meat/Poultry</v>
      </c>
    </row>
    <row r="503" spans="1:12" x14ac:dyDescent="0.25">
      <c r="A503">
        <v>10438</v>
      </c>
      <c r="B503">
        <v>19</v>
      </c>
      <c r="C503" s="8">
        <v>7.3</v>
      </c>
      <c r="D503">
        <v>15</v>
      </c>
      <c r="E503">
        <v>0.2</v>
      </c>
      <c r="F503" s="8">
        <f>order_details[[#This Row],[UnitPrice]]*order_details[[#This Row],[Quantity]]</f>
        <v>109.5</v>
      </c>
      <c r="G503" s="1">
        <f>VLOOKUP(order_details[[#This Row],[OrderID]],orders[[OrderID]:[OrderDate]],4,)</f>
        <v>34767</v>
      </c>
      <c r="H503" s="8">
        <f>VLOOKUP(order_details[[#This Row],[ProductID]],products[],6,0)</f>
        <v>9.1999999999999993</v>
      </c>
      <c r="I503" s="8">
        <f>order_details[[#This Row],[UnitPrice (Marked Price)]] * order_details[[#This Row],[Quantity]] * (1 - order_details[[#This Row],[Discount]])</f>
        <v>110.4</v>
      </c>
      <c r="J503" s="8">
        <f>(order_details[[#This Row],[UnitPrice (Marked Price)]]*(1-order_details[[#This Row],[Discount]])-order_details[[#This Row],[UnitPrice]]) * order_details[[#This Row],[Quantity]]</f>
        <v>0.89999999999999414</v>
      </c>
      <c r="K503">
        <f>VLOOKUP(order_details[[#This Row],[ProductID]],products[],4,0)</f>
        <v>3</v>
      </c>
      <c r="L503" s="8" t="str">
        <f>VLOOKUP(order_details[[#This Row],[Category]],categories[[CategoryID]:[CategoryName]],2,0)</f>
        <v>Confections</v>
      </c>
    </row>
    <row r="504" spans="1:12" x14ac:dyDescent="0.25">
      <c r="A504">
        <v>10438</v>
      </c>
      <c r="B504">
        <v>34</v>
      </c>
      <c r="C504" s="8">
        <v>9.8000000000000007</v>
      </c>
      <c r="D504">
        <v>20</v>
      </c>
      <c r="E504">
        <v>0.2</v>
      </c>
      <c r="F504" s="8">
        <f>order_details[[#This Row],[UnitPrice]]*order_details[[#This Row],[Quantity]]</f>
        <v>196</v>
      </c>
      <c r="G504" s="1">
        <f>VLOOKUP(order_details[[#This Row],[OrderID]],orders[[OrderID]:[OrderDate]],4,)</f>
        <v>34767</v>
      </c>
      <c r="H504" s="8">
        <f>VLOOKUP(order_details[[#This Row],[ProductID]],products[],6,0)</f>
        <v>14</v>
      </c>
      <c r="I504" s="8">
        <f>order_details[[#This Row],[UnitPrice (Marked Price)]] * order_details[[#This Row],[Quantity]] * (1 - order_details[[#This Row],[Discount]])</f>
        <v>224</v>
      </c>
      <c r="J504" s="8">
        <f>(order_details[[#This Row],[UnitPrice (Marked Price)]]*(1-order_details[[#This Row],[Discount]])-order_details[[#This Row],[UnitPrice]]) * order_details[[#This Row],[Quantity]]</f>
        <v>28.000000000000007</v>
      </c>
      <c r="K504">
        <f>VLOOKUP(order_details[[#This Row],[ProductID]],products[],4,0)</f>
        <v>1</v>
      </c>
      <c r="L504" s="8" t="str">
        <f>VLOOKUP(order_details[[#This Row],[Category]],categories[[CategoryID]:[CategoryName]],2,0)</f>
        <v>Beverages</v>
      </c>
    </row>
    <row r="505" spans="1:12" x14ac:dyDescent="0.25">
      <c r="A505">
        <v>10438</v>
      </c>
      <c r="B505">
        <v>57</v>
      </c>
      <c r="C505" s="8">
        <v>15.6</v>
      </c>
      <c r="D505">
        <v>15</v>
      </c>
      <c r="E505">
        <v>0.2</v>
      </c>
      <c r="F505" s="8">
        <f>order_details[[#This Row],[UnitPrice]]*order_details[[#This Row],[Quantity]]</f>
        <v>234</v>
      </c>
      <c r="G505" s="1">
        <f>VLOOKUP(order_details[[#This Row],[OrderID]],orders[[OrderID]:[OrderDate]],4,)</f>
        <v>34767</v>
      </c>
      <c r="H505" s="8">
        <f>VLOOKUP(order_details[[#This Row],[ProductID]],products[],6,0)</f>
        <v>19.5</v>
      </c>
      <c r="I505" s="8">
        <f>order_details[[#This Row],[UnitPrice (Marked Price)]] * order_details[[#This Row],[Quantity]] * (1 - order_details[[#This Row],[Discount]])</f>
        <v>234</v>
      </c>
      <c r="J505" s="8">
        <f>(order_details[[#This Row],[UnitPrice (Marked Price)]]*(1-order_details[[#This Row],[Discount]])-order_details[[#This Row],[UnitPrice]]) * order_details[[#This Row],[Quantity]]</f>
        <v>2.6645352591003757E-14</v>
      </c>
      <c r="K505">
        <f>VLOOKUP(order_details[[#This Row],[ProductID]],products[],4,0)</f>
        <v>5</v>
      </c>
      <c r="L505" s="8" t="str">
        <f>VLOOKUP(order_details[[#This Row],[Category]],categories[[CategoryID]:[CategoryName]],2,0)</f>
        <v>Grains/Cereals</v>
      </c>
    </row>
    <row r="506" spans="1:12" x14ac:dyDescent="0.25">
      <c r="A506">
        <v>10439</v>
      </c>
      <c r="B506">
        <v>12</v>
      </c>
      <c r="C506" s="8">
        <v>30.4</v>
      </c>
      <c r="D506">
        <v>15</v>
      </c>
      <c r="E506">
        <v>0</v>
      </c>
      <c r="F506" s="8">
        <f>order_details[[#This Row],[UnitPrice]]*order_details[[#This Row],[Quantity]]</f>
        <v>456</v>
      </c>
      <c r="G506" s="1">
        <f>VLOOKUP(order_details[[#This Row],[OrderID]],orders[[OrderID]:[OrderDate]],4,)</f>
        <v>34768</v>
      </c>
      <c r="H506" s="8">
        <f>VLOOKUP(order_details[[#This Row],[ProductID]],products[],6,0)</f>
        <v>38</v>
      </c>
      <c r="I506" s="8">
        <f>order_details[[#This Row],[UnitPrice (Marked Price)]] * order_details[[#This Row],[Quantity]] * (1 - order_details[[#This Row],[Discount]])</f>
        <v>570</v>
      </c>
      <c r="J506" s="8">
        <f>(order_details[[#This Row],[UnitPrice (Marked Price)]]*(1-order_details[[#This Row],[Discount]])-order_details[[#This Row],[UnitPrice]]) * order_details[[#This Row],[Quantity]]</f>
        <v>114.00000000000003</v>
      </c>
      <c r="K506">
        <f>VLOOKUP(order_details[[#This Row],[ProductID]],products[],4,0)</f>
        <v>4</v>
      </c>
      <c r="L506" s="8" t="str">
        <f>VLOOKUP(order_details[[#This Row],[Category]],categories[[CategoryID]:[CategoryName]],2,0)</f>
        <v>Dairy Products</v>
      </c>
    </row>
    <row r="507" spans="1:12" x14ac:dyDescent="0.25">
      <c r="A507">
        <v>10439</v>
      </c>
      <c r="B507">
        <v>16</v>
      </c>
      <c r="C507" s="8">
        <v>13.9</v>
      </c>
      <c r="D507">
        <v>16</v>
      </c>
      <c r="E507">
        <v>0</v>
      </c>
      <c r="F507" s="8">
        <f>order_details[[#This Row],[UnitPrice]]*order_details[[#This Row],[Quantity]]</f>
        <v>222.4</v>
      </c>
      <c r="G507" s="1">
        <f>VLOOKUP(order_details[[#This Row],[OrderID]],orders[[OrderID]:[OrderDate]],4,)</f>
        <v>34768</v>
      </c>
      <c r="H507" s="8">
        <f>VLOOKUP(order_details[[#This Row],[ProductID]],products[],6,0)</f>
        <v>17.45</v>
      </c>
      <c r="I507" s="8">
        <f>order_details[[#This Row],[UnitPrice (Marked Price)]] * order_details[[#This Row],[Quantity]] * (1 - order_details[[#This Row],[Discount]])</f>
        <v>279.2</v>
      </c>
      <c r="J507" s="8">
        <f>(order_details[[#This Row],[UnitPrice (Marked Price)]]*(1-order_details[[#This Row],[Discount]])-order_details[[#This Row],[UnitPrice]]) * order_details[[#This Row],[Quantity]]</f>
        <v>56.799999999999983</v>
      </c>
      <c r="K507">
        <f>VLOOKUP(order_details[[#This Row],[ProductID]],products[],4,0)</f>
        <v>3</v>
      </c>
      <c r="L507" s="8" t="str">
        <f>VLOOKUP(order_details[[#This Row],[Category]],categories[[CategoryID]:[CategoryName]],2,0)</f>
        <v>Confections</v>
      </c>
    </row>
    <row r="508" spans="1:12" x14ac:dyDescent="0.25">
      <c r="A508">
        <v>10439</v>
      </c>
      <c r="B508">
        <v>64</v>
      </c>
      <c r="C508" s="8">
        <v>26.6</v>
      </c>
      <c r="D508">
        <v>6</v>
      </c>
      <c r="E508">
        <v>0</v>
      </c>
      <c r="F508" s="8">
        <f>order_details[[#This Row],[UnitPrice]]*order_details[[#This Row],[Quantity]]</f>
        <v>159.60000000000002</v>
      </c>
      <c r="G508" s="1">
        <f>VLOOKUP(order_details[[#This Row],[OrderID]],orders[[OrderID]:[OrderDate]],4,)</f>
        <v>34768</v>
      </c>
      <c r="H508" s="8">
        <f>VLOOKUP(order_details[[#This Row],[ProductID]],products[],6,0)</f>
        <v>33.25</v>
      </c>
      <c r="I508" s="8">
        <f>order_details[[#This Row],[UnitPrice (Marked Price)]] * order_details[[#This Row],[Quantity]] * (1 - order_details[[#This Row],[Discount]])</f>
        <v>199.5</v>
      </c>
      <c r="J508" s="8">
        <f>(order_details[[#This Row],[UnitPrice (Marked Price)]]*(1-order_details[[#This Row],[Discount]])-order_details[[#This Row],[UnitPrice]]) * order_details[[#This Row],[Quantity]]</f>
        <v>39.899999999999991</v>
      </c>
      <c r="K508">
        <f>VLOOKUP(order_details[[#This Row],[ProductID]],products[],4,0)</f>
        <v>5</v>
      </c>
      <c r="L508" s="8" t="str">
        <f>VLOOKUP(order_details[[#This Row],[Category]],categories[[CategoryID]:[CategoryName]],2,0)</f>
        <v>Grains/Cereals</v>
      </c>
    </row>
    <row r="509" spans="1:12" x14ac:dyDescent="0.25">
      <c r="A509">
        <v>10439</v>
      </c>
      <c r="B509">
        <v>74</v>
      </c>
      <c r="C509" s="8">
        <v>8</v>
      </c>
      <c r="D509">
        <v>30</v>
      </c>
      <c r="E509">
        <v>0</v>
      </c>
      <c r="F509" s="8">
        <f>order_details[[#This Row],[UnitPrice]]*order_details[[#This Row],[Quantity]]</f>
        <v>240</v>
      </c>
      <c r="G509" s="1">
        <f>VLOOKUP(order_details[[#This Row],[OrderID]],orders[[OrderID]:[OrderDate]],4,)</f>
        <v>34768</v>
      </c>
      <c r="H509" s="8">
        <f>VLOOKUP(order_details[[#This Row],[ProductID]],products[],6,0)</f>
        <v>10</v>
      </c>
      <c r="I509" s="8">
        <f>order_details[[#This Row],[UnitPrice (Marked Price)]] * order_details[[#This Row],[Quantity]] * (1 - order_details[[#This Row],[Discount]])</f>
        <v>300</v>
      </c>
      <c r="J509" s="8">
        <f>(order_details[[#This Row],[UnitPrice (Marked Price)]]*(1-order_details[[#This Row],[Discount]])-order_details[[#This Row],[UnitPrice]]) * order_details[[#This Row],[Quantity]]</f>
        <v>60</v>
      </c>
      <c r="K509">
        <f>VLOOKUP(order_details[[#This Row],[ProductID]],products[],4,0)</f>
        <v>7</v>
      </c>
      <c r="L509" s="8" t="str">
        <f>VLOOKUP(order_details[[#This Row],[Category]],categories[[CategoryID]:[CategoryName]],2,0)</f>
        <v>Produce</v>
      </c>
    </row>
    <row r="510" spans="1:12" x14ac:dyDescent="0.25">
      <c r="A510">
        <v>10440</v>
      </c>
      <c r="B510">
        <v>2</v>
      </c>
      <c r="C510" s="8">
        <v>15.2</v>
      </c>
      <c r="D510">
        <v>45</v>
      </c>
      <c r="E510">
        <v>0.15</v>
      </c>
      <c r="F510" s="8">
        <f>order_details[[#This Row],[UnitPrice]]*order_details[[#This Row],[Quantity]]</f>
        <v>684</v>
      </c>
      <c r="G510" s="1">
        <f>VLOOKUP(order_details[[#This Row],[OrderID]],orders[[OrderID]:[OrderDate]],4,)</f>
        <v>34771</v>
      </c>
      <c r="H510" s="8">
        <f>VLOOKUP(order_details[[#This Row],[ProductID]],products[],6,0)</f>
        <v>19</v>
      </c>
      <c r="I510" s="8">
        <f>order_details[[#This Row],[UnitPrice (Marked Price)]] * order_details[[#This Row],[Quantity]] * (1 - order_details[[#This Row],[Discount]])</f>
        <v>726.75</v>
      </c>
      <c r="J510" s="8">
        <f>(order_details[[#This Row],[UnitPrice (Marked Price)]]*(1-order_details[[#This Row],[Discount]])-order_details[[#This Row],[UnitPrice]]) * order_details[[#This Row],[Quantity]]</f>
        <v>42.749999999999972</v>
      </c>
      <c r="K510">
        <f>VLOOKUP(order_details[[#This Row],[ProductID]],products[],4,0)</f>
        <v>1</v>
      </c>
      <c r="L510" s="8" t="str">
        <f>VLOOKUP(order_details[[#This Row],[Category]],categories[[CategoryID]:[CategoryName]],2,0)</f>
        <v>Beverages</v>
      </c>
    </row>
    <row r="511" spans="1:12" x14ac:dyDescent="0.25">
      <c r="A511">
        <v>10440</v>
      </c>
      <c r="B511">
        <v>16</v>
      </c>
      <c r="C511" s="8">
        <v>13.9</v>
      </c>
      <c r="D511">
        <v>49</v>
      </c>
      <c r="E511">
        <v>0.15</v>
      </c>
      <c r="F511" s="8">
        <f>order_details[[#This Row],[UnitPrice]]*order_details[[#This Row],[Quantity]]</f>
        <v>681.1</v>
      </c>
      <c r="G511" s="1">
        <f>VLOOKUP(order_details[[#This Row],[OrderID]],orders[[OrderID]:[OrderDate]],4,)</f>
        <v>34771</v>
      </c>
      <c r="H511" s="8">
        <f>VLOOKUP(order_details[[#This Row],[ProductID]],products[],6,0)</f>
        <v>17.45</v>
      </c>
      <c r="I511" s="8">
        <f>order_details[[#This Row],[UnitPrice (Marked Price)]] * order_details[[#This Row],[Quantity]] * (1 - order_details[[#This Row],[Discount]])</f>
        <v>726.7924999999999</v>
      </c>
      <c r="J511" s="8">
        <f>(order_details[[#This Row],[UnitPrice (Marked Price)]]*(1-order_details[[#This Row],[Discount]])-order_details[[#This Row],[UnitPrice]]) * order_details[[#This Row],[Quantity]]</f>
        <v>45.69249999999996</v>
      </c>
      <c r="K511">
        <f>VLOOKUP(order_details[[#This Row],[ProductID]],products[],4,0)</f>
        <v>3</v>
      </c>
      <c r="L511" s="8" t="str">
        <f>VLOOKUP(order_details[[#This Row],[Category]],categories[[CategoryID]:[CategoryName]],2,0)</f>
        <v>Confections</v>
      </c>
    </row>
    <row r="512" spans="1:12" x14ac:dyDescent="0.25">
      <c r="A512">
        <v>10440</v>
      </c>
      <c r="B512">
        <v>29</v>
      </c>
      <c r="C512" s="8">
        <v>99</v>
      </c>
      <c r="D512">
        <v>24</v>
      </c>
      <c r="E512">
        <v>0.15</v>
      </c>
      <c r="F512" s="8">
        <f>order_details[[#This Row],[UnitPrice]]*order_details[[#This Row],[Quantity]]</f>
        <v>2376</v>
      </c>
      <c r="G512" s="1">
        <f>VLOOKUP(order_details[[#This Row],[OrderID]],orders[[OrderID]:[OrderDate]],4,)</f>
        <v>34771</v>
      </c>
      <c r="H512" s="8">
        <f>VLOOKUP(order_details[[#This Row],[ProductID]],products[],6,0)</f>
        <v>123.79</v>
      </c>
      <c r="I512" s="8">
        <f>order_details[[#This Row],[UnitPrice (Marked Price)]] * order_details[[#This Row],[Quantity]] * (1 - order_details[[#This Row],[Discount]])</f>
        <v>2525.3159999999998</v>
      </c>
      <c r="J512" s="8">
        <f>(order_details[[#This Row],[UnitPrice (Marked Price)]]*(1-order_details[[#This Row],[Discount]])-order_details[[#This Row],[UnitPrice]]) * order_details[[#This Row],[Quantity]]</f>
        <v>149.31600000000014</v>
      </c>
      <c r="K512">
        <f>VLOOKUP(order_details[[#This Row],[ProductID]],products[],4,0)</f>
        <v>6</v>
      </c>
      <c r="L512" s="8" t="str">
        <f>VLOOKUP(order_details[[#This Row],[Category]],categories[[CategoryID]:[CategoryName]],2,0)</f>
        <v>Meat/Poultry</v>
      </c>
    </row>
    <row r="513" spans="1:12" x14ac:dyDescent="0.25">
      <c r="A513">
        <v>10440</v>
      </c>
      <c r="B513">
        <v>61</v>
      </c>
      <c r="C513" s="8">
        <v>22.8</v>
      </c>
      <c r="D513">
        <v>90</v>
      </c>
      <c r="E513">
        <v>0.15</v>
      </c>
      <c r="F513" s="8">
        <f>order_details[[#This Row],[UnitPrice]]*order_details[[#This Row],[Quantity]]</f>
        <v>2052</v>
      </c>
      <c r="G513" s="1">
        <f>VLOOKUP(order_details[[#This Row],[OrderID]],orders[[OrderID]:[OrderDate]],4,)</f>
        <v>34771</v>
      </c>
      <c r="H513" s="8">
        <f>VLOOKUP(order_details[[#This Row],[ProductID]],products[],6,0)</f>
        <v>28.5</v>
      </c>
      <c r="I513" s="8">
        <f>order_details[[#This Row],[UnitPrice (Marked Price)]] * order_details[[#This Row],[Quantity]] * (1 - order_details[[#This Row],[Discount]])</f>
        <v>2180.25</v>
      </c>
      <c r="J513" s="8">
        <f>(order_details[[#This Row],[UnitPrice (Marked Price)]]*(1-order_details[[#This Row],[Discount]])-order_details[[#This Row],[UnitPrice]]) * order_details[[#This Row],[Quantity]]</f>
        <v>128.24999999999974</v>
      </c>
      <c r="K513">
        <f>VLOOKUP(order_details[[#This Row],[ProductID]],products[],4,0)</f>
        <v>2</v>
      </c>
      <c r="L513" s="8" t="str">
        <f>VLOOKUP(order_details[[#This Row],[Category]],categories[[CategoryID]:[CategoryName]],2,0)</f>
        <v>Condiments</v>
      </c>
    </row>
    <row r="514" spans="1:12" x14ac:dyDescent="0.25">
      <c r="A514">
        <v>10441</v>
      </c>
      <c r="B514">
        <v>27</v>
      </c>
      <c r="C514" s="8">
        <v>35.1</v>
      </c>
      <c r="D514">
        <v>50</v>
      </c>
      <c r="E514">
        <v>0</v>
      </c>
      <c r="F514" s="8">
        <f>order_details[[#This Row],[UnitPrice]]*order_details[[#This Row],[Quantity]]</f>
        <v>1755</v>
      </c>
      <c r="G514" s="1">
        <f>VLOOKUP(order_details[[#This Row],[OrderID]],orders[[OrderID]:[OrderDate]],4,)</f>
        <v>34771</v>
      </c>
      <c r="H514" s="8">
        <f>VLOOKUP(order_details[[#This Row],[ProductID]],products[],6,0)</f>
        <v>43.9</v>
      </c>
      <c r="I514" s="8">
        <f>order_details[[#This Row],[UnitPrice (Marked Price)]] * order_details[[#This Row],[Quantity]] * (1 - order_details[[#This Row],[Discount]])</f>
        <v>2195</v>
      </c>
      <c r="J514" s="8">
        <f>(order_details[[#This Row],[UnitPrice (Marked Price)]]*(1-order_details[[#This Row],[Discount]])-order_details[[#This Row],[UnitPrice]]) * order_details[[#This Row],[Quantity]]</f>
        <v>439.99999999999989</v>
      </c>
      <c r="K514">
        <f>VLOOKUP(order_details[[#This Row],[ProductID]],products[],4,0)</f>
        <v>3</v>
      </c>
      <c r="L514" s="8" t="str">
        <f>VLOOKUP(order_details[[#This Row],[Category]],categories[[CategoryID]:[CategoryName]],2,0)</f>
        <v>Confections</v>
      </c>
    </row>
    <row r="515" spans="1:12" x14ac:dyDescent="0.25">
      <c r="A515">
        <v>10442</v>
      </c>
      <c r="B515">
        <v>11</v>
      </c>
      <c r="C515" s="8">
        <v>9.8000000000000007</v>
      </c>
      <c r="D515">
        <v>30</v>
      </c>
      <c r="E515">
        <v>0</v>
      </c>
      <c r="F515" s="8">
        <f>order_details[[#This Row],[UnitPrice]]*order_details[[#This Row],[Quantity]]</f>
        <v>294</v>
      </c>
      <c r="G515" s="1">
        <f>VLOOKUP(order_details[[#This Row],[OrderID]],orders[[OrderID]:[OrderDate]],4,)</f>
        <v>34772</v>
      </c>
      <c r="H515" s="8">
        <f>VLOOKUP(order_details[[#This Row],[ProductID]],products[],6,0)</f>
        <v>21</v>
      </c>
      <c r="I515" s="8">
        <f>order_details[[#This Row],[UnitPrice (Marked Price)]] * order_details[[#This Row],[Quantity]] * (1 - order_details[[#This Row],[Discount]])</f>
        <v>630</v>
      </c>
      <c r="J515" s="8">
        <f>(order_details[[#This Row],[UnitPrice (Marked Price)]]*(1-order_details[[#This Row],[Discount]])-order_details[[#This Row],[UnitPrice]]) * order_details[[#This Row],[Quantity]]</f>
        <v>336</v>
      </c>
      <c r="K515">
        <f>VLOOKUP(order_details[[#This Row],[ProductID]],products[],4,0)</f>
        <v>4</v>
      </c>
      <c r="L515" s="8" t="str">
        <f>VLOOKUP(order_details[[#This Row],[Category]],categories[[CategoryID]:[CategoryName]],2,0)</f>
        <v>Dairy Products</v>
      </c>
    </row>
    <row r="516" spans="1:12" x14ac:dyDescent="0.25">
      <c r="A516">
        <v>10442</v>
      </c>
      <c r="B516">
        <v>54</v>
      </c>
      <c r="C516" s="8">
        <v>5.9</v>
      </c>
      <c r="D516">
        <v>80</v>
      </c>
      <c r="E516">
        <v>0</v>
      </c>
      <c r="F516" s="8">
        <f>order_details[[#This Row],[UnitPrice]]*order_details[[#This Row],[Quantity]]</f>
        <v>472</v>
      </c>
      <c r="G516" s="1">
        <f>VLOOKUP(order_details[[#This Row],[OrderID]],orders[[OrderID]:[OrderDate]],4,)</f>
        <v>34772</v>
      </c>
      <c r="H516" s="8">
        <f>VLOOKUP(order_details[[#This Row],[ProductID]],products[],6,0)</f>
        <v>7.45</v>
      </c>
      <c r="I516" s="8">
        <f>order_details[[#This Row],[UnitPrice (Marked Price)]] * order_details[[#This Row],[Quantity]] * (1 - order_details[[#This Row],[Discount]])</f>
        <v>596</v>
      </c>
      <c r="J516" s="8">
        <f>(order_details[[#This Row],[UnitPrice (Marked Price)]]*(1-order_details[[#This Row],[Discount]])-order_details[[#This Row],[UnitPrice]]) * order_details[[#This Row],[Quantity]]</f>
        <v>123.99999999999999</v>
      </c>
      <c r="K516">
        <f>VLOOKUP(order_details[[#This Row],[ProductID]],products[],4,0)</f>
        <v>6</v>
      </c>
      <c r="L516" s="8" t="str">
        <f>VLOOKUP(order_details[[#This Row],[Category]],categories[[CategoryID]:[CategoryName]],2,0)</f>
        <v>Meat/Poultry</v>
      </c>
    </row>
    <row r="517" spans="1:12" x14ac:dyDescent="0.25">
      <c r="A517">
        <v>10442</v>
      </c>
      <c r="B517">
        <v>66</v>
      </c>
      <c r="C517" s="8">
        <v>13.6</v>
      </c>
      <c r="D517">
        <v>60</v>
      </c>
      <c r="E517">
        <v>0</v>
      </c>
      <c r="F517" s="8">
        <f>order_details[[#This Row],[UnitPrice]]*order_details[[#This Row],[Quantity]]</f>
        <v>816</v>
      </c>
      <c r="G517" s="1">
        <f>VLOOKUP(order_details[[#This Row],[OrderID]],orders[[OrderID]:[OrderDate]],4,)</f>
        <v>34772</v>
      </c>
      <c r="H517" s="8">
        <f>VLOOKUP(order_details[[#This Row],[ProductID]],products[],6,0)</f>
        <v>17</v>
      </c>
      <c r="I517" s="8">
        <f>order_details[[#This Row],[UnitPrice (Marked Price)]] * order_details[[#This Row],[Quantity]] * (1 - order_details[[#This Row],[Discount]])</f>
        <v>1020</v>
      </c>
      <c r="J517" s="8">
        <f>(order_details[[#This Row],[UnitPrice (Marked Price)]]*(1-order_details[[#This Row],[Discount]])-order_details[[#This Row],[UnitPrice]]) * order_details[[#This Row],[Quantity]]</f>
        <v>204.00000000000003</v>
      </c>
      <c r="K517">
        <f>VLOOKUP(order_details[[#This Row],[ProductID]],products[],4,0)</f>
        <v>2</v>
      </c>
      <c r="L517" s="8" t="str">
        <f>VLOOKUP(order_details[[#This Row],[Category]],categories[[CategoryID]:[CategoryName]],2,0)</f>
        <v>Condiments</v>
      </c>
    </row>
    <row r="518" spans="1:12" x14ac:dyDescent="0.25">
      <c r="A518">
        <v>10443</v>
      </c>
      <c r="B518">
        <v>11</v>
      </c>
      <c r="C518" s="8">
        <v>9.8000000000000007</v>
      </c>
      <c r="D518">
        <v>6</v>
      </c>
      <c r="E518">
        <v>0.2</v>
      </c>
      <c r="F518" s="8">
        <f>order_details[[#This Row],[UnitPrice]]*order_details[[#This Row],[Quantity]]</f>
        <v>58.800000000000004</v>
      </c>
      <c r="G518" s="1">
        <f>VLOOKUP(order_details[[#This Row],[OrderID]],orders[[OrderID]:[OrderDate]],4,)</f>
        <v>34773</v>
      </c>
      <c r="H518" s="8">
        <f>VLOOKUP(order_details[[#This Row],[ProductID]],products[],6,0)</f>
        <v>21</v>
      </c>
      <c r="I518" s="8">
        <f>order_details[[#This Row],[UnitPrice (Marked Price)]] * order_details[[#This Row],[Quantity]] * (1 - order_details[[#This Row],[Discount]])</f>
        <v>100.80000000000001</v>
      </c>
      <c r="J518" s="8">
        <f>(order_details[[#This Row],[UnitPrice (Marked Price)]]*(1-order_details[[#This Row],[Discount]])-order_details[[#This Row],[UnitPrice]]) * order_details[[#This Row],[Quantity]]</f>
        <v>42</v>
      </c>
      <c r="K518">
        <f>VLOOKUP(order_details[[#This Row],[ProductID]],products[],4,0)</f>
        <v>4</v>
      </c>
      <c r="L518" s="8" t="str">
        <f>VLOOKUP(order_details[[#This Row],[Category]],categories[[CategoryID]:[CategoryName]],2,0)</f>
        <v>Dairy Products</v>
      </c>
    </row>
    <row r="519" spans="1:12" x14ac:dyDescent="0.25">
      <c r="A519">
        <v>10443</v>
      </c>
      <c r="B519">
        <v>28</v>
      </c>
      <c r="C519" s="8">
        <v>36.4</v>
      </c>
      <c r="D519">
        <v>12</v>
      </c>
      <c r="E519">
        <v>0</v>
      </c>
      <c r="F519" s="8">
        <f>order_details[[#This Row],[UnitPrice]]*order_details[[#This Row],[Quantity]]</f>
        <v>436.79999999999995</v>
      </c>
      <c r="G519" s="1">
        <f>VLOOKUP(order_details[[#This Row],[OrderID]],orders[[OrderID]:[OrderDate]],4,)</f>
        <v>34773</v>
      </c>
      <c r="H519" s="8">
        <f>VLOOKUP(order_details[[#This Row],[ProductID]],products[],6,0)</f>
        <v>45.6</v>
      </c>
      <c r="I519" s="8">
        <f>order_details[[#This Row],[UnitPrice (Marked Price)]] * order_details[[#This Row],[Quantity]] * (1 - order_details[[#This Row],[Discount]])</f>
        <v>547.20000000000005</v>
      </c>
      <c r="J519" s="8">
        <f>(order_details[[#This Row],[UnitPrice (Marked Price)]]*(1-order_details[[#This Row],[Discount]])-order_details[[#This Row],[UnitPrice]]) * order_details[[#This Row],[Quantity]]</f>
        <v>110.40000000000003</v>
      </c>
      <c r="K519">
        <f>VLOOKUP(order_details[[#This Row],[ProductID]],products[],4,0)</f>
        <v>7</v>
      </c>
      <c r="L519" s="8" t="str">
        <f>VLOOKUP(order_details[[#This Row],[Category]],categories[[CategoryID]:[CategoryName]],2,0)</f>
        <v>Produce</v>
      </c>
    </row>
    <row r="520" spans="1:12" x14ac:dyDescent="0.25">
      <c r="A520">
        <v>10444</v>
      </c>
      <c r="B520">
        <v>17</v>
      </c>
      <c r="C520" s="8">
        <v>31.2</v>
      </c>
      <c r="D520">
        <v>10</v>
      </c>
      <c r="E520">
        <v>0</v>
      </c>
      <c r="F520" s="8">
        <f>order_details[[#This Row],[UnitPrice]]*order_details[[#This Row],[Quantity]]</f>
        <v>312</v>
      </c>
      <c r="G520" s="1">
        <f>VLOOKUP(order_details[[#This Row],[OrderID]],orders[[OrderID]:[OrderDate]],4,)</f>
        <v>34773</v>
      </c>
      <c r="H520" s="8">
        <f>VLOOKUP(order_details[[#This Row],[ProductID]],products[],6,0)</f>
        <v>39</v>
      </c>
      <c r="I520" s="8">
        <f>order_details[[#This Row],[UnitPrice (Marked Price)]] * order_details[[#This Row],[Quantity]] * (1 - order_details[[#This Row],[Discount]])</f>
        <v>390</v>
      </c>
      <c r="J520" s="8">
        <f>(order_details[[#This Row],[UnitPrice (Marked Price)]]*(1-order_details[[#This Row],[Discount]])-order_details[[#This Row],[UnitPrice]]) * order_details[[#This Row],[Quantity]]</f>
        <v>78</v>
      </c>
      <c r="K520">
        <f>VLOOKUP(order_details[[#This Row],[ProductID]],products[],4,0)</f>
        <v>6</v>
      </c>
      <c r="L520" s="8" t="str">
        <f>VLOOKUP(order_details[[#This Row],[Category]],categories[[CategoryID]:[CategoryName]],2,0)</f>
        <v>Meat/Poultry</v>
      </c>
    </row>
    <row r="521" spans="1:12" x14ac:dyDescent="0.25">
      <c r="A521">
        <v>10444</v>
      </c>
      <c r="B521">
        <v>26</v>
      </c>
      <c r="C521" s="8">
        <v>24.9</v>
      </c>
      <c r="D521">
        <v>15</v>
      </c>
      <c r="E521">
        <v>0</v>
      </c>
      <c r="F521" s="8">
        <f>order_details[[#This Row],[UnitPrice]]*order_details[[#This Row],[Quantity]]</f>
        <v>373.5</v>
      </c>
      <c r="G521" s="1">
        <f>VLOOKUP(order_details[[#This Row],[OrderID]],orders[[OrderID]:[OrderDate]],4,)</f>
        <v>34773</v>
      </c>
      <c r="H521" s="8">
        <f>VLOOKUP(order_details[[#This Row],[ProductID]],products[],6,0)</f>
        <v>31.23</v>
      </c>
      <c r="I521" s="8">
        <f>order_details[[#This Row],[UnitPrice (Marked Price)]] * order_details[[#This Row],[Quantity]] * (1 - order_details[[#This Row],[Discount]])</f>
        <v>468.45</v>
      </c>
      <c r="J521" s="8">
        <f>(order_details[[#This Row],[UnitPrice (Marked Price)]]*(1-order_details[[#This Row],[Discount]])-order_details[[#This Row],[UnitPrice]]) * order_details[[#This Row],[Quantity]]</f>
        <v>94.950000000000031</v>
      </c>
      <c r="K521">
        <f>VLOOKUP(order_details[[#This Row],[ProductID]],products[],4,0)</f>
        <v>3</v>
      </c>
      <c r="L521" s="8" t="str">
        <f>VLOOKUP(order_details[[#This Row],[Category]],categories[[CategoryID]:[CategoryName]],2,0)</f>
        <v>Confections</v>
      </c>
    </row>
    <row r="522" spans="1:12" x14ac:dyDescent="0.25">
      <c r="A522">
        <v>10444</v>
      </c>
      <c r="B522">
        <v>35</v>
      </c>
      <c r="C522" s="8">
        <v>14.4</v>
      </c>
      <c r="D522">
        <v>8</v>
      </c>
      <c r="E522">
        <v>0</v>
      </c>
      <c r="F522" s="8">
        <f>order_details[[#This Row],[UnitPrice]]*order_details[[#This Row],[Quantity]]</f>
        <v>115.2</v>
      </c>
      <c r="G522" s="1">
        <f>VLOOKUP(order_details[[#This Row],[OrderID]],orders[[OrderID]:[OrderDate]],4,)</f>
        <v>34773</v>
      </c>
      <c r="H522" s="8">
        <f>VLOOKUP(order_details[[#This Row],[ProductID]],products[],6,0)</f>
        <v>18</v>
      </c>
      <c r="I522" s="8">
        <f>order_details[[#This Row],[UnitPrice (Marked Price)]] * order_details[[#This Row],[Quantity]] * (1 - order_details[[#This Row],[Discount]])</f>
        <v>144</v>
      </c>
      <c r="J522" s="8">
        <f>(order_details[[#This Row],[UnitPrice (Marked Price)]]*(1-order_details[[#This Row],[Discount]])-order_details[[#This Row],[UnitPrice]]) * order_details[[#This Row],[Quantity]]</f>
        <v>28.799999999999997</v>
      </c>
      <c r="K522">
        <f>VLOOKUP(order_details[[#This Row],[ProductID]],products[],4,0)</f>
        <v>1</v>
      </c>
      <c r="L522" s="8" t="str">
        <f>VLOOKUP(order_details[[#This Row],[Category]],categories[[CategoryID]:[CategoryName]],2,0)</f>
        <v>Beverages</v>
      </c>
    </row>
    <row r="523" spans="1:12" x14ac:dyDescent="0.25">
      <c r="A523">
        <v>10444</v>
      </c>
      <c r="B523">
        <v>41</v>
      </c>
      <c r="C523" s="8">
        <v>7.7</v>
      </c>
      <c r="D523">
        <v>30</v>
      </c>
      <c r="E523">
        <v>0</v>
      </c>
      <c r="F523" s="8">
        <f>order_details[[#This Row],[UnitPrice]]*order_details[[#This Row],[Quantity]]</f>
        <v>231</v>
      </c>
      <c r="G523" s="1">
        <f>VLOOKUP(order_details[[#This Row],[OrderID]],orders[[OrderID]:[OrderDate]],4,)</f>
        <v>34773</v>
      </c>
      <c r="H523" s="8">
        <f>VLOOKUP(order_details[[#This Row],[ProductID]],products[],6,0)</f>
        <v>9.65</v>
      </c>
      <c r="I523" s="8">
        <f>order_details[[#This Row],[UnitPrice (Marked Price)]] * order_details[[#This Row],[Quantity]] * (1 - order_details[[#This Row],[Discount]])</f>
        <v>289.5</v>
      </c>
      <c r="J523" s="8">
        <f>(order_details[[#This Row],[UnitPrice (Marked Price)]]*(1-order_details[[#This Row],[Discount]])-order_details[[#This Row],[UnitPrice]]) * order_details[[#This Row],[Quantity]]</f>
        <v>58.500000000000007</v>
      </c>
      <c r="K523">
        <f>VLOOKUP(order_details[[#This Row],[ProductID]],products[],4,0)</f>
        <v>8</v>
      </c>
      <c r="L523" s="8" t="str">
        <f>VLOOKUP(order_details[[#This Row],[Category]],categories[[CategoryID]:[CategoryName]],2,0)</f>
        <v>Seafood</v>
      </c>
    </row>
    <row r="524" spans="1:12" x14ac:dyDescent="0.25">
      <c r="A524">
        <v>10445</v>
      </c>
      <c r="B524">
        <v>39</v>
      </c>
      <c r="C524" s="8">
        <v>14.4</v>
      </c>
      <c r="D524">
        <v>6</v>
      </c>
      <c r="E524">
        <v>0</v>
      </c>
      <c r="F524" s="8">
        <f>order_details[[#This Row],[UnitPrice]]*order_details[[#This Row],[Quantity]]</f>
        <v>86.4</v>
      </c>
      <c r="G524" s="1">
        <f>VLOOKUP(order_details[[#This Row],[OrderID]],orders[[OrderID]:[OrderDate]],4,)</f>
        <v>34774</v>
      </c>
      <c r="H524" s="8">
        <f>VLOOKUP(order_details[[#This Row],[ProductID]],products[],6,0)</f>
        <v>18</v>
      </c>
      <c r="I524" s="8">
        <f>order_details[[#This Row],[UnitPrice (Marked Price)]] * order_details[[#This Row],[Quantity]] * (1 - order_details[[#This Row],[Discount]])</f>
        <v>108</v>
      </c>
      <c r="J524" s="8">
        <f>(order_details[[#This Row],[UnitPrice (Marked Price)]]*(1-order_details[[#This Row],[Discount]])-order_details[[#This Row],[UnitPrice]]) * order_details[[#This Row],[Quantity]]</f>
        <v>21.599999999999998</v>
      </c>
      <c r="K524">
        <f>VLOOKUP(order_details[[#This Row],[ProductID]],products[],4,0)</f>
        <v>1</v>
      </c>
      <c r="L524" s="8" t="str">
        <f>VLOOKUP(order_details[[#This Row],[Category]],categories[[CategoryID]:[CategoryName]],2,0)</f>
        <v>Beverages</v>
      </c>
    </row>
    <row r="525" spans="1:12" x14ac:dyDescent="0.25">
      <c r="A525">
        <v>10445</v>
      </c>
      <c r="B525">
        <v>54</v>
      </c>
      <c r="C525" s="8">
        <v>5.9</v>
      </c>
      <c r="D525">
        <v>15</v>
      </c>
      <c r="E525">
        <v>0</v>
      </c>
      <c r="F525" s="8">
        <f>order_details[[#This Row],[UnitPrice]]*order_details[[#This Row],[Quantity]]</f>
        <v>88.5</v>
      </c>
      <c r="G525" s="1">
        <f>VLOOKUP(order_details[[#This Row],[OrderID]],orders[[OrderID]:[OrderDate]],4,)</f>
        <v>34774</v>
      </c>
      <c r="H525" s="8">
        <f>VLOOKUP(order_details[[#This Row],[ProductID]],products[],6,0)</f>
        <v>7.45</v>
      </c>
      <c r="I525" s="8">
        <f>order_details[[#This Row],[UnitPrice (Marked Price)]] * order_details[[#This Row],[Quantity]] * (1 - order_details[[#This Row],[Discount]])</f>
        <v>111.75</v>
      </c>
      <c r="J525" s="8">
        <f>(order_details[[#This Row],[UnitPrice (Marked Price)]]*(1-order_details[[#This Row],[Discount]])-order_details[[#This Row],[UnitPrice]]) * order_details[[#This Row],[Quantity]]</f>
        <v>23.249999999999996</v>
      </c>
      <c r="K525">
        <f>VLOOKUP(order_details[[#This Row],[ProductID]],products[],4,0)</f>
        <v>6</v>
      </c>
      <c r="L525" s="8" t="str">
        <f>VLOOKUP(order_details[[#This Row],[Category]],categories[[CategoryID]:[CategoryName]],2,0)</f>
        <v>Meat/Poultry</v>
      </c>
    </row>
    <row r="526" spans="1:12" x14ac:dyDescent="0.25">
      <c r="A526">
        <v>10446</v>
      </c>
      <c r="B526">
        <v>19</v>
      </c>
      <c r="C526" s="8">
        <v>7.3</v>
      </c>
      <c r="D526">
        <v>12</v>
      </c>
      <c r="E526">
        <v>0.1</v>
      </c>
      <c r="F526" s="8">
        <f>order_details[[#This Row],[UnitPrice]]*order_details[[#This Row],[Quantity]]</f>
        <v>87.6</v>
      </c>
      <c r="G526" s="1">
        <f>VLOOKUP(order_details[[#This Row],[OrderID]],orders[[OrderID]:[OrderDate]],4,)</f>
        <v>34775</v>
      </c>
      <c r="H526" s="8">
        <f>VLOOKUP(order_details[[#This Row],[ProductID]],products[],6,0)</f>
        <v>9.1999999999999993</v>
      </c>
      <c r="I526" s="8">
        <f>order_details[[#This Row],[UnitPrice (Marked Price)]] * order_details[[#This Row],[Quantity]] * (1 - order_details[[#This Row],[Discount]])</f>
        <v>99.36</v>
      </c>
      <c r="J526" s="8">
        <f>(order_details[[#This Row],[UnitPrice (Marked Price)]]*(1-order_details[[#This Row],[Discount]])-order_details[[#This Row],[UnitPrice]]) * order_details[[#This Row],[Quantity]]</f>
        <v>11.759999999999994</v>
      </c>
      <c r="K526">
        <f>VLOOKUP(order_details[[#This Row],[ProductID]],products[],4,0)</f>
        <v>3</v>
      </c>
      <c r="L526" s="8" t="str">
        <f>VLOOKUP(order_details[[#This Row],[Category]],categories[[CategoryID]:[CategoryName]],2,0)</f>
        <v>Confections</v>
      </c>
    </row>
    <row r="527" spans="1:12" x14ac:dyDescent="0.25">
      <c r="A527">
        <v>10446</v>
      </c>
      <c r="B527">
        <v>24</v>
      </c>
      <c r="C527" s="8">
        <v>3.6</v>
      </c>
      <c r="D527">
        <v>20</v>
      </c>
      <c r="E527">
        <v>0.1</v>
      </c>
      <c r="F527" s="8">
        <f>order_details[[#This Row],[UnitPrice]]*order_details[[#This Row],[Quantity]]</f>
        <v>72</v>
      </c>
      <c r="G527" s="1">
        <f>VLOOKUP(order_details[[#This Row],[OrderID]],orders[[OrderID]:[OrderDate]],4,)</f>
        <v>34775</v>
      </c>
      <c r="H527" s="8">
        <f>VLOOKUP(order_details[[#This Row],[ProductID]],products[],6,0)</f>
        <v>4.5</v>
      </c>
      <c r="I527" s="8">
        <f>order_details[[#This Row],[UnitPrice (Marked Price)]] * order_details[[#This Row],[Quantity]] * (1 - order_details[[#This Row],[Discount]])</f>
        <v>81</v>
      </c>
      <c r="J527" s="8">
        <f>(order_details[[#This Row],[UnitPrice (Marked Price)]]*(1-order_details[[#This Row],[Discount]])-order_details[[#This Row],[UnitPrice]]) * order_details[[#This Row],[Quantity]]</f>
        <v>8.9999999999999947</v>
      </c>
      <c r="K527">
        <f>VLOOKUP(order_details[[#This Row],[ProductID]],products[],4,0)</f>
        <v>1</v>
      </c>
      <c r="L527" s="8" t="str">
        <f>VLOOKUP(order_details[[#This Row],[Category]],categories[[CategoryID]:[CategoryName]],2,0)</f>
        <v>Beverages</v>
      </c>
    </row>
    <row r="528" spans="1:12" x14ac:dyDescent="0.25">
      <c r="A528">
        <v>10446</v>
      </c>
      <c r="B528">
        <v>31</v>
      </c>
      <c r="C528" s="8">
        <v>8</v>
      </c>
      <c r="D528">
        <v>3</v>
      </c>
      <c r="E528">
        <v>0.1</v>
      </c>
      <c r="F528" s="8">
        <f>order_details[[#This Row],[UnitPrice]]*order_details[[#This Row],[Quantity]]</f>
        <v>24</v>
      </c>
      <c r="G528" s="1">
        <f>VLOOKUP(order_details[[#This Row],[OrderID]],orders[[OrderID]:[OrderDate]],4,)</f>
        <v>34775</v>
      </c>
      <c r="H528" s="8">
        <f>VLOOKUP(order_details[[#This Row],[ProductID]],products[],6,0)</f>
        <v>12.5</v>
      </c>
      <c r="I528" s="8">
        <f>order_details[[#This Row],[UnitPrice (Marked Price)]] * order_details[[#This Row],[Quantity]] * (1 - order_details[[#This Row],[Discount]])</f>
        <v>33.75</v>
      </c>
      <c r="J528" s="8">
        <f>(order_details[[#This Row],[UnitPrice (Marked Price)]]*(1-order_details[[#This Row],[Discount]])-order_details[[#This Row],[UnitPrice]]) * order_details[[#This Row],[Quantity]]</f>
        <v>9.75</v>
      </c>
      <c r="K528">
        <f>VLOOKUP(order_details[[#This Row],[ProductID]],products[],4,0)</f>
        <v>4</v>
      </c>
      <c r="L528" s="8" t="str">
        <f>VLOOKUP(order_details[[#This Row],[Category]],categories[[CategoryID]:[CategoryName]],2,0)</f>
        <v>Dairy Products</v>
      </c>
    </row>
    <row r="529" spans="1:12" x14ac:dyDescent="0.25">
      <c r="A529">
        <v>10446</v>
      </c>
      <c r="B529">
        <v>52</v>
      </c>
      <c r="C529" s="8">
        <v>5.6</v>
      </c>
      <c r="D529">
        <v>15</v>
      </c>
      <c r="E529">
        <v>0.1</v>
      </c>
      <c r="F529" s="8">
        <f>order_details[[#This Row],[UnitPrice]]*order_details[[#This Row],[Quantity]]</f>
        <v>84</v>
      </c>
      <c r="G529" s="1">
        <f>VLOOKUP(order_details[[#This Row],[OrderID]],orders[[OrderID]:[OrderDate]],4,)</f>
        <v>34775</v>
      </c>
      <c r="H529" s="8">
        <f>VLOOKUP(order_details[[#This Row],[ProductID]],products[],6,0)</f>
        <v>7</v>
      </c>
      <c r="I529" s="8">
        <f>order_details[[#This Row],[UnitPrice (Marked Price)]] * order_details[[#This Row],[Quantity]] * (1 - order_details[[#This Row],[Discount]])</f>
        <v>94.5</v>
      </c>
      <c r="J529" s="8">
        <f>(order_details[[#This Row],[UnitPrice (Marked Price)]]*(1-order_details[[#This Row],[Discount]])-order_details[[#This Row],[UnitPrice]]) * order_details[[#This Row],[Quantity]]</f>
        <v>10.500000000000004</v>
      </c>
      <c r="K529">
        <f>VLOOKUP(order_details[[#This Row],[ProductID]],products[],4,0)</f>
        <v>5</v>
      </c>
      <c r="L529" s="8" t="str">
        <f>VLOOKUP(order_details[[#This Row],[Category]],categories[[CategoryID]:[CategoryName]],2,0)</f>
        <v>Grains/Cereals</v>
      </c>
    </row>
    <row r="530" spans="1:12" x14ac:dyDescent="0.25">
      <c r="A530">
        <v>10447</v>
      </c>
      <c r="B530">
        <v>19</v>
      </c>
      <c r="C530" s="8">
        <v>7.3</v>
      </c>
      <c r="D530">
        <v>40</v>
      </c>
      <c r="E530">
        <v>0</v>
      </c>
      <c r="F530" s="8">
        <f>order_details[[#This Row],[UnitPrice]]*order_details[[#This Row],[Quantity]]</f>
        <v>292</v>
      </c>
      <c r="G530" s="1">
        <f>VLOOKUP(order_details[[#This Row],[OrderID]],orders[[OrderID]:[OrderDate]],4,)</f>
        <v>34775</v>
      </c>
      <c r="H530" s="8">
        <f>VLOOKUP(order_details[[#This Row],[ProductID]],products[],6,0)</f>
        <v>9.1999999999999993</v>
      </c>
      <c r="I530" s="8">
        <f>order_details[[#This Row],[UnitPrice (Marked Price)]] * order_details[[#This Row],[Quantity]] * (1 - order_details[[#This Row],[Discount]])</f>
        <v>368</v>
      </c>
      <c r="J530" s="8">
        <f>(order_details[[#This Row],[UnitPrice (Marked Price)]]*(1-order_details[[#This Row],[Discount]])-order_details[[#This Row],[UnitPrice]]) * order_details[[#This Row],[Quantity]]</f>
        <v>75.999999999999972</v>
      </c>
      <c r="K530">
        <f>VLOOKUP(order_details[[#This Row],[ProductID]],products[],4,0)</f>
        <v>3</v>
      </c>
      <c r="L530" s="8" t="str">
        <f>VLOOKUP(order_details[[#This Row],[Category]],categories[[CategoryID]:[CategoryName]],2,0)</f>
        <v>Confections</v>
      </c>
    </row>
    <row r="531" spans="1:12" x14ac:dyDescent="0.25">
      <c r="A531">
        <v>10447</v>
      </c>
      <c r="B531">
        <v>65</v>
      </c>
      <c r="C531" s="8">
        <v>9.8000000000000007</v>
      </c>
      <c r="D531">
        <v>35</v>
      </c>
      <c r="E531">
        <v>0</v>
      </c>
      <c r="F531" s="8">
        <f>order_details[[#This Row],[UnitPrice]]*order_details[[#This Row],[Quantity]]</f>
        <v>343</v>
      </c>
      <c r="G531" s="1">
        <f>VLOOKUP(order_details[[#This Row],[OrderID]],orders[[OrderID]:[OrderDate]],4,)</f>
        <v>34775</v>
      </c>
      <c r="H531" s="8">
        <f>VLOOKUP(order_details[[#This Row],[ProductID]],products[],6,0)</f>
        <v>21.05</v>
      </c>
      <c r="I531" s="8">
        <f>order_details[[#This Row],[UnitPrice (Marked Price)]] * order_details[[#This Row],[Quantity]] * (1 - order_details[[#This Row],[Discount]])</f>
        <v>736.75</v>
      </c>
      <c r="J531" s="8">
        <f>(order_details[[#This Row],[UnitPrice (Marked Price)]]*(1-order_details[[#This Row],[Discount]])-order_details[[#This Row],[UnitPrice]]) * order_details[[#This Row],[Quantity]]</f>
        <v>393.75</v>
      </c>
      <c r="K531">
        <f>VLOOKUP(order_details[[#This Row],[ProductID]],products[],4,0)</f>
        <v>2</v>
      </c>
      <c r="L531" s="8" t="str">
        <f>VLOOKUP(order_details[[#This Row],[Category]],categories[[CategoryID]:[CategoryName]],2,0)</f>
        <v>Condiments</v>
      </c>
    </row>
    <row r="532" spans="1:12" x14ac:dyDescent="0.25">
      <c r="A532">
        <v>10447</v>
      </c>
      <c r="B532">
        <v>71</v>
      </c>
      <c r="C532" s="8">
        <v>17.2</v>
      </c>
      <c r="D532">
        <v>2</v>
      </c>
      <c r="E532">
        <v>0</v>
      </c>
      <c r="F532" s="8">
        <f>order_details[[#This Row],[UnitPrice]]*order_details[[#This Row],[Quantity]]</f>
        <v>34.4</v>
      </c>
      <c r="G532" s="1">
        <f>VLOOKUP(order_details[[#This Row],[OrderID]],orders[[OrderID]:[OrderDate]],4,)</f>
        <v>34775</v>
      </c>
      <c r="H532" s="8">
        <f>VLOOKUP(order_details[[#This Row],[ProductID]],products[],6,0)</f>
        <v>21.5</v>
      </c>
      <c r="I532" s="8">
        <f>order_details[[#This Row],[UnitPrice (Marked Price)]] * order_details[[#This Row],[Quantity]] * (1 - order_details[[#This Row],[Discount]])</f>
        <v>43</v>
      </c>
      <c r="J532" s="8">
        <f>(order_details[[#This Row],[UnitPrice (Marked Price)]]*(1-order_details[[#This Row],[Discount]])-order_details[[#This Row],[UnitPrice]]) * order_details[[#This Row],[Quantity]]</f>
        <v>8.6000000000000014</v>
      </c>
      <c r="K532">
        <f>VLOOKUP(order_details[[#This Row],[ProductID]],products[],4,0)</f>
        <v>4</v>
      </c>
      <c r="L532" s="8" t="str">
        <f>VLOOKUP(order_details[[#This Row],[Category]],categories[[CategoryID]:[CategoryName]],2,0)</f>
        <v>Dairy Products</v>
      </c>
    </row>
    <row r="533" spans="1:12" x14ac:dyDescent="0.25">
      <c r="A533">
        <v>10448</v>
      </c>
      <c r="B533">
        <v>26</v>
      </c>
      <c r="C533" s="8">
        <v>24.9</v>
      </c>
      <c r="D533">
        <v>6</v>
      </c>
      <c r="E533">
        <v>0</v>
      </c>
      <c r="F533" s="8">
        <f>order_details[[#This Row],[UnitPrice]]*order_details[[#This Row],[Quantity]]</f>
        <v>149.39999999999998</v>
      </c>
      <c r="G533" s="1">
        <f>VLOOKUP(order_details[[#This Row],[OrderID]],orders[[OrderID]:[OrderDate]],4,)</f>
        <v>34778</v>
      </c>
      <c r="H533" s="8">
        <f>VLOOKUP(order_details[[#This Row],[ProductID]],products[],6,0)</f>
        <v>31.23</v>
      </c>
      <c r="I533" s="8">
        <f>order_details[[#This Row],[UnitPrice (Marked Price)]] * order_details[[#This Row],[Quantity]] * (1 - order_details[[#This Row],[Discount]])</f>
        <v>187.38</v>
      </c>
      <c r="J533" s="8">
        <f>(order_details[[#This Row],[UnitPrice (Marked Price)]]*(1-order_details[[#This Row],[Discount]])-order_details[[#This Row],[UnitPrice]]) * order_details[[#This Row],[Quantity]]</f>
        <v>37.980000000000011</v>
      </c>
      <c r="K533">
        <f>VLOOKUP(order_details[[#This Row],[ProductID]],products[],4,0)</f>
        <v>3</v>
      </c>
      <c r="L533" s="8" t="str">
        <f>VLOOKUP(order_details[[#This Row],[Category]],categories[[CategoryID]:[CategoryName]],2,0)</f>
        <v>Confections</v>
      </c>
    </row>
    <row r="534" spans="1:12" x14ac:dyDescent="0.25">
      <c r="A534">
        <v>10448</v>
      </c>
      <c r="B534">
        <v>40</v>
      </c>
      <c r="C534" s="8">
        <v>14.7</v>
      </c>
      <c r="D534">
        <v>20</v>
      </c>
      <c r="E534">
        <v>0</v>
      </c>
      <c r="F534" s="8">
        <f>order_details[[#This Row],[UnitPrice]]*order_details[[#This Row],[Quantity]]</f>
        <v>294</v>
      </c>
      <c r="G534" s="1">
        <f>VLOOKUP(order_details[[#This Row],[OrderID]],orders[[OrderID]:[OrderDate]],4,)</f>
        <v>34778</v>
      </c>
      <c r="H534" s="8">
        <f>VLOOKUP(order_details[[#This Row],[ProductID]],products[],6,0)</f>
        <v>18.399999999999999</v>
      </c>
      <c r="I534" s="8">
        <f>order_details[[#This Row],[UnitPrice (Marked Price)]] * order_details[[#This Row],[Quantity]] * (1 - order_details[[#This Row],[Discount]])</f>
        <v>368</v>
      </c>
      <c r="J534" s="8">
        <f>(order_details[[#This Row],[UnitPrice (Marked Price)]]*(1-order_details[[#This Row],[Discount]])-order_details[[#This Row],[UnitPrice]]) * order_details[[#This Row],[Quantity]]</f>
        <v>73.999999999999986</v>
      </c>
      <c r="K534">
        <f>VLOOKUP(order_details[[#This Row],[ProductID]],products[],4,0)</f>
        <v>8</v>
      </c>
      <c r="L534" s="8" t="str">
        <f>VLOOKUP(order_details[[#This Row],[Category]],categories[[CategoryID]:[CategoryName]],2,0)</f>
        <v>Seafood</v>
      </c>
    </row>
    <row r="535" spans="1:12" x14ac:dyDescent="0.25">
      <c r="A535">
        <v>10449</v>
      </c>
      <c r="B535">
        <v>10</v>
      </c>
      <c r="C535" s="8">
        <v>24.8</v>
      </c>
      <c r="D535">
        <v>14</v>
      </c>
      <c r="E535">
        <v>0</v>
      </c>
      <c r="F535" s="8">
        <f>order_details[[#This Row],[UnitPrice]]*order_details[[#This Row],[Quantity]]</f>
        <v>347.2</v>
      </c>
      <c r="G535" s="1">
        <f>VLOOKUP(order_details[[#This Row],[OrderID]],orders[[OrderID]:[OrderDate]],4,)</f>
        <v>34779</v>
      </c>
      <c r="H535" s="8">
        <f>VLOOKUP(order_details[[#This Row],[ProductID]],products[],6,0)</f>
        <v>31</v>
      </c>
      <c r="I535" s="8">
        <f>order_details[[#This Row],[UnitPrice (Marked Price)]] * order_details[[#This Row],[Quantity]] * (1 - order_details[[#This Row],[Discount]])</f>
        <v>434</v>
      </c>
      <c r="J535" s="8">
        <f>(order_details[[#This Row],[UnitPrice (Marked Price)]]*(1-order_details[[#This Row],[Discount]])-order_details[[#This Row],[UnitPrice]]) * order_details[[#This Row],[Quantity]]</f>
        <v>86.799999999999983</v>
      </c>
      <c r="K535">
        <f>VLOOKUP(order_details[[#This Row],[ProductID]],products[],4,0)</f>
        <v>8</v>
      </c>
      <c r="L535" s="8" t="str">
        <f>VLOOKUP(order_details[[#This Row],[Category]],categories[[CategoryID]:[CategoryName]],2,0)</f>
        <v>Seafood</v>
      </c>
    </row>
    <row r="536" spans="1:12" x14ac:dyDescent="0.25">
      <c r="A536">
        <v>10449</v>
      </c>
      <c r="B536">
        <v>52</v>
      </c>
      <c r="C536" s="8">
        <v>5.6</v>
      </c>
      <c r="D536">
        <v>20</v>
      </c>
      <c r="E536">
        <v>0</v>
      </c>
      <c r="F536" s="8">
        <f>order_details[[#This Row],[UnitPrice]]*order_details[[#This Row],[Quantity]]</f>
        <v>112</v>
      </c>
      <c r="G536" s="1">
        <f>VLOOKUP(order_details[[#This Row],[OrderID]],orders[[OrderID]:[OrderDate]],4,)</f>
        <v>34779</v>
      </c>
      <c r="H536" s="8">
        <f>VLOOKUP(order_details[[#This Row],[ProductID]],products[],6,0)</f>
        <v>7</v>
      </c>
      <c r="I536" s="8">
        <f>order_details[[#This Row],[UnitPrice (Marked Price)]] * order_details[[#This Row],[Quantity]] * (1 - order_details[[#This Row],[Discount]])</f>
        <v>140</v>
      </c>
      <c r="J536" s="8">
        <f>(order_details[[#This Row],[UnitPrice (Marked Price)]]*(1-order_details[[#This Row],[Discount]])-order_details[[#This Row],[UnitPrice]]) * order_details[[#This Row],[Quantity]]</f>
        <v>28.000000000000007</v>
      </c>
      <c r="K536">
        <f>VLOOKUP(order_details[[#This Row],[ProductID]],products[],4,0)</f>
        <v>5</v>
      </c>
      <c r="L536" s="8" t="str">
        <f>VLOOKUP(order_details[[#This Row],[Category]],categories[[CategoryID]:[CategoryName]],2,0)</f>
        <v>Grains/Cereals</v>
      </c>
    </row>
    <row r="537" spans="1:12" x14ac:dyDescent="0.25">
      <c r="A537">
        <v>10449</v>
      </c>
      <c r="B537">
        <v>62</v>
      </c>
      <c r="C537" s="8">
        <v>39.4</v>
      </c>
      <c r="D537">
        <v>35</v>
      </c>
      <c r="E537">
        <v>0</v>
      </c>
      <c r="F537" s="8">
        <f>order_details[[#This Row],[UnitPrice]]*order_details[[#This Row],[Quantity]]</f>
        <v>1379</v>
      </c>
      <c r="G537" s="1">
        <f>VLOOKUP(order_details[[#This Row],[OrderID]],orders[[OrderID]:[OrderDate]],4,)</f>
        <v>34779</v>
      </c>
      <c r="H537" s="8">
        <f>VLOOKUP(order_details[[#This Row],[ProductID]],products[],6,0)</f>
        <v>49.3</v>
      </c>
      <c r="I537" s="8">
        <f>order_details[[#This Row],[UnitPrice (Marked Price)]] * order_details[[#This Row],[Quantity]] * (1 - order_details[[#This Row],[Discount]])</f>
        <v>1725.5</v>
      </c>
      <c r="J537" s="8">
        <f>(order_details[[#This Row],[UnitPrice (Marked Price)]]*(1-order_details[[#This Row],[Discount]])-order_details[[#This Row],[UnitPrice]]) * order_details[[#This Row],[Quantity]]</f>
        <v>346.49999999999994</v>
      </c>
      <c r="K537">
        <f>VLOOKUP(order_details[[#This Row],[ProductID]],products[],4,0)</f>
        <v>3</v>
      </c>
      <c r="L537" s="8" t="str">
        <f>VLOOKUP(order_details[[#This Row],[Category]],categories[[CategoryID]:[CategoryName]],2,0)</f>
        <v>Confections</v>
      </c>
    </row>
    <row r="538" spans="1:12" x14ac:dyDescent="0.25">
      <c r="A538">
        <v>10450</v>
      </c>
      <c r="B538">
        <v>10</v>
      </c>
      <c r="C538" s="8">
        <v>24.8</v>
      </c>
      <c r="D538">
        <v>20</v>
      </c>
      <c r="E538">
        <v>0.2</v>
      </c>
      <c r="F538" s="8">
        <f>order_details[[#This Row],[UnitPrice]]*order_details[[#This Row],[Quantity]]</f>
        <v>496</v>
      </c>
      <c r="G538" s="1">
        <f>VLOOKUP(order_details[[#This Row],[OrderID]],orders[[OrderID]:[OrderDate]],4,)</f>
        <v>34780</v>
      </c>
      <c r="H538" s="8">
        <f>VLOOKUP(order_details[[#This Row],[ProductID]],products[],6,0)</f>
        <v>31</v>
      </c>
      <c r="I538" s="8">
        <f>order_details[[#This Row],[UnitPrice (Marked Price)]] * order_details[[#This Row],[Quantity]] * (1 - order_details[[#This Row],[Discount]])</f>
        <v>496</v>
      </c>
      <c r="J538" s="8">
        <f>(order_details[[#This Row],[UnitPrice (Marked Price)]]*(1-order_details[[#This Row],[Discount]])-order_details[[#This Row],[UnitPrice]]) * order_details[[#This Row],[Quantity]]</f>
        <v>0</v>
      </c>
      <c r="K538">
        <f>VLOOKUP(order_details[[#This Row],[ProductID]],products[],4,0)</f>
        <v>8</v>
      </c>
      <c r="L538" s="8" t="str">
        <f>VLOOKUP(order_details[[#This Row],[Category]],categories[[CategoryID]:[CategoryName]],2,0)</f>
        <v>Seafood</v>
      </c>
    </row>
    <row r="539" spans="1:12" x14ac:dyDescent="0.25">
      <c r="A539">
        <v>10450</v>
      </c>
      <c r="B539">
        <v>54</v>
      </c>
      <c r="C539" s="8">
        <v>5.9</v>
      </c>
      <c r="D539">
        <v>6</v>
      </c>
      <c r="E539">
        <v>0.2</v>
      </c>
      <c r="F539" s="8">
        <f>order_details[[#This Row],[UnitPrice]]*order_details[[#This Row],[Quantity]]</f>
        <v>35.400000000000006</v>
      </c>
      <c r="G539" s="1">
        <f>VLOOKUP(order_details[[#This Row],[OrderID]],orders[[OrderID]:[OrderDate]],4,)</f>
        <v>34780</v>
      </c>
      <c r="H539" s="8">
        <f>VLOOKUP(order_details[[#This Row],[ProductID]],products[],6,0)</f>
        <v>7.45</v>
      </c>
      <c r="I539" s="8">
        <f>order_details[[#This Row],[UnitPrice (Marked Price)]] * order_details[[#This Row],[Quantity]] * (1 - order_details[[#This Row],[Discount]])</f>
        <v>35.760000000000005</v>
      </c>
      <c r="J539" s="8">
        <f>(order_details[[#This Row],[UnitPrice (Marked Price)]]*(1-order_details[[#This Row],[Discount]])-order_details[[#This Row],[UnitPrice]]) * order_details[[#This Row],[Quantity]]</f>
        <v>0.36000000000000298</v>
      </c>
      <c r="K539">
        <f>VLOOKUP(order_details[[#This Row],[ProductID]],products[],4,0)</f>
        <v>6</v>
      </c>
      <c r="L539" s="8" t="str">
        <f>VLOOKUP(order_details[[#This Row],[Category]],categories[[CategoryID]:[CategoryName]],2,0)</f>
        <v>Meat/Poultry</v>
      </c>
    </row>
    <row r="540" spans="1:12" x14ac:dyDescent="0.25">
      <c r="A540">
        <v>10451</v>
      </c>
      <c r="B540">
        <v>55</v>
      </c>
      <c r="C540" s="8">
        <v>19.2</v>
      </c>
      <c r="D540">
        <v>120</v>
      </c>
      <c r="E540">
        <v>0.1</v>
      </c>
      <c r="F540" s="8">
        <f>order_details[[#This Row],[UnitPrice]]*order_details[[#This Row],[Quantity]]</f>
        <v>2304</v>
      </c>
      <c r="G540" s="1">
        <f>VLOOKUP(order_details[[#This Row],[OrderID]],orders[[OrderID]:[OrderDate]],4,)</f>
        <v>34780</v>
      </c>
      <c r="H540" s="8">
        <f>VLOOKUP(order_details[[#This Row],[ProductID]],products[],6,0)</f>
        <v>24</v>
      </c>
      <c r="I540" s="8">
        <f>order_details[[#This Row],[UnitPrice (Marked Price)]] * order_details[[#This Row],[Quantity]] * (1 - order_details[[#This Row],[Discount]])</f>
        <v>2592</v>
      </c>
      <c r="J540" s="8">
        <f>(order_details[[#This Row],[UnitPrice (Marked Price)]]*(1-order_details[[#This Row],[Discount]])-order_details[[#This Row],[UnitPrice]]) * order_details[[#This Row],[Quantity]]</f>
        <v>288.00000000000023</v>
      </c>
      <c r="K540">
        <f>VLOOKUP(order_details[[#This Row],[ProductID]],products[],4,0)</f>
        <v>6</v>
      </c>
      <c r="L540" s="8" t="str">
        <f>VLOOKUP(order_details[[#This Row],[Category]],categories[[CategoryID]:[CategoryName]],2,0)</f>
        <v>Meat/Poultry</v>
      </c>
    </row>
    <row r="541" spans="1:12" x14ac:dyDescent="0.25">
      <c r="A541">
        <v>10451</v>
      </c>
      <c r="B541">
        <v>64</v>
      </c>
      <c r="C541" s="8">
        <v>26.6</v>
      </c>
      <c r="D541">
        <v>35</v>
      </c>
      <c r="E541">
        <v>0.1</v>
      </c>
      <c r="F541" s="8">
        <f>order_details[[#This Row],[UnitPrice]]*order_details[[#This Row],[Quantity]]</f>
        <v>931</v>
      </c>
      <c r="G541" s="1">
        <f>VLOOKUP(order_details[[#This Row],[OrderID]],orders[[OrderID]:[OrderDate]],4,)</f>
        <v>34780</v>
      </c>
      <c r="H541" s="8">
        <f>VLOOKUP(order_details[[#This Row],[ProductID]],products[],6,0)</f>
        <v>33.25</v>
      </c>
      <c r="I541" s="8">
        <f>order_details[[#This Row],[UnitPrice (Marked Price)]] * order_details[[#This Row],[Quantity]] * (1 - order_details[[#This Row],[Discount]])</f>
        <v>1047.375</v>
      </c>
      <c r="J541" s="8">
        <f>(order_details[[#This Row],[UnitPrice (Marked Price)]]*(1-order_details[[#This Row],[Discount]])-order_details[[#This Row],[UnitPrice]]) * order_details[[#This Row],[Quantity]]</f>
        <v>116.37499999999997</v>
      </c>
      <c r="K541">
        <f>VLOOKUP(order_details[[#This Row],[ProductID]],products[],4,0)</f>
        <v>5</v>
      </c>
      <c r="L541" s="8" t="str">
        <f>VLOOKUP(order_details[[#This Row],[Category]],categories[[CategoryID]:[CategoryName]],2,0)</f>
        <v>Grains/Cereals</v>
      </c>
    </row>
    <row r="542" spans="1:12" x14ac:dyDescent="0.25">
      <c r="A542">
        <v>10451</v>
      </c>
      <c r="B542">
        <v>65</v>
      </c>
      <c r="C542" s="8">
        <v>9.8000000000000007</v>
      </c>
      <c r="D542">
        <v>28</v>
      </c>
      <c r="E542">
        <v>0.1</v>
      </c>
      <c r="F542" s="8">
        <f>order_details[[#This Row],[UnitPrice]]*order_details[[#This Row],[Quantity]]</f>
        <v>274.40000000000003</v>
      </c>
      <c r="G542" s="1">
        <f>VLOOKUP(order_details[[#This Row],[OrderID]],orders[[OrderID]:[OrderDate]],4,)</f>
        <v>34780</v>
      </c>
      <c r="H542" s="8">
        <f>VLOOKUP(order_details[[#This Row],[ProductID]],products[],6,0)</f>
        <v>21.05</v>
      </c>
      <c r="I542" s="8">
        <f>order_details[[#This Row],[UnitPrice (Marked Price)]] * order_details[[#This Row],[Quantity]] * (1 - order_details[[#This Row],[Discount]])</f>
        <v>530.46</v>
      </c>
      <c r="J542" s="8">
        <f>(order_details[[#This Row],[UnitPrice (Marked Price)]]*(1-order_details[[#This Row],[Discount]])-order_details[[#This Row],[UnitPrice]]) * order_details[[#This Row],[Quantity]]</f>
        <v>256.06</v>
      </c>
      <c r="K542">
        <f>VLOOKUP(order_details[[#This Row],[ProductID]],products[],4,0)</f>
        <v>2</v>
      </c>
      <c r="L542" s="8" t="str">
        <f>VLOOKUP(order_details[[#This Row],[Category]],categories[[CategoryID]:[CategoryName]],2,0)</f>
        <v>Condiments</v>
      </c>
    </row>
    <row r="543" spans="1:12" x14ac:dyDescent="0.25">
      <c r="A543">
        <v>10451</v>
      </c>
      <c r="B543">
        <v>77</v>
      </c>
      <c r="C543" s="8">
        <v>10.4</v>
      </c>
      <c r="D543">
        <v>55</v>
      </c>
      <c r="E543">
        <v>0.1</v>
      </c>
      <c r="F543" s="8">
        <f>order_details[[#This Row],[UnitPrice]]*order_details[[#This Row],[Quantity]]</f>
        <v>572</v>
      </c>
      <c r="G543" s="1">
        <f>VLOOKUP(order_details[[#This Row],[OrderID]],orders[[OrderID]:[OrderDate]],4,)</f>
        <v>34780</v>
      </c>
      <c r="H543" s="8">
        <f>VLOOKUP(order_details[[#This Row],[ProductID]],products[],6,0)</f>
        <v>13</v>
      </c>
      <c r="I543" s="8">
        <f>order_details[[#This Row],[UnitPrice (Marked Price)]] * order_details[[#This Row],[Quantity]] * (1 - order_details[[#This Row],[Discount]])</f>
        <v>643.5</v>
      </c>
      <c r="J543" s="8">
        <f>(order_details[[#This Row],[UnitPrice (Marked Price)]]*(1-order_details[[#This Row],[Discount]])-order_details[[#This Row],[UnitPrice]]) * order_details[[#This Row],[Quantity]]</f>
        <v>71.500000000000043</v>
      </c>
      <c r="K543">
        <f>VLOOKUP(order_details[[#This Row],[ProductID]],products[],4,0)</f>
        <v>2</v>
      </c>
      <c r="L543" s="8" t="str">
        <f>VLOOKUP(order_details[[#This Row],[Category]],categories[[CategoryID]:[CategoryName]],2,0)</f>
        <v>Condiments</v>
      </c>
    </row>
    <row r="544" spans="1:12" x14ac:dyDescent="0.25">
      <c r="A544">
        <v>10452</v>
      </c>
      <c r="B544">
        <v>28</v>
      </c>
      <c r="C544" s="8">
        <v>36.4</v>
      </c>
      <c r="D544">
        <v>15</v>
      </c>
      <c r="E544">
        <v>0</v>
      </c>
      <c r="F544" s="8">
        <f>order_details[[#This Row],[UnitPrice]]*order_details[[#This Row],[Quantity]]</f>
        <v>546</v>
      </c>
      <c r="G544" s="1">
        <f>VLOOKUP(order_details[[#This Row],[OrderID]],orders[[OrderID]:[OrderDate]],4,)</f>
        <v>34781</v>
      </c>
      <c r="H544" s="8">
        <f>VLOOKUP(order_details[[#This Row],[ProductID]],products[],6,0)</f>
        <v>45.6</v>
      </c>
      <c r="I544" s="8">
        <f>order_details[[#This Row],[UnitPrice (Marked Price)]] * order_details[[#This Row],[Quantity]] * (1 - order_details[[#This Row],[Discount]])</f>
        <v>684</v>
      </c>
      <c r="J544" s="8">
        <f>(order_details[[#This Row],[UnitPrice (Marked Price)]]*(1-order_details[[#This Row],[Discount]])-order_details[[#This Row],[UnitPrice]]) * order_details[[#This Row],[Quantity]]</f>
        <v>138.00000000000006</v>
      </c>
      <c r="K544">
        <f>VLOOKUP(order_details[[#This Row],[ProductID]],products[],4,0)</f>
        <v>7</v>
      </c>
      <c r="L544" s="8" t="str">
        <f>VLOOKUP(order_details[[#This Row],[Category]],categories[[CategoryID]:[CategoryName]],2,0)</f>
        <v>Produce</v>
      </c>
    </row>
    <row r="545" spans="1:12" x14ac:dyDescent="0.25">
      <c r="A545">
        <v>10452</v>
      </c>
      <c r="B545">
        <v>44</v>
      </c>
      <c r="C545" s="8">
        <v>12.4</v>
      </c>
      <c r="D545">
        <v>100</v>
      </c>
      <c r="E545">
        <v>0.05</v>
      </c>
      <c r="F545" s="8">
        <f>order_details[[#This Row],[UnitPrice]]*order_details[[#This Row],[Quantity]]</f>
        <v>1240</v>
      </c>
      <c r="G545" s="1">
        <f>VLOOKUP(order_details[[#This Row],[OrderID]],orders[[OrderID]:[OrderDate]],4,)</f>
        <v>34781</v>
      </c>
      <c r="H545" s="8">
        <f>VLOOKUP(order_details[[#This Row],[ProductID]],products[],6,0)</f>
        <v>19.45</v>
      </c>
      <c r="I545" s="8">
        <f>order_details[[#This Row],[UnitPrice (Marked Price)]] * order_details[[#This Row],[Quantity]] * (1 - order_details[[#This Row],[Discount]])</f>
        <v>1847.75</v>
      </c>
      <c r="J545" s="8">
        <f>(order_details[[#This Row],[UnitPrice (Marked Price)]]*(1-order_details[[#This Row],[Discount]])-order_details[[#This Row],[UnitPrice]]) * order_details[[#This Row],[Quantity]]</f>
        <v>607.74999999999989</v>
      </c>
      <c r="K545">
        <f>VLOOKUP(order_details[[#This Row],[ProductID]],products[],4,0)</f>
        <v>2</v>
      </c>
      <c r="L545" s="8" t="str">
        <f>VLOOKUP(order_details[[#This Row],[Category]],categories[[CategoryID]:[CategoryName]],2,0)</f>
        <v>Condiments</v>
      </c>
    </row>
    <row r="546" spans="1:12" x14ac:dyDescent="0.25">
      <c r="A546">
        <v>10453</v>
      </c>
      <c r="B546">
        <v>48</v>
      </c>
      <c r="C546" s="8">
        <v>10.199999999999999</v>
      </c>
      <c r="D546">
        <v>15</v>
      </c>
      <c r="E546">
        <v>0.1</v>
      </c>
      <c r="F546" s="8">
        <f>order_details[[#This Row],[UnitPrice]]*order_details[[#This Row],[Quantity]]</f>
        <v>153</v>
      </c>
      <c r="G546" s="1">
        <f>VLOOKUP(order_details[[#This Row],[OrderID]],orders[[OrderID]:[OrderDate]],4,)</f>
        <v>34782</v>
      </c>
      <c r="H546" s="8">
        <f>VLOOKUP(order_details[[#This Row],[ProductID]],products[],6,0)</f>
        <v>12.75</v>
      </c>
      <c r="I546" s="8">
        <f>order_details[[#This Row],[UnitPrice (Marked Price)]] * order_details[[#This Row],[Quantity]] * (1 - order_details[[#This Row],[Discount]])</f>
        <v>172.125</v>
      </c>
      <c r="J546" s="8">
        <f>(order_details[[#This Row],[UnitPrice (Marked Price)]]*(1-order_details[[#This Row],[Discount]])-order_details[[#This Row],[UnitPrice]]) * order_details[[#This Row],[Quantity]]</f>
        <v>19.125000000000007</v>
      </c>
      <c r="K546">
        <f>VLOOKUP(order_details[[#This Row],[ProductID]],products[],4,0)</f>
        <v>3</v>
      </c>
      <c r="L546" s="8" t="str">
        <f>VLOOKUP(order_details[[#This Row],[Category]],categories[[CategoryID]:[CategoryName]],2,0)</f>
        <v>Confections</v>
      </c>
    </row>
    <row r="547" spans="1:12" x14ac:dyDescent="0.25">
      <c r="A547">
        <v>10453</v>
      </c>
      <c r="B547">
        <v>70</v>
      </c>
      <c r="C547" s="8">
        <v>9.6</v>
      </c>
      <c r="D547">
        <v>25</v>
      </c>
      <c r="E547">
        <v>0.1</v>
      </c>
      <c r="F547" s="8">
        <f>order_details[[#This Row],[UnitPrice]]*order_details[[#This Row],[Quantity]]</f>
        <v>240</v>
      </c>
      <c r="G547" s="1">
        <f>VLOOKUP(order_details[[#This Row],[OrderID]],orders[[OrderID]:[OrderDate]],4,)</f>
        <v>34782</v>
      </c>
      <c r="H547" s="8">
        <f>VLOOKUP(order_details[[#This Row],[ProductID]],products[],6,0)</f>
        <v>15</v>
      </c>
      <c r="I547" s="8">
        <f>order_details[[#This Row],[UnitPrice (Marked Price)]] * order_details[[#This Row],[Quantity]] * (1 - order_details[[#This Row],[Discount]])</f>
        <v>337.5</v>
      </c>
      <c r="J547" s="8">
        <f>(order_details[[#This Row],[UnitPrice (Marked Price)]]*(1-order_details[[#This Row],[Discount]])-order_details[[#This Row],[UnitPrice]]) * order_details[[#This Row],[Quantity]]</f>
        <v>97.500000000000014</v>
      </c>
      <c r="K547">
        <f>VLOOKUP(order_details[[#This Row],[ProductID]],products[],4,0)</f>
        <v>1</v>
      </c>
      <c r="L547" s="8" t="str">
        <f>VLOOKUP(order_details[[#This Row],[Category]],categories[[CategoryID]:[CategoryName]],2,0)</f>
        <v>Beverages</v>
      </c>
    </row>
    <row r="548" spans="1:12" x14ac:dyDescent="0.25">
      <c r="A548">
        <v>10454</v>
      </c>
      <c r="B548">
        <v>16</v>
      </c>
      <c r="C548" s="8">
        <v>13.9</v>
      </c>
      <c r="D548">
        <v>20</v>
      </c>
      <c r="E548">
        <v>0.2</v>
      </c>
      <c r="F548" s="8">
        <f>order_details[[#This Row],[UnitPrice]]*order_details[[#This Row],[Quantity]]</f>
        <v>278</v>
      </c>
      <c r="G548" s="1">
        <f>VLOOKUP(order_details[[#This Row],[OrderID]],orders[[OrderID]:[OrderDate]],4,)</f>
        <v>34782</v>
      </c>
      <c r="H548" s="8">
        <f>VLOOKUP(order_details[[#This Row],[ProductID]],products[],6,0)</f>
        <v>17.45</v>
      </c>
      <c r="I548" s="8">
        <f>order_details[[#This Row],[UnitPrice (Marked Price)]] * order_details[[#This Row],[Quantity]] * (1 - order_details[[#This Row],[Discount]])</f>
        <v>279.2</v>
      </c>
      <c r="J548" s="8">
        <f>(order_details[[#This Row],[UnitPrice (Marked Price)]]*(1-order_details[[#This Row],[Discount]])-order_details[[#This Row],[UnitPrice]]) * order_details[[#This Row],[Quantity]]</f>
        <v>1.2000000000000099</v>
      </c>
      <c r="K548">
        <f>VLOOKUP(order_details[[#This Row],[ProductID]],products[],4,0)</f>
        <v>3</v>
      </c>
      <c r="L548" s="8" t="str">
        <f>VLOOKUP(order_details[[#This Row],[Category]],categories[[CategoryID]:[CategoryName]],2,0)</f>
        <v>Confections</v>
      </c>
    </row>
    <row r="549" spans="1:12" x14ac:dyDescent="0.25">
      <c r="A549">
        <v>10454</v>
      </c>
      <c r="B549">
        <v>33</v>
      </c>
      <c r="C549" s="8">
        <v>2</v>
      </c>
      <c r="D549">
        <v>20</v>
      </c>
      <c r="E549">
        <v>0.2</v>
      </c>
      <c r="F549" s="8">
        <f>order_details[[#This Row],[UnitPrice]]*order_details[[#This Row],[Quantity]]</f>
        <v>40</v>
      </c>
      <c r="G549" s="1">
        <f>VLOOKUP(order_details[[#This Row],[OrderID]],orders[[OrderID]:[OrderDate]],4,)</f>
        <v>34782</v>
      </c>
      <c r="H549" s="8">
        <f>VLOOKUP(order_details[[#This Row],[ProductID]],products[],6,0)</f>
        <v>2.5</v>
      </c>
      <c r="I549" s="8">
        <f>order_details[[#This Row],[UnitPrice (Marked Price)]] * order_details[[#This Row],[Quantity]] * (1 - order_details[[#This Row],[Discount]])</f>
        <v>40</v>
      </c>
      <c r="J549" s="8">
        <f>(order_details[[#This Row],[UnitPrice (Marked Price)]]*(1-order_details[[#This Row],[Discount]])-order_details[[#This Row],[UnitPrice]]) * order_details[[#This Row],[Quantity]]</f>
        <v>0</v>
      </c>
      <c r="K549">
        <f>VLOOKUP(order_details[[#This Row],[ProductID]],products[],4,0)</f>
        <v>4</v>
      </c>
      <c r="L549" s="8" t="str">
        <f>VLOOKUP(order_details[[#This Row],[Category]],categories[[CategoryID]:[CategoryName]],2,0)</f>
        <v>Dairy Products</v>
      </c>
    </row>
    <row r="550" spans="1:12" x14ac:dyDescent="0.25">
      <c r="A550">
        <v>10454</v>
      </c>
      <c r="B550">
        <v>46</v>
      </c>
      <c r="C550" s="8">
        <v>9.6</v>
      </c>
      <c r="D550">
        <v>10</v>
      </c>
      <c r="E550">
        <v>0.2</v>
      </c>
      <c r="F550" s="8">
        <f>order_details[[#This Row],[UnitPrice]]*order_details[[#This Row],[Quantity]]</f>
        <v>96</v>
      </c>
      <c r="G550" s="1">
        <f>VLOOKUP(order_details[[#This Row],[OrderID]],orders[[OrderID]:[OrderDate]],4,)</f>
        <v>34782</v>
      </c>
      <c r="H550" s="8">
        <f>VLOOKUP(order_details[[#This Row],[ProductID]],products[],6,0)</f>
        <v>12</v>
      </c>
      <c r="I550" s="8">
        <f>order_details[[#This Row],[UnitPrice (Marked Price)]] * order_details[[#This Row],[Quantity]] * (1 - order_details[[#This Row],[Discount]])</f>
        <v>96</v>
      </c>
      <c r="J550" s="8">
        <f>(order_details[[#This Row],[UnitPrice (Marked Price)]]*(1-order_details[[#This Row],[Discount]])-order_details[[#This Row],[UnitPrice]]) * order_details[[#This Row],[Quantity]]</f>
        <v>1.7763568394002505E-14</v>
      </c>
      <c r="K550">
        <f>VLOOKUP(order_details[[#This Row],[ProductID]],products[],4,0)</f>
        <v>8</v>
      </c>
      <c r="L550" s="8" t="str">
        <f>VLOOKUP(order_details[[#This Row],[Category]],categories[[CategoryID]:[CategoryName]],2,0)</f>
        <v>Seafood</v>
      </c>
    </row>
    <row r="551" spans="1:12" x14ac:dyDescent="0.25">
      <c r="A551">
        <v>10455</v>
      </c>
      <c r="B551">
        <v>39</v>
      </c>
      <c r="C551" s="8">
        <v>14.4</v>
      </c>
      <c r="D551">
        <v>20</v>
      </c>
      <c r="E551">
        <v>0</v>
      </c>
      <c r="F551" s="8">
        <f>order_details[[#This Row],[UnitPrice]]*order_details[[#This Row],[Quantity]]</f>
        <v>288</v>
      </c>
      <c r="G551" s="1">
        <f>VLOOKUP(order_details[[#This Row],[OrderID]],orders[[OrderID]:[OrderDate]],4,)</f>
        <v>34785</v>
      </c>
      <c r="H551" s="8">
        <f>VLOOKUP(order_details[[#This Row],[ProductID]],products[],6,0)</f>
        <v>18</v>
      </c>
      <c r="I551" s="8">
        <f>order_details[[#This Row],[UnitPrice (Marked Price)]] * order_details[[#This Row],[Quantity]] * (1 - order_details[[#This Row],[Discount]])</f>
        <v>360</v>
      </c>
      <c r="J551" s="8">
        <f>(order_details[[#This Row],[UnitPrice (Marked Price)]]*(1-order_details[[#This Row],[Discount]])-order_details[[#This Row],[UnitPrice]]) * order_details[[#This Row],[Quantity]]</f>
        <v>72</v>
      </c>
      <c r="K551">
        <f>VLOOKUP(order_details[[#This Row],[ProductID]],products[],4,0)</f>
        <v>1</v>
      </c>
      <c r="L551" s="8" t="str">
        <f>VLOOKUP(order_details[[#This Row],[Category]],categories[[CategoryID]:[CategoryName]],2,0)</f>
        <v>Beverages</v>
      </c>
    </row>
    <row r="552" spans="1:12" x14ac:dyDescent="0.25">
      <c r="A552">
        <v>10455</v>
      </c>
      <c r="B552">
        <v>53</v>
      </c>
      <c r="C552" s="8">
        <v>26.2</v>
      </c>
      <c r="D552">
        <v>50</v>
      </c>
      <c r="E552">
        <v>0</v>
      </c>
      <c r="F552" s="8">
        <f>order_details[[#This Row],[UnitPrice]]*order_details[[#This Row],[Quantity]]</f>
        <v>1310</v>
      </c>
      <c r="G552" s="1">
        <f>VLOOKUP(order_details[[#This Row],[OrderID]],orders[[OrderID]:[OrderDate]],4,)</f>
        <v>34785</v>
      </c>
      <c r="H552" s="8">
        <f>VLOOKUP(order_details[[#This Row],[ProductID]],products[],6,0)</f>
        <v>32.799999999999997</v>
      </c>
      <c r="I552" s="8">
        <f>order_details[[#This Row],[UnitPrice (Marked Price)]] * order_details[[#This Row],[Quantity]] * (1 - order_details[[#This Row],[Discount]])</f>
        <v>1639.9999999999998</v>
      </c>
      <c r="J552" s="8">
        <f>(order_details[[#This Row],[UnitPrice (Marked Price)]]*(1-order_details[[#This Row],[Discount]])-order_details[[#This Row],[UnitPrice]]) * order_details[[#This Row],[Quantity]]</f>
        <v>329.99999999999989</v>
      </c>
      <c r="K552">
        <f>VLOOKUP(order_details[[#This Row],[ProductID]],products[],4,0)</f>
        <v>6</v>
      </c>
      <c r="L552" s="8" t="str">
        <f>VLOOKUP(order_details[[#This Row],[Category]],categories[[CategoryID]:[CategoryName]],2,0)</f>
        <v>Meat/Poultry</v>
      </c>
    </row>
    <row r="553" spans="1:12" x14ac:dyDescent="0.25">
      <c r="A553">
        <v>10455</v>
      </c>
      <c r="B553">
        <v>61</v>
      </c>
      <c r="C553" s="8">
        <v>22.8</v>
      </c>
      <c r="D553">
        <v>25</v>
      </c>
      <c r="E553">
        <v>0</v>
      </c>
      <c r="F553" s="8">
        <f>order_details[[#This Row],[UnitPrice]]*order_details[[#This Row],[Quantity]]</f>
        <v>570</v>
      </c>
      <c r="G553" s="1">
        <f>VLOOKUP(order_details[[#This Row],[OrderID]],orders[[OrderID]:[OrderDate]],4,)</f>
        <v>34785</v>
      </c>
      <c r="H553" s="8">
        <f>VLOOKUP(order_details[[#This Row],[ProductID]],products[],6,0)</f>
        <v>28.5</v>
      </c>
      <c r="I553" s="8">
        <f>order_details[[#This Row],[UnitPrice (Marked Price)]] * order_details[[#This Row],[Quantity]] * (1 - order_details[[#This Row],[Discount]])</f>
        <v>712.5</v>
      </c>
      <c r="J553" s="8">
        <f>(order_details[[#This Row],[UnitPrice (Marked Price)]]*(1-order_details[[#This Row],[Discount]])-order_details[[#This Row],[UnitPrice]]) * order_details[[#This Row],[Quantity]]</f>
        <v>142.49999999999997</v>
      </c>
      <c r="K553">
        <f>VLOOKUP(order_details[[#This Row],[ProductID]],products[],4,0)</f>
        <v>2</v>
      </c>
      <c r="L553" s="8" t="str">
        <f>VLOOKUP(order_details[[#This Row],[Category]],categories[[CategoryID]:[CategoryName]],2,0)</f>
        <v>Condiments</v>
      </c>
    </row>
    <row r="554" spans="1:12" x14ac:dyDescent="0.25">
      <c r="A554">
        <v>10455</v>
      </c>
      <c r="B554">
        <v>71</v>
      </c>
      <c r="C554" s="8">
        <v>17.2</v>
      </c>
      <c r="D554">
        <v>30</v>
      </c>
      <c r="E554">
        <v>0</v>
      </c>
      <c r="F554" s="8">
        <f>order_details[[#This Row],[UnitPrice]]*order_details[[#This Row],[Quantity]]</f>
        <v>516</v>
      </c>
      <c r="G554" s="1">
        <f>VLOOKUP(order_details[[#This Row],[OrderID]],orders[[OrderID]:[OrderDate]],4,)</f>
        <v>34785</v>
      </c>
      <c r="H554" s="8">
        <f>VLOOKUP(order_details[[#This Row],[ProductID]],products[],6,0)</f>
        <v>21.5</v>
      </c>
      <c r="I554" s="8">
        <f>order_details[[#This Row],[UnitPrice (Marked Price)]] * order_details[[#This Row],[Quantity]] * (1 - order_details[[#This Row],[Discount]])</f>
        <v>645</v>
      </c>
      <c r="J554" s="8">
        <f>(order_details[[#This Row],[UnitPrice (Marked Price)]]*(1-order_details[[#This Row],[Discount]])-order_details[[#This Row],[UnitPrice]]) * order_details[[#This Row],[Quantity]]</f>
        <v>129.00000000000003</v>
      </c>
      <c r="K554">
        <f>VLOOKUP(order_details[[#This Row],[ProductID]],products[],4,0)</f>
        <v>4</v>
      </c>
      <c r="L554" s="8" t="str">
        <f>VLOOKUP(order_details[[#This Row],[Category]],categories[[CategoryID]:[CategoryName]],2,0)</f>
        <v>Dairy Products</v>
      </c>
    </row>
    <row r="555" spans="1:12" x14ac:dyDescent="0.25">
      <c r="A555">
        <v>10456</v>
      </c>
      <c r="B555">
        <v>21</v>
      </c>
      <c r="C555" s="8">
        <v>8</v>
      </c>
      <c r="D555">
        <v>40</v>
      </c>
      <c r="E555">
        <v>0.15</v>
      </c>
      <c r="F555" s="8">
        <f>order_details[[#This Row],[UnitPrice]]*order_details[[#This Row],[Quantity]]</f>
        <v>320</v>
      </c>
      <c r="G555" s="1">
        <f>VLOOKUP(order_details[[#This Row],[OrderID]],orders[[OrderID]:[OrderDate]],4,)</f>
        <v>34786</v>
      </c>
      <c r="H555" s="8">
        <f>VLOOKUP(order_details[[#This Row],[ProductID]],products[],6,0)</f>
        <v>10</v>
      </c>
      <c r="I555" s="8">
        <f>order_details[[#This Row],[UnitPrice (Marked Price)]] * order_details[[#This Row],[Quantity]] * (1 - order_details[[#This Row],[Discount]])</f>
        <v>340</v>
      </c>
      <c r="J555" s="8">
        <f>(order_details[[#This Row],[UnitPrice (Marked Price)]]*(1-order_details[[#This Row],[Discount]])-order_details[[#This Row],[UnitPrice]]) * order_details[[#This Row],[Quantity]]</f>
        <v>20</v>
      </c>
      <c r="K555">
        <f>VLOOKUP(order_details[[#This Row],[ProductID]],products[],4,0)</f>
        <v>3</v>
      </c>
      <c r="L555" s="8" t="str">
        <f>VLOOKUP(order_details[[#This Row],[Category]],categories[[CategoryID]:[CategoryName]],2,0)</f>
        <v>Confections</v>
      </c>
    </row>
    <row r="556" spans="1:12" x14ac:dyDescent="0.25">
      <c r="A556">
        <v>10456</v>
      </c>
      <c r="B556">
        <v>49</v>
      </c>
      <c r="C556" s="8">
        <v>16</v>
      </c>
      <c r="D556">
        <v>21</v>
      </c>
      <c r="E556">
        <v>0.15</v>
      </c>
      <c r="F556" s="8">
        <f>order_details[[#This Row],[UnitPrice]]*order_details[[#This Row],[Quantity]]</f>
        <v>336</v>
      </c>
      <c r="G556" s="1">
        <f>VLOOKUP(order_details[[#This Row],[OrderID]],orders[[OrderID]:[OrderDate]],4,)</f>
        <v>34786</v>
      </c>
      <c r="H556" s="8">
        <f>VLOOKUP(order_details[[#This Row],[ProductID]],products[],6,0)</f>
        <v>20</v>
      </c>
      <c r="I556" s="8">
        <f>order_details[[#This Row],[UnitPrice (Marked Price)]] * order_details[[#This Row],[Quantity]] * (1 - order_details[[#This Row],[Discount]])</f>
        <v>357</v>
      </c>
      <c r="J556" s="8">
        <f>(order_details[[#This Row],[UnitPrice (Marked Price)]]*(1-order_details[[#This Row],[Discount]])-order_details[[#This Row],[UnitPrice]]) * order_details[[#This Row],[Quantity]]</f>
        <v>21</v>
      </c>
      <c r="K556">
        <f>VLOOKUP(order_details[[#This Row],[ProductID]],products[],4,0)</f>
        <v>3</v>
      </c>
      <c r="L556" s="8" t="str">
        <f>VLOOKUP(order_details[[#This Row],[Category]],categories[[CategoryID]:[CategoryName]],2,0)</f>
        <v>Confections</v>
      </c>
    </row>
    <row r="557" spans="1:12" x14ac:dyDescent="0.25">
      <c r="A557">
        <v>10457</v>
      </c>
      <c r="B557">
        <v>59</v>
      </c>
      <c r="C557" s="8">
        <v>44</v>
      </c>
      <c r="D557">
        <v>36</v>
      </c>
      <c r="E557">
        <v>0</v>
      </c>
      <c r="F557" s="8">
        <f>order_details[[#This Row],[UnitPrice]]*order_details[[#This Row],[Quantity]]</f>
        <v>1584</v>
      </c>
      <c r="G557" s="1">
        <f>VLOOKUP(order_details[[#This Row],[OrderID]],orders[[OrderID]:[OrderDate]],4,)</f>
        <v>34786</v>
      </c>
      <c r="H557" s="8">
        <f>VLOOKUP(order_details[[#This Row],[ProductID]],products[],6,0)</f>
        <v>55</v>
      </c>
      <c r="I557" s="8">
        <f>order_details[[#This Row],[UnitPrice (Marked Price)]] * order_details[[#This Row],[Quantity]] * (1 - order_details[[#This Row],[Discount]])</f>
        <v>1980</v>
      </c>
      <c r="J557" s="8">
        <f>(order_details[[#This Row],[UnitPrice (Marked Price)]]*(1-order_details[[#This Row],[Discount]])-order_details[[#This Row],[UnitPrice]]) * order_details[[#This Row],[Quantity]]</f>
        <v>396</v>
      </c>
      <c r="K557">
        <f>VLOOKUP(order_details[[#This Row],[ProductID]],products[],4,0)</f>
        <v>4</v>
      </c>
      <c r="L557" s="8" t="str">
        <f>VLOOKUP(order_details[[#This Row],[Category]],categories[[CategoryID]:[CategoryName]],2,0)</f>
        <v>Dairy Products</v>
      </c>
    </row>
    <row r="558" spans="1:12" x14ac:dyDescent="0.25">
      <c r="A558">
        <v>10458</v>
      </c>
      <c r="B558">
        <v>26</v>
      </c>
      <c r="C558" s="8">
        <v>24.9</v>
      </c>
      <c r="D558">
        <v>30</v>
      </c>
      <c r="E558">
        <v>0</v>
      </c>
      <c r="F558" s="8">
        <f>order_details[[#This Row],[UnitPrice]]*order_details[[#This Row],[Quantity]]</f>
        <v>747</v>
      </c>
      <c r="G558" s="1">
        <f>VLOOKUP(order_details[[#This Row],[OrderID]],orders[[OrderID]:[OrderDate]],4,)</f>
        <v>34787</v>
      </c>
      <c r="H558" s="8">
        <f>VLOOKUP(order_details[[#This Row],[ProductID]],products[],6,0)</f>
        <v>31.23</v>
      </c>
      <c r="I558" s="8">
        <f>order_details[[#This Row],[UnitPrice (Marked Price)]] * order_details[[#This Row],[Quantity]] * (1 - order_details[[#This Row],[Discount]])</f>
        <v>936.9</v>
      </c>
      <c r="J558" s="8">
        <f>(order_details[[#This Row],[UnitPrice (Marked Price)]]*(1-order_details[[#This Row],[Discount]])-order_details[[#This Row],[UnitPrice]]) * order_details[[#This Row],[Quantity]]</f>
        <v>189.90000000000006</v>
      </c>
      <c r="K558">
        <f>VLOOKUP(order_details[[#This Row],[ProductID]],products[],4,0)</f>
        <v>3</v>
      </c>
      <c r="L558" s="8" t="str">
        <f>VLOOKUP(order_details[[#This Row],[Category]],categories[[CategoryID]:[CategoryName]],2,0)</f>
        <v>Confections</v>
      </c>
    </row>
    <row r="559" spans="1:12" x14ac:dyDescent="0.25">
      <c r="A559">
        <v>10458</v>
      </c>
      <c r="B559">
        <v>28</v>
      </c>
      <c r="C559" s="8">
        <v>36.4</v>
      </c>
      <c r="D559">
        <v>30</v>
      </c>
      <c r="E559">
        <v>0</v>
      </c>
      <c r="F559" s="8">
        <f>order_details[[#This Row],[UnitPrice]]*order_details[[#This Row],[Quantity]]</f>
        <v>1092</v>
      </c>
      <c r="G559" s="1">
        <f>VLOOKUP(order_details[[#This Row],[OrderID]],orders[[OrderID]:[OrderDate]],4,)</f>
        <v>34787</v>
      </c>
      <c r="H559" s="8">
        <f>VLOOKUP(order_details[[#This Row],[ProductID]],products[],6,0)</f>
        <v>45.6</v>
      </c>
      <c r="I559" s="8">
        <f>order_details[[#This Row],[UnitPrice (Marked Price)]] * order_details[[#This Row],[Quantity]] * (1 - order_details[[#This Row],[Discount]])</f>
        <v>1368</v>
      </c>
      <c r="J559" s="8">
        <f>(order_details[[#This Row],[UnitPrice (Marked Price)]]*(1-order_details[[#This Row],[Discount]])-order_details[[#This Row],[UnitPrice]]) * order_details[[#This Row],[Quantity]]</f>
        <v>276.00000000000011</v>
      </c>
      <c r="K559">
        <f>VLOOKUP(order_details[[#This Row],[ProductID]],products[],4,0)</f>
        <v>7</v>
      </c>
      <c r="L559" s="8" t="str">
        <f>VLOOKUP(order_details[[#This Row],[Category]],categories[[CategoryID]:[CategoryName]],2,0)</f>
        <v>Produce</v>
      </c>
    </row>
    <row r="560" spans="1:12" x14ac:dyDescent="0.25">
      <c r="A560">
        <v>10458</v>
      </c>
      <c r="B560">
        <v>43</v>
      </c>
      <c r="C560" s="8">
        <v>36.799999999999997</v>
      </c>
      <c r="D560">
        <v>20</v>
      </c>
      <c r="E560">
        <v>0</v>
      </c>
      <c r="F560" s="8">
        <f>order_details[[#This Row],[UnitPrice]]*order_details[[#This Row],[Quantity]]</f>
        <v>736</v>
      </c>
      <c r="G560" s="1">
        <f>VLOOKUP(order_details[[#This Row],[OrderID]],orders[[OrderID]:[OrderDate]],4,)</f>
        <v>34787</v>
      </c>
      <c r="H560" s="8">
        <f>VLOOKUP(order_details[[#This Row],[ProductID]],products[],6,0)</f>
        <v>46</v>
      </c>
      <c r="I560" s="8">
        <f>order_details[[#This Row],[UnitPrice (Marked Price)]] * order_details[[#This Row],[Quantity]] * (1 - order_details[[#This Row],[Discount]])</f>
        <v>920</v>
      </c>
      <c r="J560" s="8">
        <f>(order_details[[#This Row],[UnitPrice (Marked Price)]]*(1-order_details[[#This Row],[Discount]])-order_details[[#This Row],[UnitPrice]]) * order_details[[#This Row],[Quantity]]</f>
        <v>184.00000000000006</v>
      </c>
      <c r="K560">
        <f>VLOOKUP(order_details[[#This Row],[ProductID]],products[],4,0)</f>
        <v>1</v>
      </c>
      <c r="L560" s="8" t="str">
        <f>VLOOKUP(order_details[[#This Row],[Category]],categories[[CategoryID]:[CategoryName]],2,0)</f>
        <v>Beverages</v>
      </c>
    </row>
    <row r="561" spans="1:12" x14ac:dyDescent="0.25">
      <c r="A561">
        <v>10458</v>
      </c>
      <c r="B561">
        <v>56</v>
      </c>
      <c r="C561" s="8">
        <v>30.4</v>
      </c>
      <c r="D561">
        <v>15</v>
      </c>
      <c r="E561">
        <v>0</v>
      </c>
      <c r="F561" s="8">
        <f>order_details[[#This Row],[UnitPrice]]*order_details[[#This Row],[Quantity]]</f>
        <v>456</v>
      </c>
      <c r="G561" s="1">
        <f>VLOOKUP(order_details[[#This Row],[OrderID]],orders[[OrderID]:[OrderDate]],4,)</f>
        <v>34787</v>
      </c>
      <c r="H561" s="8">
        <f>VLOOKUP(order_details[[#This Row],[ProductID]],products[],6,0)</f>
        <v>38</v>
      </c>
      <c r="I561" s="8">
        <f>order_details[[#This Row],[UnitPrice (Marked Price)]] * order_details[[#This Row],[Quantity]] * (1 - order_details[[#This Row],[Discount]])</f>
        <v>570</v>
      </c>
      <c r="J561" s="8">
        <f>(order_details[[#This Row],[UnitPrice (Marked Price)]]*(1-order_details[[#This Row],[Discount]])-order_details[[#This Row],[UnitPrice]]) * order_details[[#This Row],[Quantity]]</f>
        <v>114.00000000000003</v>
      </c>
      <c r="K561">
        <f>VLOOKUP(order_details[[#This Row],[ProductID]],products[],4,0)</f>
        <v>5</v>
      </c>
      <c r="L561" s="8" t="str">
        <f>VLOOKUP(order_details[[#This Row],[Category]],categories[[CategoryID]:[CategoryName]],2,0)</f>
        <v>Grains/Cereals</v>
      </c>
    </row>
    <row r="562" spans="1:12" x14ac:dyDescent="0.25">
      <c r="A562">
        <v>10458</v>
      </c>
      <c r="B562">
        <v>71</v>
      </c>
      <c r="C562" s="8">
        <v>17.2</v>
      </c>
      <c r="D562">
        <v>50</v>
      </c>
      <c r="E562">
        <v>0</v>
      </c>
      <c r="F562" s="8">
        <f>order_details[[#This Row],[UnitPrice]]*order_details[[#This Row],[Quantity]]</f>
        <v>860</v>
      </c>
      <c r="G562" s="1">
        <f>VLOOKUP(order_details[[#This Row],[OrderID]],orders[[OrderID]:[OrderDate]],4,)</f>
        <v>34787</v>
      </c>
      <c r="H562" s="8">
        <f>VLOOKUP(order_details[[#This Row],[ProductID]],products[],6,0)</f>
        <v>21.5</v>
      </c>
      <c r="I562" s="8">
        <f>order_details[[#This Row],[UnitPrice (Marked Price)]] * order_details[[#This Row],[Quantity]] * (1 - order_details[[#This Row],[Discount]])</f>
        <v>1075</v>
      </c>
      <c r="J562" s="8">
        <f>(order_details[[#This Row],[UnitPrice (Marked Price)]]*(1-order_details[[#This Row],[Discount]])-order_details[[#This Row],[UnitPrice]]) * order_details[[#This Row],[Quantity]]</f>
        <v>215.00000000000003</v>
      </c>
      <c r="K562">
        <f>VLOOKUP(order_details[[#This Row],[ProductID]],products[],4,0)</f>
        <v>4</v>
      </c>
      <c r="L562" s="8" t="str">
        <f>VLOOKUP(order_details[[#This Row],[Category]],categories[[CategoryID]:[CategoryName]],2,0)</f>
        <v>Dairy Products</v>
      </c>
    </row>
    <row r="563" spans="1:12" x14ac:dyDescent="0.25">
      <c r="A563">
        <v>10459</v>
      </c>
      <c r="B563">
        <v>7</v>
      </c>
      <c r="C563" s="8">
        <v>19.2</v>
      </c>
      <c r="D563">
        <v>16</v>
      </c>
      <c r="E563">
        <v>0.05</v>
      </c>
      <c r="F563" s="8">
        <f>order_details[[#This Row],[UnitPrice]]*order_details[[#This Row],[Quantity]]</f>
        <v>307.2</v>
      </c>
      <c r="G563" s="1">
        <f>VLOOKUP(order_details[[#This Row],[OrderID]],orders[[OrderID]:[OrderDate]],4,)</f>
        <v>34788</v>
      </c>
      <c r="H563" s="8">
        <f>VLOOKUP(order_details[[#This Row],[ProductID]],products[],6,0)</f>
        <v>30</v>
      </c>
      <c r="I563" s="8">
        <f>order_details[[#This Row],[UnitPrice (Marked Price)]] * order_details[[#This Row],[Quantity]] * (1 - order_details[[#This Row],[Discount]])</f>
        <v>456</v>
      </c>
      <c r="J563" s="8">
        <f>(order_details[[#This Row],[UnitPrice (Marked Price)]]*(1-order_details[[#This Row],[Discount]])-order_details[[#This Row],[UnitPrice]]) * order_details[[#This Row],[Quantity]]</f>
        <v>148.80000000000001</v>
      </c>
      <c r="K563">
        <f>VLOOKUP(order_details[[#This Row],[ProductID]],products[],4,0)</f>
        <v>7</v>
      </c>
      <c r="L563" s="8" t="str">
        <f>VLOOKUP(order_details[[#This Row],[Category]],categories[[CategoryID]:[CategoryName]],2,0)</f>
        <v>Produce</v>
      </c>
    </row>
    <row r="564" spans="1:12" x14ac:dyDescent="0.25">
      <c r="A564">
        <v>10459</v>
      </c>
      <c r="B564">
        <v>46</v>
      </c>
      <c r="C564" s="8">
        <v>9.6</v>
      </c>
      <c r="D564">
        <v>20</v>
      </c>
      <c r="E564">
        <v>0.05</v>
      </c>
      <c r="F564" s="8">
        <f>order_details[[#This Row],[UnitPrice]]*order_details[[#This Row],[Quantity]]</f>
        <v>192</v>
      </c>
      <c r="G564" s="1">
        <f>VLOOKUP(order_details[[#This Row],[OrderID]],orders[[OrderID]:[OrderDate]],4,)</f>
        <v>34788</v>
      </c>
      <c r="H564" s="8">
        <f>VLOOKUP(order_details[[#This Row],[ProductID]],products[],6,0)</f>
        <v>12</v>
      </c>
      <c r="I564" s="8">
        <f>order_details[[#This Row],[UnitPrice (Marked Price)]] * order_details[[#This Row],[Quantity]] * (1 - order_details[[#This Row],[Discount]])</f>
        <v>228</v>
      </c>
      <c r="J564" s="8">
        <f>(order_details[[#This Row],[UnitPrice (Marked Price)]]*(1-order_details[[#This Row],[Discount]])-order_details[[#This Row],[UnitPrice]]) * order_details[[#This Row],[Quantity]]</f>
        <v>35.999999999999979</v>
      </c>
      <c r="K564">
        <f>VLOOKUP(order_details[[#This Row],[ProductID]],products[],4,0)</f>
        <v>8</v>
      </c>
      <c r="L564" s="8" t="str">
        <f>VLOOKUP(order_details[[#This Row],[Category]],categories[[CategoryID]:[CategoryName]],2,0)</f>
        <v>Seafood</v>
      </c>
    </row>
    <row r="565" spans="1:12" x14ac:dyDescent="0.25">
      <c r="A565">
        <v>10459</v>
      </c>
      <c r="B565">
        <v>72</v>
      </c>
      <c r="C565" s="8">
        <v>27.8</v>
      </c>
      <c r="D565">
        <v>40</v>
      </c>
      <c r="E565">
        <v>0</v>
      </c>
      <c r="F565" s="8">
        <f>order_details[[#This Row],[UnitPrice]]*order_details[[#This Row],[Quantity]]</f>
        <v>1112</v>
      </c>
      <c r="G565" s="1">
        <f>VLOOKUP(order_details[[#This Row],[OrderID]],orders[[OrderID]:[OrderDate]],4,)</f>
        <v>34788</v>
      </c>
      <c r="H565" s="8">
        <f>VLOOKUP(order_details[[#This Row],[ProductID]],products[],6,0)</f>
        <v>34.799999999999997</v>
      </c>
      <c r="I565" s="8">
        <f>order_details[[#This Row],[UnitPrice (Marked Price)]] * order_details[[#This Row],[Quantity]] * (1 - order_details[[#This Row],[Discount]])</f>
        <v>1392</v>
      </c>
      <c r="J565" s="8">
        <f>(order_details[[#This Row],[UnitPrice (Marked Price)]]*(1-order_details[[#This Row],[Discount]])-order_details[[#This Row],[UnitPrice]]) * order_details[[#This Row],[Quantity]]</f>
        <v>279.99999999999989</v>
      </c>
      <c r="K565">
        <f>VLOOKUP(order_details[[#This Row],[ProductID]],products[],4,0)</f>
        <v>4</v>
      </c>
      <c r="L565" s="8" t="str">
        <f>VLOOKUP(order_details[[#This Row],[Category]],categories[[CategoryID]:[CategoryName]],2,0)</f>
        <v>Dairy Products</v>
      </c>
    </row>
    <row r="566" spans="1:12" x14ac:dyDescent="0.25">
      <c r="A566">
        <v>10460</v>
      </c>
      <c r="B566">
        <v>68</v>
      </c>
      <c r="C566" s="8">
        <v>8</v>
      </c>
      <c r="D566">
        <v>21</v>
      </c>
      <c r="E566">
        <v>0.25</v>
      </c>
      <c r="F566" s="8">
        <f>order_details[[#This Row],[UnitPrice]]*order_details[[#This Row],[Quantity]]</f>
        <v>168</v>
      </c>
      <c r="G566" s="1">
        <f>VLOOKUP(order_details[[#This Row],[OrderID]],orders[[OrderID]:[OrderDate]],4,)</f>
        <v>34789</v>
      </c>
      <c r="H566" s="8">
        <f>VLOOKUP(order_details[[#This Row],[ProductID]],products[],6,0)</f>
        <v>12.5</v>
      </c>
      <c r="I566" s="8">
        <f>order_details[[#This Row],[UnitPrice (Marked Price)]] * order_details[[#This Row],[Quantity]] * (1 - order_details[[#This Row],[Discount]])</f>
        <v>196.875</v>
      </c>
      <c r="J566" s="8">
        <f>(order_details[[#This Row],[UnitPrice (Marked Price)]]*(1-order_details[[#This Row],[Discount]])-order_details[[#This Row],[UnitPrice]]) * order_details[[#This Row],[Quantity]]</f>
        <v>28.875</v>
      </c>
      <c r="K566">
        <f>VLOOKUP(order_details[[#This Row],[ProductID]],products[],4,0)</f>
        <v>3</v>
      </c>
      <c r="L566" s="8" t="str">
        <f>VLOOKUP(order_details[[#This Row],[Category]],categories[[CategoryID]:[CategoryName]],2,0)</f>
        <v>Confections</v>
      </c>
    </row>
    <row r="567" spans="1:12" x14ac:dyDescent="0.25">
      <c r="A567">
        <v>10460</v>
      </c>
      <c r="B567">
        <v>75</v>
      </c>
      <c r="C567" s="8">
        <v>6.2</v>
      </c>
      <c r="D567">
        <v>4</v>
      </c>
      <c r="E567">
        <v>0.25</v>
      </c>
      <c r="F567" s="8">
        <f>order_details[[#This Row],[UnitPrice]]*order_details[[#This Row],[Quantity]]</f>
        <v>24.8</v>
      </c>
      <c r="G567" s="1">
        <f>VLOOKUP(order_details[[#This Row],[OrderID]],orders[[OrderID]:[OrderDate]],4,)</f>
        <v>34789</v>
      </c>
      <c r="H567" s="8">
        <f>VLOOKUP(order_details[[#This Row],[ProductID]],products[],6,0)</f>
        <v>7.75</v>
      </c>
      <c r="I567" s="8">
        <f>order_details[[#This Row],[UnitPrice (Marked Price)]] * order_details[[#This Row],[Quantity]] * (1 - order_details[[#This Row],[Discount]])</f>
        <v>23.25</v>
      </c>
      <c r="J567" s="8">
        <f>(order_details[[#This Row],[UnitPrice (Marked Price)]]*(1-order_details[[#This Row],[Discount]])-order_details[[#This Row],[UnitPrice]]) * order_details[[#This Row],[Quantity]]</f>
        <v>-1.5500000000000007</v>
      </c>
      <c r="K567">
        <f>VLOOKUP(order_details[[#This Row],[ProductID]],products[],4,0)</f>
        <v>1</v>
      </c>
      <c r="L567" s="8" t="str">
        <f>VLOOKUP(order_details[[#This Row],[Category]],categories[[CategoryID]:[CategoryName]],2,0)</f>
        <v>Beverages</v>
      </c>
    </row>
    <row r="568" spans="1:12" x14ac:dyDescent="0.25">
      <c r="A568">
        <v>10461</v>
      </c>
      <c r="B568">
        <v>21</v>
      </c>
      <c r="C568" s="8">
        <v>8</v>
      </c>
      <c r="D568">
        <v>40</v>
      </c>
      <c r="E568">
        <v>0.25</v>
      </c>
      <c r="F568" s="8">
        <f>order_details[[#This Row],[UnitPrice]]*order_details[[#This Row],[Quantity]]</f>
        <v>320</v>
      </c>
      <c r="G568" s="1">
        <f>VLOOKUP(order_details[[#This Row],[OrderID]],orders[[OrderID]:[OrderDate]],4,)</f>
        <v>34789</v>
      </c>
      <c r="H568" s="8">
        <f>VLOOKUP(order_details[[#This Row],[ProductID]],products[],6,0)</f>
        <v>10</v>
      </c>
      <c r="I568" s="8">
        <f>order_details[[#This Row],[UnitPrice (Marked Price)]] * order_details[[#This Row],[Quantity]] * (1 - order_details[[#This Row],[Discount]])</f>
        <v>300</v>
      </c>
      <c r="J568" s="8">
        <f>(order_details[[#This Row],[UnitPrice (Marked Price)]]*(1-order_details[[#This Row],[Discount]])-order_details[[#This Row],[UnitPrice]]) * order_details[[#This Row],[Quantity]]</f>
        <v>-20</v>
      </c>
      <c r="K568">
        <f>VLOOKUP(order_details[[#This Row],[ProductID]],products[],4,0)</f>
        <v>3</v>
      </c>
      <c r="L568" s="8" t="str">
        <f>VLOOKUP(order_details[[#This Row],[Category]],categories[[CategoryID]:[CategoryName]],2,0)</f>
        <v>Confections</v>
      </c>
    </row>
    <row r="569" spans="1:12" x14ac:dyDescent="0.25">
      <c r="A569">
        <v>10461</v>
      </c>
      <c r="B569">
        <v>30</v>
      </c>
      <c r="C569" s="8">
        <v>20.7</v>
      </c>
      <c r="D569">
        <v>28</v>
      </c>
      <c r="E569">
        <v>0.25</v>
      </c>
      <c r="F569" s="8">
        <f>order_details[[#This Row],[UnitPrice]]*order_details[[#This Row],[Quantity]]</f>
        <v>579.6</v>
      </c>
      <c r="G569" s="1">
        <f>VLOOKUP(order_details[[#This Row],[OrderID]],orders[[OrderID]:[OrderDate]],4,)</f>
        <v>34789</v>
      </c>
      <c r="H569" s="8">
        <f>VLOOKUP(order_details[[#This Row],[ProductID]],products[],6,0)</f>
        <v>25.89</v>
      </c>
      <c r="I569" s="8">
        <f>order_details[[#This Row],[UnitPrice (Marked Price)]] * order_details[[#This Row],[Quantity]] * (1 - order_details[[#This Row],[Discount]])</f>
        <v>543.69000000000005</v>
      </c>
      <c r="J569" s="8">
        <f>(order_details[[#This Row],[UnitPrice (Marked Price)]]*(1-order_details[[#This Row],[Discount]])-order_details[[#This Row],[UnitPrice]]) * order_details[[#This Row],[Quantity]]</f>
        <v>-35.909999999999968</v>
      </c>
      <c r="K569">
        <f>VLOOKUP(order_details[[#This Row],[ProductID]],products[],4,0)</f>
        <v>8</v>
      </c>
      <c r="L569" s="8" t="str">
        <f>VLOOKUP(order_details[[#This Row],[Category]],categories[[CategoryID]:[CategoryName]],2,0)</f>
        <v>Seafood</v>
      </c>
    </row>
    <row r="570" spans="1:12" x14ac:dyDescent="0.25">
      <c r="A570">
        <v>10461</v>
      </c>
      <c r="B570">
        <v>55</v>
      </c>
      <c r="C570" s="8">
        <v>19.2</v>
      </c>
      <c r="D570">
        <v>60</v>
      </c>
      <c r="E570">
        <v>0.25</v>
      </c>
      <c r="F570" s="8">
        <f>order_details[[#This Row],[UnitPrice]]*order_details[[#This Row],[Quantity]]</f>
        <v>1152</v>
      </c>
      <c r="G570" s="1">
        <f>VLOOKUP(order_details[[#This Row],[OrderID]],orders[[OrderID]:[OrderDate]],4,)</f>
        <v>34789</v>
      </c>
      <c r="H570" s="8">
        <f>VLOOKUP(order_details[[#This Row],[ProductID]],products[],6,0)</f>
        <v>24</v>
      </c>
      <c r="I570" s="8">
        <f>order_details[[#This Row],[UnitPrice (Marked Price)]] * order_details[[#This Row],[Quantity]] * (1 - order_details[[#This Row],[Discount]])</f>
        <v>1080</v>
      </c>
      <c r="J570" s="8">
        <f>(order_details[[#This Row],[UnitPrice (Marked Price)]]*(1-order_details[[#This Row],[Discount]])-order_details[[#This Row],[UnitPrice]]) * order_details[[#This Row],[Quantity]]</f>
        <v>-71.999999999999957</v>
      </c>
      <c r="K570">
        <f>VLOOKUP(order_details[[#This Row],[ProductID]],products[],4,0)</f>
        <v>6</v>
      </c>
      <c r="L570" s="8" t="str">
        <f>VLOOKUP(order_details[[#This Row],[Category]],categories[[CategoryID]:[CategoryName]],2,0)</f>
        <v>Meat/Poultry</v>
      </c>
    </row>
    <row r="571" spans="1:12" x14ac:dyDescent="0.25">
      <c r="A571">
        <v>10462</v>
      </c>
      <c r="B571">
        <v>13</v>
      </c>
      <c r="C571" s="8">
        <v>4.8</v>
      </c>
      <c r="D571">
        <v>1</v>
      </c>
      <c r="E571">
        <v>0</v>
      </c>
      <c r="F571" s="8">
        <f>order_details[[#This Row],[UnitPrice]]*order_details[[#This Row],[Quantity]]</f>
        <v>4.8</v>
      </c>
      <c r="G571" s="1">
        <f>VLOOKUP(order_details[[#This Row],[OrderID]],orders[[OrderID]:[OrderDate]],4,)</f>
        <v>34792</v>
      </c>
      <c r="H571" s="8">
        <f>VLOOKUP(order_details[[#This Row],[ProductID]],products[],6,0)</f>
        <v>6</v>
      </c>
      <c r="I571" s="8">
        <f>order_details[[#This Row],[UnitPrice (Marked Price)]] * order_details[[#This Row],[Quantity]] * (1 - order_details[[#This Row],[Discount]])</f>
        <v>6</v>
      </c>
      <c r="J571" s="8">
        <f>(order_details[[#This Row],[UnitPrice (Marked Price)]]*(1-order_details[[#This Row],[Discount]])-order_details[[#This Row],[UnitPrice]]) * order_details[[#This Row],[Quantity]]</f>
        <v>1.2000000000000002</v>
      </c>
      <c r="K571">
        <f>VLOOKUP(order_details[[#This Row],[ProductID]],products[],4,0)</f>
        <v>8</v>
      </c>
      <c r="L571" s="8" t="str">
        <f>VLOOKUP(order_details[[#This Row],[Category]],categories[[CategoryID]:[CategoryName]],2,0)</f>
        <v>Seafood</v>
      </c>
    </row>
    <row r="572" spans="1:12" x14ac:dyDescent="0.25">
      <c r="A572">
        <v>10462</v>
      </c>
      <c r="B572">
        <v>23</v>
      </c>
      <c r="C572" s="8">
        <v>7.2</v>
      </c>
      <c r="D572">
        <v>21</v>
      </c>
      <c r="E572">
        <v>0</v>
      </c>
      <c r="F572" s="8">
        <f>order_details[[#This Row],[UnitPrice]]*order_details[[#This Row],[Quantity]]</f>
        <v>151.20000000000002</v>
      </c>
      <c r="G572" s="1">
        <f>VLOOKUP(order_details[[#This Row],[OrderID]],orders[[OrderID]:[OrderDate]],4,)</f>
        <v>34792</v>
      </c>
      <c r="H572" s="8">
        <f>VLOOKUP(order_details[[#This Row],[ProductID]],products[],6,0)</f>
        <v>9</v>
      </c>
      <c r="I572" s="8">
        <f>order_details[[#This Row],[UnitPrice (Marked Price)]] * order_details[[#This Row],[Quantity]] * (1 - order_details[[#This Row],[Discount]])</f>
        <v>189</v>
      </c>
      <c r="J572" s="8">
        <f>(order_details[[#This Row],[UnitPrice (Marked Price)]]*(1-order_details[[#This Row],[Discount]])-order_details[[#This Row],[UnitPrice]]) * order_details[[#This Row],[Quantity]]</f>
        <v>37.799999999999997</v>
      </c>
      <c r="K572">
        <f>VLOOKUP(order_details[[#This Row],[ProductID]],products[],4,0)</f>
        <v>5</v>
      </c>
      <c r="L572" s="8" t="str">
        <f>VLOOKUP(order_details[[#This Row],[Category]],categories[[CategoryID]:[CategoryName]],2,0)</f>
        <v>Grains/Cereals</v>
      </c>
    </row>
    <row r="573" spans="1:12" x14ac:dyDescent="0.25">
      <c r="A573">
        <v>10463</v>
      </c>
      <c r="B573">
        <v>19</v>
      </c>
      <c r="C573" s="8">
        <v>7.3</v>
      </c>
      <c r="D573">
        <v>21</v>
      </c>
      <c r="E573">
        <v>0</v>
      </c>
      <c r="F573" s="8">
        <f>order_details[[#This Row],[UnitPrice]]*order_details[[#This Row],[Quantity]]</f>
        <v>153.29999999999998</v>
      </c>
      <c r="G573" s="1">
        <f>VLOOKUP(order_details[[#This Row],[OrderID]],orders[[OrderID]:[OrderDate]],4,)</f>
        <v>34793</v>
      </c>
      <c r="H573" s="8">
        <f>VLOOKUP(order_details[[#This Row],[ProductID]],products[],6,0)</f>
        <v>9.1999999999999993</v>
      </c>
      <c r="I573" s="8">
        <f>order_details[[#This Row],[UnitPrice (Marked Price)]] * order_details[[#This Row],[Quantity]] * (1 - order_details[[#This Row],[Discount]])</f>
        <v>193.2</v>
      </c>
      <c r="J573" s="8">
        <f>(order_details[[#This Row],[UnitPrice (Marked Price)]]*(1-order_details[[#This Row],[Discount]])-order_details[[#This Row],[UnitPrice]]) * order_details[[#This Row],[Quantity]]</f>
        <v>39.899999999999991</v>
      </c>
      <c r="K573">
        <f>VLOOKUP(order_details[[#This Row],[ProductID]],products[],4,0)</f>
        <v>3</v>
      </c>
      <c r="L573" s="8" t="str">
        <f>VLOOKUP(order_details[[#This Row],[Category]],categories[[CategoryID]:[CategoryName]],2,0)</f>
        <v>Confections</v>
      </c>
    </row>
    <row r="574" spans="1:12" x14ac:dyDescent="0.25">
      <c r="A574">
        <v>10463</v>
      </c>
      <c r="B574">
        <v>42</v>
      </c>
      <c r="C574" s="8">
        <v>9.8000000000000007</v>
      </c>
      <c r="D574">
        <v>50</v>
      </c>
      <c r="E574">
        <v>0</v>
      </c>
      <c r="F574" s="8">
        <f>order_details[[#This Row],[UnitPrice]]*order_details[[#This Row],[Quantity]]</f>
        <v>490.00000000000006</v>
      </c>
      <c r="G574" s="1">
        <f>VLOOKUP(order_details[[#This Row],[OrderID]],orders[[OrderID]:[OrderDate]],4,)</f>
        <v>34793</v>
      </c>
      <c r="H574" s="8">
        <f>VLOOKUP(order_details[[#This Row],[ProductID]],products[],6,0)</f>
        <v>14</v>
      </c>
      <c r="I574" s="8">
        <f>order_details[[#This Row],[UnitPrice (Marked Price)]] * order_details[[#This Row],[Quantity]] * (1 - order_details[[#This Row],[Discount]])</f>
        <v>700</v>
      </c>
      <c r="J574" s="8">
        <f>(order_details[[#This Row],[UnitPrice (Marked Price)]]*(1-order_details[[#This Row],[Discount]])-order_details[[#This Row],[UnitPrice]]) * order_details[[#This Row],[Quantity]]</f>
        <v>209.99999999999997</v>
      </c>
      <c r="K574">
        <f>VLOOKUP(order_details[[#This Row],[ProductID]],products[],4,0)</f>
        <v>5</v>
      </c>
      <c r="L574" s="8" t="str">
        <f>VLOOKUP(order_details[[#This Row],[Category]],categories[[CategoryID]:[CategoryName]],2,0)</f>
        <v>Grains/Cereals</v>
      </c>
    </row>
    <row r="575" spans="1:12" x14ac:dyDescent="0.25">
      <c r="A575">
        <v>10464</v>
      </c>
      <c r="B575">
        <v>4</v>
      </c>
      <c r="C575" s="8">
        <v>17.600000000000001</v>
      </c>
      <c r="D575">
        <v>16</v>
      </c>
      <c r="E575">
        <v>0.2</v>
      </c>
      <c r="F575" s="8">
        <f>order_details[[#This Row],[UnitPrice]]*order_details[[#This Row],[Quantity]]</f>
        <v>281.60000000000002</v>
      </c>
      <c r="G575" s="1">
        <f>VLOOKUP(order_details[[#This Row],[OrderID]],orders[[OrderID]:[OrderDate]],4,)</f>
        <v>34793</v>
      </c>
      <c r="H575" s="8">
        <f>VLOOKUP(order_details[[#This Row],[ProductID]],products[],6,0)</f>
        <v>22</v>
      </c>
      <c r="I575" s="8">
        <f>order_details[[#This Row],[UnitPrice (Marked Price)]] * order_details[[#This Row],[Quantity]] * (1 - order_details[[#This Row],[Discount]])</f>
        <v>281.60000000000002</v>
      </c>
      <c r="J575" s="8">
        <f>(order_details[[#This Row],[UnitPrice (Marked Price)]]*(1-order_details[[#This Row],[Discount]])-order_details[[#This Row],[UnitPrice]]) * order_details[[#This Row],[Quantity]]</f>
        <v>0</v>
      </c>
      <c r="K575">
        <f>VLOOKUP(order_details[[#This Row],[ProductID]],products[],4,0)</f>
        <v>2</v>
      </c>
      <c r="L575" s="8" t="str">
        <f>VLOOKUP(order_details[[#This Row],[Category]],categories[[CategoryID]:[CategoryName]],2,0)</f>
        <v>Condiments</v>
      </c>
    </row>
    <row r="576" spans="1:12" x14ac:dyDescent="0.25">
      <c r="A576">
        <v>10464</v>
      </c>
      <c r="B576">
        <v>43</v>
      </c>
      <c r="C576" s="8">
        <v>36.799999999999997</v>
      </c>
      <c r="D576">
        <v>3</v>
      </c>
      <c r="E576">
        <v>0</v>
      </c>
      <c r="F576" s="8">
        <f>order_details[[#This Row],[UnitPrice]]*order_details[[#This Row],[Quantity]]</f>
        <v>110.39999999999999</v>
      </c>
      <c r="G576" s="1">
        <f>VLOOKUP(order_details[[#This Row],[OrderID]],orders[[OrderID]:[OrderDate]],4,)</f>
        <v>34793</v>
      </c>
      <c r="H576" s="8">
        <f>VLOOKUP(order_details[[#This Row],[ProductID]],products[],6,0)</f>
        <v>46</v>
      </c>
      <c r="I576" s="8">
        <f>order_details[[#This Row],[UnitPrice (Marked Price)]] * order_details[[#This Row],[Quantity]] * (1 - order_details[[#This Row],[Discount]])</f>
        <v>138</v>
      </c>
      <c r="J576" s="8">
        <f>(order_details[[#This Row],[UnitPrice (Marked Price)]]*(1-order_details[[#This Row],[Discount]])-order_details[[#This Row],[UnitPrice]]) * order_details[[#This Row],[Quantity]]</f>
        <v>27.600000000000009</v>
      </c>
      <c r="K576">
        <f>VLOOKUP(order_details[[#This Row],[ProductID]],products[],4,0)</f>
        <v>1</v>
      </c>
      <c r="L576" s="8" t="str">
        <f>VLOOKUP(order_details[[#This Row],[Category]],categories[[CategoryID]:[CategoryName]],2,0)</f>
        <v>Beverages</v>
      </c>
    </row>
    <row r="577" spans="1:12" x14ac:dyDescent="0.25">
      <c r="A577">
        <v>10464</v>
      </c>
      <c r="B577">
        <v>56</v>
      </c>
      <c r="C577" s="8">
        <v>30.4</v>
      </c>
      <c r="D577">
        <v>30</v>
      </c>
      <c r="E577">
        <v>0.2</v>
      </c>
      <c r="F577" s="8">
        <f>order_details[[#This Row],[UnitPrice]]*order_details[[#This Row],[Quantity]]</f>
        <v>912</v>
      </c>
      <c r="G577" s="1">
        <f>VLOOKUP(order_details[[#This Row],[OrderID]],orders[[OrderID]:[OrderDate]],4,)</f>
        <v>34793</v>
      </c>
      <c r="H577" s="8">
        <f>VLOOKUP(order_details[[#This Row],[ProductID]],products[],6,0)</f>
        <v>38</v>
      </c>
      <c r="I577" s="8">
        <f>order_details[[#This Row],[UnitPrice (Marked Price)]] * order_details[[#This Row],[Quantity]] * (1 - order_details[[#This Row],[Discount]])</f>
        <v>912</v>
      </c>
      <c r="J577" s="8">
        <f>(order_details[[#This Row],[UnitPrice (Marked Price)]]*(1-order_details[[#This Row],[Discount]])-order_details[[#This Row],[UnitPrice]]) * order_details[[#This Row],[Quantity]]</f>
        <v>1.0658141036401503E-13</v>
      </c>
      <c r="K577">
        <f>VLOOKUP(order_details[[#This Row],[ProductID]],products[],4,0)</f>
        <v>5</v>
      </c>
      <c r="L577" s="8" t="str">
        <f>VLOOKUP(order_details[[#This Row],[Category]],categories[[CategoryID]:[CategoryName]],2,0)</f>
        <v>Grains/Cereals</v>
      </c>
    </row>
    <row r="578" spans="1:12" x14ac:dyDescent="0.25">
      <c r="A578">
        <v>10464</v>
      </c>
      <c r="B578">
        <v>60</v>
      </c>
      <c r="C578" s="8">
        <v>27.2</v>
      </c>
      <c r="D578">
        <v>20</v>
      </c>
      <c r="E578">
        <v>0</v>
      </c>
      <c r="F578" s="8">
        <f>order_details[[#This Row],[UnitPrice]]*order_details[[#This Row],[Quantity]]</f>
        <v>544</v>
      </c>
      <c r="G578" s="1">
        <f>VLOOKUP(order_details[[#This Row],[OrderID]],orders[[OrderID]:[OrderDate]],4,)</f>
        <v>34793</v>
      </c>
      <c r="H578" s="8">
        <f>VLOOKUP(order_details[[#This Row],[ProductID]],products[],6,0)</f>
        <v>34</v>
      </c>
      <c r="I578" s="8">
        <f>order_details[[#This Row],[UnitPrice (Marked Price)]] * order_details[[#This Row],[Quantity]] * (1 - order_details[[#This Row],[Discount]])</f>
        <v>680</v>
      </c>
      <c r="J578" s="8">
        <f>(order_details[[#This Row],[UnitPrice (Marked Price)]]*(1-order_details[[#This Row],[Discount]])-order_details[[#This Row],[UnitPrice]]) * order_details[[#This Row],[Quantity]]</f>
        <v>136</v>
      </c>
      <c r="K578">
        <f>VLOOKUP(order_details[[#This Row],[ProductID]],products[],4,0)</f>
        <v>4</v>
      </c>
      <c r="L578" s="8" t="str">
        <f>VLOOKUP(order_details[[#This Row],[Category]],categories[[CategoryID]:[CategoryName]],2,0)</f>
        <v>Dairy Products</v>
      </c>
    </row>
    <row r="579" spans="1:12" x14ac:dyDescent="0.25">
      <c r="A579">
        <v>10465</v>
      </c>
      <c r="B579">
        <v>24</v>
      </c>
      <c r="C579" s="8">
        <v>3.6</v>
      </c>
      <c r="D579">
        <v>25</v>
      </c>
      <c r="E579">
        <v>0</v>
      </c>
      <c r="F579" s="8">
        <f>order_details[[#This Row],[UnitPrice]]*order_details[[#This Row],[Quantity]]</f>
        <v>90</v>
      </c>
      <c r="G579" s="1">
        <f>VLOOKUP(order_details[[#This Row],[OrderID]],orders[[OrderID]:[OrderDate]],4,)</f>
        <v>34794</v>
      </c>
      <c r="H579" s="8">
        <f>VLOOKUP(order_details[[#This Row],[ProductID]],products[],6,0)</f>
        <v>4.5</v>
      </c>
      <c r="I579" s="8">
        <f>order_details[[#This Row],[UnitPrice (Marked Price)]] * order_details[[#This Row],[Quantity]] * (1 - order_details[[#This Row],[Discount]])</f>
        <v>112.5</v>
      </c>
      <c r="J579" s="8">
        <f>(order_details[[#This Row],[UnitPrice (Marked Price)]]*(1-order_details[[#This Row],[Discount]])-order_details[[#This Row],[UnitPrice]]) * order_details[[#This Row],[Quantity]]</f>
        <v>22.499999999999996</v>
      </c>
      <c r="K579">
        <f>VLOOKUP(order_details[[#This Row],[ProductID]],products[],4,0)</f>
        <v>1</v>
      </c>
      <c r="L579" s="8" t="str">
        <f>VLOOKUP(order_details[[#This Row],[Category]],categories[[CategoryID]:[CategoryName]],2,0)</f>
        <v>Beverages</v>
      </c>
    </row>
    <row r="580" spans="1:12" x14ac:dyDescent="0.25">
      <c r="A580">
        <v>10465</v>
      </c>
      <c r="B580">
        <v>29</v>
      </c>
      <c r="C580" s="8">
        <v>99</v>
      </c>
      <c r="D580">
        <v>18</v>
      </c>
      <c r="E580">
        <v>0.1</v>
      </c>
      <c r="F580" s="8">
        <f>order_details[[#This Row],[UnitPrice]]*order_details[[#This Row],[Quantity]]</f>
        <v>1782</v>
      </c>
      <c r="G580" s="1">
        <f>VLOOKUP(order_details[[#This Row],[OrderID]],orders[[OrderID]:[OrderDate]],4,)</f>
        <v>34794</v>
      </c>
      <c r="H580" s="8">
        <f>VLOOKUP(order_details[[#This Row],[ProductID]],products[],6,0)</f>
        <v>123.79</v>
      </c>
      <c r="I580" s="8">
        <f>order_details[[#This Row],[UnitPrice (Marked Price)]] * order_details[[#This Row],[Quantity]] * (1 - order_details[[#This Row],[Discount]])</f>
        <v>2005.3980000000004</v>
      </c>
      <c r="J580" s="8">
        <f>(order_details[[#This Row],[UnitPrice (Marked Price)]]*(1-order_details[[#This Row],[Discount]])-order_details[[#This Row],[UnitPrice]]) * order_details[[#This Row],[Quantity]]</f>
        <v>223.39800000000002</v>
      </c>
      <c r="K580">
        <f>VLOOKUP(order_details[[#This Row],[ProductID]],products[],4,0)</f>
        <v>6</v>
      </c>
      <c r="L580" s="8" t="str">
        <f>VLOOKUP(order_details[[#This Row],[Category]],categories[[CategoryID]:[CategoryName]],2,0)</f>
        <v>Meat/Poultry</v>
      </c>
    </row>
    <row r="581" spans="1:12" x14ac:dyDescent="0.25">
      <c r="A581">
        <v>10465</v>
      </c>
      <c r="B581">
        <v>40</v>
      </c>
      <c r="C581" s="8">
        <v>14.7</v>
      </c>
      <c r="D581">
        <v>20</v>
      </c>
      <c r="E581">
        <v>0</v>
      </c>
      <c r="F581" s="8">
        <f>order_details[[#This Row],[UnitPrice]]*order_details[[#This Row],[Quantity]]</f>
        <v>294</v>
      </c>
      <c r="G581" s="1">
        <f>VLOOKUP(order_details[[#This Row],[OrderID]],orders[[OrderID]:[OrderDate]],4,)</f>
        <v>34794</v>
      </c>
      <c r="H581" s="8">
        <f>VLOOKUP(order_details[[#This Row],[ProductID]],products[],6,0)</f>
        <v>18.399999999999999</v>
      </c>
      <c r="I581" s="8">
        <f>order_details[[#This Row],[UnitPrice (Marked Price)]] * order_details[[#This Row],[Quantity]] * (1 - order_details[[#This Row],[Discount]])</f>
        <v>368</v>
      </c>
      <c r="J581" s="8">
        <f>(order_details[[#This Row],[UnitPrice (Marked Price)]]*(1-order_details[[#This Row],[Discount]])-order_details[[#This Row],[UnitPrice]]) * order_details[[#This Row],[Quantity]]</f>
        <v>73.999999999999986</v>
      </c>
      <c r="K581">
        <f>VLOOKUP(order_details[[#This Row],[ProductID]],products[],4,0)</f>
        <v>8</v>
      </c>
      <c r="L581" s="8" t="str">
        <f>VLOOKUP(order_details[[#This Row],[Category]],categories[[CategoryID]:[CategoryName]],2,0)</f>
        <v>Seafood</v>
      </c>
    </row>
    <row r="582" spans="1:12" x14ac:dyDescent="0.25">
      <c r="A582">
        <v>10465</v>
      </c>
      <c r="B582">
        <v>45</v>
      </c>
      <c r="C582" s="8">
        <v>7.6</v>
      </c>
      <c r="D582">
        <v>30</v>
      </c>
      <c r="E582">
        <v>0.1</v>
      </c>
      <c r="F582" s="8">
        <f>order_details[[#This Row],[UnitPrice]]*order_details[[#This Row],[Quantity]]</f>
        <v>228</v>
      </c>
      <c r="G582" s="1">
        <f>VLOOKUP(order_details[[#This Row],[OrderID]],orders[[OrderID]:[OrderDate]],4,)</f>
        <v>34794</v>
      </c>
      <c r="H582" s="8">
        <f>VLOOKUP(order_details[[#This Row],[ProductID]],products[],6,0)</f>
        <v>9.5</v>
      </c>
      <c r="I582" s="8">
        <f>order_details[[#This Row],[UnitPrice (Marked Price)]] * order_details[[#This Row],[Quantity]] * (1 - order_details[[#This Row],[Discount]])</f>
        <v>256.5</v>
      </c>
      <c r="J582" s="8">
        <f>(order_details[[#This Row],[UnitPrice (Marked Price)]]*(1-order_details[[#This Row],[Discount]])-order_details[[#This Row],[UnitPrice]]) * order_details[[#This Row],[Quantity]]</f>
        <v>28.500000000000032</v>
      </c>
      <c r="K582">
        <f>VLOOKUP(order_details[[#This Row],[ProductID]],products[],4,0)</f>
        <v>8</v>
      </c>
      <c r="L582" s="8" t="str">
        <f>VLOOKUP(order_details[[#This Row],[Category]],categories[[CategoryID]:[CategoryName]],2,0)</f>
        <v>Seafood</v>
      </c>
    </row>
    <row r="583" spans="1:12" x14ac:dyDescent="0.25">
      <c r="A583">
        <v>10465</v>
      </c>
      <c r="B583">
        <v>50</v>
      </c>
      <c r="C583" s="8">
        <v>10.4</v>
      </c>
      <c r="D583">
        <v>25</v>
      </c>
      <c r="E583">
        <v>0</v>
      </c>
      <c r="F583" s="8">
        <f>order_details[[#This Row],[UnitPrice]]*order_details[[#This Row],[Quantity]]</f>
        <v>260</v>
      </c>
      <c r="G583" s="1">
        <f>VLOOKUP(order_details[[#This Row],[OrderID]],orders[[OrderID]:[OrderDate]],4,)</f>
        <v>34794</v>
      </c>
      <c r="H583" s="8">
        <f>VLOOKUP(order_details[[#This Row],[ProductID]],products[],6,0)</f>
        <v>16.25</v>
      </c>
      <c r="I583" s="8">
        <f>order_details[[#This Row],[UnitPrice (Marked Price)]] * order_details[[#This Row],[Quantity]] * (1 - order_details[[#This Row],[Discount]])</f>
        <v>406.25</v>
      </c>
      <c r="J583" s="8">
        <f>(order_details[[#This Row],[UnitPrice (Marked Price)]]*(1-order_details[[#This Row],[Discount]])-order_details[[#This Row],[UnitPrice]]) * order_details[[#This Row],[Quantity]]</f>
        <v>146.25</v>
      </c>
      <c r="K583">
        <f>VLOOKUP(order_details[[#This Row],[ProductID]],products[],4,0)</f>
        <v>3</v>
      </c>
      <c r="L583" s="8" t="str">
        <f>VLOOKUP(order_details[[#This Row],[Category]],categories[[CategoryID]:[CategoryName]],2,0)</f>
        <v>Confections</v>
      </c>
    </row>
    <row r="584" spans="1:12" x14ac:dyDescent="0.25">
      <c r="A584">
        <v>10466</v>
      </c>
      <c r="B584">
        <v>11</v>
      </c>
      <c r="C584" s="8">
        <v>9.8000000000000007</v>
      </c>
      <c r="D584">
        <v>10</v>
      </c>
      <c r="E584">
        <v>0</v>
      </c>
      <c r="F584" s="8">
        <f>order_details[[#This Row],[UnitPrice]]*order_details[[#This Row],[Quantity]]</f>
        <v>98</v>
      </c>
      <c r="G584" s="1">
        <f>VLOOKUP(order_details[[#This Row],[OrderID]],orders[[OrderID]:[OrderDate]],4,)</f>
        <v>34795</v>
      </c>
      <c r="H584" s="8">
        <f>VLOOKUP(order_details[[#This Row],[ProductID]],products[],6,0)</f>
        <v>21</v>
      </c>
      <c r="I584" s="8">
        <f>order_details[[#This Row],[UnitPrice (Marked Price)]] * order_details[[#This Row],[Quantity]] * (1 - order_details[[#This Row],[Discount]])</f>
        <v>210</v>
      </c>
      <c r="J584" s="8">
        <f>(order_details[[#This Row],[UnitPrice (Marked Price)]]*(1-order_details[[#This Row],[Discount]])-order_details[[#This Row],[UnitPrice]]) * order_details[[#This Row],[Quantity]]</f>
        <v>112</v>
      </c>
      <c r="K584">
        <f>VLOOKUP(order_details[[#This Row],[ProductID]],products[],4,0)</f>
        <v>4</v>
      </c>
      <c r="L584" s="8" t="str">
        <f>VLOOKUP(order_details[[#This Row],[Category]],categories[[CategoryID]:[CategoryName]],2,0)</f>
        <v>Dairy Products</v>
      </c>
    </row>
    <row r="585" spans="1:12" x14ac:dyDescent="0.25">
      <c r="A585">
        <v>10466</v>
      </c>
      <c r="B585">
        <v>46</v>
      </c>
      <c r="C585" s="8">
        <v>9.6</v>
      </c>
      <c r="D585">
        <v>5</v>
      </c>
      <c r="E585">
        <v>0</v>
      </c>
      <c r="F585" s="8">
        <f>order_details[[#This Row],[UnitPrice]]*order_details[[#This Row],[Quantity]]</f>
        <v>48</v>
      </c>
      <c r="G585" s="1">
        <f>VLOOKUP(order_details[[#This Row],[OrderID]],orders[[OrderID]:[OrderDate]],4,)</f>
        <v>34795</v>
      </c>
      <c r="H585" s="8">
        <f>VLOOKUP(order_details[[#This Row],[ProductID]],products[],6,0)</f>
        <v>12</v>
      </c>
      <c r="I585" s="8">
        <f>order_details[[#This Row],[UnitPrice (Marked Price)]] * order_details[[#This Row],[Quantity]] * (1 - order_details[[#This Row],[Discount]])</f>
        <v>60</v>
      </c>
      <c r="J585" s="8">
        <f>(order_details[[#This Row],[UnitPrice (Marked Price)]]*(1-order_details[[#This Row],[Discount]])-order_details[[#This Row],[UnitPrice]]) * order_details[[#This Row],[Quantity]]</f>
        <v>12.000000000000002</v>
      </c>
      <c r="K585">
        <f>VLOOKUP(order_details[[#This Row],[ProductID]],products[],4,0)</f>
        <v>8</v>
      </c>
      <c r="L585" s="8" t="str">
        <f>VLOOKUP(order_details[[#This Row],[Category]],categories[[CategoryID]:[CategoryName]],2,0)</f>
        <v>Seafood</v>
      </c>
    </row>
    <row r="586" spans="1:12" x14ac:dyDescent="0.25">
      <c r="A586">
        <v>10467</v>
      </c>
      <c r="B586">
        <v>24</v>
      </c>
      <c r="C586" s="8">
        <v>3.6</v>
      </c>
      <c r="D586">
        <v>28</v>
      </c>
      <c r="E586">
        <v>0</v>
      </c>
      <c r="F586" s="8">
        <f>order_details[[#This Row],[UnitPrice]]*order_details[[#This Row],[Quantity]]</f>
        <v>100.8</v>
      </c>
      <c r="G586" s="1">
        <f>VLOOKUP(order_details[[#This Row],[OrderID]],orders[[OrderID]:[OrderDate]],4,)</f>
        <v>34795</v>
      </c>
      <c r="H586" s="8">
        <f>VLOOKUP(order_details[[#This Row],[ProductID]],products[],6,0)</f>
        <v>4.5</v>
      </c>
      <c r="I586" s="8">
        <f>order_details[[#This Row],[UnitPrice (Marked Price)]] * order_details[[#This Row],[Quantity]] * (1 - order_details[[#This Row],[Discount]])</f>
        <v>126</v>
      </c>
      <c r="J586" s="8">
        <f>(order_details[[#This Row],[UnitPrice (Marked Price)]]*(1-order_details[[#This Row],[Discount]])-order_details[[#This Row],[UnitPrice]]) * order_details[[#This Row],[Quantity]]</f>
        <v>25.199999999999996</v>
      </c>
      <c r="K586">
        <f>VLOOKUP(order_details[[#This Row],[ProductID]],products[],4,0)</f>
        <v>1</v>
      </c>
      <c r="L586" s="8" t="str">
        <f>VLOOKUP(order_details[[#This Row],[Category]],categories[[CategoryID]:[CategoryName]],2,0)</f>
        <v>Beverages</v>
      </c>
    </row>
    <row r="587" spans="1:12" x14ac:dyDescent="0.25">
      <c r="A587">
        <v>10467</v>
      </c>
      <c r="B587">
        <v>25</v>
      </c>
      <c r="C587" s="8">
        <v>9.8000000000000007</v>
      </c>
      <c r="D587">
        <v>12</v>
      </c>
      <c r="E587">
        <v>0</v>
      </c>
      <c r="F587" s="8">
        <f>order_details[[#This Row],[UnitPrice]]*order_details[[#This Row],[Quantity]]</f>
        <v>117.60000000000001</v>
      </c>
      <c r="G587" s="1">
        <f>VLOOKUP(order_details[[#This Row],[OrderID]],orders[[OrderID]:[OrderDate]],4,)</f>
        <v>34795</v>
      </c>
      <c r="H587" s="8">
        <f>VLOOKUP(order_details[[#This Row],[ProductID]],products[],6,0)</f>
        <v>14</v>
      </c>
      <c r="I587" s="8">
        <f>order_details[[#This Row],[UnitPrice (Marked Price)]] * order_details[[#This Row],[Quantity]] * (1 - order_details[[#This Row],[Discount]])</f>
        <v>168</v>
      </c>
      <c r="J587" s="8">
        <f>(order_details[[#This Row],[UnitPrice (Marked Price)]]*(1-order_details[[#This Row],[Discount]])-order_details[[#This Row],[UnitPrice]]) * order_details[[#This Row],[Quantity]]</f>
        <v>50.399999999999991</v>
      </c>
      <c r="K587">
        <f>VLOOKUP(order_details[[#This Row],[ProductID]],products[],4,0)</f>
        <v>3</v>
      </c>
      <c r="L587" s="8" t="str">
        <f>VLOOKUP(order_details[[#This Row],[Category]],categories[[CategoryID]:[CategoryName]],2,0)</f>
        <v>Confections</v>
      </c>
    </row>
    <row r="588" spans="1:12" x14ac:dyDescent="0.25">
      <c r="A588">
        <v>10468</v>
      </c>
      <c r="B588">
        <v>30</v>
      </c>
      <c r="C588" s="8">
        <v>20.7</v>
      </c>
      <c r="D588">
        <v>8</v>
      </c>
      <c r="E588">
        <v>0</v>
      </c>
      <c r="F588" s="8">
        <f>order_details[[#This Row],[UnitPrice]]*order_details[[#This Row],[Quantity]]</f>
        <v>165.6</v>
      </c>
      <c r="G588" s="1">
        <f>VLOOKUP(order_details[[#This Row],[OrderID]],orders[[OrderID]:[OrderDate]],4,)</f>
        <v>34796</v>
      </c>
      <c r="H588" s="8">
        <f>VLOOKUP(order_details[[#This Row],[ProductID]],products[],6,0)</f>
        <v>25.89</v>
      </c>
      <c r="I588" s="8">
        <f>order_details[[#This Row],[UnitPrice (Marked Price)]] * order_details[[#This Row],[Quantity]] * (1 - order_details[[#This Row],[Discount]])</f>
        <v>207.12</v>
      </c>
      <c r="J588" s="8">
        <f>(order_details[[#This Row],[UnitPrice (Marked Price)]]*(1-order_details[[#This Row],[Discount]])-order_details[[#This Row],[UnitPrice]]) * order_details[[#This Row],[Quantity]]</f>
        <v>41.52000000000001</v>
      </c>
      <c r="K588">
        <f>VLOOKUP(order_details[[#This Row],[ProductID]],products[],4,0)</f>
        <v>8</v>
      </c>
      <c r="L588" s="8" t="str">
        <f>VLOOKUP(order_details[[#This Row],[Category]],categories[[CategoryID]:[CategoryName]],2,0)</f>
        <v>Seafood</v>
      </c>
    </row>
    <row r="589" spans="1:12" x14ac:dyDescent="0.25">
      <c r="A589">
        <v>10468</v>
      </c>
      <c r="B589">
        <v>43</v>
      </c>
      <c r="C589" s="8">
        <v>36.799999999999997</v>
      </c>
      <c r="D589">
        <v>15</v>
      </c>
      <c r="E589">
        <v>0</v>
      </c>
      <c r="F589" s="8">
        <f>order_details[[#This Row],[UnitPrice]]*order_details[[#This Row],[Quantity]]</f>
        <v>552</v>
      </c>
      <c r="G589" s="1">
        <f>VLOOKUP(order_details[[#This Row],[OrderID]],orders[[OrderID]:[OrderDate]],4,)</f>
        <v>34796</v>
      </c>
      <c r="H589" s="8">
        <f>VLOOKUP(order_details[[#This Row],[ProductID]],products[],6,0)</f>
        <v>46</v>
      </c>
      <c r="I589" s="8">
        <f>order_details[[#This Row],[UnitPrice (Marked Price)]] * order_details[[#This Row],[Quantity]] * (1 - order_details[[#This Row],[Discount]])</f>
        <v>690</v>
      </c>
      <c r="J589" s="8">
        <f>(order_details[[#This Row],[UnitPrice (Marked Price)]]*(1-order_details[[#This Row],[Discount]])-order_details[[#This Row],[UnitPrice]]) * order_details[[#This Row],[Quantity]]</f>
        <v>138.00000000000006</v>
      </c>
      <c r="K589">
        <f>VLOOKUP(order_details[[#This Row],[ProductID]],products[],4,0)</f>
        <v>1</v>
      </c>
      <c r="L589" s="8" t="str">
        <f>VLOOKUP(order_details[[#This Row],[Category]],categories[[CategoryID]:[CategoryName]],2,0)</f>
        <v>Beverages</v>
      </c>
    </row>
    <row r="590" spans="1:12" x14ac:dyDescent="0.25">
      <c r="A590">
        <v>10469</v>
      </c>
      <c r="B590">
        <v>2</v>
      </c>
      <c r="C590" s="8">
        <v>15.2</v>
      </c>
      <c r="D590">
        <v>40</v>
      </c>
      <c r="E590">
        <v>0.15</v>
      </c>
      <c r="F590" s="8">
        <f>order_details[[#This Row],[UnitPrice]]*order_details[[#This Row],[Quantity]]</f>
        <v>608</v>
      </c>
      <c r="G590" s="1">
        <f>VLOOKUP(order_details[[#This Row],[OrderID]],orders[[OrderID]:[OrderDate]],4,)</f>
        <v>34799</v>
      </c>
      <c r="H590" s="8">
        <f>VLOOKUP(order_details[[#This Row],[ProductID]],products[],6,0)</f>
        <v>19</v>
      </c>
      <c r="I590" s="8">
        <f>order_details[[#This Row],[UnitPrice (Marked Price)]] * order_details[[#This Row],[Quantity]] * (1 - order_details[[#This Row],[Discount]])</f>
        <v>646</v>
      </c>
      <c r="J590" s="8">
        <f>(order_details[[#This Row],[UnitPrice (Marked Price)]]*(1-order_details[[#This Row],[Discount]])-order_details[[#This Row],[UnitPrice]]) * order_details[[#This Row],[Quantity]]</f>
        <v>37.999999999999972</v>
      </c>
      <c r="K590">
        <f>VLOOKUP(order_details[[#This Row],[ProductID]],products[],4,0)</f>
        <v>1</v>
      </c>
      <c r="L590" s="8" t="str">
        <f>VLOOKUP(order_details[[#This Row],[Category]],categories[[CategoryID]:[CategoryName]],2,0)</f>
        <v>Beverages</v>
      </c>
    </row>
    <row r="591" spans="1:12" x14ac:dyDescent="0.25">
      <c r="A591">
        <v>10469</v>
      </c>
      <c r="B591">
        <v>16</v>
      </c>
      <c r="C591" s="8">
        <v>13.9</v>
      </c>
      <c r="D591">
        <v>35</v>
      </c>
      <c r="E591">
        <v>0.15</v>
      </c>
      <c r="F591" s="8">
        <f>order_details[[#This Row],[UnitPrice]]*order_details[[#This Row],[Quantity]]</f>
        <v>486.5</v>
      </c>
      <c r="G591" s="1">
        <f>VLOOKUP(order_details[[#This Row],[OrderID]],orders[[OrderID]:[OrderDate]],4,)</f>
        <v>34799</v>
      </c>
      <c r="H591" s="8">
        <f>VLOOKUP(order_details[[#This Row],[ProductID]],products[],6,0)</f>
        <v>17.45</v>
      </c>
      <c r="I591" s="8">
        <f>order_details[[#This Row],[UnitPrice (Marked Price)]] * order_details[[#This Row],[Quantity]] * (1 - order_details[[#This Row],[Discount]])</f>
        <v>519.13749999999993</v>
      </c>
      <c r="J591" s="8">
        <f>(order_details[[#This Row],[UnitPrice (Marked Price)]]*(1-order_details[[#This Row],[Discount]])-order_details[[#This Row],[UnitPrice]]) * order_details[[#This Row],[Quantity]]</f>
        <v>32.637499999999974</v>
      </c>
      <c r="K591">
        <f>VLOOKUP(order_details[[#This Row],[ProductID]],products[],4,0)</f>
        <v>3</v>
      </c>
      <c r="L591" s="8" t="str">
        <f>VLOOKUP(order_details[[#This Row],[Category]],categories[[CategoryID]:[CategoryName]],2,0)</f>
        <v>Confections</v>
      </c>
    </row>
    <row r="592" spans="1:12" x14ac:dyDescent="0.25">
      <c r="A592">
        <v>10469</v>
      </c>
      <c r="B592">
        <v>44</v>
      </c>
      <c r="C592" s="8">
        <v>12.4</v>
      </c>
      <c r="D592">
        <v>2</v>
      </c>
      <c r="E592">
        <v>0.15</v>
      </c>
      <c r="F592" s="8">
        <f>order_details[[#This Row],[UnitPrice]]*order_details[[#This Row],[Quantity]]</f>
        <v>24.8</v>
      </c>
      <c r="G592" s="1">
        <f>VLOOKUP(order_details[[#This Row],[OrderID]],orders[[OrderID]:[OrderDate]],4,)</f>
        <v>34799</v>
      </c>
      <c r="H592" s="8">
        <f>VLOOKUP(order_details[[#This Row],[ProductID]],products[],6,0)</f>
        <v>19.45</v>
      </c>
      <c r="I592" s="8">
        <f>order_details[[#This Row],[UnitPrice (Marked Price)]] * order_details[[#This Row],[Quantity]] * (1 - order_details[[#This Row],[Discount]])</f>
        <v>33.064999999999998</v>
      </c>
      <c r="J592" s="8">
        <f>(order_details[[#This Row],[UnitPrice (Marked Price)]]*(1-order_details[[#This Row],[Discount]])-order_details[[#This Row],[UnitPrice]]) * order_details[[#This Row],[Quantity]]</f>
        <v>8.264999999999997</v>
      </c>
      <c r="K592">
        <f>VLOOKUP(order_details[[#This Row],[ProductID]],products[],4,0)</f>
        <v>2</v>
      </c>
      <c r="L592" s="8" t="str">
        <f>VLOOKUP(order_details[[#This Row],[Category]],categories[[CategoryID]:[CategoryName]],2,0)</f>
        <v>Condiments</v>
      </c>
    </row>
    <row r="593" spans="1:12" x14ac:dyDescent="0.25">
      <c r="A593">
        <v>10470</v>
      </c>
      <c r="B593">
        <v>18</v>
      </c>
      <c r="C593" s="8">
        <v>50</v>
      </c>
      <c r="D593">
        <v>30</v>
      </c>
      <c r="E593">
        <v>0</v>
      </c>
      <c r="F593" s="8">
        <f>order_details[[#This Row],[UnitPrice]]*order_details[[#This Row],[Quantity]]</f>
        <v>1500</v>
      </c>
      <c r="G593" s="1">
        <f>VLOOKUP(order_details[[#This Row],[OrderID]],orders[[OrderID]:[OrderDate]],4,)</f>
        <v>34800</v>
      </c>
      <c r="H593" s="8">
        <f>VLOOKUP(order_details[[#This Row],[ProductID]],products[],6,0)</f>
        <v>62.5</v>
      </c>
      <c r="I593" s="8">
        <f>order_details[[#This Row],[UnitPrice (Marked Price)]] * order_details[[#This Row],[Quantity]] * (1 - order_details[[#This Row],[Discount]])</f>
        <v>1875</v>
      </c>
      <c r="J593" s="8">
        <f>(order_details[[#This Row],[UnitPrice (Marked Price)]]*(1-order_details[[#This Row],[Discount]])-order_details[[#This Row],[UnitPrice]]) * order_details[[#This Row],[Quantity]]</f>
        <v>375</v>
      </c>
      <c r="K593">
        <f>VLOOKUP(order_details[[#This Row],[ProductID]],products[],4,0)</f>
        <v>8</v>
      </c>
      <c r="L593" s="8" t="str">
        <f>VLOOKUP(order_details[[#This Row],[Category]],categories[[CategoryID]:[CategoryName]],2,0)</f>
        <v>Seafood</v>
      </c>
    </row>
    <row r="594" spans="1:12" x14ac:dyDescent="0.25">
      <c r="A594">
        <v>10470</v>
      </c>
      <c r="B594">
        <v>23</v>
      </c>
      <c r="C594" s="8">
        <v>7.2</v>
      </c>
      <c r="D594">
        <v>15</v>
      </c>
      <c r="E594">
        <v>0</v>
      </c>
      <c r="F594" s="8">
        <f>order_details[[#This Row],[UnitPrice]]*order_details[[#This Row],[Quantity]]</f>
        <v>108</v>
      </c>
      <c r="G594" s="1">
        <f>VLOOKUP(order_details[[#This Row],[OrderID]],orders[[OrderID]:[OrderDate]],4,)</f>
        <v>34800</v>
      </c>
      <c r="H594" s="8">
        <f>VLOOKUP(order_details[[#This Row],[ProductID]],products[],6,0)</f>
        <v>9</v>
      </c>
      <c r="I594" s="8">
        <f>order_details[[#This Row],[UnitPrice (Marked Price)]] * order_details[[#This Row],[Quantity]] * (1 - order_details[[#This Row],[Discount]])</f>
        <v>135</v>
      </c>
      <c r="J594" s="8">
        <f>(order_details[[#This Row],[UnitPrice (Marked Price)]]*(1-order_details[[#This Row],[Discount]])-order_details[[#This Row],[UnitPrice]]) * order_details[[#This Row],[Quantity]]</f>
        <v>26.999999999999996</v>
      </c>
      <c r="K594">
        <f>VLOOKUP(order_details[[#This Row],[ProductID]],products[],4,0)</f>
        <v>5</v>
      </c>
      <c r="L594" s="8" t="str">
        <f>VLOOKUP(order_details[[#This Row],[Category]],categories[[CategoryID]:[CategoryName]],2,0)</f>
        <v>Grains/Cereals</v>
      </c>
    </row>
    <row r="595" spans="1:12" x14ac:dyDescent="0.25">
      <c r="A595">
        <v>10470</v>
      </c>
      <c r="B595">
        <v>64</v>
      </c>
      <c r="C595" s="8">
        <v>26.6</v>
      </c>
      <c r="D595">
        <v>8</v>
      </c>
      <c r="E595">
        <v>0</v>
      </c>
      <c r="F595" s="8">
        <f>order_details[[#This Row],[UnitPrice]]*order_details[[#This Row],[Quantity]]</f>
        <v>212.8</v>
      </c>
      <c r="G595" s="1">
        <f>VLOOKUP(order_details[[#This Row],[OrderID]],orders[[OrderID]:[OrderDate]],4,)</f>
        <v>34800</v>
      </c>
      <c r="H595" s="8">
        <f>VLOOKUP(order_details[[#This Row],[ProductID]],products[],6,0)</f>
        <v>33.25</v>
      </c>
      <c r="I595" s="8">
        <f>order_details[[#This Row],[UnitPrice (Marked Price)]] * order_details[[#This Row],[Quantity]] * (1 - order_details[[#This Row],[Discount]])</f>
        <v>266</v>
      </c>
      <c r="J595" s="8">
        <f>(order_details[[#This Row],[UnitPrice (Marked Price)]]*(1-order_details[[#This Row],[Discount]])-order_details[[#This Row],[UnitPrice]]) * order_details[[#This Row],[Quantity]]</f>
        <v>53.199999999999989</v>
      </c>
      <c r="K595">
        <f>VLOOKUP(order_details[[#This Row],[ProductID]],products[],4,0)</f>
        <v>5</v>
      </c>
      <c r="L595" s="8" t="str">
        <f>VLOOKUP(order_details[[#This Row],[Category]],categories[[CategoryID]:[CategoryName]],2,0)</f>
        <v>Grains/Cereals</v>
      </c>
    </row>
    <row r="596" spans="1:12" x14ac:dyDescent="0.25">
      <c r="A596">
        <v>10471</v>
      </c>
      <c r="B596">
        <v>7</v>
      </c>
      <c r="C596" s="8">
        <v>19.2</v>
      </c>
      <c r="D596">
        <v>30</v>
      </c>
      <c r="E596">
        <v>0</v>
      </c>
      <c r="F596" s="8">
        <f>order_details[[#This Row],[UnitPrice]]*order_details[[#This Row],[Quantity]]</f>
        <v>576</v>
      </c>
      <c r="G596" s="1">
        <f>VLOOKUP(order_details[[#This Row],[OrderID]],orders[[OrderID]:[OrderDate]],4,)</f>
        <v>34800</v>
      </c>
      <c r="H596" s="8">
        <f>VLOOKUP(order_details[[#This Row],[ProductID]],products[],6,0)</f>
        <v>30</v>
      </c>
      <c r="I596" s="8">
        <f>order_details[[#This Row],[UnitPrice (Marked Price)]] * order_details[[#This Row],[Quantity]] * (1 - order_details[[#This Row],[Discount]])</f>
        <v>900</v>
      </c>
      <c r="J596" s="8">
        <f>(order_details[[#This Row],[UnitPrice (Marked Price)]]*(1-order_details[[#This Row],[Discount]])-order_details[[#This Row],[UnitPrice]]) * order_details[[#This Row],[Quantity]]</f>
        <v>324</v>
      </c>
      <c r="K596">
        <f>VLOOKUP(order_details[[#This Row],[ProductID]],products[],4,0)</f>
        <v>7</v>
      </c>
      <c r="L596" s="8" t="str">
        <f>VLOOKUP(order_details[[#This Row],[Category]],categories[[CategoryID]:[CategoryName]],2,0)</f>
        <v>Produce</v>
      </c>
    </row>
    <row r="597" spans="1:12" x14ac:dyDescent="0.25">
      <c r="A597">
        <v>10471</v>
      </c>
      <c r="B597">
        <v>56</v>
      </c>
      <c r="C597" s="8">
        <v>30.4</v>
      </c>
      <c r="D597">
        <v>20</v>
      </c>
      <c r="E597">
        <v>0</v>
      </c>
      <c r="F597" s="8">
        <f>order_details[[#This Row],[UnitPrice]]*order_details[[#This Row],[Quantity]]</f>
        <v>608</v>
      </c>
      <c r="G597" s="1">
        <f>VLOOKUP(order_details[[#This Row],[OrderID]],orders[[OrderID]:[OrderDate]],4,)</f>
        <v>34800</v>
      </c>
      <c r="H597" s="8">
        <f>VLOOKUP(order_details[[#This Row],[ProductID]],products[],6,0)</f>
        <v>38</v>
      </c>
      <c r="I597" s="8">
        <f>order_details[[#This Row],[UnitPrice (Marked Price)]] * order_details[[#This Row],[Quantity]] * (1 - order_details[[#This Row],[Discount]])</f>
        <v>760</v>
      </c>
      <c r="J597" s="8">
        <f>(order_details[[#This Row],[UnitPrice (Marked Price)]]*(1-order_details[[#This Row],[Discount]])-order_details[[#This Row],[UnitPrice]]) * order_details[[#This Row],[Quantity]]</f>
        <v>152.00000000000003</v>
      </c>
      <c r="K597">
        <f>VLOOKUP(order_details[[#This Row],[ProductID]],products[],4,0)</f>
        <v>5</v>
      </c>
      <c r="L597" s="8" t="str">
        <f>VLOOKUP(order_details[[#This Row],[Category]],categories[[CategoryID]:[CategoryName]],2,0)</f>
        <v>Grains/Cereals</v>
      </c>
    </row>
    <row r="598" spans="1:12" x14ac:dyDescent="0.25">
      <c r="A598">
        <v>10472</v>
      </c>
      <c r="B598">
        <v>24</v>
      </c>
      <c r="C598" s="8">
        <v>3.6</v>
      </c>
      <c r="D598">
        <v>80</v>
      </c>
      <c r="E598">
        <v>0.05</v>
      </c>
      <c r="F598" s="8">
        <f>order_details[[#This Row],[UnitPrice]]*order_details[[#This Row],[Quantity]]</f>
        <v>288</v>
      </c>
      <c r="G598" s="1">
        <f>VLOOKUP(order_details[[#This Row],[OrderID]],orders[[OrderID]:[OrderDate]],4,)</f>
        <v>34801</v>
      </c>
      <c r="H598" s="8">
        <f>VLOOKUP(order_details[[#This Row],[ProductID]],products[],6,0)</f>
        <v>4.5</v>
      </c>
      <c r="I598" s="8">
        <f>order_details[[#This Row],[UnitPrice (Marked Price)]] * order_details[[#This Row],[Quantity]] * (1 - order_details[[#This Row],[Discount]])</f>
        <v>342</v>
      </c>
      <c r="J598" s="8">
        <f>(order_details[[#This Row],[UnitPrice (Marked Price)]]*(1-order_details[[#This Row],[Discount]])-order_details[[#This Row],[UnitPrice]]) * order_details[[#This Row],[Quantity]]</f>
        <v>53.99999999999995</v>
      </c>
      <c r="K598">
        <f>VLOOKUP(order_details[[#This Row],[ProductID]],products[],4,0)</f>
        <v>1</v>
      </c>
      <c r="L598" s="8" t="str">
        <f>VLOOKUP(order_details[[#This Row],[Category]],categories[[CategoryID]:[CategoryName]],2,0)</f>
        <v>Beverages</v>
      </c>
    </row>
    <row r="599" spans="1:12" x14ac:dyDescent="0.25">
      <c r="A599">
        <v>10472</v>
      </c>
      <c r="B599">
        <v>51</v>
      </c>
      <c r="C599" s="8">
        <v>42.4</v>
      </c>
      <c r="D599">
        <v>18</v>
      </c>
      <c r="E599">
        <v>0</v>
      </c>
      <c r="F599" s="8">
        <f>order_details[[#This Row],[UnitPrice]]*order_details[[#This Row],[Quantity]]</f>
        <v>763.19999999999993</v>
      </c>
      <c r="G599" s="1">
        <f>VLOOKUP(order_details[[#This Row],[OrderID]],orders[[OrderID]:[OrderDate]],4,)</f>
        <v>34801</v>
      </c>
      <c r="H599" s="8">
        <f>VLOOKUP(order_details[[#This Row],[ProductID]],products[],6,0)</f>
        <v>53</v>
      </c>
      <c r="I599" s="8">
        <f>order_details[[#This Row],[UnitPrice (Marked Price)]] * order_details[[#This Row],[Quantity]] * (1 - order_details[[#This Row],[Discount]])</f>
        <v>954</v>
      </c>
      <c r="J599" s="8">
        <f>(order_details[[#This Row],[UnitPrice (Marked Price)]]*(1-order_details[[#This Row],[Discount]])-order_details[[#This Row],[UnitPrice]]) * order_details[[#This Row],[Quantity]]</f>
        <v>190.8</v>
      </c>
      <c r="K599">
        <f>VLOOKUP(order_details[[#This Row],[ProductID]],products[],4,0)</f>
        <v>7</v>
      </c>
      <c r="L599" s="8" t="str">
        <f>VLOOKUP(order_details[[#This Row],[Category]],categories[[CategoryID]:[CategoryName]],2,0)</f>
        <v>Produce</v>
      </c>
    </row>
    <row r="600" spans="1:12" x14ac:dyDescent="0.25">
      <c r="A600">
        <v>10473</v>
      </c>
      <c r="B600">
        <v>33</v>
      </c>
      <c r="C600" s="8">
        <v>2</v>
      </c>
      <c r="D600">
        <v>12</v>
      </c>
      <c r="E600">
        <v>0</v>
      </c>
      <c r="F600" s="8">
        <f>order_details[[#This Row],[UnitPrice]]*order_details[[#This Row],[Quantity]]</f>
        <v>24</v>
      </c>
      <c r="G600" s="1">
        <f>VLOOKUP(order_details[[#This Row],[OrderID]],orders[[OrderID]:[OrderDate]],4,)</f>
        <v>34802</v>
      </c>
      <c r="H600" s="8">
        <f>VLOOKUP(order_details[[#This Row],[ProductID]],products[],6,0)</f>
        <v>2.5</v>
      </c>
      <c r="I600" s="8">
        <f>order_details[[#This Row],[UnitPrice (Marked Price)]] * order_details[[#This Row],[Quantity]] * (1 - order_details[[#This Row],[Discount]])</f>
        <v>30</v>
      </c>
      <c r="J600" s="8">
        <f>(order_details[[#This Row],[UnitPrice (Marked Price)]]*(1-order_details[[#This Row],[Discount]])-order_details[[#This Row],[UnitPrice]]) * order_details[[#This Row],[Quantity]]</f>
        <v>6</v>
      </c>
      <c r="K600">
        <f>VLOOKUP(order_details[[#This Row],[ProductID]],products[],4,0)</f>
        <v>4</v>
      </c>
      <c r="L600" s="8" t="str">
        <f>VLOOKUP(order_details[[#This Row],[Category]],categories[[CategoryID]:[CategoryName]],2,0)</f>
        <v>Dairy Products</v>
      </c>
    </row>
    <row r="601" spans="1:12" x14ac:dyDescent="0.25">
      <c r="A601">
        <v>10473</v>
      </c>
      <c r="B601">
        <v>71</v>
      </c>
      <c r="C601" s="8">
        <v>17.2</v>
      </c>
      <c r="D601">
        <v>12</v>
      </c>
      <c r="E601">
        <v>0</v>
      </c>
      <c r="F601" s="8">
        <f>order_details[[#This Row],[UnitPrice]]*order_details[[#This Row],[Quantity]]</f>
        <v>206.39999999999998</v>
      </c>
      <c r="G601" s="1">
        <f>VLOOKUP(order_details[[#This Row],[OrderID]],orders[[OrderID]:[OrderDate]],4,)</f>
        <v>34802</v>
      </c>
      <c r="H601" s="8">
        <f>VLOOKUP(order_details[[#This Row],[ProductID]],products[],6,0)</f>
        <v>21.5</v>
      </c>
      <c r="I601" s="8">
        <f>order_details[[#This Row],[UnitPrice (Marked Price)]] * order_details[[#This Row],[Quantity]] * (1 - order_details[[#This Row],[Discount]])</f>
        <v>258</v>
      </c>
      <c r="J601" s="8">
        <f>(order_details[[#This Row],[UnitPrice (Marked Price)]]*(1-order_details[[#This Row],[Discount]])-order_details[[#This Row],[UnitPrice]]) * order_details[[#This Row],[Quantity]]</f>
        <v>51.600000000000009</v>
      </c>
      <c r="K601">
        <f>VLOOKUP(order_details[[#This Row],[ProductID]],products[],4,0)</f>
        <v>4</v>
      </c>
      <c r="L601" s="8" t="str">
        <f>VLOOKUP(order_details[[#This Row],[Category]],categories[[CategoryID]:[CategoryName]],2,0)</f>
        <v>Dairy Products</v>
      </c>
    </row>
    <row r="602" spans="1:12" x14ac:dyDescent="0.25">
      <c r="A602">
        <v>10474</v>
      </c>
      <c r="B602">
        <v>14</v>
      </c>
      <c r="C602" s="8">
        <v>18.600000000000001</v>
      </c>
      <c r="D602">
        <v>12</v>
      </c>
      <c r="E602">
        <v>0</v>
      </c>
      <c r="F602" s="8">
        <f>order_details[[#This Row],[UnitPrice]]*order_details[[#This Row],[Quantity]]</f>
        <v>223.20000000000002</v>
      </c>
      <c r="G602" s="1">
        <f>VLOOKUP(order_details[[#This Row],[OrderID]],orders[[OrderID]:[OrderDate]],4,)</f>
        <v>34802</v>
      </c>
      <c r="H602" s="8">
        <f>VLOOKUP(order_details[[#This Row],[ProductID]],products[],6,0)</f>
        <v>23.25</v>
      </c>
      <c r="I602" s="8">
        <f>order_details[[#This Row],[UnitPrice (Marked Price)]] * order_details[[#This Row],[Quantity]] * (1 - order_details[[#This Row],[Discount]])</f>
        <v>279</v>
      </c>
      <c r="J602" s="8">
        <f>(order_details[[#This Row],[UnitPrice (Marked Price)]]*(1-order_details[[#This Row],[Discount]])-order_details[[#This Row],[UnitPrice]]) * order_details[[#This Row],[Quantity]]</f>
        <v>55.799999999999983</v>
      </c>
      <c r="K602">
        <f>VLOOKUP(order_details[[#This Row],[ProductID]],products[],4,0)</f>
        <v>7</v>
      </c>
      <c r="L602" s="8" t="str">
        <f>VLOOKUP(order_details[[#This Row],[Category]],categories[[CategoryID]:[CategoryName]],2,0)</f>
        <v>Produce</v>
      </c>
    </row>
    <row r="603" spans="1:12" x14ac:dyDescent="0.25">
      <c r="A603">
        <v>10474</v>
      </c>
      <c r="B603">
        <v>28</v>
      </c>
      <c r="C603" s="8">
        <v>36.4</v>
      </c>
      <c r="D603">
        <v>18</v>
      </c>
      <c r="E603">
        <v>0</v>
      </c>
      <c r="F603" s="8">
        <f>order_details[[#This Row],[UnitPrice]]*order_details[[#This Row],[Quantity]]</f>
        <v>655.19999999999993</v>
      </c>
      <c r="G603" s="1">
        <f>VLOOKUP(order_details[[#This Row],[OrderID]],orders[[OrderID]:[OrderDate]],4,)</f>
        <v>34802</v>
      </c>
      <c r="H603" s="8">
        <f>VLOOKUP(order_details[[#This Row],[ProductID]],products[],6,0)</f>
        <v>45.6</v>
      </c>
      <c r="I603" s="8">
        <f>order_details[[#This Row],[UnitPrice (Marked Price)]] * order_details[[#This Row],[Quantity]] * (1 - order_details[[#This Row],[Discount]])</f>
        <v>820.80000000000007</v>
      </c>
      <c r="J603" s="8">
        <f>(order_details[[#This Row],[UnitPrice (Marked Price)]]*(1-order_details[[#This Row],[Discount]])-order_details[[#This Row],[UnitPrice]]) * order_details[[#This Row],[Quantity]]</f>
        <v>165.60000000000005</v>
      </c>
      <c r="K603">
        <f>VLOOKUP(order_details[[#This Row],[ProductID]],products[],4,0)</f>
        <v>7</v>
      </c>
      <c r="L603" s="8" t="str">
        <f>VLOOKUP(order_details[[#This Row],[Category]],categories[[CategoryID]:[CategoryName]],2,0)</f>
        <v>Produce</v>
      </c>
    </row>
    <row r="604" spans="1:12" x14ac:dyDescent="0.25">
      <c r="A604">
        <v>10474</v>
      </c>
      <c r="B604">
        <v>40</v>
      </c>
      <c r="C604" s="8">
        <v>14.7</v>
      </c>
      <c r="D604">
        <v>21</v>
      </c>
      <c r="E604">
        <v>0</v>
      </c>
      <c r="F604" s="8">
        <f>order_details[[#This Row],[UnitPrice]]*order_details[[#This Row],[Quantity]]</f>
        <v>308.7</v>
      </c>
      <c r="G604" s="1">
        <f>VLOOKUP(order_details[[#This Row],[OrderID]],orders[[OrderID]:[OrderDate]],4,)</f>
        <v>34802</v>
      </c>
      <c r="H604" s="8">
        <f>VLOOKUP(order_details[[#This Row],[ProductID]],products[],6,0)</f>
        <v>18.399999999999999</v>
      </c>
      <c r="I604" s="8">
        <f>order_details[[#This Row],[UnitPrice (Marked Price)]] * order_details[[#This Row],[Quantity]] * (1 - order_details[[#This Row],[Discount]])</f>
        <v>386.4</v>
      </c>
      <c r="J604" s="8">
        <f>(order_details[[#This Row],[UnitPrice (Marked Price)]]*(1-order_details[[#This Row],[Discount]])-order_details[[#This Row],[UnitPrice]]) * order_details[[#This Row],[Quantity]]</f>
        <v>77.699999999999989</v>
      </c>
      <c r="K604">
        <f>VLOOKUP(order_details[[#This Row],[ProductID]],products[],4,0)</f>
        <v>8</v>
      </c>
      <c r="L604" s="8" t="str">
        <f>VLOOKUP(order_details[[#This Row],[Category]],categories[[CategoryID]:[CategoryName]],2,0)</f>
        <v>Seafood</v>
      </c>
    </row>
    <row r="605" spans="1:12" x14ac:dyDescent="0.25">
      <c r="A605">
        <v>10474</v>
      </c>
      <c r="B605">
        <v>75</v>
      </c>
      <c r="C605" s="8">
        <v>6.2</v>
      </c>
      <c r="D605">
        <v>10</v>
      </c>
      <c r="E605">
        <v>0</v>
      </c>
      <c r="F605" s="8">
        <f>order_details[[#This Row],[UnitPrice]]*order_details[[#This Row],[Quantity]]</f>
        <v>62</v>
      </c>
      <c r="G605" s="1">
        <f>VLOOKUP(order_details[[#This Row],[OrderID]],orders[[OrderID]:[OrderDate]],4,)</f>
        <v>34802</v>
      </c>
      <c r="H605" s="8">
        <f>VLOOKUP(order_details[[#This Row],[ProductID]],products[],6,0)</f>
        <v>7.75</v>
      </c>
      <c r="I605" s="8">
        <f>order_details[[#This Row],[UnitPrice (Marked Price)]] * order_details[[#This Row],[Quantity]] * (1 - order_details[[#This Row],[Discount]])</f>
        <v>77.5</v>
      </c>
      <c r="J605" s="8">
        <f>(order_details[[#This Row],[UnitPrice (Marked Price)]]*(1-order_details[[#This Row],[Discount]])-order_details[[#This Row],[UnitPrice]]) * order_details[[#This Row],[Quantity]]</f>
        <v>15.499999999999998</v>
      </c>
      <c r="K605">
        <f>VLOOKUP(order_details[[#This Row],[ProductID]],products[],4,0)</f>
        <v>1</v>
      </c>
      <c r="L605" s="8" t="str">
        <f>VLOOKUP(order_details[[#This Row],[Category]],categories[[CategoryID]:[CategoryName]],2,0)</f>
        <v>Beverages</v>
      </c>
    </row>
    <row r="606" spans="1:12" x14ac:dyDescent="0.25">
      <c r="A606">
        <v>10475</v>
      </c>
      <c r="B606">
        <v>31</v>
      </c>
      <c r="C606" s="8">
        <v>8</v>
      </c>
      <c r="D606">
        <v>35</v>
      </c>
      <c r="E606">
        <v>0.15</v>
      </c>
      <c r="F606" s="8">
        <f>order_details[[#This Row],[UnitPrice]]*order_details[[#This Row],[Quantity]]</f>
        <v>280</v>
      </c>
      <c r="G606" s="1">
        <f>VLOOKUP(order_details[[#This Row],[OrderID]],orders[[OrderID]:[OrderDate]],4,)</f>
        <v>34803</v>
      </c>
      <c r="H606" s="8">
        <f>VLOOKUP(order_details[[#This Row],[ProductID]],products[],6,0)</f>
        <v>12.5</v>
      </c>
      <c r="I606" s="8">
        <f>order_details[[#This Row],[UnitPrice (Marked Price)]] * order_details[[#This Row],[Quantity]] * (1 - order_details[[#This Row],[Discount]])</f>
        <v>371.875</v>
      </c>
      <c r="J606" s="8">
        <f>(order_details[[#This Row],[UnitPrice (Marked Price)]]*(1-order_details[[#This Row],[Discount]])-order_details[[#This Row],[UnitPrice]]) * order_details[[#This Row],[Quantity]]</f>
        <v>91.875</v>
      </c>
      <c r="K606">
        <f>VLOOKUP(order_details[[#This Row],[ProductID]],products[],4,0)</f>
        <v>4</v>
      </c>
      <c r="L606" s="8" t="str">
        <f>VLOOKUP(order_details[[#This Row],[Category]],categories[[CategoryID]:[CategoryName]],2,0)</f>
        <v>Dairy Products</v>
      </c>
    </row>
    <row r="607" spans="1:12" x14ac:dyDescent="0.25">
      <c r="A607">
        <v>10475</v>
      </c>
      <c r="B607">
        <v>66</v>
      </c>
      <c r="C607" s="8">
        <v>13.6</v>
      </c>
      <c r="D607">
        <v>60</v>
      </c>
      <c r="E607">
        <v>0.15</v>
      </c>
      <c r="F607" s="8">
        <f>order_details[[#This Row],[UnitPrice]]*order_details[[#This Row],[Quantity]]</f>
        <v>816</v>
      </c>
      <c r="G607" s="1">
        <f>VLOOKUP(order_details[[#This Row],[OrderID]],orders[[OrderID]:[OrderDate]],4,)</f>
        <v>34803</v>
      </c>
      <c r="H607" s="8">
        <f>VLOOKUP(order_details[[#This Row],[ProductID]],products[],6,0)</f>
        <v>17</v>
      </c>
      <c r="I607" s="8">
        <f>order_details[[#This Row],[UnitPrice (Marked Price)]] * order_details[[#This Row],[Quantity]] * (1 - order_details[[#This Row],[Discount]])</f>
        <v>867</v>
      </c>
      <c r="J607" s="8">
        <f>(order_details[[#This Row],[UnitPrice (Marked Price)]]*(1-order_details[[#This Row],[Discount]])-order_details[[#This Row],[UnitPrice]]) * order_details[[#This Row],[Quantity]]</f>
        <v>50.999999999999979</v>
      </c>
      <c r="K607">
        <f>VLOOKUP(order_details[[#This Row],[ProductID]],products[],4,0)</f>
        <v>2</v>
      </c>
      <c r="L607" s="8" t="str">
        <f>VLOOKUP(order_details[[#This Row],[Category]],categories[[CategoryID]:[CategoryName]],2,0)</f>
        <v>Condiments</v>
      </c>
    </row>
    <row r="608" spans="1:12" x14ac:dyDescent="0.25">
      <c r="A608">
        <v>10475</v>
      </c>
      <c r="B608">
        <v>76</v>
      </c>
      <c r="C608" s="8">
        <v>14.4</v>
      </c>
      <c r="D608">
        <v>42</v>
      </c>
      <c r="E608">
        <v>0.15</v>
      </c>
      <c r="F608" s="8">
        <f>order_details[[#This Row],[UnitPrice]]*order_details[[#This Row],[Quantity]]</f>
        <v>604.80000000000007</v>
      </c>
      <c r="G608" s="1">
        <f>VLOOKUP(order_details[[#This Row],[OrderID]],orders[[OrderID]:[OrderDate]],4,)</f>
        <v>34803</v>
      </c>
      <c r="H608" s="8">
        <f>VLOOKUP(order_details[[#This Row],[ProductID]],products[],6,0)</f>
        <v>18</v>
      </c>
      <c r="I608" s="8">
        <f>order_details[[#This Row],[UnitPrice (Marked Price)]] * order_details[[#This Row],[Quantity]] * (1 - order_details[[#This Row],[Discount]])</f>
        <v>642.6</v>
      </c>
      <c r="J608" s="8">
        <f>(order_details[[#This Row],[UnitPrice (Marked Price)]]*(1-order_details[[#This Row],[Discount]])-order_details[[#This Row],[UnitPrice]]) * order_details[[#This Row],[Quantity]]</f>
        <v>37.79999999999994</v>
      </c>
      <c r="K608">
        <f>VLOOKUP(order_details[[#This Row],[ProductID]],products[],4,0)</f>
        <v>1</v>
      </c>
      <c r="L608" s="8" t="str">
        <f>VLOOKUP(order_details[[#This Row],[Category]],categories[[CategoryID]:[CategoryName]],2,0)</f>
        <v>Beverages</v>
      </c>
    </row>
    <row r="609" spans="1:12" x14ac:dyDescent="0.25">
      <c r="A609">
        <v>10476</v>
      </c>
      <c r="B609">
        <v>55</v>
      </c>
      <c r="C609" s="8">
        <v>19.2</v>
      </c>
      <c r="D609">
        <v>2</v>
      </c>
      <c r="E609">
        <v>0.05</v>
      </c>
      <c r="F609" s="8">
        <f>order_details[[#This Row],[UnitPrice]]*order_details[[#This Row],[Quantity]]</f>
        <v>38.4</v>
      </c>
      <c r="G609" s="1">
        <f>VLOOKUP(order_details[[#This Row],[OrderID]],orders[[OrderID]:[OrderDate]],4,)</f>
        <v>34806</v>
      </c>
      <c r="H609" s="8">
        <f>VLOOKUP(order_details[[#This Row],[ProductID]],products[],6,0)</f>
        <v>24</v>
      </c>
      <c r="I609" s="8">
        <f>order_details[[#This Row],[UnitPrice (Marked Price)]] * order_details[[#This Row],[Quantity]] * (1 - order_details[[#This Row],[Discount]])</f>
        <v>45.599999999999994</v>
      </c>
      <c r="J609" s="8">
        <f>(order_details[[#This Row],[UnitPrice (Marked Price)]]*(1-order_details[[#This Row],[Discount]])-order_details[[#This Row],[UnitPrice]]) * order_details[[#This Row],[Quantity]]</f>
        <v>7.1999999999999957</v>
      </c>
      <c r="K609">
        <f>VLOOKUP(order_details[[#This Row],[ProductID]],products[],4,0)</f>
        <v>6</v>
      </c>
      <c r="L609" s="8" t="str">
        <f>VLOOKUP(order_details[[#This Row],[Category]],categories[[CategoryID]:[CategoryName]],2,0)</f>
        <v>Meat/Poultry</v>
      </c>
    </row>
    <row r="610" spans="1:12" x14ac:dyDescent="0.25">
      <c r="A610">
        <v>10476</v>
      </c>
      <c r="B610">
        <v>70</v>
      </c>
      <c r="C610" s="8">
        <v>9.6</v>
      </c>
      <c r="D610">
        <v>12</v>
      </c>
      <c r="E610">
        <v>0</v>
      </c>
      <c r="F610" s="8">
        <f>order_details[[#This Row],[UnitPrice]]*order_details[[#This Row],[Quantity]]</f>
        <v>115.19999999999999</v>
      </c>
      <c r="G610" s="1">
        <f>VLOOKUP(order_details[[#This Row],[OrderID]],orders[[OrderID]:[OrderDate]],4,)</f>
        <v>34806</v>
      </c>
      <c r="H610" s="8">
        <f>VLOOKUP(order_details[[#This Row],[ProductID]],products[],6,0)</f>
        <v>15</v>
      </c>
      <c r="I610" s="8">
        <f>order_details[[#This Row],[UnitPrice (Marked Price)]] * order_details[[#This Row],[Quantity]] * (1 - order_details[[#This Row],[Discount]])</f>
        <v>180</v>
      </c>
      <c r="J610" s="8">
        <f>(order_details[[#This Row],[UnitPrice (Marked Price)]]*(1-order_details[[#This Row],[Discount]])-order_details[[#This Row],[UnitPrice]]) * order_details[[#This Row],[Quantity]]</f>
        <v>64.800000000000011</v>
      </c>
      <c r="K610">
        <f>VLOOKUP(order_details[[#This Row],[ProductID]],products[],4,0)</f>
        <v>1</v>
      </c>
      <c r="L610" s="8" t="str">
        <f>VLOOKUP(order_details[[#This Row],[Category]],categories[[CategoryID]:[CategoryName]],2,0)</f>
        <v>Beverages</v>
      </c>
    </row>
    <row r="611" spans="1:12" x14ac:dyDescent="0.25">
      <c r="A611">
        <v>10477</v>
      </c>
      <c r="B611">
        <v>1</v>
      </c>
      <c r="C611" s="8">
        <v>14.4</v>
      </c>
      <c r="D611">
        <v>15</v>
      </c>
      <c r="E611">
        <v>0</v>
      </c>
      <c r="F611" s="8">
        <f>order_details[[#This Row],[UnitPrice]]*order_details[[#This Row],[Quantity]]</f>
        <v>216</v>
      </c>
      <c r="G611" s="1">
        <f>VLOOKUP(order_details[[#This Row],[OrderID]],orders[[OrderID]:[OrderDate]],4,)</f>
        <v>34806</v>
      </c>
      <c r="H611" s="8">
        <f>VLOOKUP(order_details[[#This Row],[ProductID]],products[],6,0)</f>
        <v>18</v>
      </c>
      <c r="I611" s="8">
        <f>order_details[[#This Row],[UnitPrice (Marked Price)]] * order_details[[#This Row],[Quantity]] * (1 - order_details[[#This Row],[Discount]])</f>
        <v>270</v>
      </c>
      <c r="J611" s="8">
        <f>(order_details[[#This Row],[UnitPrice (Marked Price)]]*(1-order_details[[#This Row],[Discount]])-order_details[[#This Row],[UnitPrice]]) * order_details[[#This Row],[Quantity]]</f>
        <v>53.999999999999993</v>
      </c>
      <c r="K611">
        <f>VLOOKUP(order_details[[#This Row],[ProductID]],products[],4,0)</f>
        <v>1</v>
      </c>
      <c r="L611" s="8" t="str">
        <f>VLOOKUP(order_details[[#This Row],[Category]],categories[[CategoryID]:[CategoryName]],2,0)</f>
        <v>Beverages</v>
      </c>
    </row>
    <row r="612" spans="1:12" x14ac:dyDescent="0.25">
      <c r="A612">
        <v>10477</v>
      </c>
      <c r="B612">
        <v>21</v>
      </c>
      <c r="C612" s="8">
        <v>8</v>
      </c>
      <c r="D612">
        <v>21</v>
      </c>
      <c r="E612">
        <v>0.25</v>
      </c>
      <c r="F612" s="8">
        <f>order_details[[#This Row],[UnitPrice]]*order_details[[#This Row],[Quantity]]</f>
        <v>168</v>
      </c>
      <c r="G612" s="1">
        <f>VLOOKUP(order_details[[#This Row],[OrderID]],orders[[OrderID]:[OrderDate]],4,)</f>
        <v>34806</v>
      </c>
      <c r="H612" s="8">
        <f>VLOOKUP(order_details[[#This Row],[ProductID]],products[],6,0)</f>
        <v>10</v>
      </c>
      <c r="I612" s="8">
        <f>order_details[[#This Row],[UnitPrice (Marked Price)]] * order_details[[#This Row],[Quantity]] * (1 - order_details[[#This Row],[Discount]])</f>
        <v>157.5</v>
      </c>
      <c r="J612" s="8">
        <f>(order_details[[#This Row],[UnitPrice (Marked Price)]]*(1-order_details[[#This Row],[Discount]])-order_details[[#This Row],[UnitPrice]]) * order_details[[#This Row],[Quantity]]</f>
        <v>-10.5</v>
      </c>
      <c r="K612">
        <f>VLOOKUP(order_details[[#This Row],[ProductID]],products[],4,0)</f>
        <v>3</v>
      </c>
      <c r="L612" s="8" t="str">
        <f>VLOOKUP(order_details[[#This Row],[Category]],categories[[CategoryID]:[CategoryName]],2,0)</f>
        <v>Confections</v>
      </c>
    </row>
    <row r="613" spans="1:12" x14ac:dyDescent="0.25">
      <c r="A613">
        <v>10477</v>
      </c>
      <c r="B613">
        <v>39</v>
      </c>
      <c r="C613" s="8">
        <v>14.4</v>
      </c>
      <c r="D613">
        <v>20</v>
      </c>
      <c r="E613">
        <v>0.25</v>
      </c>
      <c r="F613" s="8">
        <f>order_details[[#This Row],[UnitPrice]]*order_details[[#This Row],[Quantity]]</f>
        <v>288</v>
      </c>
      <c r="G613" s="1">
        <f>VLOOKUP(order_details[[#This Row],[OrderID]],orders[[OrderID]:[OrderDate]],4,)</f>
        <v>34806</v>
      </c>
      <c r="H613" s="8">
        <f>VLOOKUP(order_details[[#This Row],[ProductID]],products[],6,0)</f>
        <v>18</v>
      </c>
      <c r="I613" s="8">
        <f>order_details[[#This Row],[UnitPrice (Marked Price)]] * order_details[[#This Row],[Quantity]] * (1 - order_details[[#This Row],[Discount]])</f>
        <v>270</v>
      </c>
      <c r="J613" s="8">
        <f>(order_details[[#This Row],[UnitPrice (Marked Price)]]*(1-order_details[[#This Row],[Discount]])-order_details[[#This Row],[UnitPrice]]) * order_details[[#This Row],[Quantity]]</f>
        <v>-18.000000000000007</v>
      </c>
      <c r="K613">
        <f>VLOOKUP(order_details[[#This Row],[ProductID]],products[],4,0)</f>
        <v>1</v>
      </c>
      <c r="L613" s="8" t="str">
        <f>VLOOKUP(order_details[[#This Row],[Category]],categories[[CategoryID]:[CategoryName]],2,0)</f>
        <v>Beverages</v>
      </c>
    </row>
    <row r="614" spans="1:12" x14ac:dyDescent="0.25">
      <c r="A614">
        <v>10478</v>
      </c>
      <c r="B614">
        <v>10</v>
      </c>
      <c r="C614" s="8">
        <v>24.8</v>
      </c>
      <c r="D614">
        <v>20</v>
      </c>
      <c r="E614">
        <v>0.05</v>
      </c>
      <c r="F614" s="8">
        <f>order_details[[#This Row],[UnitPrice]]*order_details[[#This Row],[Quantity]]</f>
        <v>496</v>
      </c>
      <c r="G614" s="1">
        <f>VLOOKUP(order_details[[#This Row],[OrderID]],orders[[OrderID]:[OrderDate]],4,)</f>
        <v>34807</v>
      </c>
      <c r="H614" s="8">
        <f>VLOOKUP(order_details[[#This Row],[ProductID]],products[],6,0)</f>
        <v>31</v>
      </c>
      <c r="I614" s="8">
        <f>order_details[[#This Row],[UnitPrice (Marked Price)]] * order_details[[#This Row],[Quantity]] * (1 - order_details[[#This Row],[Discount]])</f>
        <v>589</v>
      </c>
      <c r="J614" s="8">
        <f>(order_details[[#This Row],[UnitPrice (Marked Price)]]*(1-order_details[[#This Row],[Discount]])-order_details[[#This Row],[UnitPrice]]) * order_details[[#This Row],[Quantity]]</f>
        <v>92.999999999999972</v>
      </c>
      <c r="K614">
        <f>VLOOKUP(order_details[[#This Row],[ProductID]],products[],4,0)</f>
        <v>8</v>
      </c>
      <c r="L614" s="8" t="str">
        <f>VLOOKUP(order_details[[#This Row],[Category]],categories[[CategoryID]:[CategoryName]],2,0)</f>
        <v>Seafood</v>
      </c>
    </row>
    <row r="615" spans="1:12" x14ac:dyDescent="0.25">
      <c r="A615">
        <v>10479</v>
      </c>
      <c r="B615">
        <v>38</v>
      </c>
      <c r="C615" s="8">
        <v>210.8</v>
      </c>
      <c r="D615">
        <v>30</v>
      </c>
      <c r="E615">
        <v>0</v>
      </c>
      <c r="F615" s="8">
        <f>order_details[[#This Row],[UnitPrice]]*order_details[[#This Row],[Quantity]]</f>
        <v>6324</v>
      </c>
      <c r="G615" s="1">
        <f>VLOOKUP(order_details[[#This Row],[OrderID]],orders[[OrderID]:[OrderDate]],4,)</f>
        <v>34808</v>
      </c>
      <c r="H615" s="8">
        <f>VLOOKUP(order_details[[#This Row],[ProductID]],products[],6,0)</f>
        <v>263.5</v>
      </c>
      <c r="I615" s="8">
        <f>order_details[[#This Row],[UnitPrice (Marked Price)]] * order_details[[#This Row],[Quantity]] * (1 - order_details[[#This Row],[Discount]])</f>
        <v>7905</v>
      </c>
      <c r="J615" s="8">
        <f>(order_details[[#This Row],[UnitPrice (Marked Price)]]*(1-order_details[[#This Row],[Discount]])-order_details[[#This Row],[UnitPrice]]) * order_details[[#This Row],[Quantity]]</f>
        <v>1580.9999999999995</v>
      </c>
      <c r="K615">
        <f>VLOOKUP(order_details[[#This Row],[ProductID]],products[],4,0)</f>
        <v>1</v>
      </c>
      <c r="L615" s="8" t="str">
        <f>VLOOKUP(order_details[[#This Row],[Category]],categories[[CategoryID]:[CategoryName]],2,0)</f>
        <v>Beverages</v>
      </c>
    </row>
    <row r="616" spans="1:12" x14ac:dyDescent="0.25">
      <c r="A616">
        <v>10479</v>
      </c>
      <c r="B616">
        <v>53</v>
      </c>
      <c r="C616" s="8">
        <v>26.2</v>
      </c>
      <c r="D616">
        <v>28</v>
      </c>
      <c r="E616">
        <v>0</v>
      </c>
      <c r="F616" s="8">
        <f>order_details[[#This Row],[UnitPrice]]*order_details[[#This Row],[Quantity]]</f>
        <v>733.6</v>
      </c>
      <c r="G616" s="1">
        <f>VLOOKUP(order_details[[#This Row],[OrderID]],orders[[OrderID]:[OrderDate]],4,)</f>
        <v>34808</v>
      </c>
      <c r="H616" s="8">
        <f>VLOOKUP(order_details[[#This Row],[ProductID]],products[],6,0)</f>
        <v>32.799999999999997</v>
      </c>
      <c r="I616" s="8">
        <f>order_details[[#This Row],[UnitPrice (Marked Price)]] * order_details[[#This Row],[Quantity]] * (1 - order_details[[#This Row],[Discount]])</f>
        <v>918.39999999999986</v>
      </c>
      <c r="J616" s="8">
        <f>(order_details[[#This Row],[UnitPrice (Marked Price)]]*(1-order_details[[#This Row],[Discount]])-order_details[[#This Row],[UnitPrice]]) * order_details[[#This Row],[Quantity]]</f>
        <v>184.79999999999995</v>
      </c>
      <c r="K616">
        <f>VLOOKUP(order_details[[#This Row],[ProductID]],products[],4,0)</f>
        <v>6</v>
      </c>
      <c r="L616" s="8" t="str">
        <f>VLOOKUP(order_details[[#This Row],[Category]],categories[[CategoryID]:[CategoryName]],2,0)</f>
        <v>Meat/Poultry</v>
      </c>
    </row>
    <row r="617" spans="1:12" x14ac:dyDescent="0.25">
      <c r="A617">
        <v>10479</v>
      </c>
      <c r="B617">
        <v>59</v>
      </c>
      <c r="C617" s="8">
        <v>44</v>
      </c>
      <c r="D617">
        <v>60</v>
      </c>
      <c r="E617">
        <v>0</v>
      </c>
      <c r="F617" s="8">
        <f>order_details[[#This Row],[UnitPrice]]*order_details[[#This Row],[Quantity]]</f>
        <v>2640</v>
      </c>
      <c r="G617" s="1">
        <f>VLOOKUP(order_details[[#This Row],[OrderID]],orders[[OrderID]:[OrderDate]],4,)</f>
        <v>34808</v>
      </c>
      <c r="H617" s="8">
        <f>VLOOKUP(order_details[[#This Row],[ProductID]],products[],6,0)</f>
        <v>55</v>
      </c>
      <c r="I617" s="8">
        <f>order_details[[#This Row],[UnitPrice (Marked Price)]] * order_details[[#This Row],[Quantity]] * (1 - order_details[[#This Row],[Discount]])</f>
        <v>3300</v>
      </c>
      <c r="J617" s="8">
        <f>(order_details[[#This Row],[UnitPrice (Marked Price)]]*(1-order_details[[#This Row],[Discount]])-order_details[[#This Row],[UnitPrice]]) * order_details[[#This Row],[Quantity]]</f>
        <v>660</v>
      </c>
      <c r="K617">
        <f>VLOOKUP(order_details[[#This Row],[ProductID]],products[],4,0)</f>
        <v>4</v>
      </c>
      <c r="L617" s="8" t="str">
        <f>VLOOKUP(order_details[[#This Row],[Category]],categories[[CategoryID]:[CategoryName]],2,0)</f>
        <v>Dairy Products</v>
      </c>
    </row>
    <row r="618" spans="1:12" x14ac:dyDescent="0.25">
      <c r="A618">
        <v>10479</v>
      </c>
      <c r="B618">
        <v>64</v>
      </c>
      <c r="C618" s="8">
        <v>26.6</v>
      </c>
      <c r="D618">
        <v>30</v>
      </c>
      <c r="E618">
        <v>0</v>
      </c>
      <c r="F618" s="8">
        <f>order_details[[#This Row],[UnitPrice]]*order_details[[#This Row],[Quantity]]</f>
        <v>798</v>
      </c>
      <c r="G618" s="1">
        <f>VLOOKUP(order_details[[#This Row],[OrderID]],orders[[OrderID]:[OrderDate]],4,)</f>
        <v>34808</v>
      </c>
      <c r="H618" s="8">
        <f>VLOOKUP(order_details[[#This Row],[ProductID]],products[],6,0)</f>
        <v>33.25</v>
      </c>
      <c r="I618" s="8">
        <f>order_details[[#This Row],[UnitPrice (Marked Price)]] * order_details[[#This Row],[Quantity]] * (1 - order_details[[#This Row],[Discount]])</f>
        <v>997.5</v>
      </c>
      <c r="J618" s="8">
        <f>(order_details[[#This Row],[UnitPrice (Marked Price)]]*(1-order_details[[#This Row],[Discount]])-order_details[[#This Row],[UnitPrice]]) * order_details[[#This Row],[Quantity]]</f>
        <v>199.49999999999994</v>
      </c>
      <c r="K618">
        <f>VLOOKUP(order_details[[#This Row],[ProductID]],products[],4,0)</f>
        <v>5</v>
      </c>
      <c r="L618" s="8" t="str">
        <f>VLOOKUP(order_details[[#This Row],[Category]],categories[[CategoryID]:[CategoryName]],2,0)</f>
        <v>Grains/Cereals</v>
      </c>
    </row>
    <row r="619" spans="1:12" x14ac:dyDescent="0.25">
      <c r="A619">
        <v>10480</v>
      </c>
      <c r="B619">
        <v>47</v>
      </c>
      <c r="C619" s="8">
        <v>7.6</v>
      </c>
      <c r="D619">
        <v>30</v>
      </c>
      <c r="E619">
        <v>0</v>
      </c>
      <c r="F619" s="8">
        <f>order_details[[#This Row],[UnitPrice]]*order_details[[#This Row],[Quantity]]</f>
        <v>228</v>
      </c>
      <c r="G619" s="1">
        <f>VLOOKUP(order_details[[#This Row],[OrderID]],orders[[OrderID]:[OrderDate]],4,)</f>
        <v>34809</v>
      </c>
      <c r="H619" s="8">
        <f>VLOOKUP(order_details[[#This Row],[ProductID]],products[],6,0)</f>
        <v>9.5</v>
      </c>
      <c r="I619" s="8">
        <f>order_details[[#This Row],[UnitPrice (Marked Price)]] * order_details[[#This Row],[Quantity]] * (1 - order_details[[#This Row],[Discount]])</f>
        <v>285</v>
      </c>
      <c r="J619" s="8">
        <f>(order_details[[#This Row],[UnitPrice (Marked Price)]]*(1-order_details[[#This Row],[Discount]])-order_details[[#This Row],[UnitPrice]]) * order_details[[#This Row],[Quantity]]</f>
        <v>57.000000000000014</v>
      </c>
      <c r="K619">
        <f>VLOOKUP(order_details[[#This Row],[ProductID]],products[],4,0)</f>
        <v>3</v>
      </c>
      <c r="L619" s="8" t="str">
        <f>VLOOKUP(order_details[[#This Row],[Category]],categories[[CategoryID]:[CategoryName]],2,0)</f>
        <v>Confections</v>
      </c>
    </row>
    <row r="620" spans="1:12" x14ac:dyDescent="0.25">
      <c r="A620">
        <v>10480</v>
      </c>
      <c r="B620">
        <v>59</v>
      </c>
      <c r="C620" s="8">
        <v>44</v>
      </c>
      <c r="D620">
        <v>12</v>
      </c>
      <c r="E620">
        <v>0</v>
      </c>
      <c r="F620" s="8">
        <f>order_details[[#This Row],[UnitPrice]]*order_details[[#This Row],[Quantity]]</f>
        <v>528</v>
      </c>
      <c r="G620" s="1">
        <f>VLOOKUP(order_details[[#This Row],[OrderID]],orders[[OrderID]:[OrderDate]],4,)</f>
        <v>34809</v>
      </c>
      <c r="H620" s="8">
        <f>VLOOKUP(order_details[[#This Row],[ProductID]],products[],6,0)</f>
        <v>55</v>
      </c>
      <c r="I620" s="8">
        <f>order_details[[#This Row],[UnitPrice (Marked Price)]] * order_details[[#This Row],[Quantity]] * (1 - order_details[[#This Row],[Discount]])</f>
        <v>660</v>
      </c>
      <c r="J620" s="8">
        <f>(order_details[[#This Row],[UnitPrice (Marked Price)]]*(1-order_details[[#This Row],[Discount]])-order_details[[#This Row],[UnitPrice]]) * order_details[[#This Row],[Quantity]]</f>
        <v>132</v>
      </c>
      <c r="K620">
        <f>VLOOKUP(order_details[[#This Row],[ProductID]],products[],4,0)</f>
        <v>4</v>
      </c>
      <c r="L620" s="8" t="str">
        <f>VLOOKUP(order_details[[#This Row],[Category]],categories[[CategoryID]:[CategoryName]],2,0)</f>
        <v>Dairy Products</v>
      </c>
    </row>
    <row r="621" spans="1:12" x14ac:dyDescent="0.25">
      <c r="A621">
        <v>10481</v>
      </c>
      <c r="B621">
        <v>49</v>
      </c>
      <c r="C621" s="8">
        <v>16</v>
      </c>
      <c r="D621">
        <v>24</v>
      </c>
      <c r="E621">
        <v>0</v>
      </c>
      <c r="F621" s="8">
        <f>order_details[[#This Row],[UnitPrice]]*order_details[[#This Row],[Quantity]]</f>
        <v>384</v>
      </c>
      <c r="G621" s="1">
        <f>VLOOKUP(order_details[[#This Row],[OrderID]],orders[[OrderID]:[OrderDate]],4,)</f>
        <v>34809</v>
      </c>
      <c r="H621" s="8">
        <f>VLOOKUP(order_details[[#This Row],[ProductID]],products[],6,0)</f>
        <v>20</v>
      </c>
      <c r="I621" s="8">
        <f>order_details[[#This Row],[UnitPrice (Marked Price)]] * order_details[[#This Row],[Quantity]] * (1 - order_details[[#This Row],[Discount]])</f>
        <v>480</v>
      </c>
      <c r="J621" s="8">
        <f>(order_details[[#This Row],[UnitPrice (Marked Price)]]*(1-order_details[[#This Row],[Discount]])-order_details[[#This Row],[UnitPrice]]) * order_details[[#This Row],[Quantity]]</f>
        <v>96</v>
      </c>
      <c r="K621">
        <f>VLOOKUP(order_details[[#This Row],[ProductID]],products[],4,0)</f>
        <v>3</v>
      </c>
      <c r="L621" s="8" t="str">
        <f>VLOOKUP(order_details[[#This Row],[Category]],categories[[CategoryID]:[CategoryName]],2,0)</f>
        <v>Confections</v>
      </c>
    </row>
    <row r="622" spans="1:12" x14ac:dyDescent="0.25">
      <c r="A622">
        <v>10481</v>
      </c>
      <c r="B622">
        <v>60</v>
      </c>
      <c r="C622" s="8">
        <v>27.2</v>
      </c>
      <c r="D622">
        <v>40</v>
      </c>
      <c r="E622">
        <v>0</v>
      </c>
      <c r="F622" s="8">
        <f>order_details[[#This Row],[UnitPrice]]*order_details[[#This Row],[Quantity]]</f>
        <v>1088</v>
      </c>
      <c r="G622" s="1">
        <f>VLOOKUP(order_details[[#This Row],[OrderID]],orders[[OrderID]:[OrderDate]],4,)</f>
        <v>34809</v>
      </c>
      <c r="H622" s="8">
        <f>VLOOKUP(order_details[[#This Row],[ProductID]],products[],6,0)</f>
        <v>34</v>
      </c>
      <c r="I622" s="8">
        <f>order_details[[#This Row],[UnitPrice (Marked Price)]] * order_details[[#This Row],[Quantity]] * (1 - order_details[[#This Row],[Discount]])</f>
        <v>1360</v>
      </c>
      <c r="J622" s="8">
        <f>(order_details[[#This Row],[UnitPrice (Marked Price)]]*(1-order_details[[#This Row],[Discount]])-order_details[[#This Row],[UnitPrice]]) * order_details[[#This Row],[Quantity]]</f>
        <v>272</v>
      </c>
      <c r="K622">
        <f>VLOOKUP(order_details[[#This Row],[ProductID]],products[],4,0)</f>
        <v>4</v>
      </c>
      <c r="L622" s="8" t="str">
        <f>VLOOKUP(order_details[[#This Row],[Category]],categories[[CategoryID]:[CategoryName]],2,0)</f>
        <v>Dairy Products</v>
      </c>
    </row>
    <row r="623" spans="1:12" x14ac:dyDescent="0.25">
      <c r="A623">
        <v>10482</v>
      </c>
      <c r="B623">
        <v>40</v>
      </c>
      <c r="C623" s="8">
        <v>14.7</v>
      </c>
      <c r="D623">
        <v>10</v>
      </c>
      <c r="E623">
        <v>0</v>
      </c>
      <c r="F623" s="8">
        <f>order_details[[#This Row],[UnitPrice]]*order_details[[#This Row],[Quantity]]</f>
        <v>147</v>
      </c>
      <c r="G623" s="1">
        <f>VLOOKUP(order_details[[#This Row],[OrderID]],orders[[OrderID]:[OrderDate]],4,)</f>
        <v>34810</v>
      </c>
      <c r="H623" s="8">
        <f>VLOOKUP(order_details[[#This Row],[ProductID]],products[],6,0)</f>
        <v>18.399999999999999</v>
      </c>
      <c r="I623" s="8">
        <f>order_details[[#This Row],[UnitPrice (Marked Price)]] * order_details[[#This Row],[Quantity]] * (1 - order_details[[#This Row],[Discount]])</f>
        <v>184</v>
      </c>
      <c r="J623" s="8">
        <f>(order_details[[#This Row],[UnitPrice (Marked Price)]]*(1-order_details[[#This Row],[Discount]])-order_details[[#This Row],[UnitPrice]]) * order_details[[#This Row],[Quantity]]</f>
        <v>36.999999999999993</v>
      </c>
      <c r="K623">
        <f>VLOOKUP(order_details[[#This Row],[ProductID]],products[],4,0)</f>
        <v>8</v>
      </c>
      <c r="L623" s="8" t="str">
        <f>VLOOKUP(order_details[[#This Row],[Category]],categories[[CategoryID]:[CategoryName]],2,0)</f>
        <v>Seafood</v>
      </c>
    </row>
    <row r="624" spans="1:12" x14ac:dyDescent="0.25">
      <c r="A624">
        <v>10483</v>
      </c>
      <c r="B624">
        <v>34</v>
      </c>
      <c r="C624" s="8">
        <v>9.8000000000000007</v>
      </c>
      <c r="D624">
        <v>35</v>
      </c>
      <c r="E624">
        <v>0.05</v>
      </c>
      <c r="F624" s="8">
        <f>order_details[[#This Row],[UnitPrice]]*order_details[[#This Row],[Quantity]]</f>
        <v>343</v>
      </c>
      <c r="G624" s="1">
        <f>VLOOKUP(order_details[[#This Row],[OrderID]],orders[[OrderID]:[OrderDate]],4,)</f>
        <v>34813</v>
      </c>
      <c r="H624" s="8">
        <f>VLOOKUP(order_details[[#This Row],[ProductID]],products[],6,0)</f>
        <v>14</v>
      </c>
      <c r="I624" s="8">
        <f>order_details[[#This Row],[UnitPrice (Marked Price)]] * order_details[[#This Row],[Quantity]] * (1 - order_details[[#This Row],[Discount]])</f>
        <v>465.5</v>
      </c>
      <c r="J624" s="8">
        <f>(order_details[[#This Row],[UnitPrice (Marked Price)]]*(1-order_details[[#This Row],[Discount]])-order_details[[#This Row],[UnitPrice]]) * order_details[[#This Row],[Quantity]]</f>
        <v>122.49999999999994</v>
      </c>
      <c r="K624">
        <f>VLOOKUP(order_details[[#This Row],[ProductID]],products[],4,0)</f>
        <v>1</v>
      </c>
      <c r="L624" s="8" t="str">
        <f>VLOOKUP(order_details[[#This Row],[Category]],categories[[CategoryID]:[CategoryName]],2,0)</f>
        <v>Beverages</v>
      </c>
    </row>
    <row r="625" spans="1:12" x14ac:dyDescent="0.25">
      <c r="A625">
        <v>10483</v>
      </c>
      <c r="B625">
        <v>77</v>
      </c>
      <c r="C625" s="8">
        <v>10.4</v>
      </c>
      <c r="D625">
        <v>30</v>
      </c>
      <c r="E625">
        <v>0.05</v>
      </c>
      <c r="F625" s="8">
        <f>order_details[[#This Row],[UnitPrice]]*order_details[[#This Row],[Quantity]]</f>
        <v>312</v>
      </c>
      <c r="G625" s="1">
        <f>VLOOKUP(order_details[[#This Row],[OrderID]],orders[[OrderID]:[OrderDate]],4,)</f>
        <v>34813</v>
      </c>
      <c r="H625" s="8">
        <f>VLOOKUP(order_details[[#This Row],[ProductID]],products[],6,0)</f>
        <v>13</v>
      </c>
      <c r="I625" s="8">
        <f>order_details[[#This Row],[UnitPrice (Marked Price)]] * order_details[[#This Row],[Quantity]] * (1 - order_details[[#This Row],[Discount]])</f>
        <v>370.5</v>
      </c>
      <c r="J625" s="8">
        <f>(order_details[[#This Row],[UnitPrice (Marked Price)]]*(1-order_details[[#This Row],[Discount]])-order_details[[#This Row],[UnitPrice]]) * order_details[[#This Row],[Quantity]]</f>
        <v>58.499999999999979</v>
      </c>
      <c r="K625">
        <f>VLOOKUP(order_details[[#This Row],[ProductID]],products[],4,0)</f>
        <v>2</v>
      </c>
      <c r="L625" s="8" t="str">
        <f>VLOOKUP(order_details[[#This Row],[Category]],categories[[CategoryID]:[CategoryName]],2,0)</f>
        <v>Condiments</v>
      </c>
    </row>
    <row r="626" spans="1:12" x14ac:dyDescent="0.25">
      <c r="A626">
        <v>10484</v>
      </c>
      <c r="B626">
        <v>21</v>
      </c>
      <c r="C626" s="8">
        <v>8</v>
      </c>
      <c r="D626">
        <v>14</v>
      </c>
      <c r="E626">
        <v>0</v>
      </c>
      <c r="F626" s="8">
        <f>order_details[[#This Row],[UnitPrice]]*order_details[[#This Row],[Quantity]]</f>
        <v>112</v>
      </c>
      <c r="G626" s="1">
        <f>VLOOKUP(order_details[[#This Row],[OrderID]],orders[[OrderID]:[OrderDate]],4,)</f>
        <v>34813</v>
      </c>
      <c r="H626" s="8">
        <f>VLOOKUP(order_details[[#This Row],[ProductID]],products[],6,0)</f>
        <v>10</v>
      </c>
      <c r="I626" s="8">
        <f>order_details[[#This Row],[UnitPrice (Marked Price)]] * order_details[[#This Row],[Quantity]] * (1 - order_details[[#This Row],[Discount]])</f>
        <v>140</v>
      </c>
      <c r="J626" s="8">
        <f>(order_details[[#This Row],[UnitPrice (Marked Price)]]*(1-order_details[[#This Row],[Discount]])-order_details[[#This Row],[UnitPrice]]) * order_details[[#This Row],[Quantity]]</f>
        <v>28</v>
      </c>
      <c r="K626">
        <f>VLOOKUP(order_details[[#This Row],[ProductID]],products[],4,0)</f>
        <v>3</v>
      </c>
      <c r="L626" s="8" t="str">
        <f>VLOOKUP(order_details[[#This Row],[Category]],categories[[CategoryID]:[CategoryName]],2,0)</f>
        <v>Confections</v>
      </c>
    </row>
    <row r="627" spans="1:12" x14ac:dyDescent="0.25">
      <c r="A627">
        <v>10484</v>
      </c>
      <c r="B627">
        <v>40</v>
      </c>
      <c r="C627" s="8">
        <v>14.7</v>
      </c>
      <c r="D627">
        <v>10</v>
      </c>
      <c r="E627">
        <v>0</v>
      </c>
      <c r="F627" s="8">
        <f>order_details[[#This Row],[UnitPrice]]*order_details[[#This Row],[Quantity]]</f>
        <v>147</v>
      </c>
      <c r="G627" s="1">
        <f>VLOOKUP(order_details[[#This Row],[OrderID]],orders[[OrderID]:[OrderDate]],4,)</f>
        <v>34813</v>
      </c>
      <c r="H627" s="8">
        <f>VLOOKUP(order_details[[#This Row],[ProductID]],products[],6,0)</f>
        <v>18.399999999999999</v>
      </c>
      <c r="I627" s="8">
        <f>order_details[[#This Row],[UnitPrice (Marked Price)]] * order_details[[#This Row],[Quantity]] * (1 - order_details[[#This Row],[Discount]])</f>
        <v>184</v>
      </c>
      <c r="J627" s="8">
        <f>(order_details[[#This Row],[UnitPrice (Marked Price)]]*(1-order_details[[#This Row],[Discount]])-order_details[[#This Row],[UnitPrice]]) * order_details[[#This Row],[Quantity]]</f>
        <v>36.999999999999993</v>
      </c>
      <c r="K627">
        <f>VLOOKUP(order_details[[#This Row],[ProductID]],products[],4,0)</f>
        <v>8</v>
      </c>
      <c r="L627" s="8" t="str">
        <f>VLOOKUP(order_details[[#This Row],[Category]],categories[[CategoryID]:[CategoryName]],2,0)</f>
        <v>Seafood</v>
      </c>
    </row>
    <row r="628" spans="1:12" x14ac:dyDescent="0.25">
      <c r="A628">
        <v>10484</v>
      </c>
      <c r="B628">
        <v>51</v>
      </c>
      <c r="C628" s="8">
        <v>42.4</v>
      </c>
      <c r="D628">
        <v>3</v>
      </c>
      <c r="E628">
        <v>0</v>
      </c>
      <c r="F628" s="8">
        <f>order_details[[#This Row],[UnitPrice]]*order_details[[#This Row],[Quantity]]</f>
        <v>127.19999999999999</v>
      </c>
      <c r="G628" s="1">
        <f>VLOOKUP(order_details[[#This Row],[OrderID]],orders[[OrderID]:[OrderDate]],4,)</f>
        <v>34813</v>
      </c>
      <c r="H628" s="8">
        <f>VLOOKUP(order_details[[#This Row],[ProductID]],products[],6,0)</f>
        <v>53</v>
      </c>
      <c r="I628" s="8">
        <f>order_details[[#This Row],[UnitPrice (Marked Price)]] * order_details[[#This Row],[Quantity]] * (1 - order_details[[#This Row],[Discount]])</f>
        <v>159</v>
      </c>
      <c r="J628" s="8">
        <f>(order_details[[#This Row],[UnitPrice (Marked Price)]]*(1-order_details[[#This Row],[Discount]])-order_details[[#This Row],[UnitPrice]]) * order_details[[#This Row],[Quantity]]</f>
        <v>31.800000000000004</v>
      </c>
      <c r="K628">
        <f>VLOOKUP(order_details[[#This Row],[ProductID]],products[],4,0)</f>
        <v>7</v>
      </c>
      <c r="L628" s="8" t="str">
        <f>VLOOKUP(order_details[[#This Row],[Category]],categories[[CategoryID]:[CategoryName]],2,0)</f>
        <v>Produce</v>
      </c>
    </row>
    <row r="629" spans="1:12" x14ac:dyDescent="0.25">
      <c r="A629">
        <v>10485</v>
      </c>
      <c r="B629">
        <v>2</v>
      </c>
      <c r="C629" s="8">
        <v>15.2</v>
      </c>
      <c r="D629">
        <v>20</v>
      </c>
      <c r="E629">
        <v>0.1</v>
      </c>
      <c r="F629" s="8">
        <f>order_details[[#This Row],[UnitPrice]]*order_details[[#This Row],[Quantity]]</f>
        <v>304</v>
      </c>
      <c r="G629" s="1">
        <f>VLOOKUP(order_details[[#This Row],[OrderID]],orders[[OrderID]:[OrderDate]],4,)</f>
        <v>34814</v>
      </c>
      <c r="H629" s="8">
        <f>VLOOKUP(order_details[[#This Row],[ProductID]],products[],6,0)</f>
        <v>19</v>
      </c>
      <c r="I629" s="8">
        <f>order_details[[#This Row],[UnitPrice (Marked Price)]] * order_details[[#This Row],[Quantity]] * (1 - order_details[[#This Row],[Discount]])</f>
        <v>342</v>
      </c>
      <c r="J629" s="8">
        <f>(order_details[[#This Row],[UnitPrice (Marked Price)]]*(1-order_details[[#This Row],[Discount]])-order_details[[#This Row],[UnitPrice]]) * order_details[[#This Row],[Quantity]]</f>
        <v>38.000000000000043</v>
      </c>
      <c r="K629">
        <f>VLOOKUP(order_details[[#This Row],[ProductID]],products[],4,0)</f>
        <v>1</v>
      </c>
      <c r="L629" s="8" t="str">
        <f>VLOOKUP(order_details[[#This Row],[Category]],categories[[CategoryID]:[CategoryName]],2,0)</f>
        <v>Beverages</v>
      </c>
    </row>
    <row r="630" spans="1:12" x14ac:dyDescent="0.25">
      <c r="A630">
        <v>10485</v>
      </c>
      <c r="B630">
        <v>3</v>
      </c>
      <c r="C630" s="8">
        <v>8</v>
      </c>
      <c r="D630">
        <v>20</v>
      </c>
      <c r="E630">
        <v>0.1</v>
      </c>
      <c r="F630" s="8">
        <f>order_details[[#This Row],[UnitPrice]]*order_details[[#This Row],[Quantity]]</f>
        <v>160</v>
      </c>
      <c r="G630" s="1">
        <f>VLOOKUP(order_details[[#This Row],[OrderID]],orders[[OrderID]:[OrderDate]],4,)</f>
        <v>34814</v>
      </c>
      <c r="H630" s="8">
        <f>VLOOKUP(order_details[[#This Row],[ProductID]],products[],6,0)</f>
        <v>10</v>
      </c>
      <c r="I630" s="8">
        <f>order_details[[#This Row],[UnitPrice (Marked Price)]] * order_details[[#This Row],[Quantity]] * (1 - order_details[[#This Row],[Discount]])</f>
        <v>180</v>
      </c>
      <c r="J630" s="8">
        <f>(order_details[[#This Row],[UnitPrice (Marked Price)]]*(1-order_details[[#This Row],[Discount]])-order_details[[#This Row],[UnitPrice]]) * order_details[[#This Row],[Quantity]]</f>
        <v>20</v>
      </c>
      <c r="K630">
        <f>VLOOKUP(order_details[[#This Row],[ProductID]],products[],4,0)</f>
        <v>2</v>
      </c>
      <c r="L630" s="8" t="str">
        <f>VLOOKUP(order_details[[#This Row],[Category]],categories[[CategoryID]:[CategoryName]],2,0)</f>
        <v>Condiments</v>
      </c>
    </row>
    <row r="631" spans="1:12" x14ac:dyDescent="0.25">
      <c r="A631">
        <v>10485</v>
      </c>
      <c r="B631">
        <v>55</v>
      </c>
      <c r="C631" s="8">
        <v>19.2</v>
      </c>
      <c r="D631">
        <v>30</v>
      </c>
      <c r="E631">
        <v>0.1</v>
      </c>
      <c r="F631" s="8">
        <f>order_details[[#This Row],[UnitPrice]]*order_details[[#This Row],[Quantity]]</f>
        <v>576</v>
      </c>
      <c r="G631" s="1">
        <f>VLOOKUP(order_details[[#This Row],[OrderID]],orders[[OrderID]:[OrderDate]],4,)</f>
        <v>34814</v>
      </c>
      <c r="H631" s="8">
        <f>VLOOKUP(order_details[[#This Row],[ProductID]],products[],6,0)</f>
        <v>24</v>
      </c>
      <c r="I631" s="8">
        <f>order_details[[#This Row],[UnitPrice (Marked Price)]] * order_details[[#This Row],[Quantity]] * (1 - order_details[[#This Row],[Discount]])</f>
        <v>648</v>
      </c>
      <c r="J631" s="8">
        <f>(order_details[[#This Row],[UnitPrice (Marked Price)]]*(1-order_details[[#This Row],[Discount]])-order_details[[#This Row],[UnitPrice]]) * order_details[[#This Row],[Quantity]]</f>
        <v>72.000000000000057</v>
      </c>
      <c r="K631">
        <f>VLOOKUP(order_details[[#This Row],[ProductID]],products[],4,0)</f>
        <v>6</v>
      </c>
      <c r="L631" s="8" t="str">
        <f>VLOOKUP(order_details[[#This Row],[Category]],categories[[CategoryID]:[CategoryName]],2,0)</f>
        <v>Meat/Poultry</v>
      </c>
    </row>
    <row r="632" spans="1:12" x14ac:dyDescent="0.25">
      <c r="A632">
        <v>10485</v>
      </c>
      <c r="B632">
        <v>70</v>
      </c>
      <c r="C632" s="8">
        <v>9.6</v>
      </c>
      <c r="D632">
        <v>60</v>
      </c>
      <c r="E632">
        <v>0.1</v>
      </c>
      <c r="F632" s="8">
        <f>order_details[[#This Row],[UnitPrice]]*order_details[[#This Row],[Quantity]]</f>
        <v>576</v>
      </c>
      <c r="G632" s="1">
        <f>VLOOKUP(order_details[[#This Row],[OrderID]],orders[[OrderID]:[OrderDate]],4,)</f>
        <v>34814</v>
      </c>
      <c r="H632" s="8">
        <f>VLOOKUP(order_details[[#This Row],[ProductID]],products[],6,0)</f>
        <v>15</v>
      </c>
      <c r="I632" s="8">
        <f>order_details[[#This Row],[UnitPrice (Marked Price)]] * order_details[[#This Row],[Quantity]] * (1 - order_details[[#This Row],[Discount]])</f>
        <v>810</v>
      </c>
      <c r="J632" s="8">
        <f>(order_details[[#This Row],[UnitPrice (Marked Price)]]*(1-order_details[[#This Row],[Discount]])-order_details[[#This Row],[UnitPrice]]) * order_details[[#This Row],[Quantity]]</f>
        <v>234.00000000000003</v>
      </c>
      <c r="K632">
        <f>VLOOKUP(order_details[[#This Row],[ProductID]],products[],4,0)</f>
        <v>1</v>
      </c>
      <c r="L632" s="8" t="str">
        <f>VLOOKUP(order_details[[#This Row],[Category]],categories[[CategoryID]:[CategoryName]],2,0)</f>
        <v>Beverages</v>
      </c>
    </row>
    <row r="633" spans="1:12" x14ac:dyDescent="0.25">
      <c r="A633">
        <v>10486</v>
      </c>
      <c r="B633">
        <v>11</v>
      </c>
      <c r="C633" s="8">
        <v>9.8000000000000007</v>
      </c>
      <c r="D633">
        <v>5</v>
      </c>
      <c r="E633">
        <v>0</v>
      </c>
      <c r="F633" s="8">
        <f>order_details[[#This Row],[UnitPrice]]*order_details[[#This Row],[Quantity]]</f>
        <v>49</v>
      </c>
      <c r="G633" s="1">
        <f>VLOOKUP(order_details[[#This Row],[OrderID]],orders[[OrderID]:[OrderDate]],4,)</f>
        <v>34815</v>
      </c>
      <c r="H633" s="8">
        <f>VLOOKUP(order_details[[#This Row],[ProductID]],products[],6,0)</f>
        <v>21</v>
      </c>
      <c r="I633" s="8">
        <f>order_details[[#This Row],[UnitPrice (Marked Price)]] * order_details[[#This Row],[Quantity]] * (1 - order_details[[#This Row],[Discount]])</f>
        <v>105</v>
      </c>
      <c r="J633" s="8">
        <f>(order_details[[#This Row],[UnitPrice (Marked Price)]]*(1-order_details[[#This Row],[Discount]])-order_details[[#This Row],[UnitPrice]]) * order_details[[#This Row],[Quantity]]</f>
        <v>56</v>
      </c>
      <c r="K633">
        <f>VLOOKUP(order_details[[#This Row],[ProductID]],products[],4,0)</f>
        <v>4</v>
      </c>
      <c r="L633" s="8" t="str">
        <f>VLOOKUP(order_details[[#This Row],[Category]],categories[[CategoryID]:[CategoryName]],2,0)</f>
        <v>Dairy Products</v>
      </c>
    </row>
    <row r="634" spans="1:12" x14ac:dyDescent="0.25">
      <c r="A634">
        <v>10486</v>
      </c>
      <c r="B634">
        <v>51</v>
      </c>
      <c r="C634" s="8">
        <v>42.4</v>
      </c>
      <c r="D634">
        <v>25</v>
      </c>
      <c r="E634">
        <v>0</v>
      </c>
      <c r="F634" s="8">
        <f>order_details[[#This Row],[UnitPrice]]*order_details[[#This Row],[Quantity]]</f>
        <v>1060</v>
      </c>
      <c r="G634" s="1">
        <f>VLOOKUP(order_details[[#This Row],[OrderID]],orders[[OrderID]:[OrderDate]],4,)</f>
        <v>34815</v>
      </c>
      <c r="H634" s="8">
        <f>VLOOKUP(order_details[[#This Row],[ProductID]],products[],6,0)</f>
        <v>53</v>
      </c>
      <c r="I634" s="8">
        <f>order_details[[#This Row],[UnitPrice (Marked Price)]] * order_details[[#This Row],[Quantity]] * (1 - order_details[[#This Row],[Discount]])</f>
        <v>1325</v>
      </c>
      <c r="J634" s="8">
        <f>(order_details[[#This Row],[UnitPrice (Marked Price)]]*(1-order_details[[#This Row],[Discount]])-order_details[[#This Row],[UnitPrice]]) * order_details[[#This Row],[Quantity]]</f>
        <v>265.00000000000006</v>
      </c>
      <c r="K634">
        <f>VLOOKUP(order_details[[#This Row],[ProductID]],products[],4,0)</f>
        <v>7</v>
      </c>
      <c r="L634" s="8" t="str">
        <f>VLOOKUP(order_details[[#This Row],[Category]],categories[[CategoryID]:[CategoryName]],2,0)</f>
        <v>Produce</v>
      </c>
    </row>
    <row r="635" spans="1:12" x14ac:dyDescent="0.25">
      <c r="A635">
        <v>10486</v>
      </c>
      <c r="B635">
        <v>74</v>
      </c>
      <c r="C635" s="8">
        <v>8</v>
      </c>
      <c r="D635">
        <v>16</v>
      </c>
      <c r="E635">
        <v>0</v>
      </c>
      <c r="F635" s="8">
        <f>order_details[[#This Row],[UnitPrice]]*order_details[[#This Row],[Quantity]]</f>
        <v>128</v>
      </c>
      <c r="G635" s="1">
        <f>VLOOKUP(order_details[[#This Row],[OrderID]],orders[[OrderID]:[OrderDate]],4,)</f>
        <v>34815</v>
      </c>
      <c r="H635" s="8">
        <f>VLOOKUP(order_details[[#This Row],[ProductID]],products[],6,0)</f>
        <v>10</v>
      </c>
      <c r="I635" s="8">
        <f>order_details[[#This Row],[UnitPrice (Marked Price)]] * order_details[[#This Row],[Quantity]] * (1 - order_details[[#This Row],[Discount]])</f>
        <v>160</v>
      </c>
      <c r="J635" s="8">
        <f>(order_details[[#This Row],[UnitPrice (Marked Price)]]*(1-order_details[[#This Row],[Discount]])-order_details[[#This Row],[UnitPrice]]) * order_details[[#This Row],[Quantity]]</f>
        <v>32</v>
      </c>
      <c r="K635">
        <f>VLOOKUP(order_details[[#This Row],[ProductID]],products[],4,0)</f>
        <v>7</v>
      </c>
      <c r="L635" s="8" t="str">
        <f>VLOOKUP(order_details[[#This Row],[Category]],categories[[CategoryID]:[CategoryName]],2,0)</f>
        <v>Produce</v>
      </c>
    </row>
    <row r="636" spans="1:12" x14ac:dyDescent="0.25">
      <c r="A636">
        <v>10487</v>
      </c>
      <c r="B636">
        <v>19</v>
      </c>
      <c r="C636" s="8">
        <v>7.3</v>
      </c>
      <c r="D636">
        <v>5</v>
      </c>
      <c r="E636">
        <v>0</v>
      </c>
      <c r="F636" s="8">
        <f>order_details[[#This Row],[UnitPrice]]*order_details[[#This Row],[Quantity]]</f>
        <v>36.5</v>
      </c>
      <c r="G636" s="1">
        <f>VLOOKUP(order_details[[#This Row],[OrderID]],orders[[OrderID]:[OrderDate]],4,)</f>
        <v>34815</v>
      </c>
      <c r="H636" s="8">
        <f>VLOOKUP(order_details[[#This Row],[ProductID]],products[],6,0)</f>
        <v>9.1999999999999993</v>
      </c>
      <c r="I636" s="8">
        <f>order_details[[#This Row],[UnitPrice (Marked Price)]] * order_details[[#This Row],[Quantity]] * (1 - order_details[[#This Row],[Discount]])</f>
        <v>46</v>
      </c>
      <c r="J636" s="8">
        <f>(order_details[[#This Row],[UnitPrice (Marked Price)]]*(1-order_details[[#This Row],[Discount]])-order_details[[#This Row],[UnitPrice]]) * order_details[[#This Row],[Quantity]]</f>
        <v>9.4999999999999964</v>
      </c>
      <c r="K636">
        <f>VLOOKUP(order_details[[#This Row],[ProductID]],products[],4,0)</f>
        <v>3</v>
      </c>
      <c r="L636" s="8" t="str">
        <f>VLOOKUP(order_details[[#This Row],[Category]],categories[[CategoryID]:[CategoryName]],2,0)</f>
        <v>Confections</v>
      </c>
    </row>
    <row r="637" spans="1:12" x14ac:dyDescent="0.25">
      <c r="A637">
        <v>10487</v>
      </c>
      <c r="B637">
        <v>26</v>
      </c>
      <c r="C637" s="8">
        <v>24.9</v>
      </c>
      <c r="D637">
        <v>30</v>
      </c>
      <c r="E637">
        <v>0</v>
      </c>
      <c r="F637" s="8">
        <f>order_details[[#This Row],[UnitPrice]]*order_details[[#This Row],[Quantity]]</f>
        <v>747</v>
      </c>
      <c r="G637" s="1">
        <f>VLOOKUP(order_details[[#This Row],[OrderID]],orders[[OrderID]:[OrderDate]],4,)</f>
        <v>34815</v>
      </c>
      <c r="H637" s="8">
        <f>VLOOKUP(order_details[[#This Row],[ProductID]],products[],6,0)</f>
        <v>31.23</v>
      </c>
      <c r="I637" s="8">
        <f>order_details[[#This Row],[UnitPrice (Marked Price)]] * order_details[[#This Row],[Quantity]] * (1 - order_details[[#This Row],[Discount]])</f>
        <v>936.9</v>
      </c>
      <c r="J637" s="8">
        <f>(order_details[[#This Row],[UnitPrice (Marked Price)]]*(1-order_details[[#This Row],[Discount]])-order_details[[#This Row],[UnitPrice]]) * order_details[[#This Row],[Quantity]]</f>
        <v>189.90000000000006</v>
      </c>
      <c r="K637">
        <f>VLOOKUP(order_details[[#This Row],[ProductID]],products[],4,0)</f>
        <v>3</v>
      </c>
      <c r="L637" s="8" t="str">
        <f>VLOOKUP(order_details[[#This Row],[Category]],categories[[CategoryID]:[CategoryName]],2,0)</f>
        <v>Confections</v>
      </c>
    </row>
    <row r="638" spans="1:12" x14ac:dyDescent="0.25">
      <c r="A638">
        <v>10487</v>
      </c>
      <c r="B638">
        <v>54</v>
      </c>
      <c r="C638" s="8">
        <v>5.9</v>
      </c>
      <c r="D638">
        <v>24</v>
      </c>
      <c r="E638">
        <v>0.25</v>
      </c>
      <c r="F638" s="8">
        <f>order_details[[#This Row],[UnitPrice]]*order_details[[#This Row],[Quantity]]</f>
        <v>141.60000000000002</v>
      </c>
      <c r="G638" s="1">
        <f>VLOOKUP(order_details[[#This Row],[OrderID]],orders[[OrderID]:[OrderDate]],4,)</f>
        <v>34815</v>
      </c>
      <c r="H638" s="8">
        <f>VLOOKUP(order_details[[#This Row],[ProductID]],products[],6,0)</f>
        <v>7.45</v>
      </c>
      <c r="I638" s="8">
        <f>order_details[[#This Row],[UnitPrice (Marked Price)]] * order_details[[#This Row],[Quantity]] * (1 - order_details[[#This Row],[Discount]])</f>
        <v>134.10000000000002</v>
      </c>
      <c r="J638" s="8">
        <f>(order_details[[#This Row],[UnitPrice (Marked Price)]]*(1-order_details[[#This Row],[Discount]])-order_details[[#This Row],[UnitPrice]]) * order_details[[#This Row],[Quantity]]</f>
        <v>-7.5</v>
      </c>
      <c r="K638">
        <f>VLOOKUP(order_details[[#This Row],[ProductID]],products[],4,0)</f>
        <v>6</v>
      </c>
      <c r="L638" s="8" t="str">
        <f>VLOOKUP(order_details[[#This Row],[Category]],categories[[CategoryID]:[CategoryName]],2,0)</f>
        <v>Meat/Poultry</v>
      </c>
    </row>
    <row r="639" spans="1:12" x14ac:dyDescent="0.25">
      <c r="A639">
        <v>10488</v>
      </c>
      <c r="B639">
        <v>59</v>
      </c>
      <c r="C639" s="8">
        <v>44</v>
      </c>
      <c r="D639">
        <v>30</v>
      </c>
      <c r="E639">
        <v>0</v>
      </c>
      <c r="F639" s="8">
        <f>order_details[[#This Row],[UnitPrice]]*order_details[[#This Row],[Quantity]]</f>
        <v>1320</v>
      </c>
      <c r="G639" s="1">
        <f>VLOOKUP(order_details[[#This Row],[OrderID]],orders[[OrderID]:[OrderDate]],4,)</f>
        <v>34816</v>
      </c>
      <c r="H639" s="8">
        <f>VLOOKUP(order_details[[#This Row],[ProductID]],products[],6,0)</f>
        <v>55</v>
      </c>
      <c r="I639" s="8">
        <f>order_details[[#This Row],[UnitPrice (Marked Price)]] * order_details[[#This Row],[Quantity]] * (1 - order_details[[#This Row],[Discount]])</f>
        <v>1650</v>
      </c>
      <c r="J639" s="8">
        <f>(order_details[[#This Row],[UnitPrice (Marked Price)]]*(1-order_details[[#This Row],[Discount]])-order_details[[#This Row],[UnitPrice]]) * order_details[[#This Row],[Quantity]]</f>
        <v>330</v>
      </c>
      <c r="K639">
        <f>VLOOKUP(order_details[[#This Row],[ProductID]],products[],4,0)</f>
        <v>4</v>
      </c>
      <c r="L639" s="8" t="str">
        <f>VLOOKUP(order_details[[#This Row],[Category]],categories[[CategoryID]:[CategoryName]],2,0)</f>
        <v>Dairy Products</v>
      </c>
    </row>
    <row r="640" spans="1:12" x14ac:dyDescent="0.25">
      <c r="A640">
        <v>10488</v>
      </c>
      <c r="B640">
        <v>73</v>
      </c>
      <c r="C640" s="8">
        <v>9.6</v>
      </c>
      <c r="D640">
        <v>20</v>
      </c>
      <c r="E640">
        <v>0.2</v>
      </c>
      <c r="F640" s="8">
        <f>order_details[[#This Row],[UnitPrice]]*order_details[[#This Row],[Quantity]]</f>
        <v>192</v>
      </c>
      <c r="G640" s="1">
        <f>VLOOKUP(order_details[[#This Row],[OrderID]],orders[[OrderID]:[OrderDate]],4,)</f>
        <v>34816</v>
      </c>
      <c r="H640" s="8">
        <f>VLOOKUP(order_details[[#This Row],[ProductID]],products[],6,0)</f>
        <v>15</v>
      </c>
      <c r="I640" s="8">
        <f>order_details[[#This Row],[UnitPrice (Marked Price)]] * order_details[[#This Row],[Quantity]] * (1 - order_details[[#This Row],[Discount]])</f>
        <v>240</v>
      </c>
      <c r="J640" s="8">
        <f>(order_details[[#This Row],[UnitPrice (Marked Price)]]*(1-order_details[[#This Row],[Discount]])-order_details[[#This Row],[UnitPrice]]) * order_details[[#This Row],[Quantity]]</f>
        <v>48.000000000000007</v>
      </c>
      <c r="K640">
        <f>VLOOKUP(order_details[[#This Row],[ProductID]],products[],4,0)</f>
        <v>8</v>
      </c>
      <c r="L640" s="8" t="str">
        <f>VLOOKUP(order_details[[#This Row],[Category]],categories[[CategoryID]:[CategoryName]],2,0)</f>
        <v>Seafood</v>
      </c>
    </row>
    <row r="641" spans="1:12" x14ac:dyDescent="0.25">
      <c r="A641">
        <v>10489</v>
      </c>
      <c r="B641">
        <v>11</v>
      </c>
      <c r="C641" s="8">
        <v>9.8000000000000007</v>
      </c>
      <c r="D641">
        <v>15</v>
      </c>
      <c r="E641">
        <v>0.25</v>
      </c>
      <c r="F641" s="8">
        <f>order_details[[#This Row],[UnitPrice]]*order_details[[#This Row],[Quantity]]</f>
        <v>147</v>
      </c>
      <c r="G641" s="1">
        <f>VLOOKUP(order_details[[#This Row],[OrderID]],orders[[OrderID]:[OrderDate]],4,)</f>
        <v>34817</v>
      </c>
      <c r="H641" s="8">
        <f>VLOOKUP(order_details[[#This Row],[ProductID]],products[],6,0)</f>
        <v>21</v>
      </c>
      <c r="I641" s="8">
        <f>order_details[[#This Row],[UnitPrice (Marked Price)]] * order_details[[#This Row],[Quantity]] * (1 - order_details[[#This Row],[Discount]])</f>
        <v>236.25</v>
      </c>
      <c r="J641" s="8">
        <f>(order_details[[#This Row],[UnitPrice (Marked Price)]]*(1-order_details[[#This Row],[Discount]])-order_details[[#This Row],[UnitPrice]]) * order_details[[#This Row],[Quantity]]</f>
        <v>89.249999999999986</v>
      </c>
      <c r="K641">
        <f>VLOOKUP(order_details[[#This Row],[ProductID]],products[],4,0)</f>
        <v>4</v>
      </c>
      <c r="L641" s="8" t="str">
        <f>VLOOKUP(order_details[[#This Row],[Category]],categories[[CategoryID]:[CategoryName]],2,0)</f>
        <v>Dairy Products</v>
      </c>
    </row>
    <row r="642" spans="1:12" x14ac:dyDescent="0.25">
      <c r="A642">
        <v>10489</v>
      </c>
      <c r="B642">
        <v>16</v>
      </c>
      <c r="C642" s="8">
        <v>13.9</v>
      </c>
      <c r="D642">
        <v>18</v>
      </c>
      <c r="E642">
        <v>0</v>
      </c>
      <c r="F642" s="8">
        <f>order_details[[#This Row],[UnitPrice]]*order_details[[#This Row],[Quantity]]</f>
        <v>250.20000000000002</v>
      </c>
      <c r="G642" s="1">
        <f>VLOOKUP(order_details[[#This Row],[OrderID]],orders[[OrderID]:[OrderDate]],4,)</f>
        <v>34817</v>
      </c>
      <c r="H642" s="8">
        <f>VLOOKUP(order_details[[#This Row],[ProductID]],products[],6,0)</f>
        <v>17.45</v>
      </c>
      <c r="I642" s="8">
        <f>order_details[[#This Row],[UnitPrice (Marked Price)]] * order_details[[#This Row],[Quantity]] * (1 - order_details[[#This Row],[Discount]])</f>
        <v>314.09999999999997</v>
      </c>
      <c r="J642" s="8">
        <f>(order_details[[#This Row],[UnitPrice (Marked Price)]]*(1-order_details[[#This Row],[Discount]])-order_details[[#This Row],[UnitPrice]]) * order_details[[#This Row],[Quantity]]</f>
        <v>63.899999999999977</v>
      </c>
      <c r="K642">
        <f>VLOOKUP(order_details[[#This Row],[ProductID]],products[],4,0)</f>
        <v>3</v>
      </c>
      <c r="L642" s="8" t="str">
        <f>VLOOKUP(order_details[[#This Row],[Category]],categories[[CategoryID]:[CategoryName]],2,0)</f>
        <v>Confections</v>
      </c>
    </row>
    <row r="643" spans="1:12" x14ac:dyDescent="0.25">
      <c r="A643">
        <v>10490</v>
      </c>
      <c r="B643">
        <v>59</v>
      </c>
      <c r="C643" s="8">
        <v>44</v>
      </c>
      <c r="D643">
        <v>60</v>
      </c>
      <c r="E643">
        <v>0</v>
      </c>
      <c r="F643" s="8">
        <f>order_details[[#This Row],[UnitPrice]]*order_details[[#This Row],[Quantity]]</f>
        <v>2640</v>
      </c>
      <c r="G643" s="1">
        <f>VLOOKUP(order_details[[#This Row],[OrderID]],orders[[OrderID]:[OrderDate]],4,)</f>
        <v>34820</v>
      </c>
      <c r="H643" s="8">
        <f>VLOOKUP(order_details[[#This Row],[ProductID]],products[],6,0)</f>
        <v>55</v>
      </c>
      <c r="I643" s="8">
        <f>order_details[[#This Row],[UnitPrice (Marked Price)]] * order_details[[#This Row],[Quantity]] * (1 - order_details[[#This Row],[Discount]])</f>
        <v>3300</v>
      </c>
      <c r="J643" s="8">
        <f>(order_details[[#This Row],[UnitPrice (Marked Price)]]*(1-order_details[[#This Row],[Discount]])-order_details[[#This Row],[UnitPrice]]) * order_details[[#This Row],[Quantity]]</f>
        <v>660</v>
      </c>
      <c r="K643">
        <f>VLOOKUP(order_details[[#This Row],[ProductID]],products[],4,0)</f>
        <v>4</v>
      </c>
      <c r="L643" s="8" t="str">
        <f>VLOOKUP(order_details[[#This Row],[Category]],categories[[CategoryID]:[CategoryName]],2,0)</f>
        <v>Dairy Products</v>
      </c>
    </row>
    <row r="644" spans="1:12" x14ac:dyDescent="0.25">
      <c r="A644">
        <v>10490</v>
      </c>
      <c r="B644">
        <v>68</v>
      </c>
      <c r="C644" s="8">
        <v>8</v>
      </c>
      <c r="D644">
        <v>30</v>
      </c>
      <c r="E644">
        <v>0</v>
      </c>
      <c r="F644" s="8">
        <f>order_details[[#This Row],[UnitPrice]]*order_details[[#This Row],[Quantity]]</f>
        <v>240</v>
      </c>
      <c r="G644" s="1">
        <f>VLOOKUP(order_details[[#This Row],[OrderID]],orders[[OrderID]:[OrderDate]],4,)</f>
        <v>34820</v>
      </c>
      <c r="H644" s="8">
        <f>VLOOKUP(order_details[[#This Row],[ProductID]],products[],6,0)</f>
        <v>12.5</v>
      </c>
      <c r="I644" s="8">
        <f>order_details[[#This Row],[UnitPrice (Marked Price)]] * order_details[[#This Row],[Quantity]] * (1 - order_details[[#This Row],[Discount]])</f>
        <v>375</v>
      </c>
      <c r="J644" s="8">
        <f>(order_details[[#This Row],[UnitPrice (Marked Price)]]*(1-order_details[[#This Row],[Discount]])-order_details[[#This Row],[UnitPrice]]) * order_details[[#This Row],[Quantity]]</f>
        <v>135</v>
      </c>
      <c r="K644">
        <f>VLOOKUP(order_details[[#This Row],[ProductID]],products[],4,0)</f>
        <v>3</v>
      </c>
      <c r="L644" s="8" t="str">
        <f>VLOOKUP(order_details[[#This Row],[Category]],categories[[CategoryID]:[CategoryName]],2,0)</f>
        <v>Confections</v>
      </c>
    </row>
    <row r="645" spans="1:12" x14ac:dyDescent="0.25">
      <c r="A645">
        <v>10490</v>
      </c>
      <c r="B645">
        <v>75</v>
      </c>
      <c r="C645" s="8">
        <v>6.2</v>
      </c>
      <c r="D645">
        <v>36</v>
      </c>
      <c r="E645">
        <v>0</v>
      </c>
      <c r="F645" s="8">
        <f>order_details[[#This Row],[UnitPrice]]*order_details[[#This Row],[Quantity]]</f>
        <v>223.20000000000002</v>
      </c>
      <c r="G645" s="1">
        <f>VLOOKUP(order_details[[#This Row],[OrderID]],orders[[OrderID]:[OrderDate]],4,)</f>
        <v>34820</v>
      </c>
      <c r="H645" s="8">
        <f>VLOOKUP(order_details[[#This Row],[ProductID]],products[],6,0)</f>
        <v>7.75</v>
      </c>
      <c r="I645" s="8">
        <f>order_details[[#This Row],[UnitPrice (Marked Price)]] * order_details[[#This Row],[Quantity]] * (1 - order_details[[#This Row],[Discount]])</f>
        <v>279</v>
      </c>
      <c r="J645" s="8">
        <f>(order_details[[#This Row],[UnitPrice (Marked Price)]]*(1-order_details[[#This Row],[Discount]])-order_details[[#This Row],[UnitPrice]]) * order_details[[#This Row],[Quantity]]</f>
        <v>55.8</v>
      </c>
      <c r="K645">
        <f>VLOOKUP(order_details[[#This Row],[ProductID]],products[],4,0)</f>
        <v>1</v>
      </c>
      <c r="L645" s="8" t="str">
        <f>VLOOKUP(order_details[[#This Row],[Category]],categories[[CategoryID]:[CategoryName]],2,0)</f>
        <v>Beverages</v>
      </c>
    </row>
    <row r="646" spans="1:12" x14ac:dyDescent="0.25">
      <c r="A646">
        <v>10491</v>
      </c>
      <c r="B646">
        <v>44</v>
      </c>
      <c r="C646" s="8">
        <v>12.4</v>
      </c>
      <c r="D646">
        <v>15</v>
      </c>
      <c r="E646">
        <v>0.15</v>
      </c>
      <c r="F646" s="8">
        <f>order_details[[#This Row],[UnitPrice]]*order_details[[#This Row],[Quantity]]</f>
        <v>186</v>
      </c>
      <c r="G646" s="1">
        <f>VLOOKUP(order_details[[#This Row],[OrderID]],orders[[OrderID]:[OrderDate]],4,)</f>
        <v>34820</v>
      </c>
      <c r="H646" s="8">
        <f>VLOOKUP(order_details[[#This Row],[ProductID]],products[],6,0)</f>
        <v>19.45</v>
      </c>
      <c r="I646" s="8">
        <f>order_details[[#This Row],[UnitPrice (Marked Price)]] * order_details[[#This Row],[Quantity]] * (1 - order_details[[#This Row],[Discount]])</f>
        <v>247.98749999999998</v>
      </c>
      <c r="J646" s="8">
        <f>(order_details[[#This Row],[UnitPrice (Marked Price)]]*(1-order_details[[#This Row],[Discount]])-order_details[[#This Row],[UnitPrice]]) * order_details[[#This Row],[Quantity]]</f>
        <v>61.987499999999976</v>
      </c>
      <c r="K646">
        <f>VLOOKUP(order_details[[#This Row],[ProductID]],products[],4,0)</f>
        <v>2</v>
      </c>
      <c r="L646" s="8" t="str">
        <f>VLOOKUP(order_details[[#This Row],[Category]],categories[[CategoryID]:[CategoryName]],2,0)</f>
        <v>Condiments</v>
      </c>
    </row>
    <row r="647" spans="1:12" x14ac:dyDescent="0.25">
      <c r="A647">
        <v>10491</v>
      </c>
      <c r="B647">
        <v>77</v>
      </c>
      <c r="C647" s="8">
        <v>10.4</v>
      </c>
      <c r="D647">
        <v>7</v>
      </c>
      <c r="E647">
        <v>0.15</v>
      </c>
      <c r="F647" s="8">
        <f>order_details[[#This Row],[UnitPrice]]*order_details[[#This Row],[Quantity]]</f>
        <v>72.8</v>
      </c>
      <c r="G647" s="1">
        <f>VLOOKUP(order_details[[#This Row],[OrderID]],orders[[OrderID]:[OrderDate]],4,)</f>
        <v>34820</v>
      </c>
      <c r="H647" s="8">
        <f>VLOOKUP(order_details[[#This Row],[ProductID]],products[],6,0)</f>
        <v>13</v>
      </c>
      <c r="I647" s="8">
        <f>order_details[[#This Row],[UnitPrice (Marked Price)]] * order_details[[#This Row],[Quantity]] * (1 - order_details[[#This Row],[Discount]])</f>
        <v>77.349999999999994</v>
      </c>
      <c r="J647" s="8">
        <f>(order_details[[#This Row],[UnitPrice (Marked Price)]]*(1-order_details[[#This Row],[Discount]])-order_details[[#This Row],[UnitPrice]]) * order_details[[#This Row],[Quantity]]</f>
        <v>4.5499999999999901</v>
      </c>
      <c r="K647">
        <f>VLOOKUP(order_details[[#This Row],[ProductID]],products[],4,0)</f>
        <v>2</v>
      </c>
      <c r="L647" s="8" t="str">
        <f>VLOOKUP(order_details[[#This Row],[Category]],categories[[CategoryID]:[CategoryName]],2,0)</f>
        <v>Condiments</v>
      </c>
    </row>
    <row r="648" spans="1:12" x14ac:dyDescent="0.25">
      <c r="A648">
        <v>10492</v>
      </c>
      <c r="B648">
        <v>25</v>
      </c>
      <c r="C648" s="8">
        <v>9.8000000000000007</v>
      </c>
      <c r="D648">
        <v>60</v>
      </c>
      <c r="E648">
        <v>0.05</v>
      </c>
      <c r="F648" s="8">
        <f>order_details[[#This Row],[UnitPrice]]*order_details[[#This Row],[Quantity]]</f>
        <v>588</v>
      </c>
      <c r="G648" s="1">
        <f>VLOOKUP(order_details[[#This Row],[OrderID]],orders[[OrderID]:[OrderDate]],4,)</f>
        <v>34821</v>
      </c>
      <c r="H648" s="8">
        <f>VLOOKUP(order_details[[#This Row],[ProductID]],products[],6,0)</f>
        <v>14</v>
      </c>
      <c r="I648" s="8">
        <f>order_details[[#This Row],[UnitPrice (Marked Price)]] * order_details[[#This Row],[Quantity]] * (1 - order_details[[#This Row],[Discount]])</f>
        <v>798</v>
      </c>
      <c r="J648" s="8">
        <f>(order_details[[#This Row],[UnitPrice (Marked Price)]]*(1-order_details[[#This Row],[Discount]])-order_details[[#This Row],[UnitPrice]]) * order_details[[#This Row],[Quantity]]</f>
        <v>209.99999999999989</v>
      </c>
      <c r="K648">
        <f>VLOOKUP(order_details[[#This Row],[ProductID]],products[],4,0)</f>
        <v>3</v>
      </c>
      <c r="L648" s="8" t="str">
        <f>VLOOKUP(order_details[[#This Row],[Category]],categories[[CategoryID]:[CategoryName]],2,0)</f>
        <v>Confections</v>
      </c>
    </row>
    <row r="649" spans="1:12" x14ac:dyDescent="0.25">
      <c r="A649">
        <v>10492</v>
      </c>
      <c r="B649">
        <v>42</v>
      </c>
      <c r="C649" s="8">
        <v>9.8000000000000007</v>
      </c>
      <c r="D649">
        <v>20</v>
      </c>
      <c r="E649">
        <v>0.05</v>
      </c>
      <c r="F649" s="8">
        <f>order_details[[#This Row],[UnitPrice]]*order_details[[#This Row],[Quantity]]</f>
        <v>196</v>
      </c>
      <c r="G649" s="1">
        <f>VLOOKUP(order_details[[#This Row],[OrderID]],orders[[OrderID]:[OrderDate]],4,)</f>
        <v>34821</v>
      </c>
      <c r="H649" s="8">
        <f>VLOOKUP(order_details[[#This Row],[ProductID]],products[],6,0)</f>
        <v>14</v>
      </c>
      <c r="I649" s="8">
        <f>order_details[[#This Row],[UnitPrice (Marked Price)]] * order_details[[#This Row],[Quantity]] * (1 - order_details[[#This Row],[Discount]])</f>
        <v>266</v>
      </c>
      <c r="J649" s="8">
        <f>(order_details[[#This Row],[UnitPrice (Marked Price)]]*(1-order_details[[#This Row],[Discount]])-order_details[[#This Row],[UnitPrice]]) * order_details[[#This Row],[Quantity]]</f>
        <v>69.999999999999972</v>
      </c>
      <c r="K649">
        <f>VLOOKUP(order_details[[#This Row],[ProductID]],products[],4,0)</f>
        <v>5</v>
      </c>
      <c r="L649" s="8" t="str">
        <f>VLOOKUP(order_details[[#This Row],[Category]],categories[[CategoryID]:[CategoryName]],2,0)</f>
        <v>Grains/Cereals</v>
      </c>
    </row>
    <row r="650" spans="1:12" x14ac:dyDescent="0.25">
      <c r="A650">
        <v>10493</v>
      </c>
      <c r="B650">
        <v>65</v>
      </c>
      <c r="C650" s="8">
        <v>9.8000000000000007</v>
      </c>
      <c r="D650">
        <v>15</v>
      </c>
      <c r="E650">
        <v>0.1</v>
      </c>
      <c r="F650" s="8">
        <f>order_details[[#This Row],[UnitPrice]]*order_details[[#This Row],[Quantity]]</f>
        <v>147</v>
      </c>
      <c r="G650" s="1">
        <f>VLOOKUP(order_details[[#This Row],[OrderID]],orders[[OrderID]:[OrderDate]],4,)</f>
        <v>34822</v>
      </c>
      <c r="H650" s="8">
        <f>VLOOKUP(order_details[[#This Row],[ProductID]],products[],6,0)</f>
        <v>21.05</v>
      </c>
      <c r="I650" s="8">
        <f>order_details[[#This Row],[UnitPrice (Marked Price)]] * order_details[[#This Row],[Quantity]] * (1 - order_details[[#This Row],[Discount]])</f>
        <v>284.17500000000001</v>
      </c>
      <c r="J650" s="8">
        <f>(order_details[[#This Row],[UnitPrice (Marked Price)]]*(1-order_details[[#This Row],[Discount]])-order_details[[#This Row],[UnitPrice]]) * order_details[[#This Row],[Quantity]]</f>
        <v>137.17499999999998</v>
      </c>
      <c r="K650">
        <f>VLOOKUP(order_details[[#This Row],[ProductID]],products[],4,0)</f>
        <v>2</v>
      </c>
      <c r="L650" s="8" t="str">
        <f>VLOOKUP(order_details[[#This Row],[Category]],categories[[CategoryID]:[CategoryName]],2,0)</f>
        <v>Condiments</v>
      </c>
    </row>
    <row r="651" spans="1:12" x14ac:dyDescent="0.25">
      <c r="A651">
        <v>10493</v>
      </c>
      <c r="B651">
        <v>66</v>
      </c>
      <c r="C651" s="8">
        <v>13.6</v>
      </c>
      <c r="D651">
        <v>10</v>
      </c>
      <c r="E651">
        <v>0.1</v>
      </c>
      <c r="F651" s="8">
        <f>order_details[[#This Row],[UnitPrice]]*order_details[[#This Row],[Quantity]]</f>
        <v>136</v>
      </c>
      <c r="G651" s="1">
        <f>VLOOKUP(order_details[[#This Row],[OrderID]],orders[[OrderID]:[OrderDate]],4,)</f>
        <v>34822</v>
      </c>
      <c r="H651" s="8">
        <f>VLOOKUP(order_details[[#This Row],[ProductID]],products[],6,0)</f>
        <v>17</v>
      </c>
      <c r="I651" s="8">
        <f>order_details[[#This Row],[UnitPrice (Marked Price)]] * order_details[[#This Row],[Quantity]] * (1 - order_details[[#This Row],[Discount]])</f>
        <v>153</v>
      </c>
      <c r="J651" s="8">
        <f>(order_details[[#This Row],[UnitPrice (Marked Price)]]*(1-order_details[[#This Row],[Discount]])-order_details[[#This Row],[UnitPrice]]) * order_details[[#This Row],[Quantity]]</f>
        <v>17.000000000000011</v>
      </c>
      <c r="K651">
        <f>VLOOKUP(order_details[[#This Row],[ProductID]],products[],4,0)</f>
        <v>2</v>
      </c>
      <c r="L651" s="8" t="str">
        <f>VLOOKUP(order_details[[#This Row],[Category]],categories[[CategoryID]:[CategoryName]],2,0)</f>
        <v>Condiments</v>
      </c>
    </row>
    <row r="652" spans="1:12" x14ac:dyDescent="0.25">
      <c r="A652">
        <v>10493</v>
      </c>
      <c r="B652">
        <v>69</v>
      </c>
      <c r="C652" s="8">
        <v>28.8</v>
      </c>
      <c r="D652">
        <v>10</v>
      </c>
      <c r="E652">
        <v>0.1</v>
      </c>
      <c r="F652" s="8">
        <f>order_details[[#This Row],[UnitPrice]]*order_details[[#This Row],[Quantity]]</f>
        <v>288</v>
      </c>
      <c r="G652" s="1">
        <f>VLOOKUP(order_details[[#This Row],[OrderID]],orders[[OrderID]:[OrderDate]],4,)</f>
        <v>34822</v>
      </c>
      <c r="H652" s="8">
        <f>VLOOKUP(order_details[[#This Row],[ProductID]],products[],6,0)</f>
        <v>36</v>
      </c>
      <c r="I652" s="8">
        <f>order_details[[#This Row],[UnitPrice (Marked Price)]] * order_details[[#This Row],[Quantity]] * (1 - order_details[[#This Row],[Discount]])</f>
        <v>324</v>
      </c>
      <c r="J652" s="8">
        <f>(order_details[[#This Row],[UnitPrice (Marked Price)]]*(1-order_details[[#This Row],[Discount]])-order_details[[#This Row],[UnitPrice]]) * order_details[[#This Row],[Quantity]]</f>
        <v>35.999999999999979</v>
      </c>
      <c r="K652">
        <f>VLOOKUP(order_details[[#This Row],[ProductID]],products[],4,0)</f>
        <v>4</v>
      </c>
      <c r="L652" s="8" t="str">
        <f>VLOOKUP(order_details[[#This Row],[Category]],categories[[CategoryID]:[CategoryName]],2,0)</f>
        <v>Dairy Products</v>
      </c>
    </row>
    <row r="653" spans="1:12" x14ac:dyDescent="0.25">
      <c r="A653">
        <v>10494</v>
      </c>
      <c r="B653">
        <v>56</v>
      </c>
      <c r="C653" s="8">
        <v>30.4</v>
      </c>
      <c r="D653">
        <v>30</v>
      </c>
      <c r="E653">
        <v>0</v>
      </c>
      <c r="F653" s="8">
        <f>order_details[[#This Row],[UnitPrice]]*order_details[[#This Row],[Quantity]]</f>
        <v>912</v>
      </c>
      <c r="G653" s="1">
        <f>VLOOKUP(order_details[[#This Row],[OrderID]],orders[[OrderID]:[OrderDate]],4,)</f>
        <v>34822</v>
      </c>
      <c r="H653" s="8">
        <f>VLOOKUP(order_details[[#This Row],[ProductID]],products[],6,0)</f>
        <v>38</v>
      </c>
      <c r="I653" s="8">
        <f>order_details[[#This Row],[UnitPrice (Marked Price)]] * order_details[[#This Row],[Quantity]] * (1 - order_details[[#This Row],[Discount]])</f>
        <v>1140</v>
      </c>
      <c r="J653" s="8">
        <f>(order_details[[#This Row],[UnitPrice (Marked Price)]]*(1-order_details[[#This Row],[Discount]])-order_details[[#This Row],[UnitPrice]]) * order_details[[#This Row],[Quantity]]</f>
        <v>228.00000000000006</v>
      </c>
      <c r="K653">
        <f>VLOOKUP(order_details[[#This Row],[ProductID]],products[],4,0)</f>
        <v>5</v>
      </c>
      <c r="L653" s="8" t="str">
        <f>VLOOKUP(order_details[[#This Row],[Category]],categories[[CategoryID]:[CategoryName]],2,0)</f>
        <v>Grains/Cereals</v>
      </c>
    </row>
    <row r="654" spans="1:12" x14ac:dyDescent="0.25">
      <c r="A654">
        <v>10495</v>
      </c>
      <c r="B654">
        <v>23</v>
      </c>
      <c r="C654" s="8">
        <v>7.2</v>
      </c>
      <c r="D654">
        <v>10</v>
      </c>
      <c r="E654">
        <v>0</v>
      </c>
      <c r="F654" s="8">
        <f>order_details[[#This Row],[UnitPrice]]*order_details[[#This Row],[Quantity]]</f>
        <v>72</v>
      </c>
      <c r="G654" s="1">
        <f>VLOOKUP(order_details[[#This Row],[OrderID]],orders[[OrderID]:[OrderDate]],4,)</f>
        <v>34823</v>
      </c>
      <c r="H654" s="8">
        <f>VLOOKUP(order_details[[#This Row],[ProductID]],products[],6,0)</f>
        <v>9</v>
      </c>
      <c r="I654" s="8">
        <f>order_details[[#This Row],[UnitPrice (Marked Price)]] * order_details[[#This Row],[Quantity]] * (1 - order_details[[#This Row],[Discount]])</f>
        <v>90</v>
      </c>
      <c r="J654" s="8">
        <f>(order_details[[#This Row],[UnitPrice (Marked Price)]]*(1-order_details[[#This Row],[Discount]])-order_details[[#This Row],[UnitPrice]]) * order_details[[#This Row],[Quantity]]</f>
        <v>18</v>
      </c>
      <c r="K654">
        <f>VLOOKUP(order_details[[#This Row],[ProductID]],products[],4,0)</f>
        <v>5</v>
      </c>
      <c r="L654" s="8" t="str">
        <f>VLOOKUP(order_details[[#This Row],[Category]],categories[[CategoryID]:[CategoryName]],2,0)</f>
        <v>Grains/Cereals</v>
      </c>
    </row>
    <row r="655" spans="1:12" x14ac:dyDescent="0.25">
      <c r="A655">
        <v>10495</v>
      </c>
      <c r="B655">
        <v>41</v>
      </c>
      <c r="C655" s="8">
        <v>7.7</v>
      </c>
      <c r="D655">
        <v>20</v>
      </c>
      <c r="E655">
        <v>0</v>
      </c>
      <c r="F655" s="8">
        <f>order_details[[#This Row],[UnitPrice]]*order_details[[#This Row],[Quantity]]</f>
        <v>154</v>
      </c>
      <c r="G655" s="1">
        <f>VLOOKUP(order_details[[#This Row],[OrderID]],orders[[OrderID]:[OrderDate]],4,)</f>
        <v>34823</v>
      </c>
      <c r="H655" s="8">
        <f>VLOOKUP(order_details[[#This Row],[ProductID]],products[],6,0)</f>
        <v>9.65</v>
      </c>
      <c r="I655" s="8">
        <f>order_details[[#This Row],[UnitPrice (Marked Price)]] * order_details[[#This Row],[Quantity]] * (1 - order_details[[#This Row],[Discount]])</f>
        <v>193</v>
      </c>
      <c r="J655" s="8">
        <f>(order_details[[#This Row],[UnitPrice (Marked Price)]]*(1-order_details[[#This Row],[Discount]])-order_details[[#This Row],[UnitPrice]]) * order_details[[#This Row],[Quantity]]</f>
        <v>39</v>
      </c>
      <c r="K655">
        <f>VLOOKUP(order_details[[#This Row],[ProductID]],products[],4,0)</f>
        <v>8</v>
      </c>
      <c r="L655" s="8" t="str">
        <f>VLOOKUP(order_details[[#This Row],[Category]],categories[[CategoryID]:[CategoryName]],2,0)</f>
        <v>Seafood</v>
      </c>
    </row>
    <row r="656" spans="1:12" x14ac:dyDescent="0.25">
      <c r="A656">
        <v>10495</v>
      </c>
      <c r="B656">
        <v>77</v>
      </c>
      <c r="C656" s="8">
        <v>10.4</v>
      </c>
      <c r="D656">
        <v>5</v>
      </c>
      <c r="E656">
        <v>0</v>
      </c>
      <c r="F656" s="8">
        <f>order_details[[#This Row],[UnitPrice]]*order_details[[#This Row],[Quantity]]</f>
        <v>52</v>
      </c>
      <c r="G656" s="1">
        <f>VLOOKUP(order_details[[#This Row],[OrderID]],orders[[OrderID]:[OrderDate]],4,)</f>
        <v>34823</v>
      </c>
      <c r="H656" s="8">
        <f>VLOOKUP(order_details[[#This Row],[ProductID]],products[],6,0)</f>
        <v>13</v>
      </c>
      <c r="I656" s="8">
        <f>order_details[[#This Row],[UnitPrice (Marked Price)]] * order_details[[#This Row],[Quantity]] * (1 - order_details[[#This Row],[Discount]])</f>
        <v>65</v>
      </c>
      <c r="J656" s="8">
        <f>(order_details[[#This Row],[UnitPrice (Marked Price)]]*(1-order_details[[#This Row],[Discount]])-order_details[[#This Row],[UnitPrice]]) * order_details[[#This Row],[Quantity]]</f>
        <v>12.999999999999998</v>
      </c>
      <c r="K656">
        <f>VLOOKUP(order_details[[#This Row],[ProductID]],products[],4,0)</f>
        <v>2</v>
      </c>
      <c r="L656" s="8" t="str">
        <f>VLOOKUP(order_details[[#This Row],[Category]],categories[[CategoryID]:[CategoryName]],2,0)</f>
        <v>Condiments</v>
      </c>
    </row>
    <row r="657" spans="1:12" x14ac:dyDescent="0.25">
      <c r="A657">
        <v>10496</v>
      </c>
      <c r="B657">
        <v>31</v>
      </c>
      <c r="C657" s="8">
        <v>8</v>
      </c>
      <c r="D657">
        <v>20</v>
      </c>
      <c r="E657">
        <v>0.05</v>
      </c>
      <c r="F657" s="8">
        <f>order_details[[#This Row],[UnitPrice]]*order_details[[#This Row],[Quantity]]</f>
        <v>160</v>
      </c>
      <c r="G657" s="1">
        <f>VLOOKUP(order_details[[#This Row],[OrderID]],orders[[OrderID]:[OrderDate]],4,)</f>
        <v>34824</v>
      </c>
      <c r="H657" s="8">
        <f>VLOOKUP(order_details[[#This Row],[ProductID]],products[],6,0)</f>
        <v>12.5</v>
      </c>
      <c r="I657" s="8">
        <f>order_details[[#This Row],[UnitPrice (Marked Price)]] * order_details[[#This Row],[Quantity]] * (1 - order_details[[#This Row],[Discount]])</f>
        <v>237.5</v>
      </c>
      <c r="J657" s="8">
        <f>(order_details[[#This Row],[UnitPrice (Marked Price)]]*(1-order_details[[#This Row],[Discount]])-order_details[[#This Row],[UnitPrice]]) * order_details[[#This Row],[Quantity]]</f>
        <v>77.5</v>
      </c>
      <c r="K657">
        <f>VLOOKUP(order_details[[#This Row],[ProductID]],products[],4,0)</f>
        <v>4</v>
      </c>
      <c r="L657" s="8" t="str">
        <f>VLOOKUP(order_details[[#This Row],[Category]],categories[[CategoryID]:[CategoryName]],2,0)</f>
        <v>Dairy Products</v>
      </c>
    </row>
    <row r="658" spans="1:12" x14ac:dyDescent="0.25">
      <c r="A658">
        <v>10497</v>
      </c>
      <c r="B658">
        <v>56</v>
      </c>
      <c r="C658" s="8">
        <v>30.4</v>
      </c>
      <c r="D658">
        <v>14</v>
      </c>
      <c r="E658">
        <v>0</v>
      </c>
      <c r="F658" s="8">
        <f>order_details[[#This Row],[UnitPrice]]*order_details[[#This Row],[Quantity]]</f>
        <v>425.59999999999997</v>
      </c>
      <c r="G658" s="1">
        <f>VLOOKUP(order_details[[#This Row],[OrderID]],orders[[OrderID]:[OrderDate]],4,)</f>
        <v>34824</v>
      </c>
      <c r="H658" s="8">
        <f>VLOOKUP(order_details[[#This Row],[ProductID]],products[],6,0)</f>
        <v>38</v>
      </c>
      <c r="I658" s="8">
        <f>order_details[[#This Row],[UnitPrice (Marked Price)]] * order_details[[#This Row],[Quantity]] * (1 - order_details[[#This Row],[Discount]])</f>
        <v>532</v>
      </c>
      <c r="J658" s="8">
        <f>(order_details[[#This Row],[UnitPrice (Marked Price)]]*(1-order_details[[#This Row],[Discount]])-order_details[[#This Row],[UnitPrice]]) * order_details[[#This Row],[Quantity]]</f>
        <v>106.40000000000002</v>
      </c>
      <c r="K658">
        <f>VLOOKUP(order_details[[#This Row],[ProductID]],products[],4,0)</f>
        <v>5</v>
      </c>
      <c r="L658" s="8" t="str">
        <f>VLOOKUP(order_details[[#This Row],[Category]],categories[[CategoryID]:[CategoryName]],2,0)</f>
        <v>Grains/Cereals</v>
      </c>
    </row>
    <row r="659" spans="1:12" x14ac:dyDescent="0.25">
      <c r="A659">
        <v>10497</v>
      </c>
      <c r="B659">
        <v>72</v>
      </c>
      <c r="C659" s="8">
        <v>27.8</v>
      </c>
      <c r="D659">
        <v>25</v>
      </c>
      <c r="E659">
        <v>0</v>
      </c>
      <c r="F659" s="8">
        <f>order_details[[#This Row],[UnitPrice]]*order_details[[#This Row],[Quantity]]</f>
        <v>695</v>
      </c>
      <c r="G659" s="1">
        <f>VLOOKUP(order_details[[#This Row],[OrderID]],orders[[OrderID]:[OrderDate]],4,)</f>
        <v>34824</v>
      </c>
      <c r="H659" s="8">
        <f>VLOOKUP(order_details[[#This Row],[ProductID]],products[],6,0)</f>
        <v>34.799999999999997</v>
      </c>
      <c r="I659" s="8">
        <f>order_details[[#This Row],[UnitPrice (Marked Price)]] * order_details[[#This Row],[Quantity]] * (1 - order_details[[#This Row],[Discount]])</f>
        <v>869.99999999999989</v>
      </c>
      <c r="J659" s="8">
        <f>(order_details[[#This Row],[UnitPrice (Marked Price)]]*(1-order_details[[#This Row],[Discount]])-order_details[[#This Row],[UnitPrice]]) * order_details[[#This Row],[Quantity]]</f>
        <v>174.99999999999991</v>
      </c>
      <c r="K659">
        <f>VLOOKUP(order_details[[#This Row],[ProductID]],products[],4,0)</f>
        <v>4</v>
      </c>
      <c r="L659" s="8" t="str">
        <f>VLOOKUP(order_details[[#This Row],[Category]],categories[[CategoryID]:[CategoryName]],2,0)</f>
        <v>Dairy Products</v>
      </c>
    </row>
    <row r="660" spans="1:12" x14ac:dyDescent="0.25">
      <c r="A660">
        <v>10497</v>
      </c>
      <c r="B660">
        <v>77</v>
      </c>
      <c r="C660" s="8">
        <v>10.4</v>
      </c>
      <c r="D660">
        <v>25</v>
      </c>
      <c r="E660">
        <v>0</v>
      </c>
      <c r="F660" s="8">
        <f>order_details[[#This Row],[UnitPrice]]*order_details[[#This Row],[Quantity]]</f>
        <v>260</v>
      </c>
      <c r="G660" s="1">
        <f>VLOOKUP(order_details[[#This Row],[OrderID]],orders[[OrderID]:[OrderDate]],4,)</f>
        <v>34824</v>
      </c>
      <c r="H660" s="8">
        <f>VLOOKUP(order_details[[#This Row],[ProductID]],products[],6,0)</f>
        <v>13</v>
      </c>
      <c r="I660" s="8">
        <f>order_details[[#This Row],[UnitPrice (Marked Price)]] * order_details[[#This Row],[Quantity]] * (1 - order_details[[#This Row],[Discount]])</f>
        <v>325</v>
      </c>
      <c r="J660" s="8">
        <f>(order_details[[#This Row],[UnitPrice (Marked Price)]]*(1-order_details[[#This Row],[Discount]])-order_details[[#This Row],[UnitPrice]]) * order_details[[#This Row],[Quantity]]</f>
        <v>64.999999999999986</v>
      </c>
      <c r="K660">
        <f>VLOOKUP(order_details[[#This Row],[ProductID]],products[],4,0)</f>
        <v>2</v>
      </c>
      <c r="L660" s="8" t="str">
        <f>VLOOKUP(order_details[[#This Row],[Category]],categories[[CategoryID]:[CategoryName]],2,0)</f>
        <v>Condiments</v>
      </c>
    </row>
    <row r="661" spans="1:12" x14ac:dyDescent="0.25">
      <c r="A661">
        <v>10498</v>
      </c>
      <c r="B661">
        <v>24</v>
      </c>
      <c r="C661" s="8">
        <v>3.6</v>
      </c>
      <c r="D661">
        <v>14</v>
      </c>
      <c r="E661">
        <v>0</v>
      </c>
      <c r="F661" s="8">
        <f>order_details[[#This Row],[UnitPrice]]*order_details[[#This Row],[Quantity]]</f>
        <v>50.4</v>
      </c>
      <c r="G661" s="1">
        <f>VLOOKUP(order_details[[#This Row],[OrderID]],orders[[OrderID]:[OrderDate]],4,)</f>
        <v>34827</v>
      </c>
      <c r="H661" s="8">
        <f>VLOOKUP(order_details[[#This Row],[ProductID]],products[],6,0)</f>
        <v>4.5</v>
      </c>
      <c r="I661" s="8">
        <f>order_details[[#This Row],[UnitPrice (Marked Price)]] * order_details[[#This Row],[Quantity]] * (1 - order_details[[#This Row],[Discount]])</f>
        <v>63</v>
      </c>
      <c r="J661" s="8">
        <f>(order_details[[#This Row],[UnitPrice (Marked Price)]]*(1-order_details[[#This Row],[Discount]])-order_details[[#This Row],[UnitPrice]]) * order_details[[#This Row],[Quantity]]</f>
        <v>12.599999999999998</v>
      </c>
      <c r="K661">
        <f>VLOOKUP(order_details[[#This Row],[ProductID]],products[],4,0)</f>
        <v>1</v>
      </c>
      <c r="L661" s="8" t="str">
        <f>VLOOKUP(order_details[[#This Row],[Category]],categories[[CategoryID]:[CategoryName]],2,0)</f>
        <v>Beverages</v>
      </c>
    </row>
    <row r="662" spans="1:12" x14ac:dyDescent="0.25">
      <c r="A662">
        <v>10498</v>
      </c>
      <c r="B662">
        <v>40</v>
      </c>
      <c r="C662" s="8">
        <v>14.7</v>
      </c>
      <c r="D662">
        <v>5</v>
      </c>
      <c r="E662">
        <v>0</v>
      </c>
      <c r="F662" s="8">
        <f>order_details[[#This Row],[UnitPrice]]*order_details[[#This Row],[Quantity]]</f>
        <v>73.5</v>
      </c>
      <c r="G662" s="1">
        <f>VLOOKUP(order_details[[#This Row],[OrderID]],orders[[OrderID]:[OrderDate]],4,)</f>
        <v>34827</v>
      </c>
      <c r="H662" s="8">
        <f>VLOOKUP(order_details[[#This Row],[ProductID]],products[],6,0)</f>
        <v>18.399999999999999</v>
      </c>
      <c r="I662" s="8">
        <f>order_details[[#This Row],[UnitPrice (Marked Price)]] * order_details[[#This Row],[Quantity]] * (1 - order_details[[#This Row],[Discount]])</f>
        <v>92</v>
      </c>
      <c r="J662" s="8">
        <f>(order_details[[#This Row],[UnitPrice (Marked Price)]]*(1-order_details[[#This Row],[Discount]])-order_details[[#This Row],[UnitPrice]]) * order_details[[#This Row],[Quantity]]</f>
        <v>18.499999999999996</v>
      </c>
      <c r="K662">
        <f>VLOOKUP(order_details[[#This Row],[ProductID]],products[],4,0)</f>
        <v>8</v>
      </c>
      <c r="L662" s="8" t="str">
        <f>VLOOKUP(order_details[[#This Row],[Category]],categories[[CategoryID]:[CategoryName]],2,0)</f>
        <v>Seafood</v>
      </c>
    </row>
    <row r="663" spans="1:12" x14ac:dyDescent="0.25">
      <c r="A663">
        <v>10498</v>
      </c>
      <c r="B663">
        <v>42</v>
      </c>
      <c r="C663" s="8">
        <v>9.8000000000000007</v>
      </c>
      <c r="D663">
        <v>30</v>
      </c>
      <c r="E663">
        <v>0</v>
      </c>
      <c r="F663" s="8">
        <f>order_details[[#This Row],[UnitPrice]]*order_details[[#This Row],[Quantity]]</f>
        <v>294</v>
      </c>
      <c r="G663" s="1">
        <f>VLOOKUP(order_details[[#This Row],[OrderID]],orders[[OrderID]:[OrderDate]],4,)</f>
        <v>34827</v>
      </c>
      <c r="H663" s="8">
        <f>VLOOKUP(order_details[[#This Row],[ProductID]],products[],6,0)</f>
        <v>14</v>
      </c>
      <c r="I663" s="8">
        <f>order_details[[#This Row],[UnitPrice (Marked Price)]] * order_details[[#This Row],[Quantity]] * (1 - order_details[[#This Row],[Discount]])</f>
        <v>420</v>
      </c>
      <c r="J663" s="8">
        <f>(order_details[[#This Row],[UnitPrice (Marked Price)]]*(1-order_details[[#This Row],[Discount]])-order_details[[#This Row],[UnitPrice]]) * order_details[[#This Row],[Quantity]]</f>
        <v>125.99999999999997</v>
      </c>
      <c r="K663">
        <f>VLOOKUP(order_details[[#This Row],[ProductID]],products[],4,0)</f>
        <v>5</v>
      </c>
      <c r="L663" s="8" t="str">
        <f>VLOOKUP(order_details[[#This Row],[Category]],categories[[CategoryID]:[CategoryName]],2,0)</f>
        <v>Grains/Cereals</v>
      </c>
    </row>
    <row r="664" spans="1:12" x14ac:dyDescent="0.25">
      <c r="A664">
        <v>10499</v>
      </c>
      <c r="B664">
        <v>28</v>
      </c>
      <c r="C664" s="8">
        <v>36.4</v>
      </c>
      <c r="D664">
        <v>20</v>
      </c>
      <c r="E664">
        <v>0</v>
      </c>
      <c r="F664" s="8">
        <f>order_details[[#This Row],[UnitPrice]]*order_details[[#This Row],[Quantity]]</f>
        <v>728</v>
      </c>
      <c r="G664" s="1">
        <f>VLOOKUP(order_details[[#This Row],[OrderID]],orders[[OrderID]:[OrderDate]],4,)</f>
        <v>34828</v>
      </c>
      <c r="H664" s="8">
        <f>VLOOKUP(order_details[[#This Row],[ProductID]],products[],6,0)</f>
        <v>45.6</v>
      </c>
      <c r="I664" s="8">
        <f>order_details[[#This Row],[UnitPrice (Marked Price)]] * order_details[[#This Row],[Quantity]] * (1 - order_details[[#This Row],[Discount]])</f>
        <v>912</v>
      </c>
      <c r="J664" s="8">
        <f>(order_details[[#This Row],[UnitPrice (Marked Price)]]*(1-order_details[[#This Row],[Discount]])-order_details[[#This Row],[UnitPrice]]) * order_details[[#This Row],[Quantity]]</f>
        <v>184.00000000000006</v>
      </c>
      <c r="K664">
        <f>VLOOKUP(order_details[[#This Row],[ProductID]],products[],4,0)</f>
        <v>7</v>
      </c>
      <c r="L664" s="8" t="str">
        <f>VLOOKUP(order_details[[#This Row],[Category]],categories[[CategoryID]:[CategoryName]],2,0)</f>
        <v>Produce</v>
      </c>
    </row>
    <row r="665" spans="1:12" x14ac:dyDescent="0.25">
      <c r="A665">
        <v>10499</v>
      </c>
      <c r="B665">
        <v>49</v>
      </c>
      <c r="C665" s="8">
        <v>16</v>
      </c>
      <c r="D665">
        <v>25</v>
      </c>
      <c r="E665">
        <v>0</v>
      </c>
      <c r="F665" s="8">
        <f>order_details[[#This Row],[UnitPrice]]*order_details[[#This Row],[Quantity]]</f>
        <v>400</v>
      </c>
      <c r="G665" s="1">
        <f>VLOOKUP(order_details[[#This Row],[OrderID]],orders[[OrderID]:[OrderDate]],4,)</f>
        <v>34828</v>
      </c>
      <c r="H665" s="8">
        <f>VLOOKUP(order_details[[#This Row],[ProductID]],products[],6,0)</f>
        <v>20</v>
      </c>
      <c r="I665" s="8">
        <f>order_details[[#This Row],[UnitPrice (Marked Price)]] * order_details[[#This Row],[Quantity]] * (1 - order_details[[#This Row],[Discount]])</f>
        <v>500</v>
      </c>
      <c r="J665" s="8">
        <f>(order_details[[#This Row],[UnitPrice (Marked Price)]]*(1-order_details[[#This Row],[Discount]])-order_details[[#This Row],[UnitPrice]]) * order_details[[#This Row],[Quantity]]</f>
        <v>100</v>
      </c>
      <c r="K665">
        <f>VLOOKUP(order_details[[#This Row],[ProductID]],products[],4,0)</f>
        <v>3</v>
      </c>
      <c r="L665" s="8" t="str">
        <f>VLOOKUP(order_details[[#This Row],[Category]],categories[[CategoryID]:[CategoryName]],2,0)</f>
        <v>Confections</v>
      </c>
    </row>
    <row r="666" spans="1:12" x14ac:dyDescent="0.25">
      <c r="A666">
        <v>10500</v>
      </c>
      <c r="B666">
        <v>15</v>
      </c>
      <c r="C666" s="8">
        <v>12.4</v>
      </c>
      <c r="D666">
        <v>12</v>
      </c>
      <c r="E666">
        <v>0.05</v>
      </c>
      <c r="F666" s="8">
        <f>order_details[[#This Row],[UnitPrice]]*order_details[[#This Row],[Quantity]]</f>
        <v>148.80000000000001</v>
      </c>
      <c r="G666" s="1">
        <f>VLOOKUP(order_details[[#This Row],[OrderID]],orders[[OrderID]:[OrderDate]],4,)</f>
        <v>34829</v>
      </c>
      <c r="H666" s="8">
        <f>VLOOKUP(order_details[[#This Row],[ProductID]],products[],6,0)</f>
        <v>15.5</v>
      </c>
      <c r="I666" s="8">
        <f>order_details[[#This Row],[UnitPrice (Marked Price)]] * order_details[[#This Row],[Quantity]] * (1 - order_details[[#This Row],[Discount]])</f>
        <v>176.7</v>
      </c>
      <c r="J666" s="8">
        <f>(order_details[[#This Row],[UnitPrice (Marked Price)]]*(1-order_details[[#This Row],[Discount]])-order_details[[#This Row],[UnitPrice]]) * order_details[[#This Row],[Quantity]]</f>
        <v>27.899999999999991</v>
      </c>
      <c r="K666">
        <f>VLOOKUP(order_details[[#This Row],[ProductID]],products[],4,0)</f>
        <v>2</v>
      </c>
      <c r="L666" s="8" t="str">
        <f>VLOOKUP(order_details[[#This Row],[Category]],categories[[CategoryID]:[CategoryName]],2,0)</f>
        <v>Condiments</v>
      </c>
    </row>
    <row r="667" spans="1:12" x14ac:dyDescent="0.25">
      <c r="A667">
        <v>10500</v>
      </c>
      <c r="B667">
        <v>28</v>
      </c>
      <c r="C667" s="8">
        <v>36.4</v>
      </c>
      <c r="D667">
        <v>8</v>
      </c>
      <c r="E667">
        <v>0.05</v>
      </c>
      <c r="F667" s="8">
        <f>order_details[[#This Row],[UnitPrice]]*order_details[[#This Row],[Quantity]]</f>
        <v>291.2</v>
      </c>
      <c r="G667" s="1">
        <f>VLOOKUP(order_details[[#This Row],[OrderID]],orders[[OrderID]:[OrderDate]],4,)</f>
        <v>34829</v>
      </c>
      <c r="H667" s="8">
        <f>VLOOKUP(order_details[[#This Row],[ProductID]],products[],6,0)</f>
        <v>45.6</v>
      </c>
      <c r="I667" s="8">
        <f>order_details[[#This Row],[UnitPrice (Marked Price)]] * order_details[[#This Row],[Quantity]] * (1 - order_details[[#This Row],[Discount]])</f>
        <v>346.56</v>
      </c>
      <c r="J667" s="8">
        <f>(order_details[[#This Row],[UnitPrice (Marked Price)]]*(1-order_details[[#This Row],[Discount]])-order_details[[#This Row],[UnitPrice]]) * order_details[[#This Row],[Quantity]]</f>
        <v>55.360000000000014</v>
      </c>
      <c r="K667">
        <f>VLOOKUP(order_details[[#This Row],[ProductID]],products[],4,0)</f>
        <v>7</v>
      </c>
      <c r="L667" s="8" t="str">
        <f>VLOOKUP(order_details[[#This Row],[Category]],categories[[CategoryID]:[CategoryName]],2,0)</f>
        <v>Produce</v>
      </c>
    </row>
    <row r="668" spans="1:12" x14ac:dyDescent="0.25">
      <c r="A668">
        <v>10501</v>
      </c>
      <c r="B668">
        <v>54</v>
      </c>
      <c r="C668" s="8">
        <v>5.9</v>
      </c>
      <c r="D668">
        <v>20</v>
      </c>
      <c r="E668">
        <v>0</v>
      </c>
      <c r="F668" s="8">
        <f>order_details[[#This Row],[UnitPrice]]*order_details[[#This Row],[Quantity]]</f>
        <v>118</v>
      </c>
      <c r="G668" s="1">
        <f>VLOOKUP(order_details[[#This Row],[OrderID]],orders[[OrderID]:[OrderDate]],4,)</f>
        <v>34829</v>
      </c>
      <c r="H668" s="8">
        <f>VLOOKUP(order_details[[#This Row],[ProductID]],products[],6,0)</f>
        <v>7.45</v>
      </c>
      <c r="I668" s="8">
        <f>order_details[[#This Row],[UnitPrice (Marked Price)]] * order_details[[#This Row],[Quantity]] * (1 - order_details[[#This Row],[Discount]])</f>
        <v>149</v>
      </c>
      <c r="J668" s="8">
        <f>(order_details[[#This Row],[UnitPrice (Marked Price)]]*(1-order_details[[#This Row],[Discount]])-order_details[[#This Row],[UnitPrice]]) * order_details[[#This Row],[Quantity]]</f>
        <v>30.999999999999996</v>
      </c>
      <c r="K668">
        <f>VLOOKUP(order_details[[#This Row],[ProductID]],products[],4,0)</f>
        <v>6</v>
      </c>
      <c r="L668" s="8" t="str">
        <f>VLOOKUP(order_details[[#This Row],[Category]],categories[[CategoryID]:[CategoryName]],2,0)</f>
        <v>Meat/Poultry</v>
      </c>
    </row>
    <row r="669" spans="1:12" x14ac:dyDescent="0.25">
      <c r="A669">
        <v>10502</v>
      </c>
      <c r="B669">
        <v>45</v>
      </c>
      <c r="C669" s="8">
        <v>7.6</v>
      </c>
      <c r="D669">
        <v>21</v>
      </c>
      <c r="E669">
        <v>0</v>
      </c>
      <c r="F669" s="8">
        <f>order_details[[#This Row],[UnitPrice]]*order_details[[#This Row],[Quantity]]</f>
        <v>159.6</v>
      </c>
      <c r="G669" s="1">
        <f>VLOOKUP(order_details[[#This Row],[OrderID]],orders[[OrderID]:[OrderDate]],4,)</f>
        <v>34830</v>
      </c>
      <c r="H669" s="8">
        <f>VLOOKUP(order_details[[#This Row],[ProductID]],products[],6,0)</f>
        <v>9.5</v>
      </c>
      <c r="I669" s="8">
        <f>order_details[[#This Row],[UnitPrice (Marked Price)]] * order_details[[#This Row],[Quantity]] * (1 - order_details[[#This Row],[Discount]])</f>
        <v>199.5</v>
      </c>
      <c r="J669" s="8">
        <f>(order_details[[#This Row],[UnitPrice (Marked Price)]]*(1-order_details[[#This Row],[Discount]])-order_details[[#This Row],[UnitPrice]]) * order_details[[#This Row],[Quantity]]</f>
        <v>39.900000000000006</v>
      </c>
      <c r="K669">
        <f>VLOOKUP(order_details[[#This Row],[ProductID]],products[],4,0)</f>
        <v>8</v>
      </c>
      <c r="L669" s="8" t="str">
        <f>VLOOKUP(order_details[[#This Row],[Category]],categories[[CategoryID]:[CategoryName]],2,0)</f>
        <v>Seafood</v>
      </c>
    </row>
    <row r="670" spans="1:12" x14ac:dyDescent="0.25">
      <c r="A670">
        <v>10502</v>
      </c>
      <c r="B670">
        <v>53</v>
      </c>
      <c r="C670" s="8">
        <v>26.2</v>
      </c>
      <c r="D670">
        <v>6</v>
      </c>
      <c r="E670">
        <v>0</v>
      </c>
      <c r="F670" s="8">
        <f>order_details[[#This Row],[UnitPrice]]*order_details[[#This Row],[Quantity]]</f>
        <v>157.19999999999999</v>
      </c>
      <c r="G670" s="1">
        <f>VLOOKUP(order_details[[#This Row],[OrderID]],orders[[OrderID]:[OrderDate]],4,)</f>
        <v>34830</v>
      </c>
      <c r="H670" s="8">
        <f>VLOOKUP(order_details[[#This Row],[ProductID]],products[],6,0)</f>
        <v>32.799999999999997</v>
      </c>
      <c r="I670" s="8">
        <f>order_details[[#This Row],[UnitPrice (Marked Price)]] * order_details[[#This Row],[Quantity]] * (1 - order_details[[#This Row],[Discount]])</f>
        <v>196.79999999999998</v>
      </c>
      <c r="J670" s="8">
        <f>(order_details[[#This Row],[UnitPrice (Marked Price)]]*(1-order_details[[#This Row],[Discount]])-order_details[[#This Row],[UnitPrice]]) * order_details[[#This Row],[Quantity]]</f>
        <v>39.599999999999987</v>
      </c>
      <c r="K670">
        <f>VLOOKUP(order_details[[#This Row],[ProductID]],products[],4,0)</f>
        <v>6</v>
      </c>
      <c r="L670" s="8" t="str">
        <f>VLOOKUP(order_details[[#This Row],[Category]],categories[[CategoryID]:[CategoryName]],2,0)</f>
        <v>Meat/Poultry</v>
      </c>
    </row>
    <row r="671" spans="1:12" x14ac:dyDescent="0.25">
      <c r="A671">
        <v>10502</v>
      </c>
      <c r="B671">
        <v>67</v>
      </c>
      <c r="C671" s="8">
        <v>9.8000000000000007</v>
      </c>
      <c r="D671">
        <v>30</v>
      </c>
      <c r="E671">
        <v>0</v>
      </c>
      <c r="F671" s="8">
        <f>order_details[[#This Row],[UnitPrice]]*order_details[[#This Row],[Quantity]]</f>
        <v>294</v>
      </c>
      <c r="G671" s="1">
        <f>VLOOKUP(order_details[[#This Row],[OrderID]],orders[[OrderID]:[OrderDate]],4,)</f>
        <v>34830</v>
      </c>
      <c r="H671" s="8">
        <f>VLOOKUP(order_details[[#This Row],[ProductID]],products[],6,0)</f>
        <v>14</v>
      </c>
      <c r="I671" s="8">
        <f>order_details[[#This Row],[UnitPrice (Marked Price)]] * order_details[[#This Row],[Quantity]] * (1 - order_details[[#This Row],[Discount]])</f>
        <v>420</v>
      </c>
      <c r="J671" s="8">
        <f>(order_details[[#This Row],[UnitPrice (Marked Price)]]*(1-order_details[[#This Row],[Discount]])-order_details[[#This Row],[UnitPrice]]) * order_details[[#This Row],[Quantity]]</f>
        <v>125.99999999999997</v>
      </c>
      <c r="K671">
        <f>VLOOKUP(order_details[[#This Row],[ProductID]],products[],4,0)</f>
        <v>1</v>
      </c>
      <c r="L671" s="8" t="str">
        <f>VLOOKUP(order_details[[#This Row],[Category]],categories[[CategoryID]:[CategoryName]],2,0)</f>
        <v>Beverages</v>
      </c>
    </row>
    <row r="672" spans="1:12" x14ac:dyDescent="0.25">
      <c r="A672">
        <v>10503</v>
      </c>
      <c r="B672">
        <v>14</v>
      </c>
      <c r="C672" s="8">
        <v>18.600000000000001</v>
      </c>
      <c r="D672">
        <v>70</v>
      </c>
      <c r="E672">
        <v>0</v>
      </c>
      <c r="F672" s="8">
        <f>order_details[[#This Row],[UnitPrice]]*order_details[[#This Row],[Quantity]]</f>
        <v>1302</v>
      </c>
      <c r="G672" s="1">
        <f>VLOOKUP(order_details[[#This Row],[OrderID]],orders[[OrderID]:[OrderDate]],4,)</f>
        <v>34831</v>
      </c>
      <c r="H672" s="8">
        <f>VLOOKUP(order_details[[#This Row],[ProductID]],products[],6,0)</f>
        <v>23.25</v>
      </c>
      <c r="I672" s="8">
        <f>order_details[[#This Row],[UnitPrice (Marked Price)]] * order_details[[#This Row],[Quantity]] * (1 - order_details[[#This Row],[Discount]])</f>
        <v>1627.5</v>
      </c>
      <c r="J672" s="8">
        <f>(order_details[[#This Row],[UnitPrice (Marked Price)]]*(1-order_details[[#This Row],[Discount]])-order_details[[#This Row],[UnitPrice]]) * order_details[[#This Row],[Quantity]]</f>
        <v>325.49999999999989</v>
      </c>
      <c r="K672">
        <f>VLOOKUP(order_details[[#This Row],[ProductID]],products[],4,0)</f>
        <v>7</v>
      </c>
      <c r="L672" s="8" t="str">
        <f>VLOOKUP(order_details[[#This Row],[Category]],categories[[CategoryID]:[CategoryName]],2,0)</f>
        <v>Produce</v>
      </c>
    </row>
    <row r="673" spans="1:12" x14ac:dyDescent="0.25">
      <c r="A673">
        <v>10503</v>
      </c>
      <c r="B673">
        <v>65</v>
      </c>
      <c r="C673" s="8">
        <v>9.8000000000000007</v>
      </c>
      <c r="D673">
        <v>20</v>
      </c>
      <c r="E673">
        <v>0</v>
      </c>
      <c r="F673" s="8">
        <f>order_details[[#This Row],[UnitPrice]]*order_details[[#This Row],[Quantity]]</f>
        <v>196</v>
      </c>
      <c r="G673" s="1">
        <f>VLOOKUP(order_details[[#This Row],[OrderID]],orders[[OrderID]:[OrderDate]],4,)</f>
        <v>34831</v>
      </c>
      <c r="H673" s="8">
        <f>VLOOKUP(order_details[[#This Row],[ProductID]],products[],6,0)</f>
        <v>21.05</v>
      </c>
      <c r="I673" s="8">
        <f>order_details[[#This Row],[UnitPrice (Marked Price)]] * order_details[[#This Row],[Quantity]] * (1 - order_details[[#This Row],[Discount]])</f>
        <v>421</v>
      </c>
      <c r="J673" s="8">
        <f>(order_details[[#This Row],[UnitPrice (Marked Price)]]*(1-order_details[[#This Row],[Discount]])-order_details[[#This Row],[UnitPrice]]) * order_details[[#This Row],[Quantity]]</f>
        <v>225</v>
      </c>
      <c r="K673">
        <f>VLOOKUP(order_details[[#This Row],[ProductID]],products[],4,0)</f>
        <v>2</v>
      </c>
      <c r="L673" s="8" t="str">
        <f>VLOOKUP(order_details[[#This Row],[Category]],categories[[CategoryID]:[CategoryName]],2,0)</f>
        <v>Condiments</v>
      </c>
    </row>
    <row r="674" spans="1:12" x14ac:dyDescent="0.25">
      <c r="A674">
        <v>10504</v>
      </c>
      <c r="B674">
        <v>2</v>
      </c>
      <c r="C674" s="8">
        <v>15.2</v>
      </c>
      <c r="D674">
        <v>12</v>
      </c>
      <c r="E674">
        <v>0</v>
      </c>
      <c r="F674" s="8">
        <f>order_details[[#This Row],[UnitPrice]]*order_details[[#This Row],[Quantity]]</f>
        <v>182.39999999999998</v>
      </c>
      <c r="G674" s="1">
        <f>VLOOKUP(order_details[[#This Row],[OrderID]],orders[[OrderID]:[OrderDate]],4,)</f>
        <v>34831</v>
      </c>
      <c r="H674" s="8">
        <f>VLOOKUP(order_details[[#This Row],[ProductID]],products[],6,0)</f>
        <v>19</v>
      </c>
      <c r="I674" s="8">
        <f>order_details[[#This Row],[UnitPrice (Marked Price)]] * order_details[[#This Row],[Quantity]] * (1 - order_details[[#This Row],[Discount]])</f>
        <v>228</v>
      </c>
      <c r="J674" s="8">
        <f>(order_details[[#This Row],[UnitPrice (Marked Price)]]*(1-order_details[[#This Row],[Discount]])-order_details[[#This Row],[UnitPrice]]) * order_details[[#This Row],[Quantity]]</f>
        <v>45.600000000000009</v>
      </c>
      <c r="K674">
        <f>VLOOKUP(order_details[[#This Row],[ProductID]],products[],4,0)</f>
        <v>1</v>
      </c>
      <c r="L674" s="8" t="str">
        <f>VLOOKUP(order_details[[#This Row],[Category]],categories[[CategoryID]:[CategoryName]],2,0)</f>
        <v>Beverages</v>
      </c>
    </row>
    <row r="675" spans="1:12" x14ac:dyDescent="0.25">
      <c r="A675">
        <v>10504</v>
      </c>
      <c r="B675">
        <v>21</v>
      </c>
      <c r="C675" s="8">
        <v>8</v>
      </c>
      <c r="D675">
        <v>12</v>
      </c>
      <c r="E675">
        <v>0</v>
      </c>
      <c r="F675" s="8">
        <f>order_details[[#This Row],[UnitPrice]]*order_details[[#This Row],[Quantity]]</f>
        <v>96</v>
      </c>
      <c r="G675" s="1">
        <f>VLOOKUP(order_details[[#This Row],[OrderID]],orders[[OrderID]:[OrderDate]],4,)</f>
        <v>34831</v>
      </c>
      <c r="H675" s="8">
        <f>VLOOKUP(order_details[[#This Row],[ProductID]],products[],6,0)</f>
        <v>10</v>
      </c>
      <c r="I675" s="8">
        <f>order_details[[#This Row],[UnitPrice (Marked Price)]] * order_details[[#This Row],[Quantity]] * (1 - order_details[[#This Row],[Discount]])</f>
        <v>120</v>
      </c>
      <c r="J675" s="8">
        <f>(order_details[[#This Row],[UnitPrice (Marked Price)]]*(1-order_details[[#This Row],[Discount]])-order_details[[#This Row],[UnitPrice]]) * order_details[[#This Row],[Quantity]]</f>
        <v>24</v>
      </c>
      <c r="K675">
        <f>VLOOKUP(order_details[[#This Row],[ProductID]],products[],4,0)</f>
        <v>3</v>
      </c>
      <c r="L675" s="8" t="str">
        <f>VLOOKUP(order_details[[#This Row],[Category]],categories[[CategoryID]:[CategoryName]],2,0)</f>
        <v>Confections</v>
      </c>
    </row>
    <row r="676" spans="1:12" x14ac:dyDescent="0.25">
      <c r="A676">
        <v>10504</v>
      </c>
      <c r="B676">
        <v>53</v>
      </c>
      <c r="C676" s="8">
        <v>26.2</v>
      </c>
      <c r="D676">
        <v>10</v>
      </c>
      <c r="E676">
        <v>0</v>
      </c>
      <c r="F676" s="8">
        <f>order_details[[#This Row],[UnitPrice]]*order_details[[#This Row],[Quantity]]</f>
        <v>262</v>
      </c>
      <c r="G676" s="1">
        <f>VLOOKUP(order_details[[#This Row],[OrderID]],orders[[OrderID]:[OrderDate]],4,)</f>
        <v>34831</v>
      </c>
      <c r="H676" s="8">
        <f>VLOOKUP(order_details[[#This Row],[ProductID]],products[],6,0)</f>
        <v>32.799999999999997</v>
      </c>
      <c r="I676" s="8">
        <f>order_details[[#This Row],[UnitPrice (Marked Price)]] * order_details[[#This Row],[Quantity]] * (1 - order_details[[#This Row],[Discount]])</f>
        <v>328</v>
      </c>
      <c r="J676" s="8">
        <f>(order_details[[#This Row],[UnitPrice (Marked Price)]]*(1-order_details[[#This Row],[Discount]])-order_details[[#This Row],[UnitPrice]]) * order_details[[#This Row],[Quantity]]</f>
        <v>65.999999999999972</v>
      </c>
      <c r="K676">
        <f>VLOOKUP(order_details[[#This Row],[ProductID]],products[],4,0)</f>
        <v>6</v>
      </c>
      <c r="L676" s="8" t="str">
        <f>VLOOKUP(order_details[[#This Row],[Category]],categories[[CategoryID]:[CategoryName]],2,0)</f>
        <v>Meat/Poultry</v>
      </c>
    </row>
    <row r="677" spans="1:12" x14ac:dyDescent="0.25">
      <c r="A677">
        <v>10504</v>
      </c>
      <c r="B677">
        <v>61</v>
      </c>
      <c r="C677" s="8">
        <v>22.8</v>
      </c>
      <c r="D677">
        <v>25</v>
      </c>
      <c r="E677">
        <v>0</v>
      </c>
      <c r="F677" s="8">
        <f>order_details[[#This Row],[UnitPrice]]*order_details[[#This Row],[Quantity]]</f>
        <v>570</v>
      </c>
      <c r="G677" s="1">
        <f>VLOOKUP(order_details[[#This Row],[OrderID]],orders[[OrderID]:[OrderDate]],4,)</f>
        <v>34831</v>
      </c>
      <c r="H677" s="8">
        <f>VLOOKUP(order_details[[#This Row],[ProductID]],products[],6,0)</f>
        <v>28.5</v>
      </c>
      <c r="I677" s="8">
        <f>order_details[[#This Row],[UnitPrice (Marked Price)]] * order_details[[#This Row],[Quantity]] * (1 - order_details[[#This Row],[Discount]])</f>
        <v>712.5</v>
      </c>
      <c r="J677" s="8">
        <f>(order_details[[#This Row],[UnitPrice (Marked Price)]]*(1-order_details[[#This Row],[Discount]])-order_details[[#This Row],[UnitPrice]]) * order_details[[#This Row],[Quantity]]</f>
        <v>142.49999999999997</v>
      </c>
      <c r="K677">
        <f>VLOOKUP(order_details[[#This Row],[ProductID]],products[],4,0)</f>
        <v>2</v>
      </c>
      <c r="L677" s="8" t="str">
        <f>VLOOKUP(order_details[[#This Row],[Category]],categories[[CategoryID]:[CategoryName]],2,0)</f>
        <v>Condiments</v>
      </c>
    </row>
    <row r="678" spans="1:12" x14ac:dyDescent="0.25">
      <c r="A678">
        <v>10505</v>
      </c>
      <c r="B678">
        <v>62</v>
      </c>
      <c r="C678" s="8">
        <v>39.4</v>
      </c>
      <c r="D678">
        <v>3</v>
      </c>
      <c r="E678">
        <v>0</v>
      </c>
      <c r="F678" s="8">
        <f>order_details[[#This Row],[UnitPrice]]*order_details[[#This Row],[Quantity]]</f>
        <v>118.19999999999999</v>
      </c>
      <c r="G678" s="1">
        <f>VLOOKUP(order_details[[#This Row],[OrderID]],orders[[OrderID]:[OrderDate]],4,)</f>
        <v>34834</v>
      </c>
      <c r="H678" s="8">
        <f>VLOOKUP(order_details[[#This Row],[ProductID]],products[],6,0)</f>
        <v>49.3</v>
      </c>
      <c r="I678" s="8">
        <f>order_details[[#This Row],[UnitPrice (Marked Price)]] * order_details[[#This Row],[Quantity]] * (1 - order_details[[#This Row],[Discount]])</f>
        <v>147.89999999999998</v>
      </c>
      <c r="J678" s="8">
        <f>(order_details[[#This Row],[UnitPrice (Marked Price)]]*(1-order_details[[#This Row],[Discount]])-order_details[[#This Row],[UnitPrice]]) * order_details[[#This Row],[Quantity]]</f>
        <v>29.699999999999996</v>
      </c>
      <c r="K678">
        <f>VLOOKUP(order_details[[#This Row],[ProductID]],products[],4,0)</f>
        <v>3</v>
      </c>
      <c r="L678" s="8" t="str">
        <f>VLOOKUP(order_details[[#This Row],[Category]],categories[[CategoryID]:[CategoryName]],2,0)</f>
        <v>Confections</v>
      </c>
    </row>
    <row r="679" spans="1:12" x14ac:dyDescent="0.25">
      <c r="A679">
        <v>10506</v>
      </c>
      <c r="B679">
        <v>25</v>
      </c>
      <c r="C679" s="8">
        <v>9.8000000000000007</v>
      </c>
      <c r="D679">
        <v>18</v>
      </c>
      <c r="E679">
        <v>0.1</v>
      </c>
      <c r="F679" s="8">
        <f>order_details[[#This Row],[UnitPrice]]*order_details[[#This Row],[Quantity]]</f>
        <v>176.4</v>
      </c>
      <c r="G679" s="1">
        <f>VLOOKUP(order_details[[#This Row],[OrderID]],orders[[OrderID]:[OrderDate]],4,)</f>
        <v>34835</v>
      </c>
      <c r="H679" s="8">
        <f>VLOOKUP(order_details[[#This Row],[ProductID]],products[],6,0)</f>
        <v>14</v>
      </c>
      <c r="I679" s="8">
        <f>order_details[[#This Row],[UnitPrice (Marked Price)]] * order_details[[#This Row],[Quantity]] * (1 - order_details[[#This Row],[Discount]])</f>
        <v>226.8</v>
      </c>
      <c r="J679" s="8">
        <f>(order_details[[#This Row],[UnitPrice (Marked Price)]]*(1-order_details[[#This Row],[Discount]])-order_details[[#This Row],[UnitPrice]]) * order_details[[#This Row],[Quantity]]</f>
        <v>50.399999999999977</v>
      </c>
      <c r="K679">
        <f>VLOOKUP(order_details[[#This Row],[ProductID]],products[],4,0)</f>
        <v>3</v>
      </c>
      <c r="L679" s="8" t="str">
        <f>VLOOKUP(order_details[[#This Row],[Category]],categories[[CategoryID]:[CategoryName]],2,0)</f>
        <v>Confections</v>
      </c>
    </row>
    <row r="680" spans="1:12" x14ac:dyDescent="0.25">
      <c r="A680">
        <v>10506</v>
      </c>
      <c r="B680">
        <v>70</v>
      </c>
      <c r="C680" s="8">
        <v>9.6</v>
      </c>
      <c r="D680">
        <v>14</v>
      </c>
      <c r="E680">
        <v>0.1</v>
      </c>
      <c r="F680" s="8">
        <f>order_details[[#This Row],[UnitPrice]]*order_details[[#This Row],[Quantity]]</f>
        <v>134.4</v>
      </c>
      <c r="G680" s="1">
        <f>VLOOKUP(order_details[[#This Row],[OrderID]],orders[[OrderID]:[OrderDate]],4,)</f>
        <v>34835</v>
      </c>
      <c r="H680" s="8">
        <f>VLOOKUP(order_details[[#This Row],[ProductID]],products[],6,0)</f>
        <v>15</v>
      </c>
      <c r="I680" s="8">
        <f>order_details[[#This Row],[UnitPrice (Marked Price)]] * order_details[[#This Row],[Quantity]] * (1 - order_details[[#This Row],[Discount]])</f>
        <v>189</v>
      </c>
      <c r="J680" s="8">
        <f>(order_details[[#This Row],[UnitPrice (Marked Price)]]*(1-order_details[[#This Row],[Discount]])-order_details[[#This Row],[UnitPrice]]) * order_details[[#This Row],[Quantity]]</f>
        <v>54.600000000000009</v>
      </c>
      <c r="K680">
        <f>VLOOKUP(order_details[[#This Row],[ProductID]],products[],4,0)</f>
        <v>1</v>
      </c>
      <c r="L680" s="8" t="str">
        <f>VLOOKUP(order_details[[#This Row],[Category]],categories[[CategoryID]:[CategoryName]],2,0)</f>
        <v>Beverages</v>
      </c>
    </row>
    <row r="681" spans="1:12" x14ac:dyDescent="0.25">
      <c r="A681">
        <v>10507</v>
      </c>
      <c r="B681">
        <v>43</v>
      </c>
      <c r="C681" s="8">
        <v>36.799999999999997</v>
      </c>
      <c r="D681">
        <v>15</v>
      </c>
      <c r="E681">
        <v>0.15</v>
      </c>
      <c r="F681" s="8">
        <f>order_details[[#This Row],[UnitPrice]]*order_details[[#This Row],[Quantity]]</f>
        <v>552</v>
      </c>
      <c r="G681" s="1">
        <f>VLOOKUP(order_details[[#This Row],[OrderID]],orders[[OrderID]:[OrderDate]],4,)</f>
        <v>34835</v>
      </c>
      <c r="H681" s="8">
        <f>VLOOKUP(order_details[[#This Row],[ProductID]],products[],6,0)</f>
        <v>46</v>
      </c>
      <c r="I681" s="8">
        <f>order_details[[#This Row],[UnitPrice (Marked Price)]] * order_details[[#This Row],[Quantity]] * (1 - order_details[[#This Row],[Discount]])</f>
        <v>586.5</v>
      </c>
      <c r="J681" s="8">
        <f>(order_details[[#This Row],[UnitPrice (Marked Price)]]*(1-order_details[[#This Row],[Discount]])-order_details[[#This Row],[UnitPrice]]) * order_details[[#This Row],[Quantity]]</f>
        <v>34.500000000000064</v>
      </c>
      <c r="K681">
        <f>VLOOKUP(order_details[[#This Row],[ProductID]],products[],4,0)</f>
        <v>1</v>
      </c>
      <c r="L681" s="8" t="str">
        <f>VLOOKUP(order_details[[#This Row],[Category]],categories[[CategoryID]:[CategoryName]],2,0)</f>
        <v>Beverages</v>
      </c>
    </row>
    <row r="682" spans="1:12" x14ac:dyDescent="0.25">
      <c r="A682">
        <v>10507</v>
      </c>
      <c r="B682">
        <v>48</v>
      </c>
      <c r="C682" s="8">
        <v>10.199999999999999</v>
      </c>
      <c r="D682">
        <v>15</v>
      </c>
      <c r="E682">
        <v>0.15</v>
      </c>
      <c r="F682" s="8">
        <f>order_details[[#This Row],[UnitPrice]]*order_details[[#This Row],[Quantity]]</f>
        <v>153</v>
      </c>
      <c r="G682" s="1">
        <f>VLOOKUP(order_details[[#This Row],[OrderID]],orders[[OrderID]:[OrderDate]],4,)</f>
        <v>34835</v>
      </c>
      <c r="H682" s="8">
        <f>VLOOKUP(order_details[[#This Row],[ProductID]],products[],6,0)</f>
        <v>12.75</v>
      </c>
      <c r="I682" s="8">
        <f>order_details[[#This Row],[UnitPrice (Marked Price)]] * order_details[[#This Row],[Quantity]] * (1 - order_details[[#This Row],[Discount]])</f>
        <v>162.5625</v>
      </c>
      <c r="J682" s="8">
        <f>(order_details[[#This Row],[UnitPrice (Marked Price)]]*(1-order_details[[#This Row],[Discount]])-order_details[[#This Row],[UnitPrice]]) * order_details[[#This Row],[Quantity]]</f>
        <v>9.562500000000016</v>
      </c>
      <c r="K682">
        <f>VLOOKUP(order_details[[#This Row],[ProductID]],products[],4,0)</f>
        <v>3</v>
      </c>
      <c r="L682" s="8" t="str">
        <f>VLOOKUP(order_details[[#This Row],[Category]],categories[[CategoryID]:[CategoryName]],2,0)</f>
        <v>Confections</v>
      </c>
    </row>
    <row r="683" spans="1:12" x14ac:dyDescent="0.25">
      <c r="A683">
        <v>10508</v>
      </c>
      <c r="B683">
        <v>13</v>
      </c>
      <c r="C683" s="8">
        <v>4.8</v>
      </c>
      <c r="D683">
        <v>10</v>
      </c>
      <c r="E683">
        <v>0</v>
      </c>
      <c r="F683" s="8">
        <f>order_details[[#This Row],[UnitPrice]]*order_details[[#This Row],[Quantity]]</f>
        <v>48</v>
      </c>
      <c r="G683" s="1">
        <f>VLOOKUP(order_details[[#This Row],[OrderID]],orders[[OrderID]:[OrderDate]],4,)</f>
        <v>34836</v>
      </c>
      <c r="H683" s="8">
        <f>VLOOKUP(order_details[[#This Row],[ProductID]],products[],6,0)</f>
        <v>6</v>
      </c>
      <c r="I683" s="8">
        <f>order_details[[#This Row],[UnitPrice (Marked Price)]] * order_details[[#This Row],[Quantity]] * (1 - order_details[[#This Row],[Discount]])</f>
        <v>60</v>
      </c>
      <c r="J683" s="8">
        <f>(order_details[[#This Row],[UnitPrice (Marked Price)]]*(1-order_details[[#This Row],[Discount]])-order_details[[#This Row],[UnitPrice]]) * order_details[[#This Row],[Quantity]]</f>
        <v>12.000000000000002</v>
      </c>
      <c r="K683">
        <f>VLOOKUP(order_details[[#This Row],[ProductID]],products[],4,0)</f>
        <v>8</v>
      </c>
      <c r="L683" s="8" t="str">
        <f>VLOOKUP(order_details[[#This Row],[Category]],categories[[CategoryID]:[CategoryName]],2,0)</f>
        <v>Seafood</v>
      </c>
    </row>
    <row r="684" spans="1:12" x14ac:dyDescent="0.25">
      <c r="A684">
        <v>10508</v>
      </c>
      <c r="B684">
        <v>39</v>
      </c>
      <c r="C684" s="8">
        <v>14.4</v>
      </c>
      <c r="D684">
        <v>10</v>
      </c>
      <c r="E684">
        <v>0</v>
      </c>
      <c r="F684" s="8">
        <f>order_details[[#This Row],[UnitPrice]]*order_details[[#This Row],[Quantity]]</f>
        <v>144</v>
      </c>
      <c r="G684" s="1">
        <f>VLOOKUP(order_details[[#This Row],[OrderID]],orders[[OrderID]:[OrderDate]],4,)</f>
        <v>34836</v>
      </c>
      <c r="H684" s="8">
        <f>VLOOKUP(order_details[[#This Row],[ProductID]],products[],6,0)</f>
        <v>18</v>
      </c>
      <c r="I684" s="8">
        <f>order_details[[#This Row],[UnitPrice (Marked Price)]] * order_details[[#This Row],[Quantity]] * (1 - order_details[[#This Row],[Discount]])</f>
        <v>180</v>
      </c>
      <c r="J684" s="8">
        <f>(order_details[[#This Row],[UnitPrice (Marked Price)]]*(1-order_details[[#This Row],[Discount]])-order_details[[#This Row],[UnitPrice]]) * order_details[[#This Row],[Quantity]]</f>
        <v>36</v>
      </c>
      <c r="K684">
        <f>VLOOKUP(order_details[[#This Row],[ProductID]],products[],4,0)</f>
        <v>1</v>
      </c>
      <c r="L684" s="8" t="str">
        <f>VLOOKUP(order_details[[#This Row],[Category]],categories[[CategoryID]:[CategoryName]],2,0)</f>
        <v>Beverages</v>
      </c>
    </row>
    <row r="685" spans="1:12" x14ac:dyDescent="0.25">
      <c r="A685">
        <v>10509</v>
      </c>
      <c r="B685">
        <v>28</v>
      </c>
      <c r="C685" s="8">
        <v>36.4</v>
      </c>
      <c r="D685">
        <v>3</v>
      </c>
      <c r="E685">
        <v>0</v>
      </c>
      <c r="F685" s="8">
        <f>order_details[[#This Row],[UnitPrice]]*order_details[[#This Row],[Quantity]]</f>
        <v>109.19999999999999</v>
      </c>
      <c r="G685" s="1">
        <f>VLOOKUP(order_details[[#This Row],[OrderID]],orders[[OrderID]:[OrderDate]],4,)</f>
        <v>34837</v>
      </c>
      <c r="H685" s="8">
        <f>VLOOKUP(order_details[[#This Row],[ProductID]],products[],6,0)</f>
        <v>45.6</v>
      </c>
      <c r="I685" s="8">
        <f>order_details[[#This Row],[UnitPrice (Marked Price)]] * order_details[[#This Row],[Quantity]] * (1 - order_details[[#This Row],[Discount]])</f>
        <v>136.80000000000001</v>
      </c>
      <c r="J685" s="8">
        <f>(order_details[[#This Row],[UnitPrice (Marked Price)]]*(1-order_details[[#This Row],[Discount]])-order_details[[#This Row],[UnitPrice]]) * order_details[[#This Row],[Quantity]]</f>
        <v>27.600000000000009</v>
      </c>
      <c r="K685">
        <f>VLOOKUP(order_details[[#This Row],[ProductID]],products[],4,0)</f>
        <v>7</v>
      </c>
      <c r="L685" s="8" t="str">
        <f>VLOOKUP(order_details[[#This Row],[Category]],categories[[CategoryID]:[CategoryName]],2,0)</f>
        <v>Produce</v>
      </c>
    </row>
    <row r="686" spans="1:12" x14ac:dyDescent="0.25">
      <c r="A686">
        <v>10510</v>
      </c>
      <c r="B686">
        <v>29</v>
      </c>
      <c r="C686" s="8">
        <v>99</v>
      </c>
      <c r="D686">
        <v>36</v>
      </c>
      <c r="E686">
        <v>0</v>
      </c>
      <c r="F686" s="8">
        <f>order_details[[#This Row],[UnitPrice]]*order_details[[#This Row],[Quantity]]</f>
        <v>3564</v>
      </c>
      <c r="G686" s="1">
        <f>VLOOKUP(order_details[[#This Row],[OrderID]],orders[[OrderID]:[OrderDate]],4,)</f>
        <v>34838</v>
      </c>
      <c r="H686" s="8">
        <f>VLOOKUP(order_details[[#This Row],[ProductID]],products[],6,0)</f>
        <v>123.79</v>
      </c>
      <c r="I686" s="8">
        <f>order_details[[#This Row],[UnitPrice (Marked Price)]] * order_details[[#This Row],[Quantity]] * (1 - order_details[[#This Row],[Discount]])</f>
        <v>4456.4400000000005</v>
      </c>
      <c r="J686" s="8">
        <f>(order_details[[#This Row],[UnitPrice (Marked Price)]]*(1-order_details[[#This Row],[Discount]])-order_details[[#This Row],[UnitPrice]]) * order_details[[#This Row],[Quantity]]</f>
        <v>892.44000000000028</v>
      </c>
      <c r="K686">
        <f>VLOOKUP(order_details[[#This Row],[ProductID]],products[],4,0)</f>
        <v>6</v>
      </c>
      <c r="L686" s="8" t="str">
        <f>VLOOKUP(order_details[[#This Row],[Category]],categories[[CategoryID]:[CategoryName]],2,0)</f>
        <v>Meat/Poultry</v>
      </c>
    </row>
    <row r="687" spans="1:12" x14ac:dyDescent="0.25">
      <c r="A687">
        <v>10510</v>
      </c>
      <c r="B687">
        <v>75</v>
      </c>
      <c r="C687" s="8">
        <v>6.2</v>
      </c>
      <c r="D687">
        <v>36</v>
      </c>
      <c r="E687">
        <v>0.1</v>
      </c>
      <c r="F687" s="8">
        <f>order_details[[#This Row],[UnitPrice]]*order_details[[#This Row],[Quantity]]</f>
        <v>223.20000000000002</v>
      </c>
      <c r="G687" s="1">
        <f>VLOOKUP(order_details[[#This Row],[OrderID]],orders[[OrderID]:[OrderDate]],4,)</f>
        <v>34838</v>
      </c>
      <c r="H687" s="8">
        <f>VLOOKUP(order_details[[#This Row],[ProductID]],products[],6,0)</f>
        <v>7.75</v>
      </c>
      <c r="I687" s="8">
        <f>order_details[[#This Row],[UnitPrice (Marked Price)]] * order_details[[#This Row],[Quantity]] * (1 - order_details[[#This Row],[Discount]])</f>
        <v>251.1</v>
      </c>
      <c r="J687" s="8">
        <f>(order_details[[#This Row],[UnitPrice (Marked Price)]]*(1-order_details[[#This Row],[Discount]])-order_details[[#This Row],[UnitPrice]]) * order_details[[#This Row],[Quantity]]</f>
        <v>27.900000000000013</v>
      </c>
      <c r="K687">
        <f>VLOOKUP(order_details[[#This Row],[ProductID]],products[],4,0)</f>
        <v>1</v>
      </c>
      <c r="L687" s="8" t="str">
        <f>VLOOKUP(order_details[[#This Row],[Category]],categories[[CategoryID]:[CategoryName]],2,0)</f>
        <v>Beverages</v>
      </c>
    </row>
    <row r="688" spans="1:12" x14ac:dyDescent="0.25">
      <c r="A688">
        <v>10511</v>
      </c>
      <c r="B688">
        <v>4</v>
      </c>
      <c r="C688" s="8">
        <v>17.600000000000001</v>
      </c>
      <c r="D688">
        <v>50</v>
      </c>
      <c r="E688">
        <v>0.15</v>
      </c>
      <c r="F688" s="8">
        <f>order_details[[#This Row],[UnitPrice]]*order_details[[#This Row],[Quantity]]</f>
        <v>880.00000000000011</v>
      </c>
      <c r="G688" s="1">
        <f>VLOOKUP(order_details[[#This Row],[OrderID]],orders[[OrderID]:[OrderDate]],4,)</f>
        <v>34838</v>
      </c>
      <c r="H688" s="8">
        <f>VLOOKUP(order_details[[#This Row],[ProductID]],products[],6,0)</f>
        <v>22</v>
      </c>
      <c r="I688" s="8">
        <f>order_details[[#This Row],[UnitPrice (Marked Price)]] * order_details[[#This Row],[Quantity]] * (1 - order_details[[#This Row],[Discount]])</f>
        <v>935</v>
      </c>
      <c r="J688" s="8">
        <f>(order_details[[#This Row],[UnitPrice (Marked Price)]]*(1-order_details[[#This Row],[Discount]])-order_details[[#This Row],[UnitPrice]]) * order_details[[#This Row],[Quantity]]</f>
        <v>54.999999999999893</v>
      </c>
      <c r="K688">
        <f>VLOOKUP(order_details[[#This Row],[ProductID]],products[],4,0)</f>
        <v>2</v>
      </c>
      <c r="L688" s="8" t="str">
        <f>VLOOKUP(order_details[[#This Row],[Category]],categories[[CategoryID]:[CategoryName]],2,0)</f>
        <v>Condiments</v>
      </c>
    </row>
    <row r="689" spans="1:12" x14ac:dyDescent="0.25">
      <c r="A689">
        <v>10511</v>
      </c>
      <c r="B689">
        <v>7</v>
      </c>
      <c r="C689" s="8">
        <v>19.2</v>
      </c>
      <c r="D689">
        <v>50</v>
      </c>
      <c r="E689">
        <v>0.15</v>
      </c>
      <c r="F689" s="8">
        <f>order_details[[#This Row],[UnitPrice]]*order_details[[#This Row],[Quantity]]</f>
        <v>960</v>
      </c>
      <c r="G689" s="1">
        <f>VLOOKUP(order_details[[#This Row],[OrderID]],orders[[OrderID]:[OrderDate]],4,)</f>
        <v>34838</v>
      </c>
      <c r="H689" s="8">
        <f>VLOOKUP(order_details[[#This Row],[ProductID]],products[],6,0)</f>
        <v>30</v>
      </c>
      <c r="I689" s="8">
        <f>order_details[[#This Row],[UnitPrice (Marked Price)]] * order_details[[#This Row],[Quantity]] * (1 - order_details[[#This Row],[Discount]])</f>
        <v>1275</v>
      </c>
      <c r="J689" s="8">
        <f>(order_details[[#This Row],[UnitPrice (Marked Price)]]*(1-order_details[[#This Row],[Discount]])-order_details[[#This Row],[UnitPrice]]) * order_details[[#This Row],[Quantity]]</f>
        <v>315.00000000000006</v>
      </c>
      <c r="K689">
        <f>VLOOKUP(order_details[[#This Row],[ProductID]],products[],4,0)</f>
        <v>7</v>
      </c>
      <c r="L689" s="8" t="str">
        <f>VLOOKUP(order_details[[#This Row],[Category]],categories[[CategoryID]:[CategoryName]],2,0)</f>
        <v>Produce</v>
      </c>
    </row>
    <row r="690" spans="1:12" x14ac:dyDescent="0.25">
      <c r="A690">
        <v>10511</v>
      </c>
      <c r="B690">
        <v>8</v>
      </c>
      <c r="C690" s="8">
        <v>25.6</v>
      </c>
      <c r="D690">
        <v>10</v>
      </c>
      <c r="E690">
        <v>0.15</v>
      </c>
      <c r="F690" s="8">
        <f>order_details[[#This Row],[UnitPrice]]*order_details[[#This Row],[Quantity]]</f>
        <v>256</v>
      </c>
      <c r="G690" s="1">
        <f>VLOOKUP(order_details[[#This Row],[OrderID]],orders[[OrderID]:[OrderDate]],4,)</f>
        <v>34838</v>
      </c>
      <c r="H690" s="8">
        <f>VLOOKUP(order_details[[#This Row],[ProductID]],products[],6,0)</f>
        <v>40</v>
      </c>
      <c r="I690" s="8">
        <f>order_details[[#This Row],[UnitPrice (Marked Price)]] * order_details[[#This Row],[Quantity]] * (1 - order_details[[#This Row],[Discount]])</f>
        <v>340</v>
      </c>
      <c r="J690" s="8">
        <f>(order_details[[#This Row],[UnitPrice (Marked Price)]]*(1-order_details[[#This Row],[Discount]])-order_details[[#This Row],[UnitPrice]]) * order_details[[#This Row],[Quantity]]</f>
        <v>83.999999999999986</v>
      </c>
      <c r="K690">
        <f>VLOOKUP(order_details[[#This Row],[ProductID]],products[],4,0)</f>
        <v>2</v>
      </c>
      <c r="L690" s="8" t="str">
        <f>VLOOKUP(order_details[[#This Row],[Category]],categories[[CategoryID]:[CategoryName]],2,0)</f>
        <v>Condiments</v>
      </c>
    </row>
    <row r="691" spans="1:12" x14ac:dyDescent="0.25">
      <c r="A691">
        <v>10512</v>
      </c>
      <c r="B691">
        <v>24</v>
      </c>
      <c r="C691" s="8">
        <v>3.6</v>
      </c>
      <c r="D691">
        <v>10</v>
      </c>
      <c r="E691">
        <v>0.15</v>
      </c>
      <c r="F691" s="8">
        <f>order_details[[#This Row],[UnitPrice]]*order_details[[#This Row],[Quantity]]</f>
        <v>36</v>
      </c>
      <c r="G691" s="1">
        <f>VLOOKUP(order_details[[#This Row],[OrderID]],orders[[OrderID]:[OrderDate]],4,)</f>
        <v>34841</v>
      </c>
      <c r="H691" s="8">
        <f>VLOOKUP(order_details[[#This Row],[ProductID]],products[],6,0)</f>
        <v>4.5</v>
      </c>
      <c r="I691" s="8">
        <f>order_details[[#This Row],[UnitPrice (Marked Price)]] * order_details[[#This Row],[Quantity]] * (1 - order_details[[#This Row],[Discount]])</f>
        <v>38.25</v>
      </c>
      <c r="J691" s="8">
        <f>(order_details[[#This Row],[UnitPrice (Marked Price)]]*(1-order_details[[#This Row],[Discount]])-order_details[[#This Row],[UnitPrice]]) * order_details[[#This Row],[Quantity]]</f>
        <v>2.2499999999999964</v>
      </c>
      <c r="K691">
        <f>VLOOKUP(order_details[[#This Row],[ProductID]],products[],4,0)</f>
        <v>1</v>
      </c>
      <c r="L691" s="8" t="str">
        <f>VLOOKUP(order_details[[#This Row],[Category]],categories[[CategoryID]:[CategoryName]],2,0)</f>
        <v>Beverages</v>
      </c>
    </row>
    <row r="692" spans="1:12" x14ac:dyDescent="0.25">
      <c r="A692">
        <v>10512</v>
      </c>
      <c r="B692">
        <v>46</v>
      </c>
      <c r="C692" s="8">
        <v>9.6</v>
      </c>
      <c r="D692">
        <v>9</v>
      </c>
      <c r="E692">
        <v>0.15</v>
      </c>
      <c r="F692" s="8">
        <f>order_details[[#This Row],[UnitPrice]]*order_details[[#This Row],[Quantity]]</f>
        <v>86.399999999999991</v>
      </c>
      <c r="G692" s="1">
        <f>VLOOKUP(order_details[[#This Row],[OrderID]],orders[[OrderID]:[OrderDate]],4,)</f>
        <v>34841</v>
      </c>
      <c r="H692" s="8">
        <f>VLOOKUP(order_details[[#This Row],[ProductID]],products[],6,0)</f>
        <v>12</v>
      </c>
      <c r="I692" s="8">
        <f>order_details[[#This Row],[UnitPrice (Marked Price)]] * order_details[[#This Row],[Quantity]] * (1 - order_details[[#This Row],[Discount]])</f>
        <v>91.8</v>
      </c>
      <c r="J692" s="8">
        <f>(order_details[[#This Row],[UnitPrice (Marked Price)]]*(1-order_details[[#This Row],[Discount]])-order_details[[#This Row],[UnitPrice]]) * order_details[[#This Row],[Quantity]]</f>
        <v>5.3999999999999968</v>
      </c>
      <c r="K692">
        <f>VLOOKUP(order_details[[#This Row],[ProductID]],products[],4,0)</f>
        <v>8</v>
      </c>
      <c r="L692" s="8" t="str">
        <f>VLOOKUP(order_details[[#This Row],[Category]],categories[[CategoryID]:[CategoryName]],2,0)</f>
        <v>Seafood</v>
      </c>
    </row>
    <row r="693" spans="1:12" x14ac:dyDescent="0.25">
      <c r="A693">
        <v>10512</v>
      </c>
      <c r="B693">
        <v>47</v>
      </c>
      <c r="C693" s="8">
        <v>7.6</v>
      </c>
      <c r="D693">
        <v>6</v>
      </c>
      <c r="E693">
        <v>0.15</v>
      </c>
      <c r="F693" s="8">
        <f>order_details[[#This Row],[UnitPrice]]*order_details[[#This Row],[Quantity]]</f>
        <v>45.599999999999994</v>
      </c>
      <c r="G693" s="1">
        <f>VLOOKUP(order_details[[#This Row],[OrderID]],orders[[OrderID]:[OrderDate]],4,)</f>
        <v>34841</v>
      </c>
      <c r="H693" s="8">
        <f>VLOOKUP(order_details[[#This Row],[ProductID]],products[],6,0)</f>
        <v>9.5</v>
      </c>
      <c r="I693" s="8">
        <f>order_details[[#This Row],[UnitPrice (Marked Price)]] * order_details[[#This Row],[Quantity]] * (1 - order_details[[#This Row],[Discount]])</f>
        <v>48.449999999999996</v>
      </c>
      <c r="J693" s="8">
        <f>(order_details[[#This Row],[UnitPrice (Marked Price)]]*(1-order_details[[#This Row],[Discount]])-order_details[[#This Row],[UnitPrice]]) * order_details[[#This Row],[Quantity]]</f>
        <v>2.8499999999999979</v>
      </c>
      <c r="K693">
        <f>VLOOKUP(order_details[[#This Row],[ProductID]],products[],4,0)</f>
        <v>3</v>
      </c>
      <c r="L693" s="8" t="str">
        <f>VLOOKUP(order_details[[#This Row],[Category]],categories[[CategoryID]:[CategoryName]],2,0)</f>
        <v>Confections</v>
      </c>
    </row>
    <row r="694" spans="1:12" x14ac:dyDescent="0.25">
      <c r="A694">
        <v>10512</v>
      </c>
      <c r="B694">
        <v>60</v>
      </c>
      <c r="C694" s="8">
        <v>27.2</v>
      </c>
      <c r="D694">
        <v>12</v>
      </c>
      <c r="E694">
        <v>0.15</v>
      </c>
      <c r="F694" s="8">
        <f>order_details[[#This Row],[UnitPrice]]*order_details[[#This Row],[Quantity]]</f>
        <v>326.39999999999998</v>
      </c>
      <c r="G694" s="1">
        <f>VLOOKUP(order_details[[#This Row],[OrderID]],orders[[OrderID]:[OrderDate]],4,)</f>
        <v>34841</v>
      </c>
      <c r="H694" s="8">
        <f>VLOOKUP(order_details[[#This Row],[ProductID]],products[],6,0)</f>
        <v>34</v>
      </c>
      <c r="I694" s="8">
        <f>order_details[[#This Row],[UnitPrice (Marked Price)]] * order_details[[#This Row],[Quantity]] * (1 - order_details[[#This Row],[Discount]])</f>
        <v>346.8</v>
      </c>
      <c r="J694" s="8">
        <f>(order_details[[#This Row],[UnitPrice (Marked Price)]]*(1-order_details[[#This Row],[Discount]])-order_details[[#This Row],[UnitPrice]]) * order_details[[#This Row],[Quantity]]</f>
        <v>20.399999999999991</v>
      </c>
      <c r="K694">
        <f>VLOOKUP(order_details[[#This Row],[ProductID]],products[],4,0)</f>
        <v>4</v>
      </c>
      <c r="L694" s="8" t="str">
        <f>VLOOKUP(order_details[[#This Row],[Category]],categories[[CategoryID]:[CategoryName]],2,0)</f>
        <v>Dairy Products</v>
      </c>
    </row>
    <row r="695" spans="1:12" x14ac:dyDescent="0.25">
      <c r="A695">
        <v>10513</v>
      </c>
      <c r="B695">
        <v>21</v>
      </c>
      <c r="C695" s="8">
        <v>8</v>
      </c>
      <c r="D695">
        <v>40</v>
      </c>
      <c r="E695">
        <v>0.2</v>
      </c>
      <c r="F695" s="8">
        <f>order_details[[#This Row],[UnitPrice]]*order_details[[#This Row],[Quantity]]</f>
        <v>320</v>
      </c>
      <c r="G695" s="1">
        <f>VLOOKUP(order_details[[#This Row],[OrderID]],orders[[OrderID]:[OrderDate]],4,)</f>
        <v>34842</v>
      </c>
      <c r="H695" s="8">
        <f>VLOOKUP(order_details[[#This Row],[ProductID]],products[],6,0)</f>
        <v>10</v>
      </c>
      <c r="I695" s="8">
        <f>order_details[[#This Row],[UnitPrice (Marked Price)]] * order_details[[#This Row],[Quantity]] * (1 - order_details[[#This Row],[Discount]])</f>
        <v>320</v>
      </c>
      <c r="J695" s="8">
        <f>(order_details[[#This Row],[UnitPrice (Marked Price)]]*(1-order_details[[#This Row],[Discount]])-order_details[[#This Row],[UnitPrice]]) * order_details[[#This Row],[Quantity]]</f>
        <v>0</v>
      </c>
      <c r="K695">
        <f>VLOOKUP(order_details[[#This Row],[ProductID]],products[],4,0)</f>
        <v>3</v>
      </c>
      <c r="L695" s="8" t="str">
        <f>VLOOKUP(order_details[[#This Row],[Category]],categories[[CategoryID]:[CategoryName]],2,0)</f>
        <v>Confections</v>
      </c>
    </row>
    <row r="696" spans="1:12" x14ac:dyDescent="0.25">
      <c r="A696">
        <v>10513</v>
      </c>
      <c r="B696">
        <v>32</v>
      </c>
      <c r="C696" s="8">
        <v>25.6</v>
      </c>
      <c r="D696">
        <v>50</v>
      </c>
      <c r="E696">
        <v>0.2</v>
      </c>
      <c r="F696" s="8">
        <f>order_details[[#This Row],[UnitPrice]]*order_details[[#This Row],[Quantity]]</f>
        <v>1280</v>
      </c>
      <c r="G696" s="1">
        <f>VLOOKUP(order_details[[#This Row],[OrderID]],orders[[OrderID]:[OrderDate]],4,)</f>
        <v>34842</v>
      </c>
      <c r="H696" s="8">
        <f>VLOOKUP(order_details[[#This Row],[ProductID]],products[],6,0)</f>
        <v>32</v>
      </c>
      <c r="I696" s="8">
        <f>order_details[[#This Row],[UnitPrice (Marked Price)]] * order_details[[#This Row],[Quantity]] * (1 - order_details[[#This Row],[Discount]])</f>
        <v>1280</v>
      </c>
      <c r="J696" s="8">
        <f>(order_details[[#This Row],[UnitPrice (Marked Price)]]*(1-order_details[[#This Row],[Discount]])-order_details[[#This Row],[UnitPrice]]) * order_details[[#This Row],[Quantity]]</f>
        <v>0</v>
      </c>
      <c r="K696">
        <f>VLOOKUP(order_details[[#This Row],[ProductID]],products[],4,0)</f>
        <v>4</v>
      </c>
      <c r="L696" s="8" t="str">
        <f>VLOOKUP(order_details[[#This Row],[Category]],categories[[CategoryID]:[CategoryName]],2,0)</f>
        <v>Dairy Products</v>
      </c>
    </row>
    <row r="697" spans="1:12" x14ac:dyDescent="0.25">
      <c r="A697">
        <v>10513</v>
      </c>
      <c r="B697">
        <v>61</v>
      </c>
      <c r="C697" s="8">
        <v>22.8</v>
      </c>
      <c r="D697">
        <v>15</v>
      </c>
      <c r="E697">
        <v>0.2</v>
      </c>
      <c r="F697" s="8">
        <f>order_details[[#This Row],[UnitPrice]]*order_details[[#This Row],[Quantity]]</f>
        <v>342</v>
      </c>
      <c r="G697" s="1">
        <f>VLOOKUP(order_details[[#This Row],[OrderID]],orders[[OrderID]:[OrderDate]],4,)</f>
        <v>34842</v>
      </c>
      <c r="H697" s="8">
        <f>VLOOKUP(order_details[[#This Row],[ProductID]],products[],6,0)</f>
        <v>28.5</v>
      </c>
      <c r="I697" s="8">
        <f>order_details[[#This Row],[UnitPrice (Marked Price)]] * order_details[[#This Row],[Quantity]] * (1 - order_details[[#This Row],[Discount]])</f>
        <v>342</v>
      </c>
      <c r="J697" s="8">
        <f>(order_details[[#This Row],[UnitPrice (Marked Price)]]*(1-order_details[[#This Row],[Discount]])-order_details[[#This Row],[UnitPrice]]) * order_details[[#This Row],[Quantity]]</f>
        <v>0</v>
      </c>
      <c r="K697">
        <f>VLOOKUP(order_details[[#This Row],[ProductID]],products[],4,0)</f>
        <v>2</v>
      </c>
      <c r="L697" s="8" t="str">
        <f>VLOOKUP(order_details[[#This Row],[Category]],categories[[CategoryID]:[CategoryName]],2,0)</f>
        <v>Condiments</v>
      </c>
    </row>
    <row r="698" spans="1:12" x14ac:dyDescent="0.25">
      <c r="A698">
        <v>10514</v>
      </c>
      <c r="B698">
        <v>20</v>
      </c>
      <c r="C698" s="8">
        <v>64.8</v>
      </c>
      <c r="D698">
        <v>39</v>
      </c>
      <c r="E698">
        <v>0</v>
      </c>
      <c r="F698" s="8">
        <f>order_details[[#This Row],[UnitPrice]]*order_details[[#This Row],[Quantity]]</f>
        <v>2527.1999999999998</v>
      </c>
      <c r="G698" s="1">
        <f>VLOOKUP(order_details[[#This Row],[OrderID]],orders[[OrderID]:[OrderDate]],4,)</f>
        <v>34842</v>
      </c>
      <c r="H698" s="8">
        <f>VLOOKUP(order_details[[#This Row],[ProductID]],products[],6,0)</f>
        <v>81</v>
      </c>
      <c r="I698" s="8">
        <f>order_details[[#This Row],[UnitPrice (Marked Price)]] * order_details[[#This Row],[Quantity]] * (1 - order_details[[#This Row],[Discount]])</f>
        <v>3159</v>
      </c>
      <c r="J698" s="8">
        <f>(order_details[[#This Row],[UnitPrice (Marked Price)]]*(1-order_details[[#This Row],[Discount]])-order_details[[#This Row],[UnitPrice]]) * order_details[[#This Row],[Quantity]]</f>
        <v>631.80000000000007</v>
      </c>
      <c r="K698">
        <f>VLOOKUP(order_details[[#This Row],[ProductID]],products[],4,0)</f>
        <v>3</v>
      </c>
      <c r="L698" s="8" t="str">
        <f>VLOOKUP(order_details[[#This Row],[Category]],categories[[CategoryID]:[CategoryName]],2,0)</f>
        <v>Confections</v>
      </c>
    </row>
    <row r="699" spans="1:12" x14ac:dyDescent="0.25">
      <c r="A699">
        <v>10514</v>
      </c>
      <c r="B699">
        <v>28</v>
      </c>
      <c r="C699" s="8">
        <v>36.4</v>
      </c>
      <c r="D699">
        <v>35</v>
      </c>
      <c r="E699">
        <v>0</v>
      </c>
      <c r="F699" s="8">
        <f>order_details[[#This Row],[UnitPrice]]*order_details[[#This Row],[Quantity]]</f>
        <v>1274</v>
      </c>
      <c r="G699" s="1">
        <f>VLOOKUP(order_details[[#This Row],[OrderID]],orders[[OrderID]:[OrderDate]],4,)</f>
        <v>34842</v>
      </c>
      <c r="H699" s="8">
        <f>VLOOKUP(order_details[[#This Row],[ProductID]],products[],6,0)</f>
        <v>45.6</v>
      </c>
      <c r="I699" s="8">
        <f>order_details[[#This Row],[UnitPrice (Marked Price)]] * order_details[[#This Row],[Quantity]] * (1 - order_details[[#This Row],[Discount]])</f>
        <v>1596</v>
      </c>
      <c r="J699" s="8">
        <f>(order_details[[#This Row],[UnitPrice (Marked Price)]]*(1-order_details[[#This Row],[Discount]])-order_details[[#This Row],[UnitPrice]]) * order_details[[#This Row],[Quantity]]</f>
        <v>322.00000000000011</v>
      </c>
      <c r="K699">
        <f>VLOOKUP(order_details[[#This Row],[ProductID]],products[],4,0)</f>
        <v>7</v>
      </c>
      <c r="L699" s="8" t="str">
        <f>VLOOKUP(order_details[[#This Row],[Category]],categories[[CategoryID]:[CategoryName]],2,0)</f>
        <v>Produce</v>
      </c>
    </row>
    <row r="700" spans="1:12" x14ac:dyDescent="0.25">
      <c r="A700">
        <v>10514</v>
      </c>
      <c r="B700">
        <v>56</v>
      </c>
      <c r="C700" s="8">
        <v>30.4</v>
      </c>
      <c r="D700">
        <v>70</v>
      </c>
      <c r="E700">
        <v>0</v>
      </c>
      <c r="F700" s="8">
        <f>order_details[[#This Row],[UnitPrice]]*order_details[[#This Row],[Quantity]]</f>
        <v>2128</v>
      </c>
      <c r="G700" s="1">
        <f>VLOOKUP(order_details[[#This Row],[OrderID]],orders[[OrderID]:[OrderDate]],4,)</f>
        <v>34842</v>
      </c>
      <c r="H700" s="8">
        <f>VLOOKUP(order_details[[#This Row],[ProductID]],products[],6,0)</f>
        <v>38</v>
      </c>
      <c r="I700" s="8">
        <f>order_details[[#This Row],[UnitPrice (Marked Price)]] * order_details[[#This Row],[Quantity]] * (1 - order_details[[#This Row],[Discount]])</f>
        <v>2660</v>
      </c>
      <c r="J700" s="8">
        <f>(order_details[[#This Row],[UnitPrice (Marked Price)]]*(1-order_details[[#This Row],[Discount]])-order_details[[#This Row],[UnitPrice]]) * order_details[[#This Row],[Quantity]]</f>
        <v>532.00000000000011</v>
      </c>
      <c r="K700">
        <f>VLOOKUP(order_details[[#This Row],[ProductID]],products[],4,0)</f>
        <v>5</v>
      </c>
      <c r="L700" s="8" t="str">
        <f>VLOOKUP(order_details[[#This Row],[Category]],categories[[CategoryID]:[CategoryName]],2,0)</f>
        <v>Grains/Cereals</v>
      </c>
    </row>
    <row r="701" spans="1:12" x14ac:dyDescent="0.25">
      <c r="A701">
        <v>10514</v>
      </c>
      <c r="B701">
        <v>65</v>
      </c>
      <c r="C701" s="8">
        <v>9.8000000000000007</v>
      </c>
      <c r="D701">
        <v>39</v>
      </c>
      <c r="E701">
        <v>0</v>
      </c>
      <c r="F701" s="8">
        <f>order_details[[#This Row],[UnitPrice]]*order_details[[#This Row],[Quantity]]</f>
        <v>382.20000000000005</v>
      </c>
      <c r="G701" s="1">
        <f>VLOOKUP(order_details[[#This Row],[OrderID]],orders[[OrderID]:[OrderDate]],4,)</f>
        <v>34842</v>
      </c>
      <c r="H701" s="8">
        <f>VLOOKUP(order_details[[#This Row],[ProductID]],products[],6,0)</f>
        <v>21.05</v>
      </c>
      <c r="I701" s="8">
        <f>order_details[[#This Row],[UnitPrice (Marked Price)]] * order_details[[#This Row],[Quantity]] * (1 - order_details[[#This Row],[Discount]])</f>
        <v>820.95</v>
      </c>
      <c r="J701" s="8">
        <f>(order_details[[#This Row],[UnitPrice (Marked Price)]]*(1-order_details[[#This Row],[Discount]])-order_details[[#This Row],[UnitPrice]]) * order_details[[#This Row],[Quantity]]</f>
        <v>438.75</v>
      </c>
      <c r="K701">
        <f>VLOOKUP(order_details[[#This Row],[ProductID]],products[],4,0)</f>
        <v>2</v>
      </c>
      <c r="L701" s="8" t="str">
        <f>VLOOKUP(order_details[[#This Row],[Category]],categories[[CategoryID]:[CategoryName]],2,0)</f>
        <v>Condiments</v>
      </c>
    </row>
    <row r="702" spans="1:12" x14ac:dyDescent="0.25">
      <c r="A702">
        <v>10514</v>
      </c>
      <c r="B702">
        <v>75</v>
      </c>
      <c r="C702" s="8">
        <v>6.2</v>
      </c>
      <c r="D702">
        <v>50</v>
      </c>
      <c r="E702">
        <v>0</v>
      </c>
      <c r="F702" s="8">
        <f>order_details[[#This Row],[UnitPrice]]*order_details[[#This Row],[Quantity]]</f>
        <v>310</v>
      </c>
      <c r="G702" s="1">
        <f>VLOOKUP(order_details[[#This Row],[OrderID]],orders[[OrderID]:[OrderDate]],4,)</f>
        <v>34842</v>
      </c>
      <c r="H702" s="8">
        <f>VLOOKUP(order_details[[#This Row],[ProductID]],products[],6,0)</f>
        <v>7.75</v>
      </c>
      <c r="I702" s="8">
        <f>order_details[[#This Row],[UnitPrice (Marked Price)]] * order_details[[#This Row],[Quantity]] * (1 - order_details[[#This Row],[Discount]])</f>
        <v>387.5</v>
      </c>
      <c r="J702" s="8">
        <f>(order_details[[#This Row],[UnitPrice (Marked Price)]]*(1-order_details[[#This Row],[Discount]])-order_details[[#This Row],[UnitPrice]]) * order_details[[#This Row],[Quantity]]</f>
        <v>77.499999999999986</v>
      </c>
      <c r="K702">
        <f>VLOOKUP(order_details[[#This Row],[ProductID]],products[],4,0)</f>
        <v>1</v>
      </c>
      <c r="L702" s="8" t="str">
        <f>VLOOKUP(order_details[[#This Row],[Category]],categories[[CategoryID]:[CategoryName]],2,0)</f>
        <v>Beverages</v>
      </c>
    </row>
    <row r="703" spans="1:12" x14ac:dyDescent="0.25">
      <c r="A703">
        <v>10515</v>
      </c>
      <c r="B703">
        <v>9</v>
      </c>
      <c r="C703" s="8">
        <v>77.599999999999994</v>
      </c>
      <c r="D703">
        <v>16</v>
      </c>
      <c r="E703">
        <v>0.15</v>
      </c>
      <c r="F703" s="8">
        <f>order_details[[#This Row],[UnitPrice]]*order_details[[#This Row],[Quantity]]</f>
        <v>1241.5999999999999</v>
      </c>
      <c r="G703" s="1">
        <f>VLOOKUP(order_details[[#This Row],[OrderID]],orders[[OrderID]:[OrderDate]],4,)</f>
        <v>34843</v>
      </c>
      <c r="H703" s="8">
        <f>VLOOKUP(order_details[[#This Row],[ProductID]],products[],6,0)</f>
        <v>97</v>
      </c>
      <c r="I703" s="8">
        <f>order_details[[#This Row],[UnitPrice (Marked Price)]] * order_details[[#This Row],[Quantity]] * (1 - order_details[[#This Row],[Discount]])</f>
        <v>1319.2</v>
      </c>
      <c r="J703" s="8">
        <f>(order_details[[#This Row],[UnitPrice (Marked Price)]]*(1-order_details[[#This Row],[Discount]])-order_details[[#This Row],[UnitPrice]]) * order_details[[#This Row],[Quantity]]</f>
        <v>77.600000000000136</v>
      </c>
      <c r="K703">
        <f>VLOOKUP(order_details[[#This Row],[ProductID]],products[],4,0)</f>
        <v>6</v>
      </c>
      <c r="L703" s="8" t="str">
        <f>VLOOKUP(order_details[[#This Row],[Category]],categories[[CategoryID]:[CategoryName]],2,0)</f>
        <v>Meat/Poultry</v>
      </c>
    </row>
    <row r="704" spans="1:12" x14ac:dyDescent="0.25">
      <c r="A704">
        <v>10515</v>
      </c>
      <c r="B704">
        <v>16</v>
      </c>
      <c r="C704" s="8">
        <v>13.9</v>
      </c>
      <c r="D704">
        <v>50</v>
      </c>
      <c r="E704">
        <v>0</v>
      </c>
      <c r="F704" s="8">
        <f>order_details[[#This Row],[UnitPrice]]*order_details[[#This Row],[Quantity]]</f>
        <v>695</v>
      </c>
      <c r="G704" s="1">
        <f>VLOOKUP(order_details[[#This Row],[OrderID]],orders[[OrderID]:[OrderDate]],4,)</f>
        <v>34843</v>
      </c>
      <c r="H704" s="8">
        <f>VLOOKUP(order_details[[#This Row],[ProductID]],products[],6,0)</f>
        <v>17.45</v>
      </c>
      <c r="I704" s="8">
        <f>order_details[[#This Row],[UnitPrice (Marked Price)]] * order_details[[#This Row],[Quantity]] * (1 - order_details[[#This Row],[Discount]])</f>
        <v>872.5</v>
      </c>
      <c r="J704" s="8">
        <f>(order_details[[#This Row],[UnitPrice (Marked Price)]]*(1-order_details[[#This Row],[Discount]])-order_details[[#This Row],[UnitPrice]]) * order_details[[#This Row],[Quantity]]</f>
        <v>177.49999999999994</v>
      </c>
      <c r="K704">
        <f>VLOOKUP(order_details[[#This Row],[ProductID]],products[],4,0)</f>
        <v>3</v>
      </c>
      <c r="L704" s="8" t="str">
        <f>VLOOKUP(order_details[[#This Row],[Category]],categories[[CategoryID]:[CategoryName]],2,0)</f>
        <v>Confections</v>
      </c>
    </row>
    <row r="705" spans="1:12" x14ac:dyDescent="0.25">
      <c r="A705">
        <v>10515</v>
      </c>
      <c r="B705">
        <v>27</v>
      </c>
      <c r="C705" s="8">
        <v>35.1</v>
      </c>
      <c r="D705">
        <v>120</v>
      </c>
      <c r="E705">
        <v>0</v>
      </c>
      <c r="F705" s="8">
        <f>order_details[[#This Row],[UnitPrice]]*order_details[[#This Row],[Quantity]]</f>
        <v>4212</v>
      </c>
      <c r="G705" s="1">
        <f>VLOOKUP(order_details[[#This Row],[OrderID]],orders[[OrderID]:[OrderDate]],4,)</f>
        <v>34843</v>
      </c>
      <c r="H705" s="8">
        <f>VLOOKUP(order_details[[#This Row],[ProductID]],products[],6,0)</f>
        <v>43.9</v>
      </c>
      <c r="I705" s="8">
        <f>order_details[[#This Row],[UnitPrice (Marked Price)]] * order_details[[#This Row],[Quantity]] * (1 - order_details[[#This Row],[Discount]])</f>
        <v>5268</v>
      </c>
      <c r="J705" s="8">
        <f>(order_details[[#This Row],[UnitPrice (Marked Price)]]*(1-order_details[[#This Row],[Discount]])-order_details[[#This Row],[UnitPrice]]) * order_details[[#This Row],[Quantity]]</f>
        <v>1055.9999999999995</v>
      </c>
      <c r="K705">
        <f>VLOOKUP(order_details[[#This Row],[ProductID]],products[],4,0)</f>
        <v>3</v>
      </c>
      <c r="L705" s="8" t="str">
        <f>VLOOKUP(order_details[[#This Row],[Category]],categories[[CategoryID]:[CategoryName]],2,0)</f>
        <v>Confections</v>
      </c>
    </row>
    <row r="706" spans="1:12" x14ac:dyDescent="0.25">
      <c r="A706">
        <v>10515</v>
      </c>
      <c r="B706">
        <v>33</v>
      </c>
      <c r="C706" s="8">
        <v>2</v>
      </c>
      <c r="D706">
        <v>16</v>
      </c>
      <c r="E706">
        <v>0.15</v>
      </c>
      <c r="F706" s="8">
        <f>order_details[[#This Row],[UnitPrice]]*order_details[[#This Row],[Quantity]]</f>
        <v>32</v>
      </c>
      <c r="G706" s="1">
        <f>VLOOKUP(order_details[[#This Row],[OrderID]],orders[[OrderID]:[OrderDate]],4,)</f>
        <v>34843</v>
      </c>
      <c r="H706" s="8">
        <f>VLOOKUP(order_details[[#This Row],[ProductID]],products[],6,0)</f>
        <v>2.5</v>
      </c>
      <c r="I706" s="8">
        <f>order_details[[#This Row],[UnitPrice (Marked Price)]] * order_details[[#This Row],[Quantity]] * (1 - order_details[[#This Row],[Discount]])</f>
        <v>34</v>
      </c>
      <c r="J706" s="8">
        <f>(order_details[[#This Row],[UnitPrice (Marked Price)]]*(1-order_details[[#This Row],[Discount]])-order_details[[#This Row],[UnitPrice]]) * order_details[[#This Row],[Quantity]]</f>
        <v>2</v>
      </c>
      <c r="K706">
        <f>VLOOKUP(order_details[[#This Row],[ProductID]],products[],4,0)</f>
        <v>4</v>
      </c>
      <c r="L706" s="8" t="str">
        <f>VLOOKUP(order_details[[#This Row],[Category]],categories[[CategoryID]:[CategoryName]],2,0)</f>
        <v>Dairy Products</v>
      </c>
    </row>
    <row r="707" spans="1:12" x14ac:dyDescent="0.25">
      <c r="A707">
        <v>10515</v>
      </c>
      <c r="B707">
        <v>60</v>
      </c>
      <c r="C707" s="8">
        <v>27.2</v>
      </c>
      <c r="D707">
        <v>84</v>
      </c>
      <c r="E707">
        <v>0.15</v>
      </c>
      <c r="F707" s="8">
        <f>order_details[[#This Row],[UnitPrice]]*order_details[[#This Row],[Quantity]]</f>
        <v>2284.7999999999997</v>
      </c>
      <c r="G707" s="1">
        <f>VLOOKUP(order_details[[#This Row],[OrderID]],orders[[OrderID]:[OrderDate]],4,)</f>
        <v>34843</v>
      </c>
      <c r="H707" s="8">
        <f>VLOOKUP(order_details[[#This Row],[ProductID]],products[],6,0)</f>
        <v>34</v>
      </c>
      <c r="I707" s="8">
        <f>order_details[[#This Row],[UnitPrice (Marked Price)]] * order_details[[#This Row],[Quantity]] * (1 - order_details[[#This Row],[Discount]])</f>
        <v>2427.6</v>
      </c>
      <c r="J707" s="8">
        <f>(order_details[[#This Row],[UnitPrice (Marked Price)]]*(1-order_details[[#This Row],[Discount]])-order_details[[#This Row],[UnitPrice]]) * order_details[[#This Row],[Quantity]]</f>
        <v>142.79999999999995</v>
      </c>
      <c r="K707">
        <f>VLOOKUP(order_details[[#This Row],[ProductID]],products[],4,0)</f>
        <v>4</v>
      </c>
      <c r="L707" s="8" t="str">
        <f>VLOOKUP(order_details[[#This Row],[Category]],categories[[CategoryID]:[CategoryName]],2,0)</f>
        <v>Dairy Products</v>
      </c>
    </row>
    <row r="708" spans="1:12" x14ac:dyDescent="0.25">
      <c r="A708">
        <v>10516</v>
      </c>
      <c r="B708">
        <v>18</v>
      </c>
      <c r="C708" s="8">
        <v>50</v>
      </c>
      <c r="D708">
        <v>25</v>
      </c>
      <c r="E708">
        <v>0.1</v>
      </c>
      <c r="F708" s="8">
        <f>order_details[[#This Row],[UnitPrice]]*order_details[[#This Row],[Quantity]]</f>
        <v>1250</v>
      </c>
      <c r="G708" s="1">
        <f>VLOOKUP(order_details[[#This Row],[OrderID]],orders[[OrderID]:[OrderDate]],4,)</f>
        <v>34844</v>
      </c>
      <c r="H708" s="8">
        <f>VLOOKUP(order_details[[#This Row],[ProductID]],products[],6,0)</f>
        <v>62.5</v>
      </c>
      <c r="I708" s="8">
        <f>order_details[[#This Row],[UnitPrice (Marked Price)]] * order_details[[#This Row],[Quantity]] * (1 - order_details[[#This Row],[Discount]])</f>
        <v>1406.25</v>
      </c>
      <c r="J708" s="8">
        <f>(order_details[[#This Row],[UnitPrice (Marked Price)]]*(1-order_details[[#This Row],[Discount]])-order_details[[#This Row],[UnitPrice]]) * order_details[[#This Row],[Quantity]]</f>
        <v>156.25</v>
      </c>
      <c r="K708">
        <f>VLOOKUP(order_details[[#This Row],[ProductID]],products[],4,0)</f>
        <v>8</v>
      </c>
      <c r="L708" s="8" t="str">
        <f>VLOOKUP(order_details[[#This Row],[Category]],categories[[CategoryID]:[CategoryName]],2,0)</f>
        <v>Seafood</v>
      </c>
    </row>
    <row r="709" spans="1:12" x14ac:dyDescent="0.25">
      <c r="A709">
        <v>10516</v>
      </c>
      <c r="B709">
        <v>41</v>
      </c>
      <c r="C709" s="8">
        <v>7.7</v>
      </c>
      <c r="D709">
        <v>80</v>
      </c>
      <c r="E709">
        <v>0.1</v>
      </c>
      <c r="F709" s="8">
        <f>order_details[[#This Row],[UnitPrice]]*order_details[[#This Row],[Quantity]]</f>
        <v>616</v>
      </c>
      <c r="G709" s="1">
        <f>VLOOKUP(order_details[[#This Row],[OrderID]],orders[[OrderID]:[OrderDate]],4,)</f>
        <v>34844</v>
      </c>
      <c r="H709" s="8">
        <f>VLOOKUP(order_details[[#This Row],[ProductID]],products[],6,0)</f>
        <v>9.65</v>
      </c>
      <c r="I709" s="8">
        <f>order_details[[#This Row],[UnitPrice (Marked Price)]] * order_details[[#This Row],[Quantity]] * (1 - order_details[[#This Row],[Discount]])</f>
        <v>694.80000000000007</v>
      </c>
      <c r="J709" s="8">
        <f>(order_details[[#This Row],[UnitPrice (Marked Price)]]*(1-order_details[[#This Row],[Discount]])-order_details[[#This Row],[UnitPrice]]) * order_details[[#This Row],[Quantity]]</f>
        <v>78.800000000000026</v>
      </c>
      <c r="K709">
        <f>VLOOKUP(order_details[[#This Row],[ProductID]],products[],4,0)</f>
        <v>8</v>
      </c>
      <c r="L709" s="8" t="str">
        <f>VLOOKUP(order_details[[#This Row],[Category]],categories[[CategoryID]:[CategoryName]],2,0)</f>
        <v>Seafood</v>
      </c>
    </row>
    <row r="710" spans="1:12" x14ac:dyDescent="0.25">
      <c r="A710">
        <v>10516</v>
      </c>
      <c r="B710">
        <v>42</v>
      </c>
      <c r="C710" s="8">
        <v>9.8000000000000007</v>
      </c>
      <c r="D710">
        <v>20</v>
      </c>
      <c r="E710">
        <v>0</v>
      </c>
      <c r="F710" s="8">
        <f>order_details[[#This Row],[UnitPrice]]*order_details[[#This Row],[Quantity]]</f>
        <v>196</v>
      </c>
      <c r="G710" s="1">
        <f>VLOOKUP(order_details[[#This Row],[OrderID]],orders[[OrderID]:[OrderDate]],4,)</f>
        <v>34844</v>
      </c>
      <c r="H710" s="8">
        <f>VLOOKUP(order_details[[#This Row],[ProductID]],products[],6,0)</f>
        <v>14</v>
      </c>
      <c r="I710" s="8">
        <f>order_details[[#This Row],[UnitPrice (Marked Price)]] * order_details[[#This Row],[Quantity]] * (1 - order_details[[#This Row],[Discount]])</f>
        <v>280</v>
      </c>
      <c r="J710" s="8">
        <f>(order_details[[#This Row],[UnitPrice (Marked Price)]]*(1-order_details[[#This Row],[Discount]])-order_details[[#This Row],[UnitPrice]]) * order_details[[#This Row],[Quantity]]</f>
        <v>83.999999999999986</v>
      </c>
      <c r="K710">
        <f>VLOOKUP(order_details[[#This Row],[ProductID]],products[],4,0)</f>
        <v>5</v>
      </c>
      <c r="L710" s="8" t="str">
        <f>VLOOKUP(order_details[[#This Row],[Category]],categories[[CategoryID]:[CategoryName]],2,0)</f>
        <v>Grains/Cereals</v>
      </c>
    </row>
    <row r="711" spans="1:12" x14ac:dyDescent="0.25">
      <c r="A711">
        <v>10517</v>
      </c>
      <c r="B711">
        <v>52</v>
      </c>
      <c r="C711" s="8">
        <v>5.6</v>
      </c>
      <c r="D711">
        <v>6</v>
      </c>
      <c r="E711">
        <v>0</v>
      </c>
      <c r="F711" s="8">
        <f>order_details[[#This Row],[UnitPrice]]*order_details[[#This Row],[Quantity]]</f>
        <v>33.599999999999994</v>
      </c>
      <c r="G711" s="1">
        <f>VLOOKUP(order_details[[#This Row],[OrderID]],orders[[OrderID]:[OrderDate]],4,)</f>
        <v>34844</v>
      </c>
      <c r="H711" s="8">
        <f>VLOOKUP(order_details[[#This Row],[ProductID]],products[],6,0)</f>
        <v>7</v>
      </c>
      <c r="I711" s="8">
        <f>order_details[[#This Row],[UnitPrice (Marked Price)]] * order_details[[#This Row],[Quantity]] * (1 - order_details[[#This Row],[Discount]])</f>
        <v>42</v>
      </c>
      <c r="J711" s="8">
        <f>(order_details[[#This Row],[UnitPrice (Marked Price)]]*(1-order_details[[#This Row],[Discount]])-order_details[[#This Row],[UnitPrice]]) * order_details[[#This Row],[Quantity]]</f>
        <v>8.4000000000000021</v>
      </c>
      <c r="K711">
        <f>VLOOKUP(order_details[[#This Row],[ProductID]],products[],4,0)</f>
        <v>5</v>
      </c>
      <c r="L711" s="8" t="str">
        <f>VLOOKUP(order_details[[#This Row],[Category]],categories[[CategoryID]:[CategoryName]],2,0)</f>
        <v>Grains/Cereals</v>
      </c>
    </row>
    <row r="712" spans="1:12" x14ac:dyDescent="0.25">
      <c r="A712">
        <v>10517</v>
      </c>
      <c r="B712">
        <v>59</v>
      </c>
      <c r="C712" s="8">
        <v>44</v>
      </c>
      <c r="D712">
        <v>4</v>
      </c>
      <c r="E712">
        <v>0</v>
      </c>
      <c r="F712" s="8">
        <f>order_details[[#This Row],[UnitPrice]]*order_details[[#This Row],[Quantity]]</f>
        <v>176</v>
      </c>
      <c r="G712" s="1">
        <f>VLOOKUP(order_details[[#This Row],[OrderID]],orders[[OrderID]:[OrderDate]],4,)</f>
        <v>34844</v>
      </c>
      <c r="H712" s="8">
        <f>VLOOKUP(order_details[[#This Row],[ProductID]],products[],6,0)</f>
        <v>55</v>
      </c>
      <c r="I712" s="8">
        <f>order_details[[#This Row],[UnitPrice (Marked Price)]] * order_details[[#This Row],[Quantity]] * (1 - order_details[[#This Row],[Discount]])</f>
        <v>220</v>
      </c>
      <c r="J712" s="8">
        <f>(order_details[[#This Row],[UnitPrice (Marked Price)]]*(1-order_details[[#This Row],[Discount]])-order_details[[#This Row],[UnitPrice]]) * order_details[[#This Row],[Quantity]]</f>
        <v>44</v>
      </c>
      <c r="K712">
        <f>VLOOKUP(order_details[[#This Row],[ProductID]],products[],4,0)</f>
        <v>4</v>
      </c>
      <c r="L712" s="8" t="str">
        <f>VLOOKUP(order_details[[#This Row],[Category]],categories[[CategoryID]:[CategoryName]],2,0)</f>
        <v>Dairy Products</v>
      </c>
    </row>
    <row r="713" spans="1:12" x14ac:dyDescent="0.25">
      <c r="A713">
        <v>10517</v>
      </c>
      <c r="B713">
        <v>70</v>
      </c>
      <c r="C713" s="8">
        <v>9.6</v>
      </c>
      <c r="D713">
        <v>6</v>
      </c>
      <c r="E713">
        <v>0</v>
      </c>
      <c r="F713" s="8">
        <f>order_details[[#This Row],[UnitPrice]]*order_details[[#This Row],[Quantity]]</f>
        <v>57.599999999999994</v>
      </c>
      <c r="G713" s="1">
        <f>VLOOKUP(order_details[[#This Row],[OrderID]],orders[[OrderID]:[OrderDate]],4,)</f>
        <v>34844</v>
      </c>
      <c r="H713" s="8">
        <f>VLOOKUP(order_details[[#This Row],[ProductID]],products[],6,0)</f>
        <v>15</v>
      </c>
      <c r="I713" s="8">
        <f>order_details[[#This Row],[UnitPrice (Marked Price)]] * order_details[[#This Row],[Quantity]] * (1 - order_details[[#This Row],[Discount]])</f>
        <v>90</v>
      </c>
      <c r="J713" s="8">
        <f>(order_details[[#This Row],[UnitPrice (Marked Price)]]*(1-order_details[[#This Row],[Discount]])-order_details[[#This Row],[UnitPrice]]) * order_details[[#This Row],[Quantity]]</f>
        <v>32.400000000000006</v>
      </c>
      <c r="K713">
        <f>VLOOKUP(order_details[[#This Row],[ProductID]],products[],4,0)</f>
        <v>1</v>
      </c>
      <c r="L713" s="8" t="str">
        <f>VLOOKUP(order_details[[#This Row],[Category]],categories[[CategoryID]:[CategoryName]],2,0)</f>
        <v>Beverages</v>
      </c>
    </row>
    <row r="714" spans="1:12" x14ac:dyDescent="0.25">
      <c r="A714">
        <v>10518</v>
      </c>
      <c r="B714">
        <v>24</v>
      </c>
      <c r="C714" s="8">
        <v>3.6</v>
      </c>
      <c r="D714">
        <v>5</v>
      </c>
      <c r="E714">
        <v>0</v>
      </c>
      <c r="F714" s="8">
        <f>order_details[[#This Row],[UnitPrice]]*order_details[[#This Row],[Quantity]]</f>
        <v>18</v>
      </c>
      <c r="G714" s="1">
        <f>VLOOKUP(order_details[[#This Row],[OrderID]],orders[[OrderID]:[OrderDate]],4,)</f>
        <v>34845</v>
      </c>
      <c r="H714" s="8">
        <f>VLOOKUP(order_details[[#This Row],[ProductID]],products[],6,0)</f>
        <v>4.5</v>
      </c>
      <c r="I714" s="8">
        <f>order_details[[#This Row],[UnitPrice (Marked Price)]] * order_details[[#This Row],[Quantity]] * (1 - order_details[[#This Row],[Discount]])</f>
        <v>22.5</v>
      </c>
      <c r="J714" s="8">
        <f>(order_details[[#This Row],[UnitPrice (Marked Price)]]*(1-order_details[[#This Row],[Discount]])-order_details[[#This Row],[UnitPrice]]) * order_details[[#This Row],[Quantity]]</f>
        <v>4.5</v>
      </c>
      <c r="K714">
        <f>VLOOKUP(order_details[[#This Row],[ProductID]],products[],4,0)</f>
        <v>1</v>
      </c>
      <c r="L714" s="8" t="str">
        <f>VLOOKUP(order_details[[#This Row],[Category]],categories[[CategoryID]:[CategoryName]],2,0)</f>
        <v>Beverages</v>
      </c>
    </row>
    <row r="715" spans="1:12" x14ac:dyDescent="0.25">
      <c r="A715">
        <v>10518</v>
      </c>
      <c r="B715">
        <v>38</v>
      </c>
      <c r="C715" s="8">
        <v>210.8</v>
      </c>
      <c r="D715">
        <v>15</v>
      </c>
      <c r="E715">
        <v>0</v>
      </c>
      <c r="F715" s="8">
        <f>order_details[[#This Row],[UnitPrice]]*order_details[[#This Row],[Quantity]]</f>
        <v>3162</v>
      </c>
      <c r="G715" s="1">
        <f>VLOOKUP(order_details[[#This Row],[OrderID]],orders[[OrderID]:[OrderDate]],4,)</f>
        <v>34845</v>
      </c>
      <c r="H715" s="8">
        <f>VLOOKUP(order_details[[#This Row],[ProductID]],products[],6,0)</f>
        <v>263.5</v>
      </c>
      <c r="I715" s="8">
        <f>order_details[[#This Row],[UnitPrice (Marked Price)]] * order_details[[#This Row],[Quantity]] * (1 - order_details[[#This Row],[Discount]])</f>
        <v>3952.5</v>
      </c>
      <c r="J715" s="8">
        <f>(order_details[[#This Row],[UnitPrice (Marked Price)]]*(1-order_details[[#This Row],[Discount]])-order_details[[#This Row],[UnitPrice]]) * order_details[[#This Row],[Quantity]]</f>
        <v>790.49999999999977</v>
      </c>
      <c r="K715">
        <f>VLOOKUP(order_details[[#This Row],[ProductID]],products[],4,0)</f>
        <v>1</v>
      </c>
      <c r="L715" s="8" t="str">
        <f>VLOOKUP(order_details[[#This Row],[Category]],categories[[CategoryID]:[CategoryName]],2,0)</f>
        <v>Beverages</v>
      </c>
    </row>
    <row r="716" spans="1:12" x14ac:dyDescent="0.25">
      <c r="A716">
        <v>10518</v>
      </c>
      <c r="B716">
        <v>44</v>
      </c>
      <c r="C716" s="8">
        <v>12.4</v>
      </c>
      <c r="D716">
        <v>9</v>
      </c>
      <c r="E716">
        <v>0</v>
      </c>
      <c r="F716" s="8">
        <f>order_details[[#This Row],[UnitPrice]]*order_details[[#This Row],[Quantity]]</f>
        <v>111.60000000000001</v>
      </c>
      <c r="G716" s="1">
        <f>VLOOKUP(order_details[[#This Row],[OrderID]],orders[[OrderID]:[OrderDate]],4,)</f>
        <v>34845</v>
      </c>
      <c r="H716" s="8">
        <f>VLOOKUP(order_details[[#This Row],[ProductID]],products[],6,0)</f>
        <v>19.45</v>
      </c>
      <c r="I716" s="8">
        <f>order_details[[#This Row],[UnitPrice (Marked Price)]] * order_details[[#This Row],[Quantity]] * (1 - order_details[[#This Row],[Discount]])</f>
        <v>175.04999999999998</v>
      </c>
      <c r="J716" s="8">
        <f>(order_details[[#This Row],[UnitPrice (Marked Price)]]*(1-order_details[[#This Row],[Discount]])-order_details[[#This Row],[UnitPrice]]) * order_details[[#This Row],[Quantity]]</f>
        <v>63.449999999999989</v>
      </c>
      <c r="K716">
        <f>VLOOKUP(order_details[[#This Row],[ProductID]],products[],4,0)</f>
        <v>2</v>
      </c>
      <c r="L716" s="8" t="str">
        <f>VLOOKUP(order_details[[#This Row],[Category]],categories[[CategoryID]:[CategoryName]],2,0)</f>
        <v>Condiments</v>
      </c>
    </row>
    <row r="717" spans="1:12" x14ac:dyDescent="0.25">
      <c r="A717">
        <v>10519</v>
      </c>
      <c r="B717">
        <v>10</v>
      </c>
      <c r="C717" s="8">
        <v>24.8</v>
      </c>
      <c r="D717">
        <v>16</v>
      </c>
      <c r="E717">
        <v>0.05</v>
      </c>
      <c r="F717" s="8">
        <f>order_details[[#This Row],[UnitPrice]]*order_details[[#This Row],[Quantity]]</f>
        <v>396.8</v>
      </c>
      <c r="G717" s="1">
        <f>VLOOKUP(order_details[[#This Row],[OrderID]],orders[[OrderID]:[OrderDate]],4,)</f>
        <v>34848</v>
      </c>
      <c r="H717" s="8">
        <f>VLOOKUP(order_details[[#This Row],[ProductID]],products[],6,0)</f>
        <v>31</v>
      </c>
      <c r="I717" s="8">
        <f>order_details[[#This Row],[UnitPrice (Marked Price)]] * order_details[[#This Row],[Quantity]] * (1 - order_details[[#This Row],[Discount]])</f>
        <v>471.2</v>
      </c>
      <c r="J717" s="8">
        <f>(order_details[[#This Row],[UnitPrice (Marked Price)]]*(1-order_details[[#This Row],[Discount]])-order_details[[#This Row],[UnitPrice]]) * order_details[[#This Row],[Quantity]]</f>
        <v>74.399999999999977</v>
      </c>
      <c r="K717">
        <f>VLOOKUP(order_details[[#This Row],[ProductID]],products[],4,0)</f>
        <v>8</v>
      </c>
      <c r="L717" s="8" t="str">
        <f>VLOOKUP(order_details[[#This Row],[Category]],categories[[CategoryID]:[CategoryName]],2,0)</f>
        <v>Seafood</v>
      </c>
    </row>
    <row r="718" spans="1:12" x14ac:dyDescent="0.25">
      <c r="A718">
        <v>10519</v>
      </c>
      <c r="B718">
        <v>56</v>
      </c>
      <c r="C718" s="8">
        <v>30.4</v>
      </c>
      <c r="D718">
        <v>40</v>
      </c>
      <c r="E718">
        <v>0</v>
      </c>
      <c r="F718" s="8">
        <f>order_details[[#This Row],[UnitPrice]]*order_details[[#This Row],[Quantity]]</f>
        <v>1216</v>
      </c>
      <c r="G718" s="1">
        <f>VLOOKUP(order_details[[#This Row],[OrderID]],orders[[OrderID]:[OrderDate]],4,)</f>
        <v>34848</v>
      </c>
      <c r="H718" s="8">
        <f>VLOOKUP(order_details[[#This Row],[ProductID]],products[],6,0)</f>
        <v>38</v>
      </c>
      <c r="I718" s="8">
        <f>order_details[[#This Row],[UnitPrice (Marked Price)]] * order_details[[#This Row],[Quantity]] * (1 - order_details[[#This Row],[Discount]])</f>
        <v>1520</v>
      </c>
      <c r="J718" s="8">
        <f>(order_details[[#This Row],[UnitPrice (Marked Price)]]*(1-order_details[[#This Row],[Discount]])-order_details[[#This Row],[UnitPrice]]) * order_details[[#This Row],[Quantity]]</f>
        <v>304.00000000000006</v>
      </c>
      <c r="K718">
        <f>VLOOKUP(order_details[[#This Row],[ProductID]],products[],4,0)</f>
        <v>5</v>
      </c>
      <c r="L718" s="8" t="str">
        <f>VLOOKUP(order_details[[#This Row],[Category]],categories[[CategoryID]:[CategoryName]],2,0)</f>
        <v>Grains/Cereals</v>
      </c>
    </row>
    <row r="719" spans="1:12" x14ac:dyDescent="0.25">
      <c r="A719">
        <v>10519</v>
      </c>
      <c r="B719">
        <v>60</v>
      </c>
      <c r="C719" s="8">
        <v>27.2</v>
      </c>
      <c r="D719">
        <v>10</v>
      </c>
      <c r="E719">
        <v>0.05</v>
      </c>
      <c r="F719" s="8">
        <f>order_details[[#This Row],[UnitPrice]]*order_details[[#This Row],[Quantity]]</f>
        <v>272</v>
      </c>
      <c r="G719" s="1">
        <f>VLOOKUP(order_details[[#This Row],[OrderID]],orders[[OrderID]:[OrderDate]],4,)</f>
        <v>34848</v>
      </c>
      <c r="H719" s="8">
        <f>VLOOKUP(order_details[[#This Row],[ProductID]],products[],6,0)</f>
        <v>34</v>
      </c>
      <c r="I719" s="8">
        <f>order_details[[#This Row],[UnitPrice (Marked Price)]] * order_details[[#This Row],[Quantity]] * (1 - order_details[[#This Row],[Discount]])</f>
        <v>323</v>
      </c>
      <c r="J719" s="8">
        <f>(order_details[[#This Row],[UnitPrice (Marked Price)]]*(1-order_details[[#This Row],[Discount]])-order_details[[#This Row],[UnitPrice]]) * order_details[[#This Row],[Quantity]]</f>
        <v>50.999999999999979</v>
      </c>
      <c r="K719">
        <f>VLOOKUP(order_details[[#This Row],[ProductID]],products[],4,0)</f>
        <v>4</v>
      </c>
      <c r="L719" s="8" t="str">
        <f>VLOOKUP(order_details[[#This Row],[Category]],categories[[CategoryID]:[CategoryName]],2,0)</f>
        <v>Dairy Products</v>
      </c>
    </row>
    <row r="720" spans="1:12" x14ac:dyDescent="0.25">
      <c r="A720">
        <v>10520</v>
      </c>
      <c r="B720">
        <v>24</v>
      </c>
      <c r="C720" s="8">
        <v>3.6</v>
      </c>
      <c r="D720">
        <v>8</v>
      </c>
      <c r="E720">
        <v>0</v>
      </c>
      <c r="F720" s="8">
        <f>order_details[[#This Row],[UnitPrice]]*order_details[[#This Row],[Quantity]]</f>
        <v>28.8</v>
      </c>
      <c r="G720" s="1">
        <f>VLOOKUP(order_details[[#This Row],[OrderID]],orders[[OrderID]:[OrderDate]],4,)</f>
        <v>34849</v>
      </c>
      <c r="H720" s="8">
        <f>VLOOKUP(order_details[[#This Row],[ProductID]],products[],6,0)</f>
        <v>4.5</v>
      </c>
      <c r="I720" s="8">
        <f>order_details[[#This Row],[UnitPrice (Marked Price)]] * order_details[[#This Row],[Quantity]] * (1 - order_details[[#This Row],[Discount]])</f>
        <v>36</v>
      </c>
      <c r="J720" s="8">
        <f>(order_details[[#This Row],[UnitPrice (Marked Price)]]*(1-order_details[[#This Row],[Discount]])-order_details[[#This Row],[UnitPrice]]) * order_details[[#This Row],[Quantity]]</f>
        <v>7.1999999999999993</v>
      </c>
      <c r="K720">
        <f>VLOOKUP(order_details[[#This Row],[ProductID]],products[],4,0)</f>
        <v>1</v>
      </c>
      <c r="L720" s="8" t="str">
        <f>VLOOKUP(order_details[[#This Row],[Category]],categories[[CategoryID]:[CategoryName]],2,0)</f>
        <v>Beverages</v>
      </c>
    </row>
    <row r="721" spans="1:12" x14ac:dyDescent="0.25">
      <c r="A721">
        <v>10520</v>
      </c>
      <c r="B721">
        <v>53</v>
      </c>
      <c r="C721" s="8">
        <v>26.2</v>
      </c>
      <c r="D721">
        <v>5</v>
      </c>
      <c r="E721">
        <v>0</v>
      </c>
      <c r="F721" s="8">
        <f>order_details[[#This Row],[UnitPrice]]*order_details[[#This Row],[Quantity]]</f>
        <v>131</v>
      </c>
      <c r="G721" s="1">
        <f>VLOOKUP(order_details[[#This Row],[OrderID]],orders[[OrderID]:[OrderDate]],4,)</f>
        <v>34849</v>
      </c>
      <c r="H721" s="8">
        <f>VLOOKUP(order_details[[#This Row],[ProductID]],products[],6,0)</f>
        <v>32.799999999999997</v>
      </c>
      <c r="I721" s="8">
        <f>order_details[[#This Row],[UnitPrice (Marked Price)]] * order_details[[#This Row],[Quantity]] * (1 - order_details[[#This Row],[Discount]])</f>
        <v>164</v>
      </c>
      <c r="J721" s="8">
        <f>(order_details[[#This Row],[UnitPrice (Marked Price)]]*(1-order_details[[#This Row],[Discount]])-order_details[[#This Row],[UnitPrice]]) * order_details[[#This Row],[Quantity]]</f>
        <v>32.999999999999986</v>
      </c>
      <c r="K721">
        <f>VLOOKUP(order_details[[#This Row],[ProductID]],products[],4,0)</f>
        <v>6</v>
      </c>
      <c r="L721" s="8" t="str">
        <f>VLOOKUP(order_details[[#This Row],[Category]],categories[[CategoryID]:[CategoryName]],2,0)</f>
        <v>Meat/Poultry</v>
      </c>
    </row>
    <row r="722" spans="1:12" x14ac:dyDescent="0.25">
      <c r="A722">
        <v>10521</v>
      </c>
      <c r="B722">
        <v>35</v>
      </c>
      <c r="C722" s="8">
        <v>14.4</v>
      </c>
      <c r="D722">
        <v>3</v>
      </c>
      <c r="E722">
        <v>0</v>
      </c>
      <c r="F722" s="8">
        <f>order_details[[#This Row],[UnitPrice]]*order_details[[#This Row],[Quantity]]</f>
        <v>43.2</v>
      </c>
      <c r="G722" s="1">
        <f>VLOOKUP(order_details[[#This Row],[OrderID]],orders[[OrderID]:[OrderDate]],4,)</f>
        <v>34849</v>
      </c>
      <c r="H722" s="8">
        <f>VLOOKUP(order_details[[#This Row],[ProductID]],products[],6,0)</f>
        <v>18</v>
      </c>
      <c r="I722" s="8">
        <f>order_details[[#This Row],[UnitPrice (Marked Price)]] * order_details[[#This Row],[Quantity]] * (1 - order_details[[#This Row],[Discount]])</f>
        <v>54</v>
      </c>
      <c r="J722" s="8">
        <f>(order_details[[#This Row],[UnitPrice (Marked Price)]]*(1-order_details[[#This Row],[Discount]])-order_details[[#This Row],[UnitPrice]]) * order_details[[#This Row],[Quantity]]</f>
        <v>10.799999999999999</v>
      </c>
      <c r="K722">
        <f>VLOOKUP(order_details[[#This Row],[ProductID]],products[],4,0)</f>
        <v>1</v>
      </c>
      <c r="L722" s="8" t="str">
        <f>VLOOKUP(order_details[[#This Row],[Category]],categories[[CategoryID]:[CategoryName]],2,0)</f>
        <v>Beverages</v>
      </c>
    </row>
    <row r="723" spans="1:12" x14ac:dyDescent="0.25">
      <c r="A723">
        <v>10521</v>
      </c>
      <c r="B723">
        <v>41</v>
      </c>
      <c r="C723" s="8">
        <v>7.7</v>
      </c>
      <c r="D723">
        <v>10</v>
      </c>
      <c r="E723">
        <v>0</v>
      </c>
      <c r="F723" s="8">
        <f>order_details[[#This Row],[UnitPrice]]*order_details[[#This Row],[Quantity]]</f>
        <v>77</v>
      </c>
      <c r="G723" s="1">
        <f>VLOOKUP(order_details[[#This Row],[OrderID]],orders[[OrderID]:[OrderDate]],4,)</f>
        <v>34849</v>
      </c>
      <c r="H723" s="8">
        <f>VLOOKUP(order_details[[#This Row],[ProductID]],products[],6,0)</f>
        <v>9.65</v>
      </c>
      <c r="I723" s="8">
        <f>order_details[[#This Row],[UnitPrice (Marked Price)]] * order_details[[#This Row],[Quantity]] * (1 - order_details[[#This Row],[Discount]])</f>
        <v>96.5</v>
      </c>
      <c r="J723" s="8">
        <f>(order_details[[#This Row],[UnitPrice (Marked Price)]]*(1-order_details[[#This Row],[Discount]])-order_details[[#This Row],[UnitPrice]]) * order_details[[#This Row],[Quantity]]</f>
        <v>19.5</v>
      </c>
      <c r="K723">
        <f>VLOOKUP(order_details[[#This Row],[ProductID]],products[],4,0)</f>
        <v>8</v>
      </c>
      <c r="L723" s="8" t="str">
        <f>VLOOKUP(order_details[[#This Row],[Category]],categories[[CategoryID]:[CategoryName]],2,0)</f>
        <v>Seafood</v>
      </c>
    </row>
    <row r="724" spans="1:12" x14ac:dyDescent="0.25">
      <c r="A724">
        <v>10521</v>
      </c>
      <c r="B724">
        <v>68</v>
      </c>
      <c r="C724" s="8">
        <v>8</v>
      </c>
      <c r="D724">
        <v>6</v>
      </c>
      <c r="E724">
        <v>0</v>
      </c>
      <c r="F724" s="8">
        <f>order_details[[#This Row],[UnitPrice]]*order_details[[#This Row],[Quantity]]</f>
        <v>48</v>
      </c>
      <c r="G724" s="1">
        <f>VLOOKUP(order_details[[#This Row],[OrderID]],orders[[OrderID]:[OrderDate]],4,)</f>
        <v>34849</v>
      </c>
      <c r="H724" s="8">
        <f>VLOOKUP(order_details[[#This Row],[ProductID]],products[],6,0)</f>
        <v>12.5</v>
      </c>
      <c r="I724" s="8">
        <f>order_details[[#This Row],[UnitPrice (Marked Price)]] * order_details[[#This Row],[Quantity]] * (1 - order_details[[#This Row],[Discount]])</f>
        <v>75</v>
      </c>
      <c r="J724" s="8">
        <f>(order_details[[#This Row],[UnitPrice (Marked Price)]]*(1-order_details[[#This Row],[Discount]])-order_details[[#This Row],[UnitPrice]]) * order_details[[#This Row],[Quantity]]</f>
        <v>27</v>
      </c>
      <c r="K724">
        <f>VLOOKUP(order_details[[#This Row],[ProductID]],products[],4,0)</f>
        <v>3</v>
      </c>
      <c r="L724" s="8" t="str">
        <f>VLOOKUP(order_details[[#This Row],[Category]],categories[[CategoryID]:[CategoryName]],2,0)</f>
        <v>Confections</v>
      </c>
    </row>
    <row r="725" spans="1:12" x14ac:dyDescent="0.25">
      <c r="A725">
        <v>10522</v>
      </c>
      <c r="B725">
        <v>1</v>
      </c>
      <c r="C725" s="8">
        <v>14.4</v>
      </c>
      <c r="D725">
        <v>40</v>
      </c>
      <c r="E725">
        <v>0.2</v>
      </c>
      <c r="F725" s="8">
        <f>order_details[[#This Row],[UnitPrice]]*order_details[[#This Row],[Quantity]]</f>
        <v>576</v>
      </c>
      <c r="G725" s="1">
        <f>VLOOKUP(order_details[[#This Row],[OrderID]],orders[[OrderID]:[OrderDate]],4,)</f>
        <v>34850</v>
      </c>
      <c r="H725" s="8">
        <f>VLOOKUP(order_details[[#This Row],[ProductID]],products[],6,0)</f>
        <v>18</v>
      </c>
      <c r="I725" s="8">
        <f>order_details[[#This Row],[UnitPrice (Marked Price)]] * order_details[[#This Row],[Quantity]] * (1 - order_details[[#This Row],[Discount]])</f>
        <v>576</v>
      </c>
      <c r="J725" s="8">
        <f>(order_details[[#This Row],[UnitPrice (Marked Price)]]*(1-order_details[[#This Row],[Discount]])-order_details[[#This Row],[UnitPrice]]) * order_details[[#This Row],[Quantity]]</f>
        <v>0</v>
      </c>
      <c r="K725">
        <f>VLOOKUP(order_details[[#This Row],[ProductID]],products[],4,0)</f>
        <v>1</v>
      </c>
      <c r="L725" s="8" t="str">
        <f>VLOOKUP(order_details[[#This Row],[Category]],categories[[CategoryID]:[CategoryName]],2,0)</f>
        <v>Beverages</v>
      </c>
    </row>
    <row r="726" spans="1:12" x14ac:dyDescent="0.25">
      <c r="A726">
        <v>10522</v>
      </c>
      <c r="B726">
        <v>8</v>
      </c>
      <c r="C726" s="8">
        <v>25.6</v>
      </c>
      <c r="D726">
        <v>24</v>
      </c>
      <c r="E726">
        <v>0</v>
      </c>
      <c r="F726" s="8">
        <f>order_details[[#This Row],[UnitPrice]]*order_details[[#This Row],[Quantity]]</f>
        <v>614.40000000000009</v>
      </c>
      <c r="G726" s="1">
        <f>VLOOKUP(order_details[[#This Row],[OrderID]],orders[[OrderID]:[OrderDate]],4,)</f>
        <v>34850</v>
      </c>
      <c r="H726" s="8">
        <f>VLOOKUP(order_details[[#This Row],[ProductID]],products[],6,0)</f>
        <v>40</v>
      </c>
      <c r="I726" s="8">
        <f>order_details[[#This Row],[UnitPrice (Marked Price)]] * order_details[[#This Row],[Quantity]] * (1 - order_details[[#This Row],[Discount]])</f>
        <v>960</v>
      </c>
      <c r="J726" s="8">
        <f>(order_details[[#This Row],[UnitPrice (Marked Price)]]*(1-order_details[[#This Row],[Discount]])-order_details[[#This Row],[UnitPrice]]) * order_details[[#This Row],[Quantity]]</f>
        <v>345.59999999999997</v>
      </c>
      <c r="K726">
        <f>VLOOKUP(order_details[[#This Row],[ProductID]],products[],4,0)</f>
        <v>2</v>
      </c>
      <c r="L726" s="8" t="str">
        <f>VLOOKUP(order_details[[#This Row],[Category]],categories[[CategoryID]:[CategoryName]],2,0)</f>
        <v>Condiments</v>
      </c>
    </row>
    <row r="727" spans="1:12" x14ac:dyDescent="0.25">
      <c r="A727">
        <v>10522</v>
      </c>
      <c r="B727">
        <v>30</v>
      </c>
      <c r="C727" s="8">
        <v>20.7</v>
      </c>
      <c r="D727">
        <v>20</v>
      </c>
      <c r="E727">
        <v>0.2</v>
      </c>
      <c r="F727" s="8">
        <f>order_details[[#This Row],[UnitPrice]]*order_details[[#This Row],[Quantity]]</f>
        <v>414</v>
      </c>
      <c r="G727" s="1">
        <f>VLOOKUP(order_details[[#This Row],[OrderID]],orders[[OrderID]:[OrderDate]],4,)</f>
        <v>34850</v>
      </c>
      <c r="H727" s="8">
        <f>VLOOKUP(order_details[[#This Row],[ProductID]],products[],6,0)</f>
        <v>25.89</v>
      </c>
      <c r="I727" s="8">
        <f>order_details[[#This Row],[UnitPrice (Marked Price)]] * order_details[[#This Row],[Quantity]] * (1 - order_details[[#This Row],[Discount]])</f>
        <v>414.24</v>
      </c>
      <c r="J727" s="8">
        <f>(order_details[[#This Row],[UnitPrice (Marked Price)]]*(1-order_details[[#This Row],[Discount]])-order_details[[#This Row],[UnitPrice]]) * order_details[[#This Row],[Quantity]]</f>
        <v>0.24000000000008015</v>
      </c>
      <c r="K727">
        <f>VLOOKUP(order_details[[#This Row],[ProductID]],products[],4,0)</f>
        <v>8</v>
      </c>
      <c r="L727" s="8" t="str">
        <f>VLOOKUP(order_details[[#This Row],[Category]],categories[[CategoryID]:[CategoryName]],2,0)</f>
        <v>Seafood</v>
      </c>
    </row>
    <row r="728" spans="1:12" x14ac:dyDescent="0.25">
      <c r="A728">
        <v>10522</v>
      </c>
      <c r="B728">
        <v>40</v>
      </c>
      <c r="C728" s="8">
        <v>14.7</v>
      </c>
      <c r="D728">
        <v>25</v>
      </c>
      <c r="E728">
        <v>0.2</v>
      </c>
      <c r="F728" s="8">
        <f>order_details[[#This Row],[UnitPrice]]*order_details[[#This Row],[Quantity]]</f>
        <v>367.5</v>
      </c>
      <c r="G728" s="1">
        <f>VLOOKUP(order_details[[#This Row],[OrderID]],orders[[OrderID]:[OrderDate]],4,)</f>
        <v>34850</v>
      </c>
      <c r="H728" s="8">
        <f>VLOOKUP(order_details[[#This Row],[ProductID]],products[],6,0)</f>
        <v>18.399999999999999</v>
      </c>
      <c r="I728" s="8">
        <f>order_details[[#This Row],[UnitPrice (Marked Price)]] * order_details[[#This Row],[Quantity]] * (1 - order_details[[#This Row],[Discount]])</f>
        <v>368</v>
      </c>
      <c r="J728" s="8">
        <f>(order_details[[#This Row],[UnitPrice (Marked Price)]]*(1-order_details[[#This Row],[Discount]])-order_details[[#This Row],[UnitPrice]]) * order_details[[#This Row],[Quantity]]</f>
        <v>0.49999999999998934</v>
      </c>
      <c r="K728">
        <f>VLOOKUP(order_details[[#This Row],[ProductID]],products[],4,0)</f>
        <v>8</v>
      </c>
      <c r="L728" s="8" t="str">
        <f>VLOOKUP(order_details[[#This Row],[Category]],categories[[CategoryID]:[CategoryName]],2,0)</f>
        <v>Seafood</v>
      </c>
    </row>
    <row r="729" spans="1:12" x14ac:dyDescent="0.25">
      <c r="A729">
        <v>10523</v>
      </c>
      <c r="B729">
        <v>17</v>
      </c>
      <c r="C729" s="8">
        <v>31.2</v>
      </c>
      <c r="D729">
        <v>25</v>
      </c>
      <c r="E729">
        <v>0.1</v>
      </c>
      <c r="F729" s="8">
        <f>order_details[[#This Row],[UnitPrice]]*order_details[[#This Row],[Quantity]]</f>
        <v>780</v>
      </c>
      <c r="G729" s="1">
        <f>VLOOKUP(order_details[[#This Row],[OrderID]],orders[[OrderID]:[OrderDate]],4,)</f>
        <v>34851</v>
      </c>
      <c r="H729" s="8">
        <f>VLOOKUP(order_details[[#This Row],[ProductID]],products[],6,0)</f>
        <v>39</v>
      </c>
      <c r="I729" s="8">
        <f>order_details[[#This Row],[UnitPrice (Marked Price)]] * order_details[[#This Row],[Quantity]] * (1 - order_details[[#This Row],[Discount]])</f>
        <v>877.5</v>
      </c>
      <c r="J729" s="8">
        <f>(order_details[[#This Row],[UnitPrice (Marked Price)]]*(1-order_details[[#This Row],[Discount]])-order_details[[#This Row],[UnitPrice]]) * order_details[[#This Row],[Quantity]]</f>
        <v>97.500000000000057</v>
      </c>
      <c r="K729">
        <f>VLOOKUP(order_details[[#This Row],[ProductID]],products[],4,0)</f>
        <v>6</v>
      </c>
      <c r="L729" s="8" t="str">
        <f>VLOOKUP(order_details[[#This Row],[Category]],categories[[CategoryID]:[CategoryName]],2,0)</f>
        <v>Meat/Poultry</v>
      </c>
    </row>
    <row r="730" spans="1:12" x14ac:dyDescent="0.25">
      <c r="A730">
        <v>10523</v>
      </c>
      <c r="B730">
        <v>20</v>
      </c>
      <c r="C730" s="8">
        <v>64.8</v>
      </c>
      <c r="D730">
        <v>15</v>
      </c>
      <c r="E730">
        <v>0.1</v>
      </c>
      <c r="F730" s="8">
        <f>order_details[[#This Row],[UnitPrice]]*order_details[[#This Row],[Quantity]]</f>
        <v>972</v>
      </c>
      <c r="G730" s="1">
        <f>VLOOKUP(order_details[[#This Row],[OrderID]],orders[[OrderID]:[OrderDate]],4,)</f>
        <v>34851</v>
      </c>
      <c r="H730" s="8">
        <f>VLOOKUP(order_details[[#This Row],[ProductID]],products[],6,0)</f>
        <v>81</v>
      </c>
      <c r="I730" s="8">
        <f>order_details[[#This Row],[UnitPrice (Marked Price)]] * order_details[[#This Row],[Quantity]] * (1 - order_details[[#This Row],[Discount]])</f>
        <v>1093.5</v>
      </c>
      <c r="J730" s="8">
        <f>(order_details[[#This Row],[UnitPrice (Marked Price)]]*(1-order_details[[#This Row],[Discount]])-order_details[[#This Row],[UnitPrice]]) * order_details[[#This Row],[Quantity]]</f>
        <v>121.50000000000013</v>
      </c>
      <c r="K730">
        <f>VLOOKUP(order_details[[#This Row],[ProductID]],products[],4,0)</f>
        <v>3</v>
      </c>
      <c r="L730" s="8" t="str">
        <f>VLOOKUP(order_details[[#This Row],[Category]],categories[[CategoryID]:[CategoryName]],2,0)</f>
        <v>Confections</v>
      </c>
    </row>
    <row r="731" spans="1:12" x14ac:dyDescent="0.25">
      <c r="A731">
        <v>10523</v>
      </c>
      <c r="B731">
        <v>37</v>
      </c>
      <c r="C731" s="8">
        <v>20.8</v>
      </c>
      <c r="D731">
        <v>18</v>
      </c>
      <c r="E731">
        <v>0.1</v>
      </c>
      <c r="F731" s="8">
        <f>order_details[[#This Row],[UnitPrice]]*order_details[[#This Row],[Quantity]]</f>
        <v>374.40000000000003</v>
      </c>
      <c r="G731" s="1">
        <f>VLOOKUP(order_details[[#This Row],[OrderID]],orders[[OrderID]:[OrderDate]],4,)</f>
        <v>34851</v>
      </c>
      <c r="H731" s="8">
        <f>VLOOKUP(order_details[[#This Row],[ProductID]],products[],6,0)</f>
        <v>26</v>
      </c>
      <c r="I731" s="8">
        <f>order_details[[#This Row],[UnitPrice (Marked Price)]] * order_details[[#This Row],[Quantity]] * (1 - order_details[[#This Row],[Discount]])</f>
        <v>421.2</v>
      </c>
      <c r="J731" s="8">
        <f>(order_details[[#This Row],[UnitPrice (Marked Price)]]*(1-order_details[[#This Row],[Discount]])-order_details[[#This Row],[UnitPrice]]) * order_details[[#This Row],[Quantity]]</f>
        <v>46.800000000000026</v>
      </c>
      <c r="K731">
        <f>VLOOKUP(order_details[[#This Row],[ProductID]],products[],4,0)</f>
        <v>8</v>
      </c>
      <c r="L731" s="8" t="str">
        <f>VLOOKUP(order_details[[#This Row],[Category]],categories[[CategoryID]:[CategoryName]],2,0)</f>
        <v>Seafood</v>
      </c>
    </row>
    <row r="732" spans="1:12" x14ac:dyDescent="0.25">
      <c r="A732">
        <v>10523</v>
      </c>
      <c r="B732">
        <v>41</v>
      </c>
      <c r="C732" s="8">
        <v>7.7</v>
      </c>
      <c r="D732">
        <v>6</v>
      </c>
      <c r="E732">
        <v>0.1</v>
      </c>
      <c r="F732" s="8">
        <f>order_details[[#This Row],[UnitPrice]]*order_details[[#This Row],[Quantity]]</f>
        <v>46.2</v>
      </c>
      <c r="G732" s="1">
        <f>VLOOKUP(order_details[[#This Row],[OrderID]],orders[[OrderID]:[OrderDate]],4,)</f>
        <v>34851</v>
      </c>
      <c r="H732" s="8">
        <f>VLOOKUP(order_details[[#This Row],[ProductID]],products[],6,0)</f>
        <v>9.65</v>
      </c>
      <c r="I732" s="8">
        <f>order_details[[#This Row],[UnitPrice (Marked Price)]] * order_details[[#This Row],[Quantity]] * (1 - order_details[[#This Row],[Discount]])</f>
        <v>52.110000000000007</v>
      </c>
      <c r="J732" s="8">
        <f>(order_details[[#This Row],[UnitPrice (Marked Price)]]*(1-order_details[[#This Row],[Discount]])-order_details[[#This Row],[UnitPrice]]) * order_details[[#This Row],[Quantity]]</f>
        <v>5.9100000000000019</v>
      </c>
      <c r="K732">
        <f>VLOOKUP(order_details[[#This Row],[ProductID]],products[],4,0)</f>
        <v>8</v>
      </c>
      <c r="L732" s="8" t="str">
        <f>VLOOKUP(order_details[[#This Row],[Category]],categories[[CategoryID]:[CategoryName]],2,0)</f>
        <v>Seafood</v>
      </c>
    </row>
    <row r="733" spans="1:12" x14ac:dyDescent="0.25">
      <c r="A733">
        <v>10524</v>
      </c>
      <c r="B733">
        <v>10</v>
      </c>
      <c r="C733" s="8">
        <v>24.8</v>
      </c>
      <c r="D733">
        <v>2</v>
      </c>
      <c r="E733">
        <v>0</v>
      </c>
      <c r="F733" s="8">
        <f>order_details[[#This Row],[UnitPrice]]*order_details[[#This Row],[Quantity]]</f>
        <v>49.6</v>
      </c>
      <c r="G733" s="1">
        <f>VLOOKUP(order_details[[#This Row],[OrderID]],orders[[OrderID]:[OrderDate]],4,)</f>
        <v>34851</v>
      </c>
      <c r="H733" s="8">
        <f>VLOOKUP(order_details[[#This Row],[ProductID]],products[],6,0)</f>
        <v>31</v>
      </c>
      <c r="I733" s="8">
        <f>order_details[[#This Row],[UnitPrice (Marked Price)]] * order_details[[#This Row],[Quantity]] * (1 - order_details[[#This Row],[Discount]])</f>
        <v>62</v>
      </c>
      <c r="J733" s="8">
        <f>(order_details[[#This Row],[UnitPrice (Marked Price)]]*(1-order_details[[#This Row],[Discount]])-order_details[[#This Row],[UnitPrice]]) * order_details[[#This Row],[Quantity]]</f>
        <v>12.399999999999999</v>
      </c>
      <c r="K733">
        <f>VLOOKUP(order_details[[#This Row],[ProductID]],products[],4,0)</f>
        <v>8</v>
      </c>
      <c r="L733" s="8" t="str">
        <f>VLOOKUP(order_details[[#This Row],[Category]],categories[[CategoryID]:[CategoryName]],2,0)</f>
        <v>Seafood</v>
      </c>
    </row>
    <row r="734" spans="1:12" x14ac:dyDescent="0.25">
      <c r="A734">
        <v>10524</v>
      </c>
      <c r="B734">
        <v>30</v>
      </c>
      <c r="C734" s="8">
        <v>20.7</v>
      </c>
      <c r="D734">
        <v>10</v>
      </c>
      <c r="E734">
        <v>0</v>
      </c>
      <c r="F734" s="8">
        <f>order_details[[#This Row],[UnitPrice]]*order_details[[#This Row],[Quantity]]</f>
        <v>207</v>
      </c>
      <c r="G734" s="1">
        <f>VLOOKUP(order_details[[#This Row],[OrderID]],orders[[OrderID]:[OrderDate]],4,)</f>
        <v>34851</v>
      </c>
      <c r="H734" s="8">
        <f>VLOOKUP(order_details[[#This Row],[ProductID]],products[],6,0)</f>
        <v>25.89</v>
      </c>
      <c r="I734" s="8">
        <f>order_details[[#This Row],[UnitPrice (Marked Price)]] * order_details[[#This Row],[Quantity]] * (1 - order_details[[#This Row],[Discount]])</f>
        <v>258.89999999999998</v>
      </c>
      <c r="J734" s="8">
        <f>(order_details[[#This Row],[UnitPrice (Marked Price)]]*(1-order_details[[#This Row],[Discount]])-order_details[[#This Row],[UnitPrice]]) * order_details[[#This Row],[Quantity]]</f>
        <v>51.900000000000013</v>
      </c>
      <c r="K734">
        <f>VLOOKUP(order_details[[#This Row],[ProductID]],products[],4,0)</f>
        <v>8</v>
      </c>
      <c r="L734" s="8" t="str">
        <f>VLOOKUP(order_details[[#This Row],[Category]],categories[[CategoryID]:[CategoryName]],2,0)</f>
        <v>Seafood</v>
      </c>
    </row>
    <row r="735" spans="1:12" x14ac:dyDescent="0.25">
      <c r="A735">
        <v>10524</v>
      </c>
      <c r="B735">
        <v>43</v>
      </c>
      <c r="C735" s="8">
        <v>36.799999999999997</v>
      </c>
      <c r="D735">
        <v>60</v>
      </c>
      <c r="E735">
        <v>0</v>
      </c>
      <c r="F735" s="8">
        <f>order_details[[#This Row],[UnitPrice]]*order_details[[#This Row],[Quantity]]</f>
        <v>2208</v>
      </c>
      <c r="G735" s="1">
        <f>VLOOKUP(order_details[[#This Row],[OrderID]],orders[[OrderID]:[OrderDate]],4,)</f>
        <v>34851</v>
      </c>
      <c r="H735" s="8">
        <f>VLOOKUP(order_details[[#This Row],[ProductID]],products[],6,0)</f>
        <v>46</v>
      </c>
      <c r="I735" s="8">
        <f>order_details[[#This Row],[UnitPrice (Marked Price)]] * order_details[[#This Row],[Quantity]] * (1 - order_details[[#This Row],[Discount]])</f>
        <v>2760</v>
      </c>
      <c r="J735" s="8">
        <f>(order_details[[#This Row],[UnitPrice (Marked Price)]]*(1-order_details[[#This Row],[Discount]])-order_details[[#This Row],[UnitPrice]]) * order_details[[#This Row],[Quantity]]</f>
        <v>552.00000000000023</v>
      </c>
      <c r="K735">
        <f>VLOOKUP(order_details[[#This Row],[ProductID]],products[],4,0)</f>
        <v>1</v>
      </c>
      <c r="L735" s="8" t="str">
        <f>VLOOKUP(order_details[[#This Row],[Category]],categories[[CategoryID]:[CategoryName]],2,0)</f>
        <v>Beverages</v>
      </c>
    </row>
    <row r="736" spans="1:12" x14ac:dyDescent="0.25">
      <c r="A736">
        <v>10524</v>
      </c>
      <c r="B736">
        <v>54</v>
      </c>
      <c r="C736" s="8">
        <v>5.9</v>
      </c>
      <c r="D736">
        <v>15</v>
      </c>
      <c r="E736">
        <v>0</v>
      </c>
      <c r="F736" s="8">
        <f>order_details[[#This Row],[UnitPrice]]*order_details[[#This Row],[Quantity]]</f>
        <v>88.5</v>
      </c>
      <c r="G736" s="1">
        <f>VLOOKUP(order_details[[#This Row],[OrderID]],orders[[OrderID]:[OrderDate]],4,)</f>
        <v>34851</v>
      </c>
      <c r="H736" s="8">
        <f>VLOOKUP(order_details[[#This Row],[ProductID]],products[],6,0)</f>
        <v>7.45</v>
      </c>
      <c r="I736" s="8">
        <f>order_details[[#This Row],[UnitPrice (Marked Price)]] * order_details[[#This Row],[Quantity]] * (1 - order_details[[#This Row],[Discount]])</f>
        <v>111.75</v>
      </c>
      <c r="J736" s="8">
        <f>(order_details[[#This Row],[UnitPrice (Marked Price)]]*(1-order_details[[#This Row],[Discount]])-order_details[[#This Row],[UnitPrice]]) * order_details[[#This Row],[Quantity]]</f>
        <v>23.249999999999996</v>
      </c>
      <c r="K736">
        <f>VLOOKUP(order_details[[#This Row],[ProductID]],products[],4,0)</f>
        <v>6</v>
      </c>
      <c r="L736" s="8" t="str">
        <f>VLOOKUP(order_details[[#This Row],[Category]],categories[[CategoryID]:[CategoryName]],2,0)</f>
        <v>Meat/Poultry</v>
      </c>
    </row>
    <row r="737" spans="1:12" x14ac:dyDescent="0.25">
      <c r="A737">
        <v>10525</v>
      </c>
      <c r="B737">
        <v>36</v>
      </c>
      <c r="C737" s="8">
        <v>15.2</v>
      </c>
      <c r="D737">
        <v>30</v>
      </c>
      <c r="E737">
        <v>0</v>
      </c>
      <c r="F737" s="8">
        <f>order_details[[#This Row],[UnitPrice]]*order_details[[#This Row],[Quantity]]</f>
        <v>456</v>
      </c>
      <c r="G737" s="1">
        <f>VLOOKUP(order_details[[#This Row],[OrderID]],orders[[OrderID]:[OrderDate]],4,)</f>
        <v>34852</v>
      </c>
      <c r="H737" s="8">
        <f>VLOOKUP(order_details[[#This Row],[ProductID]],products[],6,0)</f>
        <v>19</v>
      </c>
      <c r="I737" s="8">
        <f>order_details[[#This Row],[UnitPrice (Marked Price)]] * order_details[[#This Row],[Quantity]] * (1 - order_details[[#This Row],[Discount]])</f>
        <v>570</v>
      </c>
      <c r="J737" s="8">
        <f>(order_details[[#This Row],[UnitPrice (Marked Price)]]*(1-order_details[[#This Row],[Discount]])-order_details[[#This Row],[UnitPrice]]) * order_details[[#This Row],[Quantity]]</f>
        <v>114.00000000000003</v>
      </c>
      <c r="K737">
        <f>VLOOKUP(order_details[[#This Row],[ProductID]],products[],4,0)</f>
        <v>8</v>
      </c>
      <c r="L737" s="8" t="str">
        <f>VLOOKUP(order_details[[#This Row],[Category]],categories[[CategoryID]:[CategoryName]],2,0)</f>
        <v>Seafood</v>
      </c>
    </row>
    <row r="738" spans="1:12" x14ac:dyDescent="0.25">
      <c r="A738">
        <v>10525</v>
      </c>
      <c r="B738">
        <v>40</v>
      </c>
      <c r="C738" s="8">
        <v>14.7</v>
      </c>
      <c r="D738">
        <v>15</v>
      </c>
      <c r="E738">
        <v>0.1</v>
      </c>
      <c r="F738" s="8">
        <f>order_details[[#This Row],[UnitPrice]]*order_details[[#This Row],[Quantity]]</f>
        <v>220.5</v>
      </c>
      <c r="G738" s="1">
        <f>VLOOKUP(order_details[[#This Row],[OrderID]],orders[[OrderID]:[OrderDate]],4,)</f>
        <v>34852</v>
      </c>
      <c r="H738" s="8">
        <f>VLOOKUP(order_details[[#This Row],[ProductID]],products[],6,0)</f>
        <v>18.399999999999999</v>
      </c>
      <c r="I738" s="8">
        <f>order_details[[#This Row],[UnitPrice (Marked Price)]] * order_details[[#This Row],[Quantity]] * (1 - order_details[[#This Row],[Discount]])</f>
        <v>248.4</v>
      </c>
      <c r="J738" s="8">
        <f>(order_details[[#This Row],[UnitPrice (Marked Price)]]*(1-order_details[[#This Row],[Discount]])-order_details[[#This Row],[UnitPrice]]) * order_details[[#This Row],[Quantity]]</f>
        <v>27.899999999999991</v>
      </c>
      <c r="K738">
        <f>VLOOKUP(order_details[[#This Row],[ProductID]],products[],4,0)</f>
        <v>8</v>
      </c>
      <c r="L738" s="8" t="str">
        <f>VLOOKUP(order_details[[#This Row],[Category]],categories[[CategoryID]:[CategoryName]],2,0)</f>
        <v>Seafood</v>
      </c>
    </row>
    <row r="739" spans="1:12" x14ac:dyDescent="0.25">
      <c r="A739">
        <v>10526</v>
      </c>
      <c r="B739">
        <v>1</v>
      </c>
      <c r="C739" s="8">
        <v>14.4</v>
      </c>
      <c r="D739">
        <v>8</v>
      </c>
      <c r="E739">
        <v>0.15</v>
      </c>
      <c r="F739" s="8">
        <f>order_details[[#This Row],[UnitPrice]]*order_details[[#This Row],[Quantity]]</f>
        <v>115.2</v>
      </c>
      <c r="G739" s="1">
        <f>VLOOKUP(order_details[[#This Row],[OrderID]],orders[[OrderID]:[OrderDate]],4,)</f>
        <v>34855</v>
      </c>
      <c r="H739" s="8">
        <f>VLOOKUP(order_details[[#This Row],[ProductID]],products[],6,0)</f>
        <v>18</v>
      </c>
      <c r="I739" s="8">
        <f>order_details[[#This Row],[UnitPrice (Marked Price)]] * order_details[[#This Row],[Quantity]] * (1 - order_details[[#This Row],[Discount]])</f>
        <v>122.39999999999999</v>
      </c>
      <c r="J739" s="8">
        <f>(order_details[[#This Row],[UnitPrice (Marked Price)]]*(1-order_details[[#This Row],[Discount]])-order_details[[#This Row],[UnitPrice]]) * order_details[[#This Row],[Quantity]]</f>
        <v>7.1999999999999886</v>
      </c>
      <c r="K739">
        <f>VLOOKUP(order_details[[#This Row],[ProductID]],products[],4,0)</f>
        <v>1</v>
      </c>
      <c r="L739" s="8" t="str">
        <f>VLOOKUP(order_details[[#This Row],[Category]],categories[[CategoryID]:[CategoryName]],2,0)</f>
        <v>Beverages</v>
      </c>
    </row>
    <row r="740" spans="1:12" x14ac:dyDescent="0.25">
      <c r="A740">
        <v>10526</v>
      </c>
      <c r="B740">
        <v>13</v>
      </c>
      <c r="C740" s="8">
        <v>4.8</v>
      </c>
      <c r="D740">
        <v>10</v>
      </c>
      <c r="E740">
        <v>0</v>
      </c>
      <c r="F740" s="8">
        <f>order_details[[#This Row],[UnitPrice]]*order_details[[#This Row],[Quantity]]</f>
        <v>48</v>
      </c>
      <c r="G740" s="1">
        <f>VLOOKUP(order_details[[#This Row],[OrderID]],orders[[OrderID]:[OrderDate]],4,)</f>
        <v>34855</v>
      </c>
      <c r="H740" s="8">
        <f>VLOOKUP(order_details[[#This Row],[ProductID]],products[],6,0)</f>
        <v>6</v>
      </c>
      <c r="I740" s="8">
        <f>order_details[[#This Row],[UnitPrice (Marked Price)]] * order_details[[#This Row],[Quantity]] * (1 - order_details[[#This Row],[Discount]])</f>
        <v>60</v>
      </c>
      <c r="J740" s="8">
        <f>(order_details[[#This Row],[UnitPrice (Marked Price)]]*(1-order_details[[#This Row],[Discount]])-order_details[[#This Row],[UnitPrice]]) * order_details[[#This Row],[Quantity]]</f>
        <v>12.000000000000002</v>
      </c>
      <c r="K740">
        <f>VLOOKUP(order_details[[#This Row],[ProductID]],products[],4,0)</f>
        <v>8</v>
      </c>
      <c r="L740" s="8" t="str">
        <f>VLOOKUP(order_details[[#This Row],[Category]],categories[[CategoryID]:[CategoryName]],2,0)</f>
        <v>Seafood</v>
      </c>
    </row>
    <row r="741" spans="1:12" x14ac:dyDescent="0.25">
      <c r="A741">
        <v>10526</v>
      </c>
      <c r="B741">
        <v>56</v>
      </c>
      <c r="C741" s="8">
        <v>30.4</v>
      </c>
      <c r="D741">
        <v>30</v>
      </c>
      <c r="E741">
        <v>0.15</v>
      </c>
      <c r="F741" s="8">
        <f>order_details[[#This Row],[UnitPrice]]*order_details[[#This Row],[Quantity]]</f>
        <v>912</v>
      </c>
      <c r="G741" s="1">
        <f>VLOOKUP(order_details[[#This Row],[OrderID]],orders[[OrderID]:[OrderDate]],4,)</f>
        <v>34855</v>
      </c>
      <c r="H741" s="8">
        <f>VLOOKUP(order_details[[#This Row],[ProductID]],products[],6,0)</f>
        <v>38</v>
      </c>
      <c r="I741" s="8">
        <f>order_details[[#This Row],[UnitPrice (Marked Price)]] * order_details[[#This Row],[Quantity]] * (1 - order_details[[#This Row],[Discount]])</f>
        <v>969</v>
      </c>
      <c r="J741" s="8">
        <f>(order_details[[#This Row],[UnitPrice (Marked Price)]]*(1-order_details[[#This Row],[Discount]])-order_details[[#This Row],[UnitPrice]]) * order_details[[#This Row],[Quantity]]</f>
        <v>56.999999999999957</v>
      </c>
      <c r="K741">
        <f>VLOOKUP(order_details[[#This Row],[ProductID]],products[],4,0)</f>
        <v>5</v>
      </c>
      <c r="L741" s="8" t="str">
        <f>VLOOKUP(order_details[[#This Row],[Category]],categories[[CategoryID]:[CategoryName]],2,0)</f>
        <v>Grains/Cereals</v>
      </c>
    </row>
    <row r="742" spans="1:12" x14ac:dyDescent="0.25">
      <c r="A742">
        <v>10527</v>
      </c>
      <c r="B742">
        <v>4</v>
      </c>
      <c r="C742" s="8">
        <v>17.600000000000001</v>
      </c>
      <c r="D742">
        <v>50</v>
      </c>
      <c r="E742">
        <v>0.1</v>
      </c>
      <c r="F742" s="8">
        <f>order_details[[#This Row],[UnitPrice]]*order_details[[#This Row],[Quantity]]</f>
        <v>880.00000000000011</v>
      </c>
      <c r="G742" s="1">
        <f>VLOOKUP(order_details[[#This Row],[OrderID]],orders[[OrderID]:[OrderDate]],4,)</f>
        <v>34855</v>
      </c>
      <c r="H742" s="8">
        <f>VLOOKUP(order_details[[#This Row],[ProductID]],products[],6,0)</f>
        <v>22</v>
      </c>
      <c r="I742" s="8">
        <f>order_details[[#This Row],[UnitPrice (Marked Price)]] * order_details[[#This Row],[Quantity]] * (1 - order_details[[#This Row],[Discount]])</f>
        <v>990</v>
      </c>
      <c r="J742" s="8">
        <f>(order_details[[#This Row],[UnitPrice (Marked Price)]]*(1-order_details[[#This Row],[Discount]])-order_details[[#This Row],[UnitPrice]]) * order_details[[#This Row],[Quantity]]</f>
        <v>109.99999999999997</v>
      </c>
      <c r="K742">
        <f>VLOOKUP(order_details[[#This Row],[ProductID]],products[],4,0)</f>
        <v>2</v>
      </c>
      <c r="L742" s="8" t="str">
        <f>VLOOKUP(order_details[[#This Row],[Category]],categories[[CategoryID]:[CategoryName]],2,0)</f>
        <v>Condiments</v>
      </c>
    </row>
    <row r="743" spans="1:12" x14ac:dyDescent="0.25">
      <c r="A743">
        <v>10527</v>
      </c>
      <c r="B743">
        <v>36</v>
      </c>
      <c r="C743" s="8">
        <v>15.2</v>
      </c>
      <c r="D743">
        <v>30</v>
      </c>
      <c r="E743">
        <v>0.1</v>
      </c>
      <c r="F743" s="8">
        <f>order_details[[#This Row],[UnitPrice]]*order_details[[#This Row],[Quantity]]</f>
        <v>456</v>
      </c>
      <c r="G743" s="1">
        <f>VLOOKUP(order_details[[#This Row],[OrderID]],orders[[OrderID]:[OrderDate]],4,)</f>
        <v>34855</v>
      </c>
      <c r="H743" s="8">
        <f>VLOOKUP(order_details[[#This Row],[ProductID]],products[],6,0)</f>
        <v>19</v>
      </c>
      <c r="I743" s="8">
        <f>order_details[[#This Row],[UnitPrice (Marked Price)]] * order_details[[#This Row],[Quantity]] * (1 - order_details[[#This Row],[Discount]])</f>
        <v>513</v>
      </c>
      <c r="J743" s="8">
        <f>(order_details[[#This Row],[UnitPrice (Marked Price)]]*(1-order_details[[#This Row],[Discount]])-order_details[[#This Row],[UnitPrice]]) * order_details[[#This Row],[Quantity]]</f>
        <v>57.000000000000064</v>
      </c>
      <c r="K743">
        <f>VLOOKUP(order_details[[#This Row],[ProductID]],products[],4,0)</f>
        <v>8</v>
      </c>
      <c r="L743" s="8" t="str">
        <f>VLOOKUP(order_details[[#This Row],[Category]],categories[[CategoryID]:[CategoryName]],2,0)</f>
        <v>Seafood</v>
      </c>
    </row>
    <row r="744" spans="1:12" x14ac:dyDescent="0.25">
      <c r="A744">
        <v>10528</v>
      </c>
      <c r="B744">
        <v>11</v>
      </c>
      <c r="C744" s="8">
        <v>9.8000000000000007</v>
      </c>
      <c r="D744">
        <v>3</v>
      </c>
      <c r="E744">
        <v>0</v>
      </c>
      <c r="F744" s="8">
        <f>order_details[[#This Row],[UnitPrice]]*order_details[[#This Row],[Quantity]]</f>
        <v>29.400000000000002</v>
      </c>
      <c r="G744" s="1">
        <f>VLOOKUP(order_details[[#This Row],[OrderID]],orders[[OrderID]:[OrderDate]],4,)</f>
        <v>34856</v>
      </c>
      <c r="H744" s="8">
        <f>VLOOKUP(order_details[[#This Row],[ProductID]],products[],6,0)</f>
        <v>21</v>
      </c>
      <c r="I744" s="8">
        <f>order_details[[#This Row],[UnitPrice (Marked Price)]] * order_details[[#This Row],[Quantity]] * (1 - order_details[[#This Row],[Discount]])</f>
        <v>63</v>
      </c>
      <c r="J744" s="8">
        <f>(order_details[[#This Row],[UnitPrice (Marked Price)]]*(1-order_details[[#This Row],[Discount]])-order_details[[#This Row],[UnitPrice]]) * order_details[[#This Row],[Quantity]]</f>
        <v>33.599999999999994</v>
      </c>
      <c r="K744">
        <f>VLOOKUP(order_details[[#This Row],[ProductID]],products[],4,0)</f>
        <v>4</v>
      </c>
      <c r="L744" s="8" t="str">
        <f>VLOOKUP(order_details[[#This Row],[Category]],categories[[CategoryID]:[CategoryName]],2,0)</f>
        <v>Dairy Products</v>
      </c>
    </row>
    <row r="745" spans="1:12" x14ac:dyDescent="0.25">
      <c r="A745">
        <v>10528</v>
      </c>
      <c r="B745">
        <v>33</v>
      </c>
      <c r="C745" s="8">
        <v>2</v>
      </c>
      <c r="D745">
        <v>8</v>
      </c>
      <c r="E745">
        <v>0.2</v>
      </c>
      <c r="F745" s="8">
        <f>order_details[[#This Row],[UnitPrice]]*order_details[[#This Row],[Quantity]]</f>
        <v>16</v>
      </c>
      <c r="G745" s="1">
        <f>VLOOKUP(order_details[[#This Row],[OrderID]],orders[[OrderID]:[OrderDate]],4,)</f>
        <v>34856</v>
      </c>
      <c r="H745" s="8">
        <f>VLOOKUP(order_details[[#This Row],[ProductID]],products[],6,0)</f>
        <v>2.5</v>
      </c>
      <c r="I745" s="8">
        <f>order_details[[#This Row],[UnitPrice (Marked Price)]] * order_details[[#This Row],[Quantity]] * (1 - order_details[[#This Row],[Discount]])</f>
        <v>16</v>
      </c>
      <c r="J745" s="8">
        <f>(order_details[[#This Row],[UnitPrice (Marked Price)]]*(1-order_details[[#This Row],[Discount]])-order_details[[#This Row],[UnitPrice]]) * order_details[[#This Row],[Quantity]]</f>
        <v>0</v>
      </c>
      <c r="K745">
        <f>VLOOKUP(order_details[[#This Row],[ProductID]],products[],4,0)</f>
        <v>4</v>
      </c>
      <c r="L745" s="8" t="str">
        <f>VLOOKUP(order_details[[#This Row],[Category]],categories[[CategoryID]:[CategoryName]],2,0)</f>
        <v>Dairy Products</v>
      </c>
    </row>
    <row r="746" spans="1:12" x14ac:dyDescent="0.25">
      <c r="A746">
        <v>10528</v>
      </c>
      <c r="B746">
        <v>72</v>
      </c>
      <c r="C746" s="8">
        <v>27.8</v>
      </c>
      <c r="D746">
        <v>9</v>
      </c>
      <c r="E746">
        <v>0</v>
      </c>
      <c r="F746" s="8">
        <f>order_details[[#This Row],[UnitPrice]]*order_details[[#This Row],[Quantity]]</f>
        <v>250.20000000000002</v>
      </c>
      <c r="G746" s="1">
        <f>VLOOKUP(order_details[[#This Row],[OrderID]],orders[[OrderID]:[OrderDate]],4,)</f>
        <v>34856</v>
      </c>
      <c r="H746" s="8">
        <f>VLOOKUP(order_details[[#This Row],[ProductID]],products[],6,0)</f>
        <v>34.799999999999997</v>
      </c>
      <c r="I746" s="8">
        <f>order_details[[#This Row],[UnitPrice (Marked Price)]] * order_details[[#This Row],[Quantity]] * (1 - order_details[[#This Row],[Discount]])</f>
        <v>313.2</v>
      </c>
      <c r="J746" s="8">
        <f>(order_details[[#This Row],[UnitPrice (Marked Price)]]*(1-order_details[[#This Row],[Discount]])-order_details[[#This Row],[UnitPrice]]) * order_details[[#This Row],[Quantity]]</f>
        <v>62.999999999999972</v>
      </c>
      <c r="K746">
        <f>VLOOKUP(order_details[[#This Row],[ProductID]],products[],4,0)</f>
        <v>4</v>
      </c>
      <c r="L746" s="8" t="str">
        <f>VLOOKUP(order_details[[#This Row],[Category]],categories[[CategoryID]:[CategoryName]],2,0)</f>
        <v>Dairy Products</v>
      </c>
    </row>
    <row r="747" spans="1:12" x14ac:dyDescent="0.25">
      <c r="A747">
        <v>10529</v>
      </c>
      <c r="B747">
        <v>55</v>
      </c>
      <c r="C747" s="8">
        <v>19.2</v>
      </c>
      <c r="D747">
        <v>14</v>
      </c>
      <c r="E747">
        <v>0</v>
      </c>
      <c r="F747" s="8">
        <f>order_details[[#This Row],[UnitPrice]]*order_details[[#This Row],[Quantity]]</f>
        <v>268.8</v>
      </c>
      <c r="G747" s="1">
        <f>VLOOKUP(order_details[[#This Row],[OrderID]],orders[[OrderID]:[OrderDate]],4,)</f>
        <v>34857</v>
      </c>
      <c r="H747" s="8">
        <f>VLOOKUP(order_details[[#This Row],[ProductID]],products[],6,0)</f>
        <v>24</v>
      </c>
      <c r="I747" s="8">
        <f>order_details[[#This Row],[UnitPrice (Marked Price)]] * order_details[[#This Row],[Quantity]] * (1 - order_details[[#This Row],[Discount]])</f>
        <v>336</v>
      </c>
      <c r="J747" s="8">
        <f>(order_details[[#This Row],[UnitPrice (Marked Price)]]*(1-order_details[[#This Row],[Discount]])-order_details[[#This Row],[UnitPrice]]) * order_details[[#This Row],[Quantity]]</f>
        <v>67.200000000000017</v>
      </c>
      <c r="K747">
        <f>VLOOKUP(order_details[[#This Row],[ProductID]],products[],4,0)</f>
        <v>6</v>
      </c>
      <c r="L747" s="8" t="str">
        <f>VLOOKUP(order_details[[#This Row],[Category]],categories[[CategoryID]:[CategoryName]],2,0)</f>
        <v>Meat/Poultry</v>
      </c>
    </row>
    <row r="748" spans="1:12" x14ac:dyDescent="0.25">
      <c r="A748">
        <v>10529</v>
      </c>
      <c r="B748">
        <v>68</v>
      </c>
      <c r="C748" s="8">
        <v>8</v>
      </c>
      <c r="D748">
        <v>20</v>
      </c>
      <c r="E748">
        <v>0</v>
      </c>
      <c r="F748" s="8">
        <f>order_details[[#This Row],[UnitPrice]]*order_details[[#This Row],[Quantity]]</f>
        <v>160</v>
      </c>
      <c r="G748" s="1">
        <f>VLOOKUP(order_details[[#This Row],[OrderID]],orders[[OrderID]:[OrderDate]],4,)</f>
        <v>34857</v>
      </c>
      <c r="H748" s="8">
        <f>VLOOKUP(order_details[[#This Row],[ProductID]],products[],6,0)</f>
        <v>12.5</v>
      </c>
      <c r="I748" s="8">
        <f>order_details[[#This Row],[UnitPrice (Marked Price)]] * order_details[[#This Row],[Quantity]] * (1 - order_details[[#This Row],[Discount]])</f>
        <v>250</v>
      </c>
      <c r="J748" s="8">
        <f>(order_details[[#This Row],[UnitPrice (Marked Price)]]*(1-order_details[[#This Row],[Discount]])-order_details[[#This Row],[UnitPrice]]) * order_details[[#This Row],[Quantity]]</f>
        <v>90</v>
      </c>
      <c r="K748">
        <f>VLOOKUP(order_details[[#This Row],[ProductID]],products[],4,0)</f>
        <v>3</v>
      </c>
      <c r="L748" s="8" t="str">
        <f>VLOOKUP(order_details[[#This Row],[Category]],categories[[CategoryID]:[CategoryName]],2,0)</f>
        <v>Confections</v>
      </c>
    </row>
    <row r="749" spans="1:12" x14ac:dyDescent="0.25">
      <c r="A749">
        <v>10529</v>
      </c>
      <c r="B749">
        <v>69</v>
      </c>
      <c r="C749" s="8">
        <v>28.8</v>
      </c>
      <c r="D749">
        <v>10</v>
      </c>
      <c r="E749">
        <v>0</v>
      </c>
      <c r="F749" s="8">
        <f>order_details[[#This Row],[UnitPrice]]*order_details[[#This Row],[Quantity]]</f>
        <v>288</v>
      </c>
      <c r="G749" s="1">
        <f>VLOOKUP(order_details[[#This Row],[OrderID]],orders[[OrderID]:[OrderDate]],4,)</f>
        <v>34857</v>
      </c>
      <c r="H749" s="8">
        <f>VLOOKUP(order_details[[#This Row],[ProductID]],products[],6,0)</f>
        <v>36</v>
      </c>
      <c r="I749" s="8">
        <f>order_details[[#This Row],[UnitPrice (Marked Price)]] * order_details[[#This Row],[Quantity]] * (1 - order_details[[#This Row],[Discount]])</f>
        <v>360</v>
      </c>
      <c r="J749" s="8">
        <f>(order_details[[#This Row],[UnitPrice (Marked Price)]]*(1-order_details[[#This Row],[Discount]])-order_details[[#This Row],[UnitPrice]]) * order_details[[#This Row],[Quantity]]</f>
        <v>72</v>
      </c>
      <c r="K749">
        <f>VLOOKUP(order_details[[#This Row],[ProductID]],products[],4,0)</f>
        <v>4</v>
      </c>
      <c r="L749" s="8" t="str">
        <f>VLOOKUP(order_details[[#This Row],[Category]],categories[[CategoryID]:[CategoryName]],2,0)</f>
        <v>Dairy Products</v>
      </c>
    </row>
    <row r="750" spans="1:12" x14ac:dyDescent="0.25">
      <c r="A750">
        <v>10530</v>
      </c>
      <c r="B750">
        <v>17</v>
      </c>
      <c r="C750" s="8">
        <v>31.2</v>
      </c>
      <c r="D750">
        <v>40</v>
      </c>
      <c r="E750">
        <v>0</v>
      </c>
      <c r="F750" s="8">
        <f>order_details[[#This Row],[UnitPrice]]*order_details[[#This Row],[Quantity]]</f>
        <v>1248</v>
      </c>
      <c r="G750" s="1">
        <f>VLOOKUP(order_details[[#This Row],[OrderID]],orders[[OrderID]:[OrderDate]],4,)</f>
        <v>34858</v>
      </c>
      <c r="H750" s="8">
        <f>VLOOKUP(order_details[[#This Row],[ProductID]],products[],6,0)</f>
        <v>39</v>
      </c>
      <c r="I750" s="8">
        <f>order_details[[#This Row],[UnitPrice (Marked Price)]] * order_details[[#This Row],[Quantity]] * (1 - order_details[[#This Row],[Discount]])</f>
        <v>1560</v>
      </c>
      <c r="J750" s="8">
        <f>(order_details[[#This Row],[UnitPrice (Marked Price)]]*(1-order_details[[#This Row],[Discount]])-order_details[[#This Row],[UnitPrice]]) * order_details[[#This Row],[Quantity]]</f>
        <v>312</v>
      </c>
      <c r="K750">
        <f>VLOOKUP(order_details[[#This Row],[ProductID]],products[],4,0)</f>
        <v>6</v>
      </c>
      <c r="L750" s="8" t="str">
        <f>VLOOKUP(order_details[[#This Row],[Category]],categories[[CategoryID]:[CategoryName]],2,0)</f>
        <v>Meat/Poultry</v>
      </c>
    </row>
    <row r="751" spans="1:12" x14ac:dyDescent="0.25">
      <c r="A751">
        <v>10530</v>
      </c>
      <c r="B751">
        <v>43</v>
      </c>
      <c r="C751" s="8">
        <v>36.799999999999997</v>
      </c>
      <c r="D751">
        <v>25</v>
      </c>
      <c r="E751">
        <v>0</v>
      </c>
      <c r="F751" s="8">
        <f>order_details[[#This Row],[UnitPrice]]*order_details[[#This Row],[Quantity]]</f>
        <v>919.99999999999989</v>
      </c>
      <c r="G751" s="1">
        <f>VLOOKUP(order_details[[#This Row],[OrderID]],orders[[OrderID]:[OrderDate]],4,)</f>
        <v>34858</v>
      </c>
      <c r="H751" s="8">
        <f>VLOOKUP(order_details[[#This Row],[ProductID]],products[],6,0)</f>
        <v>46</v>
      </c>
      <c r="I751" s="8">
        <f>order_details[[#This Row],[UnitPrice (Marked Price)]] * order_details[[#This Row],[Quantity]] * (1 - order_details[[#This Row],[Discount]])</f>
        <v>1150</v>
      </c>
      <c r="J751" s="8">
        <f>(order_details[[#This Row],[UnitPrice (Marked Price)]]*(1-order_details[[#This Row],[Discount]])-order_details[[#This Row],[UnitPrice]]) * order_details[[#This Row],[Quantity]]</f>
        <v>230.00000000000006</v>
      </c>
      <c r="K751">
        <f>VLOOKUP(order_details[[#This Row],[ProductID]],products[],4,0)</f>
        <v>1</v>
      </c>
      <c r="L751" s="8" t="str">
        <f>VLOOKUP(order_details[[#This Row],[Category]],categories[[CategoryID]:[CategoryName]],2,0)</f>
        <v>Beverages</v>
      </c>
    </row>
    <row r="752" spans="1:12" x14ac:dyDescent="0.25">
      <c r="A752">
        <v>10530</v>
      </c>
      <c r="B752">
        <v>61</v>
      </c>
      <c r="C752" s="8">
        <v>22.8</v>
      </c>
      <c r="D752">
        <v>20</v>
      </c>
      <c r="E752">
        <v>0</v>
      </c>
      <c r="F752" s="8">
        <f>order_details[[#This Row],[UnitPrice]]*order_details[[#This Row],[Quantity]]</f>
        <v>456</v>
      </c>
      <c r="G752" s="1">
        <f>VLOOKUP(order_details[[#This Row],[OrderID]],orders[[OrderID]:[OrderDate]],4,)</f>
        <v>34858</v>
      </c>
      <c r="H752" s="8">
        <f>VLOOKUP(order_details[[#This Row],[ProductID]],products[],6,0)</f>
        <v>28.5</v>
      </c>
      <c r="I752" s="8">
        <f>order_details[[#This Row],[UnitPrice (Marked Price)]] * order_details[[#This Row],[Quantity]] * (1 - order_details[[#This Row],[Discount]])</f>
        <v>570</v>
      </c>
      <c r="J752" s="8">
        <f>(order_details[[#This Row],[UnitPrice (Marked Price)]]*(1-order_details[[#This Row],[Discount]])-order_details[[#This Row],[UnitPrice]]) * order_details[[#This Row],[Quantity]]</f>
        <v>113.99999999999999</v>
      </c>
      <c r="K752">
        <f>VLOOKUP(order_details[[#This Row],[ProductID]],products[],4,0)</f>
        <v>2</v>
      </c>
      <c r="L752" s="8" t="str">
        <f>VLOOKUP(order_details[[#This Row],[Category]],categories[[CategoryID]:[CategoryName]],2,0)</f>
        <v>Condiments</v>
      </c>
    </row>
    <row r="753" spans="1:12" x14ac:dyDescent="0.25">
      <c r="A753">
        <v>10530</v>
      </c>
      <c r="B753">
        <v>76</v>
      </c>
      <c r="C753" s="8">
        <v>14.4</v>
      </c>
      <c r="D753">
        <v>50</v>
      </c>
      <c r="E753">
        <v>0</v>
      </c>
      <c r="F753" s="8">
        <f>order_details[[#This Row],[UnitPrice]]*order_details[[#This Row],[Quantity]]</f>
        <v>720</v>
      </c>
      <c r="G753" s="1">
        <f>VLOOKUP(order_details[[#This Row],[OrderID]],orders[[OrderID]:[OrderDate]],4,)</f>
        <v>34858</v>
      </c>
      <c r="H753" s="8">
        <f>VLOOKUP(order_details[[#This Row],[ProductID]],products[],6,0)</f>
        <v>18</v>
      </c>
      <c r="I753" s="8">
        <f>order_details[[#This Row],[UnitPrice (Marked Price)]] * order_details[[#This Row],[Quantity]] * (1 - order_details[[#This Row],[Discount]])</f>
        <v>900</v>
      </c>
      <c r="J753" s="8">
        <f>(order_details[[#This Row],[UnitPrice (Marked Price)]]*(1-order_details[[#This Row],[Discount]])-order_details[[#This Row],[UnitPrice]]) * order_details[[#This Row],[Quantity]]</f>
        <v>179.99999999999997</v>
      </c>
      <c r="K753">
        <f>VLOOKUP(order_details[[#This Row],[ProductID]],products[],4,0)</f>
        <v>1</v>
      </c>
      <c r="L753" s="8" t="str">
        <f>VLOOKUP(order_details[[#This Row],[Category]],categories[[CategoryID]:[CategoryName]],2,0)</f>
        <v>Beverages</v>
      </c>
    </row>
    <row r="754" spans="1:12" x14ac:dyDescent="0.25">
      <c r="A754">
        <v>10531</v>
      </c>
      <c r="B754">
        <v>59</v>
      </c>
      <c r="C754" s="8">
        <v>44</v>
      </c>
      <c r="D754">
        <v>2</v>
      </c>
      <c r="E754">
        <v>0</v>
      </c>
      <c r="F754" s="8">
        <f>order_details[[#This Row],[UnitPrice]]*order_details[[#This Row],[Quantity]]</f>
        <v>88</v>
      </c>
      <c r="G754" s="1">
        <f>VLOOKUP(order_details[[#This Row],[OrderID]],orders[[OrderID]:[OrderDate]],4,)</f>
        <v>34858</v>
      </c>
      <c r="H754" s="8">
        <f>VLOOKUP(order_details[[#This Row],[ProductID]],products[],6,0)</f>
        <v>55</v>
      </c>
      <c r="I754" s="8">
        <f>order_details[[#This Row],[UnitPrice (Marked Price)]] * order_details[[#This Row],[Quantity]] * (1 - order_details[[#This Row],[Discount]])</f>
        <v>110</v>
      </c>
      <c r="J754" s="8">
        <f>(order_details[[#This Row],[UnitPrice (Marked Price)]]*(1-order_details[[#This Row],[Discount]])-order_details[[#This Row],[UnitPrice]]) * order_details[[#This Row],[Quantity]]</f>
        <v>22</v>
      </c>
      <c r="K754">
        <f>VLOOKUP(order_details[[#This Row],[ProductID]],products[],4,0)</f>
        <v>4</v>
      </c>
      <c r="L754" s="8" t="str">
        <f>VLOOKUP(order_details[[#This Row],[Category]],categories[[CategoryID]:[CategoryName]],2,0)</f>
        <v>Dairy Products</v>
      </c>
    </row>
    <row r="755" spans="1:12" x14ac:dyDescent="0.25">
      <c r="A755">
        <v>10532</v>
      </c>
      <c r="B755">
        <v>30</v>
      </c>
      <c r="C755" s="8">
        <v>20.7</v>
      </c>
      <c r="D755">
        <v>15</v>
      </c>
      <c r="E755">
        <v>0</v>
      </c>
      <c r="F755" s="8">
        <f>order_details[[#This Row],[UnitPrice]]*order_details[[#This Row],[Quantity]]</f>
        <v>310.5</v>
      </c>
      <c r="G755" s="1">
        <f>VLOOKUP(order_details[[#This Row],[OrderID]],orders[[OrderID]:[OrderDate]],4,)</f>
        <v>34859</v>
      </c>
      <c r="H755" s="8">
        <f>VLOOKUP(order_details[[#This Row],[ProductID]],products[],6,0)</f>
        <v>25.89</v>
      </c>
      <c r="I755" s="8">
        <f>order_details[[#This Row],[UnitPrice (Marked Price)]] * order_details[[#This Row],[Quantity]] * (1 - order_details[[#This Row],[Discount]])</f>
        <v>388.35</v>
      </c>
      <c r="J755" s="8">
        <f>(order_details[[#This Row],[UnitPrice (Marked Price)]]*(1-order_details[[#This Row],[Discount]])-order_details[[#This Row],[UnitPrice]]) * order_details[[#This Row],[Quantity]]</f>
        <v>77.850000000000023</v>
      </c>
      <c r="K755">
        <f>VLOOKUP(order_details[[#This Row],[ProductID]],products[],4,0)</f>
        <v>8</v>
      </c>
      <c r="L755" s="8" t="str">
        <f>VLOOKUP(order_details[[#This Row],[Category]],categories[[CategoryID]:[CategoryName]],2,0)</f>
        <v>Seafood</v>
      </c>
    </row>
    <row r="756" spans="1:12" x14ac:dyDescent="0.25">
      <c r="A756">
        <v>10532</v>
      </c>
      <c r="B756">
        <v>66</v>
      </c>
      <c r="C756" s="8">
        <v>13.6</v>
      </c>
      <c r="D756">
        <v>24</v>
      </c>
      <c r="E756">
        <v>0</v>
      </c>
      <c r="F756" s="8">
        <f>order_details[[#This Row],[UnitPrice]]*order_details[[#This Row],[Quantity]]</f>
        <v>326.39999999999998</v>
      </c>
      <c r="G756" s="1">
        <f>VLOOKUP(order_details[[#This Row],[OrderID]],orders[[OrderID]:[OrderDate]],4,)</f>
        <v>34859</v>
      </c>
      <c r="H756" s="8">
        <f>VLOOKUP(order_details[[#This Row],[ProductID]],products[],6,0)</f>
        <v>17</v>
      </c>
      <c r="I756" s="8">
        <f>order_details[[#This Row],[UnitPrice (Marked Price)]] * order_details[[#This Row],[Quantity]] * (1 - order_details[[#This Row],[Discount]])</f>
        <v>408</v>
      </c>
      <c r="J756" s="8">
        <f>(order_details[[#This Row],[UnitPrice (Marked Price)]]*(1-order_details[[#This Row],[Discount]])-order_details[[#This Row],[UnitPrice]]) * order_details[[#This Row],[Quantity]]</f>
        <v>81.600000000000009</v>
      </c>
      <c r="K756">
        <f>VLOOKUP(order_details[[#This Row],[ProductID]],products[],4,0)</f>
        <v>2</v>
      </c>
      <c r="L756" s="8" t="str">
        <f>VLOOKUP(order_details[[#This Row],[Category]],categories[[CategoryID]:[CategoryName]],2,0)</f>
        <v>Condiments</v>
      </c>
    </row>
    <row r="757" spans="1:12" x14ac:dyDescent="0.25">
      <c r="A757">
        <v>10533</v>
      </c>
      <c r="B757">
        <v>4</v>
      </c>
      <c r="C757" s="8">
        <v>17.600000000000001</v>
      </c>
      <c r="D757">
        <v>50</v>
      </c>
      <c r="E757">
        <v>0.05</v>
      </c>
      <c r="F757" s="8">
        <f>order_details[[#This Row],[UnitPrice]]*order_details[[#This Row],[Quantity]]</f>
        <v>880.00000000000011</v>
      </c>
      <c r="G757" s="1">
        <f>VLOOKUP(order_details[[#This Row],[OrderID]],orders[[OrderID]:[OrderDate]],4,)</f>
        <v>34862</v>
      </c>
      <c r="H757" s="8">
        <f>VLOOKUP(order_details[[#This Row],[ProductID]],products[],6,0)</f>
        <v>22</v>
      </c>
      <c r="I757" s="8">
        <f>order_details[[#This Row],[UnitPrice (Marked Price)]] * order_details[[#This Row],[Quantity]] * (1 - order_details[[#This Row],[Discount]])</f>
        <v>1045</v>
      </c>
      <c r="J757" s="8">
        <f>(order_details[[#This Row],[UnitPrice (Marked Price)]]*(1-order_details[[#This Row],[Discount]])-order_details[[#This Row],[UnitPrice]]) * order_details[[#This Row],[Quantity]]</f>
        <v>164.99999999999986</v>
      </c>
      <c r="K757">
        <f>VLOOKUP(order_details[[#This Row],[ProductID]],products[],4,0)</f>
        <v>2</v>
      </c>
      <c r="L757" s="8" t="str">
        <f>VLOOKUP(order_details[[#This Row],[Category]],categories[[CategoryID]:[CategoryName]],2,0)</f>
        <v>Condiments</v>
      </c>
    </row>
    <row r="758" spans="1:12" x14ac:dyDescent="0.25">
      <c r="A758">
        <v>10533</v>
      </c>
      <c r="B758">
        <v>72</v>
      </c>
      <c r="C758" s="8">
        <v>27.8</v>
      </c>
      <c r="D758">
        <v>24</v>
      </c>
      <c r="E758">
        <v>0</v>
      </c>
      <c r="F758" s="8">
        <f>order_details[[#This Row],[UnitPrice]]*order_details[[#This Row],[Quantity]]</f>
        <v>667.2</v>
      </c>
      <c r="G758" s="1">
        <f>VLOOKUP(order_details[[#This Row],[OrderID]],orders[[OrderID]:[OrderDate]],4,)</f>
        <v>34862</v>
      </c>
      <c r="H758" s="8">
        <f>VLOOKUP(order_details[[#This Row],[ProductID]],products[],6,0)</f>
        <v>34.799999999999997</v>
      </c>
      <c r="I758" s="8">
        <f>order_details[[#This Row],[UnitPrice (Marked Price)]] * order_details[[#This Row],[Quantity]] * (1 - order_details[[#This Row],[Discount]])</f>
        <v>835.19999999999993</v>
      </c>
      <c r="J758" s="8">
        <f>(order_details[[#This Row],[UnitPrice (Marked Price)]]*(1-order_details[[#This Row],[Discount]])-order_details[[#This Row],[UnitPrice]]) * order_details[[#This Row],[Quantity]]</f>
        <v>167.99999999999991</v>
      </c>
      <c r="K758">
        <f>VLOOKUP(order_details[[#This Row],[ProductID]],products[],4,0)</f>
        <v>4</v>
      </c>
      <c r="L758" s="8" t="str">
        <f>VLOOKUP(order_details[[#This Row],[Category]],categories[[CategoryID]:[CategoryName]],2,0)</f>
        <v>Dairy Products</v>
      </c>
    </row>
    <row r="759" spans="1:12" x14ac:dyDescent="0.25">
      <c r="A759">
        <v>10533</v>
      </c>
      <c r="B759">
        <v>73</v>
      </c>
      <c r="C759" s="8">
        <v>9.6</v>
      </c>
      <c r="D759">
        <v>24</v>
      </c>
      <c r="E759">
        <v>0.05</v>
      </c>
      <c r="F759" s="8">
        <f>order_details[[#This Row],[UnitPrice]]*order_details[[#This Row],[Quantity]]</f>
        <v>230.39999999999998</v>
      </c>
      <c r="G759" s="1">
        <f>VLOOKUP(order_details[[#This Row],[OrderID]],orders[[OrderID]:[OrderDate]],4,)</f>
        <v>34862</v>
      </c>
      <c r="H759" s="8">
        <f>VLOOKUP(order_details[[#This Row],[ProductID]],products[],6,0)</f>
        <v>15</v>
      </c>
      <c r="I759" s="8">
        <f>order_details[[#This Row],[UnitPrice (Marked Price)]] * order_details[[#This Row],[Quantity]] * (1 - order_details[[#This Row],[Discount]])</f>
        <v>342</v>
      </c>
      <c r="J759" s="8">
        <f>(order_details[[#This Row],[UnitPrice (Marked Price)]]*(1-order_details[[#This Row],[Discount]])-order_details[[#This Row],[UnitPrice]]) * order_details[[#This Row],[Quantity]]</f>
        <v>111.60000000000001</v>
      </c>
      <c r="K759">
        <f>VLOOKUP(order_details[[#This Row],[ProductID]],products[],4,0)</f>
        <v>8</v>
      </c>
      <c r="L759" s="8" t="str">
        <f>VLOOKUP(order_details[[#This Row],[Category]],categories[[CategoryID]:[CategoryName]],2,0)</f>
        <v>Seafood</v>
      </c>
    </row>
    <row r="760" spans="1:12" x14ac:dyDescent="0.25">
      <c r="A760">
        <v>10534</v>
      </c>
      <c r="B760">
        <v>30</v>
      </c>
      <c r="C760" s="8">
        <v>20.7</v>
      </c>
      <c r="D760">
        <v>10</v>
      </c>
      <c r="E760">
        <v>0</v>
      </c>
      <c r="F760" s="8">
        <f>order_details[[#This Row],[UnitPrice]]*order_details[[#This Row],[Quantity]]</f>
        <v>207</v>
      </c>
      <c r="G760" s="1">
        <f>VLOOKUP(order_details[[#This Row],[OrderID]],orders[[OrderID]:[OrderDate]],4,)</f>
        <v>34862</v>
      </c>
      <c r="H760" s="8">
        <f>VLOOKUP(order_details[[#This Row],[ProductID]],products[],6,0)</f>
        <v>25.89</v>
      </c>
      <c r="I760" s="8">
        <f>order_details[[#This Row],[UnitPrice (Marked Price)]] * order_details[[#This Row],[Quantity]] * (1 - order_details[[#This Row],[Discount]])</f>
        <v>258.89999999999998</v>
      </c>
      <c r="J760" s="8">
        <f>(order_details[[#This Row],[UnitPrice (Marked Price)]]*(1-order_details[[#This Row],[Discount]])-order_details[[#This Row],[UnitPrice]]) * order_details[[#This Row],[Quantity]]</f>
        <v>51.900000000000013</v>
      </c>
      <c r="K760">
        <f>VLOOKUP(order_details[[#This Row],[ProductID]],products[],4,0)</f>
        <v>8</v>
      </c>
      <c r="L760" s="8" t="str">
        <f>VLOOKUP(order_details[[#This Row],[Category]],categories[[CategoryID]:[CategoryName]],2,0)</f>
        <v>Seafood</v>
      </c>
    </row>
    <row r="761" spans="1:12" x14ac:dyDescent="0.25">
      <c r="A761">
        <v>10534</v>
      </c>
      <c r="B761">
        <v>40</v>
      </c>
      <c r="C761" s="8">
        <v>14.7</v>
      </c>
      <c r="D761">
        <v>10</v>
      </c>
      <c r="E761">
        <v>0.2</v>
      </c>
      <c r="F761" s="8">
        <f>order_details[[#This Row],[UnitPrice]]*order_details[[#This Row],[Quantity]]</f>
        <v>147</v>
      </c>
      <c r="G761" s="1">
        <f>VLOOKUP(order_details[[#This Row],[OrderID]],orders[[OrderID]:[OrderDate]],4,)</f>
        <v>34862</v>
      </c>
      <c r="H761" s="8">
        <f>VLOOKUP(order_details[[#This Row],[ProductID]],products[],6,0)</f>
        <v>18.399999999999999</v>
      </c>
      <c r="I761" s="8">
        <f>order_details[[#This Row],[UnitPrice (Marked Price)]] * order_details[[#This Row],[Quantity]] * (1 - order_details[[#This Row],[Discount]])</f>
        <v>147.20000000000002</v>
      </c>
      <c r="J761" s="8">
        <f>(order_details[[#This Row],[UnitPrice (Marked Price)]]*(1-order_details[[#This Row],[Discount]])-order_details[[#This Row],[UnitPrice]]) * order_details[[#This Row],[Quantity]]</f>
        <v>0.19999999999999574</v>
      </c>
      <c r="K761">
        <f>VLOOKUP(order_details[[#This Row],[ProductID]],products[],4,0)</f>
        <v>8</v>
      </c>
      <c r="L761" s="8" t="str">
        <f>VLOOKUP(order_details[[#This Row],[Category]],categories[[CategoryID]:[CategoryName]],2,0)</f>
        <v>Seafood</v>
      </c>
    </row>
    <row r="762" spans="1:12" x14ac:dyDescent="0.25">
      <c r="A762">
        <v>10534</v>
      </c>
      <c r="B762">
        <v>54</v>
      </c>
      <c r="C762" s="8">
        <v>5.9</v>
      </c>
      <c r="D762">
        <v>10</v>
      </c>
      <c r="E762">
        <v>0.2</v>
      </c>
      <c r="F762" s="8">
        <f>order_details[[#This Row],[UnitPrice]]*order_details[[#This Row],[Quantity]]</f>
        <v>59</v>
      </c>
      <c r="G762" s="1">
        <f>VLOOKUP(order_details[[#This Row],[OrderID]],orders[[OrderID]:[OrderDate]],4,)</f>
        <v>34862</v>
      </c>
      <c r="H762" s="8">
        <f>VLOOKUP(order_details[[#This Row],[ProductID]],products[],6,0)</f>
        <v>7.45</v>
      </c>
      <c r="I762" s="8">
        <f>order_details[[#This Row],[UnitPrice (Marked Price)]] * order_details[[#This Row],[Quantity]] * (1 - order_details[[#This Row],[Discount]])</f>
        <v>59.6</v>
      </c>
      <c r="J762" s="8">
        <f>(order_details[[#This Row],[UnitPrice (Marked Price)]]*(1-order_details[[#This Row],[Discount]])-order_details[[#This Row],[UnitPrice]]) * order_details[[#This Row],[Quantity]]</f>
        <v>0.60000000000000497</v>
      </c>
      <c r="K762">
        <f>VLOOKUP(order_details[[#This Row],[ProductID]],products[],4,0)</f>
        <v>6</v>
      </c>
      <c r="L762" s="8" t="str">
        <f>VLOOKUP(order_details[[#This Row],[Category]],categories[[CategoryID]:[CategoryName]],2,0)</f>
        <v>Meat/Poultry</v>
      </c>
    </row>
    <row r="763" spans="1:12" x14ac:dyDescent="0.25">
      <c r="A763">
        <v>10535</v>
      </c>
      <c r="B763">
        <v>11</v>
      </c>
      <c r="C763" s="8">
        <v>9.8000000000000007</v>
      </c>
      <c r="D763">
        <v>50</v>
      </c>
      <c r="E763">
        <v>0.1</v>
      </c>
      <c r="F763" s="8">
        <f>order_details[[#This Row],[UnitPrice]]*order_details[[#This Row],[Quantity]]</f>
        <v>490.00000000000006</v>
      </c>
      <c r="G763" s="1">
        <f>VLOOKUP(order_details[[#This Row],[OrderID]],orders[[OrderID]:[OrderDate]],4,)</f>
        <v>34863</v>
      </c>
      <c r="H763" s="8">
        <f>VLOOKUP(order_details[[#This Row],[ProductID]],products[],6,0)</f>
        <v>21</v>
      </c>
      <c r="I763" s="8">
        <f>order_details[[#This Row],[UnitPrice (Marked Price)]] * order_details[[#This Row],[Quantity]] * (1 - order_details[[#This Row],[Discount]])</f>
        <v>945</v>
      </c>
      <c r="J763" s="8">
        <f>(order_details[[#This Row],[UnitPrice (Marked Price)]]*(1-order_details[[#This Row],[Discount]])-order_details[[#This Row],[UnitPrice]]) * order_details[[#This Row],[Quantity]]</f>
        <v>455.00000000000006</v>
      </c>
      <c r="K763">
        <f>VLOOKUP(order_details[[#This Row],[ProductID]],products[],4,0)</f>
        <v>4</v>
      </c>
      <c r="L763" s="8" t="str">
        <f>VLOOKUP(order_details[[#This Row],[Category]],categories[[CategoryID]:[CategoryName]],2,0)</f>
        <v>Dairy Products</v>
      </c>
    </row>
    <row r="764" spans="1:12" x14ac:dyDescent="0.25">
      <c r="A764">
        <v>10535</v>
      </c>
      <c r="B764">
        <v>40</v>
      </c>
      <c r="C764" s="8">
        <v>14.7</v>
      </c>
      <c r="D764">
        <v>10</v>
      </c>
      <c r="E764">
        <v>0.1</v>
      </c>
      <c r="F764" s="8">
        <f>order_details[[#This Row],[UnitPrice]]*order_details[[#This Row],[Quantity]]</f>
        <v>147</v>
      </c>
      <c r="G764" s="1">
        <f>VLOOKUP(order_details[[#This Row],[OrderID]],orders[[OrderID]:[OrderDate]],4,)</f>
        <v>34863</v>
      </c>
      <c r="H764" s="8">
        <f>VLOOKUP(order_details[[#This Row],[ProductID]],products[],6,0)</f>
        <v>18.399999999999999</v>
      </c>
      <c r="I764" s="8">
        <f>order_details[[#This Row],[UnitPrice (Marked Price)]] * order_details[[#This Row],[Quantity]] * (1 - order_details[[#This Row],[Discount]])</f>
        <v>165.6</v>
      </c>
      <c r="J764" s="8">
        <f>(order_details[[#This Row],[UnitPrice (Marked Price)]]*(1-order_details[[#This Row],[Discount]])-order_details[[#This Row],[UnitPrice]]) * order_details[[#This Row],[Quantity]]</f>
        <v>18.599999999999994</v>
      </c>
      <c r="K764">
        <f>VLOOKUP(order_details[[#This Row],[ProductID]],products[],4,0)</f>
        <v>8</v>
      </c>
      <c r="L764" s="8" t="str">
        <f>VLOOKUP(order_details[[#This Row],[Category]],categories[[CategoryID]:[CategoryName]],2,0)</f>
        <v>Seafood</v>
      </c>
    </row>
    <row r="765" spans="1:12" x14ac:dyDescent="0.25">
      <c r="A765">
        <v>10535</v>
      </c>
      <c r="B765">
        <v>57</v>
      </c>
      <c r="C765" s="8">
        <v>15.6</v>
      </c>
      <c r="D765">
        <v>5</v>
      </c>
      <c r="E765">
        <v>0.1</v>
      </c>
      <c r="F765" s="8">
        <f>order_details[[#This Row],[UnitPrice]]*order_details[[#This Row],[Quantity]]</f>
        <v>78</v>
      </c>
      <c r="G765" s="1">
        <f>VLOOKUP(order_details[[#This Row],[OrderID]],orders[[OrderID]:[OrderDate]],4,)</f>
        <v>34863</v>
      </c>
      <c r="H765" s="8">
        <f>VLOOKUP(order_details[[#This Row],[ProductID]],products[],6,0)</f>
        <v>19.5</v>
      </c>
      <c r="I765" s="8">
        <f>order_details[[#This Row],[UnitPrice (Marked Price)]] * order_details[[#This Row],[Quantity]] * (1 - order_details[[#This Row],[Discount]])</f>
        <v>87.75</v>
      </c>
      <c r="J765" s="8">
        <f>(order_details[[#This Row],[UnitPrice (Marked Price)]]*(1-order_details[[#This Row],[Discount]])-order_details[[#This Row],[UnitPrice]]) * order_details[[#This Row],[Quantity]]</f>
        <v>9.7500000000000053</v>
      </c>
      <c r="K765">
        <f>VLOOKUP(order_details[[#This Row],[ProductID]],products[],4,0)</f>
        <v>5</v>
      </c>
      <c r="L765" s="8" t="str">
        <f>VLOOKUP(order_details[[#This Row],[Category]],categories[[CategoryID]:[CategoryName]],2,0)</f>
        <v>Grains/Cereals</v>
      </c>
    </row>
    <row r="766" spans="1:12" x14ac:dyDescent="0.25">
      <c r="A766">
        <v>10535</v>
      </c>
      <c r="B766">
        <v>59</v>
      </c>
      <c r="C766" s="8">
        <v>44</v>
      </c>
      <c r="D766">
        <v>15</v>
      </c>
      <c r="E766">
        <v>0.1</v>
      </c>
      <c r="F766" s="8">
        <f>order_details[[#This Row],[UnitPrice]]*order_details[[#This Row],[Quantity]]</f>
        <v>660</v>
      </c>
      <c r="G766" s="1">
        <f>VLOOKUP(order_details[[#This Row],[OrderID]],orders[[OrderID]:[OrderDate]],4,)</f>
        <v>34863</v>
      </c>
      <c r="H766" s="8">
        <f>VLOOKUP(order_details[[#This Row],[ProductID]],products[],6,0)</f>
        <v>55</v>
      </c>
      <c r="I766" s="8">
        <f>order_details[[#This Row],[UnitPrice (Marked Price)]] * order_details[[#This Row],[Quantity]] * (1 - order_details[[#This Row],[Discount]])</f>
        <v>742.5</v>
      </c>
      <c r="J766" s="8">
        <f>(order_details[[#This Row],[UnitPrice (Marked Price)]]*(1-order_details[[#This Row],[Discount]])-order_details[[#This Row],[UnitPrice]]) * order_details[[#This Row],[Quantity]]</f>
        <v>82.5</v>
      </c>
      <c r="K766">
        <f>VLOOKUP(order_details[[#This Row],[ProductID]],products[],4,0)</f>
        <v>4</v>
      </c>
      <c r="L766" s="8" t="str">
        <f>VLOOKUP(order_details[[#This Row],[Category]],categories[[CategoryID]:[CategoryName]],2,0)</f>
        <v>Dairy Products</v>
      </c>
    </row>
    <row r="767" spans="1:12" x14ac:dyDescent="0.25">
      <c r="A767">
        <v>10536</v>
      </c>
      <c r="B767">
        <v>12</v>
      </c>
      <c r="C767" s="8">
        <v>30.4</v>
      </c>
      <c r="D767">
        <v>15</v>
      </c>
      <c r="E767">
        <v>0.25</v>
      </c>
      <c r="F767" s="8">
        <f>order_details[[#This Row],[UnitPrice]]*order_details[[#This Row],[Quantity]]</f>
        <v>456</v>
      </c>
      <c r="G767" s="1">
        <f>VLOOKUP(order_details[[#This Row],[OrderID]],orders[[OrderID]:[OrderDate]],4,)</f>
        <v>34864</v>
      </c>
      <c r="H767" s="8">
        <f>VLOOKUP(order_details[[#This Row],[ProductID]],products[],6,0)</f>
        <v>38</v>
      </c>
      <c r="I767" s="8">
        <f>order_details[[#This Row],[UnitPrice (Marked Price)]] * order_details[[#This Row],[Quantity]] * (1 - order_details[[#This Row],[Discount]])</f>
        <v>427.5</v>
      </c>
      <c r="J767" s="8">
        <f>(order_details[[#This Row],[UnitPrice (Marked Price)]]*(1-order_details[[#This Row],[Discount]])-order_details[[#This Row],[UnitPrice]]) * order_details[[#This Row],[Quantity]]</f>
        <v>-28.499999999999979</v>
      </c>
      <c r="K767">
        <f>VLOOKUP(order_details[[#This Row],[ProductID]],products[],4,0)</f>
        <v>4</v>
      </c>
      <c r="L767" s="8" t="str">
        <f>VLOOKUP(order_details[[#This Row],[Category]],categories[[CategoryID]:[CategoryName]],2,0)</f>
        <v>Dairy Products</v>
      </c>
    </row>
    <row r="768" spans="1:12" x14ac:dyDescent="0.25">
      <c r="A768">
        <v>10536</v>
      </c>
      <c r="B768">
        <v>31</v>
      </c>
      <c r="C768" s="8">
        <v>8</v>
      </c>
      <c r="D768">
        <v>20</v>
      </c>
      <c r="E768">
        <v>0</v>
      </c>
      <c r="F768" s="8">
        <f>order_details[[#This Row],[UnitPrice]]*order_details[[#This Row],[Quantity]]</f>
        <v>160</v>
      </c>
      <c r="G768" s="1">
        <f>VLOOKUP(order_details[[#This Row],[OrderID]],orders[[OrderID]:[OrderDate]],4,)</f>
        <v>34864</v>
      </c>
      <c r="H768" s="8">
        <f>VLOOKUP(order_details[[#This Row],[ProductID]],products[],6,0)</f>
        <v>12.5</v>
      </c>
      <c r="I768" s="8">
        <f>order_details[[#This Row],[UnitPrice (Marked Price)]] * order_details[[#This Row],[Quantity]] * (1 - order_details[[#This Row],[Discount]])</f>
        <v>250</v>
      </c>
      <c r="J768" s="8">
        <f>(order_details[[#This Row],[UnitPrice (Marked Price)]]*(1-order_details[[#This Row],[Discount]])-order_details[[#This Row],[UnitPrice]]) * order_details[[#This Row],[Quantity]]</f>
        <v>90</v>
      </c>
      <c r="K768">
        <f>VLOOKUP(order_details[[#This Row],[ProductID]],products[],4,0)</f>
        <v>4</v>
      </c>
      <c r="L768" s="8" t="str">
        <f>VLOOKUP(order_details[[#This Row],[Category]],categories[[CategoryID]:[CategoryName]],2,0)</f>
        <v>Dairy Products</v>
      </c>
    </row>
    <row r="769" spans="1:12" x14ac:dyDescent="0.25">
      <c r="A769">
        <v>10536</v>
      </c>
      <c r="B769">
        <v>33</v>
      </c>
      <c r="C769" s="8">
        <v>2</v>
      </c>
      <c r="D769">
        <v>30</v>
      </c>
      <c r="E769">
        <v>0</v>
      </c>
      <c r="F769" s="8">
        <f>order_details[[#This Row],[UnitPrice]]*order_details[[#This Row],[Quantity]]</f>
        <v>60</v>
      </c>
      <c r="G769" s="1">
        <f>VLOOKUP(order_details[[#This Row],[OrderID]],orders[[OrderID]:[OrderDate]],4,)</f>
        <v>34864</v>
      </c>
      <c r="H769" s="8">
        <f>VLOOKUP(order_details[[#This Row],[ProductID]],products[],6,0)</f>
        <v>2.5</v>
      </c>
      <c r="I769" s="8">
        <f>order_details[[#This Row],[UnitPrice (Marked Price)]] * order_details[[#This Row],[Quantity]] * (1 - order_details[[#This Row],[Discount]])</f>
        <v>75</v>
      </c>
      <c r="J769" s="8">
        <f>(order_details[[#This Row],[UnitPrice (Marked Price)]]*(1-order_details[[#This Row],[Discount]])-order_details[[#This Row],[UnitPrice]]) * order_details[[#This Row],[Quantity]]</f>
        <v>15</v>
      </c>
      <c r="K769">
        <f>VLOOKUP(order_details[[#This Row],[ProductID]],products[],4,0)</f>
        <v>4</v>
      </c>
      <c r="L769" s="8" t="str">
        <f>VLOOKUP(order_details[[#This Row],[Category]],categories[[CategoryID]:[CategoryName]],2,0)</f>
        <v>Dairy Products</v>
      </c>
    </row>
    <row r="770" spans="1:12" x14ac:dyDescent="0.25">
      <c r="A770">
        <v>10536</v>
      </c>
      <c r="B770">
        <v>60</v>
      </c>
      <c r="C770" s="8">
        <v>27.2</v>
      </c>
      <c r="D770">
        <v>35</v>
      </c>
      <c r="E770">
        <v>0.25</v>
      </c>
      <c r="F770" s="8">
        <f>order_details[[#This Row],[UnitPrice]]*order_details[[#This Row],[Quantity]]</f>
        <v>952</v>
      </c>
      <c r="G770" s="1">
        <f>VLOOKUP(order_details[[#This Row],[OrderID]],orders[[OrderID]:[OrderDate]],4,)</f>
        <v>34864</v>
      </c>
      <c r="H770" s="8">
        <f>VLOOKUP(order_details[[#This Row],[ProductID]],products[],6,0)</f>
        <v>34</v>
      </c>
      <c r="I770" s="8">
        <f>order_details[[#This Row],[UnitPrice (Marked Price)]] * order_details[[#This Row],[Quantity]] * (1 - order_details[[#This Row],[Discount]])</f>
        <v>892.5</v>
      </c>
      <c r="J770" s="8">
        <f>(order_details[[#This Row],[UnitPrice (Marked Price)]]*(1-order_details[[#This Row],[Discount]])-order_details[[#This Row],[UnitPrice]]) * order_details[[#This Row],[Quantity]]</f>
        <v>-59.499999999999972</v>
      </c>
      <c r="K770">
        <f>VLOOKUP(order_details[[#This Row],[ProductID]],products[],4,0)</f>
        <v>4</v>
      </c>
      <c r="L770" s="8" t="str">
        <f>VLOOKUP(order_details[[#This Row],[Category]],categories[[CategoryID]:[CategoryName]],2,0)</f>
        <v>Dairy Products</v>
      </c>
    </row>
    <row r="771" spans="1:12" x14ac:dyDescent="0.25">
      <c r="A771">
        <v>10537</v>
      </c>
      <c r="B771">
        <v>31</v>
      </c>
      <c r="C771" s="8">
        <v>8</v>
      </c>
      <c r="D771">
        <v>30</v>
      </c>
      <c r="E771">
        <v>0</v>
      </c>
      <c r="F771" s="8">
        <f>order_details[[#This Row],[UnitPrice]]*order_details[[#This Row],[Quantity]]</f>
        <v>240</v>
      </c>
      <c r="G771" s="1">
        <f>VLOOKUP(order_details[[#This Row],[OrderID]],orders[[OrderID]:[OrderDate]],4,)</f>
        <v>34864</v>
      </c>
      <c r="H771" s="8">
        <f>VLOOKUP(order_details[[#This Row],[ProductID]],products[],6,0)</f>
        <v>12.5</v>
      </c>
      <c r="I771" s="8">
        <f>order_details[[#This Row],[UnitPrice (Marked Price)]] * order_details[[#This Row],[Quantity]] * (1 - order_details[[#This Row],[Discount]])</f>
        <v>375</v>
      </c>
      <c r="J771" s="8">
        <f>(order_details[[#This Row],[UnitPrice (Marked Price)]]*(1-order_details[[#This Row],[Discount]])-order_details[[#This Row],[UnitPrice]]) * order_details[[#This Row],[Quantity]]</f>
        <v>135</v>
      </c>
      <c r="K771">
        <f>VLOOKUP(order_details[[#This Row],[ProductID]],products[],4,0)</f>
        <v>4</v>
      </c>
      <c r="L771" s="8" t="str">
        <f>VLOOKUP(order_details[[#This Row],[Category]],categories[[CategoryID]:[CategoryName]],2,0)</f>
        <v>Dairy Products</v>
      </c>
    </row>
    <row r="772" spans="1:12" x14ac:dyDescent="0.25">
      <c r="A772">
        <v>10537</v>
      </c>
      <c r="B772">
        <v>51</v>
      </c>
      <c r="C772" s="8">
        <v>42.4</v>
      </c>
      <c r="D772">
        <v>6</v>
      </c>
      <c r="E772">
        <v>0</v>
      </c>
      <c r="F772" s="8">
        <f>order_details[[#This Row],[UnitPrice]]*order_details[[#This Row],[Quantity]]</f>
        <v>254.39999999999998</v>
      </c>
      <c r="G772" s="1">
        <f>VLOOKUP(order_details[[#This Row],[OrderID]],orders[[OrderID]:[OrderDate]],4,)</f>
        <v>34864</v>
      </c>
      <c r="H772" s="8">
        <f>VLOOKUP(order_details[[#This Row],[ProductID]],products[],6,0)</f>
        <v>53</v>
      </c>
      <c r="I772" s="8">
        <f>order_details[[#This Row],[UnitPrice (Marked Price)]] * order_details[[#This Row],[Quantity]] * (1 - order_details[[#This Row],[Discount]])</f>
        <v>318</v>
      </c>
      <c r="J772" s="8">
        <f>(order_details[[#This Row],[UnitPrice (Marked Price)]]*(1-order_details[[#This Row],[Discount]])-order_details[[#This Row],[UnitPrice]]) * order_details[[#This Row],[Quantity]]</f>
        <v>63.600000000000009</v>
      </c>
      <c r="K772">
        <f>VLOOKUP(order_details[[#This Row],[ProductID]],products[],4,0)</f>
        <v>7</v>
      </c>
      <c r="L772" s="8" t="str">
        <f>VLOOKUP(order_details[[#This Row],[Category]],categories[[CategoryID]:[CategoryName]],2,0)</f>
        <v>Produce</v>
      </c>
    </row>
    <row r="773" spans="1:12" x14ac:dyDescent="0.25">
      <c r="A773">
        <v>10537</v>
      </c>
      <c r="B773">
        <v>58</v>
      </c>
      <c r="C773" s="8">
        <v>10.6</v>
      </c>
      <c r="D773">
        <v>20</v>
      </c>
      <c r="E773">
        <v>0</v>
      </c>
      <c r="F773" s="8">
        <f>order_details[[#This Row],[UnitPrice]]*order_details[[#This Row],[Quantity]]</f>
        <v>212</v>
      </c>
      <c r="G773" s="1">
        <f>VLOOKUP(order_details[[#This Row],[OrderID]],orders[[OrderID]:[OrderDate]],4,)</f>
        <v>34864</v>
      </c>
      <c r="H773" s="8">
        <f>VLOOKUP(order_details[[#This Row],[ProductID]],products[],6,0)</f>
        <v>13.25</v>
      </c>
      <c r="I773" s="8">
        <f>order_details[[#This Row],[UnitPrice (Marked Price)]] * order_details[[#This Row],[Quantity]] * (1 - order_details[[#This Row],[Discount]])</f>
        <v>265</v>
      </c>
      <c r="J773" s="8">
        <f>(order_details[[#This Row],[UnitPrice (Marked Price)]]*(1-order_details[[#This Row],[Discount]])-order_details[[#This Row],[UnitPrice]]) * order_details[[#This Row],[Quantity]]</f>
        <v>53.000000000000007</v>
      </c>
      <c r="K773">
        <f>VLOOKUP(order_details[[#This Row],[ProductID]],products[],4,0)</f>
        <v>8</v>
      </c>
      <c r="L773" s="8" t="str">
        <f>VLOOKUP(order_details[[#This Row],[Category]],categories[[CategoryID]:[CategoryName]],2,0)</f>
        <v>Seafood</v>
      </c>
    </row>
    <row r="774" spans="1:12" x14ac:dyDescent="0.25">
      <c r="A774">
        <v>10537</v>
      </c>
      <c r="B774">
        <v>72</v>
      </c>
      <c r="C774" s="8">
        <v>27.8</v>
      </c>
      <c r="D774">
        <v>21</v>
      </c>
      <c r="E774">
        <v>0</v>
      </c>
      <c r="F774" s="8">
        <f>order_details[[#This Row],[UnitPrice]]*order_details[[#This Row],[Quantity]]</f>
        <v>583.80000000000007</v>
      </c>
      <c r="G774" s="1">
        <f>VLOOKUP(order_details[[#This Row],[OrderID]],orders[[OrderID]:[OrderDate]],4,)</f>
        <v>34864</v>
      </c>
      <c r="H774" s="8">
        <f>VLOOKUP(order_details[[#This Row],[ProductID]],products[],6,0)</f>
        <v>34.799999999999997</v>
      </c>
      <c r="I774" s="8">
        <f>order_details[[#This Row],[UnitPrice (Marked Price)]] * order_details[[#This Row],[Quantity]] * (1 - order_details[[#This Row],[Discount]])</f>
        <v>730.8</v>
      </c>
      <c r="J774" s="8">
        <f>(order_details[[#This Row],[UnitPrice (Marked Price)]]*(1-order_details[[#This Row],[Discount]])-order_details[[#This Row],[UnitPrice]]) * order_details[[#This Row],[Quantity]]</f>
        <v>146.99999999999991</v>
      </c>
      <c r="K774">
        <f>VLOOKUP(order_details[[#This Row],[ProductID]],products[],4,0)</f>
        <v>4</v>
      </c>
      <c r="L774" s="8" t="str">
        <f>VLOOKUP(order_details[[#This Row],[Category]],categories[[CategoryID]:[CategoryName]],2,0)</f>
        <v>Dairy Products</v>
      </c>
    </row>
    <row r="775" spans="1:12" x14ac:dyDescent="0.25">
      <c r="A775">
        <v>10537</v>
      </c>
      <c r="B775">
        <v>73</v>
      </c>
      <c r="C775" s="8">
        <v>9.6</v>
      </c>
      <c r="D775">
        <v>9</v>
      </c>
      <c r="E775">
        <v>0</v>
      </c>
      <c r="F775" s="8">
        <f>order_details[[#This Row],[UnitPrice]]*order_details[[#This Row],[Quantity]]</f>
        <v>86.399999999999991</v>
      </c>
      <c r="G775" s="1">
        <f>VLOOKUP(order_details[[#This Row],[OrderID]],orders[[OrderID]:[OrderDate]],4,)</f>
        <v>34864</v>
      </c>
      <c r="H775" s="8">
        <f>VLOOKUP(order_details[[#This Row],[ProductID]],products[],6,0)</f>
        <v>15</v>
      </c>
      <c r="I775" s="8">
        <f>order_details[[#This Row],[UnitPrice (Marked Price)]] * order_details[[#This Row],[Quantity]] * (1 - order_details[[#This Row],[Discount]])</f>
        <v>135</v>
      </c>
      <c r="J775" s="8">
        <f>(order_details[[#This Row],[UnitPrice (Marked Price)]]*(1-order_details[[#This Row],[Discount]])-order_details[[#This Row],[UnitPrice]]) * order_details[[#This Row],[Quantity]]</f>
        <v>48.6</v>
      </c>
      <c r="K775">
        <f>VLOOKUP(order_details[[#This Row],[ProductID]],products[],4,0)</f>
        <v>8</v>
      </c>
      <c r="L775" s="8" t="str">
        <f>VLOOKUP(order_details[[#This Row],[Category]],categories[[CategoryID]:[CategoryName]],2,0)</f>
        <v>Seafood</v>
      </c>
    </row>
    <row r="776" spans="1:12" x14ac:dyDescent="0.25">
      <c r="A776">
        <v>10538</v>
      </c>
      <c r="B776">
        <v>70</v>
      </c>
      <c r="C776" s="8">
        <v>9.6</v>
      </c>
      <c r="D776">
        <v>7</v>
      </c>
      <c r="E776">
        <v>0</v>
      </c>
      <c r="F776" s="8">
        <f>order_details[[#This Row],[UnitPrice]]*order_details[[#This Row],[Quantity]]</f>
        <v>67.2</v>
      </c>
      <c r="G776" s="1">
        <f>VLOOKUP(order_details[[#This Row],[OrderID]],orders[[OrderID]:[OrderDate]],4,)</f>
        <v>34865</v>
      </c>
      <c r="H776" s="8">
        <f>VLOOKUP(order_details[[#This Row],[ProductID]],products[],6,0)</f>
        <v>15</v>
      </c>
      <c r="I776" s="8">
        <f>order_details[[#This Row],[UnitPrice (Marked Price)]] * order_details[[#This Row],[Quantity]] * (1 - order_details[[#This Row],[Discount]])</f>
        <v>105</v>
      </c>
      <c r="J776" s="8">
        <f>(order_details[[#This Row],[UnitPrice (Marked Price)]]*(1-order_details[[#This Row],[Discount]])-order_details[[#This Row],[UnitPrice]]) * order_details[[#This Row],[Quantity]]</f>
        <v>37.800000000000004</v>
      </c>
      <c r="K776">
        <f>VLOOKUP(order_details[[#This Row],[ProductID]],products[],4,0)</f>
        <v>1</v>
      </c>
      <c r="L776" s="8" t="str">
        <f>VLOOKUP(order_details[[#This Row],[Category]],categories[[CategoryID]:[CategoryName]],2,0)</f>
        <v>Beverages</v>
      </c>
    </row>
    <row r="777" spans="1:12" x14ac:dyDescent="0.25">
      <c r="A777">
        <v>10538</v>
      </c>
      <c r="B777">
        <v>72</v>
      </c>
      <c r="C777" s="8">
        <v>27.8</v>
      </c>
      <c r="D777">
        <v>1</v>
      </c>
      <c r="E777">
        <v>0</v>
      </c>
      <c r="F777" s="8">
        <f>order_details[[#This Row],[UnitPrice]]*order_details[[#This Row],[Quantity]]</f>
        <v>27.8</v>
      </c>
      <c r="G777" s="1">
        <f>VLOOKUP(order_details[[#This Row],[OrderID]],orders[[OrderID]:[OrderDate]],4,)</f>
        <v>34865</v>
      </c>
      <c r="H777" s="8">
        <f>VLOOKUP(order_details[[#This Row],[ProductID]],products[],6,0)</f>
        <v>34.799999999999997</v>
      </c>
      <c r="I777" s="8">
        <f>order_details[[#This Row],[UnitPrice (Marked Price)]] * order_details[[#This Row],[Quantity]] * (1 - order_details[[#This Row],[Discount]])</f>
        <v>34.799999999999997</v>
      </c>
      <c r="J777" s="8">
        <f>(order_details[[#This Row],[UnitPrice (Marked Price)]]*(1-order_details[[#This Row],[Discount]])-order_details[[#This Row],[UnitPrice]]) * order_details[[#This Row],[Quantity]]</f>
        <v>6.9999999999999964</v>
      </c>
      <c r="K777">
        <f>VLOOKUP(order_details[[#This Row],[ProductID]],products[],4,0)</f>
        <v>4</v>
      </c>
      <c r="L777" s="8" t="str">
        <f>VLOOKUP(order_details[[#This Row],[Category]],categories[[CategoryID]:[CategoryName]],2,0)</f>
        <v>Dairy Products</v>
      </c>
    </row>
    <row r="778" spans="1:12" x14ac:dyDescent="0.25">
      <c r="A778">
        <v>10539</v>
      </c>
      <c r="B778">
        <v>13</v>
      </c>
      <c r="C778" s="8">
        <v>4.8</v>
      </c>
      <c r="D778">
        <v>8</v>
      </c>
      <c r="E778">
        <v>0</v>
      </c>
      <c r="F778" s="8">
        <f>order_details[[#This Row],[UnitPrice]]*order_details[[#This Row],[Quantity]]</f>
        <v>38.4</v>
      </c>
      <c r="G778" s="1">
        <f>VLOOKUP(order_details[[#This Row],[OrderID]],orders[[OrderID]:[OrderDate]],4,)</f>
        <v>34866</v>
      </c>
      <c r="H778" s="8">
        <f>VLOOKUP(order_details[[#This Row],[ProductID]],products[],6,0)</f>
        <v>6</v>
      </c>
      <c r="I778" s="8">
        <f>order_details[[#This Row],[UnitPrice (Marked Price)]] * order_details[[#This Row],[Quantity]] * (1 - order_details[[#This Row],[Discount]])</f>
        <v>48</v>
      </c>
      <c r="J778" s="8">
        <f>(order_details[[#This Row],[UnitPrice (Marked Price)]]*(1-order_details[[#This Row],[Discount]])-order_details[[#This Row],[UnitPrice]]) * order_details[[#This Row],[Quantity]]</f>
        <v>9.6000000000000014</v>
      </c>
      <c r="K778">
        <f>VLOOKUP(order_details[[#This Row],[ProductID]],products[],4,0)</f>
        <v>8</v>
      </c>
      <c r="L778" s="8" t="str">
        <f>VLOOKUP(order_details[[#This Row],[Category]],categories[[CategoryID]:[CategoryName]],2,0)</f>
        <v>Seafood</v>
      </c>
    </row>
    <row r="779" spans="1:12" x14ac:dyDescent="0.25">
      <c r="A779">
        <v>10539</v>
      </c>
      <c r="B779">
        <v>21</v>
      </c>
      <c r="C779" s="8">
        <v>8</v>
      </c>
      <c r="D779">
        <v>15</v>
      </c>
      <c r="E779">
        <v>0</v>
      </c>
      <c r="F779" s="8">
        <f>order_details[[#This Row],[UnitPrice]]*order_details[[#This Row],[Quantity]]</f>
        <v>120</v>
      </c>
      <c r="G779" s="1">
        <f>VLOOKUP(order_details[[#This Row],[OrderID]],orders[[OrderID]:[OrderDate]],4,)</f>
        <v>34866</v>
      </c>
      <c r="H779" s="8">
        <f>VLOOKUP(order_details[[#This Row],[ProductID]],products[],6,0)</f>
        <v>10</v>
      </c>
      <c r="I779" s="8">
        <f>order_details[[#This Row],[UnitPrice (Marked Price)]] * order_details[[#This Row],[Quantity]] * (1 - order_details[[#This Row],[Discount]])</f>
        <v>150</v>
      </c>
      <c r="J779" s="8">
        <f>(order_details[[#This Row],[UnitPrice (Marked Price)]]*(1-order_details[[#This Row],[Discount]])-order_details[[#This Row],[UnitPrice]]) * order_details[[#This Row],[Quantity]]</f>
        <v>30</v>
      </c>
      <c r="K779">
        <f>VLOOKUP(order_details[[#This Row],[ProductID]],products[],4,0)</f>
        <v>3</v>
      </c>
      <c r="L779" s="8" t="str">
        <f>VLOOKUP(order_details[[#This Row],[Category]],categories[[CategoryID]:[CategoryName]],2,0)</f>
        <v>Confections</v>
      </c>
    </row>
    <row r="780" spans="1:12" x14ac:dyDescent="0.25">
      <c r="A780">
        <v>10539</v>
      </c>
      <c r="B780">
        <v>33</v>
      </c>
      <c r="C780" s="8">
        <v>2</v>
      </c>
      <c r="D780">
        <v>15</v>
      </c>
      <c r="E780">
        <v>0</v>
      </c>
      <c r="F780" s="8">
        <f>order_details[[#This Row],[UnitPrice]]*order_details[[#This Row],[Quantity]]</f>
        <v>30</v>
      </c>
      <c r="G780" s="1">
        <f>VLOOKUP(order_details[[#This Row],[OrderID]],orders[[OrderID]:[OrderDate]],4,)</f>
        <v>34866</v>
      </c>
      <c r="H780" s="8">
        <f>VLOOKUP(order_details[[#This Row],[ProductID]],products[],6,0)</f>
        <v>2.5</v>
      </c>
      <c r="I780" s="8">
        <f>order_details[[#This Row],[UnitPrice (Marked Price)]] * order_details[[#This Row],[Quantity]] * (1 - order_details[[#This Row],[Discount]])</f>
        <v>37.5</v>
      </c>
      <c r="J780" s="8">
        <f>(order_details[[#This Row],[UnitPrice (Marked Price)]]*(1-order_details[[#This Row],[Discount]])-order_details[[#This Row],[UnitPrice]]) * order_details[[#This Row],[Quantity]]</f>
        <v>7.5</v>
      </c>
      <c r="K780">
        <f>VLOOKUP(order_details[[#This Row],[ProductID]],products[],4,0)</f>
        <v>4</v>
      </c>
      <c r="L780" s="8" t="str">
        <f>VLOOKUP(order_details[[#This Row],[Category]],categories[[CategoryID]:[CategoryName]],2,0)</f>
        <v>Dairy Products</v>
      </c>
    </row>
    <row r="781" spans="1:12" x14ac:dyDescent="0.25">
      <c r="A781">
        <v>10539</v>
      </c>
      <c r="B781">
        <v>49</v>
      </c>
      <c r="C781" s="8">
        <v>16</v>
      </c>
      <c r="D781">
        <v>6</v>
      </c>
      <c r="E781">
        <v>0</v>
      </c>
      <c r="F781" s="8">
        <f>order_details[[#This Row],[UnitPrice]]*order_details[[#This Row],[Quantity]]</f>
        <v>96</v>
      </c>
      <c r="G781" s="1">
        <f>VLOOKUP(order_details[[#This Row],[OrderID]],orders[[OrderID]:[OrderDate]],4,)</f>
        <v>34866</v>
      </c>
      <c r="H781" s="8">
        <f>VLOOKUP(order_details[[#This Row],[ProductID]],products[],6,0)</f>
        <v>20</v>
      </c>
      <c r="I781" s="8">
        <f>order_details[[#This Row],[UnitPrice (Marked Price)]] * order_details[[#This Row],[Quantity]] * (1 - order_details[[#This Row],[Discount]])</f>
        <v>120</v>
      </c>
      <c r="J781" s="8">
        <f>(order_details[[#This Row],[UnitPrice (Marked Price)]]*(1-order_details[[#This Row],[Discount]])-order_details[[#This Row],[UnitPrice]]) * order_details[[#This Row],[Quantity]]</f>
        <v>24</v>
      </c>
      <c r="K781">
        <f>VLOOKUP(order_details[[#This Row],[ProductID]],products[],4,0)</f>
        <v>3</v>
      </c>
      <c r="L781" s="8" t="str">
        <f>VLOOKUP(order_details[[#This Row],[Category]],categories[[CategoryID]:[CategoryName]],2,0)</f>
        <v>Confections</v>
      </c>
    </row>
    <row r="782" spans="1:12" x14ac:dyDescent="0.25">
      <c r="A782">
        <v>10540</v>
      </c>
      <c r="B782">
        <v>3</v>
      </c>
      <c r="C782" s="8">
        <v>8</v>
      </c>
      <c r="D782">
        <v>60</v>
      </c>
      <c r="E782">
        <v>0</v>
      </c>
      <c r="F782" s="8">
        <f>order_details[[#This Row],[UnitPrice]]*order_details[[#This Row],[Quantity]]</f>
        <v>480</v>
      </c>
      <c r="G782" s="1">
        <f>VLOOKUP(order_details[[#This Row],[OrderID]],orders[[OrderID]:[OrderDate]],4,)</f>
        <v>34869</v>
      </c>
      <c r="H782" s="8">
        <f>VLOOKUP(order_details[[#This Row],[ProductID]],products[],6,0)</f>
        <v>10</v>
      </c>
      <c r="I782" s="8">
        <f>order_details[[#This Row],[UnitPrice (Marked Price)]] * order_details[[#This Row],[Quantity]] * (1 - order_details[[#This Row],[Discount]])</f>
        <v>600</v>
      </c>
      <c r="J782" s="8">
        <f>(order_details[[#This Row],[UnitPrice (Marked Price)]]*(1-order_details[[#This Row],[Discount]])-order_details[[#This Row],[UnitPrice]]) * order_details[[#This Row],[Quantity]]</f>
        <v>120</v>
      </c>
      <c r="K782">
        <f>VLOOKUP(order_details[[#This Row],[ProductID]],products[],4,0)</f>
        <v>2</v>
      </c>
      <c r="L782" s="8" t="str">
        <f>VLOOKUP(order_details[[#This Row],[Category]],categories[[CategoryID]:[CategoryName]],2,0)</f>
        <v>Condiments</v>
      </c>
    </row>
    <row r="783" spans="1:12" x14ac:dyDescent="0.25">
      <c r="A783">
        <v>10540</v>
      </c>
      <c r="B783">
        <v>26</v>
      </c>
      <c r="C783" s="8">
        <v>24.9</v>
      </c>
      <c r="D783">
        <v>40</v>
      </c>
      <c r="E783">
        <v>0</v>
      </c>
      <c r="F783" s="8">
        <f>order_details[[#This Row],[UnitPrice]]*order_details[[#This Row],[Quantity]]</f>
        <v>996</v>
      </c>
      <c r="G783" s="1">
        <f>VLOOKUP(order_details[[#This Row],[OrderID]],orders[[OrderID]:[OrderDate]],4,)</f>
        <v>34869</v>
      </c>
      <c r="H783" s="8">
        <f>VLOOKUP(order_details[[#This Row],[ProductID]],products[],6,0)</f>
        <v>31.23</v>
      </c>
      <c r="I783" s="8">
        <f>order_details[[#This Row],[UnitPrice (Marked Price)]] * order_details[[#This Row],[Quantity]] * (1 - order_details[[#This Row],[Discount]])</f>
        <v>1249.2</v>
      </c>
      <c r="J783" s="8">
        <f>(order_details[[#This Row],[UnitPrice (Marked Price)]]*(1-order_details[[#This Row],[Discount]])-order_details[[#This Row],[UnitPrice]]) * order_details[[#This Row],[Quantity]]</f>
        <v>253.20000000000007</v>
      </c>
      <c r="K783">
        <f>VLOOKUP(order_details[[#This Row],[ProductID]],products[],4,0)</f>
        <v>3</v>
      </c>
      <c r="L783" s="8" t="str">
        <f>VLOOKUP(order_details[[#This Row],[Category]],categories[[CategoryID]:[CategoryName]],2,0)</f>
        <v>Confections</v>
      </c>
    </row>
    <row r="784" spans="1:12" x14ac:dyDescent="0.25">
      <c r="A784">
        <v>10540</v>
      </c>
      <c r="B784">
        <v>38</v>
      </c>
      <c r="C784" s="8">
        <v>210.8</v>
      </c>
      <c r="D784">
        <v>30</v>
      </c>
      <c r="E784">
        <v>0</v>
      </c>
      <c r="F784" s="8">
        <f>order_details[[#This Row],[UnitPrice]]*order_details[[#This Row],[Quantity]]</f>
        <v>6324</v>
      </c>
      <c r="G784" s="1">
        <f>VLOOKUP(order_details[[#This Row],[OrderID]],orders[[OrderID]:[OrderDate]],4,)</f>
        <v>34869</v>
      </c>
      <c r="H784" s="8">
        <f>VLOOKUP(order_details[[#This Row],[ProductID]],products[],6,0)</f>
        <v>263.5</v>
      </c>
      <c r="I784" s="8">
        <f>order_details[[#This Row],[UnitPrice (Marked Price)]] * order_details[[#This Row],[Quantity]] * (1 - order_details[[#This Row],[Discount]])</f>
        <v>7905</v>
      </c>
      <c r="J784" s="8">
        <f>(order_details[[#This Row],[UnitPrice (Marked Price)]]*(1-order_details[[#This Row],[Discount]])-order_details[[#This Row],[UnitPrice]]) * order_details[[#This Row],[Quantity]]</f>
        <v>1580.9999999999995</v>
      </c>
      <c r="K784">
        <f>VLOOKUP(order_details[[#This Row],[ProductID]],products[],4,0)</f>
        <v>1</v>
      </c>
      <c r="L784" s="8" t="str">
        <f>VLOOKUP(order_details[[#This Row],[Category]],categories[[CategoryID]:[CategoryName]],2,0)</f>
        <v>Beverages</v>
      </c>
    </row>
    <row r="785" spans="1:12" x14ac:dyDescent="0.25">
      <c r="A785">
        <v>10540</v>
      </c>
      <c r="B785">
        <v>68</v>
      </c>
      <c r="C785" s="8">
        <v>8</v>
      </c>
      <c r="D785">
        <v>35</v>
      </c>
      <c r="E785">
        <v>0</v>
      </c>
      <c r="F785" s="8">
        <f>order_details[[#This Row],[UnitPrice]]*order_details[[#This Row],[Quantity]]</f>
        <v>280</v>
      </c>
      <c r="G785" s="1">
        <f>VLOOKUP(order_details[[#This Row],[OrderID]],orders[[OrderID]:[OrderDate]],4,)</f>
        <v>34869</v>
      </c>
      <c r="H785" s="8">
        <f>VLOOKUP(order_details[[#This Row],[ProductID]],products[],6,0)</f>
        <v>12.5</v>
      </c>
      <c r="I785" s="8">
        <f>order_details[[#This Row],[UnitPrice (Marked Price)]] * order_details[[#This Row],[Quantity]] * (1 - order_details[[#This Row],[Discount]])</f>
        <v>437.5</v>
      </c>
      <c r="J785" s="8">
        <f>(order_details[[#This Row],[UnitPrice (Marked Price)]]*(1-order_details[[#This Row],[Discount]])-order_details[[#This Row],[UnitPrice]]) * order_details[[#This Row],[Quantity]]</f>
        <v>157.5</v>
      </c>
      <c r="K785">
        <f>VLOOKUP(order_details[[#This Row],[ProductID]],products[],4,0)</f>
        <v>3</v>
      </c>
      <c r="L785" s="8" t="str">
        <f>VLOOKUP(order_details[[#This Row],[Category]],categories[[CategoryID]:[CategoryName]],2,0)</f>
        <v>Confections</v>
      </c>
    </row>
    <row r="786" spans="1:12" x14ac:dyDescent="0.25">
      <c r="A786">
        <v>10541</v>
      </c>
      <c r="B786">
        <v>24</v>
      </c>
      <c r="C786" s="8">
        <v>3.6</v>
      </c>
      <c r="D786">
        <v>35</v>
      </c>
      <c r="E786">
        <v>0.1</v>
      </c>
      <c r="F786" s="8">
        <f>order_details[[#This Row],[UnitPrice]]*order_details[[#This Row],[Quantity]]</f>
        <v>126</v>
      </c>
      <c r="G786" s="1">
        <f>VLOOKUP(order_details[[#This Row],[OrderID]],orders[[OrderID]:[OrderDate]],4,)</f>
        <v>34869</v>
      </c>
      <c r="H786" s="8">
        <f>VLOOKUP(order_details[[#This Row],[ProductID]],products[],6,0)</f>
        <v>4.5</v>
      </c>
      <c r="I786" s="8">
        <f>order_details[[#This Row],[UnitPrice (Marked Price)]] * order_details[[#This Row],[Quantity]] * (1 - order_details[[#This Row],[Discount]])</f>
        <v>141.75</v>
      </c>
      <c r="J786" s="8">
        <f>(order_details[[#This Row],[UnitPrice (Marked Price)]]*(1-order_details[[#This Row],[Discount]])-order_details[[#This Row],[UnitPrice]]) * order_details[[#This Row],[Quantity]]</f>
        <v>15.749999999999991</v>
      </c>
      <c r="K786">
        <f>VLOOKUP(order_details[[#This Row],[ProductID]],products[],4,0)</f>
        <v>1</v>
      </c>
      <c r="L786" s="8" t="str">
        <f>VLOOKUP(order_details[[#This Row],[Category]],categories[[CategoryID]:[CategoryName]],2,0)</f>
        <v>Beverages</v>
      </c>
    </row>
    <row r="787" spans="1:12" x14ac:dyDescent="0.25">
      <c r="A787">
        <v>10541</v>
      </c>
      <c r="B787">
        <v>38</v>
      </c>
      <c r="C787" s="8">
        <v>210.8</v>
      </c>
      <c r="D787">
        <v>4</v>
      </c>
      <c r="E787">
        <v>0.1</v>
      </c>
      <c r="F787" s="8">
        <f>order_details[[#This Row],[UnitPrice]]*order_details[[#This Row],[Quantity]]</f>
        <v>843.2</v>
      </c>
      <c r="G787" s="1">
        <f>VLOOKUP(order_details[[#This Row],[OrderID]],orders[[OrderID]:[OrderDate]],4,)</f>
        <v>34869</v>
      </c>
      <c r="H787" s="8">
        <f>VLOOKUP(order_details[[#This Row],[ProductID]],products[],6,0)</f>
        <v>263.5</v>
      </c>
      <c r="I787" s="8">
        <f>order_details[[#This Row],[UnitPrice (Marked Price)]] * order_details[[#This Row],[Quantity]] * (1 - order_details[[#This Row],[Discount]])</f>
        <v>948.6</v>
      </c>
      <c r="J787" s="8">
        <f>(order_details[[#This Row],[UnitPrice (Marked Price)]]*(1-order_details[[#This Row],[Discount]])-order_details[[#This Row],[UnitPrice]]) * order_details[[#This Row],[Quantity]]</f>
        <v>105.39999999999998</v>
      </c>
      <c r="K787">
        <f>VLOOKUP(order_details[[#This Row],[ProductID]],products[],4,0)</f>
        <v>1</v>
      </c>
      <c r="L787" s="8" t="str">
        <f>VLOOKUP(order_details[[#This Row],[Category]],categories[[CategoryID]:[CategoryName]],2,0)</f>
        <v>Beverages</v>
      </c>
    </row>
    <row r="788" spans="1:12" x14ac:dyDescent="0.25">
      <c r="A788">
        <v>10541</v>
      </c>
      <c r="B788">
        <v>65</v>
      </c>
      <c r="C788" s="8">
        <v>9.8000000000000007</v>
      </c>
      <c r="D788">
        <v>36</v>
      </c>
      <c r="E788">
        <v>0.1</v>
      </c>
      <c r="F788" s="8">
        <f>order_details[[#This Row],[UnitPrice]]*order_details[[#This Row],[Quantity]]</f>
        <v>352.8</v>
      </c>
      <c r="G788" s="1">
        <f>VLOOKUP(order_details[[#This Row],[OrderID]],orders[[OrderID]:[OrderDate]],4,)</f>
        <v>34869</v>
      </c>
      <c r="H788" s="8">
        <f>VLOOKUP(order_details[[#This Row],[ProductID]],products[],6,0)</f>
        <v>21.05</v>
      </c>
      <c r="I788" s="8">
        <f>order_details[[#This Row],[UnitPrice (Marked Price)]] * order_details[[#This Row],[Quantity]] * (1 - order_details[[#This Row],[Discount]])</f>
        <v>682.0200000000001</v>
      </c>
      <c r="J788" s="8">
        <f>(order_details[[#This Row],[UnitPrice (Marked Price)]]*(1-order_details[[#This Row],[Discount]])-order_details[[#This Row],[UnitPrice]]) * order_details[[#This Row],[Quantity]]</f>
        <v>329.21999999999997</v>
      </c>
      <c r="K788">
        <f>VLOOKUP(order_details[[#This Row],[ProductID]],products[],4,0)</f>
        <v>2</v>
      </c>
      <c r="L788" s="8" t="str">
        <f>VLOOKUP(order_details[[#This Row],[Category]],categories[[CategoryID]:[CategoryName]],2,0)</f>
        <v>Condiments</v>
      </c>
    </row>
    <row r="789" spans="1:12" x14ac:dyDescent="0.25">
      <c r="A789">
        <v>10541</v>
      </c>
      <c r="B789">
        <v>71</v>
      </c>
      <c r="C789" s="8">
        <v>17.2</v>
      </c>
      <c r="D789">
        <v>9</v>
      </c>
      <c r="E789">
        <v>0.1</v>
      </c>
      <c r="F789" s="8">
        <f>order_details[[#This Row],[UnitPrice]]*order_details[[#This Row],[Quantity]]</f>
        <v>154.79999999999998</v>
      </c>
      <c r="G789" s="1">
        <f>VLOOKUP(order_details[[#This Row],[OrderID]],orders[[OrderID]:[OrderDate]],4,)</f>
        <v>34869</v>
      </c>
      <c r="H789" s="8">
        <f>VLOOKUP(order_details[[#This Row],[ProductID]],products[],6,0)</f>
        <v>21.5</v>
      </c>
      <c r="I789" s="8">
        <f>order_details[[#This Row],[UnitPrice (Marked Price)]] * order_details[[#This Row],[Quantity]] * (1 - order_details[[#This Row],[Discount]])</f>
        <v>174.15</v>
      </c>
      <c r="J789" s="8">
        <f>(order_details[[#This Row],[UnitPrice (Marked Price)]]*(1-order_details[[#This Row],[Discount]])-order_details[[#This Row],[UnitPrice]]) * order_details[[#This Row],[Quantity]]</f>
        <v>19.350000000000019</v>
      </c>
      <c r="K789">
        <f>VLOOKUP(order_details[[#This Row],[ProductID]],products[],4,0)</f>
        <v>4</v>
      </c>
      <c r="L789" s="8" t="str">
        <f>VLOOKUP(order_details[[#This Row],[Category]],categories[[CategoryID]:[CategoryName]],2,0)</f>
        <v>Dairy Products</v>
      </c>
    </row>
    <row r="790" spans="1:12" x14ac:dyDescent="0.25">
      <c r="A790">
        <v>10542</v>
      </c>
      <c r="B790">
        <v>11</v>
      </c>
      <c r="C790" s="8">
        <v>9.8000000000000007</v>
      </c>
      <c r="D790">
        <v>15</v>
      </c>
      <c r="E790">
        <v>0.05</v>
      </c>
      <c r="F790" s="8">
        <f>order_details[[#This Row],[UnitPrice]]*order_details[[#This Row],[Quantity]]</f>
        <v>147</v>
      </c>
      <c r="G790" s="1">
        <f>VLOOKUP(order_details[[#This Row],[OrderID]],orders[[OrderID]:[OrderDate]],4,)</f>
        <v>34870</v>
      </c>
      <c r="H790" s="8">
        <f>VLOOKUP(order_details[[#This Row],[ProductID]],products[],6,0)</f>
        <v>21</v>
      </c>
      <c r="I790" s="8">
        <f>order_details[[#This Row],[UnitPrice (Marked Price)]] * order_details[[#This Row],[Quantity]] * (1 - order_details[[#This Row],[Discount]])</f>
        <v>299.25</v>
      </c>
      <c r="J790" s="8">
        <f>(order_details[[#This Row],[UnitPrice (Marked Price)]]*(1-order_details[[#This Row],[Discount]])-order_details[[#This Row],[UnitPrice]]) * order_details[[#This Row],[Quantity]]</f>
        <v>152.24999999999997</v>
      </c>
      <c r="K790">
        <f>VLOOKUP(order_details[[#This Row],[ProductID]],products[],4,0)</f>
        <v>4</v>
      </c>
      <c r="L790" s="8" t="str">
        <f>VLOOKUP(order_details[[#This Row],[Category]],categories[[CategoryID]:[CategoryName]],2,0)</f>
        <v>Dairy Products</v>
      </c>
    </row>
    <row r="791" spans="1:12" x14ac:dyDescent="0.25">
      <c r="A791">
        <v>10542</v>
      </c>
      <c r="B791">
        <v>54</v>
      </c>
      <c r="C791" s="8">
        <v>5.9</v>
      </c>
      <c r="D791">
        <v>24</v>
      </c>
      <c r="E791">
        <v>0.05</v>
      </c>
      <c r="F791" s="8">
        <f>order_details[[#This Row],[UnitPrice]]*order_details[[#This Row],[Quantity]]</f>
        <v>141.60000000000002</v>
      </c>
      <c r="G791" s="1">
        <f>VLOOKUP(order_details[[#This Row],[OrderID]],orders[[OrderID]:[OrderDate]],4,)</f>
        <v>34870</v>
      </c>
      <c r="H791" s="8">
        <f>VLOOKUP(order_details[[#This Row],[ProductID]],products[],6,0)</f>
        <v>7.45</v>
      </c>
      <c r="I791" s="8">
        <f>order_details[[#This Row],[UnitPrice (Marked Price)]] * order_details[[#This Row],[Quantity]] * (1 - order_details[[#This Row],[Discount]])</f>
        <v>169.86</v>
      </c>
      <c r="J791" s="8">
        <f>(order_details[[#This Row],[UnitPrice (Marked Price)]]*(1-order_details[[#This Row],[Discount]])-order_details[[#This Row],[UnitPrice]]) * order_details[[#This Row],[Quantity]]</f>
        <v>28.259999999999984</v>
      </c>
      <c r="K791">
        <f>VLOOKUP(order_details[[#This Row],[ProductID]],products[],4,0)</f>
        <v>6</v>
      </c>
      <c r="L791" s="8" t="str">
        <f>VLOOKUP(order_details[[#This Row],[Category]],categories[[CategoryID]:[CategoryName]],2,0)</f>
        <v>Meat/Poultry</v>
      </c>
    </row>
    <row r="792" spans="1:12" x14ac:dyDescent="0.25">
      <c r="A792">
        <v>10543</v>
      </c>
      <c r="B792">
        <v>12</v>
      </c>
      <c r="C792" s="8">
        <v>30.4</v>
      </c>
      <c r="D792">
        <v>30</v>
      </c>
      <c r="E792">
        <v>0.15</v>
      </c>
      <c r="F792" s="8">
        <f>order_details[[#This Row],[UnitPrice]]*order_details[[#This Row],[Quantity]]</f>
        <v>912</v>
      </c>
      <c r="G792" s="1">
        <f>VLOOKUP(order_details[[#This Row],[OrderID]],orders[[OrderID]:[OrderDate]],4,)</f>
        <v>34871</v>
      </c>
      <c r="H792" s="8">
        <f>VLOOKUP(order_details[[#This Row],[ProductID]],products[],6,0)</f>
        <v>38</v>
      </c>
      <c r="I792" s="8">
        <f>order_details[[#This Row],[UnitPrice (Marked Price)]] * order_details[[#This Row],[Quantity]] * (1 - order_details[[#This Row],[Discount]])</f>
        <v>969</v>
      </c>
      <c r="J792" s="8">
        <f>(order_details[[#This Row],[UnitPrice (Marked Price)]]*(1-order_details[[#This Row],[Discount]])-order_details[[#This Row],[UnitPrice]]) * order_details[[#This Row],[Quantity]]</f>
        <v>56.999999999999957</v>
      </c>
      <c r="K792">
        <f>VLOOKUP(order_details[[#This Row],[ProductID]],products[],4,0)</f>
        <v>4</v>
      </c>
      <c r="L792" s="8" t="str">
        <f>VLOOKUP(order_details[[#This Row],[Category]],categories[[CategoryID]:[CategoryName]],2,0)</f>
        <v>Dairy Products</v>
      </c>
    </row>
    <row r="793" spans="1:12" x14ac:dyDescent="0.25">
      <c r="A793">
        <v>10543</v>
      </c>
      <c r="B793">
        <v>23</v>
      </c>
      <c r="C793" s="8">
        <v>7.2</v>
      </c>
      <c r="D793">
        <v>70</v>
      </c>
      <c r="E793">
        <v>0.15</v>
      </c>
      <c r="F793" s="8">
        <f>order_details[[#This Row],[UnitPrice]]*order_details[[#This Row],[Quantity]]</f>
        <v>504</v>
      </c>
      <c r="G793" s="1">
        <f>VLOOKUP(order_details[[#This Row],[OrderID]],orders[[OrderID]:[OrderDate]],4,)</f>
        <v>34871</v>
      </c>
      <c r="H793" s="8">
        <f>VLOOKUP(order_details[[#This Row],[ProductID]],products[],6,0)</f>
        <v>9</v>
      </c>
      <c r="I793" s="8">
        <f>order_details[[#This Row],[UnitPrice (Marked Price)]] * order_details[[#This Row],[Quantity]] * (1 - order_details[[#This Row],[Discount]])</f>
        <v>535.5</v>
      </c>
      <c r="J793" s="8">
        <f>(order_details[[#This Row],[UnitPrice (Marked Price)]]*(1-order_details[[#This Row],[Discount]])-order_details[[#This Row],[UnitPrice]]) * order_details[[#This Row],[Quantity]]</f>
        <v>31.49999999999995</v>
      </c>
      <c r="K793">
        <f>VLOOKUP(order_details[[#This Row],[ProductID]],products[],4,0)</f>
        <v>5</v>
      </c>
      <c r="L793" s="8" t="str">
        <f>VLOOKUP(order_details[[#This Row],[Category]],categories[[CategoryID]:[CategoryName]],2,0)</f>
        <v>Grains/Cereals</v>
      </c>
    </row>
    <row r="794" spans="1:12" x14ac:dyDescent="0.25">
      <c r="A794">
        <v>10544</v>
      </c>
      <c r="B794">
        <v>28</v>
      </c>
      <c r="C794" s="8">
        <v>36.4</v>
      </c>
      <c r="D794">
        <v>7</v>
      </c>
      <c r="E794">
        <v>0</v>
      </c>
      <c r="F794" s="8">
        <f>order_details[[#This Row],[UnitPrice]]*order_details[[#This Row],[Quantity]]</f>
        <v>254.79999999999998</v>
      </c>
      <c r="G794" s="1">
        <f>VLOOKUP(order_details[[#This Row],[OrderID]],orders[[OrderID]:[OrderDate]],4,)</f>
        <v>34871</v>
      </c>
      <c r="H794" s="8">
        <f>VLOOKUP(order_details[[#This Row],[ProductID]],products[],6,0)</f>
        <v>45.6</v>
      </c>
      <c r="I794" s="8">
        <f>order_details[[#This Row],[UnitPrice (Marked Price)]] * order_details[[#This Row],[Quantity]] * (1 - order_details[[#This Row],[Discount]])</f>
        <v>319.2</v>
      </c>
      <c r="J794" s="8">
        <f>(order_details[[#This Row],[UnitPrice (Marked Price)]]*(1-order_details[[#This Row],[Discount]])-order_details[[#This Row],[UnitPrice]]) * order_details[[#This Row],[Quantity]]</f>
        <v>64.40000000000002</v>
      </c>
      <c r="K794">
        <f>VLOOKUP(order_details[[#This Row],[ProductID]],products[],4,0)</f>
        <v>7</v>
      </c>
      <c r="L794" s="8" t="str">
        <f>VLOOKUP(order_details[[#This Row],[Category]],categories[[CategoryID]:[CategoryName]],2,0)</f>
        <v>Produce</v>
      </c>
    </row>
    <row r="795" spans="1:12" x14ac:dyDescent="0.25">
      <c r="A795">
        <v>10544</v>
      </c>
      <c r="B795">
        <v>67</v>
      </c>
      <c r="C795" s="8">
        <v>9.8000000000000007</v>
      </c>
      <c r="D795">
        <v>7</v>
      </c>
      <c r="E795">
        <v>0</v>
      </c>
      <c r="F795" s="8">
        <f>order_details[[#This Row],[UnitPrice]]*order_details[[#This Row],[Quantity]]</f>
        <v>68.600000000000009</v>
      </c>
      <c r="G795" s="1">
        <f>VLOOKUP(order_details[[#This Row],[OrderID]],orders[[OrderID]:[OrderDate]],4,)</f>
        <v>34871</v>
      </c>
      <c r="H795" s="8">
        <f>VLOOKUP(order_details[[#This Row],[ProductID]],products[],6,0)</f>
        <v>14</v>
      </c>
      <c r="I795" s="8">
        <f>order_details[[#This Row],[UnitPrice (Marked Price)]] * order_details[[#This Row],[Quantity]] * (1 - order_details[[#This Row],[Discount]])</f>
        <v>98</v>
      </c>
      <c r="J795" s="8">
        <f>(order_details[[#This Row],[UnitPrice (Marked Price)]]*(1-order_details[[#This Row],[Discount]])-order_details[[#This Row],[UnitPrice]]) * order_details[[#This Row],[Quantity]]</f>
        <v>29.399999999999995</v>
      </c>
      <c r="K795">
        <f>VLOOKUP(order_details[[#This Row],[ProductID]],products[],4,0)</f>
        <v>1</v>
      </c>
      <c r="L795" s="8" t="str">
        <f>VLOOKUP(order_details[[#This Row],[Category]],categories[[CategoryID]:[CategoryName]],2,0)</f>
        <v>Beverages</v>
      </c>
    </row>
    <row r="796" spans="1:12" x14ac:dyDescent="0.25">
      <c r="A796">
        <v>10545</v>
      </c>
      <c r="B796">
        <v>11</v>
      </c>
      <c r="C796" s="8">
        <v>9.8000000000000007</v>
      </c>
      <c r="D796">
        <v>10</v>
      </c>
      <c r="E796">
        <v>0</v>
      </c>
      <c r="F796" s="8">
        <f>order_details[[#This Row],[UnitPrice]]*order_details[[#This Row],[Quantity]]</f>
        <v>98</v>
      </c>
      <c r="G796" s="1">
        <f>VLOOKUP(order_details[[#This Row],[OrderID]],orders[[OrderID]:[OrderDate]],4,)</f>
        <v>34872</v>
      </c>
      <c r="H796" s="8">
        <f>VLOOKUP(order_details[[#This Row],[ProductID]],products[],6,0)</f>
        <v>21</v>
      </c>
      <c r="I796" s="8">
        <f>order_details[[#This Row],[UnitPrice (Marked Price)]] * order_details[[#This Row],[Quantity]] * (1 - order_details[[#This Row],[Discount]])</f>
        <v>210</v>
      </c>
      <c r="J796" s="8">
        <f>(order_details[[#This Row],[UnitPrice (Marked Price)]]*(1-order_details[[#This Row],[Discount]])-order_details[[#This Row],[UnitPrice]]) * order_details[[#This Row],[Quantity]]</f>
        <v>112</v>
      </c>
      <c r="K796">
        <f>VLOOKUP(order_details[[#This Row],[ProductID]],products[],4,0)</f>
        <v>4</v>
      </c>
      <c r="L796" s="8" t="str">
        <f>VLOOKUP(order_details[[#This Row],[Category]],categories[[CategoryID]:[CategoryName]],2,0)</f>
        <v>Dairy Products</v>
      </c>
    </row>
    <row r="797" spans="1:12" x14ac:dyDescent="0.25">
      <c r="A797">
        <v>10546</v>
      </c>
      <c r="B797">
        <v>7</v>
      </c>
      <c r="C797" s="8">
        <v>19.2</v>
      </c>
      <c r="D797">
        <v>10</v>
      </c>
      <c r="E797">
        <v>0</v>
      </c>
      <c r="F797" s="8">
        <f>order_details[[#This Row],[UnitPrice]]*order_details[[#This Row],[Quantity]]</f>
        <v>192</v>
      </c>
      <c r="G797" s="1">
        <f>VLOOKUP(order_details[[#This Row],[OrderID]],orders[[OrderID]:[OrderDate]],4,)</f>
        <v>34873</v>
      </c>
      <c r="H797" s="8">
        <f>VLOOKUP(order_details[[#This Row],[ProductID]],products[],6,0)</f>
        <v>30</v>
      </c>
      <c r="I797" s="8">
        <f>order_details[[#This Row],[UnitPrice (Marked Price)]] * order_details[[#This Row],[Quantity]] * (1 - order_details[[#This Row],[Discount]])</f>
        <v>300</v>
      </c>
      <c r="J797" s="8">
        <f>(order_details[[#This Row],[UnitPrice (Marked Price)]]*(1-order_details[[#This Row],[Discount]])-order_details[[#This Row],[UnitPrice]]) * order_details[[#This Row],[Quantity]]</f>
        <v>108</v>
      </c>
      <c r="K797">
        <f>VLOOKUP(order_details[[#This Row],[ProductID]],products[],4,0)</f>
        <v>7</v>
      </c>
      <c r="L797" s="8" t="str">
        <f>VLOOKUP(order_details[[#This Row],[Category]],categories[[CategoryID]:[CategoryName]],2,0)</f>
        <v>Produce</v>
      </c>
    </row>
    <row r="798" spans="1:12" x14ac:dyDescent="0.25">
      <c r="A798">
        <v>10546</v>
      </c>
      <c r="B798">
        <v>35</v>
      </c>
      <c r="C798" s="8">
        <v>14.4</v>
      </c>
      <c r="D798">
        <v>30</v>
      </c>
      <c r="E798">
        <v>0</v>
      </c>
      <c r="F798" s="8">
        <f>order_details[[#This Row],[UnitPrice]]*order_details[[#This Row],[Quantity]]</f>
        <v>432</v>
      </c>
      <c r="G798" s="1">
        <f>VLOOKUP(order_details[[#This Row],[OrderID]],orders[[OrderID]:[OrderDate]],4,)</f>
        <v>34873</v>
      </c>
      <c r="H798" s="8">
        <f>VLOOKUP(order_details[[#This Row],[ProductID]],products[],6,0)</f>
        <v>18</v>
      </c>
      <c r="I798" s="8">
        <f>order_details[[#This Row],[UnitPrice (Marked Price)]] * order_details[[#This Row],[Quantity]] * (1 - order_details[[#This Row],[Discount]])</f>
        <v>540</v>
      </c>
      <c r="J798" s="8">
        <f>(order_details[[#This Row],[UnitPrice (Marked Price)]]*(1-order_details[[#This Row],[Discount]])-order_details[[#This Row],[UnitPrice]]) * order_details[[#This Row],[Quantity]]</f>
        <v>107.99999999999999</v>
      </c>
      <c r="K798">
        <f>VLOOKUP(order_details[[#This Row],[ProductID]],products[],4,0)</f>
        <v>1</v>
      </c>
      <c r="L798" s="8" t="str">
        <f>VLOOKUP(order_details[[#This Row],[Category]],categories[[CategoryID]:[CategoryName]],2,0)</f>
        <v>Beverages</v>
      </c>
    </row>
    <row r="799" spans="1:12" x14ac:dyDescent="0.25">
      <c r="A799">
        <v>10546</v>
      </c>
      <c r="B799">
        <v>62</v>
      </c>
      <c r="C799" s="8">
        <v>39.4</v>
      </c>
      <c r="D799">
        <v>40</v>
      </c>
      <c r="E799">
        <v>0</v>
      </c>
      <c r="F799" s="8">
        <f>order_details[[#This Row],[UnitPrice]]*order_details[[#This Row],[Quantity]]</f>
        <v>1576</v>
      </c>
      <c r="G799" s="1">
        <f>VLOOKUP(order_details[[#This Row],[OrderID]],orders[[OrderID]:[OrderDate]],4,)</f>
        <v>34873</v>
      </c>
      <c r="H799" s="8">
        <f>VLOOKUP(order_details[[#This Row],[ProductID]],products[],6,0)</f>
        <v>49.3</v>
      </c>
      <c r="I799" s="8">
        <f>order_details[[#This Row],[UnitPrice (Marked Price)]] * order_details[[#This Row],[Quantity]] * (1 - order_details[[#This Row],[Discount]])</f>
        <v>1972</v>
      </c>
      <c r="J799" s="8">
        <f>(order_details[[#This Row],[UnitPrice (Marked Price)]]*(1-order_details[[#This Row],[Discount]])-order_details[[#This Row],[UnitPrice]]) * order_details[[#This Row],[Quantity]]</f>
        <v>395.99999999999994</v>
      </c>
      <c r="K799">
        <f>VLOOKUP(order_details[[#This Row],[ProductID]],products[],4,0)</f>
        <v>3</v>
      </c>
      <c r="L799" s="8" t="str">
        <f>VLOOKUP(order_details[[#This Row],[Category]],categories[[CategoryID]:[CategoryName]],2,0)</f>
        <v>Confections</v>
      </c>
    </row>
    <row r="800" spans="1:12" x14ac:dyDescent="0.25">
      <c r="A800">
        <v>10547</v>
      </c>
      <c r="B800">
        <v>32</v>
      </c>
      <c r="C800" s="8">
        <v>25.6</v>
      </c>
      <c r="D800">
        <v>24</v>
      </c>
      <c r="E800">
        <v>0.15</v>
      </c>
      <c r="F800" s="8">
        <f>order_details[[#This Row],[UnitPrice]]*order_details[[#This Row],[Quantity]]</f>
        <v>614.40000000000009</v>
      </c>
      <c r="G800" s="1">
        <f>VLOOKUP(order_details[[#This Row],[OrderID]],orders[[OrderID]:[OrderDate]],4,)</f>
        <v>34873</v>
      </c>
      <c r="H800" s="8">
        <f>VLOOKUP(order_details[[#This Row],[ProductID]],products[],6,0)</f>
        <v>32</v>
      </c>
      <c r="I800" s="8">
        <f>order_details[[#This Row],[UnitPrice (Marked Price)]] * order_details[[#This Row],[Quantity]] * (1 - order_details[[#This Row],[Discount]])</f>
        <v>652.79999999999995</v>
      </c>
      <c r="J800" s="8">
        <f>(order_details[[#This Row],[UnitPrice (Marked Price)]]*(1-order_details[[#This Row],[Discount]])-order_details[[#This Row],[UnitPrice]]) * order_details[[#This Row],[Quantity]]</f>
        <v>38.399999999999949</v>
      </c>
      <c r="K800">
        <f>VLOOKUP(order_details[[#This Row],[ProductID]],products[],4,0)</f>
        <v>4</v>
      </c>
      <c r="L800" s="8" t="str">
        <f>VLOOKUP(order_details[[#This Row],[Category]],categories[[CategoryID]:[CategoryName]],2,0)</f>
        <v>Dairy Products</v>
      </c>
    </row>
    <row r="801" spans="1:12" x14ac:dyDescent="0.25">
      <c r="A801">
        <v>10547</v>
      </c>
      <c r="B801">
        <v>36</v>
      </c>
      <c r="C801" s="8">
        <v>15.2</v>
      </c>
      <c r="D801">
        <v>60</v>
      </c>
      <c r="E801">
        <v>0</v>
      </c>
      <c r="F801" s="8">
        <f>order_details[[#This Row],[UnitPrice]]*order_details[[#This Row],[Quantity]]</f>
        <v>912</v>
      </c>
      <c r="G801" s="1">
        <f>VLOOKUP(order_details[[#This Row],[OrderID]],orders[[OrderID]:[OrderDate]],4,)</f>
        <v>34873</v>
      </c>
      <c r="H801" s="8">
        <f>VLOOKUP(order_details[[#This Row],[ProductID]],products[],6,0)</f>
        <v>19</v>
      </c>
      <c r="I801" s="8">
        <f>order_details[[#This Row],[UnitPrice (Marked Price)]] * order_details[[#This Row],[Quantity]] * (1 - order_details[[#This Row],[Discount]])</f>
        <v>1140</v>
      </c>
      <c r="J801" s="8">
        <f>(order_details[[#This Row],[UnitPrice (Marked Price)]]*(1-order_details[[#This Row],[Discount]])-order_details[[#This Row],[UnitPrice]]) * order_details[[#This Row],[Quantity]]</f>
        <v>228.00000000000006</v>
      </c>
      <c r="K801">
        <f>VLOOKUP(order_details[[#This Row],[ProductID]],products[],4,0)</f>
        <v>8</v>
      </c>
      <c r="L801" s="8" t="str">
        <f>VLOOKUP(order_details[[#This Row],[Category]],categories[[CategoryID]:[CategoryName]],2,0)</f>
        <v>Seafood</v>
      </c>
    </row>
    <row r="802" spans="1:12" x14ac:dyDescent="0.25">
      <c r="A802">
        <v>10548</v>
      </c>
      <c r="B802">
        <v>34</v>
      </c>
      <c r="C802" s="8">
        <v>9.8000000000000007</v>
      </c>
      <c r="D802">
        <v>10</v>
      </c>
      <c r="E802">
        <v>0.25</v>
      </c>
      <c r="F802" s="8">
        <f>order_details[[#This Row],[UnitPrice]]*order_details[[#This Row],[Quantity]]</f>
        <v>98</v>
      </c>
      <c r="G802" s="1">
        <f>VLOOKUP(order_details[[#This Row],[OrderID]],orders[[OrderID]:[OrderDate]],4,)</f>
        <v>34876</v>
      </c>
      <c r="H802" s="8">
        <f>VLOOKUP(order_details[[#This Row],[ProductID]],products[],6,0)</f>
        <v>14</v>
      </c>
      <c r="I802" s="8">
        <f>order_details[[#This Row],[UnitPrice (Marked Price)]] * order_details[[#This Row],[Quantity]] * (1 - order_details[[#This Row],[Discount]])</f>
        <v>105</v>
      </c>
      <c r="J802" s="8">
        <f>(order_details[[#This Row],[UnitPrice (Marked Price)]]*(1-order_details[[#This Row],[Discount]])-order_details[[#This Row],[UnitPrice]]) * order_details[[#This Row],[Quantity]]</f>
        <v>6.9999999999999929</v>
      </c>
      <c r="K802">
        <f>VLOOKUP(order_details[[#This Row],[ProductID]],products[],4,0)</f>
        <v>1</v>
      </c>
      <c r="L802" s="8" t="str">
        <f>VLOOKUP(order_details[[#This Row],[Category]],categories[[CategoryID]:[CategoryName]],2,0)</f>
        <v>Beverages</v>
      </c>
    </row>
    <row r="803" spans="1:12" x14ac:dyDescent="0.25">
      <c r="A803">
        <v>10548</v>
      </c>
      <c r="B803">
        <v>41</v>
      </c>
      <c r="C803" s="8">
        <v>7.7</v>
      </c>
      <c r="D803">
        <v>14</v>
      </c>
      <c r="E803">
        <v>0</v>
      </c>
      <c r="F803" s="8">
        <f>order_details[[#This Row],[UnitPrice]]*order_details[[#This Row],[Quantity]]</f>
        <v>107.8</v>
      </c>
      <c r="G803" s="1">
        <f>VLOOKUP(order_details[[#This Row],[OrderID]],orders[[OrderID]:[OrderDate]],4,)</f>
        <v>34876</v>
      </c>
      <c r="H803" s="8">
        <f>VLOOKUP(order_details[[#This Row],[ProductID]],products[],6,0)</f>
        <v>9.65</v>
      </c>
      <c r="I803" s="8">
        <f>order_details[[#This Row],[UnitPrice (Marked Price)]] * order_details[[#This Row],[Quantity]] * (1 - order_details[[#This Row],[Discount]])</f>
        <v>135.1</v>
      </c>
      <c r="J803" s="8">
        <f>(order_details[[#This Row],[UnitPrice (Marked Price)]]*(1-order_details[[#This Row],[Discount]])-order_details[[#This Row],[UnitPrice]]) * order_details[[#This Row],[Quantity]]</f>
        <v>27.300000000000004</v>
      </c>
      <c r="K803">
        <f>VLOOKUP(order_details[[#This Row],[ProductID]],products[],4,0)</f>
        <v>8</v>
      </c>
      <c r="L803" s="8" t="str">
        <f>VLOOKUP(order_details[[#This Row],[Category]],categories[[CategoryID]:[CategoryName]],2,0)</f>
        <v>Seafood</v>
      </c>
    </row>
    <row r="804" spans="1:12" x14ac:dyDescent="0.25">
      <c r="A804">
        <v>10549</v>
      </c>
      <c r="B804">
        <v>31</v>
      </c>
      <c r="C804" s="8">
        <v>8</v>
      </c>
      <c r="D804">
        <v>55</v>
      </c>
      <c r="E804">
        <v>0.15</v>
      </c>
      <c r="F804" s="8">
        <f>order_details[[#This Row],[UnitPrice]]*order_details[[#This Row],[Quantity]]</f>
        <v>440</v>
      </c>
      <c r="G804" s="1">
        <f>VLOOKUP(order_details[[#This Row],[OrderID]],orders[[OrderID]:[OrderDate]],4,)</f>
        <v>34877</v>
      </c>
      <c r="H804" s="8">
        <f>VLOOKUP(order_details[[#This Row],[ProductID]],products[],6,0)</f>
        <v>12.5</v>
      </c>
      <c r="I804" s="8">
        <f>order_details[[#This Row],[UnitPrice (Marked Price)]] * order_details[[#This Row],[Quantity]] * (1 - order_details[[#This Row],[Discount]])</f>
        <v>584.375</v>
      </c>
      <c r="J804" s="8">
        <f>(order_details[[#This Row],[UnitPrice (Marked Price)]]*(1-order_details[[#This Row],[Discount]])-order_details[[#This Row],[UnitPrice]]) * order_details[[#This Row],[Quantity]]</f>
        <v>144.375</v>
      </c>
      <c r="K804">
        <f>VLOOKUP(order_details[[#This Row],[ProductID]],products[],4,0)</f>
        <v>4</v>
      </c>
      <c r="L804" s="8" t="str">
        <f>VLOOKUP(order_details[[#This Row],[Category]],categories[[CategoryID]:[CategoryName]],2,0)</f>
        <v>Dairy Products</v>
      </c>
    </row>
    <row r="805" spans="1:12" x14ac:dyDescent="0.25">
      <c r="A805">
        <v>10549</v>
      </c>
      <c r="B805">
        <v>45</v>
      </c>
      <c r="C805" s="8">
        <v>7.6</v>
      </c>
      <c r="D805">
        <v>100</v>
      </c>
      <c r="E805">
        <v>0.15</v>
      </c>
      <c r="F805" s="8">
        <f>order_details[[#This Row],[UnitPrice]]*order_details[[#This Row],[Quantity]]</f>
        <v>760</v>
      </c>
      <c r="G805" s="1">
        <f>VLOOKUP(order_details[[#This Row],[OrderID]],orders[[OrderID]:[OrderDate]],4,)</f>
        <v>34877</v>
      </c>
      <c r="H805" s="8">
        <f>VLOOKUP(order_details[[#This Row],[ProductID]],products[],6,0)</f>
        <v>9.5</v>
      </c>
      <c r="I805" s="8">
        <f>order_details[[#This Row],[UnitPrice (Marked Price)]] * order_details[[#This Row],[Quantity]] * (1 - order_details[[#This Row],[Discount]])</f>
        <v>807.5</v>
      </c>
      <c r="J805" s="8">
        <f>(order_details[[#This Row],[UnitPrice (Marked Price)]]*(1-order_details[[#This Row],[Discount]])-order_details[[#This Row],[UnitPrice]]) * order_details[[#This Row],[Quantity]]</f>
        <v>47.499999999999964</v>
      </c>
      <c r="K805">
        <f>VLOOKUP(order_details[[#This Row],[ProductID]],products[],4,0)</f>
        <v>8</v>
      </c>
      <c r="L805" s="8" t="str">
        <f>VLOOKUP(order_details[[#This Row],[Category]],categories[[CategoryID]:[CategoryName]],2,0)</f>
        <v>Seafood</v>
      </c>
    </row>
    <row r="806" spans="1:12" x14ac:dyDescent="0.25">
      <c r="A806">
        <v>10549</v>
      </c>
      <c r="B806">
        <v>51</v>
      </c>
      <c r="C806" s="8">
        <v>42.4</v>
      </c>
      <c r="D806">
        <v>48</v>
      </c>
      <c r="E806">
        <v>0.15</v>
      </c>
      <c r="F806" s="8">
        <f>order_details[[#This Row],[UnitPrice]]*order_details[[#This Row],[Quantity]]</f>
        <v>2035.1999999999998</v>
      </c>
      <c r="G806" s="1">
        <f>VLOOKUP(order_details[[#This Row],[OrderID]],orders[[OrderID]:[OrderDate]],4,)</f>
        <v>34877</v>
      </c>
      <c r="H806" s="8">
        <f>VLOOKUP(order_details[[#This Row],[ProductID]],products[],6,0)</f>
        <v>53</v>
      </c>
      <c r="I806" s="8">
        <f>order_details[[#This Row],[UnitPrice (Marked Price)]] * order_details[[#This Row],[Quantity]] * (1 - order_details[[#This Row],[Discount]])</f>
        <v>2162.4</v>
      </c>
      <c r="J806" s="8">
        <f>(order_details[[#This Row],[UnitPrice (Marked Price)]]*(1-order_details[[#This Row],[Discount]])-order_details[[#This Row],[UnitPrice]]) * order_details[[#This Row],[Quantity]]</f>
        <v>127.19999999999993</v>
      </c>
      <c r="K806">
        <f>VLOOKUP(order_details[[#This Row],[ProductID]],products[],4,0)</f>
        <v>7</v>
      </c>
      <c r="L806" s="8" t="str">
        <f>VLOOKUP(order_details[[#This Row],[Category]],categories[[CategoryID]:[CategoryName]],2,0)</f>
        <v>Produce</v>
      </c>
    </row>
    <row r="807" spans="1:12" x14ac:dyDescent="0.25">
      <c r="A807">
        <v>10550</v>
      </c>
      <c r="B807">
        <v>17</v>
      </c>
      <c r="C807" s="8">
        <v>31.2</v>
      </c>
      <c r="D807">
        <v>8</v>
      </c>
      <c r="E807">
        <v>0.1</v>
      </c>
      <c r="F807" s="8">
        <f>order_details[[#This Row],[UnitPrice]]*order_details[[#This Row],[Quantity]]</f>
        <v>249.6</v>
      </c>
      <c r="G807" s="1">
        <f>VLOOKUP(order_details[[#This Row],[OrderID]],orders[[OrderID]:[OrderDate]],4,)</f>
        <v>34878</v>
      </c>
      <c r="H807" s="8">
        <f>VLOOKUP(order_details[[#This Row],[ProductID]],products[],6,0)</f>
        <v>39</v>
      </c>
      <c r="I807" s="8">
        <f>order_details[[#This Row],[UnitPrice (Marked Price)]] * order_details[[#This Row],[Quantity]] * (1 - order_details[[#This Row],[Discount]])</f>
        <v>280.8</v>
      </c>
      <c r="J807" s="8">
        <f>(order_details[[#This Row],[UnitPrice (Marked Price)]]*(1-order_details[[#This Row],[Discount]])-order_details[[#This Row],[UnitPrice]]) * order_details[[#This Row],[Quantity]]</f>
        <v>31.200000000000017</v>
      </c>
      <c r="K807">
        <f>VLOOKUP(order_details[[#This Row],[ProductID]],products[],4,0)</f>
        <v>6</v>
      </c>
      <c r="L807" s="8" t="str">
        <f>VLOOKUP(order_details[[#This Row],[Category]],categories[[CategoryID]:[CategoryName]],2,0)</f>
        <v>Meat/Poultry</v>
      </c>
    </row>
    <row r="808" spans="1:12" x14ac:dyDescent="0.25">
      <c r="A808">
        <v>10550</v>
      </c>
      <c r="B808">
        <v>19</v>
      </c>
      <c r="C808" s="8">
        <v>7.3</v>
      </c>
      <c r="D808">
        <v>10</v>
      </c>
      <c r="E808">
        <v>0</v>
      </c>
      <c r="F808" s="8">
        <f>order_details[[#This Row],[UnitPrice]]*order_details[[#This Row],[Quantity]]</f>
        <v>73</v>
      </c>
      <c r="G808" s="1">
        <f>VLOOKUP(order_details[[#This Row],[OrderID]],orders[[OrderID]:[OrderDate]],4,)</f>
        <v>34878</v>
      </c>
      <c r="H808" s="8">
        <f>VLOOKUP(order_details[[#This Row],[ProductID]],products[],6,0)</f>
        <v>9.1999999999999993</v>
      </c>
      <c r="I808" s="8">
        <f>order_details[[#This Row],[UnitPrice (Marked Price)]] * order_details[[#This Row],[Quantity]] * (1 - order_details[[#This Row],[Discount]])</f>
        <v>92</v>
      </c>
      <c r="J808" s="8">
        <f>(order_details[[#This Row],[UnitPrice (Marked Price)]]*(1-order_details[[#This Row],[Discount]])-order_details[[#This Row],[UnitPrice]]) * order_details[[#This Row],[Quantity]]</f>
        <v>18.999999999999993</v>
      </c>
      <c r="K808">
        <f>VLOOKUP(order_details[[#This Row],[ProductID]],products[],4,0)</f>
        <v>3</v>
      </c>
      <c r="L808" s="8" t="str">
        <f>VLOOKUP(order_details[[#This Row],[Category]],categories[[CategoryID]:[CategoryName]],2,0)</f>
        <v>Confections</v>
      </c>
    </row>
    <row r="809" spans="1:12" x14ac:dyDescent="0.25">
      <c r="A809">
        <v>10550</v>
      </c>
      <c r="B809">
        <v>21</v>
      </c>
      <c r="C809" s="8">
        <v>8</v>
      </c>
      <c r="D809">
        <v>6</v>
      </c>
      <c r="E809">
        <v>0.1</v>
      </c>
      <c r="F809" s="8">
        <f>order_details[[#This Row],[UnitPrice]]*order_details[[#This Row],[Quantity]]</f>
        <v>48</v>
      </c>
      <c r="G809" s="1">
        <f>VLOOKUP(order_details[[#This Row],[OrderID]],orders[[OrderID]:[OrderDate]],4,)</f>
        <v>34878</v>
      </c>
      <c r="H809" s="8">
        <f>VLOOKUP(order_details[[#This Row],[ProductID]],products[],6,0)</f>
        <v>10</v>
      </c>
      <c r="I809" s="8">
        <f>order_details[[#This Row],[UnitPrice (Marked Price)]] * order_details[[#This Row],[Quantity]] * (1 - order_details[[#This Row],[Discount]])</f>
        <v>54</v>
      </c>
      <c r="J809" s="8">
        <f>(order_details[[#This Row],[UnitPrice (Marked Price)]]*(1-order_details[[#This Row],[Discount]])-order_details[[#This Row],[UnitPrice]]) * order_details[[#This Row],[Quantity]]</f>
        <v>6</v>
      </c>
      <c r="K809">
        <f>VLOOKUP(order_details[[#This Row],[ProductID]],products[],4,0)</f>
        <v>3</v>
      </c>
      <c r="L809" s="8" t="str">
        <f>VLOOKUP(order_details[[#This Row],[Category]],categories[[CategoryID]:[CategoryName]],2,0)</f>
        <v>Confections</v>
      </c>
    </row>
    <row r="810" spans="1:12" x14ac:dyDescent="0.25">
      <c r="A810">
        <v>10550</v>
      </c>
      <c r="B810">
        <v>61</v>
      </c>
      <c r="C810" s="8">
        <v>22.8</v>
      </c>
      <c r="D810">
        <v>10</v>
      </c>
      <c r="E810">
        <v>0.1</v>
      </c>
      <c r="F810" s="8">
        <f>order_details[[#This Row],[UnitPrice]]*order_details[[#This Row],[Quantity]]</f>
        <v>228</v>
      </c>
      <c r="G810" s="1">
        <f>VLOOKUP(order_details[[#This Row],[OrderID]],orders[[OrderID]:[OrderDate]],4,)</f>
        <v>34878</v>
      </c>
      <c r="H810" s="8">
        <f>VLOOKUP(order_details[[#This Row],[ProductID]],products[],6,0)</f>
        <v>28.5</v>
      </c>
      <c r="I810" s="8">
        <f>order_details[[#This Row],[UnitPrice (Marked Price)]] * order_details[[#This Row],[Quantity]] * (1 - order_details[[#This Row],[Discount]])</f>
        <v>256.5</v>
      </c>
      <c r="J810" s="8">
        <f>(order_details[[#This Row],[UnitPrice (Marked Price)]]*(1-order_details[[#This Row],[Discount]])-order_details[[#This Row],[UnitPrice]]) * order_details[[#This Row],[Quantity]]</f>
        <v>28.500000000000014</v>
      </c>
      <c r="K810">
        <f>VLOOKUP(order_details[[#This Row],[ProductID]],products[],4,0)</f>
        <v>2</v>
      </c>
      <c r="L810" s="8" t="str">
        <f>VLOOKUP(order_details[[#This Row],[Category]],categories[[CategoryID]:[CategoryName]],2,0)</f>
        <v>Condiments</v>
      </c>
    </row>
    <row r="811" spans="1:12" x14ac:dyDescent="0.25">
      <c r="A811">
        <v>10551</v>
      </c>
      <c r="B811">
        <v>16</v>
      </c>
      <c r="C811" s="8">
        <v>13.9</v>
      </c>
      <c r="D811">
        <v>40</v>
      </c>
      <c r="E811">
        <v>0.15</v>
      </c>
      <c r="F811" s="8">
        <f>order_details[[#This Row],[UnitPrice]]*order_details[[#This Row],[Quantity]]</f>
        <v>556</v>
      </c>
      <c r="G811" s="1">
        <f>VLOOKUP(order_details[[#This Row],[OrderID]],orders[[OrderID]:[OrderDate]],4,)</f>
        <v>34878</v>
      </c>
      <c r="H811" s="8">
        <f>VLOOKUP(order_details[[#This Row],[ProductID]],products[],6,0)</f>
        <v>17.45</v>
      </c>
      <c r="I811" s="8">
        <f>order_details[[#This Row],[UnitPrice (Marked Price)]] * order_details[[#This Row],[Quantity]] * (1 - order_details[[#This Row],[Discount]])</f>
        <v>593.29999999999995</v>
      </c>
      <c r="J811" s="8">
        <f>(order_details[[#This Row],[UnitPrice (Marked Price)]]*(1-order_details[[#This Row],[Discount]])-order_details[[#This Row],[UnitPrice]]) * order_details[[#This Row],[Quantity]]</f>
        <v>37.299999999999969</v>
      </c>
      <c r="K811">
        <f>VLOOKUP(order_details[[#This Row],[ProductID]],products[],4,0)</f>
        <v>3</v>
      </c>
      <c r="L811" s="8" t="str">
        <f>VLOOKUP(order_details[[#This Row],[Category]],categories[[CategoryID]:[CategoryName]],2,0)</f>
        <v>Confections</v>
      </c>
    </row>
    <row r="812" spans="1:12" x14ac:dyDescent="0.25">
      <c r="A812">
        <v>10551</v>
      </c>
      <c r="B812">
        <v>35</v>
      </c>
      <c r="C812" s="8">
        <v>14.4</v>
      </c>
      <c r="D812">
        <v>20</v>
      </c>
      <c r="E812">
        <v>0.15</v>
      </c>
      <c r="F812" s="8">
        <f>order_details[[#This Row],[UnitPrice]]*order_details[[#This Row],[Quantity]]</f>
        <v>288</v>
      </c>
      <c r="G812" s="1">
        <f>VLOOKUP(order_details[[#This Row],[OrderID]],orders[[OrderID]:[OrderDate]],4,)</f>
        <v>34878</v>
      </c>
      <c r="H812" s="8">
        <f>VLOOKUP(order_details[[#This Row],[ProductID]],products[],6,0)</f>
        <v>18</v>
      </c>
      <c r="I812" s="8">
        <f>order_details[[#This Row],[UnitPrice (Marked Price)]] * order_details[[#This Row],[Quantity]] * (1 - order_details[[#This Row],[Discount]])</f>
        <v>306</v>
      </c>
      <c r="J812" s="8">
        <f>(order_details[[#This Row],[UnitPrice (Marked Price)]]*(1-order_details[[#This Row],[Discount]])-order_details[[#This Row],[UnitPrice]]) * order_details[[#This Row],[Quantity]]</f>
        <v>17.999999999999972</v>
      </c>
      <c r="K812">
        <f>VLOOKUP(order_details[[#This Row],[ProductID]],products[],4,0)</f>
        <v>1</v>
      </c>
      <c r="L812" s="8" t="str">
        <f>VLOOKUP(order_details[[#This Row],[Category]],categories[[CategoryID]:[CategoryName]],2,0)</f>
        <v>Beverages</v>
      </c>
    </row>
    <row r="813" spans="1:12" x14ac:dyDescent="0.25">
      <c r="A813">
        <v>10551</v>
      </c>
      <c r="B813">
        <v>44</v>
      </c>
      <c r="C813" s="8">
        <v>12.4</v>
      </c>
      <c r="D813">
        <v>40</v>
      </c>
      <c r="E813">
        <v>0</v>
      </c>
      <c r="F813" s="8">
        <f>order_details[[#This Row],[UnitPrice]]*order_details[[#This Row],[Quantity]]</f>
        <v>496</v>
      </c>
      <c r="G813" s="1">
        <f>VLOOKUP(order_details[[#This Row],[OrderID]],orders[[OrderID]:[OrderDate]],4,)</f>
        <v>34878</v>
      </c>
      <c r="H813" s="8">
        <f>VLOOKUP(order_details[[#This Row],[ProductID]],products[],6,0)</f>
        <v>19.45</v>
      </c>
      <c r="I813" s="8">
        <f>order_details[[#This Row],[UnitPrice (Marked Price)]] * order_details[[#This Row],[Quantity]] * (1 - order_details[[#This Row],[Discount]])</f>
        <v>778</v>
      </c>
      <c r="J813" s="8">
        <f>(order_details[[#This Row],[UnitPrice (Marked Price)]]*(1-order_details[[#This Row],[Discount]])-order_details[[#This Row],[UnitPrice]]) * order_details[[#This Row],[Quantity]]</f>
        <v>281.99999999999994</v>
      </c>
      <c r="K813">
        <f>VLOOKUP(order_details[[#This Row],[ProductID]],products[],4,0)</f>
        <v>2</v>
      </c>
      <c r="L813" s="8" t="str">
        <f>VLOOKUP(order_details[[#This Row],[Category]],categories[[CategoryID]:[CategoryName]],2,0)</f>
        <v>Condiments</v>
      </c>
    </row>
    <row r="814" spans="1:12" x14ac:dyDescent="0.25">
      <c r="A814">
        <v>10552</v>
      </c>
      <c r="B814">
        <v>69</v>
      </c>
      <c r="C814" s="8">
        <v>28.8</v>
      </c>
      <c r="D814">
        <v>18</v>
      </c>
      <c r="E814">
        <v>0</v>
      </c>
      <c r="F814" s="8">
        <f>order_details[[#This Row],[UnitPrice]]*order_details[[#This Row],[Quantity]]</f>
        <v>518.4</v>
      </c>
      <c r="G814" s="1">
        <f>VLOOKUP(order_details[[#This Row],[OrderID]],orders[[OrderID]:[OrderDate]],4,)</f>
        <v>34879</v>
      </c>
      <c r="H814" s="8">
        <f>VLOOKUP(order_details[[#This Row],[ProductID]],products[],6,0)</f>
        <v>36</v>
      </c>
      <c r="I814" s="8">
        <f>order_details[[#This Row],[UnitPrice (Marked Price)]] * order_details[[#This Row],[Quantity]] * (1 - order_details[[#This Row],[Discount]])</f>
        <v>648</v>
      </c>
      <c r="J814" s="8">
        <f>(order_details[[#This Row],[UnitPrice (Marked Price)]]*(1-order_details[[#This Row],[Discount]])-order_details[[#This Row],[UnitPrice]]) * order_details[[#This Row],[Quantity]]</f>
        <v>129.6</v>
      </c>
      <c r="K814">
        <f>VLOOKUP(order_details[[#This Row],[ProductID]],products[],4,0)</f>
        <v>4</v>
      </c>
      <c r="L814" s="8" t="str">
        <f>VLOOKUP(order_details[[#This Row],[Category]],categories[[CategoryID]:[CategoryName]],2,0)</f>
        <v>Dairy Products</v>
      </c>
    </row>
    <row r="815" spans="1:12" x14ac:dyDescent="0.25">
      <c r="A815">
        <v>10552</v>
      </c>
      <c r="B815">
        <v>75</v>
      </c>
      <c r="C815" s="8">
        <v>6.2</v>
      </c>
      <c r="D815">
        <v>30</v>
      </c>
      <c r="E815">
        <v>0</v>
      </c>
      <c r="F815" s="8">
        <f>order_details[[#This Row],[UnitPrice]]*order_details[[#This Row],[Quantity]]</f>
        <v>186</v>
      </c>
      <c r="G815" s="1">
        <f>VLOOKUP(order_details[[#This Row],[OrderID]],orders[[OrderID]:[OrderDate]],4,)</f>
        <v>34879</v>
      </c>
      <c r="H815" s="8">
        <f>VLOOKUP(order_details[[#This Row],[ProductID]],products[],6,0)</f>
        <v>7.75</v>
      </c>
      <c r="I815" s="8">
        <f>order_details[[#This Row],[UnitPrice (Marked Price)]] * order_details[[#This Row],[Quantity]] * (1 - order_details[[#This Row],[Discount]])</f>
        <v>232.5</v>
      </c>
      <c r="J815" s="8">
        <f>(order_details[[#This Row],[UnitPrice (Marked Price)]]*(1-order_details[[#This Row],[Discount]])-order_details[[#This Row],[UnitPrice]]) * order_details[[#This Row],[Quantity]]</f>
        <v>46.499999999999993</v>
      </c>
      <c r="K815">
        <f>VLOOKUP(order_details[[#This Row],[ProductID]],products[],4,0)</f>
        <v>1</v>
      </c>
      <c r="L815" s="8" t="str">
        <f>VLOOKUP(order_details[[#This Row],[Category]],categories[[CategoryID]:[CategoryName]],2,0)</f>
        <v>Beverages</v>
      </c>
    </row>
    <row r="816" spans="1:12" x14ac:dyDescent="0.25">
      <c r="A816">
        <v>10553</v>
      </c>
      <c r="B816">
        <v>11</v>
      </c>
      <c r="C816" s="8">
        <v>9.8000000000000007</v>
      </c>
      <c r="D816">
        <v>15</v>
      </c>
      <c r="E816">
        <v>0</v>
      </c>
      <c r="F816" s="8">
        <f>order_details[[#This Row],[UnitPrice]]*order_details[[#This Row],[Quantity]]</f>
        <v>147</v>
      </c>
      <c r="G816" s="1">
        <f>VLOOKUP(order_details[[#This Row],[OrderID]],orders[[OrderID]:[OrderDate]],4,)</f>
        <v>34880</v>
      </c>
      <c r="H816" s="8">
        <f>VLOOKUP(order_details[[#This Row],[ProductID]],products[],6,0)</f>
        <v>21</v>
      </c>
      <c r="I816" s="8">
        <f>order_details[[#This Row],[UnitPrice (Marked Price)]] * order_details[[#This Row],[Quantity]] * (1 - order_details[[#This Row],[Discount]])</f>
        <v>315</v>
      </c>
      <c r="J816" s="8">
        <f>(order_details[[#This Row],[UnitPrice (Marked Price)]]*(1-order_details[[#This Row],[Discount]])-order_details[[#This Row],[UnitPrice]]) * order_details[[#This Row],[Quantity]]</f>
        <v>168</v>
      </c>
      <c r="K816">
        <f>VLOOKUP(order_details[[#This Row],[ProductID]],products[],4,0)</f>
        <v>4</v>
      </c>
      <c r="L816" s="8" t="str">
        <f>VLOOKUP(order_details[[#This Row],[Category]],categories[[CategoryID]:[CategoryName]],2,0)</f>
        <v>Dairy Products</v>
      </c>
    </row>
    <row r="817" spans="1:12" x14ac:dyDescent="0.25">
      <c r="A817">
        <v>10553</v>
      </c>
      <c r="B817">
        <v>16</v>
      </c>
      <c r="C817" s="8">
        <v>13.9</v>
      </c>
      <c r="D817">
        <v>14</v>
      </c>
      <c r="E817">
        <v>0</v>
      </c>
      <c r="F817" s="8">
        <f>order_details[[#This Row],[UnitPrice]]*order_details[[#This Row],[Quantity]]</f>
        <v>194.6</v>
      </c>
      <c r="G817" s="1">
        <f>VLOOKUP(order_details[[#This Row],[OrderID]],orders[[OrderID]:[OrderDate]],4,)</f>
        <v>34880</v>
      </c>
      <c r="H817" s="8">
        <f>VLOOKUP(order_details[[#This Row],[ProductID]],products[],6,0)</f>
        <v>17.45</v>
      </c>
      <c r="I817" s="8">
        <f>order_details[[#This Row],[UnitPrice (Marked Price)]] * order_details[[#This Row],[Quantity]] * (1 - order_details[[#This Row],[Discount]])</f>
        <v>244.29999999999998</v>
      </c>
      <c r="J817" s="8">
        <f>(order_details[[#This Row],[UnitPrice (Marked Price)]]*(1-order_details[[#This Row],[Discount]])-order_details[[#This Row],[UnitPrice]]) * order_details[[#This Row],[Quantity]]</f>
        <v>49.699999999999989</v>
      </c>
      <c r="K817">
        <f>VLOOKUP(order_details[[#This Row],[ProductID]],products[],4,0)</f>
        <v>3</v>
      </c>
      <c r="L817" s="8" t="str">
        <f>VLOOKUP(order_details[[#This Row],[Category]],categories[[CategoryID]:[CategoryName]],2,0)</f>
        <v>Confections</v>
      </c>
    </row>
    <row r="818" spans="1:12" x14ac:dyDescent="0.25">
      <c r="A818">
        <v>10553</v>
      </c>
      <c r="B818">
        <v>22</v>
      </c>
      <c r="C818" s="8">
        <v>9.8000000000000007</v>
      </c>
      <c r="D818">
        <v>24</v>
      </c>
      <c r="E818">
        <v>0</v>
      </c>
      <c r="F818" s="8">
        <f>order_details[[#This Row],[UnitPrice]]*order_details[[#This Row],[Quantity]]</f>
        <v>235.20000000000002</v>
      </c>
      <c r="G818" s="1">
        <f>VLOOKUP(order_details[[#This Row],[OrderID]],orders[[OrderID]:[OrderDate]],4,)</f>
        <v>34880</v>
      </c>
      <c r="H818" s="8">
        <f>VLOOKUP(order_details[[#This Row],[ProductID]],products[],6,0)</f>
        <v>21</v>
      </c>
      <c r="I818" s="8">
        <f>order_details[[#This Row],[UnitPrice (Marked Price)]] * order_details[[#This Row],[Quantity]] * (1 - order_details[[#This Row],[Discount]])</f>
        <v>504</v>
      </c>
      <c r="J818" s="8">
        <f>(order_details[[#This Row],[UnitPrice (Marked Price)]]*(1-order_details[[#This Row],[Discount]])-order_details[[#This Row],[UnitPrice]]) * order_details[[#This Row],[Quantity]]</f>
        <v>268.79999999999995</v>
      </c>
      <c r="K818">
        <f>VLOOKUP(order_details[[#This Row],[ProductID]],products[],4,0)</f>
        <v>5</v>
      </c>
      <c r="L818" s="8" t="str">
        <f>VLOOKUP(order_details[[#This Row],[Category]],categories[[CategoryID]:[CategoryName]],2,0)</f>
        <v>Grains/Cereals</v>
      </c>
    </row>
    <row r="819" spans="1:12" x14ac:dyDescent="0.25">
      <c r="A819">
        <v>10553</v>
      </c>
      <c r="B819">
        <v>31</v>
      </c>
      <c r="C819" s="8">
        <v>8</v>
      </c>
      <c r="D819">
        <v>30</v>
      </c>
      <c r="E819">
        <v>0</v>
      </c>
      <c r="F819" s="8">
        <f>order_details[[#This Row],[UnitPrice]]*order_details[[#This Row],[Quantity]]</f>
        <v>240</v>
      </c>
      <c r="G819" s="1">
        <f>VLOOKUP(order_details[[#This Row],[OrderID]],orders[[OrderID]:[OrderDate]],4,)</f>
        <v>34880</v>
      </c>
      <c r="H819" s="8">
        <f>VLOOKUP(order_details[[#This Row],[ProductID]],products[],6,0)</f>
        <v>12.5</v>
      </c>
      <c r="I819" s="8">
        <f>order_details[[#This Row],[UnitPrice (Marked Price)]] * order_details[[#This Row],[Quantity]] * (1 - order_details[[#This Row],[Discount]])</f>
        <v>375</v>
      </c>
      <c r="J819" s="8">
        <f>(order_details[[#This Row],[UnitPrice (Marked Price)]]*(1-order_details[[#This Row],[Discount]])-order_details[[#This Row],[UnitPrice]]) * order_details[[#This Row],[Quantity]]</f>
        <v>135</v>
      </c>
      <c r="K819">
        <f>VLOOKUP(order_details[[#This Row],[ProductID]],products[],4,0)</f>
        <v>4</v>
      </c>
      <c r="L819" s="8" t="str">
        <f>VLOOKUP(order_details[[#This Row],[Category]],categories[[CategoryID]:[CategoryName]],2,0)</f>
        <v>Dairy Products</v>
      </c>
    </row>
    <row r="820" spans="1:12" x14ac:dyDescent="0.25">
      <c r="A820">
        <v>10553</v>
      </c>
      <c r="B820">
        <v>35</v>
      </c>
      <c r="C820" s="8">
        <v>14.4</v>
      </c>
      <c r="D820">
        <v>6</v>
      </c>
      <c r="E820">
        <v>0</v>
      </c>
      <c r="F820" s="8">
        <f>order_details[[#This Row],[UnitPrice]]*order_details[[#This Row],[Quantity]]</f>
        <v>86.4</v>
      </c>
      <c r="G820" s="1">
        <f>VLOOKUP(order_details[[#This Row],[OrderID]],orders[[OrderID]:[OrderDate]],4,)</f>
        <v>34880</v>
      </c>
      <c r="H820" s="8">
        <f>VLOOKUP(order_details[[#This Row],[ProductID]],products[],6,0)</f>
        <v>18</v>
      </c>
      <c r="I820" s="8">
        <f>order_details[[#This Row],[UnitPrice (Marked Price)]] * order_details[[#This Row],[Quantity]] * (1 - order_details[[#This Row],[Discount]])</f>
        <v>108</v>
      </c>
      <c r="J820" s="8">
        <f>(order_details[[#This Row],[UnitPrice (Marked Price)]]*(1-order_details[[#This Row],[Discount]])-order_details[[#This Row],[UnitPrice]]) * order_details[[#This Row],[Quantity]]</f>
        <v>21.599999999999998</v>
      </c>
      <c r="K820">
        <f>VLOOKUP(order_details[[#This Row],[ProductID]],products[],4,0)</f>
        <v>1</v>
      </c>
      <c r="L820" s="8" t="str">
        <f>VLOOKUP(order_details[[#This Row],[Category]],categories[[CategoryID]:[CategoryName]],2,0)</f>
        <v>Beverages</v>
      </c>
    </row>
    <row r="821" spans="1:12" x14ac:dyDescent="0.25">
      <c r="A821">
        <v>10554</v>
      </c>
      <c r="B821">
        <v>16</v>
      </c>
      <c r="C821" s="8">
        <v>13.9</v>
      </c>
      <c r="D821">
        <v>30</v>
      </c>
      <c r="E821">
        <v>0.05</v>
      </c>
      <c r="F821" s="8">
        <f>order_details[[#This Row],[UnitPrice]]*order_details[[#This Row],[Quantity]]</f>
        <v>417</v>
      </c>
      <c r="G821" s="1">
        <f>VLOOKUP(order_details[[#This Row],[OrderID]],orders[[OrderID]:[OrderDate]],4,)</f>
        <v>34880</v>
      </c>
      <c r="H821" s="8">
        <f>VLOOKUP(order_details[[#This Row],[ProductID]],products[],6,0)</f>
        <v>17.45</v>
      </c>
      <c r="I821" s="8">
        <f>order_details[[#This Row],[UnitPrice (Marked Price)]] * order_details[[#This Row],[Quantity]] * (1 - order_details[[#This Row],[Discount]])</f>
        <v>497.32499999999999</v>
      </c>
      <c r="J821" s="8">
        <f>(order_details[[#This Row],[UnitPrice (Marked Price)]]*(1-order_details[[#This Row],[Discount]])-order_details[[#This Row],[UnitPrice]]) * order_details[[#This Row],[Quantity]]</f>
        <v>80.324999999999903</v>
      </c>
      <c r="K821">
        <f>VLOOKUP(order_details[[#This Row],[ProductID]],products[],4,0)</f>
        <v>3</v>
      </c>
      <c r="L821" s="8" t="str">
        <f>VLOOKUP(order_details[[#This Row],[Category]],categories[[CategoryID]:[CategoryName]],2,0)</f>
        <v>Confections</v>
      </c>
    </row>
    <row r="822" spans="1:12" x14ac:dyDescent="0.25">
      <c r="A822">
        <v>10554</v>
      </c>
      <c r="B822">
        <v>23</v>
      </c>
      <c r="C822" s="8">
        <v>7.2</v>
      </c>
      <c r="D822">
        <v>20</v>
      </c>
      <c r="E822">
        <v>0.05</v>
      </c>
      <c r="F822" s="8">
        <f>order_details[[#This Row],[UnitPrice]]*order_details[[#This Row],[Quantity]]</f>
        <v>144</v>
      </c>
      <c r="G822" s="1">
        <f>VLOOKUP(order_details[[#This Row],[OrderID]],orders[[OrderID]:[OrderDate]],4,)</f>
        <v>34880</v>
      </c>
      <c r="H822" s="8">
        <f>VLOOKUP(order_details[[#This Row],[ProductID]],products[],6,0)</f>
        <v>9</v>
      </c>
      <c r="I822" s="8">
        <f>order_details[[#This Row],[UnitPrice (Marked Price)]] * order_details[[#This Row],[Quantity]] * (1 - order_details[[#This Row],[Discount]])</f>
        <v>171</v>
      </c>
      <c r="J822" s="8">
        <f>(order_details[[#This Row],[UnitPrice (Marked Price)]]*(1-order_details[[#This Row],[Discount]])-order_details[[#This Row],[UnitPrice]]) * order_details[[#This Row],[Quantity]]</f>
        <v>26.999999999999975</v>
      </c>
      <c r="K822">
        <f>VLOOKUP(order_details[[#This Row],[ProductID]],products[],4,0)</f>
        <v>5</v>
      </c>
      <c r="L822" s="8" t="str">
        <f>VLOOKUP(order_details[[#This Row],[Category]],categories[[CategoryID]:[CategoryName]],2,0)</f>
        <v>Grains/Cereals</v>
      </c>
    </row>
    <row r="823" spans="1:12" x14ac:dyDescent="0.25">
      <c r="A823">
        <v>10554</v>
      </c>
      <c r="B823">
        <v>62</v>
      </c>
      <c r="C823" s="8">
        <v>39.4</v>
      </c>
      <c r="D823">
        <v>20</v>
      </c>
      <c r="E823">
        <v>0.05</v>
      </c>
      <c r="F823" s="8">
        <f>order_details[[#This Row],[UnitPrice]]*order_details[[#This Row],[Quantity]]</f>
        <v>788</v>
      </c>
      <c r="G823" s="1">
        <f>VLOOKUP(order_details[[#This Row],[OrderID]],orders[[OrderID]:[OrderDate]],4,)</f>
        <v>34880</v>
      </c>
      <c r="H823" s="8">
        <f>VLOOKUP(order_details[[#This Row],[ProductID]],products[],6,0)</f>
        <v>49.3</v>
      </c>
      <c r="I823" s="8">
        <f>order_details[[#This Row],[UnitPrice (Marked Price)]] * order_details[[#This Row],[Quantity]] * (1 - order_details[[#This Row],[Discount]])</f>
        <v>936.69999999999993</v>
      </c>
      <c r="J823" s="8">
        <f>(order_details[[#This Row],[UnitPrice (Marked Price)]]*(1-order_details[[#This Row],[Discount]])-order_details[[#This Row],[UnitPrice]]) * order_details[[#This Row],[Quantity]]</f>
        <v>148.6999999999999</v>
      </c>
      <c r="K823">
        <f>VLOOKUP(order_details[[#This Row],[ProductID]],products[],4,0)</f>
        <v>3</v>
      </c>
      <c r="L823" s="8" t="str">
        <f>VLOOKUP(order_details[[#This Row],[Category]],categories[[CategoryID]:[CategoryName]],2,0)</f>
        <v>Confections</v>
      </c>
    </row>
    <row r="824" spans="1:12" x14ac:dyDescent="0.25">
      <c r="A824">
        <v>10554</v>
      </c>
      <c r="B824">
        <v>77</v>
      </c>
      <c r="C824" s="8">
        <v>10.4</v>
      </c>
      <c r="D824">
        <v>10</v>
      </c>
      <c r="E824">
        <v>0.05</v>
      </c>
      <c r="F824" s="8">
        <f>order_details[[#This Row],[UnitPrice]]*order_details[[#This Row],[Quantity]]</f>
        <v>104</v>
      </c>
      <c r="G824" s="1">
        <f>VLOOKUP(order_details[[#This Row],[OrderID]],orders[[OrderID]:[OrderDate]],4,)</f>
        <v>34880</v>
      </c>
      <c r="H824" s="8">
        <f>VLOOKUP(order_details[[#This Row],[ProductID]],products[],6,0)</f>
        <v>13</v>
      </c>
      <c r="I824" s="8">
        <f>order_details[[#This Row],[UnitPrice (Marked Price)]] * order_details[[#This Row],[Quantity]] * (1 - order_details[[#This Row],[Discount]])</f>
        <v>123.5</v>
      </c>
      <c r="J824" s="8">
        <f>(order_details[[#This Row],[UnitPrice (Marked Price)]]*(1-order_details[[#This Row],[Discount]])-order_details[[#This Row],[UnitPrice]]) * order_details[[#This Row],[Quantity]]</f>
        <v>19.499999999999993</v>
      </c>
      <c r="K824">
        <f>VLOOKUP(order_details[[#This Row],[ProductID]],products[],4,0)</f>
        <v>2</v>
      </c>
      <c r="L824" s="8" t="str">
        <f>VLOOKUP(order_details[[#This Row],[Category]],categories[[CategoryID]:[CategoryName]],2,0)</f>
        <v>Condiments</v>
      </c>
    </row>
    <row r="825" spans="1:12" x14ac:dyDescent="0.25">
      <c r="A825">
        <v>10555</v>
      </c>
      <c r="B825">
        <v>14</v>
      </c>
      <c r="C825" s="8">
        <v>18.600000000000001</v>
      </c>
      <c r="D825">
        <v>30</v>
      </c>
      <c r="E825">
        <v>0.2</v>
      </c>
      <c r="F825" s="8">
        <f>order_details[[#This Row],[UnitPrice]]*order_details[[#This Row],[Quantity]]</f>
        <v>558</v>
      </c>
      <c r="G825" s="1">
        <f>VLOOKUP(order_details[[#This Row],[OrderID]],orders[[OrderID]:[OrderDate]],4,)</f>
        <v>34883</v>
      </c>
      <c r="H825" s="8">
        <f>VLOOKUP(order_details[[#This Row],[ProductID]],products[],6,0)</f>
        <v>23.25</v>
      </c>
      <c r="I825" s="8">
        <f>order_details[[#This Row],[UnitPrice (Marked Price)]] * order_details[[#This Row],[Quantity]] * (1 - order_details[[#This Row],[Discount]])</f>
        <v>558</v>
      </c>
      <c r="J825" s="8">
        <f>(order_details[[#This Row],[UnitPrice (Marked Price)]]*(1-order_details[[#This Row],[Discount]])-order_details[[#This Row],[UnitPrice]]) * order_details[[#This Row],[Quantity]]</f>
        <v>0</v>
      </c>
      <c r="K825">
        <f>VLOOKUP(order_details[[#This Row],[ProductID]],products[],4,0)</f>
        <v>7</v>
      </c>
      <c r="L825" s="8" t="str">
        <f>VLOOKUP(order_details[[#This Row],[Category]],categories[[CategoryID]:[CategoryName]],2,0)</f>
        <v>Produce</v>
      </c>
    </row>
    <row r="826" spans="1:12" x14ac:dyDescent="0.25">
      <c r="A826">
        <v>10555</v>
      </c>
      <c r="B826">
        <v>19</v>
      </c>
      <c r="C826" s="8">
        <v>7.3</v>
      </c>
      <c r="D826">
        <v>35</v>
      </c>
      <c r="E826">
        <v>0.2</v>
      </c>
      <c r="F826" s="8">
        <f>order_details[[#This Row],[UnitPrice]]*order_details[[#This Row],[Quantity]]</f>
        <v>255.5</v>
      </c>
      <c r="G826" s="1">
        <f>VLOOKUP(order_details[[#This Row],[OrderID]],orders[[OrderID]:[OrderDate]],4,)</f>
        <v>34883</v>
      </c>
      <c r="H826" s="8">
        <f>VLOOKUP(order_details[[#This Row],[ProductID]],products[],6,0)</f>
        <v>9.1999999999999993</v>
      </c>
      <c r="I826" s="8">
        <f>order_details[[#This Row],[UnitPrice (Marked Price)]] * order_details[[#This Row],[Quantity]] * (1 - order_details[[#This Row],[Discount]])</f>
        <v>257.60000000000002</v>
      </c>
      <c r="J826" s="8">
        <f>(order_details[[#This Row],[UnitPrice (Marked Price)]]*(1-order_details[[#This Row],[Discount]])-order_details[[#This Row],[UnitPrice]]) * order_details[[#This Row],[Quantity]]</f>
        <v>2.0999999999999863</v>
      </c>
      <c r="K826">
        <f>VLOOKUP(order_details[[#This Row],[ProductID]],products[],4,0)</f>
        <v>3</v>
      </c>
      <c r="L826" s="8" t="str">
        <f>VLOOKUP(order_details[[#This Row],[Category]],categories[[CategoryID]:[CategoryName]],2,0)</f>
        <v>Confections</v>
      </c>
    </row>
    <row r="827" spans="1:12" x14ac:dyDescent="0.25">
      <c r="A827">
        <v>10555</v>
      </c>
      <c r="B827">
        <v>24</v>
      </c>
      <c r="C827" s="8">
        <v>3.6</v>
      </c>
      <c r="D827">
        <v>18</v>
      </c>
      <c r="E827">
        <v>0.2</v>
      </c>
      <c r="F827" s="8">
        <f>order_details[[#This Row],[UnitPrice]]*order_details[[#This Row],[Quantity]]</f>
        <v>64.8</v>
      </c>
      <c r="G827" s="1">
        <f>VLOOKUP(order_details[[#This Row],[OrderID]],orders[[OrderID]:[OrderDate]],4,)</f>
        <v>34883</v>
      </c>
      <c r="H827" s="8">
        <f>VLOOKUP(order_details[[#This Row],[ProductID]],products[],6,0)</f>
        <v>4.5</v>
      </c>
      <c r="I827" s="8">
        <f>order_details[[#This Row],[UnitPrice (Marked Price)]] * order_details[[#This Row],[Quantity]] * (1 - order_details[[#This Row],[Discount]])</f>
        <v>64.8</v>
      </c>
      <c r="J827" s="8">
        <f>(order_details[[#This Row],[UnitPrice (Marked Price)]]*(1-order_details[[#This Row],[Discount]])-order_details[[#This Row],[UnitPrice]]) * order_details[[#This Row],[Quantity]]</f>
        <v>0</v>
      </c>
      <c r="K827">
        <f>VLOOKUP(order_details[[#This Row],[ProductID]],products[],4,0)</f>
        <v>1</v>
      </c>
      <c r="L827" s="8" t="str">
        <f>VLOOKUP(order_details[[#This Row],[Category]],categories[[CategoryID]:[CategoryName]],2,0)</f>
        <v>Beverages</v>
      </c>
    </row>
    <row r="828" spans="1:12" x14ac:dyDescent="0.25">
      <c r="A828">
        <v>10555</v>
      </c>
      <c r="B828">
        <v>51</v>
      </c>
      <c r="C828" s="8">
        <v>42.4</v>
      </c>
      <c r="D828">
        <v>20</v>
      </c>
      <c r="E828">
        <v>0.2</v>
      </c>
      <c r="F828" s="8">
        <f>order_details[[#This Row],[UnitPrice]]*order_details[[#This Row],[Quantity]]</f>
        <v>848</v>
      </c>
      <c r="G828" s="1">
        <f>VLOOKUP(order_details[[#This Row],[OrderID]],orders[[OrderID]:[OrderDate]],4,)</f>
        <v>34883</v>
      </c>
      <c r="H828" s="8">
        <f>VLOOKUP(order_details[[#This Row],[ProductID]],products[],6,0)</f>
        <v>53</v>
      </c>
      <c r="I828" s="8">
        <f>order_details[[#This Row],[UnitPrice (Marked Price)]] * order_details[[#This Row],[Quantity]] * (1 - order_details[[#This Row],[Discount]])</f>
        <v>848</v>
      </c>
      <c r="J828" s="8">
        <f>(order_details[[#This Row],[UnitPrice (Marked Price)]]*(1-order_details[[#This Row],[Discount]])-order_details[[#This Row],[UnitPrice]]) * order_details[[#This Row],[Quantity]]</f>
        <v>1.4210854715202004E-13</v>
      </c>
      <c r="K828">
        <f>VLOOKUP(order_details[[#This Row],[ProductID]],products[],4,0)</f>
        <v>7</v>
      </c>
      <c r="L828" s="8" t="str">
        <f>VLOOKUP(order_details[[#This Row],[Category]],categories[[CategoryID]:[CategoryName]],2,0)</f>
        <v>Produce</v>
      </c>
    </row>
    <row r="829" spans="1:12" x14ac:dyDescent="0.25">
      <c r="A829">
        <v>10555</v>
      </c>
      <c r="B829">
        <v>56</v>
      </c>
      <c r="C829" s="8">
        <v>30.4</v>
      </c>
      <c r="D829">
        <v>40</v>
      </c>
      <c r="E829">
        <v>0.2</v>
      </c>
      <c r="F829" s="8">
        <f>order_details[[#This Row],[UnitPrice]]*order_details[[#This Row],[Quantity]]</f>
        <v>1216</v>
      </c>
      <c r="G829" s="1">
        <f>VLOOKUP(order_details[[#This Row],[OrderID]],orders[[OrderID]:[OrderDate]],4,)</f>
        <v>34883</v>
      </c>
      <c r="H829" s="8">
        <f>VLOOKUP(order_details[[#This Row],[ProductID]],products[],6,0)</f>
        <v>38</v>
      </c>
      <c r="I829" s="8">
        <f>order_details[[#This Row],[UnitPrice (Marked Price)]] * order_details[[#This Row],[Quantity]] * (1 - order_details[[#This Row],[Discount]])</f>
        <v>1216</v>
      </c>
      <c r="J829" s="8">
        <f>(order_details[[#This Row],[UnitPrice (Marked Price)]]*(1-order_details[[#This Row],[Discount]])-order_details[[#This Row],[UnitPrice]]) * order_details[[#This Row],[Quantity]]</f>
        <v>1.4210854715202004E-13</v>
      </c>
      <c r="K829">
        <f>VLOOKUP(order_details[[#This Row],[ProductID]],products[],4,0)</f>
        <v>5</v>
      </c>
      <c r="L829" s="8" t="str">
        <f>VLOOKUP(order_details[[#This Row],[Category]],categories[[CategoryID]:[CategoryName]],2,0)</f>
        <v>Grains/Cereals</v>
      </c>
    </row>
    <row r="830" spans="1:12" x14ac:dyDescent="0.25">
      <c r="A830">
        <v>10556</v>
      </c>
      <c r="B830">
        <v>72</v>
      </c>
      <c r="C830" s="8">
        <v>27.8</v>
      </c>
      <c r="D830">
        <v>24</v>
      </c>
      <c r="E830">
        <v>0</v>
      </c>
      <c r="F830" s="8">
        <f>order_details[[#This Row],[UnitPrice]]*order_details[[#This Row],[Quantity]]</f>
        <v>667.2</v>
      </c>
      <c r="G830" s="1">
        <f>VLOOKUP(order_details[[#This Row],[OrderID]],orders[[OrderID]:[OrderDate]],4,)</f>
        <v>34884</v>
      </c>
      <c r="H830" s="8">
        <f>VLOOKUP(order_details[[#This Row],[ProductID]],products[],6,0)</f>
        <v>34.799999999999997</v>
      </c>
      <c r="I830" s="8">
        <f>order_details[[#This Row],[UnitPrice (Marked Price)]] * order_details[[#This Row],[Quantity]] * (1 - order_details[[#This Row],[Discount]])</f>
        <v>835.19999999999993</v>
      </c>
      <c r="J830" s="8">
        <f>(order_details[[#This Row],[UnitPrice (Marked Price)]]*(1-order_details[[#This Row],[Discount]])-order_details[[#This Row],[UnitPrice]]) * order_details[[#This Row],[Quantity]]</f>
        <v>167.99999999999991</v>
      </c>
      <c r="K830">
        <f>VLOOKUP(order_details[[#This Row],[ProductID]],products[],4,0)</f>
        <v>4</v>
      </c>
      <c r="L830" s="8" t="str">
        <f>VLOOKUP(order_details[[#This Row],[Category]],categories[[CategoryID]:[CategoryName]],2,0)</f>
        <v>Dairy Products</v>
      </c>
    </row>
    <row r="831" spans="1:12" x14ac:dyDescent="0.25">
      <c r="A831">
        <v>10557</v>
      </c>
      <c r="B831">
        <v>64</v>
      </c>
      <c r="C831" s="8">
        <v>26.6</v>
      </c>
      <c r="D831">
        <v>30</v>
      </c>
      <c r="E831">
        <v>0</v>
      </c>
      <c r="F831" s="8">
        <f>order_details[[#This Row],[UnitPrice]]*order_details[[#This Row],[Quantity]]</f>
        <v>798</v>
      </c>
      <c r="G831" s="1">
        <f>VLOOKUP(order_details[[#This Row],[OrderID]],orders[[OrderID]:[OrderDate]],4,)</f>
        <v>34884</v>
      </c>
      <c r="H831" s="8">
        <f>VLOOKUP(order_details[[#This Row],[ProductID]],products[],6,0)</f>
        <v>33.25</v>
      </c>
      <c r="I831" s="8">
        <f>order_details[[#This Row],[UnitPrice (Marked Price)]] * order_details[[#This Row],[Quantity]] * (1 - order_details[[#This Row],[Discount]])</f>
        <v>997.5</v>
      </c>
      <c r="J831" s="8">
        <f>(order_details[[#This Row],[UnitPrice (Marked Price)]]*(1-order_details[[#This Row],[Discount]])-order_details[[#This Row],[UnitPrice]]) * order_details[[#This Row],[Quantity]]</f>
        <v>199.49999999999994</v>
      </c>
      <c r="K831">
        <f>VLOOKUP(order_details[[#This Row],[ProductID]],products[],4,0)</f>
        <v>5</v>
      </c>
      <c r="L831" s="8" t="str">
        <f>VLOOKUP(order_details[[#This Row],[Category]],categories[[CategoryID]:[CategoryName]],2,0)</f>
        <v>Grains/Cereals</v>
      </c>
    </row>
    <row r="832" spans="1:12" x14ac:dyDescent="0.25">
      <c r="A832">
        <v>10557</v>
      </c>
      <c r="B832">
        <v>75</v>
      </c>
      <c r="C832" s="8">
        <v>6.2</v>
      </c>
      <c r="D832">
        <v>20</v>
      </c>
      <c r="E832">
        <v>0</v>
      </c>
      <c r="F832" s="8">
        <f>order_details[[#This Row],[UnitPrice]]*order_details[[#This Row],[Quantity]]</f>
        <v>124</v>
      </c>
      <c r="G832" s="1">
        <f>VLOOKUP(order_details[[#This Row],[OrderID]],orders[[OrderID]:[OrderDate]],4,)</f>
        <v>34884</v>
      </c>
      <c r="H832" s="8">
        <f>VLOOKUP(order_details[[#This Row],[ProductID]],products[],6,0)</f>
        <v>7.75</v>
      </c>
      <c r="I832" s="8">
        <f>order_details[[#This Row],[UnitPrice (Marked Price)]] * order_details[[#This Row],[Quantity]] * (1 - order_details[[#This Row],[Discount]])</f>
        <v>155</v>
      </c>
      <c r="J832" s="8">
        <f>(order_details[[#This Row],[UnitPrice (Marked Price)]]*(1-order_details[[#This Row],[Discount]])-order_details[[#This Row],[UnitPrice]]) * order_details[[#This Row],[Quantity]]</f>
        <v>30.999999999999996</v>
      </c>
      <c r="K832">
        <f>VLOOKUP(order_details[[#This Row],[ProductID]],products[],4,0)</f>
        <v>1</v>
      </c>
      <c r="L832" s="8" t="str">
        <f>VLOOKUP(order_details[[#This Row],[Category]],categories[[CategoryID]:[CategoryName]],2,0)</f>
        <v>Beverages</v>
      </c>
    </row>
    <row r="833" spans="1:12" x14ac:dyDescent="0.25">
      <c r="A833">
        <v>10558</v>
      </c>
      <c r="B833">
        <v>47</v>
      </c>
      <c r="C833" s="8">
        <v>7.6</v>
      </c>
      <c r="D833">
        <v>25</v>
      </c>
      <c r="E833">
        <v>0</v>
      </c>
      <c r="F833" s="8">
        <f>order_details[[#This Row],[UnitPrice]]*order_details[[#This Row],[Quantity]]</f>
        <v>190</v>
      </c>
      <c r="G833" s="1">
        <f>VLOOKUP(order_details[[#This Row],[OrderID]],orders[[OrderID]:[OrderDate]],4,)</f>
        <v>34885</v>
      </c>
      <c r="H833" s="8">
        <f>VLOOKUP(order_details[[#This Row],[ProductID]],products[],6,0)</f>
        <v>9.5</v>
      </c>
      <c r="I833" s="8">
        <f>order_details[[#This Row],[UnitPrice (Marked Price)]] * order_details[[#This Row],[Quantity]] * (1 - order_details[[#This Row],[Discount]])</f>
        <v>237.5</v>
      </c>
      <c r="J833" s="8">
        <f>(order_details[[#This Row],[UnitPrice (Marked Price)]]*(1-order_details[[#This Row],[Discount]])-order_details[[#This Row],[UnitPrice]]) * order_details[[#This Row],[Quantity]]</f>
        <v>47.500000000000007</v>
      </c>
      <c r="K833">
        <f>VLOOKUP(order_details[[#This Row],[ProductID]],products[],4,0)</f>
        <v>3</v>
      </c>
      <c r="L833" s="8" t="str">
        <f>VLOOKUP(order_details[[#This Row],[Category]],categories[[CategoryID]:[CategoryName]],2,0)</f>
        <v>Confections</v>
      </c>
    </row>
    <row r="834" spans="1:12" x14ac:dyDescent="0.25">
      <c r="A834">
        <v>10558</v>
      </c>
      <c r="B834">
        <v>51</v>
      </c>
      <c r="C834" s="8">
        <v>42.4</v>
      </c>
      <c r="D834">
        <v>20</v>
      </c>
      <c r="E834">
        <v>0</v>
      </c>
      <c r="F834" s="8">
        <f>order_details[[#This Row],[UnitPrice]]*order_details[[#This Row],[Quantity]]</f>
        <v>848</v>
      </c>
      <c r="G834" s="1">
        <f>VLOOKUP(order_details[[#This Row],[OrderID]],orders[[OrderID]:[OrderDate]],4,)</f>
        <v>34885</v>
      </c>
      <c r="H834" s="8">
        <f>VLOOKUP(order_details[[#This Row],[ProductID]],products[],6,0)</f>
        <v>53</v>
      </c>
      <c r="I834" s="8">
        <f>order_details[[#This Row],[UnitPrice (Marked Price)]] * order_details[[#This Row],[Quantity]] * (1 - order_details[[#This Row],[Discount]])</f>
        <v>1060</v>
      </c>
      <c r="J834" s="8">
        <f>(order_details[[#This Row],[UnitPrice (Marked Price)]]*(1-order_details[[#This Row],[Discount]])-order_details[[#This Row],[UnitPrice]]) * order_details[[#This Row],[Quantity]]</f>
        <v>212.00000000000003</v>
      </c>
      <c r="K834">
        <f>VLOOKUP(order_details[[#This Row],[ProductID]],products[],4,0)</f>
        <v>7</v>
      </c>
      <c r="L834" s="8" t="str">
        <f>VLOOKUP(order_details[[#This Row],[Category]],categories[[CategoryID]:[CategoryName]],2,0)</f>
        <v>Produce</v>
      </c>
    </row>
    <row r="835" spans="1:12" x14ac:dyDescent="0.25">
      <c r="A835">
        <v>10558</v>
      </c>
      <c r="B835">
        <v>52</v>
      </c>
      <c r="C835" s="8">
        <v>5.6</v>
      </c>
      <c r="D835">
        <v>30</v>
      </c>
      <c r="E835">
        <v>0</v>
      </c>
      <c r="F835" s="8">
        <f>order_details[[#This Row],[UnitPrice]]*order_details[[#This Row],[Quantity]]</f>
        <v>168</v>
      </c>
      <c r="G835" s="1">
        <f>VLOOKUP(order_details[[#This Row],[OrderID]],orders[[OrderID]:[OrderDate]],4,)</f>
        <v>34885</v>
      </c>
      <c r="H835" s="8">
        <f>VLOOKUP(order_details[[#This Row],[ProductID]],products[],6,0)</f>
        <v>7</v>
      </c>
      <c r="I835" s="8">
        <f>order_details[[#This Row],[UnitPrice (Marked Price)]] * order_details[[#This Row],[Quantity]] * (1 - order_details[[#This Row],[Discount]])</f>
        <v>210</v>
      </c>
      <c r="J835" s="8">
        <f>(order_details[[#This Row],[UnitPrice (Marked Price)]]*(1-order_details[[#This Row],[Discount]])-order_details[[#This Row],[UnitPrice]]) * order_details[[#This Row],[Quantity]]</f>
        <v>42.000000000000014</v>
      </c>
      <c r="K835">
        <f>VLOOKUP(order_details[[#This Row],[ProductID]],products[],4,0)</f>
        <v>5</v>
      </c>
      <c r="L835" s="8" t="str">
        <f>VLOOKUP(order_details[[#This Row],[Category]],categories[[CategoryID]:[CategoryName]],2,0)</f>
        <v>Grains/Cereals</v>
      </c>
    </row>
    <row r="836" spans="1:12" x14ac:dyDescent="0.25">
      <c r="A836">
        <v>10558</v>
      </c>
      <c r="B836">
        <v>53</v>
      </c>
      <c r="C836" s="8">
        <v>26.2</v>
      </c>
      <c r="D836">
        <v>18</v>
      </c>
      <c r="E836">
        <v>0</v>
      </c>
      <c r="F836" s="8">
        <f>order_details[[#This Row],[UnitPrice]]*order_details[[#This Row],[Quantity]]</f>
        <v>471.59999999999997</v>
      </c>
      <c r="G836" s="1">
        <f>VLOOKUP(order_details[[#This Row],[OrderID]],orders[[OrderID]:[OrderDate]],4,)</f>
        <v>34885</v>
      </c>
      <c r="H836" s="8">
        <f>VLOOKUP(order_details[[#This Row],[ProductID]],products[],6,0)</f>
        <v>32.799999999999997</v>
      </c>
      <c r="I836" s="8">
        <f>order_details[[#This Row],[UnitPrice (Marked Price)]] * order_details[[#This Row],[Quantity]] * (1 - order_details[[#This Row],[Discount]])</f>
        <v>590.4</v>
      </c>
      <c r="J836" s="8">
        <f>(order_details[[#This Row],[UnitPrice (Marked Price)]]*(1-order_details[[#This Row],[Discount]])-order_details[[#This Row],[UnitPrice]]) * order_details[[#This Row],[Quantity]]</f>
        <v>118.79999999999995</v>
      </c>
      <c r="K836">
        <f>VLOOKUP(order_details[[#This Row],[ProductID]],products[],4,0)</f>
        <v>6</v>
      </c>
      <c r="L836" s="8" t="str">
        <f>VLOOKUP(order_details[[#This Row],[Category]],categories[[CategoryID]:[CategoryName]],2,0)</f>
        <v>Meat/Poultry</v>
      </c>
    </row>
    <row r="837" spans="1:12" x14ac:dyDescent="0.25">
      <c r="A837">
        <v>10558</v>
      </c>
      <c r="B837">
        <v>73</v>
      </c>
      <c r="C837" s="8">
        <v>9.6</v>
      </c>
      <c r="D837">
        <v>3</v>
      </c>
      <c r="E837">
        <v>0</v>
      </c>
      <c r="F837" s="8">
        <f>order_details[[#This Row],[UnitPrice]]*order_details[[#This Row],[Quantity]]</f>
        <v>28.799999999999997</v>
      </c>
      <c r="G837" s="1">
        <f>VLOOKUP(order_details[[#This Row],[OrderID]],orders[[OrderID]:[OrderDate]],4,)</f>
        <v>34885</v>
      </c>
      <c r="H837" s="8">
        <f>VLOOKUP(order_details[[#This Row],[ProductID]],products[],6,0)</f>
        <v>15</v>
      </c>
      <c r="I837" s="8">
        <f>order_details[[#This Row],[UnitPrice (Marked Price)]] * order_details[[#This Row],[Quantity]] * (1 - order_details[[#This Row],[Discount]])</f>
        <v>45</v>
      </c>
      <c r="J837" s="8">
        <f>(order_details[[#This Row],[UnitPrice (Marked Price)]]*(1-order_details[[#This Row],[Discount]])-order_details[[#This Row],[UnitPrice]]) * order_details[[#This Row],[Quantity]]</f>
        <v>16.200000000000003</v>
      </c>
      <c r="K837">
        <f>VLOOKUP(order_details[[#This Row],[ProductID]],products[],4,0)</f>
        <v>8</v>
      </c>
      <c r="L837" s="8" t="str">
        <f>VLOOKUP(order_details[[#This Row],[Category]],categories[[CategoryID]:[CategoryName]],2,0)</f>
        <v>Seafood</v>
      </c>
    </row>
    <row r="838" spans="1:12" x14ac:dyDescent="0.25">
      <c r="A838">
        <v>10559</v>
      </c>
      <c r="B838">
        <v>41</v>
      </c>
      <c r="C838" s="8">
        <v>7.7</v>
      </c>
      <c r="D838">
        <v>12</v>
      </c>
      <c r="E838">
        <v>0.05</v>
      </c>
      <c r="F838" s="8">
        <f>order_details[[#This Row],[UnitPrice]]*order_details[[#This Row],[Quantity]]</f>
        <v>92.4</v>
      </c>
      <c r="G838" s="1">
        <f>VLOOKUP(order_details[[#This Row],[OrderID]],orders[[OrderID]:[OrderDate]],4,)</f>
        <v>34886</v>
      </c>
      <c r="H838" s="8">
        <f>VLOOKUP(order_details[[#This Row],[ProductID]],products[],6,0)</f>
        <v>9.65</v>
      </c>
      <c r="I838" s="8">
        <f>order_details[[#This Row],[UnitPrice (Marked Price)]] * order_details[[#This Row],[Quantity]] * (1 - order_details[[#This Row],[Discount]])</f>
        <v>110.01</v>
      </c>
      <c r="J838" s="8">
        <f>(order_details[[#This Row],[UnitPrice (Marked Price)]]*(1-order_details[[#This Row],[Discount]])-order_details[[#This Row],[UnitPrice]]) * order_details[[#This Row],[Quantity]]</f>
        <v>17.610000000000003</v>
      </c>
      <c r="K838">
        <f>VLOOKUP(order_details[[#This Row],[ProductID]],products[],4,0)</f>
        <v>8</v>
      </c>
      <c r="L838" s="8" t="str">
        <f>VLOOKUP(order_details[[#This Row],[Category]],categories[[CategoryID]:[CategoryName]],2,0)</f>
        <v>Seafood</v>
      </c>
    </row>
    <row r="839" spans="1:12" x14ac:dyDescent="0.25">
      <c r="A839">
        <v>10559</v>
      </c>
      <c r="B839">
        <v>55</v>
      </c>
      <c r="C839" s="8">
        <v>19.2</v>
      </c>
      <c r="D839">
        <v>18</v>
      </c>
      <c r="E839">
        <v>0.05</v>
      </c>
      <c r="F839" s="8">
        <f>order_details[[#This Row],[UnitPrice]]*order_details[[#This Row],[Quantity]]</f>
        <v>345.59999999999997</v>
      </c>
      <c r="G839" s="1">
        <f>VLOOKUP(order_details[[#This Row],[OrderID]],orders[[OrderID]:[OrderDate]],4,)</f>
        <v>34886</v>
      </c>
      <c r="H839" s="8">
        <f>VLOOKUP(order_details[[#This Row],[ProductID]],products[],6,0)</f>
        <v>24</v>
      </c>
      <c r="I839" s="8">
        <f>order_details[[#This Row],[UnitPrice (Marked Price)]] * order_details[[#This Row],[Quantity]] * (1 - order_details[[#This Row],[Discount]])</f>
        <v>410.4</v>
      </c>
      <c r="J839" s="8">
        <f>(order_details[[#This Row],[UnitPrice (Marked Price)]]*(1-order_details[[#This Row],[Discount]])-order_details[[#This Row],[UnitPrice]]) * order_details[[#This Row],[Quantity]]</f>
        <v>64.799999999999955</v>
      </c>
      <c r="K839">
        <f>VLOOKUP(order_details[[#This Row],[ProductID]],products[],4,0)</f>
        <v>6</v>
      </c>
      <c r="L839" s="8" t="str">
        <f>VLOOKUP(order_details[[#This Row],[Category]],categories[[CategoryID]:[CategoryName]],2,0)</f>
        <v>Meat/Poultry</v>
      </c>
    </row>
    <row r="840" spans="1:12" x14ac:dyDescent="0.25">
      <c r="A840">
        <v>10560</v>
      </c>
      <c r="B840">
        <v>30</v>
      </c>
      <c r="C840" s="8">
        <v>20.7</v>
      </c>
      <c r="D840">
        <v>20</v>
      </c>
      <c r="E840">
        <v>0</v>
      </c>
      <c r="F840" s="8">
        <f>order_details[[#This Row],[UnitPrice]]*order_details[[#This Row],[Quantity]]</f>
        <v>414</v>
      </c>
      <c r="G840" s="1">
        <f>VLOOKUP(order_details[[#This Row],[OrderID]],orders[[OrderID]:[OrderDate]],4,)</f>
        <v>34887</v>
      </c>
      <c r="H840" s="8">
        <f>VLOOKUP(order_details[[#This Row],[ProductID]],products[],6,0)</f>
        <v>25.89</v>
      </c>
      <c r="I840" s="8">
        <f>order_details[[#This Row],[UnitPrice (Marked Price)]] * order_details[[#This Row],[Quantity]] * (1 - order_details[[#This Row],[Discount]])</f>
        <v>517.79999999999995</v>
      </c>
      <c r="J840" s="8">
        <f>(order_details[[#This Row],[UnitPrice (Marked Price)]]*(1-order_details[[#This Row],[Discount]])-order_details[[#This Row],[UnitPrice]]) * order_details[[#This Row],[Quantity]]</f>
        <v>103.80000000000003</v>
      </c>
      <c r="K840">
        <f>VLOOKUP(order_details[[#This Row],[ProductID]],products[],4,0)</f>
        <v>8</v>
      </c>
      <c r="L840" s="8" t="str">
        <f>VLOOKUP(order_details[[#This Row],[Category]],categories[[CategoryID]:[CategoryName]],2,0)</f>
        <v>Seafood</v>
      </c>
    </row>
    <row r="841" spans="1:12" x14ac:dyDescent="0.25">
      <c r="A841">
        <v>10560</v>
      </c>
      <c r="B841">
        <v>62</v>
      </c>
      <c r="C841" s="8">
        <v>39.4</v>
      </c>
      <c r="D841">
        <v>15</v>
      </c>
      <c r="E841">
        <v>0.25</v>
      </c>
      <c r="F841" s="8">
        <f>order_details[[#This Row],[UnitPrice]]*order_details[[#This Row],[Quantity]]</f>
        <v>591</v>
      </c>
      <c r="G841" s="1">
        <f>VLOOKUP(order_details[[#This Row],[OrderID]],orders[[OrderID]:[OrderDate]],4,)</f>
        <v>34887</v>
      </c>
      <c r="H841" s="8">
        <f>VLOOKUP(order_details[[#This Row],[ProductID]],products[],6,0)</f>
        <v>49.3</v>
      </c>
      <c r="I841" s="8">
        <f>order_details[[#This Row],[UnitPrice (Marked Price)]] * order_details[[#This Row],[Quantity]] * (1 - order_details[[#This Row],[Discount]])</f>
        <v>554.625</v>
      </c>
      <c r="J841" s="8">
        <f>(order_details[[#This Row],[UnitPrice (Marked Price)]]*(1-order_details[[#This Row],[Discount]])-order_details[[#This Row],[UnitPrice]]) * order_details[[#This Row],[Quantity]]</f>
        <v>-36.375000000000064</v>
      </c>
      <c r="K841">
        <f>VLOOKUP(order_details[[#This Row],[ProductID]],products[],4,0)</f>
        <v>3</v>
      </c>
      <c r="L841" s="8" t="str">
        <f>VLOOKUP(order_details[[#This Row],[Category]],categories[[CategoryID]:[CategoryName]],2,0)</f>
        <v>Confections</v>
      </c>
    </row>
    <row r="842" spans="1:12" x14ac:dyDescent="0.25">
      <c r="A842">
        <v>10561</v>
      </c>
      <c r="B842">
        <v>44</v>
      </c>
      <c r="C842" s="8">
        <v>12.4</v>
      </c>
      <c r="D842">
        <v>10</v>
      </c>
      <c r="E842">
        <v>0</v>
      </c>
      <c r="F842" s="8">
        <f>order_details[[#This Row],[UnitPrice]]*order_details[[#This Row],[Quantity]]</f>
        <v>124</v>
      </c>
      <c r="G842" s="1">
        <f>VLOOKUP(order_details[[#This Row],[OrderID]],orders[[OrderID]:[OrderDate]],4,)</f>
        <v>34887</v>
      </c>
      <c r="H842" s="8">
        <f>VLOOKUP(order_details[[#This Row],[ProductID]],products[],6,0)</f>
        <v>19.45</v>
      </c>
      <c r="I842" s="8">
        <f>order_details[[#This Row],[UnitPrice (Marked Price)]] * order_details[[#This Row],[Quantity]] * (1 - order_details[[#This Row],[Discount]])</f>
        <v>194.5</v>
      </c>
      <c r="J842" s="8">
        <f>(order_details[[#This Row],[UnitPrice (Marked Price)]]*(1-order_details[[#This Row],[Discount]])-order_details[[#This Row],[UnitPrice]]) * order_details[[#This Row],[Quantity]]</f>
        <v>70.499999999999986</v>
      </c>
      <c r="K842">
        <f>VLOOKUP(order_details[[#This Row],[ProductID]],products[],4,0)</f>
        <v>2</v>
      </c>
      <c r="L842" s="8" t="str">
        <f>VLOOKUP(order_details[[#This Row],[Category]],categories[[CategoryID]:[CategoryName]],2,0)</f>
        <v>Condiments</v>
      </c>
    </row>
    <row r="843" spans="1:12" x14ac:dyDescent="0.25">
      <c r="A843">
        <v>10561</v>
      </c>
      <c r="B843">
        <v>51</v>
      </c>
      <c r="C843" s="8">
        <v>42.4</v>
      </c>
      <c r="D843">
        <v>50</v>
      </c>
      <c r="E843">
        <v>0</v>
      </c>
      <c r="F843" s="8">
        <f>order_details[[#This Row],[UnitPrice]]*order_details[[#This Row],[Quantity]]</f>
        <v>2120</v>
      </c>
      <c r="G843" s="1">
        <f>VLOOKUP(order_details[[#This Row],[OrderID]],orders[[OrderID]:[OrderDate]],4,)</f>
        <v>34887</v>
      </c>
      <c r="H843" s="8">
        <f>VLOOKUP(order_details[[#This Row],[ProductID]],products[],6,0)</f>
        <v>53</v>
      </c>
      <c r="I843" s="8">
        <f>order_details[[#This Row],[UnitPrice (Marked Price)]] * order_details[[#This Row],[Quantity]] * (1 - order_details[[#This Row],[Discount]])</f>
        <v>2650</v>
      </c>
      <c r="J843" s="8">
        <f>(order_details[[#This Row],[UnitPrice (Marked Price)]]*(1-order_details[[#This Row],[Discount]])-order_details[[#This Row],[UnitPrice]]) * order_details[[#This Row],[Quantity]]</f>
        <v>530.00000000000011</v>
      </c>
      <c r="K843">
        <f>VLOOKUP(order_details[[#This Row],[ProductID]],products[],4,0)</f>
        <v>7</v>
      </c>
      <c r="L843" s="8" t="str">
        <f>VLOOKUP(order_details[[#This Row],[Category]],categories[[CategoryID]:[CategoryName]],2,0)</f>
        <v>Produce</v>
      </c>
    </row>
    <row r="844" spans="1:12" x14ac:dyDescent="0.25">
      <c r="A844">
        <v>10562</v>
      </c>
      <c r="B844">
        <v>33</v>
      </c>
      <c r="C844" s="8">
        <v>2</v>
      </c>
      <c r="D844">
        <v>20</v>
      </c>
      <c r="E844">
        <v>0.1</v>
      </c>
      <c r="F844" s="8">
        <f>order_details[[#This Row],[UnitPrice]]*order_details[[#This Row],[Quantity]]</f>
        <v>40</v>
      </c>
      <c r="G844" s="1">
        <f>VLOOKUP(order_details[[#This Row],[OrderID]],orders[[OrderID]:[OrderDate]],4,)</f>
        <v>34890</v>
      </c>
      <c r="H844" s="8">
        <f>VLOOKUP(order_details[[#This Row],[ProductID]],products[],6,0)</f>
        <v>2.5</v>
      </c>
      <c r="I844" s="8">
        <f>order_details[[#This Row],[UnitPrice (Marked Price)]] * order_details[[#This Row],[Quantity]] * (1 - order_details[[#This Row],[Discount]])</f>
        <v>45</v>
      </c>
      <c r="J844" s="8">
        <f>(order_details[[#This Row],[UnitPrice (Marked Price)]]*(1-order_details[[#This Row],[Discount]])-order_details[[#This Row],[UnitPrice]]) * order_details[[#This Row],[Quantity]]</f>
        <v>5</v>
      </c>
      <c r="K844">
        <f>VLOOKUP(order_details[[#This Row],[ProductID]],products[],4,0)</f>
        <v>4</v>
      </c>
      <c r="L844" s="8" t="str">
        <f>VLOOKUP(order_details[[#This Row],[Category]],categories[[CategoryID]:[CategoryName]],2,0)</f>
        <v>Dairy Products</v>
      </c>
    </row>
    <row r="845" spans="1:12" x14ac:dyDescent="0.25">
      <c r="A845">
        <v>10562</v>
      </c>
      <c r="B845">
        <v>62</v>
      </c>
      <c r="C845" s="8">
        <v>39.4</v>
      </c>
      <c r="D845">
        <v>10</v>
      </c>
      <c r="E845">
        <v>0.1</v>
      </c>
      <c r="F845" s="8">
        <f>order_details[[#This Row],[UnitPrice]]*order_details[[#This Row],[Quantity]]</f>
        <v>394</v>
      </c>
      <c r="G845" s="1">
        <f>VLOOKUP(order_details[[#This Row],[OrderID]],orders[[OrderID]:[OrderDate]],4,)</f>
        <v>34890</v>
      </c>
      <c r="H845" s="8">
        <f>VLOOKUP(order_details[[#This Row],[ProductID]],products[],6,0)</f>
        <v>49.3</v>
      </c>
      <c r="I845" s="8">
        <f>order_details[[#This Row],[UnitPrice (Marked Price)]] * order_details[[#This Row],[Quantity]] * (1 - order_details[[#This Row],[Discount]])</f>
        <v>443.7</v>
      </c>
      <c r="J845" s="8">
        <f>(order_details[[#This Row],[UnitPrice (Marked Price)]]*(1-order_details[[#This Row],[Discount]])-order_details[[#This Row],[UnitPrice]]) * order_details[[#This Row],[Quantity]]</f>
        <v>49.699999999999989</v>
      </c>
      <c r="K845">
        <f>VLOOKUP(order_details[[#This Row],[ProductID]],products[],4,0)</f>
        <v>3</v>
      </c>
      <c r="L845" s="8" t="str">
        <f>VLOOKUP(order_details[[#This Row],[Category]],categories[[CategoryID]:[CategoryName]],2,0)</f>
        <v>Confections</v>
      </c>
    </row>
    <row r="846" spans="1:12" x14ac:dyDescent="0.25">
      <c r="A846">
        <v>10563</v>
      </c>
      <c r="B846">
        <v>36</v>
      </c>
      <c r="C846" s="8">
        <v>15.2</v>
      </c>
      <c r="D846">
        <v>25</v>
      </c>
      <c r="E846">
        <v>0</v>
      </c>
      <c r="F846" s="8">
        <f>order_details[[#This Row],[UnitPrice]]*order_details[[#This Row],[Quantity]]</f>
        <v>380</v>
      </c>
      <c r="G846" s="1">
        <f>VLOOKUP(order_details[[#This Row],[OrderID]],orders[[OrderID]:[OrderDate]],4,)</f>
        <v>34891</v>
      </c>
      <c r="H846" s="8">
        <f>VLOOKUP(order_details[[#This Row],[ProductID]],products[],6,0)</f>
        <v>19</v>
      </c>
      <c r="I846" s="8">
        <f>order_details[[#This Row],[UnitPrice (Marked Price)]] * order_details[[#This Row],[Quantity]] * (1 - order_details[[#This Row],[Discount]])</f>
        <v>475</v>
      </c>
      <c r="J846" s="8">
        <f>(order_details[[#This Row],[UnitPrice (Marked Price)]]*(1-order_details[[#This Row],[Discount]])-order_details[[#This Row],[UnitPrice]]) * order_details[[#This Row],[Quantity]]</f>
        <v>95.000000000000014</v>
      </c>
      <c r="K846">
        <f>VLOOKUP(order_details[[#This Row],[ProductID]],products[],4,0)</f>
        <v>8</v>
      </c>
      <c r="L846" s="8" t="str">
        <f>VLOOKUP(order_details[[#This Row],[Category]],categories[[CategoryID]:[CategoryName]],2,0)</f>
        <v>Seafood</v>
      </c>
    </row>
    <row r="847" spans="1:12" x14ac:dyDescent="0.25">
      <c r="A847">
        <v>10563</v>
      </c>
      <c r="B847">
        <v>52</v>
      </c>
      <c r="C847" s="8">
        <v>5.6</v>
      </c>
      <c r="D847">
        <v>70</v>
      </c>
      <c r="E847">
        <v>0</v>
      </c>
      <c r="F847" s="8">
        <f>order_details[[#This Row],[UnitPrice]]*order_details[[#This Row],[Quantity]]</f>
        <v>392</v>
      </c>
      <c r="G847" s="1">
        <f>VLOOKUP(order_details[[#This Row],[OrderID]],orders[[OrderID]:[OrderDate]],4,)</f>
        <v>34891</v>
      </c>
      <c r="H847" s="8">
        <f>VLOOKUP(order_details[[#This Row],[ProductID]],products[],6,0)</f>
        <v>7</v>
      </c>
      <c r="I847" s="8">
        <f>order_details[[#This Row],[UnitPrice (Marked Price)]] * order_details[[#This Row],[Quantity]] * (1 - order_details[[#This Row],[Discount]])</f>
        <v>490</v>
      </c>
      <c r="J847" s="8">
        <f>(order_details[[#This Row],[UnitPrice (Marked Price)]]*(1-order_details[[#This Row],[Discount]])-order_details[[#This Row],[UnitPrice]]) * order_details[[#This Row],[Quantity]]</f>
        <v>98.000000000000028</v>
      </c>
      <c r="K847">
        <f>VLOOKUP(order_details[[#This Row],[ProductID]],products[],4,0)</f>
        <v>5</v>
      </c>
      <c r="L847" s="8" t="str">
        <f>VLOOKUP(order_details[[#This Row],[Category]],categories[[CategoryID]:[CategoryName]],2,0)</f>
        <v>Grains/Cereals</v>
      </c>
    </row>
    <row r="848" spans="1:12" x14ac:dyDescent="0.25">
      <c r="A848">
        <v>10564</v>
      </c>
      <c r="B848">
        <v>17</v>
      </c>
      <c r="C848" s="8">
        <v>31.2</v>
      </c>
      <c r="D848">
        <v>16</v>
      </c>
      <c r="E848">
        <v>0.05</v>
      </c>
      <c r="F848" s="8">
        <f>order_details[[#This Row],[UnitPrice]]*order_details[[#This Row],[Quantity]]</f>
        <v>499.2</v>
      </c>
      <c r="G848" s="1">
        <f>VLOOKUP(order_details[[#This Row],[OrderID]],orders[[OrderID]:[OrderDate]],4,)</f>
        <v>34891</v>
      </c>
      <c r="H848" s="8">
        <f>VLOOKUP(order_details[[#This Row],[ProductID]],products[],6,0)</f>
        <v>39</v>
      </c>
      <c r="I848" s="8">
        <f>order_details[[#This Row],[UnitPrice (Marked Price)]] * order_details[[#This Row],[Quantity]] * (1 - order_details[[#This Row],[Discount]])</f>
        <v>592.79999999999995</v>
      </c>
      <c r="J848" s="8">
        <f>(order_details[[#This Row],[UnitPrice (Marked Price)]]*(1-order_details[[#This Row],[Discount]])-order_details[[#This Row],[UnitPrice]]) * order_details[[#This Row],[Quantity]]</f>
        <v>93.599999999999966</v>
      </c>
      <c r="K848">
        <f>VLOOKUP(order_details[[#This Row],[ProductID]],products[],4,0)</f>
        <v>6</v>
      </c>
      <c r="L848" s="8" t="str">
        <f>VLOOKUP(order_details[[#This Row],[Category]],categories[[CategoryID]:[CategoryName]],2,0)</f>
        <v>Meat/Poultry</v>
      </c>
    </row>
    <row r="849" spans="1:12" x14ac:dyDescent="0.25">
      <c r="A849">
        <v>10564</v>
      </c>
      <c r="B849">
        <v>31</v>
      </c>
      <c r="C849" s="8">
        <v>8</v>
      </c>
      <c r="D849">
        <v>6</v>
      </c>
      <c r="E849">
        <v>0.05</v>
      </c>
      <c r="F849" s="8">
        <f>order_details[[#This Row],[UnitPrice]]*order_details[[#This Row],[Quantity]]</f>
        <v>48</v>
      </c>
      <c r="G849" s="1">
        <f>VLOOKUP(order_details[[#This Row],[OrderID]],orders[[OrderID]:[OrderDate]],4,)</f>
        <v>34891</v>
      </c>
      <c r="H849" s="8">
        <f>VLOOKUP(order_details[[#This Row],[ProductID]],products[],6,0)</f>
        <v>12.5</v>
      </c>
      <c r="I849" s="8">
        <f>order_details[[#This Row],[UnitPrice (Marked Price)]] * order_details[[#This Row],[Quantity]] * (1 - order_details[[#This Row],[Discount]])</f>
        <v>71.25</v>
      </c>
      <c r="J849" s="8">
        <f>(order_details[[#This Row],[UnitPrice (Marked Price)]]*(1-order_details[[#This Row],[Discount]])-order_details[[#This Row],[UnitPrice]]) * order_details[[#This Row],[Quantity]]</f>
        <v>23.25</v>
      </c>
      <c r="K849">
        <f>VLOOKUP(order_details[[#This Row],[ProductID]],products[],4,0)</f>
        <v>4</v>
      </c>
      <c r="L849" s="8" t="str">
        <f>VLOOKUP(order_details[[#This Row],[Category]],categories[[CategoryID]:[CategoryName]],2,0)</f>
        <v>Dairy Products</v>
      </c>
    </row>
    <row r="850" spans="1:12" x14ac:dyDescent="0.25">
      <c r="A850">
        <v>10564</v>
      </c>
      <c r="B850">
        <v>55</v>
      </c>
      <c r="C850" s="8">
        <v>19.2</v>
      </c>
      <c r="D850">
        <v>25</v>
      </c>
      <c r="E850">
        <v>0.05</v>
      </c>
      <c r="F850" s="8">
        <f>order_details[[#This Row],[UnitPrice]]*order_details[[#This Row],[Quantity]]</f>
        <v>480</v>
      </c>
      <c r="G850" s="1">
        <f>VLOOKUP(order_details[[#This Row],[OrderID]],orders[[OrderID]:[OrderDate]],4,)</f>
        <v>34891</v>
      </c>
      <c r="H850" s="8">
        <f>VLOOKUP(order_details[[#This Row],[ProductID]],products[],6,0)</f>
        <v>24</v>
      </c>
      <c r="I850" s="8">
        <f>order_details[[#This Row],[UnitPrice (Marked Price)]] * order_details[[#This Row],[Quantity]] * (1 - order_details[[#This Row],[Discount]])</f>
        <v>570</v>
      </c>
      <c r="J850" s="8">
        <f>(order_details[[#This Row],[UnitPrice (Marked Price)]]*(1-order_details[[#This Row],[Discount]])-order_details[[#This Row],[UnitPrice]]) * order_details[[#This Row],[Quantity]]</f>
        <v>89.999999999999943</v>
      </c>
      <c r="K850">
        <f>VLOOKUP(order_details[[#This Row],[ProductID]],products[],4,0)</f>
        <v>6</v>
      </c>
      <c r="L850" s="8" t="str">
        <f>VLOOKUP(order_details[[#This Row],[Category]],categories[[CategoryID]:[CategoryName]],2,0)</f>
        <v>Meat/Poultry</v>
      </c>
    </row>
    <row r="851" spans="1:12" x14ac:dyDescent="0.25">
      <c r="A851">
        <v>10565</v>
      </c>
      <c r="B851">
        <v>24</v>
      </c>
      <c r="C851" s="8">
        <v>3.6</v>
      </c>
      <c r="D851">
        <v>25</v>
      </c>
      <c r="E851">
        <v>0.1</v>
      </c>
      <c r="F851" s="8">
        <f>order_details[[#This Row],[UnitPrice]]*order_details[[#This Row],[Quantity]]</f>
        <v>90</v>
      </c>
      <c r="G851" s="1">
        <f>VLOOKUP(order_details[[#This Row],[OrderID]],orders[[OrderID]:[OrderDate]],4,)</f>
        <v>34892</v>
      </c>
      <c r="H851" s="8">
        <f>VLOOKUP(order_details[[#This Row],[ProductID]],products[],6,0)</f>
        <v>4.5</v>
      </c>
      <c r="I851" s="8">
        <f>order_details[[#This Row],[UnitPrice (Marked Price)]] * order_details[[#This Row],[Quantity]] * (1 - order_details[[#This Row],[Discount]])</f>
        <v>101.25</v>
      </c>
      <c r="J851" s="8">
        <f>(order_details[[#This Row],[UnitPrice (Marked Price)]]*(1-order_details[[#This Row],[Discount]])-order_details[[#This Row],[UnitPrice]]) * order_details[[#This Row],[Quantity]]</f>
        <v>11.249999999999993</v>
      </c>
      <c r="K851">
        <f>VLOOKUP(order_details[[#This Row],[ProductID]],products[],4,0)</f>
        <v>1</v>
      </c>
      <c r="L851" s="8" t="str">
        <f>VLOOKUP(order_details[[#This Row],[Category]],categories[[CategoryID]:[CategoryName]],2,0)</f>
        <v>Beverages</v>
      </c>
    </row>
    <row r="852" spans="1:12" x14ac:dyDescent="0.25">
      <c r="A852">
        <v>10565</v>
      </c>
      <c r="B852">
        <v>64</v>
      </c>
      <c r="C852" s="8">
        <v>26.6</v>
      </c>
      <c r="D852">
        <v>18</v>
      </c>
      <c r="E852">
        <v>0.1</v>
      </c>
      <c r="F852" s="8">
        <f>order_details[[#This Row],[UnitPrice]]*order_details[[#This Row],[Quantity]]</f>
        <v>478.8</v>
      </c>
      <c r="G852" s="1">
        <f>VLOOKUP(order_details[[#This Row],[OrderID]],orders[[OrderID]:[OrderDate]],4,)</f>
        <v>34892</v>
      </c>
      <c r="H852" s="8">
        <f>VLOOKUP(order_details[[#This Row],[ProductID]],products[],6,0)</f>
        <v>33.25</v>
      </c>
      <c r="I852" s="8">
        <f>order_details[[#This Row],[UnitPrice (Marked Price)]] * order_details[[#This Row],[Quantity]] * (1 - order_details[[#This Row],[Discount]])</f>
        <v>538.65</v>
      </c>
      <c r="J852" s="8">
        <f>(order_details[[#This Row],[UnitPrice (Marked Price)]]*(1-order_details[[#This Row],[Discount]])-order_details[[#This Row],[UnitPrice]]) * order_details[[#This Row],[Quantity]]</f>
        <v>59.849999999999987</v>
      </c>
      <c r="K852">
        <f>VLOOKUP(order_details[[#This Row],[ProductID]],products[],4,0)</f>
        <v>5</v>
      </c>
      <c r="L852" s="8" t="str">
        <f>VLOOKUP(order_details[[#This Row],[Category]],categories[[CategoryID]:[CategoryName]],2,0)</f>
        <v>Grains/Cereals</v>
      </c>
    </row>
    <row r="853" spans="1:12" x14ac:dyDescent="0.25">
      <c r="A853">
        <v>10566</v>
      </c>
      <c r="B853">
        <v>11</v>
      </c>
      <c r="C853" s="8">
        <v>9.8000000000000007</v>
      </c>
      <c r="D853">
        <v>35</v>
      </c>
      <c r="E853">
        <v>0.15</v>
      </c>
      <c r="F853" s="8">
        <f>order_details[[#This Row],[UnitPrice]]*order_details[[#This Row],[Quantity]]</f>
        <v>343</v>
      </c>
      <c r="G853" s="1">
        <f>VLOOKUP(order_details[[#This Row],[OrderID]],orders[[OrderID]:[OrderDate]],4,)</f>
        <v>34893</v>
      </c>
      <c r="H853" s="8">
        <f>VLOOKUP(order_details[[#This Row],[ProductID]],products[],6,0)</f>
        <v>21</v>
      </c>
      <c r="I853" s="8">
        <f>order_details[[#This Row],[UnitPrice (Marked Price)]] * order_details[[#This Row],[Quantity]] * (1 - order_details[[#This Row],[Discount]])</f>
        <v>624.75</v>
      </c>
      <c r="J853" s="8">
        <f>(order_details[[#This Row],[UnitPrice (Marked Price)]]*(1-order_details[[#This Row],[Discount]])-order_details[[#This Row],[UnitPrice]]) * order_details[[#This Row],[Quantity]]</f>
        <v>281.74999999999989</v>
      </c>
      <c r="K853">
        <f>VLOOKUP(order_details[[#This Row],[ProductID]],products[],4,0)</f>
        <v>4</v>
      </c>
      <c r="L853" s="8" t="str">
        <f>VLOOKUP(order_details[[#This Row],[Category]],categories[[CategoryID]:[CategoryName]],2,0)</f>
        <v>Dairy Products</v>
      </c>
    </row>
    <row r="854" spans="1:12" x14ac:dyDescent="0.25">
      <c r="A854">
        <v>10566</v>
      </c>
      <c r="B854">
        <v>18</v>
      </c>
      <c r="C854" s="8">
        <v>50</v>
      </c>
      <c r="D854">
        <v>18</v>
      </c>
      <c r="E854">
        <v>0.15</v>
      </c>
      <c r="F854" s="8">
        <f>order_details[[#This Row],[UnitPrice]]*order_details[[#This Row],[Quantity]]</f>
        <v>900</v>
      </c>
      <c r="G854" s="1">
        <f>VLOOKUP(order_details[[#This Row],[OrderID]],orders[[OrderID]:[OrderDate]],4,)</f>
        <v>34893</v>
      </c>
      <c r="H854" s="8">
        <f>VLOOKUP(order_details[[#This Row],[ProductID]],products[],6,0)</f>
        <v>62.5</v>
      </c>
      <c r="I854" s="8">
        <f>order_details[[#This Row],[UnitPrice (Marked Price)]] * order_details[[#This Row],[Quantity]] * (1 - order_details[[#This Row],[Discount]])</f>
        <v>956.25</v>
      </c>
      <c r="J854" s="8">
        <f>(order_details[[#This Row],[UnitPrice (Marked Price)]]*(1-order_details[[#This Row],[Discount]])-order_details[[#This Row],[UnitPrice]]) * order_details[[#This Row],[Quantity]]</f>
        <v>56.25</v>
      </c>
      <c r="K854">
        <f>VLOOKUP(order_details[[#This Row],[ProductID]],products[],4,0)</f>
        <v>8</v>
      </c>
      <c r="L854" s="8" t="str">
        <f>VLOOKUP(order_details[[#This Row],[Category]],categories[[CategoryID]:[CategoryName]],2,0)</f>
        <v>Seafood</v>
      </c>
    </row>
    <row r="855" spans="1:12" x14ac:dyDescent="0.25">
      <c r="A855">
        <v>10566</v>
      </c>
      <c r="B855">
        <v>76</v>
      </c>
      <c r="C855" s="8">
        <v>14.4</v>
      </c>
      <c r="D855">
        <v>10</v>
      </c>
      <c r="E855">
        <v>0</v>
      </c>
      <c r="F855" s="8">
        <f>order_details[[#This Row],[UnitPrice]]*order_details[[#This Row],[Quantity]]</f>
        <v>144</v>
      </c>
      <c r="G855" s="1">
        <f>VLOOKUP(order_details[[#This Row],[OrderID]],orders[[OrderID]:[OrderDate]],4,)</f>
        <v>34893</v>
      </c>
      <c r="H855" s="8">
        <f>VLOOKUP(order_details[[#This Row],[ProductID]],products[],6,0)</f>
        <v>18</v>
      </c>
      <c r="I855" s="8">
        <f>order_details[[#This Row],[UnitPrice (Marked Price)]] * order_details[[#This Row],[Quantity]] * (1 - order_details[[#This Row],[Discount]])</f>
        <v>180</v>
      </c>
      <c r="J855" s="8">
        <f>(order_details[[#This Row],[UnitPrice (Marked Price)]]*(1-order_details[[#This Row],[Discount]])-order_details[[#This Row],[UnitPrice]]) * order_details[[#This Row],[Quantity]]</f>
        <v>36</v>
      </c>
      <c r="K855">
        <f>VLOOKUP(order_details[[#This Row],[ProductID]],products[],4,0)</f>
        <v>1</v>
      </c>
      <c r="L855" s="8" t="str">
        <f>VLOOKUP(order_details[[#This Row],[Category]],categories[[CategoryID]:[CategoryName]],2,0)</f>
        <v>Beverages</v>
      </c>
    </row>
    <row r="856" spans="1:12" x14ac:dyDescent="0.25">
      <c r="A856">
        <v>10567</v>
      </c>
      <c r="B856">
        <v>31</v>
      </c>
      <c r="C856" s="8">
        <v>8</v>
      </c>
      <c r="D856">
        <v>60</v>
      </c>
      <c r="E856">
        <v>0.2</v>
      </c>
      <c r="F856" s="8">
        <f>order_details[[#This Row],[UnitPrice]]*order_details[[#This Row],[Quantity]]</f>
        <v>480</v>
      </c>
      <c r="G856" s="1">
        <f>VLOOKUP(order_details[[#This Row],[OrderID]],orders[[OrderID]:[OrderDate]],4,)</f>
        <v>34893</v>
      </c>
      <c r="H856" s="8">
        <f>VLOOKUP(order_details[[#This Row],[ProductID]],products[],6,0)</f>
        <v>12.5</v>
      </c>
      <c r="I856" s="8">
        <f>order_details[[#This Row],[UnitPrice (Marked Price)]] * order_details[[#This Row],[Quantity]] * (1 - order_details[[#This Row],[Discount]])</f>
        <v>600</v>
      </c>
      <c r="J856" s="8">
        <f>(order_details[[#This Row],[UnitPrice (Marked Price)]]*(1-order_details[[#This Row],[Discount]])-order_details[[#This Row],[UnitPrice]]) * order_details[[#This Row],[Quantity]]</f>
        <v>120</v>
      </c>
      <c r="K856">
        <f>VLOOKUP(order_details[[#This Row],[ProductID]],products[],4,0)</f>
        <v>4</v>
      </c>
      <c r="L856" s="8" t="str">
        <f>VLOOKUP(order_details[[#This Row],[Category]],categories[[CategoryID]:[CategoryName]],2,0)</f>
        <v>Dairy Products</v>
      </c>
    </row>
    <row r="857" spans="1:12" x14ac:dyDescent="0.25">
      <c r="A857">
        <v>10567</v>
      </c>
      <c r="B857">
        <v>51</v>
      </c>
      <c r="C857" s="8">
        <v>42.4</v>
      </c>
      <c r="D857">
        <v>3</v>
      </c>
      <c r="E857">
        <v>0</v>
      </c>
      <c r="F857" s="8">
        <f>order_details[[#This Row],[UnitPrice]]*order_details[[#This Row],[Quantity]]</f>
        <v>127.19999999999999</v>
      </c>
      <c r="G857" s="1">
        <f>VLOOKUP(order_details[[#This Row],[OrderID]],orders[[OrderID]:[OrderDate]],4,)</f>
        <v>34893</v>
      </c>
      <c r="H857" s="8">
        <f>VLOOKUP(order_details[[#This Row],[ProductID]],products[],6,0)</f>
        <v>53</v>
      </c>
      <c r="I857" s="8">
        <f>order_details[[#This Row],[UnitPrice (Marked Price)]] * order_details[[#This Row],[Quantity]] * (1 - order_details[[#This Row],[Discount]])</f>
        <v>159</v>
      </c>
      <c r="J857" s="8">
        <f>(order_details[[#This Row],[UnitPrice (Marked Price)]]*(1-order_details[[#This Row],[Discount]])-order_details[[#This Row],[UnitPrice]]) * order_details[[#This Row],[Quantity]]</f>
        <v>31.800000000000004</v>
      </c>
      <c r="K857">
        <f>VLOOKUP(order_details[[#This Row],[ProductID]],products[],4,0)</f>
        <v>7</v>
      </c>
      <c r="L857" s="8" t="str">
        <f>VLOOKUP(order_details[[#This Row],[Category]],categories[[CategoryID]:[CategoryName]],2,0)</f>
        <v>Produce</v>
      </c>
    </row>
    <row r="858" spans="1:12" x14ac:dyDescent="0.25">
      <c r="A858">
        <v>10567</v>
      </c>
      <c r="B858">
        <v>59</v>
      </c>
      <c r="C858" s="8">
        <v>44</v>
      </c>
      <c r="D858">
        <v>40</v>
      </c>
      <c r="E858">
        <v>0.2</v>
      </c>
      <c r="F858" s="8">
        <f>order_details[[#This Row],[UnitPrice]]*order_details[[#This Row],[Quantity]]</f>
        <v>1760</v>
      </c>
      <c r="G858" s="1">
        <f>VLOOKUP(order_details[[#This Row],[OrderID]],orders[[OrderID]:[OrderDate]],4,)</f>
        <v>34893</v>
      </c>
      <c r="H858" s="8">
        <f>VLOOKUP(order_details[[#This Row],[ProductID]],products[],6,0)</f>
        <v>55</v>
      </c>
      <c r="I858" s="8">
        <f>order_details[[#This Row],[UnitPrice (Marked Price)]] * order_details[[#This Row],[Quantity]] * (1 - order_details[[#This Row],[Discount]])</f>
        <v>1760</v>
      </c>
      <c r="J858" s="8">
        <f>(order_details[[#This Row],[UnitPrice (Marked Price)]]*(1-order_details[[#This Row],[Discount]])-order_details[[#This Row],[UnitPrice]]) * order_details[[#This Row],[Quantity]]</f>
        <v>0</v>
      </c>
      <c r="K858">
        <f>VLOOKUP(order_details[[#This Row],[ProductID]],products[],4,0)</f>
        <v>4</v>
      </c>
      <c r="L858" s="8" t="str">
        <f>VLOOKUP(order_details[[#This Row],[Category]],categories[[CategoryID]:[CategoryName]],2,0)</f>
        <v>Dairy Products</v>
      </c>
    </row>
    <row r="859" spans="1:12" x14ac:dyDescent="0.25">
      <c r="A859">
        <v>10568</v>
      </c>
      <c r="B859">
        <v>10</v>
      </c>
      <c r="C859" s="8">
        <v>24.8</v>
      </c>
      <c r="D859">
        <v>5</v>
      </c>
      <c r="E859">
        <v>0</v>
      </c>
      <c r="F859" s="8">
        <f>order_details[[#This Row],[UnitPrice]]*order_details[[#This Row],[Quantity]]</f>
        <v>124</v>
      </c>
      <c r="G859" s="1">
        <f>VLOOKUP(order_details[[#This Row],[OrderID]],orders[[OrderID]:[OrderDate]],4,)</f>
        <v>34894</v>
      </c>
      <c r="H859" s="8">
        <f>VLOOKUP(order_details[[#This Row],[ProductID]],products[],6,0)</f>
        <v>31</v>
      </c>
      <c r="I859" s="8">
        <f>order_details[[#This Row],[UnitPrice (Marked Price)]] * order_details[[#This Row],[Quantity]] * (1 - order_details[[#This Row],[Discount]])</f>
        <v>155</v>
      </c>
      <c r="J859" s="8">
        <f>(order_details[[#This Row],[UnitPrice (Marked Price)]]*(1-order_details[[#This Row],[Discount]])-order_details[[#This Row],[UnitPrice]]) * order_details[[#This Row],[Quantity]]</f>
        <v>30.999999999999996</v>
      </c>
      <c r="K859">
        <f>VLOOKUP(order_details[[#This Row],[ProductID]],products[],4,0)</f>
        <v>8</v>
      </c>
      <c r="L859" s="8" t="str">
        <f>VLOOKUP(order_details[[#This Row],[Category]],categories[[CategoryID]:[CategoryName]],2,0)</f>
        <v>Seafood</v>
      </c>
    </row>
    <row r="860" spans="1:12" x14ac:dyDescent="0.25">
      <c r="A860">
        <v>10569</v>
      </c>
      <c r="B860">
        <v>31</v>
      </c>
      <c r="C860" s="8">
        <v>8</v>
      </c>
      <c r="D860">
        <v>35</v>
      </c>
      <c r="E860">
        <v>0.2</v>
      </c>
      <c r="F860" s="8">
        <f>order_details[[#This Row],[UnitPrice]]*order_details[[#This Row],[Quantity]]</f>
        <v>280</v>
      </c>
      <c r="G860" s="1">
        <f>VLOOKUP(order_details[[#This Row],[OrderID]],orders[[OrderID]:[OrderDate]],4,)</f>
        <v>34897</v>
      </c>
      <c r="H860" s="8">
        <f>VLOOKUP(order_details[[#This Row],[ProductID]],products[],6,0)</f>
        <v>12.5</v>
      </c>
      <c r="I860" s="8">
        <f>order_details[[#This Row],[UnitPrice (Marked Price)]] * order_details[[#This Row],[Quantity]] * (1 - order_details[[#This Row],[Discount]])</f>
        <v>350</v>
      </c>
      <c r="J860" s="8">
        <f>(order_details[[#This Row],[UnitPrice (Marked Price)]]*(1-order_details[[#This Row],[Discount]])-order_details[[#This Row],[UnitPrice]]) * order_details[[#This Row],[Quantity]]</f>
        <v>70</v>
      </c>
      <c r="K860">
        <f>VLOOKUP(order_details[[#This Row],[ProductID]],products[],4,0)</f>
        <v>4</v>
      </c>
      <c r="L860" s="8" t="str">
        <f>VLOOKUP(order_details[[#This Row],[Category]],categories[[CategoryID]:[CategoryName]],2,0)</f>
        <v>Dairy Products</v>
      </c>
    </row>
    <row r="861" spans="1:12" x14ac:dyDescent="0.25">
      <c r="A861">
        <v>10569</v>
      </c>
      <c r="B861">
        <v>76</v>
      </c>
      <c r="C861" s="8">
        <v>14.4</v>
      </c>
      <c r="D861">
        <v>30</v>
      </c>
      <c r="E861">
        <v>0</v>
      </c>
      <c r="F861" s="8">
        <f>order_details[[#This Row],[UnitPrice]]*order_details[[#This Row],[Quantity]]</f>
        <v>432</v>
      </c>
      <c r="G861" s="1">
        <f>VLOOKUP(order_details[[#This Row],[OrderID]],orders[[OrderID]:[OrderDate]],4,)</f>
        <v>34897</v>
      </c>
      <c r="H861" s="8">
        <f>VLOOKUP(order_details[[#This Row],[ProductID]],products[],6,0)</f>
        <v>18</v>
      </c>
      <c r="I861" s="8">
        <f>order_details[[#This Row],[UnitPrice (Marked Price)]] * order_details[[#This Row],[Quantity]] * (1 - order_details[[#This Row],[Discount]])</f>
        <v>540</v>
      </c>
      <c r="J861" s="8">
        <f>(order_details[[#This Row],[UnitPrice (Marked Price)]]*(1-order_details[[#This Row],[Discount]])-order_details[[#This Row],[UnitPrice]]) * order_details[[#This Row],[Quantity]]</f>
        <v>107.99999999999999</v>
      </c>
      <c r="K861">
        <f>VLOOKUP(order_details[[#This Row],[ProductID]],products[],4,0)</f>
        <v>1</v>
      </c>
      <c r="L861" s="8" t="str">
        <f>VLOOKUP(order_details[[#This Row],[Category]],categories[[CategoryID]:[CategoryName]],2,0)</f>
        <v>Beverages</v>
      </c>
    </row>
    <row r="862" spans="1:12" x14ac:dyDescent="0.25">
      <c r="A862">
        <v>10570</v>
      </c>
      <c r="B862">
        <v>11</v>
      </c>
      <c r="C862" s="8">
        <v>9.8000000000000007</v>
      </c>
      <c r="D862">
        <v>15</v>
      </c>
      <c r="E862">
        <v>0.05</v>
      </c>
      <c r="F862" s="8">
        <f>order_details[[#This Row],[UnitPrice]]*order_details[[#This Row],[Quantity]]</f>
        <v>147</v>
      </c>
      <c r="G862" s="1">
        <f>VLOOKUP(order_details[[#This Row],[OrderID]],orders[[OrderID]:[OrderDate]],4,)</f>
        <v>34898</v>
      </c>
      <c r="H862" s="8">
        <f>VLOOKUP(order_details[[#This Row],[ProductID]],products[],6,0)</f>
        <v>21</v>
      </c>
      <c r="I862" s="8">
        <f>order_details[[#This Row],[UnitPrice (Marked Price)]] * order_details[[#This Row],[Quantity]] * (1 - order_details[[#This Row],[Discount]])</f>
        <v>299.25</v>
      </c>
      <c r="J862" s="8">
        <f>(order_details[[#This Row],[UnitPrice (Marked Price)]]*(1-order_details[[#This Row],[Discount]])-order_details[[#This Row],[UnitPrice]]) * order_details[[#This Row],[Quantity]]</f>
        <v>152.24999999999997</v>
      </c>
      <c r="K862">
        <f>VLOOKUP(order_details[[#This Row],[ProductID]],products[],4,0)</f>
        <v>4</v>
      </c>
      <c r="L862" s="8" t="str">
        <f>VLOOKUP(order_details[[#This Row],[Category]],categories[[CategoryID]:[CategoryName]],2,0)</f>
        <v>Dairy Products</v>
      </c>
    </row>
    <row r="863" spans="1:12" x14ac:dyDescent="0.25">
      <c r="A863">
        <v>10570</v>
      </c>
      <c r="B863">
        <v>56</v>
      </c>
      <c r="C863" s="8">
        <v>30.4</v>
      </c>
      <c r="D863">
        <v>60</v>
      </c>
      <c r="E863">
        <v>0.05</v>
      </c>
      <c r="F863" s="8">
        <f>order_details[[#This Row],[UnitPrice]]*order_details[[#This Row],[Quantity]]</f>
        <v>1824</v>
      </c>
      <c r="G863" s="1">
        <f>VLOOKUP(order_details[[#This Row],[OrderID]],orders[[OrderID]:[OrderDate]],4,)</f>
        <v>34898</v>
      </c>
      <c r="H863" s="8">
        <f>VLOOKUP(order_details[[#This Row],[ProductID]],products[],6,0)</f>
        <v>38</v>
      </c>
      <c r="I863" s="8">
        <f>order_details[[#This Row],[UnitPrice (Marked Price)]] * order_details[[#This Row],[Quantity]] * (1 - order_details[[#This Row],[Discount]])</f>
        <v>2166</v>
      </c>
      <c r="J863" s="8">
        <f>(order_details[[#This Row],[UnitPrice (Marked Price)]]*(1-order_details[[#This Row],[Discount]])-order_details[[#This Row],[UnitPrice]]) * order_details[[#This Row],[Quantity]]</f>
        <v>342.00000000000017</v>
      </c>
      <c r="K863">
        <f>VLOOKUP(order_details[[#This Row],[ProductID]],products[],4,0)</f>
        <v>5</v>
      </c>
      <c r="L863" s="8" t="str">
        <f>VLOOKUP(order_details[[#This Row],[Category]],categories[[CategoryID]:[CategoryName]],2,0)</f>
        <v>Grains/Cereals</v>
      </c>
    </row>
    <row r="864" spans="1:12" x14ac:dyDescent="0.25">
      <c r="A864">
        <v>10571</v>
      </c>
      <c r="B864">
        <v>14</v>
      </c>
      <c r="C864" s="8">
        <v>18.600000000000001</v>
      </c>
      <c r="D864">
        <v>11</v>
      </c>
      <c r="E864">
        <v>0.15</v>
      </c>
      <c r="F864" s="8">
        <f>order_details[[#This Row],[UnitPrice]]*order_details[[#This Row],[Quantity]]</f>
        <v>204.60000000000002</v>
      </c>
      <c r="G864" s="1">
        <f>VLOOKUP(order_details[[#This Row],[OrderID]],orders[[OrderID]:[OrderDate]],4,)</f>
        <v>34898</v>
      </c>
      <c r="H864" s="8">
        <f>VLOOKUP(order_details[[#This Row],[ProductID]],products[],6,0)</f>
        <v>23.25</v>
      </c>
      <c r="I864" s="8">
        <f>order_details[[#This Row],[UnitPrice (Marked Price)]] * order_details[[#This Row],[Quantity]] * (1 - order_details[[#This Row],[Discount]])</f>
        <v>217.38749999999999</v>
      </c>
      <c r="J864" s="8">
        <f>(order_details[[#This Row],[UnitPrice (Marked Price)]]*(1-order_details[[#This Row],[Discount]])-order_details[[#This Row],[UnitPrice]]) * order_details[[#This Row],[Quantity]]</f>
        <v>12.787499999999977</v>
      </c>
      <c r="K864">
        <f>VLOOKUP(order_details[[#This Row],[ProductID]],products[],4,0)</f>
        <v>7</v>
      </c>
      <c r="L864" s="8" t="str">
        <f>VLOOKUP(order_details[[#This Row],[Category]],categories[[CategoryID]:[CategoryName]],2,0)</f>
        <v>Produce</v>
      </c>
    </row>
    <row r="865" spans="1:12" x14ac:dyDescent="0.25">
      <c r="A865">
        <v>10571</v>
      </c>
      <c r="B865">
        <v>42</v>
      </c>
      <c r="C865" s="8">
        <v>9.8000000000000007</v>
      </c>
      <c r="D865">
        <v>28</v>
      </c>
      <c r="E865">
        <v>0.15</v>
      </c>
      <c r="F865" s="8">
        <f>order_details[[#This Row],[UnitPrice]]*order_details[[#This Row],[Quantity]]</f>
        <v>274.40000000000003</v>
      </c>
      <c r="G865" s="1">
        <f>VLOOKUP(order_details[[#This Row],[OrderID]],orders[[OrderID]:[OrderDate]],4,)</f>
        <v>34898</v>
      </c>
      <c r="H865" s="8">
        <f>VLOOKUP(order_details[[#This Row],[ProductID]],products[],6,0)</f>
        <v>14</v>
      </c>
      <c r="I865" s="8">
        <f>order_details[[#This Row],[UnitPrice (Marked Price)]] * order_details[[#This Row],[Quantity]] * (1 - order_details[[#This Row],[Discount]])</f>
        <v>333.2</v>
      </c>
      <c r="J865" s="8">
        <f>(order_details[[#This Row],[UnitPrice (Marked Price)]]*(1-order_details[[#This Row],[Discount]])-order_details[[#This Row],[UnitPrice]]) * order_details[[#This Row],[Quantity]]</f>
        <v>58.79999999999999</v>
      </c>
      <c r="K865">
        <f>VLOOKUP(order_details[[#This Row],[ProductID]],products[],4,0)</f>
        <v>5</v>
      </c>
      <c r="L865" s="8" t="str">
        <f>VLOOKUP(order_details[[#This Row],[Category]],categories[[CategoryID]:[CategoryName]],2,0)</f>
        <v>Grains/Cereals</v>
      </c>
    </row>
    <row r="866" spans="1:12" x14ac:dyDescent="0.25">
      <c r="A866">
        <v>10572</v>
      </c>
      <c r="B866">
        <v>16</v>
      </c>
      <c r="C866" s="8">
        <v>13.9</v>
      </c>
      <c r="D866">
        <v>12</v>
      </c>
      <c r="E866">
        <v>0.1</v>
      </c>
      <c r="F866" s="8">
        <f>order_details[[#This Row],[UnitPrice]]*order_details[[#This Row],[Quantity]]</f>
        <v>166.8</v>
      </c>
      <c r="G866" s="1">
        <f>VLOOKUP(order_details[[#This Row],[OrderID]],orders[[OrderID]:[OrderDate]],4,)</f>
        <v>34899</v>
      </c>
      <c r="H866" s="8">
        <f>VLOOKUP(order_details[[#This Row],[ProductID]],products[],6,0)</f>
        <v>17.45</v>
      </c>
      <c r="I866" s="8">
        <f>order_details[[#This Row],[UnitPrice (Marked Price)]] * order_details[[#This Row],[Quantity]] * (1 - order_details[[#This Row],[Discount]])</f>
        <v>188.45999999999998</v>
      </c>
      <c r="J866" s="8">
        <f>(order_details[[#This Row],[UnitPrice (Marked Price)]]*(1-order_details[[#This Row],[Discount]])-order_details[[#This Row],[UnitPrice]]) * order_details[[#This Row],[Quantity]]</f>
        <v>21.659999999999997</v>
      </c>
      <c r="K866">
        <f>VLOOKUP(order_details[[#This Row],[ProductID]],products[],4,0)</f>
        <v>3</v>
      </c>
      <c r="L866" s="8" t="str">
        <f>VLOOKUP(order_details[[#This Row],[Category]],categories[[CategoryID]:[CategoryName]],2,0)</f>
        <v>Confections</v>
      </c>
    </row>
    <row r="867" spans="1:12" x14ac:dyDescent="0.25">
      <c r="A867">
        <v>10572</v>
      </c>
      <c r="B867">
        <v>32</v>
      </c>
      <c r="C867" s="8">
        <v>25.6</v>
      </c>
      <c r="D867">
        <v>10</v>
      </c>
      <c r="E867">
        <v>0.1</v>
      </c>
      <c r="F867" s="8">
        <f>order_details[[#This Row],[UnitPrice]]*order_details[[#This Row],[Quantity]]</f>
        <v>256</v>
      </c>
      <c r="G867" s="1">
        <f>VLOOKUP(order_details[[#This Row],[OrderID]],orders[[OrderID]:[OrderDate]],4,)</f>
        <v>34899</v>
      </c>
      <c r="H867" s="8">
        <f>VLOOKUP(order_details[[#This Row],[ProductID]],products[],6,0)</f>
        <v>32</v>
      </c>
      <c r="I867" s="8">
        <f>order_details[[#This Row],[UnitPrice (Marked Price)]] * order_details[[#This Row],[Quantity]] * (1 - order_details[[#This Row],[Discount]])</f>
        <v>288</v>
      </c>
      <c r="J867" s="8">
        <f>(order_details[[#This Row],[UnitPrice (Marked Price)]]*(1-order_details[[#This Row],[Discount]])-order_details[[#This Row],[UnitPrice]]) * order_details[[#This Row],[Quantity]]</f>
        <v>31.999999999999993</v>
      </c>
      <c r="K867">
        <f>VLOOKUP(order_details[[#This Row],[ProductID]],products[],4,0)</f>
        <v>4</v>
      </c>
      <c r="L867" s="8" t="str">
        <f>VLOOKUP(order_details[[#This Row],[Category]],categories[[CategoryID]:[CategoryName]],2,0)</f>
        <v>Dairy Products</v>
      </c>
    </row>
    <row r="868" spans="1:12" x14ac:dyDescent="0.25">
      <c r="A868">
        <v>10572</v>
      </c>
      <c r="B868">
        <v>40</v>
      </c>
      <c r="C868" s="8">
        <v>14.7</v>
      </c>
      <c r="D868">
        <v>50</v>
      </c>
      <c r="E868">
        <v>0</v>
      </c>
      <c r="F868" s="8">
        <f>order_details[[#This Row],[UnitPrice]]*order_details[[#This Row],[Quantity]]</f>
        <v>735</v>
      </c>
      <c r="G868" s="1">
        <f>VLOOKUP(order_details[[#This Row],[OrderID]],orders[[OrderID]:[OrderDate]],4,)</f>
        <v>34899</v>
      </c>
      <c r="H868" s="8">
        <f>VLOOKUP(order_details[[#This Row],[ProductID]],products[],6,0)</f>
        <v>18.399999999999999</v>
      </c>
      <c r="I868" s="8">
        <f>order_details[[#This Row],[UnitPrice (Marked Price)]] * order_details[[#This Row],[Quantity]] * (1 - order_details[[#This Row],[Discount]])</f>
        <v>919.99999999999989</v>
      </c>
      <c r="J868" s="8">
        <f>(order_details[[#This Row],[UnitPrice (Marked Price)]]*(1-order_details[[#This Row],[Discount]])-order_details[[#This Row],[UnitPrice]]) * order_details[[#This Row],[Quantity]]</f>
        <v>184.99999999999997</v>
      </c>
      <c r="K868">
        <f>VLOOKUP(order_details[[#This Row],[ProductID]],products[],4,0)</f>
        <v>8</v>
      </c>
      <c r="L868" s="8" t="str">
        <f>VLOOKUP(order_details[[#This Row],[Category]],categories[[CategoryID]:[CategoryName]],2,0)</f>
        <v>Seafood</v>
      </c>
    </row>
    <row r="869" spans="1:12" x14ac:dyDescent="0.25">
      <c r="A869">
        <v>10572</v>
      </c>
      <c r="B869">
        <v>75</v>
      </c>
      <c r="C869" s="8">
        <v>6.2</v>
      </c>
      <c r="D869">
        <v>15</v>
      </c>
      <c r="E869">
        <v>0.1</v>
      </c>
      <c r="F869" s="8">
        <f>order_details[[#This Row],[UnitPrice]]*order_details[[#This Row],[Quantity]]</f>
        <v>93</v>
      </c>
      <c r="G869" s="1">
        <f>VLOOKUP(order_details[[#This Row],[OrderID]],orders[[OrderID]:[OrderDate]],4,)</f>
        <v>34899</v>
      </c>
      <c r="H869" s="8">
        <f>VLOOKUP(order_details[[#This Row],[ProductID]],products[],6,0)</f>
        <v>7.75</v>
      </c>
      <c r="I869" s="8">
        <f>order_details[[#This Row],[UnitPrice (Marked Price)]] * order_details[[#This Row],[Quantity]] * (1 - order_details[[#This Row],[Discount]])</f>
        <v>104.625</v>
      </c>
      <c r="J869" s="8">
        <f>(order_details[[#This Row],[UnitPrice (Marked Price)]]*(1-order_details[[#This Row],[Discount]])-order_details[[#This Row],[UnitPrice]]) * order_details[[#This Row],[Quantity]]</f>
        <v>11.625000000000005</v>
      </c>
      <c r="K869">
        <f>VLOOKUP(order_details[[#This Row],[ProductID]],products[],4,0)</f>
        <v>1</v>
      </c>
      <c r="L869" s="8" t="str">
        <f>VLOOKUP(order_details[[#This Row],[Category]],categories[[CategoryID]:[CategoryName]],2,0)</f>
        <v>Beverages</v>
      </c>
    </row>
    <row r="870" spans="1:12" x14ac:dyDescent="0.25">
      <c r="A870">
        <v>10573</v>
      </c>
      <c r="B870">
        <v>17</v>
      </c>
      <c r="C870" s="8">
        <v>31.2</v>
      </c>
      <c r="D870">
        <v>18</v>
      </c>
      <c r="E870">
        <v>0</v>
      </c>
      <c r="F870" s="8">
        <f>order_details[[#This Row],[UnitPrice]]*order_details[[#This Row],[Quantity]]</f>
        <v>561.6</v>
      </c>
      <c r="G870" s="1">
        <f>VLOOKUP(order_details[[#This Row],[OrderID]],orders[[OrderID]:[OrderDate]],4,)</f>
        <v>34900</v>
      </c>
      <c r="H870" s="8">
        <f>VLOOKUP(order_details[[#This Row],[ProductID]],products[],6,0)</f>
        <v>39</v>
      </c>
      <c r="I870" s="8">
        <f>order_details[[#This Row],[UnitPrice (Marked Price)]] * order_details[[#This Row],[Quantity]] * (1 - order_details[[#This Row],[Discount]])</f>
        <v>702</v>
      </c>
      <c r="J870" s="8">
        <f>(order_details[[#This Row],[UnitPrice (Marked Price)]]*(1-order_details[[#This Row],[Discount]])-order_details[[#This Row],[UnitPrice]]) * order_details[[#This Row],[Quantity]]</f>
        <v>140.4</v>
      </c>
      <c r="K870">
        <f>VLOOKUP(order_details[[#This Row],[ProductID]],products[],4,0)</f>
        <v>6</v>
      </c>
      <c r="L870" s="8" t="str">
        <f>VLOOKUP(order_details[[#This Row],[Category]],categories[[CategoryID]:[CategoryName]],2,0)</f>
        <v>Meat/Poultry</v>
      </c>
    </row>
    <row r="871" spans="1:12" x14ac:dyDescent="0.25">
      <c r="A871">
        <v>10573</v>
      </c>
      <c r="B871">
        <v>34</v>
      </c>
      <c r="C871" s="8">
        <v>9.8000000000000007</v>
      </c>
      <c r="D871">
        <v>40</v>
      </c>
      <c r="E871">
        <v>0</v>
      </c>
      <c r="F871" s="8">
        <f>order_details[[#This Row],[UnitPrice]]*order_details[[#This Row],[Quantity]]</f>
        <v>392</v>
      </c>
      <c r="G871" s="1">
        <f>VLOOKUP(order_details[[#This Row],[OrderID]],orders[[OrderID]:[OrderDate]],4,)</f>
        <v>34900</v>
      </c>
      <c r="H871" s="8">
        <f>VLOOKUP(order_details[[#This Row],[ProductID]],products[],6,0)</f>
        <v>14</v>
      </c>
      <c r="I871" s="8">
        <f>order_details[[#This Row],[UnitPrice (Marked Price)]] * order_details[[#This Row],[Quantity]] * (1 - order_details[[#This Row],[Discount]])</f>
        <v>560</v>
      </c>
      <c r="J871" s="8">
        <f>(order_details[[#This Row],[UnitPrice (Marked Price)]]*(1-order_details[[#This Row],[Discount]])-order_details[[#This Row],[UnitPrice]]) * order_details[[#This Row],[Quantity]]</f>
        <v>167.99999999999997</v>
      </c>
      <c r="K871">
        <f>VLOOKUP(order_details[[#This Row],[ProductID]],products[],4,0)</f>
        <v>1</v>
      </c>
      <c r="L871" s="8" t="str">
        <f>VLOOKUP(order_details[[#This Row],[Category]],categories[[CategoryID]:[CategoryName]],2,0)</f>
        <v>Beverages</v>
      </c>
    </row>
    <row r="872" spans="1:12" x14ac:dyDescent="0.25">
      <c r="A872">
        <v>10573</v>
      </c>
      <c r="B872">
        <v>53</v>
      </c>
      <c r="C872" s="8">
        <v>26.2</v>
      </c>
      <c r="D872">
        <v>25</v>
      </c>
      <c r="E872">
        <v>0</v>
      </c>
      <c r="F872" s="8">
        <f>order_details[[#This Row],[UnitPrice]]*order_details[[#This Row],[Quantity]]</f>
        <v>655</v>
      </c>
      <c r="G872" s="1">
        <f>VLOOKUP(order_details[[#This Row],[OrderID]],orders[[OrderID]:[OrderDate]],4,)</f>
        <v>34900</v>
      </c>
      <c r="H872" s="8">
        <f>VLOOKUP(order_details[[#This Row],[ProductID]],products[],6,0)</f>
        <v>32.799999999999997</v>
      </c>
      <c r="I872" s="8">
        <f>order_details[[#This Row],[UnitPrice (Marked Price)]] * order_details[[#This Row],[Quantity]] * (1 - order_details[[#This Row],[Discount]])</f>
        <v>819.99999999999989</v>
      </c>
      <c r="J872" s="8">
        <f>(order_details[[#This Row],[UnitPrice (Marked Price)]]*(1-order_details[[#This Row],[Discount]])-order_details[[#This Row],[UnitPrice]]) * order_details[[#This Row],[Quantity]]</f>
        <v>164.99999999999994</v>
      </c>
      <c r="K872">
        <f>VLOOKUP(order_details[[#This Row],[ProductID]],products[],4,0)</f>
        <v>6</v>
      </c>
      <c r="L872" s="8" t="str">
        <f>VLOOKUP(order_details[[#This Row],[Category]],categories[[CategoryID]:[CategoryName]],2,0)</f>
        <v>Meat/Poultry</v>
      </c>
    </row>
    <row r="873" spans="1:12" x14ac:dyDescent="0.25">
      <c r="A873">
        <v>10574</v>
      </c>
      <c r="B873">
        <v>33</v>
      </c>
      <c r="C873" s="8">
        <v>2</v>
      </c>
      <c r="D873">
        <v>14</v>
      </c>
      <c r="E873">
        <v>0</v>
      </c>
      <c r="F873" s="8">
        <f>order_details[[#This Row],[UnitPrice]]*order_details[[#This Row],[Quantity]]</f>
        <v>28</v>
      </c>
      <c r="G873" s="1">
        <f>VLOOKUP(order_details[[#This Row],[OrderID]],orders[[OrderID]:[OrderDate]],4,)</f>
        <v>34900</v>
      </c>
      <c r="H873" s="8">
        <f>VLOOKUP(order_details[[#This Row],[ProductID]],products[],6,0)</f>
        <v>2.5</v>
      </c>
      <c r="I873" s="8">
        <f>order_details[[#This Row],[UnitPrice (Marked Price)]] * order_details[[#This Row],[Quantity]] * (1 - order_details[[#This Row],[Discount]])</f>
        <v>35</v>
      </c>
      <c r="J873" s="8">
        <f>(order_details[[#This Row],[UnitPrice (Marked Price)]]*(1-order_details[[#This Row],[Discount]])-order_details[[#This Row],[UnitPrice]]) * order_details[[#This Row],[Quantity]]</f>
        <v>7</v>
      </c>
      <c r="K873">
        <f>VLOOKUP(order_details[[#This Row],[ProductID]],products[],4,0)</f>
        <v>4</v>
      </c>
      <c r="L873" s="8" t="str">
        <f>VLOOKUP(order_details[[#This Row],[Category]],categories[[CategoryID]:[CategoryName]],2,0)</f>
        <v>Dairy Products</v>
      </c>
    </row>
    <row r="874" spans="1:12" x14ac:dyDescent="0.25">
      <c r="A874">
        <v>10574</v>
      </c>
      <c r="B874">
        <v>40</v>
      </c>
      <c r="C874" s="8">
        <v>14.7</v>
      </c>
      <c r="D874">
        <v>2</v>
      </c>
      <c r="E874">
        <v>0</v>
      </c>
      <c r="F874" s="8">
        <f>order_details[[#This Row],[UnitPrice]]*order_details[[#This Row],[Quantity]]</f>
        <v>29.4</v>
      </c>
      <c r="G874" s="1">
        <f>VLOOKUP(order_details[[#This Row],[OrderID]],orders[[OrderID]:[OrderDate]],4,)</f>
        <v>34900</v>
      </c>
      <c r="H874" s="8">
        <f>VLOOKUP(order_details[[#This Row],[ProductID]],products[],6,0)</f>
        <v>18.399999999999999</v>
      </c>
      <c r="I874" s="8">
        <f>order_details[[#This Row],[UnitPrice (Marked Price)]] * order_details[[#This Row],[Quantity]] * (1 - order_details[[#This Row],[Discount]])</f>
        <v>36.799999999999997</v>
      </c>
      <c r="J874" s="8">
        <f>(order_details[[#This Row],[UnitPrice (Marked Price)]]*(1-order_details[[#This Row],[Discount]])-order_details[[#This Row],[UnitPrice]]) * order_details[[#This Row],[Quantity]]</f>
        <v>7.3999999999999986</v>
      </c>
      <c r="K874">
        <f>VLOOKUP(order_details[[#This Row],[ProductID]],products[],4,0)</f>
        <v>8</v>
      </c>
      <c r="L874" s="8" t="str">
        <f>VLOOKUP(order_details[[#This Row],[Category]],categories[[CategoryID]:[CategoryName]],2,0)</f>
        <v>Seafood</v>
      </c>
    </row>
    <row r="875" spans="1:12" x14ac:dyDescent="0.25">
      <c r="A875">
        <v>10574</v>
      </c>
      <c r="B875">
        <v>62</v>
      </c>
      <c r="C875" s="8">
        <v>39.4</v>
      </c>
      <c r="D875">
        <v>10</v>
      </c>
      <c r="E875">
        <v>0</v>
      </c>
      <c r="F875" s="8">
        <f>order_details[[#This Row],[UnitPrice]]*order_details[[#This Row],[Quantity]]</f>
        <v>394</v>
      </c>
      <c r="G875" s="1">
        <f>VLOOKUP(order_details[[#This Row],[OrderID]],orders[[OrderID]:[OrderDate]],4,)</f>
        <v>34900</v>
      </c>
      <c r="H875" s="8">
        <f>VLOOKUP(order_details[[#This Row],[ProductID]],products[],6,0)</f>
        <v>49.3</v>
      </c>
      <c r="I875" s="8">
        <f>order_details[[#This Row],[UnitPrice (Marked Price)]] * order_details[[#This Row],[Quantity]] * (1 - order_details[[#This Row],[Discount]])</f>
        <v>493</v>
      </c>
      <c r="J875" s="8">
        <f>(order_details[[#This Row],[UnitPrice (Marked Price)]]*(1-order_details[[#This Row],[Discount]])-order_details[[#This Row],[UnitPrice]]) * order_details[[#This Row],[Quantity]]</f>
        <v>98.999999999999986</v>
      </c>
      <c r="K875">
        <f>VLOOKUP(order_details[[#This Row],[ProductID]],products[],4,0)</f>
        <v>3</v>
      </c>
      <c r="L875" s="8" t="str">
        <f>VLOOKUP(order_details[[#This Row],[Category]],categories[[CategoryID]:[CategoryName]],2,0)</f>
        <v>Confections</v>
      </c>
    </row>
    <row r="876" spans="1:12" x14ac:dyDescent="0.25">
      <c r="A876">
        <v>10574</v>
      </c>
      <c r="B876">
        <v>64</v>
      </c>
      <c r="C876" s="8">
        <v>26.6</v>
      </c>
      <c r="D876">
        <v>6</v>
      </c>
      <c r="E876">
        <v>0</v>
      </c>
      <c r="F876" s="8">
        <f>order_details[[#This Row],[UnitPrice]]*order_details[[#This Row],[Quantity]]</f>
        <v>159.60000000000002</v>
      </c>
      <c r="G876" s="1">
        <f>VLOOKUP(order_details[[#This Row],[OrderID]],orders[[OrderID]:[OrderDate]],4,)</f>
        <v>34900</v>
      </c>
      <c r="H876" s="8">
        <f>VLOOKUP(order_details[[#This Row],[ProductID]],products[],6,0)</f>
        <v>33.25</v>
      </c>
      <c r="I876" s="8">
        <f>order_details[[#This Row],[UnitPrice (Marked Price)]] * order_details[[#This Row],[Quantity]] * (1 - order_details[[#This Row],[Discount]])</f>
        <v>199.5</v>
      </c>
      <c r="J876" s="8">
        <f>(order_details[[#This Row],[UnitPrice (Marked Price)]]*(1-order_details[[#This Row],[Discount]])-order_details[[#This Row],[UnitPrice]]) * order_details[[#This Row],[Quantity]]</f>
        <v>39.899999999999991</v>
      </c>
      <c r="K876">
        <f>VLOOKUP(order_details[[#This Row],[ProductID]],products[],4,0)</f>
        <v>5</v>
      </c>
      <c r="L876" s="8" t="str">
        <f>VLOOKUP(order_details[[#This Row],[Category]],categories[[CategoryID]:[CategoryName]],2,0)</f>
        <v>Grains/Cereals</v>
      </c>
    </row>
    <row r="877" spans="1:12" x14ac:dyDescent="0.25">
      <c r="A877">
        <v>10575</v>
      </c>
      <c r="B877">
        <v>59</v>
      </c>
      <c r="C877" s="8">
        <v>44</v>
      </c>
      <c r="D877">
        <v>12</v>
      </c>
      <c r="E877">
        <v>0</v>
      </c>
      <c r="F877" s="8">
        <f>order_details[[#This Row],[UnitPrice]]*order_details[[#This Row],[Quantity]]</f>
        <v>528</v>
      </c>
      <c r="G877" s="1">
        <f>VLOOKUP(order_details[[#This Row],[OrderID]],orders[[OrderID]:[OrderDate]],4,)</f>
        <v>34901</v>
      </c>
      <c r="H877" s="8">
        <f>VLOOKUP(order_details[[#This Row],[ProductID]],products[],6,0)</f>
        <v>55</v>
      </c>
      <c r="I877" s="8">
        <f>order_details[[#This Row],[UnitPrice (Marked Price)]] * order_details[[#This Row],[Quantity]] * (1 - order_details[[#This Row],[Discount]])</f>
        <v>660</v>
      </c>
      <c r="J877" s="8">
        <f>(order_details[[#This Row],[UnitPrice (Marked Price)]]*(1-order_details[[#This Row],[Discount]])-order_details[[#This Row],[UnitPrice]]) * order_details[[#This Row],[Quantity]]</f>
        <v>132</v>
      </c>
      <c r="K877">
        <f>VLOOKUP(order_details[[#This Row],[ProductID]],products[],4,0)</f>
        <v>4</v>
      </c>
      <c r="L877" s="8" t="str">
        <f>VLOOKUP(order_details[[#This Row],[Category]],categories[[CategoryID]:[CategoryName]],2,0)</f>
        <v>Dairy Products</v>
      </c>
    </row>
    <row r="878" spans="1:12" x14ac:dyDescent="0.25">
      <c r="A878">
        <v>10575</v>
      </c>
      <c r="B878">
        <v>63</v>
      </c>
      <c r="C878" s="8">
        <v>35.1</v>
      </c>
      <c r="D878">
        <v>6</v>
      </c>
      <c r="E878">
        <v>0</v>
      </c>
      <c r="F878" s="8">
        <f>order_details[[#This Row],[UnitPrice]]*order_details[[#This Row],[Quantity]]</f>
        <v>210.60000000000002</v>
      </c>
      <c r="G878" s="1">
        <f>VLOOKUP(order_details[[#This Row],[OrderID]],orders[[OrderID]:[OrderDate]],4,)</f>
        <v>34901</v>
      </c>
      <c r="H878" s="8">
        <f>VLOOKUP(order_details[[#This Row],[ProductID]],products[],6,0)</f>
        <v>43.9</v>
      </c>
      <c r="I878" s="8">
        <f>order_details[[#This Row],[UnitPrice (Marked Price)]] * order_details[[#This Row],[Quantity]] * (1 - order_details[[#This Row],[Discount]])</f>
        <v>263.39999999999998</v>
      </c>
      <c r="J878" s="8">
        <f>(order_details[[#This Row],[UnitPrice (Marked Price)]]*(1-order_details[[#This Row],[Discount]])-order_details[[#This Row],[UnitPrice]]) * order_details[[#This Row],[Quantity]]</f>
        <v>52.799999999999983</v>
      </c>
      <c r="K878">
        <f>VLOOKUP(order_details[[#This Row],[ProductID]],products[],4,0)</f>
        <v>2</v>
      </c>
      <c r="L878" s="8" t="str">
        <f>VLOOKUP(order_details[[#This Row],[Category]],categories[[CategoryID]:[CategoryName]],2,0)</f>
        <v>Condiments</v>
      </c>
    </row>
    <row r="879" spans="1:12" x14ac:dyDescent="0.25">
      <c r="A879">
        <v>10575</v>
      </c>
      <c r="B879">
        <v>72</v>
      </c>
      <c r="C879" s="8">
        <v>27.8</v>
      </c>
      <c r="D879">
        <v>30</v>
      </c>
      <c r="E879">
        <v>0</v>
      </c>
      <c r="F879" s="8">
        <f>order_details[[#This Row],[UnitPrice]]*order_details[[#This Row],[Quantity]]</f>
        <v>834</v>
      </c>
      <c r="G879" s="1">
        <f>VLOOKUP(order_details[[#This Row],[OrderID]],orders[[OrderID]:[OrderDate]],4,)</f>
        <v>34901</v>
      </c>
      <c r="H879" s="8">
        <f>VLOOKUP(order_details[[#This Row],[ProductID]],products[],6,0)</f>
        <v>34.799999999999997</v>
      </c>
      <c r="I879" s="8">
        <f>order_details[[#This Row],[UnitPrice (Marked Price)]] * order_details[[#This Row],[Quantity]] * (1 - order_details[[#This Row],[Discount]])</f>
        <v>1044</v>
      </c>
      <c r="J879" s="8">
        <f>(order_details[[#This Row],[UnitPrice (Marked Price)]]*(1-order_details[[#This Row],[Discount]])-order_details[[#This Row],[UnitPrice]]) * order_details[[#This Row],[Quantity]]</f>
        <v>209.99999999999989</v>
      </c>
      <c r="K879">
        <f>VLOOKUP(order_details[[#This Row],[ProductID]],products[],4,0)</f>
        <v>4</v>
      </c>
      <c r="L879" s="8" t="str">
        <f>VLOOKUP(order_details[[#This Row],[Category]],categories[[CategoryID]:[CategoryName]],2,0)</f>
        <v>Dairy Products</v>
      </c>
    </row>
    <row r="880" spans="1:12" x14ac:dyDescent="0.25">
      <c r="A880">
        <v>10575</v>
      </c>
      <c r="B880">
        <v>76</v>
      </c>
      <c r="C880" s="8">
        <v>14.4</v>
      </c>
      <c r="D880">
        <v>10</v>
      </c>
      <c r="E880">
        <v>0</v>
      </c>
      <c r="F880" s="8">
        <f>order_details[[#This Row],[UnitPrice]]*order_details[[#This Row],[Quantity]]</f>
        <v>144</v>
      </c>
      <c r="G880" s="1">
        <f>VLOOKUP(order_details[[#This Row],[OrderID]],orders[[OrderID]:[OrderDate]],4,)</f>
        <v>34901</v>
      </c>
      <c r="H880" s="8">
        <f>VLOOKUP(order_details[[#This Row],[ProductID]],products[],6,0)</f>
        <v>18</v>
      </c>
      <c r="I880" s="8">
        <f>order_details[[#This Row],[UnitPrice (Marked Price)]] * order_details[[#This Row],[Quantity]] * (1 - order_details[[#This Row],[Discount]])</f>
        <v>180</v>
      </c>
      <c r="J880" s="8">
        <f>(order_details[[#This Row],[UnitPrice (Marked Price)]]*(1-order_details[[#This Row],[Discount]])-order_details[[#This Row],[UnitPrice]]) * order_details[[#This Row],[Quantity]]</f>
        <v>36</v>
      </c>
      <c r="K880">
        <f>VLOOKUP(order_details[[#This Row],[ProductID]],products[],4,0)</f>
        <v>1</v>
      </c>
      <c r="L880" s="8" t="str">
        <f>VLOOKUP(order_details[[#This Row],[Category]],categories[[CategoryID]:[CategoryName]],2,0)</f>
        <v>Beverages</v>
      </c>
    </row>
    <row r="881" spans="1:12" x14ac:dyDescent="0.25">
      <c r="A881">
        <v>10576</v>
      </c>
      <c r="B881">
        <v>1</v>
      </c>
      <c r="C881" s="8">
        <v>14.4</v>
      </c>
      <c r="D881">
        <v>10</v>
      </c>
      <c r="E881">
        <v>0</v>
      </c>
      <c r="F881" s="8">
        <f>order_details[[#This Row],[UnitPrice]]*order_details[[#This Row],[Quantity]]</f>
        <v>144</v>
      </c>
      <c r="G881" s="1">
        <f>VLOOKUP(order_details[[#This Row],[OrderID]],orders[[OrderID]:[OrderDate]],4,)</f>
        <v>34904</v>
      </c>
      <c r="H881" s="8">
        <f>VLOOKUP(order_details[[#This Row],[ProductID]],products[],6,0)</f>
        <v>18</v>
      </c>
      <c r="I881" s="8">
        <f>order_details[[#This Row],[UnitPrice (Marked Price)]] * order_details[[#This Row],[Quantity]] * (1 - order_details[[#This Row],[Discount]])</f>
        <v>180</v>
      </c>
      <c r="J881" s="8">
        <f>(order_details[[#This Row],[UnitPrice (Marked Price)]]*(1-order_details[[#This Row],[Discount]])-order_details[[#This Row],[UnitPrice]]) * order_details[[#This Row],[Quantity]]</f>
        <v>36</v>
      </c>
      <c r="K881">
        <f>VLOOKUP(order_details[[#This Row],[ProductID]],products[],4,0)</f>
        <v>1</v>
      </c>
      <c r="L881" s="8" t="str">
        <f>VLOOKUP(order_details[[#This Row],[Category]],categories[[CategoryID]:[CategoryName]],2,0)</f>
        <v>Beverages</v>
      </c>
    </row>
    <row r="882" spans="1:12" x14ac:dyDescent="0.25">
      <c r="A882">
        <v>10576</v>
      </c>
      <c r="B882">
        <v>31</v>
      </c>
      <c r="C882" s="8">
        <v>8</v>
      </c>
      <c r="D882">
        <v>20</v>
      </c>
      <c r="E882">
        <v>0</v>
      </c>
      <c r="F882" s="8">
        <f>order_details[[#This Row],[UnitPrice]]*order_details[[#This Row],[Quantity]]</f>
        <v>160</v>
      </c>
      <c r="G882" s="1">
        <f>VLOOKUP(order_details[[#This Row],[OrderID]],orders[[OrderID]:[OrderDate]],4,)</f>
        <v>34904</v>
      </c>
      <c r="H882" s="8">
        <f>VLOOKUP(order_details[[#This Row],[ProductID]],products[],6,0)</f>
        <v>12.5</v>
      </c>
      <c r="I882" s="8">
        <f>order_details[[#This Row],[UnitPrice (Marked Price)]] * order_details[[#This Row],[Quantity]] * (1 - order_details[[#This Row],[Discount]])</f>
        <v>250</v>
      </c>
      <c r="J882" s="8">
        <f>(order_details[[#This Row],[UnitPrice (Marked Price)]]*(1-order_details[[#This Row],[Discount]])-order_details[[#This Row],[UnitPrice]]) * order_details[[#This Row],[Quantity]]</f>
        <v>90</v>
      </c>
      <c r="K882">
        <f>VLOOKUP(order_details[[#This Row],[ProductID]],products[],4,0)</f>
        <v>4</v>
      </c>
      <c r="L882" s="8" t="str">
        <f>VLOOKUP(order_details[[#This Row],[Category]],categories[[CategoryID]:[CategoryName]],2,0)</f>
        <v>Dairy Products</v>
      </c>
    </row>
    <row r="883" spans="1:12" x14ac:dyDescent="0.25">
      <c r="A883">
        <v>10576</v>
      </c>
      <c r="B883">
        <v>44</v>
      </c>
      <c r="C883" s="8">
        <v>12.4</v>
      </c>
      <c r="D883">
        <v>21</v>
      </c>
      <c r="E883">
        <v>0</v>
      </c>
      <c r="F883" s="8">
        <f>order_details[[#This Row],[UnitPrice]]*order_details[[#This Row],[Quantity]]</f>
        <v>260.40000000000003</v>
      </c>
      <c r="G883" s="1">
        <f>VLOOKUP(order_details[[#This Row],[OrderID]],orders[[OrderID]:[OrderDate]],4,)</f>
        <v>34904</v>
      </c>
      <c r="H883" s="8">
        <f>VLOOKUP(order_details[[#This Row],[ProductID]],products[],6,0)</f>
        <v>19.45</v>
      </c>
      <c r="I883" s="8">
        <f>order_details[[#This Row],[UnitPrice (Marked Price)]] * order_details[[#This Row],[Quantity]] * (1 - order_details[[#This Row],[Discount]])</f>
        <v>408.45</v>
      </c>
      <c r="J883" s="8">
        <f>(order_details[[#This Row],[UnitPrice (Marked Price)]]*(1-order_details[[#This Row],[Discount]])-order_details[[#This Row],[UnitPrice]]) * order_details[[#This Row],[Quantity]]</f>
        <v>148.04999999999998</v>
      </c>
      <c r="K883">
        <f>VLOOKUP(order_details[[#This Row],[ProductID]],products[],4,0)</f>
        <v>2</v>
      </c>
      <c r="L883" s="8" t="str">
        <f>VLOOKUP(order_details[[#This Row],[Category]],categories[[CategoryID]:[CategoryName]],2,0)</f>
        <v>Condiments</v>
      </c>
    </row>
    <row r="884" spans="1:12" x14ac:dyDescent="0.25">
      <c r="A884">
        <v>10577</v>
      </c>
      <c r="B884">
        <v>39</v>
      </c>
      <c r="C884" s="8">
        <v>14.4</v>
      </c>
      <c r="D884">
        <v>10</v>
      </c>
      <c r="E884">
        <v>0</v>
      </c>
      <c r="F884" s="8">
        <f>order_details[[#This Row],[UnitPrice]]*order_details[[#This Row],[Quantity]]</f>
        <v>144</v>
      </c>
      <c r="G884" s="1">
        <f>VLOOKUP(order_details[[#This Row],[OrderID]],orders[[OrderID]:[OrderDate]],4,)</f>
        <v>34904</v>
      </c>
      <c r="H884" s="8">
        <f>VLOOKUP(order_details[[#This Row],[ProductID]],products[],6,0)</f>
        <v>18</v>
      </c>
      <c r="I884" s="8">
        <f>order_details[[#This Row],[UnitPrice (Marked Price)]] * order_details[[#This Row],[Quantity]] * (1 - order_details[[#This Row],[Discount]])</f>
        <v>180</v>
      </c>
      <c r="J884" s="8">
        <f>(order_details[[#This Row],[UnitPrice (Marked Price)]]*(1-order_details[[#This Row],[Discount]])-order_details[[#This Row],[UnitPrice]]) * order_details[[#This Row],[Quantity]]</f>
        <v>36</v>
      </c>
      <c r="K884">
        <f>VLOOKUP(order_details[[#This Row],[ProductID]],products[],4,0)</f>
        <v>1</v>
      </c>
      <c r="L884" s="8" t="str">
        <f>VLOOKUP(order_details[[#This Row],[Category]],categories[[CategoryID]:[CategoryName]],2,0)</f>
        <v>Beverages</v>
      </c>
    </row>
    <row r="885" spans="1:12" x14ac:dyDescent="0.25">
      <c r="A885">
        <v>10577</v>
      </c>
      <c r="B885">
        <v>75</v>
      </c>
      <c r="C885" s="8">
        <v>6.2</v>
      </c>
      <c r="D885">
        <v>20</v>
      </c>
      <c r="E885">
        <v>0</v>
      </c>
      <c r="F885" s="8">
        <f>order_details[[#This Row],[UnitPrice]]*order_details[[#This Row],[Quantity]]</f>
        <v>124</v>
      </c>
      <c r="G885" s="1">
        <f>VLOOKUP(order_details[[#This Row],[OrderID]],orders[[OrderID]:[OrderDate]],4,)</f>
        <v>34904</v>
      </c>
      <c r="H885" s="8">
        <f>VLOOKUP(order_details[[#This Row],[ProductID]],products[],6,0)</f>
        <v>7.75</v>
      </c>
      <c r="I885" s="8">
        <f>order_details[[#This Row],[UnitPrice (Marked Price)]] * order_details[[#This Row],[Quantity]] * (1 - order_details[[#This Row],[Discount]])</f>
        <v>155</v>
      </c>
      <c r="J885" s="8">
        <f>(order_details[[#This Row],[UnitPrice (Marked Price)]]*(1-order_details[[#This Row],[Discount]])-order_details[[#This Row],[UnitPrice]]) * order_details[[#This Row],[Quantity]]</f>
        <v>30.999999999999996</v>
      </c>
      <c r="K885">
        <f>VLOOKUP(order_details[[#This Row],[ProductID]],products[],4,0)</f>
        <v>1</v>
      </c>
      <c r="L885" s="8" t="str">
        <f>VLOOKUP(order_details[[#This Row],[Category]],categories[[CategoryID]:[CategoryName]],2,0)</f>
        <v>Beverages</v>
      </c>
    </row>
    <row r="886" spans="1:12" x14ac:dyDescent="0.25">
      <c r="A886">
        <v>10577</v>
      </c>
      <c r="B886">
        <v>77</v>
      </c>
      <c r="C886" s="8">
        <v>10.4</v>
      </c>
      <c r="D886">
        <v>18</v>
      </c>
      <c r="E886">
        <v>0</v>
      </c>
      <c r="F886" s="8">
        <f>order_details[[#This Row],[UnitPrice]]*order_details[[#This Row],[Quantity]]</f>
        <v>187.20000000000002</v>
      </c>
      <c r="G886" s="1">
        <f>VLOOKUP(order_details[[#This Row],[OrderID]],orders[[OrderID]:[OrderDate]],4,)</f>
        <v>34904</v>
      </c>
      <c r="H886" s="8">
        <f>VLOOKUP(order_details[[#This Row],[ProductID]],products[],6,0)</f>
        <v>13</v>
      </c>
      <c r="I886" s="8">
        <f>order_details[[#This Row],[UnitPrice (Marked Price)]] * order_details[[#This Row],[Quantity]] * (1 - order_details[[#This Row],[Discount]])</f>
        <v>234</v>
      </c>
      <c r="J886" s="8">
        <f>(order_details[[#This Row],[UnitPrice (Marked Price)]]*(1-order_details[[#This Row],[Discount]])-order_details[[#This Row],[UnitPrice]]) * order_details[[#This Row],[Quantity]]</f>
        <v>46.8</v>
      </c>
      <c r="K886">
        <f>VLOOKUP(order_details[[#This Row],[ProductID]],products[],4,0)</f>
        <v>2</v>
      </c>
      <c r="L886" s="8" t="str">
        <f>VLOOKUP(order_details[[#This Row],[Category]],categories[[CategoryID]:[CategoryName]],2,0)</f>
        <v>Condiments</v>
      </c>
    </row>
    <row r="887" spans="1:12" x14ac:dyDescent="0.25">
      <c r="A887">
        <v>10578</v>
      </c>
      <c r="B887">
        <v>35</v>
      </c>
      <c r="C887" s="8">
        <v>14.4</v>
      </c>
      <c r="D887">
        <v>20</v>
      </c>
      <c r="E887">
        <v>0</v>
      </c>
      <c r="F887" s="8">
        <f>order_details[[#This Row],[UnitPrice]]*order_details[[#This Row],[Quantity]]</f>
        <v>288</v>
      </c>
      <c r="G887" s="1">
        <f>VLOOKUP(order_details[[#This Row],[OrderID]],orders[[OrderID]:[OrderDate]],4,)</f>
        <v>34905</v>
      </c>
      <c r="H887" s="8">
        <f>VLOOKUP(order_details[[#This Row],[ProductID]],products[],6,0)</f>
        <v>18</v>
      </c>
      <c r="I887" s="8">
        <f>order_details[[#This Row],[UnitPrice (Marked Price)]] * order_details[[#This Row],[Quantity]] * (1 - order_details[[#This Row],[Discount]])</f>
        <v>360</v>
      </c>
      <c r="J887" s="8">
        <f>(order_details[[#This Row],[UnitPrice (Marked Price)]]*(1-order_details[[#This Row],[Discount]])-order_details[[#This Row],[UnitPrice]]) * order_details[[#This Row],[Quantity]]</f>
        <v>72</v>
      </c>
      <c r="K887">
        <f>VLOOKUP(order_details[[#This Row],[ProductID]],products[],4,0)</f>
        <v>1</v>
      </c>
      <c r="L887" s="8" t="str">
        <f>VLOOKUP(order_details[[#This Row],[Category]],categories[[CategoryID]:[CategoryName]],2,0)</f>
        <v>Beverages</v>
      </c>
    </row>
    <row r="888" spans="1:12" x14ac:dyDescent="0.25">
      <c r="A888">
        <v>10578</v>
      </c>
      <c r="B888">
        <v>57</v>
      </c>
      <c r="C888" s="8">
        <v>15.6</v>
      </c>
      <c r="D888">
        <v>6</v>
      </c>
      <c r="E888">
        <v>0</v>
      </c>
      <c r="F888" s="8">
        <f>order_details[[#This Row],[UnitPrice]]*order_details[[#This Row],[Quantity]]</f>
        <v>93.6</v>
      </c>
      <c r="G888" s="1">
        <f>VLOOKUP(order_details[[#This Row],[OrderID]],orders[[OrderID]:[OrderDate]],4,)</f>
        <v>34905</v>
      </c>
      <c r="H888" s="8">
        <f>VLOOKUP(order_details[[#This Row],[ProductID]],products[],6,0)</f>
        <v>19.5</v>
      </c>
      <c r="I888" s="8">
        <f>order_details[[#This Row],[UnitPrice (Marked Price)]] * order_details[[#This Row],[Quantity]] * (1 - order_details[[#This Row],[Discount]])</f>
        <v>117</v>
      </c>
      <c r="J888" s="8">
        <f>(order_details[[#This Row],[UnitPrice (Marked Price)]]*(1-order_details[[#This Row],[Discount]])-order_details[[#This Row],[UnitPrice]]) * order_details[[#This Row],[Quantity]]</f>
        <v>23.400000000000002</v>
      </c>
      <c r="K888">
        <f>VLOOKUP(order_details[[#This Row],[ProductID]],products[],4,0)</f>
        <v>5</v>
      </c>
      <c r="L888" s="8" t="str">
        <f>VLOOKUP(order_details[[#This Row],[Category]],categories[[CategoryID]:[CategoryName]],2,0)</f>
        <v>Grains/Cereals</v>
      </c>
    </row>
    <row r="889" spans="1:12" x14ac:dyDescent="0.25">
      <c r="A889">
        <v>10579</v>
      </c>
      <c r="B889">
        <v>15</v>
      </c>
      <c r="C889" s="8">
        <v>12.4</v>
      </c>
      <c r="D889">
        <v>10</v>
      </c>
      <c r="E889">
        <v>0</v>
      </c>
      <c r="F889" s="8">
        <f>order_details[[#This Row],[UnitPrice]]*order_details[[#This Row],[Quantity]]</f>
        <v>124</v>
      </c>
      <c r="G889" s="1">
        <f>VLOOKUP(order_details[[#This Row],[OrderID]],orders[[OrderID]:[OrderDate]],4,)</f>
        <v>34906</v>
      </c>
      <c r="H889" s="8">
        <f>VLOOKUP(order_details[[#This Row],[ProductID]],products[],6,0)</f>
        <v>15.5</v>
      </c>
      <c r="I889" s="8">
        <f>order_details[[#This Row],[UnitPrice (Marked Price)]] * order_details[[#This Row],[Quantity]] * (1 - order_details[[#This Row],[Discount]])</f>
        <v>155</v>
      </c>
      <c r="J889" s="8">
        <f>(order_details[[#This Row],[UnitPrice (Marked Price)]]*(1-order_details[[#This Row],[Discount]])-order_details[[#This Row],[UnitPrice]]) * order_details[[#This Row],[Quantity]]</f>
        <v>30.999999999999996</v>
      </c>
      <c r="K889">
        <f>VLOOKUP(order_details[[#This Row],[ProductID]],products[],4,0)</f>
        <v>2</v>
      </c>
      <c r="L889" s="8" t="str">
        <f>VLOOKUP(order_details[[#This Row],[Category]],categories[[CategoryID]:[CategoryName]],2,0)</f>
        <v>Condiments</v>
      </c>
    </row>
    <row r="890" spans="1:12" x14ac:dyDescent="0.25">
      <c r="A890">
        <v>10579</v>
      </c>
      <c r="B890">
        <v>75</v>
      </c>
      <c r="C890" s="8">
        <v>6.2</v>
      </c>
      <c r="D890">
        <v>21</v>
      </c>
      <c r="E890">
        <v>0</v>
      </c>
      <c r="F890" s="8">
        <f>order_details[[#This Row],[UnitPrice]]*order_details[[#This Row],[Quantity]]</f>
        <v>130.20000000000002</v>
      </c>
      <c r="G890" s="1">
        <f>VLOOKUP(order_details[[#This Row],[OrderID]],orders[[OrderID]:[OrderDate]],4,)</f>
        <v>34906</v>
      </c>
      <c r="H890" s="8">
        <f>VLOOKUP(order_details[[#This Row],[ProductID]],products[],6,0)</f>
        <v>7.75</v>
      </c>
      <c r="I890" s="8">
        <f>order_details[[#This Row],[UnitPrice (Marked Price)]] * order_details[[#This Row],[Quantity]] * (1 - order_details[[#This Row],[Discount]])</f>
        <v>162.75</v>
      </c>
      <c r="J890" s="8">
        <f>(order_details[[#This Row],[UnitPrice (Marked Price)]]*(1-order_details[[#This Row],[Discount]])-order_details[[#This Row],[UnitPrice]]) * order_details[[#This Row],[Quantity]]</f>
        <v>32.549999999999997</v>
      </c>
      <c r="K890">
        <f>VLOOKUP(order_details[[#This Row],[ProductID]],products[],4,0)</f>
        <v>1</v>
      </c>
      <c r="L890" s="8" t="str">
        <f>VLOOKUP(order_details[[#This Row],[Category]],categories[[CategoryID]:[CategoryName]],2,0)</f>
        <v>Beverages</v>
      </c>
    </row>
    <row r="891" spans="1:12" x14ac:dyDescent="0.25">
      <c r="A891">
        <v>10580</v>
      </c>
      <c r="B891">
        <v>14</v>
      </c>
      <c r="C891" s="8">
        <v>18.600000000000001</v>
      </c>
      <c r="D891">
        <v>15</v>
      </c>
      <c r="E891">
        <v>0.05</v>
      </c>
      <c r="F891" s="8">
        <f>order_details[[#This Row],[UnitPrice]]*order_details[[#This Row],[Quantity]]</f>
        <v>279</v>
      </c>
      <c r="G891" s="1">
        <f>VLOOKUP(order_details[[#This Row],[OrderID]],orders[[OrderID]:[OrderDate]],4,)</f>
        <v>34907</v>
      </c>
      <c r="H891" s="8">
        <f>VLOOKUP(order_details[[#This Row],[ProductID]],products[],6,0)</f>
        <v>23.25</v>
      </c>
      <c r="I891" s="8">
        <f>order_details[[#This Row],[UnitPrice (Marked Price)]] * order_details[[#This Row],[Quantity]] * (1 - order_details[[#This Row],[Discount]])</f>
        <v>331.3125</v>
      </c>
      <c r="J891" s="8">
        <f>(order_details[[#This Row],[UnitPrice (Marked Price)]]*(1-order_details[[#This Row],[Discount]])-order_details[[#This Row],[UnitPrice]]) * order_details[[#This Row],[Quantity]]</f>
        <v>52.312499999999957</v>
      </c>
      <c r="K891">
        <f>VLOOKUP(order_details[[#This Row],[ProductID]],products[],4,0)</f>
        <v>7</v>
      </c>
      <c r="L891" s="8" t="str">
        <f>VLOOKUP(order_details[[#This Row],[Category]],categories[[CategoryID]:[CategoryName]],2,0)</f>
        <v>Produce</v>
      </c>
    </row>
    <row r="892" spans="1:12" x14ac:dyDescent="0.25">
      <c r="A892">
        <v>10580</v>
      </c>
      <c r="B892">
        <v>41</v>
      </c>
      <c r="C892" s="8">
        <v>7.7</v>
      </c>
      <c r="D892">
        <v>9</v>
      </c>
      <c r="E892">
        <v>0.05</v>
      </c>
      <c r="F892" s="8">
        <f>order_details[[#This Row],[UnitPrice]]*order_details[[#This Row],[Quantity]]</f>
        <v>69.3</v>
      </c>
      <c r="G892" s="1">
        <f>VLOOKUP(order_details[[#This Row],[OrderID]],orders[[OrderID]:[OrderDate]],4,)</f>
        <v>34907</v>
      </c>
      <c r="H892" s="8">
        <f>VLOOKUP(order_details[[#This Row],[ProductID]],products[],6,0)</f>
        <v>9.65</v>
      </c>
      <c r="I892" s="8">
        <f>order_details[[#This Row],[UnitPrice (Marked Price)]] * order_details[[#This Row],[Quantity]] * (1 - order_details[[#This Row],[Discount]])</f>
        <v>82.507500000000007</v>
      </c>
      <c r="J892" s="8">
        <f>(order_details[[#This Row],[UnitPrice (Marked Price)]]*(1-order_details[[#This Row],[Discount]])-order_details[[#This Row],[UnitPrice]]) * order_details[[#This Row],[Quantity]]</f>
        <v>13.207500000000003</v>
      </c>
      <c r="K892">
        <f>VLOOKUP(order_details[[#This Row],[ProductID]],products[],4,0)</f>
        <v>8</v>
      </c>
      <c r="L892" s="8" t="str">
        <f>VLOOKUP(order_details[[#This Row],[Category]],categories[[CategoryID]:[CategoryName]],2,0)</f>
        <v>Seafood</v>
      </c>
    </row>
    <row r="893" spans="1:12" x14ac:dyDescent="0.25">
      <c r="A893">
        <v>10580</v>
      </c>
      <c r="B893">
        <v>65</v>
      </c>
      <c r="C893" s="8">
        <v>9.8000000000000007</v>
      </c>
      <c r="D893">
        <v>30</v>
      </c>
      <c r="E893">
        <v>0.05</v>
      </c>
      <c r="F893" s="8">
        <f>order_details[[#This Row],[UnitPrice]]*order_details[[#This Row],[Quantity]]</f>
        <v>294</v>
      </c>
      <c r="G893" s="1">
        <f>VLOOKUP(order_details[[#This Row],[OrderID]],orders[[OrderID]:[OrderDate]],4,)</f>
        <v>34907</v>
      </c>
      <c r="H893" s="8">
        <f>VLOOKUP(order_details[[#This Row],[ProductID]],products[],6,0)</f>
        <v>21.05</v>
      </c>
      <c r="I893" s="8">
        <f>order_details[[#This Row],[UnitPrice (Marked Price)]] * order_details[[#This Row],[Quantity]] * (1 - order_details[[#This Row],[Discount]])</f>
        <v>599.92499999999995</v>
      </c>
      <c r="J893" s="8">
        <f>(order_details[[#This Row],[UnitPrice (Marked Price)]]*(1-order_details[[#This Row],[Discount]])-order_details[[#This Row],[UnitPrice]]) * order_details[[#This Row],[Quantity]]</f>
        <v>305.92499999999995</v>
      </c>
      <c r="K893">
        <f>VLOOKUP(order_details[[#This Row],[ProductID]],products[],4,0)</f>
        <v>2</v>
      </c>
      <c r="L893" s="8" t="str">
        <f>VLOOKUP(order_details[[#This Row],[Category]],categories[[CategoryID]:[CategoryName]],2,0)</f>
        <v>Condiments</v>
      </c>
    </row>
    <row r="894" spans="1:12" x14ac:dyDescent="0.25">
      <c r="A894">
        <v>10581</v>
      </c>
      <c r="B894">
        <v>75</v>
      </c>
      <c r="C894" s="8">
        <v>6.2</v>
      </c>
      <c r="D894">
        <v>50</v>
      </c>
      <c r="E894">
        <v>0.2</v>
      </c>
      <c r="F894" s="8">
        <f>order_details[[#This Row],[UnitPrice]]*order_details[[#This Row],[Quantity]]</f>
        <v>310</v>
      </c>
      <c r="G894" s="1">
        <f>VLOOKUP(order_details[[#This Row],[OrderID]],orders[[OrderID]:[OrderDate]],4,)</f>
        <v>34907</v>
      </c>
      <c r="H894" s="8">
        <f>VLOOKUP(order_details[[#This Row],[ProductID]],products[],6,0)</f>
        <v>7.75</v>
      </c>
      <c r="I894" s="8">
        <f>order_details[[#This Row],[UnitPrice (Marked Price)]] * order_details[[#This Row],[Quantity]] * (1 - order_details[[#This Row],[Discount]])</f>
        <v>310</v>
      </c>
      <c r="J894" s="8">
        <f>(order_details[[#This Row],[UnitPrice (Marked Price)]]*(1-order_details[[#This Row],[Discount]])-order_details[[#This Row],[UnitPrice]]) * order_details[[#This Row],[Quantity]]</f>
        <v>0</v>
      </c>
      <c r="K894">
        <f>VLOOKUP(order_details[[#This Row],[ProductID]],products[],4,0)</f>
        <v>1</v>
      </c>
      <c r="L894" s="8" t="str">
        <f>VLOOKUP(order_details[[#This Row],[Category]],categories[[CategoryID]:[CategoryName]],2,0)</f>
        <v>Beverages</v>
      </c>
    </row>
    <row r="895" spans="1:12" x14ac:dyDescent="0.25">
      <c r="A895">
        <v>10582</v>
      </c>
      <c r="B895">
        <v>57</v>
      </c>
      <c r="C895" s="8">
        <v>15.6</v>
      </c>
      <c r="D895">
        <v>4</v>
      </c>
      <c r="E895">
        <v>0</v>
      </c>
      <c r="F895" s="8">
        <f>order_details[[#This Row],[UnitPrice]]*order_details[[#This Row],[Quantity]]</f>
        <v>62.4</v>
      </c>
      <c r="G895" s="1">
        <f>VLOOKUP(order_details[[#This Row],[OrderID]],orders[[OrderID]:[OrderDate]],4,)</f>
        <v>34908</v>
      </c>
      <c r="H895" s="8">
        <f>VLOOKUP(order_details[[#This Row],[ProductID]],products[],6,0)</f>
        <v>19.5</v>
      </c>
      <c r="I895" s="8">
        <f>order_details[[#This Row],[UnitPrice (Marked Price)]] * order_details[[#This Row],[Quantity]] * (1 - order_details[[#This Row],[Discount]])</f>
        <v>78</v>
      </c>
      <c r="J895" s="8">
        <f>(order_details[[#This Row],[UnitPrice (Marked Price)]]*(1-order_details[[#This Row],[Discount]])-order_details[[#This Row],[UnitPrice]]) * order_details[[#This Row],[Quantity]]</f>
        <v>15.600000000000001</v>
      </c>
      <c r="K895">
        <f>VLOOKUP(order_details[[#This Row],[ProductID]],products[],4,0)</f>
        <v>5</v>
      </c>
      <c r="L895" s="8" t="str">
        <f>VLOOKUP(order_details[[#This Row],[Category]],categories[[CategoryID]:[CategoryName]],2,0)</f>
        <v>Grains/Cereals</v>
      </c>
    </row>
    <row r="896" spans="1:12" x14ac:dyDescent="0.25">
      <c r="A896">
        <v>10582</v>
      </c>
      <c r="B896">
        <v>76</v>
      </c>
      <c r="C896" s="8">
        <v>14.4</v>
      </c>
      <c r="D896">
        <v>14</v>
      </c>
      <c r="E896">
        <v>0</v>
      </c>
      <c r="F896" s="8">
        <f>order_details[[#This Row],[UnitPrice]]*order_details[[#This Row],[Quantity]]</f>
        <v>201.6</v>
      </c>
      <c r="G896" s="1">
        <f>VLOOKUP(order_details[[#This Row],[OrderID]],orders[[OrderID]:[OrderDate]],4,)</f>
        <v>34908</v>
      </c>
      <c r="H896" s="8">
        <f>VLOOKUP(order_details[[#This Row],[ProductID]],products[],6,0)</f>
        <v>18</v>
      </c>
      <c r="I896" s="8">
        <f>order_details[[#This Row],[UnitPrice (Marked Price)]] * order_details[[#This Row],[Quantity]] * (1 - order_details[[#This Row],[Discount]])</f>
        <v>252</v>
      </c>
      <c r="J896" s="8">
        <f>(order_details[[#This Row],[UnitPrice (Marked Price)]]*(1-order_details[[#This Row],[Discount]])-order_details[[#This Row],[UnitPrice]]) * order_details[[#This Row],[Quantity]]</f>
        <v>50.399999999999991</v>
      </c>
      <c r="K896">
        <f>VLOOKUP(order_details[[#This Row],[ProductID]],products[],4,0)</f>
        <v>1</v>
      </c>
      <c r="L896" s="8" t="str">
        <f>VLOOKUP(order_details[[#This Row],[Category]],categories[[CategoryID]:[CategoryName]],2,0)</f>
        <v>Beverages</v>
      </c>
    </row>
    <row r="897" spans="1:12" x14ac:dyDescent="0.25">
      <c r="A897">
        <v>10583</v>
      </c>
      <c r="B897">
        <v>29</v>
      </c>
      <c r="C897" s="8">
        <v>99</v>
      </c>
      <c r="D897">
        <v>10</v>
      </c>
      <c r="E897">
        <v>0</v>
      </c>
      <c r="F897" s="8">
        <f>order_details[[#This Row],[UnitPrice]]*order_details[[#This Row],[Quantity]]</f>
        <v>990</v>
      </c>
      <c r="G897" s="1">
        <f>VLOOKUP(order_details[[#This Row],[OrderID]],orders[[OrderID]:[OrderDate]],4,)</f>
        <v>34911</v>
      </c>
      <c r="H897" s="8">
        <f>VLOOKUP(order_details[[#This Row],[ProductID]],products[],6,0)</f>
        <v>123.79</v>
      </c>
      <c r="I897" s="8">
        <f>order_details[[#This Row],[UnitPrice (Marked Price)]] * order_details[[#This Row],[Quantity]] * (1 - order_details[[#This Row],[Discount]])</f>
        <v>1237.9000000000001</v>
      </c>
      <c r="J897" s="8">
        <f>(order_details[[#This Row],[UnitPrice (Marked Price)]]*(1-order_details[[#This Row],[Discount]])-order_details[[#This Row],[UnitPrice]]) * order_details[[#This Row],[Quantity]]</f>
        <v>247.90000000000006</v>
      </c>
      <c r="K897">
        <f>VLOOKUP(order_details[[#This Row],[ProductID]],products[],4,0)</f>
        <v>6</v>
      </c>
      <c r="L897" s="8" t="str">
        <f>VLOOKUP(order_details[[#This Row],[Category]],categories[[CategoryID]:[CategoryName]],2,0)</f>
        <v>Meat/Poultry</v>
      </c>
    </row>
    <row r="898" spans="1:12" x14ac:dyDescent="0.25">
      <c r="A898">
        <v>10583</v>
      </c>
      <c r="B898">
        <v>60</v>
      </c>
      <c r="C898" s="8">
        <v>27.2</v>
      </c>
      <c r="D898">
        <v>24</v>
      </c>
      <c r="E898">
        <v>0.15</v>
      </c>
      <c r="F898" s="8">
        <f>order_details[[#This Row],[UnitPrice]]*order_details[[#This Row],[Quantity]]</f>
        <v>652.79999999999995</v>
      </c>
      <c r="G898" s="1">
        <f>VLOOKUP(order_details[[#This Row],[OrderID]],orders[[OrderID]:[OrderDate]],4,)</f>
        <v>34911</v>
      </c>
      <c r="H898" s="8">
        <f>VLOOKUP(order_details[[#This Row],[ProductID]],products[],6,0)</f>
        <v>34</v>
      </c>
      <c r="I898" s="8">
        <f>order_details[[#This Row],[UnitPrice (Marked Price)]] * order_details[[#This Row],[Quantity]] * (1 - order_details[[#This Row],[Discount]])</f>
        <v>693.6</v>
      </c>
      <c r="J898" s="8">
        <f>(order_details[[#This Row],[UnitPrice (Marked Price)]]*(1-order_details[[#This Row],[Discount]])-order_details[[#This Row],[UnitPrice]]) * order_details[[#This Row],[Quantity]]</f>
        <v>40.799999999999983</v>
      </c>
      <c r="K898">
        <f>VLOOKUP(order_details[[#This Row],[ProductID]],products[],4,0)</f>
        <v>4</v>
      </c>
      <c r="L898" s="8" t="str">
        <f>VLOOKUP(order_details[[#This Row],[Category]],categories[[CategoryID]:[CategoryName]],2,0)</f>
        <v>Dairy Products</v>
      </c>
    </row>
    <row r="899" spans="1:12" x14ac:dyDescent="0.25">
      <c r="A899">
        <v>10583</v>
      </c>
      <c r="B899">
        <v>69</v>
      </c>
      <c r="C899" s="8">
        <v>28.8</v>
      </c>
      <c r="D899">
        <v>10</v>
      </c>
      <c r="E899">
        <v>0.15</v>
      </c>
      <c r="F899" s="8">
        <f>order_details[[#This Row],[UnitPrice]]*order_details[[#This Row],[Quantity]]</f>
        <v>288</v>
      </c>
      <c r="G899" s="1">
        <f>VLOOKUP(order_details[[#This Row],[OrderID]],orders[[OrderID]:[OrderDate]],4,)</f>
        <v>34911</v>
      </c>
      <c r="H899" s="8">
        <f>VLOOKUP(order_details[[#This Row],[ProductID]],products[],6,0)</f>
        <v>36</v>
      </c>
      <c r="I899" s="8">
        <f>order_details[[#This Row],[UnitPrice (Marked Price)]] * order_details[[#This Row],[Quantity]] * (1 - order_details[[#This Row],[Discount]])</f>
        <v>306</v>
      </c>
      <c r="J899" s="8">
        <f>(order_details[[#This Row],[UnitPrice (Marked Price)]]*(1-order_details[[#This Row],[Discount]])-order_details[[#This Row],[UnitPrice]]) * order_details[[#This Row],[Quantity]]</f>
        <v>17.999999999999972</v>
      </c>
      <c r="K899">
        <f>VLOOKUP(order_details[[#This Row],[ProductID]],products[],4,0)</f>
        <v>4</v>
      </c>
      <c r="L899" s="8" t="str">
        <f>VLOOKUP(order_details[[#This Row],[Category]],categories[[CategoryID]:[CategoryName]],2,0)</f>
        <v>Dairy Products</v>
      </c>
    </row>
    <row r="900" spans="1:12" x14ac:dyDescent="0.25">
      <c r="A900">
        <v>10584</v>
      </c>
      <c r="B900">
        <v>31</v>
      </c>
      <c r="C900" s="8">
        <v>8</v>
      </c>
      <c r="D900">
        <v>50</v>
      </c>
      <c r="E900">
        <v>0.05</v>
      </c>
      <c r="F900" s="8">
        <f>order_details[[#This Row],[UnitPrice]]*order_details[[#This Row],[Quantity]]</f>
        <v>400</v>
      </c>
      <c r="G900" s="1">
        <f>VLOOKUP(order_details[[#This Row],[OrderID]],orders[[OrderID]:[OrderDate]],4,)</f>
        <v>34911</v>
      </c>
      <c r="H900" s="8">
        <f>VLOOKUP(order_details[[#This Row],[ProductID]],products[],6,0)</f>
        <v>12.5</v>
      </c>
      <c r="I900" s="8">
        <f>order_details[[#This Row],[UnitPrice (Marked Price)]] * order_details[[#This Row],[Quantity]] * (1 - order_details[[#This Row],[Discount]])</f>
        <v>593.75</v>
      </c>
      <c r="J900" s="8">
        <f>(order_details[[#This Row],[UnitPrice (Marked Price)]]*(1-order_details[[#This Row],[Discount]])-order_details[[#This Row],[UnitPrice]]) * order_details[[#This Row],[Quantity]]</f>
        <v>193.75</v>
      </c>
      <c r="K900">
        <f>VLOOKUP(order_details[[#This Row],[ProductID]],products[],4,0)</f>
        <v>4</v>
      </c>
      <c r="L900" s="8" t="str">
        <f>VLOOKUP(order_details[[#This Row],[Category]],categories[[CategoryID]:[CategoryName]],2,0)</f>
        <v>Dairy Products</v>
      </c>
    </row>
    <row r="901" spans="1:12" x14ac:dyDescent="0.25">
      <c r="A901">
        <v>10585</v>
      </c>
      <c r="B901">
        <v>47</v>
      </c>
      <c r="C901" s="8">
        <v>7.6</v>
      </c>
      <c r="D901">
        <v>15</v>
      </c>
      <c r="E901">
        <v>0</v>
      </c>
      <c r="F901" s="8">
        <f>order_details[[#This Row],[UnitPrice]]*order_details[[#This Row],[Quantity]]</f>
        <v>114</v>
      </c>
      <c r="G901" s="1">
        <f>VLOOKUP(order_details[[#This Row],[OrderID]],orders[[OrderID]:[OrderDate]],4,)</f>
        <v>34912</v>
      </c>
      <c r="H901" s="8">
        <f>VLOOKUP(order_details[[#This Row],[ProductID]],products[],6,0)</f>
        <v>9.5</v>
      </c>
      <c r="I901" s="8">
        <f>order_details[[#This Row],[UnitPrice (Marked Price)]] * order_details[[#This Row],[Quantity]] * (1 - order_details[[#This Row],[Discount]])</f>
        <v>142.5</v>
      </c>
      <c r="J901" s="8">
        <f>(order_details[[#This Row],[UnitPrice (Marked Price)]]*(1-order_details[[#This Row],[Discount]])-order_details[[#This Row],[UnitPrice]]) * order_details[[#This Row],[Quantity]]</f>
        <v>28.500000000000007</v>
      </c>
      <c r="K901">
        <f>VLOOKUP(order_details[[#This Row],[ProductID]],products[],4,0)</f>
        <v>3</v>
      </c>
      <c r="L901" s="8" t="str">
        <f>VLOOKUP(order_details[[#This Row],[Category]],categories[[CategoryID]:[CategoryName]],2,0)</f>
        <v>Confections</v>
      </c>
    </row>
    <row r="902" spans="1:12" x14ac:dyDescent="0.25">
      <c r="A902">
        <v>10586</v>
      </c>
      <c r="B902">
        <v>52</v>
      </c>
      <c r="C902" s="8">
        <v>5.6</v>
      </c>
      <c r="D902">
        <v>4</v>
      </c>
      <c r="E902">
        <v>0.15</v>
      </c>
      <c r="F902" s="8">
        <f>order_details[[#This Row],[UnitPrice]]*order_details[[#This Row],[Quantity]]</f>
        <v>22.4</v>
      </c>
      <c r="G902" s="1">
        <f>VLOOKUP(order_details[[#This Row],[OrderID]],orders[[OrderID]:[OrderDate]],4,)</f>
        <v>34913</v>
      </c>
      <c r="H902" s="8">
        <f>VLOOKUP(order_details[[#This Row],[ProductID]],products[],6,0)</f>
        <v>7</v>
      </c>
      <c r="I902" s="8">
        <f>order_details[[#This Row],[UnitPrice (Marked Price)]] * order_details[[#This Row],[Quantity]] * (1 - order_details[[#This Row],[Discount]])</f>
        <v>23.8</v>
      </c>
      <c r="J902" s="8">
        <f>(order_details[[#This Row],[UnitPrice (Marked Price)]]*(1-order_details[[#This Row],[Discount]])-order_details[[#This Row],[UnitPrice]]) * order_details[[#This Row],[Quantity]]</f>
        <v>1.4000000000000021</v>
      </c>
      <c r="K902">
        <f>VLOOKUP(order_details[[#This Row],[ProductID]],products[],4,0)</f>
        <v>5</v>
      </c>
      <c r="L902" s="8" t="str">
        <f>VLOOKUP(order_details[[#This Row],[Category]],categories[[CategoryID]:[CategoryName]],2,0)</f>
        <v>Grains/Cereals</v>
      </c>
    </row>
    <row r="903" spans="1:12" x14ac:dyDescent="0.25">
      <c r="A903">
        <v>10587</v>
      </c>
      <c r="B903">
        <v>26</v>
      </c>
      <c r="C903" s="8">
        <v>24.9</v>
      </c>
      <c r="D903">
        <v>6</v>
      </c>
      <c r="E903">
        <v>0</v>
      </c>
      <c r="F903" s="8">
        <f>order_details[[#This Row],[UnitPrice]]*order_details[[#This Row],[Quantity]]</f>
        <v>149.39999999999998</v>
      </c>
      <c r="G903" s="1">
        <f>VLOOKUP(order_details[[#This Row],[OrderID]],orders[[OrderID]:[OrderDate]],4,)</f>
        <v>34913</v>
      </c>
      <c r="H903" s="8">
        <f>VLOOKUP(order_details[[#This Row],[ProductID]],products[],6,0)</f>
        <v>31.23</v>
      </c>
      <c r="I903" s="8">
        <f>order_details[[#This Row],[UnitPrice (Marked Price)]] * order_details[[#This Row],[Quantity]] * (1 - order_details[[#This Row],[Discount]])</f>
        <v>187.38</v>
      </c>
      <c r="J903" s="8">
        <f>(order_details[[#This Row],[UnitPrice (Marked Price)]]*(1-order_details[[#This Row],[Discount]])-order_details[[#This Row],[UnitPrice]]) * order_details[[#This Row],[Quantity]]</f>
        <v>37.980000000000011</v>
      </c>
      <c r="K903">
        <f>VLOOKUP(order_details[[#This Row],[ProductID]],products[],4,0)</f>
        <v>3</v>
      </c>
      <c r="L903" s="8" t="str">
        <f>VLOOKUP(order_details[[#This Row],[Category]],categories[[CategoryID]:[CategoryName]],2,0)</f>
        <v>Confections</v>
      </c>
    </row>
    <row r="904" spans="1:12" x14ac:dyDescent="0.25">
      <c r="A904">
        <v>10587</v>
      </c>
      <c r="B904">
        <v>35</v>
      </c>
      <c r="C904" s="8">
        <v>14.4</v>
      </c>
      <c r="D904">
        <v>20</v>
      </c>
      <c r="E904">
        <v>0</v>
      </c>
      <c r="F904" s="8">
        <f>order_details[[#This Row],[UnitPrice]]*order_details[[#This Row],[Quantity]]</f>
        <v>288</v>
      </c>
      <c r="G904" s="1">
        <f>VLOOKUP(order_details[[#This Row],[OrderID]],orders[[OrderID]:[OrderDate]],4,)</f>
        <v>34913</v>
      </c>
      <c r="H904" s="8">
        <f>VLOOKUP(order_details[[#This Row],[ProductID]],products[],6,0)</f>
        <v>18</v>
      </c>
      <c r="I904" s="8">
        <f>order_details[[#This Row],[UnitPrice (Marked Price)]] * order_details[[#This Row],[Quantity]] * (1 - order_details[[#This Row],[Discount]])</f>
        <v>360</v>
      </c>
      <c r="J904" s="8">
        <f>(order_details[[#This Row],[UnitPrice (Marked Price)]]*(1-order_details[[#This Row],[Discount]])-order_details[[#This Row],[UnitPrice]]) * order_details[[#This Row],[Quantity]]</f>
        <v>72</v>
      </c>
      <c r="K904">
        <f>VLOOKUP(order_details[[#This Row],[ProductID]],products[],4,0)</f>
        <v>1</v>
      </c>
      <c r="L904" s="8" t="str">
        <f>VLOOKUP(order_details[[#This Row],[Category]],categories[[CategoryID]:[CategoryName]],2,0)</f>
        <v>Beverages</v>
      </c>
    </row>
    <row r="905" spans="1:12" x14ac:dyDescent="0.25">
      <c r="A905">
        <v>10587</v>
      </c>
      <c r="B905">
        <v>77</v>
      </c>
      <c r="C905" s="8">
        <v>10.4</v>
      </c>
      <c r="D905">
        <v>20</v>
      </c>
      <c r="E905">
        <v>0</v>
      </c>
      <c r="F905" s="8">
        <f>order_details[[#This Row],[UnitPrice]]*order_details[[#This Row],[Quantity]]</f>
        <v>208</v>
      </c>
      <c r="G905" s="1">
        <f>VLOOKUP(order_details[[#This Row],[OrderID]],orders[[OrderID]:[OrderDate]],4,)</f>
        <v>34913</v>
      </c>
      <c r="H905" s="8">
        <f>VLOOKUP(order_details[[#This Row],[ProductID]],products[],6,0)</f>
        <v>13</v>
      </c>
      <c r="I905" s="8">
        <f>order_details[[#This Row],[UnitPrice (Marked Price)]] * order_details[[#This Row],[Quantity]] * (1 - order_details[[#This Row],[Discount]])</f>
        <v>260</v>
      </c>
      <c r="J905" s="8">
        <f>(order_details[[#This Row],[UnitPrice (Marked Price)]]*(1-order_details[[#This Row],[Discount]])-order_details[[#This Row],[UnitPrice]]) * order_details[[#This Row],[Quantity]]</f>
        <v>51.999999999999993</v>
      </c>
      <c r="K905">
        <f>VLOOKUP(order_details[[#This Row],[ProductID]],products[],4,0)</f>
        <v>2</v>
      </c>
      <c r="L905" s="8" t="str">
        <f>VLOOKUP(order_details[[#This Row],[Category]],categories[[CategoryID]:[CategoryName]],2,0)</f>
        <v>Condiments</v>
      </c>
    </row>
    <row r="906" spans="1:12" x14ac:dyDescent="0.25">
      <c r="A906">
        <v>10588</v>
      </c>
      <c r="B906">
        <v>18</v>
      </c>
      <c r="C906" s="8">
        <v>50</v>
      </c>
      <c r="D906">
        <v>40</v>
      </c>
      <c r="E906">
        <v>0.2</v>
      </c>
      <c r="F906" s="8">
        <f>order_details[[#This Row],[UnitPrice]]*order_details[[#This Row],[Quantity]]</f>
        <v>2000</v>
      </c>
      <c r="G906" s="1">
        <f>VLOOKUP(order_details[[#This Row],[OrderID]],orders[[OrderID]:[OrderDate]],4,)</f>
        <v>34914</v>
      </c>
      <c r="H906" s="8">
        <f>VLOOKUP(order_details[[#This Row],[ProductID]],products[],6,0)</f>
        <v>62.5</v>
      </c>
      <c r="I906" s="8">
        <f>order_details[[#This Row],[UnitPrice (Marked Price)]] * order_details[[#This Row],[Quantity]] * (1 - order_details[[#This Row],[Discount]])</f>
        <v>2000</v>
      </c>
      <c r="J906" s="8">
        <f>(order_details[[#This Row],[UnitPrice (Marked Price)]]*(1-order_details[[#This Row],[Discount]])-order_details[[#This Row],[UnitPrice]]) * order_details[[#This Row],[Quantity]]</f>
        <v>0</v>
      </c>
      <c r="K906">
        <f>VLOOKUP(order_details[[#This Row],[ProductID]],products[],4,0)</f>
        <v>8</v>
      </c>
      <c r="L906" s="8" t="str">
        <f>VLOOKUP(order_details[[#This Row],[Category]],categories[[CategoryID]:[CategoryName]],2,0)</f>
        <v>Seafood</v>
      </c>
    </row>
    <row r="907" spans="1:12" x14ac:dyDescent="0.25">
      <c r="A907">
        <v>10588</v>
      </c>
      <c r="B907">
        <v>42</v>
      </c>
      <c r="C907" s="8">
        <v>9.8000000000000007</v>
      </c>
      <c r="D907">
        <v>100</v>
      </c>
      <c r="E907">
        <v>0.2</v>
      </c>
      <c r="F907" s="8">
        <f>order_details[[#This Row],[UnitPrice]]*order_details[[#This Row],[Quantity]]</f>
        <v>980.00000000000011</v>
      </c>
      <c r="G907" s="1">
        <f>VLOOKUP(order_details[[#This Row],[OrderID]],orders[[OrderID]:[OrderDate]],4,)</f>
        <v>34914</v>
      </c>
      <c r="H907" s="8">
        <f>VLOOKUP(order_details[[#This Row],[ProductID]],products[],6,0)</f>
        <v>14</v>
      </c>
      <c r="I907" s="8">
        <f>order_details[[#This Row],[UnitPrice (Marked Price)]] * order_details[[#This Row],[Quantity]] * (1 - order_details[[#This Row],[Discount]])</f>
        <v>1120</v>
      </c>
      <c r="J907" s="8">
        <f>(order_details[[#This Row],[UnitPrice (Marked Price)]]*(1-order_details[[#This Row],[Discount]])-order_details[[#This Row],[UnitPrice]]) * order_details[[#This Row],[Quantity]]</f>
        <v>140.00000000000003</v>
      </c>
      <c r="K907">
        <f>VLOOKUP(order_details[[#This Row],[ProductID]],products[],4,0)</f>
        <v>5</v>
      </c>
      <c r="L907" s="8" t="str">
        <f>VLOOKUP(order_details[[#This Row],[Category]],categories[[CategoryID]:[CategoryName]],2,0)</f>
        <v>Grains/Cereals</v>
      </c>
    </row>
    <row r="908" spans="1:12" x14ac:dyDescent="0.25">
      <c r="A908">
        <v>10589</v>
      </c>
      <c r="B908">
        <v>35</v>
      </c>
      <c r="C908" s="8">
        <v>14.4</v>
      </c>
      <c r="D908">
        <v>4</v>
      </c>
      <c r="E908">
        <v>0</v>
      </c>
      <c r="F908" s="8">
        <f>order_details[[#This Row],[UnitPrice]]*order_details[[#This Row],[Quantity]]</f>
        <v>57.6</v>
      </c>
      <c r="G908" s="1">
        <f>VLOOKUP(order_details[[#This Row],[OrderID]],orders[[OrderID]:[OrderDate]],4,)</f>
        <v>34915</v>
      </c>
      <c r="H908" s="8">
        <f>VLOOKUP(order_details[[#This Row],[ProductID]],products[],6,0)</f>
        <v>18</v>
      </c>
      <c r="I908" s="8">
        <f>order_details[[#This Row],[UnitPrice (Marked Price)]] * order_details[[#This Row],[Quantity]] * (1 - order_details[[#This Row],[Discount]])</f>
        <v>72</v>
      </c>
      <c r="J908" s="8">
        <f>(order_details[[#This Row],[UnitPrice (Marked Price)]]*(1-order_details[[#This Row],[Discount]])-order_details[[#This Row],[UnitPrice]]) * order_details[[#This Row],[Quantity]]</f>
        <v>14.399999999999999</v>
      </c>
      <c r="K908">
        <f>VLOOKUP(order_details[[#This Row],[ProductID]],products[],4,0)</f>
        <v>1</v>
      </c>
      <c r="L908" s="8" t="str">
        <f>VLOOKUP(order_details[[#This Row],[Category]],categories[[CategoryID]:[CategoryName]],2,0)</f>
        <v>Beverages</v>
      </c>
    </row>
    <row r="909" spans="1:12" x14ac:dyDescent="0.25">
      <c r="A909">
        <v>10590</v>
      </c>
      <c r="B909">
        <v>1</v>
      </c>
      <c r="C909" s="8">
        <v>14.4</v>
      </c>
      <c r="D909">
        <v>20</v>
      </c>
      <c r="E909">
        <v>0</v>
      </c>
      <c r="F909" s="8">
        <f>order_details[[#This Row],[UnitPrice]]*order_details[[#This Row],[Quantity]]</f>
        <v>288</v>
      </c>
      <c r="G909" s="1">
        <f>VLOOKUP(order_details[[#This Row],[OrderID]],orders[[OrderID]:[OrderDate]],4,)</f>
        <v>34918</v>
      </c>
      <c r="H909" s="8">
        <f>VLOOKUP(order_details[[#This Row],[ProductID]],products[],6,0)</f>
        <v>18</v>
      </c>
      <c r="I909" s="8">
        <f>order_details[[#This Row],[UnitPrice (Marked Price)]] * order_details[[#This Row],[Quantity]] * (1 - order_details[[#This Row],[Discount]])</f>
        <v>360</v>
      </c>
      <c r="J909" s="8">
        <f>(order_details[[#This Row],[UnitPrice (Marked Price)]]*(1-order_details[[#This Row],[Discount]])-order_details[[#This Row],[UnitPrice]]) * order_details[[#This Row],[Quantity]]</f>
        <v>72</v>
      </c>
      <c r="K909">
        <f>VLOOKUP(order_details[[#This Row],[ProductID]],products[],4,0)</f>
        <v>1</v>
      </c>
      <c r="L909" s="8" t="str">
        <f>VLOOKUP(order_details[[#This Row],[Category]],categories[[CategoryID]:[CategoryName]],2,0)</f>
        <v>Beverages</v>
      </c>
    </row>
    <row r="910" spans="1:12" x14ac:dyDescent="0.25">
      <c r="A910">
        <v>10590</v>
      </c>
      <c r="B910">
        <v>77</v>
      </c>
      <c r="C910" s="8">
        <v>10.4</v>
      </c>
      <c r="D910">
        <v>60</v>
      </c>
      <c r="E910">
        <v>0.05</v>
      </c>
      <c r="F910" s="8">
        <f>order_details[[#This Row],[UnitPrice]]*order_details[[#This Row],[Quantity]]</f>
        <v>624</v>
      </c>
      <c r="G910" s="1">
        <f>VLOOKUP(order_details[[#This Row],[OrderID]],orders[[OrderID]:[OrderDate]],4,)</f>
        <v>34918</v>
      </c>
      <c r="H910" s="8">
        <f>VLOOKUP(order_details[[#This Row],[ProductID]],products[],6,0)</f>
        <v>13</v>
      </c>
      <c r="I910" s="8">
        <f>order_details[[#This Row],[UnitPrice (Marked Price)]] * order_details[[#This Row],[Quantity]] * (1 - order_details[[#This Row],[Discount]])</f>
        <v>741</v>
      </c>
      <c r="J910" s="8">
        <f>(order_details[[#This Row],[UnitPrice (Marked Price)]]*(1-order_details[[#This Row],[Discount]])-order_details[[#This Row],[UnitPrice]]) * order_details[[#This Row],[Quantity]]</f>
        <v>116.99999999999996</v>
      </c>
      <c r="K910">
        <f>VLOOKUP(order_details[[#This Row],[ProductID]],products[],4,0)</f>
        <v>2</v>
      </c>
      <c r="L910" s="8" t="str">
        <f>VLOOKUP(order_details[[#This Row],[Category]],categories[[CategoryID]:[CategoryName]],2,0)</f>
        <v>Condiments</v>
      </c>
    </row>
    <row r="911" spans="1:12" x14ac:dyDescent="0.25">
      <c r="A911">
        <v>10591</v>
      </c>
      <c r="B911">
        <v>3</v>
      </c>
      <c r="C911" s="8">
        <v>8</v>
      </c>
      <c r="D911">
        <v>14</v>
      </c>
      <c r="E911">
        <v>0</v>
      </c>
      <c r="F911" s="8">
        <f>order_details[[#This Row],[UnitPrice]]*order_details[[#This Row],[Quantity]]</f>
        <v>112</v>
      </c>
      <c r="G911" s="1">
        <f>VLOOKUP(order_details[[#This Row],[OrderID]],orders[[OrderID]:[OrderDate]],4,)</f>
        <v>34918</v>
      </c>
      <c r="H911" s="8">
        <f>VLOOKUP(order_details[[#This Row],[ProductID]],products[],6,0)</f>
        <v>10</v>
      </c>
      <c r="I911" s="8">
        <f>order_details[[#This Row],[UnitPrice (Marked Price)]] * order_details[[#This Row],[Quantity]] * (1 - order_details[[#This Row],[Discount]])</f>
        <v>140</v>
      </c>
      <c r="J911" s="8">
        <f>(order_details[[#This Row],[UnitPrice (Marked Price)]]*(1-order_details[[#This Row],[Discount]])-order_details[[#This Row],[UnitPrice]]) * order_details[[#This Row],[Quantity]]</f>
        <v>28</v>
      </c>
      <c r="K911">
        <f>VLOOKUP(order_details[[#This Row],[ProductID]],products[],4,0)</f>
        <v>2</v>
      </c>
      <c r="L911" s="8" t="str">
        <f>VLOOKUP(order_details[[#This Row],[Category]],categories[[CategoryID]:[CategoryName]],2,0)</f>
        <v>Condiments</v>
      </c>
    </row>
    <row r="912" spans="1:12" x14ac:dyDescent="0.25">
      <c r="A912">
        <v>10591</v>
      </c>
      <c r="B912">
        <v>7</v>
      </c>
      <c r="C912" s="8">
        <v>19.2</v>
      </c>
      <c r="D912">
        <v>10</v>
      </c>
      <c r="E912">
        <v>0</v>
      </c>
      <c r="F912" s="8">
        <f>order_details[[#This Row],[UnitPrice]]*order_details[[#This Row],[Quantity]]</f>
        <v>192</v>
      </c>
      <c r="G912" s="1">
        <f>VLOOKUP(order_details[[#This Row],[OrderID]],orders[[OrderID]:[OrderDate]],4,)</f>
        <v>34918</v>
      </c>
      <c r="H912" s="8">
        <f>VLOOKUP(order_details[[#This Row],[ProductID]],products[],6,0)</f>
        <v>30</v>
      </c>
      <c r="I912" s="8">
        <f>order_details[[#This Row],[UnitPrice (Marked Price)]] * order_details[[#This Row],[Quantity]] * (1 - order_details[[#This Row],[Discount]])</f>
        <v>300</v>
      </c>
      <c r="J912" s="8">
        <f>(order_details[[#This Row],[UnitPrice (Marked Price)]]*(1-order_details[[#This Row],[Discount]])-order_details[[#This Row],[UnitPrice]]) * order_details[[#This Row],[Quantity]]</f>
        <v>108</v>
      </c>
      <c r="K912">
        <f>VLOOKUP(order_details[[#This Row],[ProductID]],products[],4,0)</f>
        <v>7</v>
      </c>
      <c r="L912" s="8" t="str">
        <f>VLOOKUP(order_details[[#This Row],[Category]],categories[[CategoryID]:[CategoryName]],2,0)</f>
        <v>Produce</v>
      </c>
    </row>
    <row r="913" spans="1:12" x14ac:dyDescent="0.25">
      <c r="A913">
        <v>10591</v>
      </c>
      <c r="B913">
        <v>54</v>
      </c>
      <c r="C913" s="8">
        <v>5.9</v>
      </c>
      <c r="D913">
        <v>50</v>
      </c>
      <c r="E913">
        <v>0</v>
      </c>
      <c r="F913" s="8">
        <f>order_details[[#This Row],[UnitPrice]]*order_details[[#This Row],[Quantity]]</f>
        <v>295</v>
      </c>
      <c r="G913" s="1">
        <f>VLOOKUP(order_details[[#This Row],[OrderID]],orders[[OrderID]:[OrderDate]],4,)</f>
        <v>34918</v>
      </c>
      <c r="H913" s="8">
        <f>VLOOKUP(order_details[[#This Row],[ProductID]],products[],6,0)</f>
        <v>7.45</v>
      </c>
      <c r="I913" s="8">
        <f>order_details[[#This Row],[UnitPrice (Marked Price)]] * order_details[[#This Row],[Quantity]] * (1 - order_details[[#This Row],[Discount]])</f>
        <v>372.5</v>
      </c>
      <c r="J913" s="8">
        <f>(order_details[[#This Row],[UnitPrice (Marked Price)]]*(1-order_details[[#This Row],[Discount]])-order_details[[#This Row],[UnitPrice]]) * order_details[[#This Row],[Quantity]]</f>
        <v>77.499999999999986</v>
      </c>
      <c r="K913">
        <f>VLOOKUP(order_details[[#This Row],[ProductID]],products[],4,0)</f>
        <v>6</v>
      </c>
      <c r="L913" s="8" t="str">
        <f>VLOOKUP(order_details[[#This Row],[Category]],categories[[CategoryID]:[CategoryName]],2,0)</f>
        <v>Meat/Poultry</v>
      </c>
    </row>
    <row r="914" spans="1:12" x14ac:dyDescent="0.25">
      <c r="A914">
        <v>10592</v>
      </c>
      <c r="B914">
        <v>15</v>
      </c>
      <c r="C914" s="8">
        <v>12.4</v>
      </c>
      <c r="D914">
        <v>25</v>
      </c>
      <c r="E914">
        <v>0.05</v>
      </c>
      <c r="F914" s="8">
        <f>order_details[[#This Row],[UnitPrice]]*order_details[[#This Row],[Quantity]]</f>
        <v>310</v>
      </c>
      <c r="G914" s="1">
        <f>VLOOKUP(order_details[[#This Row],[OrderID]],orders[[OrderID]:[OrderDate]],4,)</f>
        <v>34919</v>
      </c>
      <c r="H914" s="8">
        <f>VLOOKUP(order_details[[#This Row],[ProductID]],products[],6,0)</f>
        <v>15.5</v>
      </c>
      <c r="I914" s="8">
        <f>order_details[[#This Row],[UnitPrice (Marked Price)]] * order_details[[#This Row],[Quantity]] * (1 - order_details[[#This Row],[Discount]])</f>
        <v>368.125</v>
      </c>
      <c r="J914" s="8">
        <f>(order_details[[#This Row],[UnitPrice (Marked Price)]]*(1-order_details[[#This Row],[Discount]])-order_details[[#This Row],[UnitPrice]]) * order_details[[#This Row],[Quantity]]</f>
        <v>58.124999999999986</v>
      </c>
      <c r="K914">
        <f>VLOOKUP(order_details[[#This Row],[ProductID]],products[],4,0)</f>
        <v>2</v>
      </c>
      <c r="L914" s="8" t="str">
        <f>VLOOKUP(order_details[[#This Row],[Category]],categories[[CategoryID]:[CategoryName]],2,0)</f>
        <v>Condiments</v>
      </c>
    </row>
    <row r="915" spans="1:12" x14ac:dyDescent="0.25">
      <c r="A915">
        <v>10592</v>
      </c>
      <c r="B915">
        <v>26</v>
      </c>
      <c r="C915" s="8">
        <v>24.9</v>
      </c>
      <c r="D915">
        <v>5</v>
      </c>
      <c r="E915">
        <v>0.05</v>
      </c>
      <c r="F915" s="8">
        <f>order_details[[#This Row],[UnitPrice]]*order_details[[#This Row],[Quantity]]</f>
        <v>124.5</v>
      </c>
      <c r="G915" s="1">
        <f>VLOOKUP(order_details[[#This Row],[OrderID]],orders[[OrderID]:[OrderDate]],4,)</f>
        <v>34919</v>
      </c>
      <c r="H915" s="8">
        <f>VLOOKUP(order_details[[#This Row],[ProductID]],products[],6,0)</f>
        <v>31.23</v>
      </c>
      <c r="I915" s="8">
        <f>order_details[[#This Row],[UnitPrice (Marked Price)]] * order_details[[#This Row],[Quantity]] * (1 - order_details[[#This Row],[Discount]])</f>
        <v>148.3425</v>
      </c>
      <c r="J915" s="8">
        <f>(order_details[[#This Row],[UnitPrice (Marked Price)]]*(1-order_details[[#This Row],[Discount]])-order_details[[#This Row],[UnitPrice]]) * order_details[[#This Row],[Quantity]]</f>
        <v>23.842499999999998</v>
      </c>
      <c r="K915">
        <f>VLOOKUP(order_details[[#This Row],[ProductID]],products[],4,0)</f>
        <v>3</v>
      </c>
      <c r="L915" s="8" t="str">
        <f>VLOOKUP(order_details[[#This Row],[Category]],categories[[CategoryID]:[CategoryName]],2,0)</f>
        <v>Confections</v>
      </c>
    </row>
    <row r="916" spans="1:12" x14ac:dyDescent="0.25">
      <c r="A916">
        <v>10593</v>
      </c>
      <c r="B916">
        <v>20</v>
      </c>
      <c r="C916" s="8">
        <v>64.8</v>
      </c>
      <c r="D916">
        <v>21</v>
      </c>
      <c r="E916">
        <v>0.2</v>
      </c>
      <c r="F916" s="8">
        <f>order_details[[#This Row],[UnitPrice]]*order_details[[#This Row],[Quantity]]</f>
        <v>1360.8</v>
      </c>
      <c r="G916" s="1">
        <f>VLOOKUP(order_details[[#This Row],[OrderID]],orders[[OrderID]:[OrderDate]],4,)</f>
        <v>34920</v>
      </c>
      <c r="H916" s="8">
        <f>VLOOKUP(order_details[[#This Row],[ProductID]],products[],6,0)</f>
        <v>81</v>
      </c>
      <c r="I916" s="8">
        <f>order_details[[#This Row],[UnitPrice (Marked Price)]] * order_details[[#This Row],[Quantity]] * (1 - order_details[[#This Row],[Discount]])</f>
        <v>1360.8000000000002</v>
      </c>
      <c r="J916" s="8">
        <f>(order_details[[#This Row],[UnitPrice (Marked Price)]]*(1-order_details[[#This Row],[Discount]])-order_details[[#This Row],[UnitPrice]]) * order_details[[#This Row],[Quantity]]</f>
        <v>0</v>
      </c>
      <c r="K916">
        <f>VLOOKUP(order_details[[#This Row],[ProductID]],products[],4,0)</f>
        <v>3</v>
      </c>
      <c r="L916" s="8" t="str">
        <f>VLOOKUP(order_details[[#This Row],[Category]],categories[[CategoryID]:[CategoryName]],2,0)</f>
        <v>Confections</v>
      </c>
    </row>
    <row r="917" spans="1:12" x14ac:dyDescent="0.25">
      <c r="A917">
        <v>10593</v>
      </c>
      <c r="B917">
        <v>69</v>
      </c>
      <c r="C917" s="8">
        <v>28.8</v>
      </c>
      <c r="D917">
        <v>20</v>
      </c>
      <c r="E917">
        <v>0.2</v>
      </c>
      <c r="F917" s="8">
        <f>order_details[[#This Row],[UnitPrice]]*order_details[[#This Row],[Quantity]]</f>
        <v>576</v>
      </c>
      <c r="G917" s="1">
        <f>VLOOKUP(order_details[[#This Row],[OrderID]],orders[[OrderID]:[OrderDate]],4,)</f>
        <v>34920</v>
      </c>
      <c r="H917" s="8">
        <f>VLOOKUP(order_details[[#This Row],[ProductID]],products[],6,0)</f>
        <v>36</v>
      </c>
      <c r="I917" s="8">
        <f>order_details[[#This Row],[UnitPrice (Marked Price)]] * order_details[[#This Row],[Quantity]] * (1 - order_details[[#This Row],[Discount]])</f>
        <v>576</v>
      </c>
      <c r="J917" s="8">
        <f>(order_details[[#This Row],[UnitPrice (Marked Price)]]*(1-order_details[[#This Row],[Discount]])-order_details[[#This Row],[UnitPrice]]) * order_details[[#This Row],[Quantity]]</f>
        <v>0</v>
      </c>
      <c r="K917">
        <f>VLOOKUP(order_details[[#This Row],[ProductID]],products[],4,0)</f>
        <v>4</v>
      </c>
      <c r="L917" s="8" t="str">
        <f>VLOOKUP(order_details[[#This Row],[Category]],categories[[CategoryID]:[CategoryName]],2,0)</f>
        <v>Dairy Products</v>
      </c>
    </row>
    <row r="918" spans="1:12" x14ac:dyDescent="0.25">
      <c r="A918">
        <v>10593</v>
      </c>
      <c r="B918">
        <v>76</v>
      </c>
      <c r="C918" s="8">
        <v>14.4</v>
      </c>
      <c r="D918">
        <v>4</v>
      </c>
      <c r="E918">
        <v>0.2</v>
      </c>
      <c r="F918" s="8">
        <f>order_details[[#This Row],[UnitPrice]]*order_details[[#This Row],[Quantity]]</f>
        <v>57.6</v>
      </c>
      <c r="G918" s="1">
        <f>VLOOKUP(order_details[[#This Row],[OrderID]],orders[[OrderID]:[OrderDate]],4,)</f>
        <v>34920</v>
      </c>
      <c r="H918" s="8">
        <f>VLOOKUP(order_details[[#This Row],[ProductID]],products[],6,0)</f>
        <v>18</v>
      </c>
      <c r="I918" s="8">
        <f>order_details[[#This Row],[UnitPrice (Marked Price)]] * order_details[[#This Row],[Quantity]] * (1 - order_details[[#This Row],[Discount]])</f>
        <v>57.6</v>
      </c>
      <c r="J918" s="8">
        <f>(order_details[[#This Row],[UnitPrice (Marked Price)]]*(1-order_details[[#This Row],[Discount]])-order_details[[#This Row],[UnitPrice]]) * order_details[[#This Row],[Quantity]]</f>
        <v>0</v>
      </c>
      <c r="K918">
        <f>VLOOKUP(order_details[[#This Row],[ProductID]],products[],4,0)</f>
        <v>1</v>
      </c>
      <c r="L918" s="8" t="str">
        <f>VLOOKUP(order_details[[#This Row],[Category]],categories[[CategoryID]:[CategoryName]],2,0)</f>
        <v>Beverages</v>
      </c>
    </row>
    <row r="919" spans="1:12" x14ac:dyDescent="0.25">
      <c r="A919">
        <v>10594</v>
      </c>
      <c r="B919">
        <v>52</v>
      </c>
      <c r="C919" s="8">
        <v>5.6</v>
      </c>
      <c r="D919">
        <v>24</v>
      </c>
      <c r="E919">
        <v>0</v>
      </c>
      <c r="F919" s="8">
        <f>order_details[[#This Row],[UnitPrice]]*order_details[[#This Row],[Quantity]]</f>
        <v>134.39999999999998</v>
      </c>
      <c r="G919" s="1">
        <f>VLOOKUP(order_details[[#This Row],[OrderID]],orders[[OrderID]:[OrderDate]],4,)</f>
        <v>34920</v>
      </c>
      <c r="H919" s="8">
        <f>VLOOKUP(order_details[[#This Row],[ProductID]],products[],6,0)</f>
        <v>7</v>
      </c>
      <c r="I919" s="8">
        <f>order_details[[#This Row],[UnitPrice (Marked Price)]] * order_details[[#This Row],[Quantity]] * (1 - order_details[[#This Row],[Discount]])</f>
        <v>168</v>
      </c>
      <c r="J919" s="8">
        <f>(order_details[[#This Row],[UnitPrice (Marked Price)]]*(1-order_details[[#This Row],[Discount]])-order_details[[#This Row],[UnitPrice]]) * order_details[[#This Row],[Quantity]]</f>
        <v>33.600000000000009</v>
      </c>
      <c r="K919">
        <f>VLOOKUP(order_details[[#This Row],[ProductID]],products[],4,0)</f>
        <v>5</v>
      </c>
      <c r="L919" s="8" t="str">
        <f>VLOOKUP(order_details[[#This Row],[Category]],categories[[CategoryID]:[CategoryName]],2,0)</f>
        <v>Grains/Cereals</v>
      </c>
    </row>
    <row r="920" spans="1:12" x14ac:dyDescent="0.25">
      <c r="A920">
        <v>10594</v>
      </c>
      <c r="B920">
        <v>58</v>
      </c>
      <c r="C920" s="8">
        <v>10.6</v>
      </c>
      <c r="D920">
        <v>30</v>
      </c>
      <c r="E920">
        <v>0</v>
      </c>
      <c r="F920" s="8">
        <f>order_details[[#This Row],[UnitPrice]]*order_details[[#This Row],[Quantity]]</f>
        <v>318</v>
      </c>
      <c r="G920" s="1">
        <f>VLOOKUP(order_details[[#This Row],[OrderID]],orders[[OrderID]:[OrderDate]],4,)</f>
        <v>34920</v>
      </c>
      <c r="H920" s="8">
        <f>VLOOKUP(order_details[[#This Row],[ProductID]],products[],6,0)</f>
        <v>13.25</v>
      </c>
      <c r="I920" s="8">
        <f>order_details[[#This Row],[UnitPrice (Marked Price)]] * order_details[[#This Row],[Quantity]] * (1 - order_details[[#This Row],[Discount]])</f>
        <v>397.5</v>
      </c>
      <c r="J920" s="8">
        <f>(order_details[[#This Row],[UnitPrice (Marked Price)]]*(1-order_details[[#This Row],[Discount]])-order_details[[#This Row],[UnitPrice]]) * order_details[[#This Row],[Quantity]]</f>
        <v>79.500000000000014</v>
      </c>
      <c r="K920">
        <f>VLOOKUP(order_details[[#This Row],[ProductID]],products[],4,0)</f>
        <v>8</v>
      </c>
      <c r="L920" s="8" t="str">
        <f>VLOOKUP(order_details[[#This Row],[Category]],categories[[CategoryID]:[CategoryName]],2,0)</f>
        <v>Seafood</v>
      </c>
    </row>
    <row r="921" spans="1:12" x14ac:dyDescent="0.25">
      <c r="A921">
        <v>10595</v>
      </c>
      <c r="B921">
        <v>35</v>
      </c>
      <c r="C921" s="8">
        <v>14.4</v>
      </c>
      <c r="D921">
        <v>30</v>
      </c>
      <c r="E921">
        <v>0.25</v>
      </c>
      <c r="F921" s="8">
        <f>order_details[[#This Row],[UnitPrice]]*order_details[[#This Row],[Quantity]]</f>
        <v>432</v>
      </c>
      <c r="G921" s="1">
        <f>VLOOKUP(order_details[[#This Row],[OrderID]],orders[[OrderID]:[OrderDate]],4,)</f>
        <v>34921</v>
      </c>
      <c r="H921" s="8">
        <f>VLOOKUP(order_details[[#This Row],[ProductID]],products[],6,0)</f>
        <v>18</v>
      </c>
      <c r="I921" s="8">
        <f>order_details[[#This Row],[UnitPrice (Marked Price)]] * order_details[[#This Row],[Quantity]] * (1 - order_details[[#This Row],[Discount]])</f>
        <v>405</v>
      </c>
      <c r="J921" s="8">
        <f>(order_details[[#This Row],[UnitPrice (Marked Price)]]*(1-order_details[[#This Row],[Discount]])-order_details[[#This Row],[UnitPrice]]) * order_details[[#This Row],[Quantity]]</f>
        <v>-27.000000000000011</v>
      </c>
      <c r="K921">
        <f>VLOOKUP(order_details[[#This Row],[ProductID]],products[],4,0)</f>
        <v>1</v>
      </c>
      <c r="L921" s="8" t="str">
        <f>VLOOKUP(order_details[[#This Row],[Category]],categories[[CategoryID]:[CategoryName]],2,0)</f>
        <v>Beverages</v>
      </c>
    </row>
    <row r="922" spans="1:12" x14ac:dyDescent="0.25">
      <c r="A922">
        <v>10595</v>
      </c>
      <c r="B922">
        <v>61</v>
      </c>
      <c r="C922" s="8">
        <v>22.8</v>
      </c>
      <c r="D922">
        <v>120</v>
      </c>
      <c r="E922">
        <v>0.25</v>
      </c>
      <c r="F922" s="8">
        <f>order_details[[#This Row],[UnitPrice]]*order_details[[#This Row],[Quantity]]</f>
        <v>2736</v>
      </c>
      <c r="G922" s="1">
        <f>VLOOKUP(order_details[[#This Row],[OrderID]],orders[[OrderID]:[OrderDate]],4,)</f>
        <v>34921</v>
      </c>
      <c r="H922" s="8">
        <f>VLOOKUP(order_details[[#This Row],[ProductID]],products[],6,0)</f>
        <v>28.5</v>
      </c>
      <c r="I922" s="8">
        <f>order_details[[#This Row],[UnitPrice (Marked Price)]] * order_details[[#This Row],[Quantity]] * (1 - order_details[[#This Row],[Discount]])</f>
        <v>2565</v>
      </c>
      <c r="J922" s="8">
        <f>(order_details[[#This Row],[UnitPrice (Marked Price)]]*(1-order_details[[#This Row],[Discount]])-order_details[[#This Row],[UnitPrice]]) * order_details[[#This Row],[Quantity]]</f>
        <v>-171.00000000000009</v>
      </c>
      <c r="K922">
        <f>VLOOKUP(order_details[[#This Row],[ProductID]],products[],4,0)</f>
        <v>2</v>
      </c>
      <c r="L922" s="8" t="str">
        <f>VLOOKUP(order_details[[#This Row],[Category]],categories[[CategoryID]:[CategoryName]],2,0)</f>
        <v>Condiments</v>
      </c>
    </row>
    <row r="923" spans="1:12" x14ac:dyDescent="0.25">
      <c r="A923">
        <v>10595</v>
      </c>
      <c r="B923">
        <v>69</v>
      </c>
      <c r="C923" s="8">
        <v>28.8</v>
      </c>
      <c r="D923">
        <v>65</v>
      </c>
      <c r="E923">
        <v>0.25</v>
      </c>
      <c r="F923" s="8">
        <f>order_details[[#This Row],[UnitPrice]]*order_details[[#This Row],[Quantity]]</f>
        <v>1872</v>
      </c>
      <c r="G923" s="1">
        <f>VLOOKUP(order_details[[#This Row],[OrderID]],orders[[OrderID]:[OrderDate]],4,)</f>
        <v>34921</v>
      </c>
      <c r="H923" s="8">
        <f>VLOOKUP(order_details[[#This Row],[ProductID]],products[],6,0)</f>
        <v>36</v>
      </c>
      <c r="I923" s="8">
        <f>order_details[[#This Row],[UnitPrice (Marked Price)]] * order_details[[#This Row],[Quantity]] * (1 - order_details[[#This Row],[Discount]])</f>
        <v>1755</v>
      </c>
      <c r="J923" s="8">
        <f>(order_details[[#This Row],[UnitPrice (Marked Price)]]*(1-order_details[[#This Row],[Discount]])-order_details[[#This Row],[UnitPrice]]) * order_details[[#This Row],[Quantity]]</f>
        <v>-117.00000000000004</v>
      </c>
      <c r="K923">
        <f>VLOOKUP(order_details[[#This Row],[ProductID]],products[],4,0)</f>
        <v>4</v>
      </c>
      <c r="L923" s="8" t="str">
        <f>VLOOKUP(order_details[[#This Row],[Category]],categories[[CategoryID]:[CategoryName]],2,0)</f>
        <v>Dairy Products</v>
      </c>
    </row>
    <row r="924" spans="1:12" x14ac:dyDescent="0.25">
      <c r="A924">
        <v>10596</v>
      </c>
      <c r="B924">
        <v>56</v>
      </c>
      <c r="C924" s="8">
        <v>30.4</v>
      </c>
      <c r="D924">
        <v>5</v>
      </c>
      <c r="E924">
        <v>0.2</v>
      </c>
      <c r="F924" s="8">
        <f>order_details[[#This Row],[UnitPrice]]*order_details[[#This Row],[Quantity]]</f>
        <v>152</v>
      </c>
      <c r="G924" s="1">
        <f>VLOOKUP(order_details[[#This Row],[OrderID]],orders[[OrderID]:[OrderDate]],4,)</f>
        <v>34922</v>
      </c>
      <c r="H924" s="8">
        <f>VLOOKUP(order_details[[#This Row],[ProductID]],products[],6,0)</f>
        <v>38</v>
      </c>
      <c r="I924" s="8">
        <f>order_details[[#This Row],[UnitPrice (Marked Price)]] * order_details[[#This Row],[Quantity]] * (1 - order_details[[#This Row],[Discount]])</f>
        <v>152</v>
      </c>
      <c r="J924" s="8">
        <f>(order_details[[#This Row],[UnitPrice (Marked Price)]]*(1-order_details[[#This Row],[Discount]])-order_details[[#This Row],[UnitPrice]]) * order_details[[#This Row],[Quantity]]</f>
        <v>1.7763568394002505E-14</v>
      </c>
      <c r="K924">
        <f>VLOOKUP(order_details[[#This Row],[ProductID]],products[],4,0)</f>
        <v>5</v>
      </c>
      <c r="L924" s="8" t="str">
        <f>VLOOKUP(order_details[[#This Row],[Category]],categories[[CategoryID]:[CategoryName]],2,0)</f>
        <v>Grains/Cereals</v>
      </c>
    </row>
    <row r="925" spans="1:12" x14ac:dyDescent="0.25">
      <c r="A925">
        <v>10596</v>
      </c>
      <c r="B925">
        <v>63</v>
      </c>
      <c r="C925" s="8">
        <v>35.1</v>
      </c>
      <c r="D925">
        <v>24</v>
      </c>
      <c r="E925">
        <v>0.2</v>
      </c>
      <c r="F925" s="8">
        <f>order_details[[#This Row],[UnitPrice]]*order_details[[#This Row],[Quantity]]</f>
        <v>842.40000000000009</v>
      </c>
      <c r="G925" s="1">
        <f>VLOOKUP(order_details[[#This Row],[OrderID]],orders[[OrderID]:[OrderDate]],4,)</f>
        <v>34922</v>
      </c>
      <c r="H925" s="8">
        <f>VLOOKUP(order_details[[#This Row],[ProductID]],products[],6,0)</f>
        <v>43.9</v>
      </c>
      <c r="I925" s="8">
        <f>order_details[[#This Row],[UnitPrice (Marked Price)]] * order_details[[#This Row],[Quantity]] * (1 - order_details[[#This Row],[Discount]])</f>
        <v>842.88</v>
      </c>
      <c r="J925" s="8">
        <f>(order_details[[#This Row],[UnitPrice (Marked Price)]]*(1-order_details[[#This Row],[Discount]])-order_details[[#This Row],[UnitPrice]]) * order_details[[#This Row],[Quantity]]</f>
        <v>0.4799999999999045</v>
      </c>
      <c r="K925">
        <f>VLOOKUP(order_details[[#This Row],[ProductID]],products[],4,0)</f>
        <v>2</v>
      </c>
      <c r="L925" s="8" t="str">
        <f>VLOOKUP(order_details[[#This Row],[Category]],categories[[CategoryID]:[CategoryName]],2,0)</f>
        <v>Condiments</v>
      </c>
    </row>
    <row r="926" spans="1:12" x14ac:dyDescent="0.25">
      <c r="A926">
        <v>10596</v>
      </c>
      <c r="B926">
        <v>75</v>
      </c>
      <c r="C926" s="8">
        <v>6.2</v>
      </c>
      <c r="D926">
        <v>30</v>
      </c>
      <c r="E926">
        <v>0.2</v>
      </c>
      <c r="F926" s="8">
        <f>order_details[[#This Row],[UnitPrice]]*order_details[[#This Row],[Quantity]]</f>
        <v>186</v>
      </c>
      <c r="G926" s="1">
        <f>VLOOKUP(order_details[[#This Row],[OrderID]],orders[[OrderID]:[OrderDate]],4,)</f>
        <v>34922</v>
      </c>
      <c r="H926" s="8">
        <f>VLOOKUP(order_details[[#This Row],[ProductID]],products[],6,0)</f>
        <v>7.75</v>
      </c>
      <c r="I926" s="8">
        <f>order_details[[#This Row],[UnitPrice (Marked Price)]] * order_details[[#This Row],[Quantity]] * (1 - order_details[[#This Row],[Discount]])</f>
        <v>186</v>
      </c>
      <c r="J926" s="8">
        <f>(order_details[[#This Row],[UnitPrice (Marked Price)]]*(1-order_details[[#This Row],[Discount]])-order_details[[#This Row],[UnitPrice]]) * order_details[[#This Row],[Quantity]]</f>
        <v>0</v>
      </c>
      <c r="K926">
        <f>VLOOKUP(order_details[[#This Row],[ProductID]],products[],4,0)</f>
        <v>1</v>
      </c>
      <c r="L926" s="8" t="str">
        <f>VLOOKUP(order_details[[#This Row],[Category]],categories[[CategoryID]:[CategoryName]],2,0)</f>
        <v>Beverages</v>
      </c>
    </row>
    <row r="927" spans="1:12" x14ac:dyDescent="0.25">
      <c r="A927">
        <v>10597</v>
      </c>
      <c r="B927">
        <v>24</v>
      </c>
      <c r="C927" s="8">
        <v>3.6</v>
      </c>
      <c r="D927">
        <v>35</v>
      </c>
      <c r="E927">
        <v>0.2</v>
      </c>
      <c r="F927" s="8">
        <f>order_details[[#This Row],[UnitPrice]]*order_details[[#This Row],[Quantity]]</f>
        <v>126</v>
      </c>
      <c r="G927" s="1">
        <f>VLOOKUP(order_details[[#This Row],[OrderID]],orders[[OrderID]:[OrderDate]],4,)</f>
        <v>34922</v>
      </c>
      <c r="H927" s="8">
        <f>VLOOKUP(order_details[[#This Row],[ProductID]],products[],6,0)</f>
        <v>4.5</v>
      </c>
      <c r="I927" s="8">
        <f>order_details[[#This Row],[UnitPrice (Marked Price)]] * order_details[[#This Row],[Quantity]] * (1 - order_details[[#This Row],[Discount]])</f>
        <v>126</v>
      </c>
      <c r="J927" s="8">
        <f>(order_details[[#This Row],[UnitPrice (Marked Price)]]*(1-order_details[[#This Row],[Discount]])-order_details[[#This Row],[UnitPrice]]) * order_details[[#This Row],[Quantity]]</f>
        <v>0</v>
      </c>
      <c r="K927">
        <f>VLOOKUP(order_details[[#This Row],[ProductID]],products[],4,0)</f>
        <v>1</v>
      </c>
      <c r="L927" s="8" t="str">
        <f>VLOOKUP(order_details[[#This Row],[Category]],categories[[CategoryID]:[CategoryName]],2,0)</f>
        <v>Beverages</v>
      </c>
    </row>
    <row r="928" spans="1:12" x14ac:dyDescent="0.25">
      <c r="A928">
        <v>10597</v>
      </c>
      <c r="B928">
        <v>57</v>
      </c>
      <c r="C928" s="8">
        <v>15.6</v>
      </c>
      <c r="D928">
        <v>20</v>
      </c>
      <c r="E928">
        <v>0</v>
      </c>
      <c r="F928" s="8">
        <f>order_details[[#This Row],[UnitPrice]]*order_details[[#This Row],[Quantity]]</f>
        <v>312</v>
      </c>
      <c r="G928" s="1">
        <f>VLOOKUP(order_details[[#This Row],[OrderID]],orders[[OrderID]:[OrderDate]],4,)</f>
        <v>34922</v>
      </c>
      <c r="H928" s="8">
        <f>VLOOKUP(order_details[[#This Row],[ProductID]],products[],6,0)</f>
        <v>19.5</v>
      </c>
      <c r="I928" s="8">
        <f>order_details[[#This Row],[UnitPrice (Marked Price)]] * order_details[[#This Row],[Quantity]] * (1 - order_details[[#This Row],[Discount]])</f>
        <v>390</v>
      </c>
      <c r="J928" s="8">
        <f>(order_details[[#This Row],[UnitPrice (Marked Price)]]*(1-order_details[[#This Row],[Discount]])-order_details[[#This Row],[UnitPrice]]) * order_details[[#This Row],[Quantity]]</f>
        <v>78</v>
      </c>
      <c r="K928">
        <f>VLOOKUP(order_details[[#This Row],[ProductID]],products[],4,0)</f>
        <v>5</v>
      </c>
      <c r="L928" s="8" t="str">
        <f>VLOOKUP(order_details[[#This Row],[Category]],categories[[CategoryID]:[CategoryName]],2,0)</f>
        <v>Grains/Cereals</v>
      </c>
    </row>
    <row r="929" spans="1:12" x14ac:dyDescent="0.25">
      <c r="A929">
        <v>10597</v>
      </c>
      <c r="B929">
        <v>65</v>
      </c>
      <c r="C929" s="8">
        <v>9.8000000000000007</v>
      </c>
      <c r="D929">
        <v>12</v>
      </c>
      <c r="E929">
        <v>0.2</v>
      </c>
      <c r="F929" s="8">
        <f>order_details[[#This Row],[UnitPrice]]*order_details[[#This Row],[Quantity]]</f>
        <v>117.60000000000001</v>
      </c>
      <c r="G929" s="1">
        <f>VLOOKUP(order_details[[#This Row],[OrderID]],orders[[OrderID]:[OrderDate]],4,)</f>
        <v>34922</v>
      </c>
      <c r="H929" s="8">
        <f>VLOOKUP(order_details[[#This Row],[ProductID]],products[],6,0)</f>
        <v>21.05</v>
      </c>
      <c r="I929" s="8">
        <f>order_details[[#This Row],[UnitPrice (Marked Price)]] * order_details[[#This Row],[Quantity]] * (1 - order_details[[#This Row],[Discount]])</f>
        <v>202.08000000000004</v>
      </c>
      <c r="J929" s="8">
        <f>(order_details[[#This Row],[UnitPrice (Marked Price)]]*(1-order_details[[#This Row],[Discount]])-order_details[[#This Row],[UnitPrice]]) * order_details[[#This Row],[Quantity]]</f>
        <v>84.47999999999999</v>
      </c>
      <c r="K929">
        <f>VLOOKUP(order_details[[#This Row],[ProductID]],products[],4,0)</f>
        <v>2</v>
      </c>
      <c r="L929" s="8" t="str">
        <f>VLOOKUP(order_details[[#This Row],[Category]],categories[[CategoryID]:[CategoryName]],2,0)</f>
        <v>Condiments</v>
      </c>
    </row>
    <row r="930" spans="1:12" x14ac:dyDescent="0.25">
      <c r="A930">
        <v>10598</v>
      </c>
      <c r="B930">
        <v>27</v>
      </c>
      <c r="C930" s="8">
        <v>35.1</v>
      </c>
      <c r="D930">
        <v>50</v>
      </c>
      <c r="E930">
        <v>0</v>
      </c>
      <c r="F930" s="8">
        <f>order_details[[#This Row],[UnitPrice]]*order_details[[#This Row],[Quantity]]</f>
        <v>1755</v>
      </c>
      <c r="G930" s="1">
        <f>VLOOKUP(order_details[[#This Row],[OrderID]],orders[[OrderID]:[OrderDate]],4,)</f>
        <v>34925</v>
      </c>
      <c r="H930" s="8">
        <f>VLOOKUP(order_details[[#This Row],[ProductID]],products[],6,0)</f>
        <v>43.9</v>
      </c>
      <c r="I930" s="8">
        <f>order_details[[#This Row],[UnitPrice (Marked Price)]] * order_details[[#This Row],[Quantity]] * (1 - order_details[[#This Row],[Discount]])</f>
        <v>2195</v>
      </c>
      <c r="J930" s="8">
        <f>(order_details[[#This Row],[UnitPrice (Marked Price)]]*(1-order_details[[#This Row],[Discount]])-order_details[[#This Row],[UnitPrice]]) * order_details[[#This Row],[Quantity]]</f>
        <v>439.99999999999989</v>
      </c>
      <c r="K930">
        <f>VLOOKUP(order_details[[#This Row],[ProductID]],products[],4,0)</f>
        <v>3</v>
      </c>
      <c r="L930" s="8" t="str">
        <f>VLOOKUP(order_details[[#This Row],[Category]],categories[[CategoryID]:[CategoryName]],2,0)</f>
        <v>Confections</v>
      </c>
    </row>
    <row r="931" spans="1:12" x14ac:dyDescent="0.25">
      <c r="A931">
        <v>10598</v>
      </c>
      <c r="B931">
        <v>71</v>
      </c>
      <c r="C931" s="8">
        <v>17.2</v>
      </c>
      <c r="D931">
        <v>9</v>
      </c>
      <c r="E931">
        <v>0</v>
      </c>
      <c r="F931" s="8">
        <f>order_details[[#This Row],[UnitPrice]]*order_details[[#This Row],[Quantity]]</f>
        <v>154.79999999999998</v>
      </c>
      <c r="G931" s="1">
        <f>VLOOKUP(order_details[[#This Row],[OrderID]],orders[[OrderID]:[OrderDate]],4,)</f>
        <v>34925</v>
      </c>
      <c r="H931" s="8">
        <f>VLOOKUP(order_details[[#This Row],[ProductID]],products[],6,0)</f>
        <v>21.5</v>
      </c>
      <c r="I931" s="8">
        <f>order_details[[#This Row],[UnitPrice (Marked Price)]] * order_details[[#This Row],[Quantity]] * (1 - order_details[[#This Row],[Discount]])</f>
        <v>193.5</v>
      </c>
      <c r="J931" s="8">
        <f>(order_details[[#This Row],[UnitPrice (Marked Price)]]*(1-order_details[[#This Row],[Discount]])-order_details[[#This Row],[UnitPrice]]) * order_details[[#This Row],[Quantity]]</f>
        <v>38.700000000000003</v>
      </c>
      <c r="K931">
        <f>VLOOKUP(order_details[[#This Row],[ProductID]],products[],4,0)</f>
        <v>4</v>
      </c>
      <c r="L931" s="8" t="str">
        <f>VLOOKUP(order_details[[#This Row],[Category]],categories[[CategoryID]:[CategoryName]],2,0)</f>
        <v>Dairy Products</v>
      </c>
    </row>
    <row r="932" spans="1:12" x14ac:dyDescent="0.25">
      <c r="A932">
        <v>10599</v>
      </c>
      <c r="B932">
        <v>62</v>
      </c>
      <c r="C932" s="8">
        <v>39.4</v>
      </c>
      <c r="D932">
        <v>10</v>
      </c>
      <c r="E932">
        <v>0</v>
      </c>
      <c r="F932" s="8">
        <f>order_details[[#This Row],[UnitPrice]]*order_details[[#This Row],[Quantity]]</f>
        <v>394</v>
      </c>
      <c r="G932" s="1">
        <f>VLOOKUP(order_details[[#This Row],[OrderID]],orders[[OrderID]:[OrderDate]],4,)</f>
        <v>34926</v>
      </c>
      <c r="H932" s="8">
        <f>VLOOKUP(order_details[[#This Row],[ProductID]],products[],6,0)</f>
        <v>49.3</v>
      </c>
      <c r="I932" s="8">
        <f>order_details[[#This Row],[UnitPrice (Marked Price)]] * order_details[[#This Row],[Quantity]] * (1 - order_details[[#This Row],[Discount]])</f>
        <v>493</v>
      </c>
      <c r="J932" s="8">
        <f>(order_details[[#This Row],[UnitPrice (Marked Price)]]*(1-order_details[[#This Row],[Discount]])-order_details[[#This Row],[UnitPrice]]) * order_details[[#This Row],[Quantity]]</f>
        <v>98.999999999999986</v>
      </c>
      <c r="K932">
        <f>VLOOKUP(order_details[[#This Row],[ProductID]],products[],4,0)</f>
        <v>3</v>
      </c>
      <c r="L932" s="8" t="str">
        <f>VLOOKUP(order_details[[#This Row],[Category]],categories[[CategoryID]:[CategoryName]],2,0)</f>
        <v>Confections</v>
      </c>
    </row>
    <row r="933" spans="1:12" x14ac:dyDescent="0.25">
      <c r="A933">
        <v>10600</v>
      </c>
      <c r="B933">
        <v>54</v>
      </c>
      <c r="C933" s="8">
        <v>5.9</v>
      </c>
      <c r="D933">
        <v>4</v>
      </c>
      <c r="E933">
        <v>0</v>
      </c>
      <c r="F933" s="8">
        <f>order_details[[#This Row],[UnitPrice]]*order_details[[#This Row],[Quantity]]</f>
        <v>23.6</v>
      </c>
      <c r="G933" s="1">
        <f>VLOOKUP(order_details[[#This Row],[OrderID]],orders[[OrderID]:[OrderDate]],4,)</f>
        <v>34927</v>
      </c>
      <c r="H933" s="8">
        <f>VLOOKUP(order_details[[#This Row],[ProductID]],products[],6,0)</f>
        <v>7.45</v>
      </c>
      <c r="I933" s="8">
        <f>order_details[[#This Row],[UnitPrice (Marked Price)]] * order_details[[#This Row],[Quantity]] * (1 - order_details[[#This Row],[Discount]])</f>
        <v>29.8</v>
      </c>
      <c r="J933" s="8">
        <f>(order_details[[#This Row],[UnitPrice (Marked Price)]]*(1-order_details[[#This Row],[Discount]])-order_details[[#This Row],[UnitPrice]]) * order_details[[#This Row],[Quantity]]</f>
        <v>6.1999999999999993</v>
      </c>
      <c r="K933">
        <f>VLOOKUP(order_details[[#This Row],[ProductID]],products[],4,0)</f>
        <v>6</v>
      </c>
      <c r="L933" s="8" t="str">
        <f>VLOOKUP(order_details[[#This Row],[Category]],categories[[CategoryID]:[CategoryName]],2,0)</f>
        <v>Meat/Poultry</v>
      </c>
    </row>
    <row r="934" spans="1:12" x14ac:dyDescent="0.25">
      <c r="A934">
        <v>10600</v>
      </c>
      <c r="B934">
        <v>73</v>
      </c>
      <c r="C934" s="8">
        <v>9.6</v>
      </c>
      <c r="D934">
        <v>30</v>
      </c>
      <c r="E934">
        <v>0</v>
      </c>
      <c r="F934" s="8">
        <f>order_details[[#This Row],[UnitPrice]]*order_details[[#This Row],[Quantity]]</f>
        <v>288</v>
      </c>
      <c r="G934" s="1">
        <f>VLOOKUP(order_details[[#This Row],[OrderID]],orders[[OrderID]:[OrderDate]],4,)</f>
        <v>34927</v>
      </c>
      <c r="H934" s="8">
        <f>VLOOKUP(order_details[[#This Row],[ProductID]],products[],6,0)</f>
        <v>15</v>
      </c>
      <c r="I934" s="8">
        <f>order_details[[#This Row],[UnitPrice (Marked Price)]] * order_details[[#This Row],[Quantity]] * (1 - order_details[[#This Row],[Discount]])</f>
        <v>450</v>
      </c>
      <c r="J934" s="8">
        <f>(order_details[[#This Row],[UnitPrice (Marked Price)]]*(1-order_details[[#This Row],[Discount]])-order_details[[#This Row],[UnitPrice]]) * order_details[[#This Row],[Quantity]]</f>
        <v>162</v>
      </c>
      <c r="K934">
        <f>VLOOKUP(order_details[[#This Row],[ProductID]],products[],4,0)</f>
        <v>8</v>
      </c>
      <c r="L934" s="8" t="str">
        <f>VLOOKUP(order_details[[#This Row],[Category]],categories[[CategoryID]:[CategoryName]],2,0)</f>
        <v>Seafood</v>
      </c>
    </row>
    <row r="935" spans="1:12" x14ac:dyDescent="0.25">
      <c r="A935">
        <v>10601</v>
      </c>
      <c r="B935">
        <v>13</v>
      </c>
      <c r="C935" s="8">
        <v>4.8</v>
      </c>
      <c r="D935">
        <v>60</v>
      </c>
      <c r="E935">
        <v>0</v>
      </c>
      <c r="F935" s="8">
        <f>order_details[[#This Row],[UnitPrice]]*order_details[[#This Row],[Quantity]]</f>
        <v>288</v>
      </c>
      <c r="G935" s="1">
        <f>VLOOKUP(order_details[[#This Row],[OrderID]],orders[[OrderID]:[OrderDate]],4,)</f>
        <v>34927</v>
      </c>
      <c r="H935" s="8">
        <f>VLOOKUP(order_details[[#This Row],[ProductID]],products[],6,0)</f>
        <v>6</v>
      </c>
      <c r="I935" s="8">
        <f>order_details[[#This Row],[UnitPrice (Marked Price)]] * order_details[[#This Row],[Quantity]] * (1 - order_details[[#This Row],[Discount]])</f>
        <v>360</v>
      </c>
      <c r="J935" s="8">
        <f>(order_details[[#This Row],[UnitPrice (Marked Price)]]*(1-order_details[[#This Row],[Discount]])-order_details[[#This Row],[UnitPrice]]) * order_details[[#This Row],[Quantity]]</f>
        <v>72.000000000000014</v>
      </c>
      <c r="K935">
        <f>VLOOKUP(order_details[[#This Row],[ProductID]],products[],4,0)</f>
        <v>8</v>
      </c>
      <c r="L935" s="8" t="str">
        <f>VLOOKUP(order_details[[#This Row],[Category]],categories[[CategoryID]:[CategoryName]],2,0)</f>
        <v>Seafood</v>
      </c>
    </row>
    <row r="936" spans="1:12" x14ac:dyDescent="0.25">
      <c r="A936">
        <v>10601</v>
      </c>
      <c r="B936">
        <v>59</v>
      </c>
      <c r="C936" s="8">
        <v>44</v>
      </c>
      <c r="D936">
        <v>35</v>
      </c>
      <c r="E936">
        <v>0</v>
      </c>
      <c r="F936" s="8">
        <f>order_details[[#This Row],[UnitPrice]]*order_details[[#This Row],[Quantity]]</f>
        <v>1540</v>
      </c>
      <c r="G936" s="1">
        <f>VLOOKUP(order_details[[#This Row],[OrderID]],orders[[OrderID]:[OrderDate]],4,)</f>
        <v>34927</v>
      </c>
      <c r="H936" s="8">
        <f>VLOOKUP(order_details[[#This Row],[ProductID]],products[],6,0)</f>
        <v>55</v>
      </c>
      <c r="I936" s="8">
        <f>order_details[[#This Row],[UnitPrice (Marked Price)]] * order_details[[#This Row],[Quantity]] * (1 - order_details[[#This Row],[Discount]])</f>
        <v>1925</v>
      </c>
      <c r="J936" s="8">
        <f>(order_details[[#This Row],[UnitPrice (Marked Price)]]*(1-order_details[[#This Row],[Discount]])-order_details[[#This Row],[UnitPrice]]) * order_details[[#This Row],[Quantity]]</f>
        <v>385</v>
      </c>
      <c r="K936">
        <f>VLOOKUP(order_details[[#This Row],[ProductID]],products[],4,0)</f>
        <v>4</v>
      </c>
      <c r="L936" s="8" t="str">
        <f>VLOOKUP(order_details[[#This Row],[Category]],categories[[CategoryID]:[CategoryName]],2,0)</f>
        <v>Dairy Products</v>
      </c>
    </row>
    <row r="937" spans="1:12" x14ac:dyDescent="0.25">
      <c r="A937">
        <v>10602</v>
      </c>
      <c r="B937">
        <v>77</v>
      </c>
      <c r="C937" s="8">
        <v>10.4</v>
      </c>
      <c r="D937">
        <v>5</v>
      </c>
      <c r="E937">
        <v>0.25</v>
      </c>
      <c r="F937" s="8">
        <f>order_details[[#This Row],[UnitPrice]]*order_details[[#This Row],[Quantity]]</f>
        <v>52</v>
      </c>
      <c r="G937" s="1">
        <f>VLOOKUP(order_details[[#This Row],[OrderID]],orders[[OrderID]:[OrderDate]],4,)</f>
        <v>34928</v>
      </c>
      <c r="H937" s="8">
        <f>VLOOKUP(order_details[[#This Row],[ProductID]],products[],6,0)</f>
        <v>13</v>
      </c>
      <c r="I937" s="8">
        <f>order_details[[#This Row],[UnitPrice (Marked Price)]] * order_details[[#This Row],[Quantity]] * (1 - order_details[[#This Row],[Discount]])</f>
        <v>48.75</v>
      </c>
      <c r="J937" s="8">
        <f>(order_details[[#This Row],[UnitPrice (Marked Price)]]*(1-order_details[[#This Row],[Discount]])-order_details[[#This Row],[UnitPrice]]) * order_details[[#This Row],[Quantity]]</f>
        <v>-3.2500000000000018</v>
      </c>
      <c r="K937">
        <f>VLOOKUP(order_details[[#This Row],[ProductID]],products[],4,0)</f>
        <v>2</v>
      </c>
      <c r="L937" s="8" t="str">
        <f>VLOOKUP(order_details[[#This Row],[Category]],categories[[CategoryID]:[CategoryName]],2,0)</f>
        <v>Condiments</v>
      </c>
    </row>
    <row r="938" spans="1:12" x14ac:dyDescent="0.25">
      <c r="A938">
        <v>10603</v>
      </c>
      <c r="B938">
        <v>22</v>
      </c>
      <c r="C938" s="8">
        <v>9.8000000000000007</v>
      </c>
      <c r="D938">
        <v>48</v>
      </c>
      <c r="E938">
        <v>0</v>
      </c>
      <c r="F938" s="8">
        <f>order_details[[#This Row],[UnitPrice]]*order_details[[#This Row],[Quantity]]</f>
        <v>470.40000000000003</v>
      </c>
      <c r="G938" s="1">
        <f>VLOOKUP(order_details[[#This Row],[OrderID]],orders[[OrderID]:[OrderDate]],4,)</f>
        <v>34929</v>
      </c>
      <c r="H938" s="8">
        <f>VLOOKUP(order_details[[#This Row],[ProductID]],products[],6,0)</f>
        <v>21</v>
      </c>
      <c r="I938" s="8">
        <f>order_details[[#This Row],[UnitPrice (Marked Price)]] * order_details[[#This Row],[Quantity]] * (1 - order_details[[#This Row],[Discount]])</f>
        <v>1008</v>
      </c>
      <c r="J938" s="8">
        <f>(order_details[[#This Row],[UnitPrice (Marked Price)]]*(1-order_details[[#This Row],[Discount]])-order_details[[#This Row],[UnitPrice]]) * order_details[[#This Row],[Quantity]]</f>
        <v>537.59999999999991</v>
      </c>
      <c r="K938">
        <f>VLOOKUP(order_details[[#This Row],[ProductID]],products[],4,0)</f>
        <v>5</v>
      </c>
      <c r="L938" s="8" t="str">
        <f>VLOOKUP(order_details[[#This Row],[Category]],categories[[CategoryID]:[CategoryName]],2,0)</f>
        <v>Grains/Cereals</v>
      </c>
    </row>
    <row r="939" spans="1:12" x14ac:dyDescent="0.25">
      <c r="A939">
        <v>10603</v>
      </c>
      <c r="B939">
        <v>49</v>
      </c>
      <c r="C939" s="8">
        <v>16</v>
      </c>
      <c r="D939">
        <v>25</v>
      </c>
      <c r="E939">
        <v>0.05</v>
      </c>
      <c r="F939" s="8">
        <f>order_details[[#This Row],[UnitPrice]]*order_details[[#This Row],[Quantity]]</f>
        <v>400</v>
      </c>
      <c r="G939" s="1">
        <f>VLOOKUP(order_details[[#This Row],[OrderID]],orders[[OrderID]:[OrderDate]],4,)</f>
        <v>34929</v>
      </c>
      <c r="H939" s="8">
        <f>VLOOKUP(order_details[[#This Row],[ProductID]],products[],6,0)</f>
        <v>20</v>
      </c>
      <c r="I939" s="8">
        <f>order_details[[#This Row],[UnitPrice (Marked Price)]] * order_details[[#This Row],[Quantity]] * (1 - order_details[[#This Row],[Discount]])</f>
        <v>475</v>
      </c>
      <c r="J939" s="8">
        <f>(order_details[[#This Row],[UnitPrice (Marked Price)]]*(1-order_details[[#This Row],[Discount]])-order_details[[#This Row],[UnitPrice]]) * order_details[[#This Row],[Quantity]]</f>
        <v>75</v>
      </c>
      <c r="K939">
        <f>VLOOKUP(order_details[[#This Row],[ProductID]],products[],4,0)</f>
        <v>3</v>
      </c>
      <c r="L939" s="8" t="str">
        <f>VLOOKUP(order_details[[#This Row],[Category]],categories[[CategoryID]:[CategoryName]],2,0)</f>
        <v>Confections</v>
      </c>
    </row>
    <row r="940" spans="1:12" x14ac:dyDescent="0.25">
      <c r="A940">
        <v>10604</v>
      </c>
      <c r="B940">
        <v>48</v>
      </c>
      <c r="C940" s="8">
        <v>10.199999999999999</v>
      </c>
      <c r="D940">
        <v>6</v>
      </c>
      <c r="E940">
        <v>0.1</v>
      </c>
      <c r="F940" s="8">
        <f>order_details[[#This Row],[UnitPrice]]*order_details[[#This Row],[Quantity]]</f>
        <v>61.199999999999996</v>
      </c>
      <c r="G940" s="1">
        <f>VLOOKUP(order_details[[#This Row],[OrderID]],orders[[OrderID]:[OrderDate]],4,)</f>
        <v>34929</v>
      </c>
      <c r="H940" s="8">
        <f>VLOOKUP(order_details[[#This Row],[ProductID]],products[],6,0)</f>
        <v>12.75</v>
      </c>
      <c r="I940" s="8">
        <f>order_details[[#This Row],[UnitPrice (Marked Price)]] * order_details[[#This Row],[Quantity]] * (1 - order_details[[#This Row],[Discount]])</f>
        <v>68.850000000000009</v>
      </c>
      <c r="J940" s="8">
        <f>(order_details[[#This Row],[UnitPrice (Marked Price)]]*(1-order_details[[#This Row],[Discount]])-order_details[[#This Row],[UnitPrice]]) * order_details[[#This Row],[Quantity]]</f>
        <v>7.6500000000000021</v>
      </c>
      <c r="K940">
        <f>VLOOKUP(order_details[[#This Row],[ProductID]],products[],4,0)</f>
        <v>3</v>
      </c>
      <c r="L940" s="8" t="str">
        <f>VLOOKUP(order_details[[#This Row],[Category]],categories[[CategoryID]:[CategoryName]],2,0)</f>
        <v>Confections</v>
      </c>
    </row>
    <row r="941" spans="1:12" x14ac:dyDescent="0.25">
      <c r="A941">
        <v>10604</v>
      </c>
      <c r="B941">
        <v>76</v>
      </c>
      <c r="C941" s="8">
        <v>14.4</v>
      </c>
      <c r="D941">
        <v>10</v>
      </c>
      <c r="E941">
        <v>0.1</v>
      </c>
      <c r="F941" s="8">
        <f>order_details[[#This Row],[UnitPrice]]*order_details[[#This Row],[Quantity]]</f>
        <v>144</v>
      </c>
      <c r="G941" s="1">
        <f>VLOOKUP(order_details[[#This Row],[OrderID]],orders[[OrderID]:[OrderDate]],4,)</f>
        <v>34929</v>
      </c>
      <c r="H941" s="8">
        <f>VLOOKUP(order_details[[#This Row],[ProductID]],products[],6,0)</f>
        <v>18</v>
      </c>
      <c r="I941" s="8">
        <f>order_details[[#This Row],[UnitPrice (Marked Price)]] * order_details[[#This Row],[Quantity]] * (1 - order_details[[#This Row],[Discount]])</f>
        <v>162</v>
      </c>
      <c r="J941" s="8">
        <f>(order_details[[#This Row],[UnitPrice (Marked Price)]]*(1-order_details[[#This Row],[Discount]])-order_details[[#This Row],[UnitPrice]]) * order_details[[#This Row],[Quantity]]</f>
        <v>17.999999999999989</v>
      </c>
      <c r="K941">
        <f>VLOOKUP(order_details[[#This Row],[ProductID]],products[],4,0)</f>
        <v>1</v>
      </c>
      <c r="L941" s="8" t="str">
        <f>VLOOKUP(order_details[[#This Row],[Category]],categories[[CategoryID]:[CategoryName]],2,0)</f>
        <v>Beverages</v>
      </c>
    </row>
    <row r="942" spans="1:12" x14ac:dyDescent="0.25">
      <c r="A942">
        <v>10605</v>
      </c>
      <c r="B942">
        <v>16</v>
      </c>
      <c r="C942" s="8">
        <v>13.9</v>
      </c>
      <c r="D942">
        <v>30</v>
      </c>
      <c r="E942">
        <v>0.05</v>
      </c>
      <c r="F942" s="8">
        <f>order_details[[#This Row],[UnitPrice]]*order_details[[#This Row],[Quantity]]</f>
        <v>417</v>
      </c>
      <c r="G942" s="1">
        <f>VLOOKUP(order_details[[#This Row],[OrderID]],orders[[OrderID]:[OrderDate]],4,)</f>
        <v>34932</v>
      </c>
      <c r="H942" s="8">
        <f>VLOOKUP(order_details[[#This Row],[ProductID]],products[],6,0)</f>
        <v>17.45</v>
      </c>
      <c r="I942" s="8">
        <f>order_details[[#This Row],[UnitPrice (Marked Price)]] * order_details[[#This Row],[Quantity]] * (1 - order_details[[#This Row],[Discount]])</f>
        <v>497.32499999999999</v>
      </c>
      <c r="J942" s="8">
        <f>(order_details[[#This Row],[UnitPrice (Marked Price)]]*(1-order_details[[#This Row],[Discount]])-order_details[[#This Row],[UnitPrice]]) * order_details[[#This Row],[Quantity]]</f>
        <v>80.324999999999903</v>
      </c>
      <c r="K942">
        <f>VLOOKUP(order_details[[#This Row],[ProductID]],products[],4,0)</f>
        <v>3</v>
      </c>
      <c r="L942" s="8" t="str">
        <f>VLOOKUP(order_details[[#This Row],[Category]],categories[[CategoryID]:[CategoryName]],2,0)</f>
        <v>Confections</v>
      </c>
    </row>
    <row r="943" spans="1:12" x14ac:dyDescent="0.25">
      <c r="A943">
        <v>10605</v>
      </c>
      <c r="B943">
        <v>59</v>
      </c>
      <c r="C943" s="8">
        <v>44</v>
      </c>
      <c r="D943">
        <v>20</v>
      </c>
      <c r="E943">
        <v>0.05</v>
      </c>
      <c r="F943" s="8">
        <f>order_details[[#This Row],[UnitPrice]]*order_details[[#This Row],[Quantity]]</f>
        <v>880</v>
      </c>
      <c r="G943" s="1">
        <f>VLOOKUP(order_details[[#This Row],[OrderID]],orders[[OrderID]:[OrderDate]],4,)</f>
        <v>34932</v>
      </c>
      <c r="H943" s="8">
        <f>VLOOKUP(order_details[[#This Row],[ProductID]],products[],6,0)</f>
        <v>55</v>
      </c>
      <c r="I943" s="8">
        <f>order_details[[#This Row],[UnitPrice (Marked Price)]] * order_details[[#This Row],[Quantity]] * (1 - order_details[[#This Row],[Discount]])</f>
        <v>1045</v>
      </c>
      <c r="J943" s="8">
        <f>(order_details[[#This Row],[UnitPrice (Marked Price)]]*(1-order_details[[#This Row],[Discount]])-order_details[[#This Row],[UnitPrice]]) * order_details[[#This Row],[Quantity]]</f>
        <v>165</v>
      </c>
      <c r="K943">
        <f>VLOOKUP(order_details[[#This Row],[ProductID]],products[],4,0)</f>
        <v>4</v>
      </c>
      <c r="L943" s="8" t="str">
        <f>VLOOKUP(order_details[[#This Row],[Category]],categories[[CategoryID]:[CategoryName]],2,0)</f>
        <v>Dairy Products</v>
      </c>
    </row>
    <row r="944" spans="1:12" x14ac:dyDescent="0.25">
      <c r="A944">
        <v>10605</v>
      </c>
      <c r="B944">
        <v>60</v>
      </c>
      <c r="C944" s="8">
        <v>27.2</v>
      </c>
      <c r="D944">
        <v>70</v>
      </c>
      <c r="E944">
        <v>0.05</v>
      </c>
      <c r="F944" s="8">
        <f>order_details[[#This Row],[UnitPrice]]*order_details[[#This Row],[Quantity]]</f>
        <v>1904</v>
      </c>
      <c r="G944" s="1">
        <f>VLOOKUP(order_details[[#This Row],[OrderID]],orders[[OrderID]:[OrderDate]],4,)</f>
        <v>34932</v>
      </c>
      <c r="H944" s="8">
        <f>VLOOKUP(order_details[[#This Row],[ProductID]],products[],6,0)</f>
        <v>34</v>
      </c>
      <c r="I944" s="8">
        <f>order_details[[#This Row],[UnitPrice (Marked Price)]] * order_details[[#This Row],[Quantity]] * (1 - order_details[[#This Row],[Discount]])</f>
        <v>2261</v>
      </c>
      <c r="J944" s="8">
        <f>(order_details[[#This Row],[UnitPrice (Marked Price)]]*(1-order_details[[#This Row],[Discount]])-order_details[[#This Row],[UnitPrice]]) * order_details[[#This Row],[Quantity]]</f>
        <v>356.99999999999983</v>
      </c>
      <c r="K944">
        <f>VLOOKUP(order_details[[#This Row],[ProductID]],products[],4,0)</f>
        <v>4</v>
      </c>
      <c r="L944" s="8" t="str">
        <f>VLOOKUP(order_details[[#This Row],[Category]],categories[[CategoryID]:[CategoryName]],2,0)</f>
        <v>Dairy Products</v>
      </c>
    </row>
    <row r="945" spans="1:12" x14ac:dyDescent="0.25">
      <c r="A945">
        <v>10605</v>
      </c>
      <c r="B945">
        <v>71</v>
      </c>
      <c r="C945" s="8">
        <v>17.2</v>
      </c>
      <c r="D945">
        <v>15</v>
      </c>
      <c r="E945">
        <v>0.05</v>
      </c>
      <c r="F945" s="8">
        <f>order_details[[#This Row],[UnitPrice]]*order_details[[#This Row],[Quantity]]</f>
        <v>258</v>
      </c>
      <c r="G945" s="1">
        <f>VLOOKUP(order_details[[#This Row],[OrderID]],orders[[OrderID]:[OrderDate]],4,)</f>
        <v>34932</v>
      </c>
      <c r="H945" s="8">
        <f>VLOOKUP(order_details[[#This Row],[ProductID]],products[],6,0)</f>
        <v>21.5</v>
      </c>
      <c r="I945" s="8">
        <f>order_details[[#This Row],[UnitPrice (Marked Price)]] * order_details[[#This Row],[Quantity]] * (1 - order_details[[#This Row],[Discount]])</f>
        <v>306.375</v>
      </c>
      <c r="J945" s="8">
        <f>(order_details[[#This Row],[UnitPrice (Marked Price)]]*(1-order_details[[#This Row],[Discount]])-order_details[[#This Row],[UnitPrice]]) * order_details[[#This Row],[Quantity]]</f>
        <v>48.375000000000021</v>
      </c>
      <c r="K945">
        <f>VLOOKUP(order_details[[#This Row],[ProductID]],products[],4,0)</f>
        <v>4</v>
      </c>
      <c r="L945" s="8" t="str">
        <f>VLOOKUP(order_details[[#This Row],[Category]],categories[[CategoryID]:[CategoryName]],2,0)</f>
        <v>Dairy Products</v>
      </c>
    </row>
    <row r="946" spans="1:12" x14ac:dyDescent="0.25">
      <c r="A946">
        <v>10606</v>
      </c>
      <c r="B946">
        <v>4</v>
      </c>
      <c r="C946" s="8">
        <v>17.600000000000001</v>
      </c>
      <c r="D946">
        <v>20</v>
      </c>
      <c r="E946">
        <v>0.2</v>
      </c>
      <c r="F946" s="8">
        <f>order_details[[#This Row],[UnitPrice]]*order_details[[#This Row],[Quantity]]</f>
        <v>352</v>
      </c>
      <c r="G946" s="1">
        <f>VLOOKUP(order_details[[#This Row],[OrderID]],orders[[OrderID]:[OrderDate]],4,)</f>
        <v>34933</v>
      </c>
      <c r="H946" s="8">
        <f>VLOOKUP(order_details[[#This Row],[ProductID]],products[],6,0)</f>
        <v>22</v>
      </c>
      <c r="I946" s="8">
        <f>order_details[[#This Row],[UnitPrice (Marked Price)]] * order_details[[#This Row],[Quantity]] * (1 - order_details[[#This Row],[Discount]])</f>
        <v>352</v>
      </c>
      <c r="J946" s="8">
        <f>(order_details[[#This Row],[UnitPrice (Marked Price)]]*(1-order_details[[#This Row],[Discount]])-order_details[[#This Row],[UnitPrice]]) * order_details[[#This Row],[Quantity]]</f>
        <v>0</v>
      </c>
      <c r="K946">
        <f>VLOOKUP(order_details[[#This Row],[ProductID]],products[],4,0)</f>
        <v>2</v>
      </c>
      <c r="L946" s="8" t="str">
        <f>VLOOKUP(order_details[[#This Row],[Category]],categories[[CategoryID]:[CategoryName]],2,0)</f>
        <v>Condiments</v>
      </c>
    </row>
    <row r="947" spans="1:12" x14ac:dyDescent="0.25">
      <c r="A947">
        <v>10606</v>
      </c>
      <c r="B947">
        <v>55</v>
      </c>
      <c r="C947" s="8">
        <v>19.2</v>
      </c>
      <c r="D947">
        <v>20</v>
      </c>
      <c r="E947">
        <v>0.2</v>
      </c>
      <c r="F947" s="8">
        <f>order_details[[#This Row],[UnitPrice]]*order_details[[#This Row],[Quantity]]</f>
        <v>384</v>
      </c>
      <c r="G947" s="1">
        <f>VLOOKUP(order_details[[#This Row],[OrderID]],orders[[OrderID]:[OrderDate]],4,)</f>
        <v>34933</v>
      </c>
      <c r="H947" s="8">
        <f>VLOOKUP(order_details[[#This Row],[ProductID]],products[],6,0)</f>
        <v>24</v>
      </c>
      <c r="I947" s="8">
        <f>order_details[[#This Row],[UnitPrice (Marked Price)]] * order_details[[#This Row],[Quantity]] * (1 - order_details[[#This Row],[Discount]])</f>
        <v>384</v>
      </c>
      <c r="J947" s="8">
        <f>(order_details[[#This Row],[UnitPrice (Marked Price)]]*(1-order_details[[#This Row],[Discount]])-order_details[[#This Row],[UnitPrice]]) * order_details[[#This Row],[Quantity]]</f>
        <v>7.1054273576010019E-14</v>
      </c>
      <c r="K947">
        <f>VLOOKUP(order_details[[#This Row],[ProductID]],products[],4,0)</f>
        <v>6</v>
      </c>
      <c r="L947" s="8" t="str">
        <f>VLOOKUP(order_details[[#This Row],[Category]],categories[[CategoryID]:[CategoryName]],2,0)</f>
        <v>Meat/Poultry</v>
      </c>
    </row>
    <row r="948" spans="1:12" x14ac:dyDescent="0.25">
      <c r="A948">
        <v>10606</v>
      </c>
      <c r="B948">
        <v>62</v>
      </c>
      <c r="C948" s="8">
        <v>39.4</v>
      </c>
      <c r="D948">
        <v>10</v>
      </c>
      <c r="E948">
        <v>0.2</v>
      </c>
      <c r="F948" s="8">
        <f>order_details[[#This Row],[UnitPrice]]*order_details[[#This Row],[Quantity]]</f>
        <v>394</v>
      </c>
      <c r="G948" s="1">
        <f>VLOOKUP(order_details[[#This Row],[OrderID]],orders[[OrderID]:[OrderDate]],4,)</f>
        <v>34933</v>
      </c>
      <c r="H948" s="8">
        <f>VLOOKUP(order_details[[#This Row],[ProductID]],products[],6,0)</f>
        <v>49.3</v>
      </c>
      <c r="I948" s="8">
        <f>order_details[[#This Row],[UnitPrice (Marked Price)]] * order_details[[#This Row],[Quantity]] * (1 - order_details[[#This Row],[Discount]])</f>
        <v>394.40000000000003</v>
      </c>
      <c r="J948" s="8">
        <f>(order_details[[#This Row],[UnitPrice (Marked Price)]]*(1-order_details[[#This Row],[Discount]])-order_details[[#This Row],[UnitPrice]]) * order_details[[#This Row],[Quantity]]</f>
        <v>0.39999999999999147</v>
      </c>
      <c r="K948">
        <f>VLOOKUP(order_details[[#This Row],[ProductID]],products[],4,0)</f>
        <v>3</v>
      </c>
      <c r="L948" s="8" t="str">
        <f>VLOOKUP(order_details[[#This Row],[Category]],categories[[CategoryID]:[CategoryName]],2,0)</f>
        <v>Confections</v>
      </c>
    </row>
    <row r="949" spans="1:12" x14ac:dyDescent="0.25">
      <c r="A949">
        <v>10607</v>
      </c>
      <c r="B949">
        <v>7</v>
      </c>
      <c r="C949" s="8">
        <v>19.2</v>
      </c>
      <c r="D949">
        <v>45</v>
      </c>
      <c r="E949">
        <v>0</v>
      </c>
      <c r="F949" s="8">
        <f>order_details[[#This Row],[UnitPrice]]*order_details[[#This Row],[Quantity]]</f>
        <v>864</v>
      </c>
      <c r="G949" s="1">
        <f>VLOOKUP(order_details[[#This Row],[OrderID]],orders[[OrderID]:[OrderDate]],4,)</f>
        <v>34933</v>
      </c>
      <c r="H949" s="8">
        <f>VLOOKUP(order_details[[#This Row],[ProductID]],products[],6,0)</f>
        <v>30</v>
      </c>
      <c r="I949" s="8">
        <f>order_details[[#This Row],[UnitPrice (Marked Price)]] * order_details[[#This Row],[Quantity]] * (1 - order_details[[#This Row],[Discount]])</f>
        <v>1350</v>
      </c>
      <c r="J949" s="8">
        <f>(order_details[[#This Row],[UnitPrice (Marked Price)]]*(1-order_details[[#This Row],[Discount]])-order_details[[#This Row],[UnitPrice]]) * order_details[[#This Row],[Quantity]]</f>
        <v>486.00000000000006</v>
      </c>
      <c r="K949">
        <f>VLOOKUP(order_details[[#This Row],[ProductID]],products[],4,0)</f>
        <v>7</v>
      </c>
      <c r="L949" s="8" t="str">
        <f>VLOOKUP(order_details[[#This Row],[Category]],categories[[CategoryID]:[CategoryName]],2,0)</f>
        <v>Produce</v>
      </c>
    </row>
    <row r="950" spans="1:12" x14ac:dyDescent="0.25">
      <c r="A950">
        <v>10607</v>
      </c>
      <c r="B950">
        <v>17</v>
      </c>
      <c r="C950" s="8">
        <v>31.2</v>
      </c>
      <c r="D950">
        <v>100</v>
      </c>
      <c r="E950">
        <v>0</v>
      </c>
      <c r="F950" s="8">
        <f>order_details[[#This Row],[UnitPrice]]*order_details[[#This Row],[Quantity]]</f>
        <v>3120</v>
      </c>
      <c r="G950" s="1">
        <f>VLOOKUP(order_details[[#This Row],[OrderID]],orders[[OrderID]:[OrderDate]],4,)</f>
        <v>34933</v>
      </c>
      <c r="H950" s="8">
        <f>VLOOKUP(order_details[[#This Row],[ProductID]],products[],6,0)</f>
        <v>39</v>
      </c>
      <c r="I950" s="8">
        <f>order_details[[#This Row],[UnitPrice (Marked Price)]] * order_details[[#This Row],[Quantity]] * (1 - order_details[[#This Row],[Discount]])</f>
        <v>3900</v>
      </c>
      <c r="J950" s="8">
        <f>(order_details[[#This Row],[UnitPrice (Marked Price)]]*(1-order_details[[#This Row],[Discount]])-order_details[[#This Row],[UnitPrice]]) * order_details[[#This Row],[Quantity]]</f>
        <v>780.00000000000011</v>
      </c>
      <c r="K950">
        <f>VLOOKUP(order_details[[#This Row],[ProductID]],products[],4,0)</f>
        <v>6</v>
      </c>
      <c r="L950" s="8" t="str">
        <f>VLOOKUP(order_details[[#This Row],[Category]],categories[[CategoryID]:[CategoryName]],2,0)</f>
        <v>Meat/Poultry</v>
      </c>
    </row>
    <row r="951" spans="1:12" x14ac:dyDescent="0.25">
      <c r="A951">
        <v>10607</v>
      </c>
      <c r="B951">
        <v>33</v>
      </c>
      <c r="C951" s="8">
        <v>2</v>
      </c>
      <c r="D951">
        <v>14</v>
      </c>
      <c r="E951">
        <v>0</v>
      </c>
      <c r="F951" s="8">
        <f>order_details[[#This Row],[UnitPrice]]*order_details[[#This Row],[Quantity]]</f>
        <v>28</v>
      </c>
      <c r="G951" s="1">
        <f>VLOOKUP(order_details[[#This Row],[OrderID]],orders[[OrderID]:[OrderDate]],4,)</f>
        <v>34933</v>
      </c>
      <c r="H951" s="8">
        <f>VLOOKUP(order_details[[#This Row],[ProductID]],products[],6,0)</f>
        <v>2.5</v>
      </c>
      <c r="I951" s="8">
        <f>order_details[[#This Row],[UnitPrice (Marked Price)]] * order_details[[#This Row],[Quantity]] * (1 - order_details[[#This Row],[Discount]])</f>
        <v>35</v>
      </c>
      <c r="J951" s="8">
        <f>(order_details[[#This Row],[UnitPrice (Marked Price)]]*(1-order_details[[#This Row],[Discount]])-order_details[[#This Row],[UnitPrice]]) * order_details[[#This Row],[Quantity]]</f>
        <v>7</v>
      </c>
      <c r="K951">
        <f>VLOOKUP(order_details[[#This Row],[ProductID]],products[],4,0)</f>
        <v>4</v>
      </c>
      <c r="L951" s="8" t="str">
        <f>VLOOKUP(order_details[[#This Row],[Category]],categories[[CategoryID]:[CategoryName]],2,0)</f>
        <v>Dairy Products</v>
      </c>
    </row>
    <row r="952" spans="1:12" x14ac:dyDescent="0.25">
      <c r="A952">
        <v>10607</v>
      </c>
      <c r="B952">
        <v>40</v>
      </c>
      <c r="C952" s="8">
        <v>14.7</v>
      </c>
      <c r="D952">
        <v>42</v>
      </c>
      <c r="E952">
        <v>0</v>
      </c>
      <c r="F952" s="8">
        <f>order_details[[#This Row],[UnitPrice]]*order_details[[#This Row],[Quantity]]</f>
        <v>617.4</v>
      </c>
      <c r="G952" s="1">
        <f>VLOOKUP(order_details[[#This Row],[OrderID]],orders[[OrderID]:[OrderDate]],4,)</f>
        <v>34933</v>
      </c>
      <c r="H952" s="8">
        <f>VLOOKUP(order_details[[#This Row],[ProductID]],products[],6,0)</f>
        <v>18.399999999999999</v>
      </c>
      <c r="I952" s="8">
        <f>order_details[[#This Row],[UnitPrice (Marked Price)]] * order_details[[#This Row],[Quantity]] * (1 - order_details[[#This Row],[Discount]])</f>
        <v>772.8</v>
      </c>
      <c r="J952" s="8">
        <f>(order_details[[#This Row],[UnitPrice (Marked Price)]]*(1-order_details[[#This Row],[Discount]])-order_details[[#This Row],[UnitPrice]]) * order_details[[#This Row],[Quantity]]</f>
        <v>155.39999999999998</v>
      </c>
      <c r="K952">
        <f>VLOOKUP(order_details[[#This Row],[ProductID]],products[],4,0)</f>
        <v>8</v>
      </c>
      <c r="L952" s="8" t="str">
        <f>VLOOKUP(order_details[[#This Row],[Category]],categories[[CategoryID]:[CategoryName]],2,0)</f>
        <v>Seafood</v>
      </c>
    </row>
    <row r="953" spans="1:12" x14ac:dyDescent="0.25">
      <c r="A953">
        <v>10607</v>
      </c>
      <c r="B953">
        <v>72</v>
      </c>
      <c r="C953" s="8">
        <v>27.8</v>
      </c>
      <c r="D953">
        <v>12</v>
      </c>
      <c r="E953">
        <v>0</v>
      </c>
      <c r="F953" s="8">
        <f>order_details[[#This Row],[UnitPrice]]*order_details[[#This Row],[Quantity]]</f>
        <v>333.6</v>
      </c>
      <c r="G953" s="1">
        <f>VLOOKUP(order_details[[#This Row],[OrderID]],orders[[OrderID]:[OrderDate]],4,)</f>
        <v>34933</v>
      </c>
      <c r="H953" s="8">
        <f>VLOOKUP(order_details[[#This Row],[ProductID]],products[],6,0)</f>
        <v>34.799999999999997</v>
      </c>
      <c r="I953" s="8">
        <f>order_details[[#This Row],[UnitPrice (Marked Price)]] * order_details[[#This Row],[Quantity]] * (1 - order_details[[#This Row],[Discount]])</f>
        <v>417.59999999999997</v>
      </c>
      <c r="J953" s="8">
        <f>(order_details[[#This Row],[UnitPrice (Marked Price)]]*(1-order_details[[#This Row],[Discount]])-order_details[[#This Row],[UnitPrice]]) * order_details[[#This Row],[Quantity]]</f>
        <v>83.999999999999957</v>
      </c>
      <c r="K953">
        <f>VLOOKUP(order_details[[#This Row],[ProductID]],products[],4,0)</f>
        <v>4</v>
      </c>
      <c r="L953" s="8" t="str">
        <f>VLOOKUP(order_details[[#This Row],[Category]],categories[[CategoryID]:[CategoryName]],2,0)</f>
        <v>Dairy Products</v>
      </c>
    </row>
    <row r="954" spans="1:12" x14ac:dyDescent="0.25">
      <c r="A954">
        <v>10608</v>
      </c>
      <c r="B954">
        <v>56</v>
      </c>
      <c r="C954" s="8">
        <v>30.4</v>
      </c>
      <c r="D954">
        <v>28</v>
      </c>
      <c r="E954">
        <v>0</v>
      </c>
      <c r="F954" s="8">
        <f>order_details[[#This Row],[UnitPrice]]*order_details[[#This Row],[Quantity]]</f>
        <v>851.19999999999993</v>
      </c>
      <c r="G954" s="1">
        <f>VLOOKUP(order_details[[#This Row],[OrderID]],orders[[OrderID]:[OrderDate]],4,)</f>
        <v>34934</v>
      </c>
      <c r="H954" s="8">
        <f>VLOOKUP(order_details[[#This Row],[ProductID]],products[],6,0)</f>
        <v>38</v>
      </c>
      <c r="I954" s="8">
        <f>order_details[[#This Row],[UnitPrice (Marked Price)]] * order_details[[#This Row],[Quantity]] * (1 - order_details[[#This Row],[Discount]])</f>
        <v>1064</v>
      </c>
      <c r="J954" s="8">
        <f>(order_details[[#This Row],[UnitPrice (Marked Price)]]*(1-order_details[[#This Row],[Discount]])-order_details[[#This Row],[UnitPrice]]) * order_details[[#This Row],[Quantity]]</f>
        <v>212.80000000000004</v>
      </c>
      <c r="K954">
        <f>VLOOKUP(order_details[[#This Row],[ProductID]],products[],4,0)</f>
        <v>5</v>
      </c>
      <c r="L954" s="8" t="str">
        <f>VLOOKUP(order_details[[#This Row],[Category]],categories[[CategoryID]:[CategoryName]],2,0)</f>
        <v>Grains/Cereals</v>
      </c>
    </row>
    <row r="955" spans="1:12" x14ac:dyDescent="0.25">
      <c r="A955">
        <v>10609</v>
      </c>
      <c r="B955">
        <v>1</v>
      </c>
      <c r="C955" s="8">
        <v>14.4</v>
      </c>
      <c r="D955">
        <v>3</v>
      </c>
      <c r="E955">
        <v>0</v>
      </c>
      <c r="F955" s="8">
        <f>order_details[[#This Row],[UnitPrice]]*order_details[[#This Row],[Quantity]]</f>
        <v>43.2</v>
      </c>
      <c r="G955" s="1">
        <f>VLOOKUP(order_details[[#This Row],[OrderID]],orders[[OrderID]:[OrderDate]],4,)</f>
        <v>34935</v>
      </c>
      <c r="H955" s="8">
        <f>VLOOKUP(order_details[[#This Row],[ProductID]],products[],6,0)</f>
        <v>18</v>
      </c>
      <c r="I955" s="8">
        <f>order_details[[#This Row],[UnitPrice (Marked Price)]] * order_details[[#This Row],[Quantity]] * (1 - order_details[[#This Row],[Discount]])</f>
        <v>54</v>
      </c>
      <c r="J955" s="8">
        <f>(order_details[[#This Row],[UnitPrice (Marked Price)]]*(1-order_details[[#This Row],[Discount]])-order_details[[#This Row],[UnitPrice]]) * order_details[[#This Row],[Quantity]]</f>
        <v>10.799999999999999</v>
      </c>
      <c r="K955">
        <f>VLOOKUP(order_details[[#This Row],[ProductID]],products[],4,0)</f>
        <v>1</v>
      </c>
      <c r="L955" s="8" t="str">
        <f>VLOOKUP(order_details[[#This Row],[Category]],categories[[CategoryID]:[CategoryName]],2,0)</f>
        <v>Beverages</v>
      </c>
    </row>
    <row r="956" spans="1:12" x14ac:dyDescent="0.25">
      <c r="A956">
        <v>10609</v>
      </c>
      <c r="B956">
        <v>10</v>
      </c>
      <c r="C956" s="8">
        <v>24.8</v>
      </c>
      <c r="D956">
        <v>10</v>
      </c>
      <c r="E956">
        <v>0</v>
      </c>
      <c r="F956" s="8">
        <f>order_details[[#This Row],[UnitPrice]]*order_details[[#This Row],[Quantity]]</f>
        <v>248</v>
      </c>
      <c r="G956" s="1">
        <f>VLOOKUP(order_details[[#This Row],[OrderID]],orders[[OrderID]:[OrderDate]],4,)</f>
        <v>34935</v>
      </c>
      <c r="H956" s="8">
        <f>VLOOKUP(order_details[[#This Row],[ProductID]],products[],6,0)</f>
        <v>31</v>
      </c>
      <c r="I956" s="8">
        <f>order_details[[#This Row],[UnitPrice (Marked Price)]] * order_details[[#This Row],[Quantity]] * (1 - order_details[[#This Row],[Discount]])</f>
        <v>310</v>
      </c>
      <c r="J956" s="8">
        <f>(order_details[[#This Row],[UnitPrice (Marked Price)]]*(1-order_details[[#This Row],[Discount]])-order_details[[#This Row],[UnitPrice]]) * order_details[[#This Row],[Quantity]]</f>
        <v>61.999999999999993</v>
      </c>
      <c r="K956">
        <f>VLOOKUP(order_details[[#This Row],[ProductID]],products[],4,0)</f>
        <v>8</v>
      </c>
      <c r="L956" s="8" t="str">
        <f>VLOOKUP(order_details[[#This Row],[Category]],categories[[CategoryID]:[CategoryName]],2,0)</f>
        <v>Seafood</v>
      </c>
    </row>
    <row r="957" spans="1:12" x14ac:dyDescent="0.25">
      <c r="A957">
        <v>10609</v>
      </c>
      <c r="B957">
        <v>21</v>
      </c>
      <c r="C957" s="8">
        <v>8</v>
      </c>
      <c r="D957">
        <v>6</v>
      </c>
      <c r="E957">
        <v>0</v>
      </c>
      <c r="F957" s="8">
        <f>order_details[[#This Row],[UnitPrice]]*order_details[[#This Row],[Quantity]]</f>
        <v>48</v>
      </c>
      <c r="G957" s="1">
        <f>VLOOKUP(order_details[[#This Row],[OrderID]],orders[[OrderID]:[OrderDate]],4,)</f>
        <v>34935</v>
      </c>
      <c r="H957" s="8">
        <f>VLOOKUP(order_details[[#This Row],[ProductID]],products[],6,0)</f>
        <v>10</v>
      </c>
      <c r="I957" s="8">
        <f>order_details[[#This Row],[UnitPrice (Marked Price)]] * order_details[[#This Row],[Quantity]] * (1 - order_details[[#This Row],[Discount]])</f>
        <v>60</v>
      </c>
      <c r="J957" s="8">
        <f>(order_details[[#This Row],[UnitPrice (Marked Price)]]*(1-order_details[[#This Row],[Discount]])-order_details[[#This Row],[UnitPrice]]) * order_details[[#This Row],[Quantity]]</f>
        <v>12</v>
      </c>
      <c r="K957">
        <f>VLOOKUP(order_details[[#This Row],[ProductID]],products[],4,0)</f>
        <v>3</v>
      </c>
      <c r="L957" s="8" t="str">
        <f>VLOOKUP(order_details[[#This Row],[Category]],categories[[CategoryID]:[CategoryName]],2,0)</f>
        <v>Confections</v>
      </c>
    </row>
    <row r="958" spans="1:12" x14ac:dyDescent="0.25">
      <c r="A958">
        <v>10610</v>
      </c>
      <c r="B958">
        <v>36</v>
      </c>
      <c r="C958" s="8">
        <v>15.2</v>
      </c>
      <c r="D958">
        <v>21</v>
      </c>
      <c r="E958">
        <v>0.25</v>
      </c>
      <c r="F958" s="8">
        <f>order_details[[#This Row],[UnitPrice]]*order_details[[#This Row],[Quantity]]</f>
        <v>319.2</v>
      </c>
      <c r="G958" s="1">
        <f>VLOOKUP(order_details[[#This Row],[OrderID]],orders[[OrderID]:[OrderDate]],4,)</f>
        <v>34936</v>
      </c>
      <c r="H958" s="8">
        <f>VLOOKUP(order_details[[#This Row],[ProductID]],products[],6,0)</f>
        <v>19</v>
      </c>
      <c r="I958" s="8">
        <f>order_details[[#This Row],[UnitPrice (Marked Price)]] * order_details[[#This Row],[Quantity]] * (1 - order_details[[#This Row],[Discount]])</f>
        <v>299.25</v>
      </c>
      <c r="J958" s="8">
        <f>(order_details[[#This Row],[UnitPrice (Marked Price)]]*(1-order_details[[#This Row],[Discount]])-order_details[[#This Row],[UnitPrice]]) * order_details[[#This Row],[Quantity]]</f>
        <v>-19.949999999999985</v>
      </c>
      <c r="K958">
        <f>VLOOKUP(order_details[[#This Row],[ProductID]],products[],4,0)</f>
        <v>8</v>
      </c>
      <c r="L958" s="8" t="str">
        <f>VLOOKUP(order_details[[#This Row],[Category]],categories[[CategoryID]:[CategoryName]],2,0)</f>
        <v>Seafood</v>
      </c>
    </row>
    <row r="959" spans="1:12" x14ac:dyDescent="0.25">
      <c r="A959">
        <v>10611</v>
      </c>
      <c r="B959">
        <v>1</v>
      </c>
      <c r="C959" s="8">
        <v>14.4</v>
      </c>
      <c r="D959">
        <v>6</v>
      </c>
      <c r="E959">
        <v>0</v>
      </c>
      <c r="F959" s="8">
        <f>order_details[[#This Row],[UnitPrice]]*order_details[[#This Row],[Quantity]]</f>
        <v>86.4</v>
      </c>
      <c r="G959" s="1">
        <f>VLOOKUP(order_details[[#This Row],[OrderID]],orders[[OrderID]:[OrderDate]],4,)</f>
        <v>34936</v>
      </c>
      <c r="H959" s="8">
        <f>VLOOKUP(order_details[[#This Row],[ProductID]],products[],6,0)</f>
        <v>18</v>
      </c>
      <c r="I959" s="8">
        <f>order_details[[#This Row],[UnitPrice (Marked Price)]] * order_details[[#This Row],[Quantity]] * (1 - order_details[[#This Row],[Discount]])</f>
        <v>108</v>
      </c>
      <c r="J959" s="8">
        <f>(order_details[[#This Row],[UnitPrice (Marked Price)]]*(1-order_details[[#This Row],[Discount]])-order_details[[#This Row],[UnitPrice]]) * order_details[[#This Row],[Quantity]]</f>
        <v>21.599999999999998</v>
      </c>
      <c r="K959">
        <f>VLOOKUP(order_details[[#This Row],[ProductID]],products[],4,0)</f>
        <v>1</v>
      </c>
      <c r="L959" s="8" t="str">
        <f>VLOOKUP(order_details[[#This Row],[Category]],categories[[CategoryID]:[CategoryName]],2,0)</f>
        <v>Beverages</v>
      </c>
    </row>
    <row r="960" spans="1:12" x14ac:dyDescent="0.25">
      <c r="A960">
        <v>10611</v>
      </c>
      <c r="B960">
        <v>2</v>
      </c>
      <c r="C960" s="8">
        <v>15.2</v>
      </c>
      <c r="D960">
        <v>10</v>
      </c>
      <c r="E960">
        <v>0</v>
      </c>
      <c r="F960" s="8">
        <f>order_details[[#This Row],[UnitPrice]]*order_details[[#This Row],[Quantity]]</f>
        <v>152</v>
      </c>
      <c r="G960" s="1">
        <f>VLOOKUP(order_details[[#This Row],[OrderID]],orders[[OrderID]:[OrderDate]],4,)</f>
        <v>34936</v>
      </c>
      <c r="H960" s="8">
        <f>VLOOKUP(order_details[[#This Row],[ProductID]],products[],6,0)</f>
        <v>19</v>
      </c>
      <c r="I960" s="8">
        <f>order_details[[#This Row],[UnitPrice (Marked Price)]] * order_details[[#This Row],[Quantity]] * (1 - order_details[[#This Row],[Discount]])</f>
        <v>190</v>
      </c>
      <c r="J960" s="8">
        <f>(order_details[[#This Row],[UnitPrice (Marked Price)]]*(1-order_details[[#This Row],[Discount]])-order_details[[#This Row],[UnitPrice]]) * order_details[[#This Row],[Quantity]]</f>
        <v>38.000000000000007</v>
      </c>
      <c r="K960">
        <f>VLOOKUP(order_details[[#This Row],[ProductID]],products[],4,0)</f>
        <v>1</v>
      </c>
      <c r="L960" s="8" t="str">
        <f>VLOOKUP(order_details[[#This Row],[Category]],categories[[CategoryID]:[CategoryName]],2,0)</f>
        <v>Beverages</v>
      </c>
    </row>
    <row r="961" spans="1:12" x14ac:dyDescent="0.25">
      <c r="A961">
        <v>10611</v>
      </c>
      <c r="B961">
        <v>60</v>
      </c>
      <c r="C961" s="8">
        <v>27.2</v>
      </c>
      <c r="D961">
        <v>15</v>
      </c>
      <c r="E961">
        <v>0</v>
      </c>
      <c r="F961" s="8">
        <f>order_details[[#This Row],[UnitPrice]]*order_details[[#This Row],[Quantity]]</f>
        <v>408</v>
      </c>
      <c r="G961" s="1">
        <f>VLOOKUP(order_details[[#This Row],[OrderID]],orders[[OrderID]:[OrderDate]],4,)</f>
        <v>34936</v>
      </c>
      <c r="H961" s="8">
        <f>VLOOKUP(order_details[[#This Row],[ProductID]],products[],6,0)</f>
        <v>34</v>
      </c>
      <c r="I961" s="8">
        <f>order_details[[#This Row],[UnitPrice (Marked Price)]] * order_details[[#This Row],[Quantity]] * (1 - order_details[[#This Row],[Discount]])</f>
        <v>510</v>
      </c>
      <c r="J961" s="8">
        <f>(order_details[[#This Row],[UnitPrice (Marked Price)]]*(1-order_details[[#This Row],[Discount]])-order_details[[#This Row],[UnitPrice]]) * order_details[[#This Row],[Quantity]]</f>
        <v>102.00000000000001</v>
      </c>
      <c r="K961">
        <f>VLOOKUP(order_details[[#This Row],[ProductID]],products[],4,0)</f>
        <v>4</v>
      </c>
      <c r="L961" s="8" t="str">
        <f>VLOOKUP(order_details[[#This Row],[Category]],categories[[CategoryID]:[CategoryName]],2,0)</f>
        <v>Dairy Products</v>
      </c>
    </row>
    <row r="962" spans="1:12" x14ac:dyDescent="0.25">
      <c r="A962">
        <v>10612</v>
      </c>
      <c r="B962">
        <v>10</v>
      </c>
      <c r="C962" s="8">
        <v>24.8</v>
      </c>
      <c r="D962">
        <v>70</v>
      </c>
      <c r="E962">
        <v>0</v>
      </c>
      <c r="F962" s="8">
        <f>order_details[[#This Row],[UnitPrice]]*order_details[[#This Row],[Quantity]]</f>
        <v>1736</v>
      </c>
      <c r="G962" s="1">
        <f>VLOOKUP(order_details[[#This Row],[OrderID]],orders[[OrderID]:[OrderDate]],4,)</f>
        <v>34939</v>
      </c>
      <c r="H962" s="8">
        <f>VLOOKUP(order_details[[#This Row],[ProductID]],products[],6,0)</f>
        <v>31</v>
      </c>
      <c r="I962" s="8">
        <f>order_details[[#This Row],[UnitPrice (Marked Price)]] * order_details[[#This Row],[Quantity]] * (1 - order_details[[#This Row],[Discount]])</f>
        <v>2170</v>
      </c>
      <c r="J962" s="8">
        <f>(order_details[[#This Row],[UnitPrice (Marked Price)]]*(1-order_details[[#This Row],[Discount]])-order_details[[#This Row],[UnitPrice]]) * order_details[[#This Row],[Quantity]]</f>
        <v>433.99999999999994</v>
      </c>
      <c r="K962">
        <f>VLOOKUP(order_details[[#This Row],[ProductID]],products[],4,0)</f>
        <v>8</v>
      </c>
      <c r="L962" s="8" t="str">
        <f>VLOOKUP(order_details[[#This Row],[Category]],categories[[CategoryID]:[CategoryName]],2,0)</f>
        <v>Seafood</v>
      </c>
    </row>
    <row r="963" spans="1:12" x14ac:dyDescent="0.25">
      <c r="A963">
        <v>10612</v>
      </c>
      <c r="B963">
        <v>36</v>
      </c>
      <c r="C963" s="8">
        <v>15.2</v>
      </c>
      <c r="D963">
        <v>55</v>
      </c>
      <c r="E963">
        <v>0</v>
      </c>
      <c r="F963" s="8">
        <f>order_details[[#This Row],[UnitPrice]]*order_details[[#This Row],[Quantity]]</f>
        <v>836</v>
      </c>
      <c r="G963" s="1">
        <f>VLOOKUP(order_details[[#This Row],[OrderID]],orders[[OrderID]:[OrderDate]],4,)</f>
        <v>34939</v>
      </c>
      <c r="H963" s="8">
        <f>VLOOKUP(order_details[[#This Row],[ProductID]],products[],6,0)</f>
        <v>19</v>
      </c>
      <c r="I963" s="8">
        <f>order_details[[#This Row],[UnitPrice (Marked Price)]] * order_details[[#This Row],[Quantity]] * (1 - order_details[[#This Row],[Discount]])</f>
        <v>1045</v>
      </c>
      <c r="J963" s="8">
        <f>(order_details[[#This Row],[UnitPrice (Marked Price)]]*(1-order_details[[#This Row],[Discount]])-order_details[[#This Row],[UnitPrice]]) * order_details[[#This Row],[Quantity]]</f>
        <v>209.00000000000003</v>
      </c>
      <c r="K963">
        <f>VLOOKUP(order_details[[#This Row],[ProductID]],products[],4,0)</f>
        <v>8</v>
      </c>
      <c r="L963" s="8" t="str">
        <f>VLOOKUP(order_details[[#This Row],[Category]],categories[[CategoryID]:[CategoryName]],2,0)</f>
        <v>Seafood</v>
      </c>
    </row>
    <row r="964" spans="1:12" x14ac:dyDescent="0.25">
      <c r="A964">
        <v>10612</v>
      </c>
      <c r="B964">
        <v>49</v>
      </c>
      <c r="C964" s="8">
        <v>16</v>
      </c>
      <c r="D964">
        <v>18</v>
      </c>
      <c r="E964">
        <v>0</v>
      </c>
      <c r="F964" s="8">
        <f>order_details[[#This Row],[UnitPrice]]*order_details[[#This Row],[Quantity]]</f>
        <v>288</v>
      </c>
      <c r="G964" s="1">
        <f>VLOOKUP(order_details[[#This Row],[OrderID]],orders[[OrderID]:[OrderDate]],4,)</f>
        <v>34939</v>
      </c>
      <c r="H964" s="8">
        <f>VLOOKUP(order_details[[#This Row],[ProductID]],products[],6,0)</f>
        <v>20</v>
      </c>
      <c r="I964" s="8">
        <f>order_details[[#This Row],[UnitPrice (Marked Price)]] * order_details[[#This Row],[Quantity]] * (1 - order_details[[#This Row],[Discount]])</f>
        <v>360</v>
      </c>
      <c r="J964" s="8">
        <f>(order_details[[#This Row],[UnitPrice (Marked Price)]]*(1-order_details[[#This Row],[Discount]])-order_details[[#This Row],[UnitPrice]]) * order_details[[#This Row],[Quantity]]</f>
        <v>72</v>
      </c>
      <c r="K964">
        <f>VLOOKUP(order_details[[#This Row],[ProductID]],products[],4,0)</f>
        <v>3</v>
      </c>
      <c r="L964" s="8" t="str">
        <f>VLOOKUP(order_details[[#This Row],[Category]],categories[[CategoryID]:[CategoryName]],2,0)</f>
        <v>Confections</v>
      </c>
    </row>
    <row r="965" spans="1:12" x14ac:dyDescent="0.25">
      <c r="A965">
        <v>10612</v>
      </c>
      <c r="B965">
        <v>60</v>
      </c>
      <c r="C965" s="8">
        <v>27.2</v>
      </c>
      <c r="D965">
        <v>40</v>
      </c>
      <c r="E965">
        <v>0</v>
      </c>
      <c r="F965" s="8">
        <f>order_details[[#This Row],[UnitPrice]]*order_details[[#This Row],[Quantity]]</f>
        <v>1088</v>
      </c>
      <c r="G965" s="1">
        <f>VLOOKUP(order_details[[#This Row],[OrderID]],orders[[OrderID]:[OrderDate]],4,)</f>
        <v>34939</v>
      </c>
      <c r="H965" s="8">
        <f>VLOOKUP(order_details[[#This Row],[ProductID]],products[],6,0)</f>
        <v>34</v>
      </c>
      <c r="I965" s="8">
        <f>order_details[[#This Row],[UnitPrice (Marked Price)]] * order_details[[#This Row],[Quantity]] * (1 - order_details[[#This Row],[Discount]])</f>
        <v>1360</v>
      </c>
      <c r="J965" s="8">
        <f>(order_details[[#This Row],[UnitPrice (Marked Price)]]*(1-order_details[[#This Row],[Discount]])-order_details[[#This Row],[UnitPrice]]) * order_details[[#This Row],[Quantity]]</f>
        <v>272</v>
      </c>
      <c r="K965">
        <f>VLOOKUP(order_details[[#This Row],[ProductID]],products[],4,0)</f>
        <v>4</v>
      </c>
      <c r="L965" s="8" t="str">
        <f>VLOOKUP(order_details[[#This Row],[Category]],categories[[CategoryID]:[CategoryName]],2,0)</f>
        <v>Dairy Products</v>
      </c>
    </row>
    <row r="966" spans="1:12" x14ac:dyDescent="0.25">
      <c r="A966">
        <v>10612</v>
      </c>
      <c r="B966">
        <v>76</v>
      </c>
      <c r="C966" s="8">
        <v>14.4</v>
      </c>
      <c r="D966">
        <v>80</v>
      </c>
      <c r="E966">
        <v>0</v>
      </c>
      <c r="F966" s="8">
        <f>order_details[[#This Row],[UnitPrice]]*order_details[[#This Row],[Quantity]]</f>
        <v>1152</v>
      </c>
      <c r="G966" s="1">
        <f>VLOOKUP(order_details[[#This Row],[OrderID]],orders[[OrderID]:[OrderDate]],4,)</f>
        <v>34939</v>
      </c>
      <c r="H966" s="8">
        <f>VLOOKUP(order_details[[#This Row],[ProductID]],products[],6,0)</f>
        <v>18</v>
      </c>
      <c r="I966" s="8">
        <f>order_details[[#This Row],[UnitPrice (Marked Price)]] * order_details[[#This Row],[Quantity]] * (1 - order_details[[#This Row],[Discount]])</f>
        <v>1440</v>
      </c>
      <c r="J966" s="8">
        <f>(order_details[[#This Row],[UnitPrice (Marked Price)]]*(1-order_details[[#This Row],[Discount]])-order_details[[#This Row],[UnitPrice]]) * order_details[[#This Row],[Quantity]]</f>
        <v>288</v>
      </c>
      <c r="K966">
        <f>VLOOKUP(order_details[[#This Row],[ProductID]],products[],4,0)</f>
        <v>1</v>
      </c>
      <c r="L966" s="8" t="str">
        <f>VLOOKUP(order_details[[#This Row],[Category]],categories[[CategoryID]:[CategoryName]],2,0)</f>
        <v>Beverages</v>
      </c>
    </row>
    <row r="967" spans="1:12" x14ac:dyDescent="0.25">
      <c r="A967">
        <v>10613</v>
      </c>
      <c r="B967">
        <v>13</v>
      </c>
      <c r="C967" s="8">
        <v>4.8</v>
      </c>
      <c r="D967">
        <v>8</v>
      </c>
      <c r="E967">
        <v>0.1</v>
      </c>
      <c r="F967" s="8">
        <f>order_details[[#This Row],[UnitPrice]]*order_details[[#This Row],[Quantity]]</f>
        <v>38.4</v>
      </c>
      <c r="G967" s="1">
        <f>VLOOKUP(order_details[[#This Row],[OrderID]],orders[[OrderID]:[OrderDate]],4,)</f>
        <v>34940</v>
      </c>
      <c r="H967" s="8">
        <f>VLOOKUP(order_details[[#This Row],[ProductID]],products[],6,0)</f>
        <v>6</v>
      </c>
      <c r="I967" s="8">
        <f>order_details[[#This Row],[UnitPrice (Marked Price)]] * order_details[[#This Row],[Quantity]] * (1 - order_details[[#This Row],[Discount]])</f>
        <v>43.2</v>
      </c>
      <c r="J967" s="8">
        <f>(order_details[[#This Row],[UnitPrice (Marked Price)]]*(1-order_details[[#This Row],[Discount]])-order_details[[#This Row],[UnitPrice]]) * order_details[[#This Row],[Quantity]]</f>
        <v>4.8000000000000043</v>
      </c>
      <c r="K967">
        <f>VLOOKUP(order_details[[#This Row],[ProductID]],products[],4,0)</f>
        <v>8</v>
      </c>
      <c r="L967" s="8" t="str">
        <f>VLOOKUP(order_details[[#This Row],[Category]],categories[[CategoryID]:[CategoryName]],2,0)</f>
        <v>Seafood</v>
      </c>
    </row>
    <row r="968" spans="1:12" x14ac:dyDescent="0.25">
      <c r="A968">
        <v>10613</v>
      </c>
      <c r="B968">
        <v>75</v>
      </c>
      <c r="C968" s="8">
        <v>6.2</v>
      </c>
      <c r="D968">
        <v>40</v>
      </c>
      <c r="E968">
        <v>0</v>
      </c>
      <c r="F968" s="8">
        <f>order_details[[#This Row],[UnitPrice]]*order_details[[#This Row],[Quantity]]</f>
        <v>248</v>
      </c>
      <c r="G968" s="1">
        <f>VLOOKUP(order_details[[#This Row],[OrderID]],orders[[OrderID]:[OrderDate]],4,)</f>
        <v>34940</v>
      </c>
      <c r="H968" s="8">
        <f>VLOOKUP(order_details[[#This Row],[ProductID]],products[],6,0)</f>
        <v>7.75</v>
      </c>
      <c r="I968" s="8">
        <f>order_details[[#This Row],[UnitPrice (Marked Price)]] * order_details[[#This Row],[Quantity]] * (1 - order_details[[#This Row],[Discount]])</f>
        <v>310</v>
      </c>
      <c r="J968" s="8">
        <f>(order_details[[#This Row],[UnitPrice (Marked Price)]]*(1-order_details[[#This Row],[Discount]])-order_details[[#This Row],[UnitPrice]]) * order_details[[#This Row],[Quantity]]</f>
        <v>61.999999999999993</v>
      </c>
      <c r="K968">
        <f>VLOOKUP(order_details[[#This Row],[ProductID]],products[],4,0)</f>
        <v>1</v>
      </c>
      <c r="L968" s="8" t="str">
        <f>VLOOKUP(order_details[[#This Row],[Category]],categories[[CategoryID]:[CategoryName]],2,0)</f>
        <v>Beverages</v>
      </c>
    </row>
    <row r="969" spans="1:12" x14ac:dyDescent="0.25">
      <c r="A969">
        <v>10614</v>
      </c>
      <c r="B969">
        <v>11</v>
      </c>
      <c r="C969" s="8">
        <v>9.8000000000000007</v>
      </c>
      <c r="D969">
        <v>14</v>
      </c>
      <c r="E969">
        <v>0</v>
      </c>
      <c r="F969" s="8">
        <f>order_details[[#This Row],[UnitPrice]]*order_details[[#This Row],[Quantity]]</f>
        <v>137.20000000000002</v>
      </c>
      <c r="G969" s="1">
        <f>VLOOKUP(order_details[[#This Row],[OrderID]],orders[[OrderID]:[OrderDate]],4,)</f>
        <v>34940</v>
      </c>
      <c r="H969" s="8">
        <f>VLOOKUP(order_details[[#This Row],[ProductID]],products[],6,0)</f>
        <v>21</v>
      </c>
      <c r="I969" s="8">
        <f>order_details[[#This Row],[UnitPrice (Marked Price)]] * order_details[[#This Row],[Quantity]] * (1 - order_details[[#This Row],[Discount]])</f>
        <v>294</v>
      </c>
      <c r="J969" s="8">
        <f>(order_details[[#This Row],[UnitPrice (Marked Price)]]*(1-order_details[[#This Row],[Discount]])-order_details[[#This Row],[UnitPrice]]) * order_details[[#This Row],[Quantity]]</f>
        <v>156.79999999999998</v>
      </c>
      <c r="K969">
        <f>VLOOKUP(order_details[[#This Row],[ProductID]],products[],4,0)</f>
        <v>4</v>
      </c>
      <c r="L969" s="8" t="str">
        <f>VLOOKUP(order_details[[#This Row],[Category]],categories[[CategoryID]:[CategoryName]],2,0)</f>
        <v>Dairy Products</v>
      </c>
    </row>
    <row r="970" spans="1:12" x14ac:dyDescent="0.25">
      <c r="A970">
        <v>10614</v>
      </c>
      <c r="B970">
        <v>21</v>
      </c>
      <c r="C970" s="8">
        <v>8</v>
      </c>
      <c r="D970">
        <v>8</v>
      </c>
      <c r="E970">
        <v>0</v>
      </c>
      <c r="F970" s="8">
        <f>order_details[[#This Row],[UnitPrice]]*order_details[[#This Row],[Quantity]]</f>
        <v>64</v>
      </c>
      <c r="G970" s="1">
        <f>VLOOKUP(order_details[[#This Row],[OrderID]],orders[[OrderID]:[OrderDate]],4,)</f>
        <v>34940</v>
      </c>
      <c r="H970" s="8">
        <f>VLOOKUP(order_details[[#This Row],[ProductID]],products[],6,0)</f>
        <v>10</v>
      </c>
      <c r="I970" s="8">
        <f>order_details[[#This Row],[UnitPrice (Marked Price)]] * order_details[[#This Row],[Quantity]] * (1 - order_details[[#This Row],[Discount]])</f>
        <v>80</v>
      </c>
      <c r="J970" s="8">
        <f>(order_details[[#This Row],[UnitPrice (Marked Price)]]*(1-order_details[[#This Row],[Discount]])-order_details[[#This Row],[UnitPrice]]) * order_details[[#This Row],[Quantity]]</f>
        <v>16</v>
      </c>
      <c r="K970">
        <f>VLOOKUP(order_details[[#This Row],[ProductID]],products[],4,0)</f>
        <v>3</v>
      </c>
      <c r="L970" s="8" t="str">
        <f>VLOOKUP(order_details[[#This Row],[Category]],categories[[CategoryID]:[CategoryName]],2,0)</f>
        <v>Confections</v>
      </c>
    </row>
    <row r="971" spans="1:12" x14ac:dyDescent="0.25">
      <c r="A971">
        <v>10614</v>
      </c>
      <c r="B971">
        <v>39</v>
      </c>
      <c r="C971" s="8">
        <v>14.4</v>
      </c>
      <c r="D971">
        <v>5</v>
      </c>
      <c r="E971">
        <v>0</v>
      </c>
      <c r="F971" s="8">
        <f>order_details[[#This Row],[UnitPrice]]*order_details[[#This Row],[Quantity]]</f>
        <v>72</v>
      </c>
      <c r="G971" s="1">
        <f>VLOOKUP(order_details[[#This Row],[OrderID]],orders[[OrderID]:[OrderDate]],4,)</f>
        <v>34940</v>
      </c>
      <c r="H971" s="8">
        <f>VLOOKUP(order_details[[#This Row],[ProductID]],products[],6,0)</f>
        <v>18</v>
      </c>
      <c r="I971" s="8">
        <f>order_details[[#This Row],[UnitPrice (Marked Price)]] * order_details[[#This Row],[Quantity]] * (1 - order_details[[#This Row],[Discount]])</f>
        <v>90</v>
      </c>
      <c r="J971" s="8">
        <f>(order_details[[#This Row],[UnitPrice (Marked Price)]]*(1-order_details[[#This Row],[Discount]])-order_details[[#This Row],[UnitPrice]]) * order_details[[#This Row],[Quantity]]</f>
        <v>18</v>
      </c>
      <c r="K971">
        <f>VLOOKUP(order_details[[#This Row],[ProductID]],products[],4,0)</f>
        <v>1</v>
      </c>
      <c r="L971" s="8" t="str">
        <f>VLOOKUP(order_details[[#This Row],[Category]],categories[[CategoryID]:[CategoryName]],2,0)</f>
        <v>Beverages</v>
      </c>
    </row>
    <row r="972" spans="1:12" x14ac:dyDescent="0.25">
      <c r="A972">
        <v>10615</v>
      </c>
      <c r="B972">
        <v>55</v>
      </c>
      <c r="C972" s="8">
        <v>19.2</v>
      </c>
      <c r="D972">
        <v>5</v>
      </c>
      <c r="E972">
        <v>0</v>
      </c>
      <c r="F972" s="8">
        <f>order_details[[#This Row],[UnitPrice]]*order_details[[#This Row],[Quantity]]</f>
        <v>96</v>
      </c>
      <c r="G972" s="1">
        <f>VLOOKUP(order_details[[#This Row],[OrderID]],orders[[OrderID]:[OrderDate]],4,)</f>
        <v>34941</v>
      </c>
      <c r="H972" s="8">
        <f>VLOOKUP(order_details[[#This Row],[ProductID]],products[],6,0)</f>
        <v>24</v>
      </c>
      <c r="I972" s="8">
        <f>order_details[[#This Row],[UnitPrice (Marked Price)]] * order_details[[#This Row],[Quantity]] * (1 - order_details[[#This Row],[Discount]])</f>
        <v>120</v>
      </c>
      <c r="J972" s="8">
        <f>(order_details[[#This Row],[UnitPrice (Marked Price)]]*(1-order_details[[#This Row],[Discount]])-order_details[[#This Row],[UnitPrice]]) * order_details[[#This Row],[Quantity]]</f>
        <v>24.000000000000004</v>
      </c>
      <c r="K972">
        <f>VLOOKUP(order_details[[#This Row],[ProductID]],products[],4,0)</f>
        <v>6</v>
      </c>
      <c r="L972" s="8" t="str">
        <f>VLOOKUP(order_details[[#This Row],[Category]],categories[[CategoryID]:[CategoryName]],2,0)</f>
        <v>Meat/Poultry</v>
      </c>
    </row>
    <row r="973" spans="1:12" x14ac:dyDescent="0.25">
      <c r="A973">
        <v>10616</v>
      </c>
      <c r="B973">
        <v>38</v>
      </c>
      <c r="C973" s="8">
        <v>210.8</v>
      </c>
      <c r="D973">
        <v>15</v>
      </c>
      <c r="E973">
        <v>0.05</v>
      </c>
      <c r="F973" s="8">
        <f>order_details[[#This Row],[UnitPrice]]*order_details[[#This Row],[Quantity]]</f>
        <v>3162</v>
      </c>
      <c r="G973" s="1">
        <f>VLOOKUP(order_details[[#This Row],[OrderID]],orders[[OrderID]:[OrderDate]],4,)</f>
        <v>34942</v>
      </c>
      <c r="H973" s="8">
        <f>VLOOKUP(order_details[[#This Row],[ProductID]],products[],6,0)</f>
        <v>263.5</v>
      </c>
      <c r="I973" s="8">
        <f>order_details[[#This Row],[UnitPrice (Marked Price)]] * order_details[[#This Row],[Quantity]] * (1 - order_details[[#This Row],[Discount]])</f>
        <v>3754.875</v>
      </c>
      <c r="J973" s="8">
        <f>(order_details[[#This Row],[UnitPrice (Marked Price)]]*(1-order_details[[#This Row],[Discount]])-order_details[[#This Row],[UnitPrice]]) * order_details[[#This Row],[Quantity]]</f>
        <v>592.87499999999966</v>
      </c>
      <c r="K973">
        <f>VLOOKUP(order_details[[#This Row],[ProductID]],products[],4,0)</f>
        <v>1</v>
      </c>
      <c r="L973" s="8" t="str">
        <f>VLOOKUP(order_details[[#This Row],[Category]],categories[[CategoryID]:[CategoryName]],2,0)</f>
        <v>Beverages</v>
      </c>
    </row>
    <row r="974" spans="1:12" x14ac:dyDescent="0.25">
      <c r="A974">
        <v>10616</v>
      </c>
      <c r="B974">
        <v>56</v>
      </c>
      <c r="C974" s="8">
        <v>30.4</v>
      </c>
      <c r="D974">
        <v>14</v>
      </c>
      <c r="E974">
        <v>0</v>
      </c>
      <c r="F974" s="8">
        <f>order_details[[#This Row],[UnitPrice]]*order_details[[#This Row],[Quantity]]</f>
        <v>425.59999999999997</v>
      </c>
      <c r="G974" s="1">
        <f>VLOOKUP(order_details[[#This Row],[OrderID]],orders[[OrderID]:[OrderDate]],4,)</f>
        <v>34942</v>
      </c>
      <c r="H974" s="8">
        <f>VLOOKUP(order_details[[#This Row],[ProductID]],products[],6,0)</f>
        <v>38</v>
      </c>
      <c r="I974" s="8">
        <f>order_details[[#This Row],[UnitPrice (Marked Price)]] * order_details[[#This Row],[Quantity]] * (1 - order_details[[#This Row],[Discount]])</f>
        <v>532</v>
      </c>
      <c r="J974" s="8">
        <f>(order_details[[#This Row],[UnitPrice (Marked Price)]]*(1-order_details[[#This Row],[Discount]])-order_details[[#This Row],[UnitPrice]]) * order_details[[#This Row],[Quantity]]</f>
        <v>106.40000000000002</v>
      </c>
      <c r="K974">
        <f>VLOOKUP(order_details[[#This Row],[ProductID]],products[],4,0)</f>
        <v>5</v>
      </c>
      <c r="L974" s="8" t="str">
        <f>VLOOKUP(order_details[[#This Row],[Category]],categories[[CategoryID]:[CategoryName]],2,0)</f>
        <v>Grains/Cereals</v>
      </c>
    </row>
    <row r="975" spans="1:12" x14ac:dyDescent="0.25">
      <c r="A975">
        <v>10616</v>
      </c>
      <c r="B975">
        <v>70</v>
      </c>
      <c r="C975" s="8">
        <v>9.6</v>
      </c>
      <c r="D975">
        <v>15</v>
      </c>
      <c r="E975">
        <v>0.05</v>
      </c>
      <c r="F975" s="8">
        <f>order_details[[#This Row],[UnitPrice]]*order_details[[#This Row],[Quantity]]</f>
        <v>144</v>
      </c>
      <c r="G975" s="1">
        <f>VLOOKUP(order_details[[#This Row],[OrderID]],orders[[OrderID]:[OrderDate]],4,)</f>
        <v>34942</v>
      </c>
      <c r="H975" s="8">
        <f>VLOOKUP(order_details[[#This Row],[ProductID]],products[],6,0)</f>
        <v>15</v>
      </c>
      <c r="I975" s="8">
        <f>order_details[[#This Row],[UnitPrice (Marked Price)]] * order_details[[#This Row],[Quantity]] * (1 - order_details[[#This Row],[Discount]])</f>
        <v>213.75</v>
      </c>
      <c r="J975" s="8">
        <f>(order_details[[#This Row],[UnitPrice (Marked Price)]]*(1-order_details[[#This Row],[Discount]])-order_details[[#This Row],[UnitPrice]]) * order_details[[#This Row],[Quantity]]</f>
        <v>69.75</v>
      </c>
      <c r="K975">
        <f>VLOOKUP(order_details[[#This Row],[ProductID]],products[],4,0)</f>
        <v>1</v>
      </c>
      <c r="L975" s="8" t="str">
        <f>VLOOKUP(order_details[[#This Row],[Category]],categories[[CategoryID]:[CategoryName]],2,0)</f>
        <v>Beverages</v>
      </c>
    </row>
    <row r="976" spans="1:12" x14ac:dyDescent="0.25">
      <c r="A976">
        <v>10616</v>
      </c>
      <c r="B976">
        <v>71</v>
      </c>
      <c r="C976" s="8">
        <v>17.2</v>
      </c>
      <c r="D976">
        <v>15</v>
      </c>
      <c r="E976">
        <v>0.05</v>
      </c>
      <c r="F976" s="8">
        <f>order_details[[#This Row],[UnitPrice]]*order_details[[#This Row],[Quantity]]</f>
        <v>258</v>
      </c>
      <c r="G976" s="1">
        <f>VLOOKUP(order_details[[#This Row],[OrderID]],orders[[OrderID]:[OrderDate]],4,)</f>
        <v>34942</v>
      </c>
      <c r="H976" s="8">
        <f>VLOOKUP(order_details[[#This Row],[ProductID]],products[],6,0)</f>
        <v>21.5</v>
      </c>
      <c r="I976" s="8">
        <f>order_details[[#This Row],[UnitPrice (Marked Price)]] * order_details[[#This Row],[Quantity]] * (1 - order_details[[#This Row],[Discount]])</f>
        <v>306.375</v>
      </c>
      <c r="J976" s="8">
        <f>(order_details[[#This Row],[UnitPrice (Marked Price)]]*(1-order_details[[#This Row],[Discount]])-order_details[[#This Row],[UnitPrice]]) * order_details[[#This Row],[Quantity]]</f>
        <v>48.375000000000021</v>
      </c>
      <c r="K976">
        <f>VLOOKUP(order_details[[#This Row],[ProductID]],products[],4,0)</f>
        <v>4</v>
      </c>
      <c r="L976" s="8" t="str">
        <f>VLOOKUP(order_details[[#This Row],[Category]],categories[[CategoryID]:[CategoryName]],2,0)</f>
        <v>Dairy Products</v>
      </c>
    </row>
    <row r="977" spans="1:12" x14ac:dyDescent="0.25">
      <c r="A977">
        <v>10617</v>
      </c>
      <c r="B977">
        <v>59</v>
      </c>
      <c r="C977" s="8">
        <v>44</v>
      </c>
      <c r="D977">
        <v>30</v>
      </c>
      <c r="E977">
        <v>0.15</v>
      </c>
      <c r="F977" s="8">
        <f>order_details[[#This Row],[UnitPrice]]*order_details[[#This Row],[Quantity]]</f>
        <v>1320</v>
      </c>
      <c r="G977" s="1">
        <f>VLOOKUP(order_details[[#This Row],[OrderID]],orders[[OrderID]:[OrderDate]],4,)</f>
        <v>34942</v>
      </c>
      <c r="H977" s="8">
        <f>VLOOKUP(order_details[[#This Row],[ProductID]],products[],6,0)</f>
        <v>55</v>
      </c>
      <c r="I977" s="8">
        <f>order_details[[#This Row],[UnitPrice (Marked Price)]] * order_details[[#This Row],[Quantity]] * (1 - order_details[[#This Row],[Discount]])</f>
        <v>1402.5</v>
      </c>
      <c r="J977" s="8">
        <f>(order_details[[#This Row],[UnitPrice (Marked Price)]]*(1-order_details[[#This Row],[Discount]])-order_details[[#This Row],[UnitPrice]]) * order_details[[#This Row],[Quantity]]</f>
        <v>82.5</v>
      </c>
      <c r="K977">
        <f>VLOOKUP(order_details[[#This Row],[ProductID]],products[],4,0)</f>
        <v>4</v>
      </c>
      <c r="L977" s="8" t="str">
        <f>VLOOKUP(order_details[[#This Row],[Category]],categories[[CategoryID]:[CategoryName]],2,0)</f>
        <v>Dairy Products</v>
      </c>
    </row>
    <row r="978" spans="1:12" x14ac:dyDescent="0.25">
      <c r="A978">
        <v>10618</v>
      </c>
      <c r="B978">
        <v>6</v>
      </c>
      <c r="C978" s="8">
        <v>16</v>
      </c>
      <c r="D978">
        <v>70</v>
      </c>
      <c r="E978">
        <v>0</v>
      </c>
      <c r="F978" s="8">
        <f>order_details[[#This Row],[UnitPrice]]*order_details[[#This Row],[Quantity]]</f>
        <v>1120</v>
      </c>
      <c r="G978" s="1">
        <f>VLOOKUP(order_details[[#This Row],[OrderID]],orders[[OrderID]:[OrderDate]],4,)</f>
        <v>34943</v>
      </c>
      <c r="H978" s="8">
        <f>VLOOKUP(order_details[[#This Row],[ProductID]],products[],6,0)</f>
        <v>25</v>
      </c>
      <c r="I978" s="8">
        <f>order_details[[#This Row],[UnitPrice (Marked Price)]] * order_details[[#This Row],[Quantity]] * (1 - order_details[[#This Row],[Discount]])</f>
        <v>1750</v>
      </c>
      <c r="J978" s="8">
        <f>(order_details[[#This Row],[UnitPrice (Marked Price)]]*(1-order_details[[#This Row],[Discount]])-order_details[[#This Row],[UnitPrice]]) * order_details[[#This Row],[Quantity]]</f>
        <v>630</v>
      </c>
      <c r="K978">
        <f>VLOOKUP(order_details[[#This Row],[ProductID]],products[],4,0)</f>
        <v>2</v>
      </c>
      <c r="L978" s="8" t="str">
        <f>VLOOKUP(order_details[[#This Row],[Category]],categories[[CategoryID]:[CategoryName]],2,0)</f>
        <v>Condiments</v>
      </c>
    </row>
    <row r="979" spans="1:12" x14ac:dyDescent="0.25">
      <c r="A979">
        <v>10618</v>
      </c>
      <c r="B979">
        <v>56</v>
      </c>
      <c r="C979" s="8">
        <v>30.4</v>
      </c>
      <c r="D979">
        <v>20</v>
      </c>
      <c r="E979">
        <v>0</v>
      </c>
      <c r="F979" s="8">
        <f>order_details[[#This Row],[UnitPrice]]*order_details[[#This Row],[Quantity]]</f>
        <v>608</v>
      </c>
      <c r="G979" s="1">
        <f>VLOOKUP(order_details[[#This Row],[OrderID]],orders[[OrderID]:[OrderDate]],4,)</f>
        <v>34943</v>
      </c>
      <c r="H979" s="8">
        <f>VLOOKUP(order_details[[#This Row],[ProductID]],products[],6,0)</f>
        <v>38</v>
      </c>
      <c r="I979" s="8">
        <f>order_details[[#This Row],[UnitPrice (Marked Price)]] * order_details[[#This Row],[Quantity]] * (1 - order_details[[#This Row],[Discount]])</f>
        <v>760</v>
      </c>
      <c r="J979" s="8">
        <f>(order_details[[#This Row],[UnitPrice (Marked Price)]]*(1-order_details[[#This Row],[Discount]])-order_details[[#This Row],[UnitPrice]]) * order_details[[#This Row],[Quantity]]</f>
        <v>152.00000000000003</v>
      </c>
      <c r="K979">
        <f>VLOOKUP(order_details[[#This Row],[ProductID]],products[],4,0)</f>
        <v>5</v>
      </c>
      <c r="L979" s="8" t="str">
        <f>VLOOKUP(order_details[[#This Row],[Category]],categories[[CategoryID]:[CategoryName]],2,0)</f>
        <v>Grains/Cereals</v>
      </c>
    </row>
    <row r="980" spans="1:12" x14ac:dyDescent="0.25">
      <c r="A980">
        <v>10618</v>
      </c>
      <c r="B980">
        <v>68</v>
      </c>
      <c r="C980" s="8">
        <v>8</v>
      </c>
      <c r="D980">
        <v>15</v>
      </c>
      <c r="E980">
        <v>0</v>
      </c>
      <c r="F980" s="8">
        <f>order_details[[#This Row],[UnitPrice]]*order_details[[#This Row],[Quantity]]</f>
        <v>120</v>
      </c>
      <c r="G980" s="1">
        <f>VLOOKUP(order_details[[#This Row],[OrderID]],orders[[OrderID]:[OrderDate]],4,)</f>
        <v>34943</v>
      </c>
      <c r="H980" s="8">
        <f>VLOOKUP(order_details[[#This Row],[ProductID]],products[],6,0)</f>
        <v>12.5</v>
      </c>
      <c r="I980" s="8">
        <f>order_details[[#This Row],[UnitPrice (Marked Price)]] * order_details[[#This Row],[Quantity]] * (1 - order_details[[#This Row],[Discount]])</f>
        <v>187.5</v>
      </c>
      <c r="J980" s="8">
        <f>(order_details[[#This Row],[UnitPrice (Marked Price)]]*(1-order_details[[#This Row],[Discount]])-order_details[[#This Row],[UnitPrice]]) * order_details[[#This Row],[Quantity]]</f>
        <v>67.5</v>
      </c>
      <c r="K980">
        <f>VLOOKUP(order_details[[#This Row],[ProductID]],products[],4,0)</f>
        <v>3</v>
      </c>
      <c r="L980" s="8" t="str">
        <f>VLOOKUP(order_details[[#This Row],[Category]],categories[[CategoryID]:[CategoryName]],2,0)</f>
        <v>Confections</v>
      </c>
    </row>
    <row r="981" spans="1:12" x14ac:dyDescent="0.25">
      <c r="A981">
        <v>10619</v>
      </c>
      <c r="B981">
        <v>21</v>
      </c>
      <c r="C981" s="8">
        <v>8</v>
      </c>
      <c r="D981">
        <v>42</v>
      </c>
      <c r="E981">
        <v>0</v>
      </c>
      <c r="F981" s="8">
        <f>order_details[[#This Row],[UnitPrice]]*order_details[[#This Row],[Quantity]]</f>
        <v>336</v>
      </c>
      <c r="G981" s="1">
        <f>VLOOKUP(order_details[[#This Row],[OrderID]],orders[[OrderID]:[OrderDate]],4,)</f>
        <v>34946</v>
      </c>
      <c r="H981" s="8">
        <f>VLOOKUP(order_details[[#This Row],[ProductID]],products[],6,0)</f>
        <v>10</v>
      </c>
      <c r="I981" s="8">
        <f>order_details[[#This Row],[UnitPrice (Marked Price)]] * order_details[[#This Row],[Quantity]] * (1 - order_details[[#This Row],[Discount]])</f>
        <v>420</v>
      </c>
      <c r="J981" s="8">
        <f>(order_details[[#This Row],[UnitPrice (Marked Price)]]*(1-order_details[[#This Row],[Discount]])-order_details[[#This Row],[UnitPrice]]) * order_details[[#This Row],[Quantity]]</f>
        <v>84</v>
      </c>
      <c r="K981">
        <f>VLOOKUP(order_details[[#This Row],[ProductID]],products[],4,0)</f>
        <v>3</v>
      </c>
      <c r="L981" s="8" t="str">
        <f>VLOOKUP(order_details[[#This Row],[Category]],categories[[CategoryID]:[CategoryName]],2,0)</f>
        <v>Confections</v>
      </c>
    </row>
    <row r="982" spans="1:12" x14ac:dyDescent="0.25">
      <c r="A982">
        <v>10619</v>
      </c>
      <c r="B982">
        <v>22</v>
      </c>
      <c r="C982" s="8">
        <v>9.8000000000000007</v>
      </c>
      <c r="D982">
        <v>40</v>
      </c>
      <c r="E982">
        <v>0</v>
      </c>
      <c r="F982" s="8">
        <f>order_details[[#This Row],[UnitPrice]]*order_details[[#This Row],[Quantity]]</f>
        <v>392</v>
      </c>
      <c r="G982" s="1">
        <f>VLOOKUP(order_details[[#This Row],[OrderID]],orders[[OrderID]:[OrderDate]],4,)</f>
        <v>34946</v>
      </c>
      <c r="H982" s="8">
        <f>VLOOKUP(order_details[[#This Row],[ProductID]],products[],6,0)</f>
        <v>21</v>
      </c>
      <c r="I982" s="8">
        <f>order_details[[#This Row],[UnitPrice (Marked Price)]] * order_details[[#This Row],[Quantity]] * (1 - order_details[[#This Row],[Discount]])</f>
        <v>840</v>
      </c>
      <c r="J982" s="8">
        <f>(order_details[[#This Row],[UnitPrice (Marked Price)]]*(1-order_details[[#This Row],[Discount]])-order_details[[#This Row],[UnitPrice]]) * order_details[[#This Row],[Quantity]]</f>
        <v>448</v>
      </c>
      <c r="K982">
        <f>VLOOKUP(order_details[[#This Row],[ProductID]],products[],4,0)</f>
        <v>5</v>
      </c>
      <c r="L982" s="8" t="str">
        <f>VLOOKUP(order_details[[#This Row],[Category]],categories[[CategoryID]:[CategoryName]],2,0)</f>
        <v>Grains/Cereals</v>
      </c>
    </row>
    <row r="983" spans="1:12" x14ac:dyDescent="0.25">
      <c r="A983">
        <v>10620</v>
      </c>
      <c r="B983">
        <v>24</v>
      </c>
      <c r="C983" s="8">
        <v>3.6</v>
      </c>
      <c r="D983">
        <v>5</v>
      </c>
      <c r="E983">
        <v>0</v>
      </c>
      <c r="F983" s="8">
        <f>order_details[[#This Row],[UnitPrice]]*order_details[[#This Row],[Quantity]]</f>
        <v>18</v>
      </c>
      <c r="G983" s="1">
        <f>VLOOKUP(order_details[[#This Row],[OrderID]],orders[[OrderID]:[OrderDate]],4,)</f>
        <v>34947</v>
      </c>
      <c r="H983" s="8">
        <f>VLOOKUP(order_details[[#This Row],[ProductID]],products[],6,0)</f>
        <v>4.5</v>
      </c>
      <c r="I983" s="8">
        <f>order_details[[#This Row],[UnitPrice (Marked Price)]] * order_details[[#This Row],[Quantity]] * (1 - order_details[[#This Row],[Discount]])</f>
        <v>22.5</v>
      </c>
      <c r="J983" s="8">
        <f>(order_details[[#This Row],[UnitPrice (Marked Price)]]*(1-order_details[[#This Row],[Discount]])-order_details[[#This Row],[UnitPrice]]) * order_details[[#This Row],[Quantity]]</f>
        <v>4.5</v>
      </c>
      <c r="K983">
        <f>VLOOKUP(order_details[[#This Row],[ProductID]],products[],4,0)</f>
        <v>1</v>
      </c>
      <c r="L983" s="8" t="str">
        <f>VLOOKUP(order_details[[#This Row],[Category]],categories[[CategoryID]:[CategoryName]],2,0)</f>
        <v>Beverages</v>
      </c>
    </row>
    <row r="984" spans="1:12" x14ac:dyDescent="0.25">
      <c r="A984">
        <v>10620</v>
      </c>
      <c r="B984">
        <v>52</v>
      </c>
      <c r="C984" s="8">
        <v>5.6</v>
      </c>
      <c r="D984">
        <v>5</v>
      </c>
      <c r="E984">
        <v>0</v>
      </c>
      <c r="F984" s="8">
        <f>order_details[[#This Row],[UnitPrice]]*order_details[[#This Row],[Quantity]]</f>
        <v>28</v>
      </c>
      <c r="G984" s="1">
        <f>VLOOKUP(order_details[[#This Row],[OrderID]],orders[[OrderID]:[OrderDate]],4,)</f>
        <v>34947</v>
      </c>
      <c r="H984" s="8">
        <f>VLOOKUP(order_details[[#This Row],[ProductID]],products[],6,0)</f>
        <v>7</v>
      </c>
      <c r="I984" s="8">
        <f>order_details[[#This Row],[UnitPrice (Marked Price)]] * order_details[[#This Row],[Quantity]] * (1 - order_details[[#This Row],[Discount]])</f>
        <v>35</v>
      </c>
      <c r="J984" s="8">
        <f>(order_details[[#This Row],[UnitPrice (Marked Price)]]*(1-order_details[[#This Row],[Discount]])-order_details[[#This Row],[UnitPrice]]) * order_details[[#This Row],[Quantity]]</f>
        <v>7.0000000000000018</v>
      </c>
      <c r="K984">
        <f>VLOOKUP(order_details[[#This Row],[ProductID]],products[],4,0)</f>
        <v>5</v>
      </c>
      <c r="L984" s="8" t="str">
        <f>VLOOKUP(order_details[[#This Row],[Category]],categories[[CategoryID]:[CategoryName]],2,0)</f>
        <v>Grains/Cereals</v>
      </c>
    </row>
    <row r="985" spans="1:12" x14ac:dyDescent="0.25">
      <c r="A985">
        <v>10621</v>
      </c>
      <c r="B985">
        <v>19</v>
      </c>
      <c r="C985" s="8">
        <v>7.3</v>
      </c>
      <c r="D985">
        <v>5</v>
      </c>
      <c r="E985">
        <v>0</v>
      </c>
      <c r="F985" s="8">
        <f>order_details[[#This Row],[UnitPrice]]*order_details[[#This Row],[Quantity]]</f>
        <v>36.5</v>
      </c>
      <c r="G985" s="1">
        <f>VLOOKUP(order_details[[#This Row],[OrderID]],orders[[OrderID]:[OrderDate]],4,)</f>
        <v>34947</v>
      </c>
      <c r="H985" s="8">
        <f>VLOOKUP(order_details[[#This Row],[ProductID]],products[],6,0)</f>
        <v>9.1999999999999993</v>
      </c>
      <c r="I985" s="8">
        <f>order_details[[#This Row],[UnitPrice (Marked Price)]] * order_details[[#This Row],[Quantity]] * (1 - order_details[[#This Row],[Discount]])</f>
        <v>46</v>
      </c>
      <c r="J985" s="8">
        <f>(order_details[[#This Row],[UnitPrice (Marked Price)]]*(1-order_details[[#This Row],[Discount]])-order_details[[#This Row],[UnitPrice]]) * order_details[[#This Row],[Quantity]]</f>
        <v>9.4999999999999964</v>
      </c>
      <c r="K985">
        <f>VLOOKUP(order_details[[#This Row],[ProductID]],products[],4,0)</f>
        <v>3</v>
      </c>
      <c r="L985" s="8" t="str">
        <f>VLOOKUP(order_details[[#This Row],[Category]],categories[[CategoryID]:[CategoryName]],2,0)</f>
        <v>Confections</v>
      </c>
    </row>
    <row r="986" spans="1:12" x14ac:dyDescent="0.25">
      <c r="A986">
        <v>10621</v>
      </c>
      <c r="B986">
        <v>23</v>
      </c>
      <c r="C986" s="8">
        <v>7.2</v>
      </c>
      <c r="D986">
        <v>10</v>
      </c>
      <c r="E986">
        <v>0</v>
      </c>
      <c r="F986" s="8">
        <f>order_details[[#This Row],[UnitPrice]]*order_details[[#This Row],[Quantity]]</f>
        <v>72</v>
      </c>
      <c r="G986" s="1">
        <f>VLOOKUP(order_details[[#This Row],[OrderID]],orders[[OrderID]:[OrderDate]],4,)</f>
        <v>34947</v>
      </c>
      <c r="H986" s="8">
        <f>VLOOKUP(order_details[[#This Row],[ProductID]],products[],6,0)</f>
        <v>9</v>
      </c>
      <c r="I986" s="8">
        <f>order_details[[#This Row],[UnitPrice (Marked Price)]] * order_details[[#This Row],[Quantity]] * (1 - order_details[[#This Row],[Discount]])</f>
        <v>90</v>
      </c>
      <c r="J986" s="8">
        <f>(order_details[[#This Row],[UnitPrice (Marked Price)]]*(1-order_details[[#This Row],[Discount]])-order_details[[#This Row],[UnitPrice]]) * order_details[[#This Row],[Quantity]]</f>
        <v>18</v>
      </c>
      <c r="K986">
        <f>VLOOKUP(order_details[[#This Row],[ProductID]],products[],4,0)</f>
        <v>5</v>
      </c>
      <c r="L986" s="8" t="str">
        <f>VLOOKUP(order_details[[#This Row],[Category]],categories[[CategoryID]:[CategoryName]],2,0)</f>
        <v>Grains/Cereals</v>
      </c>
    </row>
    <row r="987" spans="1:12" x14ac:dyDescent="0.25">
      <c r="A987">
        <v>10621</v>
      </c>
      <c r="B987">
        <v>70</v>
      </c>
      <c r="C987" s="8">
        <v>9.6</v>
      </c>
      <c r="D987">
        <v>20</v>
      </c>
      <c r="E987">
        <v>0</v>
      </c>
      <c r="F987" s="8">
        <f>order_details[[#This Row],[UnitPrice]]*order_details[[#This Row],[Quantity]]</f>
        <v>192</v>
      </c>
      <c r="G987" s="1">
        <f>VLOOKUP(order_details[[#This Row],[OrderID]],orders[[OrderID]:[OrderDate]],4,)</f>
        <v>34947</v>
      </c>
      <c r="H987" s="8">
        <f>VLOOKUP(order_details[[#This Row],[ProductID]],products[],6,0)</f>
        <v>15</v>
      </c>
      <c r="I987" s="8">
        <f>order_details[[#This Row],[UnitPrice (Marked Price)]] * order_details[[#This Row],[Quantity]] * (1 - order_details[[#This Row],[Discount]])</f>
        <v>300</v>
      </c>
      <c r="J987" s="8">
        <f>(order_details[[#This Row],[UnitPrice (Marked Price)]]*(1-order_details[[#This Row],[Discount]])-order_details[[#This Row],[UnitPrice]]) * order_details[[#This Row],[Quantity]]</f>
        <v>108</v>
      </c>
      <c r="K987">
        <f>VLOOKUP(order_details[[#This Row],[ProductID]],products[],4,0)</f>
        <v>1</v>
      </c>
      <c r="L987" s="8" t="str">
        <f>VLOOKUP(order_details[[#This Row],[Category]],categories[[CategoryID]:[CategoryName]],2,0)</f>
        <v>Beverages</v>
      </c>
    </row>
    <row r="988" spans="1:12" x14ac:dyDescent="0.25">
      <c r="A988">
        <v>10621</v>
      </c>
      <c r="B988">
        <v>71</v>
      </c>
      <c r="C988" s="8">
        <v>17.2</v>
      </c>
      <c r="D988">
        <v>15</v>
      </c>
      <c r="E988">
        <v>0</v>
      </c>
      <c r="F988" s="8">
        <f>order_details[[#This Row],[UnitPrice]]*order_details[[#This Row],[Quantity]]</f>
        <v>258</v>
      </c>
      <c r="G988" s="1">
        <f>VLOOKUP(order_details[[#This Row],[OrderID]],orders[[OrderID]:[OrderDate]],4,)</f>
        <v>34947</v>
      </c>
      <c r="H988" s="8">
        <f>VLOOKUP(order_details[[#This Row],[ProductID]],products[],6,0)</f>
        <v>21.5</v>
      </c>
      <c r="I988" s="8">
        <f>order_details[[#This Row],[UnitPrice (Marked Price)]] * order_details[[#This Row],[Quantity]] * (1 - order_details[[#This Row],[Discount]])</f>
        <v>322.5</v>
      </c>
      <c r="J988" s="8">
        <f>(order_details[[#This Row],[UnitPrice (Marked Price)]]*(1-order_details[[#This Row],[Discount]])-order_details[[#This Row],[UnitPrice]]) * order_details[[#This Row],[Quantity]]</f>
        <v>64.500000000000014</v>
      </c>
      <c r="K988">
        <f>VLOOKUP(order_details[[#This Row],[ProductID]],products[],4,0)</f>
        <v>4</v>
      </c>
      <c r="L988" s="8" t="str">
        <f>VLOOKUP(order_details[[#This Row],[Category]],categories[[CategoryID]:[CategoryName]],2,0)</f>
        <v>Dairy Products</v>
      </c>
    </row>
    <row r="989" spans="1:12" x14ac:dyDescent="0.25">
      <c r="A989">
        <v>10622</v>
      </c>
      <c r="B989">
        <v>2</v>
      </c>
      <c r="C989" s="8">
        <v>15.2</v>
      </c>
      <c r="D989">
        <v>20</v>
      </c>
      <c r="E989">
        <v>0</v>
      </c>
      <c r="F989" s="8">
        <f>order_details[[#This Row],[UnitPrice]]*order_details[[#This Row],[Quantity]]</f>
        <v>304</v>
      </c>
      <c r="G989" s="1">
        <f>VLOOKUP(order_details[[#This Row],[OrderID]],orders[[OrderID]:[OrderDate]],4,)</f>
        <v>34948</v>
      </c>
      <c r="H989" s="8">
        <f>VLOOKUP(order_details[[#This Row],[ProductID]],products[],6,0)</f>
        <v>19</v>
      </c>
      <c r="I989" s="8">
        <f>order_details[[#This Row],[UnitPrice (Marked Price)]] * order_details[[#This Row],[Quantity]] * (1 - order_details[[#This Row],[Discount]])</f>
        <v>380</v>
      </c>
      <c r="J989" s="8">
        <f>(order_details[[#This Row],[UnitPrice (Marked Price)]]*(1-order_details[[#This Row],[Discount]])-order_details[[#This Row],[UnitPrice]]) * order_details[[#This Row],[Quantity]]</f>
        <v>76.000000000000014</v>
      </c>
      <c r="K989">
        <f>VLOOKUP(order_details[[#This Row],[ProductID]],products[],4,0)</f>
        <v>1</v>
      </c>
      <c r="L989" s="8" t="str">
        <f>VLOOKUP(order_details[[#This Row],[Category]],categories[[CategoryID]:[CategoryName]],2,0)</f>
        <v>Beverages</v>
      </c>
    </row>
    <row r="990" spans="1:12" x14ac:dyDescent="0.25">
      <c r="A990">
        <v>10622</v>
      </c>
      <c r="B990">
        <v>68</v>
      </c>
      <c r="C990" s="8">
        <v>8</v>
      </c>
      <c r="D990">
        <v>18</v>
      </c>
      <c r="E990">
        <v>0.2</v>
      </c>
      <c r="F990" s="8">
        <f>order_details[[#This Row],[UnitPrice]]*order_details[[#This Row],[Quantity]]</f>
        <v>144</v>
      </c>
      <c r="G990" s="1">
        <f>VLOOKUP(order_details[[#This Row],[OrderID]],orders[[OrderID]:[OrderDate]],4,)</f>
        <v>34948</v>
      </c>
      <c r="H990" s="8">
        <f>VLOOKUP(order_details[[#This Row],[ProductID]],products[],6,0)</f>
        <v>12.5</v>
      </c>
      <c r="I990" s="8">
        <f>order_details[[#This Row],[UnitPrice (Marked Price)]] * order_details[[#This Row],[Quantity]] * (1 - order_details[[#This Row],[Discount]])</f>
        <v>180</v>
      </c>
      <c r="J990" s="8">
        <f>(order_details[[#This Row],[UnitPrice (Marked Price)]]*(1-order_details[[#This Row],[Discount]])-order_details[[#This Row],[UnitPrice]]) * order_details[[#This Row],[Quantity]]</f>
        <v>36</v>
      </c>
      <c r="K990">
        <f>VLOOKUP(order_details[[#This Row],[ProductID]],products[],4,0)</f>
        <v>3</v>
      </c>
      <c r="L990" s="8" t="str">
        <f>VLOOKUP(order_details[[#This Row],[Category]],categories[[CategoryID]:[CategoryName]],2,0)</f>
        <v>Confections</v>
      </c>
    </row>
    <row r="991" spans="1:12" x14ac:dyDescent="0.25">
      <c r="A991">
        <v>10623</v>
      </c>
      <c r="B991">
        <v>14</v>
      </c>
      <c r="C991" s="8">
        <v>18.600000000000001</v>
      </c>
      <c r="D991">
        <v>21</v>
      </c>
      <c r="E991">
        <v>0</v>
      </c>
      <c r="F991" s="8">
        <f>order_details[[#This Row],[UnitPrice]]*order_details[[#This Row],[Quantity]]</f>
        <v>390.6</v>
      </c>
      <c r="G991" s="1">
        <f>VLOOKUP(order_details[[#This Row],[OrderID]],orders[[OrderID]:[OrderDate]],4,)</f>
        <v>34949</v>
      </c>
      <c r="H991" s="8">
        <f>VLOOKUP(order_details[[#This Row],[ProductID]],products[],6,0)</f>
        <v>23.25</v>
      </c>
      <c r="I991" s="8">
        <f>order_details[[#This Row],[UnitPrice (Marked Price)]] * order_details[[#This Row],[Quantity]] * (1 - order_details[[#This Row],[Discount]])</f>
        <v>488.25</v>
      </c>
      <c r="J991" s="8">
        <f>(order_details[[#This Row],[UnitPrice (Marked Price)]]*(1-order_details[[#This Row],[Discount]])-order_details[[#This Row],[UnitPrice]]) * order_details[[#This Row],[Quantity]]</f>
        <v>97.649999999999977</v>
      </c>
      <c r="K991">
        <f>VLOOKUP(order_details[[#This Row],[ProductID]],products[],4,0)</f>
        <v>7</v>
      </c>
      <c r="L991" s="8" t="str">
        <f>VLOOKUP(order_details[[#This Row],[Category]],categories[[CategoryID]:[CategoryName]],2,0)</f>
        <v>Produce</v>
      </c>
    </row>
    <row r="992" spans="1:12" x14ac:dyDescent="0.25">
      <c r="A992">
        <v>10623</v>
      </c>
      <c r="B992">
        <v>19</v>
      </c>
      <c r="C992" s="8">
        <v>7.3</v>
      </c>
      <c r="D992">
        <v>15</v>
      </c>
      <c r="E992">
        <v>0.1</v>
      </c>
      <c r="F992" s="8">
        <f>order_details[[#This Row],[UnitPrice]]*order_details[[#This Row],[Quantity]]</f>
        <v>109.5</v>
      </c>
      <c r="G992" s="1">
        <f>VLOOKUP(order_details[[#This Row],[OrderID]],orders[[OrderID]:[OrderDate]],4,)</f>
        <v>34949</v>
      </c>
      <c r="H992" s="8">
        <f>VLOOKUP(order_details[[#This Row],[ProductID]],products[],6,0)</f>
        <v>9.1999999999999993</v>
      </c>
      <c r="I992" s="8">
        <f>order_details[[#This Row],[UnitPrice (Marked Price)]] * order_details[[#This Row],[Quantity]] * (1 - order_details[[#This Row],[Discount]])</f>
        <v>124.2</v>
      </c>
      <c r="J992" s="8">
        <f>(order_details[[#This Row],[UnitPrice (Marked Price)]]*(1-order_details[[#This Row],[Discount]])-order_details[[#This Row],[UnitPrice]]) * order_details[[#This Row],[Quantity]]</f>
        <v>14.699999999999992</v>
      </c>
      <c r="K992">
        <f>VLOOKUP(order_details[[#This Row],[ProductID]],products[],4,0)</f>
        <v>3</v>
      </c>
      <c r="L992" s="8" t="str">
        <f>VLOOKUP(order_details[[#This Row],[Category]],categories[[CategoryID]:[CategoryName]],2,0)</f>
        <v>Confections</v>
      </c>
    </row>
    <row r="993" spans="1:12" x14ac:dyDescent="0.25">
      <c r="A993">
        <v>10623</v>
      </c>
      <c r="B993">
        <v>21</v>
      </c>
      <c r="C993" s="8">
        <v>8</v>
      </c>
      <c r="D993">
        <v>25</v>
      </c>
      <c r="E993">
        <v>0.1</v>
      </c>
      <c r="F993" s="8">
        <f>order_details[[#This Row],[UnitPrice]]*order_details[[#This Row],[Quantity]]</f>
        <v>200</v>
      </c>
      <c r="G993" s="1">
        <f>VLOOKUP(order_details[[#This Row],[OrderID]],orders[[OrderID]:[OrderDate]],4,)</f>
        <v>34949</v>
      </c>
      <c r="H993" s="8">
        <f>VLOOKUP(order_details[[#This Row],[ProductID]],products[],6,0)</f>
        <v>10</v>
      </c>
      <c r="I993" s="8">
        <f>order_details[[#This Row],[UnitPrice (Marked Price)]] * order_details[[#This Row],[Quantity]] * (1 - order_details[[#This Row],[Discount]])</f>
        <v>225</v>
      </c>
      <c r="J993" s="8">
        <f>(order_details[[#This Row],[UnitPrice (Marked Price)]]*(1-order_details[[#This Row],[Discount]])-order_details[[#This Row],[UnitPrice]]) * order_details[[#This Row],[Quantity]]</f>
        <v>25</v>
      </c>
      <c r="K993">
        <f>VLOOKUP(order_details[[#This Row],[ProductID]],products[],4,0)</f>
        <v>3</v>
      </c>
      <c r="L993" s="8" t="str">
        <f>VLOOKUP(order_details[[#This Row],[Category]],categories[[CategoryID]:[CategoryName]],2,0)</f>
        <v>Confections</v>
      </c>
    </row>
    <row r="994" spans="1:12" x14ac:dyDescent="0.25">
      <c r="A994">
        <v>10623</v>
      </c>
      <c r="B994">
        <v>24</v>
      </c>
      <c r="C994" s="8">
        <v>3.6</v>
      </c>
      <c r="D994">
        <v>3</v>
      </c>
      <c r="E994">
        <v>0</v>
      </c>
      <c r="F994" s="8">
        <f>order_details[[#This Row],[UnitPrice]]*order_details[[#This Row],[Quantity]]</f>
        <v>10.8</v>
      </c>
      <c r="G994" s="1">
        <f>VLOOKUP(order_details[[#This Row],[OrderID]],orders[[OrderID]:[OrderDate]],4,)</f>
        <v>34949</v>
      </c>
      <c r="H994" s="8">
        <f>VLOOKUP(order_details[[#This Row],[ProductID]],products[],6,0)</f>
        <v>4.5</v>
      </c>
      <c r="I994" s="8">
        <f>order_details[[#This Row],[UnitPrice (Marked Price)]] * order_details[[#This Row],[Quantity]] * (1 - order_details[[#This Row],[Discount]])</f>
        <v>13.5</v>
      </c>
      <c r="J994" s="8">
        <f>(order_details[[#This Row],[UnitPrice (Marked Price)]]*(1-order_details[[#This Row],[Discount]])-order_details[[#This Row],[UnitPrice]]) * order_details[[#This Row],[Quantity]]</f>
        <v>2.6999999999999997</v>
      </c>
      <c r="K994">
        <f>VLOOKUP(order_details[[#This Row],[ProductID]],products[],4,0)</f>
        <v>1</v>
      </c>
      <c r="L994" s="8" t="str">
        <f>VLOOKUP(order_details[[#This Row],[Category]],categories[[CategoryID]:[CategoryName]],2,0)</f>
        <v>Beverages</v>
      </c>
    </row>
    <row r="995" spans="1:12" x14ac:dyDescent="0.25">
      <c r="A995">
        <v>10623</v>
      </c>
      <c r="B995">
        <v>35</v>
      </c>
      <c r="C995" s="8">
        <v>14.4</v>
      </c>
      <c r="D995">
        <v>30</v>
      </c>
      <c r="E995">
        <v>0.1</v>
      </c>
      <c r="F995" s="8">
        <f>order_details[[#This Row],[UnitPrice]]*order_details[[#This Row],[Quantity]]</f>
        <v>432</v>
      </c>
      <c r="G995" s="1">
        <f>VLOOKUP(order_details[[#This Row],[OrderID]],orders[[OrderID]:[OrderDate]],4,)</f>
        <v>34949</v>
      </c>
      <c r="H995" s="8">
        <f>VLOOKUP(order_details[[#This Row],[ProductID]],products[],6,0)</f>
        <v>18</v>
      </c>
      <c r="I995" s="8">
        <f>order_details[[#This Row],[UnitPrice (Marked Price)]] * order_details[[#This Row],[Quantity]] * (1 - order_details[[#This Row],[Discount]])</f>
        <v>486</v>
      </c>
      <c r="J995" s="8">
        <f>(order_details[[#This Row],[UnitPrice (Marked Price)]]*(1-order_details[[#This Row],[Discount]])-order_details[[#This Row],[UnitPrice]]) * order_details[[#This Row],[Quantity]]</f>
        <v>53.999999999999972</v>
      </c>
      <c r="K995">
        <f>VLOOKUP(order_details[[#This Row],[ProductID]],products[],4,0)</f>
        <v>1</v>
      </c>
      <c r="L995" s="8" t="str">
        <f>VLOOKUP(order_details[[#This Row],[Category]],categories[[CategoryID]:[CategoryName]],2,0)</f>
        <v>Beverages</v>
      </c>
    </row>
    <row r="996" spans="1:12" x14ac:dyDescent="0.25">
      <c r="A996">
        <v>10624</v>
      </c>
      <c r="B996">
        <v>28</v>
      </c>
      <c r="C996" s="8">
        <v>36.4</v>
      </c>
      <c r="D996">
        <v>10</v>
      </c>
      <c r="E996">
        <v>0</v>
      </c>
      <c r="F996" s="8">
        <f>order_details[[#This Row],[UnitPrice]]*order_details[[#This Row],[Quantity]]</f>
        <v>364</v>
      </c>
      <c r="G996" s="1">
        <f>VLOOKUP(order_details[[#This Row],[OrderID]],orders[[OrderID]:[OrderDate]],4,)</f>
        <v>34949</v>
      </c>
      <c r="H996" s="8">
        <f>VLOOKUP(order_details[[#This Row],[ProductID]],products[],6,0)</f>
        <v>45.6</v>
      </c>
      <c r="I996" s="8">
        <f>order_details[[#This Row],[UnitPrice (Marked Price)]] * order_details[[#This Row],[Quantity]] * (1 - order_details[[#This Row],[Discount]])</f>
        <v>456</v>
      </c>
      <c r="J996" s="8">
        <f>(order_details[[#This Row],[UnitPrice (Marked Price)]]*(1-order_details[[#This Row],[Discount]])-order_details[[#This Row],[UnitPrice]]) * order_details[[#This Row],[Quantity]]</f>
        <v>92.000000000000028</v>
      </c>
      <c r="K996">
        <f>VLOOKUP(order_details[[#This Row],[ProductID]],products[],4,0)</f>
        <v>7</v>
      </c>
      <c r="L996" s="8" t="str">
        <f>VLOOKUP(order_details[[#This Row],[Category]],categories[[CategoryID]:[CategoryName]],2,0)</f>
        <v>Produce</v>
      </c>
    </row>
    <row r="997" spans="1:12" x14ac:dyDescent="0.25">
      <c r="A997">
        <v>10624</v>
      </c>
      <c r="B997">
        <v>29</v>
      </c>
      <c r="C997" s="8">
        <v>99</v>
      </c>
      <c r="D997">
        <v>6</v>
      </c>
      <c r="E997">
        <v>0</v>
      </c>
      <c r="F997" s="8">
        <f>order_details[[#This Row],[UnitPrice]]*order_details[[#This Row],[Quantity]]</f>
        <v>594</v>
      </c>
      <c r="G997" s="1">
        <f>VLOOKUP(order_details[[#This Row],[OrderID]],orders[[OrderID]:[OrderDate]],4,)</f>
        <v>34949</v>
      </c>
      <c r="H997" s="8">
        <f>VLOOKUP(order_details[[#This Row],[ProductID]],products[],6,0)</f>
        <v>123.79</v>
      </c>
      <c r="I997" s="8">
        <f>order_details[[#This Row],[UnitPrice (Marked Price)]] * order_details[[#This Row],[Quantity]] * (1 - order_details[[#This Row],[Discount]])</f>
        <v>742.74</v>
      </c>
      <c r="J997" s="8">
        <f>(order_details[[#This Row],[UnitPrice (Marked Price)]]*(1-order_details[[#This Row],[Discount]])-order_details[[#This Row],[UnitPrice]]) * order_details[[#This Row],[Quantity]]</f>
        <v>148.74000000000004</v>
      </c>
      <c r="K997">
        <f>VLOOKUP(order_details[[#This Row],[ProductID]],products[],4,0)</f>
        <v>6</v>
      </c>
      <c r="L997" s="8" t="str">
        <f>VLOOKUP(order_details[[#This Row],[Category]],categories[[CategoryID]:[CategoryName]],2,0)</f>
        <v>Meat/Poultry</v>
      </c>
    </row>
    <row r="998" spans="1:12" x14ac:dyDescent="0.25">
      <c r="A998">
        <v>10624</v>
      </c>
      <c r="B998">
        <v>44</v>
      </c>
      <c r="C998" s="8">
        <v>12.4</v>
      </c>
      <c r="D998">
        <v>10</v>
      </c>
      <c r="E998">
        <v>0</v>
      </c>
      <c r="F998" s="8">
        <f>order_details[[#This Row],[UnitPrice]]*order_details[[#This Row],[Quantity]]</f>
        <v>124</v>
      </c>
      <c r="G998" s="1">
        <f>VLOOKUP(order_details[[#This Row],[OrderID]],orders[[OrderID]:[OrderDate]],4,)</f>
        <v>34949</v>
      </c>
      <c r="H998" s="8">
        <f>VLOOKUP(order_details[[#This Row],[ProductID]],products[],6,0)</f>
        <v>19.45</v>
      </c>
      <c r="I998" s="8">
        <f>order_details[[#This Row],[UnitPrice (Marked Price)]] * order_details[[#This Row],[Quantity]] * (1 - order_details[[#This Row],[Discount]])</f>
        <v>194.5</v>
      </c>
      <c r="J998" s="8">
        <f>(order_details[[#This Row],[UnitPrice (Marked Price)]]*(1-order_details[[#This Row],[Discount]])-order_details[[#This Row],[UnitPrice]]) * order_details[[#This Row],[Quantity]]</f>
        <v>70.499999999999986</v>
      </c>
      <c r="K998">
        <f>VLOOKUP(order_details[[#This Row],[ProductID]],products[],4,0)</f>
        <v>2</v>
      </c>
      <c r="L998" s="8" t="str">
        <f>VLOOKUP(order_details[[#This Row],[Category]],categories[[CategoryID]:[CategoryName]],2,0)</f>
        <v>Condiments</v>
      </c>
    </row>
    <row r="999" spans="1:12" x14ac:dyDescent="0.25">
      <c r="A999">
        <v>10625</v>
      </c>
      <c r="B999">
        <v>14</v>
      </c>
      <c r="C999" s="8">
        <v>18.600000000000001</v>
      </c>
      <c r="D999">
        <v>3</v>
      </c>
      <c r="E999">
        <v>0</v>
      </c>
      <c r="F999" s="8">
        <f>order_details[[#This Row],[UnitPrice]]*order_details[[#This Row],[Quantity]]</f>
        <v>55.800000000000004</v>
      </c>
      <c r="G999" s="1">
        <f>VLOOKUP(order_details[[#This Row],[OrderID]],orders[[OrderID]:[OrderDate]],4,)</f>
        <v>34950</v>
      </c>
      <c r="H999" s="8">
        <f>VLOOKUP(order_details[[#This Row],[ProductID]],products[],6,0)</f>
        <v>23.25</v>
      </c>
      <c r="I999" s="8">
        <f>order_details[[#This Row],[UnitPrice (Marked Price)]] * order_details[[#This Row],[Quantity]] * (1 - order_details[[#This Row],[Discount]])</f>
        <v>69.75</v>
      </c>
      <c r="J999" s="8">
        <f>(order_details[[#This Row],[UnitPrice (Marked Price)]]*(1-order_details[[#This Row],[Discount]])-order_details[[#This Row],[UnitPrice]]) * order_details[[#This Row],[Quantity]]</f>
        <v>13.949999999999996</v>
      </c>
      <c r="K999">
        <f>VLOOKUP(order_details[[#This Row],[ProductID]],products[],4,0)</f>
        <v>7</v>
      </c>
      <c r="L999" s="8" t="str">
        <f>VLOOKUP(order_details[[#This Row],[Category]],categories[[CategoryID]:[CategoryName]],2,0)</f>
        <v>Produce</v>
      </c>
    </row>
    <row r="1000" spans="1:12" x14ac:dyDescent="0.25">
      <c r="A1000">
        <v>10625</v>
      </c>
      <c r="B1000">
        <v>42</v>
      </c>
      <c r="C1000" s="8">
        <v>9.8000000000000007</v>
      </c>
      <c r="D1000">
        <v>5</v>
      </c>
      <c r="E1000">
        <v>0</v>
      </c>
      <c r="F1000" s="8">
        <f>order_details[[#This Row],[UnitPrice]]*order_details[[#This Row],[Quantity]]</f>
        <v>49</v>
      </c>
      <c r="G1000" s="1">
        <f>VLOOKUP(order_details[[#This Row],[OrderID]],orders[[OrderID]:[OrderDate]],4,)</f>
        <v>34950</v>
      </c>
      <c r="H1000" s="8">
        <f>VLOOKUP(order_details[[#This Row],[ProductID]],products[],6,0)</f>
        <v>14</v>
      </c>
      <c r="I1000" s="8">
        <f>order_details[[#This Row],[UnitPrice (Marked Price)]] * order_details[[#This Row],[Quantity]] * (1 - order_details[[#This Row],[Discount]])</f>
        <v>70</v>
      </c>
      <c r="J1000" s="8">
        <f>(order_details[[#This Row],[UnitPrice (Marked Price)]]*(1-order_details[[#This Row],[Discount]])-order_details[[#This Row],[UnitPrice]]) * order_details[[#This Row],[Quantity]]</f>
        <v>20.999999999999996</v>
      </c>
      <c r="K1000">
        <f>VLOOKUP(order_details[[#This Row],[ProductID]],products[],4,0)</f>
        <v>5</v>
      </c>
      <c r="L1000" s="8" t="str">
        <f>VLOOKUP(order_details[[#This Row],[Category]],categories[[CategoryID]:[CategoryName]],2,0)</f>
        <v>Grains/Cereals</v>
      </c>
    </row>
    <row r="1001" spans="1:12" x14ac:dyDescent="0.25">
      <c r="A1001">
        <v>10625</v>
      </c>
      <c r="B1001">
        <v>60</v>
      </c>
      <c r="C1001" s="8">
        <v>27.2</v>
      </c>
      <c r="D1001">
        <v>10</v>
      </c>
      <c r="E1001">
        <v>0</v>
      </c>
      <c r="F1001" s="8">
        <f>order_details[[#This Row],[UnitPrice]]*order_details[[#This Row],[Quantity]]</f>
        <v>272</v>
      </c>
      <c r="G1001" s="1">
        <f>VLOOKUP(order_details[[#This Row],[OrderID]],orders[[OrderID]:[OrderDate]],4,)</f>
        <v>34950</v>
      </c>
      <c r="H1001" s="8">
        <f>VLOOKUP(order_details[[#This Row],[ProductID]],products[],6,0)</f>
        <v>34</v>
      </c>
      <c r="I1001" s="8">
        <f>order_details[[#This Row],[UnitPrice (Marked Price)]] * order_details[[#This Row],[Quantity]] * (1 - order_details[[#This Row],[Discount]])</f>
        <v>340</v>
      </c>
      <c r="J1001" s="8">
        <f>(order_details[[#This Row],[UnitPrice (Marked Price)]]*(1-order_details[[#This Row],[Discount]])-order_details[[#This Row],[UnitPrice]]) * order_details[[#This Row],[Quantity]]</f>
        <v>68</v>
      </c>
      <c r="K1001">
        <f>VLOOKUP(order_details[[#This Row],[ProductID]],products[],4,0)</f>
        <v>4</v>
      </c>
      <c r="L1001" s="8" t="str">
        <f>VLOOKUP(order_details[[#This Row],[Category]],categories[[CategoryID]:[CategoryName]],2,0)</f>
        <v>Dairy Products</v>
      </c>
    </row>
    <row r="1002" spans="1:12" x14ac:dyDescent="0.25">
      <c r="A1002">
        <v>10626</v>
      </c>
      <c r="B1002">
        <v>53</v>
      </c>
      <c r="C1002" s="8">
        <v>26.2</v>
      </c>
      <c r="D1002">
        <v>12</v>
      </c>
      <c r="E1002">
        <v>0</v>
      </c>
      <c r="F1002" s="8">
        <f>order_details[[#This Row],[UnitPrice]]*order_details[[#This Row],[Quantity]]</f>
        <v>314.39999999999998</v>
      </c>
      <c r="G1002" s="1">
        <f>VLOOKUP(order_details[[#This Row],[OrderID]],orders[[OrderID]:[OrderDate]],4,)</f>
        <v>34953</v>
      </c>
      <c r="H1002" s="8">
        <f>VLOOKUP(order_details[[#This Row],[ProductID]],products[],6,0)</f>
        <v>32.799999999999997</v>
      </c>
      <c r="I1002" s="8">
        <f>order_details[[#This Row],[UnitPrice (Marked Price)]] * order_details[[#This Row],[Quantity]] * (1 - order_details[[#This Row],[Discount]])</f>
        <v>393.59999999999997</v>
      </c>
      <c r="J1002" s="8">
        <f>(order_details[[#This Row],[UnitPrice (Marked Price)]]*(1-order_details[[#This Row],[Discount]])-order_details[[#This Row],[UnitPrice]]) * order_details[[#This Row],[Quantity]]</f>
        <v>79.199999999999974</v>
      </c>
      <c r="K1002">
        <f>VLOOKUP(order_details[[#This Row],[ProductID]],products[],4,0)</f>
        <v>6</v>
      </c>
      <c r="L1002" s="8" t="str">
        <f>VLOOKUP(order_details[[#This Row],[Category]],categories[[CategoryID]:[CategoryName]],2,0)</f>
        <v>Meat/Poultry</v>
      </c>
    </row>
    <row r="1003" spans="1:12" x14ac:dyDescent="0.25">
      <c r="A1003">
        <v>10626</v>
      </c>
      <c r="B1003">
        <v>60</v>
      </c>
      <c r="C1003" s="8">
        <v>27.2</v>
      </c>
      <c r="D1003">
        <v>20</v>
      </c>
      <c r="E1003">
        <v>0</v>
      </c>
      <c r="F1003" s="8">
        <f>order_details[[#This Row],[UnitPrice]]*order_details[[#This Row],[Quantity]]</f>
        <v>544</v>
      </c>
      <c r="G1003" s="1">
        <f>VLOOKUP(order_details[[#This Row],[OrderID]],orders[[OrderID]:[OrderDate]],4,)</f>
        <v>34953</v>
      </c>
      <c r="H1003" s="8">
        <f>VLOOKUP(order_details[[#This Row],[ProductID]],products[],6,0)</f>
        <v>34</v>
      </c>
      <c r="I1003" s="8">
        <f>order_details[[#This Row],[UnitPrice (Marked Price)]] * order_details[[#This Row],[Quantity]] * (1 - order_details[[#This Row],[Discount]])</f>
        <v>680</v>
      </c>
      <c r="J1003" s="8">
        <f>(order_details[[#This Row],[UnitPrice (Marked Price)]]*(1-order_details[[#This Row],[Discount]])-order_details[[#This Row],[UnitPrice]]) * order_details[[#This Row],[Quantity]]</f>
        <v>136</v>
      </c>
      <c r="K1003">
        <f>VLOOKUP(order_details[[#This Row],[ProductID]],products[],4,0)</f>
        <v>4</v>
      </c>
      <c r="L1003" s="8" t="str">
        <f>VLOOKUP(order_details[[#This Row],[Category]],categories[[CategoryID]:[CategoryName]],2,0)</f>
        <v>Dairy Products</v>
      </c>
    </row>
    <row r="1004" spans="1:12" x14ac:dyDescent="0.25">
      <c r="A1004">
        <v>10626</v>
      </c>
      <c r="B1004">
        <v>71</v>
      </c>
      <c r="C1004" s="8">
        <v>17.2</v>
      </c>
      <c r="D1004">
        <v>20</v>
      </c>
      <c r="E1004">
        <v>0</v>
      </c>
      <c r="F1004" s="8">
        <f>order_details[[#This Row],[UnitPrice]]*order_details[[#This Row],[Quantity]]</f>
        <v>344</v>
      </c>
      <c r="G1004" s="1">
        <f>VLOOKUP(order_details[[#This Row],[OrderID]],orders[[OrderID]:[OrderDate]],4,)</f>
        <v>34953</v>
      </c>
      <c r="H1004" s="8">
        <f>VLOOKUP(order_details[[#This Row],[ProductID]],products[],6,0)</f>
        <v>21.5</v>
      </c>
      <c r="I1004" s="8">
        <f>order_details[[#This Row],[UnitPrice (Marked Price)]] * order_details[[#This Row],[Quantity]] * (1 - order_details[[#This Row],[Discount]])</f>
        <v>430</v>
      </c>
      <c r="J1004" s="8">
        <f>(order_details[[#This Row],[UnitPrice (Marked Price)]]*(1-order_details[[#This Row],[Discount]])-order_details[[#This Row],[UnitPrice]]) * order_details[[#This Row],[Quantity]]</f>
        <v>86.000000000000014</v>
      </c>
      <c r="K1004">
        <f>VLOOKUP(order_details[[#This Row],[ProductID]],products[],4,0)</f>
        <v>4</v>
      </c>
      <c r="L1004" s="8" t="str">
        <f>VLOOKUP(order_details[[#This Row],[Category]],categories[[CategoryID]:[CategoryName]],2,0)</f>
        <v>Dairy Products</v>
      </c>
    </row>
    <row r="1005" spans="1:12" x14ac:dyDescent="0.25">
      <c r="A1005">
        <v>10627</v>
      </c>
      <c r="B1005">
        <v>62</v>
      </c>
      <c r="C1005" s="8">
        <v>39.4</v>
      </c>
      <c r="D1005">
        <v>15</v>
      </c>
      <c r="E1005">
        <v>0</v>
      </c>
      <c r="F1005" s="8">
        <f>order_details[[#This Row],[UnitPrice]]*order_details[[#This Row],[Quantity]]</f>
        <v>591</v>
      </c>
      <c r="G1005" s="1">
        <f>VLOOKUP(order_details[[#This Row],[OrderID]],orders[[OrderID]:[OrderDate]],4,)</f>
        <v>34953</v>
      </c>
      <c r="H1005" s="8">
        <f>VLOOKUP(order_details[[#This Row],[ProductID]],products[],6,0)</f>
        <v>49.3</v>
      </c>
      <c r="I1005" s="8">
        <f>order_details[[#This Row],[UnitPrice (Marked Price)]] * order_details[[#This Row],[Quantity]] * (1 - order_details[[#This Row],[Discount]])</f>
        <v>739.5</v>
      </c>
      <c r="J1005" s="8">
        <f>(order_details[[#This Row],[UnitPrice (Marked Price)]]*(1-order_details[[#This Row],[Discount]])-order_details[[#This Row],[UnitPrice]]) * order_details[[#This Row],[Quantity]]</f>
        <v>148.49999999999997</v>
      </c>
      <c r="K1005">
        <f>VLOOKUP(order_details[[#This Row],[ProductID]],products[],4,0)</f>
        <v>3</v>
      </c>
      <c r="L1005" s="8" t="str">
        <f>VLOOKUP(order_details[[#This Row],[Category]],categories[[CategoryID]:[CategoryName]],2,0)</f>
        <v>Confections</v>
      </c>
    </row>
    <row r="1006" spans="1:12" x14ac:dyDescent="0.25">
      <c r="A1006">
        <v>10627</v>
      </c>
      <c r="B1006">
        <v>73</v>
      </c>
      <c r="C1006" s="8">
        <v>9.6</v>
      </c>
      <c r="D1006">
        <v>35</v>
      </c>
      <c r="E1006">
        <v>0.15</v>
      </c>
      <c r="F1006" s="8">
        <f>order_details[[#This Row],[UnitPrice]]*order_details[[#This Row],[Quantity]]</f>
        <v>336</v>
      </c>
      <c r="G1006" s="1">
        <f>VLOOKUP(order_details[[#This Row],[OrderID]],orders[[OrderID]:[OrderDate]],4,)</f>
        <v>34953</v>
      </c>
      <c r="H1006" s="8">
        <f>VLOOKUP(order_details[[#This Row],[ProductID]],products[],6,0)</f>
        <v>15</v>
      </c>
      <c r="I1006" s="8">
        <f>order_details[[#This Row],[UnitPrice (Marked Price)]] * order_details[[#This Row],[Quantity]] * (1 - order_details[[#This Row],[Discount]])</f>
        <v>446.25</v>
      </c>
      <c r="J1006" s="8">
        <f>(order_details[[#This Row],[UnitPrice (Marked Price)]]*(1-order_details[[#This Row],[Discount]])-order_details[[#This Row],[UnitPrice]]) * order_details[[#This Row],[Quantity]]</f>
        <v>110.25000000000001</v>
      </c>
      <c r="K1006">
        <f>VLOOKUP(order_details[[#This Row],[ProductID]],products[],4,0)</f>
        <v>8</v>
      </c>
      <c r="L1006" s="8" t="str">
        <f>VLOOKUP(order_details[[#This Row],[Category]],categories[[CategoryID]:[CategoryName]],2,0)</f>
        <v>Seafood</v>
      </c>
    </row>
    <row r="1007" spans="1:12" x14ac:dyDescent="0.25">
      <c r="A1007">
        <v>10628</v>
      </c>
      <c r="B1007">
        <v>1</v>
      </c>
      <c r="C1007" s="8">
        <v>14.4</v>
      </c>
      <c r="D1007">
        <v>25</v>
      </c>
      <c r="E1007">
        <v>0</v>
      </c>
      <c r="F1007" s="8">
        <f>order_details[[#This Row],[UnitPrice]]*order_details[[#This Row],[Quantity]]</f>
        <v>360</v>
      </c>
      <c r="G1007" s="1">
        <f>VLOOKUP(order_details[[#This Row],[OrderID]],orders[[OrderID]:[OrderDate]],4,)</f>
        <v>34954</v>
      </c>
      <c r="H1007" s="8">
        <f>VLOOKUP(order_details[[#This Row],[ProductID]],products[],6,0)</f>
        <v>18</v>
      </c>
      <c r="I1007" s="8">
        <f>order_details[[#This Row],[UnitPrice (Marked Price)]] * order_details[[#This Row],[Quantity]] * (1 - order_details[[#This Row],[Discount]])</f>
        <v>450</v>
      </c>
      <c r="J1007" s="8">
        <f>(order_details[[#This Row],[UnitPrice (Marked Price)]]*(1-order_details[[#This Row],[Discount]])-order_details[[#This Row],[UnitPrice]]) * order_details[[#This Row],[Quantity]]</f>
        <v>89.999999999999986</v>
      </c>
      <c r="K1007">
        <f>VLOOKUP(order_details[[#This Row],[ProductID]],products[],4,0)</f>
        <v>1</v>
      </c>
      <c r="L1007" s="8" t="str">
        <f>VLOOKUP(order_details[[#This Row],[Category]],categories[[CategoryID]:[CategoryName]],2,0)</f>
        <v>Beverages</v>
      </c>
    </row>
    <row r="1008" spans="1:12" x14ac:dyDescent="0.25">
      <c r="A1008">
        <v>10629</v>
      </c>
      <c r="B1008">
        <v>29</v>
      </c>
      <c r="C1008" s="8">
        <v>99</v>
      </c>
      <c r="D1008">
        <v>20</v>
      </c>
      <c r="E1008">
        <v>0</v>
      </c>
      <c r="F1008" s="8">
        <f>order_details[[#This Row],[UnitPrice]]*order_details[[#This Row],[Quantity]]</f>
        <v>1980</v>
      </c>
      <c r="G1008" s="1">
        <f>VLOOKUP(order_details[[#This Row],[OrderID]],orders[[OrderID]:[OrderDate]],4,)</f>
        <v>34954</v>
      </c>
      <c r="H1008" s="8">
        <f>VLOOKUP(order_details[[#This Row],[ProductID]],products[],6,0)</f>
        <v>123.79</v>
      </c>
      <c r="I1008" s="8">
        <f>order_details[[#This Row],[UnitPrice (Marked Price)]] * order_details[[#This Row],[Quantity]] * (1 - order_details[[#This Row],[Discount]])</f>
        <v>2475.8000000000002</v>
      </c>
      <c r="J1008" s="8">
        <f>(order_details[[#This Row],[UnitPrice (Marked Price)]]*(1-order_details[[#This Row],[Discount]])-order_details[[#This Row],[UnitPrice]]) * order_details[[#This Row],[Quantity]]</f>
        <v>495.80000000000013</v>
      </c>
      <c r="K1008">
        <f>VLOOKUP(order_details[[#This Row],[ProductID]],products[],4,0)</f>
        <v>6</v>
      </c>
      <c r="L1008" s="8" t="str">
        <f>VLOOKUP(order_details[[#This Row],[Category]],categories[[CategoryID]:[CategoryName]],2,0)</f>
        <v>Meat/Poultry</v>
      </c>
    </row>
    <row r="1009" spans="1:12" x14ac:dyDescent="0.25">
      <c r="A1009">
        <v>10629</v>
      </c>
      <c r="B1009">
        <v>64</v>
      </c>
      <c r="C1009" s="8">
        <v>26.6</v>
      </c>
      <c r="D1009">
        <v>9</v>
      </c>
      <c r="E1009">
        <v>0</v>
      </c>
      <c r="F1009" s="8">
        <f>order_details[[#This Row],[UnitPrice]]*order_details[[#This Row],[Quantity]]</f>
        <v>239.4</v>
      </c>
      <c r="G1009" s="1">
        <f>VLOOKUP(order_details[[#This Row],[OrderID]],orders[[OrderID]:[OrderDate]],4,)</f>
        <v>34954</v>
      </c>
      <c r="H1009" s="8">
        <f>VLOOKUP(order_details[[#This Row],[ProductID]],products[],6,0)</f>
        <v>33.25</v>
      </c>
      <c r="I1009" s="8">
        <f>order_details[[#This Row],[UnitPrice (Marked Price)]] * order_details[[#This Row],[Quantity]] * (1 - order_details[[#This Row],[Discount]])</f>
        <v>299.25</v>
      </c>
      <c r="J1009" s="8">
        <f>(order_details[[#This Row],[UnitPrice (Marked Price)]]*(1-order_details[[#This Row],[Discount]])-order_details[[#This Row],[UnitPrice]]) * order_details[[#This Row],[Quantity]]</f>
        <v>59.849999999999987</v>
      </c>
      <c r="K1009">
        <f>VLOOKUP(order_details[[#This Row],[ProductID]],products[],4,0)</f>
        <v>5</v>
      </c>
      <c r="L1009" s="8" t="str">
        <f>VLOOKUP(order_details[[#This Row],[Category]],categories[[CategoryID]:[CategoryName]],2,0)</f>
        <v>Grains/Cereals</v>
      </c>
    </row>
    <row r="1010" spans="1:12" x14ac:dyDescent="0.25">
      <c r="A1010">
        <v>10630</v>
      </c>
      <c r="B1010">
        <v>55</v>
      </c>
      <c r="C1010" s="8">
        <v>19.2</v>
      </c>
      <c r="D1010">
        <v>12</v>
      </c>
      <c r="E1010">
        <v>0.05</v>
      </c>
      <c r="F1010" s="8">
        <f>order_details[[#This Row],[UnitPrice]]*order_details[[#This Row],[Quantity]]</f>
        <v>230.39999999999998</v>
      </c>
      <c r="G1010" s="1">
        <f>VLOOKUP(order_details[[#This Row],[OrderID]],orders[[OrderID]:[OrderDate]],4,)</f>
        <v>34955</v>
      </c>
      <c r="H1010" s="8">
        <f>VLOOKUP(order_details[[#This Row],[ProductID]],products[],6,0)</f>
        <v>24</v>
      </c>
      <c r="I1010" s="8">
        <f>order_details[[#This Row],[UnitPrice (Marked Price)]] * order_details[[#This Row],[Quantity]] * (1 - order_details[[#This Row],[Discount]])</f>
        <v>273.59999999999997</v>
      </c>
      <c r="J1010" s="8">
        <f>(order_details[[#This Row],[UnitPrice (Marked Price)]]*(1-order_details[[#This Row],[Discount]])-order_details[[#This Row],[UnitPrice]]) * order_details[[#This Row],[Quantity]]</f>
        <v>43.199999999999974</v>
      </c>
      <c r="K1010">
        <f>VLOOKUP(order_details[[#This Row],[ProductID]],products[],4,0)</f>
        <v>6</v>
      </c>
      <c r="L1010" s="8" t="str">
        <f>VLOOKUP(order_details[[#This Row],[Category]],categories[[CategoryID]:[CategoryName]],2,0)</f>
        <v>Meat/Poultry</v>
      </c>
    </row>
    <row r="1011" spans="1:12" x14ac:dyDescent="0.25">
      <c r="A1011">
        <v>10630</v>
      </c>
      <c r="B1011">
        <v>76</v>
      </c>
      <c r="C1011" s="8">
        <v>14.4</v>
      </c>
      <c r="D1011">
        <v>35</v>
      </c>
      <c r="E1011">
        <v>0</v>
      </c>
      <c r="F1011" s="8">
        <f>order_details[[#This Row],[UnitPrice]]*order_details[[#This Row],[Quantity]]</f>
        <v>504</v>
      </c>
      <c r="G1011" s="1">
        <f>VLOOKUP(order_details[[#This Row],[OrderID]],orders[[OrderID]:[OrderDate]],4,)</f>
        <v>34955</v>
      </c>
      <c r="H1011" s="8">
        <f>VLOOKUP(order_details[[#This Row],[ProductID]],products[],6,0)</f>
        <v>18</v>
      </c>
      <c r="I1011" s="8">
        <f>order_details[[#This Row],[UnitPrice (Marked Price)]] * order_details[[#This Row],[Quantity]] * (1 - order_details[[#This Row],[Discount]])</f>
        <v>630</v>
      </c>
      <c r="J1011" s="8">
        <f>(order_details[[#This Row],[UnitPrice (Marked Price)]]*(1-order_details[[#This Row],[Discount]])-order_details[[#This Row],[UnitPrice]]) * order_details[[#This Row],[Quantity]]</f>
        <v>125.99999999999999</v>
      </c>
      <c r="K1011">
        <f>VLOOKUP(order_details[[#This Row],[ProductID]],products[],4,0)</f>
        <v>1</v>
      </c>
      <c r="L1011" s="8" t="str">
        <f>VLOOKUP(order_details[[#This Row],[Category]],categories[[CategoryID]:[CategoryName]],2,0)</f>
        <v>Beverages</v>
      </c>
    </row>
    <row r="1012" spans="1:12" x14ac:dyDescent="0.25">
      <c r="A1012">
        <v>10631</v>
      </c>
      <c r="B1012">
        <v>75</v>
      </c>
      <c r="C1012" s="8">
        <v>6.2</v>
      </c>
      <c r="D1012">
        <v>8</v>
      </c>
      <c r="E1012">
        <v>0.1</v>
      </c>
      <c r="F1012" s="8">
        <f>order_details[[#This Row],[UnitPrice]]*order_details[[#This Row],[Quantity]]</f>
        <v>49.6</v>
      </c>
      <c r="G1012" s="1">
        <f>VLOOKUP(order_details[[#This Row],[OrderID]],orders[[OrderID]:[OrderDate]],4,)</f>
        <v>34956</v>
      </c>
      <c r="H1012" s="8">
        <f>VLOOKUP(order_details[[#This Row],[ProductID]],products[],6,0)</f>
        <v>7.75</v>
      </c>
      <c r="I1012" s="8">
        <f>order_details[[#This Row],[UnitPrice (Marked Price)]] * order_details[[#This Row],[Quantity]] * (1 - order_details[[#This Row],[Discount]])</f>
        <v>55.800000000000004</v>
      </c>
      <c r="J1012" s="8">
        <f>(order_details[[#This Row],[UnitPrice (Marked Price)]]*(1-order_details[[#This Row],[Discount]])-order_details[[#This Row],[UnitPrice]]) * order_details[[#This Row],[Quantity]]</f>
        <v>6.2000000000000028</v>
      </c>
      <c r="K1012">
        <f>VLOOKUP(order_details[[#This Row],[ProductID]],products[],4,0)</f>
        <v>1</v>
      </c>
      <c r="L1012" s="8" t="str">
        <f>VLOOKUP(order_details[[#This Row],[Category]],categories[[CategoryID]:[CategoryName]],2,0)</f>
        <v>Beverages</v>
      </c>
    </row>
    <row r="1013" spans="1:12" x14ac:dyDescent="0.25">
      <c r="A1013">
        <v>10632</v>
      </c>
      <c r="B1013">
        <v>2</v>
      </c>
      <c r="C1013" s="8">
        <v>15.2</v>
      </c>
      <c r="D1013">
        <v>30</v>
      </c>
      <c r="E1013">
        <v>0.05</v>
      </c>
      <c r="F1013" s="8">
        <f>order_details[[#This Row],[UnitPrice]]*order_details[[#This Row],[Quantity]]</f>
        <v>456</v>
      </c>
      <c r="G1013" s="1">
        <f>VLOOKUP(order_details[[#This Row],[OrderID]],orders[[OrderID]:[OrderDate]],4,)</f>
        <v>34956</v>
      </c>
      <c r="H1013" s="8">
        <f>VLOOKUP(order_details[[#This Row],[ProductID]],products[],6,0)</f>
        <v>19</v>
      </c>
      <c r="I1013" s="8">
        <f>order_details[[#This Row],[UnitPrice (Marked Price)]] * order_details[[#This Row],[Quantity]] * (1 - order_details[[#This Row],[Discount]])</f>
        <v>541.5</v>
      </c>
      <c r="J1013" s="8">
        <f>(order_details[[#This Row],[UnitPrice (Marked Price)]]*(1-order_details[[#This Row],[Discount]])-order_details[[#This Row],[UnitPrice]]) * order_details[[#This Row],[Quantity]]</f>
        <v>85.500000000000043</v>
      </c>
      <c r="K1013">
        <f>VLOOKUP(order_details[[#This Row],[ProductID]],products[],4,0)</f>
        <v>1</v>
      </c>
      <c r="L1013" s="8" t="str">
        <f>VLOOKUP(order_details[[#This Row],[Category]],categories[[CategoryID]:[CategoryName]],2,0)</f>
        <v>Beverages</v>
      </c>
    </row>
    <row r="1014" spans="1:12" x14ac:dyDescent="0.25">
      <c r="A1014">
        <v>10632</v>
      </c>
      <c r="B1014">
        <v>33</v>
      </c>
      <c r="C1014" s="8">
        <v>2</v>
      </c>
      <c r="D1014">
        <v>20</v>
      </c>
      <c r="E1014">
        <v>0.05</v>
      </c>
      <c r="F1014" s="8">
        <f>order_details[[#This Row],[UnitPrice]]*order_details[[#This Row],[Quantity]]</f>
        <v>40</v>
      </c>
      <c r="G1014" s="1">
        <f>VLOOKUP(order_details[[#This Row],[OrderID]],orders[[OrderID]:[OrderDate]],4,)</f>
        <v>34956</v>
      </c>
      <c r="H1014" s="8">
        <f>VLOOKUP(order_details[[#This Row],[ProductID]],products[],6,0)</f>
        <v>2.5</v>
      </c>
      <c r="I1014" s="8">
        <f>order_details[[#This Row],[UnitPrice (Marked Price)]] * order_details[[#This Row],[Quantity]] * (1 - order_details[[#This Row],[Discount]])</f>
        <v>47.5</v>
      </c>
      <c r="J1014" s="8">
        <f>(order_details[[#This Row],[UnitPrice (Marked Price)]]*(1-order_details[[#This Row],[Discount]])-order_details[[#This Row],[UnitPrice]]) * order_details[[#This Row],[Quantity]]</f>
        <v>7.5</v>
      </c>
      <c r="K1014">
        <f>VLOOKUP(order_details[[#This Row],[ProductID]],products[],4,0)</f>
        <v>4</v>
      </c>
      <c r="L1014" s="8" t="str">
        <f>VLOOKUP(order_details[[#This Row],[Category]],categories[[CategoryID]:[CategoryName]],2,0)</f>
        <v>Dairy Products</v>
      </c>
    </row>
    <row r="1015" spans="1:12" x14ac:dyDescent="0.25">
      <c r="A1015">
        <v>10633</v>
      </c>
      <c r="B1015">
        <v>12</v>
      </c>
      <c r="C1015" s="8">
        <v>30.4</v>
      </c>
      <c r="D1015">
        <v>36</v>
      </c>
      <c r="E1015">
        <v>0.15</v>
      </c>
      <c r="F1015" s="8">
        <f>order_details[[#This Row],[UnitPrice]]*order_details[[#This Row],[Quantity]]</f>
        <v>1094.3999999999999</v>
      </c>
      <c r="G1015" s="1">
        <f>VLOOKUP(order_details[[#This Row],[OrderID]],orders[[OrderID]:[OrderDate]],4,)</f>
        <v>34957</v>
      </c>
      <c r="H1015" s="8">
        <f>VLOOKUP(order_details[[#This Row],[ProductID]],products[],6,0)</f>
        <v>38</v>
      </c>
      <c r="I1015" s="8">
        <f>order_details[[#This Row],[UnitPrice (Marked Price)]] * order_details[[#This Row],[Quantity]] * (1 - order_details[[#This Row],[Discount]])</f>
        <v>1162.8</v>
      </c>
      <c r="J1015" s="8">
        <f>(order_details[[#This Row],[UnitPrice (Marked Price)]]*(1-order_details[[#This Row],[Discount]])-order_details[[#This Row],[UnitPrice]]) * order_details[[#This Row],[Quantity]]</f>
        <v>68.399999999999949</v>
      </c>
      <c r="K1015">
        <f>VLOOKUP(order_details[[#This Row],[ProductID]],products[],4,0)</f>
        <v>4</v>
      </c>
      <c r="L1015" s="8" t="str">
        <f>VLOOKUP(order_details[[#This Row],[Category]],categories[[CategoryID]:[CategoryName]],2,0)</f>
        <v>Dairy Products</v>
      </c>
    </row>
    <row r="1016" spans="1:12" x14ac:dyDescent="0.25">
      <c r="A1016">
        <v>10633</v>
      </c>
      <c r="B1016">
        <v>13</v>
      </c>
      <c r="C1016" s="8">
        <v>4.8</v>
      </c>
      <c r="D1016">
        <v>13</v>
      </c>
      <c r="E1016">
        <v>0.15</v>
      </c>
      <c r="F1016" s="8">
        <f>order_details[[#This Row],[UnitPrice]]*order_details[[#This Row],[Quantity]]</f>
        <v>62.4</v>
      </c>
      <c r="G1016" s="1">
        <f>VLOOKUP(order_details[[#This Row],[OrderID]],orders[[OrderID]:[OrderDate]],4,)</f>
        <v>34957</v>
      </c>
      <c r="H1016" s="8">
        <f>VLOOKUP(order_details[[#This Row],[ProductID]],products[],6,0)</f>
        <v>6</v>
      </c>
      <c r="I1016" s="8">
        <f>order_details[[#This Row],[UnitPrice (Marked Price)]] * order_details[[#This Row],[Quantity]] * (1 - order_details[[#This Row],[Discount]])</f>
        <v>66.3</v>
      </c>
      <c r="J1016" s="8">
        <f>(order_details[[#This Row],[UnitPrice (Marked Price)]]*(1-order_details[[#This Row],[Discount]])-order_details[[#This Row],[UnitPrice]]) * order_details[[#This Row],[Quantity]]</f>
        <v>3.8999999999999977</v>
      </c>
      <c r="K1016">
        <f>VLOOKUP(order_details[[#This Row],[ProductID]],products[],4,0)</f>
        <v>8</v>
      </c>
      <c r="L1016" s="8" t="str">
        <f>VLOOKUP(order_details[[#This Row],[Category]],categories[[CategoryID]:[CategoryName]],2,0)</f>
        <v>Seafood</v>
      </c>
    </row>
    <row r="1017" spans="1:12" x14ac:dyDescent="0.25">
      <c r="A1017">
        <v>10633</v>
      </c>
      <c r="B1017">
        <v>26</v>
      </c>
      <c r="C1017" s="8">
        <v>24.9</v>
      </c>
      <c r="D1017">
        <v>35</v>
      </c>
      <c r="E1017">
        <v>0.15</v>
      </c>
      <c r="F1017" s="8">
        <f>order_details[[#This Row],[UnitPrice]]*order_details[[#This Row],[Quantity]]</f>
        <v>871.5</v>
      </c>
      <c r="G1017" s="1">
        <f>VLOOKUP(order_details[[#This Row],[OrderID]],orders[[OrderID]:[OrderDate]],4,)</f>
        <v>34957</v>
      </c>
      <c r="H1017" s="8">
        <f>VLOOKUP(order_details[[#This Row],[ProductID]],products[],6,0)</f>
        <v>31.23</v>
      </c>
      <c r="I1017" s="8">
        <f>order_details[[#This Row],[UnitPrice (Marked Price)]] * order_details[[#This Row],[Quantity]] * (1 - order_details[[#This Row],[Discount]])</f>
        <v>929.09249999999997</v>
      </c>
      <c r="J1017" s="8">
        <f>(order_details[[#This Row],[UnitPrice (Marked Price)]]*(1-order_details[[#This Row],[Discount]])-order_details[[#This Row],[UnitPrice]]) * order_details[[#This Row],[Quantity]]</f>
        <v>57.592500000000072</v>
      </c>
      <c r="K1017">
        <f>VLOOKUP(order_details[[#This Row],[ProductID]],products[],4,0)</f>
        <v>3</v>
      </c>
      <c r="L1017" s="8" t="str">
        <f>VLOOKUP(order_details[[#This Row],[Category]],categories[[CategoryID]:[CategoryName]],2,0)</f>
        <v>Confections</v>
      </c>
    </row>
    <row r="1018" spans="1:12" x14ac:dyDescent="0.25">
      <c r="A1018">
        <v>10633</v>
      </c>
      <c r="B1018">
        <v>62</v>
      </c>
      <c r="C1018" s="8">
        <v>39.4</v>
      </c>
      <c r="D1018">
        <v>80</v>
      </c>
      <c r="E1018">
        <v>0.15</v>
      </c>
      <c r="F1018" s="8">
        <f>order_details[[#This Row],[UnitPrice]]*order_details[[#This Row],[Quantity]]</f>
        <v>3152</v>
      </c>
      <c r="G1018" s="1">
        <f>VLOOKUP(order_details[[#This Row],[OrderID]],orders[[OrderID]:[OrderDate]],4,)</f>
        <v>34957</v>
      </c>
      <c r="H1018" s="8">
        <f>VLOOKUP(order_details[[#This Row],[ProductID]],products[],6,0)</f>
        <v>49.3</v>
      </c>
      <c r="I1018" s="8">
        <f>order_details[[#This Row],[UnitPrice (Marked Price)]] * order_details[[#This Row],[Quantity]] * (1 - order_details[[#This Row],[Discount]])</f>
        <v>3352.4</v>
      </c>
      <c r="J1018" s="8">
        <f>(order_details[[#This Row],[UnitPrice (Marked Price)]]*(1-order_details[[#This Row],[Discount]])-order_details[[#This Row],[UnitPrice]]) * order_details[[#This Row],[Quantity]]</f>
        <v>200.39999999999964</v>
      </c>
      <c r="K1018">
        <f>VLOOKUP(order_details[[#This Row],[ProductID]],products[],4,0)</f>
        <v>3</v>
      </c>
      <c r="L1018" s="8" t="str">
        <f>VLOOKUP(order_details[[#This Row],[Category]],categories[[CategoryID]:[CategoryName]],2,0)</f>
        <v>Confections</v>
      </c>
    </row>
    <row r="1019" spans="1:12" x14ac:dyDescent="0.25">
      <c r="A1019">
        <v>10634</v>
      </c>
      <c r="B1019">
        <v>7</v>
      </c>
      <c r="C1019" s="8">
        <v>19.2</v>
      </c>
      <c r="D1019">
        <v>35</v>
      </c>
      <c r="E1019">
        <v>0</v>
      </c>
      <c r="F1019" s="8">
        <f>order_details[[#This Row],[UnitPrice]]*order_details[[#This Row],[Quantity]]</f>
        <v>672</v>
      </c>
      <c r="G1019" s="1">
        <f>VLOOKUP(order_details[[#This Row],[OrderID]],orders[[OrderID]:[OrderDate]],4,)</f>
        <v>34957</v>
      </c>
      <c r="H1019" s="8">
        <f>VLOOKUP(order_details[[#This Row],[ProductID]],products[],6,0)</f>
        <v>30</v>
      </c>
      <c r="I1019" s="8">
        <f>order_details[[#This Row],[UnitPrice (Marked Price)]] * order_details[[#This Row],[Quantity]] * (1 - order_details[[#This Row],[Discount]])</f>
        <v>1050</v>
      </c>
      <c r="J1019" s="8">
        <f>(order_details[[#This Row],[UnitPrice (Marked Price)]]*(1-order_details[[#This Row],[Discount]])-order_details[[#This Row],[UnitPrice]]) * order_details[[#This Row],[Quantity]]</f>
        <v>378</v>
      </c>
      <c r="K1019">
        <f>VLOOKUP(order_details[[#This Row],[ProductID]],products[],4,0)</f>
        <v>7</v>
      </c>
      <c r="L1019" s="8" t="str">
        <f>VLOOKUP(order_details[[#This Row],[Category]],categories[[CategoryID]:[CategoryName]],2,0)</f>
        <v>Produce</v>
      </c>
    </row>
    <row r="1020" spans="1:12" x14ac:dyDescent="0.25">
      <c r="A1020">
        <v>10634</v>
      </c>
      <c r="B1020">
        <v>18</v>
      </c>
      <c r="C1020" s="8">
        <v>50</v>
      </c>
      <c r="D1020">
        <v>50</v>
      </c>
      <c r="E1020">
        <v>0</v>
      </c>
      <c r="F1020" s="8">
        <f>order_details[[#This Row],[UnitPrice]]*order_details[[#This Row],[Quantity]]</f>
        <v>2500</v>
      </c>
      <c r="G1020" s="1">
        <f>VLOOKUP(order_details[[#This Row],[OrderID]],orders[[OrderID]:[OrderDate]],4,)</f>
        <v>34957</v>
      </c>
      <c r="H1020" s="8">
        <f>VLOOKUP(order_details[[#This Row],[ProductID]],products[],6,0)</f>
        <v>62.5</v>
      </c>
      <c r="I1020" s="8">
        <f>order_details[[#This Row],[UnitPrice (Marked Price)]] * order_details[[#This Row],[Quantity]] * (1 - order_details[[#This Row],[Discount]])</f>
        <v>3125</v>
      </c>
      <c r="J1020" s="8">
        <f>(order_details[[#This Row],[UnitPrice (Marked Price)]]*(1-order_details[[#This Row],[Discount]])-order_details[[#This Row],[UnitPrice]]) * order_details[[#This Row],[Quantity]]</f>
        <v>625</v>
      </c>
      <c r="K1020">
        <f>VLOOKUP(order_details[[#This Row],[ProductID]],products[],4,0)</f>
        <v>8</v>
      </c>
      <c r="L1020" s="8" t="str">
        <f>VLOOKUP(order_details[[#This Row],[Category]],categories[[CategoryID]:[CategoryName]],2,0)</f>
        <v>Seafood</v>
      </c>
    </row>
    <row r="1021" spans="1:12" x14ac:dyDescent="0.25">
      <c r="A1021">
        <v>10634</v>
      </c>
      <c r="B1021">
        <v>51</v>
      </c>
      <c r="C1021" s="8">
        <v>42.4</v>
      </c>
      <c r="D1021">
        <v>15</v>
      </c>
      <c r="E1021">
        <v>0</v>
      </c>
      <c r="F1021" s="8">
        <f>order_details[[#This Row],[UnitPrice]]*order_details[[#This Row],[Quantity]]</f>
        <v>636</v>
      </c>
      <c r="G1021" s="1">
        <f>VLOOKUP(order_details[[#This Row],[OrderID]],orders[[OrderID]:[OrderDate]],4,)</f>
        <v>34957</v>
      </c>
      <c r="H1021" s="8">
        <f>VLOOKUP(order_details[[#This Row],[ProductID]],products[],6,0)</f>
        <v>53</v>
      </c>
      <c r="I1021" s="8">
        <f>order_details[[#This Row],[UnitPrice (Marked Price)]] * order_details[[#This Row],[Quantity]] * (1 - order_details[[#This Row],[Discount]])</f>
        <v>795</v>
      </c>
      <c r="J1021" s="8">
        <f>(order_details[[#This Row],[UnitPrice (Marked Price)]]*(1-order_details[[#This Row],[Discount]])-order_details[[#This Row],[UnitPrice]]) * order_details[[#This Row],[Quantity]]</f>
        <v>159.00000000000003</v>
      </c>
      <c r="K1021">
        <f>VLOOKUP(order_details[[#This Row],[ProductID]],products[],4,0)</f>
        <v>7</v>
      </c>
      <c r="L1021" s="8" t="str">
        <f>VLOOKUP(order_details[[#This Row],[Category]],categories[[CategoryID]:[CategoryName]],2,0)</f>
        <v>Produce</v>
      </c>
    </row>
    <row r="1022" spans="1:12" x14ac:dyDescent="0.25">
      <c r="A1022">
        <v>10634</v>
      </c>
      <c r="B1022">
        <v>75</v>
      </c>
      <c r="C1022" s="8">
        <v>6.2</v>
      </c>
      <c r="D1022">
        <v>2</v>
      </c>
      <c r="E1022">
        <v>0</v>
      </c>
      <c r="F1022" s="8">
        <f>order_details[[#This Row],[UnitPrice]]*order_details[[#This Row],[Quantity]]</f>
        <v>12.4</v>
      </c>
      <c r="G1022" s="1">
        <f>VLOOKUP(order_details[[#This Row],[OrderID]],orders[[OrderID]:[OrderDate]],4,)</f>
        <v>34957</v>
      </c>
      <c r="H1022" s="8">
        <f>VLOOKUP(order_details[[#This Row],[ProductID]],products[],6,0)</f>
        <v>7.75</v>
      </c>
      <c r="I1022" s="8">
        <f>order_details[[#This Row],[UnitPrice (Marked Price)]] * order_details[[#This Row],[Quantity]] * (1 - order_details[[#This Row],[Discount]])</f>
        <v>15.5</v>
      </c>
      <c r="J1022" s="8">
        <f>(order_details[[#This Row],[UnitPrice (Marked Price)]]*(1-order_details[[#This Row],[Discount]])-order_details[[#This Row],[UnitPrice]]) * order_details[[#This Row],[Quantity]]</f>
        <v>3.0999999999999996</v>
      </c>
      <c r="K1022">
        <f>VLOOKUP(order_details[[#This Row],[ProductID]],products[],4,0)</f>
        <v>1</v>
      </c>
      <c r="L1022" s="8" t="str">
        <f>VLOOKUP(order_details[[#This Row],[Category]],categories[[CategoryID]:[CategoryName]],2,0)</f>
        <v>Beverages</v>
      </c>
    </row>
    <row r="1023" spans="1:12" x14ac:dyDescent="0.25">
      <c r="A1023">
        <v>10635</v>
      </c>
      <c r="B1023">
        <v>4</v>
      </c>
      <c r="C1023" s="8">
        <v>17.600000000000001</v>
      </c>
      <c r="D1023">
        <v>10</v>
      </c>
      <c r="E1023">
        <v>0.1</v>
      </c>
      <c r="F1023" s="8">
        <f>order_details[[#This Row],[UnitPrice]]*order_details[[#This Row],[Quantity]]</f>
        <v>176</v>
      </c>
      <c r="G1023" s="1">
        <f>VLOOKUP(order_details[[#This Row],[OrderID]],orders[[OrderID]:[OrderDate]],4,)</f>
        <v>34960</v>
      </c>
      <c r="H1023" s="8">
        <f>VLOOKUP(order_details[[#This Row],[ProductID]],products[],6,0)</f>
        <v>22</v>
      </c>
      <c r="I1023" s="8">
        <f>order_details[[#This Row],[UnitPrice (Marked Price)]] * order_details[[#This Row],[Quantity]] * (1 - order_details[[#This Row],[Discount]])</f>
        <v>198</v>
      </c>
      <c r="J1023" s="8">
        <f>(order_details[[#This Row],[UnitPrice (Marked Price)]]*(1-order_details[[#This Row],[Discount]])-order_details[[#This Row],[UnitPrice]]) * order_details[[#This Row],[Quantity]]</f>
        <v>21.999999999999993</v>
      </c>
      <c r="K1023">
        <f>VLOOKUP(order_details[[#This Row],[ProductID]],products[],4,0)</f>
        <v>2</v>
      </c>
      <c r="L1023" s="8" t="str">
        <f>VLOOKUP(order_details[[#This Row],[Category]],categories[[CategoryID]:[CategoryName]],2,0)</f>
        <v>Condiments</v>
      </c>
    </row>
    <row r="1024" spans="1:12" x14ac:dyDescent="0.25">
      <c r="A1024">
        <v>10635</v>
      </c>
      <c r="B1024">
        <v>5</v>
      </c>
      <c r="C1024" s="8">
        <v>13.6</v>
      </c>
      <c r="D1024">
        <v>15</v>
      </c>
      <c r="E1024">
        <v>0.1</v>
      </c>
      <c r="F1024" s="8">
        <f>order_details[[#This Row],[UnitPrice]]*order_details[[#This Row],[Quantity]]</f>
        <v>204</v>
      </c>
      <c r="G1024" s="1">
        <f>VLOOKUP(order_details[[#This Row],[OrderID]],orders[[OrderID]:[OrderDate]],4,)</f>
        <v>34960</v>
      </c>
      <c r="H1024" s="8">
        <f>VLOOKUP(order_details[[#This Row],[ProductID]],products[],6,0)</f>
        <v>21.35</v>
      </c>
      <c r="I1024" s="8">
        <f>order_details[[#This Row],[UnitPrice (Marked Price)]] * order_details[[#This Row],[Quantity]] * (1 - order_details[[#This Row],[Discount]])</f>
        <v>288.22500000000002</v>
      </c>
      <c r="J1024" s="8">
        <f>(order_details[[#This Row],[UnitPrice (Marked Price)]]*(1-order_details[[#This Row],[Discount]])-order_details[[#This Row],[UnitPrice]]) * order_details[[#This Row],[Quantity]]</f>
        <v>84.225000000000051</v>
      </c>
      <c r="K1024">
        <f>VLOOKUP(order_details[[#This Row],[ProductID]],products[],4,0)</f>
        <v>2</v>
      </c>
      <c r="L1024" s="8" t="str">
        <f>VLOOKUP(order_details[[#This Row],[Category]],categories[[CategoryID]:[CategoryName]],2,0)</f>
        <v>Condiments</v>
      </c>
    </row>
    <row r="1025" spans="1:12" x14ac:dyDescent="0.25">
      <c r="A1025">
        <v>10635</v>
      </c>
      <c r="B1025">
        <v>22</v>
      </c>
      <c r="C1025" s="8">
        <v>9.8000000000000007</v>
      </c>
      <c r="D1025">
        <v>40</v>
      </c>
      <c r="E1025">
        <v>0</v>
      </c>
      <c r="F1025" s="8">
        <f>order_details[[#This Row],[UnitPrice]]*order_details[[#This Row],[Quantity]]</f>
        <v>392</v>
      </c>
      <c r="G1025" s="1">
        <f>VLOOKUP(order_details[[#This Row],[OrderID]],orders[[OrderID]:[OrderDate]],4,)</f>
        <v>34960</v>
      </c>
      <c r="H1025" s="8">
        <f>VLOOKUP(order_details[[#This Row],[ProductID]],products[],6,0)</f>
        <v>21</v>
      </c>
      <c r="I1025" s="8">
        <f>order_details[[#This Row],[UnitPrice (Marked Price)]] * order_details[[#This Row],[Quantity]] * (1 - order_details[[#This Row],[Discount]])</f>
        <v>840</v>
      </c>
      <c r="J1025" s="8">
        <f>(order_details[[#This Row],[UnitPrice (Marked Price)]]*(1-order_details[[#This Row],[Discount]])-order_details[[#This Row],[UnitPrice]]) * order_details[[#This Row],[Quantity]]</f>
        <v>448</v>
      </c>
      <c r="K1025">
        <f>VLOOKUP(order_details[[#This Row],[ProductID]],products[],4,0)</f>
        <v>5</v>
      </c>
      <c r="L1025" s="8" t="str">
        <f>VLOOKUP(order_details[[#This Row],[Category]],categories[[CategoryID]:[CategoryName]],2,0)</f>
        <v>Grains/Cereals</v>
      </c>
    </row>
    <row r="1026" spans="1:12" x14ac:dyDescent="0.25">
      <c r="A1026">
        <v>10636</v>
      </c>
      <c r="B1026">
        <v>4</v>
      </c>
      <c r="C1026" s="8">
        <v>17.600000000000001</v>
      </c>
      <c r="D1026">
        <v>25</v>
      </c>
      <c r="E1026">
        <v>0</v>
      </c>
      <c r="F1026" s="8">
        <f>order_details[[#This Row],[UnitPrice]]*order_details[[#This Row],[Quantity]]</f>
        <v>440.00000000000006</v>
      </c>
      <c r="G1026" s="1">
        <f>VLOOKUP(order_details[[#This Row],[OrderID]],orders[[OrderID]:[OrderDate]],4,)</f>
        <v>34961</v>
      </c>
      <c r="H1026" s="8">
        <f>VLOOKUP(order_details[[#This Row],[ProductID]],products[],6,0)</f>
        <v>22</v>
      </c>
      <c r="I1026" s="8">
        <f>order_details[[#This Row],[UnitPrice (Marked Price)]] * order_details[[#This Row],[Quantity]] * (1 - order_details[[#This Row],[Discount]])</f>
        <v>550</v>
      </c>
      <c r="J1026" s="8">
        <f>(order_details[[#This Row],[UnitPrice (Marked Price)]]*(1-order_details[[#This Row],[Discount]])-order_details[[#This Row],[UnitPrice]]) * order_details[[#This Row],[Quantity]]</f>
        <v>109.99999999999997</v>
      </c>
      <c r="K1026">
        <f>VLOOKUP(order_details[[#This Row],[ProductID]],products[],4,0)</f>
        <v>2</v>
      </c>
      <c r="L1026" s="8" t="str">
        <f>VLOOKUP(order_details[[#This Row],[Category]],categories[[CategoryID]:[CategoryName]],2,0)</f>
        <v>Condiments</v>
      </c>
    </row>
    <row r="1027" spans="1:12" x14ac:dyDescent="0.25">
      <c r="A1027">
        <v>10636</v>
      </c>
      <c r="B1027">
        <v>58</v>
      </c>
      <c r="C1027" s="8">
        <v>10.6</v>
      </c>
      <c r="D1027">
        <v>6</v>
      </c>
      <c r="E1027">
        <v>0</v>
      </c>
      <c r="F1027" s="8">
        <f>order_details[[#This Row],[UnitPrice]]*order_details[[#This Row],[Quantity]]</f>
        <v>63.599999999999994</v>
      </c>
      <c r="G1027" s="1">
        <f>VLOOKUP(order_details[[#This Row],[OrderID]],orders[[OrderID]:[OrderDate]],4,)</f>
        <v>34961</v>
      </c>
      <c r="H1027" s="8">
        <f>VLOOKUP(order_details[[#This Row],[ProductID]],products[],6,0)</f>
        <v>13.25</v>
      </c>
      <c r="I1027" s="8">
        <f>order_details[[#This Row],[UnitPrice (Marked Price)]] * order_details[[#This Row],[Quantity]] * (1 - order_details[[#This Row],[Discount]])</f>
        <v>79.5</v>
      </c>
      <c r="J1027" s="8">
        <f>(order_details[[#This Row],[UnitPrice (Marked Price)]]*(1-order_details[[#This Row],[Discount]])-order_details[[#This Row],[UnitPrice]]) * order_details[[#This Row],[Quantity]]</f>
        <v>15.900000000000002</v>
      </c>
      <c r="K1027">
        <f>VLOOKUP(order_details[[#This Row],[ProductID]],products[],4,0)</f>
        <v>8</v>
      </c>
      <c r="L1027" s="8" t="str">
        <f>VLOOKUP(order_details[[#This Row],[Category]],categories[[CategoryID]:[CategoryName]],2,0)</f>
        <v>Seafood</v>
      </c>
    </row>
    <row r="1028" spans="1:12" x14ac:dyDescent="0.25">
      <c r="A1028">
        <v>10637</v>
      </c>
      <c r="B1028">
        <v>11</v>
      </c>
      <c r="C1028" s="8">
        <v>9.8000000000000007</v>
      </c>
      <c r="D1028">
        <v>10</v>
      </c>
      <c r="E1028">
        <v>0</v>
      </c>
      <c r="F1028" s="8">
        <f>order_details[[#This Row],[UnitPrice]]*order_details[[#This Row],[Quantity]]</f>
        <v>98</v>
      </c>
      <c r="G1028" s="1">
        <f>VLOOKUP(order_details[[#This Row],[OrderID]],orders[[OrderID]:[OrderDate]],4,)</f>
        <v>34961</v>
      </c>
      <c r="H1028" s="8">
        <f>VLOOKUP(order_details[[#This Row],[ProductID]],products[],6,0)</f>
        <v>21</v>
      </c>
      <c r="I1028" s="8">
        <f>order_details[[#This Row],[UnitPrice (Marked Price)]] * order_details[[#This Row],[Quantity]] * (1 - order_details[[#This Row],[Discount]])</f>
        <v>210</v>
      </c>
      <c r="J1028" s="8">
        <f>(order_details[[#This Row],[UnitPrice (Marked Price)]]*(1-order_details[[#This Row],[Discount]])-order_details[[#This Row],[UnitPrice]]) * order_details[[#This Row],[Quantity]]</f>
        <v>112</v>
      </c>
      <c r="K1028">
        <f>VLOOKUP(order_details[[#This Row],[ProductID]],products[],4,0)</f>
        <v>4</v>
      </c>
      <c r="L1028" s="8" t="str">
        <f>VLOOKUP(order_details[[#This Row],[Category]],categories[[CategoryID]:[CategoryName]],2,0)</f>
        <v>Dairy Products</v>
      </c>
    </row>
    <row r="1029" spans="1:12" x14ac:dyDescent="0.25">
      <c r="A1029">
        <v>10637</v>
      </c>
      <c r="B1029">
        <v>50</v>
      </c>
      <c r="C1029" s="8">
        <v>10.4</v>
      </c>
      <c r="D1029">
        <v>25</v>
      </c>
      <c r="E1029">
        <v>0.05</v>
      </c>
      <c r="F1029" s="8">
        <f>order_details[[#This Row],[UnitPrice]]*order_details[[#This Row],[Quantity]]</f>
        <v>260</v>
      </c>
      <c r="G1029" s="1">
        <f>VLOOKUP(order_details[[#This Row],[OrderID]],orders[[OrderID]:[OrderDate]],4,)</f>
        <v>34961</v>
      </c>
      <c r="H1029" s="8">
        <f>VLOOKUP(order_details[[#This Row],[ProductID]],products[],6,0)</f>
        <v>16.25</v>
      </c>
      <c r="I1029" s="8">
        <f>order_details[[#This Row],[UnitPrice (Marked Price)]] * order_details[[#This Row],[Quantity]] * (1 - order_details[[#This Row],[Discount]])</f>
        <v>385.9375</v>
      </c>
      <c r="J1029" s="8">
        <f>(order_details[[#This Row],[UnitPrice (Marked Price)]]*(1-order_details[[#This Row],[Discount]])-order_details[[#This Row],[UnitPrice]]) * order_details[[#This Row],[Quantity]]</f>
        <v>125.93749999999999</v>
      </c>
      <c r="K1029">
        <f>VLOOKUP(order_details[[#This Row],[ProductID]],products[],4,0)</f>
        <v>3</v>
      </c>
      <c r="L1029" s="8" t="str">
        <f>VLOOKUP(order_details[[#This Row],[Category]],categories[[CategoryID]:[CategoryName]],2,0)</f>
        <v>Confections</v>
      </c>
    </row>
    <row r="1030" spans="1:12" x14ac:dyDescent="0.25">
      <c r="A1030">
        <v>10637</v>
      </c>
      <c r="B1030">
        <v>56</v>
      </c>
      <c r="C1030" s="8">
        <v>30.4</v>
      </c>
      <c r="D1030">
        <v>60</v>
      </c>
      <c r="E1030">
        <v>0.05</v>
      </c>
      <c r="F1030" s="8">
        <f>order_details[[#This Row],[UnitPrice]]*order_details[[#This Row],[Quantity]]</f>
        <v>1824</v>
      </c>
      <c r="G1030" s="1">
        <f>VLOOKUP(order_details[[#This Row],[OrderID]],orders[[OrderID]:[OrderDate]],4,)</f>
        <v>34961</v>
      </c>
      <c r="H1030" s="8">
        <f>VLOOKUP(order_details[[#This Row],[ProductID]],products[],6,0)</f>
        <v>38</v>
      </c>
      <c r="I1030" s="8">
        <f>order_details[[#This Row],[UnitPrice (Marked Price)]] * order_details[[#This Row],[Quantity]] * (1 - order_details[[#This Row],[Discount]])</f>
        <v>2166</v>
      </c>
      <c r="J1030" s="8">
        <f>(order_details[[#This Row],[UnitPrice (Marked Price)]]*(1-order_details[[#This Row],[Discount]])-order_details[[#This Row],[UnitPrice]]) * order_details[[#This Row],[Quantity]]</f>
        <v>342.00000000000017</v>
      </c>
      <c r="K1030">
        <f>VLOOKUP(order_details[[#This Row],[ProductID]],products[],4,0)</f>
        <v>5</v>
      </c>
      <c r="L1030" s="8" t="str">
        <f>VLOOKUP(order_details[[#This Row],[Category]],categories[[CategoryID]:[CategoryName]],2,0)</f>
        <v>Grains/Cereals</v>
      </c>
    </row>
    <row r="1031" spans="1:12" x14ac:dyDescent="0.25">
      <c r="A1031">
        <v>10638</v>
      </c>
      <c r="B1031">
        <v>45</v>
      </c>
      <c r="C1031" s="8">
        <v>7.6</v>
      </c>
      <c r="D1031">
        <v>20</v>
      </c>
      <c r="E1031">
        <v>0</v>
      </c>
      <c r="F1031" s="8">
        <f>order_details[[#This Row],[UnitPrice]]*order_details[[#This Row],[Quantity]]</f>
        <v>152</v>
      </c>
      <c r="G1031" s="1">
        <f>VLOOKUP(order_details[[#This Row],[OrderID]],orders[[OrderID]:[OrderDate]],4,)</f>
        <v>34962</v>
      </c>
      <c r="H1031" s="8">
        <f>VLOOKUP(order_details[[#This Row],[ProductID]],products[],6,0)</f>
        <v>9.5</v>
      </c>
      <c r="I1031" s="8">
        <f>order_details[[#This Row],[UnitPrice (Marked Price)]] * order_details[[#This Row],[Quantity]] * (1 - order_details[[#This Row],[Discount]])</f>
        <v>190</v>
      </c>
      <c r="J1031" s="8">
        <f>(order_details[[#This Row],[UnitPrice (Marked Price)]]*(1-order_details[[#This Row],[Discount]])-order_details[[#This Row],[UnitPrice]]) * order_details[[#This Row],[Quantity]]</f>
        <v>38.000000000000007</v>
      </c>
      <c r="K1031">
        <f>VLOOKUP(order_details[[#This Row],[ProductID]],products[],4,0)</f>
        <v>8</v>
      </c>
      <c r="L1031" s="8" t="str">
        <f>VLOOKUP(order_details[[#This Row],[Category]],categories[[CategoryID]:[CategoryName]],2,0)</f>
        <v>Seafood</v>
      </c>
    </row>
    <row r="1032" spans="1:12" x14ac:dyDescent="0.25">
      <c r="A1032">
        <v>10638</v>
      </c>
      <c r="B1032">
        <v>65</v>
      </c>
      <c r="C1032" s="8">
        <v>9.8000000000000007</v>
      </c>
      <c r="D1032">
        <v>21</v>
      </c>
      <c r="E1032">
        <v>0</v>
      </c>
      <c r="F1032" s="8">
        <f>order_details[[#This Row],[UnitPrice]]*order_details[[#This Row],[Quantity]]</f>
        <v>205.8</v>
      </c>
      <c r="G1032" s="1">
        <f>VLOOKUP(order_details[[#This Row],[OrderID]],orders[[OrderID]:[OrderDate]],4,)</f>
        <v>34962</v>
      </c>
      <c r="H1032" s="8">
        <f>VLOOKUP(order_details[[#This Row],[ProductID]],products[],6,0)</f>
        <v>21.05</v>
      </c>
      <c r="I1032" s="8">
        <f>order_details[[#This Row],[UnitPrice (Marked Price)]] * order_details[[#This Row],[Quantity]] * (1 - order_details[[#This Row],[Discount]])</f>
        <v>442.05</v>
      </c>
      <c r="J1032" s="8">
        <f>(order_details[[#This Row],[UnitPrice (Marked Price)]]*(1-order_details[[#This Row],[Discount]])-order_details[[#This Row],[UnitPrice]]) * order_details[[#This Row],[Quantity]]</f>
        <v>236.25</v>
      </c>
      <c r="K1032">
        <f>VLOOKUP(order_details[[#This Row],[ProductID]],products[],4,0)</f>
        <v>2</v>
      </c>
      <c r="L1032" s="8" t="str">
        <f>VLOOKUP(order_details[[#This Row],[Category]],categories[[CategoryID]:[CategoryName]],2,0)</f>
        <v>Condiments</v>
      </c>
    </row>
    <row r="1033" spans="1:12" x14ac:dyDescent="0.25">
      <c r="A1033">
        <v>10638</v>
      </c>
      <c r="B1033">
        <v>72</v>
      </c>
      <c r="C1033" s="8">
        <v>27.8</v>
      </c>
      <c r="D1033">
        <v>60</v>
      </c>
      <c r="E1033">
        <v>0</v>
      </c>
      <c r="F1033" s="8">
        <f>order_details[[#This Row],[UnitPrice]]*order_details[[#This Row],[Quantity]]</f>
        <v>1668</v>
      </c>
      <c r="G1033" s="1">
        <f>VLOOKUP(order_details[[#This Row],[OrderID]],orders[[OrderID]:[OrderDate]],4,)</f>
        <v>34962</v>
      </c>
      <c r="H1033" s="8">
        <f>VLOOKUP(order_details[[#This Row],[ProductID]],products[],6,0)</f>
        <v>34.799999999999997</v>
      </c>
      <c r="I1033" s="8">
        <f>order_details[[#This Row],[UnitPrice (Marked Price)]] * order_details[[#This Row],[Quantity]] * (1 - order_details[[#This Row],[Discount]])</f>
        <v>2088</v>
      </c>
      <c r="J1033" s="8">
        <f>(order_details[[#This Row],[UnitPrice (Marked Price)]]*(1-order_details[[#This Row],[Discount]])-order_details[[#This Row],[UnitPrice]]) * order_details[[#This Row],[Quantity]]</f>
        <v>419.99999999999977</v>
      </c>
      <c r="K1033">
        <f>VLOOKUP(order_details[[#This Row],[ProductID]],products[],4,0)</f>
        <v>4</v>
      </c>
      <c r="L1033" s="8" t="str">
        <f>VLOOKUP(order_details[[#This Row],[Category]],categories[[CategoryID]:[CategoryName]],2,0)</f>
        <v>Dairy Products</v>
      </c>
    </row>
    <row r="1034" spans="1:12" x14ac:dyDescent="0.25">
      <c r="A1034">
        <v>10639</v>
      </c>
      <c r="B1034">
        <v>18</v>
      </c>
      <c r="C1034" s="8">
        <v>50</v>
      </c>
      <c r="D1034">
        <v>8</v>
      </c>
      <c r="E1034">
        <v>0</v>
      </c>
      <c r="F1034" s="8">
        <f>order_details[[#This Row],[UnitPrice]]*order_details[[#This Row],[Quantity]]</f>
        <v>400</v>
      </c>
      <c r="G1034" s="1">
        <f>VLOOKUP(order_details[[#This Row],[OrderID]],orders[[OrderID]:[OrderDate]],4,)</f>
        <v>34962</v>
      </c>
      <c r="H1034" s="8">
        <f>VLOOKUP(order_details[[#This Row],[ProductID]],products[],6,0)</f>
        <v>62.5</v>
      </c>
      <c r="I1034" s="8">
        <f>order_details[[#This Row],[UnitPrice (Marked Price)]] * order_details[[#This Row],[Quantity]] * (1 - order_details[[#This Row],[Discount]])</f>
        <v>500</v>
      </c>
      <c r="J1034" s="8">
        <f>(order_details[[#This Row],[UnitPrice (Marked Price)]]*(1-order_details[[#This Row],[Discount]])-order_details[[#This Row],[UnitPrice]]) * order_details[[#This Row],[Quantity]]</f>
        <v>100</v>
      </c>
      <c r="K1034">
        <f>VLOOKUP(order_details[[#This Row],[ProductID]],products[],4,0)</f>
        <v>8</v>
      </c>
      <c r="L1034" s="8" t="str">
        <f>VLOOKUP(order_details[[#This Row],[Category]],categories[[CategoryID]:[CategoryName]],2,0)</f>
        <v>Seafood</v>
      </c>
    </row>
    <row r="1035" spans="1:12" x14ac:dyDescent="0.25">
      <c r="A1035">
        <v>10640</v>
      </c>
      <c r="B1035">
        <v>69</v>
      </c>
      <c r="C1035" s="8">
        <v>28.8</v>
      </c>
      <c r="D1035">
        <v>20</v>
      </c>
      <c r="E1035">
        <v>0.25</v>
      </c>
      <c r="F1035" s="8">
        <f>order_details[[#This Row],[UnitPrice]]*order_details[[#This Row],[Quantity]]</f>
        <v>576</v>
      </c>
      <c r="G1035" s="1">
        <f>VLOOKUP(order_details[[#This Row],[OrderID]],orders[[OrderID]:[OrderDate]],4,)</f>
        <v>34963</v>
      </c>
      <c r="H1035" s="8">
        <f>VLOOKUP(order_details[[#This Row],[ProductID]],products[],6,0)</f>
        <v>36</v>
      </c>
      <c r="I1035" s="8">
        <f>order_details[[#This Row],[UnitPrice (Marked Price)]] * order_details[[#This Row],[Quantity]] * (1 - order_details[[#This Row],[Discount]])</f>
        <v>540</v>
      </c>
      <c r="J1035" s="8">
        <f>(order_details[[#This Row],[UnitPrice (Marked Price)]]*(1-order_details[[#This Row],[Discount]])-order_details[[#This Row],[UnitPrice]]) * order_details[[#This Row],[Quantity]]</f>
        <v>-36.000000000000014</v>
      </c>
      <c r="K1035">
        <f>VLOOKUP(order_details[[#This Row],[ProductID]],products[],4,0)</f>
        <v>4</v>
      </c>
      <c r="L1035" s="8" t="str">
        <f>VLOOKUP(order_details[[#This Row],[Category]],categories[[CategoryID]:[CategoryName]],2,0)</f>
        <v>Dairy Products</v>
      </c>
    </row>
    <row r="1036" spans="1:12" x14ac:dyDescent="0.25">
      <c r="A1036">
        <v>10640</v>
      </c>
      <c r="B1036">
        <v>70</v>
      </c>
      <c r="C1036" s="8">
        <v>9.6</v>
      </c>
      <c r="D1036">
        <v>15</v>
      </c>
      <c r="E1036">
        <v>0.25</v>
      </c>
      <c r="F1036" s="8">
        <f>order_details[[#This Row],[UnitPrice]]*order_details[[#This Row],[Quantity]]</f>
        <v>144</v>
      </c>
      <c r="G1036" s="1">
        <f>VLOOKUP(order_details[[#This Row],[OrderID]],orders[[OrderID]:[OrderDate]],4,)</f>
        <v>34963</v>
      </c>
      <c r="H1036" s="8">
        <f>VLOOKUP(order_details[[#This Row],[ProductID]],products[],6,0)</f>
        <v>15</v>
      </c>
      <c r="I1036" s="8">
        <f>order_details[[#This Row],[UnitPrice (Marked Price)]] * order_details[[#This Row],[Quantity]] * (1 - order_details[[#This Row],[Discount]])</f>
        <v>168.75</v>
      </c>
      <c r="J1036" s="8">
        <f>(order_details[[#This Row],[UnitPrice (Marked Price)]]*(1-order_details[[#This Row],[Discount]])-order_details[[#This Row],[UnitPrice]]) * order_details[[#This Row],[Quantity]]</f>
        <v>24.750000000000007</v>
      </c>
      <c r="K1036">
        <f>VLOOKUP(order_details[[#This Row],[ProductID]],products[],4,0)</f>
        <v>1</v>
      </c>
      <c r="L1036" s="8" t="str">
        <f>VLOOKUP(order_details[[#This Row],[Category]],categories[[CategoryID]:[CategoryName]],2,0)</f>
        <v>Beverages</v>
      </c>
    </row>
    <row r="1037" spans="1:12" x14ac:dyDescent="0.25">
      <c r="A1037">
        <v>10641</v>
      </c>
      <c r="B1037">
        <v>2</v>
      </c>
      <c r="C1037" s="8">
        <v>15.2</v>
      </c>
      <c r="D1037">
        <v>50</v>
      </c>
      <c r="E1037">
        <v>0</v>
      </c>
      <c r="F1037" s="8">
        <f>order_details[[#This Row],[UnitPrice]]*order_details[[#This Row],[Quantity]]</f>
        <v>760</v>
      </c>
      <c r="G1037" s="1">
        <f>VLOOKUP(order_details[[#This Row],[OrderID]],orders[[OrderID]:[OrderDate]],4,)</f>
        <v>34964</v>
      </c>
      <c r="H1037" s="8">
        <f>VLOOKUP(order_details[[#This Row],[ProductID]],products[],6,0)</f>
        <v>19</v>
      </c>
      <c r="I1037" s="8">
        <f>order_details[[#This Row],[UnitPrice (Marked Price)]] * order_details[[#This Row],[Quantity]] * (1 - order_details[[#This Row],[Discount]])</f>
        <v>950</v>
      </c>
      <c r="J1037" s="8">
        <f>(order_details[[#This Row],[UnitPrice (Marked Price)]]*(1-order_details[[#This Row],[Discount]])-order_details[[#This Row],[UnitPrice]]) * order_details[[#This Row],[Quantity]]</f>
        <v>190.00000000000003</v>
      </c>
      <c r="K1037">
        <f>VLOOKUP(order_details[[#This Row],[ProductID]],products[],4,0)</f>
        <v>1</v>
      </c>
      <c r="L1037" s="8" t="str">
        <f>VLOOKUP(order_details[[#This Row],[Category]],categories[[CategoryID]:[CategoryName]],2,0)</f>
        <v>Beverages</v>
      </c>
    </row>
    <row r="1038" spans="1:12" x14ac:dyDescent="0.25">
      <c r="A1038">
        <v>10641</v>
      </c>
      <c r="B1038">
        <v>40</v>
      </c>
      <c r="C1038" s="8">
        <v>14.7</v>
      </c>
      <c r="D1038">
        <v>60</v>
      </c>
      <c r="E1038">
        <v>0</v>
      </c>
      <c r="F1038" s="8">
        <f>order_details[[#This Row],[UnitPrice]]*order_details[[#This Row],[Quantity]]</f>
        <v>882</v>
      </c>
      <c r="G1038" s="1">
        <f>VLOOKUP(order_details[[#This Row],[OrderID]],orders[[OrderID]:[OrderDate]],4,)</f>
        <v>34964</v>
      </c>
      <c r="H1038" s="8">
        <f>VLOOKUP(order_details[[#This Row],[ProductID]],products[],6,0)</f>
        <v>18.399999999999999</v>
      </c>
      <c r="I1038" s="8">
        <f>order_details[[#This Row],[UnitPrice (Marked Price)]] * order_details[[#This Row],[Quantity]] * (1 - order_details[[#This Row],[Discount]])</f>
        <v>1104</v>
      </c>
      <c r="J1038" s="8">
        <f>(order_details[[#This Row],[UnitPrice (Marked Price)]]*(1-order_details[[#This Row],[Discount]])-order_details[[#This Row],[UnitPrice]]) * order_details[[#This Row],[Quantity]]</f>
        <v>221.99999999999994</v>
      </c>
      <c r="K1038">
        <f>VLOOKUP(order_details[[#This Row],[ProductID]],products[],4,0)</f>
        <v>8</v>
      </c>
      <c r="L1038" s="8" t="str">
        <f>VLOOKUP(order_details[[#This Row],[Category]],categories[[CategoryID]:[CategoryName]],2,0)</f>
        <v>Seafood</v>
      </c>
    </row>
    <row r="1039" spans="1:12" x14ac:dyDescent="0.25">
      <c r="A1039">
        <v>10642</v>
      </c>
      <c r="B1039">
        <v>21</v>
      </c>
      <c r="C1039" s="8">
        <v>8</v>
      </c>
      <c r="D1039">
        <v>30</v>
      </c>
      <c r="E1039">
        <v>0.2</v>
      </c>
      <c r="F1039" s="8">
        <f>order_details[[#This Row],[UnitPrice]]*order_details[[#This Row],[Quantity]]</f>
        <v>240</v>
      </c>
      <c r="G1039" s="1">
        <f>VLOOKUP(order_details[[#This Row],[OrderID]],orders[[OrderID]:[OrderDate]],4,)</f>
        <v>34964</v>
      </c>
      <c r="H1039" s="8">
        <f>VLOOKUP(order_details[[#This Row],[ProductID]],products[],6,0)</f>
        <v>10</v>
      </c>
      <c r="I1039" s="8">
        <f>order_details[[#This Row],[UnitPrice (Marked Price)]] * order_details[[#This Row],[Quantity]] * (1 - order_details[[#This Row],[Discount]])</f>
        <v>240</v>
      </c>
      <c r="J1039" s="8">
        <f>(order_details[[#This Row],[UnitPrice (Marked Price)]]*(1-order_details[[#This Row],[Discount]])-order_details[[#This Row],[UnitPrice]]) * order_details[[#This Row],[Quantity]]</f>
        <v>0</v>
      </c>
      <c r="K1039">
        <f>VLOOKUP(order_details[[#This Row],[ProductID]],products[],4,0)</f>
        <v>3</v>
      </c>
      <c r="L1039" s="8" t="str">
        <f>VLOOKUP(order_details[[#This Row],[Category]],categories[[CategoryID]:[CategoryName]],2,0)</f>
        <v>Confections</v>
      </c>
    </row>
    <row r="1040" spans="1:12" x14ac:dyDescent="0.25">
      <c r="A1040">
        <v>10642</v>
      </c>
      <c r="B1040">
        <v>61</v>
      </c>
      <c r="C1040" s="8">
        <v>22.8</v>
      </c>
      <c r="D1040">
        <v>20</v>
      </c>
      <c r="E1040">
        <v>0.2</v>
      </c>
      <c r="F1040" s="8">
        <f>order_details[[#This Row],[UnitPrice]]*order_details[[#This Row],[Quantity]]</f>
        <v>456</v>
      </c>
      <c r="G1040" s="1">
        <f>VLOOKUP(order_details[[#This Row],[OrderID]],orders[[OrderID]:[OrderDate]],4,)</f>
        <v>34964</v>
      </c>
      <c r="H1040" s="8">
        <f>VLOOKUP(order_details[[#This Row],[ProductID]],products[],6,0)</f>
        <v>28.5</v>
      </c>
      <c r="I1040" s="8">
        <f>order_details[[#This Row],[UnitPrice (Marked Price)]] * order_details[[#This Row],[Quantity]] * (1 - order_details[[#This Row],[Discount]])</f>
        <v>456</v>
      </c>
      <c r="J1040" s="8">
        <f>(order_details[[#This Row],[UnitPrice (Marked Price)]]*(1-order_details[[#This Row],[Discount]])-order_details[[#This Row],[UnitPrice]]) * order_details[[#This Row],[Quantity]]</f>
        <v>0</v>
      </c>
      <c r="K1040">
        <f>VLOOKUP(order_details[[#This Row],[ProductID]],products[],4,0)</f>
        <v>2</v>
      </c>
      <c r="L1040" s="8" t="str">
        <f>VLOOKUP(order_details[[#This Row],[Category]],categories[[CategoryID]:[CategoryName]],2,0)</f>
        <v>Condiments</v>
      </c>
    </row>
    <row r="1041" spans="1:12" x14ac:dyDescent="0.25">
      <c r="A1041">
        <v>10643</v>
      </c>
      <c r="B1041">
        <v>28</v>
      </c>
      <c r="C1041" s="8">
        <v>36.4</v>
      </c>
      <c r="D1041">
        <v>15</v>
      </c>
      <c r="E1041">
        <v>0.25</v>
      </c>
      <c r="F1041" s="8">
        <f>order_details[[#This Row],[UnitPrice]]*order_details[[#This Row],[Quantity]]</f>
        <v>546</v>
      </c>
      <c r="G1041" s="1">
        <f>VLOOKUP(order_details[[#This Row],[OrderID]],orders[[OrderID]:[OrderDate]],4,)</f>
        <v>34967</v>
      </c>
      <c r="H1041" s="8">
        <f>VLOOKUP(order_details[[#This Row],[ProductID]],products[],6,0)</f>
        <v>45.6</v>
      </c>
      <c r="I1041" s="8">
        <f>order_details[[#This Row],[UnitPrice (Marked Price)]] * order_details[[#This Row],[Quantity]] * (1 - order_details[[#This Row],[Discount]])</f>
        <v>513</v>
      </c>
      <c r="J1041" s="8">
        <f>(order_details[[#This Row],[UnitPrice (Marked Price)]]*(1-order_details[[#This Row],[Discount]])-order_details[[#This Row],[UnitPrice]]) * order_details[[#This Row],[Quantity]]</f>
        <v>-32.999999999999936</v>
      </c>
      <c r="K1041">
        <f>VLOOKUP(order_details[[#This Row],[ProductID]],products[],4,0)</f>
        <v>7</v>
      </c>
      <c r="L1041" s="8" t="str">
        <f>VLOOKUP(order_details[[#This Row],[Category]],categories[[CategoryID]:[CategoryName]],2,0)</f>
        <v>Produce</v>
      </c>
    </row>
    <row r="1042" spans="1:12" x14ac:dyDescent="0.25">
      <c r="A1042">
        <v>10643</v>
      </c>
      <c r="B1042">
        <v>39</v>
      </c>
      <c r="C1042" s="8">
        <v>14.4</v>
      </c>
      <c r="D1042">
        <v>21</v>
      </c>
      <c r="E1042">
        <v>0.25</v>
      </c>
      <c r="F1042" s="8">
        <f>order_details[[#This Row],[UnitPrice]]*order_details[[#This Row],[Quantity]]</f>
        <v>302.40000000000003</v>
      </c>
      <c r="G1042" s="1">
        <f>VLOOKUP(order_details[[#This Row],[OrderID]],orders[[OrderID]:[OrderDate]],4,)</f>
        <v>34967</v>
      </c>
      <c r="H1042" s="8">
        <f>VLOOKUP(order_details[[#This Row],[ProductID]],products[],6,0)</f>
        <v>18</v>
      </c>
      <c r="I1042" s="8">
        <f>order_details[[#This Row],[UnitPrice (Marked Price)]] * order_details[[#This Row],[Quantity]] * (1 - order_details[[#This Row],[Discount]])</f>
        <v>283.5</v>
      </c>
      <c r="J1042" s="8">
        <f>(order_details[[#This Row],[UnitPrice (Marked Price)]]*(1-order_details[[#This Row],[Discount]])-order_details[[#This Row],[UnitPrice]]) * order_details[[#This Row],[Quantity]]</f>
        <v>-18.900000000000006</v>
      </c>
      <c r="K1042">
        <f>VLOOKUP(order_details[[#This Row],[ProductID]],products[],4,0)</f>
        <v>1</v>
      </c>
      <c r="L1042" s="8" t="str">
        <f>VLOOKUP(order_details[[#This Row],[Category]],categories[[CategoryID]:[CategoryName]],2,0)</f>
        <v>Beverages</v>
      </c>
    </row>
    <row r="1043" spans="1:12" x14ac:dyDescent="0.25">
      <c r="A1043">
        <v>10643</v>
      </c>
      <c r="B1043">
        <v>46</v>
      </c>
      <c r="C1043" s="8">
        <v>9.6</v>
      </c>
      <c r="D1043">
        <v>2</v>
      </c>
      <c r="E1043">
        <v>0.25</v>
      </c>
      <c r="F1043" s="8">
        <f>order_details[[#This Row],[UnitPrice]]*order_details[[#This Row],[Quantity]]</f>
        <v>19.2</v>
      </c>
      <c r="G1043" s="1">
        <f>VLOOKUP(order_details[[#This Row],[OrderID]],orders[[OrderID]:[OrderDate]],4,)</f>
        <v>34967</v>
      </c>
      <c r="H1043" s="8">
        <f>VLOOKUP(order_details[[#This Row],[ProductID]],products[],6,0)</f>
        <v>12</v>
      </c>
      <c r="I1043" s="8">
        <f>order_details[[#This Row],[UnitPrice (Marked Price)]] * order_details[[#This Row],[Quantity]] * (1 - order_details[[#This Row],[Discount]])</f>
        <v>18</v>
      </c>
      <c r="J1043" s="8">
        <f>(order_details[[#This Row],[UnitPrice (Marked Price)]]*(1-order_details[[#This Row],[Discount]])-order_details[[#This Row],[UnitPrice]]) * order_details[[#This Row],[Quantity]]</f>
        <v>-1.1999999999999993</v>
      </c>
      <c r="K1043">
        <f>VLOOKUP(order_details[[#This Row],[ProductID]],products[],4,0)</f>
        <v>8</v>
      </c>
      <c r="L1043" s="8" t="str">
        <f>VLOOKUP(order_details[[#This Row],[Category]],categories[[CategoryID]:[CategoryName]],2,0)</f>
        <v>Seafood</v>
      </c>
    </row>
    <row r="1044" spans="1:12" x14ac:dyDescent="0.25">
      <c r="A1044">
        <v>10644</v>
      </c>
      <c r="B1044">
        <v>18</v>
      </c>
      <c r="C1044" s="8">
        <v>50</v>
      </c>
      <c r="D1044">
        <v>4</v>
      </c>
      <c r="E1044">
        <v>0.1</v>
      </c>
      <c r="F1044" s="8">
        <f>order_details[[#This Row],[UnitPrice]]*order_details[[#This Row],[Quantity]]</f>
        <v>200</v>
      </c>
      <c r="G1044" s="1">
        <f>VLOOKUP(order_details[[#This Row],[OrderID]],orders[[OrderID]:[OrderDate]],4,)</f>
        <v>34967</v>
      </c>
      <c r="H1044" s="8">
        <f>VLOOKUP(order_details[[#This Row],[ProductID]],products[],6,0)</f>
        <v>62.5</v>
      </c>
      <c r="I1044" s="8">
        <f>order_details[[#This Row],[UnitPrice (Marked Price)]] * order_details[[#This Row],[Quantity]] * (1 - order_details[[#This Row],[Discount]])</f>
        <v>225</v>
      </c>
      <c r="J1044" s="8">
        <f>(order_details[[#This Row],[UnitPrice (Marked Price)]]*(1-order_details[[#This Row],[Discount]])-order_details[[#This Row],[UnitPrice]]) * order_details[[#This Row],[Quantity]]</f>
        <v>25</v>
      </c>
      <c r="K1044">
        <f>VLOOKUP(order_details[[#This Row],[ProductID]],products[],4,0)</f>
        <v>8</v>
      </c>
      <c r="L1044" s="8" t="str">
        <f>VLOOKUP(order_details[[#This Row],[Category]],categories[[CategoryID]:[CategoryName]],2,0)</f>
        <v>Seafood</v>
      </c>
    </row>
    <row r="1045" spans="1:12" x14ac:dyDescent="0.25">
      <c r="A1045">
        <v>10644</v>
      </c>
      <c r="B1045">
        <v>43</v>
      </c>
      <c r="C1045" s="8">
        <v>36.799999999999997</v>
      </c>
      <c r="D1045">
        <v>20</v>
      </c>
      <c r="E1045">
        <v>0</v>
      </c>
      <c r="F1045" s="8">
        <f>order_details[[#This Row],[UnitPrice]]*order_details[[#This Row],[Quantity]]</f>
        <v>736</v>
      </c>
      <c r="G1045" s="1">
        <f>VLOOKUP(order_details[[#This Row],[OrderID]],orders[[OrderID]:[OrderDate]],4,)</f>
        <v>34967</v>
      </c>
      <c r="H1045" s="8">
        <f>VLOOKUP(order_details[[#This Row],[ProductID]],products[],6,0)</f>
        <v>46</v>
      </c>
      <c r="I1045" s="8">
        <f>order_details[[#This Row],[UnitPrice (Marked Price)]] * order_details[[#This Row],[Quantity]] * (1 - order_details[[#This Row],[Discount]])</f>
        <v>920</v>
      </c>
      <c r="J1045" s="8">
        <f>(order_details[[#This Row],[UnitPrice (Marked Price)]]*(1-order_details[[#This Row],[Discount]])-order_details[[#This Row],[UnitPrice]]) * order_details[[#This Row],[Quantity]]</f>
        <v>184.00000000000006</v>
      </c>
      <c r="K1045">
        <f>VLOOKUP(order_details[[#This Row],[ProductID]],products[],4,0)</f>
        <v>1</v>
      </c>
      <c r="L1045" s="8" t="str">
        <f>VLOOKUP(order_details[[#This Row],[Category]],categories[[CategoryID]:[CategoryName]],2,0)</f>
        <v>Beverages</v>
      </c>
    </row>
    <row r="1046" spans="1:12" x14ac:dyDescent="0.25">
      <c r="A1046">
        <v>10644</v>
      </c>
      <c r="B1046">
        <v>46</v>
      </c>
      <c r="C1046" s="8">
        <v>9.6</v>
      </c>
      <c r="D1046">
        <v>21</v>
      </c>
      <c r="E1046">
        <v>0.1</v>
      </c>
      <c r="F1046" s="8">
        <f>order_details[[#This Row],[UnitPrice]]*order_details[[#This Row],[Quantity]]</f>
        <v>201.6</v>
      </c>
      <c r="G1046" s="1">
        <f>VLOOKUP(order_details[[#This Row],[OrderID]],orders[[OrderID]:[OrderDate]],4,)</f>
        <v>34967</v>
      </c>
      <c r="H1046" s="8">
        <f>VLOOKUP(order_details[[#This Row],[ProductID]],products[],6,0)</f>
        <v>12</v>
      </c>
      <c r="I1046" s="8">
        <f>order_details[[#This Row],[UnitPrice (Marked Price)]] * order_details[[#This Row],[Quantity]] * (1 - order_details[[#This Row],[Discount]])</f>
        <v>226.8</v>
      </c>
      <c r="J1046" s="8">
        <f>(order_details[[#This Row],[UnitPrice (Marked Price)]]*(1-order_details[[#This Row],[Discount]])-order_details[[#This Row],[UnitPrice]]) * order_details[[#This Row],[Quantity]]</f>
        <v>25.200000000000024</v>
      </c>
      <c r="K1046">
        <f>VLOOKUP(order_details[[#This Row],[ProductID]],products[],4,0)</f>
        <v>8</v>
      </c>
      <c r="L1046" s="8" t="str">
        <f>VLOOKUP(order_details[[#This Row],[Category]],categories[[CategoryID]:[CategoryName]],2,0)</f>
        <v>Seafood</v>
      </c>
    </row>
    <row r="1047" spans="1:12" x14ac:dyDescent="0.25">
      <c r="A1047">
        <v>10645</v>
      </c>
      <c r="B1047">
        <v>18</v>
      </c>
      <c r="C1047" s="8">
        <v>50</v>
      </c>
      <c r="D1047">
        <v>20</v>
      </c>
      <c r="E1047">
        <v>0</v>
      </c>
      <c r="F1047" s="8">
        <f>order_details[[#This Row],[UnitPrice]]*order_details[[#This Row],[Quantity]]</f>
        <v>1000</v>
      </c>
      <c r="G1047" s="1">
        <f>VLOOKUP(order_details[[#This Row],[OrderID]],orders[[OrderID]:[OrderDate]],4,)</f>
        <v>34968</v>
      </c>
      <c r="H1047" s="8">
        <f>VLOOKUP(order_details[[#This Row],[ProductID]],products[],6,0)</f>
        <v>62.5</v>
      </c>
      <c r="I1047" s="8">
        <f>order_details[[#This Row],[UnitPrice (Marked Price)]] * order_details[[#This Row],[Quantity]] * (1 - order_details[[#This Row],[Discount]])</f>
        <v>1250</v>
      </c>
      <c r="J1047" s="8">
        <f>(order_details[[#This Row],[UnitPrice (Marked Price)]]*(1-order_details[[#This Row],[Discount]])-order_details[[#This Row],[UnitPrice]]) * order_details[[#This Row],[Quantity]]</f>
        <v>250</v>
      </c>
      <c r="K1047">
        <f>VLOOKUP(order_details[[#This Row],[ProductID]],products[],4,0)</f>
        <v>8</v>
      </c>
      <c r="L1047" s="8" t="str">
        <f>VLOOKUP(order_details[[#This Row],[Category]],categories[[CategoryID]:[CategoryName]],2,0)</f>
        <v>Seafood</v>
      </c>
    </row>
    <row r="1048" spans="1:12" x14ac:dyDescent="0.25">
      <c r="A1048">
        <v>10645</v>
      </c>
      <c r="B1048">
        <v>36</v>
      </c>
      <c r="C1048" s="8">
        <v>15.2</v>
      </c>
      <c r="D1048">
        <v>15</v>
      </c>
      <c r="E1048">
        <v>0</v>
      </c>
      <c r="F1048" s="8">
        <f>order_details[[#This Row],[UnitPrice]]*order_details[[#This Row],[Quantity]]</f>
        <v>228</v>
      </c>
      <c r="G1048" s="1">
        <f>VLOOKUP(order_details[[#This Row],[OrderID]],orders[[OrderID]:[OrderDate]],4,)</f>
        <v>34968</v>
      </c>
      <c r="H1048" s="8">
        <f>VLOOKUP(order_details[[#This Row],[ProductID]],products[],6,0)</f>
        <v>19</v>
      </c>
      <c r="I1048" s="8">
        <f>order_details[[#This Row],[UnitPrice (Marked Price)]] * order_details[[#This Row],[Quantity]] * (1 - order_details[[#This Row],[Discount]])</f>
        <v>285</v>
      </c>
      <c r="J1048" s="8">
        <f>(order_details[[#This Row],[UnitPrice (Marked Price)]]*(1-order_details[[#This Row],[Discount]])-order_details[[#This Row],[UnitPrice]]) * order_details[[#This Row],[Quantity]]</f>
        <v>57.000000000000014</v>
      </c>
      <c r="K1048">
        <f>VLOOKUP(order_details[[#This Row],[ProductID]],products[],4,0)</f>
        <v>8</v>
      </c>
      <c r="L1048" s="8" t="str">
        <f>VLOOKUP(order_details[[#This Row],[Category]],categories[[CategoryID]:[CategoryName]],2,0)</f>
        <v>Seafood</v>
      </c>
    </row>
    <row r="1049" spans="1:12" x14ac:dyDescent="0.25">
      <c r="A1049">
        <v>10646</v>
      </c>
      <c r="B1049">
        <v>1</v>
      </c>
      <c r="C1049" s="8">
        <v>14.4</v>
      </c>
      <c r="D1049">
        <v>15</v>
      </c>
      <c r="E1049">
        <v>0.25</v>
      </c>
      <c r="F1049" s="8">
        <f>order_details[[#This Row],[UnitPrice]]*order_details[[#This Row],[Quantity]]</f>
        <v>216</v>
      </c>
      <c r="G1049" s="1">
        <f>VLOOKUP(order_details[[#This Row],[OrderID]],orders[[OrderID]:[OrderDate]],4,)</f>
        <v>34969</v>
      </c>
      <c r="H1049" s="8">
        <f>VLOOKUP(order_details[[#This Row],[ProductID]],products[],6,0)</f>
        <v>18</v>
      </c>
      <c r="I1049" s="8">
        <f>order_details[[#This Row],[UnitPrice (Marked Price)]] * order_details[[#This Row],[Quantity]] * (1 - order_details[[#This Row],[Discount]])</f>
        <v>202.5</v>
      </c>
      <c r="J1049" s="8">
        <f>(order_details[[#This Row],[UnitPrice (Marked Price)]]*(1-order_details[[#This Row],[Discount]])-order_details[[#This Row],[UnitPrice]]) * order_details[[#This Row],[Quantity]]</f>
        <v>-13.500000000000005</v>
      </c>
      <c r="K1049">
        <f>VLOOKUP(order_details[[#This Row],[ProductID]],products[],4,0)</f>
        <v>1</v>
      </c>
      <c r="L1049" s="8" t="str">
        <f>VLOOKUP(order_details[[#This Row],[Category]],categories[[CategoryID]:[CategoryName]],2,0)</f>
        <v>Beverages</v>
      </c>
    </row>
    <row r="1050" spans="1:12" x14ac:dyDescent="0.25">
      <c r="A1050">
        <v>10646</v>
      </c>
      <c r="B1050">
        <v>10</v>
      </c>
      <c r="C1050" s="8">
        <v>24.8</v>
      </c>
      <c r="D1050">
        <v>18</v>
      </c>
      <c r="E1050">
        <v>0.25</v>
      </c>
      <c r="F1050" s="8">
        <f>order_details[[#This Row],[UnitPrice]]*order_details[[#This Row],[Quantity]]</f>
        <v>446.40000000000003</v>
      </c>
      <c r="G1050" s="1">
        <f>VLOOKUP(order_details[[#This Row],[OrderID]],orders[[OrderID]:[OrderDate]],4,)</f>
        <v>34969</v>
      </c>
      <c r="H1050" s="8">
        <f>VLOOKUP(order_details[[#This Row],[ProductID]],products[],6,0)</f>
        <v>31</v>
      </c>
      <c r="I1050" s="8">
        <f>order_details[[#This Row],[UnitPrice (Marked Price)]] * order_details[[#This Row],[Quantity]] * (1 - order_details[[#This Row],[Discount]])</f>
        <v>418.5</v>
      </c>
      <c r="J1050" s="8">
        <f>(order_details[[#This Row],[UnitPrice (Marked Price)]]*(1-order_details[[#This Row],[Discount]])-order_details[[#This Row],[UnitPrice]]) * order_details[[#This Row],[Quantity]]</f>
        <v>-27.900000000000013</v>
      </c>
      <c r="K1050">
        <f>VLOOKUP(order_details[[#This Row],[ProductID]],products[],4,0)</f>
        <v>8</v>
      </c>
      <c r="L1050" s="8" t="str">
        <f>VLOOKUP(order_details[[#This Row],[Category]],categories[[CategoryID]:[CategoryName]],2,0)</f>
        <v>Seafood</v>
      </c>
    </row>
    <row r="1051" spans="1:12" x14ac:dyDescent="0.25">
      <c r="A1051">
        <v>10646</v>
      </c>
      <c r="B1051">
        <v>71</v>
      </c>
      <c r="C1051" s="8">
        <v>17.2</v>
      </c>
      <c r="D1051">
        <v>30</v>
      </c>
      <c r="E1051">
        <v>0.25</v>
      </c>
      <c r="F1051" s="8">
        <f>order_details[[#This Row],[UnitPrice]]*order_details[[#This Row],[Quantity]]</f>
        <v>516</v>
      </c>
      <c r="G1051" s="1">
        <f>VLOOKUP(order_details[[#This Row],[OrderID]],orders[[OrderID]:[OrderDate]],4,)</f>
        <v>34969</v>
      </c>
      <c r="H1051" s="8">
        <f>VLOOKUP(order_details[[#This Row],[ProductID]],products[],6,0)</f>
        <v>21.5</v>
      </c>
      <c r="I1051" s="8">
        <f>order_details[[#This Row],[UnitPrice (Marked Price)]] * order_details[[#This Row],[Quantity]] * (1 - order_details[[#This Row],[Discount]])</f>
        <v>483.75</v>
      </c>
      <c r="J1051" s="8">
        <f>(order_details[[#This Row],[UnitPrice (Marked Price)]]*(1-order_details[[#This Row],[Discount]])-order_details[[#This Row],[UnitPrice]]) * order_details[[#This Row],[Quantity]]</f>
        <v>-32.249999999999979</v>
      </c>
      <c r="K1051">
        <f>VLOOKUP(order_details[[#This Row],[ProductID]],products[],4,0)</f>
        <v>4</v>
      </c>
      <c r="L1051" s="8" t="str">
        <f>VLOOKUP(order_details[[#This Row],[Category]],categories[[CategoryID]:[CategoryName]],2,0)</f>
        <v>Dairy Products</v>
      </c>
    </row>
    <row r="1052" spans="1:12" x14ac:dyDescent="0.25">
      <c r="A1052">
        <v>10646</v>
      </c>
      <c r="B1052">
        <v>77</v>
      </c>
      <c r="C1052" s="8">
        <v>10.4</v>
      </c>
      <c r="D1052">
        <v>35</v>
      </c>
      <c r="E1052">
        <v>0.25</v>
      </c>
      <c r="F1052" s="8">
        <f>order_details[[#This Row],[UnitPrice]]*order_details[[#This Row],[Quantity]]</f>
        <v>364</v>
      </c>
      <c r="G1052" s="1">
        <f>VLOOKUP(order_details[[#This Row],[OrderID]],orders[[OrderID]:[OrderDate]],4,)</f>
        <v>34969</v>
      </c>
      <c r="H1052" s="8">
        <f>VLOOKUP(order_details[[#This Row],[ProductID]],products[],6,0)</f>
        <v>13</v>
      </c>
      <c r="I1052" s="8">
        <f>order_details[[#This Row],[UnitPrice (Marked Price)]] * order_details[[#This Row],[Quantity]] * (1 - order_details[[#This Row],[Discount]])</f>
        <v>341.25</v>
      </c>
      <c r="J1052" s="8">
        <f>(order_details[[#This Row],[UnitPrice (Marked Price)]]*(1-order_details[[#This Row],[Discount]])-order_details[[#This Row],[UnitPrice]]) * order_details[[#This Row],[Quantity]]</f>
        <v>-22.750000000000014</v>
      </c>
      <c r="K1052">
        <f>VLOOKUP(order_details[[#This Row],[ProductID]],products[],4,0)</f>
        <v>2</v>
      </c>
      <c r="L1052" s="8" t="str">
        <f>VLOOKUP(order_details[[#This Row],[Category]],categories[[CategoryID]:[CategoryName]],2,0)</f>
        <v>Condiments</v>
      </c>
    </row>
    <row r="1053" spans="1:12" x14ac:dyDescent="0.25">
      <c r="A1053">
        <v>10647</v>
      </c>
      <c r="B1053">
        <v>19</v>
      </c>
      <c r="C1053" s="8">
        <v>7.3</v>
      </c>
      <c r="D1053">
        <v>30</v>
      </c>
      <c r="E1053">
        <v>0</v>
      </c>
      <c r="F1053" s="8">
        <f>order_details[[#This Row],[UnitPrice]]*order_details[[#This Row],[Quantity]]</f>
        <v>219</v>
      </c>
      <c r="G1053" s="1">
        <f>VLOOKUP(order_details[[#This Row],[OrderID]],orders[[OrderID]:[OrderDate]],4,)</f>
        <v>34969</v>
      </c>
      <c r="H1053" s="8">
        <f>VLOOKUP(order_details[[#This Row],[ProductID]],products[],6,0)</f>
        <v>9.1999999999999993</v>
      </c>
      <c r="I1053" s="8">
        <f>order_details[[#This Row],[UnitPrice (Marked Price)]] * order_details[[#This Row],[Quantity]] * (1 - order_details[[#This Row],[Discount]])</f>
        <v>276</v>
      </c>
      <c r="J1053" s="8">
        <f>(order_details[[#This Row],[UnitPrice (Marked Price)]]*(1-order_details[[#This Row],[Discount]])-order_details[[#This Row],[UnitPrice]]) * order_details[[#This Row],[Quantity]]</f>
        <v>56.999999999999986</v>
      </c>
      <c r="K1053">
        <f>VLOOKUP(order_details[[#This Row],[ProductID]],products[],4,0)</f>
        <v>3</v>
      </c>
      <c r="L1053" s="8" t="str">
        <f>VLOOKUP(order_details[[#This Row],[Category]],categories[[CategoryID]:[CategoryName]],2,0)</f>
        <v>Confections</v>
      </c>
    </row>
    <row r="1054" spans="1:12" x14ac:dyDescent="0.25">
      <c r="A1054">
        <v>10647</v>
      </c>
      <c r="B1054">
        <v>39</v>
      </c>
      <c r="C1054" s="8">
        <v>14.4</v>
      </c>
      <c r="D1054">
        <v>20</v>
      </c>
      <c r="E1054">
        <v>0</v>
      </c>
      <c r="F1054" s="8">
        <f>order_details[[#This Row],[UnitPrice]]*order_details[[#This Row],[Quantity]]</f>
        <v>288</v>
      </c>
      <c r="G1054" s="1">
        <f>VLOOKUP(order_details[[#This Row],[OrderID]],orders[[OrderID]:[OrderDate]],4,)</f>
        <v>34969</v>
      </c>
      <c r="H1054" s="8">
        <f>VLOOKUP(order_details[[#This Row],[ProductID]],products[],6,0)</f>
        <v>18</v>
      </c>
      <c r="I1054" s="8">
        <f>order_details[[#This Row],[UnitPrice (Marked Price)]] * order_details[[#This Row],[Quantity]] * (1 - order_details[[#This Row],[Discount]])</f>
        <v>360</v>
      </c>
      <c r="J1054" s="8">
        <f>(order_details[[#This Row],[UnitPrice (Marked Price)]]*(1-order_details[[#This Row],[Discount]])-order_details[[#This Row],[UnitPrice]]) * order_details[[#This Row],[Quantity]]</f>
        <v>72</v>
      </c>
      <c r="K1054">
        <f>VLOOKUP(order_details[[#This Row],[ProductID]],products[],4,0)</f>
        <v>1</v>
      </c>
      <c r="L1054" s="8" t="str">
        <f>VLOOKUP(order_details[[#This Row],[Category]],categories[[CategoryID]:[CategoryName]],2,0)</f>
        <v>Beverages</v>
      </c>
    </row>
    <row r="1055" spans="1:12" x14ac:dyDescent="0.25">
      <c r="A1055">
        <v>10648</v>
      </c>
      <c r="B1055">
        <v>22</v>
      </c>
      <c r="C1055" s="8">
        <v>9.8000000000000007</v>
      </c>
      <c r="D1055">
        <v>15</v>
      </c>
      <c r="E1055">
        <v>0</v>
      </c>
      <c r="F1055" s="8">
        <f>order_details[[#This Row],[UnitPrice]]*order_details[[#This Row],[Quantity]]</f>
        <v>147</v>
      </c>
      <c r="G1055" s="1">
        <f>VLOOKUP(order_details[[#This Row],[OrderID]],orders[[OrderID]:[OrderDate]],4,)</f>
        <v>34970</v>
      </c>
      <c r="H1055" s="8">
        <f>VLOOKUP(order_details[[#This Row],[ProductID]],products[],6,0)</f>
        <v>21</v>
      </c>
      <c r="I1055" s="8">
        <f>order_details[[#This Row],[UnitPrice (Marked Price)]] * order_details[[#This Row],[Quantity]] * (1 - order_details[[#This Row],[Discount]])</f>
        <v>315</v>
      </c>
      <c r="J1055" s="8">
        <f>(order_details[[#This Row],[UnitPrice (Marked Price)]]*(1-order_details[[#This Row],[Discount]])-order_details[[#This Row],[UnitPrice]]) * order_details[[#This Row],[Quantity]]</f>
        <v>168</v>
      </c>
      <c r="K1055">
        <f>VLOOKUP(order_details[[#This Row],[ProductID]],products[],4,0)</f>
        <v>5</v>
      </c>
      <c r="L1055" s="8" t="str">
        <f>VLOOKUP(order_details[[#This Row],[Category]],categories[[CategoryID]:[CategoryName]],2,0)</f>
        <v>Grains/Cereals</v>
      </c>
    </row>
    <row r="1056" spans="1:12" x14ac:dyDescent="0.25">
      <c r="A1056">
        <v>10648</v>
      </c>
      <c r="B1056">
        <v>24</v>
      </c>
      <c r="C1056" s="8">
        <v>3.6</v>
      </c>
      <c r="D1056">
        <v>15</v>
      </c>
      <c r="E1056">
        <v>0.15</v>
      </c>
      <c r="F1056" s="8">
        <f>order_details[[#This Row],[UnitPrice]]*order_details[[#This Row],[Quantity]]</f>
        <v>54</v>
      </c>
      <c r="G1056" s="1">
        <f>VLOOKUP(order_details[[#This Row],[OrderID]],orders[[OrderID]:[OrderDate]],4,)</f>
        <v>34970</v>
      </c>
      <c r="H1056" s="8">
        <f>VLOOKUP(order_details[[#This Row],[ProductID]],products[],6,0)</f>
        <v>4.5</v>
      </c>
      <c r="I1056" s="8">
        <f>order_details[[#This Row],[UnitPrice (Marked Price)]] * order_details[[#This Row],[Quantity]] * (1 - order_details[[#This Row],[Discount]])</f>
        <v>57.375</v>
      </c>
      <c r="J1056" s="8">
        <f>(order_details[[#This Row],[UnitPrice (Marked Price)]]*(1-order_details[[#This Row],[Discount]])-order_details[[#This Row],[UnitPrice]]) * order_details[[#This Row],[Quantity]]</f>
        <v>3.3749999999999947</v>
      </c>
      <c r="K1056">
        <f>VLOOKUP(order_details[[#This Row],[ProductID]],products[],4,0)</f>
        <v>1</v>
      </c>
      <c r="L1056" s="8" t="str">
        <f>VLOOKUP(order_details[[#This Row],[Category]],categories[[CategoryID]:[CategoryName]],2,0)</f>
        <v>Beverages</v>
      </c>
    </row>
    <row r="1057" spans="1:12" x14ac:dyDescent="0.25">
      <c r="A1057">
        <v>10649</v>
      </c>
      <c r="B1057">
        <v>28</v>
      </c>
      <c r="C1057" s="8">
        <v>36.4</v>
      </c>
      <c r="D1057">
        <v>20</v>
      </c>
      <c r="E1057">
        <v>0</v>
      </c>
      <c r="F1057" s="8">
        <f>order_details[[#This Row],[UnitPrice]]*order_details[[#This Row],[Quantity]]</f>
        <v>728</v>
      </c>
      <c r="G1057" s="1">
        <f>VLOOKUP(order_details[[#This Row],[OrderID]],orders[[OrderID]:[OrderDate]],4,)</f>
        <v>34970</v>
      </c>
      <c r="H1057" s="8">
        <f>VLOOKUP(order_details[[#This Row],[ProductID]],products[],6,0)</f>
        <v>45.6</v>
      </c>
      <c r="I1057" s="8">
        <f>order_details[[#This Row],[UnitPrice (Marked Price)]] * order_details[[#This Row],[Quantity]] * (1 - order_details[[#This Row],[Discount]])</f>
        <v>912</v>
      </c>
      <c r="J1057" s="8">
        <f>(order_details[[#This Row],[UnitPrice (Marked Price)]]*(1-order_details[[#This Row],[Discount]])-order_details[[#This Row],[UnitPrice]]) * order_details[[#This Row],[Quantity]]</f>
        <v>184.00000000000006</v>
      </c>
      <c r="K1057">
        <f>VLOOKUP(order_details[[#This Row],[ProductID]],products[],4,0)</f>
        <v>7</v>
      </c>
      <c r="L1057" s="8" t="str">
        <f>VLOOKUP(order_details[[#This Row],[Category]],categories[[CategoryID]:[CategoryName]],2,0)</f>
        <v>Produce</v>
      </c>
    </row>
    <row r="1058" spans="1:12" x14ac:dyDescent="0.25">
      <c r="A1058">
        <v>10649</v>
      </c>
      <c r="B1058">
        <v>72</v>
      </c>
      <c r="C1058" s="8">
        <v>27.8</v>
      </c>
      <c r="D1058">
        <v>15</v>
      </c>
      <c r="E1058">
        <v>0</v>
      </c>
      <c r="F1058" s="8">
        <f>order_details[[#This Row],[UnitPrice]]*order_details[[#This Row],[Quantity]]</f>
        <v>417</v>
      </c>
      <c r="G1058" s="1">
        <f>VLOOKUP(order_details[[#This Row],[OrderID]],orders[[OrderID]:[OrderDate]],4,)</f>
        <v>34970</v>
      </c>
      <c r="H1058" s="8">
        <f>VLOOKUP(order_details[[#This Row],[ProductID]],products[],6,0)</f>
        <v>34.799999999999997</v>
      </c>
      <c r="I1058" s="8">
        <f>order_details[[#This Row],[UnitPrice (Marked Price)]] * order_details[[#This Row],[Quantity]] * (1 - order_details[[#This Row],[Discount]])</f>
        <v>522</v>
      </c>
      <c r="J1058" s="8">
        <f>(order_details[[#This Row],[UnitPrice (Marked Price)]]*(1-order_details[[#This Row],[Discount]])-order_details[[#This Row],[UnitPrice]]) * order_details[[#This Row],[Quantity]]</f>
        <v>104.99999999999994</v>
      </c>
      <c r="K1058">
        <f>VLOOKUP(order_details[[#This Row],[ProductID]],products[],4,0)</f>
        <v>4</v>
      </c>
      <c r="L1058" s="8" t="str">
        <f>VLOOKUP(order_details[[#This Row],[Category]],categories[[CategoryID]:[CategoryName]],2,0)</f>
        <v>Dairy Products</v>
      </c>
    </row>
    <row r="1059" spans="1:12" x14ac:dyDescent="0.25">
      <c r="A1059">
        <v>10650</v>
      </c>
      <c r="B1059">
        <v>30</v>
      </c>
      <c r="C1059" s="8">
        <v>20.7</v>
      </c>
      <c r="D1059">
        <v>30</v>
      </c>
      <c r="E1059">
        <v>0</v>
      </c>
      <c r="F1059" s="8">
        <f>order_details[[#This Row],[UnitPrice]]*order_details[[#This Row],[Quantity]]</f>
        <v>621</v>
      </c>
      <c r="G1059" s="1">
        <f>VLOOKUP(order_details[[#This Row],[OrderID]],orders[[OrderID]:[OrderDate]],4,)</f>
        <v>34971</v>
      </c>
      <c r="H1059" s="8">
        <f>VLOOKUP(order_details[[#This Row],[ProductID]],products[],6,0)</f>
        <v>25.89</v>
      </c>
      <c r="I1059" s="8">
        <f>order_details[[#This Row],[UnitPrice (Marked Price)]] * order_details[[#This Row],[Quantity]] * (1 - order_details[[#This Row],[Discount]])</f>
        <v>776.7</v>
      </c>
      <c r="J1059" s="8">
        <f>(order_details[[#This Row],[UnitPrice (Marked Price)]]*(1-order_details[[#This Row],[Discount]])-order_details[[#This Row],[UnitPrice]]) * order_details[[#This Row],[Quantity]]</f>
        <v>155.70000000000005</v>
      </c>
      <c r="K1059">
        <f>VLOOKUP(order_details[[#This Row],[ProductID]],products[],4,0)</f>
        <v>8</v>
      </c>
      <c r="L1059" s="8" t="str">
        <f>VLOOKUP(order_details[[#This Row],[Category]],categories[[CategoryID]:[CategoryName]],2,0)</f>
        <v>Seafood</v>
      </c>
    </row>
    <row r="1060" spans="1:12" x14ac:dyDescent="0.25">
      <c r="A1060">
        <v>10650</v>
      </c>
      <c r="B1060">
        <v>53</v>
      </c>
      <c r="C1060" s="8">
        <v>26.2</v>
      </c>
      <c r="D1060">
        <v>25</v>
      </c>
      <c r="E1060">
        <v>0.05</v>
      </c>
      <c r="F1060" s="8">
        <f>order_details[[#This Row],[UnitPrice]]*order_details[[#This Row],[Quantity]]</f>
        <v>655</v>
      </c>
      <c r="G1060" s="1">
        <f>VLOOKUP(order_details[[#This Row],[OrderID]],orders[[OrderID]:[OrderDate]],4,)</f>
        <v>34971</v>
      </c>
      <c r="H1060" s="8">
        <f>VLOOKUP(order_details[[#This Row],[ProductID]],products[],6,0)</f>
        <v>32.799999999999997</v>
      </c>
      <c r="I1060" s="8">
        <f>order_details[[#This Row],[UnitPrice (Marked Price)]] * order_details[[#This Row],[Quantity]] * (1 - order_details[[#This Row],[Discount]])</f>
        <v>778.99999999999989</v>
      </c>
      <c r="J1060" s="8">
        <f>(order_details[[#This Row],[UnitPrice (Marked Price)]]*(1-order_details[[#This Row],[Discount]])-order_details[[#This Row],[UnitPrice]]) * order_details[[#This Row],[Quantity]]</f>
        <v>123.99999999999993</v>
      </c>
      <c r="K1060">
        <f>VLOOKUP(order_details[[#This Row],[ProductID]],products[],4,0)</f>
        <v>6</v>
      </c>
      <c r="L1060" s="8" t="str">
        <f>VLOOKUP(order_details[[#This Row],[Category]],categories[[CategoryID]:[CategoryName]],2,0)</f>
        <v>Meat/Poultry</v>
      </c>
    </row>
    <row r="1061" spans="1:12" x14ac:dyDescent="0.25">
      <c r="A1061">
        <v>10650</v>
      </c>
      <c r="B1061">
        <v>54</v>
      </c>
      <c r="C1061" s="8">
        <v>5.9</v>
      </c>
      <c r="D1061">
        <v>30</v>
      </c>
      <c r="E1061">
        <v>0</v>
      </c>
      <c r="F1061" s="8">
        <f>order_details[[#This Row],[UnitPrice]]*order_details[[#This Row],[Quantity]]</f>
        <v>177</v>
      </c>
      <c r="G1061" s="1">
        <f>VLOOKUP(order_details[[#This Row],[OrderID]],orders[[OrderID]:[OrderDate]],4,)</f>
        <v>34971</v>
      </c>
      <c r="H1061" s="8">
        <f>VLOOKUP(order_details[[#This Row],[ProductID]],products[],6,0)</f>
        <v>7.45</v>
      </c>
      <c r="I1061" s="8">
        <f>order_details[[#This Row],[UnitPrice (Marked Price)]] * order_details[[#This Row],[Quantity]] * (1 - order_details[[#This Row],[Discount]])</f>
        <v>223.5</v>
      </c>
      <c r="J1061" s="8">
        <f>(order_details[[#This Row],[UnitPrice (Marked Price)]]*(1-order_details[[#This Row],[Discount]])-order_details[[#This Row],[UnitPrice]]) * order_details[[#This Row],[Quantity]]</f>
        <v>46.499999999999993</v>
      </c>
      <c r="K1061">
        <f>VLOOKUP(order_details[[#This Row],[ProductID]],products[],4,0)</f>
        <v>6</v>
      </c>
      <c r="L1061" s="8" t="str">
        <f>VLOOKUP(order_details[[#This Row],[Category]],categories[[CategoryID]:[CategoryName]],2,0)</f>
        <v>Meat/Poultry</v>
      </c>
    </row>
    <row r="1062" spans="1:12" x14ac:dyDescent="0.25">
      <c r="A1062">
        <v>10651</v>
      </c>
      <c r="B1062">
        <v>19</v>
      </c>
      <c r="C1062" s="8">
        <v>7.3</v>
      </c>
      <c r="D1062">
        <v>12</v>
      </c>
      <c r="E1062">
        <v>0.25</v>
      </c>
      <c r="F1062" s="8">
        <f>order_details[[#This Row],[UnitPrice]]*order_details[[#This Row],[Quantity]]</f>
        <v>87.6</v>
      </c>
      <c r="G1062" s="1">
        <f>VLOOKUP(order_details[[#This Row],[OrderID]],orders[[OrderID]:[OrderDate]],4,)</f>
        <v>34974</v>
      </c>
      <c r="H1062" s="8">
        <f>VLOOKUP(order_details[[#This Row],[ProductID]],products[],6,0)</f>
        <v>9.1999999999999993</v>
      </c>
      <c r="I1062" s="8">
        <f>order_details[[#This Row],[UnitPrice (Marked Price)]] * order_details[[#This Row],[Quantity]] * (1 - order_details[[#This Row],[Discount]])</f>
        <v>82.8</v>
      </c>
      <c r="J1062" s="8">
        <f>(order_details[[#This Row],[UnitPrice (Marked Price)]]*(1-order_details[[#This Row],[Discount]])-order_details[[#This Row],[UnitPrice]]) * order_details[[#This Row],[Quantity]]</f>
        <v>-4.8000000000000043</v>
      </c>
      <c r="K1062">
        <f>VLOOKUP(order_details[[#This Row],[ProductID]],products[],4,0)</f>
        <v>3</v>
      </c>
      <c r="L1062" s="8" t="str">
        <f>VLOOKUP(order_details[[#This Row],[Category]],categories[[CategoryID]:[CategoryName]],2,0)</f>
        <v>Confections</v>
      </c>
    </row>
    <row r="1063" spans="1:12" x14ac:dyDescent="0.25">
      <c r="A1063">
        <v>10651</v>
      </c>
      <c r="B1063">
        <v>22</v>
      </c>
      <c r="C1063" s="8">
        <v>9.8000000000000007</v>
      </c>
      <c r="D1063">
        <v>20</v>
      </c>
      <c r="E1063">
        <v>0.25</v>
      </c>
      <c r="F1063" s="8">
        <f>order_details[[#This Row],[UnitPrice]]*order_details[[#This Row],[Quantity]]</f>
        <v>196</v>
      </c>
      <c r="G1063" s="1">
        <f>VLOOKUP(order_details[[#This Row],[OrderID]],orders[[OrderID]:[OrderDate]],4,)</f>
        <v>34974</v>
      </c>
      <c r="H1063" s="8">
        <f>VLOOKUP(order_details[[#This Row],[ProductID]],products[],6,0)</f>
        <v>21</v>
      </c>
      <c r="I1063" s="8">
        <f>order_details[[#This Row],[UnitPrice (Marked Price)]] * order_details[[#This Row],[Quantity]] * (1 - order_details[[#This Row],[Discount]])</f>
        <v>315</v>
      </c>
      <c r="J1063" s="8">
        <f>(order_details[[#This Row],[UnitPrice (Marked Price)]]*(1-order_details[[#This Row],[Discount]])-order_details[[#This Row],[UnitPrice]]) * order_details[[#This Row],[Quantity]]</f>
        <v>118.99999999999999</v>
      </c>
      <c r="K1063">
        <f>VLOOKUP(order_details[[#This Row],[ProductID]],products[],4,0)</f>
        <v>5</v>
      </c>
      <c r="L1063" s="8" t="str">
        <f>VLOOKUP(order_details[[#This Row],[Category]],categories[[CategoryID]:[CategoryName]],2,0)</f>
        <v>Grains/Cereals</v>
      </c>
    </row>
    <row r="1064" spans="1:12" x14ac:dyDescent="0.25">
      <c r="A1064">
        <v>10652</v>
      </c>
      <c r="B1064">
        <v>30</v>
      </c>
      <c r="C1064" s="8">
        <v>20.7</v>
      </c>
      <c r="D1064">
        <v>2</v>
      </c>
      <c r="E1064">
        <v>0.25</v>
      </c>
      <c r="F1064" s="8">
        <f>order_details[[#This Row],[UnitPrice]]*order_details[[#This Row],[Quantity]]</f>
        <v>41.4</v>
      </c>
      <c r="G1064" s="1">
        <f>VLOOKUP(order_details[[#This Row],[OrderID]],orders[[OrderID]:[OrderDate]],4,)</f>
        <v>34974</v>
      </c>
      <c r="H1064" s="8">
        <f>VLOOKUP(order_details[[#This Row],[ProductID]],products[],6,0)</f>
        <v>25.89</v>
      </c>
      <c r="I1064" s="8">
        <f>order_details[[#This Row],[UnitPrice (Marked Price)]] * order_details[[#This Row],[Quantity]] * (1 - order_details[[#This Row],[Discount]])</f>
        <v>38.835000000000001</v>
      </c>
      <c r="J1064" s="8">
        <f>(order_details[[#This Row],[UnitPrice (Marked Price)]]*(1-order_details[[#This Row],[Discount]])-order_details[[#This Row],[UnitPrice]]) * order_details[[#This Row],[Quantity]]</f>
        <v>-2.5649999999999977</v>
      </c>
      <c r="K1064">
        <f>VLOOKUP(order_details[[#This Row],[ProductID]],products[],4,0)</f>
        <v>8</v>
      </c>
      <c r="L1064" s="8" t="str">
        <f>VLOOKUP(order_details[[#This Row],[Category]],categories[[CategoryID]:[CategoryName]],2,0)</f>
        <v>Seafood</v>
      </c>
    </row>
    <row r="1065" spans="1:12" x14ac:dyDescent="0.25">
      <c r="A1065">
        <v>10652</v>
      </c>
      <c r="B1065">
        <v>42</v>
      </c>
      <c r="C1065" s="8">
        <v>9.8000000000000007</v>
      </c>
      <c r="D1065">
        <v>20</v>
      </c>
      <c r="E1065">
        <v>0</v>
      </c>
      <c r="F1065" s="8">
        <f>order_details[[#This Row],[UnitPrice]]*order_details[[#This Row],[Quantity]]</f>
        <v>196</v>
      </c>
      <c r="G1065" s="1">
        <f>VLOOKUP(order_details[[#This Row],[OrderID]],orders[[OrderID]:[OrderDate]],4,)</f>
        <v>34974</v>
      </c>
      <c r="H1065" s="8">
        <f>VLOOKUP(order_details[[#This Row],[ProductID]],products[],6,0)</f>
        <v>14</v>
      </c>
      <c r="I1065" s="8">
        <f>order_details[[#This Row],[UnitPrice (Marked Price)]] * order_details[[#This Row],[Quantity]] * (1 - order_details[[#This Row],[Discount]])</f>
        <v>280</v>
      </c>
      <c r="J1065" s="8">
        <f>(order_details[[#This Row],[UnitPrice (Marked Price)]]*(1-order_details[[#This Row],[Discount]])-order_details[[#This Row],[UnitPrice]]) * order_details[[#This Row],[Quantity]]</f>
        <v>83.999999999999986</v>
      </c>
      <c r="K1065">
        <f>VLOOKUP(order_details[[#This Row],[ProductID]],products[],4,0)</f>
        <v>5</v>
      </c>
      <c r="L1065" s="8" t="str">
        <f>VLOOKUP(order_details[[#This Row],[Category]],categories[[CategoryID]:[CategoryName]],2,0)</f>
        <v>Grains/Cereals</v>
      </c>
    </row>
    <row r="1066" spans="1:12" x14ac:dyDescent="0.25">
      <c r="A1066">
        <v>10653</v>
      </c>
      <c r="B1066">
        <v>16</v>
      </c>
      <c r="C1066" s="8">
        <v>13.9</v>
      </c>
      <c r="D1066">
        <v>30</v>
      </c>
      <c r="E1066">
        <v>0.1</v>
      </c>
      <c r="F1066" s="8">
        <f>order_details[[#This Row],[UnitPrice]]*order_details[[#This Row],[Quantity]]</f>
        <v>417</v>
      </c>
      <c r="G1066" s="1">
        <f>VLOOKUP(order_details[[#This Row],[OrderID]],orders[[OrderID]:[OrderDate]],4,)</f>
        <v>34975</v>
      </c>
      <c r="H1066" s="8">
        <f>VLOOKUP(order_details[[#This Row],[ProductID]],products[],6,0)</f>
        <v>17.45</v>
      </c>
      <c r="I1066" s="8">
        <f>order_details[[#This Row],[UnitPrice (Marked Price)]] * order_details[[#This Row],[Quantity]] * (1 - order_details[[#This Row],[Discount]])</f>
        <v>471.15000000000003</v>
      </c>
      <c r="J1066" s="8">
        <f>(order_details[[#This Row],[UnitPrice (Marked Price)]]*(1-order_details[[#This Row],[Discount]])-order_details[[#This Row],[UnitPrice]]) * order_details[[#This Row],[Quantity]]</f>
        <v>54.149999999999991</v>
      </c>
      <c r="K1066">
        <f>VLOOKUP(order_details[[#This Row],[ProductID]],products[],4,0)</f>
        <v>3</v>
      </c>
      <c r="L1066" s="8" t="str">
        <f>VLOOKUP(order_details[[#This Row],[Category]],categories[[CategoryID]:[CategoryName]],2,0)</f>
        <v>Confections</v>
      </c>
    </row>
    <row r="1067" spans="1:12" x14ac:dyDescent="0.25">
      <c r="A1067">
        <v>10653</v>
      </c>
      <c r="B1067">
        <v>60</v>
      </c>
      <c r="C1067" s="8">
        <v>27.2</v>
      </c>
      <c r="D1067">
        <v>20</v>
      </c>
      <c r="E1067">
        <v>0.1</v>
      </c>
      <c r="F1067" s="8">
        <f>order_details[[#This Row],[UnitPrice]]*order_details[[#This Row],[Quantity]]</f>
        <v>544</v>
      </c>
      <c r="G1067" s="1">
        <f>VLOOKUP(order_details[[#This Row],[OrderID]],orders[[OrderID]:[OrderDate]],4,)</f>
        <v>34975</v>
      </c>
      <c r="H1067" s="8">
        <f>VLOOKUP(order_details[[#This Row],[ProductID]],products[],6,0)</f>
        <v>34</v>
      </c>
      <c r="I1067" s="8">
        <f>order_details[[#This Row],[UnitPrice (Marked Price)]] * order_details[[#This Row],[Quantity]] * (1 - order_details[[#This Row],[Discount]])</f>
        <v>612</v>
      </c>
      <c r="J1067" s="8">
        <f>(order_details[[#This Row],[UnitPrice (Marked Price)]]*(1-order_details[[#This Row],[Discount]])-order_details[[#This Row],[UnitPrice]]) * order_details[[#This Row],[Quantity]]</f>
        <v>68.000000000000043</v>
      </c>
      <c r="K1067">
        <f>VLOOKUP(order_details[[#This Row],[ProductID]],products[],4,0)</f>
        <v>4</v>
      </c>
      <c r="L1067" s="8" t="str">
        <f>VLOOKUP(order_details[[#This Row],[Category]],categories[[CategoryID]:[CategoryName]],2,0)</f>
        <v>Dairy Products</v>
      </c>
    </row>
    <row r="1068" spans="1:12" x14ac:dyDescent="0.25">
      <c r="A1068">
        <v>10654</v>
      </c>
      <c r="B1068">
        <v>4</v>
      </c>
      <c r="C1068" s="8">
        <v>17.600000000000001</v>
      </c>
      <c r="D1068">
        <v>12</v>
      </c>
      <c r="E1068">
        <v>0.1</v>
      </c>
      <c r="F1068" s="8">
        <f>order_details[[#This Row],[UnitPrice]]*order_details[[#This Row],[Quantity]]</f>
        <v>211.20000000000002</v>
      </c>
      <c r="G1068" s="1">
        <f>VLOOKUP(order_details[[#This Row],[OrderID]],orders[[OrderID]:[OrderDate]],4,)</f>
        <v>34975</v>
      </c>
      <c r="H1068" s="8">
        <f>VLOOKUP(order_details[[#This Row],[ProductID]],products[],6,0)</f>
        <v>22</v>
      </c>
      <c r="I1068" s="8">
        <f>order_details[[#This Row],[UnitPrice (Marked Price)]] * order_details[[#This Row],[Quantity]] * (1 - order_details[[#This Row],[Discount]])</f>
        <v>237.6</v>
      </c>
      <c r="J1068" s="8">
        <f>(order_details[[#This Row],[UnitPrice (Marked Price)]]*(1-order_details[[#This Row],[Discount]])-order_details[[#This Row],[UnitPrice]]) * order_details[[#This Row],[Quantity]]</f>
        <v>26.399999999999991</v>
      </c>
      <c r="K1068">
        <f>VLOOKUP(order_details[[#This Row],[ProductID]],products[],4,0)</f>
        <v>2</v>
      </c>
      <c r="L1068" s="8" t="str">
        <f>VLOOKUP(order_details[[#This Row],[Category]],categories[[CategoryID]:[CategoryName]],2,0)</f>
        <v>Condiments</v>
      </c>
    </row>
    <row r="1069" spans="1:12" x14ac:dyDescent="0.25">
      <c r="A1069">
        <v>10654</v>
      </c>
      <c r="B1069">
        <v>39</v>
      </c>
      <c r="C1069" s="8">
        <v>14.4</v>
      </c>
      <c r="D1069">
        <v>20</v>
      </c>
      <c r="E1069">
        <v>0.1</v>
      </c>
      <c r="F1069" s="8">
        <f>order_details[[#This Row],[UnitPrice]]*order_details[[#This Row],[Quantity]]</f>
        <v>288</v>
      </c>
      <c r="G1069" s="1">
        <f>VLOOKUP(order_details[[#This Row],[OrderID]],orders[[OrderID]:[OrderDate]],4,)</f>
        <v>34975</v>
      </c>
      <c r="H1069" s="8">
        <f>VLOOKUP(order_details[[#This Row],[ProductID]],products[],6,0)</f>
        <v>18</v>
      </c>
      <c r="I1069" s="8">
        <f>order_details[[#This Row],[UnitPrice (Marked Price)]] * order_details[[#This Row],[Quantity]] * (1 - order_details[[#This Row],[Discount]])</f>
        <v>324</v>
      </c>
      <c r="J1069" s="8">
        <f>(order_details[[#This Row],[UnitPrice (Marked Price)]]*(1-order_details[[#This Row],[Discount]])-order_details[[#This Row],[UnitPrice]]) * order_details[[#This Row],[Quantity]]</f>
        <v>35.999999999999979</v>
      </c>
      <c r="K1069">
        <f>VLOOKUP(order_details[[#This Row],[ProductID]],products[],4,0)</f>
        <v>1</v>
      </c>
      <c r="L1069" s="8" t="str">
        <f>VLOOKUP(order_details[[#This Row],[Category]],categories[[CategoryID]:[CategoryName]],2,0)</f>
        <v>Beverages</v>
      </c>
    </row>
    <row r="1070" spans="1:12" x14ac:dyDescent="0.25">
      <c r="A1070">
        <v>10654</v>
      </c>
      <c r="B1070">
        <v>54</v>
      </c>
      <c r="C1070" s="8">
        <v>5.9</v>
      </c>
      <c r="D1070">
        <v>6</v>
      </c>
      <c r="E1070">
        <v>0.1</v>
      </c>
      <c r="F1070" s="8">
        <f>order_details[[#This Row],[UnitPrice]]*order_details[[#This Row],[Quantity]]</f>
        <v>35.400000000000006</v>
      </c>
      <c r="G1070" s="1">
        <f>VLOOKUP(order_details[[#This Row],[OrderID]],orders[[OrderID]:[OrderDate]],4,)</f>
        <v>34975</v>
      </c>
      <c r="H1070" s="8">
        <f>VLOOKUP(order_details[[#This Row],[ProductID]],products[],6,0)</f>
        <v>7.45</v>
      </c>
      <c r="I1070" s="8">
        <f>order_details[[#This Row],[UnitPrice (Marked Price)]] * order_details[[#This Row],[Quantity]] * (1 - order_details[[#This Row],[Discount]])</f>
        <v>40.230000000000004</v>
      </c>
      <c r="J1070" s="8">
        <f>(order_details[[#This Row],[UnitPrice (Marked Price)]]*(1-order_details[[#This Row],[Discount]])-order_details[[#This Row],[UnitPrice]]) * order_details[[#This Row],[Quantity]]</f>
        <v>4.8299999999999983</v>
      </c>
      <c r="K1070">
        <f>VLOOKUP(order_details[[#This Row],[ProductID]],products[],4,0)</f>
        <v>6</v>
      </c>
      <c r="L1070" s="8" t="str">
        <f>VLOOKUP(order_details[[#This Row],[Category]],categories[[CategoryID]:[CategoryName]],2,0)</f>
        <v>Meat/Poultry</v>
      </c>
    </row>
    <row r="1071" spans="1:12" x14ac:dyDescent="0.25">
      <c r="A1071">
        <v>10655</v>
      </c>
      <c r="B1071">
        <v>41</v>
      </c>
      <c r="C1071" s="8">
        <v>7.7</v>
      </c>
      <c r="D1071">
        <v>20</v>
      </c>
      <c r="E1071">
        <v>0.2</v>
      </c>
      <c r="F1071" s="8">
        <f>order_details[[#This Row],[UnitPrice]]*order_details[[#This Row],[Quantity]]</f>
        <v>154</v>
      </c>
      <c r="G1071" s="1">
        <f>VLOOKUP(order_details[[#This Row],[OrderID]],orders[[OrderID]:[OrderDate]],4,)</f>
        <v>34976</v>
      </c>
      <c r="H1071" s="8">
        <f>VLOOKUP(order_details[[#This Row],[ProductID]],products[],6,0)</f>
        <v>9.65</v>
      </c>
      <c r="I1071" s="8">
        <f>order_details[[#This Row],[UnitPrice (Marked Price)]] * order_details[[#This Row],[Quantity]] * (1 - order_details[[#This Row],[Discount]])</f>
        <v>154.4</v>
      </c>
      <c r="J1071" s="8">
        <f>(order_details[[#This Row],[UnitPrice (Marked Price)]]*(1-order_details[[#This Row],[Discount]])-order_details[[#This Row],[UnitPrice]]) * order_details[[#This Row],[Quantity]]</f>
        <v>0.40000000000000924</v>
      </c>
      <c r="K1071">
        <f>VLOOKUP(order_details[[#This Row],[ProductID]],products[],4,0)</f>
        <v>8</v>
      </c>
      <c r="L1071" s="8" t="str">
        <f>VLOOKUP(order_details[[#This Row],[Category]],categories[[CategoryID]:[CategoryName]],2,0)</f>
        <v>Seafood</v>
      </c>
    </row>
    <row r="1072" spans="1:12" x14ac:dyDescent="0.25">
      <c r="A1072">
        <v>10656</v>
      </c>
      <c r="B1072">
        <v>14</v>
      </c>
      <c r="C1072" s="8">
        <v>18.600000000000001</v>
      </c>
      <c r="D1072">
        <v>3</v>
      </c>
      <c r="E1072">
        <v>0.1</v>
      </c>
      <c r="F1072" s="8">
        <f>order_details[[#This Row],[UnitPrice]]*order_details[[#This Row],[Quantity]]</f>
        <v>55.800000000000004</v>
      </c>
      <c r="G1072" s="1">
        <f>VLOOKUP(order_details[[#This Row],[OrderID]],orders[[OrderID]:[OrderDate]],4,)</f>
        <v>34977</v>
      </c>
      <c r="H1072" s="8">
        <f>VLOOKUP(order_details[[#This Row],[ProductID]],products[],6,0)</f>
        <v>23.25</v>
      </c>
      <c r="I1072" s="8">
        <f>order_details[[#This Row],[UnitPrice (Marked Price)]] * order_details[[#This Row],[Quantity]] * (1 - order_details[[#This Row],[Discount]])</f>
        <v>62.774999999999999</v>
      </c>
      <c r="J1072" s="8">
        <f>(order_details[[#This Row],[UnitPrice (Marked Price)]]*(1-order_details[[#This Row],[Discount]])-order_details[[#This Row],[UnitPrice]]) * order_details[[#This Row],[Quantity]]</f>
        <v>6.9749999999999979</v>
      </c>
      <c r="K1072">
        <f>VLOOKUP(order_details[[#This Row],[ProductID]],products[],4,0)</f>
        <v>7</v>
      </c>
      <c r="L1072" s="8" t="str">
        <f>VLOOKUP(order_details[[#This Row],[Category]],categories[[CategoryID]:[CategoryName]],2,0)</f>
        <v>Produce</v>
      </c>
    </row>
    <row r="1073" spans="1:12" x14ac:dyDescent="0.25">
      <c r="A1073">
        <v>10656</v>
      </c>
      <c r="B1073">
        <v>44</v>
      </c>
      <c r="C1073" s="8">
        <v>12.4</v>
      </c>
      <c r="D1073">
        <v>28</v>
      </c>
      <c r="E1073">
        <v>0.1</v>
      </c>
      <c r="F1073" s="8">
        <f>order_details[[#This Row],[UnitPrice]]*order_details[[#This Row],[Quantity]]</f>
        <v>347.2</v>
      </c>
      <c r="G1073" s="1">
        <f>VLOOKUP(order_details[[#This Row],[OrderID]],orders[[OrderID]:[OrderDate]],4,)</f>
        <v>34977</v>
      </c>
      <c r="H1073" s="8">
        <f>VLOOKUP(order_details[[#This Row],[ProductID]],products[],6,0)</f>
        <v>19.45</v>
      </c>
      <c r="I1073" s="8">
        <f>order_details[[#This Row],[UnitPrice (Marked Price)]] * order_details[[#This Row],[Quantity]] * (1 - order_details[[#This Row],[Discount]])</f>
        <v>490.14000000000004</v>
      </c>
      <c r="J1073" s="8">
        <f>(order_details[[#This Row],[UnitPrice (Marked Price)]]*(1-order_details[[#This Row],[Discount]])-order_details[[#This Row],[UnitPrice]]) * order_details[[#This Row],[Quantity]]</f>
        <v>142.93999999999997</v>
      </c>
      <c r="K1073">
        <f>VLOOKUP(order_details[[#This Row],[ProductID]],products[],4,0)</f>
        <v>2</v>
      </c>
      <c r="L1073" s="8" t="str">
        <f>VLOOKUP(order_details[[#This Row],[Category]],categories[[CategoryID]:[CategoryName]],2,0)</f>
        <v>Condiments</v>
      </c>
    </row>
    <row r="1074" spans="1:12" x14ac:dyDescent="0.25">
      <c r="A1074">
        <v>10656</v>
      </c>
      <c r="B1074">
        <v>47</v>
      </c>
      <c r="C1074" s="8">
        <v>7.6</v>
      </c>
      <c r="D1074">
        <v>6</v>
      </c>
      <c r="E1074">
        <v>0.1</v>
      </c>
      <c r="F1074" s="8">
        <f>order_details[[#This Row],[UnitPrice]]*order_details[[#This Row],[Quantity]]</f>
        <v>45.599999999999994</v>
      </c>
      <c r="G1074" s="1">
        <f>VLOOKUP(order_details[[#This Row],[OrderID]],orders[[OrderID]:[OrderDate]],4,)</f>
        <v>34977</v>
      </c>
      <c r="H1074" s="8">
        <f>VLOOKUP(order_details[[#This Row],[ProductID]],products[],6,0)</f>
        <v>9.5</v>
      </c>
      <c r="I1074" s="8">
        <f>order_details[[#This Row],[UnitPrice (Marked Price)]] * order_details[[#This Row],[Quantity]] * (1 - order_details[[#This Row],[Discount]])</f>
        <v>51.300000000000004</v>
      </c>
      <c r="J1074" s="8">
        <f>(order_details[[#This Row],[UnitPrice (Marked Price)]]*(1-order_details[[#This Row],[Discount]])-order_details[[#This Row],[UnitPrice]]) * order_details[[#This Row],[Quantity]]</f>
        <v>5.7000000000000064</v>
      </c>
      <c r="K1074">
        <f>VLOOKUP(order_details[[#This Row],[ProductID]],products[],4,0)</f>
        <v>3</v>
      </c>
      <c r="L1074" s="8" t="str">
        <f>VLOOKUP(order_details[[#This Row],[Category]],categories[[CategoryID]:[CategoryName]],2,0)</f>
        <v>Confections</v>
      </c>
    </row>
    <row r="1075" spans="1:12" x14ac:dyDescent="0.25">
      <c r="A1075">
        <v>10657</v>
      </c>
      <c r="B1075">
        <v>15</v>
      </c>
      <c r="C1075" s="8">
        <v>12.4</v>
      </c>
      <c r="D1075">
        <v>50</v>
      </c>
      <c r="E1075">
        <v>0</v>
      </c>
      <c r="F1075" s="8">
        <f>order_details[[#This Row],[UnitPrice]]*order_details[[#This Row],[Quantity]]</f>
        <v>620</v>
      </c>
      <c r="G1075" s="1">
        <f>VLOOKUP(order_details[[#This Row],[OrderID]],orders[[OrderID]:[OrderDate]],4,)</f>
        <v>34977</v>
      </c>
      <c r="H1075" s="8">
        <f>VLOOKUP(order_details[[#This Row],[ProductID]],products[],6,0)</f>
        <v>15.5</v>
      </c>
      <c r="I1075" s="8">
        <f>order_details[[#This Row],[UnitPrice (Marked Price)]] * order_details[[#This Row],[Quantity]] * (1 - order_details[[#This Row],[Discount]])</f>
        <v>775</v>
      </c>
      <c r="J1075" s="8">
        <f>(order_details[[#This Row],[UnitPrice (Marked Price)]]*(1-order_details[[#This Row],[Discount]])-order_details[[#This Row],[UnitPrice]]) * order_details[[#This Row],[Quantity]]</f>
        <v>154.99999999999997</v>
      </c>
      <c r="K1075">
        <f>VLOOKUP(order_details[[#This Row],[ProductID]],products[],4,0)</f>
        <v>2</v>
      </c>
      <c r="L1075" s="8" t="str">
        <f>VLOOKUP(order_details[[#This Row],[Category]],categories[[CategoryID]:[CategoryName]],2,0)</f>
        <v>Condiments</v>
      </c>
    </row>
    <row r="1076" spans="1:12" x14ac:dyDescent="0.25">
      <c r="A1076">
        <v>10657</v>
      </c>
      <c r="B1076">
        <v>41</v>
      </c>
      <c r="C1076" s="8">
        <v>7.7</v>
      </c>
      <c r="D1076">
        <v>24</v>
      </c>
      <c r="E1076">
        <v>0</v>
      </c>
      <c r="F1076" s="8">
        <f>order_details[[#This Row],[UnitPrice]]*order_details[[#This Row],[Quantity]]</f>
        <v>184.8</v>
      </c>
      <c r="G1076" s="1">
        <f>VLOOKUP(order_details[[#This Row],[OrderID]],orders[[OrderID]:[OrderDate]],4,)</f>
        <v>34977</v>
      </c>
      <c r="H1076" s="8">
        <f>VLOOKUP(order_details[[#This Row],[ProductID]],products[],6,0)</f>
        <v>9.65</v>
      </c>
      <c r="I1076" s="8">
        <f>order_details[[#This Row],[UnitPrice (Marked Price)]] * order_details[[#This Row],[Quantity]] * (1 - order_details[[#This Row],[Discount]])</f>
        <v>231.60000000000002</v>
      </c>
      <c r="J1076" s="8">
        <f>(order_details[[#This Row],[UnitPrice (Marked Price)]]*(1-order_details[[#This Row],[Discount]])-order_details[[#This Row],[UnitPrice]]) * order_details[[#This Row],[Quantity]]</f>
        <v>46.800000000000004</v>
      </c>
      <c r="K1076">
        <f>VLOOKUP(order_details[[#This Row],[ProductID]],products[],4,0)</f>
        <v>8</v>
      </c>
      <c r="L1076" s="8" t="str">
        <f>VLOOKUP(order_details[[#This Row],[Category]],categories[[CategoryID]:[CategoryName]],2,0)</f>
        <v>Seafood</v>
      </c>
    </row>
    <row r="1077" spans="1:12" x14ac:dyDescent="0.25">
      <c r="A1077">
        <v>10657</v>
      </c>
      <c r="B1077">
        <v>46</v>
      </c>
      <c r="C1077" s="8">
        <v>9.6</v>
      </c>
      <c r="D1077">
        <v>45</v>
      </c>
      <c r="E1077">
        <v>0</v>
      </c>
      <c r="F1077" s="8">
        <f>order_details[[#This Row],[UnitPrice]]*order_details[[#This Row],[Quantity]]</f>
        <v>432</v>
      </c>
      <c r="G1077" s="1">
        <f>VLOOKUP(order_details[[#This Row],[OrderID]],orders[[OrderID]:[OrderDate]],4,)</f>
        <v>34977</v>
      </c>
      <c r="H1077" s="8">
        <f>VLOOKUP(order_details[[#This Row],[ProductID]],products[],6,0)</f>
        <v>12</v>
      </c>
      <c r="I1077" s="8">
        <f>order_details[[#This Row],[UnitPrice (Marked Price)]] * order_details[[#This Row],[Quantity]] * (1 - order_details[[#This Row],[Discount]])</f>
        <v>540</v>
      </c>
      <c r="J1077" s="8">
        <f>(order_details[[#This Row],[UnitPrice (Marked Price)]]*(1-order_details[[#This Row],[Discount]])-order_details[[#This Row],[UnitPrice]]) * order_details[[#This Row],[Quantity]]</f>
        <v>108.00000000000001</v>
      </c>
      <c r="K1077">
        <f>VLOOKUP(order_details[[#This Row],[ProductID]],products[],4,0)</f>
        <v>8</v>
      </c>
      <c r="L1077" s="8" t="str">
        <f>VLOOKUP(order_details[[#This Row],[Category]],categories[[CategoryID]:[CategoryName]],2,0)</f>
        <v>Seafood</v>
      </c>
    </row>
    <row r="1078" spans="1:12" x14ac:dyDescent="0.25">
      <c r="A1078">
        <v>10657</v>
      </c>
      <c r="B1078">
        <v>47</v>
      </c>
      <c r="C1078" s="8">
        <v>7.6</v>
      </c>
      <c r="D1078">
        <v>10</v>
      </c>
      <c r="E1078">
        <v>0</v>
      </c>
      <c r="F1078" s="8">
        <f>order_details[[#This Row],[UnitPrice]]*order_details[[#This Row],[Quantity]]</f>
        <v>76</v>
      </c>
      <c r="G1078" s="1">
        <f>VLOOKUP(order_details[[#This Row],[OrderID]],orders[[OrderID]:[OrderDate]],4,)</f>
        <v>34977</v>
      </c>
      <c r="H1078" s="8">
        <f>VLOOKUP(order_details[[#This Row],[ProductID]],products[],6,0)</f>
        <v>9.5</v>
      </c>
      <c r="I1078" s="8">
        <f>order_details[[#This Row],[UnitPrice (Marked Price)]] * order_details[[#This Row],[Quantity]] * (1 - order_details[[#This Row],[Discount]])</f>
        <v>95</v>
      </c>
      <c r="J1078" s="8">
        <f>(order_details[[#This Row],[UnitPrice (Marked Price)]]*(1-order_details[[#This Row],[Discount]])-order_details[[#This Row],[UnitPrice]]) * order_details[[#This Row],[Quantity]]</f>
        <v>19.000000000000004</v>
      </c>
      <c r="K1078">
        <f>VLOOKUP(order_details[[#This Row],[ProductID]],products[],4,0)</f>
        <v>3</v>
      </c>
      <c r="L1078" s="8" t="str">
        <f>VLOOKUP(order_details[[#This Row],[Category]],categories[[CategoryID]:[CategoryName]],2,0)</f>
        <v>Confections</v>
      </c>
    </row>
    <row r="1079" spans="1:12" x14ac:dyDescent="0.25">
      <c r="A1079">
        <v>10657</v>
      </c>
      <c r="B1079">
        <v>56</v>
      </c>
      <c r="C1079" s="8">
        <v>30.4</v>
      </c>
      <c r="D1079">
        <v>45</v>
      </c>
      <c r="E1079">
        <v>0</v>
      </c>
      <c r="F1079" s="8">
        <f>order_details[[#This Row],[UnitPrice]]*order_details[[#This Row],[Quantity]]</f>
        <v>1368</v>
      </c>
      <c r="G1079" s="1">
        <f>VLOOKUP(order_details[[#This Row],[OrderID]],orders[[OrderID]:[OrderDate]],4,)</f>
        <v>34977</v>
      </c>
      <c r="H1079" s="8">
        <f>VLOOKUP(order_details[[#This Row],[ProductID]],products[],6,0)</f>
        <v>38</v>
      </c>
      <c r="I1079" s="8">
        <f>order_details[[#This Row],[UnitPrice (Marked Price)]] * order_details[[#This Row],[Quantity]] * (1 - order_details[[#This Row],[Discount]])</f>
        <v>1710</v>
      </c>
      <c r="J1079" s="8">
        <f>(order_details[[#This Row],[UnitPrice (Marked Price)]]*(1-order_details[[#This Row],[Discount]])-order_details[[#This Row],[UnitPrice]]) * order_details[[#This Row],[Quantity]]</f>
        <v>342.00000000000006</v>
      </c>
      <c r="K1079">
        <f>VLOOKUP(order_details[[#This Row],[ProductID]],products[],4,0)</f>
        <v>5</v>
      </c>
      <c r="L1079" s="8" t="str">
        <f>VLOOKUP(order_details[[#This Row],[Category]],categories[[CategoryID]:[CategoryName]],2,0)</f>
        <v>Grains/Cereals</v>
      </c>
    </row>
    <row r="1080" spans="1:12" x14ac:dyDescent="0.25">
      <c r="A1080">
        <v>10657</v>
      </c>
      <c r="B1080">
        <v>60</v>
      </c>
      <c r="C1080" s="8">
        <v>27.2</v>
      </c>
      <c r="D1080">
        <v>30</v>
      </c>
      <c r="E1080">
        <v>0</v>
      </c>
      <c r="F1080" s="8">
        <f>order_details[[#This Row],[UnitPrice]]*order_details[[#This Row],[Quantity]]</f>
        <v>816</v>
      </c>
      <c r="G1080" s="1">
        <f>VLOOKUP(order_details[[#This Row],[OrderID]],orders[[OrderID]:[OrderDate]],4,)</f>
        <v>34977</v>
      </c>
      <c r="H1080" s="8">
        <f>VLOOKUP(order_details[[#This Row],[ProductID]],products[],6,0)</f>
        <v>34</v>
      </c>
      <c r="I1080" s="8">
        <f>order_details[[#This Row],[UnitPrice (Marked Price)]] * order_details[[#This Row],[Quantity]] * (1 - order_details[[#This Row],[Discount]])</f>
        <v>1020</v>
      </c>
      <c r="J1080" s="8">
        <f>(order_details[[#This Row],[UnitPrice (Marked Price)]]*(1-order_details[[#This Row],[Discount]])-order_details[[#This Row],[UnitPrice]]) * order_details[[#This Row],[Quantity]]</f>
        <v>204.00000000000003</v>
      </c>
      <c r="K1080">
        <f>VLOOKUP(order_details[[#This Row],[ProductID]],products[],4,0)</f>
        <v>4</v>
      </c>
      <c r="L1080" s="8" t="str">
        <f>VLOOKUP(order_details[[#This Row],[Category]],categories[[CategoryID]:[CategoryName]],2,0)</f>
        <v>Dairy Products</v>
      </c>
    </row>
    <row r="1081" spans="1:12" x14ac:dyDescent="0.25">
      <c r="A1081">
        <v>10658</v>
      </c>
      <c r="B1081">
        <v>21</v>
      </c>
      <c r="C1081" s="8">
        <v>8</v>
      </c>
      <c r="D1081">
        <v>60</v>
      </c>
      <c r="E1081">
        <v>0</v>
      </c>
      <c r="F1081" s="8">
        <f>order_details[[#This Row],[UnitPrice]]*order_details[[#This Row],[Quantity]]</f>
        <v>480</v>
      </c>
      <c r="G1081" s="1">
        <f>VLOOKUP(order_details[[#This Row],[OrderID]],orders[[OrderID]:[OrderDate]],4,)</f>
        <v>34978</v>
      </c>
      <c r="H1081" s="8">
        <f>VLOOKUP(order_details[[#This Row],[ProductID]],products[],6,0)</f>
        <v>10</v>
      </c>
      <c r="I1081" s="8">
        <f>order_details[[#This Row],[UnitPrice (Marked Price)]] * order_details[[#This Row],[Quantity]] * (1 - order_details[[#This Row],[Discount]])</f>
        <v>600</v>
      </c>
      <c r="J1081" s="8">
        <f>(order_details[[#This Row],[UnitPrice (Marked Price)]]*(1-order_details[[#This Row],[Discount]])-order_details[[#This Row],[UnitPrice]]) * order_details[[#This Row],[Quantity]]</f>
        <v>120</v>
      </c>
      <c r="K1081">
        <f>VLOOKUP(order_details[[#This Row],[ProductID]],products[],4,0)</f>
        <v>3</v>
      </c>
      <c r="L1081" s="8" t="str">
        <f>VLOOKUP(order_details[[#This Row],[Category]],categories[[CategoryID]:[CategoryName]],2,0)</f>
        <v>Confections</v>
      </c>
    </row>
    <row r="1082" spans="1:12" x14ac:dyDescent="0.25">
      <c r="A1082">
        <v>10658</v>
      </c>
      <c r="B1082">
        <v>40</v>
      </c>
      <c r="C1082" s="8">
        <v>14.7</v>
      </c>
      <c r="D1082">
        <v>70</v>
      </c>
      <c r="E1082">
        <v>0.05</v>
      </c>
      <c r="F1082" s="8">
        <f>order_details[[#This Row],[UnitPrice]]*order_details[[#This Row],[Quantity]]</f>
        <v>1029</v>
      </c>
      <c r="G1082" s="1">
        <f>VLOOKUP(order_details[[#This Row],[OrderID]],orders[[OrderID]:[OrderDate]],4,)</f>
        <v>34978</v>
      </c>
      <c r="H1082" s="8">
        <f>VLOOKUP(order_details[[#This Row],[ProductID]],products[],6,0)</f>
        <v>18.399999999999999</v>
      </c>
      <c r="I1082" s="8">
        <f>order_details[[#This Row],[UnitPrice (Marked Price)]] * order_details[[#This Row],[Quantity]] * (1 - order_details[[#This Row],[Discount]])</f>
        <v>1223.5999999999999</v>
      </c>
      <c r="J1082" s="8">
        <f>(order_details[[#This Row],[UnitPrice (Marked Price)]]*(1-order_details[[#This Row],[Discount]])-order_details[[#This Row],[UnitPrice]]) * order_details[[#This Row],[Quantity]]</f>
        <v>194.59999999999982</v>
      </c>
      <c r="K1082">
        <f>VLOOKUP(order_details[[#This Row],[ProductID]],products[],4,0)</f>
        <v>8</v>
      </c>
      <c r="L1082" s="8" t="str">
        <f>VLOOKUP(order_details[[#This Row],[Category]],categories[[CategoryID]:[CategoryName]],2,0)</f>
        <v>Seafood</v>
      </c>
    </row>
    <row r="1083" spans="1:12" x14ac:dyDescent="0.25">
      <c r="A1083">
        <v>10658</v>
      </c>
      <c r="B1083">
        <v>60</v>
      </c>
      <c r="C1083" s="8">
        <v>27.2</v>
      </c>
      <c r="D1083">
        <v>55</v>
      </c>
      <c r="E1083">
        <v>0.05</v>
      </c>
      <c r="F1083" s="8">
        <f>order_details[[#This Row],[UnitPrice]]*order_details[[#This Row],[Quantity]]</f>
        <v>1496</v>
      </c>
      <c r="G1083" s="1">
        <f>VLOOKUP(order_details[[#This Row],[OrderID]],orders[[OrderID]:[OrderDate]],4,)</f>
        <v>34978</v>
      </c>
      <c r="H1083" s="8">
        <f>VLOOKUP(order_details[[#This Row],[ProductID]],products[],6,0)</f>
        <v>34</v>
      </c>
      <c r="I1083" s="8">
        <f>order_details[[#This Row],[UnitPrice (Marked Price)]] * order_details[[#This Row],[Quantity]] * (1 - order_details[[#This Row],[Discount]])</f>
        <v>1776.5</v>
      </c>
      <c r="J1083" s="8">
        <f>(order_details[[#This Row],[UnitPrice (Marked Price)]]*(1-order_details[[#This Row],[Discount]])-order_details[[#This Row],[UnitPrice]]) * order_details[[#This Row],[Quantity]]</f>
        <v>280.49999999999989</v>
      </c>
      <c r="K1083">
        <f>VLOOKUP(order_details[[#This Row],[ProductID]],products[],4,0)</f>
        <v>4</v>
      </c>
      <c r="L1083" s="8" t="str">
        <f>VLOOKUP(order_details[[#This Row],[Category]],categories[[CategoryID]:[CategoryName]],2,0)</f>
        <v>Dairy Products</v>
      </c>
    </row>
    <row r="1084" spans="1:12" x14ac:dyDescent="0.25">
      <c r="A1084">
        <v>10658</v>
      </c>
      <c r="B1084">
        <v>77</v>
      </c>
      <c r="C1084" s="8">
        <v>10.4</v>
      </c>
      <c r="D1084">
        <v>70</v>
      </c>
      <c r="E1084">
        <v>0.05</v>
      </c>
      <c r="F1084" s="8">
        <f>order_details[[#This Row],[UnitPrice]]*order_details[[#This Row],[Quantity]]</f>
        <v>728</v>
      </c>
      <c r="G1084" s="1">
        <f>VLOOKUP(order_details[[#This Row],[OrderID]],orders[[OrderID]:[OrderDate]],4,)</f>
        <v>34978</v>
      </c>
      <c r="H1084" s="8">
        <f>VLOOKUP(order_details[[#This Row],[ProductID]],products[],6,0)</f>
        <v>13</v>
      </c>
      <c r="I1084" s="8">
        <f>order_details[[#This Row],[UnitPrice (Marked Price)]] * order_details[[#This Row],[Quantity]] * (1 - order_details[[#This Row],[Discount]])</f>
        <v>864.5</v>
      </c>
      <c r="J1084" s="8">
        <f>(order_details[[#This Row],[UnitPrice (Marked Price)]]*(1-order_details[[#This Row],[Discount]])-order_details[[#This Row],[UnitPrice]]) * order_details[[#This Row],[Quantity]]</f>
        <v>136.49999999999994</v>
      </c>
      <c r="K1084">
        <f>VLOOKUP(order_details[[#This Row],[ProductID]],products[],4,0)</f>
        <v>2</v>
      </c>
      <c r="L1084" s="8" t="str">
        <f>VLOOKUP(order_details[[#This Row],[Category]],categories[[CategoryID]:[CategoryName]],2,0)</f>
        <v>Condiments</v>
      </c>
    </row>
    <row r="1085" spans="1:12" x14ac:dyDescent="0.25">
      <c r="A1085">
        <v>10659</v>
      </c>
      <c r="B1085">
        <v>31</v>
      </c>
      <c r="C1085" s="8">
        <v>8</v>
      </c>
      <c r="D1085">
        <v>20</v>
      </c>
      <c r="E1085">
        <v>0.05</v>
      </c>
      <c r="F1085" s="8">
        <f>order_details[[#This Row],[UnitPrice]]*order_details[[#This Row],[Quantity]]</f>
        <v>160</v>
      </c>
      <c r="G1085" s="1">
        <f>VLOOKUP(order_details[[#This Row],[OrderID]],orders[[OrderID]:[OrderDate]],4,)</f>
        <v>34978</v>
      </c>
      <c r="H1085" s="8">
        <f>VLOOKUP(order_details[[#This Row],[ProductID]],products[],6,0)</f>
        <v>12.5</v>
      </c>
      <c r="I1085" s="8">
        <f>order_details[[#This Row],[UnitPrice (Marked Price)]] * order_details[[#This Row],[Quantity]] * (1 - order_details[[#This Row],[Discount]])</f>
        <v>237.5</v>
      </c>
      <c r="J1085" s="8">
        <f>(order_details[[#This Row],[UnitPrice (Marked Price)]]*(1-order_details[[#This Row],[Discount]])-order_details[[#This Row],[UnitPrice]]) * order_details[[#This Row],[Quantity]]</f>
        <v>77.5</v>
      </c>
      <c r="K1085">
        <f>VLOOKUP(order_details[[#This Row],[ProductID]],products[],4,0)</f>
        <v>4</v>
      </c>
      <c r="L1085" s="8" t="str">
        <f>VLOOKUP(order_details[[#This Row],[Category]],categories[[CategoryID]:[CategoryName]],2,0)</f>
        <v>Dairy Products</v>
      </c>
    </row>
    <row r="1086" spans="1:12" x14ac:dyDescent="0.25">
      <c r="A1086">
        <v>10659</v>
      </c>
      <c r="B1086">
        <v>40</v>
      </c>
      <c r="C1086" s="8">
        <v>14.7</v>
      </c>
      <c r="D1086">
        <v>24</v>
      </c>
      <c r="E1086">
        <v>0.05</v>
      </c>
      <c r="F1086" s="8">
        <f>order_details[[#This Row],[UnitPrice]]*order_details[[#This Row],[Quantity]]</f>
        <v>352.79999999999995</v>
      </c>
      <c r="G1086" s="1">
        <f>VLOOKUP(order_details[[#This Row],[OrderID]],orders[[OrderID]:[OrderDate]],4,)</f>
        <v>34978</v>
      </c>
      <c r="H1086" s="8">
        <f>VLOOKUP(order_details[[#This Row],[ProductID]],products[],6,0)</f>
        <v>18.399999999999999</v>
      </c>
      <c r="I1086" s="8">
        <f>order_details[[#This Row],[UnitPrice (Marked Price)]] * order_details[[#This Row],[Quantity]] * (1 - order_details[[#This Row],[Discount]])</f>
        <v>419.51999999999992</v>
      </c>
      <c r="J1086" s="8">
        <f>(order_details[[#This Row],[UnitPrice (Marked Price)]]*(1-order_details[[#This Row],[Discount]])-order_details[[#This Row],[UnitPrice]]) * order_details[[#This Row],[Quantity]]</f>
        <v>66.719999999999942</v>
      </c>
      <c r="K1086">
        <f>VLOOKUP(order_details[[#This Row],[ProductID]],products[],4,0)</f>
        <v>8</v>
      </c>
      <c r="L1086" s="8" t="str">
        <f>VLOOKUP(order_details[[#This Row],[Category]],categories[[CategoryID]:[CategoryName]],2,0)</f>
        <v>Seafood</v>
      </c>
    </row>
    <row r="1087" spans="1:12" x14ac:dyDescent="0.25">
      <c r="A1087">
        <v>10659</v>
      </c>
      <c r="B1087">
        <v>70</v>
      </c>
      <c r="C1087" s="8">
        <v>9.6</v>
      </c>
      <c r="D1087">
        <v>40</v>
      </c>
      <c r="E1087">
        <v>0.05</v>
      </c>
      <c r="F1087" s="8">
        <f>order_details[[#This Row],[UnitPrice]]*order_details[[#This Row],[Quantity]]</f>
        <v>384</v>
      </c>
      <c r="G1087" s="1">
        <f>VLOOKUP(order_details[[#This Row],[OrderID]],orders[[OrderID]:[OrderDate]],4,)</f>
        <v>34978</v>
      </c>
      <c r="H1087" s="8">
        <f>VLOOKUP(order_details[[#This Row],[ProductID]],products[],6,0)</f>
        <v>15</v>
      </c>
      <c r="I1087" s="8">
        <f>order_details[[#This Row],[UnitPrice (Marked Price)]] * order_details[[#This Row],[Quantity]] * (1 - order_details[[#This Row],[Discount]])</f>
        <v>570</v>
      </c>
      <c r="J1087" s="8">
        <f>(order_details[[#This Row],[UnitPrice (Marked Price)]]*(1-order_details[[#This Row],[Discount]])-order_details[[#This Row],[UnitPrice]]) * order_details[[#This Row],[Quantity]]</f>
        <v>186</v>
      </c>
      <c r="K1087">
        <f>VLOOKUP(order_details[[#This Row],[ProductID]],products[],4,0)</f>
        <v>1</v>
      </c>
      <c r="L1087" s="8" t="str">
        <f>VLOOKUP(order_details[[#This Row],[Category]],categories[[CategoryID]:[CategoryName]],2,0)</f>
        <v>Beverages</v>
      </c>
    </row>
    <row r="1088" spans="1:12" x14ac:dyDescent="0.25">
      <c r="A1088">
        <v>10660</v>
      </c>
      <c r="B1088">
        <v>20</v>
      </c>
      <c r="C1088" s="8">
        <v>64.8</v>
      </c>
      <c r="D1088">
        <v>21</v>
      </c>
      <c r="E1088">
        <v>0</v>
      </c>
      <c r="F1088" s="8">
        <f>order_details[[#This Row],[UnitPrice]]*order_details[[#This Row],[Quantity]]</f>
        <v>1360.8</v>
      </c>
      <c r="G1088" s="1">
        <f>VLOOKUP(order_details[[#This Row],[OrderID]],orders[[OrderID]:[OrderDate]],4,)</f>
        <v>34981</v>
      </c>
      <c r="H1088" s="8">
        <f>VLOOKUP(order_details[[#This Row],[ProductID]],products[],6,0)</f>
        <v>81</v>
      </c>
      <c r="I1088" s="8">
        <f>order_details[[#This Row],[UnitPrice (Marked Price)]] * order_details[[#This Row],[Quantity]] * (1 - order_details[[#This Row],[Discount]])</f>
        <v>1701</v>
      </c>
      <c r="J1088" s="8">
        <f>(order_details[[#This Row],[UnitPrice (Marked Price)]]*(1-order_details[[#This Row],[Discount]])-order_details[[#This Row],[UnitPrice]]) * order_details[[#This Row],[Quantity]]</f>
        <v>340.20000000000005</v>
      </c>
      <c r="K1088">
        <f>VLOOKUP(order_details[[#This Row],[ProductID]],products[],4,0)</f>
        <v>3</v>
      </c>
      <c r="L1088" s="8" t="str">
        <f>VLOOKUP(order_details[[#This Row],[Category]],categories[[CategoryID]:[CategoryName]],2,0)</f>
        <v>Confections</v>
      </c>
    </row>
    <row r="1089" spans="1:12" x14ac:dyDescent="0.25">
      <c r="A1089">
        <v>10661</v>
      </c>
      <c r="B1089">
        <v>39</v>
      </c>
      <c r="C1089" s="8">
        <v>14.4</v>
      </c>
      <c r="D1089">
        <v>3</v>
      </c>
      <c r="E1089">
        <v>0.2</v>
      </c>
      <c r="F1089" s="8">
        <f>order_details[[#This Row],[UnitPrice]]*order_details[[#This Row],[Quantity]]</f>
        <v>43.2</v>
      </c>
      <c r="G1089" s="1">
        <f>VLOOKUP(order_details[[#This Row],[OrderID]],orders[[OrderID]:[OrderDate]],4,)</f>
        <v>34982</v>
      </c>
      <c r="H1089" s="8">
        <f>VLOOKUP(order_details[[#This Row],[ProductID]],products[],6,0)</f>
        <v>18</v>
      </c>
      <c r="I1089" s="8">
        <f>order_details[[#This Row],[UnitPrice (Marked Price)]] * order_details[[#This Row],[Quantity]] * (1 - order_details[[#This Row],[Discount]])</f>
        <v>43.2</v>
      </c>
      <c r="J1089" s="8">
        <f>(order_details[[#This Row],[UnitPrice (Marked Price)]]*(1-order_details[[#This Row],[Discount]])-order_details[[#This Row],[UnitPrice]]) * order_details[[#This Row],[Quantity]]</f>
        <v>0</v>
      </c>
      <c r="K1089">
        <f>VLOOKUP(order_details[[#This Row],[ProductID]],products[],4,0)</f>
        <v>1</v>
      </c>
      <c r="L1089" s="8" t="str">
        <f>VLOOKUP(order_details[[#This Row],[Category]],categories[[CategoryID]:[CategoryName]],2,0)</f>
        <v>Beverages</v>
      </c>
    </row>
    <row r="1090" spans="1:12" x14ac:dyDescent="0.25">
      <c r="A1090">
        <v>10661</v>
      </c>
      <c r="B1090">
        <v>58</v>
      </c>
      <c r="C1090" s="8">
        <v>10.6</v>
      </c>
      <c r="D1090">
        <v>49</v>
      </c>
      <c r="E1090">
        <v>0.2</v>
      </c>
      <c r="F1090" s="8">
        <f>order_details[[#This Row],[UnitPrice]]*order_details[[#This Row],[Quantity]]</f>
        <v>519.4</v>
      </c>
      <c r="G1090" s="1">
        <f>VLOOKUP(order_details[[#This Row],[OrderID]],orders[[OrderID]:[OrderDate]],4,)</f>
        <v>34982</v>
      </c>
      <c r="H1090" s="8">
        <f>VLOOKUP(order_details[[#This Row],[ProductID]],products[],6,0)</f>
        <v>13.25</v>
      </c>
      <c r="I1090" s="8">
        <f>order_details[[#This Row],[UnitPrice (Marked Price)]] * order_details[[#This Row],[Quantity]] * (1 - order_details[[#This Row],[Discount]])</f>
        <v>519.4</v>
      </c>
      <c r="J1090" s="8">
        <f>(order_details[[#This Row],[UnitPrice (Marked Price)]]*(1-order_details[[#This Row],[Discount]])-order_details[[#This Row],[UnitPrice]]) * order_details[[#This Row],[Quantity]]</f>
        <v>8.7041485130612273E-14</v>
      </c>
      <c r="K1090">
        <f>VLOOKUP(order_details[[#This Row],[ProductID]],products[],4,0)</f>
        <v>8</v>
      </c>
      <c r="L1090" s="8" t="str">
        <f>VLOOKUP(order_details[[#This Row],[Category]],categories[[CategoryID]:[CategoryName]],2,0)</f>
        <v>Seafood</v>
      </c>
    </row>
    <row r="1091" spans="1:12" x14ac:dyDescent="0.25">
      <c r="A1091">
        <v>10662</v>
      </c>
      <c r="B1091">
        <v>68</v>
      </c>
      <c r="C1091" s="8">
        <v>8</v>
      </c>
      <c r="D1091">
        <v>10</v>
      </c>
      <c r="E1091">
        <v>0</v>
      </c>
      <c r="F1091" s="8">
        <f>order_details[[#This Row],[UnitPrice]]*order_details[[#This Row],[Quantity]]</f>
        <v>80</v>
      </c>
      <c r="G1091" s="1">
        <f>VLOOKUP(order_details[[#This Row],[OrderID]],orders[[OrderID]:[OrderDate]],4,)</f>
        <v>34982</v>
      </c>
      <c r="H1091" s="8">
        <f>VLOOKUP(order_details[[#This Row],[ProductID]],products[],6,0)</f>
        <v>12.5</v>
      </c>
      <c r="I1091" s="8">
        <f>order_details[[#This Row],[UnitPrice (Marked Price)]] * order_details[[#This Row],[Quantity]] * (1 - order_details[[#This Row],[Discount]])</f>
        <v>125</v>
      </c>
      <c r="J1091" s="8">
        <f>(order_details[[#This Row],[UnitPrice (Marked Price)]]*(1-order_details[[#This Row],[Discount]])-order_details[[#This Row],[UnitPrice]]) * order_details[[#This Row],[Quantity]]</f>
        <v>45</v>
      </c>
      <c r="K1091">
        <f>VLOOKUP(order_details[[#This Row],[ProductID]],products[],4,0)</f>
        <v>3</v>
      </c>
      <c r="L1091" s="8" t="str">
        <f>VLOOKUP(order_details[[#This Row],[Category]],categories[[CategoryID]:[CategoryName]],2,0)</f>
        <v>Confections</v>
      </c>
    </row>
    <row r="1092" spans="1:12" x14ac:dyDescent="0.25">
      <c r="A1092">
        <v>10663</v>
      </c>
      <c r="B1092">
        <v>40</v>
      </c>
      <c r="C1092" s="8">
        <v>14.7</v>
      </c>
      <c r="D1092">
        <v>30</v>
      </c>
      <c r="E1092">
        <v>0.05</v>
      </c>
      <c r="F1092" s="8">
        <f>order_details[[#This Row],[UnitPrice]]*order_details[[#This Row],[Quantity]]</f>
        <v>441</v>
      </c>
      <c r="G1092" s="1">
        <f>VLOOKUP(order_details[[#This Row],[OrderID]],orders[[OrderID]:[OrderDate]],4,)</f>
        <v>34983</v>
      </c>
      <c r="H1092" s="8">
        <f>VLOOKUP(order_details[[#This Row],[ProductID]],products[],6,0)</f>
        <v>18.399999999999999</v>
      </c>
      <c r="I1092" s="8">
        <f>order_details[[#This Row],[UnitPrice (Marked Price)]] * order_details[[#This Row],[Quantity]] * (1 - order_details[[#This Row],[Discount]])</f>
        <v>524.4</v>
      </c>
      <c r="J1092" s="8">
        <f>(order_details[[#This Row],[UnitPrice (Marked Price)]]*(1-order_details[[#This Row],[Discount]])-order_details[[#This Row],[UnitPrice]]) * order_details[[#This Row],[Quantity]]</f>
        <v>83.39999999999992</v>
      </c>
      <c r="K1092">
        <f>VLOOKUP(order_details[[#This Row],[ProductID]],products[],4,0)</f>
        <v>8</v>
      </c>
      <c r="L1092" s="8" t="str">
        <f>VLOOKUP(order_details[[#This Row],[Category]],categories[[CategoryID]:[CategoryName]],2,0)</f>
        <v>Seafood</v>
      </c>
    </row>
    <row r="1093" spans="1:12" x14ac:dyDescent="0.25">
      <c r="A1093">
        <v>10663</v>
      </c>
      <c r="B1093">
        <v>42</v>
      </c>
      <c r="C1093" s="8">
        <v>9.8000000000000007</v>
      </c>
      <c r="D1093">
        <v>30</v>
      </c>
      <c r="E1093">
        <v>0.05</v>
      </c>
      <c r="F1093" s="8">
        <f>order_details[[#This Row],[UnitPrice]]*order_details[[#This Row],[Quantity]]</f>
        <v>294</v>
      </c>
      <c r="G1093" s="1">
        <f>VLOOKUP(order_details[[#This Row],[OrderID]],orders[[OrderID]:[OrderDate]],4,)</f>
        <v>34983</v>
      </c>
      <c r="H1093" s="8">
        <f>VLOOKUP(order_details[[#This Row],[ProductID]],products[],6,0)</f>
        <v>14</v>
      </c>
      <c r="I1093" s="8">
        <f>order_details[[#This Row],[UnitPrice (Marked Price)]] * order_details[[#This Row],[Quantity]] * (1 - order_details[[#This Row],[Discount]])</f>
        <v>399</v>
      </c>
      <c r="J1093" s="8">
        <f>(order_details[[#This Row],[UnitPrice (Marked Price)]]*(1-order_details[[#This Row],[Discount]])-order_details[[#This Row],[UnitPrice]]) * order_details[[#This Row],[Quantity]]</f>
        <v>104.99999999999994</v>
      </c>
      <c r="K1093">
        <f>VLOOKUP(order_details[[#This Row],[ProductID]],products[],4,0)</f>
        <v>5</v>
      </c>
      <c r="L1093" s="8" t="str">
        <f>VLOOKUP(order_details[[#This Row],[Category]],categories[[CategoryID]:[CategoryName]],2,0)</f>
        <v>Grains/Cereals</v>
      </c>
    </row>
    <row r="1094" spans="1:12" x14ac:dyDescent="0.25">
      <c r="A1094">
        <v>10663</v>
      </c>
      <c r="B1094">
        <v>51</v>
      </c>
      <c r="C1094" s="8">
        <v>42.4</v>
      </c>
      <c r="D1094">
        <v>20</v>
      </c>
      <c r="E1094">
        <v>0.05</v>
      </c>
      <c r="F1094" s="8">
        <f>order_details[[#This Row],[UnitPrice]]*order_details[[#This Row],[Quantity]]</f>
        <v>848</v>
      </c>
      <c r="G1094" s="1">
        <f>VLOOKUP(order_details[[#This Row],[OrderID]],orders[[OrderID]:[OrderDate]],4,)</f>
        <v>34983</v>
      </c>
      <c r="H1094" s="8">
        <f>VLOOKUP(order_details[[#This Row],[ProductID]],products[],6,0)</f>
        <v>53</v>
      </c>
      <c r="I1094" s="8">
        <f>order_details[[#This Row],[UnitPrice (Marked Price)]] * order_details[[#This Row],[Quantity]] * (1 - order_details[[#This Row],[Discount]])</f>
        <v>1007</v>
      </c>
      <c r="J1094" s="8">
        <f>(order_details[[#This Row],[UnitPrice (Marked Price)]]*(1-order_details[[#This Row],[Discount]])-order_details[[#This Row],[UnitPrice]]) * order_details[[#This Row],[Quantity]]</f>
        <v>158.99999999999991</v>
      </c>
      <c r="K1094">
        <f>VLOOKUP(order_details[[#This Row],[ProductID]],products[],4,0)</f>
        <v>7</v>
      </c>
      <c r="L1094" s="8" t="str">
        <f>VLOOKUP(order_details[[#This Row],[Category]],categories[[CategoryID]:[CategoryName]],2,0)</f>
        <v>Produce</v>
      </c>
    </row>
    <row r="1095" spans="1:12" x14ac:dyDescent="0.25">
      <c r="A1095">
        <v>10664</v>
      </c>
      <c r="B1095">
        <v>10</v>
      </c>
      <c r="C1095" s="8">
        <v>24.8</v>
      </c>
      <c r="D1095">
        <v>24</v>
      </c>
      <c r="E1095">
        <v>0.15</v>
      </c>
      <c r="F1095" s="8">
        <f>order_details[[#This Row],[UnitPrice]]*order_details[[#This Row],[Quantity]]</f>
        <v>595.20000000000005</v>
      </c>
      <c r="G1095" s="1">
        <f>VLOOKUP(order_details[[#This Row],[OrderID]],orders[[OrderID]:[OrderDate]],4,)</f>
        <v>34983</v>
      </c>
      <c r="H1095" s="8">
        <f>VLOOKUP(order_details[[#This Row],[ProductID]],products[],6,0)</f>
        <v>31</v>
      </c>
      <c r="I1095" s="8">
        <f>order_details[[#This Row],[UnitPrice (Marked Price)]] * order_details[[#This Row],[Quantity]] * (1 - order_details[[#This Row],[Discount]])</f>
        <v>632.4</v>
      </c>
      <c r="J1095" s="8">
        <f>(order_details[[#This Row],[UnitPrice (Marked Price)]]*(1-order_details[[#This Row],[Discount]])-order_details[[#This Row],[UnitPrice]]) * order_details[[#This Row],[Quantity]]</f>
        <v>37.199999999999932</v>
      </c>
      <c r="K1095">
        <f>VLOOKUP(order_details[[#This Row],[ProductID]],products[],4,0)</f>
        <v>8</v>
      </c>
      <c r="L1095" s="8" t="str">
        <f>VLOOKUP(order_details[[#This Row],[Category]],categories[[CategoryID]:[CategoryName]],2,0)</f>
        <v>Seafood</v>
      </c>
    </row>
    <row r="1096" spans="1:12" x14ac:dyDescent="0.25">
      <c r="A1096">
        <v>10664</v>
      </c>
      <c r="B1096">
        <v>56</v>
      </c>
      <c r="C1096" s="8">
        <v>30.4</v>
      </c>
      <c r="D1096">
        <v>12</v>
      </c>
      <c r="E1096">
        <v>0.15</v>
      </c>
      <c r="F1096" s="8">
        <f>order_details[[#This Row],[UnitPrice]]*order_details[[#This Row],[Quantity]]</f>
        <v>364.79999999999995</v>
      </c>
      <c r="G1096" s="1">
        <f>VLOOKUP(order_details[[#This Row],[OrderID]],orders[[OrderID]:[OrderDate]],4,)</f>
        <v>34983</v>
      </c>
      <c r="H1096" s="8">
        <f>VLOOKUP(order_details[[#This Row],[ProductID]],products[],6,0)</f>
        <v>38</v>
      </c>
      <c r="I1096" s="8">
        <f>order_details[[#This Row],[UnitPrice (Marked Price)]] * order_details[[#This Row],[Quantity]] * (1 - order_details[[#This Row],[Discount]])</f>
        <v>387.59999999999997</v>
      </c>
      <c r="J1096" s="8">
        <f>(order_details[[#This Row],[UnitPrice (Marked Price)]]*(1-order_details[[#This Row],[Discount]])-order_details[[#This Row],[UnitPrice]]) * order_details[[#This Row],[Quantity]]</f>
        <v>22.799999999999983</v>
      </c>
      <c r="K1096">
        <f>VLOOKUP(order_details[[#This Row],[ProductID]],products[],4,0)</f>
        <v>5</v>
      </c>
      <c r="L1096" s="8" t="str">
        <f>VLOOKUP(order_details[[#This Row],[Category]],categories[[CategoryID]:[CategoryName]],2,0)</f>
        <v>Grains/Cereals</v>
      </c>
    </row>
    <row r="1097" spans="1:12" x14ac:dyDescent="0.25">
      <c r="A1097">
        <v>10664</v>
      </c>
      <c r="B1097">
        <v>65</v>
      </c>
      <c r="C1097" s="8">
        <v>9.8000000000000007</v>
      </c>
      <c r="D1097">
        <v>15</v>
      </c>
      <c r="E1097">
        <v>0.15</v>
      </c>
      <c r="F1097" s="8">
        <f>order_details[[#This Row],[UnitPrice]]*order_details[[#This Row],[Quantity]]</f>
        <v>147</v>
      </c>
      <c r="G1097" s="1">
        <f>VLOOKUP(order_details[[#This Row],[OrderID]],orders[[OrderID]:[OrderDate]],4,)</f>
        <v>34983</v>
      </c>
      <c r="H1097" s="8">
        <f>VLOOKUP(order_details[[#This Row],[ProductID]],products[],6,0)</f>
        <v>21.05</v>
      </c>
      <c r="I1097" s="8">
        <f>order_details[[#This Row],[UnitPrice (Marked Price)]] * order_details[[#This Row],[Quantity]] * (1 - order_details[[#This Row],[Discount]])</f>
        <v>268.38749999999999</v>
      </c>
      <c r="J1097" s="8">
        <f>(order_details[[#This Row],[UnitPrice (Marked Price)]]*(1-order_details[[#This Row],[Discount]])-order_details[[#This Row],[UnitPrice]]) * order_details[[#This Row],[Quantity]]</f>
        <v>121.38750000000002</v>
      </c>
      <c r="K1097">
        <f>VLOOKUP(order_details[[#This Row],[ProductID]],products[],4,0)</f>
        <v>2</v>
      </c>
      <c r="L1097" s="8" t="str">
        <f>VLOOKUP(order_details[[#This Row],[Category]],categories[[CategoryID]:[CategoryName]],2,0)</f>
        <v>Condiments</v>
      </c>
    </row>
    <row r="1098" spans="1:12" x14ac:dyDescent="0.25">
      <c r="A1098">
        <v>10665</v>
      </c>
      <c r="B1098">
        <v>51</v>
      </c>
      <c r="C1098" s="8">
        <v>42.4</v>
      </c>
      <c r="D1098">
        <v>20</v>
      </c>
      <c r="E1098">
        <v>0</v>
      </c>
      <c r="F1098" s="8">
        <f>order_details[[#This Row],[UnitPrice]]*order_details[[#This Row],[Quantity]]</f>
        <v>848</v>
      </c>
      <c r="G1098" s="1">
        <f>VLOOKUP(order_details[[#This Row],[OrderID]],orders[[OrderID]:[OrderDate]],4,)</f>
        <v>34984</v>
      </c>
      <c r="H1098" s="8">
        <f>VLOOKUP(order_details[[#This Row],[ProductID]],products[],6,0)</f>
        <v>53</v>
      </c>
      <c r="I1098" s="8">
        <f>order_details[[#This Row],[UnitPrice (Marked Price)]] * order_details[[#This Row],[Quantity]] * (1 - order_details[[#This Row],[Discount]])</f>
        <v>1060</v>
      </c>
      <c r="J1098" s="8">
        <f>(order_details[[#This Row],[UnitPrice (Marked Price)]]*(1-order_details[[#This Row],[Discount]])-order_details[[#This Row],[UnitPrice]]) * order_details[[#This Row],[Quantity]]</f>
        <v>212.00000000000003</v>
      </c>
      <c r="K1098">
        <f>VLOOKUP(order_details[[#This Row],[ProductID]],products[],4,0)</f>
        <v>7</v>
      </c>
      <c r="L1098" s="8" t="str">
        <f>VLOOKUP(order_details[[#This Row],[Category]],categories[[CategoryID]:[CategoryName]],2,0)</f>
        <v>Produce</v>
      </c>
    </row>
    <row r="1099" spans="1:12" x14ac:dyDescent="0.25">
      <c r="A1099">
        <v>10665</v>
      </c>
      <c r="B1099">
        <v>59</v>
      </c>
      <c r="C1099" s="8">
        <v>44</v>
      </c>
      <c r="D1099">
        <v>1</v>
      </c>
      <c r="E1099">
        <v>0</v>
      </c>
      <c r="F1099" s="8">
        <f>order_details[[#This Row],[UnitPrice]]*order_details[[#This Row],[Quantity]]</f>
        <v>44</v>
      </c>
      <c r="G1099" s="1">
        <f>VLOOKUP(order_details[[#This Row],[OrderID]],orders[[OrderID]:[OrderDate]],4,)</f>
        <v>34984</v>
      </c>
      <c r="H1099" s="8">
        <f>VLOOKUP(order_details[[#This Row],[ProductID]],products[],6,0)</f>
        <v>55</v>
      </c>
      <c r="I1099" s="8">
        <f>order_details[[#This Row],[UnitPrice (Marked Price)]] * order_details[[#This Row],[Quantity]] * (1 - order_details[[#This Row],[Discount]])</f>
        <v>55</v>
      </c>
      <c r="J1099" s="8">
        <f>(order_details[[#This Row],[UnitPrice (Marked Price)]]*(1-order_details[[#This Row],[Discount]])-order_details[[#This Row],[UnitPrice]]) * order_details[[#This Row],[Quantity]]</f>
        <v>11</v>
      </c>
      <c r="K1099">
        <f>VLOOKUP(order_details[[#This Row],[ProductID]],products[],4,0)</f>
        <v>4</v>
      </c>
      <c r="L1099" s="8" t="str">
        <f>VLOOKUP(order_details[[#This Row],[Category]],categories[[CategoryID]:[CategoryName]],2,0)</f>
        <v>Dairy Products</v>
      </c>
    </row>
    <row r="1100" spans="1:12" x14ac:dyDescent="0.25">
      <c r="A1100">
        <v>10665</v>
      </c>
      <c r="B1100">
        <v>76</v>
      </c>
      <c r="C1100" s="8">
        <v>14.4</v>
      </c>
      <c r="D1100">
        <v>10</v>
      </c>
      <c r="E1100">
        <v>0</v>
      </c>
      <c r="F1100" s="8">
        <f>order_details[[#This Row],[UnitPrice]]*order_details[[#This Row],[Quantity]]</f>
        <v>144</v>
      </c>
      <c r="G1100" s="1">
        <f>VLOOKUP(order_details[[#This Row],[OrderID]],orders[[OrderID]:[OrderDate]],4,)</f>
        <v>34984</v>
      </c>
      <c r="H1100" s="8">
        <f>VLOOKUP(order_details[[#This Row],[ProductID]],products[],6,0)</f>
        <v>18</v>
      </c>
      <c r="I1100" s="8">
        <f>order_details[[#This Row],[UnitPrice (Marked Price)]] * order_details[[#This Row],[Quantity]] * (1 - order_details[[#This Row],[Discount]])</f>
        <v>180</v>
      </c>
      <c r="J1100" s="8">
        <f>(order_details[[#This Row],[UnitPrice (Marked Price)]]*(1-order_details[[#This Row],[Discount]])-order_details[[#This Row],[UnitPrice]]) * order_details[[#This Row],[Quantity]]</f>
        <v>36</v>
      </c>
      <c r="K1100">
        <f>VLOOKUP(order_details[[#This Row],[ProductID]],products[],4,0)</f>
        <v>1</v>
      </c>
      <c r="L1100" s="8" t="str">
        <f>VLOOKUP(order_details[[#This Row],[Category]],categories[[CategoryID]:[CategoryName]],2,0)</f>
        <v>Beverages</v>
      </c>
    </row>
    <row r="1101" spans="1:12" x14ac:dyDescent="0.25">
      <c r="A1101">
        <v>10666</v>
      </c>
      <c r="B1101">
        <v>29</v>
      </c>
      <c r="C1101" s="8">
        <v>99</v>
      </c>
      <c r="D1101">
        <v>36</v>
      </c>
      <c r="E1101">
        <v>0</v>
      </c>
      <c r="F1101" s="8">
        <f>order_details[[#This Row],[UnitPrice]]*order_details[[#This Row],[Quantity]]</f>
        <v>3564</v>
      </c>
      <c r="G1101" s="1">
        <f>VLOOKUP(order_details[[#This Row],[OrderID]],orders[[OrderID]:[OrderDate]],4,)</f>
        <v>34985</v>
      </c>
      <c r="H1101" s="8">
        <f>VLOOKUP(order_details[[#This Row],[ProductID]],products[],6,0)</f>
        <v>123.79</v>
      </c>
      <c r="I1101" s="8">
        <f>order_details[[#This Row],[UnitPrice (Marked Price)]] * order_details[[#This Row],[Quantity]] * (1 - order_details[[#This Row],[Discount]])</f>
        <v>4456.4400000000005</v>
      </c>
      <c r="J1101" s="8">
        <f>(order_details[[#This Row],[UnitPrice (Marked Price)]]*(1-order_details[[#This Row],[Discount]])-order_details[[#This Row],[UnitPrice]]) * order_details[[#This Row],[Quantity]]</f>
        <v>892.44000000000028</v>
      </c>
      <c r="K1101">
        <f>VLOOKUP(order_details[[#This Row],[ProductID]],products[],4,0)</f>
        <v>6</v>
      </c>
      <c r="L1101" s="8" t="str">
        <f>VLOOKUP(order_details[[#This Row],[Category]],categories[[CategoryID]:[CategoryName]],2,0)</f>
        <v>Meat/Poultry</v>
      </c>
    </row>
    <row r="1102" spans="1:12" x14ac:dyDescent="0.25">
      <c r="A1102">
        <v>10666</v>
      </c>
      <c r="B1102">
        <v>65</v>
      </c>
      <c r="C1102" s="8">
        <v>9.8000000000000007</v>
      </c>
      <c r="D1102">
        <v>10</v>
      </c>
      <c r="E1102">
        <v>0</v>
      </c>
      <c r="F1102" s="8">
        <f>order_details[[#This Row],[UnitPrice]]*order_details[[#This Row],[Quantity]]</f>
        <v>98</v>
      </c>
      <c r="G1102" s="1">
        <f>VLOOKUP(order_details[[#This Row],[OrderID]],orders[[OrderID]:[OrderDate]],4,)</f>
        <v>34985</v>
      </c>
      <c r="H1102" s="8">
        <f>VLOOKUP(order_details[[#This Row],[ProductID]],products[],6,0)</f>
        <v>21.05</v>
      </c>
      <c r="I1102" s="8">
        <f>order_details[[#This Row],[UnitPrice (Marked Price)]] * order_details[[#This Row],[Quantity]] * (1 - order_details[[#This Row],[Discount]])</f>
        <v>210.5</v>
      </c>
      <c r="J1102" s="8">
        <f>(order_details[[#This Row],[UnitPrice (Marked Price)]]*(1-order_details[[#This Row],[Discount]])-order_details[[#This Row],[UnitPrice]]) * order_details[[#This Row],[Quantity]]</f>
        <v>112.5</v>
      </c>
      <c r="K1102">
        <f>VLOOKUP(order_details[[#This Row],[ProductID]],products[],4,0)</f>
        <v>2</v>
      </c>
      <c r="L1102" s="8" t="str">
        <f>VLOOKUP(order_details[[#This Row],[Category]],categories[[CategoryID]:[CategoryName]],2,0)</f>
        <v>Condiments</v>
      </c>
    </row>
    <row r="1103" spans="1:12" x14ac:dyDescent="0.25">
      <c r="A1103">
        <v>10667</v>
      </c>
      <c r="B1103">
        <v>69</v>
      </c>
      <c r="C1103" s="8">
        <v>28.8</v>
      </c>
      <c r="D1103">
        <v>45</v>
      </c>
      <c r="E1103">
        <v>0.2</v>
      </c>
      <c r="F1103" s="8">
        <f>order_details[[#This Row],[UnitPrice]]*order_details[[#This Row],[Quantity]]</f>
        <v>1296</v>
      </c>
      <c r="G1103" s="1">
        <f>VLOOKUP(order_details[[#This Row],[OrderID]],orders[[OrderID]:[OrderDate]],4,)</f>
        <v>34985</v>
      </c>
      <c r="H1103" s="8">
        <f>VLOOKUP(order_details[[#This Row],[ProductID]],products[],6,0)</f>
        <v>36</v>
      </c>
      <c r="I1103" s="8">
        <f>order_details[[#This Row],[UnitPrice (Marked Price)]] * order_details[[#This Row],[Quantity]] * (1 - order_details[[#This Row],[Discount]])</f>
        <v>1296</v>
      </c>
      <c r="J1103" s="8">
        <f>(order_details[[#This Row],[UnitPrice (Marked Price)]]*(1-order_details[[#This Row],[Discount]])-order_details[[#This Row],[UnitPrice]]) * order_details[[#This Row],[Quantity]]</f>
        <v>0</v>
      </c>
      <c r="K1103">
        <f>VLOOKUP(order_details[[#This Row],[ProductID]],products[],4,0)</f>
        <v>4</v>
      </c>
      <c r="L1103" s="8" t="str">
        <f>VLOOKUP(order_details[[#This Row],[Category]],categories[[CategoryID]:[CategoryName]],2,0)</f>
        <v>Dairy Products</v>
      </c>
    </row>
    <row r="1104" spans="1:12" x14ac:dyDescent="0.25">
      <c r="A1104">
        <v>10667</v>
      </c>
      <c r="B1104">
        <v>71</v>
      </c>
      <c r="C1104" s="8">
        <v>17.2</v>
      </c>
      <c r="D1104">
        <v>14</v>
      </c>
      <c r="E1104">
        <v>0.2</v>
      </c>
      <c r="F1104" s="8">
        <f>order_details[[#This Row],[UnitPrice]]*order_details[[#This Row],[Quantity]]</f>
        <v>240.79999999999998</v>
      </c>
      <c r="G1104" s="1">
        <f>VLOOKUP(order_details[[#This Row],[OrderID]],orders[[OrderID]:[OrderDate]],4,)</f>
        <v>34985</v>
      </c>
      <c r="H1104" s="8">
        <f>VLOOKUP(order_details[[#This Row],[ProductID]],products[],6,0)</f>
        <v>21.5</v>
      </c>
      <c r="I1104" s="8">
        <f>order_details[[#This Row],[UnitPrice (Marked Price)]] * order_details[[#This Row],[Quantity]] * (1 - order_details[[#This Row],[Discount]])</f>
        <v>240.8</v>
      </c>
      <c r="J1104" s="8">
        <f>(order_details[[#This Row],[UnitPrice (Marked Price)]]*(1-order_details[[#This Row],[Discount]])-order_details[[#This Row],[UnitPrice]]) * order_details[[#This Row],[Quantity]]</f>
        <v>0</v>
      </c>
      <c r="K1104">
        <f>VLOOKUP(order_details[[#This Row],[ProductID]],products[],4,0)</f>
        <v>4</v>
      </c>
      <c r="L1104" s="8" t="str">
        <f>VLOOKUP(order_details[[#This Row],[Category]],categories[[CategoryID]:[CategoryName]],2,0)</f>
        <v>Dairy Products</v>
      </c>
    </row>
    <row r="1105" spans="1:12" x14ac:dyDescent="0.25">
      <c r="A1105">
        <v>10668</v>
      </c>
      <c r="B1105">
        <v>31</v>
      </c>
      <c r="C1105" s="8">
        <v>8</v>
      </c>
      <c r="D1105">
        <v>8</v>
      </c>
      <c r="E1105">
        <v>0.1</v>
      </c>
      <c r="F1105" s="8">
        <f>order_details[[#This Row],[UnitPrice]]*order_details[[#This Row],[Quantity]]</f>
        <v>64</v>
      </c>
      <c r="G1105" s="1">
        <f>VLOOKUP(order_details[[#This Row],[OrderID]],orders[[OrderID]:[OrderDate]],4,)</f>
        <v>34988</v>
      </c>
      <c r="H1105" s="8">
        <f>VLOOKUP(order_details[[#This Row],[ProductID]],products[],6,0)</f>
        <v>12.5</v>
      </c>
      <c r="I1105" s="8">
        <f>order_details[[#This Row],[UnitPrice (Marked Price)]] * order_details[[#This Row],[Quantity]] * (1 - order_details[[#This Row],[Discount]])</f>
        <v>90</v>
      </c>
      <c r="J1105" s="8">
        <f>(order_details[[#This Row],[UnitPrice (Marked Price)]]*(1-order_details[[#This Row],[Discount]])-order_details[[#This Row],[UnitPrice]]) * order_details[[#This Row],[Quantity]]</f>
        <v>26</v>
      </c>
      <c r="K1105">
        <f>VLOOKUP(order_details[[#This Row],[ProductID]],products[],4,0)</f>
        <v>4</v>
      </c>
      <c r="L1105" s="8" t="str">
        <f>VLOOKUP(order_details[[#This Row],[Category]],categories[[CategoryID]:[CategoryName]],2,0)</f>
        <v>Dairy Products</v>
      </c>
    </row>
    <row r="1106" spans="1:12" x14ac:dyDescent="0.25">
      <c r="A1106">
        <v>10668</v>
      </c>
      <c r="B1106">
        <v>55</v>
      </c>
      <c r="C1106" s="8">
        <v>19.2</v>
      </c>
      <c r="D1106">
        <v>4</v>
      </c>
      <c r="E1106">
        <v>0.1</v>
      </c>
      <c r="F1106" s="8">
        <f>order_details[[#This Row],[UnitPrice]]*order_details[[#This Row],[Quantity]]</f>
        <v>76.8</v>
      </c>
      <c r="G1106" s="1">
        <f>VLOOKUP(order_details[[#This Row],[OrderID]],orders[[OrderID]:[OrderDate]],4,)</f>
        <v>34988</v>
      </c>
      <c r="H1106" s="8">
        <f>VLOOKUP(order_details[[#This Row],[ProductID]],products[],6,0)</f>
        <v>24</v>
      </c>
      <c r="I1106" s="8">
        <f>order_details[[#This Row],[UnitPrice (Marked Price)]] * order_details[[#This Row],[Quantity]] * (1 - order_details[[#This Row],[Discount]])</f>
        <v>86.4</v>
      </c>
      <c r="J1106" s="8">
        <f>(order_details[[#This Row],[UnitPrice (Marked Price)]]*(1-order_details[[#This Row],[Discount]])-order_details[[#This Row],[UnitPrice]]) * order_details[[#This Row],[Quantity]]</f>
        <v>9.6000000000000085</v>
      </c>
      <c r="K1106">
        <f>VLOOKUP(order_details[[#This Row],[ProductID]],products[],4,0)</f>
        <v>6</v>
      </c>
      <c r="L1106" s="8" t="str">
        <f>VLOOKUP(order_details[[#This Row],[Category]],categories[[CategoryID]:[CategoryName]],2,0)</f>
        <v>Meat/Poultry</v>
      </c>
    </row>
    <row r="1107" spans="1:12" x14ac:dyDescent="0.25">
      <c r="A1107">
        <v>10668</v>
      </c>
      <c r="B1107">
        <v>64</v>
      </c>
      <c r="C1107" s="8">
        <v>26.6</v>
      </c>
      <c r="D1107">
        <v>15</v>
      </c>
      <c r="E1107">
        <v>0.1</v>
      </c>
      <c r="F1107" s="8">
        <f>order_details[[#This Row],[UnitPrice]]*order_details[[#This Row],[Quantity]]</f>
        <v>399</v>
      </c>
      <c r="G1107" s="1">
        <f>VLOOKUP(order_details[[#This Row],[OrderID]],orders[[OrderID]:[OrderDate]],4,)</f>
        <v>34988</v>
      </c>
      <c r="H1107" s="8">
        <f>VLOOKUP(order_details[[#This Row],[ProductID]],products[],6,0)</f>
        <v>33.25</v>
      </c>
      <c r="I1107" s="8">
        <f>order_details[[#This Row],[UnitPrice (Marked Price)]] * order_details[[#This Row],[Quantity]] * (1 - order_details[[#This Row],[Discount]])</f>
        <v>448.875</v>
      </c>
      <c r="J1107" s="8">
        <f>(order_details[[#This Row],[UnitPrice (Marked Price)]]*(1-order_details[[#This Row],[Discount]])-order_details[[#This Row],[UnitPrice]]) * order_details[[#This Row],[Quantity]]</f>
        <v>49.874999999999986</v>
      </c>
      <c r="K1107">
        <f>VLOOKUP(order_details[[#This Row],[ProductID]],products[],4,0)</f>
        <v>5</v>
      </c>
      <c r="L1107" s="8" t="str">
        <f>VLOOKUP(order_details[[#This Row],[Category]],categories[[CategoryID]:[CategoryName]],2,0)</f>
        <v>Grains/Cereals</v>
      </c>
    </row>
    <row r="1108" spans="1:12" x14ac:dyDescent="0.25">
      <c r="A1108">
        <v>10669</v>
      </c>
      <c r="B1108">
        <v>36</v>
      </c>
      <c r="C1108" s="8">
        <v>15.2</v>
      </c>
      <c r="D1108">
        <v>30</v>
      </c>
      <c r="E1108">
        <v>0</v>
      </c>
      <c r="F1108" s="8">
        <f>order_details[[#This Row],[UnitPrice]]*order_details[[#This Row],[Quantity]]</f>
        <v>456</v>
      </c>
      <c r="G1108" s="1">
        <f>VLOOKUP(order_details[[#This Row],[OrderID]],orders[[OrderID]:[OrderDate]],4,)</f>
        <v>34988</v>
      </c>
      <c r="H1108" s="8">
        <f>VLOOKUP(order_details[[#This Row],[ProductID]],products[],6,0)</f>
        <v>19</v>
      </c>
      <c r="I1108" s="8">
        <f>order_details[[#This Row],[UnitPrice (Marked Price)]] * order_details[[#This Row],[Quantity]] * (1 - order_details[[#This Row],[Discount]])</f>
        <v>570</v>
      </c>
      <c r="J1108" s="8">
        <f>(order_details[[#This Row],[UnitPrice (Marked Price)]]*(1-order_details[[#This Row],[Discount]])-order_details[[#This Row],[UnitPrice]]) * order_details[[#This Row],[Quantity]]</f>
        <v>114.00000000000003</v>
      </c>
      <c r="K1108">
        <f>VLOOKUP(order_details[[#This Row],[ProductID]],products[],4,0)</f>
        <v>8</v>
      </c>
      <c r="L1108" s="8" t="str">
        <f>VLOOKUP(order_details[[#This Row],[Category]],categories[[CategoryID]:[CategoryName]],2,0)</f>
        <v>Seafood</v>
      </c>
    </row>
    <row r="1109" spans="1:12" x14ac:dyDescent="0.25">
      <c r="A1109">
        <v>10670</v>
      </c>
      <c r="B1109">
        <v>23</v>
      </c>
      <c r="C1109" s="8">
        <v>7.2</v>
      </c>
      <c r="D1109">
        <v>32</v>
      </c>
      <c r="E1109">
        <v>0</v>
      </c>
      <c r="F1109" s="8">
        <f>order_details[[#This Row],[UnitPrice]]*order_details[[#This Row],[Quantity]]</f>
        <v>230.4</v>
      </c>
      <c r="G1109" s="1">
        <f>VLOOKUP(order_details[[#This Row],[OrderID]],orders[[OrderID]:[OrderDate]],4,)</f>
        <v>34989</v>
      </c>
      <c r="H1109" s="8">
        <f>VLOOKUP(order_details[[#This Row],[ProductID]],products[],6,0)</f>
        <v>9</v>
      </c>
      <c r="I1109" s="8">
        <f>order_details[[#This Row],[UnitPrice (Marked Price)]] * order_details[[#This Row],[Quantity]] * (1 - order_details[[#This Row],[Discount]])</f>
        <v>288</v>
      </c>
      <c r="J1109" s="8">
        <f>(order_details[[#This Row],[UnitPrice (Marked Price)]]*(1-order_details[[#This Row],[Discount]])-order_details[[#This Row],[UnitPrice]]) * order_details[[#This Row],[Quantity]]</f>
        <v>57.599999999999994</v>
      </c>
      <c r="K1109">
        <f>VLOOKUP(order_details[[#This Row],[ProductID]],products[],4,0)</f>
        <v>5</v>
      </c>
      <c r="L1109" s="8" t="str">
        <f>VLOOKUP(order_details[[#This Row],[Category]],categories[[CategoryID]:[CategoryName]],2,0)</f>
        <v>Grains/Cereals</v>
      </c>
    </row>
    <row r="1110" spans="1:12" x14ac:dyDescent="0.25">
      <c r="A1110">
        <v>10670</v>
      </c>
      <c r="B1110">
        <v>46</v>
      </c>
      <c r="C1110" s="8">
        <v>9.6</v>
      </c>
      <c r="D1110">
        <v>60</v>
      </c>
      <c r="E1110">
        <v>0</v>
      </c>
      <c r="F1110" s="8">
        <f>order_details[[#This Row],[UnitPrice]]*order_details[[#This Row],[Quantity]]</f>
        <v>576</v>
      </c>
      <c r="G1110" s="1">
        <f>VLOOKUP(order_details[[#This Row],[OrderID]],orders[[OrderID]:[OrderDate]],4,)</f>
        <v>34989</v>
      </c>
      <c r="H1110" s="8">
        <f>VLOOKUP(order_details[[#This Row],[ProductID]],products[],6,0)</f>
        <v>12</v>
      </c>
      <c r="I1110" s="8">
        <f>order_details[[#This Row],[UnitPrice (Marked Price)]] * order_details[[#This Row],[Quantity]] * (1 - order_details[[#This Row],[Discount]])</f>
        <v>720</v>
      </c>
      <c r="J1110" s="8">
        <f>(order_details[[#This Row],[UnitPrice (Marked Price)]]*(1-order_details[[#This Row],[Discount]])-order_details[[#This Row],[UnitPrice]]) * order_details[[#This Row],[Quantity]]</f>
        <v>144.00000000000003</v>
      </c>
      <c r="K1110">
        <f>VLOOKUP(order_details[[#This Row],[ProductID]],products[],4,0)</f>
        <v>8</v>
      </c>
      <c r="L1110" s="8" t="str">
        <f>VLOOKUP(order_details[[#This Row],[Category]],categories[[CategoryID]:[CategoryName]],2,0)</f>
        <v>Seafood</v>
      </c>
    </row>
    <row r="1111" spans="1:12" x14ac:dyDescent="0.25">
      <c r="A1111">
        <v>10670</v>
      </c>
      <c r="B1111">
        <v>67</v>
      </c>
      <c r="C1111" s="8">
        <v>9.8000000000000007</v>
      </c>
      <c r="D1111">
        <v>25</v>
      </c>
      <c r="E1111">
        <v>0</v>
      </c>
      <c r="F1111" s="8">
        <f>order_details[[#This Row],[UnitPrice]]*order_details[[#This Row],[Quantity]]</f>
        <v>245.00000000000003</v>
      </c>
      <c r="G1111" s="1">
        <f>VLOOKUP(order_details[[#This Row],[OrderID]],orders[[OrderID]:[OrderDate]],4,)</f>
        <v>34989</v>
      </c>
      <c r="H1111" s="8">
        <f>VLOOKUP(order_details[[#This Row],[ProductID]],products[],6,0)</f>
        <v>14</v>
      </c>
      <c r="I1111" s="8">
        <f>order_details[[#This Row],[UnitPrice (Marked Price)]] * order_details[[#This Row],[Quantity]] * (1 - order_details[[#This Row],[Discount]])</f>
        <v>350</v>
      </c>
      <c r="J1111" s="8">
        <f>(order_details[[#This Row],[UnitPrice (Marked Price)]]*(1-order_details[[#This Row],[Discount]])-order_details[[#This Row],[UnitPrice]]) * order_details[[#This Row],[Quantity]]</f>
        <v>104.99999999999999</v>
      </c>
      <c r="K1111">
        <f>VLOOKUP(order_details[[#This Row],[ProductID]],products[],4,0)</f>
        <v>1</v>
      </c>
      <c r="L1111" s="8" t="str">
        <f>VLOOKUP(order_details[[#This Row],[Category]],categories[[CategoryID]:[CategoryName]],2,0)</f>
        <v>Beverages</v>
      </c>
    </row>
    <row r="1112" spans="1:12" x14ac:dyDescent="0.25">
      <c r="A1112">
        <v>10670</v>
      </c>
      <c r="B1112">
        <v>73</v>
      </c>
      <c r="C1112" s="8">
        <v>9.6</v>
      </c>
      <c r="D1112">
        <v>50</v>
      </c>
      <c r="E1112">
        <v>0</v>
      </c>
      <c r="F1112" s="8">
        <f>order_details[[#This Row],[UnitPrice]]*order_details[[#This Row],[Quantity]]</f>
        <v>480</v>
      </c>
      <c r="G1112" s="1">
        <f>VLOOKUP(order_details[[#This Row],[OrderID]],orders[[OrderID]:[OrderDate]],4,)</f>
        <v>34989</v>
      </c>
      <c r="H1112" s="8">
        <f>VLOOKUP(order_details[[#This Row],[ProductID]],products[],6,0)</f>
        <v>15</v>
      </c>
      <c r="I1112" s="8">
        <f>order_details[[#This Row],[UnitPrice (Marked Price)]] * order_details[[#This Row],[Quantity]] * (1 - order_details[[#This Row],[Discount]])</f>
        <v>750</v>
      </c>
      <c r="J1112" s="8">
        <f>(order_details[[#This Row],[UnitPrice (Marked Price)]]*(1-order_details[[#This Row],[Discount]])-order_details[[#This Row],[UnitPrice]]) * order_details[[#This Row],[Quantity]]</f>
        <v>270</v>
      </c>
      <c r="K1112">
        <f>VLOOKUP(order_details[[#This Row],[ProductID]],products[],4,0)</f>
        <v>8</v>
      </c>
      <c r="L1112" s="8" t="str">
        <f>VLOOKUP(order_details[[#This Row],[Category]],categories[[CategoryID]:[CategoryName]],2,0)</f>
        <v>Seafood</v>
      </c>
    </row>
    <row r="1113" spans="1:12" x14ac:dyDescent="0.25">
      <c r="A1113">
        <v>10670</v>
      </c>
      <c r="B1113">
        <v>75</v>
      </c>
      <c r="C1113" s="8">
        <v>6.2</v>
      </c>
      <c r="D1113">
        <v>25</v>
      </c>
      <c r="E1113">
        <v>0</v>
      </c>
      <c r="F1113" s="8">
        <f>order_details[[#This Row],[UnitPrice]]*order_details[[#This Row],[Quantity]]</f>
        <v>155</v>
      </c>
      <c r="G1113" s="1">
        <f>VLOOKUP(order_details[[#This Row],[OrderID]],orders[[OrderID]:[OrderDate]],4,)</f>
        <v>34989</v>
      </c>
      <c r="H1113" s="8">
        <f>VLOOKUP(order_details[[#This Row],[ProductID]],products[],6,0)</f>
        <v>7.75</v>
      </c>
      <c r="I1113" s="8">
        <f>order_details[[#This Row],[UnitPrice (Marked Price)]] * order_details[[#This Row],[Quantity]] * (1 - order_details[[#This Row],[Discount]])</f>
        <v>193.75</v>
      </c>
      <c r="J1113" s="8">
        <f>(order_details[[#This Row],[UnitPrice (Marked Price)]]*(1-order_details[[#This Row],[Discount]])-order_details[[#This Row],[UnitPrice]]) * order_details[[#This Row],[Quantity]]</f>
        <v>38.749999999999993</v>
      </c>
      <c r="K1113">
        <f>VLOOKUP(order_details[[#This Row],[ProductID]],products[],4,0)</f>
        <v>1</v>
      </c>
      <c r="L1113" s="8" t="str">
        <f>VLOOKUP(order_details[[#This Row],[Category]],categories[[CategoryID]:[CategoryName]],2,0)</f>
        <v>Beverages</v>
      </c>
    </row>
    <row r="1114" spans="1:12" x14ac:dyDescent="0.25">
      <c r="A1114">
        <v>10671</v>
      </c>
      <c r="B1114">
        <v>16</v>
      </c>
      <c r="C1114" s="8">
        <v>13.9</v>
      </c>
      <c r="D1114">
        <v>10</v>
      </c>
      <c r="E1114">
        <v>0</v>
      </c>
      <c r="F1114" s="8">
        <f>order_details[[#This Row],[UnitPrice]]*order_details[[#This Row],[Quantity]]</f>
        <v>139</v>
      </c>
      <c r="G1114" s="1">
        <f>VLOOKUP(order_details[[#This Row],[OrderID]],orders[[OrderID]:[OrderDate]],4,)</f>
        <v>34990</v>
      </c>
      <c r="H1114" s="8">
        <f>VLOOKUP(order_details[[#This Row],[ProductID]],products[],6,0)</f>
        <v>17.45</v>
      </c>
      <c r="I1114" s="8">
        <f>order_details[[#This Row],[UnitPrice (Marked Price)]] * order_details[[#This Row],[Quantity]] * (1 - order_details[[#This Row],[Discount]])</f>
        <v>174.5</v>
      </c>
      <c r="J1114" s="8">
        <f>(order_details[[#This Row],[UnitPrice (Marked Price)]]*(1-order_details[[#This Row],[Discount]])-order_details[[#This Row],[UnitPrice]]) * order_details[[#This Row],[Quantity]]</f>
        <v>35.499999999999986</v>
      </c>
      <c r="K1114">
        <f>VLOOKUP(order_details[[#This Row],[ProductID]],products[],4,0)</f>
        <v>3</v>
      </c>
      <c r="L1114" s="8" t="str">
        <f>VLOOKUP(order_details[[#This Row],[Category]],categories[[CategoryID]:[CategoryName]],2,0)</f>
        <v>Confections</v>
      </c>
    </row>
    <row r="1115" spans="1:12" x14ac:dyDescent="0.25">
      <c r="A1115">
        <v>10671</v>
      </c>
      <c r="B1115">
        <v>62</v>
      </c>
      <c r="C1115" s="8">
        <v>39.4</v>
      </c>
      <c r="D1115">
        <v>10</v>
      </c>
      <c r="E1115">
        <v>0</v>
      </c>
      <c r="F1115" s="8">
        <f>order_details[[#This Row],[UnitPrice]]*order_details[[#This Row],[Quantity]]</f>
        <v>394</v>
      </c>
      <c r="G1115" s="1">
        <f>VLOOKUP(order_details[[#This Row],[OrderID]],orders[[OrderID]:[OrderDate]],4,)</f>
        <v>34990</v>
      </c>
      <c r="H1115" s="8">
        <f>VLOOKUP(order_details[[#This Row],[ProductID]],products[],6,0)</f>
        <v>49.3</v>
      </c>
      <c r="I1115" s="8">
        <f>order_details[[#This Row],[UnitPrice (Marked Price)]] * order_details[[#This Row],[Quantity]] * (1 - order_details[[#This Row],[Discount]])</f>
        <v>493</v>
      </c>
      <c r="J1115" s="8">
        <f>(order_details[[#This Row],[UnitPrice (Marked Price)]]*(1-order_details[[#This Row],[Discount]])-order_details[[#This Row],[UnitPrice]]) * order_details[[#This Row],[Quantity]]</f>
        <v>98.999999999999986</v>
      </c>
      <c r="K1115">
        <f>VLOOKUP(order_details[[#This Row],[ProductID]],products[],4,0)</f>
        <v>3</v>
      </c>
      <c r="L1115" s="8" t="str">
        <f>VLOOKUP(order_details[[#This Row],[Category]],categories[[CategoryID]:[CategoryName]],2,0)</f>
        <v>Confections</v>
      </c>
    </row>
    <row r="1116" spans="1:12" x14ac:dyDescent="0.25">
      <c r="A1116">
        <v>10671</v>
      </c>
      <c r="B1116">
        <v>65</v>
      </c>
      <c r="C1116" s="8">
        <v>9.8000000000000007</v>
      </c>
      <c r="D1116">
        <v>12</v>
      </c>
      <c r="E1116">
        <v>0</v>
      </c>
      <c r="F1116" s="8">
        <f>order_details[[#This Row],[UnitPrice]]*order_details[[#This Row],[Quantity]]</f>
        <v>117.60000000000001</v>
      </c>
      <c r="G1116" s="1">
        <f>VLOOKUP(order_details[[#This Row],[OrderID]],orders[[OrderID]:[OrderDate]],4,)</f>
        <v>34990</v>
      </c>
      <c r="H1116" s="8">
        <f>VLOOKUP(order_details[[#This Row],[ProductID]],products[],6,0)</f>
        <v>21.05</v>
      </c>
      <c r="I1116" s="8">
        <f>order_details[[#This Row],[UnitPrice (Marked Price)]] * order_details[[#This Row],[Quantity]] * (1 - order_details[[#This Row],[Discount]])</f>
        <v>252.60000000000002</v>
      </c>
      <c r="J1116" s="8">
        <f>(order_details[[#This Row],[UnitPrice (Marked Price)]]*(1-order_details[[#This Row],[Discount]])-order_details[[#This Row],[UnitPrice]]) * order_details[[#This Row],[Quantity]]</f>
        <v>135</v>
      </c>
      <c r="K1116">
        <f>VLOOKUP(order_details[[#This Row],[ProductID]],products[],4,0)</f>
        <v>2</v>
      </c>
      <c r="L1116" s="8" t="str">
        <f>VLOOKUP(order_details[[#This Row],[Category]],categories[[CategoryID]:[CategoryName]],2,0)</f>
        <v>Condiments</v>
      </c>
    </row>
    <row r="1117" spans="1:12" x14ac:dyDescent="0.25">
      <c r="A1117">
        <v>10672</v>
      </c>
      <c r="B1117">
        <v>38</v>
      </c>
      <c r="C1117" s="8">
        <v>210.8</v>
      </c>
      <c r="D1117">
        <v>15</v>
      </c>
      <c r="E1117">
        <v>0.1</v>
      </c>
      <c r="F1117" s="8">
        <f>order_details[[#This Row],[UnitPrice]]*order_details[[#This Row],[Quantity]]</f>
        <v>3162</v>
      </c>
      <c r="G1117" s="1">
        <f>VLOOKUP(order_details[[#This Row],[OrderID]],orders[[OrderID]:[OrderDate]],4,)</f>
        <v>34990</v>
      </c>
      <c r="H1117" s="8">
        <f>VLOOKUP(order_details[[#This Row],[ProductID]],products[],6,0)</f>
        <v>263.5</v>
      </c>
      <c r="I1117" s="8">
        <f>order_details[[#This Row],[UnitPrice (Marked Price)]] * order_details[[#This Row],[Quantity]] * (1 - order_details[[#This Row],[Discount]])</f>
        <v>3557.25</v>
      </c>
      <c r="J1117" s="8">
        <f>(order_details[[#This Row],[UnitPrice (Marked Price)]]*(1-order_details[[#This Row],[Discount]])-order_details[[#This Row],[UnitPrice]]) * order_details[[#This Row],[Quantity]]</f>
        <v>395.24999999999989</v>
      </c>
      <c r="K1117">
        <f>VLOOKUP(order_details[[#This Row],[ProductID]],products[],4,0)</f>
        <v>1</v>
      </c>
      <c r="L1117" s="8" t="str">
        <f>VLOOKUP(order_details[[#This Row],[Category]],categories[[CategoryID]:[CategoryName]],2,0)</f>
        <v>Beverages</v>
      </c>
    </row>
    <row r="1118" spans="1:12" x14ac:dyDescent="0.25">
      <c r="A1118">
        <v>10672</v>
      </c>
      <c r="B1118">
        <v>71</v>
      </c>
      <c r="C1118" s="8">
        <v>17.2</v>
      </c>
      <c r="D1118">
        <v>12</v>
      </c>
      <c r="E1118">
        <v>0</v>
      </c>
      <c r="F1118" s="8">
        <f>order_details[[#This Row],[UnitPrice]]*order_details[[#This Row],[Quantity]]</f>
        <v>206.39999999999998</v>
      </c>
      <c r="G1118" s="1">
        <f>VLOOKUP(order_details[[#This Row],[OrderID]],orders[[OrderID]:[OrderDate]],4,)</f>
        <v>34990</v>
      </c>
      <c r="H1118" s="8">
        <f>VLOOKUP(order_details[[#This Row],[ProductID]],products[],6,0)</f>
        <v>21.5</v>
      </c>
      <c r="I1118" s="8">
        <f>order_details[[#This Row],[UnitPrice (Marked Price)]] * order_details[[#This Row],[Quantity]] * (1 - order_details[[#This Row],[Discount]])</f>
        <v>258</v>
      </c>
      <c r="J1118" s="8">
        <f>(order_details[[#This Row],[UnitPrice (Marked Price)]]*(1-order_details[[#This Row],[Discount]])-order_details[[#This Row],[UnitPrice]]) * order_details[[#This Row],[Quantity]]</f>
        <v>51.600000000000009</v>
      </c>
      <c r="K1118">
        <f>VLOOKUP(order_details[[#This Row],[ProductID]],products[],4,0)</f>
        <v>4</v>
      </c>
      <c r="L1118" s="8" t="str">
        <f>VLOOKUP(order_details[[#This Row],[Category]],categories[[CategoryID]:[CategoryName]],2,0)</f>
        <v>Dairy Products</v>
      </c>
    </row>
    <row r="1119" spans="1:12" x14ac:dyDescent="0.25">
      <c r="A1119">
        <v>10673</v>
      </c>
      <c r="B1119">
        <v>16</v>
      </c>
      <c r="C1119" s="8">
        <v>13.9</v>
      </c>
      <c r="D1119">
        <v>3</v>
      </c>
      <c r="E1119">
        <v>0</v>
      </c>
      <c r="F1119" s="8">
        <f>order_details[[#This Row],[UnitPrice]]*order_details[[#This Row],[Quantity]]</f>
        <v>41.7</v>
      </c>
      <c r="G1119" s="1">
        <f>VLOOKUP(order_details[[#This Row],[OrderID]],orders[[OrderID]:[OrderDate]],4,)</f>
        <v>34991</v>
      </c>
      <c r="H1119" s="8">
        <f>VLOOKUP(order_details[[#This Row],[ProductID]],products[],6,0)</f>
        <v>17.45</v>
      </c>
      <c r="I1119" s="8">
        <f>order_details[[#This Row],[UnitPrice (Marked Price)]] * order_details[[#This Row],[Quantity]] * (1 - order_details[[#This Row],[Discount]])</f>
        <v>52.349999999999994</v>
      </c>
      <c r="J1119" s="8">
        <f>(order_details[[#This Row],[UnitPrice (Marked Price)]]*(1-order_details[[#This Row],[Discount]])-order_details[[#This Row],[UnitPrice]]) * order_details[[#This Row],[Quantity]]</f>
        <v>10.649999999999997</v>
      </c>
      <c r="K1119">
        <f>VLOOKUP(order_details[[#This Row],[ProductID]],products[],4,0)</f>
        <v>3</v>
      </c>
      <c r="L1119" s="8" t="str">
        <f>VLOOKUP(order_details[[#This Row],[Category]],categories[[CategoryID]:[CategoryName]],2,0)</f>
        <v>Confections</v>
      </c>
    </row>
    <row r="1120" spans="1:12" x14ac:dyDescent="0.25">
      <c r="A1120">
        <v>10673</v>
      </c>
      <c r="B1120">
        <v>42</v>
      </c>
      <c r="C1120" s="8">
        <v>9.8000000000000007</v>
      </c>
      <c r="D1120">
        <v>6</v>
      </c>
      <c r="E1120">
        <v>0</v>
      </c>
      <c r="F1120" s="8">
        <f>order_details[[#This Row],[UnitPrice]]*order_details[[#This Row],[Quantity]]</f>
        <v>58.800000000000004</v>
      </c>
      <c r="G1120" s="1">
        <f>VLOOKUP(order_details[[#This Row],[OrderID]],orders[[OrderID]:[OrderDate]],4,)</f>
        <v>34991</v>
      </c>
      <c r="H1120" s="8">
        <f>VLOOKUP(order_details[[#This Row],[ProductID]],products[],6,0)</f>
        <v>14</v>
      </c>
      <c r="I1120" s="8">
        <f>order_details[[#This Row],[UnitPrice (Marked Price)]] * order_details[[#This Row],[Quantity]] * (1 - order_details[[#This Row],[Discount]])</f>
        <v>84</v>
      </c>
      <c r="J1120" s="8">
        <f>(order_details[[#This Row],[UnitPrice (Marked Price)]]*(1-order_details[[#This Row],[Discount]])-order_details[[#This Row],[UnitPrice]]) * order_details[[#This Row],[Quantity]]</f>
        <v>25.199999999999996</v>
      </c>
      <c r="K1120">
        <f>VLOOKUP(order_details[[#This Row],[ProductID]],products[],4,0)</f>
        <v>5</v>
      </c>
      <c r="L1120" s="8" t="str">
        <f>VLOOKUP(order_details[[#This Row],[Category]],categories[[CategoryID]:[CategoryName]],2,0)</f>
        <v>Grains/Cereals</v>
      </c>
    </row>
    <row r="1121" spans="1:12" x14ac:dyDescent="0.25">
      <c r="A1121">
        <v>10673</v>
      </c>
      <c r="B1121">
        <v>43</v>
      </c>
      <c r="C1121" s="8">
        <v>36.799999999999997</v>
      </c>
      <c r="D1121">
        <v>6</v>
      </c>
      <c r="E1121">
        <v>0</v>
      </c>
      <c r="F1121" s="8">
        <f>order_details[[#This Row],[UnitPrice]]*order_details[[#This Row],[Quantity]]</f>
        <v>220.79999999999998</v>
      </c>
      <c r="G1121" s="1">
        <f>VLOOKUP(order_details[[#This Row],[OrderID]],orders[[OrderID]:[OrderDate]],4,)</f>
        <v>34991</v>
      </c>
      <c r="H1121" s="8">
        <f>VLOOKUP(order_details[[#This Row],[ProductID]],products[],6,0)</f>
        <v>46</v>
      </c>
      <c r="I1121" s="8">
        <f>order_details[[#This Row],[UnitPrice (Marked Price)]] * order_details[[#This Row],[Quantity]] * (1 - order_details[[#This Row],[Discount]])</f>
        <v>276</v>
      </c>
      <c r="J1121" s="8">
        <f>(order_details[[#This Row],[UnitPrice (Marked Price)]]*(1-order_details[[#This Row],[Discount]])-order_details[[#This Row],[UnitPrice]]) * order_details[[#This Row],[Quantity]]</f>
        <v>55.200000000000017</v>
      </c>
      <c r="K1121">
        <f>VLOOKUP(order_details[[#This Row],[ProductID]],products[],4,0)</f>
        <v>1</v>
      </c>
      <c r="L1121" s="8" t="str">
        <f>VLOOKUP(order_details[[#This Row],[Category]],categories[[CategoryID]:[CategoryName]],2,0)</f>
        <v>Beverages</v>
      </c>
    </row>
    <row r="1122" spans="1:12" x14ac:dyDescent="0.25">
      <c r="A1122">
        <v>10674</v>
      </c>
      <c r="B1122">
        <v>23</v>
      </c>
      <c r="C1122" s="8">
        <v>7.2</v>
      </c>
      <c r="D1122">
        <v>5</v>
      </c>
      <c r="E1122">
        <v>0</v>
      </c>
      <c r="F1122" s="8">
        <f>order_details[[#This Row],[UnitPrice]]*order_details[[#This Row],[Quantity]]</f>
        <v>36</v>
      </c>
      <c r="G1122" s="1">
        <f>VLOOKUP(order_details[[#This Row],[OrderID]],orders[[OrderID]:[OrderDate]],4,)</f>
        <v>34991</v>
      </c>
      <c r="H1122" s="8">
        <f>VLOOKUP(order_details[[#This Row],[ProductID]],products[],6,0)</f>
        <v>9</v>
      </c>
      <c r="I1122" s="8">
        <f>order_details[[#This Row],[UnitPrice (Marked Price)]] * order_details[[#This Row],[Quantity]] * (1 - order_details[[#This Row],[Discount]])</f>
        <v>45</v>
      </c>
      <c r="J1122" s="8">
        <f>(order_details[[#This Row],[UnitPrice (Marked Price)]]*(1-order_details[[#This Row],[Discount]])-order_details[[#This Row],[UnitPrice]]) * order_details[[#This Row],[Quantity]]</f>
        <v>9</v>
      </c>
      <c r="K1122">
        <f>VLOOKUP(order_details[[#This Row],[ProductID]],products[],4,0)</f>
        <v>5</v>
      </c>
      <c r="L1122" s="8" t="str">
        <f>VLOOKUP(order_details[[#This Row],[Category]],categories[[CategoryID]:[CategoryName]],2,0)</f>
        <v>Grains/Cereals</v>
      </c>
    </row>
    <row r="1123" spans="1:12" x14ac:dyDescent="0.25">
      <c r="A1123">
        <v>10675</v>
      </c>
      <c r="B1123">
        <v>14</v>
      </c>
      <c r="C1123" s="8">
        <v>18.600000000000001</v>
      </c>
      <c r="D1123">
        <v>30</v>
      </c>
      <c r="E1123">
        <v>0</v>
      </c>
      <c r="F1123" s="8">
        <f>order_details[[#This Row],[UnitPrice]]*order_details[[#This Row],[Quantity]]</f>
        <v>558</v>
      </c>
      <c r="G1123" s="1">
        <f>VLOOKUP(order_details[[#This Row],[OrderID]],orders[[OrderID]:[OrderDate]],4,)</f>
        <v>34992</v>
      </c>
      <c r="H1123" s="8">
        <f>VLOOKUP(order_details[[#This Row],[ProductID]],products[],6,0)</f>
        <v>23.25</v>
      </c>
      <c r="I1123" s="8">
        <f>order_details[[#This Row],[UnitPrice (Marked Price)]] * order_details[[#This Row],[Quantity]] * (1 - order_details[[#This Row],[Discount]])</f>
        <v>697.5</v>
      </c>
      <c r="J1123" s="8">
        <f>(order_details[[#This Row],[UnitPrice (Marked Price)]]*(1-order_details[[#This Row],[Discount]])-order_details[[#This Row],[UnitPrice]]) * order_details[[#This Row],[Quantity]]</f>
        <v>139.49999999999994</v>
      </c>
      <c r="K1123">
        <f>VLOOKUP(order_details[[#This Row],[ProductID]],products[],4,0)</f>
        <v>7</v>
      </c>
      <c r="L1123" s="8" t="str">
        <f>VLOOKUP(order_details[[#This Row],[Category]],categories[[CategoryID]:[CategoryName]],2,0)</f>
        <v>Produce</v>
      </c>
    </row>
    <row r="1124" spans="1:12" x14ac:dyDescent="0.25">
      <c r="A1124">
        <v>10675</v>
      </c>
      <c r="B1124">
        <v>53</v>
      </c>
      <c r="C1124" s="8">
        <v>26.2</v>
      </c>
      <c r="D1124">
        <v>10</v>
      </c>
      <c r="E1124">
        <v>0</v>
      </c>
      <c r="F1124" s="8">
        <f>order_details[[#This Row],[UnitPrice]]*order_details[[#This Row],[Quantity]]</f>
        <v>262</v>
      </c>
      <c r="G1124" s="1">
        <f>VLOOKUP(order_details[[#This Row],[OrderID]],orders[[OrderID]:[OrderDate]],4,)</f>
        <v>34992</v>
      </c>
      <c r="H1124" s="8">
        <f>VLOOKUP(order_details[[#This Row],[ProductID]],products[],6,0)</f>
        <v>32.799999999999997</v>
      </c>
      <c r="I1124" s="8">
        <f>order_details[[#This Row],[UnitPrice (Marked Price)]] * order_details[[#This Row],[Quantity]] * (1 - order_details[[#This Row],[Discount]])</f>
        <v>328</v>
      </c>
      <c r="J1124" s="8">
        <f>(order_details[[#This Row],[UnitPrice (Marked Price)]]*(1-order_details[[#This Row],[Discount]])-order_details[[#This Row],[UnitPrice]]) * order_details[[#This Row],[Quantity]]</f>
        <v>65.999999999999972</v>
      </c>
      <c r="K1124">
        <f>VLOOKUP(order_details[[#This Row],[ProductID]],products[],4,0)</f>
        <v>6</v>
      </c>
      <c r="L1124" s="8" t="str">
        <f>VLOOKUP(order_details[[#This Row],[Category]],categories[[CategoryID]:[CategoryName]],2,0)</f>
        <v>Meat/Poultry</v>
      </c>
    </row>
    <row r="1125" spans="1:12" x14ac:dyDescent="0.25">
      <c r="A1125">
        <v>10675</v>
      </c>
      <c r="B1125">
        <v>58</v>
      </c>
      <c r="C1125" s="8">
        <v>10.6</v>
      </c>
      <c r="D1125">
        <v>30</v>
      </c>
      <c r="E1125">
        <v>0</v>
      </c>
      <c r="F1125" s="8">
        <f>order_details[[#This Row],[UnitPrice]]*order_details[[#This Row],[Quantity]]</f>
        <v>318</v>
      </c>
      <c r="G1125" s="1">
        <f>VLOOKUP(order_details[[#This Row],[OrderID]],orders[[OrderID]:[OrderDate]],4,)</f>
        <v>34992</v>
      </c>
      <c r="H1125" s="8">
        <f>VLOOKUP(order_details[[#This Row],[ProductID]],products[],6,0)</f>
        <v>13.25</v>
      </c>
      <c r="I1125" s="8">
        <f>order_details[[#This Row],[UnitPrice (Marked Price)]] * order_details[[#This Row],[Quantity]] * (1 - order_details[[#This Row],[Discount]])</f>
        <v>397.5</v>
      </c>
      <c r="J1125" s="8">
        <f>(order_details[[#This Row],[UnitPrice (Marked Price)]]*(1-order_details[[#This Row],[Discount]])-order_details[[#This Row],[UnitPrice]]) * order_details[[#This Row],[Quantity]]</f>
        <v>79.500000000000014</v>
      </c>
      <c r="K1125">
        <f>VLOOKUP(order_details[[#This Row],[ProductID]],products[],4,0)</f>
        <v>8</v>
      </c>
      <c r="L1125" s="8" t="str">
        <f>VLOOKUP(order_details[[#This Row],[Category]],categories[[CategoryID]:[CategoryName]],2,0)</f>
        <v>Seafood</v>
      </c>
    </row>
    <row r="1126" spans="1:12" x14ac:dyDescent="0.25">
      <c r="A1126">
        <v>10676</v>
      </c>
      <c r="B1126">
        <v>10</v>
      </c>
      <c r="C1126" s="8">
        <v>24.8</v>
      </c>
      <c r="D1126">
        <v>2</v>
      </c>
      <c r="E1126">
        <v>0</v>
      </c>
      <c r="F1126" s="8">
        <f>order_details[[#This Row],[UnitPrice]]*order_details[[#This Row],[Quantity]]</f>
        <v>49.6</v>
      </c>
      <c r="G1126" s="1">
        <f>VLOOKUP(order_details[[#This Row],[OrderID]],orders[[OrderID]:[OrderDate]],4,)</f>
        <v>34995</v>
      </c>
      <c r="H1126" s="8">
        <f>VLOOKUP(order_details[[#This Row],[ProductID]],products[],6,0)</f>
        <v>31</v>
      </c>
      <c r="I1126" s="8">
        <f>order_details[[#This Row],[UnitPrice (Marked Price)]] * order_details[[#This Row],[Quantity]] * (1 - order_details[[#This Row],[Discount]])</f>
        <v>62</v>
      </c>
      <c r="J1126" s="8">
        <f>(order_details[[#This Row],[UnitPrice (Marked Price)]]*(1-order_details[[#This Row],[Discount]])-order_details[[#This Row],[UnitPrice]]) * order_details[[#This Row],[Quantity]]</f>
        <v>12.399999999999999</v>
      </c>
      <c r="K1126">
        <f>VLOOKUP(order_details[[#This Row],[ProductID]],products[],4,0)</f>
        <v>8</v>
      </c>
      <c r="L1126" s="8" t="str">
        <f>VLOOKUP(order_details[[#This Row],[Category]],categories[[CategoryID]:[CategoryName]],2,0)</f>
        <v>Seafood</v>
      </c>
    </row>
    <row r="1127" spans="1:12" x14ac:dyDescent="0.25">
      <c r="A1127">
        <v>10676</v>
      </c>
      <c r="B1127">
        <v>19</v>
      </c>
      <c r="C1127" s="8">
        <v>7.3</v>
      </c>
      <c r="D1127">
        <v>7</v>
      </c>
      <c r="E1127">
        <v>0</v>
      </c>
      <c r="F1127" s="8">
        <f>order_details[[#This Row],[UnitPrice]]*order_details[[#This Row],[Quantity]]</f>
        <v>51.1</v>
      </c>
      <c r="G1127" s="1">
        <f>VLOOKUP(order_details[[#This Row],[OrderID]],orders[[OrderID]:[OrderDate]],4,)</f>
        <v>34995</v>
      </c>
      <c r="H1127" s="8">
        <f>VLOOKUP(order_details[[#This Row],[ProductID]],products[],6,0)</f>
        <v>9.1999999999999993</v>
      </c>
      <c r="I1127" s="8">
        <f>order_details[[#This Row],[UnitPrice (Marked Price)]] * order_details[[#This Row],[Quantity]] * (1 - order_details[[#This Row],[Discount]])</f>
        <v>64.399999999999991</v>
      </c>
      <c r="J1127" s="8">
        <f>(order_details[[#This Row],[UnitPrice (Marked Price)]]*(1-order_details[[#This Row],[Discount]])-order_details[[#This Row],[UnitPrice]]) * order_details[[#This Row],[Quantity]]</f>
        <v>13.299999999999997</v>
      </c>
      <c r="K1127">
        <f>VLOOKUP(order_details[[#This Row],[ProductID]],products[],4,0)</f>
        <v>3</v>
      </c>
      <c r="L1127" s="8" t="str">
        <f>VLOOKUP(order_details[[#This Row],[Category]],categories[[CategoryID]:[CategoryName]],2,0)</f>
        <v>Confections</v>
      </c>
    </row>
    <row r="1128" spans="1:12" x14ac:dyDescent="0.25">
      <c r="A1128">
        <v>10676</v>
      </c>
      <c r="B1128">
        <v>44</v>
      </c>
      <c r="C1128" s="8">
        <v>12.4</v>
      </c>
      <c r="D1128">
        <v>21</v>
      </c>
      <c r="E1128">
        <v>0</v>
      </c>
      <c r="F1128" s="8">
        <f>order_details[[#This Row],[UnitPrice]]*order_details[[#This Row],[Quantity]]</f>
        <v>260.40000000000003</v>
      </c>
      <c r="G1128" s="1">
        <f>VLOOKUP(order_details[[#This Row],[OrderID]],orders[[OrderID]:[OrderDate]],4,)</f>
        <v>34995</v>
      </c>
      <c r="H1128" s="8">
        <f>VLOOKUP(order_details[[#This Row],[ProductID]],products[],6,0)</f>
        <v>19.45</v>
      </c>
      <c r="I1128" s="8">
        <f>order_details[[#This Row],[UnitPrice (Marked Price)]] * order_details[[#This Row],[Quantity]] * (1 - order_details[[#This Row],[Discount]])</f>
        <v>408.45</v>
      </c>
      <c r="J1128" s="8">
        <f>(order_details[[#This Row],[UnitPrice (Marked Price)]]*(1-order_details[[#This Row],[Discount]])-order_details[[#This Row],[UnitPrice]]) * order_details[[#This Row],[Quantity]]</f>
        <v>148.04999999999998</v>
      </c>
      <c r="K1128">
        <f>VLOOKUP(order_details[[#This Row],[ProductID]],products[],4,0)</f>
        <v>2</v>
      </c>
      <c r="L1128" s="8" t="str">
        <f>VLOOKUP(order_details[[#This Row],[Category]],categories[[CategoryID]:[CategoryName]],2,0)</f>
        <v>Condiments</v>
      </c>
    </row>
    <row r="1129" spans="1:12" x14ac:dyDescent="0.25">
      <c r="A1129">
        <v>10677</v>
      </c>
      <c r="B1129">
        <v>26</v>
      </c>
      <c r="C1129" s="8">
        <v>24.9</v>
      </c>
      <c r="D1129">
        <v>30</v>
      </c>
      <c r="E1129">
        <v>0.15</v>
      </c>
      <c r="F1129" s="8">
        <f>order_details[[#This Row],[UnitPrice]]*order_details[[#This Row],[Quantity]]</f>
        <v>747</v>
      </c>
      <c r="G1129" s="1">
        <f>VLOOKUP(order_details[[#This Row],[OrderID]],orders[[OrderID]:[OrderDate]],4,)</f>
        <v>34995</v>
      </c>
      <c r="H1129" s="8">
        <f>VLOOKUP(order_details[[#This Row],[ProductID]],products[],6,0)</f>
        <v>31.23</v>
      </c>
      <c r="I1129" s="8">
        <f>order_details[[#This Row],[UnitPrice (Marked Price)]] * order_details[[#This Row],[Quantity]] * (1 - order_details[[#This Row],[Discount]])</f>
        <v>796.36500000000001</v>
      </c>
      <c r="J1129" s="8">
        <f>(order_details[[#This Row],[UnitPrice (Marked Price)]]*(1-order_details[[#This Row],[Discount]])-order_details[[#This Row],[UnitPrice]]) * order_details[[#This Row],[Quantity]]</f>
        <v>49.365000000000059</v>
      </c>
      <c r="K1129">
        <f>VLOOKUP(order_details[[#This Row],[ProductID]],products[],4,0)</f>
        <v>3</v>
      </c>
      <c r="L1129" s="8" t="str">
        <f>VLOOKUP(order_details[[#This Row],[Category]],categories[[CategoryID]:[CategoryName]],2,0)</f>
        <v>Confections</v>
      </c>
    </row>
    <row r="1130" spans="1:12" x14ac:dyDescent="0.25">
      <c r="A1130">
        <v>10677</v>
      </c>
      <c r="B1130">
        <v>33</v>
      </c>
      <c r="C1130" s="8">
        <v>2</v>
      </c>
      <c r="D1130">
        <v>8</v>
      </c>
      <c r="E1130">
        <v>0.15</v>
      </c>
      <c r="F1130" s="8">
        <f>order_details[[#This Row],[UnitPrice]]*order_details[[#This Row],[Quantity]]</f>
        <v>16</v>
      </c>
      <c r="G1130" s="1">
        <f>VLOOKUP(order_details[[#This Row],[OrderID]],orders[[OrderID]:[OrderDate]],4,)</f>
        <v>34995</v>
      </c>
      <c r="H1130" s="8">
        <f>VLOOKUP(order_details[[#This Row],[ProductID]],products[],6,0)</f>
        <v>2.5</v>
      </c>
      <c r="I1130" s="8">
        <f>order_details[[#This Row],[UnitPrice (Marked Price)]] * order_details[[#This Row],[Quantity]] * (1 - order_details[[#This Row],[Discount]])</f>
        <v>17</v>
      </c>
      <c r="J1130" s="8">
        <f>(order_details[[#This Row],[UnitPrice (Marked Price)]]*(1-order_details[[#This Row],[Discount]])-order_details[[#This Row],[UnitPrice]]) * order_details[[#This Row],[Quantity]]</f>
        <v>1</v>
      </c>
      <c r="K1130">
        <f>VLOOKUP(order_details[[#This Row],[ProductID]],products[],4,0)</f>
        <v>4</v>
      </c>
      <c r="L1130" s="8" t="str">
        <f>VLOOKUP(order_details[[#This Row],[Category]],categories[[CategoryID]:[CategoryName]],2,0)</f>
        <v>Dairy Products</v>
      </c>
    </row>
    <row r="1131" spans="1:12" x14ac:dyDescent="0.25">
      <c r="A1131">
        <v>10678</v>
      </c>
      <c r="B1131">
        <v>12</v>
      </c>
      <c r="C1131" s="8">
        <v>30.4</v>
      </c>
      <c r="D1131">
        <v>100</v>
      </c>
      <c r="E1131">
        <v>0</v>
      </c>
      <c r="F1131" s="8">
        <f>order_details[[#This Row],[UnitPrice]]*order_details[[#This Row],[Quantity]]</f>
        <v>3040</v>
      </c>
      <c r="G1131" s="1">
        <f>VLOOKUP(order_details[[#This Row],[OrderID]],orders[[OrderID]:[OrderDate]],4,)</f>
        <v>34996</v>
      </c>
      <c r="H1131" s="8">
        <f>VLOOKUP(order_details[[#This Row],[ProductID]],products[],6,0)</f>
        <v>38</v>
      </c>
      <c r="I1131" s="8">
        <f>order_details[[#This Row],[UnitPrice (Marked Price)]] * order_details[[#This Row],[Quantity]] * (1 - order_details[[#This Row],[Discount]])</f>
        <v>3800</v>
      </c>
      <c r="J1131" s="8">
        <f>(order_details[[#This Row],[UnitPrice (Marked Price)]]*(1-order_details[[#This Row],[Discount]])-order_details[[#This Row],[UnitPrice]]) * order_details[[#This Row],[Quantity]]</f>
        <v>760.00000000000011</v>
      </c>
      <c r="K1131">
        <f>VLOOKUP(order_details[[#This Row],[ProductID]],products[],4,0)</f>
        <v>4</v>
      </c>
      <c r="L1131" s="8" t="str">
        <f>VLOOKUP(order_details[[#This Row],[Category]],categories[[CategoryID]:[CategoryName]],2,0)</f>
        <v>Dairy Products</v>
      </c>
    </row>
    <row r="1132" spans="1:12" x14ac:dyDescent="0.25">
      <c r="A1132">
        <v>10678</v>
      </c>
      <c r="B1132">
        <v>33</v>
      </c>
      <c r="C1132" s="8">
        <v>2</v>
      </c>
      <c r="D1132">
        <v>30</v>
      </c>
      <c r="E1132">
        <v>0</v>
      </c>
      <c r="F1132" s="8">
        <f>order_details[[#This Row],[UnitPrice]]*order_details[[#This Row],[Quantity]]</f>
        <v>60</v>
      </c>
      <c r="G1132" s="1">
        <f>VLOOKUP(order_details[[#This Row],[OrderID]],orders[[OrderID]:[OrderDate]],4,)</f>
        <v>34996</v>
      </c>
      <c r="H1132" s="8">
        <f>VLOOKUP(order_details[[#This Row],[ProductID]],products[],6,0)</f>
        <v>2.5</v>
      </c>
      <c r="I1132" s="8">
        <f>order_details[[#This Row],[UnitPrice (Marked Price)]] * order_details[[#This Row],[Quantity]] * (1 - order_details[[#This Row],[Discount]])</f>
        <v>75</v>
      </c>
      <c r="J1132" s="8">
        <f>(order_details[[#This Row],[UnitPrice (Marked Price)]]*(1-order_details[[#This Row],[Discount]])-order_details[[#This Row],[UnitPrice]]) * order_details[[#This Row],[Quantity]]</f>
        <v>15</v>
      </c>
      <c r="K1132">
        <f>VLOOKUP(order_details[[#This Row],[ProductID]],products[],4,0)</f>
        <v>4</v>
      </c>
      <c r="L1132" s="8" t="str">
        <f>VLOOKUP(order_details[[#This Row],[Category]],categories[[CategoryID]:[CategoryName]],2,0)</f>
        <v>Dairy Products</v>
      </c>
    </row>
    <row r="1133" spans="1:12" x14ac:dyDescent="0.25">
      <c r="A1133">
        <v>10678</v>
      </c>
      <c r="B1133">
        <v>41</v>
      </c>
      <c r="C1133" s="8">
        <v>7.7</v>
      </c>
      <c r="D1133">
        <v>120</v>
      </c>
      <c r="E1133">
        <v>0</v>
      </c>
      <c r="F1133" s="8">
        <f>order_details[[#This Row],[UnitPrice]]*order_details[[#This Row],[Quantity]]</f>
        <v>924</v>
      </c>
      <c r="G1133" s="1">
        <f>VLOOKUP(order_details[[#This Row],[OrderID]],orders[[OrderID]:[OrderDate]],4,)</f>
        <v>34996</v>
      </c>
      <c r="H1133" s="8">
        <f>VLOOKUP(order_details[[#This Row],[ProductID]],products[],6,0)</f>
        <v>9.65</v>
      </c>
      <c r="I1133" s="8">
        <f>order_details[[#This Row],[UnitPrice (Marked Price)]] * order_details[[#This Row],[Quantity]] * (1 - order_details[[#This Row],[Discount]])</f>
        <v>1158</v>
      </c>
      <c r="J1133" s="8">
        <f>(order_details[[#This Row],[UnitPrice (Marked Price)]]*(1-order_details[[#This Row],[Discount]])-order_details[[#This Row],[UnitPrice]]) * order_details[[#This Row],[Quantity]]</f>
        <v>234.00000000000003</v>
      </c>
      <c r="K1133">
        <f>VLOOKUP(order_details[[#This Row],[ProductID]],products[],4,0)</f>
        <v>8</v>
      </c>
      <c r="L1133" s="8" t="str">
        <f>VLOOKUP(order_details[[#This Row],[Category]],categories[[CategoryID]:[CategoryName]],2,0)</f>
        <v>Seafood</v>
      </c>
    </row>
    <row r="1134" spans="1:12" x14ac:dyDescent="0.25">
      <c r="A1134">
        <v>10678</v>
      </c>
      <c r="B1134">
        <v>54</v>
      </c>
      <c r="C1134" s="8">
        <v>5.9</v>
      </c>
      <c r="D1134">
        <v>30</v>
      </c>
      <c r="E1134">
        <v>0</v>
      </c>
      <c r="F1134" s="8">
        <f>order_details[[#This Row],[UnitPrice]]*order_details[[#This Row],[Quantity]]</f>
        <v>177</v>
      </c>
      <c r="G1134" s="1">
        <f>VLOOKUP(order_details[[#This Row],[OrderID]],orders[[OrderID]:[OrderDate]],4,)</f>
        <v>34996</v>
      </c>
      <c r="H1134" s="8">
        <f>VLOOKUP(order_details[[#This Row],[ProductID]],products[],6,0)</f>
        <v>7.45</v>
      </c>
      <c r="I1134" s="8">
        <f>order_details[[#This Row],[UnitPrice (Marked Price)]] * order_details[[#This Row],[Quantity]] * (1 - order_details[[#This Row],[Discount]])</f>
        <v>223.5</v>
      </c>
      <c r="J1134" s="8">
        <f>(order_details[[#This Row],[UnitPrice (Marked Price)]]*(1-order_details[[#This Row],[Discount]])-order_details[[#This Row],[UnitPrice]]) * order_details[[#This Row],[Quantity]]</f>
        <v>46.499999999999993</v>
      </c>
      <c r="K1134">
        <f>VLOOKUP(order_details[[#This Row],[ProductID]],products[],4,0)</f>
        <v>6</v>
      </c>
      <c r="L1134" s="8" t="str">
        <f>VLOOKUP(order_details[[#This Row],[Category]],categories[[CategoryID]:[CategoryName]],2,0)</f>
        <v>Meat/Poultry</v>
      </c>
    </row>
    <row r="1135" spans="1:12" x14ac:dyDescent="0.25">
      <c r="A1135">
        <v>10679</v>
      </c>
      <c r="B1135">
        <v>59</v>
      </c>
      <c r="C1135" s="8">
        <v>44</v>
      </c>
      <c r="D1135">
        <v>12</v>
      </c>
      <c r="E1135">
        <v>0</v>
      </c>
      <c r="F1135" s="8">
        <f>order_details[[#This Row],[UnitPrice]]*order_details[[#This Row],[Quantity]]</f>
        <v>528</v>
      </c>
      <c r="G1135" s="1">
        <f>VLOOKUP(order_details[[#This Row],[OrderID]],orders[[OrderID]:[OrderDate]],4,)</f>
        <v>34996</v>
      </c>
      <c r="H1135" s="8">
        <f>VLOOKUP(order_details[[#This Row],[ProductID]],products[],6,0)</f>
        <v>55</v>
      </c>
      <c r="I1135" s="8">
        <f>order_details[[#This Row],[UnitPrice (Marked Price)]] * order_details[[#This Row],[Quantity]] * (1 - order_details[[#This Row],[Discount]])</f>
        <v>660</v>
      </c>
      <c r="J1135" s="8">
        <f>(order_details[[#This Row],[UnitPrice (Marked Price)]]*(1-order_details[[#This Row],[Discount]])-order_details[[#This Row],[UnitPrice]]) * order_details[[#This Row],[Quantity]]</f>
        <v>132</v>
      </c>
      <c r="K1135">
        <f>VLOOKUP(order_details[[#This Row],[ProductID]],products[],4,0)</f>
        <v>4</v>
      </c>
      <c r="L1135" s="8" t="str">
        <f>VLOOKUP(order_details[[#This Row],[Category]],categories[[CategoryID]:[CategoryName]],2,0)</f>
        <v>Dairy Products</v>
      </c>
    </row>
    <row r="1136" spans="1:12" x14ac:dyDescent="0.25">
      <c r="A1136">
        <v>10680</v>
      </c>
      <c r="B1136">
        <v>16</v>
      </c>
      <c r="C1136" s="8">
        <v>13.9</v>
      </c>
      <c r="D1136">
        <v>50</v>
      </c>
      <c r="E1136">
        <v>0.25</v>
      </c>
      <c r="F1136" s="8">
        <f>order_details[[#This Row],[UnitPrice]]*order_details[[#This Row],[Quantity]]</f>
        <v>695</v>
      </c>
      <c r="G1136" s="1">
        <f>VLOOKUP(order_details[[#This Row],[OrderID]],orders[[OrderID]:[OrderDate]],4,)</f>
        <v>34997</v>
      </c>
      <c r="H1136" s="8">
        <f>VLOOKUP(order_details[[#This Row],[ProductID]],products[],6,0)</f>
        <v>17.45</v>
      </c>
      <c r="I1136" s="8">
        <f>order_details[[#This Row],[UnitPrice (Marked Price)]] * order_details[[#This Row],[Quantity]] * (1 - order_details[[#This Row],[Discount]])</f>
        <v>654.375</v>
      </c>
      <c r="J1136" s="8">
        <f>(order_details[[#This Row],[UnitPrice (Marked Price)]]*(1-order_details[[#This Row],[Discount]])-order_details[[#This Row],[UnitPrice]]) * order_details[[#This Row],[Quantity]]</f>
        <v>-40.625000000000085</v>
      </c>
      <c r="K1136">
        <f>VLOOKUP(order_details[[#This Row],[ProductID]],products[],4,0)</f>
        <v>3</v>
      </c>
      <c r="L1136" s="8" t="str">
        <f>VLOOKUP(order_details[[#This Row],[Category]],categories[[CategoryID]:[CategoryName]],2,0)</f>
        <v>Confections</v>
      </c>
    </row>
    <row r="1137" spans="1:12" x14ac:dyDescent="0.25">
      <c r="A1137">
        <v>10680</v>
      </c>
      <c r="B1137">
        <v>31</v>
      </c>
      <c r="C1137" s="8">
        <v>8</v>
      </c>
      <c r="D1137">
        <v>20</v>
      </c>
      <c r="E1137">
        <v>0.25</v>
      </c>
      <c r="F1137" s="8">
        <f>order_details[[#This Row],[UnitPrice]]*order_details[[#This Row],[Quantity]]</f>
        <v>160</v>
      </c>
      <c r="G1137" s="1">
        <f>VLOOKUP(order_details[[#This Row],[OrderID]],orders[[OrderID]:[OrderDate]],4,)</f>
        <v>34997</v>
      </c>
      <c r="H1137" s="8">
        <f>VLOOKUP(order_details[[#This Row],[ProductID]],products[],6,0)</f>
        <v>12.5</v>
      </c>
      <c r="I1137" s="8">
        <f>order_details[[#This Row],[UnitPrice (Marked Price)]] * order_details[[#This Row],[Quantity]] * (1 - order_details[[#This Row],[Discount]])</f>
        <v>187.5</v>
      </c>
      <c r="J1137" s="8">
        <f>(order_details[[#This Row],[UnitPrice (Marked Price)]]*(1-order_details[[#This Row],[Discount]])-order_details[[#This Row],[UnitPrice]]) * order_details[[#This Row],[Quantity]]</f>
        <v>27.5</v>
      </c>
      <c r="K1137">
        <f>VLOOKUP(order_details[[#This Row],[ProductID]],products[],4,0)</f>
        <v>4</v>
      </c>
      <c r="L1137" s="8" t="str">
        <f>VLOOKUP(order_details[[#This Row],[Category]],categories[[CategoryID]:[CategoryName]],2,0)</f>
        <v>Dairy Products</v>
      </c>
    </row>
    <row r="1138" spans="1:12" x14ac:dyDescent="0.25">
      <c r="A1138">
        <v>10680</v>
      </c>
      <c r="B1138">
        <v>42</v>
      </c>
      <c r="C1138" s="8">
        <v>9.8000000000000007</v>
      </c>
      <c r="D1138">
        <v>40</v>
      </c>
      <c r="E1138">
        <v>0.25</v>
      </c>
      <c r="F1138" s="8">
        <f>order_details[[#This Row],[UnitPrice]]*order_details[[#This Row],[Quantity]]</f>
        <v>392</v>
      </c>
      <c r="G1138" s="1">
        <f>VLOOKUP(order_details[[#This Row],[OrderID]],orders[[OrderID]:[OrderDate]],4,)</f>
        <v>34997</v>
      </c>
      <c r="H1138" s="8">
        <f>VLOOKUP(order_details[[#This Row],[ProductID]],products[],6,0)</f>
        <v>14</v>
      </c>
      <c r="I1138" s="8">
        <f>order_details[[#This Row],[UnitPrice (Marked Price)]] * order_details[[#This Row],[Quantity]] * (1 - order_details[[#This Row],[Discount]])</f>
        <v>420</v>
      </c>
      <c r="J1138" s="8">
        <f>(order_details[[#This Row],[UnitPrice (Marked Price)]]*(1-order_details[[#This Row],[Discount]])-order_details[[#This Row],[UnitPrice]]) * order_details[[#This Row],[Quantity]]</f>
        <v>27.999999999999972</v>
      </c>
      <c r="K1138">
        <f>VLOOKUP(order_details[[#This Row],[ProductID]],products[],4,0)</f>
        <v>5</v>
      </c>
      <c r="L1138" s="8" t="str">
        <f>VLOOKUP(order_details[[#This Row],[Category]],categories[[CategoryID]:[CategoryName]],2,0)</f>
        <v>Grains/Cereals</v>
      </c>
    </row>
    <row r="1139" spans="1:12" x14ac:dyDescent="0.25">
      <c r="A1139">
        <v>10681</v>
      </c>
      <c r="B1139">
        <v>19</v>
      </c>
      <c r="C1139" s="8">
        <v>7.3</v>
      </c>
      <c r="D1139">
        <v>30</v>
      </c>
      <c r="E1139">
        <v>0.1</v>
      </c>
      <c r="F1139" s="8">
        <f>order_details[[#This Row],[UnitPrice]]*order_details[[#This Row],[Quantity]]</f>
        <v>219</v>
      </c>
      <c r="G1139" s="1">
        <f>VLOOKUP(order_details[[#This Row],[OrderID]],orders[[OrderID]:[OrderDate]],4,)</f>
        <v>34998</v>
      </c>
      <c r="H1139" s="8">
        <f>VLOOKUP(order_details[[#This Row],[ProductID]],products[],6,0)</f>
        <v>9.1999999999999993</v>
      </c>
      <c r="I1139" s="8">
        <f>order_details[[#This Row],[UnitPrice (Marked Price)]] * order_details[[#This Row],[Quantity]] * (1 - order_details[[#This Row],[Discount]])</f>
        <v>248.4</v>
      </c>
      <c r="J1139" s="8">
        <f>(order_details[[#This Row],[UnitPrice (Marked Price)]]*(1-order_details[[#This Row],[Discount]])-order_details[[#This Row],[UnitPrice]]) * order_details[[#This Row],[Quantity]]</f>
        <v>29.399999999999984</v>
      </c>
      <c r="K1139">
        <f>VLOOKUP(order_details[[#This Row],[ProductID]],products[],4,0)</f>
        <v>3</v>
      </c>
      <c r="L1139" s="8" t="str">
        <f>VLOOKUP(order_details[[#This Row],[Category]],categories[[CategoryID]:[CategoryName]],2,0)</f>
        <v>Confections</v>
      </c>
    </row>
    <row r="1140" spans="1:12" x14ac:dyDescent="0.25">
      <c r="A1140">
        <v>10681</v>
      </c>
      <c r="B1140">
        <v>21</v>
      </c>
      <c r="C1140" s="8">
        <v>8</v>
      </c>
      <c r="D1140">
        <v>12</v>
      </c>
      <c r="E1140">
        <v>0.1</v>
      </c>
      <c r="F1140" s="8">
        <f>order_details[[#This Row],[UnitPrice]]*order_details[[#This Row],[Quantity]]</f>
        <v>96</v>
      </c>
      <c r="G1140" s="1">
        <f>VLOOKUP(order_details[[#This Row],[OrderID]],orders[[OrderID]:[OrderDate]],4,)</f>
        <v>34998</v>
      </c>
      <c r="H1140" s="8">
        <f>VLOOKUP(order_details[[#This Row],[ProductID]],products[],6,0)</f>
        <v>10</v>
      </c>
      <c r="I1140" s="8">
        <f>order_details[[#This Row],[UnitPrice (Marked Price)]] * order_details[[#This Row],[Quantity]] * (1 - order_details[[#This Row],[Discount]])</f>
        <v>108</v>
      </c>
      <c r="J1140" s="8">
        <f>(order_details[[#This Row],[UnitPrice (Marked Price)]]*(1-order_details[[#This Row],[Discount]])-order_details[[#This Row],[UnitPrice]]) * order_details[[#This Row],[Quantity]]</f>
        <v>12</v>
      </c>
      <c r="K1140">
        <f>VLOOKUP(order_details[[#This Row],[ProductID]],products[],4,0)</f>
        <v>3</v>
      </c>
      <c r="L1140" s="8" t="str">
        <f>VLOOKUP(order_details[[#This Row],[Category]],categories[[CategoryID]:[CategoryName]],2,0)</f>
        <v>Confections</v>
      </c>
    </row>
    <row r="1141" spans="1:12" x14ac:dyDescent="0.25">
      <c r="A1141">
        <v>10681</v>
      </c>
      <c r="B1141">
        <v>64</v>
      </c>
      <c r="C1141" s="8">
        <v>26.6</v>
      </c>
      <c r="D1141">
        <v>28</v>
      </c>
      <c r="E1141">
        <v>0</v>
      </c>
      <c r="F1141" s="8">
        <f>order_details[[#This Row],[UnitPrice]]*order_details[[#This Row],[Quantity]]</f>
        <v>744.80000000000007</v>
      </c>
      <c r="G1141" s="1">
        <f>VLOOKUP(order_details[[#This Row],[OrderID]],orders[[OrderID]:[OrderDate]],4,)</f>
        <v>34998</v>
      </c>
      <c r="H1141" s="8">
        <f>VLOOKUP(order_details[[#This Row],[ProductID]],products[],6,0)</f>
        <v>33.25</v>
      </c>
      <c r="I1141" s="8">
        <f>order_details[[#This Row],[UnitPrice (Marked Price)]] * order_details[[#This Row],[Quantity]] * (1 - order_details[[#This Row],[Discount]])</f>
        <v>931</v>
      </c>
      <c r="J1141" s="8">
        <f>(order_details[[#This Row],[UnitPrice (Marked Price)]]*(1-order_details[[#This Row],[Discount]])-order_details[[#This Row],[UnitPrice]]) * order_details[[#This Row],[Quantity]]</f>
        <v>186.19999999999996</v>
      </c>
      <c r="K1141">
        <f>VLOOKUP(order_details[[#This Row],[ProductID]],products[],4,0)</f>
        <v>5</v>
      </c>
      <c r="L1141" s="8" t="str">
        <f>VLOOKUP(order_details[[#This Row],[Category]],categories[[CategoryID]:[CategoryName]],2,0)</f>
        <v>Grains/Cereals</v>
      </c>
    </row>
    <row r="1142" spans="1:12" x14ac:dyDescent="0.25">
      <c r="A1142">
        <v>10682</v>
      </c>
      <c r="B1142">
        <v>33</v>
      </c>
      <c r="C1142" s="8">
        <v>2</v>
      </c>
      <c r="D1142">
        <v>30</v>
      </c>
      <c r="E1142">
        <v>0</v>
      </c>
      <c r="F1142" s="8">
        <f>order_details[[#This Row],[UnitPrice]]*order_details[[#This Row],[Quantity]]</f>
        <v>60</v>
      </c>
      <c r="G1142" s="1">
        <f>VLOOKUP(order_details[[#This Row],[OrderID]],orders[[OrderID]:[OrderDate]],4,)</f>
        <v>34998</v>
      </c>
      <c r="H1142" s="8">
        <f>VLOOKUP(order_details[[#This Row],[ProductID]],products[],6,0)</f>
        <v>2.5</v>
      </c>
      <c r="I1142" s="8">
        <f>order_details[[#This Row],[UnitPrice (Marked Price)]] * order_details[[#This Row],[Quantity]] * (1 - order_details[[#This Row],[Discount]])</f>
        <v>75</v>
      </c>
      <c r="J1142" s="8">
        <f>(order_details[[#This Row],[UnitPrice (Marked Price)]]*(1-order_details[[#This Row],[Discount]])-order_details[[#This Row],[UnitPrice]]) * order_details[[#This Row],[Quantity]]</f>
        <v>15</v>
      </c>
      <c r="K1142">
        <f>VLOOKUP(order_details[[#This Row],[ProductID]],products[],4,0)</f>
        <v>4</v>
      </c>
      <c r="L1142" s="8" t="str">
        <f>VLOOKUP(order_details[[#This Row],[Category]],categories[[CategoryID]:[CategoryName]],2,0)</f>
        <v>Dairy Products</v>
      </c>
    </row>
    <row r="1143" spans="1:12" x14ac:dyDescent="0.25">
      <c r="A1143">
        <v>10682</v>
      </c>
      <c r="B1143">
        <v>66</v>
      </c>
      <c r="C1143" s="8">
        <v>13.6</v>
      </c>
      <c r="D1143">
        <v>4</v>
      </c>
      <c r="E1143">
        <v>0</v>
      </c>
      <c r="F1143" s="8">
        <f>order_details[[#This Row],[UnitPrice]]*order_details[[#This Row],[Quantity]]</f>
        <v>54.4</v>
      </c>
      <c r="G1143" s="1">
        <f>VLOOKUP(order_details[[#This Row],[OrderID]],orders[[OrderID]:[OrderDate]],4,)</f>
        <v>34998</v>
      </c>
      <c r="H1143" s="8">
        <f>VLOOKUP(order_details[[#This Row],[ProductID]],products[],6,0)</f>
        <v>17</v>
      </c>
      <c r="I1143" s="8">
        <f>order_details[[#This Row],[UnitPrice (Marked Price)]] * order_details[[#This Row],[Quantity]] * (1 - order_details[[#This Row],[Discount]])</f>
        <v>68</v>
      </c>
      <c r="J1143" s="8">
        <f>(order_details[[#This Row],[UnitPrice (Marked Price)]]*(1-order_details[[#This Row],[Discount]])-order_details[[#This Row],[UnitPrice]]) * order_details[[#This Row],[Quantity]]</f>
        <v>13.600000000000001</v>
      </c>
      <c r="K1143">
        <f>VLOOKUP(order_details[[#This Row],[ProductID]],products[],4,0)</f>
        <v>2</v>
      </c>
      <c r="L1143" s="8" t="str">
        <f>VLOOKUP(order_details[[#This Row],[Category]],categories[[CategoryID]:[CategoryName]],2,0)</f>
        <v>Condiments</v>
      </c>
    </row>
    <row r="1144" spans="1:12" x14ac:dyDescent="0.25">
      <c r="A1144">
        <v>10682</v>
      </c>
      <c r="B1144">
        <v>75</v>
      </c>
      <c r="C1144" s="8">
        <v>6.2</v>
      </c>
      <c r="D1144">
        <v>30</v>
      </c>
      <c r="E1144">
        <v>0</v>
      </c>
      <c r="F1144" s="8">
        <f>order_details[[#This Row],[UnitPrice]]*order_details[[#This Row],[Quantity]]</f>
        <v>186</v>
      </c>
      <c r="G1144" s="1">
        <f>VLOOKUP(order_details[[#This Row],[OrderID]],orders[[OrderID]:[OrderDate]],4,)</f>
        <v>34998</v>
      </c>
      <c r="H1144" s="8">
        <f>VLOOKUP(order_details[[#This Row],[ProductID]],products[],6,0)</f>
        <v>7.75</v>
      </c>
      <c r="I1144" s="8">
        <f>order_details[[#This Row],[UnitPrice (Marked Price)]] * order_details[[#This Row],[Quantity]] * (1 - order_details[[#This Row],[Discount]])</f>
        <v>232.5</v>
      </c>
      <c r="J1144" s="8">
        <f>(order_details[[#This Row],[UnitPrice (Marked Price)]]*(1-order_details[[#This Row],[Discount]])-order_details[[#This Row],[UnitPrice]]) * order_details[[#This Row],[Quantity]]</f>
        <v>46.499999999999993</v>
      </c>
      <c r="K1144">
        <f>VLOOKUP(order_details[[#This Row],[ProductID]],products[],4,0)</f>
        <v>1</v>
      </c>
      <c r="L1144" s="8" t="str">
        <f>VLOOKUP(order_details[[#This Row],[Category]],categories[[CategoryID]:[CategoryName]],2,0)</f>
        <v>Beverages</v>
      </c>
    </row>
    <row r="1145" spans="1:12" x14ac:dyDescent="0.25">
      <c r="A1145">
        <v>10683</v>
      </c>
      <c r="B1145">
        <v>52</v>
      </c>
      <c r="C1145" s="8">
        <v>5.6</v>
      </c>
      <c r="D1145">
        <v>9</v>
      </c>
      <c r="E1145">
        <v>0</v>
      </c>
      <c r="F1145" s="8">
        <f>order_details[[#This Row],[UnitPrice]]*order_details[[#This Row],[Quantity]]</f>
        <v>50.4</v>
      </c>
      <c r="G1145" s="1">
        <f>VLOOKUP(order_details[[#This Row],[OrderID]],orders[[OrderID]:[OrderDate]],4,)</f>
        <v>34999</v>
      </c>
      <c r="H1145" s="8">
        <f>VLOOKUP(order_details[[#This Row],[ProductID]],products[],6,0)</f>
        <v>7</v>
      </c>
      <c r="I1145" s="8">
        <f>order_details[[#This Row],[UnitPrice (Marked Price)]] * order_details[[#This Row],[Quantity]] * (1 - order_details[[#This Row],[Discount]])</f>
        <v>63</v>
      </c>
      <c r="J1145" s="8">
        <f>(order_details[[#This Row],[UnitPrice (Marked Price)]]*(1-order_details[[#This Row],[Discount]])-order_details[[#This Row],[UnitPrice]]) * order_details[[#This Row],[Quantity]]</f>
        <v>12.600000000000003</v>
      </c>
      <c r="K1145">
        <f>VLOOKUP(order_details[[#This Row],[ProductID]],products[],4,0)</f>
        <v>5</v>
      </c>
      <c r="L1145" s="8" t="str">
        <f>VLOOKUP(order_details[[#This Row],[Category]],categories[[CategoryID]:[CategoryName]],2,0)</f>
        <v>Grains/Cereals</v>
      </c>
    </row>
    <row r="1146" spans="1:12" x14ac:dyDescent="0.25">
      <c r="A1146">
        <v>10684</v>
      </c>
      <c r="B1146">
        <v>40</v>
      </c>
      <c r="C1146" s="8">
        <v>14.7</v>
      </c>
      <c r="D1146">
        <v>20</v>
      </c>
      <c r="E1146">
        <v>0</v>
      </c>
      <c r="F1146" s="8">
        <f>order_details[[#This Row],[UnitPrice]]*order_details[[#This Row],[Quantity]]</f>
        <v>294</v>
      </c>
      <c r="G1146" s="1">
        <f>VLOOKUP(order_details[[#This Row],[OrderID]],orders[[OrderID]:[OrderDate]],4,)</f>
        <v>34999</v>
      </c>
      <c r="H1146" s="8">
        <f>VLOOKUP(order_details[[#This Row],[ProductID]],products[],6,0)</f>
        <v>18.399999999999999</v>
      </c>
      <c r="I1146" s="8">
        <f>order_details[[#This Row],[UnitPrice (Marked Price)]] * order_details[[#This Row],[Quantity]] * (1 - order_details[[#This Row],[Discount]])</f>
        <v>368</v>
      </c>
      <c r="J1146" s="8">
        <f>(order_details[[#This Row],[UnitPrice (Marked Price)]]*(1-order_details[[#This Row],[Discount]])-order_details[[#This Row],[UnitPrice]]) * order_details[[#This Row],[Quantity]]</f>
        <v>73.999999999999986</v>
      </c>
      <c r="K1146">
        <f>VLOOKUP(order_details[[#This Row],[ProductID]],products[],4,0)</f>
        <v>8</v>
      </c>
      <c r="L1146" s="8" t="str">
        <f>VLOOKUP(order_details[[#This Row],[Category]],categories[[CategoryID]:[CategoryName]],2,0)</f>
        <v>Seafood</v>
      </c>
    </row>
    <row r="1147" spans="1:12" x14ac:dyDescent="0.25">
      <c r="A1147">
        <v>10684</v>
      </c>
      <c r="B1147">
        <v>47</v>
      </c>
      <c r="C1147" s="8">
        <v>7.6</v>
      </c>
      <c r="D1147">
        <v>40</v>
      </c>
      <c r="E1147">
        <v>0</v>
      </c>
      <c r="F1147" s="8">
        <f>order_details[[#This Row],[UnitPrice]]*order_details[[#This Row],[Quantity]]</f>
        <v>304</v>
      </c>
      <c r="G1147" s="1">
        <f>VLOOKUP(order_details[[#This Row],[OrderID]],orders[[OrderID]:[OrderDate]],4,)</f>
        <v>34999</v>
      </c>
      <c r="H1147" s="8">
        <f>VLOOKUP(order_details[[#This Row],[ProductID]],products[],6,0)</f>
        <v>9.5</v>
      </c>
      <c r="I1147" s="8">
        <f>order_details[[#This Row],[UnitPrice (Marked Price)]] * order_details[[#This Row],[Quantity]] * (1 - order_details[[#This Row],[Discount]])</f>
        <v>380</v>
      </c>
      <c r="J1147" s="8">
        <f>(order_details[[#This Row],[UnitPrice (Marked Price)]]*(1-order_details[[#This Row],[Discount]])-order_details[[#This Row],[UnitPrice]]) * order_details[[#This Row],[Quantity]]</f>
        <v>76.000000000000014</v>
      </c>
      <c r="K1147">
        <f>VLOOKUP(order_details[[#This Row],[ProductID]],products[],4,0)</f>
        <v>3</v>
      </c>
      <c r="L1147" s="8" t="str">
        <f>VLOOKUP(order_details[[#This Row],[Category]],categories[[CategoryID]:[CategoryName]],2,0)</f>
        <v>Confections</v>
      </c>
    </row>
    <row r="1148" spans="1:12" x14ac:dyDescent="0.25">
      <c r="A1148">
        <v>10684</v>
      </c>
      <c r="B1148">
        <v>60</v>
      </c>
      <c r="C1148" s="8">
        <v>27.2</v>
      </c>
      <c r="D1148">
        <v>30</v>
      </c>
      <c r="E1148">
        <v>0</v>
      </c>
      <c r="F1148" s="8">
        <f>order_details[[#This Row],[UnitPrice]]*order_details[[#This Row],[Quantity]]</f>
        <v>816</v>
      </c>
      <c r="G1148" s="1">
        <f>VLOOKUP(order_details[[#This Row],[OrderID]],orders[[OrderID]:[OrderDate]],4,)</f>
        <v>34999</v>
      </c>
      <c r="H1148" s="8">
        <f>VLOOKUP(order_details[[#This Row],[ProductID]],products[],6,0)</f>
        <v>34</v>
      </c>
      <c r="I1148" s="8">
        <f>order_details[[#This Row],[UnitPrice (Marked Price)]] * order_details[[#This Row],[Quantity]] * (1 - order_details[[#This Row],[Discount]])</f>
        <v>1020</v>
      </c>
      <c r="J1148" s="8">
        <f>(order_details[[#This Row],[UnitPrice (Marked Price)]]*(1-order_details[[#This Row],[Discount]])-order_details[[#This Row],[UnitPrice]]) * order_details[[#This Row],[Quantity]]</f>
        <v>204.00000000000003</v>
      </c>
      <c r="K1148">
        <f>VLOOKUP(order_details[[#This Row],[ProductID]],products[],4,0)</f>
        <v>4</v>
      </c>
      <c r="L1148" s="8" t="str">
        <f>VLOOKUP(order_details[[#This Row],[Category]],categories[[CategoryID]:[CategoryName]],2,0)</f>
        <v>Dairy Products</v>
      </c>
    </row>
    <row r="1149" spans="1:12" x14ac:dyDescent="0.25">
      <c r="A1149">
        <v>10685</v>
      </c>
      <c r="B1149">
        <v>10</v>
      </c>
      <c r="C1149" s="8">
        <v>24.8</v>
      </c>
      <c r="D1149">
        <v>20</v>
      </c>
      <c r="E1149">
        <v>0</v>
      </c>
      <c r="F1149" s="8">
        <f>order_details[[#This Row],[UnitPrice]]*order_details[[#This Row],[Quantity]]</f>
        <v>496</v>
      </c>
      <c r="G1149" s="1">
        <f>VLOOKUP(order_details[[#This Row],[OrderID]],orders[[OrderID]:[OrderDate]],4,)</f>
        <v>35002</v>
      </c>
      <c r="H1149" s="8">
        <f>VLOOKUP(order_details[[#This Row],[ProductID]],products[],6,0)</f>
        <v>31</v>
      </c>
      <c r="I1149" s="8">
        <f>order_details[[#This Row],[UnitPrice (Marked Price)]] * order_details[[#This Row],[Quantity]] * (1 - order_details[[#This Row],[Discount]])</f>
        <v>620</v>
      </c>
      <c r="J1149" s="8">
        <f>(order_details[[#This Row],[UnitPrice (Marked Price)]]*(1-order_details[[#This Row],[Discount]])-order_details[[#This Row],[UnitPrice]]) * order_details[[#This Row],[Quantity]]</f>
        <v>123.99999999999999</v>
      </c>
      <c r="K1149">
        <f>VLOOKUP(order_details[[#This Row],[ProductID]],products[],4,0)</f>
        <v>8</v>
      </c>
      <c r="L1149" s="8" t="str">
        <f>VLOOKUP(order_details[[#This Row],[Category]],categories[[CategoryID]:[CategoryName]],2,0)</f>
        <v>Seafood</v>
      </c>
    </row>
    <row r="1150" spans="1:12" x14ac:dyDescent="0.25">
      <c r="A1150">
        <v>10685</v>
      </c>
      <c r="B1150">
        <v>41</v>
      </c>
      <c r="C1150" s="8">
        <v>7.7</v>
      </c>
      <c r="D1150">
        <v>4</v>
      </c>
      <c r="E1150">
        <v>0</v>
      </c>
      <c r="F1150" s="8">
        <f>order_details[[#This Row],[UnitPrice]]*order_details[[#This Row],[Quantity]]</f>
        <v>30.8</v>
      </c>
      <c r="G1150" s="1">
        <f>VLOOKUP(order_details[[#This Row],[OrderID]],orders[[OrderID]:[OrderDate]],4,)</f>
        <v>35002</v>
      </c>
      <c r="H1150" s="8">
        <f>VLOOKUP(order_details[[#This Row],[ProductID]],products[],6,0)</f>
        <v>9.65</v>
      </c>
      <c r="I1150" s="8">
        <f>order_details[[#This Row],[UnitPrice (Marked Price)]] * order_details[[#This Row],[Quantity]] * (1 - order_details[[#This Row],[Discount]])</f>
        <v>38.6</v>
      </c>
      <c r="J1150" s="8">
        <f>(order_details[[#This Row],[UnitPrice (Marked Price)]]*(1-order_details[[#This Row],[Discount]])-order_details[[#This Row],[UnitPrice]]) * order_details[[#This Row],[Quantity]]</f>
        <v>7.8000000000000007</v>
      </c>
      <c r="K1150">
        <f>VLOOKUP(order_details[[#This Row],[ProductID]],products[],4,0)</f>
        <v>8</v>
      </c>
      <c r="L1150" s="8" t="str">
        <f>VLOOKUP(order_details[[#This Row],[Category]],categories[[CategoryID]:[CategoryName]],2,0)</f>
        <v>Seafood</v>
      </c>
    </row>
    <row r="1151" spans="1:12" x14ac:dyDescent="0.25">
      <c r="A1151">
        <v>10685</v>
      </c>
      <c r="B1151">
        <v>47</v>
      </c>
      <c r="C1151" s="8">
        <v>7.6</v>
      </c>
      <c r="D1151">
        <v>15</v>
      </c>
      <c r="E1151">
        <v>0</v>
      </c>
      <c r="F1151" s="8">
        <f>order_details[[#This Row],[UnitPrice]]*order_details[[#This Row],[Quantity]]</f>
        <v>114</v>
      </c>
      <c r="G1151" s="1">
        <f>VLOOKUP(order_details[[#This Row],[OrderID]],orders[[OrderID]:[OrderDate]],4,)</f>
        <v>35002</v>
      </c>
      <c r="H1151" s="8">
        <f>VLOOKUP(order_details[[#This Row],[ProductID]],products[],6,0)</f>
        <v>9.5</v>
      </c>
      <c r="I1151" s="8">
        <f>order_details[[#This Row],[UnitPrice (Marked Price)]] * order_details[[#This Row],[Quantity]] * (1 - order_details[[#This Row],[Discount]])</f>
        <v>142.5</v>
      </c>
      <c r="J1151" s="8">
        <f>(order_details[[#This Row],[UnitPrice (Marked Price)]]*(1-order_details[[#This Row],[Discount]])-order_details[[#This Row],[UnitPrice]]) * order_details[[#This Row],[Quantity]]</f>
        <v>28.500000000000007</v>
      </c>
      <c r="K1151">
        <f>VLOOKUP(order_details[[#This Row],[ProductID]],products[],4,0)</f>
        <v>3</v>
      </c>
      <c r="L1151" s="8" t="str">
        <f>VLOOKUP(order_details[[#This Row],[Category]],categories[[CategoryID]:[CategoryName]],2,0)</f>
        <v>Confections</v>
      </c>
    </row>
    <row r="1152" spans="1:12" x14ac:dyDescent="0.25">
      <c r="A1152">
        <v>10686</v>
      </c>
      <c r="B1152">
        <v>17</v>
      </c>
      <c r="C1152" s="8">
        <v>31.2</v>
      </c>
      <c r="D1152">
        <v>30</v>
      </c>
      <c r="E1152">
        <v>0.2</v>
      </c>
      <c r="F1152" s="8">
        <f>order_details[[#This Row],[UnitPrice]]*order_details[[#This Row],[Quantity]]</f>
        <v>936</v>
      </c>
      <c r="G1152" s="1">
        <f>VLOOKUP(order_details[[#This Row],[OrderID]],orders[[OrderID]:[OrderDate]],4,)</f>
        <v>35003</v>
      </c>
      <c r="H1152" s="8">
        <f>VLOOKUP(order_details[[#This Row],[ProductID]],products[],6,0)</f>
        <v>39</v>
      </c>
      <c r="I1152" s="8">
        <f>order_details[[#This Row],[UnitPrice (Marked Price)]] * order_details[[#This Row],[Quantity]] * (1 - order_details[[#This Row],[Discount]])</f>
        <v>936</v>
      </c>
      <c r="J1152" s="8">
        <f>(order_details[[#This Row],[UnitPrice (Marked Price)]]*(1-order_details[[#This Row],[Discount]])-order_details[[#This Row],[UnitPrice]]) * order_details[[#This Row],[Quantity]]</f>
        <v>1.0658141036401503E-13</v>
      </c>
      <c r="K1152">
        <f>VLOOKUP(order_details[[#This Row],[ProductID]],products[],4,0)</f>
        <v>6</v>
      </c>
      <c r="L1152" s="8" t="str">
        <f>VLOOKUP(order_details[[#This Row],[Category]],categories[[CategoryID]:[CategoryName]],2,0)</f>
        <v>Meat/Poultry</v>
      </c>
    </row>
    <row r="1153" spans="1:12" x14ac:dyDescent="0.25">
      <c r="A1153">
        <v>10686</v>
      </c>
      <c r="B1153">
        <v>26</v>
      </c>
      <c r="C1153" s="8">
        <v>24.9</v>
      </c>
      <c r="D1153">
        <v>15</v>
      </c>
      <c r="E1153">
        <v>0</v>
      </c>
      <c r="F1153" s="8">
        <f>order_details[[#This Row],[UnitPrice]]*order_details[[#This Row],[Quantity]]</f>
        <v>373.5</v>
      </c>
      <c r="G1153" s="1">
        <f>VLOOKUP(order_details[[#This Row],[OrderID]],orders[[OrderID]:[OrderDate]],4,)</f>
        <v>35003</v>
      </c>
      <c r="H1153" s="8">
        <f>VLOOKUP(order_details[[#This Row],[ProductID]],products[],6,0)</f>
        <v>31.23</v>
      </c>
      <c r="I1153" s="8">
        <f>order_details[[#This Row],[UnitPrice (Marked Price)]] * order_details[[#This Row],[Quantity]] * (1 - order_details[[#This Row],[Discount]])</f>
        <v>468.45</v>
      </c>
      <c r="J1153" s="8">
        <f>(order_details[[#This Row],[UnitPrice (Marked Price)]]*(1-order_details[[#This Row],[Discount]])-order_details[[#This Row],[UnitPrice]]) * order_details[[#This Row],[Quantity]]</f>
        <v>94.950000000000031</v>
      </c>
      <c r="K1153">
        <f>VLOOKUP(order_details[[#This Row],[ProductID]],products[],4,0)</f>
        <v>3</v>
      </c>
      <c r="L1153" s="8" t="str">
        <f>VLOOKUP(order_details[[#This Row],[Category]],categories[[CategoryID]:[CategoryName]],2,0)</f>
        <v>Confections</v>
      </c>
    </row>
    <row r="1154" spans="1:12" x14ac:dyDescent="0.25">
      <c r="A1154">
        <v>10687</v>
      </c>
      <c r="B1154">
        <v>9</v>
      </c>
      <c r="C1154" s="8">
        <v>77.599999999999994</v>
      </c>
      <c r="D1154">
        <v>50</v>
      </c>
      <c r="E1154">
        <v>0.25</v>
      </c>
      <c r="F1154" s="8">
        <f>order_details[[#This Row],[UnitPrice]]*order_details[[#This Row],[Quantity]]</f>
        <v>3879.9999999999995</v>
      </c>
      <c r="G1154" s="1">
        <f>VLOOKUP(order_details[[#This Row],[OrderID]],orders[[OrderID]:[OrderDate]],4,)</f>
        <v>35003</v>
      </c>
      <c r="H1154" s="8">
        <f>VLOOKUP(order_details[[#This Row],[ProductID]],products[],6,0)</f>
        <v>97</v>
      </c>
      <c r="I1154" s="8">
        <f>order_details[[#This Row],[UnitPrice (Marked Price)]] * order_details[[#This Row],[Quantity]] * (1 - order_details[[#This Row],[Discount]])</f>
        <v>3637.5</v>
      </c>
      <c r="J1154" s="8">
        <f>(order_details[[#This Row],[UnitPrice (Marked Price)]]*(1-order_details[[#This Row],[Discount]])-order_details[[#This Row],[UnitPrice]]) * order_details[[#This Row],[Quantity]]</f>
        <v>-242.49999999999972</v>
      </c>
      <c r="K1154">
        <f>VLOOKUP(order_details[[#This Row],[ProductID]],products[],4,0)</f>
        <v>6</v>
      </c>
      <c r="L1154" s="8" t="str">
        <f>VLOOKUP(order_details[[#This Row],[Category]],categories[[CategoryID]:[CategoryName]],2,0)</f>
        <v>Meat/Poultry</v>
      </c>
    </row>
    <row r="1155" spans="1:12" x14ac:dyDescent="0.25">
      <c r="A1155">
        <v>10687</v>
      </c>
      <c r="B1155">
        <v>29</v>
      </c>
      <c r="C1155" s="8">
        <v>99</v>
      </c>
      <c r="D1155">
        <v>10</v>
      </c>
      <c r="E1155">
        <v>0</v>
      </c>
      <c r="F1155" s="8">
        <f>order_details[[#This Row],[UnitPrice]]*order_details[[#This Row],[Quantity]]</f>
        <v>990</v>
      </c>
      <c r="G1155" s="1">
        <f>VLOOKUP(order_details[[#This Row],[OrderID]],orders[[OrderID]:[OrderDate]],4,)</f>
        <v>35003</v>
      </c>
      <c r="H1155" s="8">
        <f>VLOOKUP(order_details[[#This Row],[ProductID]],products[],6,0)</f>
        <v>123.79</v>
      </c>
      <c r="I1155" s="8">
        <f>order_details[[#This Row],[UnitPrice (Marked Price)]] * order_details[[#This Row],[Quantity]] * (1 - order_details[[#This Row],[Discount]])</f>
        <v>1237.9000000000001</v>
      </c>
      <c r="J1155" s="8">
        <f>(order_details[[#This Row],[UnitPrice (Marked Price)]]*(1-order_details[[#This Row],[Discount]])-order_details[[#This Row],[UnitPrice]]) * order_details[[#This Row],[Quantity]]</f>
        <v>247.90000000000006</v>
      </c>
      <c r="K1155">
        <f>VLOOKUP(order_details[[#This Row],[ProductID]],products[],4,0)</f>
        <v>6</v>
      </c>
      <c r="L1155" s="8" t="str">
        <f>VLOOKUP(order_details[[#This Row],[Category]],categories[[CategoryID]:[CategoryName]],2,0)</f>
        <v>Meat/Poultry</v>
      </c>
    </row>
    <row r="1156" spans="1:12" x14ac:dyDescent="0.25">
      <c r="A1156">
        <v>10687</v>
      </c>
      <c r="B1156">
        <v>36</v>
      </c>
      <c r="C1156" s="8">
        <v>15.2</v>
      </c>
      <c r="D1156">
        <v>6</v>
      </c>
      <c r="E1156">
        <v>0.25</v>
      </c>
      <c r="F1156" s="8">
        <f>order_details[[#This Row],[UnitPrice]]*order_details[[#This Row],[Quantity]]</f>
        <v>91.199999999999989</v>
      </c>
      <c r="G1156" s="1">
        <f>VLOOKUP(order_details[[#This Row],[OrderID]],orders[[OrderID]:[OrderDate]],4,)</f>
        <v>35003</v>
      </c>
      <c r="H1156" s="8">
        <f>VLOOKUP(order_details[[#This Row],[ProductID]],products[],6,0)</f>
        <v>19</v>
      </c>
      <c r="I1156" s="8">
        <f>order_details[[#This Row],[UnitPrice (Marked Price)]] * order_details[[#This Row],[Quantity]] * (1 - order_details[[#This Row],[Discount]])</f>
        <v>85.5</v>
      </c>
      <c r="J1156" s="8">
        <f>(order_details[[#This Row],[UnitPrice (Marked Price)]]*(1-order_details[[#This Row],[Discount]])-order_details[[#This Row],[UnitPrice]]) * order_details[[#This Row],[Quantity]]</f>
        <v>-5.6999999999999957</v>
      </c>
      <c r="K1156">
        <f>VLOOKUP(order_details[[#This Row],[ProductID]],products[],4,0)</f>
        <v>8</v>
      </c>
      <c r="L1156" s="8" t="str">
        <f>VLOOKUP(order_details[[#This Row],[Category]],categories[[CategoryID]:[CategoryName]],2,0)</f>
        <v>Seafood</v>
      </c>
    </row>
    <row r="1157" spans="1:12" x14ac:dyDescent="0.25">
      <c r="A1157">
        <v>10688</v>
      </c>
      <c r="B1157">
        <v>10</v>
      </c>
      <c r="C1157" s="8">
        <v>24.8</v>
      </c>
      <c r="D1157">
        <v>18</v>
      </c>
      <c r="E1157">
        <v>0.1</v>
      </c>
      <c r="F1157" s="8">
        <f>order_details[[#This Row],[UnitPrice]]*order_details[[#This Row],[Quantity]]</f>
        <v>446.40000000000003</v>
      </c>
      <c r="G1157" s="1">
        <f>VLOOKUP(order_details[[#This Row],[OrderID]],orders[[OrderID]:[OrderDate]],4,)</f>
        <v>35004</v>
      </c>
      <c r="H1157" s="8">
        <f>VLOOKUP(order_details[[#This Row],[ProductID]],products[],6,0)</f>
        <v>31</v>
      </c>
      <c r="I1157" s="8">
        <f>order_details[[#This Row],[UnitPrice (Marked Price)]] * order_details[[#This Row],[Quantity]] * (1 - order_details[[#This Row],[Discount]])</f>
        <v>502.2</v>
      </c>
      <c r="J1157" s="8">
        <f>(order_details[[#This Row],[UnitPrice (Marked Price)]]*(1-order_details[[#This Row],[Discount]])-order_details[[#This Row],[UnitPrice]]) * order_details[[#This Row],[Quantity]]</f>
        <v>55.800000000000026</v>
      </c>
      <c r="K1157">
        <f>VLOOKUP(order_details[[#This Row],[ProductID]],products[],4,0)</f>
        <v>8</v>
      </c>
      <c r="L1157" s="8" t="str">
        <f>VLOOKUP(order_details[[#This Row],[Category]],categories[[CategoryID]:[CategoryName]],2,0)</f>
        <v>Seafood</v>
      </c>
    </row>
    <row r="1158" spans="1:12" x14ac:dyDescent="0.25">
      <c r="A1158">
        <v>10688</v>
      </c>
      <c r="B1158">
        <v>28</v>
      </c>
      <c r="C1158" s="8">
        <v>36.4</v>
      </c>
      <c r="D1158">
        <v>60</v>
      </c>
      <c r="E1158">
        <v>0.1</v>
      </c>
      <c r="F1158" s="8">
        <f>order_details[[#This Row],[UnitPrice]]*order_details[[#This Row],[Quantity]]</f>
        <v>2184</v>
      </c>
      <c r="G1158" s="1">
        <f>VLOOKUP(order_details[[#This Row],[OrderID]],orders[[OrderID]:[OrderDate]],4,)</f>
        <v>35004</v>
      </c>
      <c r="H1158" s="8">
        <f>VLOOKUP(order_details[[#This Row],[ProductID]],products[],6,0)</f>
        <v>45.6</v>
      </c>
      <c r="I1158" s="8">
        <f>order_details[[#This Row],[UnitPrice (Marked Price)]] * order_details[[#This Row],[Quantity]] * (1 - order_details[[#This Row],[Discount]])</f>
        <v>2462.4</v>
      </c>
      <c r="J1158" s="8">
        <f>(order_details[[#This Row],[UnitPrice (Marked Price)]]*(1-order_details[[#This Row],[Discount]])-order_details[[#This Row],[UnitPrice]]) * order_details[[#This Row],[Quantity]]</f>
        <v>278.40000000000003</v>
      </c>
      <c r="K1158">
        <f>VLOOKUP(order_details[[#This Row],[ProductID]],products[],4,0)</f>
        <v>7</v>
      </c>
      <c r="L1158" s="8" t="str">
        <f>VLOOKUP(order_details[[#This Row],[Category]],categories[[CategoryID]:[CategoryName]],2,0)</f>
        <v>Produce</v>
      </c>
    </row>
    <row r="1159" spans="1:12" x14ac:dyDescent="0.25">
      <c r="A1159">
        <v>10688</v>
      </c>
      <c r="B1159">
        <v>34</v>
      </c>
      <c r="C1159" s="8">
        <v>9.8000000000000007</v>
      </c>
      <c r="D1159">
        <v>14</v>
      </c>
      <c r="E1159">
        <v>0</v>
      </c>
      <c r="F1159" s="8">
        <f>order_details[[#This Row],[UnitPrice]]*order_details[[#This Row],[Quantity]]</f>
        <v>137.20000000000002</v>
      </c>
      <c r="G1159" s="1">
        <f>VLOOKUP(order_details[[#This Row],[OrderID]],orders[[OrderID]:[OrderDate]],4,)</f>
        <v>35004</v>
      </c>
      <c r="H1159" s="8">
        <f>VLOOKUP(order_details[[#This Row],[ProductID]],products[],6,0)</f>
        <v>14</v>
      </c>
      <c r="I1159" s="8">
        <f>order_details[[#This Row],[UnitPrice (Marked Price)]] * order_details[[#This Row],[Quantity]] * (1 - order_details[[#This Row],[Discount]])</f>
        <v>196</v>
      </c>
      <c r="J1159" s="8">
        <f>(order_details[[#This Row],[UnitPrice (Marked Price)]]*(1-order_details[[#This Row],[Discount]])-order_details[[#This Row],[UnitPrice]]) * order_details[[#This Row],[Quantity]]</f>
        <v>58.79999999999999</v>
      </c>
      <c r="K1159">
        <f>VLOOKUP(order_details[[#This Row],[ProductID]],products[],4,0)</f>
        <v>1</v>
      </c>
      <c r="L1159" s="8" t="str">
        <f>VLOOKUP(order_details[[#This Row],[Category]],categories[[CategoryID]:[CategoryName]],2,0)</f>
        <v>Beverages</v>
      </c>
    </row>
    <row r="1160" spans="1:12" x14ac:dyDescent="0.25">
      <c r="A1160">
        <v>10689</v>
      </c>
      <c r="B1160">
        <v>1</v>
      </c>
      <c r="C1160" s="8">
        <v>14.4</v>
      </c>
      <c r="D1160">
        <v>35</v>
      </c>
      <c r="E1160">
        <v>0.25</v>
      </c>
      <c r="F1160" s="8">
        <f>order_details[[#This Row],[UnitPrice]]*order_details[[#This Row],[Quantity]]</f>
        <v>504</v>
      </c>
      <c r="G1160" s="1">
        <f>VLOOKUP(order_details[[#This Row],[OrderID]],orders[[OrderID]:[OrderDate]],4,)</f>
        <v>35004</v>
      </c>
      <c r="H1160" s="8">
        <f>VLOOKUP(order_details[[#This Row],[ProductID]],products[],6,0)</f>
        <v>18</v>
      </c>
      <c r="I1160" s="8">
        <f>order_details[[#This Row],[UnitPrice (Marked Price)]] * order_details[[#This Row],[Quantity]] * (1 - order_details[[#This Row],[Discount]])</f>
        <v>472.5</v>
      </c>
      <c r="J1160" s="8">
        <f>(order_details[[#This Row],[UnitPrice (Marked Price)]]*(1-order_details[[#This Row],[Discount]])-order_details[[#This Row],[UnitPrice]]) * order_details[[#This Row],[Quantity]]</f>
        <v>-31.500000000000014</v>
      </c>
      <c r="K1160">
        <f>VLOOKUP(order_details[[#This Row],[ProductID]],products[],4,0)</f>
        <v>1</v>
      </c>
      <c r="L1160" s="8" t="str">
        <f>VLOOKUP(order_details[[#This Row],[Category]],categories[[CategoryID]:[CategoryName]],2,0)</f>
        <v>Beverages</v>
      </c>
    </row>
    <row r="1161" spans="1:12" x14ac:dyDescent="0.25">
      <c r="A1161">
        <v>10690</v>
      </c>
      <c r="B1161">
        <v>56</v>
      </c>
      <c r="C1161" s="8">
        <v>30.4</v>
      </c>
      <c r="D1161">
        <v>20</v>
      </c>
      <c r="E1161">
        <v>0.25</v>
      </c>
      <c r="F1161" s="8">
        <f>order_details[[#This Row],[UnitPrice]]*order_details[[#This Row],[Quantity]]</f>
        <v>608</v>
      </c>
      <c r="G1161" s="1">
        <f>VLOOKUP(order_details[[#This Row],[OrderID]],orders[[OrderID]:[OrderDate]],4,)</f>
        <v>35005</v>
      </c>
      <c r="H1161" s="8">
        <f>VLOOKUP(order_details[[#This Row],[ProductID]],products[],6,0)</f>
        <v>38</v>
      </c>
      <c r="I1161" s="8">
        <f>order_details[[#This Row],[UnitPrice (Marked Price)]] * order_details[[#This Row],[Quantity]] * (1 - order_details[[#This Row],[Discount]])</f>
        <v>570</v>
      </c>
      <c r="J1161" s="8">
        <f>(order_details[[#This Row],[UnitPrice (Marked Price)]]*(1-order_details[[#This Row],[Discount]])-order_details[[#This Row],[UnitPrice]]) * order_details[[#This Row],[Quantity]]</f>
        <v>-37.999999999999972</v>
      </c>
      <c r="K1161">
        <f>VLOOKUP(order_details[[#This Row],[ProductID]],products[],4,0)</f>
        <v>5</v>
      </c>
      <c r="L1161" s="8" t="str">
        <f>VLOOKUP(order_details[[#This Row],[Category]],categories[[CategoryID]:[CategoryName]],2,0)</f>
        <v>Grains/Cereals</v>
      </c>
    </row>
    <row r="1162" spans="1:12" x14ac:dyDescent="0.25">
      <c r="A1162">
        <v>10690</v>
      </c>
      <c r="B1162">
        <v>77</v>
      </c>
      <c r="C1162" s="8">
        <v>10.4</v>
      </c>
      <c r="D1162">
        <v>30</v>
      </c>
      <c r="E1162">
        <v>0.25</v>
      </c>
      <c r="F1162" s="8">
        <f>order_details[[#This Row],[UnitPrice]]*order_details[[#This Row],[Quantity]]</f>
        <v>312</v>
      </c>
      <c r="G1162" s="1">
        <f>VLOOKUP(order_details[[#This Row],[OrderID]],orders[[OrderID]:[OrderDate]],4,)</f>
        <v>35005</v>
      </c>
      <c r="H1162" s="8">
        <f>VLOOKUP(order_details[[#This Row],[ProductID]],products[],6,0)</f>
        <v>13</v>
      </c>
      <c r="I1162" s="8">
        <f>order_details[[#This Row],[UnitPrice (Marked Price)]] * order_details[[#This Row],[Quantity]] * (1 - order_details[[#This Row],[Discount]])</f>
        <v>292.5</v>
      </c>
      <c r="J1162" s="8">
        <f>(order_details[[#This Row],[UnitPrice (Marked Price)]]*(1-order_details[[#This Row],[Discount]])-order_details[[#This Row],[UnitPrice]]) * order_details[[#This Row],[Quantity]]</f>
        <v>-19.500000000000011</v>
      </c>
      <c r="K1162">
        <f>VLOOKUP(order_details[[#This Row],[ProductID]],products[],4,0)</f>
        <v>2</v>
      </c>
      <c r="L1162" s="8" t="str">
        <f>VLOOKUP(order_details[[#This Row],[Category]],categories[[CategoryID]:[CategoryName]],2,0)</f>
        <v>Condiments</v>
      </c>
    </row>
    <row r="1163" spans="1:12" x14ac:dyDescent="0.25">
      <c r="A1163">
        <v>10691</v>
      </c>
      <c r="B1163">
        <v>1</v>
      </c>
      <c r="C1163" s="8">
        <v>14.4</v>
      </c>
      <c r="D1163">
        <v>30</v>
      </c>
      <c r="E1163">
        <v>0</v>
      </c>
      <c r="F1163" s="8">
        <f>order_details[[#This Row],[UnitPrice]]*order_details[[#This Row],[Quantity]]</f>
        <v>432</v>
      </c>
      <c r="G1163" s="1">
        <f>VLOOKUP(order_details[[#This Row],[OrderID]],orders[[OrderID]:[OrderDate]],4,)</f>
        <v>35006</v>
      </c>
      <c r="H1163" s="8">
        <f>VLOOKUP(order_details[[#This Row],[ProductID]],products[],6,0)</f>
        <v>18</v>
      </c>
      <c r="I1163" s="8">
        <f>order_details[[#This Row],[UnitPrice (Marked Price)]] * order_details[[#This Row],[Quantity]] * (1 - order_details[[#This Row],[Discount]])</f>
        <v>540</v>
      </c>
      <c r="J1163" s="8">
        <f>(order_details[[#This Row],[UnitPrice (Marked Price)]]*(1-order_details[[#This Row],[Discount]])-order_details[[#This Row],[UnitPrice]]) * order_details[[#This Row],[Quantity]]</f>
        <v>107.99999999999999</v>
      </c>
      <c r="K1163">
        <f>VLOOKUP(order_details[[#This Row],[ProductID]],products[],4,0)</f>
        <v>1</v>
      </c>
      <c r="L1163" s="8" t="str">
        <f>VLOOKUP(order_details[[#This Row],[Category]],categories[[CategoryID]:[CategoryName]],2,0)</f>
        <v>Beverages</v>
      </c>
    </row>
    <row r="1164" spans="1:12" x14ac:dyDescent="0.25">
      <c r="A1164">
        <v>10691</v>
      </c>
      <c r="B1164">
        <v>29</v>
      </c>
      <c r="C1164" s="8">
        <v>99</v>
      </c>
      <c r="D1164">
        <v>40</v>
      </c>
      <c r="E1164">
        <v>0</v>
      </c>
      <c r="F1164" s="8">
        <f>order_details[[#This Row],[UnitPrice]]*order_details[[#This Row],[Quantity]]</f>
        <v>3960</v>
      </c>
      <c r="G1164" s="1">
        <f>VLOOKUP(order_details[[#This Row],[OrderID]],orders[[OrderID]:[OrderDate]],4,)</f>
        <v>35006</v>
      </c>
      <c r="H1164" s="8">
        <f>VLOOKUP(order_details[[#This Row],[ProductID]],products[],6,0)</f>
        <v>123.79</v>
      </c>
      <c r="I1164" s="8">
        <f>order_details[[#This Row],[UnitPrice (Marked Price)]] * order_details[[#This Row],[Quantity]] * (1 - order_details[[#This Row],[Discount]])</f>
        <v>4951.6000000000004</v>
      </c>
      <c r="J1164" s="8">
        <f>(order_details[[#This Row],[UnitPrice (Marked Price)]]*(1-order_details[[#This Row],[Discount]])-order_details[[#This Row],[UnitPrice]]) * order_details[[#This Row],[Quantity]]</f>
        <v>991.60000000000025</v>
      </c>
      <c r="K1164">
        <f>VLOOKUP(order_details[[#This Row],[ProductID]],products[],4,0)</f>
        <v>6</v>
      </c>
      <c r="L1164" s="8" t="str">
        <f>VLOOKUP(order_details[[#This Row],[Category]],categories[[CategoryID]:[CategoryName]],2,0)</f>
        <v>Meat/Poultry</v>
      </c>
    </row>
    <row r="1165" spans="1:12" x14ac:dyDescent="0.25">
      <c r="A1165">
        <v>10691</v>
      </c>
      <c r="B1165">
        <v>43</v>
      </c>
      <c r="C1165" s="8">
        <v>36.799999999999997</v>
      </c>
      <c r="D1165">
        <v>40</v>
      </c>
      <c r="E1165">
        <v>0</v>
      </c>
      <c r="F1165" s="8">
        <f>order_details[[#This Row],[UnitPrice]]*order_details[[#This Row],[Quantity]]</f>
        <v>1472</v>
      </c>
      <c r="G1165" s="1">
        <f>VLOOKUP(order_details[[#This Row],[OrderID]],orders[[OrderID]:[OrderDate]],4,)</f>
        <v>35006</v>
      </c>
      <c r="H1165" s="8">
        <f>VLOOKUP(order_details[[#This Row],[ProductID]],products[],6,0)</f>
        <v>46</v>
      </c>
      <c r="I1165" s="8">
        <f>order_details[[#This Row],[UnitPrice (Marked Price)]] * order_details[[#This Row],[Quantity]] * (1 - order_details[[#This Row],[Discount]])</f>
        <v>1840</v>
      </c>
      <c r="J1165" s="8">
        <f>(order_details[[#This Row],[UnitPrice (Marked Price)]]*(1-order_details[[#This Row],[Discount]])-order_details[[#This Row],[UnitPrice]]) * order_details[[#This Row],[Quantity]]</f>
        <v>368.00000000000011</v>
      </c>
      <c r="K1165">
        <f>VLOOKUP(order_details[[#This Row],[ProductID]],products[],4,0)</f>
        <v>1</v>
      </c>
      <c r="L1165" s="8" t="str">
        <f>VLOOKUP(order_details[[#This Row],[Category]],categories[[CategoryID]:[CategoryName]],2,0)</f>
        <v>Beverages</v>
      </c>
    </row>
    <row r="1166" spans="1:12" x14ac:dyDescent="0.25">
      <c r="A1166">
        <v>10691</v>
      </c>
      <c r="B1166">
        <v>44</v>
      </c>
      <c r="C1166" s="8">
        <v>12.4</v>
      </c>
      <c r="D1166">
        <v>24</v>
      </c>
      <c r="E1166">
        <v>0</v>
      </c>
      <c r="F1166" s="8">
        <f>order_details[[#This Row],[UnitPrice]]*order_details[[#This Row],[Quantity]]</f>
        <v>297.60000000000002</v>
      </c>
      <c r="G1166" s="1">
        <f>VLOOKUP(order_details[[#This Row],[OrderID]],orders[[OrderID]:[OrderDate]],4,)</f>
        <v>35006</v>
      </c>
      <c r="H1166" s="8">
        <f>VLOOKUP(order_details[[#This Row],[ProductID]],products[],6,0)</f>
        <v>19.45</v>
      </c>
      <c r="I1166" s="8">
        <f>order_details[[#This Row],[UnitPrice (Marked Price)]] * order_details[[#This Row],[Quantity]] * (1 - order_details[[#This Row],[Discount]])</f>
        <v>466.79999999999995</v>
      </c>
      <c r="J1166" s="8">
        <f>(order_details[[#This Row],[UnitPrice (Marked Price)]]*(1-order_details[[#This Row],[Discount]])-order_details[[#This Row],[UnitPrice]]) * order_details[[#This Row],[Quantity]]</f>
        <v>169.2</v>
      </c>
      <c r="K1166">
        <f>VLOOKUP(order_details[[#This Row],[ProductID]],products[],4,0)</f>
        <v>2</v>
      </c>
      <c r="L1166" s="8" t="str">
        <f>VLOOKUP(order_details[[#This Row],[Category]],categories[[CategoryID]:[CategoryName]],2,0)</f>
        <v>Condiments</v>
      </c>
    </row>
    <row r="1167" spans="1:12" x14ac:dyDescent="0.25">
      <c r="A1167">
        <v>10691</v>
      </c>
      <c r="B1167">
        <v>62</v>
      </c>
      <c r="C1167" s="8">
        <v>39.4</v>
      </c>
      <c r="D1167">
        <v>48</v>
      </c>
      <c r="E1167">
        <v>0</v>
      </c>
      <c r="F1167" s="8">
        <f>order_details[[#This Row],[UnitPrice]]*order_details[[#This Row],[Quantity]]</f>
        <v>1891.1999999999998</v>
      </c>
      <c r="G1167" s="1">
        <f>VLOOKUP(order_details[[#This Row],[OrderID]],orders[[OrderID]:[OrderDate]],4,)</f>
        <v>35006</v>
      </c>
      <c r="H1167" s="8">
        <f>VLOOKUP(order_details[[#This Row],[ProductID]],products[],6,0)</f>
        <v>49.3</v>
      </c>
      <c r="I1167" s="8">
        <f>order_details[[#This Row],[UnitPrice (Marked Price)]] * order_details[[#This Row],[Quantity]] * (1 - order_details[[#This Row],[Discount]])</f>
        <v>2366.3999999999996</v>
      </c>
      <c r="J1167" s="8">
        <f>(order_details[[#This Row],[UnitPrice (Marked Price)]]*(1-order_details[[#This Row],[Discount]])-order_details[[#This Row],[UnitPrice]]) * order_details[[#This Row],[Quantity]]</f>
        <v>475.19999999999993</v>
      </c>
      <c r="K1167">
        <f>VLOOKUP(order_details[[#This Row],[ProductID]],products[],4,0)</f>
        <v>3</v>
      </c>
      <c r="L1167" s="8" t="str">
        <f>VLOOKUP(order_details[[#This Row],[Category]],categories[[CategoryID]:[CategoryName]],2,0)</f>
        <v>Confections</v>
      </c>
    </row>
    <row r="1168" spans="1:12" x14ac:dyDescent="0.25">
      <c r="A1168">
        <v>10692</v>
      </c>
      <c r="B1168">
        <v>63</v>
      </c>
      <c r="C1168" s="8">
        <v>35.1</v>
      </c>
      <c r="D1168">
        <v>20</v>
      </c>
      <c r="E1168">
        <v>0</v>
      </c>
      <c r="F1168" s="8">
        <f>order_details[[#This Row],[UnitPrice]]*order_details[[#This Row],[Quantity]]</f>
        <v>702</v>
      </c>
      <c r="G1168" s="1">
        <f>VLOOKUP(order_details[[#This Row],[OrderID]],orders[[OrderID]:[OrderDate]],4,)</f>
        <v>35006</v>
      </c>
      <c r="H1168" s="8">
        <f>VLOOKUP(order_details[[#This Row],[ProductID]],products[],6,0)</f>
        <v>43.9</v>
      </c>
      <c r="I1168" s="8">
        <f>order_details[[#This Row],[UnitPrice (Marked Price)]] * order_details[[#This Row],[Quantity]] * (1 - order_details[[#This Row],[Discount]])</f>
        <v>878</v>
      </c>
      <c r="J1168" s="8">
        <f>(order_details[[#This Row],[UnitPrice (Marked Price)]]*(1-order_details[[#This Row],[Discount]])-order_details[[#This Row],[UnitPrice]]) * order_details[[#This Row],[Quantity]]</f>
        <v>175.99999999999994</v>
      </c>
      <c r="K1168">
        <f>VLOOKUP(order_details[[#This Row],[ProductID]],products[],4,0)</f>
        <v>2</v>
      </c>
      <c r="L1168" s="8" t="str">
        <f>VLOOKUP(order_details[[#This Row],[Category]],categories[[CategoryID]:[CategoryName]],2,0)</f>
        <v>Condiments</v>
      </c>
    </row>
    <row r="1169" spans="1:12" x14ac:dyDescent="0.25">
      <c r="A1169">
        <v>10693</v>
      </c>
      <c r="B1169">
        <v>9</v>
      </c>
      <c r="C1169" s="8">
        <v>77.599999999999994</v>
      </c>
      <c r="D1169">
        <v>6</v>
      </c>
      <c r="E1169">
        <v>0</v>
      </c>
      <c r="F1169" s="8">
        <f>order_details[[#This Row],[UnitPrice]]*order_details[[#This Row],[Quantity]]</f>
        <v>465.59999999999997</v>
      </c>
      <c r="G1169" s="1">
        <f>VLOOKUP(order_details[[#This Row],[OrderID]],orders[[OrderID]:[OrderDate]],4,)</f>
        <v>35009</v>
      </c>
      <c r="H1169" s="8">
        <f>VLOOKUP(order_details[[#This Row],[ProductID]],products[],6,0)</f>
        <v>97</v>
      </c>
      <c r="I1169" s="8">
        <f>order_details[[#This Row],[UnitPrice (Marked Price)]] * order_details[[#This Row],[Quantity]] * (1 - order_details[[#This Row],[Discount]])</f>
        <v>582</v>
      </c>
      <c r="J1169" s="8">
        <f>(order_details[[#This Row],[UnitPrice (Marked Price)]]*(1-order_details[[#This Row],[Discount]])-order_details[[#This Row],[UnitPrice]]) * order_details[[#This Row],[Quantity]]</f>
        <v>116.40000000000003</v>
      </c>
      <c r="K1169">
        <f>VLOOKUP(order_details[[#This Row],[ProductID]],products[],4,0)</f>
        <v>6</v>
      </c>
      <c r="L1169" s="8" t="str">
        <f>VLOOKUP(order_details[[#This Row],[Category]],categories[[CategoryID]:[CategoryName]],2,0)</f>
        <v>Meat/Poultry</v>
      </c>
    </row>
    <row r="1170" spans="1:12" x14ac:dyDescent="0.25">
      <c r="A1170">
        <v>10693</v>
      </c>
      <c r="B1170">
        <v>54</v>
      </c>
      <c r="C1170" s="8">
        <v>5.9</v>
      </c>
      <c r="D1170">
        <v>60</v>
      </c>
      <c r="E1170">
        <v>0.15</v>
      </c>
      <c r="F1170" s="8">
        <f>order_details[[#This Row],[UnitPrice]]*order_details[[#This Row],[Quantity]]</f>
        <v>354</v>
      </c>
      <c r="G1170" s="1">
        <f>VLOOKUP(order_details[[#This Row],[OrderID]],orders[[OrderID]:[OrderDate]],4,)</f>
        <v>35009</v>
      </c>
      <c r="H1170" s="8">
        <f>VLOOKUP(order_details[[#This Row],[ProductID]],products[],6,0)</f>
        <v>7.45</v>
      </c>
      <c r="I1170" s="8">
        <f>order_details[[#This Row],[UnitPrice (Marked Price)]] * order_details[[#This Row],[Quantity]] * (1 - order_details[[#This Row],[Discount]])</f>
        <v>379.95</v>
      </c>
      <c r="J1170" s="8">
        <f>(order_details[[#This Row],[UnitPrice (Marked Price)]]*(1-order_details[[#This Row],[Discount]])-order_details[[#This Row],[UnitPrice]]) * order_details[[#This Row],[Quantity]]</f>
        <v>25.949999999999953</v>
      </c>
      <c r="K1170">
        <f>VLOOKUP(order_details[[#This Row],[ProductID]],products[],4,0)</f>
        <v>6</v>
      </c>
      <c r="L1170" s="8" t="str">
        <f>VLOOKUP(order_details[[#This Row],[Category]],categories[[CategoryID]:[CategoryName]],2,0)</f>
        <v>Meat/Poultry</v>
      </c>
    </row>
    <row r="1171" spans="1:12" x14ac:dyDescent="0.25">
      <c r="A1171">
        <v>10693</v>
      </c>
      <c r="B1171">
        <v>69</v>
      </c>
      <c r="C1171" s="8">
        <v>28.8</v>
      </c>
      <c r="D1171">
        <v>30</v>
      </c>
      <c r="E1171">
        <v>0.15</v>
      </c>
      <c r="F1171" s="8">
        <f>order_details[[#This Row],[UnitPrice]]*order_details[[#This Row],[Quantity]]</f>
        <v>864</v>
      </c>
      <c r="G1171" s="1">
        <f>VLOOKUP(order_details[[#This Row],[OrderID]],orders[[OrderID]:[OrderDate]],4,)</f>
        <v>35009</v>
      </c>
      <c r="H1171" s="8">
        <f>VLOOKUP(order_details[[#This Row],[ProductID]],products[],6,0)</f>
        <v>36</v>
      </c>
      <c r="I1171" s="8">
        <f>order_details[[#This Row],[UnitPrice (Marked Price)]] * order_details[[#This Row],[Quantity]] * (1 - order_details[[#This Row],[Discount]])</f>
        <v>918</v>
      </c>
      <c r="J1171" s="8">
        <f>(order_details[[#This Row],[UnitPrice (Marked Price)]]*(1-order_details[[#This Row],[Discount]])-order_details[[#This Row],[UnitPrice]]) * order_details[[#This Row],[Quantity]]</f>
        <v>53.999999999999915</v>
      </c>
      <c r="K1171">
        <f>VLOOKUP(order_details[[#This Row],[ProductID]],products[],4,0)</f>
        <v>4</v>
      </c>
      <c r="L1171" s="8" t="str">
        <f>VLOOKUP(order_details[[#This Row],[Category]],categories[[CategoryID]:[CategoryName]],2,0)</f>
        <v>Dairy Products</v>
      </c>
    </row>
    <row r="1172" spans="1:12" x14ac:dyDescent="0.25">
      <c r="A1172">
        <v>10693</v>
      </c>
      <c r="B1172">
        <v>73</v>
      </c>
      <c r="C1172" s="8">
        <v>9.6</v>
      </c>
      <c r="D1172">
        <v>15</v>
      </c>
      <c r="E1172">
        <v>0.15</v>
      </c>
      <c r="F1172" s="8">
        <f>order_details[[#This Row],[UnitPrice]]*order_details[[#This Row],[Quantity]]</f>
        <v>144</v>
      </c>
      <c r="G1172" s="1">
        <f>VLOOKUP(order_details[[#This Row],[OrderID]],orders[[OrderID]:[OrderDate]],4,)</f>
        <v>35009</v>
      </c>
      <c r="H1172" s="8">
        <f>VLOOKUP(order_details[[#This Row],[ProductID]],products[],6,0)</f>
        <v>15</v>
      </c>
      <c r="I1172" s="8">
        <f>order_details[[#This Row],[UnitPrice (Marked Price)]] * order_details[[#This Row],[Quantity]] * (1 - order_details[[#This Row],[Discount]])</f>
        <v>191.25</v>
      </c>
      <c r="J1172" s="8">
        <f>(order_details[[#This Row],[UnitPrice (Marked Price)]]*(1-order_details[[#This Row],[Discount]])-order_details[[#This Row],[UnitPrice]]) * order_details[[#This Row],[Quantity]]</f>
        <v>47.250000000000007</v>
      </c>
      <c r="K1172">
        <f>VLOOKUP(order_details[[#This Row],[ProductID]],products[],4,0)</f>
        <v>8</v>
      </c>
      <c r="L1172" s="8" t="str">
        <f>VLOOKUP(order_details[[#This Row],[Category]],categories[[CategoryID]:[CategoryName]],2,0)</f>
        <v>Seafood</v>
      </c>
    </row>
    <row r="1173" spans="1:12" x14ac:dyDescent="0.25">
      <c r="A1173">
        <v>10694</v>
      </c>
      <c r="B1173">
        <v>7</v>
      </c>
      <c r="C1173" s="8">
        <v>19.2</v>
      </c>
      <c r="D1173">
        <v>90</v>
      </c>
      <c r="E1173">
        <v>0</v>
      </c>
      <c r="F1173" s="8">
        <f>order_details[[#This Row],[UnitPrice]]*order_details[[#This Row],[Quantity]]</f>
        <v>1728</v>
      </c>
      <c r="G1173" s="1">
        <f>VLOOKUP(order_details[[#This Row],[OrderID]],orders[[OrderID]:[OrderDate]],4,)</f>
        <v>35009</v>
      </c>
      <c r="H1173" s="8">
        <f>VLOOKUP(order_details[[#This Row],[ProductID]],products[],6,0)</f>
        <v>30</v>
      </c>
      <c r="I1173" s="8">
        <f>order_details[[#This Row],[UnitPrice (Marked Price)]] * order_details[[#This Row],[Quantity]] * (1 - order_details[[#This Row],[Discount]])</f>
        <v>2700</v>
      </c>
      <c r="J1173" s="8">
        <f>(order_details[[#This Row],[UnitPrice (Marked Price)]]*(1-order_details[[#This Row],[Discount]])-order_details[[#This Row],[UnitPrice]]) * order_details[[#This Row],[Quantity]]</f>
        <v>972.00000000000011</v>
      </c>
      <c r="K1173">
        <f>VLOOKUP(order_details[[#This Row],[ProductID]],products[],4,0)</f>
        <v>7</v>
      </c>
      <c r="L1173" s="8" t="str">
        <f>VLOOKUP(order_details[[#This Row],[Category]],categories[[CategoryID]:[CategoryName]],2,0)</f>
        <v>Produce</v>
      </c>
    </row>
    <row r="1174" spans="1:12" x14ac:dyDescent="0.25">
      <c r="A1174">
        <v>10694</v>
      </c>
      <c r="B1174">
        <v>59</v>
      </c>
      <c r="C1174" s="8">
        <v>44</v>
      </c>
      <c r="D1174">
        <v>25</v>
      </c>
      <c r="E1174">
        <v>0</v>
      </c>
      <c r="F1174" s="8">
        <f>order_details[[#This Row],[UnitPrice]]*order_details[[#This Row],[Quantity]]</f>
        <v>1100</v>
      </c>
      <c r="G1174" s="1">
        <f>VLOOKUP(order_details[[#This Row],[OrderID]],orders[[OrderID]:[OrderDate]],4,)</f>
        <v>35009</v>
      </c>
      <c r="H1174" s="8">
        <f>VLOOKUP(order_details[[#This Row],[ProductID]],products[],6,0)</f>
        <v>55</v>
      </c>
      <c r="I1174" s="8">
        <f>order_details[[#This Row],[UnitPrice (Marked Price)]] * order_details[[#This Row],[Quantity]] * (1 - order_details[[#This Row],[Discount]])</f>
        <v>1375</v>
      </c>
      <c r="J1174" s="8">
        <f>(order_details[[#This Row],[UnitPrice (Marked Price)]]*(1-order_details[[#This Row],[Discount]])-order_details[[#This Row],[UnitPrice]]) * order_details[[#This Row],[Quantity]]</f>
        <v>275</v>
      </c>
      <c r="K1174">
        <f>VLOOKUP(order_details[[#This Row],[ProductID]],products[],4,0)</f>
        <v>4</v>
      </c>
      <c r="L1174" s="8" t="str">
        <f>VLOOKUP(order_details[[#This Row],[Category]],categories[[CategoryID]:[CategoryName]],2,0)</f>
        <v>Dairy Products</v>
      </c>
    </row>
    <row r="1175" spans="1:12" x14ac:dyDescent="0.25">
      <c r="A1175">
        <v>10694</v>
      </c>
      <c r="B1175">
        <v>70</v>
      </c>
      <c r="C1175" s="8">
        <v>9.6</v>
      </c>
      <c r="D1175">
        <v>50</v>
      </c>
      <c r="E1175">
        <v>0</v>
      </c>
      <c r="F1175" s="8">
        <f>order_details[[#This Row],[UnitPrice]]*order_details[[#This Row],[Quantity]]</f>
        <v>480</v>
      </c>
      <c r="G1175" s="1">
        <f>VLOOKUP(order_details[[#This Row],[OrderID]],orders[[OrderID]:[OrderDate]],4,)</f>
        <v>35009</v>
      </c>
      <c r="H1175" s="8">
        <f>VLOOKUP(order_details[[#This Row],[ProductID]],products[],6,0)</f>
        <v>15</v>
      </c>
      <c r="I1175" s="8">
        <f>order_details[[#This Row],[UnitPrice (Marked Price)]] * order_details[[#This Row],[Quantity]] * (1 - order_details[[#This Row],[Discount]])</f>
        <v>750</v>
      </c>
      <c r="J1175" s="8">
        <f>(order_details[[#This Row],[UnitPrice (Marked Price)]]*(1-order_details[[#This Row],[Discount]])-order_details[[#This Row],[UnitPrice]]) * order_details[[#This Row],[Quantity]]</f>
        <v>270</v>
      </c>
      <c r="K1175">
        <f>VLOOKUP(order_details[[#This Row],[ProductID]],products[],4,0)</f>
        <v>1</v>
      </c>
      <c r="L1175" s="8" t="str">
        <f>VLOOKUP(order_details[[#This Row],[Category]],categories[[CategoryID]:[CategoryName]],2,0)</f>
        <v>Beverages</v>
      </c>
    </row>
    <row r="1176" spans="1:12" x14ac:dyDescent="0.25">
      <c r="A1176">
        <v>10695</v>
      </c>
      <c r="B1176">
        <v>8</v>
      </c>
      <c r="C1176" s="8">
        <v>25.6</v>
      </c>
      <c r="D1176">
        <v>10</v>
      </c>
      <c r="E1176">
        <v>0</v>
      </c>
      <c r="F1176" s="8">
        <f>order_details[[#This Row],[UnitPrice]]*order_details[[#This Row],[Quantity]]</f>
        <v>256</v>
      </c>
      <c r="G1176" s="1">
        <f>VLOOKUP(order_details[[#This Row],[OrderID]],orders[[OrderID]:[OrderDate]],4,)</f>
        <v>35010</v>
      </c>
      <c r="H1176" s="8">
        <f>VLOOKUP(order_details[[#This Row],[ProductID]],products[],6,0)</f>
        <v>40</v>
      </c>
      <c r="I1176" s="8">
        <f>order_details[[#This Row],[UnitPrice (Marked Price)]] * order_details[[#This Row],[Quantity]] * (1 - order_details[[#This Row],[Discount]])</f>
        <v>400</v>
      </c>
      <c r="J1176" s="8">
        <f>(order_details[[#This Row],[UnitPrice (Marked Price)]]*(1-order_details[[#This Row],[Discount]])-order_details[[#This Row],[UnitPrice]]) * order_details[[#This Row],[Quantity]]</f>
        <v>144</v>
      </c>
      <c r="K1176">
        <f>VLOOKUP(order_details[[#This Row],[ProductID]],products[],4,0)</f>
        <v>2</v>
      </c>
      <c r="L1176" s="8" t="str">
        <f>VLOOKUP(order_details[[#This Row],[Category]],categories[[CategoryID]:[CategoryName]],2,0)</f>
        <v>Condiments</v>
      </c>
    </row>
    <row r="1177" spans="1:12" x14ac:dyDescent="0.25">
      <c r="A1177">
        <v>10695</v>
      </c>
      <c r="B1177">
        <v>12</v>
      </c>
      <c r="C1177" s="8">
        <v>30.4</v>
      </c>
      <c r="D1177">
        <v>4</v>
      </c>
      <c r="E1177">
        <v>0</v>
      </c>
      <c r="F1177" s="8">
        <f>order_details[[#This Row],[UnitPrice]]*order_details[[#This Row],[Quantity]]</f>
        <v>121.6</v>
      </c>
      <c r="G1177" s="1">
        <f>VLOOKUP(order_details[[#This Row],[OrderID]],orders[[OrderID]:[OrderDate]],4,)</f>
        <v>35010</v>
      </c>
      <c r="H1177" s="8">
        <f>VLOOKUP(order_details[[#This Row],[ProductID]],products[],6,0)</f>
        <v>38</v>
      </c>
      <c r="I1177" s="8">
        <f>order_details[[#This Row],[UnitPrice (Marked Price)]] * order_details[[#This Row],[Quantity]] * (1 - order_details[[#This Row],[Discount]])</f>
        <v>152</v>
      </c>
      <c r="J1177" s="8">
        <f>(order_details[[#This Row],[UnitPrice (Marked Price)]]*(1-order_details[[#This Row],[Discount]])-order_details[[#This Row],[UnitPrice]]) * order_details[[#This Row],[Quantity]]</f>
        <v>30.400000000000006</v>
      </c>
      <c r="K1177">
        <f>VLOOKUP(order_details[[#This Row],[ProductID]],products[],4,0)</f>
        <v>4</v>
      </c>
      <c r="L1177" s="8" t="str">
        <f>VLOOKUP(order_details[[#This Row],[Category]],categories[[CategoryID]:[CategoryName]],2,0)</f>
        <v>Dairy Products</v>
      </c>
    </row>
    <row r="1178" spans="1:12" x14ac:dyDescent="0.25">
      <c r="A1178">
        <v>10695</v>
      </c>
      <c r="B1178">
        <v>24</v>
      </c>
      <c r="C1178" s="8">
        <v>3.6</v>
      </c>
      <c r="D1178">
        <v>20</v>
      </c>
      <c r="E1178">
        <v>0</v>
      </c>
      <c r="F1178" s="8">
        <f>order_details[[#This Row],[UnitPrice]]*order_details[[#This Row],[Quantity]]</f>
        <v>72</v>
      </c>
      <c r="G1178" s="1">
        <f>VLOOKUP(order_details[[#This Row],[OrderID]],orders[[OrderID]:[OrderDate]],4,)</f>
        <v>35010</v>
      </c>
      <c r="H1178" s="8">
        <f>VLOOKUP(order_details[[#This Row],[ProductID]],products[],6,0)</f>
        <v>4.5</v>
      </c>
      <c r="I1178" s="8">
        <f>order_details[[#This Row],[UnitPrice (Marked Price)]] * order_details[[#This Row],[Quantity]] * (1 - order_details[[#This Row],[Discount]])</f>
        <v>90</v>
      </c>
      <c r="J1178" s="8">
        <f>(order_details[[#This Row],[UnitPrice (Marked Price)]]*(1-order_details[[#This Row],[Discount]])-order_details[[#This Row],[UnitPrice]]) * order_details[[#This Row],[Quantity]]</f>
        <v>18</v>
      </c>
      <c r="K1178">
        <f>VLOOKUP(order_details[[#This Row],[ProductID]],products[],4,0)</f>
        <v>1</v>
      </c>
      <c r="L1178" s="8" t="str">
        <f>VLOOKUP(order_details[[#This Row],[Category]],categories[[CategoryID]:[CategoryName]],2,0)</f>
        <v>Beverages</v>
      </c>
    </row>
    <row r="1179" spans="1:12" x14ac:dyDescent="0.25">
      <c r="A1179">
        <v>10696</v>
      </c>
      <c r="B1179">
        <v>17</v>
      </c>
      <c r="C1179" s="8">
        <v>31.2</v>
      </c>
      <c r="D1179">
        <v>20</v>
      </c>
      <c r="E1179">
        <v>0</v>
      </c>
      <c r="F1179" s="8">
        <f>order_details[[#This Row],[UnitPrice]]*order_details[[#This Row],[Quantity]]</f>
        <v>624</v>
      </c>
      <c r="G1179" s="1">
        <f>VLOOKUP(order_details[[#This Row],[OrderID]],orders[[OrderID]:[OrderDate]],4,)</f>
        <v>35011</v>
      </c>
      <c r="H1179" s="8">
        <f>VLOOKUP(order_details[[#This Row],[ProductID]],products[],6,0)</f>
        <v>39</v>
      </c>
      <c r="I1179" s="8">
        <f>order_details[[#This Row],[UnitPrice (Marked Price)]] * order_details[[#This Row],[Quantity]] * (1 - order_details[[#This Row],[Discount]])</f>
        <v>780</v>
      </c>
      <c r="J1179" s="8">
        <f>(order_details[[#This Row],[UnitPrice (Marked Price)]]*(1-order_details[[#This Row],[Discount]])-order_details[[#This Row],[UnitPrice]]) * order_details[[#This Row],[Quantity]]</f>
        <v>156</v>
      </c>
      <c r="K1179">
        <f>VLOOKUP(order_details[[#This Row],[ProductID]],products[],4,0)</f>
        <v>6</v>
      </c>
      <c r="L1179" s="8" t="str">
        <f>VLOOKUP(order_details[[#This Row],[Category]],categories[[CategoryID]:[CategoryName]],2,0)</f>
        <v>Meat/Poultry</v>
      </c>
    </row>
    <row r="1180" spans="1:12" x14ac:dyDescent="0.25">
      <c r="A1180">
        <v>10696</v>
      </c>
      <c r="B1180">
        <v>46</v>
      </c>
      <c r="C1180" s="8">
        <v>9.6</v>
      </c>
      <c r="D1180">
        <v>18</v>
      </c>
      <c r="E1180">
        <v>0</v>
      </c>
      <c r="F1180" s="8">
        <f>order_details[[#This Row],[UnitPrice]]*order_details[[#This Row],[Quantity]]</f>
        <v>172.79999999999998</v>
      </c>
      <c r="G1180" s="1">
        <f>VLOOKUP(order_details[[#This Row],[OrderID]],orders[[OrderID]:[OrderDate]],4,)</f>
        <v>35011</v>
      </c>
      <c r="H1180" s="8">
        <f>VLOOKUP(order_details[[#This Row],[ProductID]],products[],6,0)</f>
        <v>12</v>
      </c>
      <c r="I1180" s="8">
        <f>order_details[[#This Row],[UnitPrice (Marked Price)]] * order_details[[#This Row],[Quantity]] * (1 - order_details[[#This Row],[Discount]])</f>
        <v>216</v>
      </c>
      <c r="J1180" s="8">
        <f>(order_details[[#This Row],[UnitPrice (Marked Price)]]*(1-order_details[[#This Row],[Discount]])-order_details[[#This Row],[UnitPrice]]) * order_details[[#This Row],[Quantity]]</f>
        <v>43.2</v>
      </c>
      <c r="K1180">
        <f>VLOOKUP(order_details[[#This Row],[ProductID]],products[],4,0)</f>
        <v>8</v>
      </c>
      <c r="L1180" s="8" t="str">
        <f>VLOOKUP(order_details[[#This Row],[Category]],categories[[CategoryID]:[CategoryName]],2,0)</f>
        <v>Seafood</v>
      </c>
    </row>
    <row r="1181" spans="1:12" x14ac:dyDescent="0.25">
      <c r="A1181">
        <v>10697</v>
      </c>
      <c r="B1181">
        <v>19</v>
      </c>
      <c r="C1181" s="8">
        <v>7.3</v>
      </c>
      <c r="D1181">
        <v>7</v>
      </c>
      <c r="E1181">
        <v>0.25</v>
      </c>
      <c r="F1181" s="8">
        <f>order_details[[#This Row],[UnitPrice]]*order_details[[#This Row],[Quantity]]</f>
        <v>51.1</v>
      </c>
      <c r="G1181" s="1">
        <f>VLOOKUP(order_details[[#This Row],[OrderID]],orders[[OrderID]:[OrderDate]],4,)</f>
        <v>35011</v>
      </c>
      <c r="H1181" s="8">
        <f>VLOOKUP(order_details[[#This Row],[ProductID]],products[],6,0)</f>
        <v>9.1999999999999993</v>
      </c>
      <c r="I1181" s="8">
        <f>order_details[[#This Row],[UnitPrice (Marked Price)]] * order_details[[#This Row],[Quantity]] * (1 - order_details[[#This Row],[Discount]])</f>
        <v>48.3</v>
      </c>
      <c r="J1181" s="8">
        <f>(order_details[[#This Row],[UnitPrice (Marked Price)]]*(1-order_details[[#This Row],[Discount]])-order_details[[#This Row],[UnitPrice]]) * order_details[[#This Row],[Quantity]]</f>
        <v>-2.8000000000000025</v>
      </c>
      <c r="K1181">
        <f>VLOOKUP(order_details[[#This Row],[ProductID]],products[],4,0)</f>
        <v>3</v>
      </c>
      <c r="L1181" s="8" t="str">
        <f>VLOOKUP(order_details[[#This Row],[Category]],categories[[CategoryID]:[CategoryName]],2,0)</f>
        <v>Confections</v>
      </c>
    </row>
    <row r="1182" spans="1:12" x14ac:dyDescent="0.25">
      <c r="A1182">
        <v>10697</v>
      </c>
      <c r="B1182">
        <v>35</v>
      </c>
      <c r="C1182" s="8">
        <v>14.4</v>
      </c>
      <c r="D1182">
        <v>9</v>
      </c>
      <c r="E1182">
        <v>0.25</v>
      </c>
      <c r="F1182" s="8">
        <f>order_details[[#This Row],[UnitPrice]]*order_details[[#This Row],[Quantity]]</f>
        <v>129.6</v>
      </c>
      <c r="G1182" s="1">
        <f>VLOOKUP(order_details[[#This Row],[OrderID]],orders[[OrderID]:[OrderDate]],4,)</f>
        <v>35011</v>
      </c>
      <c r="H1182" s="8">
        <f>VLOOKUP(order_details[[#This Row],[ProductID]],products[],6,0)</f>
        <v>18</v>
      </c>
      <c r="I1182" s="8">
        <f>order_details[[#This Row],[UnitPrice (Marked Price)]] * order_details[[#This Row],[Quantity]] * (1 - order_details[[#This Row],[Discount]])</f>
        <v>121.5</v>
      </c>
      <c r="J1182" s="8">
        <f>(order_details[[#This Row],[UnitPrice (Marked Price)]]*(1-order_details[[#This Row],[Discount]])-order_details[[#This Row],[UnitPrice]]) * order_details[[#This Row],[Quantity]]</f>
        <v>-8.1000000000000032</v>
      </c>
      <c r="K1182">
        <f>VLOOKUP(order_details[[#This Row],[ProductID]],products[],4,0)</f>
        <v>1</v>
      </c>
      <c r="L1182" s="8" t="str">
        <f>VLOOKUP(order_details[[#This Row],[Category]],categories[[CategoryID]:[CategoryName]],2,0)</f>
        <v>Beverages</v>
      </c>
    </row>
    <row r="1183" spans="1:12" x14ac:dyDescent="0.25">
      <c r="A1183">
        <v>10697</v>
      </c>
      <c r="B1183">
        <v>58</v>
      </c>
      <c r="C1183" s="8">
        <v>10.6</v>
      </c>
      <c r="D1183">
        <v>30</v>
      </c>
      <c r="E1183">
        <v>0.25</v>
      </c>
      <c r="F1183" s="8">
        <f>order_details[[#This Row],[UnitPrice]]*order_details[[#This Row],[Quantity]]</f>
        <v>318</v>
      </c>
      <c r="G1183" s="1">
        <f>VLOOKUP(order_details[[#This Row],[OrderID]],orders[[OrderID]:[OrderDate]],4,)</f>
        <v>35011</v>
      </c>
      <c r="H1183" s="8">
        <f>VLOOKUP(order_details[[#This Row],[ProductID]],products[],6,0)</f>
        <v>13.25</v>
      </c>
      <c r="I1183" s="8">
        <f>order_details[[#This Row],[UnitPrice (Marked Price)]] * order_details[[#This Row],[Quantity]] * (1 - order_details[[#This Row],[Discount]])</f>
        <v>298.125</v>
      </c>
      <c r="J1183" s="8">
        <f>(order_details[[#This Row],[UnitPrice (Marked Price)]]*(1-order_details[[#This Row],[Discount]])-order_details[[#This Row],[UnitPrice]]) * order_details[[#This Row],[Quantity]]</f>
        <v>-19.874999999999989</v>
      </c>
      <c r="K1183">
        <f>VLOOKUP(order_details[[#This Row],[ProductID]],products[],4,0)</f>
        <v>8</v>
      </c>
      <c r="L1183" s="8" t="str">
        <f>VLOOKUP(order_details[[#This Row],[Category]],categories[[CategoryID]:[CategoryName]],2,0)</f>
        <v>Seafood</v>
      </c>
    </row>
    <row r="1184" spans="1:12" x14ac:dyDescent="0.25">
      <c r="A1184">
        <v>10697</v>
      </c>
      <c r="B1184">
        <v>70</v>
      </c>
      <c r="C1184" s="8">
        <v>9.6</v>
      </c>
      <c r="D1184">
        <v>30</v>
      </c>
      <c r="E1184">
        <v>0.25</v>
      </c>
      <c r="F1184" s="8">
        <f>order_details[[#This Row],[UnitPrice]]*order_details[[#This Row],[Quantity]]</f>
        <v>288</v>
      </c>
      <c r="G1184" s="1">
        <f>VLOOKUP(order_details[[#This Row],[OrderID]],orders[[OrderID]:[OrderDate]],4,)</f>
        <v>35011</v>
      </c>
      <c r="H1184" s="8">
        <f>VLOOKUP(order_details[[#This Row],[ProductID]],products[],6,0)</f>
        <v>15</v>
      </c>
      <c r="I1184" s="8">
        <f>order_details[[#This Row],[UnitPrice (Marked Price)]] * order_details[[#This Row],[Quantity]] * (1 - order_details[[#This Row],[Discount]])</f>
        <v>337.5</v>
      </c>
      <c r="J1184" s="8">
        <f>(order_details[[#This Row],[UnitPrice (Marked Price)]]*(1-order_details[[#This Row],[Discount]])-order_details[[#This Row],[UnitPrice]]) * order_details[[#This Row],[Quantity]]</f>
        <v>49.500000000000014</v>
      </c>
      <c r="K1184">
        <f>VLOOKUP(order_details[[#This Row],[ProductID]],products[],4,0)</f>
        <v>1</v>
      </c>
      <c r="L1184" s="8" t="str">
        <f>VLOOKUP(order_details[[#This Row],[Category]],categories[[CategoryID]:[CategoryName]],2,0)</f>
        <v>Beverages</v>
      </c>
    </row>
    <row r="1185" spans="1:12" x14ac:dyDescent="0.25">
      <c r="A1185">
        <v>10698</v>
      </c>
      <c r="B1185">
        <v>11</v>
      </c>
      <c r="C1185" s="8">
        <v>9.8000000000000007</v>
      </c>
      <c r="D1185">
        <v>15</v>
      </c>
      <c r="E1185">
        <v>0</v>
      </c>
      <c r="F1185" s="8">
        <f>order_details[[#This Row],[UnitPrice]]*order_details[[#This Row],[Quantity]]</f>
        <v>147</v>
      </c>
      <c r="G1185" s="1">
        <f>VLOOKUP(order_details[[#This Row],[OrderID]],orders[[OrderID]:[OrderDate]],4,)</f>
        <v>35012</v>
      </c>
      <c r="H1185" s="8">
        <f>VLOOKUP(order_details[[#This Row],[ProductID]],products[],6,0)</f>
        <v>21</v>
      </c>
      <c r="I1185" s="8">
        <f>order_details[[#This Row],[UnitPrice (Marked Price)]] * order_details[[#This Row],[Quantity]] * (1 - order_details[[#This Row],[Discount]])</f>
        <v>315</v>
      </c>
      <c r="J1185" s="8">
        <f>(order_details[[#This Row],[UnitPrice (Marked Price)]]*(1-order_details[[#This Row],[Discount]])-order_details[[#This Row],[UnitPrice]]) * order_details[[#This Row],[Quantity]]</f>
        <v>168</v>
      </c>
      <c r="K1185">
        <f>VLOOKUP(order_details[[#This Row],[ProductID]],products[],4,0)</f>
        <v>4</v>
      </c>
      <c r="L1185" s="8" t="str">
        <f>VLOOKUP(order_details[[#This Row],[Category]],categories[[CategoryID]:[CategoryName]],2,0)</f>
        <v>Dairy Products</v>
      </c>
    </row>
    <row r="1186" spans="1:12" x14ac:dyDescent="0.25">
      <c r="A1186">
        <v>10698</v>
      </c>
      <c r="B1186">
        <v>17</v>
      </c>
      <c r="C1186" s="8">
        <v>31.2</v>
      </c>
      <c r="D1186">
        <v>8</v>
      </c>
      <c r="E1186">
        <v>0.05</v>
      </c>
      <c r="F1186" s="8">
        <f>order_details[[#This Row],[UnitPrice]]*order_details[[#This Row],[Quantity]]</f>
        <v>249.6</v>
      </c>
      <c r="G1186" s="1">
        <f>VLOOKUP(order_details[[#This Row],[OrderID]],orders[[OrderID]:[OrderDate]],4,)</f>
        <v>35012</v>
      </c>
      <c r="H1186" s="8">
        <f>VLOOKUP(order_details[[#This Row],[ProductID]],products[],6,0)</f>
        <v>39</v>
      </c>
      <c r="I1186" s="8">
        <f>order_details[[#This Row],[UnitPrice (Marked Price)]] * order_details[[#This Row],[Quantity]] * (1 - order_details[[#This Row],[Discount]])</f>
        <v>296.39999999999998</v>
      </c>
      <c r="J1186" s="8">
        <f>(order_details[[#This Row],[UnitPrice (Marked Price)]]*(1-order_details[[#This Row],[Discount]])-order_details[[#This Row],[UnitPrice]]) * order_details[[#This Row],[Quantity]]</f>
        <v>46.799999999999983</v>
      </c>
      <c r="K1186">
        <f>VLOOKUP(order_details[[#This Row],[ProductID]],products[],4,0)</f>
        <v>6</v>
      </c>
      <c r="L1186" s="8" t="str">
        <f>VLOOKUP(order_details[[#This Row],[Category]],categories[[CategoryID]:[CategoryName]],2,0)</f>
        <v>Meat/Poultry</v>
      </c>
    </row>
    <row r="1187" spans="1:12" x14ac:dyDescent="0.25">
      <c r="A1187">
        <v>10698</v>
      </c>
      <c r="B1187">
        <v>29</v>
      </c>
      <c r="C1187" s="8">
        <v>99</v>
      </c>
      <c r="D1187">
        <v>12</v>
      </c>
      <c r="E1187">
        <v>0.05</v>
      </c>
      <c r="F1187" s="8">
        <f>order_details[[#This Row],[UnitPrice]]*order_details[[#This Row],[Quantity]]</f>
        <v>1188</v>
      </c>
      <c r="G1187" s="1">
        <f>VLOOKUP(order_details[[#This Row],[OrderID]],orders[[OrderID]:[OrderDate]],4,)</f>
        <v>35012</v>
      </c>
      <c r="H1187" s="8">
        <f>VLOOKUP(order_details[[#This Row],[ProductID]],products[],6,0)</f>
        <v>123.79</v>
      </c>
      <c r="I1187" s="8">
        <f>order_details[[#This Row],[UnitPrice (Marked Price)]] * order_details[[#This Row],[Quantity]] * (1 - order_details[[#This Row],[Discount]])</f>
        <v>1411.2059999999999</v>
      </c>
      <c r="J1187" s="8">
        <f>(order_details[[#This Row],[UnitPrice (Marked Price)]]*(1-order_details[[#This Row],[Discount]])-order_details[[#This Row],[UnitPrice]]) * order_details[[#This Row],[Quantity]]</f>
        <v>223.20599999999996</v>
      </c>
      <c r="K1187">
        <f>VLOOKUP(order_details[[#This Row],[ProductID]],products[],4,0)</f>
        <v>6</v>
      </c>
      <c r="L1187" s="8" t="str">
        <f>VLOOKUP(order_details[[#This Row],[Category]],categories[[CategoryID]:[CategoryName]],2,0)</f>
        <v>Meat/Poultry</v>
      </c>
    </row>
    <row r="1188" spans="1:12" x14ac:dyDescent="0.25">
      <c r="A1188">
        <v>10698</v>
      </c>
      <c r="B1188">
        <v>65</v>
      </c>
      <c r="C1188" s="8">
        <v>9.8000000000000007</v>
      </c>
      <c r="D1188">
        <v>65</v>
      </c>
      <c r="E1188">
        <v>0.05</v>
      </c>
      <c r="F1188" s="8">
        <f>order_details[[#This Row],[UnitPrice]]*order_details[[#This Row],[Quantity]]</f>
        <v>637</v>
      </c>
      <c r="G1188" s="1">
        <f>VLOOKUP(order_details[[#This Row],[OrderID]],orders[[OrderID]:[OrderDate]],4,)</f>
        <v>35012</v>
      </c>
      <c r="H1188" s="8">
        <f>VLOOKUP(order_details[[#This Row],[ProductID]],products[],6,0)</f>
        <v>21.05</v>
      </c>
      <c r="I1188" s="8">
        <f>order_details[[#This Row],[UnitPrice (Marked Price)]] * order_details[[#This Row],[Quantity]] * (1 - order_details[[#This Row],[Discount]])</f>
        <v>1299.8374999999999</v>
      </c>
      <c r="J1188" s="8">
        <f>(order_details[[#This Row],[UnitPrice (Marked Price)]]*(1-order_details[[#This Row],[Discount]])-order_details[[#This Row],[UnitPrice]]) * order_details[[#This Row],[Quantity]]</f>
        <v>662.83749999999986</v>
      </c>
      <c r="K1188">
        <f>VLOOKUP(order_details[[#This Row],[ProductID]],products[],4,0)</f>
        <v>2</v>
      </c>
      <c r="L1188" s="8" t="str">
        <f>VLOOKUP(order_details[[#This Row],[Category]],categories[[CategoryID]:[CategoryName]],2,0)</f>
        <v>Condiments</v>
      </c>
    </row>
    <row r="1189" spans="1:12" x14ac:dyDescent="0.25">
      <c r="A1189">
        <v>10698</v>
      </c>
      <c r="B1189">
        <v>70</v>
      </c>
      <c r="C1189" s="8">
        <v>9.6</v>
      </c>
      <c r="D1189">
        <v>8</v>
      </c>
      <c r="E1189">
        <v>0.05</v>
      </c>
      <c r="F1189" s="8">
        <f>order_details[[#This Row],[UnitPrice]]*order_details[[#This Row],[Quantity]]</f>
        <v>76.8</v>
      </c>
      <c r="G1189" s="1">
        <f>VLOOKUP(order_details[[#This Row],[OrderID]],orders[[OrderID]:[OrderDate]],4,)</f>
        <v>35012</v>
      </c>
      <c r="H1189" s="8">
        <f>VLOOKUP(order_details[[#This Row],[ProductID]],products[],6,0)</f>
        <v>15</v>
      </c>
      <c r="I1189" s="8">
        <f>order_details[[#This Row],[UnitPrice (Marked Price)]] * order_details[[#This Row],[Quantity]] * (1 - order_details[[#This Row],[Discount]])</f>
        <v>114</v>
      </c>
      <c r="J1189" s="8">
        <f>(order_details[[#This Row],[UnitPrice (Marked Price)]]*(1-order_details[[#This Row],[Discount]])-order_details[[#This Row],[UnitPrice]]) * order_details[[#This Row],[Quantity]]</f>
        <v>37.200000000000003</v>
      </c>
      <c r="K1189">
        <f>VLOOKUP(order_details[[#This Row],[ProductID]],products[],4,0)</f>
        <v>1</v>
      </c>
      <c r="L1189" s="8" t="str">
        <f>VLOOKUP(order_details[[#This Row],[Category]],categories[[CategoryID]:[CategoryName]],2,0)</f>
        <v>Beverages</v>
      </c>
    </row>
    <row r="1190" spans="1:12" x14ac:dyDescent="0.25">
      <c r="A1190">
        <v>10699</v>
      </c>
      <c r="B1190">
        <v>47</v>
      </c>
      <c r="C1190" s="8">
        <v>7.6</v>
      </c>
      <c r="D1190">
        <v>12</v>
      </c>
      <c r="E1190">
        <v>0</v>
      </c>
      <c r="F1190" s="8">
        <f>order_details[[#This Row],[UnitPrice]]*order_details[[#This Row],[Quantity]]</f>
        <v>91.199999999999989</v>
      </c>
      <c r="G1190" s="1">
        <f>VLOOKUP(order_details[[#This Row],[OrderID]],orders[[OrderID]:[OrderDate]],4,)</f>
        <v>35012</v>
      </c>
      <c r="H1190" s="8">
        <f>VLOOKUP(order_details[[#This Row],[ProductID]],products[],6,0)</f>
        <v>9.5</v>
      </c>
      <c r="I1190" s="8">
        <f>order_details[[#This Row],[UnitPrice (Marked Price)]] * order_details[[#This Row],[Quantity]] * (1 - order_details[[#This Row],[Discount]])</f>
        <v>114</v>
      </c>
      <c r="J1190" s="8">
        <f>(order_details[[#This Row],[UnitPrice (Marked Price)]]*(1-order_details[[#This Row],[Discount]])-order_details[[#This Row],[UnitPrice]]) * order_details[[#This Row],[Quantity]]</f>
        <v>22.800000000000004</v>
      </c>
      <c r="K1190">
        <f>VLOOKUP(order_details[[#This Row],[ProductID]],products[],4,0)</f>
        <v>3</v>
      </c>
      <c r="L1190" s="8" t="str">
        <f>VLOOKUP(order_details[[#This Row],[Category]],categories[[CategoryID]:[CategoryName]],2,0)</f>
        <v>Confections</v>
      </c>
    </row>
    <row r="1191" spans="1:12" x14ac:dyDescent="0.25">
      <c r="A1191">
        <v>10700</v>
      </c>
      <c r="B1191">
        <v>1</v>
      </c>
      <c r="C1191" s="8">
        <v>14.4</v>
      </c>
      <c r="D1191">
        <v>5</v>
      </c>
      <c r="E1191">
        <v>0.2</v>
      </c>
      <c r="F1191" s="8">
        <f>order_details[[#This Row],[UnitPrice]]*order_details[[#This Row],[Quantity]]</f>
        <v>72</v>
      </c>
      <c r="G1191" s="1">
        <f>VLOOKUP(order_details[[#This Row],[OrderID]],orders[[OrderID]:[OrderDate]],4,)</f>
        <v>35013</v>
      </c>
      <c r="H1191" s="8">
        <f>VLOOKUP(order_details[[#This Row],[ProductID]],products[],6,0)</f>
        <v>18</v>
      </c>
      <c r="I1191" s="8">
        <f>order_details[[#This Row],[UnitPrice (Marked Price)]] * order_details[[#This Row],[Quantity]] * (1 - order_details[[#This Row],[Discount]])</f>
        <v>72</v>
      </c>
      <c r="J1191" s="8">
        <f>(order_details[[#This Row],[UnitPrice (Marked Price)]]*(1-order_details[[#This Row],[Discount]])-order_details[[#This Row],[UnitPrice]]) * order_details[[#This Row],[Quantity]]</f>
        <v>0</v>
      </c>
      <c r="K1191">
        <f>VLOOKUP(order_details[[#This Row],[ProductID]],products[],4,0)</f>
        <v>1</v>
      </c>
      <c r="L1191" s="8" t="str">
        <f>VLOOKUP(order_details[[#This Row],[Category]],categories[[CategoryID]:[CategoryName]],2,0)</f>
        <v>Beverages</v>
      </c>
    </row>
    <row r="1192" spans="1:12" x14ac:dyDescent="0.25">
      <c r="A1192">
        <v>10700</v>
      </c>
      <c r="B1192">
        <v>34</v>
      </c>
      <c r="C1192" s="8">
        <v>9.8000000000000007</v>
      </c>
      <c r="D1192">
        <v>12</v>
      </c>
      <c r="E1192">
        <v>0.2</v>
      </c>
      <c r="F1192" s="8">
        <f>order_details[[#This Row],[UnitPrice]]*order_details[[#This Row],[Quantity]]</f>
        <v>117.60000000000001</v>
      </c>
      <c r="G1192" s="1">
        <f>VLOOKUP(order_details[[#This Row],[OrderID]],orders[[OrderID]:[OrderDate]],4,)</f>
        <v>35013</v>
      </c>
      <c r="H1192" s="8">
        <f>VLOOKUP(order_details[[#This Row],[ProductID]],products[],6,0)</f>
        <v>14</v>
      </c>
      <c r="I1192" s="8">
        <f>order_details[[#This Row],[UnitPrice (Marked Price)]] * order_details[[#This Row],[Quantity]] * (1 - order_details[[#This Row],[Discount]])</f>
        <v>134.4</v>
      </c>
      <c r="J1192" s="8">
        <f>(order_details[[#This Row],[UnitPrice (Marked Price)]]*(1-order_details[[#This Row],[Discount]])-order_details[[#This Row],[UnitPrice]]) * order_details[[#This Row],[Quantity]]</f>
        <v>16.800000000000004</v>
      </c>
      <c r="K1192">
        <f>VLOOKUP(order_details[[#This Row],[ProductID]],products[],4,0)</f>
        <v>1</v>
      </c>
      <c r="L1192" s="8" t="str">
        <f>VLOOKUP(order_details[[#This Row],[Category]],categories[[CategoryID]:[CategoryName]],2,0)</f>
        <v>Beverages</v>
      </c>
    </row>
    <row r="1193" spans="1:12" x14ac:dyDescent="0.25">
      <c r="A1193">
        <v>10700</v>
      </c>
      <c r="B1193">
        <v>68</v>
      </c>
      <c r="C1193" s="8">
        <v>8</v>
      </c>
      <c r="D1193">
        <v>40</v>
      </c>
      <c r="E1193">
        <v>0.2</v>
      </c>
      <c r="F1193" s="8">
        <f>order_details[[#This Row],[UnitPrice]]*order_details[[#This Row],[Quantity]]</f>
        <v>320</v>
      </c>
      <c r="G1193" s="1">
        <f>VLOOKUP(order_details[[#This Row],[OrderID]],orders[[OrderID]:[OrderDate]],4,)</f>
        <v>35013</v>
      </c>
      <c r="H1193" s="8">
        <f>VLOOKUP(order_details[[#This Row],[ProductID]],products[],6,0)</f>
        <v>12.5</v>
      </c>
      <c r="I1193" s="8">
        <f>order_details[[#This Row],[UnitPrice (Marked Price)]] * order_details[[#This Row],[Quantity]] * (1 - order_details[[#This Row],[Discount]])</f>
        <v>400</v>
      </c>
      <c r="J1193" s="8">
        <f>(order_details[[#This Row],[UnitPrice (Marked Price)]]*(1-order_details[[#This Row],[Discount]])-order_details[[#This Row],[UnitPrice]]) * order_details[[#This Row],[Quantity]]</f>
        <v>80</v>
      </c>
      <c r="K1193">
        <f>VLOOKUP(order_details[[#This Row],[ProductID]],products[],4,0)</f>
        <v>3</v>
      </c>
      <c r="L1193" s="8" t="str">
        <f>VLOOKUP(order_details[[#This Row],[Category]],categories[[CategoryID]:[CategoryName]],2,0)</f>
        <v>Confections</v>
      </c>
    </row>
    <row r="1194" spans="1:12" x14ac:dyDescent="0.25">
      <c r="A1194">
        <v>10700</v>
      </c>
      <c r="B1194">
        <v>71</v>
      </c>
      <c r="C1194" s="8">
        <v>17.2</v>
      </c>
      <c r="D1194">
        <v>60</v>
      </c>
      <c r="E1194">
        <v>0.2</v>
      </c>
      <c r="F1194" s="8">
        <f>order_details[[#This Row],[UnitPrice]]*order_details[[#This Row],[Quantity]]</f>
        <v>1032</v>
      </c>
      <c r="G1194" s="1">
        <f>VLOOKUP(order_details[[#This Row],[OrderID]],orders[[OrderID]:[OrderDate]],4,)</f>
        <v>35013</v>
      </c>
      <c r="H1194" s="8">
        <f>VLOOKUP(order_details[[#This Row],[ProductID]],products[],6,0)</f>
        <v>21.5</v>
      </c>
      <c r="I1194" s="8">
        <f>order_details[[#This Row],[UnitPrice (Marked Price)]] * order_details[[#This Row],[Quantity]] * (1 - order_details[[#This Row],[Discount]])</f>
        <v>1032</v>
      </c>
      <c r="J1194" s="8">
        <f>(order_details[[#This Row],[UnitPrice (Marked Price)]]*(1-order_details[[#This Row],[Discount]])-order_details[[#This Row],[UnitPrice]]) * order_details[[#This Row],[Quantity]]</f>
        <v>0</v>
      </c>
      <c r="K1194">
        <f>VLOOKUP(order_details[[#This Row],[ProductID]],products[],4,0)</f>
        <v>4</v>
      </c>
      <c r="L1194" s="8" t="str">
        <f>VLOOKUP(order_details[[#This Row],[Category]],categories[[CategoryID]:[CategoryName]],2,0)</f>
        <v>Dairy Products</v>
      </c>
    </row>
    <row r="1195" spans="1:12" x14ac:dyDescent="0.25">
      <c r="A1195">
        <v>10701</v>
      </c>
      <c r="B1195">
        <v>59</v>
      </c>
      <c r="C1195" s="8">
        <v>44</v>
      </c>
      <c r="D1195">
        <v>42</v>
      </c>
      <c r="E1195">
        <v>0.15</v>
      </c>
      <c r="F1195" s="8">
        <f>order_details[[#This Row],[UnitPrice]]*order_details[[#This Row],[Quantity]]</f>
        <v>1848</v>
      </c>
      <c r="G1195" s="1">
        <f>VLOOKUP(order_details[[#This Row],[OrderID]],orders[[OrderID]:[OrderDate]],4,)</f>
        <v>35016</v>
      </c>
      <c r="H1195" s="8">
        <f>VLOOKUP(order_details[[#This Row],[ProductID]],products[],6,0)</f>
        <v>55</v>
      </c>
      <c r="I1195" s="8">
        <f>order_details[[#This Row],[UnitPrice (Marked Price)]] * order_details[[#This Row],[Quantity]] * (1 - order_details[[#This Row],[Discount]])</f>
        <v>1963.5</v>
      </c>
      <c r="J1195" s="8">
        <f>(order_details[[#This Row],[UnitPrice (Marked Price)]]*(1-order_details[[#This Row],[Discount]])-order_details[[#This Row],[UnitPrice]]) * order_details[[#This Row],[Quantity]]</f>
        <v>115.5</v>
      </c>
      <c r="K1195">
        <f>VLOOKUP(order_details[[#This Row],[ProductID]],products[],4,0)</f>
        <v>4</v>
      </c>
      <c r="L1195" s="8" t="str">
        <f>VLOOKUP(order_details[[#This Row],[Category]],categories[[CategoryID]:[CategoryName]],2,0)</f>
        <v>Dairy Products</v>
      </c>
    </row>
    <row r="1196" spans="1:12" x14ac:dyDescent="0.25">
      <c r="A1196">
        <v>10701</v>
      </c>
      <c r="B1196">
        <v>71</v>
      </c>
      <c r="C1196" s="8">
        <v>17.2</v>
      </c>
      <c r="D1196">
        <v>20</v>
      </c>
      <c r="E1196">
        <v>0.15</v>
      </c>
      <c r="F1196" s="8">
        <f>order_details[[#This Row],[UnitPrice]]*order_details[[#This Row],[Quantity]]</f>
        <v>344</v>
      </c>
      <c r="G1196" s="1">
        <f>VLOOKUP(order_details[[#This Row],[OrderID]],orders[[OrderID]:[OrderDate]],4,)</f>
        <v>35016</v>
      </c>
      <c r="H1196" s="8">
        <f>VLOOKUP(order_details[[#This Row],[ProductID]],products[],6,0)</f>
        <v>21.5</v>
      </c>
      <c r="I1196" s="8">
        <f>order_details[[#This Row],[UnitPrice (Marked Price)]] * order_details[[#This Row],[Quantity]] * (1 - order_details[[#This Row],[Discount]])</f>
        <v>365.5</v>
      </c>
      <c r="J1196" s="8">
        <f>(order_details[[#This Row],[UnitPrice (Marked Price)]]*(1-order_details[[#This Row],[Discount]])-order_details[[#This Row],[UnitPrice]]) * order_details[[#This Row],[Quantity]]</f>
        <v>21.499999999999986</v>
      </c>
      <c r="K1196">
        <f>VLOOKUP(order_details[[#This Row],[ProductID]],products[],4,0)</f>
        <v>4</v>
      </c>
      <c r="L1196" s="8" t="str">
        <f>VLOOKUP(order_details[[#This Row],[Category]],categories[[CategoryID]:[CategoryName]],2,0)</f>
        <v>Dairy Products</v>
      </c>
    </row>
    <row r="1197" spans="1:12" x14ac:dyDescent="0.25">
      <c r="A1197">
        <v>10701</v>
      </c>
      <c r="B1197">
        <v>76</v>
      </c>
      <c r="C1197" s="8">
        <v>14.4</v>
      </c>
      <c r="D1197">
        <v>35</v>
      </c>
      <c r="E1197">
        <v>0.15</v>
      </c>
      <c r="F1197" s="8">
        <f>order_details[[#This Row],[UnitPrice]]*order_details[[#This Row],[Quantity]]</f>
        <v>504</v>
      </c>
      <c r="G1197" s="1">
        <f>VLOOKUP(order_details[[#This Row],[OrderID]],orders[[OrderID]:[OrderDate]],4,)</f>
        <v>35016</v>
      </c>
      <c r="H1197" s="8">
        <f>VLOOKUP(order_details[[#This Row],[ProductID]],products[],6,0)</f>
        <v>18</v>
      </c>
      <c r="I1197" s="8">
        <f>order_details[[#This Row],[UnitPrice (Marked Price)]] * order_details[[#This Row],[Quantity]] * (1 - order_details[[#This Row],[Discount]])</f>
        <v>535.5</v>
      </c>
      <c r="J1197" s="8">
        <f>(order_details[[#This Row],[UnitPrice (Marked Price)]]*(1-order_details[[#This Row],[Discount]])-order_details[[#This Row],[UnitPrice]]) * order_details[[#This Row],[Quantity]]</f>
        <v>31.49999999999995</v>
      </c>
      <c r="K1197">
        <f>VLOOKUP(order_details[[#This Row],[ProductID]],products[],4,0)</f>
        <v>1</v>
      </c>
      <c r="L1197" s="8" t="str">
        <f>VLOOKUP(order_details[[#This Row],[Category]],categories[[CategoryID]:[CategoryName]],2,0)</f>
        <v>Beverages</v>
      </c>
    </row>
    <row r="1198" spans="1:12" x14ac:dyDescent="0.25">
      <c r="A1198">
        <v>10702</v>
      </c>
      <c r="B1198">
        <v>3</v>
      </c>
      <c r="C1198" s="8">
        <v>8</v>
      </c>
      <c r="D1198">
        <v>6</v>
      </c>
      <c r="E1198">
        <v>0</v>
      </c>
      <c r="F1198" s="8">
        <f>order_details[[#This Row],[UnitPrice]]*order_details[[#This Row],[Quantity]]</f>
        <v>48</v>
      </c>
      <c r="G1198" s="1">
        <f>VLOOKUP(order_details[[#This Row],[OrderID]],orders[[OrderID]:[OrderDate]],4,)</f>
        <v>35016</v>
      </c>
      <c r="H1198" s="8">
        <f>VLOOKUP(order_details[[#This Row],[ProductID]],products[],6,0)</f>
        <v>10</v>
      </c>
      <c r="I1198" s="8">
        <f>order_details[[#This Row],[UnitPrice (Marked Price)]] * order_details[[#This Row],[Quantity]] * (1 - order_details[[#This Row],[Discount]])</f>
        <v>60</v>
      </c>
      <c r="J1198" s="8">
        <f>(order_details[[#This Row],[UnitPrice (Marked Price)]]*(1-order_details[[#This Row],[Discount]])-order_details[[#This Row],[UnitPrice]]) * order_details[[#This Row],[Quantity]]</f>
        <v>12</v>
      </c>
      <c r="K1198">
        <f>VLOOKUP(order_details[[#This Row],[ProductID]],products[],4,0)</f>
        <v>2</v>
      </c>
      <c r="L1198" s="8" t="str">
        <f>VLOOKUP(order_details[[#This Row],[Category]],categories[[CategoryID]:[CategoryName]],2,0)</f>
        <v>Condiments</v>
      </c>
    </row>
    <row r="1199" spans="1:12" x14ac:dyDescent="0.25">
      <c r="A1199">
        <v>10702</v>
      </c>
      <c r="B1199">
        <v>76</v>
      </c>
      <c r="C1199" s="8">
        <v>14.4</v>
      </c>
      <c r="D1199">
        <v>15</v>
      </c>
      <c r="E1199">
        <v>0</v>
      </c>
      <c r="F1199" s="8">
        <f>order_details[[#This Row],[UnitPrice]]*order_details[[#This Row],[Quantity]]</f>
        <v>216</v>
      </c>
      <c r="G1199" s="1">
        <f>VLOOKUP(order_details[[#This Row],[OrderID]],orders[[OrderID]:[OrderDate]],4,)</f>
        <v>35016</v>
      </c>
      <c r="H1199" s="8">
        <f>VLOOKUP(order_details[[#This Row],[ProductID]],products[],6,0)</f>
        <v>18</v>
      </c>
      <c r="I1199" s="8">
        <f>order_details[[#This Row],[UnitPrice (Marked Price)]] * order_details[[#This Row],[Quantity]] * (1 - order_details[[#This Row],[Discount]])</f>
        <v>270</v>
      </c>
      <c r="J1199" s="8">
        <f>(order_details[[#This Row],[UnitPrice (Marked Price)]]*(1-order_details[[#This Row],[Discount]])-order_details[[#This Row],[UnitPrice]]) * order_details[[#This Row],[Quantity]]</f>
        <v>53.999999999999993</v>
      </c>
      <c r="K1199">
        <f>VLOOKUP(order_details[[#This Row],[ProductID]],products[],4,0)</f>
        <v>1</v>
      </c>
      <c r="L1199" s="8" t="str">
        <f>VLOOKUP(order_details[[#This Row],[Category]],categories[[CategoryID]:[CategoryName]],2,0)</f>
        <v>Beverages</v>
      </c>
    </row>
    <row r="1200" spans="1:12" x14ac:dyDescent="0.25">
      <c r="A1200">
        <v>10703</v>
      </c>
      <c r="B1200">
        <v>2</v>
      </c>
      <c r="C1200" s="8">
        <v>15.2</v>
      </c>
      <c r="D1200">
        <v>5</v>
      </c>
      <c r="E1200">
        <v>0</v>
      </c>
      <c r="F1200" s="8">
        <f>order_details[[#This Row],[UnitPrice]]*order_details[[#This Row],[Quantity]]</f>
        <v>76</v>
      </c>
      <c r="G1200" s="1">
        <f>VLOOKUP(order_details[[#This Row],[OrderID]],orders[[OrderID]:[OrderDate]],4,)</f>
        <v>35017</v>
      </c>
      <c r="H1200" s="8">
        <f>VLOOKUP(order_details[[#This Row],[ProductID]],products[],6,0)</f>
        <v>19</v>
      </c>
      <c r="I1200" s="8">
        <f>order_details[[#This Row],[UnitPrice (Marked Price)]] * order_details[[#This Row],[Quantity]] * (1 - order_details[[#This Row],[Discount]])</f>
        <v>95</v>
      </c>
      <c r="J1200" s="8">
        <f>(order_details[[#This Row],[UnitPrice (Marked Price)]]*(1-order_details[[#This Row],[Discount]])-order_details[[#This Row],[UnitPrice]]) * order_details[[#This Row],[Quantity]]</f>
        <v>19.000000000000004</v>
      </c>
      <c r="K1200">
        <f>VLOOKUP(order_details[[#This Row],[ProductID]],products[],4,0)</f>
        <v>1</v>
      </c>
      <c r="L1200" s="8" t="str">
        <f>VLOOKUP(order_details[[#This Row],[Category]],categories[[CategoryID]:[CategoryName]],2,0)</f>
        <v>Beverages</v>
      </c>
    </row>
    <row r="1201" spans="1:12" x14ac:dyDescent="0.25">
      <c r="A1201">
        <v>10703</v>
      </c>
      <c r="B1201">
        <v>59</v>
      </c>
      <c r="C1201" s="8">
        <v>44</v>
      </c>
      <c r="D1201">
        <v>35</v>
      </c>
      <c r="E1201">
        <v>0</v>
      </c>
      <c r="F1201" s="8">
        <f>order_details[[#This Row],[UnitPrice]]*order_details[[#This Row],[Quantity]]</f>
        <v>1540</v>
      </c>
      <c r="G1201" s="1">
        <f>VLOOKUP(order_details[[#This Row],[OrderID]],orders[[OrderID]:[OrderDate]],4,)</f>
        <v>35017</v>
      </c>
      <c r="H1201" s="8">
        <f>VLOOKUP(order_details[[#This Row],[ProductID]],products[],6,0)</f>
        <v>55</v>
      </c>
      <c r="I1201" s="8">
        <f>order_details[[#This Row],[UnitPrice (Marked Price)]] * order_details[[#This Row],[Quantity]] * (1 - order_details[[#This Row],[Discount]])</f>
        <v>1925</v>
      </c>
      <c r="J1201" s="8">
        <f>(order_details[[#This Row],[UnitPrice (Marked Price)]]*(1-order_details[[#This Row],[Discount]])-order_details[[#This Row],[UnitPrice]]) * order_details[[#This Row],[Quantity]]</f>
        <v>385</v>
      </c>
      <c r="K1201">
        <f>VLOOKUP(order_details[[#This Row],[ProductID]],products[],4,0)</f>
        <v>4</v>
      </c>
      <c r="L1201" s="8" t="str">
        <f>VLOOKUP(order_details[[#This Row],[Category]],categories[[CategoryID]:[CategoryName]],2,0)</f>
        <v>Dairy Products</v>
      </c>
    </row>
    <row r="1202" spans="1:12" x14ac:dyDescent="0.25">
      <c r="A1202">
        <v>10703</v>
      </c>
      <c r="B1202">
        <v>73</v>
      </c>
      <c r="C1202" s="8">
        <v>9.6</v>
      </c>
      <c r="D1202">
        <v>35</v>
      </c>
      <c r="E1202">
        <v>0</v>
      </c>
      <c r="F1202" s="8">
        <f>order_details[[#This Row],[UnitPrice]]*order_details[[#This Row],[Quantity]]</f>
        <v>336</v>
      </c>
      <c r="G1202" s="1">
        <f>VLOOKUP(order_details[[#This Row],[OrderID]],orders[[OrderID]:[OrderDate]],4,)</f>
        <v>35017</v>
      </c>
      <c r="H1202" s="8">
        <f>VLOOKUP(order_details[[#This Row],[ProductID]],products[],6,0)</f>
        <v>15</v>
      </c>
      <c r="I1202" s="8">
        <f>order_details[[#This Row],[UnitPrice (Marked Price)]] * order_details[[#This Row],[Quantity]] * (1 - order_details[[#This Row],[Discount]])</f>
        <v>525</v>
      </c>
      <c r="J1202" s="8">
        <f>(order_details[[#This Row],[UnitPrice (Marked Price)]]*(1-order_details[[#This Row],[Discount]])-order_details[[#This Row],[UnitPrice]]) * order_details[[#This Row],[Quantity]]</f>
        <v>189</v>
      </c>
      <c r="K1202">
        <f>VLOOKUP(order_details[[#This Row],[ProductID]],products[],4,0)</f>
        <v>8</v>
      </c>
      <c r="L1202" s="8" t="str">
        <f>VLOOKUP(order_details[[#This Row],[Category]],categories[[CategoryID]:[CategoryName]],2,0)</f>
        <v>Seafood</v>
      </c>
    </row>
    <row r="1203" spans="1:12" x14ac:dyDescent="0.25">
      <c r="A1203">
        <v>10704</v>
      </c>
      <c r="B1203">
        <v>4</v>
      </c>
      <c r="C1203" s="8">
        <v>17.600000000000001</v>
      </c>
      <c r="D1203">
        <v>6</v>
      </c>
      <c r="E1203">
        <v>0</v>
      </c>
      <c r="F1203" s="8">
        <f>order_details[[#This Row],[UnitPrice]]*order_details[[#This Row],[Quantity]]</f>
        <v>105.60000000000001</v>
      </c>
      <c r="G1203" s="1">
        <f>VLOOKUP(order_details[[#This Row],[OrderID]],orders[[OrderID]:[OrderDate]],4,)</f>
        <v>35017</v>
      </c>
      <c r="H1203" s="8">
        <f>VLOOKUP(order_details[[#This Row],[ProductID]],products[],6,0)</f>
        <v>22</v>
      </c>
      <c r="I1203" s="8">
        <f>order_details[[#This Row],[UnitPrice (Marked Price)]] * order_details[[#This Row],[Quantity]] * (1 - order_details[[#This Row],[Discount]])</f>
        <v>132</v>
      </c>
      <c r="J1203" s="8">
        <f>(order_details[[#This Row],[UnitPrice (Marked Price)]]*(1-order_details[[#This Row],[Discount]])-order_details[[#This Row],[UnitPrice]]) * order_details[[#This Row],[Quantity]]</f>
        <v>26.399999999999991</v>
      </c>
      <c r="K1203">
        <f>VLOOKUP(order_details[[#This Row],[ProductID]],products[],4,0)</f>
        <v>2</v>
      </c>
      <c r="L1203" s="8" t="str">
        <f>VLOOKUP(order_details[[#This Row],[Category]],categories[[CategoryID]:[CategoryName]],2,0)</f>
        <v>Condiments</v>
      </c>
    </row>
    <row r="1204" spans="1:12" x14ac:dyDescent="0.25">
      <c r="A1204">
        <v>10704</v>
      </c>
      <c r="B1204">
        <v>24</v>
      </c>
      <c r="C1204" s="8">
        <v>3.6</v>
      </c>
      <c r="D1204">
        <v>35</v>
      </c>
      <c r="E1204">
        <v>0</v>
      </c>
      <c r="F1204" s="8">
        <f>order_details[[#This Row],[UnitPrice]]*order_details[[#This Row],[Quantity]]</f>
        <v>126</v>
      </c>
      <c r="G1204" s="1">
        <f>VLOOKUP(order_details[[#This Row],[OrderID]],orders[[OrderID]:[OrderDate]],4,)</f>
        <v>35017</v>
      </c>
      <c r="H1204" s="8">
        <f>VLOOKUP(order_details[[#This Row],[ProductID]],products[],6,0)</f>
        <v>4.5</v>
      </c>
      <c r="I1204" s="8">
        <f>order_details[[#This Row],[UnitPrice (Marked Price)]] * order_details[[#This Row],[Quantity]] * (1 - order_details[[#This Row],[Discount]])</f>
        <v>157.5</v>
      </c>
      <c r="J1204" s="8">
        <f>(order_details[[#This Row],[UnitPrice (Marked Price)]]*(1-order_details[[#This Row],[Discount]])-order_details[[#This Row],[UnitPrice]]) * order_details[[#This Row],[Quantity]]</f>
        <v>31.499999999999996</v>
      </c>
      <c r="K1204">
        <f>VLOOKUP(order_details[[#This Row],[ProductID]],products[],4,0)</f>
        <v>1</v>
      </c>
      <c r="L1204" s="8" t="str">
        <f>VLOOKUP(order_details[[#This Row],[Category]],categories[[CategoryID]:[CategoryName]],2,0)</f>
        <v>Beverages</v>
      </c>
    </row>
    <row r="1205" spans="1:12" x14ac:dyDescent="0.25">
      <c r="A1205">
        <v>10704</v>
      </c>
      <c r="B1205">
        <v>48</v>
      </c>
      <c r="C1205" s="8">
        <v>10.199999999999999</v>
      </c>
      <c r="D1205">
        <v>24</v>
      </c>
      <c r="E1205">
        <v>0</v>
      </c>
      <c r="F1205" s="8">
        <f>order_details[[#This Row],[UnitPrice]]*order_details[[#This Row],[Quantity]]</f>
        <v>244.79999999999998</v>
      </c>
      <c r="G1205" s="1">
        <f>VLOOKUP(order_details[[#This Row],[OrderID]],orders[[OrderID]:[OrderDate]],4,)</f>
        <v>35017</v>
      </c>
      <c r="H1205" s="8">
        <f>VLOOKUP(order_details[[#This Row],[ProductID]],products[],6,0)</f>
        <v>12.75</v>
      </c>
      <c r="I1205" s="8">
        <f>order_details[[#This Row],[UnitPrice (Marked Price)]] * order_details[[#This Row],[Quantity]] * (1 - order_details[[#This Row],[Discount]])</f>
        <v>306</v>
      </c>
      <c r="J1205" s="8">
        <f>(order_details[[#This Row],[UnitPrice (Marked Price)]]*(1-order_details[[#This Row],[Discount]])-order_details[[#This Row],[UnitPrice]]) * order_details[[#This Row],[Quantity]]</f>
        <v>61.200000000000017</v>
      </c>
      <c r="K1205">
        <f>VLOOKUP(order_details[[#This Row],[ProductID]],products[],4,0)</f>
        <v>3</v>
      </c>
      <c r="L1205" s="8" t="str">
        <f>VLOOKUP(order_details[[#This Row],[Category]],categories[[CategoryID]:[CategoryName]],2,0)</f>
        <v>Confections</v>
      </c>
    </row>
    <row r="1206" spans="1:12" x14ac:dyDescent="0.25">
      <c r="A1206">
        <v>10705</v>
      </c>
      <c r="B1206">
        <v>31</v>
      </c>
      <c r="C1206" s="8">
        <v>8</v>
      </c>
      <c r="D1206">
        <v>20</v>
      </c>
      <c r="E1206">
        <v>0</v>
      </c>
      <c r="F1206" s="8">
        <f>order_details[[#This Row],[UnitPrice]]*order_details[[#This Row],[Quantity]]</f>
        <v>160</v>
      </c>
      <c r="G1206" s="1">
        <f>VLOOKUP(order_details[[#This Row],[OrderID]],orders[[OrderID]:[OrderDate]],4,)</f>
        <v>35018</v>
      </c>
      <c r="H1206" s="8">
        <f>VLOOKUP(order_details[[#This Row],[ProductID]],products[],6,0)</f>
        <v>12.5</v>
      </c>
      <c r="I1206" s="8">
        <f>order_details[[#This Row],[UnitPrice (Marked Price)]] * order_details[[#This Row],[Quantity]] * (1 - order_details[[#This Row],[Discount]])</f>
        <v>250</v>
      </c>
      <c r="J1206" s="8">
        <f>(order_details[[#This Row],[UnitPrice (Marked Price)]]*(1-order_details[[#This Row],[Discount]])-order_details[[#This Row],[UnitPrice]]) * order_details[[#This Row],[Quantity]]</f>
        <v>90</v>
      </c>
      <c r="K1206">
        <f>VLOOKUP(order_details[[#This Row],[ProductID]],products[],4,0)</f>
        <v>4</v>
      </c>
      <c r="L1206" s="8" t="str">
        <f>VLOOKUP(order_details[[#This Row],[Category]],categories[[CategoryID]:[CategoryName]],2,0)</f>
        <v>Dairy Products</v>
      </c>
    </row>
    <row r="1207" spans="1:12" x14ac:dyDescent="0.25">
      <c r="A1207">
        <v>10705</v>
      </c>
      <c r="B1207">
        <v>32</v>
      </c>
      <c r="C1207" s="8">
        <v>25.6</v>
      </c>
      <c r="D1207">
        <v>4</v>
      </c>
      <c r="E1207">
        <v>0</v>
      </c>
      <c r="F1207" s="8">
        <f>order_details[[#This Row],[UnitPrice]]*order_details[[#This Row],[Quantity]]</f>
        <v>102.4</v>
      </c>
      <c r="G1207" s="1">
        <f>VLOOKUP(order_details[[#This Row],[OrderID]],orders[[OrderID]:[OrderDate]],4,)</f>
        <v>35018</v>
      </c>
      <c r="H1207" s="8">
        <f>VLOOKUP(order_details[[#This Row],[ProductID]],products[],6,0)</f>
        <v>32</v>
      </c>
      <c r="I1207" s="8">
        <f>order_details[[#This Row],[UnitPrice (Marked Price)]] * order_details[[#This Row],[Quantity]] * (1 - order_details[[#This Row],[Discount]])</f>
        <v>128</v>
      </c>
      <c r="J1207" s="8">
        <f>(order_details[[#This Row],[UnitPrice (Marked Price)]]*(1-order_details[[#This Row],[Discount]])-order_details[[#This Row],[UnitPrice]]) * order_details[[#This Row],[Quantity]]</f>
        <v>25.599999999999994</v>
      </c>
      <c r="K1207">
        <f>VLOOKUP(order_details[[#This Row],[ProductID]],products[],4,0)</f>
        <v>4</v>
      </c>
      <c r="L1207" s="8" t="str">
        <f>VLOOKUP(order_details[[#This Row],[Category]],categories[[CategoryID]:[CategoryName]],2,0)</f>
        <v>Dairy Products</v>
      </c>
    </row>
    <row r="1208" spans="1:12" x14ac:dyDescent="0.25">
      <c r="A1208">
        <v>10706</v>
      </c>
      <c r="B1208">
        <v>16</v>
      </c>
      <c r="C1208" s="8">
        <v>13.9</v>
      </c>
      <c r="D1208">
        <v>20</v>
      </c>
      <c r="E1208">
        <v>0</v>
      </c>
      <c r="F1208" s="8">
        <f>order_details[[#This Row],[UnitPrice]]*order_details[[#This Row],[Quantity]]</f>
        <v>278</v>
      </c>
      <c r="G1208" s="1">
        <f>VLOOKUP(order_details[[#This Row],[OrderID]],orders[[OrderID]:[OrderDate]],4,)</f>
        <v>35019</v>
      </c>
      <c r="H1208" s="8">
        <f>VLOOKUP(order_details[[#This Row],[ProductID]],products[],6,0)</f>
        <v>17.45</v>
      </c>
      <c r="I1208" s="8">
        <f>order_details[[#This Row],[UnitPrice (Marked Price)]] * order_details[[#This Row],[Quantity]] * (1 - order_details[[#This Row],[Discount]])</f>
        <v>349</v>
      </c>
      <c r="J1208" s="8">
        <f>(order_details[[#This Row],[UnitPrice (Marked Price)]]*(1-order_details[[#This Row],[Discount]])-order_details[[#This Row],[UnitPrice]]) * order_details[[#This Row],[Quantity]]</f>
        <v>70.999999999999972</v>
      </c>
      <c r="K1208">
        <f>VLOOKUP(order_details[[#This Row],[ProductID]],products[],4,0)</f>
        <v>3</v>
      </c>
      <c r="L1208" s="8" t="str">
        <f>VLOOKUP(order_details[[#This Row],[Category]],categories[[CategoryID]:[CategoryName]],2,0)</f>
        <v>Confections</v>
      </c>
    </row>
    <row r="1209" spans="1:12" x14ac:dyDescent="0.25">
      <c r="A1209">
        <v>10706</v>
      </c>
      <c r="B1209">
        <v>43</v>
      </c>
      <c r="C1209" s="8">
        <v>36.799999999999997</v>
      </c>
      <c r="D1209">
        <v>24</v>
      </c>
      <c r="E1209">
        <v>0</v>
      </c>
      <c r="F1209" s="8">
        <f>order_details[[#This Row],[UnitPrice]]*order_details[[#This Row],[Quantity]]</f>
        <v>883.19999999999993</v>
      </c>
      <c r="G1209" s="1">
        <f>VLOOKUP(order_details[[#This Row],[OrderID]],orders[[OrderID]:[OrderDate]],4,)</f>
        <v>35019</v>
      </c>
      <c r="H1209" s="8">
        <f>VLOOKUP(order_details[[#This Row],[ProductID]],products[],6,0)</f>
        <v>46</v>
      </c>
      <c r="I1209" s="8">
        <f>order_details[[#This Row],[UnitPrice (Marked Price)]] * order_details[[#This Row],[Quantity]] * (1 - order_details[[#This Row],[Discount]])</f>
        <v>1104</v>
      </c>
      <c r="J1209" s="8">
        <f>(order_details[[#This Row],[UnitPrice (Marked Price)]]*(1-order_details[[#This Row],[Discount]])-order_details[[#This Row],[UnitPrice]]) * order_details[[#This Row],[Quantity]]</f>
        <v>220.80000000000007</v>
      </c>
      <c r="K1209">
        <f>VLOOKUP(order_details[[#This Row],[ProductID]],products[],4,0)</f>
        <v>1</v>
      </c>
      <c r="L1209" s="8" t="str">
        <f>VLOOKUP(order_details[[#This Row],[Category]],categories[[CategoryID]:[CategoryName]],2,0)</f>
        <v>Beverages</v>
      </c>
    </row>
    <row r="1210" spans="1:12" x14ac:dyDescent="0.25">
      <c r="A1210">
        <v>10706</v>
      </c>
      <c r="B1210">
        <v>59</v>
      </c>
      <c r="C1210" s="8">
        <v>44</v>
      </c>
      <c r="D1210">
        <v>8</v>
      </c>
      <c r="E1210">
        <v>0</v>
      </c>
      <c r="F1210" s="8">
        <f>order_details[[#This Row],[UnitPrice]]*order_details[[#This Row],[Quantity]]</f>
        <v>352</v>
      </c>
      <c r="G1210" s="1">
        <f>VLOOKUP(order_details[[#This Row],[OrderID]],orders[[OrderID]:[OrderDate]],4,)</f>
        <v>35019</v>
      </c>
      <c r="H1210" s="8">
        <f>VLOOKUP(order_details[[#This Row],[ProductID]],products[],6,0)</f>
        <v>55</v>
      </c>
      <c r="I1210" s="8">
        <f>order_details[[#This Row],[UnitPrice (Marked Price)]] * order_details[[#This Row],[Quantity]] * (1 - order_details[[#This Row],[Discount]])</f>
        <v>440</v>
      </c>
      <c r="J1210" s="8">
        <f>(order_details[[#This Row],[UnitPrice (Marked Price)]]*(1-order_details[[#This Row],[Discount]])-order_details[[#This Row],[UnitPrice]]) * order_details[[#This Row],[Quantity]]</f>
        <v>88</v>
      </c>
      <c r="K1210">
        <f>VLOOKUP(order_details[[#This Row],[ProductID]],products[],4,0)</f>
        <v>4</v>
      </c>
      <c r="L1210" s="8" t="str">
        <f>VLOOKUP(order_details[[#This Row],[Category]],categories[[CategoryID]:[CategoryName]],2,0)</f>
        <v>Dairy Products</v>
      </c>
    </row>
    <row r="1211" spans="1:12" x14ac:dyDescent="0.25">
      <c r="A1211">
        <v>10707</v>
      </c>
      <c r="B1211">
        <v>55</v>
      </c>
      <c r="C1211" s="8">
        <v>19.2</v>
      </c>
      <c r="D1211">
        <v>21</v>
      </c>
      <c r="E1211">
        <v>0</v>
      </c>
      <c r="F1211" s="8">
        <f>order_details[[#This Row],[UnitPrice]]*order_details[[#This Row],[Quantity]]</f>
        <v>403.2</v>
      </c>
      <c r="G1211" s="1">
        <f>VLOOKUP(order_details[[#This Row],[OrderID]],orders[[OrderID]:[OrderDate]],4,)</f>
        <v>35019</v>
      </c>
      <c r="H1211" s="8">
        <f>VLOOKUP(order_details[[#This Row],[ProductID]],products[],6,0)</f>
        <v>24</v>
      </c>
      <c r="I1211" s="8">
        <f>order_details[[#This Row],[UnitPrice (Marked Price)]] * order_details[[#This Row],[Quantity]] * (1 - order_details[[#This Row],[Discount]])</f>
        <v>504</v>
      </c>
      <c r="J1211" s="8">
        <f>(order_details[[#This Row],[UnitPrice (Marked Price)]]*(1-order_details[[#This Row],[Discount]])-order_details[[#This Row],[UnitPrice]]) * order_details[[#This Row],[Quantity]]</f>
        <v>100.80000000000001</v>
      </c>
      <c r="K1211">
        <f>VLOOKUP(order_details[[#This Row],[ProductID]],products[],4,0)</f>
        <v>6</v>
      </c>
      <c r="L1211" s="8" t="str">
        <f>VLOOKUP(order_details[[#This Row],[Category]],categories[[CategoryID]:[CategoryName]],2,0)</f>
        <v>Meat/Poultry</v>
      </c>
    </row>
    <row r="1212" spans="1:12" x14ac:dyDescent="0.25">
      <c r="A1212">
        <v>10707</v>
      </c>
      <c r="B1212">
        <v>57</v>
      </c>
      <c r="C1212" s="8">
        <v>15.6</v>
      </c>
      <c r="D1212">
        <v>40</v>
      </c>
      <c r="E1212">
        <v>0</v>
      </c>
      <c r="F1212" s="8">
        <f>order_details[[#This Row],[UnitPrice]]*order_details[[#This Row],[Quantity]]</f>
        <v>624</v>
      </c>
      <c r="G1212" s="1">
        <f>VLOOKUP(order_details[[#This Row],[OrderID]],orders[[OrderID]:[OrderDate]],4,)</f>
        <v>35019</v>
      </c>
      <c r="H1212" s="8">
        <f>VLOOKUP(order_details[[#This Row],[ProductID]],products[],6,0)</f>
        <v>19.5</v>
      </c>
      <c r="I1212" s="8">
        <f>order_details[[#This Row],[UnitPrice (Marked Price)]] * order_details[[#This Row],[Quantity]] * (1 - order_details[[#This Row],[Discount]])</f>
        <v>780</v>
      </c>
      <c r="J1212" s="8">
        <f>(order_details[[#This Row],[UnitPrice (Marked Price)]]*(1-order_details[[#This Row],[Discount]])-order_details[[#This Row],[UnitPrice]]) * order_details[[#This Row],[Quantity]]</f>
        <v>156</v>
      </c>
      <c r="K1212">
        <f>VLOOKUP(order_details[[#This Row],[ProductID]],products[],4,0)</f>
        <v>5</v>
      </c>
      <c r="L1212" s="8" t="str">
        <f>VLOOKUP(order_details[[#This Row],[Category]],categories[[CategoryID]:[CategoryName]],2,0)</f>
        <v>Grains/Cereals</v>
      </c>
    </row>
    <row r="1213" spans="1:12" x14ac:dyDescent="0.25">
      <c r="A1213">
        <v>10707</v>
      </c>
      <c r="B1213">
        <v>70</v>
      </c>
      <c r="C1213" s="8">
        <v>9.6</v>
      </c>
      <c r="D1213">
        <v>28</v>
      </c>
      <c r="E1213">
        <v>0.15</v>
      </c>
      <c r="F1213" s="8">
        <f>order_details[[#This Row],[UnitPrice]]*order_details[[#This Row],[Quantity]]</f>
        <v>268.8</v>
      </c>
      <c r="G1213" s="1">
        <f>VLOOKUP(order_details[[#This Row],[OrderID]],orders[[OrderID]:[OrderDate]],4,)</f>
        <v>35019</v>
      </c>
      <c r="H1213" s="8">
        <f>VLOOKUP(order_details[[#This Row],[ProductID]],products[],6,0)</f>
        <v>15</v>
      </c>
      <c r="I1213" s="8">
        <f>order_details[[#This Row],[UnitPrice (Marked Price)]] * order_details[[#This Row],[Quantity]] * (1 - order_details[[#This Row],[Discount]])</f>
        <v>357</v>
      </c>
      <c r="J1213" s="8">
        <f>(order_details[[#This Row],[UnitPrice (Marked Price)]]*(1-order_details[[#This Row],[Discount]])-order_details[[#This Row],[UnitPrice]]) * order_details[[#This Row],[Quantity]]</f>
        <v>88.200000000000017</v>
      </c>
      <c r="K1213">
        <f>VLOOKUP(order_details[[#This Row],[ProductID]],products[],4,0)</f>
        <v>1</v>
      </c>
      <c r="L1213" s="8" t="str">
        <f>VLOOKUP(order_details[[#This Row],[Category]],categories[[CategoryID]:[CategoryName]],2,0)</f>
        <v>Beverages</v>
      </c>
    </row>
    <row r="1214" spans="1:12" x14ac:dyDescent="0.25">
      <c r="A1214">
        <v>10708</v>
      </c>
      <c r="B1214">
        <v>5</v>
      </c>
      <c r="C1214" s="8">
        <v>13.6</v>
      </c>
      <c r="D1214">
        <v>4</v>
      </c>
      <c r="E1214">
        <v>0</v>
      </c>
      <c r="F1214" s="8">
        <f>order_details[[#This Row],[UnitPrice]]*order_details[[#This Row],[Quantity]]</f>
        <v>54.4</v>
      </c>
      <c r="G1214" s="1">
        <f>VLOOKUP(order_details[[#This Row],[OrderID]],orders[[OrderID]:[OrderDate]],4,)</f>
        <v>35020</v>
      </c>
      <c r="H1214" s="8">
        <f>VLOOKUP(order_details[[#This Row],[ProductID]],products[],6,0)</f>
        <v>21.35</v>
      </c>
      <c r="I1214" s="8">
        <f>order_details[[#This Row],[UnitPrice (Marked Price)]] * order_details[[#This Row],[Quantity]] * (1 - order_details[[#This Row],[Discount]])</f>
        <v>85.4</v>
      </c>
      <c r="J1214" s="8">
        <f>(order_details[[#This Row],[UnitPrice (Marked Price)]]*(1-order_details[[#This Row],[Discount]])-order_details[[#This Row],[UnitPrice]]) * order_details[[#This Row],[Quantity]]</f>
        <v>31.000000000000007</v>
      </c>
      <c r="K1214">
        <f>VLOOKUP(order_details[[#This Row],[ProductID]],products[],4,0)</f>
        <v>2</v>
      </c>
      <c r="L1214" s="8" t="str">
        <f>VLOOKUP(order_details[[#This Row],[Category]],categories[[CategoryID]:[CategoryName]],2,0)</f>
        <v>Condiments</v>
      </c>
    </row>
    <row r="1215" spans="1:12" x14ac:dyDescent="0.25">
      <c r="A1215">
        <v>10708</v>
      </c>
      <c r="B1215">
        <v>36</v>
      </c>
      <c r="C1215" s="8">
        <v>15.2</v>
      </c>
      <c r="D1215">
        <v>5</v>
      </c>
      <c r="E1215">
        <v>0</v>
      </c>
      <c r="F1215" s="8">
        <f>order_details[[#This Row],[UnitPrice]]*order_details[[#This Row],[Quantity]]</f>
        <v>76</v>
      </c>
      <c r="G1215" s="1">
        <f>VLOOKUP(order_details[[#This Row],[OrderID]],orders[[OrderID]:[OrderDate]],4,)</f>
        <v>35020</v>
      </c>
      <c r="H1215" s="8">
        <f>VLOOKUP(order_details[[#This Row],[ProductID]],products[],6,0)</f>
        <v>19</v>
      </c>
      <c r="I1215" s="8">
        <f>order_details[[#This Row],[UnitPrice (Marked Price)]] * order_details[[#This Row],[Quantity]] * (1 - order_details[[#This Row],[Discount]])</f>
        <v>95</v>
      </c>
      <c r="J1215" s="8">
        <f>(order_details[[#This Row],[UnitPrice (Marked Price)]]*(1-order_details[[#This Row],[Discount]])-order_details[[#This Row],[UnitPrice]]) * order_details[[#This Row],[Quantity]]</f>
        <v>19.000000000000004</v>
      </c>
      <c r="K1215">
        <f>VLOOKUP(order_details[[#This Row],[ProductID]],products[],4,0)</f>
        <v>8</v>
      </c>
      <c r="L1215" s="8" t="str">
        <f>VLOOKUP(order_details[[#This Row],[Category]],categories[[CategoryID]:[CategoryName]],2,0)</f>
        <v>Seafood</v>
      </c>
    </row>
    <row r="1216" spans="1:12" x14ac:dyDescent="0.25">
      <c r="A1216">
        <v>10709</v>
      </c>
      <c r="B1216">
        <v>8</v>
      </c>
      <c r="C1216" s="8">
        <v>25.6</v>
      </c>
      <c r="D1216">
        <v>40</v>
      </c>
      <c r="E1216">
        <v>0</v>
      </c>
      <c r="F1216" s="8">
        <f>order_details[[#This Row],[UnitPrice]]*order_details[[#This Row],[Quantity]]</f>
        <v>1024</v>
      </c>
      <c r="G1216" s="1">
        <f>VLOOKUP(order_details[[#This Row],[OrderID]],orders[[OrderID]:[OrderDate]],4,)</f>
        <v>35020</v>
      </c>
      <c r="H1216" s="8">
        <f>VLOOKUP(order_details[[#This Row],[ProductID]],products[],6,0)</f>
        <v>40</v>
      </c>
      <c r="I1216" s="8">
        <f>order_details[[#This Row],[UnitPrice (Marked Price)]] * order_details[[#This Row],[Quantity]] * (1 - order_details[[#This Row],[Discount]])</f>
        <v>1600</v>
      </c>
      <c r="J1216" s="8">
        <f>(order_details[[#This Row],[UnitPrice (Marked Price)]]*(1-order_details[[#This Row],[Discount]])-order_details[[#This Row],[UnitPrice]]) * order_details[[#This Row],[Quantity]]</f>
        <v>576</v>
      </c>
      <c r="K1216">
        <f>VLOOKUP(order_details[[#This Row],[ProductID]],products[],4,0)</f>
        <v>2</v>
      </c>
      <c r="L1216" s="8" t="str">
        <f>VLOOKUP(order_details[[#This Row],[Category]],categories[[CategoryID]:[CategoryName]],2,0)</f>
        <v>Condiments</v>
      </c>
    </row>
    <row r="1217" spans="1:12" x14ac:dyDescent="0.25">
      <c r="A1217">
        <v>10709</v>
      </c>
      <c r="B1217">
        <v>51</v>
      </c>
      <c r="C1217" s="8">
        <v>42.4</v>
      </c>
      <c r="D1217">
        <v>28</v>
      </c>
      <c r="E1217">
        <v>0</v>
      </c>
      <c r="F1217" s="8">
        <f>order_details[[#This Row],[UnitPrice]]*order_details[[#This Row],[Quantity]]</f>
        <v>1187.2</v>
      </c>
      <c r="G1217" s="1">
        <f>VLOOKUP(order_details[[#This Row],[OrderID]],orders[[OrderID]:[OrderDate]],4,)</f>
        <v>35020</v>
      </c>
      <c r="H1217" s="8">
        <f>VLOOKUP(order_details[[#This Row],[ProductID]],products[],6,0)</f>
        <v>53</v>
      </c>
      <c r="I1217" s="8">
        <f>order_details[[#This Row],[UnitPrice (Marked Price)]] * order_details[[#This Row],[Quantity]] * (1 - order_details[[#This Row],[Discount]])</f>
        <v>1484</v>
      </c>
      <c r="J1217" s="8">
        <f>(order_details[[#This Row],[UnitPrice (Marked Price)]]*(1-order_details[[#This Row],[Discount]])-order_details[[#This Row],[UnitPrice]]) * order_details[[#This Row],[Quantity]]</f>
        <v>296.80000000000007</v>
      </c>
      <c r="K1217">
        <f>VLOOKUP(order_details[[#This Row],[ProductID]],products[],4,0)</f>
        <v>7</v>
      </c>
      <c r="L1217" s="8" t="str">
        <f>VLOOKUP(order_details[[#This Row],[Category]],categories[[CategoryID]:[CategoryName]],2,0)</f>
        <v>Produce</v>
      </c>
    </row>
    <row r="1218" spans="1:12" x14ac:dyDescent="0.25">
      <c r="A1218">
        <v>10709</v>
      </c>
      <c r="B1218">
        <v>60</v>
      </c>
      <c r="C1218" s="8">
        <v>27.2</v>
      </c>
      <c r="D1218">
        <v>10</v>
      </c>
      <c r="E1218">
        <v>0</v>
      </c>
      <c r="F1218" s="8">
        <f>order_details[[#This Row],[UnitPrice]]*order_details[[#This Row],[Quantity]]</f>
        <v>272</v>
      </c>
      <c r="G1218" s="1">
        <f>VLOOKUP(order_details[[#This Row],[OrderID]],orders[[OrderID]:[OrderDate]],4,)</f>
        <v>35020</v>
      </c>
      <c r="H1218" s="8">
        <f>VLOOKUP(order_details[[#This Row],[ProductID]],products[],6,0)</f>
        <v>34</v>
      </c>
      <c r="I1218" s="8">
        <f>order_details[[#This Row],[UnitPrice (Marked Price)]] * order_details[[#This Row],[Quantity]] * (1 - order_details[[#This Row],[Discount]])</f>
        <v>340</v>
      </c>
      <c r="J1218" s="8">
        <f>(order_details[[#This Row],[UnitPrice (Marked Price)]]*(1-order_details[[#This Row],[Discount]])-order_details[[#This Row],[UnitPrice]]) * order_details[[#This Row],[Quantity]]</f>
        <v>68</v>
      </c>
      <c r="K1218">
        <f>VLOOKUP(order_details[[#This Row],[ProductID]],products[],4,0)</f>
        <v>4</v>
      </c>
      <c r="L1218" s="8" t="str">
        <f>VLOOKUP(order_details[[#This Row],[Category]],categories[[CategoryID]:[CategoryName]],2,0)</f>
        <v>Dairy Products</v>
      </c>
    </row>
    <row r="1219" spans="1:12" x14ac:dyDescent="0.25">
      <c r="A1219">
        <v>10710</v>
      </c>
      <c r="B1219">
        <v>19</v>
      </c>
      <c r="C1219" s="8">
        <v>7.3</v>
      </c>
      <c r="D1219">
        <v>5</v>
      </c>
      <c r="E1219">
        <v>0</v>
      </c>
      <c r="F1219" s="8">
        <f>order_details[[#This Row],[UnitPrice]]*order_details[[#This Row],[Quantity]]</f>
        <v>36.5</v>
      </c>
      <c r="G1219" s="1">
        <f>VLOOKUP(order_details[[#This Row],[OrderID]],orders[[OrderID]:[OrderDate]],4,)</f>
        <v>35023</v>
      </c>
      <c r="H1219" s="8">
        <f>VLOOKUP(order_details[[#This Row],[ProductID]],products[],6,0)</f>
        <v>9.1999999999999993</v>
      </c>
      <c r="I1219" s="8">
        <f>order_details[[#This Row],[UnitPrice (Marked Price)]] * order_details[[#This Row],[Quantity]] * (1 - order_details[[#This Row],[Discount]])</f>
        <v>46</v>
      </c>
      <c r="J1219" s="8">
        <f>(order_details[[#This Row],[UnitPrice (Marked Price)]]*(1-order_details[[#This Row],[Discount]])-order_details[[#This Row],[UnitPrice]]) * order_details[[#This Row],[Quantity]]</f>
        <v>9.4999999999999964</v>
      </c>
      <c r="K1219">
        <f>VLOOKUP(order_details[[#This Row],[ProductID]],products[],4,0)</f>
        <v>3</v>
      </c>
      <c r="L1219" s="8" t="str">
        <f>VLOOKUP(order_details[[#This Row],[Category]],categories[[CategoryID]:[CategoryName]],2,0)</f>
        <v>Confections</v>
      </c>
    </row>
    <row r="1220" spans="1:12" x14ac:dyDescent="0.25">
      <c r="A1220">
        <v>10710</v>
      </c>
      <c r="B1220">
        <v>47</v>
      </c>
      <c r="C1220" s="8">
        <v>7.6</v>
      </c>
      <c r="D1220">
        <v>5</v>
      </c>
      <c r="E1220">
        <v>0</v>
      </c>
      <c r="F1220" s="8">
        <f>order_details[[#This Row],[UnitPrice]]*order_details[[#This Row],[Quantity]]</f>
        <v>38</v>
      </c>
      <c r="G1220" s="1">
        <f>VLOOKUP(order_details[[#This Row],[OrderID]],orders[[OrderID]:[OrderDate]],4,)</f>
        <v>35023</v>
      </c>
      <c r="H1220" s="8">
        <f>VLOOKUP(order_details[[#This Row],[ProductID]],products[],6,0)</f>
        <v>9.5</v>
      </c>
      <c r="I1220" s="8">
        <f>order_details[[#This Row],[UnitPrice (Marked Price)]] * order_details[[#This Row],[Quantity]] * (1 - order_details[[#This Row],[Discount]])</f>
        <v>47.5</v>
      </c>
      <c r="J1220" s="8">
        <f>(order_details[[#This Row],[UnitPrice (Marked Price)]]*(1-order_details[[#This Row],[Discount]])-order_details[[#This Row],[UnitPrice]]) * order_details[[#This Row],[Quantity]]</f>
        <v>9.5000000000000018</v>
      </c>
      <c r="K1220">
        <f>VLOOKUP(order_details[[#This Row],[ProductID]],products[],4,0)</f>
        <v>3</v>
      </c>
      <c r="L1220" s="8" t="str">
        <f>VLOOKUP(order_details[[#This Row],[Category]],categories[[CategoryID]:[CategoryName]],2,0)</f>
        <v>Confections</v>
      </c>
    </row>
    <row r="1221" spans="1:12" x14ac:dyDescent="0.25">
      <c r="A1221">
        <v>10711</v>
      </c>
      <c r="B1221">
        <v>19</v>
      </c>
      <c r="C1221" s="8">
        <v>7.3</v>
      </c>
      <c r="D1221">
        <v>12</v>
      </c>
      <c r="E1221">
        <v>0</v>
      </c>
      <c r="F1221" s="8">
        <f>order_details[[#This Row],[UnitPrice]]*order_details[[#This Row],[Quantity]]</f>
        <v>87.6</v>
      </c>
      <c r="G1221" s="1">
        <f>VLOOKUP(order_details[[#This Row],[OrderID]],orders[[OrderID]:[OrderDate]],4,)</f>
        <v>35024</v>
      </c>
      <c r="H1221" s="8">
        <f>VLOOKUP(order_details[[#This Row],[ProductID]],products[],6,0)</f>
        <v>9.1999999999999993</v>
      </c>
      <c r="I1221" s="8">
        <f>order_details[[#This Row],[UnitPrice (Marked Price)]] * order_details[[#This Row],[Quantity]] * (1 - order_details[[#This Row],[Discount]])</f>
        <v>110.39999999999999</v>
      </c>
      <c r="J1221" s="8">
        <f>(order_details[[#This Row],[UnitPrice (Marked Price)]]*(1-order_details[[#This Row],[Discount]])-order_details[[#This Row],[UnitPrice]]) * order_details[[#This Row],[Quantity]]</f>
        <v>22.799999999999994</v>
      </c>
      <c r="K1221">
        <f>VLOOKUP(order_details[[#This Row],[ProductID]],products[],4,0)</f>
        <v>3</v>
      </c>
      <c r="L1221" s="8" t="str">
        <f>VLOOKUP(order_details[[#This Row],[Category]],categories[[CategoryID]:[CategoryName]],2,0)</f>
        <v>Confections</v>
      </c>
    </row>
    <row r="1222" spans="1:12" x14ac:dyDescent="0.25">
      <c r="A1222">
        <v>10711</v>
      </c>
      <c r="B1222">
        <v>41</v>
      </c>
      <c r="C1222" s="8">
        <v>7.7</v>
      </c>
      <c r="D1222">
        <v>42</v>
      </c>
      <c r="E1222">
        <v>0</v>
      </c>
      <c r="F1222" s="8">
        <f>order_details[[#This Row],[UnitPrice]]*order_details[[#This Row],[Quantity]]</f>
        <v>323.40000000000003</v>
      </c>
      <c r="G1222" s="1">
        <f>VLOOKUP(order_details[[#This Row],[OrderID]],orders[[OrderID]:[OrderDate]],4,)</f>
        <v>35024</v>
      </c>
      <c r="H1222" s="8">
        <f>VLOOKUP(order_details[[#This Row],[ProductID]],products[],6,0)</f>
        <v>9.65</v>
      </c>
      <c r="I1222" s="8">
        <f>order_details[[#This Row],[UnitPrice (Marked Price)]] * order_details[[#This Row],[Quantity]] * (1 - order_details[[#This Row],[Discount]])</f>
        <v>405.3</v>
      </c>
      <c r="J1222" s="8">
        <f>(order_details[[#This Row],[UnitPrice (Marked Price)]]*(1-order_details[[#This Row],[Discount]])-order_details[[#This Row],[UnitPrice]]) * order_details[[#This Row],[Quantity]]</f>
        <v>81.900000000000006</v>
      </c>
      <c r="K1222">
        <f>VLOOKUP(order_details[[#This Row],[ProductID]],products[],4,0)</f>
        <v>8</v>
      </c>
      <c r="L1222" s="8" t="str">
        <f>VLOOKUP(order_details[[#This Row],[Category]],categories[[CategoryID]:[CategoryName]],2,0)</f>
        <v>Seafood</v>
      </c>
    </row>
    <row r="1223" spans="1:12" x14ac:dyDescent="0.25">
      <c r="A1223">
        <v>10711</v>
      </c>
      <c r="B1223">
        <v>53</v>
      </c>
      <c r="C1223" s="8">
        <v>26.2</v>
      </c>
      <c r="D1223">
        <v>120</v>
      </c>
      <c r="E1223">
        <v>0</v>
      </c>
      <c r="F1223" s="8">
        <f>order_details[[#This Row],[UnitPrice]]*order_details[[#This Row],[Quantity]]</f>
        <v>3144</v>
      </c>
      <c r="G1223" s="1">
        <f>VLOOKUP(order_details[[#This Row],[OrderID]],orders[[OrderID]:[OrderDate]],4,)</f>
        <v>35024</v>
      </c>
      <c r="H1223" s="8">
        <f>VLOOKUP(order_details[[#This Row],[ProductID]],products[],6,0)</f>
        <v>32.799999999999997</v>
      </c>
      <c r="I1223" s="8">
        <f>order_details[[#This Row],[UnitPrice (Marked Price)]] * order_details[[#This Row],[Quantity]] * (1 - order_details[[#This Row],[Discount]])</f>
        <v>3935.9999999999995</v>
      </c>
      <c r="J1223" s="8">
        <f>(order_details[[#This Row],[UnitPrice (Marked Price)]]*(1-order_details[[#This Row],[Discount]])-order_details[[#This Row],[UnitPrice]]) * order_details[[#This Row],[Quantity]]</f>
        <v>791.99999999999977</v>
      </c>
      <c r="K1223">
        <f>VLOOKUP(order_details[[#This Row],[ProductID]],products[],4,0)</f>
        <v>6</v>
      </c>
      <c r="L1223" s="8" t="str">
        <f>VLOOKUP(order_details[[#This Row],[Category]],categories[[CategoryID]:[CategoryName]],2,0)</f>
        <v>Meat/Poultry</v>
      </c>
    </row>
    <row r="1224" spans="1:12" x14ac:dyDescent="0.25">
      <c r="A1224">
        <v>10712</v>
      </c>
      <c r="B1224">
        <v>53</v>
      </c>
      <c r="C1224" s="8">
        <v>26.2</v>
      </c>
      <c r="D1224">
        <v>3</v>
      </c>
      <c r="E1224">
        <v>0.05</v>
      </c>
      <c r="F1224" s="8">
        <f>order_details[[#This Row],[UnitPrice]]*order_details[[#This Row],[Quantity]]</f>
        <v>78.599999999999994</v>
      </c>
      <c r="G1224" s="1">
        <f>VLOOKUP(order_details[[#This Row],[OrderID]],orders[[OrderID]:[OrderDate]],4,)</f>
        <v>35024</v>
      </c>
      <c r="H1224" s="8">
        <f>VLOOKUP(order_details[[#This Row],[ProductID]],products[],6,0)</f>
        <v>32.799999999999997</v>
      </c>
      <c r="I1224" s="8">
        <f>order_details[[#This Row],[UnitPrice (Marked Price)]] * order_details[[#This Row],[Quantity]] * (1 - order_details[[#This Row],[Discount]])</f>
        <v>93.47999999999999</v>
      </c>
      <c r="J1224" s="8">
        <f>(order_details[[#This Row],[UnitPrice (Marked Price)]]*(1-order_details[[#This Row],[Discount]])-order_details[[#This Row],[UnitPrice]]) * order_details[[#This Row],[Quantity]]</f>
        <v>14.879999999999992</v>
      </c>
      <c r="K1224">
        <f>VLOOKUP(order_details[[#This Row],[ProductID]],products[],4,0)</f>
        <v>6</v>
      </c>
      <c r="L1224" s="8" t="str">
        <f>VLOOKUP(order_details[[#This Row],[Category]],categories[[CategoryID]:[CategoryName]],2,0)</f>
        <v>Meat/Poultry</v>
      </c>
    </row>
    <row r="1225" spans="1:12" x14ac:dyDescent="0.25">
      <c r="A1225">
        <v>10712</v>
      </c>
      <c r="B1225">
        <v>56</v>
      </c>
      <c r="C1225" s="8">
        <v>30.4</v>
      </c>
      <c r="D1225">
        <v>30</v>
      </c>
      <c r="E1225">
        <v>0</v>
      </c>
      <c r="F1225" s="8">
        <f>order_details[[#This Row],[UnitPrice]]*order_details[[#This Row],[Quantity]]</f>
        <v>912</v>
      </c>
      <c r="G1225" s="1">
        <f>VLOOKUP(order_details[[#This Row],[OrderID]],orders[[OrderID]:[OrderDate]],4,)</f>
        <v>35024</v>
      </c>
      <c r="H1225" s="8">
        <f>VLOOKUP(order_details[[#This Row],[ProductID]],products[],6,0)</f>
        <v>38</v>
      </c>
      <c r="I1225" s="8">
        <f>order_details[[#This Row],[UnitPrice (Marked Price)]] * order_details[[#This Row],[Quantity]] * (1 - order_details[[#This Row],[Discount]])</f>
        <v>1140</v>
      </c>
      <c r="J1225" s="8">
        <f>(order_details[[#This Row],[UnitPrice (Marked Price)]]*(1-order_details[[#This Row],[Discount]])-order_details[[#This Row],[UnitPrice]]) * order_details[[#This Row],[Quantity]]</f>
        <v>228.00000000000006</v>
      </c>
      <c r="K1225">
        <f>VLOOKUP(order_details[[#This Row],[ProductID]],products[],4,0)</f>
        <v>5</v>
      </c>
      <c r="L1225" s="8" t="str">
        <f>VLOOKUP(order_details[[#This Row],[Category]],categories[[CategoryID]:[CategoryName]],2,0)</f>
        <v>Grains/Cereals</v>
      </c>
    </row>
    <row r="1226" spans="1:12" x14ac:dyDescent="0.25">
      <c r="A1226">
        <v>10713</v>
      </c>
      <c r="B1226">
        <v>10</v>
      </c>
      <c r="C1226" s="8">
        <v>24.8</v>
      </c>
      <c r="D1226">
        <v>18</v>
      </c>
      <c r="E1226">
        <v>0</v>
      </c>
      <c r="F1226" s="8">
        <f>order_details[[#This Row],[UnitPrice]]*order_details[[#This Row],[Quantity]]</f>
        <v>446.40000000000003</v>
      </c>
      <c r="G1226" s="1">
        <f>VLOOKUP(order_details[[#This Row],[OrderID]],orders[[OrderID]:[OrderDate]],4,)</f>
        <v>35025</v>
      </c>
      <c r="H1226" s="8">
        <f>VLOOKUP(order_details[[#This Row],[ProductID]],products[],6,0)</f>
        <v>31</v>
      </c>
      <c r="I1226" s="8">
        <f>order_details[[#This Row],[UnitPrice (Marked Price)]] * order_details[[#This Row],[Quantity]] * (1 - order_details[[#This Row],[Discount]])</f>
        <v>558</v>
      </c>
      <c r="J1226" s="8">
        <f>(order_details[[#This Row],[UnitPrice (Marked Price)]]*(1-order_details[[#This Row],[Discount]])-order_details[[#This Row],[UnitPrice]]) * order_details[[#This Row],[Quantity]]</f>
        <v>111.6</v>
      </c>
      <c r="K1226">
        <f>VLOOKUP(order_details[[#This Row],[ProductID]],products[],4,0)</f>
        <v>8</v>
      </c>
      <c r="L1226" s="8" t="str">
        <f>VLOOKUP(order_details[[#This Row],[Category]],categories[[CategoryID]:[CategoryName]],2,0)</f>
        <v>Seafood</v>
      </c>
    </row>
    <row r="1227" spans="1:12" x14ac:dyDescent="0.25">
      <c r="A1227">
        <v>10713</v>
      </c>
      <c r="B1227">
        <v>26</v>
      </c>
      <c r="C1227" s="8">
        <v>24.9</v>
      </c>
      <c r="D1227">
        <v>30</v>
      </c>
      <c r="E1227">
        <v>0</v>
      </c>
      <c r="F1227" s="8">
        <f>order_details[[#This Row],[UnitPrice]]*order_details[[#This Row],[Quantity]]</f>
        <v>747</v>
      </c>
      <c r="G1227" s="1">
        <f>VLOOKUP(order_details[[#This Row],[OrderID]],orders[[OrderID]:[OrderDate]],4,)</f>
        <v>35025</v>
      </c>
      <c r="H1227" s="8">
        <f>VLOOKUP(order_details[[#This Row],[ProductID]],products[],6,0)</f>
        <v>31.23</v>
      </c>
      <c r="I1227" s="8">
        <f>order_details[[#This Row],[UnitPrice (Marked Price)]] * order_details[[#This Row],[Quantity]] * (1 - order_details[[#This Row],[Discount]])</f>
        <v>936.9</v>
      </c>
      <c r="J1227" s="8">
        <f>(order_details[[#This Row],[UnitPrice (Marked Price)]]*(1-order_details[[#This Row],[Discount]])-order_details[[#This Row],[UnitPrice]]) * order_details[[#This Row],[Quantity]]</f>
        <v>189.90000000000006</v>
      </c>
      <c r="K1227">
        <f>VLOOKUP(order_details[[#This Row],[ProductID]],products[],4,0)</f>
        <v>3</v>
      </c>
      <c r="L1227" s="8" t="str">
        <f>VLOOKUP(order_details[[#This Row],[Category]],categories[[CategoryID]:[CategoryName]],2,0)</f>
        <v>Confections</v>
      </c>
    </row>
    <row r="1228" spans="1:12" x14ac:dyDescent="0.25">
      <c r="A1228">
        <v>10713</v>
      </c>
      <c r="B1228">
        <v>45</v>
      </c>
      <c r="C1228" s="8">
        <v>7.6</v>
      </c>
      <c r="D1228">
        <v>110</v>
      </c>
      <c r="E1228">
        <v>0</v>
      </c>
      <c r="F1228" s="8">
        <f>order_details[[#This Row],[UnitPrice]]*order_details[[#This Row],[Quantity]]</f>
        <v>836</v>
      </c>
      <c r="G1228" s="1">
        <f>VLOOKUP(order_details[[#This Row],[OrderID]],orders[[OrderID]:[OrderDate]],4,)</f>
        <v>35025</v>
      </c>
      <c r="H1228" s="8">
        <f>VLOOKUP(order_details[[#This Row],[ProductID]],products[],6,0)</f>
        <v>9.5</v>
      </c>
      <c r="I1228" s="8">
        <f>order_details[[#This Row],[UnitPrice (Marked Price)]] * order_details[[#This Row],[Quantity]] * (1 - order_details[[#This Row],[Discount]])</f>
        <v>1045</v>
      </c>
      <c r="J1228" s="8">
        <f>(order_details[[#This Row],[UnitPrice (Marked Price)]]*(1-order_details[[#This Row],[Discount]])-order_details[[#This Row],[UnitPrice]]) * order_details[[#This Row],[Quantity]]</f>
        <v>209.00000000000003</v>
      </c>
      <c r="K1228">
        <f>VLOOKUP(order_details[[#This Row],[ProductID]],products[],4,0)</f>
        <v>8</v>
      </c>
      <c r="L1228" s="8" t="str">
        <f>VLOOKUP(order_details[[#This Row],[Category]],categories[[CategoryID]:[CategoryName]],2,0)</f>
        <v>Seafood</v>
      </c>
    </row>
    <row r="1229" spans="1:12" x14ac:dyDescent="0.25">
      <c r="A1229">
        <v>10713</v>
      </c>
      <c r="B1229">
        <v>46</v>
      </c>
      <c r="C1229" s="8">
        <v>9.6</v>
      </c>
      <c r="D1229">
        <v>24</v>
      </c>
      <c r="E1229">
        <v>0</v>
      </c>
      <c r="F1229" s="8">
        <f>order_details[[#This Row],[UnitPrice]]*order_details[[#This Row],[Quantity]]</f>
        <v>230.39999999999998</v>
      </c>
      <c r="G1229" s="1">
        <f>VLOOKUP(order_details[[#This Row],[OrderID]],orders[[OrderID]:[OrderDate]],4,)</f>
        <v>35025</v>
      </c>
      <c r="H1229" s="8">
        <f>VLOOKUP(order_details[[#This Row],[ProductID]],products[],6,0)</f>
        <v>12</v>
      </c>
      <c r="I1229" s="8">
        <f>order_details[[#This Row],[UnitPrice (Marked Price)]] * order_details[[#This Row],[Quantity]] * (1 - order_details[[#This Row],[Discount]])</f>
        <v>288</v>
      </c>
      <c r="J1229" s="8">
        <f>(order_details[[#This Row],[UnitPrice (Marked Price)]]*(1-order_details[[#This Row],[Discount]])-order_details[[#This Row],[UnitPrice]]) * order_details[[#This Row],[Quantity]]</f>
        <v>57.600000000000009</v>
      </c>
      <c r="K1229">
        <f>VLOOKUP(order_details[[#This Row],[ProductID]],products[],4,0)</f>
        <v>8</v>
      </c>
      <c r="L1229" s="8" t="str">
        <f>VLOOKUP(order_details[[#This Row],[Category]],categories[[CategoryID]:[CategoryName]],2,0)</f>
        <v>Seafood</v>
      </c>
    </row>
    <row r="1230" spans="1:12" x14ac:dyDescent="0.25">
      <c r="A1230">
        <v>10714</v>
      </c>
      <c r="B1230">
        <v>2</v>
      </c>
      <c r="C1230" s="8">
        <v>15.2</v>
      </c>
      <c r="D1230">
        <v>30</v>
      </c>
      <c r="E1230">
        <v>0.25</v>
      </c>
      <c r="F1230" s="8">
        <f>order_details[[#This Row],[UnitPrice]]*order_details[[#This Row],[Quantity]]</f>
        <v>456</v>
      </c>
      <c r="G1230" s="1">
        <f>VLOOKUP(order_details[[#This Row],[OrderID]],orders[[OrderID]:[OrderDate]],4,)</f>
        <v>35025</v>
      </c>
      <c r="H1230" s="8">
        <f>VLOOKUP(order_details[[#This Row],[ProductID]],products[],6,0)</f>
        <v>19</v>
      </c>
      <c r="I1230" s="8">
        <f>order_details[[#This Row],[UnitPrice (Marked Price)]] * order_details[[#This Row],[Quantity]] * (1 - order_details[[#This Row],[Discount]])</f>
        <v>427.5</v>
      </c>
      <c r="J1230" s="8">
        <f>(order_details[[#This Row],[UnitPrice (Marked Price)]]*(1-order_details[[#This Row],[Discount]])-order_details[[#This Row],[UnitPrice]]) * order_details[[#This Row],[Quantity]]</f>
        <v>-28.499999999999979</v>
      </c>
      <c r="K1230">
        <f>VLOOKUP(order_details[[#This Row],[ProductID]],products[],4,0)</f>
        <v>1</v>
      </c>
      <c r="L1230" s="8" t="str">
        <f>VLOOKUP(order_details[[#This Row],[Category]],categories[[CategoryID]:[CategoryName]],2,0)</f>
        <v>Beverages</v>
      </c>
    </row>
    <row r="1231" spans="1:12" x14ac:dyDescent="0.25">
      <c r="A1231">
        <v>10714</v>
      </c>
      <c r="B1231">
        <v>17</v>
      </c>
      <c r="C1231" s="8">
        <v>31.2</v>
      </c>
      <c r="D1231">
        <v>27</v>
      </c>
      <c r="E1231">
        <v>0.25</v>
      </c>
      <c r="F1231" s="8">
        <f>order_details[[#This Row],[UnitPrice]]*order_details[[#This Row],[Quantity]]</f>
        <v>842.4</v>
      </c>
      <c r="G1231" s="1">
        <f>VLOOKUP(order_details[[#This Row],[OrderID]],orders[[OrderID]:[OrderDate]],4,)</f>
        <v>35025</v>
      </c>
      <c r="H1231" s="8">
        <f>VLOOKUP(order_details[[#This Row],[ProductID]],products[],6,0)</f>
        <v>39</v>
      </c>
      <c r="I1231" s="8">
        <f>order_details[[#This Row],[UnitPrice (Marked Price)]] * order_details[[#This Row],[Quantity]] * (1 - order_details[[#This Row],[Discount]])</f>
        <v>789.75</v>
      </c>
      <c r="J1231" s="8">
        <f>(order_details[[#This Row],[UnitPrice (Marked Price)]]*(1-order_details[[#This Row],[Discount]])-order_details[[#This Row],[UnitPrice]]) * order_details[[#This Row],[Quantity]]</f>
        <v>-52.649999999999977</v>
      </c>
      <c r="K1231">
        <f>VLOOKUP(order_details[[#This Row],[ProductID]],products[],4,0)</f>
        <v>6</v>
      </c>
      <c r="L1231" s="8" t="str">
        <f>VLOOKUP(order_details[[#This Row],[Category]],categories[[CategoryID]:[CategoryName]],2,0)</f>
        <v>Meat/Poultry</v>
      </c>
    </row>
    <row r="1232" spans="1:12" x14ac:dyDescent="0.25">
      <c r="A1232">
        <v>10714</v>
      </c>
      <c r="B1232">
        <v>47</v>
      </c>
      <c r="C1232" s="8">
        <v>7.6</v>
      </c>
      <c r="D1232">
        <v>50</v>
      </c>
      <c r="E1232">
        <v>0.25</v>
      </c>
      <c r="F1232" s="8">
        <f>order_details[[#This Row],[UnitPrice]]*order_details[[#This Row],[Quantity]]</f>
        <v>380</v>
      </c>
      <c r="G1232" s="1">
        <f>VLOOKUP(order_details[[#This Row],[OrderID]],orders[[OrderID]:[OrderDate]],4,)</f>
        <v>35025</v>
      </c>
      <c r="H1232" s="8">
        <f>VLOOKUP(order_details[[#This Row],[ProductID]],products[],6,0)</f>
        <v>9.5</v>
      </c>
      <c r="I1232" s="8">
        <f>order_details[[#This Row],[UnitPrice (Marked Price)]] * order_details[[#This Row],[Quantity]] * (1 - order_details[[#This Row],[Discount]])</f>
        <v>356.25</v>
      </c>
      <c r="J1232" s="8">
        <f>(order_details[[#This Row],[UnitPrice (Marked Price)]]*(1-order_details[[#This Row],[Discount]])-order_details[[#This Row],[UnitPrice]]) * order_details[[#This Row],[Quantity]]</f>
        <v>-23.749999999999982</v>
      </c>
      <c r="K1232">
        <f>VLOOKUP(order_details[[#This Row],[ProductID]],products[],4,0)</f>
        <v>3</v>
      </c>
      <c r="L1232" s="8" t="str">
        <f>VLOOKUP(order_details[[#This Row],[Category]],categories[[CategoryID]:[CategoryName]],2,0)</f>
        <v>Confections</v>
      </c>
    </row>
    <row r="1233" spans="1:12" x14ac:dyDescent="0.25">
      <c r="A1233">
        <v>10714</v>
      </c>
      <c r="B1233">
        <v>56</v>
      </c>
      <c r="C1233" s="8">
        <v>30.4</v>
      </c>
      <c r="D1233">
        <v>18</v>
      </c>
      <c r="E1233">
        <v>0.25</v>
      </c>
      <c r="F1233" s="8">
        <f>order_details[[#This Row],[UnitPrice]]*order_details[[#This Row],[Quantity]]</f>
        <v>547.19999999999993</v>
      </c>
      <c r="G1233" s="1">
        <f>VLOOKUP(order_details[[#This Row],[OrderID]],orders[[OrderID]:[OrderDate]],4,)</f>
        <v>35025</v>
      </c>
      <c r="H1233" s="8">
        <f>VLOOKUP(order_details[[#This Row],[ProductID]],products[],6,0)</f>
        <v>38</v>
      </c>
      <c r="I1233" s="8">
        <f>order_details[[#This Row],[UnitPrice (Marked Price)]] * order_details[[#This Row],[Quantity]] * (1 - order_details[[#This Row],[Discount]])</f>
        <v>513</v>
      </c>
      <c r="J1233" s="8">
        <f>(order_details[[#This Row],[UnitPrice (Marked Price)]]*(1-order_details[[#This Row],[Discount]])-order_details[[#This Row],[UnitPrice]]) * order_details[[#This Row],[Quantity]]</f>
        <v>-34.199999999999974</v>
      </c>
      <c r="K1233">
        <f>VLOOKUP(order_details[[#This Row],[ProductID]],products[],4,0)</f>
        <v>5</v>
      </c>
      <c r="L1233" s="8" t="str">
        <f>VLOOKUP(order_details[[#This Row],[Category]],categories[[CategoryID]:[CategoryName]],2,0)</f>
        <v>Grains/Cereals</v>
      </c>
    </row>
    <row r="1234" spans="1:12" x14ac:dyDescent="0.25">
      <c r="A1234">
        <v>10714</v>
      </c>
      <c r="B1234">
        <v>58</v>
      </c>
      <c r="C1234" s="8">
        <v>10.6</v>
      </c>
      <c r="D1234">
        <v>12</v>
      </c>
      <c r="E1234">
        <v>0.25</v>
      </c>
      <c r="F1234" s="8">
        <f>order_details[[#This Row],[UnitPrice]]*order_details[[#This Row],[Quantity]]</f>
        <v>127.19999999999999</v>
      </c>
      <c r="G1234" s="1">
        <f>VLOOKUP(order_details[[#This Row],[OrderID]],orders[[OrderID]:[OrderDate]],4,)</f>
        <v>35025</v>
      </c>
      <c r="H1234" s="8">
        <f>VLOOKUP(order_details[[#This Row],[ProductID]],products[],6,0)</f>
        <v>13.25</v>
      </c>
      <c r="I1234" s="8">
        <f>order_details[[#This Row],[UnitPrice (Marked Price)]] * order_details[[#This Row],[Quantity]] * (1 - order_details[[#This Row],[Discount]])</f>
        <v>119.25</v>
      </c>
      <c r="J1234" s="8">
        <f>(order_details[[#This Row],[UnitPrice (Marked Price)]]*(1-order_details[[#This Row],[Discount]])-order_details[[#This Row],[UnitPrice]]) * order_details[[#This Row],[Quantity]]</f>
        <v>-7.9499999999999957</v>
      </c>
      <c r="K1234">
        <f>VLOOKUP(order_details[[#This Row],[ProductID]],products[],4,0)</f>
        <v>8</v>
      </c>
      <c r="L1234" s="8" t="str">
        <f>VLOOKUP(order_details[[#This Row],[Category]],categories[[CategoryID]:[CategoryName]],2,0)</f>
        <v>Seafood</v>
      </c>
    </row>
    <row r="1235" spans="1:12" x14ac:dyDescent="0.25">
      <c r="A1235">
        <v>10715</v>
      </c>
      <c r="B1235">
        <v>10</v>
      </c>
      <c r="C1235" s="8">
        <v>24.8</v>
      </c>
      <c r="D1235">
        <v>21</v>
      </c>
      <c r="E1235">
        <v>0</v>
      </c>
      <c r="F1235" s="8">
        <f>order_details[[#This Row],[UnitPrice]]*order_details[[#This Row],[Quantity]]</f>
        <v>520.80000000000007</v>
      </c>
      <c r="G1235" s="1">
        <f>VLOOKUP(order_details[[#This Row],[OrderID]],orders[[OrderID]:[OrderDate]],4,)</f>
        <v>35026</v>
      </c>
      <c r="H1235" s="8">
        <f>VLOOKUP(order_details[[#This Row],[ProductID]],products[],6,0)</f>
        <v>31</v>
      </c>
      <c r="I1235" s="8">
        <f>order_details[[#This Row],[UnitPrice (Marked Price)]] * order_details[[#This Row],[Quantity]] * (1 - order_details[[#This Row],[Discount]])</f>
        <v>651</v>
      </c>
      <c r="J1235" s="8">
        <f>(order_details[[#This Row],[UnitPrice (Marked Price)]]*(1-order_details[[#This Row],[Discount]])-order_details[[#This Row],[UnitPrice]]) * order_details[[#This Row],[Quantity]]</f>
        <v>130.19999999999999</v>
      </c>
      <c r="K1235">
        <f>VLOOKUP(order_details[[#This Row],[ProductID]],products[],4,0)</f>
        <v>8</v>
      </c>
      <c r="L1235" s="8" t="str">
        <f>VLOOKUP(order_details[[#This Row],[Category]],categories[[CategoryID]:[CategoryName]],2,0)</f>
        <v>Seafood</v>
      </c>
    </row>
    <row r="1236" spans="1:12" x14ac:dyDescent="0.25">
      <c r="A1236">
        <v>10715</v>
      </c>
      <c r="B1236">
        <v>71</v>
      </c>
      <c r="C1236" s="8">
        <v>17.2</v>
      </c>
      <c r="D1236">
        <v>30</v>
      </c>
      <c r="E1236">
        <v>0</v>
      </c>
      <c r="F1236" s="8">
        <f>order_details[[#This Row],[UnitPrice]]*order_details[[#This Row],[Quantity]]</f>
        <v>516</v>
      </c>
      <c r="G1236" s="1">
        <f>VLOOKUP(order_details[[#This Row],[OrderID]],orders[[OrderID]:[OrderDate]],4,)</f>
        <v>35026</v>
      </c>
      <c r="H1236" s="8">
        <f>VLOOKUP(order_details[[#This Row],[ProductID]],products[],6,0)</f>
        <v>21.5</v>
      </c>
      <c r="I1236" s="8">
        <f>order_details[[#This Row],[UnitPrice (Marked Price)]] * order_details[[#This Row],[Quantity]] * (1 - order_details[[#This Row],[Discount]])</f>
        <v>645</v>
      </c>
      <c r="J1236" s="8">
        <f>(order_details[[#This Row],[UnitPrice (Marked Price)]]*(1-order_details[[#This Row],[Discount]])-order_details[[#This Row],[UnitPrice]]) * order_details[[#This Row],[Quantity]]</f>
        <v>129.00000000000003</v>
      </c>
      <c r="K1236">
        <f>VLOOKUP(order_details[[#This Row],[ProductID]],products[],4,0)</f>
        <v>4</v>
      </c>
      <c r="L1236" s="8" t="str">
        <f>VLOOKUP(order_details[[#This Row],[Category]],categories[[CategoryID]:[CategoryName]],2,0)</f>
        <v>Dairy Products</v>
      </c>
    </row>
    <row r="1237" spans="1:12" x14ac:dyDescent="0.25">
      <c r="A1237">
        <v>10716</v>
      </c>
      <c r="B1237">
        <v>21</v>
      </c>
      <c r="C1237" s="8">
        <v>8</v>
      </c>
      <c r="D1237">
        <v>5</v>
      </c>
      <c r="E1237">
        <v>0</v>
      </c>
      <c r="F1237" s="8">
        <f>order_details[[#This Row],[UnitPrice]]*order_details[[#This Row],[Quantity]]</f>
        <v>40</v>
      </c>
      <c r="G1237" s="1">
        <f>VLOOKUP(order_details[[#This Row],[OrderID]],orders[[OrderID]:[OrderDate]],4,)</f>
        <v>35027</v>
      </c>
      <c r="H1237" s="8">
        <f>VLOOKUP(order_details[[#This Row],[ProductID]],products[],6,0)</f>
        <v>10</v>
      </c>
      <c r="I1237" s="8">
        <f>order_details[[#This Row],[UnitPrice (Marked Price)]] * order_details[[#This Row],[Quantity]] * (1 - order_details[[#This Row],[Discount]])</f>
        <v>50</v>
      </c>
      <c r="J1237" s="8">
        <f>(order_details[[#This Row],[UnitPrice (Marked Price)]]*(1-order_details[[#This Row],[Discount]])-order_details[[#This Row],[UnitPrice]]) * order_details[[#This Row],[Quantity]]</f>
        <v>10</v>
      </c>
      <c r="K1237">
        <f>VLOOKUP(order_details[[#This Row],[ProductID]],products[],4,0)</f>
        <v>3</v>
      </c>
      <c r="L1237" s="8" t="str">
        <f>VLOOKUP(order_details[[#This Row],[Category]],categories[[CategoryID]:[CategoryName]],2,0)</f>
        <v>Confections</v>
      </c>
    </row>
    <row r="1238" spans="1:12" x14ac:dyDescent="0.25">
      <c r="A1238">
        <v>10716</v>
      </c>
      <c r="B1238">
        <v>51</v>
      </c>
      <c r="C1238" s="8">
        <v>42.4</v>
      </c>
      <c r="D1238">
        <v>7</v>
      </c>
      <c r="E1238">
        <v>0</v>
      </c>
      <c r="F1238" s="8">
        <f>order_details[[#This Row],[UnitPrice]]*order_details[[#This Row],[Quantity]]</f>
        <v>296.8</v>
      </c>
      <c r="G1238" s="1">
        <f>VLOOKUP(order_details[[#This Row],[OrderID]],orders[[OrderID]:[OrderDate]],4,)</f>
        <v>35027</v>
      </c>
      <c r="H1238" s="8">
        <f>VLOOKUP(order_details[[#This Row],[ProductID]],products[],6,0)</f>
        <v>53</v>
      </c>
      <c r="I1238" s="8">
        <f>order_details[[#This Row],[UnitPrice (Marked Price)]] * order_details[[#This Row],[Quantity]] * (1 - order_details[[#This Row],[Discount]])</f>
        <v>371</v>
      </c>
      <c r="J1238" s="8">
        <f>(order_details[[#This Row],[UnitPrice (Marked Price)]]*(1-order_details[[#This Row],[Discount]])-order_details[[#This Row],[UnitPrice]]) * order_details[[#This Row],[Quantity]]</f>
        <v>74.200000000000017</v>
      </c>
      <c r="K1238">
        <f>VLOOKUP(order_details[[#This Row],[ProductID]],products[],4,0)</f>
        <v>7</v>
      </c>
      <c r="L1238" s="8" t="str">
        <f>VLOOKUP(order_details[[#This Row],[Category]],categories[[CategoryID]:[CategoryName]],2,0)</f>
        <v>Produce</v>
      </c>
    </row>
    <row r="1239" spans="1:12" x14ac:dyDescent="0.25">
      <c r="A1239">
        <v>10716</v>
      </c>
      <c r="B1239">
        <v>61</v>
      </c>
      <c r="C1239" s="8">
        <v>22.8</v>
      </c>
      <c r="D1239">
        <v>10</v>
      </c>
      <c r="E1239">
        <v>0</v>
      </c>
      <c r="F1239" s="8">
        <f>order_details[[#This Row],[UnitPrice]]*order_details[[#This Row],[Quantity]]</f>
        <v>228</v>
      </c>
      <c r="G1239" s="1">
        <f>VLOOKUP(order_details[[#This Row],[OrderID]],orders[[OrderID]:[OrderDate]],4,)</f>
        <v>35027</v>
      </c>
      <c r="H1239" s="8">
        <f>VLOOKUP(order_details[[#This Row],[ProductID]],products[],6,0)</f>
        <v>28.5</v>
      </c>
      <c r="I1239" s="8">
        <f>order_details[[#This Row],[UnitPrice (Marked Price)]] * order_details[[#This Row],[Quantity]] * (1 - order_details[[#This Row],[Discount]])</f>
        <v>285</v>
      </c>
      <c r="J1239" s="8">
        <f>(order_details[[#This Row],[UnitPrice (Marked Price)]]*(1-order_details[[#This Row],[Discount]])-order_details[[#This Row],[UnitPrice]]) * order_details[[#This Row],[Quantity]]</f>
        <v>56.999999999999993</v>
      </c>
      <c r="K1239">
        <f>VLOOKUP(order_details[[#This Row],[ProductID]],products[],4,0)</f>
        <v>2</v>
      </c>
      <c r="L1239" s="8" t="str">
        <f>VLOOKUP(order_details[[#This Row],[Category]],categories[[CategoryID]:[CategoryName]],2,0)</f>
        <v>Condiments</v>
      </c>
    </row>
    <row r="1240" spans="1:12" x14ac:dyDescent="0.25">
      <c r="A1240">
        <v>10717</v>
      </c>
      <c r="B1240">
        <v>21</v>
      </c>
      <c r="C1240" s="8">
        <v>8</v>
      </c>
      <c r="D1240">
        <v>32</v>
      </c>
      <c r="E1240">
        <v>0.05</v>
      </c>
      <c r="F1240" s="8">
        <f>order_details[[#This Row],[UnitPrice]]*order_details[[#This Row],[Quantity]]</f>
        <v>256</v>
      </c>
      <c r="G1240" s="1">
        <f>VLOOKUP(order_details[[#This Row],[OrderID]],orders[[OrderID]:[OrderDate]],4,)</f>
        <v>35027</v>
      </c>
      <c r="H1240" s="8">
        <f>VLOOKUP(order_details[[#This Row],[ProductID]],products[],6,0)</f>
        <v>10</v>
      </c>
      <c r="I1240" s="8">
        <f>order_details[[#This Row],[UnitPrice (Marked Price)]] * order_details[[#This Row],[Quantity]] * (1 - order_details[[#This Row],[Discount]])</f>
        <v>304</v>
      </c>
      <c r="J1240" s="8">
        <f>(order_details[[#This Row],[UnitPrice (Marked Price)]]*(1-order_details[[#This Row],[Discount]])-order_details[[#This Row],[UnitPrice]]) * order_details[[#This Row],[Quantity]]</f>
        <v>48</v>
      </c>
      <c r="K1240">
        <f>VLOOKUP(order_details[[#This Row],[ProductID]],products[],4,0)</f>
        <v>3</v>
      </c>
      <c r="L1240" s="8" t="str">
        <f>VLOOKUP(order_details[[#This Row],[Category]],categories[[CategoryID]:[CategoryName]],2,0)</f>
        <v>Confections</v>
      </c>
    </row>
    <row r="1241" spans="1:12" x14ac:dyDescent="0.25">
      <c r="A1241">
        <v>10717</v>
      </c>
      <c r="B1241">
        <v>54</v>
      </c>
      <c r="C1241" s="8">
        <v>5.9</v>
      </c>
      <c r="D1241">
        <v>15</v>
      </c>
      <c r="E1241">
        <v>0</v>
      </c>
      <c r="F1241" s="8">
        <f>order_details[[#This Row],[UnitPrice]]*order_details[[#This Row],[Quantity]]</f>
        <v>88.5</v>
      </c>
      <c r="G1241" s="1">
        <f>VLOOKUP(order_details[[#This Row],[OrderID]],orders[[OrderID]:[OrderDate]],4,)</f>
        <v>35027</v>
      </c>
      <c r="H1241" s="8">
        <f>VLOOKUP(order_details[[#This Row],[ProductID]],products[],6,0)</f>
        <v>7.45</v>
      </c>
      <c r="I1241" s="8">
        <f>order_details[[#This Row],[UnitPrice (Marked Price)]] * order_details[[#This Row],[Quantity]] * (1 - order_details[[#This Row],[Discount]])</f>
        <v>111.75</v>
      </c>
      <c r="J1241" s="8">
        <f>(order_details[[#This Row],[UnitPrice (Marked Price)]]*(1-order_details[[#This Row],[Discount]])-order_details[[#This Row],[UnitPrice]]) * order_details[[#This Row],[Quantity]]</f>
        <v>23.249999999999996</v>
      </c>
      <c r="K1241">
        <f>VLOOKUP(order_details[[#This Row],[ProductID]],products[],4,0)</f>
        <v>6</v>
      </c>
      <c r="L1241" s="8" t="str">
        <f>VLOOKUP(order_details[[#This Row],[Category]],categories[[CategoryID]:[CategoryName]],2,0)</f>
        <v>Meat/Poultry</v>
      </c>
    </row>
    <row r="1242" spans="1:12" x14ac:dyDescent="0.25">
      <c r="A1242">
        <v>10717</v>
      </c>
      <c r="B1242">
        <v>69</v>
      </c>
      <c r="C1242" s="8">
        <v>28.8</v>
      </c>
      <c r="D1242">
        <v>25</v>
      </c>
      <c r="E1242">
        <v>0.05</v>
      </c>
      <c r="F1242" s="8">
        <f>order_details[[#This Row],[UnitPrice]]*order_details[[#This Row],[Quantity]]</f>
        <v>720</v>
      </c>
      <c r="G1242" s="1">
        <f>VLOOKUP(order_details[[#This Row],[OrderID]],orders[[OrderID]:[OrderDate]],4,)</f>
        <v>35027</v>
      </c>
      <c r="H1242" s="8">
        <f>VLOOKUP(order_details[[#This Row],[ProductID]],products[],6,0)</f>
        <v>36</v>
      </c>
      <c r="I1242" s="8">
        <f>order_details[[#This Row],[UnitPrice (Marked Price)]] * order_details[[#This Row],[Quantity]] * (1 - order_details[[#This Row],[Discount]])</f>
        <v>855</v>
      </c>
      <c r="J1242" s="8">
        <f>(order_details[[#This Row],[UnitPrice (Marked Price)]]*(1-order_details[[#This Row],[Discount]])-order_details[[#This Row],[UnitPrice]]) * order_details[[#This Row],[Quantity]]</f>
        <v>134.99999999999989</v>
      </c>
      <c r="K1242">
        <f>VLOOKUP(order_details[[#This Row],[ProductID]],products[],4,0)</f>
        <v>4</v>
      </c>
      <c r="L1242" s="8" t="str">
        <f>VLOOKUP(order_details[[#This Row],[Category]],categories[[CategoryID]:[CategoryName]],2,0)</f>
        <v>Dairy Products</v>
      </c>
    </row>
    <row r="1243" spans="1:12" x14ac:dyDescent="0.25">
      <c r="A1243">
        <v>10718</v>
      </c>
      <c r="B1243">
        <v>12</v>
      </c>
      <c r="C1243" s="8">
        <v>30.4</v>
      </c>
      <c r="D1243">
        <v>36</v>
      </c>
      <c r="E1243">
        <v>0</v>
      </c>
      <c r="F1243" s="8">
        <f>order_details[[#This Row],[UnitPrice]]*order_details[[#This Row],[Quantity]]</f>
        <v>1094.3999999999999</v>
      </c>
      <c r="G1243" s="1">
        <f>VLOOKUP(order_details[[#This Row],[OrderID]],orders[[OrderID]:[OrderDate]],4,)</f>
        <v>35030</v>
      </c>
      <c r="H1243" s="8">
        <f>VLOOKUP(order_details[[#This Row],[ProductID]],products[],6,0)</f>
        <v>38</v>
      </c>
      <c r="I1243" s="8">
        <f>order_details[[#This Row],[UnitPrice (Marked Price)]] * order_details[[#This Row],[Quantity]] * (1 - order_details[[#This Row],[Discount]])</f>
        <v>1368</v>
      </c>
      <c r="J1243" s="8">
        <f>(order_details[[#This Row],[UnitPrice (Marked Price)]]*(1-order_details[[#This Row],[Discount]])-order_details[[#This Row],[UnitPrice]]) * order_details[[#This Row],[Quantity]]</f>
        <v>273.60000000000002</v>
      </c>
      <c r="K1243">
        <f>VLOOKUP(order_details[[#This Row],[ProductID]],products[],4,0)</f>
        <v>4</v>
      </c>
      <c r="L1243" s="8" t="str">
        <f>VLOOKUP(order_details[[#This Row],[Category]],categories[[CategoryID]:[CategoryName]],2,0)</f>
        <v>Dairy Products</v>
      </c>
    </row>
    <row r="1244" spans="1:12" x14ac:dyDescent="0.25">
      <c r="A1244">
        <v>10718</v>
      </c>
      <c r="B1244">
        <v>16</v>
      </c>
      <c r="C1244" s="8">
        <v>13.9</v>
      </c>
      <c r="D1244">
        <v>20</v>
      </c>
      <c r="E1244">
        <v>0</v>
      </c>
      <c r="F1244" s="8">
        <f>order_details[[#This Row],[UnitPrice]]*order_details[[#This Row],[Quantity]]</f>
        <v>278</v>
      </c>
      <c r="G1244" s="1">
        <f>VLOOKUP(order_details[[#This Row],[OrderID]],orders[[OrderID]:[OrderDate]],4,)</f>
        <v>35030</v>
      </c>
      <c r="H1244" s="8">
        <f>VLOOKUP(order_details[[#This Row],[ProductID]],products[],6,0)</f>
        <v>17.45</v>
      </c>
      <c r="I1244" s="8">
        <f>order_details[[#This Row],[UnitPrice (Marked Price)]] * order_details[[#This Row],[Quantity]] * (1 - order_details[[#This Row],[Discount]])</f>
        <v>349</v>
      </c>
      <c r="J1244" s="8">
        <f>(order_details[[#This Row],[UnitPrice (Marked Price)]]*(1-order_details[[#This Row],[Discount]])-order_details[[#This Row],[UnitPrice]]) * order_details[[#This Row],[Quantity]]</f>
        <v>70.999999999999972</v>
      </c>
      <c r="K1244">
        <f>VLOOKUP(order_details[[#This Row],[ProductID]],products[],4,0)</f>
        <v>3</v>
      </c>
      <c r="L1244" s="8" t="str">
        <f>VLOOKUP(order_details[[#This Row],[Category]],categories[[CategoryID]:[CategoryName]],2,0)</f>
        <v>Confections</v>
      </c>
    </row>
    <row r="1245" spans="1:12" x14ac:dyDescent="0.25">
      <c r="A1245">
        <v>10718</v>
      </c>
      <c r="B1245">
        <v>36</v>
      </c>
      <c r="C1245" s="8">
        <v>15.2</v>
      </c>
      <c r="D1245">
        <v>40</v>
      </c>
      <c r="E1245">
        <v>0</v>
      </c>
      <c r="F1245" s="8">
        <f>order_details[[#This Row],[UnitPrice]]*order_details[[#This Row],[Quantity]]</f>
        <v>608</v>
      </c>
      <c r="G1245" s="1">
        <f>VLOOKUP(order_details[[#This Row],[OrderID]],orders[[OrderID]:[OrderDate]],4,)</f>
        <v>35030</v>
      </c>
      <c r="H1245" s="8">
        <f>VLOOKUP(order_details[[#This Row],[ProductID]],products[],6,0)</f>
        <v>19</v>
      </c>
      <c r="I1245" s="8">
        <f>order_details[[#This Row],[UnitPrice (Marked Price)]] * order_details[[#This Row],[Quantity]] * (1 - order_details[[#This Row],[Discount]])</f>
        <v>760</v>
      </c>
      <c r="J1245" s="8">
        <f>(order_details[[#This Row],[UnitPrice (Marked Price)]]*(1-order_details[[#This Row],[Discount]])-order_details[[#This Row],[UnitPrice]]) * order_details[[#This Row],[Quantity]]</f>
        <v>152.00000000000003</v>
      </c>
      <c r="K1245">
        <f>VLOOKUP(order_details[[#This Row],[ProductID]],products[],4,0)</f>
        <v>8</v>
      </c>
      <c r="L1245" s="8" t="str">
        <f>VLOOKUP(order_details[[#This Row],[Category]],categories[[CategoryID]:[CategoryName]],2,0)</f>
        <v>Seafood</v>
      </c>
    </row>
    <row r="1246" spans="1:12" x14ac:dyDescent="0.25">
      <c r="A1246">
        <v>10718</v>
      </c>
      <c r="B1246">
        <v>62</v>
      </c>
      <c r="C1246" s="8">
        <v>39.4</v>
      </c>
      <c r="D1246">
        <v>20</v>
      </c>
      <c r="E1246">
        <v>0</v>
      </c>
      <c r="F1246" s="8">
        <f>order_details[[#This Row],[UnitPrice]]*order_details[[#This Row],[Quantity]]</f>
        <v>788</v>
      </c>
      <c r="G1246" s="1">
        <f>VLOOKUP(order_details[[#This Row],[OrderID]],orders[[OrderID]:[OrderDate]],4,)</f>
        <v>35030</v>
      </c>
      <c r="H1246" s="8">
        <f>VLOOKUP(order_details[[#This Row],[ProductID]],products[],6,0)</f>
        <v>49.3</v>
      </c>
      <c r="I1246" s="8">
        <f>order_details[[#This Row],[UnitPrice (Marked Price)]] * order_details[[#This Row],[Quantity]] * (1 - order_details[[#This Row],[Discount]])</f>
        <v>986</v>
      </c>
      <c r="J1246" s="8">
        <f>(order_details[[#This Row],[UnitPrice (Marked Price)]]*(1-order_details[[#This Row],[Discount]])-order_details[[#This Row],[UnitPrice]]) * order_details[[#This Row],[Quantity]]</f>
        <v>197.99999999999997</v>
      </c>
      <c r="K1246">
        <f>VLOOKUP(order_details[[#This Row],[ProductID]],products[],4,0)</f>
        <v>3</v>
      </c>
      <c r="L1246" s="8" t="str">
        <f>VLOOKUP(order_details[[#This Row],[Category]],categories[[CategoryID]:[CategoryName]],2,0)</f>
        <v>Confections</v>
      </c>
    </row>
    <row r="1247" spans="1:12" x14ac:dyDescent="0.25">
      <c r="A1247">
        <v>10719</v>
      </c>
      <c r="B1247">
        <v>18</v>
      </c>
      <c r="C1247" s="8">
        <v>50</v>
      </c>
      <c r="D1247">
        <v>12</v>
      </c>
      <c r="E1247">
        <v>0.25</v>
      </c>
      <c r="F1247" s="8">
        <f>order_details[[#This Row],[UnitPrice]]*order_details[[#This Row],[Quantity]]</f>
        <v>600</v>
      </c>
      <c r="G1247" s="1">
        <f>VLOOKUP(order_details[[#This Row],[OrderID]],orders[[OrderID]:[OrderDate]],4,)</f>
        <v>35030</v>
      </c>
      <c r="H1247" s="8">
        <f>VLOOKUP(order_details[[#This Row],[ProductID]],products[],6,0)</f>
        <v>62.5</v>
      </c>
      <c r="I1247" s="8">
        <f>order_details[[#This Row],[UnitPrice (Marked Price)]] * order_details[[#This Row],[Quantity]] * (1 - order_details[[#This Row],[Discount]])</f>
        <v>562.5</v>
      </c>
      <c r="J1247" s="8">
        <f>(order_details[[#This Row],[UnitPrice (Marked Price)]]*(1-order_details[[#This Row],[Discount]])-order_details[[#This Row],[UnitPrice]]) * order_details[[#This Row],[Quantity]]</f>
        <v>-37.5</v>
      </c>
      <c r="K1247">
        <f>VLOOKUP(order_details[[#This Row],[ProductID]],products[],4,0)</f>
        <v>8</v>
      </c>
      <c r="L1247" s="8" t="str">
        <f>VLOOKUP(order_details[[#This Row],[Category]],categories[[CategoryID]:[CategoryName]],2,0)</f>
        <v>Seafood</v>
      </c>
    </row>
    <row r="1248" spans="1:12" x14ac:dyDescent="0.25">
      <c r="A1248">
        <v>10719</v>
      </c>
      <c r="B1248">
        <v>30</v>
      </c>
      <c r="C1248" s="8">
        <v>20.7</v>
      </c>
      <c r="D1248">
        <v>3</v>
      </c>
      <c r="E1248">
        <v>0.25</v>
      </c>
      <c r="F1248" s="8">
        <f>order_details[[#This Row],[UnitPrice]]*order_details[[#This Row],[Quantity]]</f>
        <v>62.099999999999994</v>
      </c>
      <c r="G1248" s="1">
        <f>VLOOKUP(order_details[[#This Row],[OrderID]],orders[[OrderID]:[OrderDate]],4,)</f>
        <v>35030</v>
      </c>
      <c r="H1248" s="8">
        <f>VLOOKUP(order_details[[#This Row],[ProductID]],products[],6,0)</f>
        <v>25.89</v>
      </c>
      <c r="I1248" s="8">
        <f>order_details[[#This Row],[UnitPrice (Marked Price)]] * order_details[[#This Row],[Quantity]] * (1 - order_details[[#This Row],[Discount]])</f>
        <v>58.252499999999998</v>
      </c>
      <c r="J1248" s="8">
        <f>(order_details[[#This Row],[UnitPrice (Marked Price)]]*(1-order_details[[#This Row],[Discount]])-order_details[[#This Row],[UnitPrice]]) * order_details[[#This Row],[Quantity]]</f>
        <v>-3.8474999999999966</v>
      </c>
      <c r="K1248">
        <f>VLOOKUP(order_details[[#This Row],[ProductID]],products[],4,0)</f>
        <v>8</v>
      </c>
      <c r="L1248" s="8" t="str">
        <f>VLOOKUP(order_details[[#This Row],[Category]],categories[[CategoryID]:[CategoryName]],2,0)</f>
        <v>Seafood</v>
      </c>
    </row>
    <row r="1249" spans="1:12" x14ac:dyDescent="0.25">
      <c r="A1249">
        <v>10719</v>
      </c>
      <c r="B1249">
        <v>54</v>
      </c>
      <c r="C1249" s="8">
        <v>5.9</v>
      </c>
      <c r="D1249">
        <v>40</v>
      </c>
      <c r="E1249">
        <v>0.25</v>
      </c>
      <c r="F1249" s="8">
        <f>order_details[[#This Row],[UnitPrice]]*order_details[[#This Row],[Quantity]]</f>
        <v>236</v>
      </c>
      <c r="G1249" s="1">
        <f>VLOOKUP(order_details[[#This Row],[OrderID]],orders[[OrderID]:[OrderDate]],4,)</f>
        <v>35030</v>
      </c>
      <c r="H1249" s="8">
        <f>VLOOKUP(order_details[[#This Row],[ProductID]],products[],6,0)</f>
        <v>7.45</v>
      </c>
      <c r="I1249" s="8">
        <f>order_details[[#This Row],[UnitPrice (Marked Price)]] * order_details[[#This Row],[Quantity]] * (1 - order_details[[#This Row],[Discount]])</f>
        <v>223.5</v>
      </c>
      <c r="J1249" s="8">
        <f>(order_details[[#This Row],[UnitPrice (Marked Price)]]*(1-order_details[[#This Row],[Discount]])-order_details[[#This Row],[UnitPrice]]) * order_details[[#This Row],[Quantity]]</f>
        <v>-12.5</v>
      </c>
      <c r="K1249">
        <f>VLOOKUP(order_details[[#This Row],[ProductID]],products[],4,0)</f>
        <v>6</v>
      </c>
      <c r="L1249" s="8" t="str">
        <f>VLOOKUP(order_details[[#This Row],[Category]],categories[[CategoryID]:[CategoryName]],2,0)</f>
        <v>Meat/Poultry</v>
      </c>
    </row>
    <row r="1250" spans="1:12" x14ac:dyDescent="0.25">
      <c r="A1250">
        <v>10720</v>
      </c>
      <c r="B1250">
        <v>35</v>
      </c>
      <c r="C1250" s="8">
        <v>14.4</v>
      </c>
      <c r="D1250">
        <v>21</v>
      </c>
      <c r="E1250">
        <v>0</v>
      </c>
      <c r="F1250" s="8">
        <f>order_details[[#This Row],[UnitPrice]]*order_details[[#This Row],[Quantity]]</f>
        <v>302.40000000000003</v>
      </c>
      <c r="G1250" s="1">
        <f>VLOOKUP(order_details[[#This Row],[OrderID]],orders[[OrderID]:[OrderDate]],4,)</f>
        <v>35031</v>
      </c>
      <c r="H1250" s="8">
        <f>VLOOKUP(order_details[[#This Row],[ProductID]],products[],6,0)</f>
        <v>18</v>
      </c>
      <c r="I1250" s="8">
        <f>order_details[[#This Row],[UnitPrice (Marked Price)]] * order_details[[#This Row],[Quantity]] * (1 - order_details[[#This Row],[Discount]])</f>
        <v>378</v>
      </c>
      <c r="J1250" s="8">
        <f>(order_details[[#This Row],[UnitPrice (Marked Price)]]*(1-order_details[[#This Row],[Discount]])-order_details[[#This Row],[UnitPrice]]) * order_details[[#This Row],[Quantity]]</f>
        <v>75.599999999999994</v>
      </c>
      <c r="K1250">
        <f>VLOOKUP(order_details[[#This Row],[ProductID]],products[],4,0)</f>
        <v>1</v>
      </c>
      <c r="L1250" s="8" t="str">
        <f>VLOOKUP(order_details[[#This Row],[Category]],categories[[CategoryID]:[CategoryName]],2,0)</f>
        <v>Beverages</v>
      </c>
    </row>
    <row r="1251" spans="1:12" x14ac:dyDescent="0.25">
      <c r="A1251">
        <v>10720</v>
      </c>
      <c r="B1251">
        <v>71</v>
      </c>
      <c r="C1251" s="8">
        <v>17.2</v>
      </c>
      <c r="D1251">
        <v>8</v>
      </c>
      <c r="E1251">
        <v>0</v>
      </c>
      <c r="F1251" s="8">
        <f>order_details[[#This Row],[UnitPrice]]*order_details[[#This Row],[Quantity]]</f>
        <v>137.6</v>
      </c>
      <c r="G1251" s="1">
        <f>VLOOKUP(order_details[[#This Row],[OrderID]],orders[[OrderID]:[OrderDate]],4,)</f>
        <v>35031</v>
      </c>
      <c r="H1251" s="8">
        <f>VLOOKUP(order_details[[#This Row],[ProductID]],products[],6,0)</f>
        <v>21.5</v>
      </c>
      <c r="I1251" s="8">
        <f>order_details[[#This Row],[UnitPrice (Marked Price)]] * order_details[[#This Row],[Quantity]] * (1 - order_details[[#This Row],[Discount]])</f>
        <v>172</v>
      </c>
      <c r="J1251" s="8">
        <f>(order_details[[#This Row],[UnitPrice (Marked Price)]]*(1-order_details[[#This Row],[Discount]])-order_details[[#This Row],[UnitPrice]]) * order_details[[#This Row],[Quantity]]</f>
        <v>34.400000000000006</v>
      </c>
      <c r="K1251">
        <f>VLOOKUP(order_details[[#This Row],[ProductID]],products[],4,0)</f>
        <v>4</v>
      </c>
      <c r="L1251" s="8" t="str">
        <f>VLOOKUP(order_details[[#This Row],[Category]],categories[[CategoryID]:[CategoryName]],2,0)</f>
        <v>Dairy Products</v>
      </c>
    </row>
    <row r="1252" spans="1:12" x14ac:dyDescent="0.25">
      <c r="A1252">
        <v>10721</v>
      </c>
      <c r="B1252">
        <v>44</v>
      </c>
      <c r="C1252" s="8">
        <v>12.4</v>
      </c>
      <c r="D1252">
        <v>50</v>
      </c>
      <c r="E1252">
        <v>0.05</v>
      </c>
      <c r="F1252" s="8">
        <f>order_details[[#This Row],[UnitPrice]]*order_details[[#This Row],[Quantity]]</f>
        <v>620</v>
      </c>
      <c r="G1252" s="1">
        <f>VLOOKUP(order_details[[#This Row],[OrderID]],orders[[OrderID]:[OrderDate]],4,)</f>
        <v>35032</v>
      </c>
      <c r="H1252" s="8">
        <f>VLOOKUP(order_details[[#This Row],[ProductID]],products[],6,0)</f>
        <v>19.45</v>
      </c>
      <c r="I1252" s="8">
        <f>order_details[[#This Row],[UnitPrice (Marked Price)]] * order_details[[#This Row],[Quantity]] * (1 - order_details[[#This Row],[Discount]])</f>
        <v>923.875</v>
      </c>
      <c r="J1252" s="8">
        <f>(order_details[[#This Row],[UnitPrice (Marked Price)]]*(1-order_details[[#This Row],[Discount]])-order_details[[#This Row],[UnitPrice]]) * order_details[[#This Row],[Quantity]]</f>
        <v>303.87499999999994</v>
      </c>
      <c r="K1252">
        <f>VLOOKUP(order_details[[#This Row],[ProductID]],products[],4,0)</f>
        <v>2</v>
      </c>
      <c r="L1252" s="8" t="str">
        <f>VLOOKUP(order_details[[#This Row],[Category]],categories[[CategoryID]:[CategoryName]],2,0)</f>
        <v>Condiments</v>
      </c>
    </row>
    <row r="1253" spans="1:12" x14ac:dyDescent="0.25">
      <c r="A1253">
        <v>10722</v>
      </c>
      <c r="B1253">
        <v>2</v>
      </c>
      <c r="C1253" s="8">
        <v>15.2</v>
      </c>
      <c r="D1253">
        <v>3</v>
      </c>
      <c r="E1253">
        <v>0</v>
      </c>
      <c r="F1253" s="8">
        <f>order_details[[#This Row],[UnitPrice]]*order_details[[#This Row],[Quantity]]</f>
        <v>45.599999999999994</v>
      </c>
      <c r="G1253" s="1">
        <f>VLOOKUP(order_details[[#This Row],[OrderID]],orders[[OrderID]:[OrderDate]],4,)</f>
        <v>35032</v>
      </c>
      <c r="H1253" s="8">
        <f>VLOOKUP(order_details[[#This Row],[ProductID]],products[],6,0)</f>
        <v>19</v>
      </c>
      <c r="I1253" s="8">
        <f>order_details[[#This Row],[UnitPrice (Marked Price)]] * order_details[[#This Row],[Quantity]] * (1 - order_details[[#This Row],[Discount]])</f>
        <v>57</v>
      </c>
      <c r="J1253" s="8">
        <f>(order_details[[#This Row],[UnitPrice (Marked Price)]]*(1-order_details[[#This Row],[Discount]])-order_details[[#This Row],[UnitPrice]]) * order_details[[#This Row],[Quantity]]</f>
        <v>11.400000000000002</v>
      </c>
      <c r="K1253">
        <f>VLOOKUP(order_details[[#This Row],[ProductID]],products[],4,0)</f>
        <v>1</v>
      </c>
      <c r="L1253" s="8" t="str">
        <f>VLOOKUP(order_details[[#This Row],[Category]],categories[[CategoryID]:[CategoryName]],2,0)</f>
        <v>Beverages</v>
      </c>
    </row>
    <row r="1254" spans="1:12" x14ac:dyDescent="0.25">
      <c r="A1254">
        <v>10722</v>
      </c>
      <c r="B1254">
        <v>31</v>
      </c>
      <c r="C1254" s="8">
        <v>8</v>
      </c>
      <c r="D1254">
        <v>50</v>
      </c>
      <c r="E1254">
        <v>0</v>
      </c>
      <c r="F1254" s="8">
        <f>order_details[[#This Row],[UnitPrice]]*order_details[[#This Row],[Quantity]]</f>
        <v>400</v>
      </c>
      <c r="G1254" s="1">
        <f>VLOOKUP(order_details[[#This Row],[OrderID]],orders[[OrderID]:[OrderDate]],4,)</f>
        <v>35032</v>
      </c>
      <c r="H1254" s="8">
        <f>VLOOKUP(order_details[[#This Row],[ProductID]],products[],6,0)</f>
        <v>12.5</v>
      </c>
      <c r="I1254" s="8">
        <f>order_details[[#This Row],[UnitPrice (Marked Price)]] * order_details[[#This Row],[Quantity]] * (1 - order_details[[#This Row],[Discount]])</f>
        <v>625</v>
      </c>
      <c r="J1254" s="8">
        <f>(order_details[[#This Row],[UnitPrice (Marked Price)]]*(1-order_details[[#This Row],[Discount]])-order_details[[#This Row],[UnitPrice]]) * order_details[[#This Row],[Quantity]]</f>
        <v>225</v>
      </c>
      <c r="K1254">
        <f>VLOOKUP(order_details[[#This Row],[ProductID]],products[],4,0)</f>
        <v>4</v>
      </c>
      <c r="L1254" s="8" t="str">
        <f>VLOOKUP(order_details[[#This Row],[Category]],categories[[CategoryID]:[CategoryName]],2,0)</f>
        <v>Dairy Products</v>
      </c>
    </row>
    <row r="1255" spans="1:12" x14ac:dyDescent="0.25">
      <c r="A1255">
        <v>10722</v>
      </c>
      <c r="B1255">
        <v>68</v>
      </c>
      <c r="C1255" s="8">
        <v>8</v>
      </c>
      <c r="D1255">
        <v>45</v>
      </c>
      <c r="E1255">
        <v>0</v>
      </c>
      <c r="F1255" s="8">
        <f>order_details[[#This Row],[UnitPrice]]*order_details[[#This Row],[Quantity]]</f>
        <v>360</v>
      </c>
      <c r="G1255" s="1">
        <f>VLOOKUP(order_details[[#This Row],[OrderID]],orders[[OrderID]:[OrderDate]],4,)</f>
        <v>35032</v>
      </c>
      <c r="H1255" s="8">
        <f>VLOOKUP(order_details[[#This Row],[ProductID]],products[],6,0)</f>
        <v>12.5</v>
      </c>
      <c r="I1255" s="8">
        <f>order_details[[#This Row],[UnitPrice (Marked Price)]] * order_details[[#This Row],[Quantity]] * (1 - order_details[[#This Row],[Discount]])</f>
        <v>562.5</v>
      </c>
      <c r="J1255" s="8">
        <f>(order_details[[#This Row],[UnitPrice (Marked Price)]]*(1-order_details[[#This Row],[Discount]])-order_details[[#This Row],[UnitPrice]]) * order_details[[#This Row],[Quantity]]</f>
        <v>202.5</v>
      </c>
      <c r="K1255">
        <f>VLOOKUP(order_details[[#This Row],[ProductID]],products[],4,0)</f>
        <v>3</v>
      </c>
      <c r="L1255" s="8" t="str">
        <f>VLOOKUP(order_details[[#This Row],[Category]],categories[[CategoryID]:[CategoryName]],2,0)</f>
        <v>Confections</v>
      </c>
    </row>
    <row r="1256" spans="1:12" x14ac:dyDescent="0.25">
      <c r="A1256">
        <v>10722</v>
      </c>
      <c r="B1256">
        <v>75</v>
      </c>
      <c r="C1256" s="8">
        <v>6.2</v>
      </c>
      <c r="D1256">
        <v>42</v>
      </c>
      <c r="E1256">
        <v>0</v>
      </c>
      <c r="F1256" s="8">
        <f>order_details[[#This Row],[UnitPrice]]*order_details[[#This Row],[Quantity]]</f>
        <v>260.40000000000003</v>
      </c>
      <c r="G1256" s="1">
        <f>VLOOKUP(order_details[[#This Row],[OrderID]],orders[[OrderID]:[OrderDate]],4,)</f>
        <v>35032</v>
      </c>
      <c r="H1256" s="8">
        <f>VLOOKUP(order_details[[#This Row],[ProductID]],products[],6,0)</f>
        <v>7.75</v>
      </c>
      <c r="I1256" s="8">
        <f>order_details[[#This Row],[UnitPrice (Marked Price)]] * order_details[[#This Row],[Quantity]] * (1 - order_details[[#This Row],[Discount]])</f>
        <v>325.5</v>
      </c>
      <c r="J1256" s="8">
        <f>(order_details[[#This Row],[UnitPrice (Marked Price)]]*(1-order_details[[#This Row],[Discount]])-order_details[[#This Row],[UnitPrice]]) * order_details[[#This Row],[Quantity]]</f>
        <v>65.099999999999994</v>
      </c>
      <c r="K1256">
        <f>VLOOKUP(order_details[[#This Row],[ProductID]],products[],4,0)</f>
        <v>1</v>
      </c>
      <c r="L1256" s="8" t="str">
        <f>VLOOKUP(order_details[[#This Row],[Category]],categories[[CategoryID]:[CategoryName]],2,0)</f>
        <v>Beverages</v>
      </c>
    </row>
    <row r="1257" spans="1:12" x14ac:dyDescent="0.25">
      <c r="A1257">
        <v>10723</v>
      </c>
      <c r="B1257">
        <v>26</v>
      </c>
      <c r="C1257" s="8">
        <v>24.9</v>
      </c>
      <c r="D1257">
        <v>15</v>
      </c>
      <c r="E1257">
        <v>0</v>
      </c>
      <c r="F1257" s="8">
        <f>order_details[[#This Row],[UnitPrice]]*order_details[[#This Row],[Quantity]]</f>
        <v>373.5</v>
      </c>
      <c r="G1257" s="1">
        <f>VLOOKUP(order_details[[#This Row],[OrderID]],orders[[OrderID]:[OrderDate]],4,)</f>
        <v>35033</v>
      </c>
      <c r="H1257" s="8">
        <f>VLOOKUP(order_details[[#This Row],[ProductID]],products[],6,0)</f>
        <v>31.23</v>
      </c>
      <c r="I1257" s="8">
        <f>order_details[[#This Row],[UnitPrice (Marked Price)]] * order_details[[#This Row],[Quantity]] * (1 - order_details[[#This Row],[Discount]])</f>
        <v>468.45</v>
      </c>
      <c r="J1257" s="8">
        <f>(order_details[[#This Row],[UnitPrice (Marked Price)]]*(1-order_details[[#This Row],[Discount]])-order_details[[#This Row],[UnitPrice]]) * order_details[[#This Row],[Quantity]]</f>
        <v>94.950000000000031</v>
      </c>
      <c r="K1257">
        <f>VLOOKUP(order_details[[#This Row],[ProductID]],products[],4,0)</f>
        <v>3</v>
      </c>
      <c r="L1257" s="8" t="str">
        <f>VLOOKUP(order_details[[#This Row],[Category]],categories[[CategoryID]:[CategoryName]],2,0)</f>
        <v>Confections</v>
      </c>
    </row>
    <row r="1258" spans="1:12" x14ac:dyDescent="0.25">
      <c r="A1258">
        <v>10724</v>
      </c>
      <c r="B1258">
        <v>10</v>
      </c>
      <c r="C1258" s="8">
        <v>24.8</v>
      </c>
      <c r="D1258">
        <v>16</v>
      </c>
      <c r="E1258">
        <v>0</v>
      </c>
      <c r="F1258" s="8">
        <f>order_details[[#This Row],[UnitPrice]]*order_details[[#This Row],[Quantity]]</f>
        <v>396.8</v>
      </c>
      <c r="G1258" s="1">
        <f>VLOOKUP(order_details[[#This Row],[OrderID]],orders[[OrderID]:[OrderDate]],4,)</f>
        <v>35033</v>
      </c>
      <c r="H1258" s="8">
        <f>VLOOKUP(order_details[[#This Row],[ProductID]],products[],6,0)</f>
        <v>31</v>
      </c>
      <c r="I1258" s="8">
        <f>order_details[[#This Row],[UnitPrice (Marked Price)]] * order_details[[#This Row],[Quantity]] * (1 - order_details[[#This Row],[Discount]])</f>
        <v>496</v>
      </c>
      <c r="J1258" s="8">
        <f>(order_details[[#This Row],[UnitPrice (Marked Price)]]*(1-order_details[[#This Row],[Discount]])-order_details[[#This Row],[UnitPrice]]) * order_details[[#This Row],[Quantity]]</f>
        <v>99.199999999999989</v>
      </c>
      <c r="K1258">
        <f>VLOOKUP(order_details[[#This Row],[ProductID]],products[],4,0)</f>
        <v>8</v>
      </c>
      <c r="L1258" s="8" t="str">
        <f>VLOOKUP(order_details[[#This Row],[Category]],categories[[CategoryID]:[CategoryName]],2,0)</f>
        <v>Seafood</v>
      </c>
    </row>
    <row r="1259" spans="1:12" x14ac:dyDescent="0.25">
      <c r="A1259">
        <v>10724</v>
      </c>
      <c r="B1259">
        <v>61</v>
      </c>
      <c r="C1259" s="8">
        <v>22.8</v>
      </c>
      <c r="D1259">
        <v>5</v>
      </c>
      <c r="E1259">
        <v>0</v>
      </c>
      <c r="F1259" s="8">
        <f>order_details[[#This Row],[UnitPrice]]*order_details[[#This Row],[Quantity]]</f>
        <v>114</v>
      </c>
      <c r="G1259" s="1">
        <f>VLOOKUP(order_details[[#This Row],[OrderID]],orders[[OrderID]:[OrderDate]],4,)</f>
        <v>35033</v>
      </c>
      <c r="H1259" s="8">
        <f>VLOOKUP(order_details[[#This Row],[ProductID]],products[],6,0)</f>
        <v>28.5</v>
      </c>
      <c r="I1259" s="8">
        <f>order_details[[#This Row],[UnitPrice (Marked Price)]] * order_details[[#This Row],[Quantity]] * (1 - order_details[[#This Row],[Discount]])</f>
        <v>142.5</v>
      </c>
      <c r="J1259" s="8">
        <f>(order_details[[#This Row],[UnitPrice (Marked Price)]]*(1-order_details[[#This Row],[Discount]])-order_details[[#This Row],[UnitPrice]]) * order_details[[#This Row],[Quantity]]</f>
        <v>28.499999999999996</v>
      </c>
      <c r="K1259">
        <f>VLOOKUP(order_details[[#This Row],[ProductID]],products[],4,0)</f>
        <v>2</v>
      </c>
      <c r="L1259" s="8" t="str">
        <f>VLOOKUP(order_details[[#This Row],[Category]],categories[[CategoryID]:[CategoryName]],2,0)</f>
        <v>Condiments</v>
      </c>
    </row>
    <row r="1260" spans="1:12" x14ac:dyDescent="0.25">
      <c r="A1260">
        <v>10725</v>
      </c>
      <c r="B1260">
        <v>41</v>
      </c>
      <c r="C1260" s="8">
        <v>7.7</v>
      </c>
      <c r="D1260">
        <v>12</v>
      </c>
      <c r="E1260">
        <v>0</v>
      </c>
      <c r="F1260" s="8">
        <f>order_details[[#This Row],[UnitPrice]]*order_details[[#This Row],[Quantity]]</f>
        <v>92.4</v>
      </c>
      <c r="G1260" s="1">
        <f>VLOOKUP(order_details[[#This Row],[OrderID]],orders[[OrderID]:[OrderDate]],4,)</f>
        <v>35034</v>
      </c>
      <c r="H1260" s="8">
        <f>VLOOKUP(order_details[[#This Row],[ProductID]],products[],6,0)</f>
        <v>9.65</v>
      </c>
      <c r="I1260" s="8">
        <f>order_details[[#This Row],[UnitPrice (Marked Price)]] * order_details[[#This Row],[Quantity]] * (1 - order_details[[#This Row],[Discount]])</f>
        <v>115.80000000000001</v>
      </c>
      <c r="J1260" s="8">
        <f>(order_details[[#This Row],[UnitPrice (Marked Price)]]*(1-order_details[[#This Row],[Discount]])-order_details[[#This Row],[UnitPrice]]) * order_details[[#This Row],[Quantity]]</f>
        <v>23.400000000000002</v>
      </c>
      <c r="K1260">
        <f>VLOOKUP(order_details[[#This Row],[ProductID]],products[],4,0)</f>
        <v>8</v>
      </c>
      <c r="L1260" s="8" t="str">
        <f>VLOOKUP(order_details[[#This Row],[Category]],categories[[CategoryID]:[CategoryName]],2,0)</f>
        <v>Seafood</v>
      </c>
    </row>
    <row r="1261" spans="1:12" x14ac:dyDescent="0.25">
      <c r="A1261">
        <v>10725</v>
      </c>
      <c r="B1261">
        <v>52</v>
      </c>
      <c r="C1261" s="8">
        <v>5.6</v>
      </c>
      <c r="D1261">
        <v>4</v>
      </c>
      <c r="E1261">
        <v>0</v>
      </c>
      <c r="F1261" s="8">
        <f>order_details[[#This Row],[UnitPrice]]*order_details[[#This Row],[Quantity]]</f>
        <v>22.4</v>
      </c>
      <c r="G1261" s="1">
        <f>VLOOKUP(order_details[[#This Row],[OrderID]],orders[[OrderID]:[OrderDate]],4,)</f>
        <v>35034</v>
      </c>
      <c r="H1261" s="8">
        <f>VLOOKUP(order_details[[#This Row],[ProductID]],products[],6,0)</f>
        <v>7</v>
      </c>
      <c r="I1261" s="8">
        <f>order_details[[#This Row],[UnitPrice (Marked Price)]] * order_details[[#This Row],[Quantity]] * (1 - order_details[[#This Row],[Discount]])</f>
        <v>28</v>
      </c>
      <c r="J1261" s="8">
        <f>(order_details[[#This Row],[UnitPrice (Marked Price)]]*(1-order_details[[#This Row],[Discount]])-order_details[[#This Row],[UnitPrice]]) * order_details[[#This Row],[Quantity]]</f>
        <v>5.6000000000000014</v>
      </c>
      <c r="K1261">
        <f>VLOOKUP(order_details[[#This Row],[ProductID]],products[],4,0)</f>
        <v>5</v>
      </c>
      <c r="L1261" s="8" t="str">
        <f>VLOOKUP(order_details[[#This Row],[Category]],categories[[CategoryID]:[CategoryName]],2,0)</f>
        <v>Grains/Cereals</v>
      </c>
    </row>
    <row r="1262" spans="1:12" x14ac:dyDescent="0.25">
      <c r="A1262">
        <v>10725</v>
      </c>
      <c r="B1262">
        <v>55</v>
      </c>
      <c r="C1262" s="8">
        <v>19.2</v>
      </c>
      <c r="D1262">
        <v>6</v>
      </c>
      <c r="E1262">
        <v>0</v>
      </c>
      <c r="F1262" s="8">
        <f>order_details[[#This Row],[UnitPrice]]*order_details[[#This Row],[Quantity]]</f>
        <v>115.19999999999999</v>
      </c>
      <c r="G1262" s="1">
        <f>VLOOKUP(order_details[[#This Row],[OrderID]],orders[[OrderID]:[OrderDate]],4,)</f>
        <v>35034</v>
      </c>
      <c r="H1262" s="8">
        <f>VLOOKUP(order_details[[#This Row],[ProductID]],products[],6,0)</f>
        <v>24</v>
      </c>
      <c r="I1262" s="8">
        <f>order_details[[#This Row],[UnitPrice (Marked Price)]] * order_details[[#This Row],[Quantity]] * (1 - order_details[[#This Row],[Discount]])</f>
        <v>144</v>
      </c>
      <c r="J1262" s="8">
        <f>(order_details[[#This Row],[UnitPrice (Marked Price)]]*(1-order_details[[#This Row],[Discount]])-order_details[[#This Row],[UnitPrice]]) * order_details[[#This Row],[Quantity]]</f>
        <v>28.800000000000004</v>
      </c>
      <c r="K1262">
        <f>VLOOKUP(order_details[[#This Row],[ProductID]],products[],4,0)</f>
        <v>6</v>
      </c>
      <c r="L1262" s="8" t="str">
        <f>VLOOKUP(order_details[[#This Row],[Category]],categories[[CategoryID]:[CategoryName]],2,0)</f>
        <v>Meat/Poultry</v>
      </c>
    </row>
    <row r="1263" spans="1:12" x14ac:dyDescent="0.25">
      <c r="A1263">
        <v>10726</v>
      </c>
      <c r="B1263">
        <v>4</v>
      </c>
      <c r="C1263" s="8">
        <v>17.600000000000001</v>
      </c>
      <c r="D1263">
        <v>25</v>
      </c>
      <c r="E1263">
        <v>0</v>
      </c>
      <c r="F1263" s="8">
        <f>order_details[[#This Row],[UnitPrice]]*order_details[[#This Row],[Quantity]]</f>
        <v>440.00000000000006</v>
      </c>
      <c r="G1263" s="1">
        <f>VLOOKUP(order_details[[#This Row],[OrderID]],orders[[OrderID]:[OrderDate]],4,)</f>
        <v>35037</v>
      </c>
      <c r="H1263" s="8">
        <f>VLOOKUP(order_details[[#This Row],[ProductID]],products[],6,0)</f>
        <v>22</v>
      </c>
      <c r="I1263" s="8">
        <f>order_details[[#This Row],[UnitPrice (Marked Price)]] * order_details[[#This Row],[Quantity]] * (1 - order_details[[#This Row],[Discount]])</f>
        <v>550</v>
      </c>
      <c r="J1263" s="8">
        <f>(order_details[[#This Row],[UnitPrice (Marked Price)]]*(1-order_details[[#This Row],[Discount]])-order_details[[#This Row],[UnitPrice]]) * order_details[[#This Row],[Quantity]]</f>
        <v>109.99999999999997</v>
      </c>
      <c r="K1263">
        <f>VLOOKUP(order_details[[#This Row],[ProductID]],products[],4,0)</f>
        <v>2</v>
      </c>
      <c r="L1263" s="8" t="str">
        <f>VLOOKUP(order_details[[#This Row],[Category]],categories[[CategoryID]:[CategoryName]],2,0)</f>
        <v>Condiments</v>
      </c>
    </row>
    <row r="1264" spans="1:12" x14ac:dyDescent="0.25">
      <c r="A1264">
        <v>10726</v>
      </c>
      <c r="B1264">
        <v>11</v>
      </c>
      <c r="C1264" s="8">
        <v>9.8000000000000007</v>
      </c>
      <c r="D1264">
        <v>5</v>
      </c>
      <c r="E1264">
        <v>0</v>
      </c>
      <c r="F1264" s="8">
        <f>order_details[[#This Row],[UnitPrice]]*order_details[[#This Row],[Quantity]]</f>
        <v>49</v>
      </c>
      <c r="G1264" s="1">
        <f>VLOOKUP(order_details[[#This Row],[OrderID]],orders[[OrderID]:[OrderDate]],4,)</f>
        <v>35037</v>
      </c>
      <c r="H1264" s="8">
        <f>VLOOKUP(order_details[[#This Row],[ProductID]],products[],6,0)</f>
        <v>21</v>
      </c>
      <c r="I1264" s="8">
        <f>order_details[[#This Row],[UnitPrice (Marked Price)]] * order_details[[#This Row],[Quantity]] * (1 - order_details[[#This Row],[Discount]])</f>
        <v>105</v>
      </c>
      <c r="J1264" s="8">
        <f>(order_details[[#This Row],[UnitPrice (Marked Price)]]*(1-order_details[[#This Row],[Discount]])-order_details[[#This Row],[UnitPrice]]) * order_details[[#This Row],[Quantity]]</f>
        <v>56</v>
      </c>
      <c r="K1264">
        <f>VLOOKUP(order_details[[#This Row],[ProductID]],products[],4,0)</f>
        <v>4</v>
      </c>
      <c r="L1264" s="8" t="str">
        <f>VLOOKUP(order_details[[#This Row],[Category]],categories[[CategoryID]:[CategoryName]],2,0)</f>
        <v>Dairy Products</v>
      </c>
    </row>
    <row r="1265" spans="1:12" x14ac:dyDescent="0.25">
      <c r="A1265">
        <v>10727</v>
      </c>
      <c r="B1265">
        <v>17</v>
      </c>
      <c r="C1265" s="8">
        <v>31.2</v>
      </c>
      <c r="D1265">
        <v>20</v>
      </c>
      <c r="E1265">
        <v>0.05</v>
      </c>
      <c r="F1265" s="8">
        <f>order_details[[#This Row],[UnitPrice]]*order_details[[#This Row],[Quantity]]</f>
        <v>624</v>
      </c>
      <c r="G1265" s="1">
        <f>VLOOKUP(order_details[[#This Row],[OrderID]],orders[[OrderID]:[OrderDate]],4,)</f>
        <v>35037</v>
      </c>
      <c r="H1265" s="8">
        <f>VLOOKUP(order_details[[#This Row],[ProductID]],products[],6,0)</f>
        <v>39</v>
      </c>
      <c r="I1265" s="8">
        <f>order_details[[#This Row],[UnitPrice (Marked Price)]] * order_details[[#This Row],[Quantity]] * (1 - order_details[[#This Row],[Discount]])</f>
        <v>741</v>
      </c>
      <c r="J1265" s="8">
        <f>(order_details[[#This Row],[UnitPrice (Marked Price)]]*(1-order_details[[#This Row],[Discount]])-order_details[[#This Row],[UnitPrice]]) * order_details[[#This Row],[Quantity]]</f>
        <v>116.99999999999996</v>
      </c>
      <c r="K1265">
        <f>VLOOKUP(order_details[[#This Row],[ProductID]],products[],4,0)</f>
        <v>6</v>
      </c>
      <c r="L1265" s="8" t="str">
        <f>VLOOKUP(order_details[[#This Row],[Category]],categories[[CategoryID]:[CategoryName]],2,0)</f>
        <v>Meat/Poultry</v>
      </c>
    </row>
    <row r="1266" spans="1:12" x14ac:dyDescent="0.25">
      <c r="A1266">
        <v>10727</v>
      </c>
      <c r="B1266">
        <v>56</v>
      </c>
      <c r="C1266" s="8">
        <v>30.4</v>
      </c>
      <c r="D1266">
        <v>10</v>
      </c>
      <c r="E1266">
        <v>0.05</v>
      </c>
      <c r="F1266" s="8">
        <f>order_details[[#This Row],[UnitPrice]]*order_details[[#This Row],[Quantity]]</f>
        <v>304</v>
      </c>
      <c r="G1266" s="1">
        <f>VLOOKUP(order_details[[#This Row],[OrderID]],orders[[OrderID]:[OrderDate]],4,)</f>
        <v>35037</v>
      </c>
      <c r="H1266" s="8">
        <f>VLOOKUP(order_details[[#This Row],[ProductID]],products[],6,0)</f>
        <v>38</v>
      </c>
      <c r="I1266" s="8">
        <f>order_details[[#This Row],[UnitPrice (Marked Price)]] * order_details[[#This Row],[Quantity]] * (1 - order_details[[#This Row],[Discount]])</f>
        <v>361</v>
      </c>
      <c r="J1266" s="8">
        <f>(order_details[[#This Row],[UnitPrice (Marked Price)]]*(1-order_details[[#This Row],[Discount]])-order_details[[#This Row],[UnitPrice]]) * order_details[[#This Row],[Quantity]]</f>
        <v>57.000000000000028</v>
      </c>
      <c r="K1266">
        <f>VLOOKUP(order_details[[#This Row],[ProductID]],products[],4,0)</f>
        <v>5</v>
      </c>
      <c r="L1266" s="8" t="str">
        <f>VLOOKUP(order_details[[#This Row],[Category]],categories[[CategoryID]:[CategoryName]],2,0)</f>
        <v>Grains/Cereals</v>
      </c>
    </row>
    <row r="1267" spans="1:12" x14ac:dyDescent="0.25">
      <c r="A1267">
        <v>10727</v>
      </c>
      <c r="B1267">
        <v>59</v>
      </c>
      <c r="C1267" s="8">
        <v>44</v>
      </c>
      <c r="D1267">
        <v>10</v>
      </c>
      <c r="E1267">
        <v>0.05</v>
      </c>
      <c r="F1267" s="8">
        <f>order_details[[#This Row],[UnitPrice]]*order_details[[#This Row],[Quantity]]</f>
        <v>440</v>
      </c>
      <c r="G1267" s="1">
        <f>VLOOKUP(order_details[[#This Row],[OrderID]],orders[[OrderID]:[OrderDate]],4,)</f>
        <v>35037</v>
      </c>
      <c r="H1267" s="8">
        <f>VLOOKUP(order_details[[#This Row],[ProductID]],products[],6,0)</f>
        <v>55</v>
      </c>
      <c r="I1267" s="8">
        <f>order_details[[#This Row],[UnitPrice (Marked Price)]] * order_details[[#This Row],[Quantity]] * (1 - order_details[[#This Row],[Discount]])</f>
        <v>522.5</v>
      </c>
      <c r="J1267" s="8">
        <f>(order_details[[#This Row],[UnitPrice (Marked Price)]]*(1-order_details[[#This Row],[Discount]])-order_details[[#This Row],[UnitPrice]]) * order_details[[#This Row],[Quantity]]</f>
        <v>82.5</v>
      </c>
      <c r="K1267">
        <f>VLOOKUP(order_details[[#This Row],[ProductID]],products[],4,0)</f>
        <v>4</v>
      </c>
      <c r="L1267" s="8" t="str">
        <f>VLOOKUP(order_details[[#This Row],[Category]],categories[[CategoryID]:[CategoryName]],2,0)</f>
        <v>Dairy Products</v>
      </c>
    </row>
    <row r="1268" spans="1:12" x14ac:dyDescent="0.25">
      <c r="A1268">
        <v>10728</v>
      </c>
      <c r="B1268">
        <v>30</v>
      </c>
      <c r="C1268" s="8">
        <v>20.7</v>
      </c>
      <c r="D1268">
        <v>15</v>
      </c>
      <c r="E1268">
        <v>0</v>
      </c>
      <c r="F1268" s="8">
        <f>order_details[[#This Row],[UnitPrice]]*order_details[[#This Row],[Quantity]]</f>
        <v>310.5</v>
      </c>
      <c r="G1268" s="1">
        <f>VLOOKUP(order_details[[#This Row],[OrderID]],orders[[OrderID]:[OrderDate]],4,)</f>
        <v>35038</v>
      </c>
      <c r="H1268" s="8">
        <f>VLOOKUP(order_details[[#This Row],[ProductID]],products[],6,0)</f>
        <v>25.89</v>
      </c>
      <c r="I1268" s="8">
        <f>order_details[[#This Row],[UnitPrice (Marked Price)]] * order_details[[#This Row],[Quantity]] * (1 - order_details[[#This Row],[Discount]])</f>
        <v>388.35</v>
      </c>
      <c r="J1268" s="8">
        <f>(order_details[[#This Row],[UnitPrice (Marked Price)]]*(1-order_details[[#This Row],[Discount]])-order_details[[#This Row],[UnitPrice]]) * order_details[[#This Row],[Quantity]]</f>
        <v>77.850000000000023</v>
      </c>
      <c r="K1268">
        <f>VLOOKUP(order_details[[#This Row],[ProductID]],products[],4,0)</f>
        <v>8</v>
      </c>
      <c r="L1268" s="8" t="str">
        <f>VLOOKUP(order_details[[#This Row],[Category]],categories[[CategoryID]:[CategoryName]],2,0)</f>
        <v>Seafood</v>
      </c>
    </row>
    <row r="1269" spans="1:12" x14ac:dyDescent="0.25">
      <c r="A1269">
        <v>10728</v>
      </c>
      <c r="B1269">
        <v>40</v>
      </c>
      <c r="C1269" s="8">
        <v>14.7</v>
      </c>
      <c r="D1269">
        <v>6</v>
      </c>
      <c r="E1269">
        <v>0</v>
      </c>
      <c r="F1269" s="8">
        <f>order_details[[#This Row],[UnitPrice]]*order_details[[#This Row],[Quantity]]</f>
        <v>88.199999999999989</v>
      </c>
      <c r="G1269" s="1">
        <f>VLOOKUP(order_details[[#This Row],[OrderID]],orders[[OrderID]:[OrderDate]],4,)</f>
        <v>35038</v>
      </c>
      <c r="H1269" s="8">
        <f>VLOOKUP(order_details[[#This Row],[ProductID]],products[],6,0)</f>
        <v>18.399999999999999</v>
      </c>
      <c r="I1269" s="8">
        <f>order_details[[#This Row],[UnitPrice (Marked Price)]] * order_details[[#This Row],[Quantity]] * (1 - order_details[[#This Row],[Discount]])</f>
        <v>110.39999999999999</v>
      </c>
      <c r="J1269" s="8">
        <f>(order_details[[#This Row],[UnitPrice (Marked Price)]]*(1-order_details[[#This Row],[Discount]])-order_details[[#This Row],[UnitPrice]]) * order_details[[#This Row],[Quantity]]</f>
        <v>22.199999999999996</v>
      </c>
      <c r="K1269">
        <f>VLOOKUP(order_details[[#This Row],[ProductID]],products[],4,0)</f>
        <v>8</v>
      </c>
      <c r="L1269" s="8" t="str">
        <f>VLOOKUP(order_details[[#This Row],[Category]],categories[[CategoryID]:[CategoryName]],2,0)</f>
        <v>Seafood</v>
      </c>
    </row>
    <row r="1270" spans="1:12" x14ac:dyDescent="0.25">
      <c r="A1270">
        <v>10728</v>
      </c>
      <c r="B1270">
        <v>55</v>
      </c>
      <c r="C1270" s="8">
        <v>19.2</v>
      </c>
      <c r="D1270">
        <v>12</v>
      </c>
      <c r="E1270">
        <v>0</v>
      </c>
      <c r="F1270" s="8">
        <f>order_details[[#This Row],[UnitPrice]]*order_details[[#This Row],[Quantity]]</f>
        <v>230.39999999999998</v>
      </c>
      <c r="G1270" s="1">
        <f>VLOOKUP(order_details[[#This Row],[OrderID]],orders[[OrderID]:[OrderDate]],4,)</f>
        <v>35038</v>
      </c>
      <c r="H1270" s="8">
        <f>VLOOKUP(order_details[[#This Row],[ProductID]],products[],6,0)</f>
        <v>24</v>
      </c>
      <c r="I1270" s="8">
        <f>order_details[[#This Row],[UnitPrice (Marked Price)]] * order_details[[#This Row],[Quantity]] * (1 - order_details[[#This Row],[Discount]])</f>
        <v>288</v>
      </c>
      <c r="J1270" s="8">
        <f>(order_details[[#This Row],[UnitPrice (Marked Price)]]*(1-order_details[[#This Row],[Discount]])-order_details[[#This Row],[UnitPrice]]) * order_details[[#This Row],[Quantity]]</f>
        <v>57.600000000000009</v>
      </c>
      <c r="K1270">
        <f>VLOOKUP(order_details[[#This Row],[ProductID]],products[],4,0)</f>
        <v>6</v>
      </c>
      <c r="L1270" s="8" t="str">
        <f>VLOOKUP(order_details[[#This Row],[Category]],categories[[CategoryID]:[CategoryName]],2,0)</f>
        <v>Meat/Poultry</v>
      </c>
    </row>
    <row r="1271" spans="1:12" x14ac:dyDescent="0.25">
      <c r="A1271">
        <v>10728</v>
      </c>
      <c r="B1271">
        <v>60</v>
      </c>
      <c r="C1271" s="8">
        <v>27.2</v>
      </c>
      <c r="D1271">
        <v>15</v>
      </c>
      <c r="E1271">
        <v>0</v>
      </c>
      <c r="F1271" s="8">
        <f>order_details[[#This Row],[UnitPrice]]*order_details[[#This Row],[Quantity]]</f>
        <v>408</v>
      </c>
      <c r="G1271" s="1">
        <f>VLOOKUP(order_details[[#This Row],[OrderID]],orders[[OrderID]:[OrderDate]],4,)</f>
        <v>35038</v>
      </c>
      <c r="H1271" s="8">
        <f>VLOOKUP(order_details[[#This Row],[ProductID]],products[],6,0)</f>
        <v>34</v>
      </c>
      <c r="I1271" s="8">
        <f>order_details[[#This Row],[UnitPrice (Marked Price)]] * order_details[[#This Row],[Quantity]] * (1 - order_details[[#This Row],[Discount]])</f>
        <v>510</v>
      </c>
      <c r="J1271" s="8">
        <f>(order_details[[#This Row],[UnitPrice (Marked Price)]]*(1-order_details[[#This Row],[Discount]])-order_details[[#This Row],[UnitPrice]]) * order_details[[#This Row],[Quantity]]</f>
        <v>102.00000000000001</v>
      </c>
      <c r="K1271">
        <f>VLOOKUP(order_details[[#This Row],[ProductID]],products[],4,0)</f>
        <v>4</v>
      </c>
      <c r="L1271" s="8" t="str">
        <f>VLOOKUP(order_details[[#This Row],[Category]],categories[[CategoryID]:[CategoryName]],2,0)</f>
        <v>Dairy Products</v>
      </c>
    </row>
    <row r="1272" spans="1:12" x14ac:dyDescent="0.25">
      <c r="A1272">
        <v>10729</v>
      </c>
      <c r="B1272">
        <v>1</v>
      </c>
      <c r="C1272" s="8">
        <v>14.4</v>
      </c>
      <c r="D1272">
        <v>50</v>
      </c>
      <c r="E1272">
        <v>0</v>
      </c>
      <c r="F1272" s="8">
        <f>order_details[[#This Row],[UnitPrice]]*order_details[[#This Row],[Quantity]]</f>
        <v>720</v>
      </c>
      <c r="G1272" s="1">
        <f>VLOOKUP(order_details[[#This Row],[OrderID]],orders[[OrderID]:[OrderDate]],4,)</f>
        <v>35038</v>
      </c>
      <c r="H1272" s="8">
        <f>VLOOKUP(order_details[[#This Row],[ProductID]],products[],6,0)</f>
        <v>18</v>
      </c>
      <c r="I1272" s="8">
        <f>order_details[[#This Row],[UnitPrice (Marked Price)]] * order_details[[#This Row],[Quantity]] * (1 - order_details[[#This Row],[Discount]])</f>
        <v>900</v>
      </c>
      <c r="J1272" s="8">
        <f>(order_details[[#This Row],[UnitPrice (Marked Price)]]*(1-order_details[[#This Row],[Discount]])-order_details[[#This Row],[UnitPrice]]) * order_details[[#This Row],[Quantity]]</f>
        <v>179.99999999999997</v>
      </c>
      <c r="K1272">
        <f>VLOOKUP(order_details[[#This Row],[ProductID]],products[],4,0)</f>
        <v>1</v>
      </c>
      <c r="L1272" s="8" t="str">
        <f>VLOOKUP(order_details[[#This Row],[Category]],categories[[CategoryID]:[CategoryName]],2,0)</f>
        <v>Beverages</v>
      </c>
    </row>
    <row r="1273" spans="1:12" x14ac:dyDescent="0.25">
      <c r="A1273">
        <v>10729</v>
      </c>
      <c r="B1273">
        <v>21</v>
      </c>
      <c r="C1273" s="8">
        <v>8</v>
      </c>
      <c r="D1273">
        <v>30</v>
      </c>
      <c r="E1273">
        <v>0</v>
      </c>
      <c r="F1273" s="8">
        <f>order_details[[#This Row],[UnitPrice]]*order_details[[#This Row],[Quantity]]</f>
        <v>240</v>
      </c>
      <c r="G1273" s="1">
        <f>VLOOKUP(order_details[[#This Row],[OrderID]],orders[[OrderID]:[OrderDate]],4,)</f>
        <v>35038</v>
      </c>
      <c r="H1273" s="8">
        <f>VLOOKUP(order_details[[#This Row],[ProductID]],products[],6,0)</f>
        <v>10</v>
      </c>
      <c r="I1273" s="8">
        <f>order_details[[#This Row],[UnitPrice (Marked Price)]] * order_details[[#This Row],[Quantity]] * (1 - order_details[[#This Row],[Discount]])</f>
        <v>300</v>
      </c>
      <c r="J1273" s="8">
        <f>(order_details[[#This Row],[UnitPrice (Marked Price)]]*(1-order_details[[#This Row],[Discount]])-order_details[[#This Row],[UnitPrice]]) * order_details[[#This Row],[Quantity]]</f>
        <v>60</v>
      </c>
      <c r="K1273">
        <f>VLOOKUP(order_details[[#This Row],[ProductID]],products[],4,0)</f>
        <v>3</v>
      </c>
      <c r="L1273" s="8" t="str">
        <f>VLOOKUP(order_details[[#This Row],[Category]],categories[[CategoryID]:[CategoryName]],2,0)</f>
        <v>Confections</v>
      </c>
    </row>
    <row r="1274" spans="1:12" x14ac:dyDescent="0.25">
      <c r="A1274">
        <v>10729</v>
      </c>
      <c r="B1274">
        <v>50</v>
      </c>
      <c r="C1274" s="8">
        <v>10.4</v>
      </c>
      <c r="D1274">
        <v>40</v>
      </c>
      <c r="E1274">
        <v>0</v>
      </c>
      <c r="F1274" s="8">
        <f>order_details[[#This Row],[UnitPrice]]*order_details[[#This Row],[Quantity]]</f>
        <v>416</v>
      </c>
      <c r="G1274" s="1">
        <f>VLOOKUP(order_details[[#This Row],[OrderID]],orders[[OrderID]:[OrderDate]],4,)</f>
        <v>35038</v>
      </c>
      <c r="H1274" s="8">
        <f>VLOOKUP(order_details[[#This Row],[ProductID]],products[],6,0)</f>
        <v>16.25</v>
      </c>
      <c r="I1274" s="8">
        <f>order_details[[#This Row],[UnitPrice (Marked Price)]] * order_details[[#This Row],[Quantity]] * (1 - order_details[[#This Row],[Discount]])</f>
        <v>650</v>
      </c>
      <c r="J1274" s="8">
        <f>(order_details[[#This Row],[UnitPrice (Marked Price)]]*(1-order_details[[#This Row],[Discount]])-order_details[[#This Row],[UnitPrice]]) * order_details[[#This Row],[Quantity]]</f>
        <v>234</v>
      </c>
      <c r="K1274">
        <f>VLOOKUP(order_details[[#This Row],[ProductID]],products[],4,0)</f>
        <v>3</v>
      </c>
      <c r="L1274" s="8" t="str">
        <f>VLOOKUP(order_details[[#This Row],[Category]],categories[[CategoryID]:[CategoryName]],2,0)</f>
        <v>Confections</v>
      </c>
    </row>
    <row r="1275" spans="1:12" x14ac:dyDescent="0.25">
      <c r="A1275">
        <v>10730</v>
      </c>
      <c r="B1275">
        <v>16</v>
      </c>
      <c r="C1275" s="8">
        <v>13.9</v>
      </c>
      <c r="D1275">
        <v>15</v>
      </c>
      <c r="E1275">
        <v>0.05</v>
      </c>
      <c r="F1275" s="8">
        <f>order_details[[#This Row],[UnitPrice]]*order_details[[#This Row],[Quantity]]</f>
        <v>208.5</v>
      </c>
      <c r="G1275" s="1">
        <f>VLOOKUP(order_details[[#This Row],[OrderID]],orders[[OrderID]:[OrderDate]],4,)</f>
        <v>35039</v>
      </c>
      <c r="H1275" s="8">
        <f>VLOOKUP(order_details[[#This Row],[ProductID]],products[],6,0)</f>
        <v>17.45</v>
      </c>
      <c r="I1275" s="8">
        <f>order_details[[#This Row],[UnitPrice (Marked Price)]] * order_details[[#This Row],[Quantity]] * (1 - order_details[[#This Row],[Discount]])</f>
        <v>248.66249999999999</v>
      </c>
      <c r="J1275" s="8">
        <f>(order_details[[#This Row],[UnitPrice (Marked Price)]]*(1-order_details[[#This Row],[Discount]])-order_details[[#This Row],[UnitPrice]]) * order_details[[#This Row],[Quantity]]</f>
        <v>40.162499999999952</v>
      </c>
      <c r="K1275">
        <f>VLOOKUP(order_details[[#This Row],[ProductID]],products[],4,0)</f>
        <v>3</v>
      </c>
      <c r="L1275" s="8" t="str">
        <f>VLOOKUP(order_details[[#This Row],[Category]],categories[[CategoryID]:[CategoryName]],2,0)</f>
        <v>Confections</v>
      </c>
    </row>
    <row r="1276" spans="1:12" x14ac:dyDescent="0.25">
      <c r="A1276">
        <v>10730</v>
      </c>
      <c r="B1276">
        <v>31</v>
      </c>
      <c r="C1276" s="8">
        <v>8</v>
      </c>
      <c r="D1276">
        <v>3</v>
      </c>
      <c r="E1276">
        <v>0.05</v>
      </c>
      <c r="F1276" s="8">
        <f>order_details[[#This Row],[UnitPrice]]*order_details[[#This Row],[Quantity]]</f>
        <v>24</v>
      </c>
      <c r="G1276" s="1">
        <f>VLOOKUP(order_details[[#This Row],[OrderID]],orders[[OrderID]:[OrderDate]],4,)</f>
        <v>35039</v>
      </c>
      <c r="H1276" s="8">
        <f>VLOOKUP(order_details[[#This Row],[ProductID]],products[],6,0)</f>
        <v>12.5</v>
      </c>
      <c r="I1276" s="8">
        <f>order_details[[#This Row],[UnitPrice (Marked Price)]] * order_details[[#This Row],[Quantity]] * (1 - order_details[[#This Row],[Discount]])</f>
        <v>35.625</v>
      </c>
      <c r="J1276" s="8">
        <f>(order_details[[#This Row],[UnitPrice (Marked Price)]]*(1-order_details[[#This Row],[Discount]])-order_details[[#This Row],[UnitPrice]]) * order_details[[#This Row],[Quantity]]</f>
        <v>11.625</v>
      </c>
      <c r="K1276">
        <f>VLOOKUP(order_details[[#This Row],[ProductID]],products[],4,0)</f>
        <v>4</v>
      </c>
      <c r="L1276" s="8" t="str">
        <f>VLOOKUP(order_details[[#This Row],[Category]],categories[[CategoryID]:[CategoryName]],2,0)</f>
        <v>Dairy Products</v>
      </c>
    </row>
    <row r="1277" spans="1:12" x14ac:dyDescent="0.25">
      <c r="A1277">
        <v>10730</v>
      </c>
      <c r="B1277">
        <v>65</v>
      </c>
      <c r="C1277" s="8">
        <v>9.8000000000000007</v>
      </c>
      <c r="D1277">
        <v>10</v>
      </c>
      <c r="E1277">
        <v>0.05</v>
      </c>
      <c r="F1277" s="8">
        <f>order_details[[#This Row],[UnitPrice]]*order_details[[#This Row],[Quantity]]</f>
        <v>98</v>
      </c>
      <c r="G1277" s="1">
        <f>VLOOKUP(order_details[[#This Row],[OrderID]],orders[[OrderID]:[OrderDate]],4,)</f>
        <v>35039</v>
      </c>
      <c r="H1277" s="8">
        <f>VLOOKUP(order_details[[#This Row],[ProductID]],products[],6,0)</f>
        <v>21.05</v>
      </c>
      <c r="I1277" s="8">
        <f>order_details[[#This Row],[UnitPrice (Marked Price)]] * order_details[[#This Row],[Quantity]] * (1 - order_details[[#This Row],[Discount]])</f>
        <v>199.97499999999999</v>
      </c>
      <c r="J1277" s="8">
        <f>(order_details[[#This Row],[UnitPrice (Marked Price)]]*(1-order_details[[#This Row],[Discount]])-order_details[[#This Row],[UnitPrice]]) * order_details[[#This Row],[Quantity]]</f>
        <v>101.97499999999998</v>
      </c>
      <c r="K1277">
        <f>VLOOKUP(order_details[[#This Row],[ProductID]],products[],4,0)</f>
        <v>2</v>
      </c>
      <c r="L1277" s="8" t="str">
        <f>VLOOKUP(order_details[[#This Row],[Category]],categories[[CategoryID]:[CategoryName]],2,0)</f>
        <v>Condiments</v>
      </c>
    </row>
    <row r="1278" spans="1:12" x14ac:dyDescent="0.25">
      <c r="A1278">
        <v>10731</v>
      </c>
      <c r="B1278">
        <v>21</v>
      </c>
      <c r="C1278" s="8">
        <v>8</v>
      </c>
      <c r="D1278">
        <v>40</v>
      </c>
      <c r="E1278">
        <v>0.05</v>
      </c>
      <c r="F1278" s="8">
        <f>order_details[[#This Row],[UnitPrice]]*order_details[[#This Row],[Quantity]]</f>
        <v>320</v>
      </c>
      <c r="G1278" s="1">
        <f>VLOOKUP(order_details[[#This Row],[OrderID]],orders[[OrderID]:[OrderDate]],4,)</f>
        <v>35040</v>
      </c>
      <c r="H1278" s="8">
        <f>VLOOKUP(order_details[[#This Row],[ProductID]],products[],6,0)</f>
        <v>10</v>
      </c>
      <c r="I1278" s="8">
        <f>order_details[[#This Row],[UnitPrice (Marked Price)]] * order_details[[#This Row],[Quantity]] * (1 - order_details[[#This Row],[Discount]])</f>
        <v>380</v>
      </c>
      <c r="J1278" s="8">
        <f>(order_details[[#This Row],[UnitPrice (Marked Price)]]*(1-order_details[[#This Row],[Discount]])-order_details[[#This Row],[UnitPrice]]) * order_details[[#This Row],[Quantity]]</f>
        <v>60</v>
      </c>
      <c r="K1278">
        <f>VLOOKUP(order_details[[#This Row],[ProductID]],products[],4,0)</f>
        <v>3</v>
      </c>
      <c r="L1278" s="8" t="str">
        <f>VLOOKUP(order_details[[#This Row],[Category]],categories[[CategoryID]:[CategoryName]],2,0)</f>
        <v>Confections</v>
      </c>
    </row>
    <row r="1279" spans="1:12" x14ac:dyDescent="0.25">
      <c r="A1279">
        <v>10731</v>
      </c>
      <c r="B1279">
        <v>51</v>
      </c>
      <c r="C1279" s="8">
        <v>42.4</v>
      </c>
      <c r="D1279">
        <v>30</v>
      </c>
      <c r="E1279">
        <v>0.05</v>
      </c>
      <c r="F1279" s="8">
        <f>order_details[[#This Row],[UnitPrice]]*order_details[[#This Row],[Quantity]]</f>
        <v>1272</v>
      </c>
      <c r="G1279" s="1">
        <f>VLOOKUP(order_details[[#This Row],[OrderID]],orders[[OrderID]:[OrderDate]],4,)</f>
        <v>35040</v>
      </c>
      <c r="H1279" s="8">
        <f>VLOOKUP(order_details[[#This Row],[ProductID]],products[],6,0)</f>
        <v>53</v>
      </c>
      <c r="I1279" s="8">
        <f>order_details[[#This Row],[UnitPrice (Marked Price)]] * order_details[[#This Row],[Quantity]] * (1 - order_details[[#This Row],[Discount]])</f>
        <v>1510.5</v>
      </c>
      <c r="J1279" s="8">
        <f>(order_details[[#This Row],[UnitPrice (Marked Price)]]*(1-order_details[[#This Row],[Discount]])-order_details[[#This Row],[UnitPrice]]) * order_details[[#This Row],[Quantity]]</f>
        <v>238.49999999999989</v>
      </c>
      <c r="K1279">
        <f>VLOOKUP(order_details[[#This Row],[ProductID]],products[],4,0)</f>
        <v>7</v>
      </c>
      <c r="L1279" s="8" t="str">
        <f>VLOOKUP(order_details[[#This Row],[Category]],categories[[CategoryID]:[CategoryName]],2,0)</f>
        <v>Produce</v>
      </c>
    </row>
    <row r="1280" spans="1:12" x14ac:dyDescent="0.25">
      <c r="A1280">
        <v>10732</v>
      </c>
      <c r="B1280">
        <v>76</v>
      </c>
      <c r="C1280" s="8">
        <v>14.4</v>
      </c>
      <c r="D1280">
        <v>20</v>
      </c>
      <c r="E1280">
        <v>0</v>
      </c>
      <c r="F1280" s="8">
        <f>order_details[[#This Row],[UnitPrice]]*order_details[[#This Row],[Quantity]]</f>
        <v>288</v>
      </c>
      <c r="G1280" s="1">
        <f>VLOOKUP(order_details[[#This Row],[OrderID]],orders[[OrderID]:[OrderDate]],4,)</f>
        <v>35040</v>
      </c>
      <c r="H1280" s="8">
        <f>VLOOKUP(order_details[[#This Row],[ProductID]],products[],6,0)</f>
        <v>18</v>
      </c>
      <c r="I1280" s="8">
        <f>order_details[[#This Row],[UnitPrice (Marked Price)]] * order_details[[#This Row],[Quantity]] * (1 - order_details[[#This Row],[Discount]])</f>
        <v>360</v>
      </c>
      <c r="J1280" s="8">
        <f>(order_details[[#This Row],[UnitPrice (Marked Price)]]*(1-order_details[[#This Row],[Discount]])-order_details[[#This Row],[UnitPrice]]) * order_details[[#This Row],[Quantity]]</f>
        <v>72</v>
      </c>
      <c r="K1280">
        <f>VLOOKUP(order_details[[#This Row],[ProductID]],products[],4,0)</f>
        <v>1</v>
      </c>
      <c r="L1280" s="8" t="str">
        <f>VLOOKUP(order_details[[#This Row],[Category]],categories[[CategoryID]:[CategoryName]],2,0)</f>
        <v>Beverages</v>
      </c>
    </row>
    <row r="1281" spans="1:12" x14ac:dyDescent="0.25">
      <c r="A1281">
        <v>10733</v>
      </c>
      <c r="B1281">
        <v>14</v>
      </c>
      <c r="C1281" s="8">
        <v>18.600000000000001</v>
      </c>
      <c r="D1281">
        <v>16</v>
      </c>
      <c r="E1281">
        <v>0</v>
      </c>
      <c r="F1281" s="8">
        <f>order_details[[#This Row],[UnitPrice]]*order_details[[#This Row],[Quantity]]</f>
        <v>297.60000000000002</v>
      </c>
      <c r="G1281" s="1">
        <f>VLOOKUP(order_details[[#This Row],[OrderID]],orders[[OrderID]:[OrderDate]],4,)</f>
        <v>35041</v>
      </c>
      <c r="H1281" s="8">
        <f>VLOOKUP(order_details[[#This Row],[ProductID]],products[],6,0)</f>
        <v>23.25</v>
      </c>
      <c r="I1281" s="8">
        <f>order_details[[#This Row],[UnitPrice (Marked Price)]] * order_details[[#This Row],[Quantity]] * (1 - order_details[[#This Row],[Discount]])</f>
        <v>372</v>
      </c>
      <c r="J1281" s="8">
        <f>(order_details[[#This Row],[UnitPrice (Marked Price)]]*(1-order_details[[#This Row],[Discount]])-order_details[[#This Row],[UnitPrice]]) * order_details[[#This Row],[Quantity]]</f>
        <v>74.399999999999977</v>
      </c>
      <c r="K1281">
        <f>VLOOKUP(order_details[[#This Row],[ProductID]],products[],4,0)</f>
        <v>7</v>
      </c>
      <c r="L1281" s="8" t="str">
        <f>VLOOKUP(order_details[[#This Row],[Category]],categories[[CategoryID]:[CategoryName]],2,0)</f>
        <v>Produce</v>
      </c>
    </row>
    <row r="1282" spans="1:12" x14ac:dyDescent="0.25">
      <c r="A1282">
        <v>10733</v>
      </c>
      <c r="B1282">
        <v>28</v>
      </c>
      <c r="C1282" s="8">
        <v>36.4</v>
      </c>
      <c r="D1282">
        <v>20</v>
      </c>
      <c r="E1282">
        <v>0</v>
      </c>
      <c r="F1282" s="8">
        <f>order_details[[#This Row],[UnitPrice]]*order_details[[#This Row],[Quantity]]</f>
        <v>728</v>
      </c>
      <c r="G1282" s="1">
        <f>VLOOKUP(order_details[[#This Row],[OrderID]],orders[[OrderID]:[OrderDate]],4,)</f>
        <v>35041</v>
      </c>
      <c r="H1282" s="8">
        <f>VLOOKUP(order_details[[#This Row],[ProductID]],products[],6,0)</f>
        <v>45.6</v>
      </c>
      <c r="I1282" s="8">
        <f>order_details[[#This Row],[UnitPrice (Marked Price)]] * order_details[[#This Row],[Quantity]] * (1 - order_details[[#This Row],[Discount]])</f>
        <v>912</v>
      </c>
      <c r="J1282" s="8">
        <f>(order_details[[#This Row],[UnitPrice (Marked Price)]]*(1-order_details[[#This Row],[Discount]])-order_details[[#This Row],[UnitPrice]]) * order_details[[#This Row],[Quantity]]</f>
        <v>184.00000000000006</v>
      </c>
      <c r="K1282">
        <f>VLOOKUP(order_details[[#This Row],[ProductID]],products[],4,0)</f>
        <v>7</v>
      </c>
      <c r="L1282" s="8" t="str">
        <f>VLOOKUP(order_details[[#This Row],[Category]],categories[[CategoryID]:[CategoryName]],2,0)</f>
        <v>Produce</v>
      </c>
    </row>
    <row r="1283" spans="1:12" x14ac:dyDescent="0.25">
      <c r="A1283">
        <v>10733</v>
      </c>
      <c r="B1283">
        <v>52</v>
      </c>
      <c r="C1283" s="8">
        <v>5.6</v>
      </c>
      <c r="D1283">
        <v>25</v>
      </c>
      <c r="E1283">
        <v>0</v>
      </c>
      <c r="F1283" s="8">
        <f>order_details[[#This Row],[UnitPrice]]*order_details[[#This Row],[Quantity]]</f>
        <v>140</v>
      </c>
      <c r="G1283" s="1">
        <f>VLOOKUP(order_details[[#This Row],[OrderID]],orders[[OrderID]:[OrderDate]],4,)</f>
        <v>35041</v>
      </c>
      <c r="H1283" s="8">
        <f>VLOOKUP(order_details[[#This Row],[ProductID]],products[],6,0)</f>
        <v>7</v>
      </c>
      <c r="I1283" s="8">
        <f>order_details[[#This Row],[UnitPrice (Marked Price)]] * order_details[[#This Row],[Quantity]] * (1 - order_details[[#This Row],[Discount]])</f>
        <v>175</v>
      </c>
      <c r="J1283" s="8">
        <f>(order_details[[#This Row],[UnitPrice (Marked Price)]]*(1-order_details[[#This Row],[Discount]])-order_details[[#This Row],[UnitPrice]]) * order_details[[#This Row],[Quantity]]</f>
        <v>35.000000000000007</v>
      </c>
      <c r="K1283">
        <f>VLOOKUP(order_details[[#This Row],[ProductID]],products[],4,0)</f>
        <v>5</v>
      </c>
      <c r="L1283" s="8" t="str">
        <f>VLOOKUP(order_details[[#This Row],[Category]],categories[[CategoryID]:[CategoryName]],2,0)</f>
        <v>Grains/Cereals</v>
      </c>
    </row>
    <row r="1284" spans="1:12" x14ac:dyDescent="0.25">
      <c r="A1284">
        <v>10734</v>
      </c>
      <c r="B1284">
        <v>6</v>
      </c>
      <c r="C1284" s="8">
        <v>16</v>
      </c>
      <c r="D1284">
        <v>30</v>
      </c>
      <c r="E1284">
        <v>0</v>
      </c>
      <c r="F1284" s="8">
        <f>order_details[[#This Row],[UnitPrice]]*order_details[[#This Row],[Quantity]]</f>
        <v>480</v>
      </c>
      <c r="G1284" s="1">
        <f>VLOOKUP(order_details[[#This Row],[OrderID]],orders[[OrderID]:[OrderDate]],4,)</f>
        <v>35041</v>
      </c>
      <c r="H1284" s="8">
        <f>VLOOKUP(order_details[[#This Row],[ProductID]],products[],6,0)</f>
        <v>25</v>
      </c>
      <c r="I1284" s="8">
        <f>order_details[[#This Row],[UnitPrice (Marked Price)]] * order_details[[#This Row],[Quantity]] * (1 - order_details[[#This Row],[Discount]])</f>
        <v>750</v>
      </c>
      <c r="J1284" s="8">
        <f>(order_details[[#This Row],[UnitPrice (Marked Price)]]*(1-order_details[[#This Row],[Discount]])-order_details[[#This Row],[UnitPrice]]) * order_details[[#This Row],[Quantity]]</f>
        <v>270</v>
      </c>
      <c r="K1284">
        <f>VLOOKUP(order_details[[#This Row],[ProductID]],products[],4,0)</f>
        <v>2</v>
      </c>
      <c r="L1284" s="8" t="str">
        <f>VLOOKUP(order_details[[#This Row],[Category]],categories[[CategoryID]:[CategoryName]],2,0)</f>
        <v>Condiments</v>
      </c>
    </row>
    <row r="1285" spans="1:12" x14ac:dyDescent="0.25">
      <c r="A1285">
        <v>10734</v>
      </c>
      <c r="B1285">
        <v>30</v>
      </c>
      <c r="C1285" s="8">
        <v>20.7</v>
      </c>
      <c r="D1285">
        <v>15</v>
      </c>
      <c r="E1285">
        <v>0</v>
      </c>
      <c r="F1285" s="8">
        <f>order_details[[#This Row],[UnitPrice]]*order_details[[#This Row],[Quantity]]</f>
        <v>310.5</v>
      </c>
      <c r="G1285" s="1">
        <f>VLOOKUP(order_details[[#This Row],[OrderID]],orders[[OrderID]:[OrderDate]],4,)</f>
        <v>35041</v>
      </c>
      <c r="H1285" s="8">
        <f>VLOOKUP(order_details[[#This Row],[ProductID]],products[],6,0)</f>
        <v>25.89</v>
      </c>
      <c r="I1285" s="8">
        <f>order_details[[#This Row],[UnitPrice (Marked Price)]] * order_details[[#This Row],[Quantity]] * (1 - order_details[[#This Row],[Discount]])</f>
        <v>388.35</v>
      </c>
      <c r="J1285" s="8">
        <f>(order_details[[#This Row],[UnitPrice (Marked Price)]]*(1-order_details[[#This Row],[Discount]])-order_details[[#This Row],[UnitPrice]]) * order_details[[#This Row],[Quantity]]</f>
        <v>77.850000000000023</v>
      </c>
      <c r="K1285">
        <f>VLOOKUP(order_details[[#This Row],[ProductID]],products[],4,0)</f>
        <v>8</v>
      </c>
      <c r="L1285" s="8" t="str">
        <f>VLOOKUP(order_details[[#This Row],[Category]],categories[[CategoryID]:[CategoryName]],2,0)</f>
        <v>Seafood</v>
      </c>
    </row>
    <row r="1286" spans="1:12" x14ac:dyDescent="0.25">
      <c r="A1286">
        <v>10734</v>
      </c>
      <c r="B1286">
        <v>76</v>
      </c>
      <c r="C1286" s="8">
        <v>14.4</v>
      </c>
      <c r="D1286">
        <v>20</v>
      </c>
      <c r="E1286">
        <v>0</v>
      </c>
      <c r="F1286" s="8">
        <f>order_details[[#This Row],[UnitPrice]]*order_details[[#This Row],[Quantity]]</f>
        <v>288</v>
      </c>
      <c r="G1286" s="1">
        <f>VLOOKUP(order_details[[#This Row],[OrderID]],orders[[OrderID]:[OrderDate]],4,)</f>
        <v>35041</v>
      </c>
      <c r="H1286" s="8">
        <f>VLOOKUP(order_details[[#This Row],[ProductID]],products[],6,0)</f>
        <v>18</v>
      </c>
      <c r="I1286" s="8">
        <f>order_details[[#This Row],[UnitPrice (Marked Price)]] * order_details[[#This Row],[Quantity]] * (1 - order_details[[#This Row],[Discount]])</f>
        <v>360</v>
      </c>
      <c r="J1286" s="8">
        <f>(order_details[[#This Row],[UnitPrice (Marked Price)]]*(1-order_details[[#This Row],[Discount]])-order_details[[#This Row],[UnitPrice]]) * order_details[[#This Row],[Quantity]]</f>
        <v>72</v>
      </c>
      <c r="K1286">
        <f>VLOOKUP(order_details[[#This Row],[ProductID]],products[],4,0)</f>
        <v>1</v>
      </c>
      <c r="L1286" s="8" t="str">
        <f>VLOOKUP(order_details[[#This Row],[Category]],categories[[CategoryID]:[CategoryName]],2,0)</f>
        <v>Beverages</v>
      </c>
    </row>
    <row r="1287" spans="1:12" x14ac:dyDescent="0.25">
      <c r="A1287">
        <v>10735</v>
      </c>
      <c r="B1287">
        <v>61</v>
      </c>
      <c r="C1287" s="8">
        <v>22.8</v>
      </c>
      <c r="D1287">
        <v>20</v>
      </c>
      <c r="E1287">
        <v>0.1</v>
      </c>
      <c r="F1287" s="8">
        <f>order_details[[#This Row],[UnitPrice]]*order_details[[#This Row],[Quantity]]</f>
        <v>456</v>
      </c>
      <c r="G1287" s="1">
        <f>VLOOKUP(order_details[[#This Row],[OrderID]],orders[[OrderID]:[OrderDate]],4,)</f>
        <v>35044</v>
      </c>
      <c r="H1287" s="8">
        <f>VLOOKUP(order_details[[#This Row],[ProductID]],products[],6,0)</f>
        <v>28.5</v>
      </c>
      <c r="I1287" s="8">
        <f>order_details[[#This Row],[UnitPrice (Marked Price)]] * order_details[[#This Row],[Quantity]] * (1 - order_details[[#This Row],[Discount]])</f>
        <v>513</v>
      </c>
      <c r="J1287" s="8">
        <f>(order_details[[#This Row],[UnitPrice (Marked Price)]]*(1-order_details[[#This Row],[Discount]])-order_details[[#This Row],[UnitPrice]]) * order_details[[#This Row],[Quantity]]</f>
        <v>57.000000000000028</v>
      </c>
      <c r="K1287">
        <f>VLOOKUP(order_details[[#This Row],[ProductID]],products[],4,0)</f>
        <v>2</v>
      </c>
      <c r="L1287" s="8" t="str">
        <f>VLOOKUP(order_details[[#This Row],[Category]],categories[[CategoryID]:[CategoryName]],2,0)</f>
        <v>Condiments</v>
      </c>
    </row>
    <row r="1288" spans="1:12" x14ac:dyDescent="0.25">
      <c r="A1288">
        <v>10735</v>
      </c>
      <c r="B1288">
        <v>77</v>
      </c>
      <c r="C1288" s="8">
        <v>10.4</v>
      </c>
      <c r="D1288">
        <v>2</v>
      </c>
      <c r="E1288">
        <v>0.1</v>
      </c>
      <c r="F1288" s="8">
        <f>order_details[[#This Row],[UnitPrice]]*order_details[[#This Row],[Quantity]]</f>
        <v>20.8</v>
      </c>
      <c r="G1288" s="1">
        <f>VLOOKUP(order_details[[#This Row],[OrderID]],orders[[OrderID]:[OrderDate]],4,)</f>
        <v>35044</v>
      </c>
      <c r="H1288" s="8">
        <f>VLOOKUP(order_details[[#This Row],[ProductID]],products[],6,0)</f>
        <v>13</v>
      </c>
      <c r="I1288" s="8">
        <f>order_details[[#This Row],[UnitPrice (Marked Price)]] * order_details[[#This Row],[Quantity]] * (1 - order_details[[#This Row],[Discount]])</f>
        <v>23.400000000000002</v>
      </c>
      <c r="J1288" s="8">
        <f>(order_details[[#This Row],[UnitPrice (Marked Price)]]*(1-order_details[[#This Row],[Discount]])-order_details[[#This Row],[UnitPrice]]) * order_details[[#This Row],[Quantity]]</f>
        <v>2.6000000000000014</v>
      </c>
      <c r="K1288">
        <f>VLOOKUP(order_details[[#This Row],[ProductID]],products[],4,0)</f>
        <v>2</v>
      </c>
      <c r="L1288" s="8" t="str">
        <f>VLOOKUP(order_details[[#This Row],[Category]],categories[[CategoryID]:[CategoryName]],2,0)</f>
        <v>Condiments</v>
      </c>
    </row>
    <row r="1289" spans="1:12" x14ac:dyDescent="0.25">
      <c r="A1289">
        <v>10736</v>
      </c>
      <c r="B1289">
        <v>65</v>
      </c>
      <c r="C1289" s="8">
        <v>9.8000000000000007</v>
      </c>
      <c r="D1289">
        <v>40</v>
      </c>
      <c r="E1289">
        <v>0</v>
      </c>
      <c r="F1289" s="8">
        <f>order_details[[#This Row],[UnitPrice]]*order_details[[#This Row],[Quantity]]</f>
        <v>392</v>
      </c>
      <c r="G1289" s="1">
        <f>VLOOKUP(order_details[[#This Row],[OrderID]],orders[[OrderID]:[OrderDate]],4,)</f>
        <v>35045</v>
      </c>
      <c r="H1289" s="8">
        <f>VLOOKUP(order_details[[#This Row],[ProductID]],products[],6,0)</f>
        <v>21.05</v>
      </c>
      <c r="I1289" s="8">
        <f>order_details[[#This Row],[UnitPrice (Marked Price)]] * order_details[[#This Row],[Quantity]] * (1 - order_details[[#This Row],[Discount]])</f>
        <v>842</v>
      </c>
      <c r="J1289" s="8">
        <f>(order_details[[#This Row],[UnitPrice (Marked Price)]]*(1-order_details[[#This Row],[Discount]])-order_details[[#This Row],[UnitPrice]]) * order_details[[#This Row],[Quantity]]</f>
        <v>450</v>
      </c>
      <c r="K1289">
        <f>VLOOKUP(order_details[[#This Row],[ProductID]],products[],4,0)</f>
        <v>2</v>
      </c>
      <c r="L1289" s="8" t="str">
        <f>VLOOKUP(order_details[[#This Row],[Category]],categories[[CategoryID]:[CategoryName]],2,0)</f>
        <v>Condiments</v>
      </c>
    </row>
    <row r="1290" spans="1:12" x14ac:dyDescent="0.25">
      <c r="A1290">
        <v>10736</v>
      </c>
      <c r="B1290">
        <v>75</v>
      </c>
      <c r="C1290" s="8">
        <v>6.2</v>
      </c>
      <c r="D1290">
        <v>20</v>
      </c>
      <c r="E1290">
        <v>0</v>
      </c>
      <c r="F1290" s="8">
        <f>order_details[[#This Row],[UnitPrice]]*order_details[[#This Row],[Quantity]]</f>
        <v>124</v>
      </c>
      <c r="G1290" s="1">
        <f>VLOOKUP(order_details[[#This Row],[OrderID]],orders[[OrderID]:[OrderDate]],4,)</f>
        <v>35045</v>
      </c>
      <c r="H1290" s="8">
        <f>VLOOKUP(order_details[[#This Row],[ProductID]],products[],6,0)</f>
        <v>7.75</v>
      </c>
      <c r="I1290" s="8">
        <f>order_details[[#This Row],[UnitPrice (Marked Price)]] * order_details[[#This Row],[Quantity]] * (1 - order_details[[#This Row],[Discount]])</f>
        <v>155</v>
      </c>
      <c r="J1290" s="8">
        <f>(order_details[[#This Row],[UnitPrice (Marked Price)]]*(1-order_details[[#This Row],[Discount]])-order_details[[#This Row],[UnitPrice]]) * order_details[[#This Row],[Quantity]]</f>
        <v>30.999999999999996</v>
      </c>
      <c r="K1290">
        <f>VLOOKUP(order_details[[#This Row],[ProductID]],products[],4,0)</f>
        <v>1</v>
      </c>
      <c r="L1290" s="8" t="str">
        <f>VLOOKUP(order_details[[#This Row],[Category]],categories[[CategoryID]:[CategoryName]],2,0)</f>
        <v>Beverages</v>
      </c>
    </row>
    <row r="1291" spans="1:12" x14ac:dyDescent="0.25">
      <c r="A1291">
        <v>10737</v>
      </c>
      <c r="B1291">
        <v>13</v>
      </c>
      <c r="C1291" s="8">
        <v>4.8</v>
      </c>
      <c r="D1291">
        <v>4</v>
      </c>
      <c r="E1291">
        <v>0</v>
      </c>
      <c r="F1291" s="8">
        <f>order_details[[#This Row],[UnitPrice]]*order_details[[#This Row],[Quantity]]</f>
        <v>19.2</v>
      </c>
      <c r="G1291" s="1">
        <f>VLOOKUP(order_details[[#This Row],[OrderID]],orders[[OrderID]:[OrderDate]],4,)</f>
        <v>35045</v>
      </c>
      <c r="H1291" s="8">
        <f>VLOOKUP(order_details[[#This Row],[ProductID]],products[],6,0)</f>
        <v>6</v>
      </c>
      <c r="I1291" s="8">
        <f>order_details[[#This Row],[UnitPrice (Marked Price)]] * order_details[[#This Row],[Quantity]] * (1 - order_details[[#This Row],[Discount]])</f>
        <v>24</v>
      </c>
      <c r="J1291" s="8">
        <f>(order_details[[#This Row],[UnitPrice (Marked Price)]]*(1-order_details[[#This Row],[Discount]])-order_details[[#This Row],[UnitPrice]]) * order_details[[#This Row],[Quantity]]</f>
        <v>4.8000000000000007</v>
      </c>
      <c r="K1291">
        <f>VLOOKUP(order_details[[#This Row],[ProductID]],products[],4,0)</f>
        <v>8</v>
      </c>
      <c r="L1291" s="8" t="str">
        <f>VLOOKUP(order_details[[#This Row],[Category]],categories[[CategoryID]:[CategoryName]],2,0)</f>
        <v>Seafood</v>
      </c>
    </row>
    <row r="1292" spans="1:12" x14ac:dyDescent="0.25">
      <c r="A1292">
        <v>10737</v>
      </c>
      <c r="B1292">
        <v>41</v>
      </c>
      <c r="C1292" s="8">
        <v>7.7</v>
      </c>
      <c r="D1292">
        <v>12</v>
      </c>
      <c r="E1292">
        <v>0</v>
      </c>
      <c r="F1292" s="8">
        <f>order_details[[#This Row],[UnitPrice]]*order_details[[#This Row],[Quantity]]</f>
        <v>92.4</v>
      </c>
      <c r="G1292" s="1">
        <f>VLOOKUP(order_details[[#This Row],[OrderID]],orders[[OrderID]:[OrderDate]],4,)</f>
        <v>35045</v>
      </c>
      <c r="H1292" s="8">
        <f>VLOOKUP(order_details[[#This Row],[ProductID]],products[],6,0)</f>
        <v>9.65</v>
      </c>
      <c r="I1292" s="8">
        <f>order_details[[#This Row],[UnitPrice (Marked Price)]] * order_details[[#This Row],[Quantity]] * (1 - order_details[[#This Row],[Discount]])</f>
        <v>115.80000000000001</v>
      </c>
      <c r="J1292" s="8">
        <f>(order_details[[#This Row],[UnitPrice (Marked Price)]]*(1-order_details[[#This Row],[Discount]])-order_details[[#This Row],[UnitPrice]]) * order_details[[#This Row],[Quantity]]</f>
        <v>23.400000000000002</v>
      </c>
      <c r="K1292">
        <f>VLOOKUP(order_details[[#This Row],[ProductID]],products[],4,0)</f>
        <v>8</v>
      </c>
      <c r="L1292" s="8" t="str">
        <f>VLOOKUP(order_details[[#This Row],[Category]],categories[[CategoryID]:[CategoryName]],2,0)</f>
        <v>Seafood</v>
      </c>
    </row>
    <row r="1293" spans="1:12" x14ac:dyDescent="0.25">
      <c r="A1293">
        <v>10738</v>
      </c>
      <c r="B1293">
        <v>16</v>
      </c>
      <c r="C1293" s="8">
        <v>13.9</v>
      </c>
      <c r="D1293">
        <v>3</v>
      </c>
      <c r="E1293">
        <v>0</v>
      </c>
      <c r="F1293" s="8">
        <f>order_details[[#This Row],[UnitPrice]]*order_details[[#This Row],[Quantity]]</f>
        <v>41.7</v>
      </c>
      <c r="G1293" s="1">
        <f>VLOOKUP(order_details[[#This Row],[OrderID]],orders[[OrderID]:[OrderDate]],4,)</f>
        <v>35046</v>
      </c>
      <c r="H1293" s="8">
        <f>VLOOKUP(order_details[[#This Row],[ProductID]],products[],6,0)</f>
        <v>17.45</v>
      </c>
      <c r="I1293" s="8">
        <f>order_details[[#This Row],[UnitPrice (Marked Price)]] * order_details[[#This Row],[Quantity]] * (1 - order_details[[#This Row],[Discount]])</f>
        <v>52.349999999999994</v>
      </c>
      <c r="J1293" s="8">
        <f>(order_details[[#This Row],[UnitPrice (Marked Price)]]*(1-order_details[[#This Row],[Discount]])-order_details[[#This Row],[UnitPrice]]) * order_details[[#This Row],[Quantity]]</f>
        <v>10.649999999999997</v>
      </c>
      <c r="K1293">
        <f>VLOOKUP(order_details[[#This Row],[ProductID]],products[],4,0)</f>
        <v>3</v>
      </c>
      <c r="L1293" s="8" t="str">
        <f>VLOOKUP(order_details[[#This Row],[Category]],categories[[CategoryID]:[CategoryName]],2,0)</f>
        <v>Confections</v>
      </c>
    </row>
    <row r="1294" spans="1:12" x14ac:dyDescent="0.25">
      <c r="A1294">
        <v>10739</v>
      </c>
      <c r="B1294">
        <v>36</v>
      </c>
      <c r="C1294" s="8">
        <v>15.2</v>
      </c>
      <c r="D1294">
        <v>6</v>
      </c>
      <c r="E1294">
        <v>0</v>
      </c>
      <c r="F1294" s="8">
        <f>order_details[[#This Row],[UnitPrice]]*order_details[[#This Row],[Quantity]]</f>
        <v>91.199999999999989</v>
      </c>
      <c r="G1294" s="1">
        <f>VLOOKUP(order_details[[#This Row],[OrderID]],orders[[OrderID]:[OrderDate]],4,)</f>
        <v>35046</v>
      </c>
      <c r="H1294" s="8">
        <f>VLOOKUP(order_details[[#This Row],[ProductID]],products[],6,0)</f>
        <v>19</v>
      </c>
      <c r="I1294" s="8">
        <f>order_details[[#This Row],[UnitPrice (Marked Price)]] * order_details[[#This Row],[Quantity]] * (1 - order_details[[#This Row],[Discount]])</f>
        <v>114</v>
      </c>
      <c r="J1294" s="8">
        <f>(order_details[[#This Row],[UnitPrice (Marked Price)]]*(1-order_details[[#This Row],[Discount]])-order_details[[#This Row],[UnitPrice]]) * order_details[[#This Row],[Quantity]]</f>
        <v>22.800000000000004</v>
      </c>
      <c r="K1294">
        <f>VLOOKUP(order_details[[#This Row],[ProductID]],products[],4,0)</f>
        <v>8</v>
      </c>
      <c r="L1294" s="8" t="str">
        <f>VLOOKUP(order_details[[#This Row],[Category]],categories[[CategoryID]:[CategoryName]],2,0)</f>
        <v>Seafood</v>
      </c>
    </row>
    <row r="1295" spans="1:12" x14ac:dyDescent="0.25">
      <c r="A1295">
        <v>10739</v>
      </c>
      <c r="B1295">
        <v>52</v>
      </c>
      <c r="C1295" s="8">
        <v>5.6</v>
      </c>
      <c r="D1295">
        <v>18</v>
      </c>
      <c r="E1295">
        <v>0</v>
      </c>
      <c r="F1295" s="8">
        <f>order_details[[#This Row],[UnitPrice]]*order_details[[#This Row],[Quantity]]</f>
        <v>100.8</v>
      </c>
      <c r="G1295" s="1">
        <f>VLOOKUP(order_details[[#This Row],[OrderID]],orders[[OrderID]:[OrderDate]],4,)</f>
        <v>35046</v>
      </c>
      <c r="H1295" s="8">
        <f>VLOOKUP(order_details[[#This Row],[ProductID]],products[],6,0)</f>
        <v>7</v>
      </c>
      <c r="I1295" s="8">
        <f>order_details[[#This Row],[UnitPrice (Marked Price)]] * order_details[[#This Row],[Quantity]] * (1 - order_details[[#This Row],[Discount]])</f>
        <v>126</v>
      </c>
      <c r="J1295" s="8">
        <f>(order_details[[#This Row],[UnitPrice (Marked Price)]]*(1-order_details[[#This Row],[Discount]])-order_details[[#This Row],[UnitPrice]]) * order_details[[#This Row],[Quantity]]</f>
        <v>25.200000000000006</v>
      </c>
      <c r="K1295">
        <f>VLOOKUP(order_details[[#This Row],[ProductID]],products[],4,0)</f>
        <v>5</v>
      </c>
      <c r="L1295" s="8" t="str">
        <f>VLOOKUP(order_details[[#This Row],[Category]],categories[[CategoryID]:[CategoryName]],2,0)</f>
        <v>Grains/Cereals</v>
      </c>
    </row>
    <row r="1296" spans="1:12" x14ac:dyDescent="0.25">
      <c r="A1296">
        <v>10740</v>
      </c>
      <c r="B1296">
        <v>28</v>
      </c>
      <c r="C1296" s="8">
        <v>36.4</v>
      </c>
      <c r="D1296">
        <v>5</v>
      </c>
      <c r="E1296">
        <v>0.2</v>
      </c>
      <c r="F1296" s="8">
        <f>order_details[[#This Row],[UnitPrice]]*order_details[[#This Row],[Quantity]]</f>
        <v>182</v>
      </c>
      <c r="G1296" s="1">
        <f>VLOOKUP(order_details[[#This Row],[OrderID]],orders[[OrderID]:[OrderDate]],4,)</f>
        <v>35047</v>
      </c>
      <c r="H1296" s="8">
        <f>VLOOKUP(order_details[[#This Row],[ProductID]],products[],6,0)</f>
        <v>45.6</v>
      </c>
      <c r="I1296" s="8">
        <f>order_details[[#This Row],[UnitPrice (Marked Price)]] * order_details[[#This Row],[Quantity]] * (1 - order_details[[#This Row],[Discount]])</f>
        <v>182.4</v>
      </c>
      <c r="J1296" s="8">
        <f>(order_details[[#This Row],[UnitPrice (Marked Price)]]*(1-order_details[[#This Row],[Discount]])-order_details[[#This Row],[UnitPrice]]) * order_details[[#This Row],[Quantity]]</f>
        <v>0.400000000000027</v>
      </c>
      <c r="K1296">
        <f>VLOOKUP(order_details[[#This Row],[ProductID]],products[],4,0)</f>
        <v>7</v>
      </c>
      <c r="L1296" s="8" t="str">
        <f>VLOOKUP(order_details[[#This Row],[Category]],categories[[CategoryID]:[CategoryName]],2,0)</f>
        <v>Produce</v>
      </c>
    </row>
    <row r="1297" spans="1:12" x14ac:dyDescent="0.25">
      <c r="A1297">
        <v>10740</v>
      </c>
      <c r="B1297">
        <v>35</v>
      </c>
      <c r="C1297" s="8">
        <v>14.4</v>
      </c>
      <c r="D1297">
        <v>35</v>
      </c>
      <c r="E1297">
        <v>0.2</v>
      </c>
      <c r="F1297" s="8">
        <f>order_details[[#This Row],[UnitPrice]]*order_details[[#This Row],[Quantity]]</f>
        <v>504</v>
      </c>
      <c r="G1297" s="1">
        <f>VLOOKUP(order_details[[#This Row],[OrderID]],orders[[OrderID]:[OrderDate]],4,)</f>
        <v>35047</v>
      </c>
      <c r="H1297" s="8">
        <f>VLOOKUP(order_details[[#This Row],[ProductID]],products[],6,0)</f>
        <v>18</v>
      </c>
      <c r="I1297" s="8">
        <f>order_details[[#This Row],[UnitPrice (Marked Price)]] * order_details[[#This Row],[Quantity]] * (1 - order_details[[#This Row],[Discount]])</f>
        <v>504</v>
      </c>
      <c r="J1297" s="8">
        <f>(order_details[[#This Row],[UnitPrice (Marked Price)]]*(1-order_details[[#This Row],[Discount]])-order_details[[#This Row],[UnitPrice]]) * order_details[[#This Row],[Quantity]]</f>
        <v>0</v>
      </c>
      <c r="K1297">
        <f>VLOOKUP(order_details[[#This Row],[ProductID]],products[],4,0)</f>
        <v>1</v>
      </c>
      <c r="L1297" s="8" t="str">
        <f>VLOOKUP(order_details[[#This Row],[Category]],categories[[CategoryID]:[CategoryName]],2,0)</f>
        <v>Beverages</v>
      </c>
    </row>
    <row r="1298" spans="1:12" x14ac:dyDescent="0.25">
      <c r="A1298">
        <v>10740</v>
      </c>
      <c r="B1298">
        <v>45</v>
      </c>
      <c r="C1298" s="8">
        <v>7.6</v>
      </c>
      <c r="D1298">
        <v>40</v>
      </c>
      <c r="E1298">
        <v>0.2</v>
      </c>
      <c r="F1298" s="8">
        <f>order_details[[#This Row],[UnitPrice]]*order_details[[#This Row],[Quantity]]</f>
        <v>304</v>
      </c>
      <c r="G1298" s="1">
        <f>VLOOKUP(order_details[[#This Row],[OrderID]],orders[[OrderID]:[OrderDate]],4,)</f>
        <v>35047</v>
      </c>
      <c r="H1298" s="8">
        <f>VLOOKUP(order_details[[#This Row],[ProductID]],products[],6,0)</f>
        <v>9.5</v>
      </c>
      <c r="I1298" s="8">
        <f>order_details[[#This Row],[UnitPrice (Marked Price)]] * order_details[[#This Row],[Quantity]] * (1 - order_details[[#This Row],[Discount]])</f>
        <v>304</v>
      </c>
      <c r="J1298" s="8">
        <f>(order_details[[#This Row],[UnitPrice (Marked Price)]]*(1-order_details[[#This Row],[Discount]])-order_details[[#This Row],[UnitPrice]]) * order_details[[#This Row],[Quantity]]</f>
        <v>3.5527136788005009E-14</v>
      </c>
      <c r="K1298">
        <f>VLOOKUP(order_details[[#This Row],[ProductID]],products[],4,0)</f>
        <v>8</v>
      </c>
      <c r="L1298" s="8" t="str">
        <f>VLOOKUP(order_details[[#This Row],[Category]],categories[[CategoryID]:[CategoryName]],2,0)</f>
        <v>Seafood</v>
      </c>
    </row>
    <row r="1299" spans="1:12" x14ac:dyDescent="0.25">
      <c r="A1299">
        <v>10740</v>
      </c>
      <c r="B1299">
        <v>56</v>
      </c>
      <c r="C1299" s="8">
        <v>30.4</v>
      </c>
      <c r="D1299">
        <v>14</v>
      </c>
      <c r="E1299">
        <v>0.2</v>
      </c>
      <c r="F1299" s="8">
        <f>order_details[[#This Row],[UnitPrice]]*order_details[[#This Row],[Quantity]]</f>
        <v>425.59999999999997</v>
      </c>
      <c r="G1299" s="1">
        <f>VLOOKUP(order_details[[#This Row],[OrderID]],orders[[OrderID]:[OrderDate]],4,)</f>
        <v>35047</v>
      </c>
      <c r="H1299" s="8">
        <f>VLOOKUP(order_details[[#This Row],[ProductID]],products[],6,0)</f>
        <v>38</v>
      </c>
      <c r="I1299" s="8">
        <f>order_details[[#This Row],[UnitPrice (Marked Price)]] * order_details[[#This Row],[Quantity]] * (1 - order_details[[#This Row],[Discount]])</f>
        <v>425.6</v>
      </c>
      <c r="J1299" s="8">
        <f>(order_details[[#This Row],[UnitPrice (Marked Price)]]*(1-order_details[[#This Row],[Discount]])-order_details[[#This Row],[UnitPrice]]) * order_details[[#This Row],[Quantity]]</f>
        <v>4.9737991503207013E-14</v>
      </c>
      <c r="K1299">
        <f>VLOOKUP(order_details[[#This Row],[ProductID]],products[],4,0)</f>
        <v>5</v>
      </c>
      <c r="L1299" s="8" t="str">
        <f>VLOOKUP(order_details[[#This Row],[Category]],categories[[CategoryID]:[CategoryName]],2,0)</f>
        <v>Grains/Cereals</v>
      </c>
    </row>
    <row r="1300" spans="1:12" x14ac:dyDescent="0.25">
      <c r="A1300">
        <v>10741</v>
      </c>
      <c r="B1300">
        <v>2</v>
      </c>
      <c r="C1300" s="8">
        <v>15.2</v>
      </c>
      <c r="D1300">
        <v>15</v>
      </c>
      <c r="E1300">
        <v>0.2</v>
      </c>
      <c r="F1300" s="8">
        <f>order_details[[#This Row],[UnitPrice]]*order_details[[#This Row],[Quantity]]</f>
        <v>228</v>
      </c>
      <c r="G1300" s="1">
        <f>VLOOKUP(order_details[[#This Row],[OrderID]],orders[[OrderID]:[OrderDate]],4,)</f>
        <v>35048</v>
      </c>
      <c r="H1300" s="8">
        <f>VLOOKUP(order_details[[#This Row],[ProductID]],products[],6,0)</f>
        <v>19</v>
      </c>
      <c r="I1300" s="8">
        <f>order_details[[#This Row],[UnitPrice (Marked Price)]] * order_details[[#This Row],[Quantity]] * (1 - order_details[[#This Row],[Discount]])</f>
        <v>228</v>
      </c>
      <c r="J1300" s="8">
        <f>(order_details[[#This Row],[UnitPrice (Marked Price)]]*(1-order_details[[#This Row],[Discount]])-order_details[[#This Row],[UnitPrice]]) * order_details[[#This Row],[Quantity]]</f>
        <v>2.6645352591003757E-14</v>
      </c>
      <c r="K1300">
        <f>VLOOKUP(order_details[[#This Row],[ProductID]],products[],4,0)</f>
        <v>1</v>
      </c>
      <c r="L1300" s="8" t="str">
        <f>VLOOKUP(order_details[[#This Row],[Category]],categories[[CategoryID]:[CategoryName]],2,0)</f>
        <v>Beverages</v>
      </c>
    </row>
    <row r="1301" spans="1:12" x14ac:dyDescent="0.25">
      <c r="A1301">
        <v>10742</v>
      </c>
      <c r="B1301">
        <v>3</v>
      </c>
      <c r="C1301" s="8">
        <v>8</v>
      </c>
      <c r="D1301">
        <v>20</v>
      </c>
      <c r="E1301">
        <v>0</v>
      </c>
      <c r="F1301" s="8">
        <f>order_details[[#This Row],[UnitPrice]]*order_details[[#This Row],[Quantity]]</f>
        <v>160</v>
      </c>
      <c r="G1301" s="1">
        <f>VLOOKUP(order_details[[#This Row],[OrderID]],orders[[OrderID]:[OrderDate]],4,)</f>
        <v>35048</v>
      </c>
      <c r="H1301" s="8">
        <f>VLOOKUP(order_details[[#This Row],[ProductID]],products[],6,0)</f>
        <v>10</v>
      </c>
      <c r="I1301" s="8">
        <f>order_details[[#This Row],[UnitPrice (Marked Price)]] * order_details[[#This Row],[Quantity]] * (1 - order_details[[#This Row],[Discount]])</f>
        <v>200</v>
      </c>
      <c r="J1301" s="8">
        <f>(order_details[[#This Row],[UnitPrice (Marked Price)]]*(1-order_details[[#This Row],[Discount]])-order_details[[#This Row],[UnitPrice]]) * order_details[[#This Row],[Quantity]]</f>
        <v>40</v>
      </c>
      <c r="K1301">
        <f>VLOOKUP(order_details[[#This Row],[ProductID]],products[],4,0)</f>
        <v>2</v>
      </c>
      <c r="L1301" s="8" t="str">
        <f>VLOOKUP(order_details[[#This Row],[Category]],categories[[CategoryID]:[CategoryName]],2,0)</f>
        <v>Condiments</v>
      </c>
    </row>
    <row r="1302" spans="1:12" x14ac:dyDescent="0.25">
      <c r="A1302">
        <v>10742</v>
      </c>
      <c r="B1302">
        <v>60</v>
      </c>
      <c r="C1302" s="8">
        <v>27.2</v>
      </c>
      <c r="D1302">
        <v>50</v>
      </c>
      <c r="E1302">
        <v>0</v>
      </c>
      <c r="F1302" s="8">
        <f>order_details[[#This Row],[UnitPrice]]*order_details[[#This Row],[Quantity]]</f>
        <v>1360</v>
      </c>
      <c r="G1302" s="1">
        <f>VLOOKUP(order_details[[#This Row],[OrderID]],orders[[OrderID]:[OrderDate]],4,)</f>
        <v>35048</v>
      </c>
      <c r="H1302" s="8">
        <f>VLOOKUP(order_details[[#This Row],[ProductID]],products[],6,0)</f>
        <v>34</v>
      </c>
      <c r="I1302" s="8">
        <f>order_details[[#This Row],[UnitPrice (Marked Price)]] * order_details[[#This Row],[Quantity]] * (1 - order_details[[#This Row],[Discount]])</f>
        <v>1700</v>
      </c>
      <c r="J1302" s="8">
        <f>(order_details[[#This Row],[UnitPrice (Marked Price)]]*(1-order_details[[#This Row],[Discount]])-order_details[[#This Row],[UnitPrice]]) * order_details[[#This Row],[Quantity]]</f>
        <v>340.00000000000006</v>
      </c>
      <c r="K1302">
        <f>VLOOKUP(order_details[[#This Row],[ProductID]],products[],4,0)</f>
        <v>4</v>
      </c>
      <c r="L1302" s="8" t="str">
        <f>VLOOKUP(order_details[[#This Row],[Category]],categories[[CategoryID]:[CategoryName]],2,0)</f>
        <v>Dairy Products</v>
      </c>
    </row>
    <row r="1303" spans="1:12" x14ac:dyDescent="0.25">
      <c r="A1303">
        <v>10742</v>
      </c>
      <c r="B1303">
        <v>72</v>
      </c>
      <c r="C1303" s="8">
        <v>27.8</v>
      </c>
      <c r="D1303">
        <v>35</v>
      </c>
      <c r="E1303">
        <v>0</v>
      </c>
      <c r="F1303" s="8">
        <f>order_details[[#This Row],[UnitPrice]]*order_details[[#This Row],[Quantity]]</f>
        <v>973</v>
      </c>
      <c r="G1303" s="1">
        <f>VLOOKUP(order_details[[#This Row],[OrderID]],orders[[OrderID]:[OrderDate]],4,)</f>
        <v>35048</v>
      </c>
      <c r="H1303" s="8">
        <f>VLOOKUP(order_details[[#This Row],[ProductID]],products[],6,0)</f>
        <v>34.799999999999997</v>
      </c>
      <c r="I1303" s="8">
        <f>order_details[[#This Row],[UnitPrice (Marked Price)]] * order_details[[#This Row],[Quantity]] * (1 - order_details[[#This Row],[Discount]])</f>
        <v>1218</v>
      </c>
      <c r="J1303" s="8">
        <f>(order_details[[#This Row],[UnitPrice (Marked Price)]]*(1-order_details[[#This Row],[Discount]])-order_details[[#This Row],[UnitPrice]]) * order_details[[#This Row],[Quantity]]</f>
        <v>244.99999999999989</v>
      </c>
      <c r="K1303">
        <f>VLOOKUP(order_details[[#This Row],[ProductID]],products[],4,0)</f>
        <v>4</v>
      </c>
      <c r="L1303" s="8" t="str">
        <f>VLOOKUP(order_details[[#This Row],[Category]],categories[[CategoryID]:[CategoryName]],2,0)</f>
        <v>Dairy Products</v>
      </c>
    </row>
    <row r="1304" spans="1:12" x14ac:dyDescent="0.25">
      <c r="A1304">
        <v>10743</v>
      </c>
      <c r="B1304">
        <v>46</v>
      </c>
      <c r="C1304" s="8">
        <v>9.6</v>
      </c>
      <c r="D1304">
        <v>28</v>
      </c>
      <c r="E1304">
        <v>0.05</v>
      </c>
      <c r="F1304" s="8">
        <f>order_details[[#This Row],[UnitPrice]]*order_details[[#This Row],[Quantity]]</f>
        <v>268.8</v>
      </c>
      <c r="G1304" s="1">
        <f>VLOOKUP(order_details[[#This Row],[OrderID]],orders[[OrderID]:[OrderDate]],4,)</f>
        <v>35051</v>
      </c>
      <c r="H1304" s="8">
        <f>VLOOKUP(order_details[[#This Row],[ProductID]],products[],6,0)</f>
        <v>12</v>
      </c>
      <c r="I1304" s="8">
        <f>order_details[[#This Row],[UnitPrice (Marked Price)]] * order_details[[#This Row],[Quantity]] * (1 - order_details[[#This Row],[Discount]])</f>
        <v>319.2</v>
      </c>
      <c r="J1304" s="8">
        <f>(order_details[[#This Row],[UnitPrice (Marked Price)]]*(1-order_details[[#This Row],[Discount]])-order_details[[#This Row],[UnitPrice]]) * order_details[[#This Row],[Quantity]]</f>
        <v>50.39999999999997</v>
      </c>
      <c r="K1304">
        <f>VLOOKUP(order_details[[#This Row],[ProductID]],products[],4,0)</f>
        <v>8</v>
      </c>
      <c r="L1304" s="8" t="str">
        <f>VLOOKUP(order_details[[#This Row],[Category]],categories[[CategoryID]:[CategoryName]],2,0)</f>
        <v>Seafood</v>
      </c>
    </row>
    <row r="1305" spans="1:12" x14ac:dyDescent="0.25">
      <c r="A1305">
        <v>10744</v>
      </c>
      <c r="B1305">
        <v>40</v>
      </c>
      <c r="C1305" s="8">
        <v>14.7</v>
      </c>
      <c r="D1305">
        <v>50</v>
      </c>
      <c r="E1305">
        <v>0.2</v>
      </c>
      <c r="F1305" s="8">
        <f>order_details[[#This Row],[UnitPrice]]*order_details[[#This Row],[Quantity]]</f>
        <v>735</v>
      </c>
      <c r="G1305" s="1">
        <f>VLOOKUP(order_details[[#This Row],[OrderID]],orders[[OrderID]:[OrderDate]],4,)</f>
        <v>35051</v>
      </c>
      <c r="H1305" s="8">
        <f>VLOOKUP(order_details[[#This Row],[ProductID]],products[],6,0)</f>
        <v>18.399999999999999</v>
      </c>
      <c r="I1305" s="8">
        <f>order_details[[#This Row],[UnitPrice (Marked Price)]] * order_details[[#This Row],[Quantity]] * (1 - order_details[[#This Row],[Discount]])</f>
        <v>736</v>
      </c>
      <c r="J1305" s="8">
        <f>(order_details[[#This Row],[UnitPrice (Marked Price)]]*(1-order_details[[#This Row],[Discount]])-order_details[[#This Row],[UnitPrice]]) * order_details[[#This Row],[Quantity]]</f>
        <v>0.99999999999997868</v>
      </c>
      <c r="K1305">
        <f>VLOOKUP(order_details[[#This Row],[ProductID]],products[],4,0)</f>
        <v>8</v>
      </c>
      <c r="L1305" s="8" t="str">
        <f>VLOOKUP(order_details[[#This Row],[Category]],categories[[CategoryID]:[CategoryName]],2,0)</f>
        <v>Seafood</v>
      </c>
    </row>
    <row r="1306" spans="1:12" x14ac:dyDescent="0.25">
      <c r="A1306">
        <v>10745</v>
      </c>
      <c r="B1306">
        <v>18</v>
      </c>
      <c r="C1306" s="8">
        <v>50</v>
      </c>
      <c r="D1306">
        <v>24</v>
      </c>
      <c r="E1306">
        <v>0</v>
      </c>
      <c r="F1306" s="8">
        <f>order_details[[#This Row],[UnitPrice]]*order_details[[#This Row],[Quantity]]</f>
        <v>1200</v>
      </c>
      <c r="G1306" s="1">
        <f>VLOOKUP(order_details[[#This Row],[OrderID]],orders[[OrderID]:[OrderDate]],4,)</f>
        <v>35052</v>
      </c>
      <c r="H1306" s="8">
        <f>VLOOKUP(order_details[[#This Row],[ProductID]],products[],6,0)</f>
        <v>62.5</v>
      </c>
      <c r="I1306" s="8">
        <f>order_details[[#This Row],[UnitPrice (Marked Price)]] * order_details[[#This Row],[Quantity]] * (1 - order_details[[#This Row],[Discount]])</f>
        <v>1500</v>
      </c>
      <c r="J1306" s="8">
        <f>(order_details[[#This Row],[UnitPrice (Marked Price)]]*(1-order_details[[#This Row],[Discount]])-order_details[[#This Row],[UnitPrice]]) * order_details[[#This Row],[Quantity]]</f>
        <v>300</v>
      </c>
      <c r="K1306">
        <f>VLOOKUP(order_details[[#This Row],[ProductID]],products[],4,0)</f>
        <v>8</v>
      </c>
      <c r="L1306" s="8" t="str">
        <f>VLOOKUP(order_details[[#This Row],[Category]],categories[[CategoryID]:[CategoryName]],2,0)</f>
        <v>Seafood</v>
      </c>
    </row>
    <row r="1307" spans="1:12" x14ac:dyDescent="0.25">
      <c r="A1307">
        <v>10745</v>
      </c>
      <c r="B1307">
        <v>44</v>
      </c>
      <c r="C1307" s="8">
        <v>12.4</v>
      </c>
      <c r="D1307">
        <v>16</v>
      </c>
      <c r="E1307">
        <v>0</v>
      </c>
      <c r="F1307" s="8">
        <f>order_details[[#This Row],[UnitPrice]]*order_details[[#This Row],[Quantity]]</f>
        <v>198.4</v>
      </c>
      <c r="G1307" s="1">
        <f>VLOOKUP(order_details[[#This Row],[OrderID]],orders[[OrderID]:[OrderDate]],4,)</f>
        <v>35052</v>
      </c>
      <c r="H1307" s="8">
        <f>VLOOKUP(order_details[[#This Row],[ProductID]],products[],6,0)</f>
        <v>19.45</v>
      </c>
      <c r="I1307" s="8">
        <f>order_details[[#This Row],[UnitPrice (Marked Price)]] * order_details[[#This Row],[Quantity]] * (1 - order_details[[#This Row],[Discount]])</f>
        <v>311.2</v>
      </c>
      <c r="J1307" s="8">
        <f>(order_details[[#This Row],[UnitPrice (Marked Price)]]*(1-order_details[[#This Row],[Discount]])-order_details[[#This Row],[UnitPrice]]) * order_details[[#This Row],[Quantity]]</f>
        <v>112.79999999999998</v>
      </c>
      <c r="K1307">
        <f>VLOOKUP(order_details[[#This Row],[ProductID]],products[],4,0)</f>
        <v>2</v>
      </c>
      <c r="L1307" s="8" t="str">
        <f>VLOOKUP(order_details[[#This Row],[Category]],categories[[CategoryID]:[CategoryName]],2,0)</f>
        <v>Condiments</v>
      </c>
    </row>
    <row r="1308" spans="1:12" x14ac:dyDescent="0.25">
      <c r="A1308">
        <v>10745</v>
      </c>
      <c r="B1308">
        <v>59</v>
      </c>
      <c r="C1308" s="8">
        <v>44</v>
      </c>
      <c r="D1308">
        <v>45</v>
      </c>
      <c r="E1308">
        <v>0</v>
      </c>
      <c r="F1308" s="8">
        <f>order_details[[#This Row],[UnitPrice]]*order_details[[#This Row],[Quantity]]</f>
        <v>1980</v>
      </c>
      <c r="G1308" s="1">
        <f>VLOOKUP(order_details[[#This Row],[OrderID]],orders[[OrderID]:[OrderDate]],4,)</f>
        <v>35052</v>
      </c>
      <c r="H1308" s="8">
        <f>VLOOKUP(order_details[[#This Row],[ProductID]],products[],6,0)</f>
        <v>55</v>
      </c>
      <c r="I1308" s="8">
        <f>order_details[[#This Row],[UnitPrice (Marked Price)]] * order_details[[#This Row],[Quantity]] * (1 - order_details[[#This Row],[Discount]])</f>
        <v>2475</v>
      </c>
      <c r="J1308" s="8">
        <f>(order_details[[#This Row],[UnitPrice (Marked Price)]]*(1-order_details[[#This Row],[Discount]])-order_details[[#This Row],[UnitPrice]]) * order_details[[#This Row],[Quantity]]</f>
        <v>495</v>
      </c>
      <c r="K1308">
        <f>VLOOKUP(order_details[[#This Row],[ProductID]],products[],4,0)</f>
        <v>4</v>
      </c>
      <c r="L1308" s="8" t="str">
        <f>VLOOKUP(order_details[[#This Row],[Category]],categories[[CategoryID]:[CategoryName]],2,0)</f>
        <v>Dairy Products</v>
      </c>
    </row>
    <row r="1309" spans="1:12" x14ac:dyDescent="0.25">
      <c r="A1309">
        <v>10745</v>
      </c>
      <c r="B1309">
        <v>72</v>
      </c>
      <c r="C1309" s="8">
        <v>27.8</v>
      </c>
      <c r="D1309">
        <v>7</v>
      </c>
      <c r="E1309">
        <v>0</v>
      </c>
      <c r="F1309" s="8">
        <f>order_details[[#This Row],[UnitPrice]]*order_details[[#This Row],[Quantity]]</f>
        <v>194.6</v>
      </c>
      <c r="G1309" s="1">
        <f>VLOOKUP(order_details[[#This Row],[OrderID]],orders[[OrderID]:[OrderDate]],4,)</f>
        <v>35052</v>
      </c>
      <c r="H1309" s="8">
        <f>VLOOKUP(order_details[[#This Row],[ProductID]],products[],6,0)</f>
        <v>34.799999999999997</v>
      </c>
      <c r="I1309" s="8">
        <f>order_details[[#This Row],[UnitPrice (Marked Price)]] * order_details[[#This Row],[Quantity]] * (1 - order_details[[#This Row],[Discount]])</f>
        <v>243.59999999999997</v>
      </c>
      <c r="J1309" s="8">
        <f>(order_details[[#This Row],[UnitPrice (Marked Price)]]*(1-order_details[[#This Row],[Discount]])-order_details[[#This Row],[UnitPrice]]) * order_details[[#This Row],[Quantity]]</f>
        <v>48.999999999999972</v>
      </c>
      <c r="K1309">
        <f>VLOOKUP(order_details[[#This Row],[ProductID]],products[],4,0)</f>
        <v>4</v>
      </c>
      <c r="L1309" s="8" t="str">
        <f>VLOOKUP(order_details[[#This Row],[Category]],categories[[CategoryID]:[CategoryName]],2,0)</f>
        <v>Dairy Products</v>
      </c>
    </row>
    <row r="1310" spans="1:12" x14ac:dyDescent="0.25">
      <c r="A1310">
        <v>10746</v>
      </c>
      <c r="B1310">
        <v>13</v>
      </c>
      <c r="C1310" s="8">
        <v>4.8</v>
      </c>
      <c r="D1310">
        <v>6</v>
      </c>
      <c r="E1310">
        <v>0</v>
      </c>
      <c r="F1310" s="8">
        <f>order_details[[#This Row],[UnitPrice]]*order_details[[#This Row],[Quantity]]</f>
        <v>28.799999999999997</v>
      </c>
      <c r="G1310" s="1">
        <f>VLOOKUP(order_details[[#This Row],[OrderID]],orders[[OrderID]:[OrderDate]],4,)</f>
        <v>35053</v>
      </c>
      <c r="H1310" s="8">
        <f>VLOOKUP(order_details[[#This Row],[ProductID]],products[],6,0)</f>
        <v>6</v>
      </c>
      <c r="I1310" s="8">
        <f>order_details[[#This Row],[UnitPrice (Marked Price)]] * order_details[[#This Row],[Quantity]] * (1 - order_details[[#This Row],[Discount]])</f>
        <v>36</v>
      </c>
      <c r="J1310" s="8">
        <f>(order_details[[#This Row],[UnitPrice (Marked Price)]]*(1-order_details[[#This Row],[Discount]])-order_details[[#This Row],[UnitPrice]]) * order_details[[#This Row],[Quantity]]</f>
        <v>7.2000000000000011</v>
      </c>
      <c r="K1310">
        <f>VLOOKUP(order_details[[#This Row],[ProductID]],products[],4,0)</f>
        <v>8</v>
      </c>
      <c r="L1310" s="8" t="str">
        <f>VLOOKUP(order_details[[#This Row],[Category]],categories[[CategoryID]:[CategoryName]],2,0)</f>
        <v>Seafood</v>
      </c>
    </row>
    <row r="1311" spans="1:12" x14ac:dyDescent="0.25">
      <c r="A1311">
        <v>10746</v>
      </c>
      <c r="B1311">
        <v>42</v>
      </c>
      <c r="C1311" s="8">
        <v>9.8000000000000007</v>
      </c>
      <c r="D1311">
        <v>28</v>
      </c>
      <c r="E1311">
        <v>0</v>
      </c>
      <c r="F1311" s="8">
        <f>order_details[[#This Row],[UnitPrice]]*order_details[[#This Row],[Quantity]]</f>
        <v>274.40000000000003</v>
      </c>
      <c r="G1311" s="1">
        <f>VLOOKUP(order_details[[#This Row],[OrderID]],orders[[OrderID]:[OrderDate]],4,)</f>
        <v>35053</v>
      </c>
      <c r="H1311" s="8">
        <f>VLOOKUP(order_details[[#This Row],[ProductID]],products[],6,0)</f>
        <v>14</v>
      </c>
      <c r="I1311" s="8">
        <f>order_details[[#This Row],[UnitPrice (Marked Price)]] * order_details[[#This Row],[Quantity]] * (1 - order_details[[#This Row],[Discount]])</f>
        <v>392</v>
      </c>
      <c r="J1311" s="8">
        <f>(order_details[[#This Row],[UnitPrice (Marked Price)]]*(1-order_details[[#This Row],[Discount]])-order_details[[#This Row],[UnitPrice]]) * order_details[[#This Row],[Quantity]]</f>
        <v>117.59999999999998</v>
      </c>
      <c r="K1311">
        <f>VLOOKUP(order_details[[#This Row],[ProductID]],products[],4,0)</f>
        <v>5</v>
      </c>
      <c r="L1311" s="8" t="str">
        <f>VLOOKUP(order_details[[#This Row],[Category]],categories[[CategoryID]:[CategoryName]],2,0)</f>
        <v>Grains/Cereals</v>
      </c>
    </row>
    <row r="1312" spans="1:12" x14ac:dyDescent="0.25">
      <c r="A1312">
        <v>10746</v>
      </c>
      <c r="B1312">
        <v>62</v>
      </c>
      <c r="C1312" s="8">
        <v>39.4</v>
      </c>
      <c r="D1312">
        <v>9</v>
      </c>
      <c r="E1312">
        <v>0</v>
      </c>
      <c r="F1312" s="8">
        <f>order_details[[#This Row],[UnitPrice]]*order_details[[#This Row],[Quantity]]</f>
        <v>354.59999999999997</v>
      </c>
      <c r="G1312" s="1">
        <f>VLOOKUP(order_details[[#This Row],[OrderID]],orders[[OrderID]:[OrderDate]],4,)</f>
        <v>35053</v>
      </c>
      <c r="H1312" s="8">
        <f>VLOOKUP(order_details[[#This Row],[ProductID]],products[],6,0)</f>
        <v>49.3</v>
      </c>
      <c r="I1312" s="8">
        <f>order_details[[#This Row],[UnitPrice (Marked Price)]] * order_details[[#This Row],[Quantity]] * (1 - order_details[[#This Row],[Discount]])</f>
        <v>443.7</v>
      </c>
      <c r="J1312" s="8">
        <f>(order_details[[#This Row],[UnitPrice (Marked Price)]]*(1-order_details[[#This Row],[Discount]])-order_details[[#This Row],[UnitPrice]]) * order_details[[#This Row],[Quantity]]</f>
        <v>89.1</v>
      </c>
      <c r="K1312">
        <f>VLOOKUP(order_details[[#This Row],[ProductID]],products[],4,0)</f>
        <v>3</v>
      </c>
      <c r="L1312" s="8" t="str">
        <f>VLOOKUP(order_details[[#This Row],[Category]],categories[[CategoryID]:[CategoryName]],2,0)</f>
        <v>Confections</v>
      </c>
    </row>
    <row r="1313" spans="1:12" x14ac:dyDescent="0.25">
      <c r="A1313">
        <v>10746</v>
      </c>
      <c r="B1313">
        <v>69</v>
      </c>
      <c r="C1313" s="8">
        <v>28.8</v>
      </c>
      <c r="D1313">
        <v>40</v>
      </c>
      <c r="E1313">
        <v>0</v>
      </c>
      <c r="F1313" s="8">
        <f>order_details[[#This Row],[UnitPrice]]*order_details[[#This Row],[Quantity]]</f>
        <v>1152</v>
      </c>
      <c r="G1313" s="1">
        <f>VLOOKUP(order_details[[#This Row],[OrderID]],orders[[OrderID]:[OrderDate]],4,)</f>
        <v>35053</v>
      </c>
      <c r="H1313" s="8">
        <f>VLOOKUP(order_details[[#This Row],[ProductID]],products[],6,0)</f>
        <v>36</v>
      </c>
      <c r="I1313" s="8">
        <f>order_details[[#This Row],[UnitPrice (Marked Price)]] * order_details[[#This Row],[Quantity]] * (1 - order_details[[#This Row],[Discount]])</f>
        <v>1440</v>
      </c>
      <c r="J1313" s="8">
        <f>(order_details[[#This Row],[UnitPrice (Marked Price)]]*(1-order_details[[#This Row],[Discount]])-order_details[[#This Row],[UnitPrice]]) * order_details[[#This Row],[Quantity]]</f>
        <v>288</v>
      </c>
      <c r="K1313">
        <f>VLOOKUP(order_details[[#This Row],[ProductID]],products[],4,0)</f>
        <v>4</v>
      </c>
      <c r="L1313" s="8" t="str">
        <f>VLOOKUP(order_details[[#This Row],[Category]],categories[[CategoryID]:[CategoryName]],2,0)</f>
        <v>Dairy Products</v>
      </c>
    </row>
    <row r="1314" spans="1:12" x14ac:dyDescent="0.25">
      <c r="A1314">
        <v>10747</v>
      </c>
      <c r="B1314">
        <v>31</v>
      </c>
      <c r="C1314" s="8">
        <v>8</v>
      </c>
      <c r="D1314">
        <v>8</v>
      </c>
      <c r="E1314">
        <v>0</v>
      </c>
      <c r="F1314" s="8">
        <f>order_details[[#This Row],[UnitPrice]]*order_details[[#This Row],[Quantity]]</f>
        <v>64</v>
      </c>
      <c r="G1314" s="1">
        <f>VLOOKUP(order_details[[#This Row],[OrderID]],orders[[OrderID]:[OrderDate]],4,)</f>
        <v>35053</v>
      </c>
      <c r="H1314" s="8">
        <f>VLOOKUP(order_details[[#This Row],[ProductID]],products[],6,0)</f>
        <v>12.5</v>
      </c>
      <c r="I1314" s="8">
        <f>order_details[[#This Row],[UnitPrice (Marked Price)]] * order_details[[#This Row],[Quantity]] * (1 - order_details[[#This Row],[Discount]])</f>
        <v>100</v>
      </c>
      <c r="J1314" s="8">
        <f>(order_details[[#This Row],[UnitPrice (Marked Price)]]*(1-order_details[[#This Row],[Discount]])-order_details[[#This Row],[UnitPrice]]) * order_details[[#This Row],[Quantity]]</f>
        <v>36</v>
      </c>
      <c r="K1314">
        <f>VLOOKUP(order_details[[#This Row],[ProductID]],products[],4,0)</f>
        <v>4</v>
      </c>
      <c r="L1314" s="8" t="str">
        <f>VLOOKUP(order_details[[#This Row],[Category]],categories[[CategoryID]:[CategoryName]],2,0)</f>
        <v>Dairy Products</v>
      </c>
    </row>
    <row r="1315" spans="1:12" x14ac:dyDescent="0.25">
      <c r="A1315">
        <v>10747</v>
      </c>
      <c r="B1315">
        <v>41</v>
      </c>
      <c r="C1315" s="8">
        <v>7.7</v>
      </c>
      <c r="D1315">
        <v>35</v>
      </c>
      <c r="E1315">
        <v>0</v>
      </c>
      <c r="F1315" s="8">
        <f>order_details[[#This Row],[UnitPrice]]*order_details[[#This Row],[Quantity]]</f>
        <v>269.5</v>
      </c>
      <c r="G1315" s="1">
        <f>VLOOKUP(order_details[[#This Row],[OrderID]],orders[[OrderID]:[OrderDate]],4,)</f>
        <v>35053</v>
      </c>
      <c r="H1315" s="8">
        <f>VLOOKUP(order_details[[#This Row],[ProductID]],products[],6,0)</f>
        <v>9.65</v>
      </c>
      <c r="I1315" s="8">
        <f>order_details[[#This Row],[UnitPrice (Marked Price)]] * order_details[[#This Row],[Quantity]] * (1 - order_details[[#This Row],[Discount]])</f>
        <v>337.75</v>
      </c>
      <c r="J1315" s="8">
        <f>(order_details[[#This Row],[UnitPrice (Marked Price)]]*(1-order_details[[#This Row],[Discount]])-order_details[[#This Row],[UnitPrice]]) * order_details[[#This Row],[Quantity]]</f>
        <v>68.25</v>
      </c>
      <c r="K1315">
        <f>VLOOKUP(order_details[[#This Row],[ProductID]],products[],4,0)</f>
        <v>8</v>
      </c>
      <c r="L1315" s="8" t="str">
        <f>VLOOKUP(order_details[[#This Row],[Category]],categories[[CategoryID]:[CategoryName]],2,0)</f>
        <v>Seafood</v>
      </c>
    </row>
    <row r="1316" spans="1:12" x14ac:dyDescent="0.25">
      <c r="A1316">
        <v>10747</v>
      </c>
      <c r="B1316">
        <v>63</v>
      </c>
      <c r="C1316" s="8">
        <v>35.1</v>
      </c>
      <c r="D1316">
        <v>9</v>
      </c>
      <c r="E1316">
        <v>0</v>
      </c>
      <c r="F1316" s="8">
        <f>order_details[[#This Row],[UnitPrice]]*order_details[[#This Row],[Quantity]]</f>
        <v>315.90000000000003</v>
      </c>
      <c r="G1316" s="1">
        <f>VLOOKUP(order_details[[#This Row],[OrderID]],orders[[OrderID]:[OrderDate]],4,)</f>
        <v>35053</v>
      </c>
      <c r="H1316" s="8">
        <f>VLOOKUP(order_details[[#This Row],[ProductID]],products[],6,0)</f>
        <v>43.9</v>
      </c>
      <c r="I1316" s="8">
        <f>order_details[[#This Row],[UnitPrice (Marked Price)]] * order_details[[#This Row],[Quantity]] * (1 - order_details[[#This Row],[Discount]])</f>
        <v>395.09999999999997</v>
      </c>
      <c r="J1316" s="8">
        <f>(order_details[[#This Row],[UnitPrice (Marked Price)]]*(1-order_details[[#This Row],[Discount]])-order_details[[#This Row],[UnitPrice]]) * order_details[[#This Row],[Quantity]]</f>
        <v>79.199999999999974</v>
      </c>
      <c r="K1316">
        <f>VLOOKUP(order_details[[#This Row],[ProductID]],products[],4,0)</f>
        <v>2</v>
      </c>
      <c r="L1316" s="8" t="str">
        <f>VLOOKUP(order_details[[#This Row],[Category]],categories[[CategoryID]:[CategoryName]],2,0)</f>
        <v>Condiments</v>
      </c>
    </row>
    <row r="1317" spans="1:12" x14ac:dyDescent="0.25">
      <c r="A1317">
        <v>10747</v>
      </c>
      <c r="B1317">
        <v>69</v>
      </c>
      <c r="C1317" s="8">
        <v>28.8</v>
      </c>
      <c r="D1317">
        <v>30</v>
      </c>
      <c r="E1317">
        <v>0</v>
      </c>
      <c r="F1317" s="8">
        <f>order_details[[#This Row],[UnitPrice]]*order_details[[#This Row],[Quantity]]</f>
        <v>864</v>
      </c>
      <c r="G1317" s="1">
        <f>VLOOKUP(order_details[[#This Row],[OrderID]],orders[[OrderID]:[OrderDate]],4,)</f>
        <v>35053</v>
      </c>
      <c r="H1317" s="8">
        <f>VLOOKUP(order_details[[#This Row],[ProductID]],products[],6,0)</f>
        <v>36</v>
      </c>
      <c r="I1317" s="8">
        <f>order_details[[#This Row],[UnitPrice (Marked Price)]] * order_details[[#This Row],[Quantity]] * (1 - order_details[[#This Row],[Discount]])</f>
        <v>1080</v>
      </c>
      <c r="J1317" s="8">
        <f>(order_details[[#This Row],[UnitPrice (Marked Price)]]*(1-order_details[[#This Row],[Discount]])-order_details[[#This Row],[UnitPrice]]) * order_details[[#This Row],[Quantity]]</f>
        <v>215.99999999999997</v>
      </c>
      <c r="K1317">
        <f>VLOOKUP(order_details[[#This Row],[ProductID]],products[],4,0)</f>
        <v>4</v>
      </c>
      <c r="L1317" s="8" t="str">
        <f>VLOOKUP(order_details[[#This Row],[Category]],categories[[CategoryID]:[CategoryName]],2,0)</f>
        <v>Dairy Products</v>
      </c>
    </row>
    <row r="1318" spans="1:12" x14ac:dyDescent="0.25">
      <c r="A1318">
        <v>10748</v>
      </c>
      <c r="B1318">
        <v>23</v>
      </c>
      <c r="C1318" s="8">
        <v>7.2</v>
      </c>
      <c r="D1318">
        <v>44</v>
      </c>
      <c r="E1318">
        <v>0</v>
      </c>
      <c r="F1318" s="8">
        <f>order_details[[#This Row],[UnitPrice]]*order_details[[#This Row],[Quantity]]</f>
        <v>316.8</v>
      </c>
      <c r="G1318" s="1">
        <f>VLOOKUP(order_details[[#This Row],[OrderID]],orders[[OrderID]:[OrderDate]],4,)</f>
        <v>35054</v>
      </c>
      <c r="H1318" s="8">
        <f>VLOOKUP(order_details[[#This Row],[ProductID]],products[],6,0)</f>
        <v>9</v>
      </c>
      <c r="I1318" s="8">
        <f>order_details[[#This Row],[UnitPrice (Marked Price)]] * order_details[[#This Row],[Quantity]] * (1 - order_details[[#This Row],[Discount]])</f>
        <v>396</v>
      </c>
      <c r="J1318" s="8">
        <f>(order_details[[#This Row],[UnitPrice (Marked Price)]]*(1-order_details[[#This Row],[Discount]])-order_details[[#This Row],[UnitPrice]]) * order_details[[#This Row],[Quantity]]</f>
        <v>79.199999999999989</v>
      </c>
      <c r="K1318">
        <f>VLOOKUP(order_details[[#This Row],[ProductID]],products[],4,0)</f>
        <v>5</v>
      </c>
      <c r="L1318" s="8" t="str">
        <f>VLOOKUP(order_details[[#This Row],[Category]],categories[[CategoryID]:[CategoryName]],2,0)</f>
        <v>Grains/Cereals</v>
      </c>
    </row>
    <row r="1319" spans="1:12" x14ac:dyDescent="0.25">
      <c r="A1319">
        <v>10748</v>
      </c>
      <c r="B1319">
        <v>40</v>
      </c>
      <c r="C1319" s="8">
        <v>14.7</v>
      </c>
      <c r="D1319">
        <v>40</v>
      </c>
      <c r="E1319">
        <v>0</v>
      </c>
      <c r="F1319" s="8">
        <f>order_details[[#This Row],[UnitPrice]]*order_details[[#This Row],[Quantity]]</f>
        <v>588</v>
      </c>
      <c r="G1319" s="1">
        <f>VLOOKUP(order_details[[#This Row],[OrderID]],orders[[OrderID]:[OrderDate]],4,)</f>
        <v>35054</v>
      </c>
      <c r="H1319" s="8">
        <f>VLOOKUP(order_details[[#This Row],[ProductID]],products[],6,0)</f>
        <v>18.399999999999999</v>
      </c>
      <c r="I1319" s="8">
        <f>order_details[[#This Row],[UnitPrice (Marked Price)]] * order_details[[#This Row],[Quantity]] * (1 - order_details[[#This Row],[Discount]])</f>
        <v>736</v>
      </c>
      <c r="J1319" s="8">
        <f>(order_details[[#This Row],[UnitPrice (Marked Price)]]*(1-order_details[[#This Row],[Discount]])-order_details[[#This Row],[UnitPrice]]) * order_details[[#This Row],[Quantity]]</f>
        <v>147.99999999999997</v>
      </c>
      <c r="K1319">
        <f>VLOOKUP(order_details[[#This Row],[ProductID]],products[],4,0)</f>
        <v>8</v>
      </c>
      <c r="L1319" s="8" t="str">
        <f>VLOOKUP(order_details[[#This Row],[Category]],categories[[CategoryID]:[CategoryName]],2,0)</f>
        <v>Seafood</v>
      </c>
    </row>
    <row r="1320" spans="1:12" x14ac:dyDescent="0.25">
      <c r="A1320">
        <v>10748</v>
      </c>
      <c r="B1320">
        <v>56</v>
      </c>
      <c r="C1320" s="8">
        <v>30.4</v>
      </c>
      <c r="D1320">
        <v>28</v>
      </c>
      <c r="E1320">
        <v>0</v>
      </c>
      <c r="F1320" s="8">
        <f>order_details[[#This Row],[UnitPrice]]*order_details[[#This Row],[Quantity]]</f>
        <v>851.19999999999993</v>
      </c>
      <c r="G1320" s="1">
        <f>VLOOKUP(order_details[[#This Row],[OrderID]],orders[[OrderID]:[OrderDate]],4,)</f>
        <v>35054</v>
      </c>
      <c r="H1320" s="8">
        <f>VLOOKUP(order_details[[#This Row],[ProductID]],products[],6,0)</f>
        <v>38</v>
      </c>
      <c r="I1320" s="8">
        <f>order_details[[#This Row],[UnitPrice (Marked Price)]] * order_details[[#This Row],[Quantity]] * (1 - order_details[[#This Row],[Discount]])</f>
        <v>1064</v>
      </c>
      <c r="J1320" s="8">
        <f>(order_details[[#This Row],[UnitPrice (Marked Price)]]*(1-order_details[[#This Row],[Discount]])-order_details[[#This Row],[UnitPrice]]) * order_details[[#This Row],[Quantity]]</f>
        <v>212.80000000000004</v>
      </c>
      <c r="K1320">
        <f>VLOOKUP(order_details[[#This Row],[ProductID]],products[],4,0)</f>
        <v>5</v>
      </c>
      <c r="L1320" s="8" t="str">
        <f>VLOOKUP(order_details[[#This Row],[Category]],categories[[CategoryID]:[CategoryName]],2,0)</f>
        <v>Grains/Cereals</v>
      </c>
    </row>
    <row r="1321" spans="1:12" x14ac:dyDescent="0.25">
      <c r="A1321">
        <v>10749</v>
      </c>
      <c r="B1321">
        <v>56</v>
      </c>
      <c r="C1321" s="8">
        <v>30.4</v>
      </c>
      <c r="D1321">
        <v>15</v>
      </c>
      <c r="E1321">
        <v>0</v>
      </c>
      <c r="F1321" s="8">
        <f>order_details[[#This Row],[UnitPrice]]*order_details[[#This Row],[Quantity]]</f>
        <v>456</v>
      </c>
      <c r="G1321" s="1">
        <f>VLOOKUP(order_details[[#This Row],[OrderID]],orders[[OrderID]:[OrderDate]],4,)</f>
        <v>35054</v>
      </c>
      <c r="H1321" s="8">
        <f>VLOOKUP(order_details[[#This Row],[ProductID]],products[],6,0)</f>
        <v>38</v>
      </c>
      <c r="I1321" s="8">
        <f>order_details[[#This Row],[UnitPrice (Marked Price)]] * order_details[[#This Row],[Quantity]] * (1 - order_details[[#This Row],[Discount]])</f>
        <v>570</v>
      </c>
      <c r="J1321" s="8">
        <f>(order_details[[#This Row],[UnitPrice (Marked Price)]]*(1-order_details[[#This Row],[Discount]])-order_details[[#This Row],[UnitPrice]]) * order_details[[#This Row],[Quantity]]</f>
        <v>114.00000000000003</v>
      </c>
      <c r="K1321">
        <f>VLOOKUP(order_details[[#This Row],[ProductID]],products[],4,0)</f>
        <v>5</v>
      </c>
      <c r="L1321" s="8" t="str">
        <f>VLOOKUP(order_details[[#This Row],[Category]],categories[[CategoryID]:[CategoryName]],2,0)</f>
        <v>Grains/Cereals</v>
      </c>
    </row>
    <row r="1322" spans="1:12" x14ac:dyDescent="0.25">
      <c r="A1322">
        <v>10749</v>
      </c>
      <c r="B1322">
        <v>59</v>
      </c>
      <c r="C1322" s="8">
        <v>44</v>
      </c>
      <c r="D1322">
        <v>6</v>
      </c>
      <c r="E1322">
        <v>0</v>
      </c>
      <c r="F1322" s="8">
        <f>order_details[[#This Row],[UnitPrice]]*order_details[[#This Row],[Quantity]]</f>
        <v>264</v>
      </c>
      <c r="G1322" s="1">
        <f>VLOOKUP(order_details[[#This Row],[OrderID]],orders[[OrderID]:[OrderDate]],4,)</f>
        <v>35054</v>
      </c>
      <c r="H1322" s="8">
        <f>VLOOKUP(order_details[[#This Row],[ProductID]],products[],6,0)</f>
        <v>55</v>
      </c>
      <c r="I1322" s="8">
        <f>order_details[[#This Row],[UnitPrice (Marked Price)]] * order_details[[#This Row],[Quantity]] * (1 - order_details[[#This Row],[Discount]])</f>
        <v>330</v>
      </c>
      <c r="J1322" s="8">
        <f>(order_details[[#This Row],[UnitPrice (Marked Price)]]*(1-order_details[[#This Row],[Discount]])-order_details[[#This Row],[UnitPrice]]) * order_details[[#This Row],[Quantity]]</f>
        <v>66</v>
      </c>
      <c r="K1322">
        <f>VLOOKUP(order_details[[#This Row],[ProductID]],products[],4,0)</f>
        <v>4</v>
      </c>
      <c r="L1322" s="8" t="str">
        <f>VLOOKUP(order_details[[#This Row],[Category]],categories[[CategoryID]:[CategoryName]],2,0)</f>
        <v>Dairy Products</v>
      </c>
    </row>
    <row r="1323" spans="1:12" x14ac:dyDescent="0.25">
      <c r="A1323">
        <v>10749</v>
      </c>
      <c r="B1323">
        <v>76</v>
      </c>
      <c r="C1323" s="8">
        <v>14.4</v>
      </c>
      <c r="D1323">
        <v>10</v>
      </c>
      <c r="E1323">
        <v>0</v>
      </c>
      <c r="F1323" s="8">
        <f>order_details[[#This Row],[UnitPrice]]*order_details[[#This Row],[Quantity]]</f>
        <v>144</v>
      </c>
      <c r="G1323" s="1">
        <f>VLOOKUP(order_details[[#This Row],[OrderID]],orders[[OrderID]:[OrderDate]],4,)</f>
        <v>35054</v>
      </c>
      <c r="H1323" s="8">
        <f>VLOOKUP(order_details[[#This Row],[ProductID]],products[],6,0)</f>
        <v>18</v>
      </c>
      <c r="I1323" s="8">
        <f>order_details[[#This Row],[UnitPrice (Marked Price)]] * order_details[[#This Row],[Quantity]] * (1 - order_details[[#This Row],[Discount]])</f>
        <v>180</v>
      </c>
      <c r="J1323" s="8">
        <f>(order_details[[#This Row],[UnitPrice (Marked Price)]]*(1-order_details[[#This Row],[Discount]])-order_details[[#This Row],[UnitPrice]]) * order_details[[#This Row],[Quantity]]</f>
        <v>36</v>
      </c>
      <c r="K1323">
        <f>VLOOKUP(order_details[[#This Row],[ProductID]],products[],4,0)</f>
        <v>1</v>
      </c>
      <c r="L1323" s="8" t="str">
        <f>VLOOKUP(order_details[[#This Row],[Category]],categories[[CategoryID]:[CategoryName]],2,0)</f>
        <v>Beverages</v>
      </c>
    </row>
    <row r="1324" spans="1:12" x14ac:dyDescent="0.25">
      <c r="A1324">
        <v>10750</v>
      </c>
      <c r="B1324">
        <v>14</v>
      </c>
      <c r="C1324" s="8">
        <v>18.600000000000001</v>
      </c>
      <c r="D1324">
        <v>5</v>
      </c>
      <c r="E1324">
        <v>0.15</v>
      </c>
      <c r="F1324" s="8">
        <f>order_details[[#This Row],[UnitPrice]]*order_details[[#This Row],[Quantity]]</f>
        <v>93</v>
      </c>
      <c r="G1324" s="1">
        <f>VLOOKUP(order_details[[#This Row],[OrderID]],orders[[OrderID]:[OrderDate]],4,)</f>
        <v>35055</v>
      </c>
      <c r="H1324" s="8">
        <f>VLOOKUP(order_details[[#This Row],[ProductID]],products[],6,0)</f>
        <v>23.25</v>
      </c>
      <c r="I1324" s="8">
        <f>order_details[[#This Row],[UnitPrice (Marked Price)]] * order_details[[#This Row],[Quantity]] * (1 - order_details[[#This Row],[Discount]])</f>
        <v>98.8125</v>
      </c>
      <c r="J1324" s="8">
        <f>(order_details[[#This Row],[UnitPrice (Marked Price)]]*(1-order_details[[#This Row],[Discount]])-order_details[[#This Row],[UnitPrice]]) * order_details[[#This Row],[Quantity]]</f>
        <v>5.8124999999999893</v>
      </c>
      <c r="K1324">
        <f>VLOOKUP(order_details[[#This Row],[ProductID]],products[],4,0)</f>
        <v>7</v>
      </c>
      <c r="L1324" s="8" t="str">
        <f>VLOOKUP(order_details[[#This Row],[Category]],categories[[CategoryID]:[CategoryName]],2,0)</f>
        <v>Produce</v>
      </c>
    </row>
    <row r="1325" spans="1:12" x14ac:dyDescent="0.25">
      <c r="A1325">
        <v>10750</v>
      </c>
      <c r="B1325">
        <v>45</v>
      </c>
      <c r="C1325" s="8">
        <v>7.6</v>
      </c>
      <c r="D1325">
        <v>40</v>
      </c>
      <c r="E1325">
        <v>0.15</v>
      </c>
      <c r="F1325" s="8">
        <f>order_details[[#This Row],[UnitPrice]]*order_details[[#This Row],[Quantity]]</f>
        <v>304</v>
      </c>
      <c r="G1325" s="1">
        <f>VLOOKUP(order_details[[#This Row],[OrderID]],orders[[OrderID]:[OrderDate]],4,)</f>
        <v>35055</v>
      </c>
      <c r="H1325" s="8">
        <f>VLOOKUP(order_details[[#This Row],[ProductID]],products[],6,0)</f>
        <v>9.5</v>
      </c>
      <c r="I1325" s="8">
        <f>order_details[[#This Row],[UnitPrice (Marked Price)]] * order_details[[#This Row],[Quantity]] * (1 - order_details[[#This Row],[Discount]])</f>
        <v>323</v>
      </c>
      <c r="J1325" s="8">
        <f>(order_details[[#This Row],[UnitPrice (Marked Price)]]*(1-order_details[[#This Row],[Discount]])-order_details[[#This Row],[UnitPrice]]) * order_details[[#This Row],[Quantity]]</f>
        <v>18.999999999999986</v>
      </c>
      <c r="K1325">
        <f>VLOOKUP(order_details[[#This Row],[ProductID]],products[],4,0)</f>
        <v>8</v>
      </c>
      <c r="L1325" s="8" t="str">
        <f>VLOOKUP(order_details[[#This Row],[Category]],categories[[CategoryID]:[CategoryName]],2,0)</f>
        <v>Seafood</v>
      </c>
    </row>
    <row r="1326" spans="1:12" x14ac:dyDescent="0.25">
      <c r="A1326">
        <v>10750</v>
      </c>
      <c r="B1326">
        <v>59</v>
      </c>
      <c r="C1326" s="8">
        <v>44</v>
      </c>
      <c r="D1326">
        <v>25</v>
      </c>
      <c r="E1326">
        <v>0.15</v>
      </c>
      <c r="F1326" s="8">
        <f>order_details[[#This Row],[UnitPrice]]*order_details[[#This Row],[Quantity]]</f>
        <v>1100</v>
      </c>
      <c r="G1326" s="1">
        <f>VLOOKUP(order_details[[#This Row],[OrderID]],orders[[OrderID]:[OrderDate]],4,)</f>
        <v>35055</v>
      </c>
      <c r="H1326" s="8">
        <f>VLOOKUP(order_details[[#This Row],[ProductID]],products[],6,0)</f>
        <v>55</v>
      </c>
      <c r="I1326" s="8">
        <f>order_details[[#This Row],[UnitPrice (Marked Price)]] * order_details[[#This Row],[Quantity]] * (1 - order_details[[#This Row],[Discount]])</f>
        <v>1168.75</v>
      </c>
      <c r="J1326" s="8">
        <f>(order_details[[#This Row],[UnitPrice (Marked Price)]]*(1-order_details[[#This Row],[Discount]])-order_details[[#This Row],[UnitPrice]]) * order_details[[#This Row],[Quantity]]</f>
        <v>68.75</v>
      </c>
      <c r="K1326">
        <f>VLOOKUP(order_details[[#This Row],[ProductID]],products[],4,0)</f>
        <v>4</v>
      </c>
      <c r="L1326" s="8" t="str">
        <f>VLOOKUP(order_details[[#This Row],[Category]],categories[[CategoryID]:[CategoryName]],2,0)</f>
        <v>Dairy Products</v>
      </c>
    </row>
    <row r="1327" spans="1:12" x14ac:dyDescent="0.25">
      <c r="A1327">
        <v>10751</v>
      </c>
      <c r="B1327">
        <v>26</v>
      </c>
      <c r="C1327" s="8">
        <v>24.9</v>
      </c>
      <c r="D1327">
        <v>12</v>
      </c>
      <c r="E1327">
        <v>0.1</v>
      </c>
      <c r="F1327" s="8">
        <f>order_details[[#This Row],[UnitPrice]]*order_details[[#This Row],[Quantity]]</f>
        <v>298.79999999999995</v>
      </c>
      <c r="G1327" s="1">
        <f>VLOOKUP(order_details[[#This Row],[OrderID]],orders[[OrderID]:[OrderDate]],4,)</f>
        <v>35058</v>
      </c>
      <c r="H1327" s="8">
        <f>VLOOKUP(order_details[[#This Row],[ProductID]],products[],6,0)</f>
        <v>31.23</v>
      </c>
      <c r="I1327" s="8">
        <f>order_details[[#This Row],[UnitPrice (Marked Price)]] * order_details[[#This Row],[Quantity]] * (1 - order_details[[#This Row],[Discount]])</f>
        <v>337.28399999999999</v>
      </c>
      <c r="J1327" s="8">
        <f>(order_details[[#This Row],[UnitPrice (Marked Price)]]*(1-order_details[[#This Row],[Discount]])-order_details[[#This Row],[UnitPrice]]) * order_details[[#This Row],[Quantity]]</f>
        <v>38.484000000000009</v>
      </c>
      <c r="K1327">
        <f>VLOOKUP(order_details[[#This Row],[ProductID]],products[],4,0)</f>
        <v>3</v>
      </c>
      <c r="L1327" s="8" t="str">
        <f>VLOOKUP(order_details[[#This Row],[Category]],categories[[CategoryID]:[CategoryName]],2,0)</f>
        <v>Confections</v>
      </c>
    </row>
    <row r="1328" spans="1:12" x14ac:dyDescent="0.25">
      <c r="A1328">
        <v>10751</v>
      </c>
      <c r="B1328">
        <v>30</v>
      </c>
      <c r="C1328" s="8">
        <v>20.7</v>
      </c>
      <c r="D1328">
        <v>30</v>
      </c>
      <c r="E1328">
        <v>0</v>
      </c>
      <c r="F1328" s="8">
        <f>order_details[[#This Row],[UnitPrice]]*order_details[[#This Row],[Quantity]]</f>
        <v>621</v>
      </c>
      <c r="G1328" s="1">
        <f>VLOOKUP(order_details[[#This Row],[OrderID]],orders[[OrderID]:[OrderDate]],4,)</f>
        <v>35058</v>
      </c>
      <c r="H1328" s="8">
        <f>VLOOKUP(order_details[[#This Row],[ProductID]],products[],6,0)</f>
        <v>25.89</v>
      </c>
      <c r="I1328" s="8">
        <f>order_details[[#This Row],[UnitPrice (Marked Price)]] * order_details[[#This Row],[Quantity]] * (1 - order_details[[#This Row],[Discount]])</f>
        <v>776.7</v>
      </c>
      <c r="J1328" s="8">
        <f>(order_details[[#This Row],[UnitPrice (Marked Price)]]*(1-order_details[[#This Row],[Discount]])-order_details[[#This Row],[UnitPrice]]) * order_details[[#This Row],[Quantity]]</f>
        <v>155.70000000000005</v>
      </c>
      <c r="K1328">
        <f>VLOOKUP(order_details[[#This Row],[ProductID]],products[],4,0)</f>
        <v>8</v>
      </c>
      <c r="L1328" s="8" t="str">
        <f>VLOOKUP(order_details[[#This Row],[Category]],categories[[CategoryID]:[CategoryName]],2,0)</f>
        <v>Seafood</v>
      </c>
    </row>
    <row r="1329" spans="1:12" x14ac:dyDescent="0.25">
      <c r="A1329">
        <v>10751</v>
      </c>
      <c r="B1329">
        <v>50</v>
      </c>
      <c r="C1329" s="8">
        <v>10.4</v>
      </c>
      <c r="D1329">
        <v>20</v>
      </c>
      <c r="E1329">
        <v>0.1</v>
      </c>
      <c r="F1329" s="8">
        <f>order_details[[#This Row],[UnitPrice]]*order_details[[#This Row],[Quantity]]</f>
        <v>208</v>
      </c>
      <c r="G1329" s="1">
        <f>VLOOKUP(order_details[[#This Row],[OrderID]],orders[[OrderID]:[OrderDate]],4,)</f>
        <v>35058</v>
      </c>
      <c r="H1329" s="8">
        <f>VLOOKUP(order_details[[#This Row],[ProductID]],products[],6,0)</f>
        <v>16.25</v>
      </c>
      <c r="I1329" s="8">
        <f>order_details[[#This Row],[UnitPrice (Marked Price)]] * order_details[[#This Row],[Quantity]] * (1 - order_details[[#This Row],[Discount]])</f>
        <v>292.5</v>
      </c>
      <c r="J1329" s="8">
        <f>(order_details[[#This Row],[UnitPrice (Marked Price)]]*(1-order_details[[#This Row],[Discount]])-order_details[[#This Row],[UnitPrice]]) * order_details[[#This Row],[Quantity]]</f>
        <v>84.5</v>
      </c>
      <c r="K1329">
        <f>VLOOKUP(order_details[[#This Row],[ProductID]],products[],4,0)</f>
        <v>3</v>
      </c>
      <c r="L1329" s="8" t="str">
        <f>VLOOKUP(order_details[[#This Row],[Category]],categories[[CategoryID]:[CategoryName]],2,0)</f>
        <v>Confections</v>
      </c>
    </row>
    <row r="1330" spans="1:12" x14ac:dyDescent="0.25">
      <c r="A1330">
        <v>10751</v>
      </c>
      <c r="B1330">
        <v>73</v>
      </c>
      <c r="C1330" s="8">
        <v>9.6</v>
      </c>
      <c r="D1330">
        <v>15</v>
      </c>
      <c r="E1330">
        <v>0</v>
      </c>
      <c r="F1330" s="8">
        <f>order_details[[#This Row],[UnitPrice]]*order_details[[#This Row],[Quantity]]</f>
        <v>144</v>
      </c>
      <c r="G1330" s="1">
        <f>VLOOKUP(order_details[[#This Row],[OrderID]],orders[[OrderID]:[OrderDate]],4,)</f>
        <v>35058</v>
      </c>
      <c r="H1330" s="8">
        <f>VLOOKUP(order_details[[#This Row],[ProductID]],products[],6,0)</f>
        <v>15</v>
      </c>
      <c r="I1330" s="8">
        <f>order_details[[#This Row],[UnitPrice (Marked Price)]] * order_details[[#This Row],[Quantity]] * (1 - order_details[[#This Row],[Discount]])</f>
        <v>225</v>
      </c>
      <c r="J1330" s="8">
        <f>(order_details[[#This Row],[UnitPrice (Marked Price)]]*(1-order_details[[#This Row],[Discount]])-order_details[[#This Row],[UnitPrice]]) * order_details[[#This Row],[Quantity]]</f>
        <v>81</v>
      </c>
      <c r="K1330">
        <f>VLOOKUP(order_details[[#This Row],[ProductID]],products[],4,0)</f>
        <v>8</v>
      </c>
      <c r="L1330" s="8" t="str">
        <f>VLOOKUP(order_details[[#This Row],[Category]],categories[[CategoryID]:[CategoryName]],2,0)</f>
        <v>Seafood</v>
      </c>
    </row>
    <row r="1331" spans="1:12" x14ac:dyDescent="0.25">
      <c r="A1331">
        <v>10752</v>
      </c>
      <c r="B1331">
        <v>1</v>
      </c>
      <c r="C1331" s="8">
        <v>14.4</v>
      </c>
      <c r="D1331">
        <v>8</v>
      </c>
      <c r="E1331">
        <v>0</v>
      </c>
      <c r="F1331" s="8">
        <f>order_details[[#This Row],[UnitPrice]]*order_details[[#This Row],[Quantity]]</f>
        <v>115.2</v>
      </c>
      <c r="G1331" s="1">
        <f>VLOOKUP(order_details[[#This Row],[OrderID]],orders[[OrderID]:[OrderDate]],4,)</f>
        <v>35058</v>
      </c>
      <c r="H1331" s="8">
        <f>VLOOKUP(order_details[[#This Row],[ProductID]],products[],6,0)</f>
        <v>18</v>
      </c>
      <c r="I1331" s="8">
        <f>order_details[[#This Row],[UnitPrice (Marked Price)]] * order_details[[#This Row],[Quantity]] * (1 - order_details[[#This Row],[Discount]])</f>
        <v>144</v>
      </c>
      <c r="J1331" s="8">
        <f>(order_details[[#This Row],[UnitPrice (Marked Price)]]*(1-order_details[[#This Row],[Discount]])-order_details[[#This Row],[UnitPrice]]) * order_details[[#This Row],[Quantity]]</f>
        <v>28.799999999999997</v>
      </c>
      <c r="K1331">
        <f>VLOOKUP(order_details[[#This Row],[ProductID]],products[],4,0)</f>
        <v>1</v>
      </c>
      <c r="L1331" s="8" t="str">
        <f>VLOOKUP(order_details[[#This Row],[Category]],categories[[CategoryID]:[CategoryName]],2,0)</f>
        <v>Beverages</v>
      </c>
    </row>
    <row r="1332" spans="1:12" x14ac:dyDescent="0.25">
      <c r="A1332">
        <v>10752</v>
      </c>
      <c r="B1332">
        <v>69</v>
      </c>
      <c r="C1332" s="8">
        <v>28.8</v>
      </c>
      <c r="D1332">
        <v>3</v>
      </c>
      <c r="E1332">
        <v>0</v>
      </c>
      <c r="F1332" s="8">
        <f>order_details[[#This Row],[UnitPrice]]*order_details[[#This Row],[Quantity]]</f>
        <v>86.4</v>
      </c>
      <c r="G1332" s="1">
        <f>VLOOKUP(order_details[[#This Row],[OrderID]],orders[[OrderID]:[OrderDate]],4,)</f>
        <v>35058</v>
      </c>
      <c r="H1332" s="8">
        <f>VLOOKUP(order_details[[#This Row],[ProductID]],products[],6,0)</f>
        <v>36</v>
      </c>
      <c r="I1332" s="8">
        <f>order_details[[#This Row],[UnitPrice (Marked Price)]] * order_details[[#This Row],[Quantity]] * (1 - order_details[[#This Row],[Discount]])</f>
        <v>108</v>
      </c>
      <c r="J1332" s="8">
        <f>(order_details[[#This Row],[UnitPrice (Marked Price)]]*(1-order_details[[#This Row],[Discount]])-order_details[[#This Row],[UnitPrice]]) * order_details[[#This Row],[Quantity]]</f>
        <v>21.599999999999998</v>
      </c>
      <c r="K1332">
        <f>VLOOKUP(order_details[[#This Row],[ProductID]],products[],4,0)</f>
        <v>4</v>
      </c>
      <c r="L1332" s="8" t="str">
        <f>VLOOKUP(order_details[[#This Row],[Category]],categories[[CategoryID]:[CategoryName]],2,0)</f>
        <v>Dairy Products</v>
      </c>
    </row>
    <row r="1333" spans="1:12" x14ac:dyDescent="0.25">
      <c r="A1333">
        <v>10753</v>
      </c>
      <c r="B1333">
        <v>45</v>
      </c>
      <c r="C1333" s="8">
        <v>7.6</v>
      </c>
      <c r="D1333">
        <v>4</v>
      </c>
      <c r="E1333">
        <v>0</v>
      </c>
      <c r="F1333" s="8">
        <f>order_details[[#This Row],[UnitPrice]]*order_details[[#This Row],[Quantity]]</f>
        <v>30.4</v>
      </c>
      <c r="G1333" s="1">
        <f>VLOOKUP(order_details[[#This Row],[OrderID]],orders[[OrderID]:[OrderDate]],4,)</f>
        <v>35059</v>
      </c>
      <c r="H1333" s="8">
        <f>VLOOKUP(order_details[[#This Row],[ProductID]],products[],6,0)</f>
        <v>9.5</v>
      </c>
      <c r="I1333" s="8">
        <f>order_details[[#This Row],[UnitPrice (Marked Price)]] * order_details[[#This Row],[Quantity]] * (1 - order_details[[#This Row],[Discount]])</f>
        <v>38</v>
      </c>
      <c r="J1333" s="8">
        <f>(order_details[[#This Row],[UnitPrice (Marked Price)]]*(1-order_details[[#This Row],[Discount]])-order_details[[#This Row],[UnitPrice]]) * order_details[[#This Row],[Quantity]]</f>
        <v>7.6000000000000014</v>
      </c>
      <c r="K1333">
        <f>VLOOKUP(order_details[[#This Row],[ProductID]],products[],4,0)</f>
        <v>8</v>
      </c>
      <c r="L1333" s="8" t="str">
        <f>VLOOKUP(order_details[[#This Row],[Category]],categories[[CategoryID]:[CategoryName]],2,0)</f>
        <v>Seafood</v>
      </c>
    </row>
    <row r="1334" spans="1:12" x14ac:dyDescent="0.25">
      <c r="A1334">
        <v>10753</v>
      </c>
      <c r="B1334">
        <v>74</v>
      </c>
      <c r="C1334" s="8">
        <v>8</v>
      </c>
      <c r="D1334">
        <v>5</v>
      </c>
      <c r="E1334">
        <v>0</v>
      </c>
      <c r="F1334" s="8">
        <f>order_details[[#This Row],[UnitPrice]]*order_details[[#This Row],[Quantity]]</f>
        <v>40</v>
      </c>
      <c r="G1334" s="1">
        <f>VLOOKUP(order_details[[#This Row],[OrderID]],orders[[OrderID]:[OrderDate]],4,)</f>
        <v>35059</v>
      </c>
      <c r="H1334" s="8">
        <f>VLOOKUP(order_details[[#This Row],[ProductID]],products[],6,0)</f>
        <v>10</v>
      </c>
      <c r="I1334" s="8">
        <f>order_details[[#This Row],[UnitPrice (Marked Price)]] * order_details[[#This Row],[Quantity]] * (1 - order_details[[#This Row],[Discount]])</f>
        <v>50</v>
      </c>
      <c r="J1334" s="8">
        <f>(order_details[[#This Row],[UnitPrice (Marked Price)]]*(1-order_details[[#This Row],[Discount]])-order_details[[#This Row],[UnitPrice]]) * order_details[[#This Row],[Quantity]]</f>
        <v>10</v>
      </c>
      <c r="K1334">
        <f>VLOOKUP(order_details[[#This Row],[ProductID]],products[],4,0)</f>
        <v>7</v>
      </c>
      <c r="L1334" s="8" t="str">
        <f>VLOOKUP(order_details[[#This Row],[Category]],categories[[CategoryID]:[CategoryName]],2,0)</f>
        <v>Produce</v>
      </c>
    </row>
    <row r="1335" spans="1:12" x14ac:dyDescent="0.25">
      <c r="A1335">
        <v>10754</v>
      </c>
      <c r="B1335">
        <v>40</v>
      </c>
      <c r="C1335" s="8">
        <v>14.7</v>
      </c>
      <c r="D1335">
        <v>3</v>
      </c>
      <c r="E1335">
        <v>0</v>
      </c>
      <c r="F1335" s="8">
        <f>order_details[[#This Row],[UnitPrice]]*order_details[[#This Row],[Quantity]]</f>
        <v>44.099999999999994</v>
      </c>
      <c r="G1335" s="1">
        <f>VLOOKUP(order_details[[#This Row],[OrderID]],orders[[OrderID]:[OrderDate]],4,)</f>
        <v>35059</v>
      </c>
      <c r="H1335" s="8">
        <f>VLOOKUP(order_details[[#This Row],[ProductID]],products[],6,0)</f>
        <v>18.399999999999999</v>
      </c>
      <c r="I1335" s="8">
        <f>order_details[[#This Row],[UnitPrice (Marked Price)]] * order_details[[#This Row],[Quantity]] * (1 - order_details[[#This Row],[Discount]])</f>
        <v>55.199999999999996</v>
      </c>
      <c r="J1335" s="8">
        <f>(order_details[[#This Row],[UnitPrice (Marked Price)]]*(1-order_details[[#This Row],[Discount]])-order_details[[#This Row],[UnitPrice]]) * order_details[[#This Row],[Quantity]]</f>
        <v>11.099999999999998</v>
      </c>
      <c r="K1335">
        <f>VLOOKUP(order_details[[#This Row],[ProductID]],products[],4,0)</f>
        <v>8</v>
      </c>
      <c r="L1335" s="8" t="str">
        <f>VLOOKUP(order_details[[#This Row],[Category]],categories[[CategoryID]:[CategoryName]],2,0)</f>
        <v>Seafood</v>
      </c>
    </row>
    <row r="1336" spans="1:12" x14ac:dyDescent="0.25">
      <c r="A1336">
        <v>10755</v>
      </c>
      <c r="B1336">
        <v>47</v>
      </c>
      <c r="C1336" s="8">
        <v>7.6</v>
      </c>
      <c r="D1336">
        <v>30</v>
      </c>
      <c r="E1336">
        <v>0.25</v>
      </c>
      <c r="F1336" s="8">
        <f>order_details[[#This Row],[UnitPrice]]*order_details[[#This Row],[Quantity]]</f>
        <v>228</v>
      </c>
      <c r="G1336" s="1">
        <f>VLOOKUP(order_details[[#This Row],[OrderID]],orders[[OrderID]:[OrderDate]],4,)</f>
        <v>35060</v>
      </c>
      <c r="H1336" s="8">
        <f>VLOOKUP(order_details[[#This Row],[ProductID]],products[],6,0)</f>
        <v>9.5</v>
      </c>
      <c r="I1336" s="8">
        <f>order_details[[#This Row],[UnitPrice (Marked Price)]] * order_details[[#This Row],[Quantity]] * (1 - order_details[[#This Row],[Discount]])</f>
        <v>213.75</v>
      </c>
      <c r="J1336" s="8">
        <f>(order_details[[#This Row],[UnitPrice (Marked Price)]]*(1-order_details[[#This Row],[Discount]])-order_details[[#This Row],[UnitPrice]]) * order_details[[#This Row],[Quantity]]</f>
        <v>-14.249999999999989</v>
      </c>
      <c r="K1336">
        <f>VLOOKUP(order_details[[#This Row],[ProductID]],products[],4,0)</f>
        <v>3</v>
      </c>
      <c r="L1336" s="8" t="str">
        <f>VLOOKUP(order_details[[#This Row],[Category]],categories[[CategoryID]:[CategoryName]],2,0)</f>
        <v>Confections</v>
      </c>
    </row>
    <row r="1337" spans="1:12" x14ac:dyDescent="0.25">
      <c r="A1337">
        <v>10755</v>
      </c>
      <c r="B1337">
        <v>56</v>
      </c>
      <c r="C1337" s="8">
        <v>30.4</v>
      </c>
      <c r="D1337">
        <v>30</v>
      </c>
      <c r="E1337">
        <v>0.25</v>
      </c>
      <c r="F1337" s="8">
        <f>order_details[[#This Row],[UnitPrice]]*order_details[[#This Row],[Quantity]]</f>
        <v>912</v>
      </c>
      <c r="G1337" s="1">
        <f>VLOOKUP(order_details[[#This Row],[OrderID]],orders[[OrderID]:[OrderDate]],4,)</f>
        <v>35060</v>
      </c>
      <c r="H1337" s="8">
        <f>VLOOKUP(order_details[[#This Row],[ProductID]],products[],6,0)</f>
        <v>38</v>
      </c>
      <c r="I1337" s="8">
        <f>order_details[[#This Row],[UnitPrice (Marked Price)]] * order_details[[#This Row],[Quantity]] * (1 - order_details[[#This Row],[Discount]])</f>
        <v>855</v>
      </c>
      <c r="J1337" s="8">
        <f>(order_details[[#This Row],[UnitPrice (Marked Price)]]*(1-order_details[[#This Row],[Discount]])-order_details[[#This Row],[UnitPrice]]) * order_details[[#This Row],[Quantity]]</f>
        <v>-56.999999999999957</v>
      </c>
      <c r="K1337">
        <f>VLOOKUP(order_details[[#This Row],[ProductID]],products[],4,0)</f>
        <v>5</v>
      </c>
      <c r="L1337" s="8" t="str">
        <f>VLOOKUP(order_details[[#This Row],[Category]],categories[[CategoryID]:[CategoryName]],2,0)</f>
        <v>Grains/Cereals</v>
      </c>
    </row>
    <row r="1338" spans="1:12" x14ac:dyDescent="0.25">
      <c r="A1338">
        <v>10755</v>
      </c>
      <c r="B1338">
        <v>57</v>
      </c>
      <c r="C1338" s="8">
        <v>15.6</v>
      </c>
      <c r="D1338">
        <v>14</v>
      </c>
      <c r="E1338">
        <v>0.25</v>
      </c>
      <c r="F1338" s="8">
        <f>order_details[[#This Row],[UnitPrice]]*order_details[[#This Row],[Quantity]]</f>
        <v>218.4</v>
      </c>
      <c r="G1338" s="1">
        <f>VLOOKUP(order_details[[#This Row],[OrderID]],orders[[OrderID]:[OrderDate]],4,)</f>
        <v>35060</v>
      </c>
      <c r="H1338" s="8">
        <f>VLOOKUP(order_details[[#This Row],[ProductID]],products[],6,0)</f>
        <v>19.5</v>
      </c>
      <c r="I1338" s="8">
        <f>order_details[[#This Row],[UnitPrice (Marked Price)]] * order_details[[#This Row],[Quantity]] * (1 - order_details[[#This Row],[Discount]])</f>
        <v>204.75</v>
      </c>
      <c r="J1338" s="8">
        <f>(order_details[[#This Row],[UnitPrice (Marked Price)]]*(1-order_details[[#This Row],[Discount]])-order_details[[#This Row],[UnitPrice]]) * order_details[[#This Row],[Quantity]]</f>
        <v>-13.649999999999995</v>
      </c>
      <c r="K1338">
        <f>VLOOKUP(order_details[[#This Row],[ProductID]],products[],4,0)</f>
        <v>5</v>
      </c>
      <c r="L1338" s="8" t="str">
        <f>VLOOKUP(order_details[[#This Row],[Category]],categories[[CategoryID]:[CategoryName]],2,0)</f>
        <v>Grains/Cereals</v>
      </c>
    </row>
    <row r="1339" spans="1:12" x14ac:dyDescent="0.25">
      <c r="A1339">
        <v>10755</v>
      </c>
      <c r="B1339">
        <v>69</v>
      </c>
      <c r="C1339" s="8">
        <v>28.8</v>
      </c>
      <c r="D1339">
        <v>25</v>
      </c>
      <c r="E1339">
        <v>0.25</v>
      </c>
      <c r="F1339" s="8">
        <f>order_details[[#This Row],[UnitPrice]]*order_details[[#This Row],[Quantity]]</f>
        <v>720</v>
      </c>
      <c r="G1339" s="1">
        <f>VLOOKUP(order_details[[#This Row],[OrderID]],orders[[OrderID]:[OrderDate]],4,)</f>
        <v>35060</v>
      </c>
      <c r="H1339" s="8">
        <f>VLOOKUP(order_details[[#This Row],[ProductID]],products[],6,0)</f>
        <v>36</v>
      </c>
      <c r="I1339" s="8">
        <f>order_details[[#This Row],[UnitPrice (Marked Price)]] * order_details[[#This Row],[Quantity]] * (1 - order_details[[#This Row],[Discount]])</f>
        <v>675</v>
      </c>
      <c r="J1339" s="8">
        <f>(order_details[[#This Row],[UnitPrice (Marked Price)]]*(1-order_details[[#This Row],[Discount]])-order_details[[#This Row],[UnitPrice]]) * order_details[[#This Row],[Quantity]]</f>
        <v>-45.000000000000014</v>
      </c>
      <c r="K1339">
        <f>VLOOKUP(order_details[[#This Row],[ProductID]],products[],4,0)</f>
        <v>4</v>
      </c>
      <c r="L1339" s="8" t="str">
        <f>VLOOKUP(order_details[[#This Row],[Category]],categories[[CategoryID]:[CategoryName]],2,0)</f>
        <v>Dairy Products</v>
      </c>
    </row>
    <row r="1340" spans="1:12" x14ac:dyDescent="0.25">
      <c r="A1340">
        <v>10756</v>
      </c>
      <c r="B1340">
        <v>18</v>
      </c>
      <c r="C1340" s="8">
        <v>50</v>
      </c>
      <c r="D1340">
        <v>21</v>
      </c>
      <c r="E1340">
        <v>0.2</v>
      </c>
      <c r="F1340" s="8">
        <f>order_details[[#This Row],[UnitPrice]]*order_details[[#This Row],[Quantity]]</f>
        <v>1050</v>
      </c>
      <c r="G1340" s="1">
        <f>VLOOKUP(order_details[[#This Row],[OrderID]],orders[[OrderID]:[OrderDate]],4,)</f>
        <v>35061</v>
      </c>
      <c r="H1340" s="8">
        <f>VLOOKUP(order_details[[#This Row],[ProductID]],products[],6,0)</f>
        <v>62.5</v>
      </c>
      <c r="I1340" s="8">
        <f>order_details[[#This Row],[UnitPrice (Marked Price)]] * order_details[[#This Row],[Quantity]] * (1 - order_details[[#This Row],[Discount]])</f>
        <v>1050</v>
      </c>
      <c r="J1340" s="8">
        <f>(order_details[[#This Row],[UnitPrice (Marked Price)]]*(1-order_details[[#This Row],[Discount]])-order_details[[#This Row],[UnitPrice]]) * order_details[[#This Row],[Quantity]]</f>
        <v>0</v>
      </c>
      <c r="K1340">
        <f>VLOOKUP(order_details[[#This Row],[ProductID]],products[],4,0)</f>
        <v>8</v>
      </c>
      <c r="L1340" s="8" t="str">
        <f>VLOOKUP(order_details[[#This Row],[Category]],categories[[CategoryID]:[CategoryName]],2,0)</f>
        <v>Seafood</v>
      </c>
    </row>
    <row r="1341" spans="1:12" x14ac:dyDescent="0.25">
      <c r="A1341">
        <v>10756</v>
      </c>
      <c r="B1341">
        <v>36</v>
      </c>
      <c r="C1341" s="8">
        <v>15.2</v>
      </c>
      <c r="D1341">
        <v>20</v>
      </c>
      <c r="E1341">
        <v>0.2</v>
      </c>
      <c r="F1341" s="8">
        <f>order_details[[#This Row],[UnitPrice]]*order_details[[#This Row],[Quantity]]</f>
        <v>304</v>
      </c>
      <c r="G1341" s="1">
        <f>VLOOKUP(order_details[[#This Row],[OrderID]],orders[[OrderID]:[OrderDate]],4,)</f>
        <v>35061</v>
      </c>
      <c r="H1341" s="8">
        <f>VLOOKUP(order_details[[#This Row],[ProductID]],products[],6,0)</f>
        <v>19</v>
      </c>
      <c r="I1341" s="8">
        <f>order_details[[#This Row],[UnitPrice (Marked Price)]] * order_details[[#This Row],[Quantity]] * (1 - order_details[[#This Row],[Discount]])</f>
        <v>304</v>
      </c>
      <c r="J1341" s="8">
        <f>(order_details[[#This Row],[UnitPrice (Marked Price)]]*(1-order_details[[#This Row],[Discount]])-order_details[[#This Row],[UnitPrice]]) * order_details[[#This Row],[Quantity]]</f>
        <v>3.5527136788005009E-14</v>
      </c>
      <c r="K1341">
        <f>VLOOKUP(order_details[[#This Row],[ProductID]],products[],4,0)</f>
        <v>8</v>
      </c>
      <c r="L1341" s="8" t="str">
        <f>VLOOKUP(order_details[[#This Row],[Category]],categories[[CategoryID]:[CategoryName]],2,0)</f>
        <v>Seafood</v>
      </c>
    </row>
    <row r="1342" spans="1:12" x14ac:dyDescent="0.25">
      <c r="A1342">
        <v>10756</v>
      </c>
      <c r="B1342">
        <v>68</v>
      </c>
      <c r="C1342" s="8">
        <v>8</v>
      </c>
      <c r="D1342">
        <v>6</v>
      </c>
      <c r="E1342">
        <v>0.2</v>
      </c>
      <c r="F1342" s="8">
        <f>order_details[[#This Row],[UnitPrice]]*order_details[[#This Row],[Quantity]]</f>
        <v>48</v>
      </c>
      <c r="G1342" s="1">
        <f>VLOOKUP(order_details[[#This Row],[OrderID]],orders[[OrderID]:[OrderDate]],4,)</f>
        <v>35061</v>
      </c>
      <c r="H1342" s="8">
        <f>VLOOKUP(order_details[[#This Row],[ProductID]],products[],6,0)</f>
        <v>12.5</v>
      </c>
      <c r="I1342" s="8">
        <f>order_details[[#This Row],[UnitPrice (Marked Price)]] * order_details[[#This Row],[Quantity]] * (1 - order_details[[#This Row],[Discount]])</f>
        <v>60</v>
      </c>
      <c r="J1342" s="8">
        <f>(order_details[[#This Row],[UnitPrice (Marked Price)]]*(1-order_details[[#This Row],[Discount]])-order_details[[#This Row],[UnitPrice]]) * order_details[[#This Row],[Quantity]]</f>
        <v>12</v>
      </c>
      <c r="K1342">
        <f>VLOOKUP(order_details[[#This Row],[ProductID]],products[],4,0)</f>
        <v>3</v>
      </c>
      <c r="L1342" s="8" t="str">
        <f>VLOOKUP(order_details[[#This Row],[Category]],categories[[CategoryID]:[CategoryName]],2,0)</f>
        <v>Confections</v>
      </c>
    </row>
    <row r="1343" spans="1:12" x14ac:dyDescent="0.25">
      <c r="A1343">
        <v>10756</v>
      </c>
      <c r="B1343">
        <v>69</v>
      </c>
      <c r="C1343" s="8">
        <v>28.8</v>
      </c>
      <c r="D1343">
        <v>20</v>
      </c>
      <c r="E1343">
        <v>0.2</v>
      </c>
      <c r="F1343" s="8">
        <f>order_details[[#This Row],[UnitPrice]]*order_details[[#This Row],[Quantity]]</f>
        <v>576</v>
      </c>
      <c r="G1343" s="1">
        <f>VLOOKUP(order_details[[#This Row],[OrderID]],orders[[OrderID]:[OrderDate]],4,)</f>
        <v>35061</v>
      </c>
      <c r="H1343" s="8">
        <f>VLOOKUP(order_details[[#This Row],[ProductID]],products[],6,0)</f>
        <v>36</v>
      </c>
      <c r="I1343" s="8">
        <f>order_details[[#This Row],[UnitPrice (Marked Price)]] * order_details[[#This Row],[Quantity]] * (1 - order_details[[#This Row],[Discount]])</f>
        <v>576</v>
      </c>
      <c r="J1343" s="8">
        <f>(order_details[[#This Row],[UnitPrice (Marked Price)]]*(1-order_details[[#This Row],[Discount]])-order_details[[#This Row],[UnitPrice]]) * order_details[[#This Row],[Quantity]]</f>
        <v>0</v>
      </c>
      <c r="K1343">
        <f>VLOOKUP(order_details[[#This Row],[ProductID]],products[],4,0)</f>
        <v>4</v>
      </c>
      <c r="L1343" s="8" t="str">
        <f>VLOOKUP(order_details[[#This Row],[Category]],categories[[CategoryID]:[CategoryName]],2,0)</f>
        <v>Dairy Products</v>
      </c>
    </row>
    <row r="1344" spans="1:12" x14ac:dyDescent="0.25">
      <c r="A1344">
        <v>10757</v>
      </c>
      <c r="B1344">
        <v>34</v>
      </c>
      <c r="C1344" s="8">
        <v>9.8000000000000007</v>
      </c>
      <c r="D1344">
        <v>30</v>
      </c>
      <c r="E1344">
        <v>0</v>
      </c>
      <c r="F1344" s="8">
        <f>order_details[[#This Row],[UnitPrice]]*order_details[[#This Row],[Quantity]]</f>
        <v>294</v>
      </c>
      <c r="G1344" s="1">
        <f>VLOOKUP(order_details[[#This Row],[OrderID]],orders[[OrderID]:[OrderDate]],4,)</f>
        <v>35061</v>
      </c>
      <c r="H1344" s="8">
        <f>VLOOKUP(order_details[[#This Row],[ProductID]],products[],6,0)</f>
        <v>14</v>
      </c>
      <c r="I1344" s="8">
        <f>order_details[[#This Row],[UnitPrice (Marked Price)]] * order_details[[#This Row],[Quantity]] * (1 - order_details[[#This Row],[Discount]])</f>
        <v>420</v>
      </c>
      <c r="J1344" s="8">
        <f>(order_details[[#This Row],[UnitPrice (Marked Price)]]*(1-order_details[[#This Row],[Discount]])-order_details[[#This Row],[UnitPrice]]) * order_details[[#This Row],[Quantity]]</f>
        <v>125.99999999999997</v>
      </c>
      <c r="K1344">
        <f>VLOOKUP(order_details[[#This Row],[ProductID]],products[],4,0)</f>
        <v>1</v>
      </c>
      <c r="L1344" s="8" t="str">
        <f>VLOOKUP(order_details[[#This Row],[Category]],categories[[CategoryID]:[CategoryName]],2,0)</f>
        <v>Beverages</v>
      </c>
    </row>
    <row r="1345" spans="1:12" x14ac:dyDescent="0.25">
      <c r="A1345">
        <v>10757</v>
      </c>
      <c r="B1345">
        <v>59</v>
      </c>
      <c r="C1345" s="8">
        <v>44</v>
      </c>
      <c r="D1345">
        <v>7</v>
      </c>
      <c r="E1345">
        <v>0</v>
      </c>
      <c r="F1345" s="8">
        <f>order_details[[#This Row],[UnitPrice]]*order_details[[#This Row],[Quantity]]</f>
        <v>308</v>
      </c>
      <c r="G1345" s="1">
        <f>VLOOKUP(order_details[[#This Row],[OrderID]],orders[[OrderID]:[OrderDate]],4,)</f>
        <v>35061</v>
      </c>
      <c r="H1345" s="8">
        <f>VLOOKUP(order_details[[#This Row],[ProductID]],products[],6,0)</f>
        <v>55</v>
      </c>
      <c r="I1345" s="8">
        <f>order_details[[#This Row],[UnitPrice (Marked Price)]] * order_details[[#This Row],[Quantity]] * (1 - order_details[[#This Row],[Discount]])</f>
        <v>385</v>
      </c>
      <c r="J1345" s="8">
        <f>(order_details[[#This Row],[UnitPrice (Marked Price)]]*(1-order_details[[#This Row],[Discount]])-order_details[[#This Row],[UnitPrice]]) * order_details[[#This Row],[Quantity]]</f>
        <v>77</v>
      </c>
      <c r="K1345">
        <f>VLOOKUP(order_details[[#This Row],[ProductID]],products[],4,0)</f>
        <v>4</v>
      </c>
      <c r="L1345" s="8" t="str">
        <f>VLOOKUP(order_details[[#This Row],[Category]],categories[[CategoryID]:[CategoryName]],2,0)</f>
        <v>Dairy Products</v>
      </c>
    </row>
    <row r="1346" spans="1:12" x14ac:dyDescent="0.25">
      <c r="A1346">
        <v>10757</v>
      </c>
      <c r="B1346">
        <v>62</v>
      </c>
      <c r="C1346" s="8">
        <v>39.4</v>
      </c>
      <c r="D1346">
        <v>30</v>
      </c>
      <c r="E1346">
        <v>0</v>
      </c>
      <c r="F1346" s="8">
        <f>order_details[[#This Row],[UnitPrice]]*order_details[[#This Row],[Quantity]]</f>
        <v>1182</v>
      </c>
      <c r="G1346" s="1">
        <f>VLOOKUP(order_details[[#This Row],[OrderID]],orders[[OrderID]:[OrderDate]],4,)</f>
        <v>35061</v>
      </c>
      <c r="H1346" s="8">
        <f>VLOOKUP(order_details[[#This Row],[ProductID]],products[],6,0)</f>
        <v>49.3</v>
      </c>
      <c r="I1346" s="8">
        <f>order_details[[#This Row],[UnitPrice (Marked Price)]] * order_details[[#This Row],[Quantity]] * (1 - order_details[[#This Row],[Discount]])</f>
        <v>1479</v>
      </c>
      <c r="J1346" s="8">
        <f>(order_details[[#This Row],[UnitPrice (Marked Price)]]*(1-order_details[[#This Row],[Discount]])-order_details[[#This Row],[UnitPrice]]) * order_details[[#This Row],[Quantity]]</f>
        <v>296.99999999999994</v>
      </c>
      <c r="K1346">
        <f>VLOOKUP(order_details[[#This Row],[ProductID]],products[],4,0)</f>
        <v>3</v>
      </c>
      <c r="L1346" s="8" t="str">
        <f>VLOOKUP(order_details[[#This Row],[Category]],categories[[CategoryID]:[CategoryName]],2,0)</f>
        <v>Confections</v>
      </c>
    </row>
    <row r="1347" spans="1:12" x14ac:dyDescent="0.25">
      <c r="A1347">
        <v>10757</v>
      </c>
      <c r="B1347">
        <v>64</v>
      </c>
      <c r="C1347" s="8">
        <v>26.6</v>
      </c>
      <c r="D1347">
        <v>24</v>
      </c>
      <c r="E1347">
        <v>0</v>
      </c>
      <c r="F1347" s="8">
        <f>order_details[[#This Row],[UnitPrice]]*order_details[[#This Row],[Quantity]]</f>
        <v>638.40000000000009</v>
      </c>
      <c r="G1347" s="1">
        <f>VLOOKUP(order_details[[#This Row],[OrderID]],orders[[OrderID]:[OrderDate]],4,)</f>
        <v>35061</v>
      </c>
      <c r="H1347" s="8">
        <f>VLOOKUP(order_details[[#This Row],[ProductID]],products[],6,0)</f>
        <v>33.25</v>
      </c>
      <c r="I1347" s="8">
        <f>order_details[[#This Row],[UnitPrice (Marked Price)]] * order_details[[#This Row],[Quantity]] * (1 - order_details[[#This Row],[Discount]])</f>
        <v>798</v>
      </c>
      <c r="J1347" s="8">
        <f>(order_details[[#This Row],[UnitPrice (Marked Price)]]*(1-order_details[[#This Row],[Discount]])-order_details[[#This Row],[UnitPrice]]) * order_details[[#This Row],[Quantity]]</f>
        <v>159.59999999999997</v>
      </c>
      <c r="K1347">
        <f>VLOOKUP(order_details[[#This Row],[ProductID]],products[],4,0)</f>
        <v>5</v>
      </c>
      <c r="L1347" s="8" t="str">
        <f>VLOOKUP(order_details[[#This Row],[Category]],categories[[CategoryID]:[CategoryName]],2,0)</f>
        <v>Grains/Cereals</v>
      </c>
    </row>
    <row r="1348" spans="1:12" x14ac:dyDescent="0.25">
      <c r="A1348">
        <v>10758</v>
      </c>
      <c r="B1348">
        <v>26</v>
      </c>
      <c r="C1348" s="8">
        <v>24.9</v>
      </c>
      <c r="D1348">
        <v>20</v>
      </c>
      <c r="E1348">
        <v>0</v>
      </c>
      <c r="F1348" s="8">
        <f>order_details[[#This Row],[UnitPrice]]*order_details[[#This Row],[Quantity]]</f>
        <v>498</v>
      </c>
      <c r="G1348" s="1">
        <f>VLOOKUP(order_details[[#This Row],[OrderID]],orders[[OrderID]:[OrderDate]],4,)</f>
        <v>35062</v>
      </c>
      <c r="H1348" s="8">
        <f>VLOOKUP(order_details[[#This Row],[ProductID]],products[],6,0)</f>
        <v>31.23</v>
      </c>
      <c r="I1348" s="8">
        <f>order_details[[#This Row],[UnitPrice (Marked Price)]] * order_details[[#This Row],[Quantity]] * (1 - order_details[[#This Row],[Discount]])</f>
        <v>624.6</v>
      </c>
      <c r="J1348" s="8">
        <f>(order_details[[#This Row],[UnitPrice (Marked Price)]]*(1-order_details[[#This Row],[Discount]])-order_details[[#This Row],[UnitPrice]]) * order_details[[#This Row],[Quantity]]</f>
        <v>126.60000000000004</v>
      </c>
      <c r="K1348">
        <f>VLOOKUP(order_details[[#This Row],[ProductID]],products[],4,0)</f>
        <v>3</v>
      </c>
      <c r="L1348" s="8" t="str">
        <f>VLOOKUP(order_details[[#This Row],[Category]],categories[[CategoryID]:[CategoryName]],2,0)</f>
        <v>Confections</v>
      </c>
    </row>
    <row r="1349" spans="1:12" x14ac:dyDescent="0.25">
      <c r="A1349">
        <v>10758</v>
      </c>
      <c r="B1349">
        <v>52</v>
      </c>
      <c r="C1349" s="8">
        <v>5.6</v>
      </c>
      <c r="D1349">
        <v>60</v>
      </c>
      <c r="E1349">
        <v>0</v>
      </c>
      <c r="F1349" s="8">
        <f>order_details[[#This Row],[UnitPrice]]*order_details[[#This Row],[Quantity]]</f>
        <v>336</v>
      </c>
      <c r="G1349" s="1">
        <f>VLOOKUP(order_details[[#This Row],[OrderID]],orders[[OrderID]:[OrderDate]],4,)</f>
        <v>35062</v>
      </c>
      <c r="H1349" s="8">
        <f>VLOOKUP(order_details[[#This Row],[ProductID]],products[],6,0)</f>
        <v>7</v>
      </c>
      <c r="I1349" s="8">
        <f>order_details[[#This Row],[UnitPrice (Marked Price)]] * order_details[[#This Row],[Quantity]] * (1 - order_details[[#This Row],[Discount]])</f>
        <v>420</v>
      </c>
      <c r="J1349" s="8">
        <f>(order_details[[#This Row],[UnitPrice (Marked Price)]]*(1-order_details[[#This Row],[Discount]])-order_details[[#This Row],[UnitPrice]]) * order_details[[#This Row],[Quantity]]</f>
        <v>84.000000000000028</v>
      </c>
      <c r="K1349">
        <f>VLOOKUP(order_details[[#This Row],[ProductID]],products[],4,0)</f>
        <v>5</v>
      </c>
      <c r="L1349" s="8" t="str">
        <f>VLOOKUP(order_details[[#This Row],[Category]],categories[[CategoryID]:[CategoryName]],2,0)</f>
        <v>Grains/Cereals</v>
      </c>
    </row>
    <row r="1350" spans="1:12" x14ac:dyDescent="0.25">
      <c r="A1350">
        <v>10758</v>
      </c>
      <c r="B1350">
        <v>70</v>
      </c>
      <c r="C1350" s="8">
        <v>9.6</v>
      </c>
      <c r="D1350">
        <v>40</v>
      </c>
      <c r="E1350">
        <v>0</v>
      </c>
      <c r="F1350" s="8">
        <f>order_details[[#This Row],[UnitPrice]]*order_details[[#This Row],[Quantity]]</f>
        <v>384</v>
      </c>
      <c r="G1350" s="1">
        <f>VLOOKUP(order_details[[#This Row],[OrderID]],orders[[OrderID]:[OrderDate]],4,)</f>
        <v>35062</v>
      </c>
      <c r="H1350" s="8">
        <f>VLOOKUP(order_details[[#This Row],[ProductID]],products[],6,0)</f>
        <v>15</v>
      </c>
      <c r="I1350" s="8">
        <f>order_details[[#This Row],[UnitPrice (Marked Price)]] * order_details[[#This Row],[Quantity]] * (1 - order_details[[#This Row],[Discount]])</f>
        <v>600</v>
      </c>
      <c r="J1350" s="8">
        <f>(order_details[[#This Row],[UnitPrice (Marked Price)]]*(1-order_details[[#This Row],[Discount]])-order_details[[#This Row],[UnitPrice]]) * order_details[[#This Row],[Quantity]]</f>
        <v>216</v>
      </c>
      <c r="K1350">
        <f>VLOOKUP(order_details[[#This Row],[ProductID]],products[],4,0)</f>
        <v>1</v>
      </c>
      <c r="L1350" s="8" t="str">
        <f>VLOOKUP(order_details[[#This Row],[Category]],categories[[CategoryID]:[CategoryName]],2,0)</f>
        <v>Beverages</v>
      </c>
    </row>
    <row r="1351" spans="1:12" x14ac:dyDescent="0.25">
      <c r="A1351">
        <v>10759</v>
      </c>
      <c r="B1351">
        <v>32</v>
      </c>
      <c r="C1351" s="8">
        <v>25.6</v>
      </c>
      <c r="D1351">
        <v>10</v>
      </c>
      <c r="E1351">
        <v>0</v>
      </c>
      <c r="F1351" s="8">
        <f>order_details[[#This Row],[UnitPrice]]*order_details[[#This Row],[Quantity]]</f>
        <v>256</v>
      </c>
      <c r="G1351" s="1">
        <f>VLOOKUP(order_details[[#This Row],[OrderID]],orders[[OrderID]:[OrderDate]],4,)</f>
        <v>35062</v>
      </c>
      <c r="H1351" s="8">
        <f>VLOOKUP(order_details[[#This Row],[ProductID]],products[],6,0)</f>
        <v>32</v>
      </c>
      <c r="I1351" s="8">
        <f>order_details[[#This Row],[UnitPrice (Marked Price)]] * order_details[[#This Row],[Quantity]] * (1 - order_details[[#This Row],[Discount]])</f>
        <v>320</v>
      </c>
      <c r="J1351" s="8">
        <f>(order_details[[#This Row],[UnitPrice (Marked Price)]]*(1-order_details[[#This Row],[Discount]])-order_details[[#This Row],[UnitPrice]]) * order_details[[#This Row],[Quantity]]</f>
        <v>63.999999999999986</v>
      </c>
      <c r="K1351">
        <f>VLOOKUP(order_details[[#This Row],[ProductID]],products[],4,0)</f>
        <v>4</v>
      </c>
      <c r="L1351" s="8" t="str">
        <f>VLOOKUP(order_details[[#This Row],[Category]],categories[[CategoryID]:[CategoryName]],2,0)</f>
        <v>Dairy Products</v>
      </c>
    </row>
    <row r="1352" spans="1:12" x14ac:dyDescent="0.25">
      <c r="A1352">
        <v>10760</v>
      </c>
      <c r="B1352">
        <v>25</v>
      </c>
      <c r="C1352" s="8">
        <v>9.8000000000000007</v>
      </c>
      <c r="D1352">
        <v>12</v>
      </c>
      <c r="E1352">
        <v>0.25</v>
      </c>
      <c r="F1352" s="8">
        <f>order_details[[#This Row],[UnitPrice]]*order_details[[#This Row],[Quantity]]</f>
        <v>117.60000000000001</v>
      </c>
      <c r="G1352" s="1">
        <f>VLOOKUP(order_details[[#This Row],[OrderID]],orders[[OrderID]:[OrderDate]],4,)</f>
        <v>35065</v>
      </c>
      <c r="H1352" s="8">
        <f>VLOOKUP(order_details[[#This Row],[ProductID]],products[],6,0)</f>
        <v>14</v>
      </c>
      <c r="I1352" s="8">
        <f>order_details[[#This Row],[UnitPrice (Marked Price)]] * order_details[[#This Row],[Quantity]] * (1 - order_details[[#This Row],[Discount]])</f>
        <v>126</v>
      </c>
      <c r="J1352" s="8">
        <f>(order_details[[#This Row],[UnitPrice (Marked Price)]]*(1-order_details[[#This Row],[Discount]])-order_details[[#This Row],[UnitPrice]]) * order_details[[#This Row],[Quantity]]</f>
        <v>8.3999999999999915</v>
      </c>
      <c r="K1352">
        <f>VLOOKUP(order_details[[#This Row],[ProductID]],products[],4,0)</f>
        <v>3</v>
      </c>
      <c r="L1352" s="8" t="str">
        <f>VLOOKUP(order_details[[#This Row],[Category]],categories[[CategoryID]:[CategoryName]],2,0)</f>
        <v>Confections</v>
      </c>
    </row>
    <row r="1353" spans="1:12" x14ac:dyDescent="0.25">
      <c r="A1353">
        <v>10760</v>
      </c>
      <c r="B1353">
        <v>27</v>
      </c>
      <c r="C1353" s="8">
        <v>35.1</v>
      </c>
      <c r="D1353">
        <v>40</v>
      </c>
      <c r="E1353">
        <v>0</v>
      </c>
      <c r="F1353" s="8">
        <f>order_details[[#This Row],[UnitPrice]]*order_details[[#This Row],[Quantity]]</f>
        <v>1404</v>
      </c>
      <c r="G1353" s="1">
        <f>VLOOKUP(order_details[[#This Row],[OrderID]],orders[[OrderID]:[OrderDate]],4,)</f>
        <v>35065</v>
      </c>
      <c r="H1353" s="8">
        <f>VLOOKUP(order_details[[#This Row],[ProductID]],products[],6,0)</f>
        <v>43.9</v>
      </c>
      <c r="I1353" s="8">
        <f>order_details[[#This Row],[UnitPrice (Marked Price)]] * order_details[[#This Row],[Quantity]] * (1 - order_details[[#This Row],[Discount]])</f>
        <v>1756</v>
      </c>
      <c r="J1353" s="8">
        <f>(order_details[[#This Row],[UnitPrice (Marked Price)]]*(1-order_details[[#This Row],[Discount]])-order_details[[#This Row],[UnitPrice]]) * order_details[[#This Row],[Quantity]]</f>
        <v>351.99999999999989</v>
      </c>
      <c r="K1353">
        <f>VLOOKUP(order_details[[#This Row],[ProductID]],products[],4,0)</f>
        <v>3</v>
      </c>
      <c r="L1353" s="8" t="str">
        <f>VLOOKUP(order_details[[#This Row],[Category]],categories[[CategoryID]:[CategoryName]],2,0)</f>
        <v>Confections</v>
      </c>
    </row>
    <row r="1354" spans="1:12" x14ac:dyDescent="0.25">
      <c r="A1354">
        <v>10760</v>
      </c>
      <c r="B1354">
        <v>43</v>
      </c>
      <c r="C1354" s="8">
        <v>36.799999999999997</v>
      </c>
      <c r="D1354">
        <v>30</v>
      </c>
      <c r="E1354">
        <v>0.25</v>
      </c>
      <c r="F1354" s="8">
        <f>order_details[[#This Row],[UnitPrice]]*order_details[[#This Row],[Quantity]]</f>
        <v>1104</v>
      </c>
      <c r="G1354" s="1">
        <f>VLOOKUP(order_details[[#This Row],[OrderID]],orders[[OrderID]:[OrderDate]],4,)</f>
        <v>35065</v>
      </c>
      <c r="H1354" s="8">
        <f>VLOOKUP(order_details[[#This Row],[ProductID]],products[],6,0)</f>
        <v>46</v>
      </c>
      <c r="I1354" s="8">
        <f>order_details[[#This Row],[UnitPrice (Marked Price)]] * order_details[[#This Row],[Quantity]] * (1 - order_details[[#This Row],[Discount]])</f>
        <v>1035</v>
      </c>
      <c r="J1354" s="8">
        <f>(order_details[[#This Row],[UnitPrice (Marked Price)]]*(1-order_details[[#This Row],[Discount]])-order_details[[#This Row],[UnitPrice]]) * order_details[[#This Row],[Quantity]]</f>
        <v>-68.999999999999915</v>
      </c>
      <c r="K1354">
        <f>VLOOKUP(order_details[[#This Row],[ProductID]],products[],4,0)</f>
        <v>1</v>
      </c>
      <c r="L1354" s="8" t="str">
        <f>VLOOKUP(order_details[[#This Row],[Category]],categories[[CategoryID]:[CategoryName]],2,0)</f>
        <v>Beverages</v>
      </c>
    </row>
    <row r="1355" spans="1:12" x14ac:dyDescent="0.25">
      <c r="A1355">
        <v>10761</v>
      </c>
      <c r="B1355">
        <v>25</v>
      </c>
      <c r="C1355" s="8">
        <v>9.8000000000000007</v>
      </c>
      <c r="D1355">
        <v>35</v>
      </c>
      <c r="E1355">
        <v>0.25</v>
      </c>
      <c r="F1355" s="8">
        <f>order_details[[#This Row],[UnitPrice]]*order_details[[#This Row],[Quantity]]</f>
        <v>343</v>
      </c>
      <c r="G1355" s="1">
        <f>VLOOKUP(order_details[[#This Row],[OrderID]],orders[[OrderID]:[OrderDate]],4,)</f>
        <v>35066</v>
      </c>
      <c r="H1355" s="8">
        <f>VLOOKUP(order_details[[#This Row],[ProductID]],products[],6,0)</f>
        <v>14</v>
      </c>
      <c r="I1355" s="8">
        <f>order_details[[#This Row],[UnitPrice (Marked Price)]] * order_details[[#This Row],[Quantity]] * (1 - order_details[[#This Row],[Discount]])</f>
        <v>367.5</v>
      </c>
      <c r="J1355" s="8">
        <f>(order_details[[#This Row],[UnitPrice (Marked Price)]]*(1-order_details[[#This Row],[Discount]])-order_details[[#This Row],[UnitPrice]]) * order_details[[#This Row],[Quantity]]</f>
        <v>24.499999999999975</v>
      </c>
      <c r="K1355">
        <f>VLOOKUP(order_details[[#This Row],[ProductID]],products[],4,0)</f>
        <v>3</v>
      </c>
      <c r="L1355" s="8" t="str">
        <f>VLOOKUP(order_details[[#This Row],[Category]],categories[[CategoryID]:[CategoryName]],2,0)</f>
        <v>Confections</v>
      </c>
    </row>
    <row r="1356" spans="1:12" x14ac:dyDescent="0.25">
      <c r="A1356">
        <v>10761</v>
      </c>
      <c r="B1356">
        <v>75</v>
      </c>
      <c r="C1356" s="8">
        <v>6.2</v>
      </c>
      <c r="D1356">
        <v>18</v>
      </c>
      <c r="E1356">
        <v>0</v>
      </c>
      <c r="F1356" s="8">
        <f>order_details[[#This Row],[UnitPrice]]*order_details[[#This Row],[Quantity]]</f>
        <v>111.60000000000001</v>
      </c>
      <c r="G1356" s="1">
        <f>VLOOKUP(order_details[[#This Row],[OrderID]],orders[[OrderID]:[OrderDate]],4,)</f>
        <v>35066</v>
      </c>
      <c r="H1356" s="8">
        <f>VLOOKUP(order_details[[#This Row],[ProductID]],products[],6,0)</f>
        <v>7.75</v>
      </c>
      <c r="I1356" s="8">
        <f>order_details[[#This Row],[UnitPrice (Marked Price)]] * order_details[[#This Row],[Quantity]] * (1 - order_details[[#This Row],[Discount]])</f>
        <v>139.5</v>
      </c>
      <c r="J1356" s="8">
        <f>(order_details[[#This Row],[UnitPrice (Marked Price)]]*(1-order_details[[#This Row],[Discount]])-order_details[[#This Row],[UnitPrice]]) * order_details[[#This Row],[Quantity]]</f>
        <v>27.9</v>
      </c>
      <c r="K1356">
        <f>VLOOKUP(order_details[[#This Row],[ProductID]],products[],4,0)</f>
        <v>1</v>
      </c>
      <c r="L1356" s="8" t="str">
        <f>VLOOKUP(order_details[[#This Row],[Category]],categories[[CategoryID]:[CategoryName]],2,0)</f>
        <v>Beverages</v>
      </c>
    </row>
    <row r="1357" spans="1:12" x14ac:dyDescent="0.25">
      <c r="A1357">
        <v>10762</v>
      </c>
      <c r="B1357">
        <v>39</v>
      </c>
      <c r="C1357" s="8">
        <v>14.4</v>
      </c>
      <c r="D1357">
        <v>16</v>
      </c>
      <c r="E1357">
        <v>0</v>
      </c>
      <c r="F1357" s="8">
        <f>order_details[[#This Row],[UnitPrice]]*order_details[[#This Row],[Quantity]]</f>
        <v>230.4</v>
      </c>
      <c r="G1357" s="1">
        <f>VLOOKUP(order_details[[#This Row],[OrderID]],orders[[OrderID]:[OrderDate]],4,)</f>
        <v>35066</v>
      </c>
      <c r="H1357" s="8">
        <f>VLOOKUP(order_details[[#This Row],[ProductID]],products[],6,0)</f>
        <v>18</v>
      </c>
      <c r="I1357" s="8">
        <f>order_details[[#This Row],[UnitPrice (Marked Price)]] * order_details[[#This Row],[Quantity]] * (1 - order_details[[#This Row],[Discount]])</f>
        <v>288</v>
      </c>
      <c r="J1357" s="8">
        <f>(order_details[[#This Row],[UnitPrice (Marked Price)]]*(1-order_details[[#This Row],[Discount]])-order_details[[#This Row],[UnitPrice]]) * order_details[[#This Row],[Quantity]]</f>
        <v>57.599999999999994</v>
      </c>
      <c r="K1357">
        <f>VLOOKUP(order_details[[#This Row],[ProductID]],products[],4,0)</f>
        <v>1</v>
      </c>
      <c r="L1357" s="8" t="str">
        <f>VLOOKUP(order_details[[#This Row],[Category]],categories[[CategoryID]:[CategoryName]],2,0)</f>
        <v>Beverages</v>
      </c>
    </row>
    <row r="1358" spans="1:12" x14ac:dyDescent="0.25">
      <c r="A1358">
        <v>10762</v>
      </c>
      <c r="B1358">
        <v>47</v>
      </c>
      <c r="C1358" s="8">
        <v>7.6</v>
      </c>
      <c r="D1358">
        <v>30</v>
      </c>
      <c r="E1358">
        <v>0</v>
      </c>
      <c r="F1358" s="8">
        <f>order_details[[#This Row],[UnitPrice]]*order_details[[#This Row],[Quantity]]</f>
        <v>228</v>
      </c>
      <c r="G1358" s="1">
        <f>VLOOKUP(order_details[[#This Row],[OrderID]],orders[[OrderID]:[OrderDate]],4,)</f>
        <v>35066</v>
      </c>
      <c r="H1358" s="8">
        <f>VLOOKUP(order_details[[#This Row],[ProductID]],products[],6,0)</f>
        <v>9.5</v>
      </c>
      <c r="I1358" s="8">
        <f>order_details[[#This Row],[UnitPrice (Marked Price)]] * order_details[[#This Row],[Quantity]] * (1 - order_details[[#This Row],[Discount]])</f>
        <v>285</v>
      </c>
      <c r="J1358" s="8">
        <f>(order_details[[#This Row],[UnitPrice (Marked Price)]]*(1-order_details[[#This Row],[Discount]])-order_details[[#This Row],[UnitPrice]]) * order_details[[#This Row],[Quantity]]</f>
        <v>57.000000000000014</v>
      </c>
      <c r="K1358">
        <f>VLOOKUP(order_details[[#This Row],[ProductID]],products[],4,0)</f>
        <v>3</v>
      </c>
      <c r="L1358" s="8" t="str">
        <f>VLOOKUP(order_details[[#This Row],[Category]],categories[[CategoryID]:[CategoryName]],2,0)</f>
        <v>Confections</v>
      </c>
    </row>
    <row r="1359" spans="1:12" x14ac:dyDescent="0.25">
      <c r="A1359">
        <v>10762</v>
      </c>
      <c r="B1359">
        <v>51</v>
      </c>
      <c r="C1359" s="8">
        <v>42.4</v>
      </c>
      <c r="D1359">
        <v>28</v>
      </c>
      <c r="E1359">
        <v>0</v>
      </c>
      <c r="F1359" s="8">
        <f>order_details[[#This Row],[UnitPrice]]*order_details[[#This Row],[Quantity]]</f>
        <v>1187.2</v>
      </c>
      <c r="G1359" s="1">
        <f>VLOOKUP(order_details[[#This Row],[OrderID]],orders[[OrderID]:[OrderDate]],4,)</f>
        <v>35066</v>
      </c>
      <c r="H1359" s="8">
        <f>VLOOKUP(order_details[[#This Row],[ProductID]],products[],6,0)</f>
        <v>53</v>
      </c>
      <c r="I1359" s="8">
        <f>order_details[[#This Row],[UnitPrice (Marked Price)]] * order_details[[#This Row],[Quantity]] * (1 - order_details[[#This Row],[Discount]])</f>
        <v>1484</v>
      </c>
      <c r="J1359" s="8">
        <f>(order_details[[#This Row],[UnitPrice (Marked Price)]]*(1-order_details[[#This Row],[Discount]])-order_details[[#This Row],[UnitPrice]]) * order_details[[#This Row],[Quantity]]</f>
        <v>296.80000000000007</v>
      </c>
      <c r="K1359">
        <f>VLOOKUP(order_details[[#This Row],[ProductID]],products[],4,0)</f>
        <v>7</v>
      </c>
      <c r="L1359" s="8" t="str">
        <f>VLOOKUP(order_details[[#This Row],[Category]],categories[[CategoryID]:[CategoryName]],2,0)</f>
        <v>Produce</v>
      </c>
    </row>
    <row r="1360" spans="1:12" x14ac:dyDescent="0.25">
      <c r="A1360">
        <v>10762</v>
      </c>
      <c r="B1360">
        <v>56</v>
      </c>
      <c r="C1360" s="8">
        <v>30.4</v>
      </c>
      <c r="D1360">
        <v>60</v>
      </c>
      <c r="E1360">
        <v>0</v>
      </c>
      <c r="F1360" s="8">
        <f>order_details[[#This Row],[UnitPrice]]*order_details[[#This Row],[Quantity]]</f>
        <v>1824</v>
      </c>
      <c r="G1360" s="1">
        <f>VLOOKUP(order_details[[#This Row],[OrderID]],orders[[OrderID]:[OrderDate]],4,)</f>
        <v>35066</v>
      </c>
      <c r="H1360" s="8">
        <f>VLOOKUP(order_details[[#This Row],[ProductID]],products[],6,0)</f>
        <v>38</v>
      </c>
      <c r="I1360" s="8">
        <f>order_details[[#This Row],[UnitPrice (Marked Price)]] * order_details[[#This Row],[Quantity]] * (1 - order_details[[#This Row],[Discount]])</f>
        <v>2280</v>
      </c>
      <c r="J1360" s="8">
        <f>(order_details[[#This Row],[UnitPrice (Marked Price)]]*(1-order_details[[#This Row],[Discount]])-order_details[[#This Row],[UnitPrice]]) * order_details[[#This Row],[Quantity]]</f>
        <v>456.00000000000011</v>
      </c>
      <c r="K1360">
        <f>VLOOKUP(order_details[[#This Row],[ProductID]],products[],4,0)</f>
        <v>5</v>
      </c>
      <c r="L1360" s="8" t="str">
        <f>VLOOKUP(order_details[[#This Row],[Category]],categories[[CategoryID]:[CategoryName]],2,0)</f>
        <v>Grains/Cereals</v>
      </c>
    </row>
    <row r="1361" spans="1:12" x14ac:dyDescent="0.25">
      <c r="A1361">
        <v>10763</v>
      </c>
      <c r="B1361">
        <v>21</v>
      </c>
      <c r="C1361" s="8">
        <v>8</v>
      </c>
      <c r="D1361">
        <v>40</v>
      </c>
      <c r="E1361">
        <v>0</v>
      </c>
      <c r="F1361" s="8">
        <f>order_details[[#This Row],[UnitPrice]]*order_details[[#This Row],[Quantity]]</f>
        <v>320</v>
      </c>
      <c r="G1361" s="1">
        <f>VLOOKUP(order_details[[#This Row],[OrderID]],orders[[OrderID]:[OrderDate]],4,)</f>
        <v>35067</v>
      </c>
      <c r="H1361" s="8">
        <f>VLOOKUP(order_details[[#This Row],[ProductID]],products[],6,0)</f>
        <v>10</v>
      </c>
      <c r="I1361" s="8">
        <f>order_details[[#This Row],[UnitPrice (Marked Price)]] * order_details[[#This Row],[Quantity]] * (1 - order_details[[#This Row],[Discount]])</f>
        <v>400</v>
      </c>
      <c r="J1361" s="8">
        <f>(order_details[[#This Row],[UnitPrice (Marked Price)]]*(1-order_details[[#This Row],[Discount]])-order_details[[#This Row],[UnitPrice]]) * order_details[[#This Row],[Quantity]]</f>
        <v>80</v>
      </c>
      <c r="K1361">
        <f>VLOOKUP(order_details[[#This Row],[ProductID]],products[],4,0)</f>
        <v>3</v>
      </c>
      <c r="L1361" s="8" t="str">
        <f>VLOOKUP(order_details[[#This Row],[Category]],categories[[CategoryID]:[CategoryName]],2,0)</f>
        <v>Confections</v>
      </c>
    </row>
    <row r="1362" spans="1:12" x14ac:dyDescent="0.25">
      <c r="A1362">
        <v>10763</v>
      </c>
      <c r="B1362">
        <v>22</v>
      </c>
      <c r="C1362" s="8">
        <v>9.8000000000000007</v>
      </c>
      <c r="D1362">
        <v>6</v>
      </c>
      <c r="E1362">
        <v>0</v>
      </c>
      <c r="F1362" s="8">
        <f>order_details[[#This Row],[UnitPrice]]*order_details[[#This Row],[Quantity]]</f>
        <v>58.800000000000004</v>
      </c>
      <c r="G1362" s="1">
        <f>VLOOKUP(order_details[[#This Row],[OrderID]],orders[[OrderID]:[OrderDate]],4,)</f>
        <v>35067</v>
      </c>
      <c r="H1362" s="8">
        <f>VLOOKUP(order_details[[#This Row],[ProductID]],products[],6,0)</f>
        <v>21</v>
      </c>
      <c r="I1362" s="8">
        <f>order_details[[#This Row],[UnitPrice (Marked Price)]] * order_details[[#This Row],[Quantity]] * (1 - order_details[[#This Row],[Discount]])</f>
        <v>126</v>
      </c>
      <c r="J1362" s="8">
        <f>(order_details[[#This Row],[UnitPrice (Marked Price)]]*(1-order_details[[#This Row],[Discount]])-order_details[[#This Row],[UnitPrice]]) * order_details[[#This Row],[Quantity]]</f>
        <v>67.199999999999989</v>
      </c>
      <c r="K1362">
        <f>VLOOKUP(order_details[[#This Row],[ProductID]],products[],4,0)</f>
        <v>5</v>
      </c>
      <c r="L1362" s="8" t="str">
        <f>VLOOKUP(order_details[[#This Row],[Category]],categories[[CategoryID]:[CategoryName]],2,0)</f>
        <v>Grains/Cereals</v>
      </c>
    </row>
    <row r="1363" spans="1:12" x14ac:dyDescent="0.25">
      <c r="A1363">
        <v>10763</v>
      </c>
      <c r="B1363">
        <v>24</v>
      </c>
      <c r="C1363" s="8">
        <v>3.6</v>
      </c>
      <c r="D1363">
        <v>20</v>
      </c>
      <c r="E1363">
        <v>0</v>
      </c>
      <c r="F1363" s="8">
        <f>order_details[[#This Row],[UnitPrice]]*order_details[[#This Row],[Quantity]]</f>
        <v>72</v>
      </c>
      <c r="G1363" s="1">
        <f>VLOOKUP(order_details[[#This Row],[OrderID]],orders[[OrderID]:[OrderDate]],4,)</f>
        <v>35067</v>
      </c>
      <c r="H1363" s="8">
        <f>VLOOKUP(order_details[[#This Row],[ProductID]],products[],6,0)</f>
        <v>4.5</v>
      </c>
      <c r="I1363" s="8">
        <f>order_details[[#This Row],[UnitPrice (Marked Price)]] * order_details[[#This Row],[Quantity]] * (1 - order_details[[#This Row],[Discount]])</f>
        <v>90</v>
      </c>
      <c r="J1363" s="8">
        <f>(order_details[[#This Row],[UnitPrice (Marked Price)]]*(1-order_details[[#This Row],[Discount]])-order_details[[#This Row],[UnitPrice]]) * order_details[[#This Row],[Quantity]]</f>
        <v>18</v>
      </c>
      <c r="K1363">
        <f>VLOOKUP(order_details[[#This Row],[ProductID]],products[],4,0)</f>
        <v>1</v>
      </c>
      <c r="L1363" s="8" t="str">
        <f>VLOOKUP(order_details[[#This Row],[Category]],categories[[CategoryID]:[CategoryName]],2,0)</f>
        <v>Beverages</v>
      </c>
    </row>
    <row r="1364" spans="1:12" x14ac:dyDescent="0.25">
      <c r="A1364">
        <v>10764</v>
      </c>
      <c r="B1364">
        <v>3</v>
      </c>
      <c r="C1364" s="8">
        <v>8</v>
      </c>
      <c r="D1364">
        <v>20</v>
      </c>
      <c r="E1364">
        <v>0.1</v>
      </c>
      <c r="F1364" s="8">
        <f>order_details[[#This Row],[UnitPrice]]*order_details[[#This Row],[Quantity]]</f>
        <v>160</v>
      </c>
      <c r="G1364" s="1">
        <f>VLOOKUP(order_details[[#This Row],[OrderID]],orders[[OrderID]:[OrderDate]],4,)</f>
        <v>35067</v>
      </c>
      <c r="H1364" s="8">
        <f>VLOOKUP(order_details[[#This Row],[ProductID]],products[],6,0)</f>
        <v>10</v>
      </c>
      <c r="I1364" s="8">
        <f>order_details[[#This Row],[UnitPrice (Marked Price)]] * order_details[[#This Row],[Quantity]] * (1 - order_details[[#This Row],[Discount]])</f>
        <v>180</v>
      </c>
      <c r="J1364" s="8">
        <f>(order_details[[#This Row],[UnitPrice (Marked Price)]]*(1-order_details[[#This Row],[Discount]])-order_details[[#This Row],[UnitPrice]]) * order_details[[#This Row],[Quantity]]</f>
        <v>20</v>
      </c>
      <c r="K1364">
        <f>VLOOKUP(order_details[[#This Row],[ProductID]],products[],4,0)</f>
        <v>2</v>
      </c>
      <c r="L1364" s="8" t="str">
        <f>VLOOKUP(order_details[[#This Row],[Category]],categories[[CategoryID]:[CategoryName]],2,0)</f>
        <v>Condiments</v>
      </c>
    </row>
    <row r="1365" spans="1:12" x14ac:dyDescent="0.25">
      <c r="A1365">
        <v>10764</v>
      </c>
      <c r="B1365">
        <v>39</v>
      </c>
      <c r="C1365" s="8">
        <v>14.4</v>
      </c>
      <c r="D1365">
        <v>130</v>
      </c>
      <c r="E1365">
        <v>0.1</v>
      </c>
      <c r="F1365" s="8">
        <f>order_details[[#This Row],[UnitPrice]]*order_details[[#This Row],[Quantity]]</f>
        <v>1872</v>
      </c>
      <c r="G1365" s="1">
        <f>VLOOKUP(order_details[[#This Row],[OrderID]],orders[[OrderID]:[OrderDate]],4,)</f>
        <v>35067</v>
      </c>
      <c r="H1365" s="8">
        <f>VLOOKUP(order_details[[#This Row],[ProductID]],products[],6,0)</f>
        <v>18</v>
      </c>
      <c r="I1365" s="8">
        <f>order_details[[#This Row],[UnitPrice (Marked Price)]] * order_details[[#This Row],[Quantity]] * (1 - order_details[[#This Row],[Discount]])</f>
        <v>2106</v>
      </c>
      <c r="J1365" s="8">
        <f>(order_details[[#This Row],[UnitPrice (Marked Price)]]*(1-order_details[[#This Row],[Discount]])-order_details[[#This Row],[UnitPrice]]) * order_details[[#This Row],[Quantity]]</f>
        <v>233.99999999999986</v>
      </c>
      <c r="K1365">
        <f>VLOOKUP(order_details[[#This Row],[ProductID]],products[],4,0)</f>
        <v>1</v>
      </c>
      <c r="L1365" s="8" t="str">
        <f>VLOOKUP(order_details[[#This Row],[Category]],categories[[CategoryID]:[CategoryName]],2,0)</f>
        <v>Beverages</v>
      </c>
    </row>
    <row r="1366" spans="1:12" x14ac:dyDescent="0.25">
      <c r="A1366">
        <v>10765</v>
      </c>
      <c r="B1366">
        <v>65</v>
      </c>
      <c r="C1366" s="8">
        <v>9.8000000000000007</v>
      </c>
      <c r="D1366">
        <v>80</v>
      </c>
      <c r="E1366">
        <v>0.1</v>
      </c>
      <c r="F1366" s="8">
        <f>order_details[[#This Row],[UnitPrice]]*order_details[[#This Row],[Quantity]]</f>
        <v>784</v>
      </c>
      <c r="G1366" s="1">
        <f>VLOOKUP(order_details[[#This Row],[OrderID]],orders[[OrderID]:[OrderDate]],4,)</f>
        <v>35068</v>
      </c>
      <c r="H1366" s="8">
        <f>VLOOKUP(order_details[[#This Row],[ProductID]],products[],6,0)</f>
        <v>21.05</v>
      </c>
      <c r="I1366" s="8">
        <f>order_details[[#This Row],[UnitPrice (Marked Price)]] * order_details[[#This Row],[Quantity]] * (1 - order_details[[#This Row],[Discount]])</f>
        <v>1515.6000000000001</v>
      </c>
      <c r="J1366" s="8">
        <f>(order_details[[#This Row],[UnitPrice (Marked Price)]]*(1-order_details[[#This Row],[Discount]])-order_details[[#This Row],[UnitPrice]]) * order_details[[#This Row],[Quantity]]</f>
        <v>731.59999999999991</v>
      </c>
      <c r="K1366">
        <f>VLOOKUP(order_details[[#This Row],[ProductID]],products[],4,0)</f>
        <v>2</v>
      </c>
      <c r="L1366" s="8" t="str">
        <f>VLOOKUP(order_details[[#This Row],[Category]],categories[[CategoryID]:[CategoryName]],2,0)</f>
        <v>Condiments</v>
      </c>
    </row>
    <row r="1367" spans="1:12" x14ac:dyDescent="0.25">
      <c r="A1367">
        <v>10766</v>
      </c>
      <c r="B1367">
        <v>2</v>
      </c>
      <c r="C1367" s="8">
        <v>15.2</v>
      </c>
      <c r="D1367">
        <v>40</v>
      </c>
      <c r="E1367">
        <v>0</v>
      </c>
      <c r="F1367" s="8">
        <f>order_details[[#This Row],[UnitPrice]]*order_details[[#This Row],[Quantity]]</f>
        <v>608</v>
      </c>
      <c r="G1367" s="1">
        <f>VLOOKUP(order_details[[#This Row],[OrderID]],orders[[OrderID]:[OrderDate]],4,)</f>
        <v>35069</v>
      </c>
      <c r="H1367" s="8">
        <f>VLOOKUP(order_details[[#This Row],[ProductID]],products[],6,0)</f>
        <v>19</v>
      </c>
      <c r="I1367" s="8">
        <f>order_details[[#This Row],[UnitPrice (Marked Price)]] * order_details[[#This Row],[Quantity]] * (1 - order_details[[#This Row],[Discount]])</f>
        <v>760</v>
      </c>
      <c r="J1367" s="8">
        <f>(order_details[[#This Row],[UnitPrice (Marked Price)]]*(1-order_details[[#This Row],[Discount]])-order_details[[#This Row],[UnitPrice]]) * order_details[[#This Row],[Quantity]]</f>
        <v>152.00000000000003</v>
      </c>
      <c r="K1367">
        <f>VLOOKUP(order_details[[#This Row],[ProductID]],products[],4,0)</f>
        <v>1</v>
      </c>
      <c r="L1367" s="8" t="str">
        <f>VLOOKUP(order_details[[#This Row],[Category]],categories[[CategoryID]:[CategoryName]],2,0)</f>
        <v>Beverages</v>
      </c>
    </row>
    <row r="1368" spans="1:12" x14ac:dyDescent="0.25">
      <c r="A1368">
        <v>10766</v>
      </c>
      <c r="B1368">
        <v>7</v>
      </c>
      <c r="C1368" s="8">
        <v>19.2</v>
      </c>
      <c r="D1368">
        <v>35</v>
      </c>
      <c r="E1368">
        <v>0</v>
      </c>
      <c r="F1368" s="8">
        <f>order_details[[#This Row],[UnitPrice]]*order_details[[#This Row],[Quantity]]</f>
        <v>672</v>
      </c>
      <c r="G1368" s="1">
        <f>VLOOKUP(order_details[[#This Row],[OrderID]],orders[[OrderID]:[OrderDate]],4,)</f>
        <v>35069</v>
      </c>
      <c r="H1368" s="8">
        <f>VLOOKUP(order_details[[#This Row],[ProductID]],products[],6,0)</f>
        <v>30</v>
      </c>
      <c r="I1368" s="8">
        <f>order_details[[#This Row],[UnitPrice (Marked Price)]] * order_details[[#This Row],[Quantity]] * (1 - order_details[[#This Row],[Discount]])</f>
        <v>1050</v>
      </c>
      <c r="J1368" s="8">
        <f>(order_details[[#This Row],[UnitPrice (Marked Price)]]*(1-order_details[[#This Row],[Discount]])-order_details[[#This Row],[UnitPrice]]) * order_details[[#This Row],[Quantity]]</f>
        <v>378</v>
      </c>
      <c r="K1368">
        <f>VLOOKUP(order_details[[#This Row],[ProductID]],products[],4,0)</f>
        <v>7</v>
      </c>
      <c r="L1368" s="8" t="str">
        <f>VLOOKUP(order_details[[#This Row],[Category]],categories[[CategoryID]:[CategoryName]],2,0)</f>
        <v>Produce</v>
      </c>
    </row>
    <row r="1369" spans="1:12" x14ac:dyDescent="0.25">
      <c r="A1369">
        <v>10766</v>
      </c>
      <c r="B1369">
        <v>68</v>
      </c>
      <c r="C1369" s="8">
        <v>8</v>
      </c>
      <c r="D1369">
        <v>40</v>
      </c>
      <c r="E1369">
        <v>0</v>
      </c>
      <c r="F1369" s="8">
        <f>order_details[[#This Row],[UnitPrice]]*order_details[[#This Row],[Quantity]]</f>
        <v>320</v>
      </c>
      <c r="G1369" s="1">
        <f>VLOOKUP(order_details[[#This Row],[OrderID]],orders[[OrderID]:[OrderDate]],4,)</f>
        <v>35069</v>
      </c>
      <c r="H1369" s="8">
        <f>VLOOKUP(order_details[[#This Row],[ProductID]],products[],6,0)</f>
        <v>12.5</v>
      </c>
      <c r="I1369" s="8">
        <f>order_details[[#This Row],[UnitPrice (Marked Price)]] * order_details[[#This Row],[Quantity]] * (1 - order_details[[#This Row],[Discount]])</f>
        <v>500</v>
      </c>
      <c r="J1369" s="8">
        <f>(order_details[[#This Row],[UnitPrice (Marked Price)]]*(1-order_details[[#This Row],[Discount]])-order_details[[#This Row],[UnitPrice]]) * order_details[[#This Row],[Quantity]]</f>
        <v>180</v>
      </c>
      <c r="K1369">
        <f>VLOOKUP(order_details[[#This Row],[ProductID]],products[],4,0)</f>
        <v>3</v>
      </c>
      <c r="L1369" s="8" t="str">
        <f>VLOOKUP(order_details[[#This Row],[Category]],categories[[CategoryID]:[CategoryName]],2,0)</f>
        <v>Confections</v>
      </c>
    </row>
    <row r="1370" spans="1:12" x14ac:dyDescent="0.25">
      <c r="A1370">
        <v>10767</v>
      </c>
      <c r="B1370">
        <v>42</v>
      </c>
      <c r="C1370" s="8">
        <v>9.8000000000000007</v>
      </c>
      <c r="D1370">
        <v>2</v>
      </c>
      <c r="E1370">
        <v>0</v>
      </c>
      <c r="F1370" s="8">
        <f>order_details[[#This Row],[UnitPrice]]*order_details[[#This Row],[Quantity]]</f>
        <v>19.600000000000001</v>
      </c>
      <c r="G1370" s="1">
        <f>VLOOKUP(order_details[[#This Row],[OrderID]],orders[[OrderID]:[OrderDate]],4,)</f>
        <v>35069</v>
      </c>
      <c r="H1370" s="8">
        <f>VLOOKUP(order_details[[#This Row],[ProductID]],products[],6,0)</f>
        <v>14</v>
      </c>
      <c r="I1370" s="8">
        <f>order_details[[#This Row],[UnitPrice (Marked Price)]] * order_details[[#This Row],[Quantity]] * (1 - order_details[[#This Row],[Discount]])</f>
        <v>28</v>
      </c>
      <c r="J1370" s="8">
        <f>(order_details[[#This Row],[UnitPrice (Marked Price)]]*(1-order_details[[#This Row],[Discount]])-order_details[[#This Row],[UnitPrice]]) * order_details[[#This Row],[Quantity]]</f>
        <v>8.3999999999999986</v>
      </c>
      <c r="K1370">
        <f>VLOOKUP(order_details[[#This Row],[ProductID]],products[],4,0)</f>
        <v>5</v>
      </c>
      <c r="L1370" s="8" t="str">
        <f>VLOOKUP(order_details[[#This Row],[Category]],categories[[CategoryID]:[CategoryName]],2,0)</f>
        <v>Grains/Cereals</v>
      </c>
    </row>
    <row r="1371" spans="1:12" x14ac:dyDescent="0.25">
      <c r="A1371">
        <v>10768</v>
      </c>
      <c r="B1371">
        <v>22</v>
      </c>
      <c r="C1371" s="8">
        <v>9.8000000000000007</v>
      </c>
      <c r="D1371">
        <v>4</v>
      </c>
      <c r="E1371">
        <v>0</v>
      </c>
      <c r="F1371" s="8">
        <f>order_details[[#This Row],[UnitPrice]]*order_details[[#This Row],[Quantity]]</f>
        <v>39.200000000000003</v>
      </c>
      <c r="G1371" s="1">
        <f>VLOOKUP(order_details[[#This Row],[OrderID]],orders[[OrderID]:[OrderDate]],4,)</f>
        <v>35072</v>
      </c>
      <c r="H1371" s="8">
        <f>VLOOKUP(order_details[[#This Row],[ProductID]],products[],6,0)</f>
        <v>21</v>
      </c>
      <c r="I1371" s="8">
        <f>order_details[[#This Row],[UnitPrice (Marked Price)]] * order_details[[#This Row],[Quantity]] * (1 - order_details[[#This Row],[Discount]])</f>
        <v>84</v>
      </c>
      <c r="J1371" s="8">
        <f>(order_details[[#This Row],[UnitPrice (Marked Price)]]*(1-order_details[[#This Row],[Discount]])-order_details[[#This Row],[UnitPrice]]) * order_details[[#This Row],[Quantity]]</f>
        <v>44.8</v>
      </c>
      <c r="K1371">
        <f>VLOOKUP(order_details[[#This Row],[ProductID]],products[],4,0)</f>
        <v>5</v>
      </c>
      <c r="L1371" s="8" t="str">
        <f>VLOOKUP(order_details[[#This Row],[Category]],categories[[CategoryID]:[CategoryName]],2,0)</f>
        <v>Grains/Cereals</v>
      </c>
    </row>
    <row r="1372" spans="1:12" x14ac:dyDescent="0.25">
      <c r="A1372">
        <v>10768</v>
      </c>
      <c r="B1372">
        <v>31</v>
      </c>
      <c r="C1372" s="8">
        <v>8</v>
      </c>
      <c r="D1372">
        <v>50</v>
      </c>
      <c r="E1372">
        <v>0</v>
      </c>
      <c r="F1372" s="8">
        <f>order_details[[#This Row],[UnitPrice]]*order_details[[#This Row],[Quantity]]</f>
        <v>400</v>
      </c>
      <c r="G1372" s="1">
        <f>VLOOKUP(order_details[[#This Row],[OrderID]],orders[[OrderID]:[OrderDate]],4,)</f>
        <v>35072</v>
      </c>
      <c r="H1372" s="8">
        <f>VLOOKUP(order_details[[#This Row],[ProductID]],products[],6,0)</f>
        <v>12.5</v>
      </c>
      <c r="I1372" s="8">
        <f>order_details[[#This Row],[UnitPrice (Marked Price)]] * order_details[[#This Row],[Quantity]] * (1 - order_details[[#This Row],[Discount]])</f>
        <v>625</v>
      </c>
      <c r="J1372" s="8">
        <f>(order_details[[#This Row],[UnitPrice (Marked Price)]]*(1-order_details[[#This Row],[Discount]])-order_details[[#This Row],[UnitPrice]]) * order_details[[#This Row],[Quantity]]</f>
        <v>225</v>
      </c>
      <c r="K1372">
        <f>VLOOKUP(order_details[[#This Row],[ProductID]],products[],4,0)</f>
        <v>4</v>
      </c>
      <c r="L1372" s="8" t="str">
        <f>VLOOKUP(order_details[[#This Row],[Category]],categories[[CategoryID]:[CategoryName]],2,0)</f>
        <v>Dairy Products</v>
      </c>
    </row>
    <row r="1373" spans="1:12" x14ac:dyDescent="0.25">
      <c r="A1373">
        <v>10768</v>
      </c>
      <c r="B1373">
        <v>60</v>
      </c>
      <c r="C1373" s="8">
        <v>27.2</v>
      </c>
      <c r="D1373">
        <v>15</v>
      </c>
      <c r="E1373">
        <v>0</v>
      </c>
      <c r="F1373" s="8">
        <f>order_details[[#This Row],[UnitPrice]]*order_details[[#This Row],[Quantity]]</f>
        <v>408</v>
      </c>
      <c r="G1373" s="1">
        <f>VLOOKUP(order_details[[#This Row],[OrderID]],orders[[OrderID]:[OrderDate]],4,)</f>
        <v>35072</v>
      </c>
      <c r="H1373" s="8">
        <f>VLOOKUP(order_details[[#This Row],[ProductID]],products[],6,0)</f>
        <v>34</v>
      </c>
      <c r="I1373" s="8">
        <f>order_details[[#This Row],[UnitPrice (Marked Price)]] * order_details[[#This Row],[Quantity]] * (1 - order_details[[#This Row],[Discount]])</f>
        <v>510</v>
      </c>
      <c r="J1373" s="8">
        <f>(order_details[[#This Row],[UnitPrice (Marked Price)]]*(1-order_details[[#This Row],[Discount]])-order_details[[#This Row],[UnitPrice]]) * order_details[[#This Row],[Quantity]]</f>
        <v>102.00000000000001</v>
      </c>
      <c r="K1373">
        <f>VLOOKUP(order_details[[#This Row],[ProductID]],products[],4,0)</f>
        <v>4</v>
      </c>
      <c r="L1373" s="8" t="str">
        <f>VLOOKUP(order_details[[#This Row],[Category]],categories[[CategoryID]:[CategoryName]],2,0)</f>
        <v>Dairy Products</v>
      </c>
    </row>
    <row r="1374" spans="1:12" x14ac:dyDescent="0.25">
      <c r="A1374">
        <v>10768</v>
      </c>
      <c r="B1374">
        <v>71</v>
      </c>
      <c r="C1374" s="8">
        <v>17.2</v>
      </c>
      <c r="D1374">
        <v>12</v>
      </c>
      <c r="E1374">
        <v>0</v>
      </c>
      <c r="F1374" s="8">
        <f>order_details[[#This Row],[UnitPrice]]*order_details[[#This Row],[Quantity]]</f>
        <v>206.39999999999998</v>
      </c>
      <c r="G1374" s="1">
        <f>VLOOKUP(order_details[[#This Row],[OrderID]],orders[[OrderID]:[OrderDate]],4,)</f>
        <v>35072</v>
      </c>
      <c r="H1374" s="8">
        <f>VLOOKUP(order_details[[#This Row],[ProductID]],products[],6,0)</f>
        <v>21.5</v>
      </c>
      <c r="I1374" s="8">
        <f>order_details[[#This Row],[UnitPrice (Marked Price)]] * order_details[[#This Row],[Quantity]] * (1 - order_details[[#This Row],[Discount]])</f>
        <v>258</v>
      </c>
      <c r="J1374" s="8">
        <f>(order_details[[#This Row],[UnitPrice (Marked Price)]]*(1-order_details[[#This Row],[Discount]])-order_details[[#This Row],[UnitPrice]]) * order_details[[#This Row],[Quantity]]</f>
        <v>51.600000000000009</v>
      </c>
      <c r="K1374">
        <f>VLOOKUP(order_details[[#This Row],[ProductID]],products[],4,0)</f>
        <v>4</v>
      </c>
      <c r="L1374" s="8" t="str">
        <f>VLOOKUP(order_details[[#This Row],[Category]],categories[[CategoryID]:[CategoryName]],2,0)</f>
        <v>Dairy Products</v>
      </c>
    </row>
    <row r="1375" spans="1:12" x14ac:dyDescent="0.25">
      <c r="A1375">
        <v>10769</v>
      </c>
      <c r="B1375">
        <v>41</v>
      </c>
      <c r="C1375" s="8">
        <v>7.7</v>
      </c>
      <c r="D1375">
        <v>30</v>
      </c>
      <c r="E1375">
        <v>0.05</v>
      </c>
      <c r="F1375" s="8">
        <f>order_details[[#This Row],[UnitPrice]]*order_details[[#This Row],[Quantity]]</f>
        <v>231</v>
      </c>
      <c r="G1375" s="1">
        <f>VLOOKUP(order_details[[#This Row],[OrderID]],orders[[OrderID]:[OrderDate]],4,)</f>
        <v>35072</v>
      </c>
      <c r="H1375" s="8">
        <f>VLOOKUP(order_details[[#This Row],[ProductID]],products[],6,0)</f>
        <v>9.65</v>
      </c>
      <c r="I1375" s="8">
        <f>order_details[[#This Row],[UnitPrice (Marked Price)]] * order_details[[#This Row],[Quantity]] * (1 - order_details[[#This Row],[Discount]])</f>
        <v>275.02499999999998</v>
      </c>
      <c r="J1375" s="8">
        <f>(order_details[[#This Row],[UnitPrice (Marked Price)]]*(1-order_details[[#This Row],[Discount]])-order_details[[#This Row],[UnitPrice]]) * order_details[[#This Row],[Quantity]]</f>
        <v>44.025000000000006</v>
      </c>
      <c r="K1375">
        <f>VLOOKUP(order_details[[#This Row],[ProductID]],products[],4,0)</f>
        <v>8</v>
      </c>
      <c r="L1375" s="8" t="str">
        <f>VLOOKUP(order_details[[#This Row],[Category]],categories[[CategoryID]:[CategoryName]],2,0)</f>
        <v>Seafood</v>
      </c>
    </row>
    <row r="1376" spans="1:12" x14ac:dyDescent="0.25">
      <c r="A1376">
        <v>10769</v>
      </c>
      <c r="B1376">
        <v>52</v>
      </c>
      <c r="C1376" s="8">
        <v>5.6</v>
      </c>
      <c r="D1376">
        <v>15</v>
      </c>
      <c r="E1376">
        <v>0.05</v>
      </c>
      <c r="F1376" s="8">
        <f>order_details[[#This Row],[UnitPrice]]*order_details[[#This Row],[Quantity]]</f>
        <v>84</v>
      </c>
      <c r="G1376" s="1">
        <f>VLOOKUP(order_details[[#This Row],[OrderID]],orders[[OrderID]:[OrderDate]],4,)</f>
        <v>35072</v>
      </c>
      <c r="H1376" s="8">
        <f>VLOOKUP(order_details[[#This Row],[ProductID]],products[],6,0)</f>
        <v>7</v>
      </c>
      <c r="I1376" s="8">
        <f>order_details[[#This Row],[UnitPrice (Marked Price)]] * order_details[[#This Row],[Quantity]] * (1 - order_details[[#This Row],[Discount]])</f>
        <v>99.75</v>
      </c>
      <c r="J1376" s="8">
        <f>(order_details[[#This Row],[UnitPrice (Marked Price)]]*(1-order_details[[#This Row],[Discount]])-order_details[[#This Row],[UnitPrice]]) * order_details[[#This Row],[Quantity]]</f>
        <v>15.749999999999996</v>
      </c>
      <c r="K1376">
        <f>VLOOKUP(order_details[[#This Row],[ProductID]],products[],4,0)</f>
        <v>5</v>
      </c>
      <c r="L1376" s="8" t="str">
        <f>VLOOKUP(order_details[[#This Row],[Category]],categories[[CategoryID]:[CategoryName]],2,0)</f>
        <v>Grains/Cereals</v>
      </c>
    </row>
    <row r="1377" spans="1:12" x14ac:dyDescent="0.25">
      <c r="A1377">
        <v>10769</v>
      </c>
      <c r="B1377">
        <v>61</v>
      </c>
      <c r="C1377" s="8">
        <v>22.8</v>
      </c>
      <c r="D1377">
        <v>20</v>
      </c>
      <c r="E1377">
        <v>0</v>
      </c>
      <c r="F1377" s="8">
        <f>order_details[[#This Row],[UnitPrice]]*order_details[[#This Row],[Quantity]]</f>
        <v>456</v>
      </c>
      <c r="G1377" s="1">
        <f>VLOOKUP(order_details[[#This Row],[OrderID]],orders[[OrderID]:[OrderDate]],4,)</f>
        <v>35072</v>
      </c>
      <c r="H1377" s="8">
        <f>VLOOKUP(order_details[[#This Row],[ProductID]],products[],6,0)</f>
        <v>28.5</v>
      </c>
      <c r="I1377" s="8">
        <f>order_details[[#This Row],[UnitPrice (Marked Price)]] * order_details[[#This Row],[Quantity]] * (1 - order_details[[#This Row],[Discount]])</f>
        <v>570</v>
      </c>
      <c r="J1377" s="8">
        <f>(order_details[[#This Row],[UnitPrice (Marked Price)]]*(1-order_details[[#This Row],[Discount]])-order_details[[#This Row],[UnitPrice]]) * order_details[[#This Row],[Quantity]]</f>
        <v>113.99999999999999</v>
      </c>
      <c r="K1377">
        <f>VLOOKUP(order_details[[#This Row],[ProductID]],products[],4,0)</f>
        <v>2</v>
      </c>
      <c r="L1377" s="8" t="str">
        <f>VLOOKUP(order_details[[#This Row],[Category]],categories[[CategoryID]:[CategoryName]],2,0)</f>
        <v>Condiments</v>
      </c>
    </row>
    <row r="1378" spans="1:12" x14ac:dyDescent="0.25">
      <c r="A1378">
        <v>10769</v>
      </c>
      <c r="B1378">
        <v>62</v>
      </c>
      <c r="C1378" s="8">
        <v>39.4</v>
      </c>
      <c r="D1378">
        <v>15</v>
      </c>
      <c r="E1378">
        <v>0</v>
      </c>
      <c r="F1378" s="8">
        <f>order_details[[#This Row],[UnitPrice]]*order_details[[#This Row],[Quantity]]</f>
        <v>591</v>
      </c>
      <c r="G1378" s="1">
        <f>VLOOKUP(order_details[[#This Row],[OrderID]],orders[[OrderID]:[OrderDate]],4,)</f>
        <v>35072</v>
      </c>
      <c r="H1378" s="8">
        <f>VLOOKUP(order_details[[#This Row],[ProductID]],products[],6,0)</f>
        <v>49.3</v>
      </c>
      <c r="I1378" s="8">
        <f>order_details[[#This Row],[UnitPrice (Marked Price)]] * order_details[[#This Row],[Quantity]] * (1 - order_details[[#This Row],[Discount]])</f>
        <v>739.5</v>
      </c>
      <c r="J1378" s="8">
        <f>(order_details[[#This Row],[UnitPrice (Marked Price)]]*(1-order_details[[#This Row],[Discount]])-order_details[[#This Row],[UnitPrice]]) * order_details[[#This Row],[Quantity]]</f>
        <v>148.49999999999997</v>
      </c>
      <c r="K1378">
        <f>VLOOKUP(order_details[[#This Row],[ProductID]],products[],4,0)</f>
        <v>3</v>
      </c>
      <c r="L1378" s="8" t="str">
        <f>VLOOKUP(order_details[[#This Row],[Category]],categories[[CategoryID]:[CategoryName]],2,0)</f>
        <v>Confections</v>
      </c>
    </row>
    <row r="1379" spans="1:12" x14ac:dyDescent="0.25">
      <c r="A1379">
        <v>10770</v>
      </c>
      <c r="B1379">
        <v>11</v>
      </c>
      <c r="C1379" s="8">
        <v>9.8000000000000007</v>
      </c>
      <c r="D1379">
        <v>15</v>
      </c>
      <c r="E1379">
        <v>0.25</v>
      </c>
      <c r="F1379" s="8">
        <f>order_details[[#This Row],[UnitPrice]]*order_details[[#This Row],[Quantity]]</f>
        <v>147</v>
      </c>
      <c r="G1379" s="1">
        <f>VLOOKUP(order_details[[#This Row],[OrderID]],orders[[OrderID]:[OrderDate]],4,)</f>
        <v>35073</v>
      </c>
      <c r="H1379" s="8">
        <f>VLOOKUP(order_details[[#This Row],[ProductID]],products[],6,0)</f>
        <v>21</v>
      </c>
      <c r="I1379" s="8">
        <f>order_details[[#This Row],[UnitPrice (Marked Price)]] * order_details[[#This Row],[Quantity]] * (1 - order_details[[#This Row],[Discount]])</f>
        <v>236.25</v>
      </c>
      <c r="J1379" s="8">
        <f>(order_details[[#This Row],[UnitPrice (Marked Price)]]*(1-order_details[[#This Row],[Discount]])-order_details[[#This Row],[UnitPrice]]) * order_details[[#This Row],[Quantity]]</f>
        <v>89.249999999999986</v>
      </c>
      <c r="K1379">
        <f>VLOOKUP(order_details[[#This Row],[ProductID]],products[],4,0)</f>
        <v>4</v>
      </c>
      <c r="L1379" s="8" t="str">
        <f>VLOOKUP(order_details[[#This Row],[Category]],categories[[CategoryID]:[CategoryName]],2,0)</f>
        <v>Dairy Products</v>
      </c>
    </row>
    <row r="1380" spans="1:12" x14ac:dyDescent="0.25">
      <c r="A1380">
        <v>10771</v>
      </c>
      <c r="B1380">
        <v>71</v>
      </c>
      <c r="C1380" s="8">
        <v>17.2</v>
      </c>
      <c r="D1380">
        <v>16</v>
      </c>
      <c r="E1380">
        <v>0</v>
      </c>
      <c r="F1380" s="8">
        <f>order_details[[#This Row],[UnitPrice]]*order_details[[#This Row],[Quantity]]</f>
        <v>275.2</v>
      </c>
      <c r="G1380" s="1">
        <f>VLOOKUP(order_details[[#This Row],[OrderID]],orders[[OrderID]:[OrderDate]],4,)</f>
        <v>35074</v>
      </c>
      <c r="H1380" s="8">
        <f>VLOOKUP(order_details[[#This Row],[ProductID]],products[],6,0)</f>
        <v>21.5</v>
      </c>
      <c r="I1380" s="8">
        <f>order_details[[#This Row],[UnitPrice (Marked Price)]] * order_details[[#This Row],[Quantity]] * (1 - order_details[[#This Row],[Discount]])</f>
        <v>344</v>
      </c>
      <c r="J1380" s="8">
        <f>(order_details[[#This Row],[UnitPrice (Marked Price)]]*(1-order_details[[#This Row],[Discount]])-order_details[[#This Row],[UnitPrice]]) * order_details[[#This Row],[Quantity]]</f>
        <v>68.800000000000011</v>
      </c>
      <c r="K1380">
        <f>VLOOKUP(order_details[[#This Row],[ProductID]],products[],4,0)</f>
        <v>4</v>
      </c>
      <c r="L1380" s="8" t="str">
        <f>VLOOKUP(order_details[[#This Row],[Category]],categories[[CategoryID]:[CategoryName]],2,0)</f>
        <v>Dairy Products</v>
      </c>
    </row>
    <row r="1381" spans="1:12" x14ac:dyDescent="0.25">
      <c r="A1381">
        <v>10772</v>
      </c>
      <c r="B1381">
        <v>29</v>
      </c>
      <c r="C1381" s="8">
        <v>99</v>
      </c>
      <c r="D1381">
        <v>18</v>
      </c>
      <c r="E1381">
        <v>0</v>
      </c>
      <c r="F1381" s="8">
        <f>order_details[[#This Row],[UnitPrice]]*order_details[[#This Row],[Quantity]]</f>
        <v>1782</v>
      </c>
      <c r="G1381" s="1">
        <f>VLOOKUP(order_details[[#This Row],[OrderID]],orders[[OrderID]:[OrderDate]],4,)</f>
        <v>35074</v>
      </c>
      <c r="H1381" s="8">
        <f>VLOOKUP(order_details[[#This Row],[ProductID]],products[],6,0)</f>
        <v>123.79</v>
      </c>
      <c r="I1381" s="8">
        <f>order_details[[#This Row],[UnitPrice (Marked Price)]] * order_details[[#This Row],[Quantity]] * (1 - order_details[[#This Row],[Discount]])</f>
        <v>2228.2200000000003</v>
      </c>
      <c r="J1381" s="8">
        <f>(order_details[[#This Row],[UnitPrice (Marked Price)]]*(1-order_details[[#This Row],[Discount]])-order_details[[#This Row],[UnitPrice]]) * order_details[[#This Row],[Quantity]]</f>
        <v>446.22000000000014</v>
      </c>
      <c r="K1381">
        <f>VLOOKUP(order_details[[#This Row],[ProductID]],products[],4,0)</f>
        <v>6</v>
      </c>
      <c r="L1381" s="8" t="str">
        <f>VLOOKUP(order_details[[#This Row],[Category]],categories[[CategoryID]:[CategoryName]],2,0)</f>
        <v>Meat/Poultry</v>
      </c>
    </row>
    <row r="1382" spans="1:12" x14ac:dyDescent="0.25">
      <c r="A1382">
        <v>10772</v>
      </c>
      <c r="B1382">
        <v>59</v>
      </c>
      <c r="C1382" s="8">
        <v>44</v>
      </c>
      <c r="D1382">
        <v>25</v>
      </c>
      <c r="E1382">
        <v>0</v>
      </c>
      <c r="F1382" s="8">
        <f>order_details[[#This Row],[UnitPrice]]*order_details[[#This Row],[Quantity]]</f>
        <v>1100</v>
      </c>
      <c r="G1382" s="1">
        <f>VLOOKUP(order_details[[#This Row],[OrderID]],orders[[OrderID]:[OrderDate]],4,)</f>
        <v>35074</v>
      </c>
      <c r="H1382" s="8">
        <f>VLOOKUP(order_details[[#This Row],[ProductID]],products[],6,0)</f>
        <v>55</v>
      </c>
      <c r="I1382" s="8">
        <f>order_details[[#This Row],[UnitPrice (Marked Price)]] * order_details[[#This Row],[Quantity]] * (1 - order_details[[#This Row],[Discount]])</f>
        <v>1375</v>
      </c>
      <c r="J1382" s="8">
        <f>(order_details[[#This Row],[UnitPrice (Marked Price)]]*(1-order_details[[#This Row],[Discount]])-order_details[[#This Row],[UnitPrice]]) * order_details[[#This Row],[Quantity]]</f>
        <v>275</v>
      </c>
      <c r="K1382">
        <f>VLOOKUP(order_details[[#This Row],[ProductID]],products[],4,0)</f>
        <v>4</v>
      </c>
      <c r="L1382" s="8" t="str">
        <f>VLOOKUP(order_details[[#This Row],[Category]],categories[[CategoryID]:[CategoryName]],2,0)</f>
        <v>Dairy Products</v>
      </c>
    </row>
    <row r="1383" spans="1:12" x14ac:dyDescent="0.25">
      <c r="A1383">
        <v>10773</v>
      </c>
      <c r="B1383">
        <v>17</v>
      </c>
      <c r="C1383" s="8">
        <v>31.2</v>
      </c>
      <c r="D1383">
        <v>33</v>
      </c>
      <c r="E1383">
        <v>0</v>
      </c>
      <c r="F1383" s="8">
        <f>order_details[[#This Row],[UnitPrice]]*order_details[[#This Row],[Quantity]]</f>
        <v>1029.5999999999999</v>
      </c>
      <c r="G1383" s="1">
        <f>VLOOKUP(order_details[[#This Row],[OrderID]],orders[[OrderID]:[OrderDate]],4,)</f>
        <v>35075</v>
      </c>
      <c r="H1383" s="8">
        <f>VLOOKUP(order_details[[#This Row],[ProductID]],products[],6,0)</f>
        <v>39</v>
      </c>
      <c r="I1383" s="8">
        <f>order_details[[#This Row],[UnitPrice (Marked Price)]] * order_details[[#This Row],[Quantity]] * (1 - order_details[[#This Row],[Discount]])</f>
        <v>1287</v>
      </c>
      <c r="J1383" s="8">
        <f>(order_details[[#This Row],[UnitPrice (Marked Price)]]*(1-order_details[[#This Row],[Discount]])-order_details[[#This Row],[UnitPrice]]) * order_details[[#This Row],[Quantity]]</f>
        <v>257.40000000000003</v>
      </c>
      <c r="K1383">
        <f>VLOOKUP(order_details[[#This Row],[ProductID]],products[],4,0)</f>
        <v>6</v>
      </c>
      <c r="L1383" s="8" t="str">
        <f>VLOOKUP(order_details[[#This Row],[Category]],categories[[CategoryID]:[CategoryName]],2,0)</f>
        <v>Meat/Poultry</v>
      </c>
    </row>
    <row r="1384" spans="1:12" x14ac:dyDescent="0.25">
      <c r="A1384">
        <v>10773</v>
      </c>
      <c r="B1384">
        <v>31</v>
      </c>
      <c r="C1384" s="8">
        <v>8</v>
      </c>
      <c r="D1384">
        <v>70</v>
      </c>
      <c r="E1384">
        <v>0.2</v>
      </c>
      <c r="F1384" s="8">
        <f>order_details[[#This Row],[UnitPrice]]*order_details[[#This Row],[Quantity]]</f>
        <v>560</v>
      </c>
      <c r="G1384" s="1">
        <f>VLOOKUP(order_details[[#This Row],[OrderID]],orders[[OrderID]:[OrderDate]],4,)</f>
        <v>35075</v>
      </c>
      <c r="H1384" s="8">
        <f>VLOOKUP(order_details[[#This Row],[ProductID]],products[],6,0)</f>
        <v>12.5</v>
      </c>
      <c r="I1384" s="8">
        <f>order_details[[#This Row],[UnitPrice (Marked Price)]] * order_details[[#This Row],[Quantity]] * (1 - order_details[[#This Row],[Discount]])</f>
        <v>700</v>
      </c>
      <c r="J1384" s="8">
        <f>(order_details[[#This Row],[UnitPrice (Marked Price)]]*(1-order_details[[#This Row],[Discount]])-order_details[[#This Row],[UnitPrice]]) * order_details[[#This Row],[Quantity]]</f>
        <v>140</v>
      </c>
      <c r="K1384">
        <f>VLOOKUP(order_details[[#This Row],[ProductID]],products[],4,0)</f>
        <v>4</v>
      </c>
      <c r="L1384" s="8" t="str">
        <f>VLOOKUP(order_details[[#This Row],[Category]],categories[[CategoryID]:[CategoryName]],2,0)</f>
        <v>Dairy Products</v>
      </c>
    </row>
    <row r="1385" spans="1:12" x14ac:dyDescent="0.25">
      <c r="A1385">
        <v>10773</v>
      </c>
      <c r="B1385">
        <v>75</v>
      </c>
      <c r="C1385" s="8">
        <v>6.2</v>
      </c>
      <c r="D1385">
        <v>7</v>
      </c>
      <c r="E1385">
        <v>0.2</v>
      </c>
      <c r="F1385" s="8">
        <f>order_details[[#This Row],[UnitPrice]]*order_details[[#This Row],[Quantity]]</f>
        <v>43.4</v>
      </c>
      <c r="G1385" s="1">
        <f>VLOOKUP(order_details[[#This Row],[OrderID]],orders[[OrderID]:[OrderDate]],4,)</f>
        <v>35075</v>
      </c>
      <c r="H1385" s="8">
        <f>VLOOKUP(order_details[[#This Row],[ProductID]],products[],6,0)</f>
        <v>7.75</v>
      </c>
      <c r="I1385" s="8">
        <f>order_details[[#This Row],[UnitPrice (Marked Price)]] * order_details[[#This Row],[Quantity]] * (1 - order_details[[#This Row],[Discount]])</f>
        <v>43.400000000000006</v>
      </c>
      <c r="J1385" s="8">
        <f>(order_details[[#This Row],[UnitPrice (Marked Price)]]*(1-order_details[[#This Row],[Discount]])-order_details[[#This Row],[UnitPrice]]) * order_details[[#This Row],[Quantity]]</f>
        <v>0</v>
      </c>
      <c r="K1385">
        <f>VLOOKUP(order_details[[#This Row],[ProductID]],products[],4,0)</f>
        <v>1</v>
      </c>
      <c r="L1385" s="8" t="str">
        <f>VLOOKUP(order_details[[#This Row],[Category]],categories[[CategoryID]:[CategoryName]],2,0)</f>
        <v>Beverages</v>
      </c>
    </row>
    <row r="1386" spans="1:12" x14ac:dyDescent="0.25">
      <c r="A1386">
        <v>10774</v>
      </c>
      <c r="B1386">
        <v>31</v>
      </c>
      <c r="C1386" s="8">
        <v>8</v>
      </c>
      <c r="D1386">
        <v>2</v>
      </c>
      <c r="E1386">
        <v>0.25</v>
      </c>
      <c r="F1386" s="8">
        <f>order_details[[#This Row],[UnitPrice]]*order_details[[#This Row],[Quantity]]</f>
        <v>16</v>
      </c>
      <c r="G1386" s="1">
        <f>VLOOKUP(order_details[[#This Row],[OrderID]],orders[[OrderID]:[OrderDate]],4,)</f>
        <v>35075</v>
      </c>
      <c r="H1386" s="8">
        <f>VLOOKUP(order_details[[#This Row],[ProductID]],products[],6,0)</f>
        <v>12.5</v>
      </c>
      <c r="I1386" s="8">
        <f>order_details[[#This Row],[UnitPrice (Marked Price)]] * order_details[[#This Row],[Quantity]] * (1 - order_details[[#This Row],[Discount]])</f>
        <v>18.75</v>
      </c>
      <c r="J1386" s="8">
        <f>(order_details[[#This Row],[UnitPrice (Marked Price)]]*(1-order_details[[#This Row],[Discount]])-order_details[[#This Row],[UnitPrice]]) * order_details[[#This Row],[Quantity]]</f>
        <v>2.75</v>
      </c>
      <c r="K1386">
        <f>VLOOKUP(order_details[[#This Row],[ProductID]],products[],4,0)</f>
        <v>4</v>
      </c>
      <c r="L1386" s="8" t="str">
        <f>VLOOKUP(order_details[[#This Row],[Category]],categories[[CategoryID]:[CategoryName]],2,0)</f>
        <v>Dairy Products</v>
      </c>
    </row>
    <row r="1387" spans="1:12" x14ac:dyDescent="0.25">
      <c r="A1387">
        <v>10774</v>
      </c>
      <c r="B1387">
        <v>66</v>
      </c>
      <c r="C1387" s="8">
        <v>13.6</v>
      </c>
      <c r="D1387">
        <v>50</v>
      </c>
      <c r="E1387">
        <v>0</v>
      </c>
      <c r="F1387" s="8">
        <f>order_details[[#This Row],[UnitPrice]]*order_details[[#This Row],[Quantity]]</f>
        <v>680</v>
      </c>
      <c r="G1387" s="1">
        <f>VLOOKUP(order_details[[#This Row],[OrderID]],orders[[OrderID]:[OrderDate]],4,)</f>
        <v>35075</v>
      </c>
      <c r="H1387" s="8">
        <f>VLOOKUP(order_details[[#This Row],[ProductID]],products[],6,0)</f>
        <v>17</v>
      </c>
      <c r="I1387" s="8">
        <f>order_details[[#This Row],[UnitPrice (Marked Price)]] * order_details[[#This Row],[Quantity]] * (1 - order_details[[#This Row],[Discount]])</f>
        <v>850</v>
      </c>
      <c r="J1387" s="8">
        <f>(order_details[[#This Row],[UnitPrice (Marked Price)]]*(1-order_details[[#This Row],[Discount]])-order_details[[#This Row],[UnitPrice]]) * order_details[[#This Row],[Quantity]]</f>
        <v>170.00000000000003</v>
      </c>
      <c r="K1387">
        <f>VLOOKUP(order_details[[#This Row],[ProductID]],products[],4,0)</f>
        <v>2</v>
      </c>
      <c r="L1387" s="8" t="str">
        <f>VLOOKUP(order_details[[#This Row],[Category]],categories[[CategoryID]:[CategoryName]],2,0)</f>
        <v>Condiments</v>
      </c>
    </row>
    <row r="1388" spans="1:12" x14ac:dyDescent="0.25">
      <c r="A1388">
        <v>10775</v>
      </c>
      <c r="B1388">
        <v>10</v>
      </c>
      <c r="C1388" s="8">
        <v>24.8</v>
      </c>
      <c r="D1388">
        <v>6</v>
      </c>
      <c r="E1388">
        <v>0</v>
      </c>
      <c r="F1388" s="8">
        <f>order_details[[#This Row],[UnitPrice]]*order_details[[#This Row],[Quantity]]</f>
        <v>148.80000000000001</v>
      </c>
      <c r="G1388" s="1">
        <f>VLOOKUP(order_details[[#This Row],[OrderID]],orders[[OrderID]:[OrderDate]],4,)</f>
        <v>35076</v>
      </c>
      <c r="H1388" s="8">
        <f>VLOOKUP(order_details[[#This Row],[ProductID]],products[],6,0)</f>
        <v>31</v>
      </c>
      <c r="I1388" s="8">
        <f>order_details[[#This Row],[UnitPrice (Marked Price)]] * order_details[[#This Row],[Quantity]] * (1 - order_details[[#This Row],[Discount]])</f>
        <v>186</v>
      </c>
      <c r="J1388" s="8">
        <f>(order_details[[#This Row],[UnitPrice (Marked Price)]]*(1-order_details[[#This Row],[Discount]])-order_details[[#This Row],[UnitPrice]]) * order_details[[#This Row],[Quantity]]</f>
        <v>37.199999999999996</v>
      </c>
      <c r="K1388">
        <f>VLOOKUP(order_details[[#This Row],[ProductID]],products[],4,0)</f>
        <v>8</v>
      </c>
      <c r="L1388" s="8" t="str">
        <f>VLOOKUP(order_details[[#This Row],[Category]],categories[[CategoryID]:[CategoryName]],2,0)</f>
        <v>Seafood</v>
      </c>
    </row>
    <row r="1389" spans="1:12" x14ac:dyDescent="0.25">
      <c r="A1389">
        <v>10775</v>
      </c>
      <c r="B1389">
        <v>67</v>
      </c>
      <c r="C1389" s="8">
        <v>9.8000000000000007</v>
      </c>
      <c r="D1389">
        <v>3</v>
      </c>
      <c r="E1389">
        <v>0</v>
      </c>
      <c r="F1389" s="8">
        <f>order_details[[#This Row],[UnitPrice]]*order_details[[#This Row],[Quantity]]</f>
        <v>29.400000000000002</v>
      </c>
      <c r="G1389" s="1">
        <f>VLOOKUP(order_details[[#This Row],[OrderID]],orders[[OrderID]:[OrderDate]],4,)</f>
        <v>35076</v>
      </c>
      <c r="H1389" s="8">
        <f>VLOOKUP(order_details[[#This Row],[ProductID]],products[],6,0)</f>
        <v>14</v>
      </c>
      <c r="I1389" s="8">
        <f>order_details[[#This Row],[UnitPrice (Marked Price)]] * order_details[[#This Row],[Quantity]] * (1 - order_details[[#This Row],[Discount]])</f>
        <v>42</v>
      </c>
      <c r="J1389" s="8">
        <f>(order_details[[#This Row],[UnitPrice (Marked Price)]]*(1-order_details[[#This Row],[Discount]])-order_details[[#This Row],[UnitPrice]]) * order_details[[#This Row],[Quantity]]</f>
        <v>12.599999999999998</v>
      </c>
      <c r="K1389">
        <f>VLOOKUP(order_details[[#This Row],[ProductID]],products[],4,0)</f>
        <v>1</v>
      </c>
      <c r="L1389" s="8" t="str">
        <f>VLOOKUP(order_details[[#This Row],[Category]],categories[[CategoryID]:[CategoryName]],2,0)</f>
        <v>Beverages</v>
      </c>
    </row>
    <row r="1390" spans="1:12" x14ac:dyDescent="0.25">
      <c r="A1390">
        <v>10776</v>
      </c>
      <c r="B1390">
        <v>31</v>
      </c>
      <c r="C1390" s="8">
        <v>8</v>
      </c>
      <c r="D1390">
        <v>16</v>
      </c>
      <c r="E1390">
        <v>0.05</v>
      </c>
      <c r="F1390" s="8">
        <f>order_details[[#This Row],[UnitPrice]]*order_details[[#This Row],[Quantity]]</f>
        <v>128</v>
      </c>
      <c r="G1390" s="1">
        <f>VLOOKUP(order_details[[#This Row],[OrderID]],orders[[OrderID]:[OrderDate]],4,)</f>
        <v>35079</v>
      </c>
      <c r="H1390" s="8">
        <f>VLOOKUP(order_details[[#This Row],[ProductID]],products[],6,0)</f>
        <v>12.5</v>
      </c>
      <c r="I1390" s="8">
        <f>order_details[[#This Row],[UnitPrice (Marked Price)]] * order_details[[#This Row],[Quantity]] * (1 - order_details[[#This Row],[Discount]])</f>
        <v>190</v>
      </c>
      <c r="J1390" s="8">
        <f>(order_details[[#This Row],[UnitPrice (Marked Price)]]*(1-order_details[[#This Row],[Discount]])-order_details[[#This Row],[UnitPrice]]) * order_details[[#This Row],[Quantity]]</f>
        <v>62</v>
      </c>
      <c r="K1390">
        <f>VLOOKUP(order_details[[#This Row],[ProductID]],products[],4,0)</f>
        <v>4</v>
      </c>
      <c r="L1390" s="8" t="str">
        <f>VLOOKUP(order_details[[#This Row],[Category]],categories[[CategoryID]:[CategoryName]],2,0)</f>
        <v>Dairy Products</v>
      </c>
    </row>
    <row r="1391" spans="1:12" x14ac:dyDescent="0.25">
      <c r="A1391">
        <v>10776</v>
      </c>
      <c r="B1391">
        <v>42</v>
      </c>
      <c r="C1391" s="8">
        <v>9.8000000000000007</v>
      </c>
      <c r="D1391">
        <v>12</v>
      </c>
      <c r="E1391">
        <v>0.05</v>
      </c>
      <c r="F1391" s="8">
        <f>order_details[[#This Row],[UnitPrice]]*order_details[[#This Row],[Quantity]]</f>
        <v>117.60000000000001</v>
      </c>
      <c r="G1391" s="1">
        <f>VLOOKUP(order_details[[#This Row],[OrderID]],orders[[OrderID]:[OrderDate]],4,)</f>
        <v>35079</v>
      </c>
      <c r="H1391" s="8">
        <f>VLOOKUP(order_details[[#This Row],[ProductID]],products[],6,0)</f>
        <v>14</v>
      </c>
      <c r="I1391" s="8">
        <f>order_details[[#This Row],[UnitPrice (Marked Price)]] * order_details[[#This Row],[Quantity]] * (1 - order_details[[#This Row],[Discount]])</f>
        <v>159.6</v>
      </c>
      <c r="J1391" s="8">
        <f>(order_details[[#This Row],[UnitPrice (Marked Price)]]*(1-order_details[[#This Row],[Discount]])-order_details[[#This Row],[UnitPrice]]) * order_details[[#This Row],[Quantity]]</f>
        <v>41.999999999999979</v>
      </c>
      <c r="K1391">
        <f>VLOOKUP(order_details[[#This Row],[ProductID]],products[],4,0)</f>
        <v>5</v>
      </c>
      <c r="L1391" s="8" t="str">
        <f>VLOOKUP(order_details[[#This Row],[Category]],categories[[CategoryID]:[CategoryName]],2,0)</f>
        <v>Grains/Cereals</v>
      </c>
    </row>
    <row r="1392" spans="1:12" x14ac:dyDescent="0.25">
      <c r="A1392">
        <v>10776</v>
      </c>
      <c r="B1392">
        <v>45</v>
      </c>
      <c r="C1392" s="8">
        <v>7.6</v>
      </c>
      <c r="D1392">
        <v>27</v>
      </c>
      <c r="E1392">
        <v>0.05</v>
      </c>
      <c r="F1392" s="8">
        <f>order_details[[#This Row],[UnitPrice]]*order_details[[#This Row],[Quantity]]</f>
        <v>205.2</v>
      </c>
      <c r="G1392" s="1">
        <f>VLOOKUP(order_details[[#This Row],[OrderID]],orders[[OrderID]:[OrderDate]],4,)</f>
        <v>35079</v>
      </c>
      <c r="H1392" s="8">
        <f>VLOOKUP(order_details[[#This Row],[ProductID]],products[],6,0)</f>
        <v>9.5</v>
      </c>
      <c r="I1392" s="8">
        <f>order_details[[#This Row],[UnitPrice (Marked Price)]] * order_details[[#This Row],[Quantity]] * (1 - order_details[[#This Row],[Discount]])</f>
        <v>243.67499999999998</v>
      </c>
      <c r="J1392" s="8">
        <f>(order_details[[#This Row],[UnitPrice (Marked Price)]]*(1-order_details[[#This Row],[Discount]])-order_details[[#This Row],[UnitPrice]]) * order_details[[#This Row],[Quantity]]</f>
        <v>38.475000000000023</v>
      </c>
      <c r="K1392">
        <f>VLOOKUP(order_details[[#This Row],[ProductID]],products[],4,0)</f>
        <v>8</v>
      </c>
      <c r="L1392" s="8" t="str">
        <f>VLOOKUP(order_details[[#This Row],[Category]],categories[[CategoryID]:[CategoryName]],2,0)</f>
        <v>Seafood</v>
      </c>
    </row>
    <row r="1393" spans="1:12" x14ac:dyDescent="0.25">
      <c r="A1393">
        <v>10776</v>
      </c>
      <c r="B1393">
        <v>51</v>
      </c>
      <c r="C1393" s="8">
        <v>42.4</v>
      </c>
      <c r="D1393">
        <v>120</v>
      </c>
      <c r="E1393">
        <v>0.05</v>
      </c>
      <c r="F1393" s="8">
        <f>order_details[[#This Row],[UnitPrice]]*order_details[[#This Row],[Quantity]]</f>
        <v>5088</v>
      </c>
      <c r="G1393" s="1">
        <f>VLOOKUP(order_details[[#This Row],[OrderID]],orders[[OrderID]:[OrderDate]],4,)</f>
        <v>35079</v>
      </c>
      <c r="H1393" s="8">
        <f>VLOOKUP(order_details[[#This Row],[ProductID]],products[],6,0)</f>
        <v>53</v>
      </c>
      <c r="I1393" s="8">
        <f>order_details[[#This Row],[UnitPrice (Marked Price)]] * order_details[[#This Row],[Quantity]] * (1 - order_details[[#This Row],[Discount]])</f>
        <v>6042</v>
      </c>
      <c r="J1393" s="8">
        <f>(order_details[[#This Row],[UnitPrice (Marked Price)]]*(1-order_details[[#This Row],[Discount]])-order_details[[#This Row],[UnitPrice]]) * order_details[[#This Row],[Quantity]]</f>
        <v>953.99999999999955</v>
      </c>
      <c r="K1393">
        <f>VLOOKUP(order_details[[#This Row],[ProductID]],products[],4,0)</f>
        <v>7</v>
      </c>
      <c r="L1393" s="8" t="str">
        <f>VLOOKUP(order_details[[#This Row],[Category]],categories[[CategoryID]:[CategoryName]],2,0)</f>
        <v>Produce</v>
      </c>
    </row>
    <row r="1394" spans="1:12" x14ac:dyDescent="0.25">
      <c r="A1394">
        <v>10777</v>
      </c>
      <c r="B1394">
        <v>42</v>
      </c>
      <c r="C1394" s="8">
        <v>9.8000000000000007</v>
      </c>
      <c r="D1394">
        <v>20</v>
      </c>
      <c r="E1394">
        <v>0.2</v>
      </c>
      <c r="F1394" s="8">
        <f>order_details[[#This Row],[UnitPrice]]*order_details[[#This Row],[Quantity]]</f>
        <v>196</v>
      </c>
      <c r="G1394" s="1">
        <f>VLOOKUP(order_details[[#This Row],[OrderID]],orders[[OrderID]:[OrderDate]],4,)</f>
        <v>35079</v>
      </c>
      <c r="H1394" s="8">
        <f>VLOOKUP(order_details[[#This Row],[ProductID]],products[],6,0)</f>
        <v>14</v>
      </c>
      <c r="I1394" s="8">
        <f>order_details[[#This Row],[UnitPrice (Marked Price)]] * order_details[[#This Row],[Quantity]] * (1 - order_details[[#This Row],[Discount]])</f>
        <v>224</v>
      </c>
      <c r="J1394" s="8">
        <f>(order_details[[#This Row],[UnitPrice (Marked Price)]]*(1-order_details[[#This Row],[Discount]])-order_details[[#This Row],[UnitPrice]]) * order_details[[#This Row],[Quantity]]</f>
        <v>28.000000000000007</v>
      </c>
      <c r="K1394">
        <f>VLOOKUP(order_details[[#This Row],[ProductID]],products[],4,0)</f>
        <v>5</v>
      </c>
      <c r="L1394" s="8" t="str">
        <f>VLOOKUP(order_details[[#This Row],[Category]],categories[[CategoryID]:[CategoryName]],2,0)</f>
        <v>Grains/Cereals</v>
      </c>
    </row>
    <row r="1395" spans="1:12" x14ac:dyDescent="0.25">
      <c r="A1395">
        <v>10778</v>
      </c>
      <c r="B1395">
        <v>41</v>
      </c>
      <c r="C1395" s="8">
        <v>7.7</v>
      </c>
      <c r="D1395">
        <v>10</v>
      </c>
      <c r="E1395">
        <v>0</v>
      </c>
      <c r="F1395" s="8">
        <f>order_details[[#This Row],[UnitPrice]]*order_details[[#This Row],[Quantity]]</f>
        <v>77</v>
      </c>
      <c r="G1395" s="1">
        <f>VLOOKUP(order_details[[#This Row],[OrderID]],orders[[OrderID]:[OrderDate]],4,)</f>
        <v>35080</v>
      </c>
      <c r="H1395" s="8">
        <f>VLOOKUP(order_details[[#This Row],[ProductID]],products[],6,0)</f>
        <v>9.65</v>
      </c>
      <c r="I1395" s="8">
        <f>order_details[[#This Row],[UnitPrice (Marked Price)]] * order_details[[#This Row],[Quantity]] * (1 - order_details[[#This Row],[Discount]])</f>
        <v>96.5</v>
      </c>
      <c r="J1395" s="8">
        <f>(order_details[[#This Row],[UnitPrice (Marked Price)]]*(1-order_details[[#This Row],[Discount]])-order_details[[#This Row],[UnitPrice]]) * order_details[[#This Row],[Quantity]]</f>
        <v>19.5</v>
      </c>
      <c r="K1395">
        <f>VLOOKUP(order_details[[#This Row],[ProductID]],products[],4,0)</f>
        <v>8</v>
      </c>
      <c r="L1395" s="8" t="str">
        <f>VLOOKUP(order_details[[#This Row],[Category]],categories[[CategoryID]:[CategoryName]],2,0)</f>
        <v>Seafood</v>
      </c>
    </row>
    <row r="1396" spans="1:12" x14ac:dyDescent="0.25">
      <c r="A1396">
        <v>10779</v>
      </c>
      <c r="B1396">
        <v>16</v>
      </c>
      <c r="C1396" s="8">
        <v>13.9</v>
      </c>
      <c r="D1396">
        <v>20</v>
      </c>
      <c r="E1396">
        <v>0</v>
      </c>
      <c r="F1396" s="8">
        <f>order_details[[#This Row],[UnitPrice]]*order_details[[#This Row],[Quantity]]</f>
        <v>278</v>
      </c>
      <c r="G1396" s="1">
        <f>VLOOKUP(order_details[[#This Row],[OrderID]],orders[[OrderID]:[OrderDate]],4,)</f>
        <v>35080</v>
      </c>
      <c r="H1396" s="8">
        <f>VLOOKUP(order_details[[#This Row],[ProductID]],products[],6,0)</f>
        <v>17.45</v>
      </c>
      <c r="I1396" s="8">
        <f>order_details[[#This Row],[UnitPrice (Marked Price)]] * order_details[[#This Row],[Quantity]] * (1 - order_details[[#This Row],[Discount]])</f>
        <v>349</v>
      </c>
      <c r="J1396" s="8">
        <f>(order_details[[#This Row],[UnitPrice (Marked Price)]]*(1-order_details[[#This Row],[Discount]])-order_details[[#This Row],[UnitPrice]]) * order_details[[#This Row],[Quantity]]</f>
        <v>70.999999999999972</v>
      </c>
      <c r="K1396">
        <f>VLOOKUP(order_details[[#This Row],[ProductID]],products[],4,0)</f>
        <v>3</v>
      </c>
      <c r="L1396" s="8" t="str">
        <f>VLOOKUP(order_details[[#This Row],[Category]],categories[[CategoryID]:[CategoryName]],2,0)</f>
        <v>Confections</v>
      </c>
    </row>
    <row r="1397" spans="1:12" x14ac:dyDescent="0.25">
      <c r="A1397">
        <v>10779</v>
      </c>
      <c r="B1397">
        <v>62</v>
      </c>
      <c r="C1397" s="8">
        <v>39.4</v>
      </c>
      <c r="D1397">
        <v>20</v>
      </c>
      <c r="E1397">
        <v>0</v>
      </c>
      <c r="F1397" s="8">
        <f>order_details[[#This Row],[UnitPrice]]*order_details[[#This Row],[Quantity]]</f>
        <v>788</v>
      </c>
      <c r="G1397" s="1">
        <f>VLOOKUP(order_details[[#This Row],[OrderID]],orders[[OrderID]:[OrderDate]],4,)</f>
        <v>35080</v>
      </c>
      <c r="H1397" s="8">
        <f>VLOOKUP(order_details[[#This Row],[ProductID]],products[],6,0)</f>
        <v>49.3</v>
      </c>
      <c r="I1397" s="8">
        <f>order_details[[#This Row],[UnitPrice (Marked Price)]] * order_details[[#This Row],[Quantity]] * (1 - order_details[[#This Row],[Discount]])</f>
        <v>986</v>
      </c>
      <c r="J1397" s="8">
        <f>(order_details[[#This Row],[UnitPrice (Marked Price)]]*(1-order_details[[#This Row],[Discount]])-order_details[[#This Row],[UnitPrice]]) * order_details[[#This Row],[Quantity]]</f>
        <v>197.99999999999997</v>
      </c>
      <c r="K1397">
        <f>VLOOKUP(order_details[[#This Row],[ProductID]],products[],4,0)</f>
        <v>3</v>
      </c>
      <c r="L1397" s="8" t="str">
        <f>VLOOKUP(order_details[[#This Row],[Category]],categories[[CategoryID]:[CategoryName]],2,0)</f>
        <v>Confections</v>
      </c>
    </row>
    <row r="1398" spans="1:12" x14ac:dyDescent="0.25">
      <c r="A1398">
        <v>10780</v>
      </c>
      <c r="B1398">
        <v>70</v>
      </c>
      <c r="C1398" s="8">
        <v>9.6</v>
      </c>
      <c r="D1398">
        <v>35</v>
      </c>
      <c r="E1398">
        <v>0</v>
      </c>
      <c r="F1398" s="8">
        <f>order_details[[#This Row],[UnitPrice]]*order_details[[#This Row],[Quantity]]</f>
        <v>336</v>
      </c>
      <c r="G1398" s="1">
        <f>VLOOKUP(order_details[[#This Row],[OrderID]],orders[[OrderID]:[OrderDate]],4,)</f>
        <v>35080</v>
      </c>
      <c r="H1398" s="8">
        <f>VLOOKUP(order_details[[#This Row],[ProductID]],products[],6,0)</f>
        <v>15</v>
      </c>
      <c r="I1398" s="8">
        <f>order_details[[#This Row],[UnitPrice (Marked Price)]] * order_details[[#This Row],[Quantity]] * (1 - order_details[[#This Row],[Discount]])</f>
        <v>525</v>
      </c>
      <c r="J1398" s="8">
        <f>(order_details[[#This Row],[UnitPrice (Marked Price)]]*(1-order_details[[#This Row],[Discount]])-order_details[[#This Row],[UnitPrice]]) * order_details[[#This Row],[Quantity]]</f>
        <v>189</v>
      </c>
      <c r="K1398">
        <f>VLOOKUP(order_details[[#This Row],[ProductID]],products[],4,0)</f>
        <v>1</v>
      </c>
      <c r="L1398" s="8" t="str">
        <f>VLOOKUP(order_details[[#This Row],[Category]],categories[[CategoryID]:[CategoryName]],2,0)</f>
        <v>Beverages</v>
      </c>
    </row>
    <row r="1399" spans="1:12" x14ac:dyDescent="0.25">
      <c r="A1399">
        <v>10780</v>
      </c>
      <c r="B1399">
        <v>77</v>
      </c>
      <c r="C1399" s="8">
        <v>10.4</v>
      </c>
      <c r="D1399">
        <v>15</v>
      </c>
      <c r="E1399">
        <v>0</v>
      </c>
      <c r="F1399" s="8">
        <f>order_details[[#This Row],[UnitPrice]]*order_details[[#This Row],[Quantity]]</f>
        <v>156</v>
      </c>
      <c r="G1399" s="1">
        <f>VLOOKUP(order_details[[#This Row],[OrderID]],orders[[OrderID]:[OrderDate]],4,)</f>
        <v>35080</v>
      </c>
      <c r="H1399" s="8">
        <f>VLOOKUP(order_details[[#This Row],[ProductID]],products[],6,0)</f>
        <v>13</v>
      </c>
      <c r="I1399" s="8">
        <f>order_details[[#This Row],[UnitPrice (Marked Price)]] * order_details[[#This Row],[Quantity]] * (1 - order_details[[#This Row],[Discount]])</f>
        <v>195</v>
      </c>
      <c r="J1399" s="8">
        <f>(order_details[[#This Row],[UnitPrice (Marked Price)]]*(1-order_details[[#This Row],[Discount]])-order_details[[#This Row],[UnitPrice]]) * order_details[[#This Row],[Quantity]]</f>
        <v>38.999999999999993</v>
      </c>
      <c r="K1399">
        <f>VLOOKUP(order_details[[#This Row],[ProductID]],products[],4,0)</f>
        <v>2</v>
      </c>
      <c r="L1399" s="8" t="str">
        <f>VLOOKUP(order_details[[#This Row],[Category]],categories[[CategoryID]:[CategoryName]],2,0)</f>
        <v>Condiments</v>
      </c>
    </row>
    <row r="1400" spans="1:12" x14ac:dyDescent="0.25">
      <c r="A1400">
        <v>10781</v>
      </c>
      <c r="B1400">
        <v>54</v>
      </c>
      <c r="C1400" s="8">
        <v>5.9</v>
      </c>
      <c r="D1400">
        <v>3</v>
      </c>
      <c r="E1400">
        <v>0.2</v>
      </c>
      <c r="F1400" s="8">
        <f>order_details[[#This Row],[UnitPrice]]*order_details[[#This Row],[Quantity]]</f>
        <v>17.700000000000003</v>
      </c>
      <c r="G1400" s="1">
        <f>VLOOKUP(order_details[[#This Row],[OrderID]],orders[[OrderID]:[OrderDate]],4,)</f>
        <v>35081</v>
      </c>
      <c r="H1400" s="8">
        <f>VLOOKUP(order_details[[#This Row],[ProductID]],products[],6,0)</f>
        <v>7.45</v>
      </c>
      <c r="I1400" s="8">
        <f>order_details[[#This Row],[UnitPrice (Marked Price)]] * order_details[[#This Row],[Quantity]] * (1 - order_details[[#This Row],[Discount]])</f>
        <v>17.880000000000003</v>
      </c>
      <c r="J1400" s="8">
        <f>(order_details[[#This Row],[UnitPrice (Marked Price)]]*(1-order_details[[#This Row],[Discount]])-order_details[[#This Row],[UnitPrice]]) * order_details[[#This Row],[Quantity]]</f>
        <v>0.18000000000000149</v>
      </c>
      <c r="K1400">
        <f>VLOOKUP(order_details[[#This Row],[ProductID]],products[],4,0)</f>
        <v>6</v>
      </c>
      <c r="L1400" s="8" t="str">
        <f>VLOOKUP(order_details[[#This Row],[Category]],categories[[CategoryID]:[CategoryName]],2,0)</f>
        <v>Meat/Poultry</v>
      </c>
    </row>
    <row r="1401" spans="1:12" x14ac:dyDescent="0.25">
      <c r="A1401">
        <v>10781</v>
      </c>
      <c r="B1401">
        <v>56</v>
      </c>
      <c r="C1401" s="8">
        <v>30.4</v>
      </c>
      <c r="D1401">
        <v>20</v>
      </c>
      <c r="E1401">
        <v>0.2</v>
      </c>
      <c r="F1401" s="8">
        <f>order_details[[#This Row],[UnitPrice]]*order_details[[#This Row],[Quantity]]</f>
        <v>608</v>
      </c>
      <c r="G1401" s="1">
        <f>VLOOKUP(order_details[[#This Row],[OrderID]],orders[[OrderID]:[OrderDate]],4,)</f>
        <v>35081</v>
      </c>
      <c r="H1401" s="8">
        <f>VLOOKUP(order_details[[#This Row],[ProductID]],products[],6,0)</f>
        <v>38</v>
      </c>
      <c r="I1401" s="8">
        <f>order_details[[#This Row],[UnitPrice (Marked Price)]] * order_details[[#This Row],[Quantity]] * (1 - order_details[[#This Row],[Discount]])</f>
        <v>608</v>
      </c>
      <c r="J1401" s="8">
        <f>(order_details[[#This Row],[UnitPrice (Marked Price)]]*(1-order_details[[#This Row],[Discount]])-order_details[[#This Row],[UnitPrice]]) * order_details[[#This Row],[Quantity]]</f>
        <v>7.1054273576010019E-14</v>
      </c>
      <c r="K1401">
        <f>VLOOKUP(order_details[[#This Row],[ProductID]],products[],4,0)</f>
        <v>5</v>
      </c>
      <c r="L1401" s="8" t="str">
        <f>VLOOKUP(order_details[[#This Row],[Category]],categories[[CategoryID]:[CategoryName]],2,0)</f>
        <v>Grains/Cereals</v>
      </c>
    </row>
    <row r="1402" spans="1:12" x14ac:dyDescent="0.25">
      <c r="A1402">
        <v>10781</v>
      </c>
      <c r="B1402">
        <v>74</v>
      </c>
      <c r="C1402" s="8">
        <v>8</v>
      </c>
      <c r="D1402">
        <v>35</v>
      </c>
      <c r="E1402">
        <v>0</v>
      </c>
      <c r="F1402" s="8">
        <f>order_details[[#This Row],[UnitPrice]]*order_details[[#This Row],[Quantity]]</f>
        <v>280</v>
      </c>
      <c r="G1402" s="1">
        <f>VLOOKUP(order_details[[#This Row],[OrderID]],orders[[OrderID]:[OrderDate]],4,)</f>
        <v>35081</v>
      </c>
      <c r="H1402" s="8">
        <f>VLOOKUP(order_details[[#This Row],[ProductID]],products[],6,0)</f>
        <v>10</v>
      </c>
      <c r="I1402" s="8">
        <f>order_details[[#This Row],[UnitPrice (Marked Price)]] * order_details[[#This Row],[Quantity]] * (1 - order_details[[#This Row],[Discount]])</f>
        <v>350</v>
      </c>
      <c r="J1402" s="8">
        <f>(order_details[[#This Row],[UnitPrice (Marked Price)]]*(1-order_details[[#This Row],[Discount]])-order_details[[#This Row],[UnitPrice]]) * order_details[[#This Row],[Quantity]]</f>
        <v>70</v>
      </c>
      <c r="K1402">
        <f>VLOOKUP(order_details[[#This Row],[ProductID]],products[],4,0)</f>
        <v>7</v>
      </c>
      <c r="L1402" s="8" t="str">
        <f>VLOOKUP(order_details[[#This Row],[Category]],categories[[CategoryID]:[CategoryName]],2,0)</f>
        <v>Produce</v>
      </c>
    </row>
    <row r="1403" spans="1:12" x14ac:dyDescent="0.25">
      <c r="A1403">
        <v>10782</v>
      </c>
      <c r="B1403">
        <v>31</v>
      </c>
      <c r="C1403" s="8">
        <v>8</v>
      </c>
      <c r="D1403">
        <v>1</v>
      </c>
      <c r="E1403">
        <v>0</v>
      </c>
      <c r="F1403" s="8">
        <f>order_details[[#This Row],[UnitPrice]]*order_details[[#This Row],[Quantity]]</f>
        <v>8</v>
      </c>
      <c r="G1403" s="1">
        <f>VLOOKUP(order_details[[#This Row],[OrderID]],orders[[OrderID]:[OrderDate]],4,)</f>
        <v>35081</v>
      </c>
      <c r="H1403" s="8">
        <f>VLOOKUP(order_details[[#This Row],[ProductID]],products[],6,0)</f>
        <v>12.5</v>
      </c>
      <c r="I1403" s="8">
        <f>order_details[[#This Row],[UnitPrice (Marked Price)]] * order_details[[#This Row],[Quantity]] * (1 - order_details[[#This Row],[Discount]])</f>
        <v>12.5</v>
      </c>
      <c r="J1403" s="8">
        <f>(order_details[[#This Row],[UnitPrice (Marked Price)]]*(1-order_details[[#This Row],[Discount]])-order_details[[#This Row],[UnitPrice]]) * order_details[[#This Row],[Quantity]]</f>
        <v>4.5</v>
      </c>
      <c r="K1403">
        <f>VLOOKUP(order_details[[#This Row],[ProductID]],products[],4,0)</f>
        <v>4</v>
      </c>
      <c r="L1403" s="8" t="str">
        <f>VLOOKUP(order_details[[#This Row],[Category]],categories[[CategoryID]:[CategoryName]],2,0)</f>
        <v>Dairy Products</v>
      </c>
    </row>
    <row r="1404" spans="1:12" x14ac:dyDescent="0.25">
      <c r="A1404">
        <v>10783</v>
      </c>
      <c r="B1404">
        <v>31</v>
      </c>
      <c r="C1404" s="8">
        <v>8</v>
      </c>
      <c r="D1404">
        <v>10</v>
      </c>
      <c r="E1404">
        <v>0</v>
      </c>
      <c r="F1404" s="8">
        <f>order_details[[#This Row],[UnitPrice]]*order_details[[#This Row],[Quantity]]</f>
        <v>80</v>
      </c>
      <c r="G1404" s="1">
        <f>VLOOKUP(order_details[[#This Row],[OrderID]],orders[[OrderID]:[OrderDate]],4,)</f>
        <v>35082</v>
      </c>
      <c r="H1404" s="8">
        <f>VLOOKUP(order_details[[#This Row],[ProductID]],products[],6,0)</f>
        <v>12.5</v>
      </c>
      <c r="I1404" s="8">
        <f>order_details[[#This Row],[UnitPrice (Marked Price)]] * order_details[[#This Row],[Quantity]] * (1 - order_details[[#This Row],[Discount]])</f>
        <v>125</v>
      </c>
      <c r="J1404" s="8">
        <f>(order_details[[#This Row],[UnitPrice (Marked Price)]]*(1-order_details[[#This Row],[Discount]])-order_details[[#This Row],[UnitPrice]]) * order_details[[#This Row],[Quantity]]</f>
        <v>45</v>
      </c>
      <c r="K1404">
        <f>VLOOKUP(order_details[[#This Row],[ProductID]],products[],4,0)</f>
        <v>4</v>
      </c>
      <c r="L1404" s="8" t="str">
        <f>VLOOKUP(order_details[[#This Row],[Category]],categories[[CategoryID]:[CategoryName]],2,0)</f>
        <v>Dairy Products</v>
      </c>
    </row>
    <row r="1405" spans="1:12" x14ac:dyDescent="0.25">
      <c r="A1405">
        <v>10783</v>
      </c>
      <c r="B1405">
        <v>38</v>
      </c>
      <c r="C1405" s="8">
        <v>210.8</v>
      </c>
      <c r="D1405">
        <v>5</v>
      </c>
      <c r="E1405">
        <v>0</v>
      </c>
      <c r="F1405" s="8">
        <f>order_details[[#This Row],[UnitPrice]]*order_details[[#This Row],[Quantity]]</f>
        <v>1054</v>
      </c>
      <c r="G1405" s="1">
        <f>VLOOKUP(order_details[[#This Row],[OrderID]],orders[[OrderID]:[OrderDate]],4,)</f>
        <v>35082</v>
      </c>
      <c r="H1405" s="8">
        <f>VLOOKUP(order_details[[#This Row],[ProductID]],products[],6,0)</f>
        <v>263.5</v>
      </c>
      <c r="I1405" s="8">
        <f>order_details[[#This Row],[UnitPrice (Marked Price)]] * order_details[[#This Row],[Quantity]] * (1 - order_details[[#This Row],[Discount]])</f>
        <v>1317.5</v>
      </c>
      <c r="J1405" s="8">
        <f>(order_details[[#This Row],[UnitPrice (Marked Price)]]*(1-order_details[[#This Row],[Discount]])-order_details[[#This Row],[UnitPrice]]) * order_details[[#This Row],[Quantity]]</f>
        <v>263.49999999999994</v>
      </c>
      <c r="K1405">
        <f>VLOOKUP(order_details[[#This Row],[ProductID]],products[],4,0)</f>
        <v>1</v>
      </c>
      <c r="L1405" s="8" t="str">
        <f>VLOOKUP(order_details[[#This Row],[Category]],categories[[CategoryID]:[CategoryName]],2,0)</f>
        <v>Beverages</v>
      </c>
    </row>
    <row r="1406" spans="1:12" x14ac:dyDescent="0.25">
      <c r="A1406">
        <v>10784</v>
      </c>
      <c r="B1406">
        <v>36</v>
      </c>
      <c r="C1406" s="8">
        <v>15.2</v>
      </c>
      <c r="D1406">
        <v>30</v>
      </c>
      <c r="E1406">
        <v>0</v>
      </c>
      <c r="F1406" s="8">
        <f>order_details[[#This Row],[UnitPrice]]*order_details[[#This Row],[Quantity]]</f>
        <v>456</v>
      </c>
      <c r="G1406" s="1">
        <f>VLOOKUP(order_details[[#This Row],[OrderID]],orders[[OrderID]:[OrderDate]],4,)</f>
        <v>35082</v>
      </c>
      <c r="H1406" s="8">
        <f>VLOOKUP(order_details[[#This Row],[ProductID]],products[],6,0)</f>
        <v>19</v>
      </c>
      <c r="I1406" s="8">
        <f>order_details[[#This Row],[UnitPrice (Marked Price)]] * order_details[[#This Row],[Quantity]] * (1 - order_details[[#This Row],[Discount]])</f>
        <v>570</v>
      </c>
      <c r="J1406" s="8">
        <f>(order_details[[#This Row],[UnitPrice (Marked Price)]]*(1-order_details[[#This Row],[Discount]])-order_details[[#This Row],[UnitPrice]]) * order_details[[#This Row],[Quantity]]</f>
        <v>114.00000000000003</v>
      </c>
      <c r="K1406">
        <f>VLOOKUP(order_details[[#This Row],[ProductID]],products[],4,0)</f>
        <v>8</v>
      </c>
      <c r="L1406" s="8" t="str">
        <f>VLOOKUP(order_details[[#This Row],[Category]],categories[[CategoryID]:[CategoryName]],2,0)</f>
        <v>Seafood</v>
      </c>
    </row>
    <row r="1407" spans="1:12" x14ac:dyDescent="0.25">
      <c r="A1407">
        <v>10784</v>
      </c>
      <c r="B1407">
        <v>39</v>
      </c>
      <c r="C1407" s="8">
        <v>14.4</v>
      </c>
      <c r="D1407">
        <v>2</v>
      </c>
      <c r="E1407">
        <v>0.15</v>
      </c>
      <c r="F1407" s="8">
        <f>order_details[[#This Row],[UnitPrice]]*order_details[[#This Row],[Quantity]]</f>
        <v>28.8</v>
      </c>
      <c r="G1407" s="1">
        <f>VLOOKUP(order_details[[#This Row],[OrderID]],orders[[OrderID]:[OrderDate]],4,)</f>
        <v>35082</v>
      </c>
      <c r="H1407" s="8">
        <f>VLOOKUP(order_details[[#This Row],[ProductID]],products[],6,0)</f>
        <v>18</v>
      </c>
      <c r="I1407" s="8">
        <f>order_details[[#This Row],[UnitPrice (Marked Price)]] * order_details[[#This Row],[Quantity]] * (1 - order_details[[#This Row],[Discount]])</f>
        <v>30.599999999999998</v>
      </c>
      <c r="J1407" s="8">
        <f>(order_details[[#This Row],[UnitPrice (Marked Price)]]*(1-order_details[[#This Row],[Discount]])-order_details[[#This Row],[UnitPrice]]) * order_details[[#This Row],[Quantity]]</f>
        <v>1.7999999999999972</v>
      </c>
      <c r="K1407">
        <f>VLOOKUP(order_details[[#This Row],[ProductID]],products[],4,0)</f>
        <v>1</v>
      </c>
      <c r="L1407" s="8" t="str">
        <f>VLOOKUP(order_details[[#This Row],[Category]],categories[[CategoryID]:[CategoryName]],2,0)</f>
        <v>Beverages</v>
      </c>
    </row>
    <row r="1408" spans="1:12" x14ac:dyDescent="0.25">
      <c r="A1408">
        <v>10784</v>
      </c>
      <c r="B1408">
        <v>72</v>
      </c>
      <c r="C1408" s="8">
        <v>27.8</v>
      </c>
      <c r="D1408">
        <v>30</v>
      </c>
      <c r="E1408">
        <v>0.15</v>
      </c>
      <c r="F1408" s="8">
        <f>order_details[[#This Row],[UnitPrice]]*order_details[[#This Row],[Quantity]]</f>
        <v>834</v>
      </c>
      <c r="G1408" s="1">
        <f>VLOOKUP(order_details[[#This Row],[OrderID]],orders[[OrderID]:[OrderDate]],4,)</f>
        <v>35082</v>
      </c>
      <c r="H1408" s="8">
        <f>VLOOKUP(order_details[[#This Row],[ProductID]],products[],6,0)</f>
        <v>34.799999999999997</v>
      </c>
      <c r="I1408" s="8">
        <f>order_details[[#This Row],[UnitPrice (Marked Price)]] * order_details[[#This Row],[Quantity]] * (1 - order_details[[#This Row],[Discount]])</f>
        <v>887.4</v>
      </c>
      <c r="J1408" s="8">
        <f>(order_details[[#This Row],[UnitPrice (Marked Price)]]*(1-order_details[[#This Row],[Discount]])-order_details[[#This Row],[UnitPrice]]) * order_details[[#This Row],[Quantity]]</f>
        <v>53.399999999999928</v>
      </c>
      <c r="K1408">
        <f>VLOOKUP(order_details[[#This Row],[ProductID]],products[],4,0)</f>
        <v>4</v>
      </c>
      <c r="L1408" s="8" t="str">
        <f>VLOOKUP(order_details[[#This Row],[Category]],categories[[CategoryID]:[CategoryName]],2,0)</f>
        <v>Dairy Products</v>
      </c>
    </row>
    <row r="1409" spans="1:12" x14ac:dyDescent="0.25">
      <c r="A1409">
        <v>10785</v>
      </c>
      <c r="B1409">
        <v>10</v>
      </c>
      <c r="C1409" s="8">
        <v>24.8</v>
      </c>
      <c r="D1409">
        <v>10</v>
      </c>
      <c r="E1409">
        <v>0</v>
      </c>
      <c r="F1409" s="8">
        <f>order_details[[#This Row],[UnitPrice]]*order_details[[#This Row],[Quantity]]</f>
        <v>248</v>
      </c>
      <c r="G1409" s="1">
        <f>VLOOKUP(order_details[[#This Row],[OrderID]],orders[[OrderID]:[OrderDate]],4,)</f>
        <v>35082</v>
      </c>
      <c r="H1409" s="8">
        <f>VLOOKUP(order_details[[#This Row],[ProductID]],products[],6,0)</f>
        <v>31</v>
      </c>
      <c r="I1409" s="8">
        <f>order_details[[#This Row],[UnitPrice (Marked Price)]] * order_details[[#This Row],[Quantity]] * (1 - order_details[[#This Row],[Discount]])</f>
        <v>310</v>
      </c>
      <c r="J1409" s="8">
        <f>(order_details[[#This Row],[UnitPrice (Marked Price)]]*(1-order_details[[#This Row],[Discount]])-order_details[[#This Row],[UnitPrice]]) * order_details[[#This Row],[Quantity]]</f>
        <v>61.999999999999993</v>
      </c>
      <c r="K1409">
        <f>VLOOKUP(order_details[[#This Row],[ProductID]],products[],4,0)</f>
        <v>8</v>
      </c>
      <c r="L1409" s="8" t="str">
        <f>VLOOKUP(order_details[[#This Row],[Category]],categories[[CategoryID]:[CategoryName]],2,0)</f>
        <v>Seafood</v>
      </c>
    </row>
    <row r="1410" spans="1:12" x14ac:dyDescent="0.25">
      <c r="A1410">
        <v>10785</v>
      </c>
      <c r="B1410">
        <v>75</v>
      </c>
      <c r="C1410" s="8">
        <v>6.2</v>
      </c>
      <c r="D1410">
        <v>10</v>
      </c>
      <c r="E1410">
        <v>0</v>
      </c>
      <c r="F1410" s="8">
        <f>order_details[[#This Row],[UnitPrice]]*order_details[[#This Row],[Quantity]]</f>
        <v>62</v>
      </c>
      <c r="G1410" s="1">
        <f>VLOOKUP(order_details[[#This Row],[OrderID]],orders[[OrderID]:[OrderDate]],4,)</f>
        <v>35082</v>
      </c>
      <c r="H1410" s="8">
        <f>VLOOKUP(order_details[[#This Row],[ProductID]],products[],6,0)</f>
        <v>7.75</v>
      </c>
      <c r="I1410" s="8">
        <f>order_details[[#This Row],[UnitPrice (Marked Price)]] * order_details[[#This Row],[Quantity]] * (1 - order_details[[#This Row],[Discount]])</f>
        <v>77.5</v>
      </c>
      <c r="J1410" s="8">
        <f>(order_details[[#This Row],[UnitPrice (Marked Price)]]*(1-order_details[[#This Row],[Discount]])-order_details[[#This Row],[UnitPrice]]) * order_details[[#This Row],[Quantity]]</f>
        <v>15.499999999999998</v>
      </c>
      <c r="K1410">
        <f>VLOOKUP(order_details[[#This Row],[ProductID]],products[],4,0)</f>
        <v>1</v>
      </c>
      <c r="L1410" s="8" t="str">
        <f>VLOOKUP(order_details[[#This Row],[Category]],categories[[CategoryID]:[CategoryName]],2,0)</f>
        <v>Beverages</v>
      </c>
    </row>
    <row r="1411" spans="1:12" x14ac:dyDescent="0.25">
      <c r="A1411">
        <v>10786</v>
      </c>
      <c r="B1411">
        <v>8</v>
      </c>
      <c r="C1411" s="8">
        <v>25.6</v>
      </c>
      <c r="D1411">
        <v>30</v>
      </c>
      <c r="E1411">
        <v>0.2</v>
      </c>
      <c r="F1411" s="8">
        <f>order_details[[#This Row],[UnitPrice]]*order_details[[#This Row],[Quantity]]</f>
        <v>768</v>
      </c>
      <c r="G1411" s="1">
        <f>VLOOKUP(order_details[[#This Row],[OrderID]],orders[[OrderID]:[OrderDate]],4,)</f>
        <v>35083</v>
      </c>
      <c r="H1411" s="8">
        <f>VLOOKUP(order_details[[#This Row],[ProductID]],products[],6,0)</f>
        <v>40</v>
      </c>
      <c r="I1411" s="8">
        <f>order_details[[#This Row],[UnitPrice (Marked Price)]] * order_details[[#This Row],[Quantity]] * (1 - order_details[[#This Row],[Discount]])</f>
        <v>960</v>
      </c>
      <c r="J1411" s="8">
        <f>(order_details[[#This Row],[UnitPrice (Marked Price)]]*(1-order_details[[#This Row],[Discount]])-order_details[[#This Row],[UnitPrice]]) * order_details[[#This Row],[Quantity]]</f>
        <v>191.99999999999994</v>
      </c>
      <c r="K1411">
        <f>VLOOKUP(order_details[[#This Row],[ProductID]],products[],4,0)</f>
        <v>2</v>
      </c>
      <c r="L1411" s="8" t="str">
        <f>VLOOKUP(order_details[[#This Row],[Category]],categories[[CategoryID]:[CategoryName]],2,0)</f>
        <v>Condiments</v>
      </c>
    </row>
    <row r="1412" spans="1:12" x14ac:dyDescent="0.25">
      <c r="A1412">
        <v>10786</v>
      </c>
      <c r="B1412">
        <v>30</v>
      </c>
      <c r="C1412" s="8">
        <v>20.7</v>
      </c>
      <c r="D1412">
        <v>15</v>
      </c>
      <c r="E1412">
        <v>0.2</v>
      </c>
      <c r="F1412" s="8">
        <f>order_details[[#This Row],[UnitPrice]]*order_details[[#This Row],[Quantity]]</f>
        <v>310.5</v>
      </c>
      <c r="G1412" s="1">
        <f>VLOOKUP(order_details[[#This Row],[OrderID]],orders[[OrderID]:[OrderDate]],4,)</f>
        <v>35083</v>
      </c>
      <c r="H1412" s="8">
        <f>VLOOKUP(order_details[[#This Row],[ProductID]],products[],6,0)</f>
        <v>25.89</v>
      </c>
      <c r="I1412" s="8">
        <f>order_details[[#This Row],[UnitPrice (Marked Price)]] * order_details[[#This Row],[Quantity]] * (1 - order_details[[#This Row],[Discount]])</f>
        <v>310.68000000000006</v>
      </c>
      <c r="J1412" s="8">
        <f>(order_details[[#This Row],[UnitPrice (Marked Price)]]*(1-order_details[[#This Row],[Discount]])-order_details[[#This Row],[UnitPrice]]) * order_details[[#This Row],[Quantity]]</f>
        <v>0.18000000000006011</v>
      </c>
      <c r="K1412">
        <f>VLOOKUP(order_details[[#This Row],[ProductID]],products[],4,0)</f>
        <v>8</v>
      </c>
      <c r="L1412" s="8" t="str">
        <f>VLOOKUP(order_details[[#This Row],[Category]],categories[[CategoryID]:[CategoryName]],2,0)</f>
        <v>Seafood</v>
      </c>
    </row>
    <row r="1413" spans="1:12" x14ac:dyDescent="0.25">
      <c r="A1413">
        <v>10786</v>
      </c>
      <c r="B1413">
        <v>75</v>
      </c>
      <c r="C1413" s="8">
        <v>6.2</v>
      </c>
      <c r="D1413">
        <v>42</v>
      </c>
      <c r="E1413">
        <v>0.2</v>
      </c>
      <c r="F1413" s="8">
        <f>order_details[[#This Row],[UnitPrice]]*order_details[[#This Row],[Quantity]]</f>
        <v>260.40000000000003</v>
      </c>
      <c r="G1413" s="1">
        <f>VLOOKUP(order_details[[#This Row],[OrderID]],orders[[OrderID]:[OrderDate]],4,)</f>
        <v>35083</v>
      </c>
      <c r="H1413" s="8">
        <f>VLOOKUP(order_details[[#This Row],[ProductID]],products[],6,0)</f>
        <v>7.75</v>
      </c>
      <c r="I1413" s="8">
        <f>order_details[[#This Row],[UnitPrice (Marked Price)]] * order_details[[#This Row],[Quantity]] * (1 - order_details[[#This Row],[Discount]])</f>
        <v>260.40000000000003</v>
      </c>
      <c r="J1413" s="8">
        <f>(order_details[[#This Row],[UnitPrice (Marked Price)]]*(1-order_details[[#This Row],[Discount]])-order_details[[#This Row],[UnitPrice]]) * order_details[[#This Row],[Quantity]]</f>
        <v>0</v>
      </c>
      <c r="K1413">
        <f>VLOOKUP(order_details[[#This Row],[ProductID]],products[],4,0)</f>
        <v>1</v>
      </c>
      <c r="L1413" s="8" t="str">
        <f>VLOOKUP(order_details[[#This Row],[Category]],categories[[CategoryID]:[CategoryName]],2,0)</f>
        <v>Beverages</v>
      </c>
    </row>
    <row r="1414" spans="1:12" x14ac:dyDescent="0.25">
      <c r="A1414">
        <v>10787</v>
      </c>
      <c r="B1414">
        <v>2</v>
      </c>
      <c r="C1414" s="8">
        <v>15.2</v>
      </c>
      <c r="D1414">
        <v>15</v>
      </c>
      <c r="E1414">
        <v>0.05</v>
      </c>
      <c r="F1414" s="8">
        <f>order_details[[#This Row],[UnitPrice]]*order_details[[#This Row],[Quantity]]</f>
        <v>228</v>
      </c>
      <c r="G1414" s="1">
        <f>VLOOKUP(order_details[[#This Row],[OrderID]],orders[[OrderID]:[OrderDate]],4,)</f>
        <v>35083</v>
      </c>
      <c r="H1414" s="8">
        <f>VLOOKUP(order_details[[#This Row],[ProductID]],products[],6,0)</f>
        <v>19</v>
      </c>
      <c r="I1414" s="8">
        <f>order_details[[#This Row],[UnitPrice (Marked Price)]] * order_details[[#This Row],[Quantity]] * (1 - order_details[[#This Row],[Discount]])</f>
        <v>270.75</v>
      </c>
      <c r="J1414" s="8">
        <f>(order_details[[#This Row],[UnitPrice (Marked Price)]]*(1-order_details[[#This Row],[Discount]])-order_details[[#This Row],[UnitPrice]]) * order_details[[#This Row],[Quantity]]</f>
        <v>42.750000000000021</v>
      </c>
      <c r="K1414">
        <f>VLOOKUP(order_details[[#This Row],[ProductID]],products[],4,0)</f>
        <v>1</v>
      </c>
      <c r="L1414" s="8" t="str">
        <f>VLOOKUP(order_details[[#This Row],[Category]],categories[[CategoryID]:[CategoryName]],2,0)</f>
        <v>Beverages</v>
      </c>
    </row>
    <row r="1415" spans="1:12" x14ac:dyDescent="0.25">
      <c r="A1415">
        <v>10787</v>
      </c>
      <c r="B1415">
        <v>29</v>
      </c>
      <c r="C1415" s="8">
        <v>99</v>
      </c>
      <c r="D1415">
        <v>20</v>
      </c>
      <c r="E1415">
        <v>0.05</v>
      </c>
      <c r="F1415" s="8">
        <f>order_details[[#This Row],[UnitPrice]]*order_details[[#This Row],[Quantity]]</f>
        <v>1980</v>
      </c>
      <c r="G1415" s="1">
        <f>VLOOKUP(order_details[[#This Row],[OrderID]],orders[[OrderID]:[OrderDate]],4,)</f>
        <v>35083</v>
      </c>
      <c r="H1415" s="8">
        <f>VLOOKUP(order_details[[#This Row],[ProductID]],products[],6,0)</f>
        <v>123.79</v>
      </c>
      <c r="I1415" s="8">
        <f>order_details[[#This Row],[UnitPrice (Marked Price)]] * order_details[[#This Row],[Quantity]] * (1 - order_details[[#This Row],[Discount]])</f>
        <v>2352.0100000000002</v>
      </c>
      <c r="J1415" s="8">
        <f>(order_details[[#This Row],[UnitPrice (Marked Price)]]*(1-order_details[[#This Row],[Discount]])-order_details[[#This Row],[UnitPrice]]) * order_details[[#This Row],[Quantity]]</f>
        <v>372.00999999999993</v>
      </c>
      <c r="K1415">
        <f>VLOOKUP(order_details[[#This Row],[ProductID]],products[],4,0)</f>
        <v>6</v>
      </c>
      <c r="L1415" s="8" t="str">
        <f>VLOOKUP(order_details[[#This Row],[Category]],categories[[CategoryID]:[CategoryName]],2,0)</f>
        <v>Meat/Poultry</v>
      </c>
    </row>
    <row r="1416" spans="1:12" x14ac:dyDescent="0.25">
      <c r="A1416">
        <v>10788</v>
      </c>
      <c r="B1416">
        <v>19</v>
      </c>
      <c r="C1416" s="8">
        <v>7.3</v>
      </c>
      <c r="D1416">
        <v>50</v>
      </c>
      <c r="E1416">
        <v>0.05</v>
      </c>
      <c r="F1416" s="8">
        <f>order_details[[#This Row],[UnitPrice]]*order_details[[#This Row],[Quantity]]</f>
        <v>365</v>
      </c>
      <c r="G1416" s="1">
        <f>VLOOKUP(order_details[[#This Row],[OrderID]],orders[[OrderID]:[OrderDate]],4,)</f>
        <v>35086</v>
      </c>
      <c r="H1416" s="8">
        <f>VLOOKUP(order_details[[#This Row],[ProductID]],products[],6,0)</f>
        <v>9.1999999999999993</v>
      </c>
      <c r="I1416" s="8">
        <f>order_details[[#This Row],[UnitPrice (Marked Price)]] * order_details[[#This Row],[Quantity]] * (1 - order_details[[#This Row],[Discount]])</f>
        <v>436.99999999999994</v>
      </c>
      <c r="J1416" s="8">
        <f>(order_details[[#This Row],[UnitPrice (Marked Price)]]*(1-order_details[[#This Row],[Discount]])-order_details[[#This Row],[UnitPrice]]) * order_details[[#This Row],[Quantity]]</f>
        <v>71.999999999999929</v>
      </c>
      <c r="K1416">
        <f>VLOOKUP(order_details[[#This Row],[ProductID]],products[],4,0)</f>
        <v>3</v>
      </c>
      <c r="L1416" s="8" t="str">
        <f>VLOOKUP(order_details[[#This Row],[Category]],categories[[CategoryID]:[CategoryName]],2,0)</f>
        <v>Confections</v>
      </c>
    </row>
    <row r="1417" spans="1:12" x14ac:dyDescent="0.25">
      <c r="A1417">
        <v>10788</v>
      </c>
      <c r="B1417">
        <v>75</v>
      </c>
      <c r="C1417" s="8">
        <v>6.2</v>
      </c>
      <c r="D1417">
        <v>40</v>
      </c>
      <c r="E1417">
        <v>0.05</v>
      </c>
      <c r="F1417" s="8">
        <f>order_details[[#This Row],[UnitPrice]]*order_details[[#This Row],[Quantity]]</f>
        <v>248</v>
      </c>
      <c r="G1417" s="1">
        <f>VLOOKUP(order_details[[#This Row],[OrderID]],orders[[OrderID]:[OrderDate]],4,)</f>
        <v>35086</v>
      </c>
      <c r="H1417" s="8">
        <f>VLOOKUP(order_details[[#This Row],[ProductID]],products[],6,0)</f>
        <v>7.75</v>
      </c>
      <c r="I1417" s="8">
        <f>order_details[[#This Row],[UnitPrice (Marked Price)]] * order_details[[#This Row],[Quantity]] * (1 - order_details[[#This Row],[Discount]])</f>
        <v>294.5</v>
      </c>
      <c r="J1417" s="8">
        <f>(order_details[[#This Row],[UnitPrice (Marked Price)]]*(1-order_details[[#This Row],[Discount]])-order_details[[#This Row],[UnitPrice]]) * order_details[[#This Row],[Quantity]]</f>
        <v>46.499999999999986</v>
      </c>
      <c r="K1417">
        <f>VLOOKUP(order_details[[#This Row],[ProductID]],products[],4,0)</f>
        <v>1</v>
      </c>
      <c r="L1417" s="8" t="str">
        <f>VLOOKUP(order_details[[#This Row],[Category]],categories[[CategoryID]:[CategoryName]],2,0)</f>
        <v>Beverages</v>
      </c>
    </row>
    <row r="1418" spans="1:12" x14ac:dyDescent="0.25">
      <c r="A1418">
        <v>10789</v>
      </c>
      <c r="B1418">
        <v>18</v>
      </c>
      <c r="C1418" s="8">
        <v>50</v>
      </c>
      <c r="D1418">
        <v>30</v>
      </c>
      <c r="E1418">
        <v>0</v>
      </c>
      <c r="F1418" s="8">
        <f>order_details[[#This Row],[UnitPrice]]*order_details[[#This Row],[Quantity]]</f>
        <v>1500</v>
      </c>
      <c r="G1418" s="1">
        <f>VLOOKUP(order_details[[#This Row],[OrderID]],orders[[OrderID]:[OrderDate]],4,)</f>
        <v>35086</v>
      </c>
      <c r="H1418" s="8">
        <f>VLOOKUP(order_details[[#This Row],[ProductID]],products[],6,0)</f>
        <v>62.5</v>
      </c>
      <c r="I1418" s="8">
        <f>order_details[[#This Row],[UnitPrice (Marked Price)]] * order_details[[#This Row],[Quantity]] * (1 - order_details[[#This Row],[Discount]])</f>
        <v>1875</v>
      </c>
      <c r="J1418" s="8">
        <f>(order_details[[#This Row],[UnitPrice (Marked Price)]]*(1-order_details[[#This Row],[Discount]])-order_details[[#This Row],[UnitPrice]]) * order_details[[#This Row],[Quantity]]</f>
        <v>375</v>
      </c>
      <c r="K1418">
        <f>VLOOKUP(order_details[[#This Row],[ProductID]],products[],4,0)</f>
        <v>8</v>
      </c>
      <c r="L1418" s="8" t="str">
        <f>VLOOKUP(order_details[[#This Row],[Category]],categories[[CategoryID]:[CategoryName]],2,0)</f>
        <v>Seafood</v>
      </c>
    </row>
    <row r="1419" spans="1:12" x14ac:dyDescent="0.25">
      <c r="A1419">
        <v>10789</v>
      </c>
      <c r="B1419">
        <v>35</v>
      </c>
      <c r="C1419" s="8">
        <v>14.4</v>
      </c>
      <c r="D1419">
        <v>15</v>
      </c>
      <c r="E1419">
        <v>0</v>
      </c>
      <c r="F1419" s="8">
        <f>order_details[[#This Row],[UnitPrice]]*order_details[[#This Row],[Quantity]]</f>
        <v>216</v>
      </c>
      <c r="G1419" s="1">
        <f>VLOOKUP(order_details[[#This Row],[OrderID]],orders[[OrderID]:[OrderDate]],4,)</f>
        <v>35086</v>
      </c>
      <c r="H1419" s="8">
        <f>VLOOKUP(order_details[[#This Row],[ProductID]],products[],6,0)</f>
        <v>18</v>
      </c>
      <c r="I1419" s="8">
        <f>order_details[[#This Row],[UnitPrice (Marked Price)]] * order_details[[#This Row],[Quantity]] * (1 - order_details[[#This Row],[Discount]])</f>
        <v>270</v>
      </c>
      <c r="J1419" s="8">
        <f>(order_details[[#This Row],[UnitPrice (Marked Price)]]*(1-order_details[[#This Row],[Discount]])-order_details[[#This Row],[UnitPrice]]) * order_details[[#This Row],[Quantity]]</f>
        <v>53.999999999999993</v>
      </c>
      <c r="K1419">
        <f>VLOOKUP(order_details[[#This Row],[ProductID]],products[],4,0)</f>
        <v>1</v>
      </c>
      <c r="L1419" s="8" t="str">
        <f>VLOOKUP(order_details[[#This Row],[Category]],categories[[CategoryID]:[CategoryName]],2,0)</f>
        <v>Beverages</v>
      </c>
    </row>
    <row r="1420" spans="1:12" x14ac:dyDescent="0.25">
      <c r="A1420">
        <v>10789</v>
      </c>
      <c r="B1420">
        <v>63</v>
      </c>
      <c r="C1420" s="8">
        <v>35.1</v>
      </c>
      <c r="D1420">
        <v>30</v>
      </c>
      <c r="E1420">
        <v>0</v>
      </c>
      <c r="F1420" s="8">
        <f>order_details[[#This Row],[UnitPrice]]*order_details[[#This Row],[Quantity]]</f>
        <v>1053</v>
      </c>
      <c r="G1420" s="1">
        <f>VLOOKUP(order_details[[#This Row],[OrderID]],orders[[OrderID]:[OrderDate]],4,)</f>
        <v>35086</v>
      </c>
      <c r="H1420" s="8">
        <f>VLOOKUP(order_details[[#This Row],[ProductID]],products[],6,0)</f>
        <v>43.9</v>
      </c>
      <c r="I1420" s="8">
        <f>order_details[[#This Row],[UnitPrice (Marked Price)]] * order_details[[#This Row],[Quantity]] * (1 - order_details[[#This Row],[Discount]])</f>
        <v>1317</v>
      </c>
      <c r="J1420" s="8">
        <f>(order_details[[#This Row],[UnitPrice (Marked Price)]]*(1-order_details[[#This Row],[Discount]])-order_details[[#This Row],[UnitPrice]]) * order_details[[#This Row],[Quantity]]</f>
        <v>263.99999999999989</v>
      </c>
      <c r="K1420">
        <f>VLOOKUP(order_details[[#This Row],[ProductID]],products[],4,0)</f>
        <v>2</v>
      </c>
      <c r="L1420" s="8" t="str">
        <f>VLOOKUP(order_details[[#This Row],[Category]],categories[[CategoryID]:[CategoryName]],2,0)</f>
        <v>Condiments</v>
      </c>
    </row>
    <row r="1421" spans="1:12" x14ac:dyDescent="0.25">
      <c r="A1421">
        <v>10789</v>
      </c>
      <c r="B1421">
        <v>68</v>
      </c>
      <c r="C1421" s="8">
        <v>8</v>
      </c>
      <c r="D1421">
        <v>18</v>
      </c>
      <c r="E1421">
        <v>0</v>
      </c>
      <c r="F1421" s="8">
        <f>order_details[[#This Row],[UnitPrice]]*order_details[[#This Row],[Quantity]]</f>
        <v>144</v>
      </c>
      <c r="G1421" s="1">
        <f>VLOOKUP(order_details[[#This Row],[OrderID]],orders[[OrderID]:[OrderDate]],4,)</f>
        <v>35086</v>
      </c>
      <c r="H1421" s="8">
        <f>VLOOKUP(order_details[[#This Row],[ProductID]],products[],6,0)</f>
        <v>12.5</v>
      </c>
      <c r="I1421" s="8">
        <f>order_details[[#This Row],[UnitPrice (Marked Price)]] * order_details[[#This Row],[Quantity]] * (1 - order_details[[#This Row],[Discount]])</f>
        <v>225</v>
      </c>
      <c r="J1421" s="8">
        <f>(order_details[[#This Row],[UnitPrice (Marked Price)]]*(1-order_details[[#This Row],[Discount]])-order_details[[#This Row],[UnitPrice]]) * order_details[[#This Row],[Quantity]]</f>
        <v>81</v>
      </c>
      <c r="K1421">
        <f>VLOOKUP(order_details[[#This Row],[ProductID]],products[],4,0)</f>
        <v>3</v>
      </c>
      <c r="L1421" s="8" t="str">
        <f>VLOOKUP(order_details[[#This Row],[Category]],categories[[CategoryID]:[CategoryName]],2,0)</f>
        <v>Confections</v>
      </c>
    </row>
    <row r="1422" spans="1:12" x14ac:dyDescent="0.25">
      <c r="A1422">
        <v>10790</v>
      </c>
      <c r="B1422">
        <v>7</v>
      </c>
      <c r="C1422" s="8">
        <v>19.2</v>
      </c>
      <c r="D1422">
        <v>3</v>
      </c>
      <c r="E1422">
        <v>0.15</v>
      </c>
      <c r="F1422" s="8">
        <f>order_details[[#This Row],[UnitPrice]]*order_details[[#This Row],[Quantity]]</f>
        <v>57.599999999999994</v>
      </c>
      <c r="G1422" s="1">
        <f>VLOOKUP(order_details[[#This Row],[OrderID]],orders[[OrderID]:[OrderDate]],4,)</f>
        <v>35086</v>
      </c>
      <c r="H1422" s="8">
        <f>VLOOKUP(order_details[[#This Row],[ProductID]],products[],6,0)</f>
        <v>30</v>
      </c>
      <c r="I1422" s="8">
        <f>order_details[[#This Row],[UnitPrice (Marked Price)]] * order_details[[#This Row],[Quantity]] * (1 - order_details[[#This Row],[Discount]])</f>
        <v>76.5</v>
      </c>
      <c r="J1422" s="8">
        <f>(order_details[[#This Row],[UnitPrice (Marked Price)]]*(1-order_details[[#This Row],[Discount]])-order_details[[#This Row],[UnitPrice]]) * order_details[[#This Row],[Quantity]]</f>
        <v>18.900000000000002</v>
      </c>
      <c r="K1422">
        <f>VLOOKUP(order_details[[#This Row],[ProductID]],products[],4,0)</f>
        <v>7</v>
      </c>
      <c r="L1422" s="8" t="str">
        <f>VLOOKUP(order_details[[#This Row],[Category]],categories[[CategoryID]:[CategoryName]],2,0)</f>
        <v>Produce</v>
      </c>
    </row>
    <row r="1423" spans="1:12" x14ac:dyDescent="0.25">
      <c r="A1423">
        <v>10790</v>
      </c>
      <c r="B1423">
        <v>56</v>
      </c>
      <c r="C1423" s="8">
        <v>30.4</v>
      </c>
      <c r="D1423">
        <v>20</v>
      </c>
      <c r="E1423">
        <v>0.15</v>
      </c>
      <c r="F1423" s="8">
        <f>order_details[[#This Row],[UnitPrice]]*order_details[[#This Row],[Quantity]]</f>
        <v>608</v>
      </c>
      <c r="G1423" s="1">
        <f>VLOOKUP(order_details[[#This Row],[OrderID]],orders[[OrderID]:[OrderDate]],4,)</f>
        <v>35086</v>
      </c>
      <c r="H1423" s="8">
        <f>VLOOKUP(order_details[[#This Row],[ProductID]],products[],6,0)</f>
        <v>38</v>
      </c>
      <c r="I1423" s="8">
        <f>order_details[[#This Row],[UnitPrice (Marked Price)]] * order_details[[#This Row],[Quantity]] * (1 - order_details[[#This Row],[Discount]])</f>
        <v>646</v>
      </c>
      <c r="J1423" s="8">
        <f>(order_details[[#This Row],[UnitPrice (Marked Price)]]*(1-order_details[[#This Row],[Discount]])-order_details[[#This Row],[UnitPrice]]) * order_details[[#This Row],[Quantity]]</f>
        <v>37.999999999999972</v>
      </c>
      <c r="K1423">
        <f>VLOOKUP(order_details[[#This Row],[ProductID]],products[],4,0)</f>
        <v>5</v>
      </c>
      <c r="L1423" s="8" t="str">
        <f>VLOOKUP(order_details[[#This Row],[Category]],categories[[CategoryID]:[CategoryName]],2,0)</f>
        <v>Grains/Cereals</v>
      </c>
    </row>
    <row r="1424" spans="1:12" x14ac:dyDescent="0.25">
      <c r="A1424">
        <v>10791</v>
      </c>
      <c r="B1424">
        <v>29</v>
      </c>
      <c r="C1424" s="8">
        <v>99</v>
      </c>
      <c r="D1424">
        <v>14</v>
      </c>
      <c r="E1424">
        <v>0.05</v>
      </c>
      <c r="F1424" s="8">
        <f>order_details[[#This Row],[UnitPrice]]*order_details[[#This Row],[Quantity]]</f>
        <v>1386</v>
      </c>
      <c r="G1424" s="1">
        <f>VLOOKUP(order_details[[#This Row],[OrderID]],orders[[OrderID]:[OrderDate]],4,)</f>
        <v>35087</v>
      </c>
      <c r="H1424" s="8">
        <f>VLOOKUP(order_details[[#This Row],[ProductID]],products[],6,0)</f>
        <v>123.79</v>
      </c>
      <c r="I1424" s="8">
        <f>order_details[[#This Row],[UnitPrice (Marked Price)]] * order_details[[#This Row],[Quantity]] * (1 - order_details[[#This Row],[Discount]])</f>
        <v>1646.4070000000002</v>
      </c>
      <c r="J1424" s="8">
        <f>(order_details[[#This Row],[UnitPrice (Marked Price)]]*(1-order_details[[#This Row],[Discount]])-order_details[[#This Row],[UnitPrice]]) * order_details[[#This Row],[Quantity]]</f>
        <v>260.40699999999993</v>
      </c>
      <c r="K1424">
        <f>VLOOKUP(order_details[[#This Row],[ProductID]],products[],4,0)</f>
        <v>6</v>
      </c>
      <c r="L1424" s="8" t="str">
        <f>VLOOKUP(order_details[[#This Row],[Category]],categories[[CategoryID]:[CategoryName]],2,0)</f>
        <v>Meat/Poultry</v>
      </c>
    </row>
    <row r="1425" spans="1:12" x14ac:dyDescent="0.25">
      <c r="A1425">
        <v>10791</v>
      </c>
      <c r="B1425">
        <v>41</v>
      </c>
      <c r="C1425" s="8">
        <v>7.7</v>
      </c>
      <c r="D1425">
        <v>20</v>
      </c>
      <c r="E1425">
        <v>0.05</v>
      </c>
      <c r="F1425" s="8">
        <f>order_details[[#This Row],[UnitPrice]]*order_details[[#This Row],[Quantity]]</f>
        <v>154</v>
      </c>
      <c r="G1425" s="1">
        <f>VLOOKUP(order_details[[#This Row],[OrderID]],orders[[OrderID]:[OrderDate]],4,)</f>
        <v>35087</v>
      </c>
      <c r="H1425" s="8">
        <f>VLOOKUP(order_details[[#This Row],[ProductID]],products[],6,0)</f>
        <v>9.65</v>
      </c>
      <c r="I1425" s="8">
        <f>order_details[[#This Row],[UnitPrice (Marked Price)]] * order_details[[#This Row],[Quantity]] * (1 - order_details[[#This Row],[Discount]])</f>
        <v>183.35</v>
      </c>
      <c r="J1425" s="8">
        <f>(order_details[[#This Row],[UnitPrice (Marked Price)]]*(1-order_details[[#This Row],[Discount]])-order_details[[#This Row],[UnitPrice]]) * order_details[[#This Row],[Quantity]]</f>
        <v>29.350000000000005</v>
      </c>
      <c r="K1425">
        <f>VLOOKUP(order_details[[#This Row],[ProductID]],products[],4,0)</f>
        <v>8</v>
      </c>
      <c r="L1425" s="8" t="str">
        <f>VLOOKUP(order_details[[#This Row],[Category]],categories[[CategoryID]:[CategoryName]],2,0)</f>
        <v>Seafood</v>
      </c>
    </row>
    <row r="1426" spans="1:12" x14ac:dyDescent="0.25">
      <c r="A1426">
        <v>10792</v>
      </c>
      <c r="B1426">
        <v>2</v>
      </c>
      <c r="C1426" s="8">
        <v>15.2</v>
      </c>
      <c r="D1426">
        <v>10</v>
      </c>
      <c r="E1426">
        <v>0</v>
      </c>
      <c r="F1426" s="8">
        <f>order_details[[#This Row],[UnitPrice]]*order_details[[#This Row],[Quantity]]</f>
        <v>152</v>
      </c>
      <c r="G1426" s="1">
        <f>VLOOKUP(order_details[[#This Row],[OrderID]],orders[[OrderID]:[OrderDate]],4,)</f>
        <v>35087</v>
      </c>
      <c r="H1426" s="8">
        <f>VLOOKUP(order_details[[#This Row],[ProductID]],products[],6,0)</f>
        <v>19</v>
      </c>
      <c r="I1426" s="8">
        <f>order_details[[#This Row],[UnitPrice (Marked Price)]] * order_details[[#This Row],[Quantity]] * (1 - order_details[[#This Row],[Discount]])</f>
        <v>190</v>
      </c>
      <c r="J1426" s="8">
        <f>(order_details[[#This Row],[UnitPrice (Marked Price)]]*(1-order_details[[#This Row],[Discount]])-order_details[[#This Row],[UnitPrice]]) * order_details[[#This Row],[Quantity]]</f>
        <v>38.000000000000007</v>
      </c>
      <c r="K1426">
        <f>VLOOKUP(order_details[[#This Row],[ProductID]],products[],4,0)</f>
        <v>1</v>
      </c>
      <c r="L1426" s="8" t="str">
        <f>VLOOKUP(order_details[[#This Row],[Category]],categories[[CategoryID]:[CategoryName]],2,0)</f>
        <v>Beverages</v>
      </c>
    </row>
    <row r="1427" spans="1:12" x14ac:dyDescent="0.25">
      <c r="A1427">
        <v>10792</v>
      </c>
      <c r="B1427">
        <v>54</v>
      </c>
      <c r="C1427" s="8">
        <v>5.9</v>
      </c>
      <c r="D1427">
        <v>3</v>
      </c>
      <c r="E1427">
        <v>0</v>
      </c>
      <c r="F1427" s="8">
        <f>order_details[[#This Row],[UnitPrice]]*order_details[[#This Row],[Quantity]]</f>
        <v>17.700000000000003</v>
      </c>
      <c r="G1427" s="1">
        <f>VLOOKUP(order_details[[#This Row],[OrderID]],orders[[OrderID]:[OrderDate]],4,)</f>
        <v>35087</v>
      </c>
      <c r="H1427" s="8">
        <f>VLOOKUP(order_details[[#This Row],[ProductID]],products[],6,0)</f>
        <v>7.45</v>
      </c>
      <c r="I1427" s="8">
        <f>order_details[[#This Row],[UnitPrice (Marked Price)]] * order_details[[#This Row],[Quantity]] * (1 - order_details[[#This Row],[Discount]])</f>
        <v>22.35</v>
      </c>
      <c r="J1427" s="8">
        <f>(order_details[[#This Row],[UnitPrice (Marked Price)]]*(1-order_details[[#This Row],[Discount]])-order_details[[#This Row],[UnitPrice]]) * order_details[[#This Row],[Quantity]]</f>
        <v>4.6499999999999995</v>
      </c>
      <c r="K1427">
        <f>VLOOKUP(order_details[[#This Row],[ProductID]],products[],4,0)</f>
        <v>6</v>
      </c>
      <c r="L1427" s="8" t="str">
        <f>VLOOKUP(order_details[[#This Row],[Category]],categories[[CategoryID]:[CategoryName]],2,0)</f>
        <v>Meat/Poultry</v>
      </c>
    </row>
    <row r="1428" spans="1:12" x14ac:dyDescent="0.25">
      <c r="A1428">
        <v>10792</v>
      </c>
      <c r="B1428">
        <v>68</v>
      </c>
      <c r="C1428" s="8">
        <v>8</v>
      </c>
      <c r="D1428">
        <v>15</v>
      </c>
      <c r="E1428">
        <v>0</v>
      </c>
      <c r="F1428" s="8">
        <f>order_details[[#This Row],[UnitPrice]]*order_details[[#This Row],[Quantity]]</f>
        <v>120</v>
      </c>
      <c r="G1428" s="1">
        <f>VLOOKUP(order_details[[#This Row],[OrderID]],orders[[OrderID]:[OrderDate]],4,)</f>
        <v>35087</v>
      </c>
      <c r="H1428" s="8">
        <f>VLOOKUP(order_details[[#This Row],[ProductID]],products[],6,0)</f>
        <v>12.5</v>
      </c>
      <c r="I1428" s="8">
        <f>order_details[[#This Row],[UnitPrice (Marked Price)]] * order_details[[#This Row],[Quantity]] * (1 - order_details[[#This Row],[Discount]])</f>
        <v>187.5</v>
      </c>
      <c r="J1428" s="8">
        <f>(order_details[[#This Row],[UnitPrice (Marked Price)]]*(1-order_details[[#This Row],[Discount]])-order_details[[#This Row],[UnitPrice]]) * order_details[[#This Row],[Quantity]]</f>
        <v>67.5</v>
      </c>
      <c r="K1428">
        <f>VLOOKUP(order_details[[#This Row],[ProductID]],products[],4,0)</f>
        <v>3</v>
      </c>
      <c r="L1428" s="8" t="str">
        <f>VLOOKUP(order_details[[#This Row],[Category]],categories[[CategoryID]:[CategoryName]],2,0)</f>
        <v>Confections</v>
      </c>
    </row>
    <row r="1429" spans="1:12" x14ac:dyDescent="0.25">
      <c r="A1429">
        <v>10793</v>
      </c>
      <c r="B1429">
        <v>41</v>
      </c>
      <c r="C1429" s="8">
        <v>7.7</v>
      </c>
      <c r="D1429">
        <v>14</v>
      </c>
      <c r="E1429">
        <v>0</v>
      </c>
      <c r="F1429" s="8">
        <f>order_details[[#This Row],[UnitPrice]]*order_details[[#This Row],[Quantity]]</f>
        <v>107.8</v>
      </c>
      <c r="G1429" s="1">
        <f>VLOOKUP(order_details[[#This Row],[OrderID]],orders[[OrderID]:[OrderDate]],4,)</f>
        <v>35088</v>
      </c>
      <c r="H1429" s="8">
        <f>VLOOKUP(order_details[[#This Row],[ProductID]],products[],6,0)</f>
        <v>9.65</v>
      </c>
      <c r="I1429" s="8">
        <f>order_details[[#This Row],[UnitPrice (Marked Price)]] * order_details[[#This Row],[Quantity]] * (1 - order_details[[#This Row],[Discount]])</f>
        <v>135.1</v>
      </c>
      <c r="J1429" s="8">
        <f>(order_details[[#This Row],[UnitPrice (Marked Price)]]*(1-order_details[[#This Row],[Discount]])-order_details[[#This Row],[UnitPrice]]) * order_details[[#This Row],[Quantity]]</f>
        <v>27.300000000000004</v>
      </c>
      <c r="K1429">
        <f>VLOOKUP(order_details[[#This Row],[ProductID]],products[],4,0)</f>
        <v>8</v>
      </c>
      <c r="L1429" s="8" t="str">
        <f>VLOOKUP(order_details[[#This Row],[Category]],categories[[CategoryID]:[CategoryName]],2,0)</f>
        <v>Seafood</v>
      </c>
    </row>
    <row r="1430" spans="1:12" x14ac:dyDescent="0.25">
      <c r="A1430">
        <v>10793</v>
      </c>
      <c r="B1430">
        <v>52</v>
      </c>
      <c r="C1430" s="8">
        <v>5.6</v>
      </c>
      <c r="D1430">
        <v>8</v>
      </c>
      <c r="E1430">
        <v>0</v>
      </c>
      <c r="F1430" s="8">
        <f>order_details[[#This Row],[UnitPrice]]*order_details[[#This Row],[Quantity]]</f>
        <v>44.8</v>
      </c>
      <c r="G1430" s="1">
        <f>VLOOKUP(order_details[[#This Row],[OrderID]],orders[[OrderID]:[OrderDate]],4,)</f>
        <v>35088</v>
      </c>
      <c r="H1430" s="8">
        <f>VLOOKUP(order_details[[#This Row],[ProductID]],products[],6,0)</f>
        <v>7</v>
      </c>
      <c r="I1430" s="8">
        <f>order_details[[#This Row],[UnitPrice (Marked Price)]] * order_details[[#This Row],[Quantity]] * (1 - order_details[[#This Row],[Discount]])</f>
        <v>56</v>
      </c>
      <c r="J1430" s="8">
        <f>(order_details[[#This Row],[UnitPrice (Marked Price)]]*(1-order_details[[#This Row],[Discount]])-order_details[[#This Row],[UnitPrice]]) * order_details[[#This Row],[Quantity]]</f>
        <v>11.200000000000003</v>
      </c>
      <c r="K1430">
        <f>VLOOKUP(order_details[[#This Row],[ProductID]],products[],4,0)</f>
        <v>5</v>
      </c>
      <c r="L1430" s="8" t="str">
        <f>VLOOKUP(order_details[[#This Row],[Category]],categories[[CategoryID]:[CategoryName]],2,0)</f>
        <v>Grains/Cereals</v>
      </c>
    </row>
    <row r="1431" spans="1:12" x14ac:dyDescent="0.25">
      <c r="A1431">
        <v>10794</v>
      </c>
      <c r="B1431">
        <v>14</v>
      </c>
      <c r="C1431" s="8">
        <v>18.600000000000001</v>
      </c>
      <c r="D1431">
        <v>15</v>
      </c>
      <c r="E1431">
        <v>0.2</v>
      </c>
      <c r="F1431" s="8">
        <f>order_details[[#This Row],[UnitPrice]]*order_details[[#This Row],[Quantity]]</f>
        <v>279</v>
      </c>
      <c r="G1431" s="1">
        <f>VLOOKUP(order_details[[#This Row],[OrderID]],orders[[OrderID]:[OrderDate]],4,)</f>
        <v>35088</v>
      </c>
      <c r="H1431" s="8">
        <f>VLOOKUP(order_details[[#This Row],[ProductID]],products[],6,0)</f>
        <v>23.25</v>
      </c>
      <c r="I1431" s="8">
        <f>order_details[[#This Row],[UnitPrice (Marked Price)]] * order_details[[#This Row],[Quantity]] * (1 - order_details[[#This Row],[Discount]])</f>
        <v>279</v>
      </c>
      <c r="J1431" s="8">
        <f>(order_details[[#This Row],[UnitPrice (Marked Price)]]*(1-order_details[[#This Row],[Discount]])-order_details[[#This Row],[UnitPrice]]) * order_details[[#This Row],[Quantity]]</f>
        <v>0</v>
      </c>
      <c r="K1431">
        <f>VLOOKUP(order_details[[#This Row],[ProductID]],products[],4,0)</f>
        <v>7</v>
      </c>
      <c r="L1431" s="8" t="str">
        <f>VLOOKUP(order_details[[#This Row],[Category]],categories[[CategoryID]:[CategoryName]],2,0)</f>
        <v>Produce</v>
      </c>
    </row>
    <row r="1432" spans="1:12" x14ac:dyDescent="0.25">
      <c r="A1432">
        <v>10794</v>
      </c>
      <c r="B1432">
        <v>54</v>
      </c>
      <c r="C1432" s="8">
        <v>5.9</v>
      </c>
      <c r="D1432">
        <v>6</v>
      </c>
      <c r="E1432">
        <v>0.2</v>
      </c>
      <c r="F1432" s="8">
        <f>order_details[[#This Row],[UnitPrice]]*order_details[[#This Row],[Quantity]]</f>
        <v>35.400000000000006</v>
      </c>
      <c r="G1432" s="1">
        <f>VLOOKUP(order_details[[#This Row],[OrderID]],orders[[OrderID]:[OrderDate]],4,)</f>
        <v>35088</v>
      </c>
      <c r="H1432" s="8">
        <f>VLOOKUP(order_details[[#This Row],[ProductID]],products[],6,0)</f>
        <v>7.45</v>
      </c>
      <c r="I1432" s="8">
        <f>order_details[[#This Row],[UnitPrice (Marked Price)]] * order_details[[#This Row],[Quantity]] * (1 - order_details[[#This Row],[Discount]])</f>
        <v>35.760000000000005</v>
      </c>
      <c r="J1432" s="8">
        <f>(order_details[[#This Row],[UnitPrice (Marked Price)]]*(1-order_details[[#This Row],[Discount]])-order_details[[#This Row],[UnitPrice]]) * order_details[[#This Row],[Quantity]]</f>
        <v>0.36000000000000298</v>
      </c>
      <c r="K1432">
        <f>VLOOKUP(order_details[[#This Row],[ProductID]],products[],4,0)</f>
        <v>6</v>
      </c>
      <c r="L1432" s="8" t="str">
        <f>VLOOKUP(order_details[[#This Row],[Category]],categories[[CategoryID]:[CategoryName]],2,0)</f>
        <v>Meat/Poultry</v>
      </c>
    </row>
    <row r="1433" spans="1:12" x14ac:dyDescent="0.25">
      <c r="A1433">
        <v>10795</v>
      </c>
      <c r="B1433">
        <v>16</v>
      </c>
      <c r="C1433" s="8">
        <v>13.9</v>
      </c>
      <c r="D1433">
        <v>65</v>
      </c>
      <c r="E1433">
        <v>0</v>
      </c>
      <c r="F1433" s="8">
        <f>order_details[[#This Row],[UnitPrice]]*order_details[[#This Row],[Quantity]]</f>
        <v>903.5</v>
      </c>
      <c r="G1433" s="1">
        <f>VLOOKUP(order_details[[#This Row],[OrderID]],orders[[OrderID]:[OrderDate]],4,)</f>
        <v>35088</v>
      </c>
      <c r="H1433" s="8">
        <f>VLOOKUP(order_details[[#This Row],[ProductID]],products[],6,0)</f>
        <v>17.45</v>
      </c>
      <c r="I1433" s="8">
        <f>order_details[[#This Row],[UnitPrice (Marked Price)]] * order_details[[#This Row],[Quantity]] * (1 - order_details[[#This Row],[Discount]])</f>
        <v>1134.25</v>
      </c>
      <c r="J1433" s="8">
        <f>(order_details[[#This Row],[UnitPrice (Marked Price)]]*(1-order_details[[#This Row],[Discount]])-order_details[[#This Row],[UnitPrice]]) * order_details[[#This Row],[Quantity]]</f>
        <v>230.74999999999994</v>
      </c>
      <c r="K1433">
        <f>VLOOKUP(order_details[[#This Row],[ProductID]],products[],4,0)</f>
        <v>3</v>
      </c>
      <c r="L1433" s="8" t="str">
        <f>VLOOKUP(order_details[[#This Row],[Category]],categories[[CategoryID]:[CategoryName]],2,0)</f>
        <v>Confections</v>
      </c>
    </row>
    <row r="1434" spans="1:12" x14ac:dyDescent="0.25">
      <c r="A1434">
        <v>10795</v>
      </c>
      <c r="B1434">
        <v>17</v>
      </c>
      <c r="C1434" s="8">
        <v>31.2</v>
      </c>
      <c r="D1434">
        <v>35</v>
      </c>
      <c r="E1434">
        <v>0.25</v>
      </c>
      <c r="F1434" s="8">
        <f>order_details[[#This Row],[UnitPrice]]*order_details[[#This Row],[Quantity]]</f>
        <v>1092</v>
      </c>
      <c r="G1434" s="1">
        <f>VLOOKUP(order_details[[#This Row],[OrderID]],orders[[OrderID]:[OrderDate]],4,)</f>
        <v>35088</v>
      </c>
      <c r="H1434" s="8">
        <f>VLOOKUP(order_details[[#This Row],[ProductID]],products[],6,0)</f>
        <v>39</v>
      </c>
      <c r="I1434" s="8">
        <f>order_details[[#This Row],[UnitPrice (Marked Price)]] * order_details[[#This Row],[Quantity]] * (1 - order_details[[#This Row],[Discount]])</f>
        <v>1023.75</v>
      </c>
      <c r="J1434" s="8">
        <f>(order_details[[#This Row],[UnitPrice (Marked Price)]]*(1-order_details[[#This Row],[Discount]])-order_details[[#This Row],[UnitPrice]]) * order_details[[#This Row],[Quantity]]</f>
        <v>-68.249999999999972</v>
      </c>
      <c r="K1434">
        <f>VLOOKUP(order_details[[#This Row],[ProductID]],products[],4,0)</f>
        <v>6</v>
      </c>
      <c r="L1434" s="8" t="str">
        <f>VLOOKUP(order_details[[#This Row],[Category]],categories[[CategoryID]:[CategoryName]],2,0)</f>
        <v>Meat/Poultry</v>
      </c>
    </row>
    <row r="1435" spans="1:12" x14ac:dyDescent="0.25">
      <c r="A1435">
        <v>10796</v>
      </c>
      <c r="B1435">
        <v>26</v>
      </c>
      <c r="C1435" s="8">
        <v>24.9</v>
      </c>
      <c r="D1435">
        <v>21</v>
      </c>
      <c r="E1435">
        <v>0.2</v>
      </c>
      <c r="F1435" s="8">
        <f>order_details[[#This Row],[UnitPrice]]*order_details[[#This Row],[Quantity]]</f>
        <v>522.9</v>
      </c>
      <c r="G1435" s="1">
        <f>VLOOKUP(order_details[[#This Row],[OrderID]],orders[[OrderID]:[OrderDate]],4,)</f>
        <v>35089</v>
      </c>
      <c r="H1435" s="8">
        <f>VLOOKUP(order_details[[#This Row],[ProductID]],products[],6,0)</f>
        <v>31.23</v>
      </c>
      <c r="I1435" s="8">
        <f>order_details[[#This Row],[UnitPrice (Marked Price)]] * order_details[[#This Row],[Quantity]] * (1 - order_details[[#This Row],[Discount]])</f>
        <v>524.6640000000001</v>
      </c>
      <c r="J1435" s="8">
        <f>(order_details[[#This Row],[UnitPrice (Marked Price)]]*(1-order_details[[#This Row],[Discount]])-order_details[[#This Row],[UnitPrice]]) * order_details[[#This Row],[Quantity]]</f>
        <v>1.7640000000000668</v>
      </c>
      <c r="K1435">
        <f>VLOOKUP(order_details[[#This Row],[ProductID]],products[],4,0)</f>
        <v>3</v>
      </c>
      <c r="L1435" s="8" t="str">
        <f>VLOOKUP(order_details[[#This Row],[Category]],categories[[CategoryID]:[CategoryName]],2,0)</f>
        <v>Confections</v>
      </c>
    </row>
    <row r="1436" spans="1:12" x14ac:dyDescent="0.25">
      <c r="A1436">
        <v>10796</v>
      </c>
      <c r="B1436">
        <v>44</v>
      </c>
      <c r="C1436" s="8">
        <v>12.4</v>
      </c>
      <c r="D1436">
        <v>10</v>
      </c>
      <c r="E1436">
        <v>0</v>
      </c>
      <c r="F1436" s="8">
        <f>order_details[[#This Row],[UnitPrice]]*order_details[[#This Row],[Quantity]]</f>
        <v>124</v>
      </c>
      <c r="G1436" s="1">
        <f>VLOOKUP(order_details[[#This Row],[OrderID]],orders[[OrderID]:[OrderDate]],4,)</f>
        <v>35089</v>
      </c>
      <c r="H1436" s="8">
        <f>VLOOKUP(order_details[[#This Row],[ProductID]],products[],6,0)</f>
        <v>19.45</v>
      </c>
      <c r="I1436" s="8">
        <f>order_details[[#This Row],[UnitPrice (Marked Price)]] * order_details[[#This Row],[Quantity]] * (1 - order_details[[#This Row],[Discount]])</f>
        <v>194.5</v>
      </c>
      <c r="J1436" s="8">
        <f>(order_details[[#This Row],[UnitPrice (Marked Price)]]*(1-order_details[[#This Row],[Discount]])-order_details[[#This Row],[UnitPrice]]) * order_details[[#This Row],[Quantity]]</f>
        <v>70.499999999999986</v>
      </c>
      <c r="K1436">
        <f>VLOOKUP(order_details[[#This Row],[ProductID]],products[],4,0)</f>
        <v>2</v>
      </c>
      <c r="L1436" s="8" t="str">
        <f>VLOOKUP(order_details[[#This Row],[Category]],categories[[CategoryID]:[CategoryName]],2,0)</f>
        <v>Condiments</v>
      </c>
    </row>
    <row r="1437" spans="1:12" x14ac:dyDescent="0.25">
      <c r="A1437">
        <v>10796</v>
      </c>
      <c r="B1437">
        <v>64</v>
      </c>
      <c r="C1437" s="8">
        <v>26.6</v>
      </c>
      <c r="D1437">
        <v>35</v>
      </c>
      <c r="E1437">
        <v>0.2</v>
      </c>
      <c r="F1437" s="8">
        <f>order_details[[#This Row],[UnitPrice]]*order_details[[#This Row],[Quantity]]</f>
        <v>931</v>
      </c>
      <c r="G1437" s="1">
        <f>VLOOKUP(order_details[[#This Row],[OrderID]],orders[[OrderID]:[OrderDate]],4,)</f>
        <v>35089</v>
      </c>
      <c r="H1437" s="8">
        <f>VLOOKUP(order_details[[#This Row],[ProductID]],products[],6,0)</f>
        <v>33.25</v>
      </c>
      <c r="I1437" s="8">
        <f>order_details[[#This Row],[UnitPrice (Marked Price)]] * order_details[[#This Row],[Quantity]] * (1 - order_details[[#This Row],[Discount]])</f>
        <v>931</v>
      </c>
      <c r="J1437" s="8">
        <f>(order_details[[#This Row],[UnitPrice (Marked Price)]]*(1-order_details[[#This Row],[Discount]])-order_details[[#This Row],[UnitPrice]]) * order_details[[#This Row],[Quantity]]</f>
        <v>0</v>
      </c>
      <c r="K1437">
        <f>VLOOKUP(order_details[[#This Row],[ProductID]],products[],4,0)</f>
        <v>5</v>
      </c>
      <c r="L1437" s="8" t="str">
        <f>VLOOKUP(order_details[[#This Row],[Category]],categories[[CategoryID]:[CategoryName]],2,0)</f>
        <v>Grains/Cereals</v>
      </c>
    </row>
    <row r="1438" spans="1:12" x14ac:dyDescent="0.25">
      <c r="A1438">
        <v>10796</v>
      </c>
      <c r="B1438">
        <v>69</v>
      </c>
      <c r="C1438" s="8">
        <v>28.8</v>
      </c>
      <c r="D1438">
        <v>24</v>
      </c>
      <c r="E1438">
        <v>0.2</v>
      </c>
      <c r="F1438" s="8">
        <f>order_details[[#This Row],[UnitPrice]]*order_details[[#This Row],[Quantity]]</f>
        <v>691.2</v>
      </c>
      <c r="G1438" s="1">
        <f>VLOOKUP(order_details[[#This Row],[OrderID]],orders[[OrderID]:[OrderDate]],4,)</f>
        <v>35089</v>
      </c>
      <c r="H1438" s="8">
        <f>VLOOKUP(order_details[[#This Row],[ProductID]],products[],6,0)</f>
        <v>36</v>
      </c>
      <c r="I1438" s="8">
        <f>order_details[[#This Row],[UnitPrice (Marked Price)]] * order_details[[#This Row],[Quantity]] * (1 - order_details[[#This Row],[Discount]])</f>
        <v>691.2</v>
      </c>
      <c r="J1438" s="8">
        <f>(order_details[[#This Row],[UnitPrice (Marked Price)]]*(1-order_details[[#This Row],[Discount]])-order_details[[#This Row],[UnitPrice]]) * order_details[[#This Row],[Quantity]]</f>
        <v>0</v>
      </c>
      <c r="K1438">
        <f>VLOOKUP(order_details[[#This Row],[ProductID]],products[],4,0)</f>
        <v>4</v>
      </c>
      <c r="L1438" s="8" t="str">
        <f>VLOOKUP(order_details[[#This Row],[Category]],categories[[CategoryID]:[CategoryName]],2,0)</f>
        <v>Dairy Products</v>
      </c>
    </row>
    <row r="1439" spans="1:12" x14ac:dyDescent="0.25">
      <c r="A1439">
        <v>10797</v>
      </c>
      <c r="B1439">
        <v>11</v>
      </c>
      <c r="C1439" s="8">
        <v>9.8000000000000007</v>
      </c>
      <c r="D1439">
        <v>20</v>
      </c>
      <c r="E1439">
        <v>0</v>
      </c>
      <c r="F1439" s="8">
        <f>order_details[[#This Row],[UnitPrice]]*order_details[[#This Row],[Quantity]]</f>
        <v>196</v>
      </c>
      <c r="G1439" s="1">
        <f>VLOOKUP(order_details[[#This Row],[OrderID]],orders[[OrderID]:[OrderDate]],4,)</f>
        <v>35089</v>
      </c>
      <c r="H1439" s="8">
        <f>VLOOKUP(order_details[[#This Row],[ProductID]],products[],6,0)</f>
        <v>21</v>
      </c>
      <c r="I1439" s="8">
        <f>order_details[[#This Row],[UnitPrice (Marked Price)]] * order_details[[#This Row],[Quantity]] * (1 - order_details[[#This Row],[Discount]])</f>
        <v>420</v>
      </c>
      <c r="J1439" s="8">
        <f>(order_details[[#This Row],[UnitPrice (Marked Price)]]*(1-order_details[[#This Row],[Discount]])-order_details[[#This Row],[UnitPrice]]) * order_details[[#This Row],[Quantity]]</f>
        <v>224</v>
      </c>
      <c r="K1439">
        <f>VLOOKUP(order_details[[#This Row],[ProductID]],products[],4,0)</f>
        <v>4</v>
      </c>
      <c r="L1439" s="8" t="str">
        <f>VLOOKUP(order_details[[#This Row],[Category]],categories[[CategoryID]:[CategoryName]],2,0)</f>
        <v>Dairy Products</v>
      </c>
    </row>
    <row r="1440" spans="1:12" x14ac:dyDescent="0.25">
      <c r="A1440">
        <v>10798</v>
      </c>
      <c r="B1440">
        <v>62</v>
      </c>
      <c r="C1440" s="8">
        <v>39.4</v>
      </c>
      <c r="D1440">
        <v>2</v>
      </c>
      <c r="E1440">
        <v>0</v>
      </c>
      <c r="F1440" s="8">
        <f>order_details[[#This Row],[UnitPrice]]*order_details[[#This Row],[Quantity]]</f>
        <v>78.8</v>
      </c>
      <c r="G1440" s="1">
        <f>VLOOKUP(order_details[[#This Row],[OrderID]],orders[[OrderID]:[OrderDate]],4,)</f>
        <v>35090</v>
      </c>
      <c r="H1440" s="8">
        <f>VLOOKUP(order_details[[#This Row],[ProductID]],products[],6,0)</f>
        <v>49.3</v>
      </c>
      <c r="I1440" s="8">
        <f>order_details[[#This Row],[UnitPrice (Marked Price)]] * order_details[[#This Row],[Quantity]] * (1 - order_details[[#This Row],[Discount]])</f>
        <v>98.6</v>
      </c>
      <c r="J1440" s="8">
        <f>(order_details[[#This Row],[UnitPrice (Marked Price)]]*(1-order_details[[#This Row],[Discount]])-order_details[[#This Row],[UnitPrice]]) * order_details[[#This Row],[Quantity]]</f>
        <v>19.799999999999997</v>
      </c>
      <c r="K1440">
        <f>VLOOKUP(order_details[[#This Row],[ProductID]],products[],4,0)</f>
        <v>3</v>
      </c>
      <c r="L1440" s="8" t="str">
        <f>VLOOKUP(order_details[[#This Row],[Category]],categories[[CategoryID]:[CategoryName]],2,0)</f>
        <v>Confections</v>
      </c>
    </row>
    <row r="1441" spans="1:12" x14ac:dyDescent="0.25">
      <c r="A1441">
        <v>10798</v>
      </c>
      <c r="B1441">
        <v>72</v>
      </c>
      <c r="C1441" s="8">
        <v>27.8</v>
      </c>
      <c r="D1441">
        <v>10</v>
      </c>
      <c r="E1441">
        <v>0</v>
      </c>
      <c r="F1441" s="8">
        <f>order_details[[#This Row],[UnitPrice]]*order_details[[#This Row],[Quantity]]</f>
        <v>278</v>
      </c>
      <c r="G1441" s="1">
        <f>VLOOKUP(order_details[[#This Row],[OrderID]],orders[[OrderID]:[OrderDate]],4,)</f>
        <v>35090</v>
      </c>
      <c r="H1441" s="8">
        <f>VLOOKUP(order_details[[#This Row],[ProductID]],products[],6,0)</f>
        <v>34.799999999999997</v>
      </c>
      <c r="I1441" s="8">
        <f>order_details[[#This Row],[UnitPrice (Marked Price)]] * order_details[[#This Row],[Quantity]] * (1 - order_details[[#This Row],[Discount]])</f>
        <v>348</v>
      </c>
      <c r="J1441" s="8">
        <f>(order_details[[#This Row],[UnitPrice (Marked Price)]]*(1-order_details[[#This Row],[Discount]])-order_details[[#This Row],[UnitPrice]]) * order_details[[#This Row],[Quantity]]</f>
        <v>69.999999999999972</v>
      </c>
      <c r="K1441">
        <f>VLOOKUP(order_details[[#This Row],[ProductID]],products[],4,0)</f>
        <v>4</v>
      </c>
      <c r="L1441" s="8" t="str">
        <f>VLOOKUP(order_details[[#This Row],[Category]],categories[[CategoryID]:[CategoryName]],2,0)</f>
        <v>Dairy Products</v>
      </c>
    </row>
    <row r="1442" spans="1:12" x14ac:dyDescent="0.25">
      <c r="A1442">
        <v>10799</v>
      </c>
      <c r="B1442">
        <v>13</v>
      </c>
      <c r="C1442" s="8">
        <v>4.8</v>
      </c>
      <c r="D1442">
        <v>20</v>
      </c>
      <c r="E1442">
        <v>0.15</v>
      </c>
      <c r="F1442" s="8">
        <f>order_details[[#This Row],[UnitPrice]]*order_details[[#This Row],[Quantity]]</f>
        <v>96</v>
      </c>
      <c r="G1442" s="1">
        <f>VLOOKUP(order_details[[#This Row],[OrderID]],orders[[OrderID]:[OrderDate]],4,)</f>
        <v>35090</v>
      </c>
      <c r="H1442" s="8">
        <f>VLOOKUP(order_details[[#This Row],[ProductID]],products[],6,0)</f>
        <v>6</v>
      </c>
      <c r="I1442" s="8">
        <f>order_details[[#This Row],[UnitPrice (Marked Price)]] * order_details[[#This Row],[Quantity]] * (1 - order_details[[#This Row],[Discount]])</f>
        <v>102</v>
      </c>
      <c r="J1442" s="8">
        <f>(order_details[[#This Row],[UnitPrice (Marked Price)]]*(1-order_details[[#This Row],[Discount]])-order_details[[#This Row],[UnitPrice]]) * order_details[[#This Row],[Quantity]]</f>
        <v>5.9999999999999964</v>
      </c>
      <c r="K1442">
        <f>VLOOKUP(order_details[[#This Row],[ProductID]],products[],4,0)</f>
        <v>8</v>
      </c>
      <c r="L1442" s="8" t="str">
        <f>VLOOKUP(order_details[[#This Row],[Category]],categories[[CategoryID]:[CategoryName]],2,0)</f>
        <v>Seafood</v>
      </c>
    </row>
    <row r="1443" spans="1:12" x14ac:dyDescent="0.25">
      <c r="A1443">
        <v>10799</v>
      </c>
      <c r="B1443">
        <v>24</v>
      </c>
      <c r="C1443" s="8">
        <v>3.6</v>
      </c>
      <c r="D1443">
        <v>20</v>
      </c>
      <c r="E1443">
        <v>0.15</v>
      </c>
      <c r="F1443" s="8">
        <f>order_details[[#This Row],[UnitPrice]]*order_details[[#This Row],[Quantity]]</f>
        <v>72</v>
      </c>
      <c r="G1443" s="1">
        <f>VLOOKUP(order_details[[#This Row],[OrderID]],orders[[OrderID]:[OrderDate]],4,)</f>
        <v>35090</v>
      </c>
      <c r="H1443" s="8">
        <f>VLOOKUP(order_details[[#This Row],[ProductID]],products[],6,0)</f>
        <v>4.5</v>
      </c>
      <c r="I1443" s="8">
        <f>order_details[[#This Row],[UnitPrice (Marked Price)]] * order_details[[#This Row],[Quantity]] * (1 - order_details[[#This Row],[Discount]])</f>
        <v>76.5</v>
      </c>
      <c r="J1443" s="8">
        <f>(order_details[[#This Row],[UnitPrice (Marked Price)]]*(1-order_details[[#This Row],[Discount]])-order_details[[#This Row],[UnitPrice]]) * order_details[[#This Row],[Quantity]]</f>
        <v>4.4999999999999929</v>
      </c>
      <c r="K1443">
        <f>VLOOKUP(order_details[[#This Row],[ProductID]],products[],4,0)</f>
        <v>1</v>
      </c>
      <c r="L1443" s="8" t="str">
        <f>VLOOKUP(order_details[[#This Row],[Category]],categories[[CategoryID]:[CategoryName]],2,0)</f>
        <v>Beverages</v>
      </c>
    </row>
    <row r="1444" spans="1:12" x14ac:dyDescent="0.25">
      <c r="A1444">
        <v>10799</v>
      </c>
      <c r="B1444">
        <v>59</v>
      </c>
      <c r="C1444" s="8">
        <v>44</v>
      </c>
      <c r="D1444">
        <v>25</v>
      </c>
      <c r="E1444">
        <v>0</v>
      </c>
      <c r="F1444" s="8">
        <f>order_details[[#This Row],[UnitPrice]]*order_details[[#This Row],[Quantity]]</f>
        <v>1100</v>
      </c>
      <c r="G1444" s="1">
        <f>VLOOKUP(order_details[[#This Row],[OrderID]],orders[[OrderID]:[OrderDate]],4,)</f>
        <v>35090</v>
      </c>
      <c r="H1444" s="8">
        <f>VLOOKUP(order_details[[#This Row],[ProductID]],products[],6,0)</f>
        <v>55</v>
      </c>
      <c r="I1444" s="8">
        <f>order_details[[#This Row],[UnitPrice (Marked Price)]] * order_details[[#This Row],[Quantity]] * (1 - order_details[[#This Row],[Discount]])</f>
        <v>1375</v>
      </c>
      <c r="J1444" s="8">
        <f>(order_details[[#This Row],[UnitPrice (Marked Price)]]*(1-order_details[[#This Row],[Discount]])-order_details[[#This Row],[UnitPrice]]) * order_details[[#This Row],[Quantity]]</f>
        <v>275</v>
      </c>
      <c r="K1444">
        <f>VLOOKUP(order_details[[#This Row],[ProductID]],products[],4,0)</f>
        <v>4</v>
      </c>
      <c r="L1444" s="8" t="str">
        <f>VLOOKUP(order_details[[#This Row],[Category]],categories[[CategoryID]:[CategoryName]],2,0)</f>
        <v>Dairy Products</v>
      </c>
    </row>
    <row r="1445" spans="1:12" x14ac:dyDescent="0.25">
      <c r="A1445">
        <v>10800</v>
      </c>
      <c r="B1445">
        <v>11</v>
      </c>
      <c r="C1445" s="8">
        <v>9.8000000000000007</v>
      </c>
      <c r="D1445">
        <v>50</v>
      </c>
      <c r="E1445">
        <v>0.1</v>
      </c>
      <c r="F1445" s="8">
        <f>order_details[[#This Row],[UnitPrice]]*order_details[[#This Row],[Quantity]]</f>
        <v>490.00000000000006</v>
      </c>
      <c r="G1445" s="1">
        <f>VLOOKUP(order_details[[#This Row],[OrderID]],orders[[OrderID]:[OrderDate]],4,)</f>
        <v>35090</v>
      </c>
      <c r="H1445" s="8">
        <f>VLOOKUP(order_details[[#This Row],[ProductID]],products[],6,0)</f>
        <v>21</v>
      </c>
      <c r="I1445" s="8">
        <f>order_details[[#This Row],[UnitPrice (Marked Price)]] * order_details[[#This Row],[Quantity]] * (1 - order_details[[#This Row],[Discount]])</f>
        <v>945</v>
      </c>
      <c r="J1445" s="8">
        <f>(order_details[[#This Row],[UnitPrice (Marked Price)]]*(1-order_details[[#This Row],[Discount]])-order_details[[#This Row],[UnitPrice]]) * order_details[[#This Row],[Quantity]]</f>
        <v>455.00000000000006</v>
      </c>
      <c r="K1445">
        <f>VLOOKUP(order_details[[#This Row],[ProductID]],products[],4,0)</f>
        <v>4</v>
      </c>
      <c r="L1445" s="8" t="str">
        <f>VLOOKUP(order_details[[#This Row],[Category]],categories[[CategoryID]:[CategoryName]],2,0)</f>
        <v>Dairy Products</v>
      </c>
    </row>
    <row r="1446" spans="1:12" x14ac:dyDescent="0.25">
      <c r="A1446">
        <v>10800</v>
      </c>
      <c r="B1446">
        <v>51</v>
      </c>
      <c r="C1446" s="8">
        <v>42.4</v>
      </c>
      <c r="D1446">
        <v>10</v>
      </c>
      <c r="E1446">
        <v>0.1</v>
      </c>
      <c r="F1446" s="8">
        <f>order_details[[#This Row],[UnitPrice]]*order_details[[#This Row],[Quantity]]</f>
        <v>424</v>
      </c>
      <c r="G1446" s="1">
        <f>VLOOKUP(order_details[[#This Row],[OrderID]],orders[[OrderID]:[OrderDate]],4,)</f>
        <v>35090</v>
      </c>
      <c r="H1446" s="8">
        <f>VLOOKUP(order_details[[#This Row],[ProductID]],products[],6,0)</f>
        <v>53</v>
      </c>
      <c r="I1446" s="8">
        <f>order_details[[#This Row],[UnitPrice (Marked Price)]] * order_details[[#This Row],[Quantity]] * (1 - order_details[[#This Row],[Discount]])</f>
        <v>477</v>
      </c>
      <c r="J1446" s="8">
        <f>(order_details[[#This Row],[UnitPrice (Marked Price)]]*(1-order_details[[#This Row],[Discount]])-order_details[[#This Row],[UnitPrice]]) * order_details[[#This Row],[Quantity]]</f>
        <v>53.000000000000043</v>
      </c>
      <c r="K1446">
        <f>VLOOKUP(order_details[[#This Row],[ProductID]],products[],4,0)</f>
        <v>7</v>
      </c>
      <c r="L1446" s="8" t="str">
        <f>VLOOKUP(order_details[[#This Row],[Category]],categories[[CategoryID]:[CategoryName]],2,0)</f>
        <v>Produce</v>
      </c>
    </row>
    <row r="1447" spans="1:12" x14ac:dyDescent="0.25">
      <c r="A1447">
        <v>10800</v>
      </c>
      <c r="B1447">
        <v>54</v>
      </c>
      <c r="C1447" s="8">
        <v>5.9</v>
      </c>
      <c r="D1447">
        <v>7</v>
      </c>
      <c r="E1447">
        <v>0.1</v>
      </c>
      <c r="F1447" s="8">
        <f>order_details[[#This Row],[UnitPrice]]*order_details[[#This Row],[Quantity]]</f>
        <v>41.300000000000004</v>
      </c>
      <c r="G1447" s="1">
        <f>VLOOKUP(order_details[[#This Row],[OrderID]],orders[[OrderID]:[OrderDate]],4,)</f>
        <v>35090</v>
      </c>
      <c r="H1447" s="8">
        <f>VLOOKUP(order_details[[#This Row],[ProductID]],products[],6,0)</f>
        <v>7.45</v>
      </c>
      <c r="I1447" s="8">
        <f>order_details[[#This Row],[UnitPrice (Marked Price)]] * order_details[[#This Row],[Quantity]] * (1 - order_details[[#This Row],[Discount]])</f>
        <v>46.935000000000002</v>
      </c>
      <c r="J1447" s="8">
        <f>(order_details[[#This Row],[UnitPrice (Marked Price)]]*(1-order_details[[#This Row],[Discount]])-order_details[[#This Row],[UnitPrice]]) * order_details[[#This Row],[Quantity]]</f>
        <v>5.634999999999998</v>
      </c>
      <c r="K1447">
        <f>VLOOKUP(order_details[[#This Row],[ProductID]],products[],4,0)</f>
        <v>6</v>
      </c>
      <c r="L1447" s="8" t="str">
        <f>VLOOKUP(order_details[[#This Row],[Category]],categories[[CategoryID]:[CategoryName]],2,0)</f>
        <v>Meat/Poultry</v>
      </c>
    </row>
    <row r="1448" spans="1:12" x14ac:dyDescent="0.25">
      <c r="A1448">
        <v>10801</v>
      </c>
      <c r="B1448">
        <v>17</v>
      </c>
      <c r="C1448" s="8">
        <v>31.2</v>
      </c>
      <c r="D1448">
        <v>40</v>
      </c>
      <c r="E1448">
        <v>0.25</v>
      </c>
      <c r="F1448" s="8">
        <f>order_details[[#This Row],[UnitPrice]]*order_details[[#This Row],[Quantity]]</f>
        <v>1248</v>
      </c>
      <c r="G1448" s="1">
        <f>VLOOKUP(order_details[[#This Row],[OrderID]],orders[[OrderID]:[OrderDate]],4,)</f>
        <v>35093</v>
      </c>
      <c r="H1448" s="8">
        <f>VLOOKUP(order_details[[#This Row],[ProductID]],products[],6,0)</f>
        <v>39</v>
      </c>
      <c r="I1448" s="8">
        <f>order_details[[#This Row],[UnitPrice (Marked Price)]] * order_details[[#This Row],[Quantity]] * (1 - order_details[[#This Row],[Discount]])</f>
        <v>1170</v>
      </c>
      <c r="J1448" s="8">
        <f>(order_details[[#This Row],[UnitPrice (Marked Price)]]*(1-order_details[[#This Row],[Discount]])-order_details[[#This Row],[UnitPrice]]) * order_details[[#This Row],[Quantity]]</f>
        <v>-77.999999999999972</v>
      </c>
      <c r="K1448">
        <f>VLOOKUP(order_details[[#This Row],[ProductID]],products[],4,0)</f>
        <v>6</v>
      </c>
      <c r="L1448" s="8" t="str">
        <f>VLOOKUP(order_details[[#This Row],[Category]],categories[[CategoryID]:[CategoryName]],2,0)</f>
        <v>Meat/Poultry</v>
      </c>
    </row>
    <row r="1449" spans="1:12" x14ac:dyDescent="0.25">
      <c r="A1449">
        <v>10801</v>
      </c>
      <c r="B1449">
        <v>29</v>
      </c>
      <c r="C1449" s="8">
        <v>99</v>
      </c>
      <c r="D1449">
        <v>20</v>
      </c>
      <c r="E1449">
        <v>0.25</v>
      </c>
      <c r="F1449" s="8">
        <f>order_details[[#This Row],[UnitPrice]]*order_details[[#This Row],[Quantity]]</f>
        <v>1980</v>
      </c>
      <c r="G1449" s="1">
        <f>VLOOKUP(order_details[[#This Row],[OrderID]],orders[[OrderID]:[OrderDate]],4,)</f>
        <v>35093</v>
      </c>
      <c r="H1449" s="8">
        <f>VLOOKUP(order_details[[#This Row],[ProductID]],products[],6,0)</f>
        <v>123.79</v>
      </c>
      <c r="I1449" s="8">
        <f>order_details[[#This Row],[UnitPrice (Marked Price)]] * order_details[[#This Row],[Quantity]] * (1 - order_details[[#This Row],[Discount]])</f>
        <v>1856.8500000000001</v>
      </c>
      <c r="J1449" s="8">
        <f>(order_details[[#This Row],[UnitPrice (Marked Price)]]*(1-order_details[[#This Row],[Discount]])-order_details[[#This Row],[UnitPrice]]) * order_details[[#This Row],[Quantity]]</f>
        <v>-123.14999999999998</v>
      </c>
      <c r="K1449">
        <f>VLOOKUP(order_details[[#This Row],[ProductID]],products[],4,0)</f>
        <v>6</v>
      </c>
      <c r="L1449" s="8" t="str">
        <f>VLOOKUP(order_details[[#This Row],[Category]],categories[[CategoryID]:[CategoryName]],2,0)</f>
        <v>Meat/Poultry</v>
      </c>
    </row>
    <row r="1450" spans="1:12" x14ac:dyDescent="0.25">
      <c r="A1450">
        <v>10802</v>
      </c>
      <c r="B1450">
        <v>30</v>
      </c>
      <c r="C1450" s="8">
        <v>20.7</v>
      </c>
      <c r="D1450">
        <v>25</v>
      </c>
      <c r="E1450">
        <v>0.25</v>
      </c>
      <c r="F1450" s="8">
        <f>order_details[[#This Row],[UnitPrice]]*order_details[[#This Row],[Quantity]]</f>
        <v>517.5</v>
      </c>
      <c r="G1450" s="1">
        <f>VLOOKUP(order_details[[#This Row],[OrderID]],orders[[OrderID]:[OrderDate]],4,)</f>
        <v>35093</v>
      </c>
      <c r="H1450" s="8">
        <f>VLOOKUP(order_details[[#This Row],[ProductID]],products[],6,0)</f>
        <v>25.89</v>
      </c>
      <c r="I1450" s="8">
        <f>order_details[[#This Row],[UnitPrice (Marked Price)]] * order_details[[#This Row],[Quantity]] * (1 - order_details[[#This Row],[Discount]])</f>
        <v>485.4375</v>
      </c>
      <c r="J1450" s="8">
        <f>(order_details[[#This Row],[UnitPrice (Marked Price)]]*(1-order_details[[#This Row],[Discount]])-order_details[[#This Row],[UnitPrice]]) * order_details[[#This Row],[Quantity]]</f>
        <v>-32.062499999999972</v>
      </c>
      <c r="K1450">
        <f>VLOOKUP(order_details[[#This Row],[ProductID]],products[],4,0)</f>
        <v>8</v>
      </c>
      <c r="L1450" s="8" t="str">
        <f>VLOOKUP(order_details[[#This Row],[Category]],categories[[CategoryID]:[CategoryName]],2,0)</f>
        <v>Seafood</v>
      </c>
    </row>
    <row r="1451" spans="1:12" x14ac:dyDescent="0.25">
      <c r="A1451">
        <v>10802</v>
      </c>
      <c r="B1451">
        <v>51</v>
      </c>
      <c r="C1451" s="8">
        <v>42.4</v>
      </c>
      <c r="D1451">
        <v>30</v>
      </c>
      <c r="E1451">
        <v>0.25</v>
      </c>
      <c r="F1451" s="8">
        <f>order_details[[#This Row],[UnitPrice]]*order_details[[#This Row],[Quantity]]</f>
        <v>1272</v>
      </c>
      <c r="G1451" s="1">
        <f>VLOOKUP(order_details[[#This Row],[OrderID]],orders[[OrderID]:[OrderDate]],4,)</f>
        <v>35093</v>
      </c>
      <c r="H1451" s="8">
        <f>VLOOKUP(order_details[[#This Row],[ProductID]],products[],6,0)</f>
        <v>53</v>
      </c>
      <c r="I1451" s="8">
        <f>order_details[[#This Row],[UnitPrice (Marked Price)]] * order_details[[#This Row],[Quantity]] * (1 - order_details[[#This Row],[Discount]])</f>
        <v>1192.5</v>
      </c>
      <c r="J1451" s="8">
        <f>(order_details[[#This Row],[UnitPrice (Marked Price)]]*(1-order_details[[#This Row],[Discount]])-order_details[[#This Row],[UnitPrice]]) * order_details[[#This Row],[Quantity]]</f>
        <v>-79.499999999999957</v>
      </c>
      <c r="K1451">
        <f>VLOOKUP(order_details[[#This Row],[ProductID]],products[],4,0)</f>
        <v>7</v>
      </c>
      <c r="L1451" s="8" t="str">
        <f>VLOOKUP(order_details[[#This Row],[Category]],categories[[CategoryID]:[CategoryName]],2,0)</f>
        <v>Produce</v>
      </c>
    </row>
    <row r="1452" spans="1:12" x14ac:dyDescent="0.25">
      <c r="A1452">
        <v>10802</v>
      </c>
      <c r="B1452">
        <v>55</v>
      </c>
      <c r="C1452" s="8">
        <v>19.2</v>
      </c>
      <c r="D1452">
        <v>60</v>
      </c>
      <c r="E1452">
        <v>0.25</v>
      </c>
      <c r="F1452" s="8">
        <f>order_details[[#This Row],[UnitPrice]]*order_details[[#This Row],[Quantity]]</f>
        <v>1152</v>
      </c>
      <c r="G1452" s="1">
        <f>VLOOKUP(order_details[[#This Row],[OrderID]],orders[[OrderID]:[OrderDate]],4,)</f>
        <v>35093</v>
      </c>
      <c r="H1452" s="8">
        <f>VLOOKUP(order_details[[#This Row],[ProductID]],products[],6,0)</f>
        <v>24</v>
      </c>
      <c r="I1452" s="8">
        <f>order_details[[#This Row],[UnitPrice (Marked Price)]] * order_details[[#This Row],[Quantity]] * (1 - order_details[[#This Row],[Discount]])</f>
        <v>1080</v>
      </c>
      <c r="J1452" s="8">
        <f>(order_details[[#This Row],[UnitPrice (Marked Price)]]*(1-order_details[[#This Row],[Discount]])-order_details[[#This Row],[UnitPrice]]) * order_details[[#This Row],[Quantity]]</f>
        <v>-71.999999999999957</v>
      </c>
      <c r="K1452">
        <f>VLOOKUP(order_details[[#This Row],[ProductID]],products[],4,0)</f>
        <v>6</v>
      </c>
      <c r="L1452" s="8" t="str">
        <f>VLOOKUP(order_details[[#This Row],[Category]],categories[[CategoryID]:[CategoryName]],2,0)</f>
        <v>Meat/Poultry</v>
      </c>
    </row>
    <row r="1453" spans="1:12" x14ac:dyDescent="0.25">
      <c r="A1453">
        <v>10802</v>
      </c>
      <c r="B1453">
        <v>62</v>
      </c>
      <c r="C1453" s="8">
        <v>39.4</v>
      </c>
      <c r="D1453">
        <v>5</v>
      </c>
      <c r="E1453">
        <v>0.25</v>
      </c>
      <c r="F1453" s="8">
        <f>order_details[[#This Row],[UnitPrice]]*order_details[[#This Row],[Quantity]]</f>
        <v>197</v>
      </c>
      <c r="G1453" s="1">
        <f>VLOOKUP(order_details[[#This Row],[OrderID]],orders[[OrderID]:[OrderDate]],4,)</f>
        <v>35093</v>
      </c>
      <c r="H1453" s="8">
        <f>VLOOKUP(order_details[[#This Row],[ProductID]],products[],6,0)</f>
        <v>49.3</v>
      </c>
      <c r="I1453" s="8">
        <f>order_details[[#This Row],[UnitPrice (Marked Price)]] * order_details[[#This Row],[Quantity]] * (1 - order_details[[#This Row],[Discount]])</f>
        <v>184.875</v>
      </c>
      <c r="J1453" s="8">
        <f>(order_details[[#This Row],[UnitPrice (Marked Price)]]*(1-order_details[[#This Row],[Discount]])-order_details[[#This Row],[UnitPrice]]) * order_details[[#This Row],[Quantity]]</f>
        <v>-12.125000000000021</v>
      </c>
      <c r="K1453">
        <f>VLOOKUP(order_details[[#This Row],[ProductID]],products[],4,0)</f>
        <v>3</v>
      </c>
      <c r="L1453" s="8" t="str">
        <f>VLOOKUP(order_details[[#This Row],[Category]],categories[[CategoryID]:[CategoryName]],2,0)</f>
        <v>Confections</v>
      </c>
    </row>
    <row r="1454" spans="1:12" x14ac:dyDescent="0.25">
      <c r="A1454">
        <v>10803</v>
      </c>
      <c r="B1454">
        <v>19</v>
      </c>
      <c r="C1454" s="8">
        <v>7.3</v>
      </c>
      <c r="D1454">
        <v>24</v>
      </c>
      <c r="E1454">
        <v>0.05</v>
      </c>
      <c r="F1454" s="8">
        <f>order_details[[#This Row],[UnitPrice]]*order_details[[#This Row],[Quantity]]</f>
        <v>175.2</v>
      </c>
      <c r="G1454" s="1">
        <f>VLOOKUP(order_details[[#This Row],[OrderID]],orders[[OrderID]:[OrderDate]],4,)</f>
        <v>35094</v>
      </c>
      <c r="H1454" s="8">
        <f>VLOOKUP(order_details[[#This Row],[ProductID]],products[],6,0)</f>
        <v>9.1999999999999993</v>
      </c>
      <c r="I1454" s="8">
        <f>order_details[[#This Row],[UnitPrice (Marked Price)]] * order_details[[#This Row],[Quantity]] * (1 - order_details[[#This Row],[Discount]])</f>
        <v>209.75999999999996</v>
      </c>
      <c r="J1454" s="8">
        <f>(order_details[[#This Row],[UnitPrice (Marked Price)]]*(1-order_details[[#This Row],[Discount]])-order_details[[#This Row],[UnitPrice]]) * order_details[[#This Row],[Quantity]]</f>
        <v>34.559999999999967</v>
      </c>
      <c r="K1454">
        <f>VLOOKUP(order_details[[#This Row],[ProductID]],products[],4,0)</f>
        <v>3</v>
      </c>
      <c r="L1454" s="8" t="str">
        <f>VLOOKUP(order_details[[#This Row],[Category]],categories[[CategoryID]:[CategoryName]],2,0)</f>
        <v>Confections</v>
      </c>
    </row>
    <row r="1455" spans="1:12" x14ac:dyDescent="0.25">
      <c r="A1455">
        <v>10803</v>
      </c>
      <c r="B1455">
        <v>25</v>
      </c>
      <c r="C1455" s="8">
        <v>9.8000000000000007</v>
      </c>
      <c r="D1455">
        <v>15</v>
      </c>
      <c r="E1455">
        <v>0.05</v>
      </c>
      <c r="F1455" s="8">
        <f>order_details[[#This Row],[UnitPrice]]*order_details[[#This Row],[Quantity]]</f>
        <v>147</v>
      </c>
      <c r="G1455" s="1">
        <f>VLOOKUP(order_details[[#This Row],[OrderID]],orders[[OrderID]:[OrderDate]],4,)</f>
        <v>35094</v>
      </c>
      <c r="H1455" s="8">
        <f>VLOOKUP(order_details[[#This Row],[ProductID]],products[],6,0)</f>
        <v>14</v>
      </c>
      <c r="I1455" s="8">
        <f>order_details[[#This Row],[UnitPrice (Marked Price)]] * order_details[[#This Row],[Quantity]] * (1 - order_details[[#This Row],[Discount]])</f>
        <v>199.5</v>
      </c>
      <c r="J1455" s="8">
        <f>(order_details[[#This Row],[UnitPrice (Marked Price)]]*(1-order_details[[#This Row],[Discount]])-order_details[[#This Row],[UnitPrice]]) * order_details[[#This Row],[Quantity]]</f>
        <v>52.499999999999972</v>
      </c>
      <c r="K1455">
        <f>VLOOKUP(order_details[[#This Row],[ProductID]],products[],4,0)</f>
        <v>3</v>
      </c>
      <c r="L1455" s="8" t="str">
        <f>VLOOKUP(order_details[[#This Row],[Category]],categories[[CategoryID]:[CategoryName]],2,0)</f>
        <v>Confections</v>
      </c>
    </row>
    <row r="1456" spans="1:12" x14ac:dyDescent="0.25">
      <c r="A1456">
        <v>10803</v>
      </c>
      <c r="B1456">
        <v>59</v>
      </c>
      <c r="C1456" s="8">
        <v>44</v>
      </c>
      <c r="D1456">
        <v>15</v>
      </c>
      <c r="E1456">
        <v>0.05</v>
      </c>
      <c r="F1456" s="8">
        <f>order_details[[#This Row],[UnitPrice]]*order_details[[#This Row],[Quantity]]</f>
        <v>660</v>
      </c>
      <c r="G1456" s="1">
        <f>VLOOKUP(order_details[[#This Row],[OrderID]],orders[[OrderID]:[OrderDate]],4,)</f>
        <v>35094</v>
      </c>
      <c r="H1456" s="8">
        <f>VLOOKUP(order_details[[#This Row],[ProductID]],products[],6,0)</f>
        <v>55</v>
      </c>
      <c r="I1456" s="8">
        <f>order_details[[#This Row],[UnitPrice (Marked Price)]] * order_details[[#This Row],[Quantity]] * (1 - order_details[[#This Row],[Discount]])</f>
        <v>783.75</v>
      </c>
      <c r="J1456" s="8">
        <f>(order_details[[#This Row],[UnitPrice (Marked Price)]]*(1-order_details[[#This Row],[Discount]])-order_details[[#This Row],[UnitPrice]]) * order_details[[#This Row],[Quantity]]</f>
        <v>123.75</v>
      </c>
      <c r="K1456">
        <f>VLOOKUP(order_details[[#This Row],[ProductID]],products[],4,0)</f>
        <v>4</v>
      </c>
      <c r="L1456" s="8" t="str">
        <f>VLOOKUP(order_details[[#This Row],[Category]],categories[[CategoryID]:[CategoryName]],2,0)</f>
        <v>Dairy Products</v>
      </c>
    </row>
    <row r="1457" spans="1:12" x14ac:dyDescent="0.25">
      <c r="A1457">
        <v>10804</v>
      </c>
      <c r="B1457">
        <v>10</v>
      </c>
      <c r="C1457" s="8">
        <v>24.8</v>
      </c>
      <c r="D1457">
        <v>36</v>
      </c>
      <c r="E1457">
        <v>0</v>
      </c>
      <c r="F1457" s="8">
        <f>order_details[[#This Row],[UnitPrice]]*order_details[[#This Row],[Quantity]]</f>
        <v>892.80000000000007</v>
      </c>
      <c r="G1457" s="1">
        <f>VLOOKUP(order_details[[#This Row],[OrderID]],orders[[OrderID]:[OrderDate]],4,)</f>
        <v>35094</v>
      </c>
      <c r="H1457" s="8">
        <f>VLOOKUP(order_details[[#This Row],[ProductID]],products[],6,0)</f>
        <v>31</v>
      </c>
      <c r="I1457" s="8">
        <f>order_details[[#This Row],[UnitPrice (Marked Price)]] * order_details[[#This Row],[Quantity]] * (1 - order_details[[#This Row],[Discount]])</f>
        <v>1116</v>
      </c>
      <c r="J1457" s="8">
        <f>(order_details[[#This Row],[UnitPrice (Marked Price)]]*(1-order_details[[#This Row],[Discount]])-order_details[[#This Row],[UnitPrice]]) * order_details[[#This Row],[Quantity]]</f>
        <v>223.2</v>
      </c>
      <c r="K1457">
        <f>VLOOKUP(order_details[[#This Row],[ProductID]],products[],4,0)</f>
        <v>8</v>
      </c>
      <c r="L1457" s="8" t="str">
        <f>VLOOKUP(order_details[[#This Row],[Category]],categories[[CategoryID]:[CategoryName]],2,0)</f>
        <v>Seafood</v>
      </c>
    </row>
    <row r="1458" spans="1:12" x14ac:dyDescent="0.25">
      <c r="A1458">
        <v>10804</v>
      </c>
      <c r="B1458">
        <v>28</v>
      </c>
      <c r="C1458" s="8">
        <v>36.4</v>
      </c>
      <c r="D1458">
        <v>24</v>
      </c>
      <c r="E1458">
        <v>0</v>
      </c>
      <c r="F1458" s="8">
        <f>order_details[[#This Row],[UnitPrice]]*order_details[[#This Row],[Quantity]]</f>
        <v>873.59999999999991</v>
      </c>
      <c r="G1458" s="1">
        <f>VLOOKUP(order_details[[#This Row],[OrderID]],orders[[OrderID]:[OrderDate]],4,)</f>
        <v>35094</v>
      </c>
      <c r="H1458" s="8">
        <f>VLOOKUP(order_details[[#This Row],[ProductID]],products[],6,0)</f>
        <v>45.6</v>
      </c>
      <c r="I1458" s="8">
        <f>order_details[[#This Row],[UnitPrice (Marked Price)]] * order_details[[#This Row],[Quantity]] * (1 - order_details[[#This Row],[Discount]])</f>
        <v>1094.4000000000001</v>
      </c>
      <c r="J1458" s="8">
        <f>(order_details[[#This Row],[UnitPrice (Marked Price)]]*(1-order_details[[#This Row],[Discount]])-order_details[[#This Row],[UnitPrice]]) * order_details[[#This Row],[Quantity]]</f>
        <v>220.80000000000007</v>
      </c>
      <c r="K1458">
        <f>VLOOKUP(order_details[[#This Row],[ProductID]],products[],4,0)</f>
        <v>7</v>
      </c>
      <c r="L1458" s="8" t="str">
        <f>VLOOKUP(order_details[[#This Row],[Category]],categories[[CategoryID]:[CategoryName]],2,0)</f>
        <v>Produce</v>
      </c>
    </row>
    <row r="1459" spans="1:12" x14ac:dyDescent="0.25">
      <c r="A1459">
        <v>10804</v>
      </c>
      <c r="B1459">
        <v>49</v>
      </c>
      <c r="C1459" s="8">
        <v>16</v>
      </c>
      <c r="D1459">
        <v>4</v>
      </c>
      <c r="E1459">
        <v>0.15</v>
      </c>
      <c r="F1459" s="8">
        <f>order_details[[#This Row],[UnitPrice]]*order_details[[#This Row],[Quantity]]</f>
        <v>64</v>
      </c>
      <c r="G1459" s="1">
        <f>VLOOKUP(order_details[[#This Row],[OrderID]],orders[[OrderID]:[OrderDate]],4,)</f>
        <v>35094</v>
      </c>
      <c r="H1459" s="8">
        <f>VLOOKUP(order_details[[#This Row],[ProductID]],products[],6,0)</f>
        <v>20</v>
      </c>
      <c r="I1459" s="8">
        <f>order_details[[#This Row],[UnitPrice (Marked Price)]] * order_details[[#This Row],[Quantity]] * (1 - order_details[[#This Row],[Discount]])</f>
        <v>68</v>
      </c>
      <c r="J1459" s="8">
        <f>(order_details[[#This Row],[UnitPrice (Marked Price)]]*(1-order_details[[#This Row],[Discount]])-order_details[[#This Row],[UnitPrice]]) * order_details[[#This Row],[Quantity]]</f>
        <v>4</v>
      </c>
      <c r="K1459">
        <f>VLOOKUP(order_details[[#This Row],[ProductID]],products[],4,0)</f>
        <v>3</v>
      </c>
      <c r="L1459" s="8" t="str">
        <f>VLOOKUP(order_details[[#This Row],[Category]],categories[[CategoryID]:[CategoryName]],2,0)</f>
        <v>Confections</v>
      </c>
    </row>
    <row r="1460" spans="1:12" x14ac:dyDescent="0.25">
      <c r="A1460">
        <v>10805</v>
      </c>
      <c r="B1460">
        <v>34</v>
      </c>
      <c r="C1460" s="8">
        <v>9.8000000000000007</v>
      </c>
      <c r="D1460">
        <v>10</v>
      </c>
      <c r="E1460">
        <v>0</v>
      </c>
      <c r="F1460" s="8">
        <f>order_details[[#This Row],[UnitPrice]]*order_details[[#This Row],[Quantity]]</f>
        <v>98</v>
      </c>
      <c r="G1460" s="1">
        <f>VLOOKUP(order_details[[#This Row],[OrderID]],orders[[OrderID]:[OrderDate]],4,)</f>
        <v>35094</v>
      </c>
      <c r="H1460" s="8">
        <f>VLOOKUP(order_details[[#This Row],[ProductID]],products[],6,0)</f>
        <v>14</v>
      </c>
      <c r="I1460" s="8">
        <f>order_details[[#This Row],[UnitPrice (Marked Price)]] * order_details[[#This Row],[Quantity]] * (1 - order_details[[#This Row],[Discount]])</f>
        <v>140</v>
      </c>
      <c r="J1460" s="8">
        <f>(order_details[[#This Row],[UnitPrice (Marked Price)]]*(1-order_details[[#This Row],[Discount]])-order_details[[#This Row],[UnitPrice]]) * order_details[[#This Row],[Quantity]]</f>
        <v>41.999999999999993</v>
      </c>
      <c r="K1460">
        <f>VLOOKUP(order_details[[#This Row],[ProductID]],products[],4,0)</f>
        <v>1</v>
      </c>
      <c r="L1460" s="8" t="str">
        <f>VLOOKUP(order_details[[#This Row],[Category]],categories[[CategoryID]:[CategoryName]],2,0)</f>
        <v>Beverages</v>
      </c>
    </row>
    <row r="1461" spans="1:12" x14ac:dyDescent="0.25">
      <c r="A1461">
        <v>10805</v>
      </c>
      <c r="B1461">
        <v>38</v>
      </c>
      <c r="C1461" s="8">
        <v>210.8</v>
      </c>
      <c r="D1461">
        <v>10</v>
      </c>
      <c r="E1461">
        <v>0</v>
      </c>
      <c r="F1461" s="8">
        <f>order_details[[#This Row],[UnitPrice]]*order_details[[#This Row],[Quantity]]</f>
        <v>2108</v>
      </c>
      <c r="G1461" s="1">
        <f>VLOOKUP(order_details[[#This Row],[OrderID]],orders[[OrderID]:[OrderDate]],4,)</f>
        <v>35094</v>
      </c>
      <c r="H1461" s="8">
        <f>VLOOKUP(order_details[[#This Row],[ProductID]],products[],6,0)</f>
        <v>263.5</v>
      </c>
      <c r="I1461" s="8">
        <f>order_details[[#This Row],[UnitPrice (Marked Price)]] * order_details[[#This Row],[Quantity]] * (1 - order_details[[#This Row],[Discount]])</f>
        <v>2635</v>
      </c>
      <c r="J1461" s="8">
        <f>(order_details[[#This Row],[UnitPrice (Marked Price)]]*(1-order_details[[#This Row],[Discount]])-order_details[[#This Row],[UnitPrice]]) * order_details[[#This Row],[Quantity]]</f>
        <v>526.99999999999989</v>
      </c>
      <c r="K1461">
        <f>VLOOKUP(order_details[[#This Row],[ProductID]],products[],4,0)</f>
        <v>1</v>
      </c>
      <c r="L1461" s="8" t="str">
        <f>VLOOKUP(order_details[[#This Row],[Category]],categories[[CategoryID]:[CategoryName]],2,0)</f>
        <v>Beverages</v>
      </c>
    </row>
    <row r="1462" spans="1:12" x14ac:dyDescent="0.25">
      <c r="A1462">
        <v>10806</v>
      </c>
      <c r="B1462">
        <v>2</v>
      </c>
      <c r="C1462" s="8">
        <v>15.2</v>
      </c>
      <c r="D1462">
        <v>20</v>
      </c>
      <c r="E1462">
        <v>0.25</v>
      </c>
      <c r="F1462" s="8">
        <f>order_details[[#This Row],[UnitPrice]]*order_details[[#This Row],[Quantity]]</f>
        <v>304</v>
      </c>
      <c r="G1462" s="1">
        <f>VLOOKUP(order_details[[#This Row],[OrderID]],orders[[OrderID]:[OrderDate]],4,)</f>
        <v>35095</v>
      </c>
      <c r="H1462" s="8">
        <f>VLOOKUP(order_details[[#This Row],[ProductID]],products[],6,0)</f>
        <v>19</v>
      </c>
      <c r="I1462" s="8">
        <f>order_details[[#This Row],[UnitPrice (Marked Price)]] * order_details[[#This Row],[Quantity]] * (1 - order_details[[#This Row],[Discount]])</f>
        <v>285</v>
      </c>
      <c r="J1462" s="8">
        <f>(order_details[[#This Row],[UnitPrice (Marked Price)]]*(1-order_details[[#This Row],[Discount]])-order_details[[#This Row],[UnitPrice]]) * order_details[[#This Row],[Quantity]]</f>
        <v>-18.999999999999986</v>
      </c>
      <c r="K1462">
        <f>VLOOKUP(order_details[[#This Row],[ProductID]],products[],4,0)</f>
        <v>1</v>
      </c>
      <c r="L1462" s="8" t="str">
        <f>VLOOKUP(order_details[[#This Row],[Category]],categories[[CategoryID]:[CategoryName]],2,0)</f>
        <v>Beverages</v>
      </c>
    </row>
    <row r="1463" spans="1:12" x14ac:dyDescent="0.25">
      <c r="A1463">
        <v>10806</v>
      </c>
      <c r="B1463">
        <v>65</v>
      </c>
      <c r="C1463" s="8">
        <v>9.8000000000000007</v>
      </c>
      <c r="D1463">
        <v>2</v>
      </c>
      <c r="E1463">
        <v>0</v>
      </c>
      <c r="F1463" s="8">
        <f>order_details[[#This Row],[UnitPrice]]*order_details[[#This Row],[Quantity]]</f>
        <v>19.600000000000001</v>
      </c>
      <c r="G1463" s="1">
        <f>VLOOKUP(order_details[[#This Row],[OrderID]],orders[[OrderID]:[OrderDate]],4,)</f>
        <v>35095</v>
      </c>
      <c r="H1463" s="8">
        <f>VLOOKUP(order_details[[#This Row],[ProductID]],products[],6,0)</f>
        <v>21.05</v>
      </c>
      <c r="I1463" s="8">
        <f>order_details[[#This Row],[UnitPrice (Marked Price)]] * order_details[[#This Row],[Quantity]] * (1 - order_details[[#This Row],[Discount]])</f>
        <v>42.1</v>
      </c>
      <c r="J1463" s="8">
        <f>(order_details[[#This Row],[UnitPrice (Marked Price)]]*(1-order_details[[#This Row],[Discount]])-order_details[[#This Row],[UnitPrice]]) * order_details[[#This Row],[Quantity]]</f>
        <v>22.5</v>
      </c>
      <c r="K1463">
        <f>VLOOKUP(order_details[[#This Row],[ProductID]],products[],4,0)</f>
        <v>2</v>
      </c>
      <c r="L1463" s="8" t="str">
        <f>VLOOKUP(order_details[[#This Row],[Category]],categories[[CategoryID]:[CategoryName]],2,0)</f>
        <v>Condiments</v>
      </c>
    </row>
    <row r="1464" spans="1:12" x14ac:dyDescent="0.25">
      <c r="A1464">
        <v>10806</v>
      </c>
      <c r="B1464">
        <v>74</v>
      </c>
      <c r="C1464" s="8">
        <v>8</v>
      </c>
      <c r="D1464">
        <v>15</v>
      </c>
      <c r="E1464">
        <v>0.25</v>
      </c>
      <c r="F1464" s="8">
        <f>order_details[[#This Row],[UnitPrice]]*order_details[[#This Row],[Quantity]]</f>
        <v>120</v>
      </c>
      <c r="G1464" s="1">
        <f>VLOOKUP(order_details[[#This Row],[OrderID]],orders[[OrderID]:[OrderDate]],4,)</f>
        <v>35095</v>
      </c>
      <c r="H1464" s="8">
        <f>VLOOKUP(order_details[[#This Row],[ProductID]],products[],6,0)</f>
        <v>10</v>
      </c>
      <c r="I1464" s="8">
        <f>order_details[[#This Row],[UnitPrice (Marked Price)]] * order_details[[#This Row],[Quantity]] * (1 - order_details[[#This Row],[Discount]])</f>
        <v>112.5</v>
      </c>
      <c r="J1464" s="8">
        <f>(order_details[[#This Row],[UnitPrice (Marked Price)]]*(1-order_details[[#This Row],[Discount]])-order_details[[#This Row],[UnitPrice]]) * order_details[[#This Row],[Quantity]]</f>
        <v>-7.5</v>
      </c>
      <c r="K1464">
        <f>VLOOKUP(order_details[[#This Row],[ProductID]],products[],4,0)</f>
        <v>7</v>
      </c>
      <c r="L1464" s="8" t="str">
        <f>VLOOKUP(order_details[[#This Row],[Category]],categories[[CategoryID]:[CategoryName]],2,0)</f>
        <v>Produce</v>
      </c>
    </row>
    <row r="1465" spans="1:12" x14ac:dyDescent="0.25">
      <c r="A1465">
        <v>10807</v>
      </c>
      <c r="B1465">
        <v>40</v>
      </c>
      <c r="C1465" s="8">
        <v>14.7</v>
      </c>
      <c r="D1465">
        <v>1</v>
      </c>
      <c r="E1465">
        <v>0</v>
      </c>
      <c r="F1465" s="8">
        <f>order_details[[#This Row],[UnitPrice]]*order_details[[#This Row],[Quantity]]</f>
        <v>14.7</v>
      </c>
      <c r="G1465" s="1">
        <f>VLOOKUP(order_details[[#This Row],[OrderID]],orders[[OrderID]:[OrderDate]],4,)</f>
        <v>35095</v>
      </c>
      <c r="H1465" s="8">
        <f>VLOOKUP(order_details[[#This Row],[ProductID]],products[],6,0)</f>
        <v>18.399999999999999</v>
      </c>
      <c r="I1465" s="8">
        <f>order_details[[#This Row],[UnitPrice (Marked Price)]] * order_details[[#This Row],[Quantity]] * (1 - order_details[[#This Row],[Discount]])</f>
        <v>18.399999999999999</v>
      </c>
      <c r="J1465" s="8">
        <f>(order_details[[#This Row],[UnitPrice (Marked Price)]]*(1-order_details[[#This Row],[Discount]])-order_details[[#This Row],[UnitPrice]]) * order_details[[#This Row],[Quantity]]</f>
        <v>3.6999999999999993</v>
      </c>
      <c r="K1465">
        <f>VLOOKUP(order_details[[#This Row],[ProductID]],products[],4,0)</f>
        <v>8</v>
      </c>
      <c r="L1465" s="8" t="str">
        <f>VLOOKUP(order_details[[#This Row],[Category]],categories[[CategoryID]:[CategoryName]],2,0)</f>
        <v>Seafood</v>
      </c>
    </row>
    <row r="1466" spans="1:12" x14ac:dyDescent="0.25">
      <c r="A1466">
        <v>10808</v>
      </c>
      <c r="B1466">
        <v>56</v>
      </c>
      <c r="C1466" s="8">
        <v>30.4</v>
      </c>
      <c r="D1466">
        <v>20</v>
      </c>
      <c r="E1466">
        <v>0.15</v>
      </c>
      <c r="F1466" s="8">
        <f>order_details[[#This Row],[UnitPrice]]*order_details[[#This Row],[Quantity]]</f>
        <v>608</v>
      </c>
      <c r="G1466" s="1">
        <f>VLOOKUP(order_details[[#This Row],[OrderID]],orders[[OrderID]:[OrderDate]],4,)</f>
        <v>35096</v>
      </c>
      <c r="H1466" s="8">
        <f>VLOOKUP(order_details[[#This Row],[ProductID]],products[],6,0)</f>
        <v>38</v>
      </c>
      <c r="I1466" s="8">
        <f>order_details[[#This Row],[UnitPrice (Marked Price)]] * order_details[[#This Row],[Quantity]] * (1 - order_details[[#This Row],[Discount]])</f>
        <v>646</v>
      </c>
      <c r="J1466" s="8">
        <f>(order_details[[#This Row],[UnitPrice (Marked Price)]]*(1-order_details[[#This Row],[Discount]])-order_details[[#This Row],[UnitPrice]]) * order_details[[#This Row],[Quantity]]</f>
        <v>37.999999999999972</v>
      </c>
      <c r="K1466">
        <f>VLOOKUP(order_details[[#This Row],[ProductID]],products[],4,0)</f>
        <v>5</v>
      </c>
      <c r="L1466" s="8" t="str">
        <f>VLOOKUP(order_details[[#This Row],[Category]],categories[[CategoryID]:[CategoryName]],2,0)</f>
        <v>Grains/Cereals</v>
      </c>
    </row>
    <row r="1467" spans="1:12" x14ac:dyDescent="0.25">
      <c r="A1467">
        <v>10808</v>
      </c>
      <c r="B1467">
        <v>76</v>
      </c>
      <c r="C1467" s="8">
        <v>14.4</v>
      </c>
      <c r="D1467">
        <v>50</v>
      </c>
      <c r="E1467">
        <v>0.15</v>
      </c>
      <c r="F1467" s="8">
        <f>order_details[[#This Row],[UnitPrice]]*order_details[[#This Row],[Quantity]]</f>
        <v>720</v>
      </c>
      <c r="G1467" s="1">
        <f>VLOOKUP(order_details[[#This Row],[OrderID]],orders[[OrderID]:[OrderDate]],4,)</f>
        <v>35096</v>
      </c>
      <c r="H1467" s="8">
        <f>VLOOKUP(order_details[[#This Row],[ProductID]],products[],6,0)</f>
        <v>18</v>
      </c>
      <c r="I1467" s="8">
        <f>order_details[[#This Row],[UnitPrice (Marked Price)]] * order_details[[#This Row],[Quantity]] * (1 - order_details[[#This Row],[Discount]])</f>
        <v>765</v>
      </c>
      <c r="J1467" s="8">
        <f>(order_details[[#This Row],[UnitPrice (Marked Price)]]*(1-order_details[[#This Row],[Discount]])-order_details[[#This Row],[UnitPrice]]) * order_details[[#This Row],[Quantity]]</f>
        <v>44.999999999999929</v>
      </c>
      <c r="K1467">
        <f>VLOOKUP(order_details[[#This Row],[ProductID]],products[],4,0)</f>
        <v>1</v>
      </c>
      <c r="L1467" s="8" t="str">
        <f>VLOOKUP(order_details[[#This Row],[Category]],categories[[CategoryID]:[CategoryName]],2,0)</f>
        <v>Beverages</v>
      </c>
    </row>
    <row r="1468" spans="1:12" x14ac:dyDescent="0.25">
      <c r="A1468">
        <v>10809</v>
      </c>
      <c r="B1468">
        <v>52</v>
      </c>
      <c r="C1468" s="8">
        <v>5.6</v>
      </c>
      <c r="D1468">
        <v>20</v>
      </c>
      <c r="E1468">
        <v>0</v>
      </c>
      <c r="F1468" s="8">
        <f>order_details[[#This Row],[UnitPrice]]*order_details[[#This Row],[Quantity]]</f>
        <v>112</v>
      </c>
      <c r="G1468" s="1">
        <f>VLOOKUP(order_details[[#This Row],[OrderID]],orders[[OrderID]:[OrderDate]],4,)</f>
        <v>35096</v>
      </c>
      <c r="H1468" s="8">
        <f>VLOOKUP(order_details[[#This Row],[ProductID]],products[],6,0)</f>
        <v>7</v>
      </c>
      <c r="I1468" s="8">
        <f>order_details[[#This Row],[UnitPrice (Marked Price)]] * order_details[[#This Row],[Quantity]] * (1 - order_details[[#This Row],[Discount]])</f>
        <v>140</v>
      </c>
      <c r="J1468" s="8">
        <f>(order_details[[#This Row],[UnitPrice (Marked Price)]]*(1-order_details[[#This Row],[Discount]])-order_details[[#This Row],[UnitPrice]]) * order_details[[#This Row],[Quantity]]</f>
        <v>28.000000000000007</v>
      </c>
      <c r="K1468">
        <f>VLOOKUP(order_details[[#This Row],[ProductID]],products[],4,0)</f>
        <v>5</v>
      </c>
      <c r="L1468" s="8" t="str">
        <f>VLOOKUP(order_details[[#This Row],[Category]],categories[[CategoryID]:[CategoryName]],2,0)</f>
        <v>Grains/Cereals</v>
      </c>
    </row>
    <row r="1469" spans="1:12" x14ac:dyDescent="0.25">
      <c r="A1469">
        <v>10810</v>
      </c>
      <c r="B1469">
        <v>13</v>
      </c>
      <c r="C1469" s="8">
        <v>4.8</v>
      </c>
      <c r="D1469">
        <v>7</v>
      </c>
      <c r="E1469">
        <v>0</v>
      </c>
      <c r="F1469" s="8">
        <f>order_details[[#This Row],[UnitPrice]]*order_details[[#This Row],[Quantity]]</f>
        <v>33.6</v>
      </c>
      <c r="G1469" s="1">
        <f>VLOOKUP(order_details[[#This Row],[OrderID]],orders[[OrderID]:[OrderDate]],4,)</f>
        <v>35096</v>
      </c>
      <c r="H1469" s="8">
        <f>VLOOKUP(order_details[[#This Row],[ProductID]],products[],6,0)</f>
        <v>6</v>
      </c>
      <c r="I1469" s="8">
        <f>order_details[[#This Row],[UnitPrice (Marked Price)]] * order_details[[#This Row],[Quantity]] * (1 - order_details[[#This Row],[Discount]])</f>
        <v>42</v>
      </c>
      <c r="J1469" s="8">
        <f>(order_details[[#This Row],[UnitPrice (Marked Price)]]*(1-order_details[[#This Row],[Discount]])-order_details[[#This Row],[UnitPrice]]) * order_details[[#This Row],[Quantity]]</f>
        <v>8.4000000000000021</v>
      </c>
      <c r="K1469">
        <f>VLOOKUP(order_details[[#This Row],[ProductID]],products[],4,0)</f>
        <v>8</v>
      </c>
      <c r="L1469" s="8" t="str">
        <f>VLOOKUP(order_details[[#This Row],[Category]],categories[[CategoryID]:[CategoryName]],2,0)</f>
        <v>Seafood</v>
      </c>
    </row>
    <row r="1470" spans="1:12" x14ac:dyDescent="0.25">
      <c r="A1470">
        <v>10810</v>
      </c>
      <c r="B1470">
        <v>25</v>
      </c>
      <c r="C1470" s="8">
        <v>9.8000000000000007</v>
      </c>
      <c r="D1470">
        <v>5</v>
      </c>
      <c r="E1470">
        <v>0</v>
      </c>
      <c r="F1470" s="8">
        <f>order_details[[#This Row],[UnitPrice]]*order_details[[#This Row],[Quantity]]</f>
        <v>49</v>
      </c>
      <c r="G1470" s="1">
        <f>VLOOKUP(order_details[[#This Row],[OrderID]],orders[[OrderID]:[OrderDate]],4,)</f>
        <v>35096</v>
      </c>
      <c r="H1470" s="8">
        <f>VLOOKUP(order_details[[#This Row],[ProductID]],products[],6,0)</f>
        <v>14</v>
      </c>
      <c r="I1470" s="8">
        <f>order_details[[#This Row],[UnitPrice (Marked Price)]] * order_details[[#This Row],[Quantity]] * (1 - order_details[[#This Row],[Discount]])</f>
        <v>70</v>
      </c>
      <c r="J1470" s="8">
        <f>(order_details[[#This Row],[UnitPrice (Marked Price)]]*(1-order_details[[#This Row],[Discount]])-order_details[[#This Row],[UnitPrice]]) * order_details[[#This Row],[Quantity]]</f>
        <v>20.999999999999996</v>
      </c>
      <c r="K1470">
        <f>VLOOKUP(order_details[[#This Row],[ProductID]],products[],4,0)</f>
        <v>3</v>
      </c>
      <c r="L1470" s="8" t="str">
        <f>VLOOKUP(order_details[[#This Row],[Category]],categories[[CategoryID]:[CategoryName]],2,0)</f>
        <v>Confections</v>
      </c>
    </row>
    <row r="1471" spans="1:12" x14ac:dyDescent="0.25">
      <c r="A1471">
        <v>10810</v>
      </c>
      <c r="B1471">
        <v>70</v>
      </c>
      <c r="C1471" s="8">
        <v>9.6</v>
      </c>
      <c r="D1471">
        <v>5</v>
      </c>
      <c r="E1471">
        <v>0</v>
      </c>
      <c r="F1471" s="8">
        <f>order_details[[#This Row],[UnitPrice]]*order_details[[#This Row],[Quantity]]</f>
        <v>48</v>
      </c>
      <c r="G1471" s="1">
        <f>VLOOKUP(order_details[[#This Row],[OrderID]],orders[[OrderID]:[OrderDate]],4,)</f>
        <v>35096</v>
      </c>
      <c r="H1471" s="8">
        <f>VLOOKUP(order_details[[#This Row],[ProductID]],products[],6,0)</f>
        <v>15</v>
      </c>
      <c r="I1471" s="8">
        <f>order_details[[#This Row],[UnitPrice (Marked Price)]] * order_details[[#This Row],[Quantity]] * (1 - order_details[[#This Row],[Discount]])</f>
        <v>75</v>
      </c>
      <c r="J1471" s="8">
        <f>(order_details[[#This Row],[UnitPrice (Marked Price)]]*(1-order_details[[#This Row],[Discount]])-order_details[[#This Row],[UnitPrice]]) * order_details[[#This Row],[Quantity]]</f>
        <v>27</v>
      </c>
      <c r="K1471">
        <f>VLOOKUP(order_details[[#This Row],[ProductID]],products[],4,0)</f>
        <v>1</v>
      </c>
      <c r="L1471" s="8" t="str">
        <f>VLOOKUP(order_details[[#This Row],[Category]],categories[[CategoryID]:[CategoryName]],2,0)</f>
        <v>Beverages</v>
      </c>
    </row>
    <row r="1472" spans="1:12" x14ac:dyDescent="0.25">
      <c r="A1472">
        <v>10811</v>
      </c>
      <c r="B1472">
        <v>19</v>
      </c>
      <c r="C1472" s="8">
        <v>7.3</v>
      </c>
      <c r="D1472">
        <v>15</v>
      </c>
      <c r="E1472">
        <v>0</v>
      </c>
      <c r="F1472" s="8">
        <f>order_details[[#This Row],[UnitPrice]]*order_details[[#This Row],[Quantity]]</f>
        <v>109.5</v>
      </c>
      <c r="G1472" s="1">
        <f>VLOOKUP(order_details[[#This Row],[OrderID]],orders[[OrderID]:[OrderDate]],4,)</f>
        <v>35097</v>
      </c>
      <c r="H1472" s="8">
        <f>VLOOKUP(order_details[[#This Row],[ProductID]],products[],6,0)</f>
        <v>9.1999999999999993</v>
      </c>
      <c r="I1472" s="8">
        <f>order_details[[#This Row],[UnitPrice (Marked Price)]] * order_details[[#This Row],[Quantity]] * (1 - order_details[[#This Row],[Discount]])</f>
        <v>138</v>
      </c>
      <c r="J1472" s="8">
        <f>(order_details[[#This Row],[UnitPrice (Marked Price)]]*(1-order_details[[#This Row],[Discount]])-order_details[[#This Row],[UnitPrice]]) * order_details[[#This Row],[Quantity]]</f>
        <v>28.499999999999993</v>
      </c>
      <c r="K1472">
        <f>VLOOKUP(order_details[[#This Row],[ProductID]],products[],4,0)</f>
        <v>3</v>
      </c>
      <c r="L1472" s="8" t="str">
        <f>VLOOKUP(order_details[[#This Row],[Category]],categories[[CategoryID]:[CategoryName]],2,0)</f>
        <v>Confections</v>
      </c>
    </row>
    <row r="1473" spans="1:12" x14ac:dyDescent="0.25">
      <c r="A1473">
        <v>10811</v>
      </c>
      <c r="B1473">
        <v>23</v>
      </c>
      <c r="C1473" s="8">
        <v>7.2</v>
      </c>
      <c r="D1473">
        <v>18</v>
      </c>
      <c r="E1473">
        <v>0</v>
      </c>
      <c r="F1473" s="8">
        <f>order_details[[#This Row],[UnitPrice]]*order_details[[#This Row],[Quantity]]</f>
        <v>129.6</v>
      </c>
      <c r="G1473" s="1">
        <f>VLOOKUP(order_details[[#This Row],[OrderID]],orders[[OrderID]:[OrderDate]],4,)</f>
        <v>35097</v>
      </c>
      <c r="H1473" s="8">
        <f>VLOOKUP(order_details[[#This Row],[ProductID]],products[],6,0)</f>
        <v>9</v>
      </c>
      <c r="I1473" s="8">
        <f>order_details[[#This Row],[UnitPrice (Marked Price)]] * order_details[[#This Row],[Quantity]] * (1 - order_details[[#This Row],[Discount]])</f>
        <v>162</v>
      </c>
      <c r="J1473" s="8">
        <f>(order_details[[#This Row],[UnitPrice (Marked Price)]]*(1-order_details[[#This Row],[Discount]])-order_details[[#This Row],[UnitPrice]]) * order_details[[#This Row],[Quantity]]</f>
        <v>32.4</v>
      </c>
      <c r="K1473">
        <f>VLOOKUP(order_details[[#This Row],[ProductID]],products[],4,0)</f>
        <v>5</v>
      </c>
      <c r="L1473" s="8" t="str">
        <f>VLOOKUP(order_details[[#This Row],[Category]],categories[[CategoryID]:[CategoryName]],2,0)</f>
        <v>Grains/Cereals</v>
      </c>
    </row>
    <row r="1474" spans="1:12" x14ac:dyDescent="0.25">
      <c r="A1474">
        <v>10811</v>
      </c>
      <c r="B1474">
        <v>40</v>
      </c>
      <c r="C1474" s="8">
        <v>14.7</v>
      </c>
      <c r="D1474">
        <v>30</v>
      </c>
      <c r="E1474">
        <v>0</v>
      </c>
      <c r="F1474" s="8">
        <f>order_details[[#This Row],[UnitPrice]]*order_details[[#This Row],[Quantity]]</f>
        <v>441</v>
      </c>
      <c r="G1474" s="1">
        <f>VLOOKUP(order_details[[#This Row],[OrderID]],orders[[OrderID]:[OrderDate]],4,)</f>
        <v>35097</v>
      </c>
      <c r="H1474" s="8">
        <f>VLOOKUP(order_details[[#This Row],[ProductID]],products[],6,0)</f>
        <v>18.399999999999999</v>
      </c>
      <c r="I1474" s="8">
        <f>order_details[[#This Row],[UnitPrice (Marked Price)]] * order_details[[#This Row],[Quantity]] * (1 - order_details[[#This Row],[Discount]])</f>
        <v>552</v>
      </c>
      <c r="J1474" s="8">
        <f>(order_details[[#This Row],[UnitPrice (Marked Price)]]*(1-order_details[[#This Row],[Discount]])-order_details[[#This Row],[UnitPrice]]) * order_details[[#This Row],[Quantity]]</f>
        <v>110.99999999999997</v>
      </c>
      <c r="K1474">
        <f>VLOOKUP(order_details[[#This Row],[ProductID]],products[],4,0)</f>
        <v>8</v>
      </c>
      <c r="L1474" s="8" t="str">
        <f>VLOOKUP(order_details[[#This Row],[Category]],categories[[CategoryID]:[CategoryName]],2,0)</f>
        <v>Seafood</v>
      </c>
    </row>
    <row r="1475" spans="1:12" x14ac:dyDescent="0.25">
      <c r="A1475">
        <v>10812</v>
      </c>
      <c r="B1475">
        <v>31</v>
      </c>
      <c r="C1475" s="8">
        <v>8</v>
      </c>
      <c r="D1475">
        <v>16</v>
      </c>
      <c r="E1475">
        <v>0.1</v>
      </c>
      <c r="F1475" s="8">
        <f>order_details[[#This Row],[UnitPrice]]*order_details[[#This Row],[Quantity]]</f>
        <v>128</v>
      </c>
      <c r="G1475" s="1">
        <f>VLOOKUP(order_details[[#This Row],[OrderID]],orders[[OrderID]:[OrderDate]],4,)</f>
        <v>35097</v>
      </c>
      <c r="H1475" s="8">
        <f>VLOOKUP(order_details[[#This Row],[ProductID]],products[],6,0)</f>
        <v>12.5</v>
      </c>
      <c r="I1475" s="8">
        <f>order_details[[#This Row],[UnitPrice (Marked Price)]] * order_details[[#This Row],[Quantity]] * (1 - order_details[[#This Row],[Discount]])</f>
        <v>180</v>
      </c>
      <c r="J1475" s="8">
        <f>(order_details[[#This Row],[UnitPrice (Marked Price)]]*(1-order_details[[#This Row],[Discount]])-order_details[[#This Row],[UnitPrice]]) * order_details[[#This Row],[Quantity]]</f>
        <v>52</v>
      </c>
      <c r="K1475">
        <f>VLOOKUP(order_details[[#This Row],[ProductID]],products[],4,0)</f>
        <v>4</v>
      </c>
      <c r="L1475" s="8" t="str">
        <f>VLOOKUP(order_details[[#This Row],[Category]],categories[[CategoryID]:[CategoryName]],2,0)</f>
        <v>Dairy Products</v>
      </c>
    </row>
    <row r="1476" spans="1:12" x14ac:dyDescent="0.25">
      <c r="A1476">
        <v>10812</v>
      </c>
      <c r="B1476">
        <v>72</v>
      </c>
      <c r="C1476" s="8">
        <v>27.8</v>
      </c>
      <c r="D1476">
        <v>40</v>
      </c>
      <c r="E1476">
        <v>0.1</v>
      </c>
      <c r="F1476" s="8">
        <f>order_details[[#This Row],[UnitPrice]]*order_details[[#This Row],[Quantity]]</f>
        <v>1112</v>
      </c>
      <c r="G1476" s="1">
        <f>VLOOKUP(order_details[[#This Row],[OrderID]],orders[[OrderID]:[OrderDate]],4,)</f>
        <v>35097</v>
      </c>
      <c r="H1476" s="8">
        <f>VLOOKUP(order_details[[#This Row],[ProductID]],products[],6,0)</f>
        <v>34.799999999999997</v>
      </c>
      <c r="I1476" s="8">
        <f>order_details[[#This Row],[UnitPrice (Marked Price)]] * order_details[[#This Row],[Quantity]] * (1 - order_details[[#This Row],[Discount]])</f>
        <v>1252.8</v>
      </c>
      <c r="J1476" s="8">
        <f>(order_details[[#This Row],[UnitPrice (Marked Price)]]*(1-order_details[[#This Row],[Discount]])-order_details[[#This Row],[UnitPrice]]) * order_details[[#This Row],[Quantity]]</f>
        <v>140.79999999999984</v>
      </c>
      <c r="K1476">
        <f>VLOOKUP(order_details[[#This Row],[ProductID]],products[],4,0)</f>
        <v>4</v>
      </c>
      <c r="L1476" s="8" t="str">
        <f>VLOOKUP(order_details[[#This Row],[Category]],categories[[CategoryID]:[CategoryName]],2,0)</f>
        <v>Dairy Products</v>
      </c>
    </row>
    <row r="1477" spans="1:12" x14ac:dyDescent="0.25">
      <c r="A1477">
        <v>10812</v>
      </c>
      <c r="B1477">
        <v>77</v>
      </c>
      <c r="C1477" s="8">
        <v>10.4</v>
      </c>
      <c r="D1477">
        <v>20</v>
      </c>
      <c r="E1477">
        <v>0</v>
      </c>
      <c r="F1477" s="8">
        <f>order_details[[#This Row],[UnitPrice]]*order_details[[#This Row],[Quantity]]</f>
        <v>208</v>
      </c>
      <c r="G1477" s="1">
        <f>VLOOKUP(order_details[[#This Row],[OrderID]],orders[[OrderID]:[OrderDate]],4,)</f>
        <v>35097</v>
      </c>
      <c r="H1477" s="8">
        <f>VLOOKUP(order_details[[#This Row],[ProductID]],products[],6,0)</f>
        <v>13</v>
      </c>
      <c r="I1477" s="8">
        <f>order_details[[#This Row],[UnitPrice (Marked Price)]] * order_details[[#This Row],[Quantity]] * (1 - order_details[[#This Row],[Discount]])</f>
        <v>260</v>
      </c>
      <c r="J1477" s="8">
        <f>(order_details[[#This Row],[UnitPrice (Marked Price)]]*(1-order_details[[#This Row],[Discount]])-order_details[[#This Row],[UnitPrice]]) * order_details[[#This Row],[Quantity]]</f>
        <v>51.999999999999993</v>
      </c>
      <c r="K1477">
        <f>VLOOKUP(order_details[[#This Row],[ProductID]],products[],4,0)</f>
        <v>2</v>
      </c>
      <c r="L1477" s="8" t="str">
        <f>VLOOKUP(order_details[[#This Row],[Category]],categories[[CategoryID]:[CategoryName]],2,0)</f>
        <v>Condiments</v>
      </c>
    </row>
    <row r="1478" spans="1:12" x14ac:dyDescent="0.25">
      <c r="A1478">
        <v>10813</v>
      </c>
      <c r="B1478">
        <v>2</v>
      </c>
      <c r="C1478" s="8">
        <v>15.2</v>
      </c>
      <c r="D1478">
        <v>12</v>
      </c>
      <c r="E1478">
        <v>0.2</v>
      </c>
      <c r="F1478" s="8">
        <f>order_details[[#This Row],[UnitPrice]]*order_details[[#This Row],[Quantity]]</f>
        <v>182.39999999999998</v>
      </c>
      <c r="G1478" s="1">
        <f>VLOOKUP(order_details[[#This Row],[OrderID]],orders[[OrderID]:[OrderDate]],4,)</f>
        <v>35100</v>
      </c>
      <c r="H1478" s="8">
        <f>VLOOKUP(order_details[[#This Row],[ProductID]],products[],6,0)</f>
        <v>19</v>
      </c>
      <c r="I1478" s="8">
        <f>order_details[[#This Row],[UnitPrice (Marked Price)]] * order_details[[#This Row],[Quantity]] * (1 - order_details[[#This Row],[Discount]])</f>
        <v>182.4</v>
      </c>
      <c r="J1478" s="8">
        <f>(order_details[[#This Row],[UnitPrice (Marked Price)]]*(1-order_details[[#This Row],[Discount]])-order_details[[#This Row],[UnitPrice]]) * order_details[[#This Row],[Quantity]]</f>
        <v>2.1316282072803006E-14</v>
      </c>
      <c r="K1478">
        <f>VLOOKUP(order_details[[#This Row],[ProductID]],products[],4,0)</f>
        <v>1</v>
      </c>
      <c r="L1478" s="8" t="str">
        <f>VLOOKUP(order_details[[#This Row],[Category]],categories[[CategoryID]:[CategoryName]],2,0)</f>
        <v>Beverages</v>
      </c>
    </row>
    <row r="1479" spans="1:12" x14ac:dyDescent="0.25">
      <c r="A1479">
        <v>10813</v>
      </c>
      <c r="B1479">
        <v>46</v>
      </c>
      <c r="C1479" s="8">
        <v>9.6</v>
      </c>
      <c r="D1479">
        <v>35</v>
      </c>
      <c r="E1479">
        <v>0</v>
      </c>
      <c r="F1479" s="8">
        <f>order_details[[#This Row],[UnitPrice]]*order_details[[#This Row],[Quantity]]</f>
        <v>336</v>
      </c>
      <c r="G1479" s="1">
        <f>VLOOKUP(order_details[[#This Row],[OrderID]],orders[[OrderID]:[OrderDate]],4,)</f>
        <v>35100</v>
      </c>
      <c r="H1479" s="8">
        <f>VLOOKUP(order_details[[#This Row],[ProductID]],products[],6,0)</f>
        <v>12</v>
      </c>
      <c r="I1479" s="8">
        <f>order_details[[#This Row],[UnitPrice (Marked Price)]] * order_details[[#This Row],[Quantity]] * (1 - order_details[[#This Row],[Discount]])</f>
        <v>420</v>
      </c>
      <c r="J1479" s="8">
        <f>(order_details[[#This Row],[UnitPrice (Marked Price)]]*(1-order_details[[#This Row],[Discount]])-order_details[[#This Row],[UnitPrice]]) * order_details[[#This Row],[Quantity]]</f>
        <v>84.000000000000014</v>
      </c>
      <c r="K1479">
        <f>VLOOKUP(order_details[[#This Row],[ProductID]],products[],4,0)</f>
        <v>8</v>
      </c>
      <c r="L1479" s="8" t="str">
        <f>VLOOKUP(order_details[[#This Row],[Category]],categories[[CategoryID]:[CategoryName]],2,0)</f>
        <v>Seafood</v>
      </c>
    </row>
    <row r="1480" spans="1:12" x14ac:dyDescent="0.25">
      <c r="A1480">
        <v>10814</v>
      </c>
      <c r="B1480">
        <v>41</v>
      </c>
      <c r="C1480" s="8">
        <v>7.7</v>
      </c>
      <c r="D1480">
        <v>20</v>
      </c>
      <c r="E1480">
        <v>0</v>
      </c>
      <c r="F1480" s="8">
        <f>order_details[[#This Row],[UnitPrice]]*order_details[[#This Row],[Quantity]]</f>
        <v>154</v>
      </c>
      <c r="G1480" s="1">
        <f>VLOOKUP(order_details[[#This Row],[OrderID]],orders[[OrderID]:[OrderDate]],4,)</f>
        <v>35100</v>
      </c>
      <c r="H1480" s="8">
        <f>VLOOKUP(order_details[[#This Row],[ProductID]],products[],6,0)</f>
        <v>9.65</v>
      </c>
      <c r="I1480" s="8">
        <f>order_details[[#This Row],[UnitPrice (Marked Price)]] * order_details[[#This Row],[Quantity]] * (1 - order_details[[#This Row],[Discount]])</f>
        <v>193</v>
      </c>
      <c r="J1480" s="8">
        <f>(order_details[[#This Row],[UnitPrice (Marked Price)]]*(1-order_details[[#This Row],[Discount]])-order_details[[#This Row],[UnitPrice]]) * order_details[[#This Row],[Quantity]]</f>
        <v>39</v>
      </c>
      <c r="K1480">
        <f>VLOOKUP(order_details[[#This Row],[ProductID]],products[],4,0)</f>
        <v>8</v>
      </c>
      <c r="L1480" s="8" t="str">
        <f>VLOOKUP(order_details[[#This Row],[Category]],categories[[CategoryID]:[CategoryName]],2,0)</f>
        <v>Seafood</v>
      </c>
    </row>
    <row r="1481" spans="1:12" x14ac:dyDescent="0.25">
      <c r="A1481">
        <v>10814</v>
      </c>
      <c r="B1481">
        <v>43</v>
      </c>
      <c r="C1481" s="8">
        <v>36.799999999999997</v>
      </c>
      <c r="D1481">
        <v>20</v>
      </c>
      <c r="E1481">
        <v>0.15</v>
      </c>
      <c r="F1481" s="8">
        <f>order_details[[#This Row],[UnitPrice]]*order_details[[#This Row],[Quantity]]</f>
        <v>736</v>
      </c>
      <c r="G1481" s="1">
        <f>VLOOKUP(order_details[[#This Row],[OrderID]],orders[[OrderID]:[OrderDate]],4,)</f>
        <v>35100</v>
      </c>
      <c r="H1481" s="8">
        <f>VLOOKUP(order_details[[#This Row],[ProductID]],products[],6,0)</f>
        <v>46</v>
      </c>
      <c r="I1481" s="8">
        <f>order_details[[#This Row],[UnitPrice (Marked Price)]] * order_details[[#This Row],[Quantity]] * (1 - order_details[[#This Row],[Discount]])</f>
        <v>782</v>
      </c>
      <c r="J1481" s="8">
        <f>(order_details[[#This Row],[UnitPrice (Marked Price)]]*(1-order_details[[#This Row],[Discount]])-order_details[[#This Row],[UnitPrice]]) * order_details[[#This Row],[Quantity]]</f>
        <v>46.000000000000085</v>
      </c>
      <c r="K1481">
        <f>VLOOKUP(order_details[[#This Row],[ProductID]],products[],4,0)</f>
        <v>1</v>
      </c>
      <c r="L1481" s="8" t="str">
        <f>VLOOKUP(order_details[[#This Row],[Category]],categories[[CategoryID]:[CategoryName]],2,0)</f>
        <v>Beverages</v>
      </c>
    </row>
    <row r="1482" spans="1:12" x14ac:dyDescent="0.25">
      <c r="A1482">
        <v>10814</v>
      </c>
      <c r="B1482">
        <v>48</v>
      </c>
      <c r="C1482" s="8">
        <v>10.199999999999999</v>
      </c>
      <c r="D1482">
        <v>8</v>
      </c>
      <c r="E1482">
        <v>0.15</v>
      </c>
      <c r="F1482" s="8">
        <f>order_details[[#This Row],[UnitPrice]]*order_details[[#This Row],[Quantity]]</f>
        <v>81.599999999999994</v>
      </c>
      <c r="G1482" s="1">
        <f>VLOOKUP(order_details[[#This Row],[OrderID]],orders[[OrderID]:[OrderDate]],4,)</f>
        <v>35100</v>
      </c>
      <c r="H1482" s="8">
        <f>VLOOKUP(order_details[[#This Row],[ProductID]],products[],6,0)</f>
        <v>12.75</v>
      </c>
      <c r="I1482" s="8">
        <f>order_details[[#This Row],[UnitPrice (Marked Price)]] * order_details[[#This Row],[Quantity]] * (1 - order_details[[#This Row],[Discount]])</f>
        <v>86.7</v>
      </c>
      <c r="J1482" s="8">
        <f>(order_details[[#This Row],[UnitPrice (Marked Price)]]*(1-order_details[[#This Row],[Discount]])-order_details[[#This Row],[UnitPrice]]) * order_details[[#This Row],[Quantity]]</f>
        <v>5.1000000000000085</v>
      </c>
      <c r="K1482">
        <f>VLOOKUP(order_details[[#This Row],[ProductID]],products[],4,0)</f>
        <v>3</v>
      </c>
      <c r="L1482" s="8" t="str">
        <f>VLOOKUP(order_details[[#This Row],[Category]],categories[[CategoryID]:[CategoryName]],2,0)</f>
        <v>Confections</v>
      </c>
    </row>
    <row r="1483" spans="1:12" x14ac:dyDescent="0.25">
      <c r="A1483">
        <v>10814</v>
      </c>
      <c r="B1483">
        <v>61</v>
      </c>
      <c r="C1483" s="8">
        <v>22.8</v>
      </c>
      <c r="D1483">
        <v>30</v>
      </c>
      <c r="E1483">
        <v>0.15</v>
      </c>
      <c r="F1483" s="8">
        <f>order_details[[#This Row],[UnitPrice]]*order_details[[#This Row],[Quantity]]</f>
        <v>684</v>
      </c>
      <c r="G1483" s="1">
        <f>VLOOKUP(order_details[[#This Row],[OrderID]],orders[[OrderID]:[OrderDate]],4,)</f>
        <v>35100</v>
      </c>
      <c r="H1483" s="8">
        <f>VLOOKUP(order_details[[#This Row],[ProductID]],products[],6,0)</f>
        <v>28.5</v>
      </c>
      <c r="I1483" s="8">
        <f>order_details[[#This Row],[UnitPrice (Marked Price)]] * order_details[[#This Row],[Quantity]] * (1 - order_details[[#This Row],[Discount]])</f>
        <v>726.75</v>
      </c>
      <c r="J1483" s="8">
        <f>(order_details[[#This Row],[UnitPrice (Marked Price)]]*(1-order_details[[#This Row],[Discount]])-order_details[[#This Row],[UnitPrice]]) * order_details[[#This Row],[Quantity]]</f>
        <v>42.749999999999915</v>
      </c>
      <c r="K1483">
        <f>VLOOKUP(order_details[[#This Row],[ProductID]],products[],4,0)</f>
        <v>2</v>
      </c>
      <c r="L1483" s="8" t="str">
        <f>VLOOKUP(order_details[[#This Row],[Category]],categories[[CategoryID]:[CategoryName]],2,0)</f>
        <v>Condiments</v>
      </c>
    </row>
    <row r="1484" spans="1:12" x14ac:dyDescent="0.25">
      <c r="A1484">
        <v>10815</v>
      </c>
      <c r="B1484">
        <v>33</v>
      </c>
      <c r="C1484" s="8">
        <v>2</v>
      </c>
      <c r="D1484">
        <v>16</v>
      </c>
      <c r="E1484">
        <v>0</v>
      </c>
      <c r="F1484" s="8">
        <f>order_details[[#This Row],[UnitPrice]]*order_details[[#This Row],[Quantity]]</f>
        <v>32</v>
      </c>
      <c r="G1484" s="1">
        <f>VLOOKUP(order_details[[#This Row],[OrderID]],orders[[OrderID]:[OrderDate]],4,)</f>
        <v>35100</v>
      </c>
      <c r="H1484" s="8">
        <f>VLOOKUP(order_details[[#This Row],[ProductID]],products[],6,0)</f>
        <v>2.5</v>
      </c>
      <c r="I1484" s="8">
        <f>order_details[[#This Row],[UnitPrice (Marked Price)]] * order_details[[#This Row],[Quantity]] * (1 - order_details[[#This Row],[Discount]])</f>
        <v>40</v>
      </c>
      <c r="J1484" s="8">
        <f>(order_details[[#This Row],[UnitPrice (Marked Price)]]*(1-order_details[[#This Row],[Discount]])-order_details[[#This Row],[UnitPrice]]) * order_details[[#This Row],[Quantity]]</f>
        <v>8</v>
      </c>
      <c r="K1484">
        <f>VLOOKUP(order_details[[#This Row],[ProductID]],products[],4,0)</f>
        <v>4</v>
      </c>
      <c r="L1484" s="8" t="str">
        <f>VLOOKUP(order_details[[#This Row],[Category]],categories[[CategoryID]:[CategoryName]],2,0)</f>
        <v>Dairy Products</v>
      </c>
    </row>
    <row r="1485" spans="1:12" x14ac:dyDescent="0.25">
      <c r="A1485">
        <v>10816</v>
      </c>
      <c r="B1485">
        <v>38</v>
      </c>
      <c r="C1485" s="8">
        <v>210.8</v>
      </c>
      <c r="D1485">
        <v>30</v>
      </c>
      <c r="E1485">
        <v>0.05</v>
      </c>
      <c r="F1485" s="8">
        <f>order_details[[#This Row],[UnitPrice]]*order_details[[#This Row],[Quantity]]</f>
        <v>6324</v>
      </c>
      <c r="G1485" s="1">
        <f>VLOOKUP(order_details[[#This Row],[OrderID]],orders[[OrderID]:[OrderDate]],4,)</f>
        <v>35101</v>
      </c>
      <c r="H1485" s="8">
        <f>VLOOKUP(order_details[[#This Row],[ProductID]],products[],6,0)</f>
        <v>263.5</v>
      </c>
      <c r="I1485" s="8">
        <f>order_details[[#This Row],[UnitPrice (Marked Price)]] * order_details[[#This Row],[Quantity]] * (1 - order_details[[#This Row],[Discount]])</f>
        <v>7509.75</v>
      </c>
      <c r="J1485" s="8">
        <f>(order_details[[#This Row],[UnitPrice (Marked Price)]]*(1-order_details[[#This Row],[Discount]])-order_details[[#This Row],[UnitPrice]]) * order_details[[#This Row],[Quantity]]</f>
        <v>1185.7499999999993</v>
      </c>
      <c r="K1485">
        <f>VLOOKUP(order_details[[#This Row],[ProductID]],products[],4,0)</f>
        <v>1</v>
      </c>
      <c r="L1485" s="8" t="str">
        <f>VLOOKUP(order_details[[#This Row],[Category]],categories[[CategoryID]:[CategoryName]],2,0)</f>
        <v>Beverages</v>
      </c>
    </row>
    <row r="1486" spans="1:12" x14ac:dyDescent="0.25">
      <c r="A1486">
        <v>10816</v>
      </c>
      <c r="B1486">
        <v>62</v>
      </c>
      <c r="C1486" s="8">
        <v>39.4</v>
      </c>
      <c r="D1486">
        <v>20</v>
      </c>
      <c r="E1486">
        <v>0.05</v>
      </c>
      <c r="F1486" s="8">
        <f>order_details[[#This Row],[UnitPrice]]*order_details[[#This Row],[Quantity]]</f>
        <v>788</v>
      </c>
      <c r="G1486" s="1">
        <f>VLOOKUP(order_details[[#This Row],[OrderID]],orders[[OrderID]:[OrderDate]],4,)</f>
        <v>35101</v>
      </c>
      <c r="H1486" s="8">
        <f>VLOOKUP(order_details[[#This Row],[ProductID]],products[],6,0)</f>
        <v>49.3</v>
      </c>
      <c r="I1486" s="8">
        <f>order_details[[#This Row],[UnitPrice (Marked Price)]] * order_details[[#This Row],[Quantity]] * (1 - order_details[[#This Row],[Discount]])</f>
        <v>936.69999999999993</v>
      </c>
      <c r="J1486" s="8">
        <f>(order_details[[#This Row],[UnitPrice (Marked Price)]]*(1-order_details[[#This Row],[Discount]])-order_details[[#This Row],[UnitPrice]]) * order_details[[#This Row],[Quantity]]</f>
        <v>148.6999999999999</v>
      </c>
      <c r="K1486">
        <f>VLOOKUP(order_details[[#This Row],[ProductID]],products[],4,0)</f>
        <v>3</v>
      </c>
      <c r="L1486" s="8" t="str">
        <f>VLOOKUP(order_details[[#This Row],[Category]],categories[[CategoryID]:[CategoryName]],2,0)</f>
        <v>Confections</v>
      </c>
    </row>
    <row r="1487" spans="1:12" x14ac:dyDescent="0.25">
      <c r="A1487">
        <v>10817</v>
      </c>
      <c r="B1487">
        <v>26</v>
      </c>
      <c r="C1487" s="8">
        <v>24.9</v>
      </c>
      <c r="D1487">
        <v>40</v>
      </c>
      <c r="E1487">
        <v>0.15</v>
      </c>
      <c r="F1487" s="8">
        <f>order_details[[#This Row],[UnitPrice]]*order_details[[#This Row],[Quantity]]</f>
        <v>996</v>
      </c>
      <c r="G1487" s="1">
        <f>VLOOKUP(order_details[[#This Row],[OrderID]],orders[[OrderID]:[OrderDate]],4,)</f>
        <v>35101</v>
      </c>
      <c r="H1487" s="8">
        <f>VLOOKUP(order_details[[#This Row],[ProductID]],products[],6,0)</f>
        <v>31.23</v>
      </c>
      <c r="I1487" s="8">
        <f>order_details[[#This Row],[UnitPrice (Marked Price)]] * order_details[[#This Row],[Quantity]] * (1 - order_details[[#This Row],[Discount]])</f>
        <v>1061.82</v>
      </c>
      <c r="J1487" s="8">
        <f>(order_details[[#This Row],[UnitPrice (Marked Price)]]*(1-order_details[[#This Row],[Discount]])-order_details[[#This Row],[UnitPrice]]) * order_details[[#This Row],[Quantity]]</f>
        <v>65.820000000000078</v>
      </c>
      <c r="K1487">
        <f>VLOOKUP(order_details[[#This Row],[ProductID]],products[],4,0)</f>
        <v>3</v>
      </c>
      <c r="L1487" s="8" t="str">
        <f>VLOOKUP(order_details[[#This Row],[Category]],categories[[CategoryID]:[CategoryName]],2,0)</f>
        <v>Confections</v>
      </c>
    </row>
    <row r="1488" spans="1:12" x14ac:dyDescent="0.25">
      <c r="A1488">
        <v>10817</v>
      </c>
      <c r="B1488">
        <v>38</v>
      </c>
      <c r="C1488" s="8">
        <v>210.8</v>
      </c>
      <c r="D1488">
        <v>30</v>
      </c>
      <c r="E1488">
        <v>0</v>
      </c>
      <c r="F1488" s="8">
        <f>order_details[[#This Row],[UnitPrice]]*order_details[[#This Row],[Quantity]]</f>
        <v>6324</v>
      </c>
      <c r="G1488" s="1">
        <f>VLOOKUP(order_details[[#This Row],[OrderID]],orders[[OrderID]:[OrderDate]],4,)</f>
        <v>35101</v>
      </c>
      <c r="H1488" s="8">
        <f>VLOOKUP(order_details[[#This Row],[ProductID]],products[],6,0)</f>
        <v>263.5</v>
      </c>
      <c r="I1488" s="8">
        <f>order_details[[#This Row],[UnitPrice (Marked Price)]] * order_details[[#This Row],[Quantity]] * (1 - order_details[[#This Row],[Discount]])</f>
        <v>7905</v>
      </c>
      <c r="J1488" s="8">
        <f>(order_details[[#This Row],[UnitPrice (Marked Price)]]*(1-order_details[[#This Row],[Discount]])-order_details[[#This Row],[UnitPrice]]) * order_details[[#This Row],[Quantity]]</f>
        <v>1580.9999999999995</v>
      </c>
      <c r="K1488">
        <f>VLOOKUP(order_details[[#This Row],[ProductID]],products[],4,0)</f>
        <v>1</v>
      </c>
      <c r="L1488" s="8" t="str">
        <f>VLOOKUP(order_details[[#This Row],[Category]],categories[[CategoryID]:[CategoryName]],2,0)</f>
        <v>Beverages</v>
      </c>
    </row>
    <row r="1489" spans="1:12" x14ac:dyDescent="0.25">
      <c r="A1489">
        <v>10817</v>
      </c>
      <c r="B1489">
        <v>40</v>
      </c>
      <c r="C1489" s="8">
        <v>14.7</v>
      </c>
      <c r="D1489">
        <v>60</v>
      </c>
      <c r="E1489">
        <v>0.15</v>
      </c>
      <c r="F1489" s="8">
        <f>order_details[[#This Row],[UnitPrice]]*order_details[[#This Row],[Quantity]]</f>
        <v>882</v>
      </c>
      <c r="G1489" s="1">
        <f>VLOOKUP(order_details[[#This Row],[OrderID]],orders[[OrderID]:[OrderDate]],4,)</f>
        <v>35101</v>
      </c>
      <c r="H1489" s="8">
        <f>VLOOKUP(order_details[[#This Row],[ProductID]],products[],6,0)</f>
        <v>18.399999999999999</v>
      </c>
      <c r="I1489" s="8">
        <f>order_details[[#This Row],[UnitPrice (Marked Price)]] * order_details[[#This Row],[Quantity]] * (1 - order_details[[#This Row],[Discount]])</f>
        <v>938.4</v>
      </c>
      <c r="J1489" s="8">
        <f>(order_details[[#This Row],[UnitPrice (Marked Price)]]*(1-order_details[[#This Row],[Discount]])-order_details[[#This Row],[UnitPrice]]) * order_details[[#This Row],[Quantity]]</f>
        <v>56.39999999999997</v>
      </c>
      <c r="K1489">
        <f>VLOOKUP(order_details[[#This Row],[ProductID]],products[],4,0)</f>
        <v>8</v>
      </c>
      <c r="L1489" s="8" t="str">
        <f>VLOOKUP(order_details[[#This Row],[Category]],categories[[CategoryID]:[CategoryName]],2,0)</f>
        <v>Seafood</v>
      </c>
    </row>
    <row r="1490" spans="1:12" x14ac:dyDescent="0.25">
      <c r="A1490">
        <v>10817</v>
      </c>
      <c r="B1490">
        <v>62</v>
      </c>
      <c r="C1490" s="8">
        <v>39.4</v>
      </c>
      <c r="D1490">
        <v>25</v>
      </c>
      <c r="E1490">
        <v>0.15</v>
      </c>
      <c r="F1490" s="8">
        <f>order_details[[#This Row],[UnitPrice]]*order_details[[#This Row],[Quantity]]</f>
        <v>985</v>
      </c>
      <c r="G1490" s="1">
        <f>VLOOKUP(order_details[[#This Row],[OrderID]],orders[[OrderID]:[OrderDate]],4,)</f>
        <v>35101</v>
      </c>
      <c r="H1490" s="8">
        <f>VLOOKUP(order_details[[#This Row],[ProductID]],products[],6,0)</f>
        <v>49.3</v>
      </c>
      <c r="I1490" s="8">
        <f>order_details[[#This Row],[UnitPrice (Marked Price)]] * order_details[[#This Row],[Quantity]] * (1 - order_details[[#This Row],[Discount]])</f>
        <v>1047.625</v>
      </c>
      <c r="J1490" s="8">
        <f>(order_details[[#This Row],[UnitPrice (Marked Price)]]*(1-order_details[[#This Row],[Discount]])-order_details[[#This Row],[UnitPrice]]) * order_details[[#This Row],[Quantity]]</f>
        <v>62.624999999999886</v>
      </c>
      <c r="K1490">
        <f>VLOOKUP(order_details[[#This Row],[ProductID]],products[],4,0)</f>
        <v>3</v>
      </c>
      <c r="L1490" s="8" t="str">
        <f>VLOOKUP(order_details[[#This Row],[Category]],categories[[CategoryID]:[CategoryName]],2,0)</f>
        <v>Confections</v>
      </c>
    </row>
    <row r="1491" spans="1:12" x14ac:dyDescent="0.25">
      <c r="A1491">
        <v>10818</v>
      </c>
      <c r="B1491">
        <v>32</v>
      </c>
      <c r="C1491" s="8">
        <v>25.6</v>
      </c>
      <c r="D1491">
        <v>20</v>
      </c>
      <c r="E1491">
        <v>0</v>
      </c>
      <c r="F1491" s="8">
        <f>order_details[[#This Row],[UnitPrice]]*order_details[[#This Row],[Quantity]]</f>
        <v>512</v>
      </c>
      <c r="G1491" s="1">
        <f>VLOOKUP(order_details[[#This Row],[OrderID]],orders[[OrderID]:[OrderDate]],4,)</f>
        <v>35102</v>
      </c>
      <c r="H1491" s="8">
        <f>VLOOKUP(order_details[[#This Row],[ProductID]],products[],6,0)</f>
        <v>32</v>
      </c>
      <c r="I1491" s="8">
        <f>order_details[[#This Row],[UnitPrice (Marked Price)]] * order_details[[#This Row],[Quantity]] * (1 - order_details[[#This Row],[Discount]])</f>
        <v>640</v>
      </c>
      <c r="J1491" s="8">
        <f>(order_details[[#This Row],[UnitPrice (Marked Price)]]*(1-order_details[[#This Row],[Discount]])-order_details[[#This Row],[UnitPrice]]) * order_details[[#This Row],[Quantity]]</f>
        <v>127.99999999999997</v>
      </c>
      <c r="K1491">
        <f>VLOOKUP(order_details[[#This Row],[ProductID]],products[],4,0)</f>
        <v>4</v>
      </c>
      <c r="L1491" s="8" t="str">
        <f>VLOOKUP(order_details[[#This Row],[Category]],categories[[CategoryID]:[CategoryName]],2,0)</f>
        <v>Dairy Products</v>
      </c>
    </row>
    <row r="1492" spans="1:12" x14ac:dyDescent="0.25">
      <c r="A1492">
        <v>10818</v>
      </c>
      <c r="B1492">
        <v>41</v>
      </c>
      <c r="C1492" s="8">
        <v>7.7</v>
      </c>
      <c r="D1492">
        <v>20</v>
      </c>
      <c r="E1492">
        <v>0</v>
      </c>
      <c r="F1492" s="8">
        <f>order_details[[#This Row],[UnitPrice]]*order_details[[#This Row],[Quantity]]</f>
        <v>154</v>
      </c>
      <c r="G1492" s="1">
        <f>VLOOKUP(order_details[[#This Row],[OrderID]],orders[[OrderID]:[OrderDate]],4,)</f>
        <v>35102</v>
      </c>
      <c r="H1492" s="8">
        <f>VLOOKUP(order_details[[#This Row],[ProductID]],products[],6,0)</f>
        <v>9.65</v>
      </c>
      <c r="I1492" s="8">
        <f>order_details[[#This Row],[UnitPrice (Marked Price)]] * order_details[[#This Row],[Quantity]] * (1 - order_details[[#This Row],[Discount]])</f>
        <v>193</v>
      </c>
      <c r="J1492" s="8">
        <f>(order_details[[#This Row],[UnitPrice (Marked Price)]]*(1-order_details[[#This Row],[Discount]])-order_details[[#This Row],[UnitPrice]]) * order_details[[#This Row],[Quantity]]</f>
        <v>39</v>
      </c>
      <c r="K1492">
        <f>VLOOKUP(order_details[[#This Row],[ProductID]],products[],4,0)</f>
        <v>8</v>
      </c>
      <c r="L1492" s="8" t="str">
        <f>VLOOKUP(order_details[[#This Row],[Category]],categories[[CategoryID]:[CategoryName]],2,0)</f>
        <v>Seafood</v>
      </c>
    </row>
    <row r="1493" spans="1:12" x14ac:dyDescent="0.25">
      <c r="A1493">
        <v>10819</v>
      </c>
      <c r="B1493">
        <v>43</v>
      </c>
      <c r="C1493" s="8">
        <v>36.799999999999997</v>
      </c>
      <c r="D1493">
        <v>7</v>
      </c>
      <c r="E1493">
        <v>0</v>
      </c>
      <c r="F1493" s="8">
        <f>order_details[[#This Row],[UnitPrice]]*order_details[[#This Row],[Quantity]]</f>
        <v>257.59999999999997</v>
      </c>
      <c r="G1493" s="1">
        <f>VLOOKUP(order_details[[#This Row],[OrderID]],orders[[OrderID]:[OrderDate]],4,)</f>
        <v>35102</v>
      </c>
      <c r="H1493" s="8">
        <f>VLOOKUP(order_details[[#This Row],[ProductID]],products[],6,0)</f>
        <v>46</v>
      </c>
      <c r="I1493" s="8">
        <f>order_details[[#This Row],[UnitPrice (Marked Price)]] * order_details[[#This Row],[Quantity]] * (1 - order_details[[#This Row],[Discount]])</f>
        <v>322</v>
      </c>
      <c r="J1493" s="8">
        <f>(order_details[[#This Row],[UnitPrice (Marked Price)]]*(1-order_details[[#This Row],[Discount]])-order_details[[#This Row],[UnitPrice]]) * order_details[[#This Row],[Quantity]]</f>
        <v>64.40000000000002</v>
      </c>
      <c r="K1493">
        <f>VLOOKUP(order_details[[#This Row],[ProductID]],products[],4,0)</f>
        <v>1</v>
      </c>
      <c r="L1493" s="8" t="str">
        <f>VLOOKUP(order_details[[#This Row],[Category]],categories[[CategoryID]:[CategoryName]],2,0)</f>
        <v>Beverages</v>
      </c>
    </row>
    <row r="1494" spans="1:12" x14ac:dyDescent="0.25">
      <c r="A1494">
        <v>10819</v>
      </c>
      <c r="B1494">
        <v>75</v>
      </c>
      <c r="C1494" s="8">
        <v>6.2</v>
      </c>
      <c r="D1494">
        <v>20</v>
      </c>
      <c r="E1494">
        <v>0</v>
      </c>
      <c r="F1494" s="8">
        <f>order_details[[#This Row],[UnitPrice]]*order_details[[#This Row],[Quantity]]</f>
        <v>124</v>
      </c>
      <c r="G1494" s="1">
        <f>VLOOKUP(order_details[[#This Row],[OrderID]],orders[[OrderID]:[OrderDate]],4,)</f>
        <v>35102</v>
      </c>
      <c r="H1494" s="8">
        <f>VLOOKUP(order_details[[#This Row],[ProductID]],products[],6,0)</f>
        <v>7.75</v>
      </c>
      <c r="I1494" s="8">
        <f>order_details[[#This Row],[UnitPrice (Marked Price)]] * order_details[[#This Row],[Quantity]] * (1 - order_details[[#This Row],[Discount]])</f>
        <v>155</v>
      </c>
      <c r="J1494" s="8">
        <f>(order_details[[#This Row],[UnitPrice (Marked Price)]]*(1-order_details[[#This Row],[Discount]])-order_details[[#This Row],[UnitPrice]]) * order_details[[#This Row],[Quantity]]</f>
        <v>30.999999999999996</v>
      </c>
      <c r="K1494">
        <f>VLOOKUP(order_details[[#This Row],[ProductID]],products[],4,0)</f>
        <v>1</v>
      </c>
      <c r="L1494" s="8" t="str">
        <f>VLOOKUP(order_details[[#This Row],[Category]],categories[[CategoryID]:[CategoryName]],2,0)</f>
        <v>Beverages</v>
      </c>
    </row>
    <row r="1495" spans="1:12" x14ac:dyDescent="0.25">
      <c r="A1495">
        <v>10820</v>
      </c>
      <c r="B1495">
        <v>56</v>
      </c>
      <c r="C1495" s="8">
        <v>30.4</v>
      </c>
      <c r="D1495">
        <v>30</v>
      </c>
      <c r="E1495">
        <v>0</v>
      </c>
      <c r="F1495" s="8">
        <f>order_details[[#This Row],[UnitPrice]]*order_details[[#This Row],[Quantity]]</f>
        <v>912</v>
      </c>
      <c r="G1495" s="1">
        <f>VLOOKUP(order_details[[#This Row],[OrderID]],orders[[OrderID]:[OrderDate]],4,)</f>
        <v>35102</v>
      </c>
      <c r="H1495" s="8">
        <f>VLOOKUP(order_details[[#This Row],[ProductID]],products[],6,0)</f>
        <v>38</v>
      </c>
      <c r="I1495" s="8">
        <f>order_details[[#This Row],[UnitPrice (Marked Price)]] * order_details[[#This Row],[Quantity]] * (1 - order_details[[#This Row],[Discount]])</f>
        <v>1140</v>
      </c>
      <c r="J1495" s="8">
        <f>(order_details[[#This Row],[UnitPrice (Marked Price)]]*(1-order_details[[#This Row],[Discount]])-order_details[[#This Row],[UnitPrice]]) * order_details[[#This Row],[Quantity]]</f>
        <v>228.00000000000006</v>
      </c>
      <c r="K1495">
        <f>VLOOKUP(order_details[[#This Row],[ProductID]],products[],4,0)</f>
        <v>5</v>
      </c>
      <c r="L1495" s="8" t="str">
        <f>VLOOKUP(order_details[[#This Row],[Category]],categories[[CategoryID]:[CategoryName]],2,0)</f>
        <v>Grains/Cereals</v>
      </c>
    </row>
    <row r="1496" spans="1:12" x14ac:dyDescent="0.25">
      <c r="A1496">
        <v>10821</v>
      </c>
      <c r="B1496">
        <v>35</v>
      </c>
      <c r="C1496" s="8">
        <v>14.4</v>
      </c>
      <c r="D1496">
        <v>20</v>
      </c>
      <c r="E1496">
        <v>0</v>
      </c>
      <c r="F1496" s="8">
        <f>order_details[[#This Row],[UnitPrice]]*order_details[[#This Row],[Quantity]]</f>
        <v>288</v>
      </c>
      <c r="G1496" s="1">
        <f>VLOOKUP(order_details[[#This Row],[OrderID]],orders[[OrderID]:[OrderDate]],4,)</f>
        <v>35103</v>
      </c>
      <c r="H1496" s="8">
        <f>VLOOKUP(order_details[[#This Row],[ProductID]],products[],6,0)</f>
        <v>18</v>
      </c>
      <c r="I1496" s="8">
        <f>order_details[[#This Row],[UnitPrice (Marked Price)]] * order_details[[#This Row],[Quantity]] * (1 - order_details[[#This Row],[Discount]])</f>
        <v>360</v>
      </c>
      <c r="J1496" s="8">
        <f>(order_details[[#This Row],[UnitPrice (Marked Price)]]*(1-order_details[[#This Row],[Discount]])-order_details[[#This Row],[UnitPrice]]) * order_details[[#This Row],[Quantity]]</f>
        <v>72</v>
      </c>
      <c r="K1496">
        <f>VLOOKUP(order_details[[#This Row],[ProductID]],products[],4,0)</f>
        <v>1</v>
      </c>
      <c r="L1496" s="8" t="str">
        <f>VLOOKUP(order_details[[#This Row],[Category]],categories[[CategoryID]:[CategoryName]],2,0)</f>
        <v>Beverages</v>
      </c>
    </row>
    <row r="1497" spans="1:12" x14ac:dyDescent="0.25">
      <c r="A1497">
        <v>10821</v>
      </c>
      <c r="B1497">
        <v>51</v>
      </c>
      <c r="C1497" s="8">
        <v>42.4</v>
      </c>
      <c r="D1497">
        <v>6</v>
      </c>
      <c r="E1497">
        <v>0</v>
      </c>
      <c r="F1497" s="8">
        <f>order_details[[#This Row],[UnitPrice]]*order_details[[#This Row],[Quantity]]</f>
        <v>254.39999999999998</v>
      </c>
      <c r="G1497" s="1">
        <f>VLOOKUP(order_details[[#This Row],[OrderID]],orders[[OrderID]:[OrderDate]],4,)</f>
        <v>35103</v>
      </c>
      <c r="H1497" s="8">
        <f>VLOOKUP(order_details[[#This Row],[ProductID]],products[],6,0)</f>
        <v>53</v>
      </c>
      <c r="I1497" s="8">
        <f>order_details[[#This Row],[UnitPrice (Marked Price)]] * order_details[[#This Row],[Quantity]] * (1 - order_details[[#This Row],[Discount]])</f>
        <v>318</v>
      </c>
      <c r="J1497" s="8">
        <f>(order_details[[#This Row],[UnitPrice (Marked Price)]]*(1-order_details[[#This Row],[Discount]])-order_details[[#This Row],[UnitPrice]]) * order_details[[#This Row],[Quantity]]</f>
        <v>63.600000000000009</v>
      </c>
      <c r="K1497">
        <f>VLOOKUP(order_details[[#This Row],[ProductID]],products[],4,0)</f>
        <v>7</v>
      </c>
      <c r="L1497" s="8" t="str">
        <f>VLOOKUP(order_details[[#This Row],[Category]],categories[[CategoryID]:[CategoryName]],2,0)</f>
        <v>Produce</v>
      </c>
    </row>
    <row r="1498" spans="1:12" x14ac:dyDescent="0.25">
      <c r="A1498">
        <v>10822</v>
      </c>
      <c r="B1498">
        <v>62</v>
      </c>
      <c r="C1498" s="8">
        <v>39.4</v>
      </c>
      <c r="D1498">
        <v>3</v>
      </c>
      <c r="E1498">
        <v>0</v>
      </c>
      <c r="F1498" s="8">
        <f>order_details[[#This Row],[UnitPrice]]*order_details[[#This Row],[Quantity]]</f>
        <v>118.19999999999999</v>
      </c>
      <c r="G1498" s="1">
        <f>VLOOKUP(order_details[[#This Row],[OrderID]],orders[[OrderID]:[OrderDate]],4,)</f>
        <v>35103</v>
      </c>
      <c r="H1498" s="8">
        <f>VLOOKUP(order_details[[#This Row],[ProductID]],products[],6,0)</f>
        <v>49.3</v>
      </c>
      <c r="I1498" s="8">
        <f>order_details[[#This Row],[UnitPrice (Marked Price)]] * order_details[[#This Row],[Quantity]] * (1 - order_details[[#This Row],[Discount]])</f>
        <v>147.89999999999998</v>
      </c>
      <c r="J1498" s="8">
        <f>(order_details[[#This Row],[UnitPrice (Marked Price)]]*(1-order_details[[#This Row],[Discount]])-order_details[[#This Row],[UnitPrice]]) * order_details[[#This Row],[Quantity]]</f>
        <v>29.699999999999996</v>
      </c>
      <c r="K1498">
        <f>VLOOKUP(order_details[[#This Row],[ProductID]],products[],4,0)</f>
        <v>3</v>
      </c>
      <c r="L1498" s="8" t="str">
        <f>VLOOKUP(order_details[[#This Row],[Category]],categories[[CategoryID]:[CategoryName]],2,0)</f>
        <v>Confections</v>
      </c>
    </row>
    <row r="1499" spans="1:12" x14ac:dyDescent="0.25">
      <c r="A1499">
        <v>10822</v>
      </c>
      <c r="B1499">
        <v>70</v>
      </c>
      <c r="C1499" s="8">
        <v>9.6</v>
      </c>
      <c r="D1499">
        <v>6</v>
      </c>
      <c r="E1499">
        <v>0</v>
      </c>
      <c r="F1499" s="8">
        <f>order_details[[#This Row],[UnitPrice]]*order_details[[#This Row],[Quantity]]</f>
        <v>57.599999999999994</v>
      </c>
      <c r="G1499" s="1">
        <f>VLOOKUP(order_details[[#This Row],[OrderID]],orders[[OrderID]:[OrderDate]],4,)</f>
        <v>35103</v>
      </c>
      <c r="H1499" s="8">
        <f>VLOOKUP(order_details[[#This Row],[ProductID]],products[],6,0)</f>
        <v>15</v>
      </c>
      <c r="I1499" s="8">
        <f>order_details[[#This Row],[UnitPrice (Marked Price)]] * order_details[[#This Row],[Quantity]] * (1 - order_details[[#This Row],[Discount]])</f>
        <v>90</v>
      </c>
      <c r="J1499" s="8">
        <f>(order_details[[#This Row],[UnitPrice (Marked Price)]]*(1-order_details[[#This Row],[Discount]])-order_details[[#This Row],[UnitPrice]]) * order_details[[#This Row],[Quantity]]</f>
        <v>32.400000000000006</v>
      </c>
      <c r="K1499">
        <f>VLOOKUP(order_details[[#This Row],[ProductID]],products[],4,0)</f>
        <v>1</v>
      </c>
      <c r="L1499" s="8" t="str">
        <f>VLOOKUP(order_details[[#This Row],[Category]],categories[[CategoryID]:[CategoryName]],2,0)</f>
        <v>Beverages</v>
      </c>
    </row>
    <row r="1500" spans="1:12" x14ac:dyDescent="0.25">
      <c r="A1500">
        <v>10823</v>
      </c>
      <c r="B1500">
        <v>11</v>
      </c>
      <c r="C1500" s="8">
        <v>9.8000000000000007</v>
      </c>
      <c r="D1500">
        <v>20</v>
      </c>
      <c r="E1500">
        <v>0.1</v>
      </c>
      <c r="F1500" s="8">
        <f>order_details[[#This Row],[UnitPrice]]*order_details[[#This Row],[Quantity]]</f>
        <v>196</v>
      </c>
      <c r="G1500" s="1">
        <f>VLOOKUP(order_details[[#This Row],[OrderID]],orders[[OrderID]:[OrderDate]],4,)</f>
        <v>35104</v>
      </c>
      <c r="H1500" s="8">
        <f>VLOOKUP(order_details[[#This Row],[ProductID]],products[],6,0)</f>
        <v>21</v>
      </c>
      <c r="I1500" s="8">
        <f>order_details[[#This Row],[UnitPrice (Marked Price)]] * order_details[[#This Row],[Quantity]] * (1 - order_details[[#This Row],[Discount]])</f>
        <v>378</v>
      </c>
      <c r="J1500" s="8">
        <f>(order_details[[#This Row],[UnitPrice (Marked Price)]]*(1-order_details[[#This Row],[Discount]])-order_details[[#This Row],[UnitPrice]]) * order_details[[#This Row],[Quantity]]</f>
        <v>182.00000000000003</v>
      </c>
      <c r="K1500">
        <f>VLOOKUP(order_details[[#This Row],[ProductID]],products[],4,0)</f>
        <v>4</v>
      </c>
      <c r="L1500" s="8" t="str">
        <f>VLOOKUP(order_details[[#This Row],[Category]],categories[[CategoryID]:[CategoryName]],2,0)</f>
        <v>Dairy Products</v>
      </c>
    </row>
    <row r="1501" spans="1:12" x14ac:dyDescent="0.25">
      <c r="A1501">
        <v>10823</v>
      </c>
      <c r="B1501">
        <v>57</v>
      </c>
      <c r="C1501" s="8">
        <v>15.6</v>
      </c>
      <c r="D1501">
        <v>15</v>
      </c>
      <c r="E1501">
        <v>0</v>
      </c>
      <c r="F1501" s="8">
        <f>order_details[[#This Row],[UnitPrice]]*order_details[[#This Row],[Quantity]]</f>
        <v>234</v>
      </c>
      <c r="G1501" s="1">
        <f>VLOOKUP(order_details[[#This Row],[OrderID]],orders[[OrderID]:[OrderDate]],4,)</f>
        <v>35104</v>
      </c>
      <c r="H1501" s="8">
        <f>VLOOKUP(order_details[[#This Row],[ProductID]],products[],6,0)</f>
        <v>19.5</v>
      </c>
      <c r="I1501" s="8">
        <f>order_details[[#This Row],[UnitPrice (Marked Price)]] * order_details[[#This Row],[Quantity]] * (1 - order_details[[#This Row],[Discount]])</f>
        <v>292.5</v>
      </c>
      <c r="J1501" s="8">
        <f>(order_details[[#This Row],[UnitPrice (Marked Price)]]*(1-order_details[[#This Row],[Discount]])-order_details[[#This Row],[UnitPrice]]) * order_details[[#This Row],[Quantity]]</f>
        <v>58.500000000000007</v>
      </c>
      <c r="K1501">
        <f>VLOOKUP(order_details[[#This Row],[ProductID]],products[],4,0)</f>
        <v>5</v>
      </c>
      <c r="L1501" s="8" t="str">
        <f>VLOOKUP(order_details[[#This Row],[Category]],categories[[CategoryID]:[CategoryName]],2,0)</f>
        <v>Grains/Cereals</v>
      </c>
    </row>
    <row r="1502" spans="1:12" x14ac:dyDescent="0.25">
      <c r="A1502">
        <v>10823</v>
      </c>
      <c r="B1502">
        <v>59</v>
      </c>
      <c r="C1502" s="8">
        <v>44</v>
      </c>
      <c r="D1502">
        <v>40</v>
      </c>
      <c r="E1502">
        <v>0.1</v>
      </c>
      <c r="F1502" s="8">
        <f>order_details[[#This Row],[UnitPrice]]*order_details[[#This Row],[Quantity]]</f>
        <v>1760</v>
      </c>
      <c r="G1502" s="1">
        <f>VLOOKUP(order_details[[#This Row],[OrderID]],orders[[OrderID]:[OrderDate]],4,)</f>
        <v>35104</v>
      </c>
      <c r="H1502" s="8">
        <f>VLOOKUP(order_details[[#This Row],[ProductID]],products[],6,0)</f>
        <v>55</v>
      </c>
      <c r="I1502" s="8">
        <f>order_details[[#This Row],[UnitPrice (Marked Price)]] * order_details[[#This Row],[Quantity]] * (1 - order_details[[#This Row],[Discount]])</f>
        <v>1980</v>
      </c>
      <c r="J1502" s="8">
        <f>(order_details[[#This Row],[UnitPrice (Marked Price)]]*(1-order_details[[#This Row],[Discount]])-order_details[[#This Row],[UnitPrice]]) * order_details[[#This Row],[Quantity]]</f>
        <v>220</v>
      </c>
      <c r="K1502">
        <f>VLOOKUP(order_details[[#This Row],[ProductID]],products[],4,0)</f>
        <v>4</v>
      </c>
      <c r="L1502" s="8" t="str">
        <f>VLOOKUP(order_details[[#This Row],[Category]],categories[[CategoryID]:[CategoryName]],2,0)</f>
        <v>Dairy Products</v>
      </c>
    </row>
    <row r="1503" spans="1:12" x14ac:dyDescent="0.25">
      <c r="A1503">
        <v>10823</v>
      </c>
      <c r="B1503">
        <v>77</v>
      </c>
      <c r="C1503" s="8">
        <v>10.4</v>
      </c>
      <c r="D1503">
        <v>15</v>
      </c>
      <c r="E1503">
        <v>0.1</v>
      </c>
      <c r="F1503" s="8">
        <f>order_details[[#This Row],[UnitPrice]]*order_details[[#This Row],[Quantity]]</f>
        <v>156</v>
      </c>
      <c r="G1503" s="1">
        <f>VLOOKUP(order_details[[#This Row],[OrderID]],orders[[OrderID]:[OrderDate]],4,)</f>
        <v>35104</v>
      </c>
      <c r="H1503" s="8">
        <f>VLOOKUP(order_details[[#This Row],[ProductID]],products[],6,0)</f>
        <v>13</v>
      </c>
      <c r="I1503" s="8">
        <f>order_details[[#This Row],[UnitPrice (Marked Price)]] * order_details[[#This Row],[Quantity]] * (1 - order_details[[#This Row],[Discount]])</f>
        <v>175.5</v>
      </c>
      <c r="J1503" s="8">
        <f>(order_details[[#This Row],[UnitPrice (Marked Price)]]*(1-order_details[[#This Row],[Discount]])-order_details[[#This Row],[UnitPrice]]) * order_details[[#This Row],[Quantity]]</f>
        <v>19.500000000000011</v>
      </c>
      <c r="K1503">
        <f>VLOOKUP(order_details[[#This Row],[ProductID]],products[],4,0)</f>
        <v>2</v>
      </c>
      <c r="L1503" s="8" t="str">
        <f>VLOOKUP(order_details[[#This Row],[Category]],categories[[CategoryID]:[CategoryName]],2,0)</f>
        <v>Condiments</v>
      </c>
    </row>
    <row r="1504" spans="1:12" x14ac:dyDescent="0.25">
      <c r="A1504">
        <v>10824</v>
      </c>
      <c r="B1504">
        <v>41</v>
      </c>
      <c r="C1504" s="8">
        <v>7.7</v>
      </c>
      <c r="D1504">
        <v>12</v>
      </c>
      <c r="E1504">
        <v>0</v>
      </c>
      <c r="F1504" s="8">
        <f>order_details[[#This Row],[UnitPrice]]*order_details[[#This Row],[Quantity]]</f>
        <v>92.4</v>
      </c>
      <c r="G1504" s="1">
        <f>VLOOKUP(order_details[[#This Row],[OrderID]],orders[[OrderID]:[OrderDate]],4,)</f>
        <v>35104</v>
      </c>
      <c r="H1504" s="8">
        <f>VLOOKUP(order_details[[#This Row],[ProductID]],products[],6,0)</f>
        <v>9.65</v>
      </c>
      <c r="I1504" s="8">
        <f>order_details[[#This Row],[UnitPrice (Marked Price)]] * order_details[[#This Row],[Quantity]] * (1 - order_details[[#This Row],[Discount]])</f>
        <v>115.80000000000001</v>
      </c>
      <c r="J1504" s="8">
        <f>(order_details[[#This Row],[UnitPrice (Marked Price)]]*(1-order_details[[#This Row],[Discount]])-order_details[[#This Row],[UnitPrice]]) * order_details[[#This Row],[Quantity]]</f>
        <v>23.400000000000002</v>
      </c>
      <c r="K1504">
        <f>VLOOKUP(order_details[[#This Row],[ProductID]],products[],4,0)</f>
        <v>8</v>
      </c>
      <c r="L1504" s="8" t="str">
        <f>VLOOKUP(order_details[[#This Row],[Category]],categories[[CategoryID]:[CategoryName]],2,0)</f>
        <v>Seafood</v>
      </c>
    </row>
    <row r="1505" spans="1:12" x14ac:dyDescent="0.25">
      <c r="A1505">
        <v>10824</v>
      </c>
      <c r="B1505">
        <v>70</v>
      </c>
      <c r="C1505" s="8">
        <v>9.6</v>
      </c>
      <c r="D1505">
        <v>9</v>
      </c>
      <c r="E1505">
        <v>0</v>
      </c>
      <c r="F1505" s="8">
        <f>order_details[[#This Row],[UnitPrice]]*order_details[[#This Row],[Quantity]]</f>
        <v>86.399999999999991</v>
      </c>
      <c r="G1505" s="1">
        <f>VLOOKUP(order_details[[#This Row],[OrderID]],orders[[OrderID]:[OrderDate]],4,)</f>
        <v>35104</v>
      </c>
      <c r="H1505" s="8">
        <f>VLOOKUP(order_details[[#This Row],[ProductID]],products[],6,0)</f>
        <v>15</v>
      </c>
      <c r="I1505" s="8">
        <f>order_details[[#This Row],[UnitPrice (Marked Price)]] * order_details[[#This Row],[Quantity]] * (1 - order_details[[#This Row],[Discount]])</f>
        <v>135</v>
      </c>
      <c r="J1505" s="8">
        <f>(order_details[[#This Row],[UnitPrice (Marked Price)]]*(1-order_details[[#This Row],[Discount]])-order_details[[#This Row],[UnitPrice]]) * order_details[[#This Row],[Quantity]]</f>
        <v>48.6</v>
      </c>
      <c r="K1505">
        <f>VLOOKUP(order_details[[#This Row],[ProductID]],products[],4,0)</f>
        <v>1</v>
      </c>
      <c r="L1505" s="8" t="str">
        <f>VLOOKUP(order_details[[#This Row],[Category]],categories[[CategoryID]:[CategoryName]],2,0)</f>
        <v>Beverages</v>
      </c>
    </row>
    <row r="1506" spans="1:12" x14ac:dyDescent="0.25">
      <c r="A1506">
        <v>10825</v>
      </c>
      <c r="B1506">
        <v>26</v>
      </c>
      <c r="C1506" s="8">
        <v>24.9</v>
      </c>
      <c r="D1506">
        <v>12</v>
      </c>
      <c r="E1506">
        <v>0</v>
      </c>
      <c r="F1506" s="8">
        <f>order_details[[#This Row],[UnitPrice]]*order_details[[#This Row],[Quantity]]</f>
        <v>298.79999999999995</v>
      </c>
      <c r="G1506" s="1">
        <f>VLOOKUP(order_details[[#This Row],[OrderID]],orders[[OrderID]:[OrderDate]],4,)</f>
        <v>35104</v>
      </c>
      <c r="H1506" s="8">
        <f>VLOOKUP(order_details[[#This Row],[ProductID]],products[],6,0)</f>
        <v>31.23</v>
      </c>
      <c r="I1506" s="8">
        <f>order_details[[#This Row],[UnitPrice (Marked Price)]] * order_details[[#This Row],[Quantity]] * (1 - order_details[[#This Row],[Discount]])</f>
        <v>374.76</v>
      </c>
      <c r="J1506" s="8">
        <f>(order_details[[#This Row],[UnitPrice (Marked Price)]]*(1-order_details[[#This Row],[Discount]])-order_details[[#This Row],[UnitPrice]]) * order_details[[#This Row],[Quantity]]</f>
        <v>75.960000000000022</v>
      </c>
      <c r="K1506">
        <f>VLOOKUP(order_details[[#This Row],[ProductID]],products[],4,0)</f>
        <v>3</v>
      </c>
      <c r="L1506" s="8" t="str">
        <f>VLOOKUP(order_details[[#This Row],[Category]],categories[[CategoryID]:[CategoryName]],2,0)</f>
        <v>Confections</v>
      </c>
    </row>
    <row r="1507" spans="1:12" x14ac:dyDescent="0.25">
      <c r="A1507">
        <v>10825</v>
      </c>
      <c r="B1507">
        <v>53</v>
      </c>
      <c r="C1507" s="8">
        <v>26.2</v>
      </c>
      <c r="D1507">
        <v>20</v>
      </c>
      <c r="E1507">
        <v>0</v>
      </c>
      <c r="F1507" s="8">
        <f>order_details[[#This Row],[UnitPrice]]*order_details[[#This Row],[Quantity]]</f>
        <v>524</v>
      </c>
      <c r="G1507" s="1">
        <f>VLOOKUP(order_details[[#This Row],[OrderID]],orders[[OrderID]:[OrderDate]],4,)</f>
        <v>35104</v>
      </c>
      <c r="H1507" s="8">
        <f>VLOOKUP(order_details[[#This Row],[ProductID]],products[],6,0)</f>
        <v>32.799999999999997</v>
      </c>
      <c r="I1507" s="8">
        <f>order_details[[#This Row],[UnitPrice (Marked Price)]] * order_details[[#This Row],[Quantity]] * (1 - order_details[[#This Row],[Discount]])</f>
        <v>656</v>
      </c>
      <c r="J1507" s="8">
        <f>(order_details[[#This Row],[UnitPrice (Marked Price)]]*(1-order_details[[#This Row],[Discount]])-order_details[[#This Row],[UnitPrice]]) * order_details[[#This Row],[Quantity]]</f>
        <v>131.99999999999994</v>
      </c>
      <c r="K1507">
        <f>VLOOKUP(order_details[[#This Row],[ProductID]],products[],4,0)</f>
        <v>6</v>
      </c>
      <c r="L1507" s="8" t="str">
        <f>VLOOKUP(order_details[[#This Row],[Category]],categories[[CategoryID]:[CategoryName]],2,0)</f>
        <v>Meat/Poultry</v>
      </c>
    </row>
    <row r="1508" spans="1:12" x14ac:dyDescent="0.25">
      <c r="A1508">
        <v>10826</v>
      </c>
      <c r="B1508">
        <v>31</v>
      </c>
      <c r="C1508" s="8">
        <v>8</v>
      </c>
      <c r="D1508">
        <v>35</v>
      </c>
      <c r="E1508">
        <v>0</v>
      </c>
      <c r="F1508" s="8">
        <f>order_details[[#This Row],[UnitPrice]]*order_details[[#This Row],[Quantity]]</f>
        <v>280</v>
      </c>
      <c r="G1508" s="1">
        <f>VLOOKUP(order_details[[#This Row],[OrderID]],orders[[OrderID]:[OrderDate]],4,)</f>
        <v>35107</v>
      </c>
      <c r="H1508" s="8">
        <f>VLOOKUP(order_details[[#This Row],[ProductID]],products[],6,0)</f>
        <v>12.5</v>
      </c>
      <c r="I1508" s="8">
        <f>order_details[[#This Row],[UnitPrice (Marked Price)]] * order_details[[#This Row],[Quantity]] * (1 - order_details[[#This Row],[Discount]])</f>
        <v>437.5</v>
      </c>
      <c r="J1508" s="8">
        <f>(order_details[[#This Row],[UnitPrice (Marked Price)]]*(1-order_details[[#This Row],[Discount]])-order_details[[#This Row],[UnitPrice]]) * order_details[[#This Row],[Quantity]]</f>
        <v>157.5</v>
      </c>
      <c r="K1508">
        <f>VLOOKUP(order_details[[#This Row],[ProductID]],products[],4,0)</f>
        <v>4</v>
      </c>
      <c r="L1508" s="8" t="str">
        <f>VLOOKUP(order_details[[#This Row],[Category]],categories[[CategoryID]:[CategoryName]],2,0)</f>
        <v>Dairy Products</v>
      </c>
    </row>
    <row r="1509" spans="1:12" x14ac:dyDescent="0.25">
      <c r="A1509">
        <v>10826</v>
      </c>
      <c r="B1509">
        <v>57</v>
      </c>
      <c r="C1509" s="8">
        <v>15.6</v>
      </c>
      <c r="D1509">
        <v>15</v>
      </c>
      <c r="E1509">
        <v>0</v>
      </c>
      <c r="F1509" s="8">
        <f>order_details[[#This Row],[UnitPrice]]*order_details[[#This Row],[Quantity]]</f>
        <v>234</v>
      </c>
      <c r="G1509" s="1">
        <f>VLOOKUP(order_details[[#This Row],[OrderID]],orders[[OrderID]:[OrderDate]],4,)</f>
        <v>35107</v>
      </c>
      <c r="H1509" s="8">
        <f>VLOOKUP(order_details[[#This Row],[ProductID]],products[],6,0)</f>
        <v>19.5</v>
      </c>
      <c r="I1509" s="8">
        <f>order_details[[#This Row],[UnitPrice (Marked Price)]] * order_details[[#This Row],[Quantity]] * (1 - order_details[[#This Row],[Discount]])</f>
        <v>292.5</v>
      </c>
      <c r="J1509" s="8">
        <f>(order_details[[#This Row],[UnitPrice (Marked Price)]]*(1-order_details[[#This Row],[Discount]])-order_details[[#This Row],[UnitPrice]]) * order_details[[#This Row],[Quantity]]</f>
        <v>58.500000000000007</v>
      </c>
      <c r="K1509">
        <f>VLOOKUP(order_details[[#This Row],[ProductID]],products[],4,0)</f>
        <v>5</v>
      </c>
      <c r="L1509" s="8" t="str">
        <f>VLOOKUP(order_details[[#This Row],[Category]],categories[[CategoryID]:[CategoryName]],2,0)</f>
        <v>Grains/Cereals</v>
      </c>
    </row>
    <row r="1510" spans="1:12" x14ac:dyDescent="0.25">
      <c r="A1510">
        <v>10827</v>
      </c>
      <c r="B1510">
        <v>10</v>
      </c>
      <c r="C1510" s="8">
        <v>24.8</v>
      </c>
      <c r="D1510">
        <v>15</v>
      </c>
      <c r="E1510">
        <v>0</v>
      </c>
      <c r="F1510" s="8">
        <f>order_details[[#This Row],[UnitPrice]]*order_details[[#This Row],[Quantity]]</f>
        <v>372</v>
      </c>
      <c r="G1510" s="1">
        <f>VLOOKUP(order_details[[#This Row],[OrderID]],orders[[OrderID]:[OrderDate]],4,)</f>
        <v>35107</v>
      </c>
      <c r="H1510" s="8">
        <f>VLOOKUP(order_details[[#This Row],[ProductID]],products[],6,0)</f>
        <v>31</v>
      </c>
      <c r="I1510" s="8">
        <f>order_details[[#This Row],[UnitPrice (Marked Price)]] * order_details[[#This Row],[Quantity]] * (1 - order_details[[#This Row],[Discount]])</f>
        <v>465</v>
      </c>
      <c r="J1510" s="8">
        <f>(order_details[[#This Row],[UnitPrice (Marked Price)]]*(1-order_details[[#This Row],[Discount]])-order_details[[#This Row],[UnitPrice]]) * order_details[[#This Row],[Quantity]]</f>
        <v>92.999999999999986</v>
      </c>
      <c r="K1510">
        <f>VLOOKUP(order_details[[#This Row],[ProductID]],products[],4,0)</f>
        <v>8</v>
      </c>
      <c r="L1510" s="8" t="str">
        <f>VLOOKUP(order_details[[#This Row],[Category]],categories[[CategoryID]:[CategoryName]],2,0)</f>
        <v>Seafood</v>
      </c>
    </row>
    <row r="1511" spans="1:12" x14ac:dyDescent="0.25">
      <c r="A1511">
        <v>10827</v>
      </c>
      <c r="B1511">
        <v>39</v>
      </c>
      <c r="C1511" s="8">
        <v>14.4</v>
      </c>
      <c r="D1511">
        <v>21</v>
      </c>
      <c r="E1511">
        <v>0</v>
      </c>
      <c r="F1511" s="8">
        <f>order_details[[#This Row],[UnitPrice]]*order_details[[#This Row],[Quantity]]</f>
        <v>302.40000000000003</v>
      </c>
      <c r="G1511" s="1">
        <f>VLOOKUP(order_details[[#This Row],[OrderID]],orders[[OrderID]:[OrderDate]],4,)</f>
        <v>35107</v>
      </c>
      <c r="H1511" s="8">
        <f>VLOOKUP(order_details[[#This Row],[ProductID]],products[],6,0)</f>
        <v>18</v>
      </c>
      <c r="I1511" s="8">
        <f>order_details[[#This Row],[UnitPrice (Marked Price)]] * order_details[[#This Row],[Quantity]] * (1 - order_details[[#This Row],[Discount]])</f>
        <v>378</v>
      </c>
      <c r="J1511" s="8">
        <f>(order_details[[#This Row],[UnitPrice (Marked Price)]]*(1-order_details[[#This Row],[Discount]])-order_details[[#This Row],[UnitPrice]]) * order_details[[#This Row],[Quantity]]</f>
        <v>75.599999999999994</v>
      </c>
      <c r="K1511">
        <f>VLOOKUP(order_details[[#This Row],[ProductID]],products[],4,0)</f>
        <v>1</v>
      </c>
      <c r="L1511" s="8" t="str">
        <f>VLOOKUP(order_details[[#This Row],[Category]],categories[[CategoryID]:[CategoryName]],2,0)</f>
        <v>Beverages</v>
      </c>
    </row>
    <row r="1512" spans="1:12" x14ac:dyDescent="0.25">
      <c r="A1512">
        <v>10828</v>
      </c>
      <c r="B1512">
        <v>20</v>
      </c>
      <c r="C1512" s="8">
        <v>64.8</v>
      </c>
      <c r="D1512">
        <v>5</v>
      </c>
      <c r="E1512">
        <v>0</v>
      </c>
      <c r="F1512" s="8">
        <f>order_details[[#This Row],[UnitPrice]]*order_details[[#This Row],[Quantity]]</f>
        <v>324</v>
      </c>
      <c r="G1512" s="1">
        <f>VLOOKUP(order_details[[#This Row],[OrderID]],orders[[OrderID]:[OrderDate]],4,)</f>
        <v>35108</v>
      </c>
      <c r="H1512" s="8">
        <f>VLOOKUP(order_details[[#This Row],[ProductID]],products[],6,0)</f>
        <v>81</v>
      </c>
      <c r="I1512" s="8">
        <f>order_details[[#This Row],[UnitPrice (Marked Price)]] * order_details[[#This Row],[Quantity]] * (1 - order_details[[#This Row],[Discount]])</f>
        <v>405</v>
      </c>
      <c r="J1512" s="8">
        <f>(order_details[[#This Row],[UnitPrice (Marked Price)]]*(1-order_details[[#This Row],[Discount]])-order_details[[#This Row],[UnitPrice]]) * order_details[[#This Row],[Quantity]]</f>
        <v>81.000000000000014</v>
      </c>
      <c r="K1512">
        <f>VLOOKUP(order_details[[#This Row],[ProductID]],products[],4,0)</f>
        <v>3</v>
      </c>
      <c r="L1512" s="8" t="str">
        <f>VLOOKUP(order_details[[#This Row],[Category]],categories[[CategoryID]:[CategoryName]],2,0)</f>
        <v>Confections</v>
      </c>
    </row>
    <row r="1513" spans="1:12" x14ac:dyDescent="0.25">
      <c r="A1513">
        <v>10828</v>
      </c>
      <c r="B1513">
        <v>38</v>
      </c>
      <c r="C1513" s="8">
        <v>210.8</v>
      </c>
      <c r="D1513">
        <v>2</v>
      </c>
      <c r="E1513">
        <v>0</v>
      </c>
      <c r="F1513" s="8">
        <f>order_details[[#This Row],[UnitPrice]]*order_details[[#This Row],[Quantity]]</f>
        <v>421.6</v>
      </c>
      <c r="G1513" s="1">
        <f>VLOOKUP(order_details[[#This Row],[OrderID]],orders[[OrderID]:[OrderDate]],4,)</f>
        <v>35108</v>
      </c>
      <c r="H1513" s="8">
        <f>VLOOKUP(order_details[[#This Row],[ProductID]],products[],6,0)</f>
        <v>263.5</v>
      </c>
      <c r="I1513" s="8">
        <f>order_details[[#This Row],[UnitPrice (Marked Price)]] * order_details[[#This Row],[Quantity]] * (1 - order_details[[#This Row],[Discount]])</f>
        <v>527</v>
      </c>
      <c r="J1513" s="8">
        <f>(order_details[[#This Row],[UnitPrice (Marked Price)]]*(1-order_details[[#This Row],[Discount]])-order_details[[#This Row],[UnitPrice]]) * order_details[[#This Row],[Quantity]]</f>
        <v>105.39999999999998</v>
      </c>
      <c r="K1513">
        <f>VLOOKUP(order_details[[#This Row],[ProductID]],products[],4,0)</f>
        <v>1</v>
      </c>
      <c r="L1513" s="8" t="str">
        <f>VLOOKUP(order_details[[#This Row],[Category]],categories[[CategoryID]:[CategoryName]],2,0)</f>
        <v>Beverages</v>
      </c>
    </row>
    <row r="1514" spans="1:12" x14ac:dyDescent="0.25">
      <c r="A1514">
        <v>10829</v>
      </c>
      <c r="B1514">
        <v>2</v>
      </c>
      <c r="C1514" s="8">
        <v>15.2</v>
      </c>
      <c r="D1514">
        <v>10</v>
      </c>
      <c r="E1514">
        <v>0</v>
      </c>
      <c r="F1514" s="8">
        <f>order_details[[#This Row],[UnitPrice]]*order_details[[#This Row],[Quantity]]</f>
        <v>152</v>
      </c>
      <c r="G1514" s="1">
        <f>VLOOKUP(order_details[[#This Row],[OrderID]],orders[[OrderID]:[OrderDate]],4,)</f>
        <v>35108</v>
      </c>
      <c r="H1514" s="8">
        <f>VLOOKUP(order_details[[#This Row],[ProductID]],products[],6,0)</f>
        <v>19</v>
      </c>
      <c r="I1514" s="8">
        <f>order_details[[#This Row],[UnitPrice (Marked Price)]] * order_details[[#This Row],[Quantity]] * (1 - order_details[[#This Row],[Discount]])</f>
        <v>190</v>
      </c>
      <c r="J1514" s="8">
        <f>(order_details[[#This Row],[UnitPrice (Marked Price)]]*(1-order_details[[#This Row],[Discount]])-order_details[[#This Row],[UnitPrice]]) * order_details[[#This Row],[Quantity]]</f>
        <v>38.000000000000007</v>
      </c>
      <c r="K1514">
        <f>VLOOKUP(order_details[[#This Row],[ProductID]],products[],4,0)</f>
        <v>1</v>
      </c>
      <c r="L1514" s="8" t="str">
        <f>VLOOKUP(order_details[[#This Row],[Category]],categories[[CategoryID]:[CategoryName]],2,0)</f>
        <v>Beverages</v>
      </c>
    </row>
    <row r="1515" spans="1:12" x14ac:dyDescent="0.25">
      <c r="A1515">
        <v>10829</v>
      </c>
      <c r="B1515">
        <v>8</v>
      </c>
      <c r="C1515" s="8">
        <v>25.6</v>
      </c>
      <c r="D1515">
        <v>20</v>
      </c>
      <c r="E1515">
        <v>0</v>
      </c>
      <c r="F1515" s="8">
        <f>order_details[[#This Row],[UnitPrice]]*order_details[[#This Row],[Quantity]]</f>
        <v>512</v>
      </c>
      <c r="G1515" s="1">
        <f>VLOOKUP(order_details[[#This Row],[OrderID]],orders[[OrderID]:[OrderDate]],4,)</f>
        <v>35108</v>
      </c>
      <c r="H1515" s="8">
        <f>VLOOKUP(order_details[[#This Row],[ProductID]],products[],6,0)</f>
        <v>40</v>
      </c>
      <c r="I1515" s="8">
        <f>order_details[[#This Row],[UnitPrice (Marked Price)]] * order_details[[#This Row],[Quantity]] * (1 - order_details[[#This Row],[Discount]])</f>
        <v>800</v>
      </c>
      <c r="J1515" s="8">
        <f>(order_details[[#This Row],[UnitPrice (Marked Price)]]*(1-order_details[[#This Row],[Discount]])-order_details[[#This Row],[UnitPrice]]) * order_details[[#This Row],[Quantity]]</f>
        <v>288</v>
      </c>
      <c r="K1515">
        <f>VLOOKUP(order_details[[#This Row],[ProductID]],products[],4,0)</f>
        <v>2</v>
      </c>
      <c r="L1515" s="8" t="str">
        <f>VLOOKUP(order_details[[#This Row],[Category]],categories[[CategoryID]:[CategoryName]],2,0)</f>
        <v>Condiments</v>
      </c>
    </row>
    <row r="1516" spans="1:12" x14ac:dyDescent="0.25">
      <c r="A1516">
        <v>10829</v>
      </c>
      <c r="B1516">
        <v>13</v>
      </c>
      <c r="C1516" s="8">
        <v>4.8</v>
      </c>
      <c r="D1516">
        <v>10</v>
      </c>
      <c r="E1516">
        <v>0</v>
      </c>
      <c r="F1516" s="8">
        <f>order_details[[#This Row],[UnitPrice]]*order_details[[#This Row],[Quantity]]</f>
        <v>48</v>
      </c>
      <c r="G1516" s="1">
        <f>VLOOKUP(order_details[[#This Row],[OrderID]],orders[[OrderID]:[OrderDate]],4,)</f>
        <v>35108</v>
      </c>
      <c r="H1516" s="8">
        <f>VLOOKUP(order_details[[#This Row],[ProductID]],products[],6,0)</f>
        <v>6</v>
      </c>
      <c r="I1516" s="8">
        <f>order_details[[#This Row],[UnitPrice (Marked Price)]] * order_details[[#This Row],[Quantity]] * (1 - order_details[[#This Row],[Discount]])</f>
        <v>60</v>
      </c>
      <c r="J1516" s="8">
        <f>(order_details[[#This Row],[UnitPrice (Marked Price)]]*(1-order_details[[#This Row],[Discount]])-order_details[[#This Row],[UnitPrice]]) * order_details[[#This Row],[Quantity]]</f>
        <v>12.000000000000002</v>
      </c>
      <c r="K1516">
        <f>VLOOKUP(order_details[[#This Row],[ProductID]],products[],4,0)</f>
        <v>8</v>
      </c>
      <c r="L1516" s="8" t="str">
        <f>VLOOKUP(order_details[[#This Row],[Category]],categories[[CategoryID]:[CategoryName]],2,0)</f>
        <v>Seafood</v>
      </c>
    </row>
    <row r="1517" spans="1:12" x14ac:dyDescent="0.25">
      <c r="A1517">
        <v>10829</v>
      </c>
      <c r="B1517">
        <v>60</v>
      </c>
      <c r="C1517" s="8">
        <v>27.2</v>
      </c>
      <c r="D1517">
        <v>21</v>
      </c>
      <c r="E1517">
        <v>0</v>
      </c>
      <c r="F1517" s="8">
        <f>order_details[[#This Row],[UnitPrice]]*order_details[[#This Row],[Quantity]]</f>
        <v>571.19999999999993</v>
      </c>
      <c r="G1517" s="1">
        <f>VLOOKUP(order_details[[#This Row],[OrderID]],orders[[OrderID]:[OrderDate]],4,)</f>
        <v>35108</v>
      </c>
      <c r="H1517" s="8">
        <f>VLOOKUP(order_details[[#This Row],[ProductID]],products[],6,0)</f>
        <v>34</v>
      </c>
      <c r="I1517" s="8">
        <f>order_details[[#This Row],[UnitPrice (Marked Price)]] * order_details[[#This Row],[Quantity]] * (1 - order_details[[#This Row],[Discount]])</f>
        <v>714</v>
      </c>
      <c r="J1517" s="8">
        <f>(order_details[[#This Row],[UnitPrice (Marked Price)]]*(1-order_details[[#This Row],[Discount]])-order_details[[#This Row],[UnitPrice]]) * order_details[[#This Row],[Quantity]]</f>
        <v>142.80000000000001</v>
      </c>
      <c r="K1517">
        <f>VLOOKUP(order_details[[#This Row],[ProductID]],products[],4,0)</f>
        <v>4</v>
      </c>
      <c r="L1517" s="8" t="str">
        <f>VLOOKUP(order_details[[#This Row],[Category]],categories[[CategoryID]:[CategoryName]],2,0)</f>
        <v>Dairy Products</v>
      </c>
    </row>
    <row r="1518" spans="1:12" x14ac:dyDescent="0.25">
      <c r="A1518">
        <v>10830</v>
      </c>
      <c r="B1518">
        <v>6</v>
      </c>
      <c r="C1518" s="8">
        <v>16</v>
      </c>
      <c r="D1518">
        <v>6</v>
      </c>
      <c r="E1518">
        <v>0</v>
      </c>
      <c r="F1518" s="8">
        <f>order_details[[#This Row],[UnitPrice]]*order_details[[#This Row],[Quantity]]</f>
        <v>96</v>
      </c>
      <c r="G1518" s="1">
        <f>VLOOKUP(order_details[[#This Row],[OrderID]],orders[[OrderID]:[OrderDate]],4,)</f>
        <v>35108</v>
      </c>
      <c r="H1518" s="8">
        <f>VLOOKUP(order_details[[#This Row],[ProductID]],products[],6,0)</f>
        <v>25</v>
      </c>
      <c r="I1518" s="8">
        <f>order_details[[#This Row],[UnitPrice (Marked Price)]] * order_details[[#This Row],[Quantity]] * (1 - order_details[[#This Row],[Discount]])</f>
        <v>150</v>
      </c>
      <c r="J1518" s="8">
        <f>(order_details[[#This Row],[UnitPrice (Marked Price)]]*(1-order_details[[#This Row],[Discount]])-order_details[[#This Row],[UnitPrice]]) * order_details[[#This Row],[Quantity]]</f>
        <v>54</v>
      </c>
      <c r="K1518">
        <f>VLOOKUP(order_details[[#This Row],[ProductID]],products[],4,0)</f>
        <v>2</v>
      </c>
      <c r="L1518" s="8" t="str">
        <f>VLOOKUP(order_details[[#This Row],[Category]],categories[[CategoryID]:[CategoryName]],2,0)</f>
        <v>Condiments</v>
      </c>
    </row>
    <row r="1519" spans="1:12" x14ac:dyDescent="0.25">
      <c r="A1519">
        <v>10830</v>
      </c>
      <c r="B1519">
        <v>39</v>
      </c>
      <c r="C1519" s="8">
        <v>14.4</v>
      </c>
      <c r="D1519">
        <v>28</v>
      </c>
      <c r="E1519">
        <v>0</v>
      </c>
      <c r="F1519" s="8">
        <f>order_details[[#This Row],[UnitPrice]]*order_details[[#This Row],[Quantity]]</f>
        <v>403.2</v>
      </c>
      <c r="G1519" s="1">
        <f>VLOOKUP(order_details[[#This Row],[OrderID]],orders[[OrderID]:[OrderDate]],4,)</f>
        <v>35108</v>
      </c>
      <c r="H1519" s="8">
        <f>VLOOKUP(order_details[[#This Row],[ProductID]],products[],6,0)</f>
        <v>18</v>
      </c>
      <c r="I1519" s="8">
        <f>order_details[[#This Row],[UnitPrice (Marked Price)]] * order_details[[#This Row],[Quantity]] * (1 - order_details[[#This Row],[Discount]])</f>
        <v>504</v>
      </c>
      <c r="J1519" s="8">
        <f>(order_details[[#This Row],[UnitPrice (Marked Price)]]*(1-order_details[[#This Row],[Discount]])-order_details[[#This Row],[UnitPrice]]) * order_details[[#This Row],[Quantity]]</f>
        <v>100.79999999999998</v>
      </c>
      <c r="K1519">
        <f>VLOOKUP(order_details[[#This Row],[ProductID]],products[],4,0)</f>
        <v>1</v>
      </c>
      <c r="L1519" s="8" t="str">
        <f>VLOOKUP(order_details[[#This Row],[Category]],categories[[CategoryID]:[CategoryName]],2,0)</f>
        <v>Beverages</v>
      </c>
    </row>
    <row r="1520" spans="1:12" x14ac:dyDescent="0.25">
      <c r="A1520">
        <v>10830</v>
      </c>
      <c r="B1520">
        <v>60</v>
      </c>
      <c r="C1520" s="8">
        <v>27.2</v>
      </c>
      <c r="D1520">
        <v>30</v>
      </c>
      <c r="E1520">
        <v>0</v>
      </c>
      <c r="F1520" s="8">
        <f>order_details[[#This Row],[UnitPrice]]*order_details[[#This Row],[Quantity]]</f>
        <v>816</v>
      </c>
      <c r="G1520" s="1">
        <f>VLOOKUP(order_details[[#This Row],[OrderID]],orders[[OrderID]:[OrderDate]],4,)</f>
        <v>35108</v>
      </c>
      <c r="H1520" s="8">
        <f>VLOOKUP(order_details[[#This Row],[ProductID]],products[],6,0)</f>
        <v>34</v>
      </c>
      <c r="I1520" s="8">
        <f>order_details[[#This Row],[UnitPrice (Marked Price)]] * order_details[[#This Row],[Quantity]] * (1 - order_details[[#This Row],[Discount]])</f>
        <v>1020</v>
      </c>
      <c r="J1520" s="8">
        <f>(order_details[[#This Row],[UnitPrice (Marked Price)]]*(1-order_details[[#This Row],[Discount]])-order_details[[#This Row],[UnitPrice]]) * order_details[[#This Row],[Quantity]]</f>
        <v>204.00000000000003</v>
      </c>
      <c r="K1520">
        <f>VLOOKUP(order_details[[#This Row],[ProductID]],products[],4,0)</f>
        <v>4</v>
      </c>
      <c r="L1520" s="8" t="str">
        <f>VLOOKUP(order_details[[#This Row],[Category]],categories[[CategoryID]:[CategoryName]],2,0)</f>
        <v>Dairy Products</v>
      </c>
    </row>
    <row r="1521" spans="1:12" x14ac:dyDescent="0.25">
      <c r="A1521">
        <v>10830</v>
      </c>
      <c r="B1521">
        <v>68</v>
      </c>
      <c r="C1521" s="8">
        <v>8</v>
      </c>
      <c r="D1521">
        <v>24</v>
      </c>
      <c r="E1521">
        <v>0</v>
      </c>
      <c r="F1521" s="8">
        <f>order_details[[#This Row],[UnitPrice]]*order_details[[#This Row],[Quantity]]</f>
        <v>192</v>
      </c>
      <c r="G1521" s="1">
        <f>VLOOKUP(order_details[[#This Row],[OrderID]],orders[[OrderID]:[OrderDate]],4,)</f>
        <v>35108</v>
      </c>
      <c r="H1521" s="8">
        <f>VLOOKUP(order_details[[#This Row],[ProductID]],products[],6,0)</f>
        <v>12.5</v>
      </c>
      <c r="I1521" s="8">
        <f>order_details[[#This Row],[UnitPrice (Marked Price)]] * order_details[[#This Row],[Quantity]] * (1 - order_details[[#This Row],[Discount]])</f>
        <v>300</v>
      </c>
      <c r="J1521" s="8">
        <f>(order_details[[#This Row],[UnitPrice (Marked Price)]]*(1-order_details[[#This Row],[Discount]])-order_details[[#This Row],[UnitPrice]]) * order_details[[#This Row],[Quantity]]</f>
        <v>108</v>
      </c>
      <c r="K1521">
        <f>VLOOKUP(order_details[[#This Row],[ProductID]],products[],4,0)</f>
        <v>3</v>
      </c>
      <c r="L1521" s="8" t="str">
        <f>VLOOKUP(order_details[[#This Row],[Category]],categories[[CategoryID]:[CategoryName]],2,0)</f>
        <v>Confections</v>
      </c>
    </row>
    <row r="1522" spans="1:12" x14ac:dyDescent="0.25">
      <c r="A1522">
        <v>10831</v>
      </c>
      <c r="B1522">
        <v>19</v>
      </c>
      <c r="C1522" s="8">
        <v>7.3</v>
      </c>
      <c r="D1522">
        <v>2</v>
      </c>
      <c r="E1522">
        <v>0</v>
      </c>
      <c r="F1522" s="8">
        <f>order_details[[#This Row],[UnitPrice]]*order_details[[#This Row],[Quantity]]</f>
        <v>14.6</v>
      </c>
      <c r="G1522" s="1">
        <f>VLOOKUP(order_details[[#This Row],[OrderID]],orders[[OrderID]:[OrderDate]],4,)</f>
        <v>35109</v>
      </c>
      <c r="H1522" s="8">
        <f>VLOOKUP(order_details[[#This Row],[ProductID]],products[],6,0)</f>
        <v>9.1999999999999993</v>
      </c>
      <c r="I1522" s="8">
        <f>order_details[[#This Row],[UnitPrice (Marked Price)]] * order_details[[#This Row],[Quantity]] * (1 - order_details[[#This Row],[Discount]])</f>
        <v>18.399999999999999</v>
      </c>
      <c r="J1522" s="8">
        <f>(order_details[[#This Row],[UnitPrice (Marked Price)]]*(1-order_details[[#This Row],[Discount]])-order_details[[#This Row],[UnitPrice]]) * order_details[[#This Row],[Quantity]]</f>
        <v>3.7999999999999989</v>
      </c>
      <c r="K1522">
        <f>VLOOKUP(order_details[[#This Row],[ProductID]],products[],4,0)</f>
        <v>3</v>
      </c>
      <c r="L1522" s="8" t="str">
        <f>VLOOKUP(order_details[[#This Row],[Category]],categories[[CategoryID]:[CategoryName]],2,0)</f>
        <v>Confections</v>
      </c>
    </row>
    <row r="1523" spans="1:12" x14ac:dyDescent="0.25">
      <c r="A1523">
        <v>10831</v>
      </c>
      <c r="B1523">
        <v>35</v>
      </c>
      <c r="C1523" s="8">
        <v>14.4</v>
      </c>
      <c r="D1523">
        <v>8</v>
      </c>
      <c r="E1523">
        <v>0</v>
      </c>
      <c r="F1523" s="8">
        <f>order_details[[#This Row],[UnitPrice]]*order_details[[#This Row],[Quantity]]</f>
        <v>115.2</v>
      </c>
      <c r="G1523" s="1">
        <f>VLOOKUP(order_details[[#This Row],[OrderID]],orders[[OrderID]:[OrderDate]],4,)</f>
        <v>35109</v>
      </c>
      <c r="H1523" s="8">
        <f>VLOOKUP(order_details[[#This Row],[ProductID]],products[],6,0)</f>
        <v>18</v>
      </c>
      <c r="I1523" s="8">
        <f>order_details[[#This Row],[UnitPrice (Marked Price)]] * order_details[[#This Row],[Quantity]] * (1 - order_details[[#This Row],[Discount]])</f>
        <v>144</v>
      </c>
      <c r="J1523" s="8">
        <f>(order_details[[#This Row],[UnitPrice (Marked Price)]]*(1-order_details[[#This Row],[Discount]])-order_details[[#This Row],[UnitPrice]]) * order_details[[#This Row],[Quantity]]</f>
        <v>28.799999999999997</v>
      </c>
      <c r="K1523">
        <f>VLOOKUP(order_details[[#This Row],[ProductID]],products[],4,0)</f>
        <v>1</v>
      </c>
      <c r="L1523" s="8" t="str">
        <f>VLOOKUP(order_details[[#This Row],[Category]],categories[[CategoryID]:[CategoryName]],2,0)</f>
        <v>Beverages</v>
      </c>
    </row>
    <row r="1524" spans="1:12" x14ac:dyDescent="0.25">
      <c r="A1524">
        <v>10831</v>
      </c>
      <c r="B1524">
        <v>38</v>
      </c>
      <c r="C1524" s="8">
        <v>210.8</v>
      </c>
      <c r="D1524">
        <v>8</v>
      </c>
      <c r="E1524">
        <v>0</v>
      </c>
      <c r="F1524" s="8">
        <f>order_details[[#This Row],[UnitPrice]]*order_details[[#This Row],[Quantity]]</f>
        <v>1686.4</v>
      </c>
      <c r="G1524" s="1">
        <f>VLOOKUP(order_details[[#This Row],[OrderID]],orders[[OrderID]:[OrderDate]],4,)</f>
        <v>35109</v>
      </c>
      <c r="H1524" s="8">
        <f>VLOOKUP(order_details[[#This Row],[ProductID]],products[],6,0)</f>
        <v>263.5</v>
      </c>
      <c r="I1524" s="8">
        <f>order_details[[#This Row],[UnitPrice (Marked Price)]] * order_details[[#This Row],[Quantity]] * (1 - order_details[[#This Row],[Discount]])</f>
        <v>2108</v>
      </c>
      <c r="J1524" s="8">
        <f>(order_details[[#This Row],[UnitPrice (Marked Price)]]*(1-order_details[[#This Row],[Discount]])-order_details[[#This Row],[UnitPrice]]) * order_details[[#This Row],[Quantity]]</f>
        <v>421.59999999999991</v>
      </c>
      <c r="K1524">
        <f>VLOOKUP(order_details[[#This Row],[ProductID]],products[],4,0)</f>
        <v>1</v>
      </c>
      <c r="L1524" s="8" t="str">
        <f>VLOOKUP(order_details[[#This Row],[Category]],categories[[CategoryID]:[CategoryName]],2,0)</f>
        <v>Beverages</v>
      </c>
    </row>
    <row r="1525" spans="1:12" x14ac:dyDescent="0.25">
      <c r="A1525">
        <v>10831</v>
      </c>
      <c r="B1525">
        <v>43</v>
      </c>
      <c r="C1525" s="8">
        <v>36.799999999999997</v>
      </c>
      <c r="D1525">
        <v>9</v>
      </c>
      <c r="E1525">
        <v>0</v>
      </c>
      <c r="F1525" s="8">
        <f>order_details[[#This Row],[UnitPrice]]*order_details[[#This Row],[Quantity]]</f>
        <v>331.2</v>
      </c>
      <c r="G1525" s="1">
        <f>VLOOKUP(order_details[[#This Row],[OrderID]],orders[[OrderID]:[OrderDate]],4,)</f>
        <v>35109</v>
      </c>
      <c r="H1525" s="8">
        <f>VLOOKUP(order_details[[#This Row],[ProductID]],products[],6,0)</f>
        <v>46</v>
      </c>
      <c r="I1525" s="8">
        <f>order_details[[#This Row],[UnitPrice (Marked Price)]] * order_details[[#This Row],[Quantity]] * (1 - order_details[[#This Row],[Discount]])</f>
        <v>414</v>
      </c>
      <c r="J1525" s="8">
        <f>(order_details[[#This Row],[UnitPrice (Marked Price)]]*(1-order_details[[#This Row],[Discount]])-order_details[[#This Row],[UnitPrice]]) * order_details[[#This Row],[Quantity]]</f>
        <v>82.800000000000026</v>
      </c>
      <c r="K1525">
        <f>VLOOKUP(order_details[[#This Row],[ProductID]],products[],4,0)</f>
        <v>1</v>
      </c>
      <c r="L1525" s="8" t="str">
        <f>VLOOKUP(order_details[[#This Row],[Category]],categories[[CategoryID]:[CategoryName]],2,0)</f>
        <v>Beverages</v>
      </c>
    </row>
    <row r="1526" spans="1:12" x14ac:dyDescent="0.25">
      <c r="A1526">
        <v>10832</v>
      </c>
      <c r="B1526">
        <v>13</v>
      </c>
      <c r="C1526" s="8">
        <v>4.8</v>
      </c>
      <c r="D1526">
        <v>3</v>
      </c>
      <c r="E1526">
        <v>0.2</v>
      </c>
      <c r="F1526" s="8">
        <f>order_details[[#This Row],[UnitPrice]]*order_details[[#This Row],[Quantity]]</f>
        <v>14.399999999999999</v>
      </c>
      <c r="G1526" s="1">
        <f>VLOOKUP(order_details[[#This Row],[OrderID]],orders[[OrderID]:[OrderDate]],4,)</f>
        <v>35109</v>
      </c>
      <c r="H1526" s="8">
        <f>VLOOKUP(order_details[[#This Row],[ProductID]],products[],6,0)</f>
        <v>6</v>
      </c>
      <c r="I1526" s="8">
        <f>order_details[[#This Row],[UnitPrice (Marked Price)]] * order_details[[#This Row],[Quantity]] * (1 - order_details[[#This Row],[Discount]])</f>
        <v>14.4</v>
      </c>
      <c r="J1526" s="8">
        <f>(order_details[[#This Row],[UnitPrice (Marked Price)]]*(1-order_details[[#This Row],[Discount]])-order_details[[#This Row],[UnitPrice]]) * order_details[[#This Row],[Quantity]]</f>
        <v>2.6645352591003757E-15</v>
      </c>
      <c r="K1526">
        <f>VLOOKUP(order_details[[#This Row],[ProductID]],products[],4,0)</f>
        <v>8</v>
      </c>
      <c r="L1526" s="8" t="str">
        <f>VLOOKUP(order_details[[#This Row],[Category]],categories[[CategoryID]:[CategoryName]],2,0)</f>
        <v>Seafood</v>
      </c>
    </row>
    <row r="1527" spans="1:12" x14ac:dyDescent="0.25">
      <c r="A1527">
        <v>10832</v>
      </c>
      <c r="B1527">
        <v>25</v>
      </c>
      <c r="C1527" s="8">
        <v>9.8000000000000007</v>
      </c>
      <c r="D1527">
        <v>10</v>
      </c>
      <c r="E1527">
        <v>0.2</v>
      </c>
      <c r="F1527" s="8">
        <f>order_details[[#This Row],[UnitPrice]]*order_details[[#This Row],[Quantity]]</f>
        <v>98</v>
      </c>
      <c r="G1527" s="1">
        <f>VLOOKUP(order_details[[#This Row],[OrderID]],orders[[OrderID]:[OrderDate]],4,)</f>
        <v>35109</v>
      </c>
      <c r="H1527" s="8">
        <f>VLOOKUP(order_details[[#This Row],[ProductID]],products[],6,0)</f>
        <v>14</v>
      </c>
      <c r="I1527" s="8">
        <f>order_details[[#This Row],[UnitPrice (Marked Price)]] * order_details[[#This Row],[Quantity]] * (1 - order_details[[#This Row],[Discount]])</f>
        <v>112</v>
      </c>
      <c r="J1527" s="8">
        <f>(order_details[[#This Row],[UnitPrice (Marked Price)]]*(1-order_details[[#This Row],[Discount]])-order_details[[#This Row],[UnitPrice]]) * order_details[[#This Row],[Quantity]]</f>
        <v>14.000000000000004</v>
      </c>
      <c r="K1527">
        <f>VLOOKUP(order_details[[#This Row],[ProductID]],products[],4,0)</f>
        <v>3</v>
      </c>
      <c r="L1527" s="8" t="str">
        <f>VLOOKUP(order_details[[#This Row],[Category]],categories[[CategoryID]:[CategoryName]],2,0)</f>
        <v>Confections</v>
      </c>
    </row>
    <row r="1528" spans="1:12" x14ac:dyDescent="0.25">
      <c r="A1528">
        <v>10832</v>
      </c>
      <c r="B1528">
        <v>44</v>
      </c>
      <c r="C1528" s="8">
        <v>12.4</v>
      </c>
      <c r="D1528">
        <v>16</v>
      </c>
      <c r="E1528">
        <v>0.2</v>
      </c>
      <c r="F1528" s="8">
        <f>order_details[[#This Row],[UnitPrice]]*order_details[[#This Row],[Quantity]]</f>
        <v>198.4</v>
      </c>
      <c r="G1528" s="1">
        <f>VLOOKUP(order_details[[#This Row],[OrderID]],orders[[OrderID]:[OrderDate]],4,)</f>
        <v>35109</v>
      </c>
      <c r="H1528" s="8">
        <f>VLOOKUP(order_details[[#This Row],[ProductID]],products[],6,0)</f>
        <v>19.45</v>
      </c>
      <c r="I1528" s="8">
        <f>order_details[[#This Row],[UnitPrice (Marked Price)]] * order_details[[#This Row],[Quantity]] * (1 - order_details[[#This Row],[Discount]])</f>
        <v>248.96</v>
      </c>
      <c r="J1528" s="8">
        <f>(order_details[[#This Row],[UnitPrice (Marked Price)]]*(1-order_details[[#This Row],[Discount]])-order_details[[#This Row],[UnitPrice]]) * order_details[[#This Row],[Quantity]]</f>
        <v>50.56</v>
      </c>
      <c r="K1528">
        <f>VLOOKUP(order_details[[#This Row],[ProductID]],products[],4,0)</f>
        <v>2</v>
      </c>
      <c r="L1528" s="8" t="str">
        <f>VLOOKUP(order_details[[#This Row],[Category]],categories[[CategoryID]:[CategoryName]],2,0)</f>
        <v>Condiments</v>
      </c>
    </row>
    <row r="1529" spans="1:12" x14ac:dyDescent="0.25">
      <c r="A1529">
        <v>10832</v>
      </c>
      <c r="B1529">
        <v>64</v>
      </c>
      <c r="C1529" s="8">
        <v>26.6</v>
      </c>
      <c r="D1529">
        <v>3</v>
      </c>
      <c r="E1529">
        <v>0</v>
      </c>
      <c r="F1529" s="8">
        <f>order_details[[#This Row],[UnitPrice]]*order_details[[#This Row],[Quantity]]</f>
        <v>79.800000000000011</v>
      </c>
      <c r="G1529" s="1">
        <f>VLOOKUP(order_details[[#This Row],[OrderID]],orders[[OrderID]:[OrderDate]],4,)</f>
        <v>35109</v>
      </c>
      <c r="H1529" s="8">
        <f>VLOOKUP(order_details[[#This Row],[ProductID]],products[],6,0)</f>
        <v>33.25</v>
      </c>
      <c r="I1529" s="8">
        <f>order_details[[#This Row],[UnitPrice (Marked Price)]] * order_details[[#This Row],[Quantity]] * (1 - order_details[[#This Row],[Discount]])</f>
        <v>99.75</v>
      </c>
      <c r="J1529" s="8">
        <f>(order_details[[#This Row],[UnitPrice (Marked Price)]]*(1-order_details[[#This Row],[Discount]])-order_details[[#This Row],[UnitPrice]]) * order_details[[#This Row],[Quantity]]</f>
        <v>19.949999999999996</v>
      </c>
      <c r="K1529">
        <f>VLOOKUP(order_details[[#This Row],[ProductID]],products[],4,0)</f>
        <v>5</v>
      </c>
      <c r="L1529" s="8" t="str">
        <f>VLOOKUP(order_details[[#This Row],[Category]],categories[[CategoryID]:[CategoryName]],2,0)</f>
        <v>Grains/Cereals</v>
      </c>
    </row>
    <row r="1530" spans="1:12" x14ac:dyDescent="0.25">
      <c r="A1530">
        <v>10833</v>
      </c>
      <c r="B1530">
        <v>7</v>
      </c>
      <c r="C1530" s="8">
        <v>19.2</v>
      </c>
      <c r="D1530">
        <v>20</v>
      </c>
      <c r="E1530">
        <v>0.1</v>
      </c>
      <c r="F1530" s="8">
        <f>order_details[[#This Row],[UnitPrice]]*order_details[[#This Row],[Quantity]]</f>
        <v>384</v>
      </c>
      <c r="G1530" s="1">
        <f>VLOOKUP(order_details[[#This Row],[OrderID]],orders[[OrderID]:[OrderDate]],4,)</f>
        <v>35110</v>
      </c>
      <c r="H1530" s="8">
        <f>VLOOKUP(order_details[[#This Row],[ProductID]],products[],6,0)</f>
        <v>30</v>
      </c>
      <c r="I1530" s="8">
        <f>order_details[[#This Row],[UnitPrice (Marked Price)]] * order_details[[#This Row],[Quantity]] * (1 - order_details[[#This Row],[Discount]])</f>
        <v>540</v>
      </c>
      <c r="J1530" s="8">
        <f>(order_details[[#This Row],[UnitPrice (Marked Price)]]*(1-order_details[[#This Row],[Discount]])-order_details[[#This Row],[UnitPrice]]) * order_details[[#This Row],[Quantity]]</f>
        <v>156</v>
      </c>
      <c r="K1530">
        <f>VLOOKUP(order_details[[#This Row],[ProductID]],products[],4,0)</f>
        <v>7</v>
      </c>
      <c r="L1530" s="8" t="str">
        <f>VLOOKUP(order_details[[#This Row],[Category]],categories[[CategoryID]:[CategoryName]],2,0)</f>
        <v>Produce</v>
      </c>
    </row>
    <row r="1531" spans="1:12" x14ac:dyDescent="0.25">
      <c r="A1531">
        <v>10833</v>
      </c>
      <c r="B1531">
        <v>31</v>
      </c>
      <c r="C1531" s="8">
        <v>8</v>
      </c>
      <c r="D1531">
        <v>9</v>
      </c>
      <c r="E1531">
        <v>0.1</v>
      </c>
      <c r="F1531" s="8">
        <f>order_details[[#This Row],[UnitPrice]]*order_details[[#This Row],[Quantity]]</f>
        <v>72</v>
      </c>
      <c r="G1531" s="1">
        <f>VLOOKUP(order_details[[#This Row],[OrderID]],orders[[OrderID]:[OrderDate]],4,)</f>
        <v>35110</v>
      </c>
      <c r="H1531" s="8">
        <f>VLOOKUP(order_details[[#This Row],[ProductID]],products[],6,0)</f>
        <v>12.5</v>
      </c>
      <c r="I1531" s="8">
        <f>order_details[[#This Row],[UnitPrice (Marked Price)]] * order_details[[#This Row],[Quantity]] * (1 - order_details[[#This Row],[Discount]])</f>
        <v>101.25</v>
      </c>
      <c r="J1531" s="8">
        <f>(order_details[[#This Row],[UnitPrice (Marked Price)]]*(1-order_details[[#This Row],[Discount]])-order_details[[#This Row],[UnitPrice]]) * order_details[[#This Row],[Quantity]]</f>
        <v>29.25</v>
      </c>
      <c r="K1531">
        <f>VLOOKUP(order_details[[#This Row],[ProductID]],products[],4,0)</f>
        <v>4</v>
      </c>
      <c r="L1531" s="8" t="str">
        <f>VLOOKUP(order_details[[#This Row],[Category]],categories[[CategoryID]:[CategoryName]],2,0)</f>
        <v>Dairy Products</v>
      </c>
    </row>
    <row r="1532" spans="1:12" x14ac:dyDescent="0.25">
      <c r="A1532">
        <v>10833</v>
      </c>
      <c r="B1532">
        <v>53</v>
      </c>
      <c r="C1532" s="8">
        <v>26.2</v>
      </c>
      <c r="D1532">
        <v>9</v>
      </c>
      <c r="E1532">
        <v>0.1</v>
      </c>
      <c r="F1532" s="8">
        <f>order_details[[#This Row],[UnitPrice]]*order_details[[#This Row],[Quantity]]</f>
        <v>235.79999999999998</v>
      </c>
      <c r="G1532" s="1">
        <f>VLOOKUP(order_details[[#This Row],[OrderID]],orders[[OrderID]:[OrderDate]],4,)</f>
        <v>35110</v>
      </c>
      <c r="H1532" s="8">
        <f>VLOOKUP(order_details[[#This Row],[ProductID]],products[],6,0)</f>
        <v>32.799999999999997</v>
      </c>
      <c r="I1532" s="8">
        <f>order_details[[#This Row],[UnitPrice (Marked Price)]] * order_details[[#This Row],[Quantity]] * (1 - order_details[[#This Row],[Discount]])</f>
        <v>265.68</v>
      </c>
      <c r="J1532" s="8">
        <f>(order_details[[#This Row],[UnitPrice (Marked Price)]]*(1-order_details[[#This Row],[Discount]])-order_details[[#This Row],[UnitPrice]]) * order_details[[#This Row],[Quantity]]</f>
        <v>29.880000000000003</v>
      </c>
      <c r="K1532">
        <f>VLOOKUP(order_details[[#This Row],[ProductID]],products[],4,0)</f>
        <v>6</v>
      </c>
      <c r="L1532" s="8" t="str">
        <f>VLOOKUP(order_details[[#This Row],[Category]],categories[[CategoryID]:[CategoryName]],2,0)</f>
        <v>Meat/Poultry</v>
      </c>
    </row>
    <row r="1533" spans="1:12" x14ac:dyDescent="0.25">
      <c r="A1533">
        <v>10834</v>
      </c>
      <c r="B1533">
        <v>29</v>
      </c>
      <c r="C1533" s="8">
        <v>99</v>
      </c>
      <c r="D1533">
        <v>8</v>
      </c>
      <c r="E1533">
        <v>0.05</v>
      </c>
      <c r="F1533" s="8">
        <f>order_details[[#This Row],[UnitPrice]]*order_details[[#This Row],[Quantity]]</f>
        <v>792</v>
      </c>
      <c r="G1533" s="1">
        <f>VLOOKUP(order_details[[#This Row],[OrderID]],orders[[OrderID]:[OrderDate]],4,)</f>
        <v>35110</v>
      </c>
      <c r="H1533" s="8">
        <f>VLOOKUP(order_details[[#This Row],[ProductID]],products[],6,0)</f>
        <v>123.79</v>
      </c>
      <c r="I1533" s="8">
        <f>order_details[[#This Row],[UnitPrice (Marked Price)]] * order_details[[#This Row],[Quantity]] * (1 - order_details[[#This Row],[Discount]])</f>
        <v>940.80399999999997</v>
      </c>
      <c r="J1533" s="8">
        <f>(order_details[[#This Row],[UnitPrice (Marked Price)]]*(1-order_details[[#This Row],[Discount]])-order_details[[#This Row],[UnitPrice]]) * order_details[[#This Row],[Quantity]]</f>
        <v>148.80399999999997</v>
      </c>
      <c r="K1533">
        <f>VLOOKUP(order_details[[#This Row],[ProductID]],products[],4,0)</f>
        <v>6</v>
      </c>
      <c r="L1533" s="8" t="str">
        <f>VLOOKUP(order_details[[#This Row],[Category]],categories[[CategoryID]:[CategoryName]],2,0)</f>
        <v>Meat/Poultry</v>
      </c>
    </row>
    <row r="1534" spans="1:12" x14ac:dyDescent="0.25">
      <c r="A1534">
        <v>10834</v>
      </c>
      <c r="B1534">
        <v>30</v>
      </c>
      <c r="C1534" s="8">
        <v>20.7</v>
      </c>
      <c r="D1534">
        <v>20</v>
      </c>
      <c r="E1534">
        <v>0.05</v>
      </c>
      <c r="F1534" s="8">
        <f>order_details[[#This Row],[UnitPrice]]*order_details[[#This Row],[Quantity]]</f>
        <v>414</v>
      </c>
      <c r="G1534" s="1">
        <f>VLOOKUP(order_details[[#This Row],[OrderID]],orders[[OrderID]:[OrderDate]],4,)</f>
        <v>35110</v>
      </c>
      <c r="H1534" s="8">
        <f>VLOOKUP(order_details[[#This Row],[ProductID]],products[],6,0)</f>
        <v>25.89</v>
      </c>
      <c r="I1534" s="8">
        <f>order_details[[#This Row],[UnitPrice (Marked Price)]] * order_details[[#This Row],[Quantity]] * (1 - order_details[[#This Row],[Discount]])</f>
        <v>491.90999999999991</v>
      </c>
      <c r="J1534" s="8">
        <f>(order_details[[#This Row],[UnitPrice (Marked Price)]]*(1-order_details[[#This Row],[Discount]])-order_details[[#This Row],[UnitPrice]]) * order_details[[#This Row],[Quantity]]</f>
        <v>77.909999999999968</v>
      </c>
      <c r="K1534">
        <f>VLOOKUP(order_details[[#This Row],[ProductID]],products[],4,0)</f>
        <v>8</v>
      </c>
      <c r="L1534" s="8" t="str">
        <f>VLOOKUP(order_details[[#This Row],[Category]],categories[[CategoryID]:[CategoryName]],2,0)</f>
        <v>Seafood</v>
      </c>
    </row>
    <row r="1535" spans="1:12" x14ac:dyDescent="0.25">
      <c r="A1535">
        <v>10835</v>
      </c>
      <c r="B1535">
        <v>59</v>
      </c>
      <c r="C1535" s="8">
        <v>44</v>
      </c>
      <c r="D1535">
        <v>15</v>
      </c>
      <c r="E1535">
        <v>0</v>
      </c>
      <c r="F1535" s="8">
        <f>order_details[[#This Row],[UnitPrice]]*order_details[[#This Row],[Quantity]]</f>
        <v>660</v>
      </c>
      <c r="G1535" s="1">
        <f>VLOOKUP(order_details[[#This Row],[OrderID]],orders[[OrderID]:[OrderDate]],4,)</f>
        <v>35110</v>
      </c>
      <c r="H1535" s="8">
        <f>VLOOKUP(order_details[[#This Row],[ProductID]],products[],6,0)</f>
        <v>55</v>
      </c>
      <c r="I1535" s="8">
        <f>order_details[[#This Row],[UnitPrice (Marked Price)]] * order_details[[#This Row],[Quantity]] * (1 - order_details[[#This Row],[Discount]])</f>
        <v>825</v>
      </c>
      <c r="J1535" s="8">
        <f>(order_details[[#This Row],[UnitPrice (Marked Price)]]*(1-order_details[[#This Row],[Discount]])-order_details[[#This Row],[UnitPrice]]) * order_details[[#This Row],[Quantity]]</f>
        <v>165</v>
      </c>
      <c r="K1535">
        <f>VLOOKUP(order_details[[#This Row],[ProductID]],products[],4,0)</f>
        <v>4</v>
      </c>
      <c r="L1535" s="8" t="str">
        <f>VLOOKUP(order_details[[#This Row],[Category]],categories[[CategoryID]:[CategoryName]],2,0)</f>
        <v>Dairy Products</v>
      </c>
    </row>
    <row r="1536" spans="1:12" x14ac:dyDescent="0.25">
      <c r="A1536">
        <v>10835</v>
      </c>
      <c r="B1536">
        <v>77</v>
      </c>
      <c r="C1536" s="8">
        <v>10.4</v>
      </c>
      <c r="D1536">
        <v>2</v>
      </c>
      <c r="E1536">
        <v>0.2</v>
      </c>
      <c r="F1536" s="8">
        <f>order_details[[#This Row],[UnitPrice]]*order_details[[#This Row],[Quantity]]</f>
        <v>20.8</v>
      </c>
      <c r="G1536" s="1">
        <f>VLOOKUP(order_details[[#This Row],[OrderID]],orders[[OrderID]:[OrderDate]],4,)</f>
        <v>35110</v>
      </c>
      <c r="H1536" s="8">
        <f>VLOOKUP(order_details[[#This Row],[ProductID]],products[],6,0)</f>
        <v>13</v>
      </c>
      <c r="I1536" s="8">
        <f>order_details[[#This Row],[UnitPrice (Marked Price)]] * order_details[[#This Row],[Quantity]] * (1 - order_details[[#This Row],[Discount]])</f>
        <v>20.8</v>
      </c>
      <c r="J1536" s="8">
        <f>(order_details[[#This Row],[UnitPrice (Marked Price)]]*(1-order_details[[#This Row],[Discount]])-order_details[[#This Row],[UnitPrice]]) * order_details[[#This Row],[Quantity]]</f>
        <v>0</v>
      </c>
      <c r="K1536">
        <f>VLOOKUP(order_details[[#This Row],[ProductID]],products[],4,0)</f>
        <v>2</v>
      </c>
      <c r="L1536" s="8" t="str">
        <f>VLOOKUP(order_details[[#This Row],[Category]],categories[[CategoryID]:[CategoryName]],2,0)</f>
        <v>Condiments</v>
      </c>
    </row>
    <row r="1537" spans="1:12" x14ac:dyDescent="0.25">
      <c r="A1537">
        <v>10836</v>
      </c>
      <c r="B1537">
        <v>22</v>
      </c>
      <c r="C1537" s="8">
        <v>9.8000000000000007</v>
      </c>
      <c r="D1537">
        <v>52</v>
      </c>
      <c r="E1537">
        <v>0</v>
      </c>
      <c r="F1537" s="8">
        <f>order_details[[#This Row],[UnitPrice]]*order_details[[#This Row],[Quantity]]</f>
        <v>509.6</v>
      </c>
      <c r="G1537" s="1">
        <f>VLOOKUP(order_details[[#This Row],[OrderID]],orders[[OrderID]:[OrderDate]],4,)</f>
        <v>35111</v>
      </c>
      <c r="H1537" s="8">
        <f>VLOOKUP(order_details[[#This Row],[ProductID]],products[],6,0)</f>
        <v>21</v>
      </c>
      <c r="I1537" s="8">
        <f>order_details[[#This Row],[UnitPrice (Marked Price)]] * order_details[[#This Row],[Quantity]] * (1 - order_details[[#This Row],[Discount]])</f>
        <v>1092</v>
      </c>
      <c r="J1537" s="8">
        <f>(order_details[[#This Row],[UnitPrice (Marked Price)]]*(1-order_details[[#This Row],[Discount]])-order_details[[#This Row],[UnitPrice]]) * order_details[[#This Row],[Quantity]]</f>
        <v>582.4</v>
      </c>
      <c r="K1537">
        <f>VLOOKUP(order_details[[#This Row],[ProductID]],products[],4,0)</f>
        <v>5</v>
      </c>
      <c r="L1537" s="8" t="str">
        <f>VLOOKUP(order_details[[#This Row],[Category]],categories[[CategoryID]:[CategoryName]],2,0)</f>
        <v>Grains/Cereals</v>
      </c>
    </row>
    <row r="1538" spans="1:12" x14ac:dyDescent="0.25">
      <c r="A1538">
        <v>10836</v>
      </c>
      <c r="B1538">
        <v>35</v>
      </c>
      <c r="C1538" s="8">
        <v>14.4</v>
      </c>
      <c r="D1538">
        <v>6</v>
      </c>
      <c r="E1538">
        <v>0</v>
      </c>
      <c r="F1538" s="8">
        <f>order_details[[#This Row],[UnitPrice]]*order_details[[#This Row],[Quantity]]</f>
        <v>86.4</v>
      </c>
      <c r="G1538" s="1">
        <f>VLOOKUP(order_details[[#This Row],[OrderID]],orders[[OrderID]:[OrderDate]],4,)</f>
        <v>35111</v>
      </c>
      <c r="H1538" s="8">
        <f>VLOOKUP(order_details[[#This Row],[ProductID]],products[],6,0)</f>
        <v>18</v>
      </c>
      <c r="I1538" s="8">
        <f>order_details[[#This Row],[UnitPrice (Marked Price)]] * order_details[[#This Row],[Quantity]] * (1 - order_details[[#This Row],[Discount]])</f>
        <v>108</v>
      </c>
      <c r="J1538" s="8">
        <f>(order_details[[#This Row],[UnitPrice (Marked Price)]]*(1-order_details[[#This Row],[Discount]])-order_details[[#This Row],[UnitPrice]]) * order_details[[#This Row],[Quantity]]</f>
        <v>21.599999999999998</v>
      </c>
      <c r="K1538">
        <f>VLOOKUP(order_details[[#This Row],[ProductID]],products[],4,0)</f>
        <v>1</v>
      </c>
      <c r="L1538" s="8" t="str">
        <f>VLOOKUP(order_details[[#This Row],[Category]],categories[[CategoryID]:[CategoryName]],2,0)</f>
        <v>Beverages</v>
      </c>
    </row>
    <row r="1539" spans="1:12" x14ac:dyDescent="0.25">
      <c r="A1539">
        <v>10836</v>
      </c>
      <c r="B1539">
        <v>57</v>
      </c>
      <c r="C1539" s="8">
        <v>15.6</v>
      </c>
      <c r="D1539">
        <v>24</v>
      </c>
      <c r="E1539">
        <v>0</v>
      </c>
      <c r="F1539" s="8">
        <f>order_details[[#This Row],[UnitPrice]]*order_details[[#This Row],[Quantity]]</f>
        <v>374.4</v>
      </c>
      <c r="G1539" s="1">
        <f>VLOOKUP(order_details[[#This Row],[OrderID]],orders[[OrderID]:[OrderDate]],4,)</f>
        <v>35111</v>
      </c>
      <c r="H1539" s="8">
        <f>VLOOKUP(order_details[[#This Row],[ProductID]],products[],6,0)</f>
        <v>19.5</v>
      </c>
      <c r="I1539" s="8">
        <f>order_details[[#This Row],[UnitPrice (Marked Price)]] * order_details[[#This Row],[Quantity]] * (1 - order_details[[#This Row],[Discount]])</f>
        <v>468</v>
      </c>
      <c r="J1539" s="8">
        <f>(order_details[[#This Row],[UnitPrice (Marked Price)]]*(1-order_details[[#This Row],[Discount]])-order_details[[#This Row],[UnitPrice]]) * order_details[[#This Row],[Quantity]]</f>
        <v>93.600000000000009</v>
      </c>
      <c r="K1539">
        <f>VLOOKUP(order_details[[#This Row],[ProductID]],products[],4,0)</f>
        <v>5</v>
      </c>
      <c r="L1539" s="8" t="str">
        <f>VLOOKUP(order_details[[#This Row],[Category]],categories[[CategoryID]:[CategoryName]],2,0)</f>
        <v>Grains/Cereals</v>
      </c>
    </row>
    <row r="1540" spans="1:12" x14ac:dyDescent="0.25">
      <c r="A1540">
        <v>10836</v>
      </c>
      <c r="B1540">
        <v>60</v>
      </c>
      <c r="C1540" s="8">
        <v>27.2</v>
      </c>
      <c r="D1540">
        <v>60</v>
      </c>
      <c r="E1540">
        <v>0</v>
      </c>
      <c r="F1540" s="8">
        <f>order_details[[#This Row],[UnitPrice]]*order_details[[#This Row],[Quantity]]</f>
        <v>1632</v>
      </c>
      <c r="G1540" s="1">
        <f>VLOOKUP(order_details[[#This Row],[OrderID]],orders[[OrderID]:[OrderDate]],4,)</f>
        <v>35111</v>
      </c>
      <c r="H1540" s="8">
        <f>VLOOKUP(order_details[[#This Row],[ProductID]],products[],6,0)</f>
        <v>34</v>
      </c>
      <c r="I1540" s="8">
        <f>order_details[[#This Row],[UnitPrice (Marked Price)]] * order_details[[#This Row],[Quantity]] * (1 - order_details[[#This Row],[Discount]])</f>
        <v>2040</v>
      </c>
      <c r="J1540" s="8">
        <f>(order_details[[#This Row],[UnitPrice (Marked Price)]]*(1-order_details[[#This Row],[Discount]])-order_details[[#This Row],[UnitPrice]]) * order_details[[#This Row],[Quantity]]</f>
        <v>408.00000000000006</v>
      </c>
      <c r="K1540">
        <f>VLOOKUP(order_details[[#This Row],[ProductID]],products[],4,0)</f>
        <v>4</v>
      </c>
      <c r="L1540" s="8" t="str">
        <f>VLOOKUP(order_details[[#This Row],[Category]],categories[[CategoryID]:[CategoryName]],2,0)</f>
        <v>Dairy Products</v>
      </c>
    </row>
    <row r="1541" spans="1:12" x14ac:dyDescent="0.25">
      <c r="A1541">
        <v>10836</v>
      </c>
      <c r="B1541">
        <v>64</v>
      </c>
      <c r="C1541" s="8">
        <v>26.6</v>
      </c>
      <c r="D1541">
        <v>30</v>
      </c>
      <c r="E1541">
        <v>0</v>
      </c>
      <c r="F1541" s="8">
        <f>order_details[[#This Row],[UnitPrice]]*order_details[[#This Row],[Quantity]]</f>
        <v>798</v>
      </c>
      <c r="G1541" s="1">
        <f>VLOOKUP(order_details[[#This Row],[OrderID]],orders[[OrderID]:[OrderDate]],4,)</f>
        <v>35111</v>
      </c>
      <c r="H1541" s="8">
        <f>VLOOKUP(order_details[[#This Row],[ProductID]],products[],6,0)</f>
        <v>33.25</v>
      </c>
      <c r="I1541" s="8">
        <f>order_details[[#This Row],[UnitPrice (Marked Price)]] * order_details[[#This Row],[Quantity]] * (1 - order_details[[#This Row],[Discount]])</f>
        <v>997.5</v>
      </c>
      <c r="J1541" s="8">
        <f>(order_details[[#This Row],[UnitPrice (Marked Price)]]*(1-order_details[[#This Row],[Discount]])-order_details[[#This Row],[UnitPrice]]) * order_details[[#This Row],[Quantity]]</f>
        <v>199.49999999999994</v>
      </c>
      <c r="K1541">
        <f>VLOOKUP(order_details[[#This Row],[ProductID]],products[],4,0)</f>
        <v>5</v>
      </c>
      <c r="L1541" s="8" t="str">
        <f>VLOOKUP(order_details[[#This Row],[Category]],categories[[CategoryID]:[CategoryName]],2,0)</f>
        <v>Grains/Cereals</v>
      </c>
    </row>
    <row r="1542" spans="1:12" x14ac:dyDescent="0.25">
      <c r="A1542">
        <v>10837</v>
      </c>
      <c r="B1542">
        <v>13</v>
      </c>
      <c r="C1542" s="8">
        <v>4.8</v>
      </c>
      <c r="D1542">
        <v>6</v>
      </c>
      <c r="E1542">
        <v>0</v>
      </c>
      <c r="F1542" s="8">
        <f>order_details[[#This Row],[UnitPrice]]*order_details[[#This Row],[Quantity]]</f>
        <v>28.799999999999997</v>
      </c>
      <c r="G1542" s="1">
        <f>VLOOKUP(order_details[[#This Row],[OrderID]],orders[[OrderID]:[OrderDate]],4,)</f>
        <v>35111</v>
      </c>
      <c r="H1542" s="8">
        <f>VLOOKUP(order_details[[#This Row],[ProductID]],products[],6,0)</f>
        <v>6</v>
      </c>
      <c r="I1542" s="8">
        <f>order_details[[#This Row],[UnitPrice (Marked Price)]] * order_details[[#This Row],[Quantity]] * (1 - order_details[[#This Row],[Discount]])</f>
        <v>36</v>
      </c>
      <c r="J1542" s="8">
        <f>(order_details[[#This Row],[UnitPrice (Marked Price)]]*(1-order_details[[#This Row],[Discount]])-order_details[[#This Row],[UnitPrice]]) * order_details[[#This Row],[Quantity]]</f>
        <v>7.2000000000000011</v>
      </c>
      <c r="K1542">
        <f>VLOOKUP(order_details[[#This Row],[ProductID]],products[],4,0)</f>
        <v>8</v>
      </c>
      <c r="L1542" s="8" t="str">
        <f>VLOOKUP(order_details[[#This Row],[Category]],categories[[CategoryID]:[CategoryName]],2,0)</f>
        <v>Seafood</v>
      </c>
    </row>
    <row r="1543" spans="1:12" x14ac:dyDescent="0.25">
      <c r="A1543">
        <v>10837</v>
      </c>
      <c r="B1543">
        <v>40</v>
      </c>
      <c r="C1543" s="8">
        <v>14.7</v>
      </c>
      <c r="D1543">
        <v>25</v>
      </c>
      <c r="E1543">
        <v>0</v>
      </c>
      <c r="F1543" s="8">
        <f>order_details[[#This Row],[UnitPrice]]*order_details[[#This Row],[Quantity]]</f>
        <v>367.5</v>
      </c>
      <c r="G1543" s="1">
        <f>VLOOKUP(order_details[[#This Row],[OrderID]],orders[[OrderID]:[OrderDate]],4,)</f>
        <v>35111</v>
      </c>
      <c r="H1543" s="8">
        <f>VLOOKUP(order_details[[#This Row],[ProductID]],products[],6,0)</f>
        <v>18.399999999999999</v>
      </c>
      <c r="I1543" s="8">
        <f>order_details[[#This Row],[UnitPrice (Marked Price)]] * order_details[[#This Row],[Quantity]] * (1 - order_details[[#This Row],[Discount]])</f>
        <v>459.99999999999994</v>
      </c>
      <c r="J1543" s="8">
        <f>(order_details[[#This Row],[UnitPrice (Marked Price)]]*(1-order_details[[#This Row],[Discount]])-order_details[[#This Row],[UnitPrice]]) * order_details[[#This Row],[Quantity]]</f>
        <v>92.499999999999986</v>
      </c>
      <c r="K1543">
        <f>VLOOKUP(order_details[[#This Row],[ProductID]],products[],4,0)</f>
        <v>8</v>
      </c>
      <c r="L1543" s="8" t="str">
        <f>VLOOKUP(order_details[[#This Row],[Category]],categories[[CategoryID]:[CategoryName]],2,0)</f>
        <v>Seafood</v>
      </c>
    </row>
    <row r="1544" spans="1:12" x14ac:dyDescent="0.25">
      <c r="A1544">
        <v>10837</v>
      </c>
      <c r="B1544">
        <v>47</v>
      </c>
      <c r="C1544" s="8">
        <v>7.6</v>
      </c>
      <c r="D1544">
        <v>40</v>
      </c>
      <c r="E1544">
        <v>0.25</v>
      </c>
      <c r="F1544" s="8">
        <f>order_details[[#This Row],[UnitPrice]]*order_details[[#This Row],[Quantity]]</f>
        <v>304</v>
      </c>
      <c r="G1544" s="1">
        <f>VLOOKUP(order_details[[#This Row],[OrderID]],orders[[OrderID]:[OrderDate]],4,)</f>
        <v>35111</v>
      </c>
      <c r="H1544" s="8">
        <f>VLOOKUP(order_details[[#This Row],[ProductID]],products[],6,0)</f>
        <v>9.5</v>
      </c>
      <c r="I1544" s="8">
        <f>order_details[[#This Row],[UnitPrice (Marked Price)]] * order_details[[#This Row],[Quantity]] * (1 - order_details[[#This Row],[Discount]])</f>
        <v>285</v>
      </c>
      <c r="J1544" s="8">
        <f>(order_details[[#This Row],[UnitPrice (Marked Price)]]*(1-order_details[[#This Row],[Discount]])-order_details[[#This Row],[UnitPrice]]) * order_details[[#This Row],[Quantity]]</f>
        <v>-18.999999999999986</v>
      </c>
      <c r="K1544">
        <f>VLOOKUP(order_details[[#This Row],[ProductID]],products[],4,0)</f>
        <v>3</v>
      </c>
      <c r="L1544" s="8" t="str">
        <f>VLOOKUP(order_details[[#This Row],[Category]],categories[[CategoryID]:[CategoryName]],2,0)</f>
        <v>Confections</v>
      </c>
    </row>
    <row r="1545" spans="1:12" x14ac:dyDescent="0.25">
      <c r="A1545">
        <v>10837</v>
      </c>
      <c r="B1545">
        <v>76</v>
      </c>
      <c r="C1545" s="8">
        <v>14.4</v>
      </c>
      <c r="D1545">
        <v>21</v>
      </c>
      <c r="E1545">
        <v>0.25</v>
      </c>
      <c r="F1545" s="8">
        <f>order_details[[#This Row],[UnitPrice]]*order_details[[#This Row],[Quantity]]</f>
        <v>302.40000000000003</v>
      </c>
      <c r="G1545" s="1">
        <f>VLOOKUP(order_details[[#This Row],[OrderID]],orders[[OrderID]:[OrderDate]],4,)</f>
        <v>35111</v>
      </c>
      <c r="H1545" s="8">
        <f>VLOOKUP(order_details[[#This Row],[ProductID]],products[],6,0)</f>
        <v>18</v>
      </c>
      <c r="I1545" s="8">
        <f>order_details[[#This Row],[UnitPrice (Marked Price)]] * order_details[[#This Row],[Quantity]] * (1 - order_details[[#This Row],[Discount]])</f>
        <v>283.5</v>
      </c>
      <c r="J1545" s="8">
        <f>(order_details[[#This Row],[UnitPrice (Marked Price)]]*(1-order_details[[#This Row],[Discount]])-order_details[[#This Row],[UnitPrice]]) * order_details[[#This Row],[Quantity]]</f>
        <v>-18.900000000000006</v>
      </c>
      <c r="K1545">
        <f>VLOOKUP(order_details[[#This Row],[ProductID]],products[],4,0)</f>
        <v>1</v>
      </c>
      <c r="L1545" s="8" t="str">
        <f>VLOOKUP(order_details[[#This Row],[Category]],categories[[CategoryID]:[CategoryName]],2,0)</f>
        <v>Beverages</v>
      </c>
    </row>
    <row r="1546" spans="1:12" x14ac:dyDescent="0.25">
      <c r="A1546">
        <v>10838</v>
      </c>
      <c r="B1546">
        <v>1</v>
      </c>
      <c r="C1546" s="8">
        <v>14.4</v>
      </c>
      <c r="D1546">
        <v>4</v>
      </c>
      <c r="E1546">
        <v>0.25</v>
      </c>
      <c r="F1546" s="8">
        <f>order_details[[#This Row],[UnitPrice]]*order_details[[#This Row],[Quantity]]</f>
        <v>57.6</v>
      </c>
      <c r="G1546" s="1">
        <f>VLOOKUP(order_details[[#This Row],[OrderID]],orders[[OrderID]:[OrderDate]],4,)</f>
        <v>35114</v>
      </c>
      <c r="H1546" s="8">
        <f>VLOOKUP(order_details[[#This Row],[ProductID]],products[],6,0)</f>
        <v>18</v>
      </c>
      <c r="I1546" s="8">
        <f>order_details[[#This Row],[UnitPrice (Marked Price)]] * order_details[[#This Row],[Quantity]] * (1 - order_details[[#This Row],[Discount]])</f>
        <v>54</v>
      </c>
      <c r="J1546" s="8">
        <f>(order_details[[#This Row],[UnitPrice (Marked Price)]]*(1-order_details[[#This Row],[Discount]])-order_details[[#This Row],[UnitPrice]]) * order_details[[#This Row],[Quantity]]</f>
        <v>-3.6000000000000014</v>
      </c>
      <c r="K1546">
        <f>VLOOKUP(order_details[[#This Row],[ProductID]],products[],4,0)</f>
        <v>1</v>
      </c>
      <c r="L1546" s="8" t="str">
        <f>VLOOKUP(order_details[[#This Row],[Category]],categories[[CategoryID]:[CategoryName]],2,0)</f>
        <v>Beverages</v>
      </c>
    </row>
    <row r="1547" spans="1:12" x14ac:dyDescent="0.25">
      <c r="A1547">
        <v>10838</v>
      </c>
      <c r="B1547">
        <v>18</v>
      </c>
      <c r="C1547" s="8">
        <v>50</v>
      </c>
      <c r="D1547">
        <v>25</v>
      </c>
      <c r="E1547">
        <v>0.25</v>
      </c>
      <c r="F1547" s="8">
        <f>order_details[[#This Row],[UnitPrice]]*order_details[[#This Row],[Quantity]]</f>
        <v>1250</v>
      </c>
      <c r="G1547" s="1">
        <f>VLOOKUP(order_details[[#This Row],[OrderID]],orders[[OrderID]:[OrderDate]],4,)</f>
        <v>35114</v>
      </c>
      <c r="H1547" s="8">
        <f>VLOOKUP(order_details[[#This Row],[ProductID]],products[],6,0)</f>
        <v>62.5</v>
      </c>
      <c r="I1547" s="8">
        <f>order_details[[#This Row],[UnitPrice (Marked Price)]] * order_details[[#This Row],[Quantity]] * (1 - order_details[[#This Row],[Discount]])</f>
        <v>1171.875</v>
      </c>
      <c r="J1547" s="8">
        <f>(order_details[[#This Row],[UnitPrice (Marked Price)]]*(1-order_details[[#This Row],[Discount]])-order_details[[#This Row],[UnitPrice]]) * order_details[[#This Row],[Quantity]]</f>
        <v>-78.125</v>
      </c>
      <c r="K1547">
        <f>VLOOKUP(order_details[[#This Row],[ProductID]],products[],4,0)</f>
        <v>8</v>
      </c>
      <c r="L1547" s="8" t="str">
        <f>VLOOKUP(order_details[[#This Row],[Category]],categories[[CategoryID]:[CategoryName]],2,0)</f>
        <v>Seafood</v>
      </c>
    </row>
    <row r="1548" spans="1:12" x14ac:dyDescent="0.25">
      <c r="A1548">
        <v>10838</v>
      </c>
      <c r="B1548">
        <v>36</v>
      </c>
      <c r="C1548" s="8">
        <v>15.2</v>
      </c>
      <c r="D1548">
        <v>50</v>
      </c>
      <c r="E1548">
        <v>0.25</v>
      </c>
      <c r="F1548" s="8">
        <f>order_details[[#This Row],[UnitPrice]]*order_details[[#This Row],[Quantity]]</f>
        <v>760</v>
      </c>
      <c r="G1548" s="1">
        <f>VLOOKUP(order_details[[#This Row],[OrderID]],orders[[OrderID]:[OrderDate]],4,)</f>
        <v>35114</v>
      </c>
      <c r="H1548" s="8">
        <f>VLOOKUP(order_details[[#This Row],[ProductID]],products[],6,0)</f>
        <v>19</v>
      </c>
      <c r="I1548" s="8">
        <f>order_details[[#This Row],[UnitPrice (Marked Price)]] * order_details[[#This Row],[Quantity]] * (1 - order_details[[#This Row],[Discount]])</f>
        <v>712.5</v>
      </c>
      <c r="J1548" s="8">
        <f>(order_details[[#This Row],[UnitPrice (Marked Price)]]*(1-order_details[[#This Row],[Discount]])-order_details[[#This Row],[UnitPrice]]) * order_details[[#This Row],[Quantity]]</f>
        <v>-47.499999999999964</v>
      </c>
      <c r="K1548">
        <f>VLOOKUP(order_details[[#This Row],[ProductID]],products[],4,0)</f>
        <v>8</v>
      </c>
      <c r="L1548" s="8" t="str">
        <f>VLOOKUP(order_details[[#This Row],[Category]],categories[[CategoryID]:[CategoryName]],2,0)</f>
        <v>Seafood</v>
      </c>
    </row>
    <row r="1549" spans="1:12" x14ac:dyDescent="0.25">
      <c r="A1549">
        <v>10839</v>
      </c>
      <c r="B1549">
        <v>58</v>
      </c>
      <c r="C1549" s="8">
        <v>10.6</v>
      </c>
      <c r="D1549">
        <v>30</v>
      </c>
      <c r="E1549">
        <v>0.1</v>
      </c>
      <c r="F1549" s="8">
        <f>order_details[[#This Row],[UnitPrice]]*order_details[[#This Row],[Quantity]]</f>
        <v>318</v>
      </c>
      <c r="G1549" s="1">
        <f>VLOOKUP(order_details[[#This Row],[OrderID]],orders[[OrderID]:[OrderDate]],4,)</f>
        <v>35114</v>
      </c>
      <c r="H1549" s="8">
        <f>VLOOKUP(order_details[[#This Row],[ProductID]],products[],6,0)</f>
        <v>13.25</v>
      </c>
      <c r="I1549" s="8">
        <f>order_details[[#This Row],[UnitPrice (Marked Price)]] * order_details[[#This Row],[Quantity]] * (1 - order_details[[#This Row],[Discount]])</f>
        <v>357.75</v>
      </c>
      <c r="J1549" s="8">
        <f>(order_details[[#This Row],[UnitPrice (Marked Price)]]*(1-order_details[[#This Row],[Discount]])-order_details[[#This Row],[UnitPrice]]) * order_details[[#This Row],[Quantity]]</f>
        <v>39.750000000000028</v>
      </c>
      <c r="K1549">
        <f>VLOOKUP(order_details[[#This Row],[ProductID]],products[],4,0)</f>
        <v>8</v>
      </c>
      <c r="L1549" s="8" t="str">
        <f>VLOOKUP(order_details[[#This Row],[Category]],categories[[CategoryID]:[CategoryName]],2,0)</f>
        <v>Seafood</v>
      </c>
    </row>
    <row r="1550" spans="1:12" x14ac:dyDescent="0.25">
      <c r="A1550">
        <v>10839</v>
      </c>
      <c r="B1550">
        <v>72</v>
      </c>
      <c r="C1550" s="8">
        <v>27.8</v>
      </c>
      <c r="D1550">
        <v>15</v>
      </c>
      <c r="E1550">
        <v>0.1</v>
      </c>
      <c r="F1550" s="8">
        <f>order_details[[#This Row],[UnitPrice]]*order_details[[#This Row],[Quantity]]</f>
        <v>417</v>
      </c>
      <c r="G1550" s="1">
        <f>VLOOKUP(order_details[[#This Row],[OrderID]],orders[[OrderID]:[OrderDate]],4,)</f>
        <v>35114</v>
      </c>
      <c r="H1550" s="8">
        <f>VLOOKUP(order_details[[#This Row],[ProductID]],products[],6,0)</f>
        <v>34.799999999999997</v>
      </c>
      <c r="I1550" s="8">
        <f>order_details[[#This Row],[UnitPrice (Marked Price)]] * order_details[[#This Row],[Quantity]] * (1 - order_details[[#This Row],[Discount]])</f>
        <v>469.8</v>
      </c>
      <c r="J1550" s="8">
        <f>(order_details[[#This Row],[UnitPrice (Marked Price)]]*(1-order_details[[#This Row],[Discount]])-order_details[[#This Row],[UnitPrice]]) * order_details[[#This Row],[Quantity]]</f>
        <v>52.79999999999994</v>
      </c>
      <c r="K1550">
        <f>VLOOKUP(order_details[[#This Row],[ProductID]],products[],4,0)</f>
        <v>4</v>
      </c>
      <c r="L1550" s="8" t="str">
        <f>VLOOKUP(order_details[[#This Row],[Category]],categories[[CategoryID]:[CategoryName]],2,0)</f>
        <v>Dairy Products</v>
      </c>
    </row>
    <row r="1551" spans="1:12" x14ac:dyDescent="0.25">
      <c r="A1551">
        <v>10840</v>
      </c>
      <c r="B1551">
        <v>25</v>
      </c>
      <c r="C1551" s="8">
        <v>9.8000000000000007</v>
      </c>
      <c r="D1551">
        <v>6</v>
      </c>
      <c r="E1551">
        <v>0.2</v>
      </c>
      <c r="F1551" s="8">
        <f>order_details[[#This Row],[UnitPrice]]*order_details[[#This Row],[Quantity]]</f>
        <v>58.800000000000004</v>
      </c>
      <c r="G1551" s="1">
        <f>VLOOKUP(order_details[[#This Row],[OrderID]],orders[[OrderID]:[OrderDate]],4,)</f>
        <v>35114</v>
      </c>
      <c r="H1551" s="8">
        <f>VLOOKUP(order_details[[#This Row],[ProductID]],products[],6,0)</f>
        <v>14</v>
      </c>
      <c r="I1551" s="8">
        <f>order_details[[#This Row],[UnitPrice (Marked Price)]] * order_details[[#This Row],[Quantity]] * (1 - order_details[[#This Row],[Discount]])</f>
        <v>67.2</v>
      </c>
      <c r="J1551" s="8">
        <f>(order_details[[#This Row],[UnitPrice (Marked Price)]]*(1-order_details[[#This Row],[Discount]])-order_details[[#This Row],[UnitPrice]]) * order_details[[#This Row],[Quantity]]</f>
        <v>8.4000000000000021</v>
      </c>
      <c r="K1551">
        <f>VLOOKUP(order_details[[#This Row],[ProductID]],products[],4,0)</f>
        <v>3</v>
      </c>
      <c r="L1551" s="8" t="str">
        <f>VLOOKUP(order_details[[#This Row],[Category]],categories[[CategoryID]:[CategoryName]],2,0)</f>
        <v>Confections</v>
      </c>
    </row>
    <row r="1552" spans="1:12" x14ac:dyDescent="0.25">
      <c r="A1552">
        <v>10840</v>
      </c>
      <c r="B1552">
        <v>39</v>
      </c>
      <c r="C1552" s="8">
        <v>14.4</v>
      </c>
      <c r="D1552">
        <v>10</v>
      </c>
      <c r="E1552">
        <v>0.2</v>
      </c>
      <c r="F1552" s="8">
        <f>order_details[[#This Row],[UnitPrice]]*order_details[[#This Row],[Quantity]]</f>
        <v>144</v>
      </c>
      <c r="G1552" s="1">
        <f>VLOOKUP(order_details[[#This Row],[OrderID]],orders[[OrderID]:[OrderDate]],4,)</f>
        <v>35114</v>
      </c>
      <c r="H1552" s="8">
        <f>VLOOKUP(order_details[[#This Row],[ProductID]],products[],6,0)</f>
        <v>18</v>
      </c>
      <c r="I1552" s="8">
        <f>order_details[[#This Row],[UnitPrice (Marked Price)]] * order_details[[#This Row],[Quantity]] * (1 - order_details[[#This Row],[Discount]])</f>
        <v>144</v>
      </c>
      <c r="J1552" s="8">
        <f>(order_details[[#This Row],[UnitPrice (Marked Price)]]*(1-order_details[[#This Row],[Discount]])-order_details[[#This Row],[UnitPrice]]) * order_details[[#This Row],[Quantity]]</f>
        <v>0</v>
      </c>
      <c r="K1552">
        <f>VLOOKUP(order_details[[#This Row],[ProductID]],products[],4,0)</f>
        <v>1</v>
      </c>
      <c r="L1552" s="8" t="str">
        <f>VLOOKUP(order_details[[#This Row],[Category]],categories[[CategoryID]:[CategoryName]],2,0)</f>
        <v>Beverages</v>
      </c>
    </row>
    <row r="1553" spans="1:12" x14ac:dyDescent="0.25">
      <c r="A1553">
        <v>10841</v>
      </c>
      <c r="B1553">
        <v>10</v>
      </c>
      <c r="C1553" s="8">
        <v>24.8</v>
      </c>
      <c r="D1553">
        <v>16</v>
      </c>
      <c r="E1553">
        <v>0</v>
      </c>
      <c r="F1553" s="8">
        <f>order_details[[#This Row],[UnitPrice]]*order_details[[#This Row],[Quantity]]</f>
        <v>396.8</v>
      </c>
      <c r="G1553" s="1">
        <f>VLOOKUP(order_details[[#This Row],[OrderID]],orders[[OrderID]:[OrderDate]],4,)</f>
        <v>35115</v>
      </c>
      <c r="H1553" s="8">
        <f>VLOOKUP(order_details[[#This Row],[ProductID]],products[],6,0)</f>
        <v>31</v>
      </c>
      <c r="I1553" s="8">
        <f>order_details[[#This Row],[UnitPrice (Marked Price)]] * order_details[[#This Row],[Quantity]] * (1 - order_details[[#This Row],[Discount]])</f>
        <v>496</v>
      </c>
      <c r="J1553" s="8">
        <f>(order_details[[#This Row],[UnitPrice (Marked Price)]]*(1-order_details[[#This Row],[Discount]])-order_details[[#This Row],[UnitPrice]]) * order_details[[#This Row],[Quantity]]</f>
        <v>99.199999999999989</v>
      </c>
      <c r="K1553">
        <f>VLOOKUP(order_details[[#This Row],[ProductID]],products[],4,0)</f>
        <v>8</v>
      </c>
      <c r="L1553" s="8" t="str">
        <f>VLOOKUP(order_details[[#This Row],[Category]],categories[[CategoryID]:[CategoryName]],2,0)</f>
        <v>Seafood</v>
      </c>
    </row>
    <row r="1554" spans="1:12" x14ac:dyDescent="0.25">
      <c r="A1554">
        <v>10841</v>
      </c>
      <c r="B1554">
        <v>56</v>
      </c>
      <c r="C1554" s="8">
        <v>30.4</v>
      </c>
      <c r="D1554">
        <v>30</v>
      </c>
      <c r="E1554">
        <v>0</v>
      </c>
      <c r="F1554" s="8">
        <f>order_details[[#This Row],[UnitPrice]]*order_details[[#This Row],[Quantity]]</f>
        <v>912</v>
      </c>
      <c r="G1554" s="1">
        <f>VLOOKUP(order_details[[#This Row],[OrderID]],orders[[OrderID]:[OrderDate]],4,)</f>
        <v>35115</v>
      </c>
      <c r="H1554" s="8">
        <f>VLOOKUP(order_details[[#This Row],[ProductID]],products[],6,0)</f>
        <v>38</v>
      </c>
      <c r="I1554" s="8">
        <f>order_details[[#This Row],[UnitPrice (Marked Price)]] * order_details[[#This Row],[Quantity]] * (1 - order_details[[#This Row],[Discount]])</f>
        <v>1140</v>
      </c>
      <c r="J1554" s="8">
        <f>(order_details[[#This Row],[UnitPrice (Marked Price)]]*(1-order_details[[#This Row],[Discount]])-order_details[[#This Row],[UnitPrice]]) * order_details[[#This Row],[Quantity]]</f>
        <v>228.00000000000006</v>
      </c>
      <c r="K1554">
        <f>VLOOKUP(order_details[[#This Row],[ProductID]],products[],4,0)</f>
        <v>5</v>
      </c>
      <c r="L1554" s="8" t="str">
        <f>VLOOKUP(order_details[[#This Row],[Category]],categories[[CategoryID]:[CategoryName]],2,0)</f>
        <v>Grains/Cereals</v>
      </c>
    </row>
    <row r="1555" spans="1:12" x14ac:dyDescent="0.25">
      <c r="A1555">
        <v>10841</v>
      </c>
      <c r="B1555">
        <v>59</v>
      </c>
      <c r="C1555" s="8">
        <v>44</v>
      </c>
      <c r="D1555">
        <v>50</v>
      </c>
      <c r="E1555">
        <v>0</v>
      </c>
      <c r="F1555" s="8">
        <f>order_details[[#This Row],[UnitPrice]]*order_details[[#This Row],[Quantity]]</f>
        <v>2200</v>
      </c>
      <c r="G1555" s="1">
        <f>VLOOKUP(order_details[[#This Row],[OrderID]],orders[[OrderID]:[OrderDate]],4,)</f>
        <v>35115</v>
      </c>
      <c r="H1555" s="8">
        <f>VLOOKUP(order_details[[#This Row],[ProductID]],products[],6,0)</f>
        <v>55</v>
      </c>
      <c r="I1555" s="8">
        <f>order_details[[#This Row],[UnitPrice (Marked Price)]] * order_details[[#This Row],[Quantity]] * (1 - order_details[[#This Row],[Discount]])</f>
        <v>2750</v>
      </c>
      <c r="J1555" s="8">
        <f>(order_details[[#This Row],[UnitPrice (Marked Price)]]*(1-order_details[[#This Row],[Discount]])-order_details[[#This Row],[UnitPrice]]) * order_details[[#This Row],[Quantity]]</f>
        <v>550</v>
      </c>
      <c r="K1555">
        <f>VLOOKUP(order_details[[#This Row],[ProductID]],products[],4,0)</f>
        <v>4</v>
      </c>
      <c r="L1555" s="8" t="str">
        <f>VLOOKUP(order_details[[#This Row],[Category]],categories[[CategoryID]:[CategoryName]],2,0)</f>
        <v>Dairy Products</v>
      </c>
    </row>
    <row r="1556" spans="1:12" x14ac:dyDescent="0.25">
      <c r="A1556">
        <v>10841</v>
      </c>
      <c r="B1556">
        <v>77</v>
      </c>
      <c r="C1556" s="8">
        <v>10.4</v>
      </c>
      <c r="D1556">
        <v>15</v>
      </c>
      <c r="E1556">
        <v>0</v>
      </c>
      <c r="F1556" s="8">
        <f>order_details[[#This Row],[UnitPrice]]*order_details[[#This Row],[Quantity]]</f>
        <v>156</v>
      </c>
      <c r="G1556" s="1">
        <f>VLOOKUP(order_details[[#This Row],[OrderID]],orders[[OrderID]:[OrderDate]],4,)</f>
        <v>35115</v>
      </c>
      <c r="H1556" s="8">
        <f>VLOOKUP(order_details[[#This Row],[ProductID]],products[],6,0)</f>
        <v>13</v>
      </c>
      <c r="I1556" s="8">
        <f>order_details[[#This Row],[UnitPrice (Marked Price)]] * order_details[[#This Row],[Quantity]] * (1 - order_details[[#This Row],[Discount]])</f>
        <v>195</v>
      </c>
      <c r="J1556" s="8">
        <f>(order_details[[#This Row],[UnitPrice (Marked Price)]]*(1-order_details[[#This Row],[Discount]])-order_details[[#This Row],[UnitPrice]]) * order_details[[#This Row],[Quantity]]</f>
        <v>38.999999999999993</v>
      </c>
      <c r="K1556">
        <f>VLOOKUP(order_details[[#This Row],[ProductID]],products[],4,0)</f>
        <v>2</v>
      </c>
      <c r="L1556" s="8" t="str">
        <f>VLOOKUP(order_details[[#This Row],[Category]],categories[[CategoryID]:[CategoryName]],2,0)</f>
        <v>Condiments</v>
      </c>
    </row>
    <row r="1557" spans="1:12" x14ac:dyDescent="0.25">
      <c r="A1557">
        <v>10842</v>
      </c>
      <c r="B1557">
        <v>11</v>
      </c>
      <c r="C1557" s="8">
        <v>9.8000000000000007</v>
      </c>
      <c r="D1557">
        <v>15</v>
      </c>
      <c r="E1557">
        <v>0</v>
      </c>
      <c r="F1557" s="8">
        <f>order_details[[#This Row],[UnitPrice]]*order_details[[#This Row],[Quantity]]</f>
        <v>147</v>
      </c>
      <c r="G1557" s="1">
        <f>VLOOKUP(order_details[[#This Row],[OrderID]],orders[[OrderID]:[OrderDate]],4,)</f>
        <v>35115</v>
      </c>
      <c r="H1557" s="8">
        <f>VLOOKUP(order_details[[#This Row],[ProductID]],products[],6,0)</f>
        <v>21</v>
      </c>
      <c r="I1557" s="8">
        <f>order_details[[#This Row],[UnitPrice (Marked Price)]] * order_details[[#This Row],[Quantity]] * (1 - order_details[[#This Row],[Discount]])</f>
        <v>315</v>
      </c>
      <c r="J1557" s="8">
        <f>(order_details[[#This Row],[UnitPrice (Marked Price)]]*(1-order_details[[#This Row],[Discount]])-order_details[[#This Row],[UnitPrice]]) * order_details[[#This Row],[Quantity]]</f>
        <v>168</v>
      </c>
      <c r="K1557">
        <f>VLOOKUP(order_details[[#This Row],[ProductID]],products[],4,0)</f>
        <v>4</v>
      </c>
      <c r="L1557" s="8" t="str">
        <f>VLOOKUP(order_details[[#This Row],[Category]],categories[[CategoryID]:[CategoryName]],2,0)</f>
        <v>Dairy Products</v>
      </c>
    </row>
    <row r="1558" spans="1:12" x14ac:dyDescent="0.25">
      <c r="A1558">
        <v>10842</v>
      </c>
      <c r="B1558">
        <v>43</v>
      </c>
      <c r="C1558" s="8">
        <v>36.799999999999997</v>
      </c>
      <c r="D1558">
        <v>5</v>
      </c>
      <c r="E1558">
        <v>0</v>
      </c>
      <c r="F1558" s="8">
        <f>order_details[[#This Row],[UnitPrice]]*order_details[[#This Row],[Quantity]]</f>
        <v>184</v>
      </c>
      <c r="G1558" s="1">
        <f>VLOOKUP(order_details[[#This Row],[OrderID]],orders[[OrderID]:[OrderDate]],4,)</f>
        <v>35115</v>
      </c>
      <c r="H1558" s="8">
        <f>VLOOKUP(order_details[[#This Row],[ProductID]],products[],6,0)</f>
        <v>46</v>
      </c>
      <c r="I1558" s="8">
        <f>order_details[[#This Row],[UnitPrice (Marked Price)]] * order_details[[#This Row],[Quantity]] * (1 - order_details[[#This Row],[Discount]])</f>
        <v>230</v>
      </c>
      <c r="J1558" s="8">
        <f>(order_details[[#This Row],[UnitPrice (Marked Price)]]*(1-order_details[[#This Row],[Discount]])-order_details[[#This Row],[UnitPrice]]) * order_details[[#This Row],[Quantity]]</f>
        <v>46.000000000000014</v>
      </c>
      <c r="K1558">
        <f>VLOOKUP(order_details[[#This Row],[ProductID]],products[],4,0)</f>
        <v>1</v>
      </c>
      <c r="L1558" s="8" t="str">
        <f>VLOOKUP(order_details[[#This Row],[Category]],categories[[CategoryID]:[CategoryName]],2,0)</f>
        <v>Beverages</v>
      </c>
    </row>
    <row r="1559" spans="1:12" x14ac:dyDescent="0.25">
      <c r="A1559">
        <v>10842</v>
      </c>
      <c r="B1559">
        <v>68</v>
      </c>
      <c r="C1559" s="8">
        <v>8</v>
      </c>
      <c r="D1559">
        <v>20</v>
      </c>
      <c r="E1559">
        <v>0</v>
      </c>
      <c r="F1559" s="8">
        <f>order_details[[#This Row],[UnitPrice]]*order_details[[#This Row],[Quantity]]</f>
        <v>160</v>
      </c>
      <c r="G1559" s="1">
        <f>VLOOKUP(order_details[[#This Row],[OrderID]],orders[[OrderID]:[OrderDate]],4,)</f>
        <v>35115</v>
      </c>
      <c r="H1559" s="8">
        <f>VLOOKUP(order_details[[#This Row],[ProductID]],products[],6,0)</f>
        <v>12.5</v>
      </c>
      <c r="I1559" s="8">
        <f>order_details[[#This Row],[UnitPrice (Marked Price)]] * order_details[[#This Row],[Quantity]] * (1 - order_details[[#This Row],[Discount]])</f>
        <v>250</v>
      </c>
      <c r="J1559" s="8">
        <f>(order_details[[#This Row],[UnitPrice (Marked Price)]]*(1-order_details[[#This Row],[Discount]])-order_details[[#This Row],[UnitPrice]]) * order_details[[#This Row],[Quantity]]</f>
        <v>90</v>
      </c>
      <c r="K1559">
        <f>VLOOKUP(order_details[[#This Row],[ProductID]],products[],4,0)</f>
        <v>3</v>
      </c>
      <c r="L1559" s="8" t="str">
        <f>VLOOKUP(order_details[[#This Row],[Category]],categories[[CategoryID]:[CategoryName]],2,0)</f>
        <v>Confections</v>
      </c>
    </row>
    <row r="1560" spans="1:12" x14ac:dyDescent="0.25">
      <c r="A1560">
        <v>10842</v>
      </c>
      <c r="B1560">
        <v>70</v>
      </c>
      <c r="C1560" s="8">
        <v>9.6</v>
      </c>
      <c r="D1560">
        <v>12</v>
      </c>
      <c r="E1560">
        <v>0</v>
      </c>
      <c r="F1560" s="8">
        <f>order_details[[#This Row],[UnitPrice]]*order_details[[#This Row],[Quantity]]</f>
        <v>115.19999999999999</v>
      </c>
      <c r="G1560" s="1">
        <f>VLOOKUP(order_details[[#This Row],[OrderID]],orders[[OrderID]:[OrderDate]],4,)</f>
        <v>35115</v>
      </c>
      <c r="H1560" s="8">
        <f>VLOOKUP(order_details[[#This Row],[ProductID]],products[],6,0)</f>
        <v>15</v>
      </c>
      <c r="I1560" s="8">
        <f>order_details[[#This Row],[UnitPrice (Marked Price)]] * order_details[[#This Row],[Quantity]] * (1 - order_details[[#This Row],[Discount]])</f>
        <v>180</v>
      </c>
      <c r="J1560" s="8">
        <f>(order_details[[#This Row],[UnitPrice (Marked Price)]]*(1-order_details[[#This Row],[Discount]])-order_details[[#This Row],[UnitPrice]]) * order_details[[#This Row],[Quantity]]</f>
        <v>64.800000000000011</v>
      </c>
      <c r="K1560">
        <f>VLOOKUP(order_details[[#This Row],[ProductID]],products[],4,0)</f>
        <v>1</v>
      </c>
      <c r="L1560" s="8" t="str">
        <f>VLOOKUP(order_details[[#This Row],[Category]],categories[[CategoryID]:[CategoryName]],2,0)</f>
        <v>Beverages</v>
      </c>
    </row>
    <row r="1561" spans="1:12" x14ac:dyDescent="0.25">
      <c r="A1561">
        <v>10843</v>
      </c>
      <c r="B1561">
        <v>51</v>
      </c>
      <c r="C1561" s="8">
        <v>42.4</v>
      </c>
      <c r="D1561">
        <v>4</v>
      </c>
      <c r="E1561">
        <v>0.25</v>
      </c>
      <c r="F1561" s="8">
        <f>order_details[[#This Row],[UnitPrice]]*order_details[[#This Row],[Quantity]]</f>
        <v>169.6</v>
      </c>
      <c r="G1561" s="1">
        <f>VLOOKUP(order_details[[#This Row],[OrderID]],orders[[OrderID]:[OrderDate]],4,)</f>
        <v>35116</v>
      </c>
      <c r="H1561" s="8">
        <f>VLOOKUP(order_details[[#This Row],[ProductID]],products[],6,0)</f>
        <v>53</v>
      </c>
      <c r="I1561" s="8">
        <f>order_details[[#This Row],[UnitPrice (Marked Price)]] * order_details[[#This Row],[Quantity]] * (1 - order_details[[#This Row],[Discount]])</f>
        <v>159</v>
      </c>
      <c r="J1561" s="8">
        <f>(order_details[[#This Row],[UnitPrice (Marked Price)]]*(1-order_details[[#This Row],[Discount]])-order_details[[#This Row],[UnitPrice]]) * order_details[[#This Row],[Quantity]]</f>
        <v>-10.599999999999994</v>
      </c>
      <c r="K1561">
        <f>VLOOKUP(order_details[[#This Row],[ProductID]],products[],4,0)</f>
        <v>7</v>
      </c>
      <c r="L1561" s="8" t="str">
        <f>VLOOKUP(order_details[[#This Row],[Category]],categories[[CategoryID]:[CategoryName]],2,0)</f>
        <v>Produce</v>
      </c>
    </row>
    <row r="1562" spans="1:12" x14ac:dyDescent="0.25">
      <c r="A1562">
        <v>10844</v>
      </c>
      <c r="B1562">
        <v>22</v>
      </c>
      <c r="C1562" s="8">
        <v>9.8000000000000007</v>
      </c>
      <c r="D1562">
        <v>35</v>
      </c>
      <c r="E1562">
        <v>0</v>
      </c>
      <c r="F1562" s="8">
        <f>order_details[[#This Row],[UnitPrice]]*order_details[[#This Row],[Quantity]]</f>
        <v>343</v>
      </c>
      <c r="G1562" s="1">
        <f>VLOOKUP(order_details[[#This Row],[OrderID]],orders[[OrderID]:[OrderDate]],4,)</f>
        <v>35116</v>
      </c>
      <c r="H1562" s="8">
        <f>VLOOKUP(order_details[[#This Row],[ProductID]],products[],6,0)</f>
        <v>21</v>
      </c>
      <c r="I1562" s="8">
        <f>order_details[[#This Row],[UnitPrice (Marked Price)]] * order_details[[#This Row],[Quantity]] * (1 - order_details[[#This Row],[Discount]])</f>
        <v>735</v>
      </c>
      <c r="J1562" s="8">
        <f>(order_details[[#This Row],[UnitPrice (Marked Price)]]*(1-order_details[[#This Row],[Discount]])-order_details[[#This Row],[UnitPrice]]) * order_details[[#This Row],[Quantity]]</f>
        <v>392</v>
      </c>
      <c r="K1562">
        <f>VLOOKUP(order_details[[#This Row],[ProductID]],products[],4,0)</f>
        <v>5</v>
      </c>
      <c r="L1562" s="8" t="str">
        <f>VLOOKUP(order_details[[#This Row],[Category]],categories[[CategoryID]:[CategoryName]],2,0)</f>
        <v>Grains/Cereals</v>
      </c>
    </row>
    <row r="1563" spans="1:12" x14ac:dyDescent="0.25">
      <c r="A1563">
        <v>10845</v>
      </c>
      <c r="B1563">
        <v>23</v>
      </c>
      <c r="C1563" s="8">
        <v>7.2</v>
      </c>
      <c r="D1563">
        <v>70</v>
      </c>
      <c r="E1563">
        <v>0.1</v>
      </c>
      <c r="F1563" s="8">
        <f>order_details[[#This Row],[UnitPrice]]*order_details[[#This Row],[Quantity]]</f>
        <v>504</v>
      </c>
      <c r="G1563" s="1">
        <f>VLOOKUP(order_details[[#This Row],[OrderID]],orders[[OrderID]:[OrderDate]],4,)</f>
        <v>35116</v>
      </c>
      <c r="H1563" s="8">
        <f>VLOOKUP(order_details[[#This Row],[ProductID]],products[],6,0)</f>
        <v>9</v>
      </c>
      <c r="I1563" s="8">
        <f>order_details[[#This Row],[UnitPrice (Marked Price)]] * order_details[[#This Row],[Quantity]] * (1 - order_details[[#This Row],[Discount]])</f>
        <v>567</v>
      </c>
      <c r="J1563" s="8">
        <f>(order_details[[#This Row],[UnitPrice (Marked Price)]]*(1-order_details[[#This Row],[Discount]])-order_details[[#This Row],[UnitPrice]]) * order_details[[#This Row],[Quantity]]</f>
        <v>62.999999999999964</v>
      </c>
      <c r="K1563">
        <f>VLOOKUP(order_details[[#This Row],[ProductID]],products[],4,0)</f>
        <v>5</v>
      </c>
      <c r="L1563" s="8" t="str">
        <f>VLOOKUP(order_details[[#This Row],[Category]],categories[[CategoryID]:[CategoryName]],2,0)</f>
        <v>Grains/Cereals</v>
      </c>
    </row>
    <row r="1564" spans="1:12" x14ac:dyDescent="0.25">
      <c r="A1564">
        <v>10845</v>
      </c>
      <c r="B1564">
        <v>35</v>
      </c>
      <c r="C1564" s="8">
        <v>14.4</v>
      </c>
      <c r="D1564">
        <v>25</v>
      </c>
      <c r="E1564">
        <v>0.1</v>
      </c>
      <c r="F1564" s="8">
        <f>order_details[[#This Row],[UnitPrice]]*order_details[[#This Row],[Quantity]]</f>
        <v>360</v>
      </c>
      <c r="G1564" s="1">
        <f>VLOOKUP(order_details[[#This Row],[OrderID]],orders[[OrderID]:[OrderDate]],4,)</f>
        <v>35116</v>
      </c>
      <c r="H1564" s="8">
        <f>VLOOKUP(order_details[[#This Row],[ProductID]],products[],6,0)</f>
        <v>18</v>
      </c>
      <c r="I1564" s="8">
        <f>order_details[[#This Row],[UnitPrice (Marked Price)]] * order_details[[#This Row],[Quantity]] * (1 - order_details[[#This Row],[Discount]])</f>
        <v>405</v>
      </c>
      <c r="J1564" s="8">
        <f>(order_details[[#This Row],[UnitPrice (Marked Price)]]*(1-order_details[[#This Row],[Discount]])-order_details[[#This Row],[UnitPrice]]) * order_details[[#This Row],[Quantity]]</f>
        <v>44.999999999999972</v>
      </c>
      <c r="K1564">
        <f>VLOOKUP(order_details[[#This Row],[ProductID]],products[],4,0)</f>
        <v>1</v>
      </c>
      <c r="L1564" s="8" t="str">
        <f>VLOOKUP(order_details[[#This Row],[Category]],categories[[CategoryID]:[CategoryName]],2,0)</f>
        <v>Beverages</v>
      </c>
    </row>
    <row r="1565" spans="1:12" x14ac:dyDescent="0.25">
      <c r="A1565">
        <v>10845</v>
      </c>
      <c r="B1565">
        <v>42</v>
      </c>
      <c r="C1565" s="8">
        <v>9.8000000000000007</v>
      </c>
      <c r="D1565">
        <v>42</v>
      </c>
      <c r="E1565">
        <v>0.1</v>
      </c>
      <c r="F1565" s="8">
        <f>order_details[[#This Row],[UnitPrice]]*order_details[[#This Row],[Quantity]]</f>
        <v>411.6</v>
      </c>
      <c r="G1565" s="1">
        <f>VLOOKUP(order_details[[#This Row],[OrderID]],orders[[OrderID]:[OrderDate]],4,)</f>
        <v>35116</v>
      </c>
      <c r="H1565" s="8">
        <f>VLOOKUP(order_details[[#This Row],[ProductID]],products[],6,0)</f>
        <v>14</v>
      </c>
      <c r="I1565" s="8">
        <f>order_details[[#This Row],[UnitPrice (Marked Price)]] * order_details[[#This Row],[Quantity]] * (1 - order_details[[#This Row],[Discount]])</f>
        <v>529.20000000000005</v>
      </c>
      <c r="J1565" s="8">
        <f>(order_details[[#This Row],[UnitPrice (Marked Price)]]*(1-order_details[[#This Row],[Discount]])-order_details[[#This Row],[UnitPrice]]) * order_details[[#This Row],[Quantity]]</f>
        <v>117.59999999999995</v>
      </c>
      <c r="K1565">
        <f>VLOOKUP(order_details[[#This Row],[ProductID]],products[],4,0)</f>
        <v>5</v>
      </c>
      <c r="L1565" s="8" t="str">
        <f>VLOOKUP(order_details[[#This Row],[Category]],categories[[CategoryID]:[CategoryName]],2,0)</f>
        <v>Grains/Cereals</v>
      </c>
    </row>
    <row r="1566" spans="1:12" x14ac:dyDescent="0.25">
      <c r="A1566">
        <v>10845</v>
      </c>
      <c r="B1566">
        <v>58</v>
      </c>
      <c r="C1566" s="8">
        <v>10.6</v>
      </c>
      <c r="D1566">
        <v>60</v>
      </c>
      <c r="E1566">
        <v>0.1</v>
      </c>
      <c r="F1566" s="8">
        <f>order_details[[#This Row],[UnitPrice]]*order_details[[#This Row],[Quantity]]</f>
        <v>636</v>
      </c>
      <c r="G1566" s="1">
        <f>VLOOKUP(order_details[[#This Row],[OrderID]],orders[[OrderID]:[OrderDate]],4,)</f>
        <v>35116</v>
      </c>
      <c r="H1566" s="8">
        <f>VLOOKUP(order_details[[#This Row],[ProductID]],products[],6,0)</f>
        <v>13.25</v>
      </c>
      <c r="I1566" s="8">
        <f>order_details[[#This Row],[UnitPrice (Marked Price)]] * order_details[[#This Row],[Quantity]] * (1 - order_details[[#This Row],[Discount]])</f>
        <v>715.5</v>
      </c>
      <c r="J1566" s="8">
        <f>(order_details[[#This Row],[UnitPrice (Marked Price)]]*(1-order_details[[#This Row],[Discount]])-order_details[[#This Row],[UnitPrice]]) * order_details[[#This Row],[Quantity]]</f>
        <v>79.500000000000057</v>
      </c>
      <c r="K1566">
        <f>VLOOKUP(order_details[[#This Row],[ProductID]],products[],4,0)</f>
        <v>8</v>
      </c>
      <c r="L1566" s="8" t="str">
        <f>VLOOKUP(order_details[[#This Row],[Category]],categories[[CategoryID]:[CategoryName]],2,0)</f>
        <v>Seafood</v>
      </c>
    </row>
    <row r="1567" spans="1:12" x14ac:dyDescent="0.25">
      <c r="A1567">
        <v>10845</v>
      </c>
      <c r="B1567">
        <v>64</v>
      </c>
      <c r="C1567" s="8">
        <v>26.6</v>
      </c>
      <c r="D1567">
        <v>48</v>
      </c>
      <c r="E1567">
        <v>0</v>
      </c>
      <c r="F1567" s="8">
        <f>order_details[[#This Row],[UnitPrice]]*order_details[[#This Row],[Quantity]]</f>
        <v>1276.8000000000002</v>
      </c>
      <c r="G1567" s="1">
        <f>VLOOKUP(order_details[[#This Row],[OrderID]],orders[[OrderID]:[OrderDate]],4,)</f>
        <v>35116</v>
      </c>
      <c r="H1567" s="8">
        <f>VLOOKUP(order_details[[#This Row],[ProductID]],products[],6,0)</f>
        <v>33.25</v>
      </c>
      <c r="I1567" s="8">
        <f>order_details[[#This Row],[UnitPrice (Marked Price)]] * order_details[[#This Row],[Quantity]] * (1 - order_details[[#This Row],[Discount]])</f>
        <v>1596</v>
      </c>
      <c r="J1567" s="8">
        <f>(order_details[[#This Row],[UnitPrice (Marked Price)]]*(1-order_details[[#This Row],[Discount]])-order_details[[#This Row],[UnitPrice]]) * order_details[[#This Row],[Quantity]]</f>
        <v>319.19999999999993</v>
      </c>
      <c r="K1567">
        <f>VLOOKUP(order_details[[#This Row],[ProductID]],products[],4,0)</f>
        <v>5</v>
      </c>
      <c r="L1567" s="8" t="str">
        <f>VLOOKUP(order_details[[#This Row],[Category]],categories[[CategoryID]:[CategoryName]],2,0)</f>
        <v>Grains/Cereals</v>
      </c>
    </row>
    <row r="1568" spans="1:12" x14ac:dyDescent="0.25">
      <c r="A1568">
        <v>10846</v>
      </c>
      <c r="B1568">
        <v>4</v>
      </c>
      <c r="C1568" s="8">
        <v>17.600000000000001</v>
      </c>
      <c r="D1568">
        <v>21</v>
      </c>
      <c r="E1568">
        <v>0</v>
      </c>
      <c r="F1568" s="8">
        <f>order_details[[#This Row],[UnitPrice]]*order_details[[#This Row],[Quantity]]</f>
        <v>369.6</v>
      </c>
      <c r="G1568" s="1">
        <f>VLOOKUP(order_details[[#This Row],[OrderID]],orders[[OrderID]:[OrderDate]],4,)</f>
        <v>35117</v>
      </c>
      <c r="H1568" s="8">
        <f>VLOOKUP(order_details[[#This Row],[ProductID]],products[],6,0)</f>
        <v>22</v>
      </c>
      <c r="I1568" s="8">
        <f>order_details[[#This Row],[UnitPrice (Marked Price)]] * order_details[[#This Row],[Quantity]] * (1 - order_details[[#This Row],[Discount]])</f>
        <v>462</v>
      </c>
      <c r="J1568" s="8">
        <f>(order_details[[#This Row],[UnitPrice (Marked Price)]]*(1-order_details[[#This Row],[Discount]])-order_details[[#This Row],[UnitPrice]]) * order_details[[#This Row],[Quantity]]</f>
        <v>92.399999999999977</v>
      </c>
      <c r="K1568">
        <f>VLOOKUP(order_details[[#This Row],[ProductID]],products[],4,0)</f>
        <v>2</v>
      </c>
      <c r="L1568" s="8" t="str">
        <f>VLOOKUP(order_details[[#This Row],[Category]],categories[[CategoryID]:[CategoryName]],2,0)</f>
        <v>Condiments</v>
      </c>
    </row>
    <row r="1569" spans="1:12" x14ac:dyDescent="0.25">
      <c r="A1569">
        <v>10846</v>
      </c>
      <c r="B1569">
        <v>70</v>
      </c>
      <c r="C1569" s="8">
        <v>9.6</v>
      </c>
      <c r="D1569">
        <v>30</v>
      </c>
      <c r="E1569">
        <v>0</v>
      </c>
      <c r="F1569" s="8">
        <f>order_details[[#This Row],[UnitPrice]]*order_details[[#This Row],[Quantity]]</f>
        <v>288</v>
      </c>
      <c r="G1569" s="1">
        <f>VLOOKUP(order_details[[#This Row],[OrderID]],orders[[OrderID]:[OrderDate]],4,)</f>
        <v>35117</v>
      </c>
      <c r="H1569" s="8">
        <f>VLOOKUP(order_details[[#This Row],[ProductID]],products[],6,0)</f>
        <v>15</v>
      </c>
      <c r="I1569" s="8">
        <f>order_details[[#This Row],[UnitPrice (Marked Price)]] * order_details[[#This Row],[Quantity]] * (1 - order_details[[#This Row],[Discount]])</f>
        <v>450</v>
      </c>
      <c r="J1569" s="8">
        <f>(order_details[[#This Row],[UnitPrice (Marked Price)]]*(1-order_details[[#This Row],[Discount]])-order_details[[#This Row],[UnitPrice]]) * order_details[[#This Row],[Quantity]]</f>
        <v>162</v>
      </c>
      <c r="K1569">
        <f>VLOOKUP(order_details[[#This Row],[ProductID]],products[],4,0)</f>
        <v>1</v>
      </c>
      <c r="L1569" s="8" t="str">
        <f>VLOOKUP(order_details[[#This Row],[Category]],categories[[CategoryID]:[CategoryName]],2,0)</f>
        <v>Beverages</v>
      </c>
    </row>
    <row r="1570" spans="1:12" x14ac:dyDescent="0.25">
      <c r="A1570">
        <v>10846</v>
      </c>
      <c r="B1570">
        <v>74</v>
      </c>
      <c r="C1570" s="8">
        <v>8</v>
      </c>
      <c r="D1570">
        <v>20</v>
      </c>
      <c r="E1570">
        <v>0</v>
      </c>
      <c r="F1570" s="8">
        <f>order_details[[#This Row],[UnitPrice]]*order_details[[#This Row],[Quantity]]</f>
        <v>160</v>
      </c>
      <c r="G1570" s="1">
        <f>VLOOKUP(order_details[[#This Row],[OrderID]],orders[[OrderID]:[OrderDate]],4,)</f>
        <v>35117</v>
      </c>
      <c r="H1570" s="8">
        <f>VLOOKUP(order_details[[#This Row],[ProductID]],products[],6,0)</f>
        <v>10</v>
      </c>
      <c r="I1570" s="8">
        <f>order_details[[#This Row],[UnitPrice (Marked Price)]] * order_details[[#This Row],[Quantity]] * (1 - order_details[[#This Row],[Discount]])</f>
        <v>200</v>
      </c>
      <c r="J1570" s="8">
        <f>(order_details[[#This Row],[UnitPrice (Marked Price)]]*(1-order_details[[#This Row],[Discount]])-order_details[[#This Row],[UnitPrice]]) * order_details[[#This Row],[Quantity]]</f>
        <v>40</v>
      </c>
      <c r="K1570">
        <f>VLOOKUP(order_details[[#This Row],[ProductID]],products[],4,0)</f>
        <v>7</v>
      </c>
      <c r="L1570" s="8" t="str">
        <f>VLOOKUP(order_details[[#This Row],[Category]],categories[[CategoryID]:[CategoryName]],2,0)</f>
        <v>Produce</v>
      </c>
    </row>
    <row r="1571" spans="1:12" x14ac:dyDescent="0.25">
      <c r="A1571">
        <v>10847</v>
      </c>
      <c r="B1571">
        <v>1</v>
      </c>
      <c r="C1571" s="8">
        <v>14.4</v>
      </c>
      <c r="D1571">
        <v>80</v>
      </c>
      <c r="E1571">
        <v>0.2</v>
      </c>
      <c r="F1571" s="8">
        <f>order_details[[#This Row],[UnitPrice]]*order_details[[#This Row],[Quantity]]</f>
        <v>1152</v>
      </c>
      <c r="G1571" s="1">
        <f>VLOOKUP(order_details[[#This Row],[OrderID]],orders[[OrderID]:[OrderDate]],4,)</f>
        <v>35117</v>
      </c>
      <c r="H1571" s="8">
        <f>VLOOKUP(order_details[[#This Row],[ProductID]],products[],6,0)</f>
        <v>18</v>
      </c>
      <c r="I1571" s="8">
        <f>order_details[[#This Row],[UnitPrice (Marked Price)]] * order_details[[#This Row],[Quantity]] * (1 - order_details[[#This Row],[Discount]])</f>
        <v>1152</v>
      </c>
      <c r="J1571" s="8">
        <f>(order_details[[#This Row],[UnitPrice (Marked Price)]]*(1-order_details[[#This Row],[Discount]])-order_details[[#This Row],[UnitPrice]]) * order_details[[#This Row],[Quantity]]</f>
        <v>0</v>
      </c>
      <c r="K1571">
        <f>VLOOKUP(order_details[[#This Row],[ProductID]],products[],4,0)</f>
        <v>1</v>
      </c>
      <c r="L1571" s="8" t="str">
        <f>VLOOKUP(order_details[[#This Row],[Category]],categories[[CategoryID]:[CategoryName]],2,0)</f>
        <v>Beverages</v>
      </c>
    </row>
    <row r="1572" spans="1:12" x14ac:dyDescent="0.25">
      <c r="A1572">
        <v>10847</v>
      </c>
      <c r="B1572">
        <v>19</v>
      </c>
      <c r="C1572" s="8">
        <v>7.3</v>
      </c>
      <c r="D1572">
        <v>12</v>
      </c>
      <c r="E1572">
        <v>0.2</v>
      </c>
      <c r="F1572" s="8">
        <f>order_details[[#This Row],[UnitPrice]]*order_details[[#This Row],[Quantity]]</f>
        <v>87.6</v>
      </c>
      <c r="G1572" s="1">
        <f>VLOOKUP(order_details[[#This Row],[OrderID]],orders[[OrderID]:[OrderDate]],4,)</f>
        <v>35117</v>
      </c>
      <c r="H1572" s="8">
        <f>VLOOKUP(order_details[[#This Row],[ProductID]],products[],6,0)</f>
        <v>9.1999999999999993</v>
      </c>
      <c r="I1572" s="8">
        <f>order_details[[#This Row],[UnitPrice (Marked Price)]] * order_details[[#This Row],[Quantity]] * (1 - order_details[[#This Row],[Discount]])</f>
        <v>88.32</v>
      </c>
      <c r="J1572" s="8">
        <f>(order_details[[#This Row],[UnitPrice (Marked Price)]]*(1-order_details[[#This Row],[Discount]])-order_details[[#This Row],[UnitPrice]]) * order_details[[#This Row],[Quantity]]</f>
        <v>0.71999999999999531</v>
      </c>
      <c r="K1572">
        <f>VLOOKUP(order_details[[#This Row],[ProductID]],products[],4,0)</f>
        <v>3</v>
      </c>
      <c r="L1572" s="8" t="str">
        <f>VLOOKUP(order_details[[#This Row],[Category]],categories[[CategoryID]:[CategoryName]],2,0)</f>
        <v>Confections</v>
      </c>
    </row>
    <row r="1573" spans="1:12" x14ac:dyDescent="0.25">
      <c r="A1573">
        <v>10847</v>
      </c>
      <c r="B1573">
        <v>37</v>
      </c>
      <c r="C1573" s="8">
        <v>20.8</v>
      </c>
      <c r="D1573">
        <v>60</v>
      </c>
      <c r="E1573">
        <v>0.2</v>
      </c>
      <c r="F1573" s="8">
        <f>order_details[[#This Row],[UnitPrice]]*order_details[[#This Row],[Quantity]]</f>
        <v>1248</v>
      </c>
      <c r="G1573" s="1">
        <f>VLOOKUP(order_details[[#This Row],[OrderID]],orders[[OrderID]:[OrderDate]],4,)</f>
        <v>35117</v>
      </c>
      <c r="H1573" s="8">
        <f>VLOOKUP(order_details[[#This Row],[ProductID]],products[],6,0)</f>
        <v>26</v>
      </c>
      <c r="I1573" s="8">
        <f>order_details[[#This Row],[UnitPrice (Marked Price)]] * order_details[[#This Row],[Quantity]] * (1 - order_details[[#This Row],[Discount]])</f>
        <v>1248</v>
      </c>
      <c r="J1573" s="8">
        <f>(order_details[[#This Row],[UnitPrice (Marked Price)]]*(1-order_details[[#This Row],[Discount]])-order_details[[#This Row],[UnitPrice]]) * order_details[[#This Row],[Quantity]]</f>
        <v>0</v>
      </c>
      <c r="K1573">
        <f>VLOOKUP(order_details[[#This Row],[ProductID]],products[],4,0)</f>
        <v>8</v>
      </c>
      <c r="L1573" s="8" t="str">
        <f>VLOOKUP(order_details[[#This Row],[Category]],categories[[CategoryID]:[CategoryName]],2,0)</f>
        <v>Seafood</v>
      </c>
    </row>
    <row r="1574" spans="1:12" x14ac:dyDescent="0.25">
      <c r="A1574">
        <v>10847</v>
      </c>
      <c r="B1574">
        <v>45</v>
      </c>
      <c r="C1574" s="8">
        <v>7.6</v>
      </c>
      <c r="D1574">
        <v>36</v>
      </c>
      <c r="E1574">
        <v>0.2</v>
      </c>
      <c r="F1574" s="8">
        <f>order_details[[#This Row],[UnitPrice]]*order_details[[#This Row],[Quantity]]</f>
        <v>273.59999999999997</v>
      </c>
      <c r="G1574" s="1">
        <f>VLOOKUP(order_details[[#This Row],[OrderID]],orders[[OrderID]:[OrderDate]],4,)</f>
        <v>35117</v>
      </c>
      <c r="H1574" s="8">
        <f>VLOOKUP(order_details[[#This Row],[ProductID]],products[],6,0)</f>
        <v>9.5</v>
      </c>
      <c r="I1574" s="8">
        <f>order_details[[#This Row],[UnitPrice (Marked Price)]] * order_details[[#This Row],[Quantity]] * (1 - order_details[[#This Row],[Discount]])</f>
        <v>273.60000000000002</v>
      </c>
      <c r="J1574" s="8">
        <f>(order_details[[#This Row],[UnitPrice (Marked Price)]]*(1-order_details[[#This Row],[Discount]])-order_details[[#This Row],[UnitPrice]]) * order_details[[#This Row],[Quantity]]</f>
        <v>3.1974423109204508E-14</v>
      </c>
      <c r="K1574">
        <f>VLOOKUP(order_details[[#This Row],[ProductID]],products[],4,0)</f>
        <v>8</v>
      </c>
      <c r="L1574" s="8" t="str">
        <f>VLOOKUP(order_details[[#This Row],[Category]],categories[[CategoryID]:[CategoryName]],2,0)</f>
        <v>Seafood</v>
      </c>
    </row>
    <row r="1575" spans="1:12" x14ac:dyDescent="0.25">
      <c r="A1575">
        <v>10847</v>
      </c>
      <c r="B1575">
        <v>60</v>
      </c>
      <c r="C1575" s="8">
        <v>27.2</v>
      </c>
      <c r="D1575">
        <v>45</v>
      </c>
      <c r="E1575">
        <v>0.2</v>
      </c>
      <c r="F1575" s="8">
        <f>order_details[[#This Row],[UnitPrice]]*order_details[[#This Row],[Quantity]]</f>
        <v>1224</v>
      </c>
      <c r="G1575" s="1">
        <f>VLOOKUP(order_details[[#This Row],[OrderID]],orders[[OrderID]:[OrderDate]],4,)</f>
        <v>35117</v>
      </c>
      <c r="H1575" s="8">
        <f>VLOOKUP(order_details[[#This Row],[ProductID]],products[],6,0)</f>
        <v>34</v>
      </c>
      <c r="I1575" s="8">
        <f>order_details[[#This Row],[UnitPrice (Marked Price)]] * order_details[[#This Row],[Quantity]] * (1 - order_details[[#This Row],[Discount]])</f>
        <v>1224</v>
      </c>
      <c r="J1575" s="8">
        <f>(order_details[[#This Row],[UnitPrice (Marked Price)]]*(1-order_details[[#This Row],[Discount]])-order_details[[#This Row],[UnitPrice]]) * order_details[[#This Row],[Quantity]]</f>
        <v>1.5987211554602254E-13</v>
      </c>
      <c r="K1575">
        <f>VLOOKUP(order_details[[#This Row],[ProductID]],products[],4,0)</f>
        <v>4</v>
      </c>
      <c r="L1575" s="8" t="str">
        <f>VLOOKUP(order_details[[#This Row],[Category]],categories[[CategoryID]:[CategoryName]],2,0)</f>
        <v>Dairy Products</v>
      </c>
    </row>
    <row r="1576" spans="1:12" x14ac:dyDescent="0.25">
      <c r="A1576">
        <v>10847</v>
      </c>
      <c r="B1576">
        <v>71</v>
      </c>
      <c r="C1576" s="8">
        <v>17.2</v>
      </c>
      <c r="D1576">
        <v>55</v>
      </c>
      <c r="E1576">
        <v>0.2</v>
      </c>
      <c r="F1576" s="8">
        <f>order_details[[#This Row],[UnitPrice]]*order_details[[#This Row],[Quantity]]</f>
        <v>946</v>
      </c>
      <c r="G1576" s="1">
        <f>VLOOKUP(order_details[[#This Row],[OrderID]],orders[[OrderID]:[OrderDate]],4,)</f>
        <v>35117</v>
      </c>
      <c r="H1576" s="8">
        <f>VLOOKUP(order_details[[#This Row],[ProductID]],products[],6,0)</f>
        <v>21.5</v>
      </c>
      <c r="I1576" s="8">
        <f>order_details[[#This Row],[UnitPrice (Marked Price)]] * order_details[[#This Row],[Quantity]] * (1 - order_details[[#This Row],[Discount]])</f>
        <v>946</v>
      </c>
      <c r="J1576" s="8">
        <f>(order_details[[#This Row],[UnitPrice (Marked Price)]]*(1-order_details[[#This Row],[Discount]])-order_details[[#This Row],[UnitPrice]]) * order_details[[#This Row],[Quantity]]</f>
        <v>0</v>
      </c>
      <c r="K1576">
        <f>VLOOKUP(order_details[[#This Row],[ProductID]],products[],4,0)</f>
        <v>4</v>
      </c>
      <c r="L1576" s="8" t="str">
        <f>VLOOKUP(order_details[[#This Row],[Category]],categories[[CategoryID]:[CategoryName]],2,0)</f>
        <v>Dairy Products</v>
      </c>
    </row>
    <row r="1577" spans="1:12" x14ac:dyDescent="0.25">
      <c r="A1577">
        <v>10848</v>
      </c>
      <c r="B1577">
        <v>5</v>
      </c>
      <c r="C1577" s="8">
        <v>13.6</v>
      </c>
      <c r="D1577">
        <v>30</v>
      </c>
      <c r="E1577">
        <v>0</v>
      </c>
      <c r="F1577" s="8">
        <f>order_details[[#This Row],[UnitPrice]]*order_details[[#This Row],[Quantity]]</f>
        <v>408</v>
      </c>
      <c r="G1577" s="1">
        <f>VLOOKUP(order_details[[#This Row],[OrderID]],orders[[OrderID]:[OrderDate]],4,)</f>
        <v>35118</v>
      </c>
      <c r="H1577" s="8">
        <f>VLOOKUP(order_details[[#This Row],[ProductID]],products[],6,0)</f>
        <v>21.35</v>
      </c>
      <c r="I1577" s="8">
        <f>order_details[[#This Row],[UnitPrice (Marked Price)]] * order_details[[#This Row],[Quantity]] * (1 - order_details[[#This Row],[Discount]])</f>
        <v>640.5</v>
      </c>
      <c r="J1577" s="8">
        <f>(order_details[[#This Row],[UnitPrice (Marked Price)]]*(1-order_details[[#This Row],[Discount]])-order_details[[#This Row],[UnitPrice]]) * order_details[[#This Row],[Quantity]]</f>
        <v>232.50000000000006</v>
      </c>
      <c r="K1577">
        <f>VLOOKUP(order_details[[#This Row],[ProductID]],products[],4,0)</f>
        <v>2</v>
      </c>
      <c r="L1577" s="8" t="str">
        <f>VLOOKUP(order_details[[#This Row],[Category]],categories[[CategoryID]:[CategoryName]],2,0)</f>
        <v>Condiments</v>
      </c>
    </row>
    <row r="1578" spans="1:12" x14ac:dyDescent="0.25">
      <c r="A1578">
        <v>10848</v>
      </c>
      <c r="B1578">
        <v>9</v>
      </c>
      <c r="C1578" s="8">
        <v>77.599999999999994</v>
      </c>
      <c r="D1578">
        <v>3</v>
      </c>
      <c r="E1578">
        <v>0</v>
      </c>
      <c r="F1578" s="8">
        <f>order_details[[#This Row],[UnitPrice]]*order_details[[#This Row],[Quantity]]</f>
        <v>232.79999999999998</v>
      </c>
      <c r="G1578" s="1">
        <f>VLOOKUP(order_details[[#This Row],[OrderID]],orders[[OrderID]:[OrderDate]],4,)</f>
        <v>35118</v>
      </c>
      <c r="H1578" s="8">
        <f>VLOOKUP(order_details[[#This Row],[ProductID]],products[],6,0)</f>
        <v>97</v>
      </c>
      <c r="I1578" s="8">
        <f>order_details[[#This Row],[UnitPrice (Marked Price)]] * order_details[[#This Row],[Quantity]] * (1 - order_details[[#This Row],[Discount]])</f>
        <v>291</v>
      </c>
      <c r="J1578" s="8">
        <f>(order_details[[#This Row],[UnitPrice (Marked Price)]]*(1-order_details[[#This Row],[Discount]])-order_details[[#This Row],[UnitPrice]]) * order_details[[#This Row],[Quantity]]</f>
        <v>58.200000000000017</v>
      </c>
      <c r="K1578">
        <f>VLOOKUP(order_details[[#This Row],[ProductID]],products[],4,0)</f>
        <v>6</v>
      </c>
      <c r="L1578" s="8" t="str">
        <f>VLOOKUP(order_details[[#This Row],[Category]],categories[[CategoryID]:[CategoryName]],2,0)</f>
        <v>Meat/Poultry</v>
      </c>
    </row>
    <row r="1579" spans="1:12" x14ac:dyDescent="0.25">
      <c r="A1579">
        <v>10849</v>
      </c>
      <c r="B1579">
        <v>3</v>
      </c>
      <c r="C1579" s="8">
        <v>8</v>
      </c>
      <c r="D1579">
        <v>49</v>
      </c>
      <c r="E1579">
        <v>0</v>
      </c>
      <c r="F1579" s="8">
        <f>order_details[[#This Row],[UnitPrice]]*order_details[[#This Row],[Quantity]]</f>
        <v>392</v>
      </c>
      <c r="G1579" s="1">
        <f>VLOOKUP(order_details[[#This Row],[OrderID]],orders[[OrderID]:[OrderDate]],4,)</f>
        <v>35118</v>
      </c>
      <c r="H1579" s="8">
        <f>VLOOKUP(order_details[[#This Row],[ProductID]],products[],6,0)</f>
        <v>10</v>
      </c>
      <c r="I1579" s="8">
        <f>order_details[[#This Row],[UnitPrice (Marked Price)]] * order_details[[#This Row],[Quantity]] * (1 - order_details[[#This Row],[Discount]])</f>
        <v>490</v>
      </c>
      <c r="J1579" s="8">
        <f>(order_details[[#This Row],[UnitPrice (Marked Price)]]*(1-order_details[[#This Row],[Discount]])-order_details[[#This Row],[UnitPrice]]) * order_details[[#This Row],[Quantity]]</f>
        <v>98</v>
      </c>
      <c r="K1579">
        <f>VLOOKUP(order_details[[#This Row],[ProductID]],products[],4,0)</f>
        <v>2</v>
      </c>
      <c r="L1579" s="8" t="str">
        <f>VLOOKUP(order_details[[#This Row],[Category]],categories[[CategoryID]:[CategoryName]],2,0)</f>
        <v>Condiments</v>
      </c>
    </row>
    <row r="1580" spans="1:12" x14ac:dyDescent="0.25">
      <c r="A1580">
        <v>10849</v>
      </c>
      <c r="B1580">
        <v>26</v>
      </c>
      <c r="C1580" s="8">
        <v>24.9</v>
      </c>
      <c r="D1580">
        <v>18</v>
      </c>
      <c r="E1580">
        <v>0.15</v>
      </c>
      <c r="F1580" s="8">
        <f>order_details[[#This Row],[UnitPrice]]*order_details[[#This Row],[Quantity]]</f>
        <v>448.2</v>
      </c>
      <c r="G1580" s="1">
        <f>VLOOKUP(order_details[[#This Row],[OrderID]],orders[[OrderID]:[OrderDate]],4,)</f>
        <v>35118</v>
      </c>
      <c r="H1580" s="8">
        <f>VLOOKUP(order_details[[#This Row],[ProductID]],products[],6,0)</f>
        <v>31.23</v>
      </c>
      <c r="I1580" s="8">
        <f>order_details[[#This Row],[UnitPrice (Marked Price)]] * order_details[[#This Row],[Quantity]] * (1 - order_details[[#This Row],[Discount]])</f>
        <v>477.81899999999996</v>
      </c>
      <c r="J1580" s="8">
        <f>(order_details[[#This Row],[UnitPrice (Marked Price)]]*(1-order_details[[#This Row],[Discount]])-order_details[[#This Row],[UnitPrice]]) * order_details[[#This Row],[Quantity]]</f>
        <v>29.619000000000035</v>
      </c>
      <c r="K1580">
        <f>VLOOKUP(order_details[[#This Row],[ProductID]],products[],4,0)</f>
        <v>3</v>
      </c>
      <c r="L1580" s="8" t="str">
        <f>VLOOKUP(order_details[[#This Row],[Category]],categories[[CategoryID]:[CategoryName]],2,0)</f>
        <v>Confections</v>
      </c>
    </row>
    <row r="1581" spans="1:12" x14ac:dyDescent="0.25">
      <c r="A1581">
        <v>10850</v>
      </c>
      <c r="B1581">
        <v>25</v>
      </c>
      <c r="C1581" s="8">
        <v>9.8000000000000007</v>
      </c>
      <c r="D1581">
        <v>20</v>
      </c>
      <c r="E1581">
        <v>0.15</v>
      </c>
      <c r="F1581" s="8">
        <f>order_details[[#This Row],[UnitPrice]]*order_details[[#This Row],[Quantity]]</f>
        <v>196</v>
      </c>
      <c r="G1581" s="1">
        <f>VLOOKUP(order_details[[#This Row],[OrderID]],orders[[OrderID]:[OrderDate]],4,)</f>
        <v>35118</v>
      </c>
      <c r="H1581" s="8">
        <f>VLOOKUP(order_details[[#This Row],[ProductID]],products[],6,0)</f>
        <v>14</v>
      </c>
      <c r="I1581" s="8">
        <f>order_details[[#This Row],[UnitPrice (Marked Price)]] * order_details[[#This Row],[Quantity]] * (1 - order_details[[#This Row],[Discount]])</f>
        <v>238</v>
      </c>
      <c r="J1581" s="8">
        <f>(order_details[[#This Row],[UnitPrice (Marked Price)]]*(1-order_details[[#This Row],[Discount]])-order_details[[#This Row],[UnitPrice]]) * order_details[[#This Row],[Quantity]]</f>
        <v>41.999999999999993</v>
      </c>
      <c r="K1581">
        <f>VLOOKUP(order_details[[#This Row],[ProductID]],products[],4,0)</f>
        <v>3</v>
      </c>
      <c r="L1581" s="8" t="str">
        <f>VLOOKUP(order_details[[#This Row],[Category]],categories[[CategoryID]:[CategoryName]],2,0)</f>
        <v>Confections</v>
      </c>
    </row>
    <row r="1582" spans="1:12" x14ac:dyDescent="0.25">
      <c r="A1582">
        <v>10850</v>
      </c>
      <c r="B1582">
        <v>33</v>
      </c>
      <c r="C1582" s="8">
        <v>2</v>
      </c>
      <c r="D1582">
        <v>4</v>
      </c>
      <c r="E1582">
        <v>0.15</v>
      </c>
      <c r="F1582" s="8">
        <f>order_details[[#This Row],[UnitPrice]]*order_details[[#This Row],[Quantity]]</f>
        <v>8</v>
      </c>
      <c r="G1582" s="1">
        <f>VLOOKUP(order_details[[#This Row],[OrderID]],orders[[OrderID]:[OrderDate]],4,)</f>
        <v>35118</v>
      </c>
      <c r="H1582" s="8">
        <f>VLOOKUP(order_details[[#This Row],[ProductID]],products[],6,0)</f>
        <v>2.5</v>
      </c>
      <c r="I1582" s="8">
        <f>order_details[[#This Row],[UnitPrice (Marked Price)]] * order_details[[#This Row],[Quantity]] * (1 - order_details[[#This Row],[Discount]])</f>
        <v>8.5</v>
      </c>
      <c r="J1582" s="8">
        <f>(order_details[[#This Row],[UnitPrice (Marked Price)]]*(1-order_details[[#This Row],[Discount]])-order_details[[#This Row],[UnitPrice]]) * order_details[[#This Row],[Quantity]]</f>
        <v>0.5</v>
      </c>
      <c r="K1582">
        <f>VLOOKUP(order_details[[#This Row],[ProductID]],products[],4,0)</f>
        <v>4</v>
      </c>
      <c r="L1582" s="8" t="str">
        <f>VLOOKUP(order_details[[#This Row],[Category]],categories[[CategoryID]:[CategoryName]],2,0)</f>
        <v>Dairy Products</v>
      </c>
    </row>
    <row r="1583" spans="1:12" x14ac:dyDescent="0.25">
      <c r="A1583">
        <v>10850</v>
      </c>
      <c r="B1583">
        <v>70</v>
      </c>
      <c r="C1583" s="8">
        <v>9.6</v>
      </c>
      <c r="D1583">
        <v>30</v>
      </c>
      <c r="E1583">
        <v>0.15</v>
      </c>
      <c r="F1583" s="8">
        <f>order_details[[#This Row],[UnitPrice]]*order_details[[#This Row],[Quantity]]</f>
        <v>288</v>
      </c>
      <c r="G1583" s="1">
        <f>VLOOKUP(order_details[[#This Row],[OrderID]],orders[[OrderID]:[OrderDate]],4,)</f>
        <v>35118</v>
      </c>
      <c r="H1583" s="8">
        <f>VLOOKUP(order_details[[#This Row],[ProductID]],products[],6,0)</f>
        <v>15</v>
      </c>
      <c r="I1583" s="8">
        <f>order_details[[#This Row],[UnitPrice (Marked Price)]] * order_details[[#This Row],[Quantity]] * (1 - order_details[[#This Row],[Discount]])</f>
        <v>382.5</v>
      </c>
      <c r="J1583" s="8">
        <f>(order_details[[#This Row],[UnitPrice (Marked Price)]]*(1-order_details[[#This Row],[Discount]])-order_details[[#This Row],[UnitPrice]]) * order_details[[#This Row],[Quantity]]</f>
        <v>94.500000000000014</v>
      </c>
      <c r="K1583">
        <f>VLOOKUP(order_details[[#This Row],[ProductID]],products[],4,0)</f>
        <v>1</v>
      </c>
      <c r="L1583" s="8" t="str">
        <f>VLOOKUP(order_details[[#This Row],[Category]],categories[[CategoryID]:[CategoryName]],2,0)</f>
        <v>Beverages</v>
      </c>
    </row>
    <row r="1584" spans="1:12" x14ac:dyDescent="0.25">
      <c r="A1584">
        <v>10851</v>
      </c>
      <c r="B1584">
        <v>2</v>
      </c>
      <c r="C1584" s="8">
        <v>15.2</v>
      </c>
      <c r="D1584">
        <v>5</v>
      </c>
      <c r="E1584">
        <v>0.05</v>
      </c>
      <c r="F1584" s="8">
        <f>order_details[[#This Row],[UnitPrice]]*order_details[[#This Row],[Quantity]]</f>
        <v>76</v>
      </c>
      <c r="G1584" s="1">
        <f>VLOOKUP(order_details[[#This Row],[OrderID]],orders[[OrderID]:[OrderDate]],4,)</f>
        <v>35121</v>
      </c>
      <c r="H1584" s="8">
        <f>VLOOKUP(order_details[[#This Row],[ProductID]],products[],6,0)</f>
        <v>19</v>
      </c>
      <c r="I1584" s="8">
        <f>order_details[[#This Row],[UnitPrice (Marked Price)]] * order_details[[#This Row],[Quantity]] * (1 - order_details[[#This Row],[Discount]])</f>
        <v>90.25</v>
      </c>
      <c r="J1584" s="8">
        <f>(order_details[[#This Row],[UnitPrice (Marked Price)]]*(1-order_details[[#This Row],[Discount]])-order_details[[#This Row],[UnitPrice]]) * order_details[[#This Row],[Quantity]]</f>
        <v>14.250000000000007</v>
      </c>
      <c r="K1584">
        <f>VLOOKUP(order_details[[#This Row],[ProductID]],products[],4,0)</f>
        <v>1</v>
      </c>
      <c r="L1584" s="8" t="str">
        <f>VLOOKUP(order_details[[#This Row],[Category]],categories[[CategoryID]:[CategoryName]],2,0)</f>
        <v>Beverages</v>
      </c>
    </row>
    <row r="1585" spans="1:12" x14ac:dyDescent="0.25">
      <c r="A1585">
        <v>10851</v>
      </c>
      <c r="B1585">
        <v>25</v>
      </c>
      <c r="C1585" s="8">
        <v>9.8000000000000007</v>
      </c>
      <c r="D1585">
        <v>10</v>
      </c>
      <c r="E1585">
        <v>0.05</v>
      </c>
      <c r="F1585" s="8">
        <f>order_details[[#This Row],[UnitPrice]]*order_details[[#This Row],[Quantity]]</f>
        <v>98</v>
      </c>
      <c r="G1585" s="1">
        <f>VLOOKUP(order_details[[#This Row],[OrderID]],orders[[OrderID]:[OrderDate]],4,)</f>
        <v>35121</v>
      </c>
      <c r="H1585" s="8">
        <f>VLOOKUP(order_details[[#This Row],[ProductID]],products[],6,0)</f>
        <v>14</v>
      </c>
      <c r="I1585" s="8">
        <f>order_details[[#This Row],[UnitPrice (Marked Price)]] * order_details[[#This Row],[Quantity]] * (1 - order_details[[#This Row],[Discount]])</f>
        <v>133</v>
      </c>
      <c r="J1585" s="8">
        <f>(order_details[[#This Row],[UnitPrice (Marked Price)]]*(1-order_details[[#This Row],[Discount]])-order_details[[#This Row],[UnitPrice]]) * order_details[[#This Row],[Quantity]]</f>
        <v>34.999999999999986</v>
      </c>
      <c r="K1585">
        <f>VLOOKUP(order_details[[#This Row],[ProductID]],products[],4,0)</f>
        <v>3</v>
      </c>
      <c r="L1585" s="8" t="str">
        <f>VLOOKUP(order_details[[#This Row],[Category]],categories[[CategoryID]:[CategoryName]],2,0)</f>
        <v>Confections</v>
      </c>
    </row>
    <row r="1586" spans="1:12" x14ac:dyDescent="0.25">
      <c r="A1586">
        <v>10851</v>
      </c>
      <c r="B1586">
        <v>57</v>
      </c>
      <c r="C1586" s="8">
        <v>15.6</v>
      </c>
      <c r="D1586">
        <v>10</v>
      </c>
      <c r="E1586">
        <v>0.05</v>
      </c>
      <c r="F1586" s="8">
        <f>order_details[[#This Row],[UnitPrice]]*order_details[[#This Row],[Quantity]]</f>
        <v>156</v>
      </c>
      <c r="G1586" s="1">
        <f>VLOOKUP(order_details[[#This Row],[OrderID]],orders[[OrderID]:[OrderDate]],4,)</f>
        <v>35121</v>
      </c>
      <c r="H1586" s="8">
        <f>VLOOKUP(order_details[[#This Row],[ProductID]],products[],6,0)</f>
        <v>19.5</v>
      </c>
      <c r="I1586" s="8">
        <f>order_details[[#This Row],[UnitPrice (Marked Price)]] * order_details[[#This Row],[Quantity]] * (1 - order_details[[#This Row],[Discount]])</f>
        <v>185.25</v>
      </c>
      <c r="J1586" s="8">
        <f>(order_details[[#This Row],[UnitPrice (Marked Price)]]*(1-order_details[[#This Row],[Discount]])-order_details[[#This Row],[UnitPrice]]) * order_details[[#This Row],[Quantity]]</f>
        <v>29.249999999999989</v>
      </c>
      <c r="K1586">
        <f>VLOOKUP(order_details[[#This Row],[ProductID]],products[],4,0)</f>
        <v>5</v>
      </c>
      <c r="L1586" s="8" t="str">
        <f>VLOOKUP(order_details[[#This Row],[Category]],categories[[CategoryID]:[CategoryName]],2,0)</f>
        <v>Grains/Cereals</v>
      </c>
    </row>
    <row r="1587" spans="1:12" x14ac:dyDescent="0.25">
      <c r="A1587">
        <v>10851</v>
      </c>
      <c r="B1587">
        <v>59</v>
      </c>
      <c r="C1587" s="8">
        <v>44</v>
      </c>
      <c r="D1587">
        <v>42</v>
      </c>
      <c r="E1587">
        <v>0.05</v>
      </c>
      <c r="F1587" s="8">
        <f>order_details[[#This Row],[UnitPrice]]*order_details[[#This Row],[Quantity]]</f>
        <v>1848</v>
      </c>
      <c r="G1587" s="1">
        <f>VLOOKUP(order_details[[#This Row],[OrderID]],orders[[OrderID]:[OrderDate]],4,)</f>
        <v>35121</v>
      </c>
      <c r="H1587" s="8">
        <f>VLOOKUP(order_details[[#This Row],[ProductID]],products[],6,0)</f>
        <v>55</v>
      </c>
      <c r="I1587" s="8">
        <f>order_details[[#This Row],[UnitPrice (Marked Price)]] * order_details[[#This Row],[Quantity]] * (1 - order_details[[#This Row],[Discount]])</f>
        <v>2194.5</v>
      </c>
      <c r="J1587" s="8">
        <f>(order_details[[#This Row],[UnitPrice (Marked Price)]]*(1-order_details[[#This Row],[Discount]])-order_details[[#This Row],[UnitPrice]]) * order_details[[#This Row],[Quantity]]</f>
        <v>346.5</v>
      </c>
      <c r="K1587">
        <f>VLOOKUP(order_details[[#This Row],[ProductID]],products[],4,0)</f>
        <v>4</v>
      </c>
      <c r="L1587" s="8" t="str">
        <f>VLOOKUP(order_details[[#This Row],[Category]],categories[[CategoryID]:[CategoryName]],2,0)</f>
        <v>Dairy Products</v>
      </c>
    </row>
    <row r="1588" spans="1:12" x14ac:dyDescent="0.25">
      <c r="A1588">
        <v>10852</v>
      </c>
      <c r="B1588">
        <v>2</v>
      </c>
      <c r="C1588" s="8">
        <v>15.2</v>
      </c>
      <c r="D1588">
        <v>15</v>
      </c>
      <c r="E1588">
        <v>0</v>
      </c>
      <c r="F1588" s="8">
        <f>order_details[[#This Row],[UnitPrice]]*order_details[[#This Row],[Quantity]]</f>
        <v>228</v>
      </c>
      <c r="G1588" s="1">
        <f>VLOOKUP(order_details[[#This Row],[OrderID]],orders[[OrderID]:[OrderDate]],4,)</f>
        <v>35121</v>
      </c>
      <c r="H1588" s="8">
        <f>VLOOKUP(order_details[[#This Row],[ProductID]],products[],6,0)</f>
        <v>19</v>
      </c>
      <c r="I1588" s="8">
        <f>order_details[[#This Row],[UnitPrice (Marked Price)]] * order_details[[#This Row],[Quantity]] * (1 - order_details[[#This Row],[Discount]])</f>
        <v>285</v>
      </c>
      <c r="J1588" s="8">
        <f>(order_details[[#This Row],[UnitPrice (Marked Price)]]*(1-order_details[[#This Row],[Discount]])-order_details[[#This Row],[UnitPrice]]) * order_details[[#This Row],[Quantity]]</f>
        <v>57.000000000000014</v>
      </c>
      <c r="K1588">
        <f>VLOOKUP(order_details[[#This Row],[ProductID]],products[],4,0)</f>
        <v>1</v>
      </c>
      <c r="L1588" s="8" t="str">
        <f>VLOOKUP(order_details[[#This Row],[Category]],categories[[CategoryID]:[CategoryName]],2,0)</f>
        <v>Beverages</v>
      </c>
    </row>
    <row r="1589" spans="1:12" x14ac:dyDescent="0.25">
      <c r="A1589">
        <v>10852</v>
      </c>
      <c r="B1589">
        <v>17</v>
      </c>
      <c r="C1589" s="8">
        <v>31.2</v>
      </c>
      <c r="D1589">
        <v>6</v>
      </c>
      <c r="E1589">
        <v>0</v>
      </c>
      <c r="F1589" s="8">
        <f>order_details[[#This Row],[UnitPrice]]*order_details[[#This Row],[Quantity]]</f>
        <v>187.2</v>
      </c>
      <c r="G1589" s="1">
        <f>VLOOKUP(order_details[[#This Row],[OrderID]],orders[[OrderID]:[OrderDate]],4,)</f>
        <v>35121</v>
      </c>
      <c r="H1589" s="8">
        <f>VLOOKUP(order_details[[#This Row],[ProductID]],products[],6,0)</f>
        <v>39</v>
      </c>
      <c r="I1589" s="8">
        <f>order_details[[#This Row],[UnitPrice (Marked Price)]] * order_details[[#This Row],[Quantity]] * (1 - order_details[[#This Row],[Discount]])</f>
        <v>234</v>
      </c>
      <c r="J1589" s="8">
        <f>(order_details[[#This Row],[UnitPrice (Marked Price)]]*(1-order_details[[#This Row],[Discount]])-order_details[[#This Row],[UnitPrice]]) * order_details[[#This Row],[Quantity]]</f>
        <v>46.800000000000004</v>
      </c>
      <c r="K1589">
        <f>VLOOKUP(order_details[[#This Row],[ProductID]],products[],4,0)</f>
        <v>6</v>
      </c>
      <c r="L1589" s="8" t="str">
        <f>VLOOKUP(order_details[[#This Row],[Category]],categories[[CategoryID]:[CategoryName]],2,0)</f>
        <v>Meat/Poultry</v>
      </c>
    </row>
    <row r="1590" spans="1:12" x14ac:dyDescent="0.25">
      <c r="A1590">
        <v>10852</v>
      </c>
      <c r="B1590">
        <v>62</v>
      </c>
      <c r="C1590" s="8">
        <v>39.4</v>
      </c>
      <c r="D1590">
        <v>50</v>
      </c>
      <c r="E1590">
        <v>0</v>
      </c>
      <c r="F1590" s="8">
        <f>order_details[[#This Row],[UnitPrice]]*order_details[[#This Row],[Quantity]]</f>
        <v>1970</v>
      </c>
      <c r="G1590" s="1">
        <f>VLOOKUP(order_details[[#This Row],[OrderID]],orders[[OrderID]:[OrderDate]],4,)</f>
        <v>35121</v>
      </c>
      <c r="H1590" s="8">
        <f>VLOOKUP(order_details[[#This Row],[ProductID]],products[],6,0)</f>
        <v>49.3</v>
      </c>
      <c r="I1590" s="8">
        <f>order_details[[#This Row],[UnitPrice (Marked Price)]] * order_details[[#This Row],[Quantity]] * (1 - order_details[[#This Row],[Discount]])</f>
        <v>2465</v>
      </c>
      <c r="J1590" s="8">
        <f>(order_details[[#This Row],[UnitPrice (Marked Price)]]*(1-order_details[[#This Row],[Discount]])-order_details[[#This Row],[UnitPrice]]) * order_details[[#This Row],[Quantity]]</f>
        <v>494.99999999999994</v>
      </c>
      <c r="K1590">
        <f>VLOOKUP(order_details[[#This Row],[ProductID]],products[],4,0)</f>
        <v>3</v>
      </c>
      <c r="L1590" s="8" t="str">
        <f>VLOOKUP(order_details[[#This Row],[Category]],categories[[CategoryID]:[CategoryName]],2,0)</f>
        <v>Confections</v>
      </c>
    </row>
    <row r="1591" spans="1:12" x14ac:dyDescent="0.25">
      <c r="A1591">
        <v>10853</v>
      </c>
      <c r="B1591">
        <v>18</v>
      </c>
      <c r="C1591" s="8">
        <v>50</v>
      </c>
      <c r="D1591">
        <v>10</v>
      </c>
      <c r="E1591">
        <v>0</v>
      </c>
      <c r="F1591" s="8">
        <f>order_details[[#This Row],[UnitPrice]]*order_details[[#This Row],[Quantity]]</f>
        <v>500</v>
      </c>
      <c r="G1591" s="1">
        <f>VLOOKUP(order_details[[#This Row],[OrderID]],orders[[OrderID]:[OrderDate]],4,)</f>
        <v>35122</v>
      </c>
      <c r="H1591" s="8">
        <f>VLOOKUP(order_details[[#This Row],[ProductID]],products[],6,0)</f>
        <v>62.5</v>
      </c>
      <c r="I1591" s="8">
        <f>order_details[[#This Row],[UnitPrice (Marked Price)]] * order_details[[#This Row],[Quantity]] * (1 - order_details[[#This Row],[Discount]])</f>
        <v>625</v>
      </c>
      <c r="J1591" s="8">
        <f>(order_details[[#This Row],[UnitPrice (Marked Price)]]*(1-order_details[[#This Row],[Discount]])-order_details[[#This Row],[UnitPrice]]) * order_details[[#This Row],[Quantity]]</f>
        <v>125</v>
      </c>
      <c r="K1591">
        <f>VLOOKUP(order_details[[#This Row],[ProductID]],products[],4,0)</f>
        <v>8</v>
      </c>
      <c r="L1591" s="8" t="str">
        <f>VLOOKUP(order_details[[#This Row],[Category]],categories[[CategoryID]:[CategoryName]],2,0)</f>
        <v>Seafood</v>
      </c>
    </row>
    <row r="1592" spans="1:12" x14ac:dyDescent="0.25">
      <c r="A1592">
        <v>10854</v>
      </c>
      <c r="B1592">
        <v>10</v>
      </c>
      <c r="C1592" s="8">
        <v>24.8</v>
      </c>
      <c r="D1592">
        <v>100</v>
      </c>
      <c r="E1592">
        <v>0.15</v>
      </c>
      <c r="F1592" s="8">
        <f>order_details[[#This Row],[UnitPrice]]*order_details[[#This Row],[Quantity]]</f>
        <v>2480</v>
      </c>
      <c r="G1592" s="1">
        <f>VLOOKUP(order_details[[#This Row],[OrderID]],orders[[OrderID]:[OrderDate]],4,)</f>
        <v>35122</v>
      </c>
      <c r="H1592" s="8">
        <f>VLOOKUP(order_details[[#This Row],[ProductID]],products[],6,0)</f>
        <v>31</v>
      </c>
      <c r="I1592" s="8">
        <f>order_details[[#This Row],[UnitPrice (Marked Price)]] * order_details[[#This Row],[Quantity]] * (1 - order_details[[#This Row],[Discount]])</f>
        <v>2635</v>
      </c>
      <c r="J1592" s="8">
        <f>(order_details[[#This Row],[UnitPrice (Marked Price)]]*(1-order_details[[#This Row],[Discount]])-order_details[[#This Row],[UnitPrice]]) * order_details[[#This Row],[Quantity]]</f>
        <v>154.99999999999972</v>
      </c>
      <c r="K1592">
        <f>VLOOKUP(order_details[[#This Row],[ProductID]],products[],4,0)</f>
        <v>8</v>
      </c>
      <c r="L1592" s="8" t="str">
        <f>VLOOKUP(order_details[[#This Row],[Category]],categories[[CategoryID]:[CategoryName]],2,0)</f>
        <v>Seafood</v>
      </c>
    </row>
    <row r="1593" spans="1:12" x14ac:dyDescent="0.25">
      <c r="A1593">
        <v>10854</v>
      </c>
      <c r="B1593">
        <v>13</v>
      </c>
      <c r="C1593" s="8">
        <v>4.8</v>
      </c>
      <c r="D1593">
        <v>65</v>
      </c>
      <c r="E1593">
        <v>0.15</v>
      </c>
      <c r="F1593" s="8">
        <f>order_details[[#This Row],[UnitPrice]]*order_details[[#This Row],[Quantity]]</f>
        <v>312</v>
      </c>
      <c r="G1593" s="1">
        <f>VLOOKUP(order_details[[#This Row],[OrderID]],orders[[OrderID]:[OrderDate]],4,)</f>
        <v>35122</v>
      </c>
      <c r="H1593" s="8">
        <f>VLOOKUP(order_details[[#This Row],[ProductID]],products[],6,0)</f>
        <v>6</v>
      </c>
      <c r="I1593" s="8">
        <f>order_details[[#This Row],[UnitPrice (Marked Price)]] * order_details[[#This Row],[Quantity]] * (1 - order_details[[#This Row],[Discount]])</f>
        <v>331.5</v>
      </c>
      <c r="J1593" s="8">
        <f>(order_details[[#This Row],[UnitPrice (Marked Price)]]*(1-order_details[[#This Row],[Discount]])-order_details[[#This Row],[UnitPrice]]) * order_details[[#This Row],[Quantity]]</f>
        <v>19.499999999999989</v>
      </c>
      <c r="K1593">
        <f>VLOOKUP(order_details[[#This Row],[ProductID]],products[],4,0)</f>
        <v>8</v>
      </c>
      <c r="L1593" s="8" t="str">
        <f>VLOOKUP(order_details[[#This Row],[Category]],categories[[CategoryID]:[CategoryName]],2,0)</f>
        <v>Seafood</v>
      </c>
    </row>
    <row r="1594" spans="1:12" x14ac:dyDescent="0.25">
      <c r="A1594">
        <v>10855</v>
      </c>
      <c r="B1594">
        <v>16</v>
      </c>
      <c r="C1594" s="8">
        <v>13.9</v>
      </c>
      <c r="D1594">
        <v>50</v>
      </c>
      <c r="E1594">
        <v>0</v>
      </c>
      <c r="F1594" s="8">
        <f>order_details[[#This Row],[UnitPrice]]*order_details[[#This Row],[Quantity]]</f>
        <v>695</v>
      </c>
      <c r="G1594" s="1">
        <f>VLOOKUP(order_details[[#This Row],[OrderID]],orders[[OrderID]:[OrderDate]],4,)</f>
        <v>35122</v>
      </c>
      <c r="H1594" s="8">
        <f>VLOOKUP(order_details[[#This Row],[ProductID]],products[],6,0)</f>
        <v>17.45</v>
      </c>
      <c r="I1594" s="8">
        <f>order_details[[#This Row],[UnitPrice (Marked Price)]] * order_details[[#This Row],[Quantity]] * (1 - order_details[[#This Row],[Discount]])</f>
        <v>872.5</v>
      </c>
      <c r="J1594" s="8">
        <f>(order_details[[#This Row],[UnitPrice (Marked Price)]]*(1-order_details[[#This Row],[Discount]])-order_details[[#This Row],[UnitPrice]]) * order_details[[#This Row],[Quantity]]</f>
        <v>177.49999999999994</v>
      </c>
      <c r="K1594">
        <f>VLOOKUP(order_details[[#This Row],[ProductID]],products[],4,0)</f>
        <v>3</v>
      </c>
      <c r="L1594" s="8" t="str">
        <f>VLOOKUP(order_details[[#This Row],[Category]],categories[[CategoryID]:[CategoryName]],2,0)</f>
        <v>Confections</v>
      </c>
    </row>
    <row r="1595" spans="1:12" x14ac:dyDescent="0.25">
      <c r="A1595">
        <v>10855</v>
      </c>
      <c r="B1595">
        <v>31</v>
      </c>
      <c r="C1595" s="8">
        <v>8</v>
      </c>
      <c r="D1595">
        <v>14</v>
      </c>
      <c r="E1595">
        <v>0</v>
      </c>
      <c r="F1595" s="8">
        <f>order_details[[#This Row],[UnitPrice]]*order_details[[#This Row],[Quantity]]</f>
        <v>112</v>
      </c>
      <c r="G1595" s="1">
        <f>VLOOKUP(order_details[[#This Row],[OrderID]],orders[[OrderID]:[OrderDate]],4,)</f>
        <v>35122</v>
      </c>
      <c r="H1595" s="8">
        <f>VLOOKUP(order_details[[#This Row],[ProductID]],products[],6,0)</f>
        <v>12.5</v>
      </c>
      <c r="I1595" s="8">
        <f>order_details[[#This Row],[UnitPrice (Marked Price)]] * order_details[[#This Row],[Quantity]] * (1 - order_details[[#This Row],[Discount]])</f>
        <v>175</v>
      </c>
      <c r="J1595" s="8">
        <f>(order_details[[#This Row],[UnitPrice (Marked Price)]]*(1-order_details[[#This Row],[Discount]])-order_details[[#This Row],[UnitPrice]]) * order_details[[#This Row],[Quantity]]</f>
        <v>63</v>
      </c>
      <c r="K1595">
        <f>VLOOKUP(order_details[[#This Row],[ProductID]],products[],4,0)</f>
        <v>4</v>
      </c>
      <c r="L1595" s="8" t="str">
        <f>VLOOKUP(order_details[[#This Row],[Category]],categories[[CategoryID]:[CategoryName]],2,0)</f>
        <v>Dairy Products</v>
      </c>
    </row>
    <row r="1596" spans="1:12" x14ac:dyDescent="0.25">
      <c r="A1596">
        <v>10855</v>
      </c>
      <c r="B1596">
        <v>56</v>
      </c>
      <c r="C1596" s="8">
        <v>30.4</v>
      </c>
      <c r="D1596">
        <v>24</v>
      </c>
      <c r="E1596">
        <v>0</v>
      </c>
      <c r="F1596" s="8">
        <f>order_details[[#This Row],[UnitPrice]]*order_details[[#This Row],[Quantity]]</f>
        <v>729.59999999999991</v>
      </c>
      <c r="G1596" s="1">
        <f>VLOOKUP(order_details[[#This Row],[OrderID]],orders[[OrderID]:[OrderDate]],4,)</f>
        <v>35122</v>
      </c>
      <c r="H1596" s="8">
        <f>VLOOKUP(order_details[[#This Row],[ProductID]],products[],6,0)</f>
        <v>38</v>
      </c>
      <c r="I1596" s="8">
        <f>order_details[[#This Row],[UnitPrice (Marked Price)]] * order_details[[#This Row],[Quantity]] * (1 - order_details[[#This Row],[Discount]])</f>
        <v>912</v>
      </c>
      <c r="J1596" s="8">
        <f>(order_details[[#This Row],[UnitPrice (Marked Price)]]*(1-order_details[[#This Row],[Discount]])-order_details[[#This Row],[UnitPrice]]) * order_details[[#This Row],[Quantity]]</f>
        <v>182.40000000000003</v>
      </c>
      <c r="K1596">
        <f>VLOOKUP(order_details[[#This Row],[ProductID]],products[],4,0)</f>
        <v>5</v>
      </c>
      <c r="L1596" s="8" t="str">
        <f>VLOOKUP(order_details[[#This Row],[Category]],categories[[CategoryID]:[CategoryName]],2,0)</f>
        <v>Grains/Cereals</v>
      </c>
    </row>
    <row r="1597" spans="1:12" x14ac:dyDescent="0.25">
      <c r="A1597">
        <v>10855</v>
      </c>
      <c r="B1597">
        <v>65</v>
      </c>
      <c r="C1597" s="8">
        <v>9.8000000000000007</v>
      </c>
      <c r="D1597">
        <v>15</v>
      </c>
      <c r="E1597">
        <v>0.15</v>
      </c>
      <c r="F1597" s="8">
        <f>order_details[[#This Row],[UnitPrice]]*order_details[[#This Row],[Quantity]]</f>
        <v>147</v>
      </c>
      <c r="G1597" s="1">
        <f>VLOOKUP(order_details[[#This Row],[OrderID]],orders[[OrderID]:[OrderDate]],4,)</f>
        <v>35122</v>
      </c>
      <c r="H1597" s="8">
        <f>VLOOKUP(order_details[[#This Row],[ProductID]],products[],6,0)</f>
        <v>21.05</v>
      </c>
      <c r="I1597" s="8">
        <f>order_details[[#This Row],[UnitPrice (Marked Price)]] * order_details[[#This Row],[Quantity]] * (1 - order_details[[#This Row],[Discount]])</f>
        <v>268.38749999999999</v>
      </c>
      <c r="J1597" s="8">
        <f>(order_details[[#This Row],[UnitPrice (Marked Price)]]*(1-order_details[[#This Row],[Discount]])-order_details[[#This Row],[UnitPrice]]) * order_details[[#This Row],[Quantity]]</f>
        <v>121.38750000000002</v>
      </c>
      <c r="K1597">
        <f>VLOOKUP(order_details[[#This Row],[ProductID]],products[],4,0)</f>
        <v>2</v>
      </c>
      <c r="L1597" s="8" t="str">
        <f>VLOOKUP(order_details[[#This Row],[Category]],categories[[CategoryID]:[CategoryName]],2,0)</f>
        <v>Condiments</v>
      </c>
    </row>
    <row r="1598" spans="1:12" x14ac:dyDescent="0.25">
      <c r="A1598">
        <v>10856</v>
      </c>
      <c r="B1598">
        <v>2</v>
      </c>
      <c r="C1598" s="8">
        <v>15.2</v>
      </c>
      <c r="D1598">
        <v>20</v>
      </c>
      <c r="E1598">
        <v>0</v>
      </c>
      <c r="F1598" s="8">
        <f>order_details[[#This Row],[UnitPrice]]*order_details[[#This Row],[Quantity]]</f>
        <v>304</v>
      </c>
      <c r="G1598" s="1">
        <f>VLOOKUP(order_details[[#This Row],[OrderID]],orders[[OrderID]:[OrderDate]],4,)</f>
        <v>35123</v>
      </c>
      <c r="H1598" s="8">
        <f>VLOOKUP(order_details[[#This Row],[ProductID]],products[],6,0)</f>
        <v>19</v>
      </c>
      <c r="I1598" s="8">
        <f>order_details[[#This Row],[UnitPrice (Marked Price)]] * order_details[[#This Row],[Quantity]] * (1 - order_details[[#This Row],[Discount]])</f>
        <v>380</v>
      </c>
      <c r="J1598" s="8">
        <f>(order_details[[#This Row],[UnitPrice (Marked Price)]]*(1-order_details[[#This Row],[Discount]])-order_details[[#This Row],[UnitPrice]]) * order_details[[#This Row],[Quantity]]</f>
        <v>76.000000000000014</v>
      </c>
      <c r="K1598">
        <f>VLOOKUP(order_details[[#This Row],[ProductID]],products[],4,0)</f>
        <v>1</v>
      </c>
      <c r="L1598" s="8" t="str">
        <f>VLOOKUP(order_details[[#This Row],[Category]],categories[[CategoryID]:[CategoryName]],2,0)</f>
        <v>Beverages</v>
      </c>
    </row>
    <row r="1599" spans="1:12" x14ac:dyDescent="0.25">
      <c r="A1599">
        <v>10856</v>
      </c>
      <c r="B1599">
        <v>42</v>
      </c>
      <c r="C1599" s="8">
        <v>9.8000000000000007</v>
      </c>
      <c r="D1599">
        <v>20</v>
      </c>
      <c r="E1599">
        <v>0</v>
      </c>
      <c r="F1599" s="8">
        <f>order_details[[#This Row],[UnitPrice]]*order_details[[#This Row],[Quantity]]</f>
        <v>196</v>
      </c>
      <c r="G1599" s="1">
        <f>VLOOKUP(order_details[[#This Row],[OrderID]],orders[[OrderID]:[OrderDate]],4,)</f>
        <v>35123</v>
      </c>
      <c r="H1599" s="8">
        <f>VLOOKUP(order_details[[#This Row],[ProductID]],products[],6,0)</f>
        <v>14</v>
      </c>
      <c r="I1599" s="8">
        <f>order_details[[#This Row],[UnitPrice (Marked Price)]] * order_details[[#This Row],[Quantity]] * (1 - order_details[[#This Row],[Discount]])</f>
        <v>280</v>
      </c>
      <c r="J1599" s="8">
        <f>(order_details[[#This Row],[UnitPrice (Marked Price)]]*(1-order_details[[#This Row],[Discount]])-order_details[[#This Row],[UnitPrice]]) * order_details[[#This Row],[Quantity]]</f>
        <v>83.999999999999986</v>
      </c>
      <c r="K1599">
        <f>VLOOKUP(order_details[[#This Row],[ProductID]],products[],4,0)</f>
        <v>5</v>
      </c>
      <c r="L1599" s="8" t="str">
        <f>VLOOKUP(order_details[[#This Row],[Category]],categories[[CategoryID]:[CategoryName]],2,0)</f>
        <v>Grains/Cereals</v>
      </c>
    </row>
    <row r="1600" spans="1:12" x14ac:dyDescent="0.25">
      <c r="A1600">
        <v>10857</v>
      </c>
      <c r="B1600">
        <v>3</v>
      </c>
      <c r="C1600" s="8">
        <v>8</v>
      </c>
      <c r="D1600">
        <v>30</v>
      </c>
      <c r="E1600">
        <v>0</v>
      </c>
      <c r="F1600" s="8">
        <f>order_details[[#This Row],[UnitPrice]]*order_details[[#This Row],[Quantity]]</f>
        <v>240</v>
      </c>
      <c r="G1600" s="1">
        <f>VLOOKUP(order_details[[#This Row],[OrderID]],orders[[OrderID]:[OrderDate]],4,)</f>
        <v>35123</v>
      </c>
      <c r="H1600" s="8">
        <f>VLOOKUP(order_details[[#This Row],[ProductID]],products[],6,0)</f>
        <v>10</v>
      </c>
      <c r="I1600" s="8">
        <f>order_details[[#This Row],[UnitPrice (Marked Price)]] * order_details[[#This Row],[Quantity]] * (1 - order_details[[#This Row],[Discount]])</f>
        <v>300</v>
      </c>
      <c r="J1600" s="8">
        <f>(order_details[[#This Row],[UnitPrice (Marked Price)]]*(1-order_details[[#This Row],[Discount]])-order_details[[#This Row],[UnitPrice]]) * order_details[[#This Row],[Quantity]]</f>
        <v>60</v>
      </c>
      <c r="K1600">
        <f>VLOOKUP(order_details[[#This Row],[ProductID]],products[],4,0)</f>
        <v>2</v>
      </c>
      <c r="L1600" s="8" t="str">
        <f>VLOOKUP(order_details[[#This Row],[Category]],categories[[CategoryID]:[CategoryName]],2,0)</f>
        <v>Condiments</v>
      </c>
    </row>
    <row r="1601" spans="1:12" x14ac:dyDescent="0.25">
      <c r="A1601">
        <v>10857</v>
      </c>
      <c r="B1601">
        <v>26</v>
      </c>
      <c r="C1601" s="8">
        <v>24.9</v>
      </c>
      <c r="D1601">
        <v>35</v>
      </c>
      <c r="E1601">
        <v>0.25</v>
      </c>
      <c r="F1601" s="8">
        <f>order_details[[#This Row],[UnitPrice]]*order_details[[#This Row],[Quantity]]</f>
        <v>871.5</v>
      </c>
      <c r="G1601" s="1">
        <f>VLOOKUP(order_details[[#This Row],[OrderID]],orders[[OrderID]:[OrderDate]],4,)</f>
        <v>35123</v>
      </c>
      <c r="H1601" s="8">
        <f>VLOOKUP(order_details[[#This Row],[ProductID]],products[],6,0)</f>
        <v>31.23</v>
      </c>
      <c r="I1601" s="8">
        <f>order_details[[#This Row],[UnitPrice (Marked Price)]] * order_details[[#This Row],[Quantity]] * (1 - order_details[[#This Row],[Discount]])</f>
        <v>819.78749999999991</v>
      </c>
      <c r="J1601" s="8">
        <f>(order_details[[#This Row],[UnitPrice (Marked Price)]]*(1-order_details[[#This Row],[Discount]])-order_details[[#This Row],[UnitPrice]]) * order_details[[#This Row],[Quantity]]</f>
        <v>-51.71249999999997</v>
      </c>
      <c r="K1601">
        <f>VLOOKUP(order_details[[#This Row],[ProductID]],products[],4,0)</f>
        <v>3</v>
      </c>
      <c r="L1601" s="8" t="str">
        <f>VLOOKUP(order_details[[#This Row],[Category]],categories[[CategoryID]:[CategoryName]],2,0)</f>
        <v>Confections</v>
      </c>
    </row>
    <row r="1602" spans="1:12" x14ac:dyDescent="0.25">
      <c r="A1602">
        <v>10857</v>
      </c>
      <c r="B1602">
        <v>29</v>
      </c>
      <c r="C1602" s="8">
        <v>99</v>
      </c>
      <c r="D1602">
        <v>10</v>
      </c>
      <c r="E1602">
        <v>0.25</v>
      </c>
      <c r="F1602" s="8">
        <f>order_details[[#This Row],[UnitPrice]]*order_details[[#This Row],[Quantity]]</f>
        <v>990</v>
      </c>
      <c r="G1602" s="1">
        <f>VLOOKUP(order_details[[#This Row],[OrderID]],orders[[OrderID]:[OrderDate]],4,)</f>
        <v>35123</v>
      </c>
      <c r="H1602" s="8">
        <f>VLOOKUP(order_details[[#This Row],[ProductID]],products[],6,0)</f>
        <v>123.79</v>
      </c>
      <c r="I1602" s="8">
        <f>order_details[[#This Row],[UnitPrice (Marked Price)]] * order_details[[#This Row],[Quantity]] * (1 - order_details[[#This Row],[Discount]])</f>
        <v>928.42500000000007</v>
      </c>
      <c r="J1602" s="8">
        <f>(order_details[[#This Row],[UnitPrice (Marked Price)]]*(1-order_details[[#This Row],[Discount]])-order_details[[#This Row],[UnitPrice]]) * order_details[[#This Row],[Quantity]]</f>
        <v>-61.574999999999989</v>
      </c>
      <c r="K1602">
        <f>VLOOKUP(order_details[[#This Row],[ProductID]],products[],4,0)</f>
        <v>6</v>
      </c>
      <c r="L1602" s="8" t="str">
        <f>VLOOKUP(order_details[[#This Row],[Category]],categories[[CategoryID]:[CategoryName]],2,0)</f>
        <v>Meat/Poultry</v>
      </c>
    </row>
    <row r="1603" spans="1:12" x14ac:dyDescent="0.25">
      <c r="A1603">
        <v>10858</v>
      </c>
      <c r="B1603">
        <v>7</v>
      </c>
      <c r="C1603" s="8">
        <v>19.2</v>
      </c>
      <c r="D1603">
        <v>5</v>
      </c>
      <c r="E1603">
        <v>0</v>
      </c>
      <c r="F1603" s="8">
        <f>order_details[[#This Row],[UnitPrice]]*order_details[[#This Row],[Quantity]]</f>
        <v>96</v>
      </c>
      <c r="G1603" s="1">
        <f>VLOOKUP(order_details[[#This Row],[OrderID]],orders[[OrderID]:[OrderDate]],4,)</f>
        <v>35124</v>
      </c>
      <c r="H1603" s="8">
        <f>VLOOKUP(order_details[[#This Row],[ProductID]],products[],6,0)</f>
        <v>30</v>
      </c>
      <c r="I1603" s="8">
        <f>order_details[[#This Row],[UnitPrice (Marked Price)]] * order_details[[#This Row],[Quantity]] * (1 - order_details[[#This Row],[Discount]])</f>
        <v>150</v>
      </c>
      <c r="J1603" s="8">
        <f>(order_details[[#This Row],[UnitPrice (Marked Price)]]*(1-order_details[[#This Row],[Discount]])-order_details[[#This Row],[UnitPrice]]) * order_details[[#This Row],[Quantity]]</f>
        <v>54</v>
      </c>
      <c r="K1603">
        <f>VLOOKUP(order_details[[#This Row],[ProductID]],products[],4,0)</f>
        <v>7</v>
      </c>
      <c r="L1603" s="8" t="str">
        <f>VLOOKUP(order_details[[#This Row],[Category]],categories[[CategoryID]:[CategoryName]],2,0)</f>
        <v>Produce</v>
      </c>
    </row>
    <row r="1604" spans="1:12" x14ac:dyDescent="0.25">
      <c r="A1604">
        <v>10858</v>
      </c>
      <c r="B1604">
        <v>27</v>
      </c>
      <c r="C1604" s="8">
        <v>35.1</v>
      </c>
      <c r="D1604">
        <v>10</v>
      </c>
      <c r="E1604">
        <v>0</v>
      </c>
      <c r="F1604" s="8">
        <f>order_details[[#This Row],[UnitPrice]]*order_details[[#This Row],[Quantity]]</f>
        <v>351</v>
      </c>
      <c r="G1604" s="1">
        <f>VLOOKUP(order_details[[#This Row],[OrderID]],orders[[OrderID]:[OrderDate]],4,)</f>
        <v>35124</v>
      </c>
      <c r="H1604" s="8">
        <f>VLOOKUP(order_details[[#This Row],[ProductID]],products[],6,0)</f>
        <v>43.9</v>
      </c>
      <c r="I1604" s="8">
        <f>order_details[[#This Row],[UnitPrice (Marked Price)]] * order_details[[#This Row],[Quantity]] * (1 - order_details[[#This Row],[Discount]])</f>
        <v>439</v>
      </c>
      <c r="J1604" s="8">
        <f>(order_details[[#This Row],[UnitPrice (Marked Price)]]*(1-order_details[[#This Row],[Discount]])-order_details[[#This Row],[UnitPrice]]) * order_details[[#This Row],[Quantity]]</f>
        <v>87.999999999999972</v>
      </c>
      <c r="K1604">
        <f>VLOOKUP(order_details[[#This Row],[ProductID]],products[],4,0)</f>
        <v>3</v>
      </c>
      <c r="L1604" s="8" t="str">
        <f>VLOOKUP(order_details[[#This Row],[Category]],categories[[CategoryID]:[CategoryName]],2,0)</f>
        <v>Confections</v>
      </c>
    </row>
    <row r="1605" spans="1:12" x14ac:dyDescent="0.25">
      <c r="A1605">
        <v>10858</v>
      </c>
      <c r="B1605">
        <v>70</v>
      </c>
      <c r="C1605" s="8">
        <v>9.6</v>
      </c>
      <c r="D1605">
        <v>4</v>
      </c>
      <c r="E1605">
        <v>0</v>
      </c>
      <c r="F1605" s="8">
        <f>order_details[[#This Row],[UnitPrice]]*order_details[[#This Row],[Quantity]]</f>
        <v>38.4</v>
      </c>
      <c r="G1605" s="1">
        <f>VLOOKUP(order_details[[#This Row],[OrderID]],orders[[OrderID]:[OrderDate]],4,)</f>
        <v>35124</v>
      </c>
      <c r="H1605" s="8">
        <f>VLOOKUP(order_details[[#This Row],[ProductID]],products[],6,0)</f>
        <v>15</v>
      </c>
      <c r="I1605" s="8">
        <f>order_details[[#This Row],[UnitPrice (Marked Price)]] * order_details[[#This Row],[Quantity]] * (1 - order_details[[#This Row],[Discount]])</f>
        <v>60</v>
      </c>
      <c r="J1605" s="8">
        <f>(order_details[[#This Row],[UnitPrice (Marked Price)]]*(1-order_details[[#This Row],[Discount]])-order_details[[#This Row],[UnitPrice]]) * order_details[[#This Row],[Quantity]]</f>
        <v>21.6</v>
      </c>
      <c r="K1605">
        <f>VLOOKUP(order_details[[#This Row],[ProductID]],products[],4,0)</f>
        <v>1</v>
      </c>
      <c r="L1605" s="8" t="str">
        <f>VLOOKUP(order_details[[#This Row],[Category]],categories[[CategoryID]:[CategoryName]],2,0)</f>
        <v>Beverages</v>
      </c>
    </row>
    <row r="1606" spans="1:12" x14ac:dyDescent="0.25">
      <c r="A1606">
        <v>10859</v>
      </c>
      <c r="B1606">
        <v>24</v>
      </c>
      <c r="C1606" s="8">
        <v>3.6</v>
      </c>
      <c r="D1606">
        <v>40</v>
      </c>
      <c r="E1606">
        <v>0.25</v>
      </c>
      <c r="F1606" s="8">
        <f>order_details[[#This Row],[UnitPrice]]*order_details[[#This Row],[Quantity]]</f>
        <v>144</v>
      </c>
      <c r="G1606" s="1">
        <f>VLOOKUP(order_details[[#This Row],[OrderID]],orders[[OrderID]:[OrderDate]],4,)</f>
        <v>35124</v>
      </c>
      <c r="H1606" s="8">
        <f>VLOOKUP(order_details[[#This Row],[ProductID]],products[],6,0)</f>
        <v>4.5</v>
      </c>
      <c r="I1606" s="8">
        <f>order_details[[#This Row],[UnitPrice (Marked Price)]] * order_details[[#This Row],[Quantity]] * (1 - order_details[[#This Row],[Discount]])</f>
        <v>135</v>
      </c>
      <c r="J1606" s="8">
        <f>(order_details[[#This Row],[UnitPrice (Marked Price)]]*(1-order_details[[#This Row],[Discount]])-order_details[[#This Row],[UnitPrice]]) * order_details[[#This Row],[Quantity]]</f>
        <v>-9.0000000000000036</v>
      </c>
      <c r="K1606">
        <f>VLOOKUP(order_details[[#This Row],[ProductID]],products[],4,0)</f>
        <v>1</v>
      </c>
      <c r="L1606" s="8" t="str">
        <f>VLOOKUP(order_details[[#This Row],[Category]],categories[[CategoryID]:[CategoryName]],2,0)</f>
        <v>Beverages</v>
      </c>
    </row>
    <row r="1607" spans="1:12" x14ac:dyDescent="0.25">
      <c r="A1607">
        <v>10859</v>
      </c>
      <c r="B1607">
        <v>54</v>
      </c>
      <c r="C1607" s="8">
        <v>5.9</v>
      </c>
      <c r="D1607">
        <v>35</v>
      </c>
      <c r="E1607">
        <v>0.25</v>
      </c>
      <c r="F1607" s="8">
        <f>order_details[[#This Row],[UnitPrice]]*order_details[[#This Row],[Quantity]]</f>
        <v>206.5</v>
      </c>
      <c r="G1607" s="1">
        <f>VLOOKUP(order_details[[#This Row],[OrderID]],orders[[OrderID]:[OrderDate]],4,)</f>
        <v>35124</v>
      </c>
      <c r="H1607" s="8">
        <f>VLOOKUP(order_details[[#This Row],[ProductID]],products[],6,0)</f>
        <v>7.45</v>
      </c>
      <c r="I1607" s="8">
        <f>order_details[[#This Row],[UnitPrice (Marked Price)]] * order_details[[#This Row],[Quantity]] * (1 - order_details[[#This Row],[Discount]])</f>
        <v>195.5625</v>
      </c>
      <c r="J1607" s="8">
        <f>(order_details[[#This Row],[UnitPrice (Marked Price)]]*(1-order_details[[#This Row],[Discount]])-order_details[[#This Row],[UnitPrice]]) * order_details[[#This Row],[Quantity]]</f>
        <v>-10.9375</v>
      </c>
      <c r="K1607">
        <f>VLOOKUP(order_details[[#This Row],[ProductID]],products[],4,0)</f>
        <v>6</v>
      </c>
      <c r="L1607" s="8" t="str">
        <f>VLOOKUP(order_details[[#This Row],[Category]],categories[[CategoryID]:[CategoryName]],2,0)</f>
        <v>Meat/Poultry</v>
      </c>
    </row>
    <row r="1608" spans="1:12" x14ac:dyDescent="0.25">
      <c r="A1608">
        <v>10859</v>
      </c>
      <c r="B1608">
        <v>64</v>
      </c>
      <c r="C1608" s="8">
        <v>26.6</v>
      </c>
      <c r="D1608">
        <v>30</v>
      </c>
      <c r="E1608">
        <v>0.25</v>
      </c>
      <c r="F1608" s="8">
        <f>order_details[[#This Row],[UnitPrice]]*order_details[[#This Row],[Quantity]]</f>
        <v>798</v>
      </c>
      <c r="G1608" s="1">
        <f>VLOOKUP(order_details[[#This Row],[OrderID]],orders[[OrderID]:[OrderDate]],4,)</f>
        <v>35124</v>
      </c>
      <c r="H1608" s="8">
        <f>VLOOKUP(order_details[[#This Row],[ProductID]],products[],6,0)</f>
        <v>33.25</v>
      </c>
      <c r="I1608" s="8">
        <f>order_details[[#This Row],[UnitPrice (Marked Price)]] * order_details[[#This Row],[Quantity]] * (1 - order_details[[#This Row],[Discount]])</f>
        <v>748.125</v>
      </c>
      <c r="J1608" s="8">
        <f>(order_details[[#This Row],[UnitPrice (Marked Price)]]*(1-order_details[[#This Row],[Discount]])-order_details[[#This Row],[UnitPrice]]) * order_details[[#This Row],[Quantity]]</f>
        <v>-49.875000000000043</v>
      </c>
      <c r="K1608">
        <f>VLOOKUP(order_details[[#This Row],[ProductID]],products[],4,0)</f>
        <v>5</v>
      </c>
      <c r="L1608" s="8" t="str">
        <f>VLOOKUP(order_details[[#This Row],[Category]],categories[[CategoryID]:[CategoryName]],2,0)</f>
        <v>Grains/Cereals</v>
      </c>
    </row>
    <row r="1609" spans="1:12" x14ac:dyDescent="0.25">
      <c r="A1609">
        <v>10860</v>
      </c>
      <c r="B1609">
        <v>51</v>
      </c>
      <c r="C1609" s="8">
        <v>42.4</v>
      </c>
      <c r="D1609">
        <v>3</v>
      </c>
      <c r="E1609">
        <v>0</v>
      </c>
      <c r="F1609" s="8">
        <f>order_details[[#This Row],[UnitPrice]]*order_details[[#This Row],[Quantity]]</f>
        <v>127.19999999999999</v>
      </c>
      <c r="G1609" s="1">
        <f>VLOOKUP(order_details[[#This Row],[OrderID]],orders[[OrderID]:[OrderDate]],4,)</f>
        <v>35124</v>
      </c>
      <c r="H1609" s="8">
        <f>VLOOKUP(order_details[[#This Row],[ProductID]],products[],6,0)</f>
        <v>53</v>
      </c>
      <c r="I1609" s="8">
        <f>order_details[[#This Row],[UnitPrice (Marked Price)]] * order_details[[#This Row],[Quantity]] * (1 - order_details[[#This Row],[Discount]])</f>
        <v>159</v>
      </c>
      <c r="J1609" s="8">
        <f>(order_details[[#This Row],[UnitPrice (Marked Price)]]*(1-order_details[[#This Row],[Discount]])-order_details[[#This Row],[UnitPrice]]) * order_details[[#This Row],[Quantity]]</f>
        <v>31.800000000000004</v>
      </c>
      <c r="K1609">
        <f>VLOOKUP(order_details[[#This Row],[ProductID]],products[],4,0)</f>
        <v>7</v>
      </c>
      <c r="L1609" s="8" t="str">
        <f>VLOOKUP(order_details[[#This Row],[Category]],categories[[CategoryID]:[CategoryName]],2,0)</f>
        <v>Produce</v>
      </c>
    </row>
    <row r="1610" spans="1:12" x14ac:dyDescent="0.25">
      <c r="A1610">
        <v>10860</v>
      </c>
      <c r="B1610">
        <v>76</v>
      </c>
      <c r="C1610" s="8">
        <v>14.4</v>
      </c>
      <c r="D1610">
        <v>20</v>
      </c>
      <c r="E1610">
        <v>0</v>
      </c>
      <c r="F1610" s="8">
        <f>order_details[[#This Row],[UnitPrice]]*order_details[[#This Row],[Quantity]]</f>
        <v>288</v>
      </c>
      <c r="G1610" s="1">
        <f>VLOOKUP(order_details[[#This Row],[OrderID]],orders[[OrderID]:[OrderDate]],4,)</f>
        <v>35124</v>
      </c>
      <c r="H1610" s="8">
        <f>VLOOKUP(order_details[[#This Row],[ProductID]],products[],6,0)</f>
        <v>18</v>
      </c>
      <c r="I1610" s="8">
        <f>order_details[[#This Row],[UnitPrice (Marked Price)]] * order_details[[#This Row],[Quantity]] * (1 - order_details[[#This Row],[Discount]])</f>
        <v>360</v>
      </c>
      <c r="J1610" s="8">
        <f>(order_details[[#This Row],[UnitPrice (Marked Price)]]*(1-order_details[[#This Row],[Discount]])-order_details[[#This Row],[UnitPrice]]) * order_details[[#This Row],[Quantity]]</f>
        <v>72</v>
      </c>
      <c r="K1610">
        <f>VLOOKUP(order_details[[#This Row],[ProductID]],products[],4,0)</f>
        <v>1</v>
      </c>
      <c r="L1610" s="8" t="str">
        <f>VLOOKUP(order_details[[#This Row],[Category]],categories[[CategoryID]:[CategoryName]],2,0)</f>
        <v>Beverages</v>
      </c>
    </row>
    <row r="1611" spans="1:12" x14ac:dyDescent="0.25">
      <c r="A1611">
        <v>10861</v>
      </c>
      <c r="B1611">
        <v>17</v>
      </c>
      <c r="C1611" s="8">
        <v>31.2</v>
      </c>
      <c r="D1611">
        <v>42</v>
      </c>
      <c r="E1611">
        <v>0</v>
      </c>
      <c r="F1611" s="8">
        <f>order_details[[#This Row],[UnitPrice]]*order_details[[#This Row],[Quantity]]</f>
        <v>1310.3999999999999</v>
      </c>
      <c r="G1611" s="1">
        <f>VLOOKUP(order_details[[#This Row],[OrderID]],orders[[OrderID]:[OrderDate]],4,)</f>
        <v>35125</v>
      </c>
      <c r="H1611" s="8">
        <f>VLOOKUP(order_details[[#This Row],[ProductID]],products[],6,0)</f>
        <v>39</v>
      </c>
      <c r="I1611" s="8">
        <f>order_details[[#This Row],[UnitPrice (Marked Price)]] * order_details[[#This Row],[Quantity]] * (1 - order_details[[#This Row],[Discount]])</f>
        <v>1638</v>
      </c>
      <c r="J1611" s="8">
        <f>(order_details[[#This Row],[UnitPrice (Marked Price)]]*(1-order_details[[#This Row],[Discount]])-order_details[[#This Row],[UnitPrice]]) * order_details[[#This Row],[Quantity]]</f>
        <v>327.60000000000002</v>
      </c>
      <c r="K1611">
        <f>VLOOKUP(order_details[[#This Row],[ProductID]],products[],4,0)</f>
        <v>6</v>
      </c>
      <c r="L1611" s="8" t="str">
        <f>VLOOKUP(order_details[[#This Row],[Category]],categories[[CategoryID]:[CategoryName]],2,0)</f>
        <v>Meat/Poultry</v>
      </c>
    </row>
    <row r="1612" spans="1:12" x14ac:dyDescent="0.25">
      <c r="A1612">
        <v>10861</v>
      </c>
      <c r="B1612">
        <v>18</v>
      </c>
      <c r="C1612" s="8">
        <v>50</v>
      </c>
      <c r="D1612">
        <v>20</v>
      </c>
      <c r="E1612">
        <v>0</v>
      </c>
      <c r="F1612" s="8">
        <f>order_details[[#This Row],[UnitPrice]]*order_details[[#This Row],[Quantity]]</f>
        <v>1000</v>
      </c>
      <c r="G1612" s="1">
        <f>VLOOKUP(order_details[[#This Row],[OrderID]],orders[[OrderID]:[OrderDate]],4,)</f>
        <v>35125</v>
      </c>
      <c r="H1612" s="8">
        <f>VLOOKUP(order_details[[#This Row],[ProductID]],products[],6,0)</f>
        <v>62.5</v>
      </c>
      <c r="I1612" s="8">
        <f>order_details[[#This Row],[UnitPrice (Marked Price)]] * order_details[[#This Row],[Quantity]] * (1 - order_details[[#This Row],[Discount]])</f>
        <v>1250</v>
      </c>
      <c r="J1612" s="8">
        <f>(order_details[[#This Row],[UnitPrice (Marked Price)]]*(1-order_details[[#This Row],[Discount]])-order_details[[#This Row],[UnitPrice]]) * order_details[[#This Row],[Quantity]]</f>
        <v>250</v>
      </c>
      <c r="K1612">
        <f>VLOOKUP(order_details[[#This Row],[ProductID]],products[],4,0)</f>
        <v>8</v>
      </c>
      <c r="L1612" s="8" t="str">
        <f>VLOOKUP(order_details[[#This Row],[Category]],categories[[CategoryID]:[CategoryName]],2,0)</f>
        <v>Seafood</v>
      </c>
    </row>
    <row r="1613" spans="1:12" x14ac:dyDescent="0.25">
      <c r="A1613">
        <v>10861</v>
      </c>
      <c r="B1613">
        <v>21</v>
      </c>
      <c r="C1613" s="8">
        <v>8</v>
      </c>
      <c r="D1613">
        <v>40</v>
      </c>
      <c r="E1613">
        <v>0</v>
      </c>
      <c r="F1613" s="8">
        <f>order_details[[#This Row],[UnitPrice]]*order_details[[#This Row],[Quantity]]</f>
        <v>320</v>
      </c>
      <c r="G1613" s="1">
        <f>VLOOKUP(order_details[[#This Row],[OrderID]],orders[[OrderID]:[OrderDate]],4,)</f>
        <v>35125</v>
      </c>
      <c r="H1613" s="8">
        <f>VLOOKUP(order_details[[#This Row],[ProductID]],products[],6,0)</f>
        <v>10</v>
      </c>
      <c r="I1613" s="8">
        <f>order_details[[#This Row],[UnitPrice (Marked Price)]] * order_details[[#This Row],[Quantity]] * (1 - order_details[[#This Row],[Discount]])</f>
        <v>400</v>
      </c>
      <c r="J1613" s="8">
        <f>(order_details[[#This Row],[UnitPrice (Marked Price)]]*(1-order_details[[#This Row],[Discount]])-order_details[[#This Row],[UnitPrice]]) * order_details[[#This Row],[Quantity]]</f>
        <v>80</v>
      </c>
      <c r="K1613">
        <f>VLOOKUP(order_details[[#This Row],[ProductID]],products[],4,0)</f>
        <v>3</v>
      </c>
      <c r="L1613" s="8" t="str">
        <f>VLOOKUP(order_details[[#This Row],[Category]],categories[[CategoryID]:[CategoryName]],2,0)</f>
        <v>Confections</v>
      </c>
    </row>
    <row r="1614" spans="1:12" x14ac:dyDescent="0.25">
      <c r="A1614">
        <v>10861</v>
      </c>
      <c r="B1614">
        <v>33</v>
      </c>
      <c r="C1614" s="8">
        <v>2</v>
      </c>
      <c r="D1614">
        <v>35</v>
      </c>
      <c r="E1614">
        <v>0</v>
      </c>
      <c r="F1614" s="8">
        <f>order_details[[#This Row],[UnitPrice]]*order_details[[#This Row],[Quantity]]</f>
        <v>70</v>
      </c>
      <c r="G1614" s="1">
        <f>VLOOKUP(order_details[[#This Row],[OrderID]],orders[[OrderID]:[OrderDate]],4,)</f>
        <v>35125</v>
      </c>
      <c r="H1614" s="8">
        <f>VLOOKUP(order_details[[#This Row],[ProductID]],products[],6,0)</f>
        <v>2.5</v>
      </c>
      <c r="I1614" s="8">
        <f>order_details[[#This Row],[UnitPrice (Marked Price)]] * order_details[[#This Row],[Quantity]] * (1 - order_details[[#This Row],[Discount]])</f>
        <v>87.5</v>
      </c>
      <c r="J1614" s="8">
        <f>(order_details[[#This Row],[UnitPrice (Marked Price)]]*(1-order_details[[#This Row],[Discount]])-order_details[[#This Row],[UnitPrice]]) * order_details[[#This Row],[Quantity]]</f>
        <v>17.5</v>
      </c>
      <c r="K1614">
        <f>VLOOKUP(order_details[[#This Row],[ProductID]],products[],4,0)</f>
        <v>4</v>
      </c>
      <c r="L1614" s="8" t="str">
        <f>VLOOKUP(order_details[[#This Row],[Category]],categories[[CategoryID]:[CategoryName]],2,0)</f>
        <v>Dairy Products</v>
      </c>
    </row>
    <row r="1615" spans="1:12" x14ac:dyDescent="0.25">
      <c r="A1615">
        <v>10861</v>
      </c>
      <c r="B1615">
        <v>62</v>
      </c>
      <c r="C1615" s="8">
        <v>39.4</v>
      </c>
      <c r="D1615">
        <v>3</v>
      </c>
      <c r="E1615">
        <v>0</v>
      </c>
      <c r="F1615" s="8">
        <f>order_details[[#This Row],[UnitPrice]]*order_details[[#This Row],[Quantity]]</f>
        <v>118.19999999999999</v>
      </c>
      <c r="G1615" s="1">
        <f>VLOOKUP(order_details[[#This Row],[OrderID]],orders[[OrderID]:[OrderDate]],4,)</f>
        <v>35125</v>
      </c>
      <c r="H1615" s="8">
        <f>VLOOKUP(order_details[[#This Row],[ProductID]],products[],6,0)</f>
        <v>49.3</v>
      </c>
      <c r="I1615" s="8">
        <f>order_details[[#This Row],[UnitPrice (Marked Price)]] * order_details[[#This Row],[Quantity]] * (1 - order_details[[#This Row],[Discount]])</f>
        <v>147.89999999999998</v>
      </c>
      <c r="J1615" s="8">
        <f>(order_details[[#This Row],[UnitPrice (Marked Price)]]*(1-order_details[[#This Row],[Discount]])-order_details[[#This Row],[UnitPrice]]) * order_details[[#This Row],[Quantity]]</f>
        <v>29.699999999999996</v>
      </c>
      <c r="K1615">
        <f>VLOOKUP(order_details[[#This Row],[ProductID]],products[],4,0)</f>
        <v>3</v>
      </c>
      <c r="L1615" s="8" t="str">
        <f>VLOOKUP(order_details[[#This Row],[Category]],categories[[CategoryID]:[CategoryName]],2,0)</f>
        <v>Confections</v>
      </c>
    </row>
    <row r="1616" spans="1:12" x14ac:dyDescent="0.25">
      <c r="A1616">
        <v>10862</v>
      </c>
      <c r="B1616">
        <v>11</v>
      </c>
      <c r="C1616" s="8">
        <v>9.8000000000000007</v>
      </c>
      <c r="D1616">
        <v>25</v>
      </c>
      <c r="E1616">
        <v>0</v>
      </c>
      <c r="F1616" s="8">
        <f>order_details[[#This Row],[UnitPrice]]*order_details[[#This Row],[Quantity]]</f>
        <v>245.00000000000003</v>
      </c>
      <c r="G1616" s="1">
        <f>VLOOKUP(order_details[[#This Row],[OrderID]],orders[[OrderID]:[OrderDate]],4,)</f>
        <v>35125</v>
      </c>
      <c r="H1616" s="8">
        <f>VLOOKUP(order_details[[#This Row],[ProductID]],products[],6,0)</f>
        <v>21</v>
      </c>
      <c r="I1616" s="8">
        <f>order_details[[#This Row],[UnitPrice (Marked Price)]] * order_details[[#This Row],[Quantity]] * (1 - order_details[[#This Row],[Discount]])</f>
        <v>525</v>
      </c>
      <c r="J1616" s="8">
        <f>(order_details[[#This Row],[UnitPrice (Marked Price)]]*(1-order_details[[#This Row],[Discount]])-order_details[[#This Row],[UnitPrice]]) * order_details[[#This Row],[Quantity]]</f>
        <v>280</v>
      </c>
      <c r="K1616">
        <f>VLOOKUP(order_details[[#This Row],[ProductID]],products[],4,0)</f>
        <v>4</v>
      </c>
      <c r="L1616" s="8" t="str">
        <f>VLOOKUP(order_details[[#This Row],[Category]],categories[[CategoryID]:[CategoryName]],2,0)</f>
        <v>Dairy Products</v>
      </c>
    </row>
    <row r="1617" spans="1:12" x14ac:dyDescent="0.25">
      <c r="A1617">
        <v>10862</v>
      </c>
      <c r="B1617">
        <v>52</v>
      </c>
      <c r="C1617" s="8">
        <v>5.6</v>
      </c>
      <c r="D1617">
        <v>8</v>
      </c>
      <c r="E1617">
        <v>0</v>
      </c>
      <c r="F1617" s="8">
        <f>order_details[[#This Row],[UnitPrice]]*order_details[[#This Row],[Quantity]]</f>
        <v>44.8</v>
      </c>
      <c r="G1617" s="1">
        <f>VLOOKUP(order_details[[#This Row],[OrderID]],orders[[OrderID]:[OrderDate]],4,)</f>
        <v>35125</v>
      </c>
      <c r="H1617" s="8">
        <f>VLOOKUP(order_details[[#This Row],[ProductID]],products[],6,0)</f>
        <v>7</v>
      </c>
      <c r="I1617" s="8">
        <f>order_details[[#This Row],[UnitPrice (Marked Price)]] * order_details[[#This Row],[Quantity]] * (1 - order_details[[#This Row],[Discount]])</f>
        <v>56</v>
      </c>
      <c r="J1617" s="8">
        <f>(order_details[[#This Row],[UnitPrice (Marked Price)]]*(1-order_details[[#This Row],[Discount]])-order_details[[#This Row],[UnitPrice]]) * order_details[[#This Row],[Quantity]]</f>
        <v>11.200000000000003</v>
      </c>
      <c r="K1617">
        <f>VLOOKUP(order_details[[#This Row],[ProductID]],products[],4,0)</f>
        <v>5</v>
      </c>
      <c r="L1617" s="8" t="str">
        <f>VLOOKUP(order_details[[#This Row],[Category]],categories[[CategoryID]:[CategoryName]],2,0)</f>
        <v>Grains/Cereals</v>
      </c>
    </row>
    <row r="1618" spans="1:12" x14ac:dyDescent="0.25">
      <c r="A1618">
        <v>10863</v>
      </c>
      <c r="B1618">
        <v>1</v>
      </c>
      <c r="C1618" s="8">
        <v>14.4</v>
      </c>
      <c r="D1618">
        <v>20</v>
      </c>
      <c r="E1618">
        <v>0.15</v>
      </c>
      <c r="F1618" s="8">
        <f>order_details[[#This Row],[UnitPrice]]*order_details[[#This Row],[Quantity]]</f>
        <v>288</v>
      </c>
      <c r="G1618" s="1">
        <f>VLOOKUP(order_details[[#This Row],[OrderID]],orders[[OrderID]:[OrderDate]],4,)</f>
        <v>35128</v>
      </c>
      <c r="H1618" s="8">
        <f>VLOOKUP(order_details[[#This Row],[ProductID]],products[],6,0)</f>
        <v>18</v>
      </c>
      <c r="I1618" s="8">
        <f>order_details[[#This Row],[UnitPrice (Marked Price)]] * order_details[[#This Row],[Quantity]] * (1 - order_details[[#This Row],[Discount]])</f>
        <v>306</v>
      </c>
      <c r="J1618" s="8">
        <f>(order_details[[#This Row],[UnitPrice (Marked Price)]]*(1-order_details[[#This Row],[Discount]])-order_details[[#This Row],[UnitPrice]]) * order_details[[#This Row],[Quantity]]</f>
        <v>17.999999999999972</v>
      </c>
      <c r="K1618">
        <f>VLOOKUP(order_details[[#This Row],[ProductID]],products[],4,0)</f>
        <v>1</v>
      </c>
      <c r="L1618" s="8" t="str">
        <f>VLOOKUP(order_details[[#This Row],[Category]],categories[[CategoryID]:[CategoryName]],2,0)</f>
        <v>Beverages</v>
      </c>
    </row>
    <row r="1619" spans="1:12" x14ac:dyDescent="0.25">
      <c r="A1619">
        <v>10863</v>
      </c>
      <c r="B1619">
        <v>58</v>
      </c>
      <c r="C1619" s="8">
        <v>10.6</v>
      </c>
      <c r="D1619">
        <v>12</v>
      </c>
      <c r="E1619">
        <v>0.15</v>
      </c>
      <c r="F1619" s="8">
        <f>order_details[[#This Row],[UnitPrice]]*order_details[[#This Row],[Quantity]]</f>
        <v>127.19999999999999</v>
      </c>
      <c r="G1619" s="1">
        <f>VLOOKUP(order_details[[#This Row],[OrderID]],orders[[OrderID]:[OrderDate]],4,)</f>
        <v>35128</v>
      </c>
      <c r="H1619" s="8">
        <f>VLOOKUP(order_details[[#This Row],[ProductID]],products[],6,0)</f>
        <v>13.25</v>
      </c>
      <c r="I1619" s="8">
        <f>order_details[[#This Row],[UnitPrice (Marked Price)]] * order_details[[#This Row],[Quantity]] * (1 - order_details[[#This Row],[Discount]])</f>
        <v>135.15</v>
      </c>
      <c r="J1619" s="8">
        <f>(order_details[[#This Row],[UnitPrice (Marked Price)]]*(1-order_details[[#This Row],[Discount]])-order_details[[#This Row],[UnitPrice]]) * order_details[[#This Row],[Quantity]]</f>
        <v>7.9499999999999957</v>
      </c>
      <c r="K1619">
        <f>VLOOKUP(order_details[[#This Row],[ProductID]],products[],4,0)</f>
        <v>8</v>
      </c>
      <c r="L1619" s="8" t="str">
        <f>VLOOKUP(order_details[[#This Row],[Category]],categories[[CategoryID]:[CategoryName]],2,0)</f>
        <v>Seafood</v>
      </c>
    </row>
    <row r="1620" spans="1:12" x14ac:dyDescent="0.25">
      <c r="A1620">
        <v>10864</v>
      </c>
      <c r="B1620">
        <v>35</v>
      </c>
      <c r="C1620" s="8">
        <v>14.4</v>
      </c>
      <c r="D1620">
        <v>4</v>
      </c>
      <c r="E1620">
        <v>0</v>
      </c>
      <c r="F1620" s="8">
        <f>order_details[[#This Row],[UnitPrice]]*order_details[[#This Row],[Quantity]]</f>
        <v>57.6</v>
      </c>
      <c r="G1620" s="1">
        <f>VLOOKUP(order_details[[#This Row],[OrderID]],orders[[OrderID]:[OrderDate]],4,)</f>
        <v>35128</v>
      </c>
      <c r="H1620" s="8">
        <f>VLOOKUP(order_details[[#This Row],[ProductID]],products[],6,0)</f>
        <v>18</v>
      </c>
      <c r="I1620" s="8">
        <f>order_details[[#This Row],[UnitPrice (Marked Price)]] * order_details[[#This Row],[Quantity]] * (1 - order_details[[#This Row],[Discount]])</f>
        <v>72</v>
      </c>
      <c r="J1620" s="8">
        <f>(order_details[[#This Row],[UnitPrice (Marked Price)]]*(1-order_details[[#This Row],[Discount]])-order_details[[#This Row],[UnitPrice]]) * order_details[[#This Row],[Quantity]]</f>
        <v>14.399999999999999</v>
      </c>
      <c r="K1620">
        <f>VLOOKUP(order_details[[#This Row],[ProductID]],products[],4,0)</f>
        <v>1</v>
      </c>
      <c r="L1620" s="8" t="str">
        <f>VLOOKUP(order_details[[#This Row],[Category]],categories[[CategoryID]:[CategoryName]],2,0)</f>
        <v>Beverages</v>
      </c>
    </row>
    <row r="1621" spans="1:12" x14ac:dyDescent="0.25">
      <c r="A1621">
        <v>10864</v>
      </c>
      <c r="B1621">
        <v>67</v>
      </c>
      <c r="C1621" s="8">
        <v>9.8000000000000007</v>
      </c>
      <c r="D1621">
        <v>15</v>
      </c>
      <c r="E1621">
        <v>0</v>
      </c>
      <c r="F1621" s="8">
        <f>order_details[[#This Row],[UnitPrice]]*order_details[[#This Row],[Quantity]]</f>
        <v>147</v>
      </c>
      <c r="G1621" s="1">
        <f>VLOOKUP(order_details[[#This Row],[OrderID]],orders[[OrderID]:[OrderDate]],4,)</f>
        <v>35128</v>
      </c>
      <c r="H1621" s="8">
        <f>VLOOKUP(order_details[[#This Row],[ProductID]],products[],6,0)</f>
        <v>14</v>
      </c>
      <c r="I1621" s="8">
        <f>order_details[[#This Row],[UnitPrice (Marked Price)]] * order_details[[#This Row],[Quantity]] * (1 - order_details[[#This Row],[Discount]])</f>
        <v>210</v>
      </c>
      <c r="J1621" s="8">
        <f>(order_details[[#This Row],[UnitPrice (Marked Price)]]*(1-order_details[[#This Row],[Discount]])-order_details[[#This Row],[UnitPrice]]) * order_details[[#This Row],[Quantity]]</f>
        <v>62.999999999999986</v>
      </c>
      <c r="K1621">
        <f>VLOOKUP(order_details[[#This Row],[ProductID]],products[],4,0)</f>
        <v>1</v>
      </c>
      <c r="L1621" s="8" t="str">
        <f>VLOOKUP(order_details[[#This Row],[Category]],categories[[CategoryID]:[CategoryName]],2,0)</f>
        <v>Beverages</v>
      </c>
    </row>
    <row r="1622" spans="1:12" x14ac:dyDescent="0.25">
      <c r="A1622">
        <v>10865</v>
      </c>
      <c r="B1622">
        <v>38</v>
      </c>
      <c r="C1622" s="8">
        <v>210.8</v>
      </c>
      <c r="D1622">
        <v>60</v>
      </c>
      <c r="E1622">
        <v>0.05</v>
      </c>
      <c r="F1622" s="8">
        <f>order_details[[#This Row],[UnitPrice]]*order_details[[#This Row],[Quantity]]</f>
        <v>12648</v>
      </c>
      <c r="G1622" s="1">
        <f>VLOOKUP(order_details[[#This Row],[OrderID]],orders[[OrderID]:[OrderDate]],4,)</f>
        <v>35128</v>
      </c>
      <c r="H1622" s="8">
        <f>VLOOKUP(order_details[[#This Row],[ProductID]],products[],6,0)</f>
        <v>263.5</v>
      </c>
      <c r="I1622" s="8">
        <f>order_details[[#This Row],[UnitPrice (Marked Price)]] * order_details[[#This Row],[Quantity]] * (1 - order_details[[#This Row],[Discount]])</f>
        <v>15019.5</v>
      </c>
      <c r="J1622" s="8">
        <f>(order_details[[#This Row],[UnitPrice (Marked Price)]]*(1-order_details[[#This Row],[Discount]])-order_details[[#This Row],[UnitPrice]]) * order_details[[#This Row],[Quantity]]</f>
        <v>2371.4999999999986</v>
      </c>
      <c r="K1622">
        <f>VLOOKUP(order_details[[#This Row],[ProductID]],products[],4,0)</f>
        <v>1</v>
      </c>
      <c r="L1622" s="8" t="str">
        <f>VLOOKUP(order_details[[#This Row],[Category]],categories[[CategoryID]:[CategoryName]],2,0)</f>
        <v>Beverages</v>
      </c>
    </row>
    <row r="1623" spans="1:12" x14ac:dyDescent="0.25">
      <c r="A1623">
        <v>10865</v>
      </c>
      <c r="B1623">
        <v>39</v>
      </c>
      <c r="C1623" s="8">
        <v>14.4</v>
      </c>
      <c r="D1623">
        <v>80</v>
      </c>
      <c r="E1623">
        <v>0.05</v>
      </c>
      <c r="F1623" s="8">
        <f>order_details[[#This Row],[UnitPrice]]*order_details[[#This Row],[Quantity]]</f>
        <v>1152</v>
      </c>
      <c r="G1623" s="1">
        <f>VLOOKUP(order_details[[#This Row],[OrderID]],orders[[OrderID]:[OrderDate]],4,)</f>
        <v>35128</v>
      </c>
      <c r="H1623" s="8">
        <f>VLOOKUP(order_details[[#This Row],[ProductID]],products[],6,0)</f>
        <v>18</v>
      </c>
      <c r="I1623" s="8">
        <f>order_details[[#This Row],[UnitPrice (Marked Price)]] * order_details[[#This Row],[Quantity]] * (1 - order_details[[#This Row],[Discount]])</f>
        <v>1368</v>
      </c>
      <c r="J1623" s="8">
        <f>(order_details[[#This Row],[UnitPrice (Marked Price)]]*(1-order_details[[#This Row],[Discount]])-order_details[[#This Row],[UnitPrice]]) * order_details[[#This Row],[Quantity]]</f>
        <v>215.9999999999998</v>
      </c>
      <c r="K1623">
        <f>VLOOKUP(order_details[[#This Row],[ProductID]],products[],4,0)</f>
        <v>1</v>
      </c>
      <c r="L1623" s="8" t="str">
        <f>VLOOKUP(order_details[[#This Row],[Category]],categories[[CategoryID]:[CategoryName]],2,0)</f>
        <v>Beverages</v>
      </c>
    </row>
    <row r="1624" spans="1:12" x14ac:dyDescent="0.25">
      <c r="A1624">
        <v>10866</v>
      </c>
      <c r="B1624">
        <v>2</v>
      </c>
      <c r="C1624" s="8">
        <v>15.2</v>
      </c>
      <c r="D1624">
        <v>21</v>
      </c>
      <c r="E1624">
        <v>0.25</v>
      </c>
      <c r="F1624" s="8">
        <f>order_details[[#This Row],[UnitPrice]]*order_details[[#This Row],[Quantity]]</f>
        <v>319.2</v>
      </c>
      <c r="G1624" s="1">
        <f>VLOOKUP(order_details[[#This Row],[OrderID]],orders[[OrderID]:[OrderDate]],4,)</f>
        <v>35129</v>
      </c>
      <c r="H1624" s="8">
        <f>VLOOKUP(order_details[[#This Row],[ProductID]],products[],6,0)</f>
        <v>19</v>
      </c>
      <c r="I1624" s="8">
        <f>order_details[[#This Row],[UnitPrice (Marked Price)]] * order_details[[#This Row],[Quantity]] * (1 - order_details[[#This Row],[Discount]])</f>
        <v>299.25</v>
      </c>
      <c r="J1624" s="8">
        <f>(order_details[[#This Row],[UnitPrice (Marked Price)]]*(1-order_details[[#This Row],[Discount]])-order_details[[#This Row],[UnitPrice]]) * order_details[[#This Row],[Quantity]]</f>
        <v>-19.949999999999985</v>
      </c>
      <c r="K1624">
        <f>VLOOKUP(order_details[[#This Row],[ProductID]],products[],4,0)</f>
        <v>1</v>
      </c>
      <c r="L1624" s="8" t="str">
        <f>VLOOKUP(order_details[[#This Row],[Category]],categories[[CategoryID]:[CategoryName]],2,0)</f>
        <v>Beverages</v>
      </c>
    </row>
    <row r="1625" spans="1:12" x14ac:dyDescent="0.25">
      <c r="A1625">
        <v>10866</v>
      </c>
      <c r="B1625">
        <v>24</v>
      </c>
      <c r="C1625" s="8">
        <v>3.6</v>
      </c>
      <c r="D1625">
        <v>6</v>
      </c>
      <c r="E1625">
        <v>0.25</v>
      </c>
      <c r="F1625" s="8">
        <f>order_details[[#This Row],[UnitPrice]]*order_details[[#This Row],[Quantity]]</f>
        <v>21.6</v>
      </c>
      <c r="G1625" s="1">
        <f>VLOOKUP(order_details[[#This Row],[OrderID]],orders[[OrderID]:[OrderDate]],4,)</f>
        <v>35129</v>
      </c>
      <c r="H1625" s="8">
        <f>VLOOKUP(order_details[[#This Row],[ProductID]],products[],6,0)</f>
        <v>4.5</v>
      </c>
      <c r="I1625" s="8">
        <f>order_details[[#This Row],[UnitPrice (Marked Price)]] * order_details[[#This Row],[Quantity]] * (1 - order_details[[#This Row],[Discount]])</f>
        <v>20.25</v>
      </c>
      <c r="J1625" s="8">
        <f>(order_details[[#This Row],[UnitPrice (Marked Price)]]*(1-order_details[[#This Row],[Discount]])-order_details[[#This Row],[UnitPrice]]) * order_details[[#This Row],[Quantity]]</f>
        <v>-1.3500000000000005</v>
      </c>
      <c r="K1625">
        <f>VLOOKUP(order_details[[#This Row],[ProductID]],products[],4,0)</f>
        <v>1</v>
      </c>
      <c r="L1625" s="8" t="str">
        <f>VLOOKUP(order_details[[#This Row],[Category]],categories[[CategoryID]:[CategoryName]],2,0)</f>
        <v>Beverages</v>
      </c>
    </row>
    <row r="1626" spans="1:12" x14ac:dyDescent="0.25">
      <c r="A1626">
        <v>10866</v>
      </c>
      <c r="B1626">
        <v>30</v>
      </c>
      <c r="C1626" s="8">
        <v>20.7</v>
      </c>
      <c r="D1626">
        <v>40</v>
      </c>
      <c r="E1626">
        <v>0.25</v>
      </c>
      <c r="F1626" s="8">
        <f>order_details[[#This Row],[UnitPrice]]*order_details[[#This Row],[Quantity]]</f>
        <v>828</v>
      </c>
      <c r="G1626" s="1">
        <f>VLOOKUP(order_details[[#This Row],[OrderID]],orders[[OrderID]:[OrderDate]],4,)</f>
        <v>35129</v>
      </c>
      <c r="H1626" s="8">
        <f>VLOOKUP(order_details[[#This Row],[ProductID]],products[],6,0)</f>
        <v>25.89</v>
      </c>
      <c r="I1626" s="8">
        <f>order_details[[#This Row],[UnitPrice (Marked Price)]] * order_details[[#This Row],[Quantity]] * (1 - order_details[[#This Row],[Discount]])</f>
        <v>776.69999999999993</v>
      </c>
      <c r="J1626" s="8">
        <f>(order_details[[#This Row],[UnitPrice (Marked Price)]]*(1-order_details[[#This Row],[Discount]])-order_details[[#This Row],[UnitPrice]]) * order_details[[#This Row],[Quantity]]</f>
        <v>-51.299999999999955</v>
      </c>
      <c r="K1626">
        <f>VLOOKUP(order_details[[#This Row],[ProductID]],products[],4,0)</f>
        <v>8</v>
      </c>
      <c r="L1626" s="8" t="str">
        <f>VLOOKUP(order_details[[#This Row],[Category]],categories[[CategoryID]:[CategoryName]],2,0)</f>
        <v>Seafood</v>
      </c>
    </row>
    <row r="1627" spans="1:12" x14ac:dyDescent="0.25">
      <c r="A1627">
        <v>10867</v>
      </c>
      <c r="B1627">
        <v>53</v>
      </c>
      <c r="C1627" s="8">
        <v>26.2</v>
      </c>
      <c r="D1627">
        <v>3</v>
      </c>
      <c r="E1627">
        <v>0</v>
      </c>
      <c r="F1627" s="8">
        <f>order_details[[#This Row],[UnitPrice]]*order_details[[#This Row],[Quantity]]</f>
        <v>78.599999999999994</v>
      </c>
      <c r="G1627" s="1">
        <f>VLOOKUP(order_details[[#This Row],[OrderID]],orders[[OrderID]:[OrderDate]],4,)</f>
        <v>35129</v>
      </c>
      <c r="H1627" s="8">
        <f>VLOOKUP(order_details[[#This Row],[ProductID]],products[],6,0)</f>
        <v>32.799999999999997</v>
      </c>
      <c r="I1627" s="8">
        <f>order_details[[#This Row],[UnitPrice (Marked Price)]] * order_details[[#This Row],[Quantity]] * (1 - order_details[[#This Row],[Discount]])</f>
        <v>98.399999999999991</v>
      </c>
      <c r="J1627" s="8">
        <f>(order_details[[#This Row],[UnitPrice (Marked Price)]]*(1-order_details[[#This Row],[Discount]])-order_details[[#This Row],[UnitPrice]]) * order_details[[#This Row],[Quantity]]</f>
        <v>19.799999999999994</v>
      </c>
      <c r="K1627">
        <f>VLOOKUP(order_details[[#This Row],[ProductID]],products[],4,0)</f>
        <v>6</v>
      </c>
      <c r="L1627" s="8" t="str">
        <f>VLOOKUP(order_details[[#This Row],[Category]],categories[[CategoryID]:[CategoryName]],2,0)</f>
        <v>Meat/Poultry</v>
      </c>
    </row>
    <row r="1628" spans="1:12" x14ac:dyDescent="0.25">
      <c r="A1628">
        <v>10868</v>
      </c>
      <c r="B1628">
        <v>26</v>
      </c>
      <c r="C1628" s="8">
        <v>24.9</v>
      </c>
      <c r="D1628">
        <v>20</v>
      </c>
      <c r="E1628">
        <v>0</v>
      </c>
      <c r="F1628" s="8">
        <f>order_details[[#This Row],[UnitPrice]]*order_details[[#This Row],[Quantity]]</f>
        <v>498</v>
      </c>
      <c r="G1628" s="1">
        <f>VLOOKUP(order_details[[#This Row],[OrderID]],orders[[OrderID]:[OrderDate]],4,)</f>
        <v>35130</v>
      </c>
      <c r="H1628" s="8">
        <f>VLOOKUP(order_details[[#This Row],[ProductID]],products[],6,0)</f>
        <v>31.23</v>
      </c>
      <c r="I1628" s="8">
        <f>order_details[[#This Row],[UnitPrice (Marked Price)]] * order_details[[#This Row],[Quantity]] * (1 - order_details[[#This Row],[Discount]])</f>
        <v>624.6</v>
      </c>
      <c r="J1628" s="8">
        <f>(order_details[[#This Row],[UnitPrice (Marked Price)]]*(1-order_details[[#This Row],[Discount]])-order_details[[#This Row],[UnitPrice]]) * order_details[[#This Row],[Quantity]]</f>
        <v>126.60000000000004</v>
      </c>
      <c r="K1628">
        <f>VLOOKUP(order_details[[#This Row],[ProductID]],products[],4,0)</f>
        <v>3</v>
      </c>
      <c r="L1628" s="8" t="str">
        <f>VLOOKUP(order_details[[#This Row],[Category]],categories[[CategoryID]:[CategoryName]],2,0)</f>
        <v>Confections</v>
      </c>
    </row>
    <row r="1629" spans="1:12" x14ac:dyDescent="0.25">
      <c r="A1629">
        <v>10868</v>
      </c>
      <c r="B1629">
        <v>35</v>
      </c>
      <c r="C1629" s="8">
        <v>14.4</v>
      </c>
      <c r="D1629">
        <v>30</v>
      </c>
      <c r="E1629">
        <v>0</v>
      </c>
      <c r="F1629" s="8">
        <f>order_details[[#This Row],[UnitPrice]]*order_details[[#This Row],[Quantity]]</f>
        <v>432</v>
      </c>
      <c r="G1629" s="1">
        <f>VLOOKUP(order_details[[#This Row],[OrderID]],orders[[OrderID]:[OrderDate]],4,)</f>
        <v>35130</v>
      </c>
      <c r="H1629" s="8">
        <f>VLOOKUP(order_details[[#This Row],[ProductID]],products[],6,0)</f>
        <v>18</v>
      </c>
      <c r="I1629" s="8">
        <f>order_details[[#This Row],[UnitPrice (Marked Price)]] * order_details[[#This Row],[Quantity]] * (1 - order_details[[#This Row],[Discount]])</f>
        <v>540</v>
      </c>
      <c r="J1629" s="8">
        <f>(order_details[[#This Row],[UnitPrice (Marked Price)]]*(1-order_details[[#This Row],[Discount]])-order_details[[#This Row],[UnitPrice]]) * order_details[[#This Row],[Quantity]]</f>
        <v>107.99999999999999</v>
      </c>
      <c r="K1629">
        <f>VLOOKUP(order_details[[#This Row],[ProductID]],products[],4,0)</f>
        <v>1</v>
      </c>
      <c r="L1629" s="8" t="str">
        <f>VLOOKUP(order_details[[#This Row],[Category]],categories[[CategoryID]:[CategoryName]],2,0)</f>
        <v>Beverages</v>
      </c>
    </row>
    <row r="1630" spans="1:12" x14ac:dyDescent="0.25">
      <c r="A1630">
        <v>10868</v>
      </c>
      <c r="B1630">
        <v>49</v>
      </c>
      <c r="C1630" s="8">
        <v>16</v>
      </c>
      <c r="D1630">
        <v>42</v>
      </c>
      <c r="E1630">
        <v>0.1</v>
      </c>
      <c r="F1630" s="8">
        <f>order_details[[#This Row],[UnitPrice]]*order_details[[#This Row],[Quantity]]</f>
        <v>672</v>
      </c>
      <c r="G1630" s="1">
        <f>VLOOKUP(order_details[[#This Row],[OrderID]],orders[[OrderID]:[OrderDate]],4,)</f>
        <v>35130</v>
      </c>
      <c r="H1630" s="8">
        <f>VLOOKUP(order_details[[#This Row],[ProductID]],products[],6,0)</f>
        <v>20</v>
      </c>
      <c r="I1630" s="8">
        <f>order_details[[#This Row],[UnitPrice (Marked Price)]] * order_details[[#This Row],[Quantity]] * (1 - order_details[[#This Row],[Discount]])</f>
        <v>756</v>
      </c>
      <c r="J1630" s="8">
        <f>(order_details[[#This Row],[UnitPrice (Marked Price)]]*(1-order_details[[#This Row],[Discount]])-order_details[[#This Row],[UnitPrice]]) * order_details[[#This Row],[Quantity]]</f>
        <v>84</v>
      </c>
      <c r="K1630">
        <f>VLOOKUP(order_details[[#This Row],[ProductID]],products[],4,0)</f>
        <v>3</v>
      </c>
      <c r="L1630" s="8" t="str">
        <f>VLOOKUP(order_details[[#This Row],[Category]],categories[[CategoryID]:[CategoryName]],2,0)</f>
        <v>Confections</v>
      </c>
    </row>
    <row r="1631" spans="1:12" x14ac:dyDescent="0.25">
      <c r="A1631">
        <v>10869</v>
      </c>
      <c r="B1631">
        <v>1</v>
      </c>
      <c r="C1631" s="8">
        <v>14.4</v>
      </c>
      <c r="D1631">
        <v>40</v>
      </c>
      <c r="E1631">
        <v>0</v>
      </c>
      <c r="F1631" s="8">
        <f>order_details[[#This Row],[UnitPrice]]*order_details[[#This Row],[Quantity]]</f>
        <v>576</v>
      </c>
      <c r="G1631" s="1">
        <f>VLOOKUP(order_details[[#This Row],[OrderID]],orders[[OrderID]:[OrderDate]],4,)</f>
        <v>35130</v>
      </c>
      <c r="H1631" s="8">
        <f>VLOOKUP(order_details[[#This Row],[ProductID]],products[],6,0)</f>
        <v>18</v>
      </c>
      <c r="I1631" s="8">
        <f>order_details[[#This Row],[UnitPrice (Marked Price)]] * order_details[[#This Row],[Quantity]] * (1 - order_details[[#This Row],[Discount]])</f>
        <v>720</v>
      </c>
      <c r="J1631" s="8">
        <f>(order_details[[#This Row],[UnitPrice (Marked Price)]]*(1-order_details[[#This Row],[Discount]])-order_details[[#This Row],[UnitPrice]]) * order_details[[#This Row],[Quantity]]</f>
        <v>144</v>
      </c>
      <c r="K1631">
        <f>VLOOKUP(order_details[[#This Row],[ProductID]],products[],4,0)</f>
        <v>1</v>
      </c>
      <c r="L1631" s="8" t="str">
        <f>VLOOKUP(order_details[[#This Row],[Category]],categories[[CategoryID]:[CategoryName]],2,0)</f>
        <v>Beverages</v>
      </c>
    </row>
    <row r="1632" spans="1:12" x14ac:dyDescent="0.25">
      <c r="A1632">
        <v>10869</v>
      </c>
      <c r="B1632">
        <v>11</v>
      </c>
      <c r="C1632" s="8">
        <v>9.8000000000000007</v>
      </c>
      <c r="D1632">
        <v>10</v>
      </c>
      <c r="E1632">
        <v>0</v>
      </c>
      <c r="F1632" s="8">
        <f>order_details[[#This Row],[UnitPrice]]*order_details[[#This Row],[Quantity]]</f>
        <v>98</v>
      </c>
      <c r="G1632" s="1">
        <f>VLOOKUP(order_details[[#This Row],[OrderID]],orders[[OrderID]:[OrderDate]],4,)</f>
        <v>35130</v>
      </c>
      <c r="H1632" s="8">
        <f>VLOOKUP(order_details[[#This Row],[ProductID]],products[],6,0)</f>
        <v>21</v>
      </c>
      <c r="I1632" s="8">
        <f>order_details[[#This Row],[UnitPrice (Marked Price)]] * order_details[[#This Row],[Quantity]] * (1 - order_details[[#This Row],[Discount]])</f>
        <v>210</v>
      </c>
      <c r="J1632" s="8">
        <f>(order_details[[#This Row],[UnitPrice (Marked Price)]]*(1-order_details[[#This Row],[Discount]])-order_details[[#This Row],[UnitPrice]]) * order_details[[#This Row],[Quantity]]</f>
        <v>112</v>
      </c>
      <c r="K1632">
        <f>VLOOKUP(order_details[[#This Row],[ProductID]],products[],4,0)</f>
        <v>4</v>
      </c>
      <c r="L1632" s="8" t="str">
        <f>VLOOKUP(order_details[[#This Row],[Category]],categories[[CategoryID]:[CategoryName]],2,0)</f>
        <v>Dairy Products</v>
      </c>
    </row>
    <row r="1633" spans="1:12" x14ac:dyDescent="0.25">
      <c r="A1633">
        <v>10869</v>
      </c>
      <c r="B1633">
        <v>23</v>
      </c>
      <c r="C1633" s="8">
        <v>7.2</v>
      </c>
      <c r="D1633">
        <v>50</v>
      </c>
      <c r="E1633">
        <v>0</v>
      </c>
      <c r="F1633" s="8">
        <f>order_details[[#This Row],[UnitPrice]]*order_details[[#This Row],[Quantity]]</f>
        <v>360</v>
      </c>
      <c r="G1633" s="1">
        <f>VLOOKUP(order_details[[#This Row],[OrderID]],orders[[OrderID]:[OrderDate]],4,)</f>
        <v>35130</v>
      </c>
      <c r="H1633" s="8">
        <f>VLOOKUP(order_details[[#This Row],[ProductID]],products[],6,0)</f>
        <v>9</v>
      </c>
      <c r="I1633" s="8">
        <f>order_details[[#This Row],[UnitPrice (Marked Price)]] * order_details[[#This Row],[Quantity]] * (1 - order_details[[#This Row],[Discount]])</f>
        <v>450</v>
      </c>
      <c r="J1633" s="8">
        <f>(order_details[[#This Row],[UnitPrice (Marked Price)]]*(1-order_details[[#This Row],[Discount]])-order_details[[#This Row],[UnitPrice]]) * order_details[[#This Row],[Quantity]]</f>
        <v>89.999999999999986</v>
      </c>
      <c r="K1633">
        <f>VLOOKUP(order_details[[#This Row],[ProductID]],products[],4,0)</f>
        <v>5</v>
      </c>
      <c r="L1633" s="8" t="str">
        <f>VLOOKUP(order_details[[#This Row],[Category]],categories[[CategoryID]:[CategoryName]],2,0)</f>
        <v>Grains/Cereals</v>
      </c>
    </row>
    <row r="1634" spans="1:12" x14ac:dyDescent="0.25">
      <c r="A1634">
        <v>10869</v>
      </c>
      <c r="B1634">
        <v>68</v>
      </c>
      <c r="C1634" s="8">
        <v>8</v>
      </c>
      <c r="D1634">
        <v>20</v>
      </c>
      <c r="E1634">
        <v>0</v>
      </c>
      <c r="F1634" s="8">
        <f>order_details[[#This Row],[UnitPrice]]*order_details[[#This Row],[Quantity]]</f>
        <v>160</v>
      </c>
      <c r="G1634" s="1">
        <f>VLOOKUP(order_details[[#This Row],[OrderID]],orders[[OrderID]:[OrderDate]],4,)</f>
        <v>35130</v>
      </c>
      <c r="H1634" s="8">
        <f>VLOOKUP(order_details[[#This Row],[ProductID]],products[],6,0)</f>
        <v>12.5</v>
      </c>
      <c r="I1634" s="8">
        <f>order_details[[#This Row],[UnitPrice (Marked Price)]] * order_details[[#This Row],[Quantity]] * (1 - order_details[[#This Row],[Discount]])</f>
        <v>250</v>
      </c>
      <c r="J1634" s="8">
        <f>(order_details[[#This Row],[UnitPrice (Marked Price)]]*(1-order_details[[#This Row],[Discount]])-order_details[[#This Row],[UnitPrice]]) * order_details[[#This Row],[Quantity]]</f>
        <v>90</v>
      </c>
      <c r="K1634">
        <f>VLOOKUP(order_details[[#This Row],[ProductID]],products[],4,0)</f>
        <v>3</v>
      </c>
      <c r="L1634" s="8" t="str">
        <f>VLOOKUP(order_details[[#This Row],[Category]],categories[[CategoryID]:[CategoryName]],2,0)</f>
        <v>Confections</v>
      </c>
    </row>
    <row r="1635" spans="1:12" x14ac:dyDescent="0.25">
      <c r="A1635">
        <v>10870</v>
      </c>
      <c r="B1635">
        <v>35</v>
      </c>
      <c r="C1635" s="8">
        <v>14.4</v>
      </c>
      <c r="D1635">
        <v>3</v>
      </c>
      <c r="E1635">
        <v>0</v>
      </c>
      <c r="F1635" s="8">
        <f>order_details[[#This Row],[UnitPrice]]*order_details[[#This Row],[Quantity]]</f>
        <v>43.2</v>
      </c>
      <c r="G1635" s="1">
        <f>VLOOKUP(order_details[[#This Row],[OrderID]],orders[[OrderID]:[OrderDate]],4,)</f>
        <v>35130</v>
      </c>
      <c r="H1635" s="8">
        <f>VLOOKUP(order_details[[#This Row],[ProductID]],products[],6,0)</f>
        <v>18</v>
      </c>
      <c r="I1635" s="8">
        <f>order_details[[#This Row],[UnitPrice (Marked Price)]] * order_details[[#This Row],[Quantity]] * (1 - order_details[[#This Row],[Discount]])</f>
        <v>54</v>
      </c>
      <c r="J1635" s="8">
        <f>(order_details[[#This Row],[UnitPrice (Marked Price)]]*(1-order_details[[#This Row],[Discount]])-order_details[[#This Row],[UnitPrice]]) * order_details[[#This Row],[Quantity]]</f>
        <v>10.799999999999999</v>
      </c>
      <c r="K1635">
        <f>VLOOKUP(order_details[[#This Row],[ProductID]],products[],4,0)</f>
        <v>1</v>
      </c>
      <c r="L1635" s="8" t="str">
        <f>VLOOKUP(order_details[[#This Row],[Category]],categories[[CategoryID]:[CategoryName]],2,0)</f>
        <v>Beverages</v>
      </c>
    </row>
    <row r="1636" spans="1:12" x14ac:dyDescent="0.25">
      <c r="A1636">
        <v>10870</v>
      </c>
      <c r="B1636">
        <v>51</v>
      </c>
      <c r="C1636" s="8">
        <v>42.4</v>
      </c>
      <c r="D1636">
        <v>2</v>
      </c>
      <c r="E1636">
        <v>0</v>
      </c>
      <c r="F1636" s="8">
        <f>order_details[[#This Row],[UnitPrice]]*order_details[[#This Row],[Quantity]]</f>
        <v>84.8</v>
      </c>
      <c r="G1636" s="1">
        <f>VLOOKUP(order_details[[#This Row],[OrderID]],orders[[OrderID]:[OrderDate]],4,)</f>
        <v>35130</v>
      </c>
      <c r="H1636" s="8">
        <f>VLOOKUP(order_details[[#This Row],[ProductID]],products[],6,0)</f>
        <v>53</v>
      </c>
      <c r="I1636" s="8">
        <f>order_details[[#This Row],[UnitPrice (Marked Price)]] * order_details[[#This Row],[Quantity]] * (1 - order_details[[#This Row],[Discount]])</f>
        <v>106</v>
      </c>
      <c r="J1636" s="8">
        <f>(order_details[[#This Row],[UnitPrice (Marked Price)]]*(1-order_details[[#This Row],[Discount]])-order_details[[#This Row],[UnitPrice]]) * order_details[[#This Row],[Quantity]]</f>
        <v>21.200000000000003</v>
      </c>
      <c r="K1636">
        <f>VLOOKUP(order_details[[#This Row],[ProductID]],products[],4,0)</f>
        <v>7</v>
      </c>
      <c r="L1636" s="8" t="str">
        <f>VLOOKUP(order_details[[#This Row],[Category]],categories[[CategoryID]:[CategoryName]],2,0)</f>
        <v>Produce</v>
      </c>
    </row>
    <row r="1637" spans="1:12" x14ac:dyDescent="0.25">
      <c r="A1637">
        <v>10871</v>
      </c>
      <c r="B1637">
        <v>6</v>
      </c>
      <c r="C1637" s="8">
        <v>16</v>
      </c>
      <c r="D1637">
        <v>50</v>
      </c>
      <c r="E1637">
        <v>0.05</v>
      </c>
      <c r="F1637" s="8">
        <f>order_details[[#This Row],[UnitPrice]]*order_details[[#This Row],[Quantity]]</f>
        <v>800</v>
      </c>
      <c r="G1637" s="1">
        <f>VLOOKUP(order_details[[#This Row],[OrderID]],orders[[OrderID]:[OrderDate]],4,)</f>
        <v>35131</v>
      </c>
      <c r="H1637" s="8">
        <f>VLOOKUP(order_details[[#This Row],[ProductID]],products[],6,0)</f>
        <v>25</v>
      </c>
      <c r="I1637" s="8">
        <f>order_details[[#This Row],[UnitPrice (Marked Price)]] * order_details[[#This Row],[Quantity]] * (1 - order_details[[#This Row],[Discount]])</f>
        <v>1187.5</v>
      </c>
      <c r="J1637" s="8">
        <f>(order_details[[#This Row],[UnitPrice (Marked Price)]]*(1-order_details[[#This Row],[Discount]])-order_details[[#This Row],[UnitPrice]]) * order_details[[#This Row],[Quantity]]</f>
        <v>387.5</v>
      </c>
      <c r="K1637">
        <f>VLOOKUP(order_details[[#This Row],[ProductID]],products[],4,0)</f>
        <v>2</v>
      </c>
      <c r="L1637" s="8" t="str">
        <f>VLOOKUP(order_details[[#This Row],[Category]],categories[[CategoryID]:[CategoryName]],2,0)</f>
        <v>Condiments</v>
      </c>
    </row>
    <row r="1638" spans="1:12" x14ac:dyDescent="0.25">
      <c r="A1638">
        <v>10871</v>
      </c>
      <c r="B1638">
        <v>16</v>
      </c>
      <c r="C1638" s="8">
        <v>13.9</v>
      </c>
      <c r="D1638">
        <v>12</v>
      </c>
      <c r="E1638">
        <v>0.05</v>
      </c>
      <c r="F1638" s="8">
        <f>order_details[[#This Row],[UnitPrice]]*order_details[[#This Row],[Quantity]]</f>
        <v>166.8</v>
      </c>
      <c r="G1638" s="1">
        <f>VLOOKUP(order_details[[#This Row],[OrderID]],orders[[OrderID]:[OrderDate]],4,)</f>
        <v>35131</v>
      </c>
      <c r="H1638" s="8">
        <f>VLOOKUP(order_details[[#This Row],[ProductID]],products[],6,0)</f>
        <v>17.45</v>
      </c>
      <c r="I1638" s="8">
        <f>order_details[[#This Row],[UnitPrice (Marked Price)]] * order_details[[#This Row],[Quantity]] * (1 - order_details[[#This Row],[Discount]])</f>
        <v>198.92999999999998</v>
      </c>
      <c r="J1638" s="8">
        <f>(order_details[[#This Row],[UnitPrice (Marked Price)]]*(1-order_details[[#This Row],[Discount]])-order_details[[#This Row],[UnitPrice]]) * order_details[[#This Row],[Quantity]]</f>
        <v>32.12999999999996</v>
      </c>
      <c r="K1638">
        <f>VLOOKUP(order_details[[#This Row],[ProductID]],products[],4,0)</f>
        <v>3</v>
      </c>
      <c r="L1638" s="8" t="str">
        <f>VLOOKUP(order_details[[#This Row],[Category]],categories[[CategoryID]:[CategoryName]],2,0)</f>
        <v>Confections</v>
      </c>
    </row>
    <row r="1639" spans="1:12" x14ac:dyDescent="0.25">
      <c r="A1639">
        <v>10871</v>
      </c>
      <c r="B1639">
        <v>17</v>
      </c>
      <c r="C1639" s="8">
        <v>31.2</v>
      </c>
      <c r="D1639">
        <v>16</v>
      </c>
      <c r="E1639">
        <v>0.05</v>
      </c>
      <c r="F1639" s="8">
        <f>order_details[[#This Row],[UnitPrice]]*order_details[[#This Row],[Quantity]]</f>
        <v>499.2</v>
      </c>
      <c r="G1639" s="1">
        <f>VLOOKUP(order_details[[#This Row],[OrderID]],orders[[OrderID]:[OrderDate]],4,)</f>
        <v>35131</v>
      </c>
      <c r="H1639" s="8">
        <f>VLOOKUP(order_details[[#This Row],[ProductID]],products[],6,0)</f>
        <v>39</v>
      </c>
      <c r="I1639" s="8">
        <f>order_details[[#This Row],[UnitPrice (Marked Price)]] * order_details[[#This Row],[Quantity]] * (1 - order_details[[#This Row],[Discount]])</f>
        <v>592.79999999999995</v>
      </c>
      <c r="J1639" s="8">
        <f>(order_details[[#This Row],[UnitPrice (Marked Price)]]*(1-order_details[[#This Row],[Discount]])-order_details[[#This Row],[UnitPrice]]) * order_details[[#This Row],[Quantity]]</f>
        <v>93.599999999999966</v>
      </c>
      <c r="K1639">
        <f>VLOOKUP(order_details[[#This Row],[ProductID]],products[],4,0)</f>
        <v>6</v>
      </c>
      <c r="L1639" s="8" t="str">
        <f>VLOOKUP(order_details[[#This Row],[Category]],categories[[CategoryID]:[CategoryName]],2,0)</f>
        <v>Meat/Poultry</v>
      </c>
    </row>
    <row r="1640" spans="1:12" x14ac:dyDescent="0.25">
      <c r="A1640">
        <v>10872</v>
      </c>
      <c r="B1640">
        <v>55</v>
      </c>
      <c r="C1640" s="8">
        <v>19.2</v>
      </c>
      <c r="D1640">
        <v>10</v>
      </c>
      <c r="E1640">
        <v>0.05</v>
      </c>
      <c r="F1640" s="8">
        <f>order_details[[#This Row],[UnitPrice]]*order_details[[#This Row],[Quantity]]</f>
        <v>192</v>
      </c>
      <c r="G1640" s="1">
        <f>VLOOKUP(order_details[[#This Row],[OrderID]],orders[[OrderID]:[OrderDate]],4,)</f>
        <v>35131</v>
      </c>
      <c r="H1640" s="8">
        <f>VLOOKUP(order_details[[#This Row],[ProductID]],products[],6,0)</f>
        <v>24</v>
      </c>
      <c r="I1640" s="8">
        <f>order_details[[#This Row],[UnitPrice (Marked Price)]] * order_details[[#This Row],[Quantity]] * (1 - order_details[[#This Row],[Discount]])</f>
        <v>228</v>
      </c>
      <c r="J1640" s="8">
        <f>(order_details[[#This Row],[UnitPrice (Marked Price)]]*(1-order_details[[#This Row],[Discount]])-order_details[[#This Row],[UnitPrice]]) * order_details[[#This Row],[Quantity]]</f>
        <v>35.999999999999979</v>
      </c>
      <c r="K1640">
        <f>VLOOKUP(order_details[[#This Row],[ProductID]],products[],4,0)</f>
        <v>6</v>
      </c>
      <c r="L1640" s="8" t="str">
        <f>VLOOKUP(order_details[[#This Row],[Category]],categories[[CategoryID]:[CategoryName]],2,0)</f>
        <v>Meat/Poultry</v>
      </c>
    </row>
    <row r="1641" spans="1:12" x14ac:dyDescent="0.25">
      <c r="A1641">
        <v>10872</v>
      </c>
      <c r="B1641">
        <v>62</v>
      </c>
      <c r="C1641" s="8">
        <v>39.4</v>
      </c>
      <c r="D1641">
        <v>20</v>
      </c>
      <c r="E1641">
        <v>0.05</v>
      </c>
      <c r="F1641" s="8">
        <f>order_details[[#This Row],[UnitPrice]]*order_details[[#This Row],[Quantity]]</f>
        <v>788</v>
      </c>
      <c r="G1641" s="1">
        <f>VLOOKUP(order_details[[#This Row],[OrderID]],orders[[OrderID]:[OrderDate]],4,)</f>
        <v>35131</v>
      </c>
      <c r="H1641" s="8">
        <f>VLOOKUP(order_details[[#This Row],[ProductID]],products[],6,0)</f>
        <v>49.3</v>
      </c>
      <c r="I1641" s="8">
        <f>order_details[[#This Row],[UnitPrice (Marked Price)]] * order_details[[#This Row],[Quantity]] * (1 - order_details[[#This Row],[Discount]])</f>
        <v>936.69999999999993</v>
      </c>
      <c r="J1641" s="8">
        <f>(order_details[[#This Row],[UnitPrice (Marked Price)]]*(1-order_details[[#This Row],[Discount]])-order_details[[#This Row],[UnitPrice]]) * order_details[[#This Row],[Quantity]]</f>
        <v>148.6999999999999</v>
      </c>
      <c r="K1641">
        <f>VLOOKUP(order_details[[#This Row],[ProductID]],products[],4,0)</f>
        <v>3</v>
      </c>
      <c r="L1641" s="8" t="str">
        <f>VLOOKUP(order_details[[#This Row],[Category]],categories[[CategoryID]:[CategoryName]],2,0)</f>
        <v>Confections</v>
      </c>
    </row>
    <row r="1642" spans="1:12" x14ac:dyDescent="0.25">
      <c r="A1642">
        <v>10872</v>
      </c>
      <c r="B1642">
        <v>64</v>
      </c>
      <c r="C1642" s="8">
        <v>26.6</v>
      </c>
      <c r="D1642">
        <v>15</v>
      </c>
      <c r="E1642">
        <v>0.05</v>
      </c>
      <c r="F1642" s="8">
        <f>order_details[[#This Row],[UnitPrice]]*order_details[[#This Row],[Quantity]]</f>
        <v>399</v>
      </c>
      <c r="G1642" s="1">
        <f>VLOOKUP(order_details[[#This Row],[OrderID]],orders[[OrderID]:[OrderDate]],4,)</f>
        <v>35131</v>
      </c>
      <c r="H1642" s="8">
        <f>VLOOKUP(order_details[[#This Row],[ProductID]],products[],6,0)</f>
        <v>33.25</v>
      </c>
      <c r="I1642" s="8">
        <f>order_details[[#This Row],[UnitPrice (Marked Price)]] * order_details[[#This Row],[Quantity]] * (1 - order_details[[#This Row],[Discount]])</f>
        <v>473.8125</v>
      </c>
      <c r="J1642" s="8">
        <f>(order_details[[#This Row],[UnitPrice (Marked Price)]]*(1-order_details[[#This Row],[Discount]])-order_details[[#This Row],[UnitPrice]]) * order_details[[#This Row],[Quantity]]</f>
        <v>74.812499999999957</v>
      </c>
      <c r="K1642">
        <f>VLOOKUP(order_details[[#This Row],[ProductID]],products[],4,0)</f>
        <v>5</v>
      </c>
      <c r="L1642" s="8" t="str">
        <f>VLOOKUP(order_details[[#This Row],[Category]],categories[[CategoryID]:[CategoryName]],2,0)</f>
        <v>Grains/Cereals</v>
      </c>
    </row>
    <row r="1643" spans="1:12" x14ac:dyDescent="0.25">
      <c r="A1643">
        <v>10872</v>
      </c>
      <c r="B1643">
        <v>65</v>
      </c>
      <c r="C1643" s="8">
        <v>9.8000000000000007</v>
      </c>
      <c r="D1643">
        <v>21</v>
      </c>
      <c r="E1643">
        <v>0.05</v>
      </c>
      <c r="F1643" s="8">
        <f>order_details[[#This Row],[UnitPrice]]*order_details[[#This Row],[Quantity]]</f>
        <v>205.8</v>
      </c>
      <c r="G1643" s="1">
        <f>VLOOKUP(order_details[[#This Row],[OrderID]],orders[[OrderID]:[OrderDate]],4,)</f>
        <v>35131</v>
      </c>
      <c r="H1643" s="8">
        <f>VLOOKUP(order_details[[#This Row],[ProductID]],products[],6,0)</f>
        <v>21.05</v>
      </c>
      <c r="I1643" s="8">
        <f>order_details[[#This Row],[UnitPrice (Marked Price)]] * order_details[[#This Row],[Quantity]] * (1 - order_details[[#This Row],[Discount]])</f>
        <v>419.94749999999999</v>
      </c>
      <c r="J1643" s="8">
        <f>(order_details[[#This Row],[UnitPrice (Marked Price)]]*(1-order_details[[#This Row],[Discount]])-order_details[[#This Row],[UnitPrice]]) * order_details[[#This Row],[Quantity]]</f>
        <v>214.14749999999995</v>
      </c>
      <c r="K1643">
        <f>VLOOKUP(order_details[[#This Row],[ProductID]],products[],4,0)</f>
        <v>2</v>
      </c>
      <c r="L1643" s="8" t="str">
        <f>VLOOKUP(order_details[[#This Row],[Category]],categories[[CategoryID]:[CategoryName]],2,0)</f>
        <v>Condiments</v>
      </c>
    </row>
    <row r="1644" spans="1:12" x14ac:dyDescent="0.25">
      <c r="A1644">
        <v>10873</v>
      </c>
      <c r="B1644">
        <v>21</v>
      </c>
      <c r="C1644" s="8">
        <v>8</v>
      </c>
      <c r="D1644">
        <v>20</v>
      </c>
      <c r="E1644">
        <v>0</v>
      </c>
      <c r="F1644" s="8">
        <f>order_details[[#This Row],[UnitPrice]]*order_details[[#This Row],[Quantity]]</f>
        <v>160</v>
      </c>
      <c r="G1644" s="1">
        <f>VLOOKUP(order_details[[#This Row],[OrderID]],orders[[OrderID]:[OrderDate]],4,)</f>
        <v>35132</v>
      </c>
      <c r="H1644" s="8">
        <f>VLOOKUP(order_details[[#This Row],[ProductID]],products[],6,0)</f>
        <v>10</v>
      </c>
      <c r="I1644" s="8">
        <f>order_details[[#This Row],[UnitPrice (Marked Price)]] * order_details[[#This Row],[Quantity]] * (1 - order_details[[#This Row],[Discount]])</f>
        <v>200</v>
      </c>
      <c r="J1644" s="8">
        <f>(order_details[[#This Row],[UnitPrice (Marked Price)]]*(1-order_details[[#This Row],[Discount]])-order_details[[#This Row],[UnitPrice]]) * order_details[[#This Row],[Quantity]]</f>
        <v>40</v>
      </c>
      <c r="K1644">
        <f>VLOOKUP(order_details[[#This Row],[ProductID]],products[],4,0)</f>
        <v>3</v>
      </c>
      <c r="L1644" s="8" t="str">
        <f>VLOOKUP(order_details[[#This Row],[Category]],categories[[CategoryID]:[CategoryName]],2,0)</f>
        <v>Confections</v>
      </c>
    </row>
    <row r="1645" spans="1:12" x14ac:dyDescent="0.25">
      <c r="A1645">
        <v>10873</v>
      </c>
      <c r="B1645">
        <v>28</v>
      </c>
      <c r="C1645" s="8">
        <v>36.4</v>
      </c>
      <c r="D1645">
        <v>3</v>
      </c>
      <c r="E1645">
        <v>0</v>
      </c>
      <c r="F1645" s="8">
        <f>order_details[[#This Row],[UnitPrice]]*order_details[[#This Row],[Quantity]]</f>
        <v>109.19999999999999</v>
      </c>
      <c r="G1645" s="1">
        <f>VLOOKUP(order_details[[#This Row],[OrderID]],orders[[OrderID]:[OrderDate]],4,)</f>
        <v>35132</v>
      </c>
      <c r="H1645" s="8">
        <f>VLOOKUP(order_details[[#This Row],[ProductID]],products[],6,0)</f>
        <v>45.6</v>
      </c>
      <c r="I1645" s="8">
        <f>order_details[[#This Row],[UnitPrice (Marked Price)]] * order_details[[#This Row],[Quantity]] * (1 - order_details[[#This Row],[Discount]])</f>
        <v>136.80000000000001</v>
      </c>
      <c r="J1645" s="8">
        <f>(order_details[[#This Row],[UnitPrice (Marked Price)]]*(1-order_details[[#This Row],[Discount]])-order_details[[#This Row],[UnitPrice]]) * order_details[[#This Row],[Quantity]]</f>
        <v>27.600000000000009</v>
      </c>
      <c r="K1645">
        <f>VLOOKUP(order_details[[#This Row],[ProductID]],products[],4,0)</f>
        <v>7</v>
      </c>
      <c r="L1645" s="8" t="str">
        <f>VLOOKUP(order_details[[#This Row],[Category]],categories[[CategoryID]:[CategoryName]],2,0)</f>
        <v>Produce</v>
      </c>
    </row>
    <row r="1646" spans="1:12" x14ac:dyDescent="0.25">
      <c r="A1646">
        <v>10874</v>
      </c>
      <c r="B1646">
        <v>10</v>
      </c>
      <c r="C1646" s="8">
        <v>24.8</v>
      </c>
      <c r="D1646">
        <v>10</v>
      </c>
      <c r="E1646">
        <v>0</v>
      </c>
      <c r="F1646" s="8">
        <f>order_details[[#This Row],[UnitPrice]]*order_details[[#This Row],[Quantity]]</f>
        <v>248</v>
      </c>
      <c r="G1646" s="1">
        <f>VLOOKUP(order_details[[#This Row],[OrderID]],orders[[OrderID]:[OrderDate]],4,)</f>
        <v>35132</v>
      </c>
      <c r="H1646" s="8">
        <f>VLOOKUP(order_details[[#This Row],[ProductID]],products[],6,0)</f>
        <v>31</v>
      </c>
      <c r="I1646" s="8">
        <f>order_details[[#This Row],[UnitPrice (Marked Price)]] * order_details[[#This Row],[Quantity]] * (1 - order_details[[#This Row],[Discount]])</f>
        <v>310</v>
      </c>
      <c r="J1646" s="8">
        <f>(order_details[[#This Row],[UnitPrice (Marked Price)]]*(1-order_details[[#This Row],[Discount]])-order_details[[#This Row],[UnitPrice]]) * order_details[[#This Row],[Quantity]]</f>
        <v>61.999999999999993</v>
      </c>
      <c r="K1646">
        <f>VLOOKUP(order_details[[#This Row],[ProductID]],products[],4,0)</f>
        <v>8</v>
      </c>
      <c r="L1646" s="8" t="str">
        <f>VLOOKUP(order_details[[#This Row],[Category]],categories[[CategoryID]:[CategoryName]],2,0)</f>
        <v>Seafood</v>
      </c>
    </row>
    <row r="1647" spans="1:12" x14ac:dyDescent="0.25">
      <c r="A1647">
        <v>10875</v>
      </c>
      <c r="B1647">
        <v>19</v>
      </c>
      <c r="C1647" s="8">
        <v>7.3</v>
      </c>
      <c r="D1647">
        <v>25</v>
      </c>
      <c r="E1647">
        <v>0</v>
      </c>
      <c r="F1647" s="8">
        <f>order_details[[#This Row],[UnitPrice]]*order_details[[#This Row],[Quantity]]</f>
        <v>182.5</v>
      </c>
      <c r="G1647" s="1">
        <f>VLOOKUP(order_details[[#This Row],[OrderID]],orders[[OrderID]:[OrderDate]],4,)</f>
        <v>35132</v>
      </c>
      <c r="H1647" s="8">
        <f>VLOOKUP(order_details[[#This Row],[ProductID]],products[],6,0)</f>
        <v>9.1999999999999993</v>
      </c>
      <c r="I1647" s="8">
        <f>order_details[[#This Row],[UnitPrice (Marked Price)]] * order_details[[#This Row],[Quantity]] * (1 - order_details[[#This Row],[Discount]])</f>
        <v>229.99999999999997</v>
      </c>
      <c r="J1647" s="8">
        <f>(order_details[[#This Row],[UnitPrice (Marked Price)]]*(1-order_details[[#This Row],[Discount]])-order_details[[#This Row],[UnitPrice]]) * order_details[[#This Row],[Quantity]]</f>
        <v>47.499999999999986</v>
      </c>
      <c r="K1647">
        <f>VLOOKUP(order_details[[#This Row],[ProductID]],products[],4,0)</f>
        <v>3</v>
      </c>
      <c r="L1647" s="8" t="str">
        <f>VLOOKUP(order_details[[#This Row],[Category]],categories[[CategoryID]:[CategoryName]],2,0)</f>
        <v>Confections</v>
      </c>
    </row>
    <row r="1648" spans="1:12" x14ac:dyDescent="0.25">
      <c r="A1648">
        <v>10875</v>
      </c>
      <c r="B1648">
        <v>47</v>
      </c>
      <c r="C1648" s="8">
        <v>7.6</v>
      </c>
      <c r="D1648">
        <v>21</v>
      </c>
      <c r="E1648">
        <v>0.1</v>
      </c>
      <c r="F1648" s="8">
        <f>order_details[[#This Row],[UnitPrice]]*order_details[[#This Row],[Quantity]]</f>
        <v>159.6</v>
      </c>
      <c r="G1648" s="1">
        <f>VLOOKUP(order_details[[#This Row],[OrderID]],orders[[OrderID]:[OrderDate]],4,)</f>
        <v>35132</v>
      </c>
      <c r="H1648" s="8">
        <f>VLOOKUP(order_details[[#This Row],[ProductID]],products[],6,0)</f>
        <v>9.5</v>
      </c>
      <c r="I1648" s="8">
        <f>order_details[[#This Row],[UnitPrice (Marked Price)]] * order_details[[#This Row],[Quantity]] * (1 - order_details[[#This Row],[Discount]])</f>
        <v>179.55</v>
      </c>
      <c r="J1648" s="8">
        <f>(order_details[[#This Row],[UnitPrice (Marked Price)]]*(1-order_details[[#This Row],[Discount]])-order_details[[#This Row],[UnitPrice]]) * order_details[[#This Row],[Quantity]]</f>
        <v>19.950000000000024</v>
      </c>
      <c r="K1648">
        <f>VLOOKUP(order_details[[#This Row],[ProductID]],products[],4,0)</f>
        <v>3</v>
      </c>
      <c r="L1648" s="8" t="str">
        <f>VLOOKUP(order_details[[#This Row],[Category]],categories[[CategoryID]:[CategoryName]],2,0)</f>
        <v>Confections</v>
      </c>
    </row>
    <row r="1649" spans="1:12" x14ac:dyDescent="0.25">
      <c r="A1649">
        <v>10875</v>
      </c>
      <c r="B1649">
        <v>49</v>
      </c>
      <c r="C1649" s="8">
        <v>16</v>
      </c>
      <c r="D1649">
        <v>15</v>
      </c>
      <c r="E1649">
        <v>0</v>
      </c>
      <c r="F1649" s="8">
        <f>order_details[[#This Row],[UnitPrice]]*order_details[[#This Row],[Quantity]]</f>
        <v>240</v>
      </c>
      <c r="G1649" s="1">
        <f>VLOOKUP(order_details[[#This Row],[OrderID]],orders[[OrderID]:[OrderDate]],4,)</f>
        <v>35132</v>
      </c>
      <c r="H1649" s="8">
        <f>VLOOKUP(order_details[[#This Row],[ProductID]],products[],6,0)</f>
        <v>20</v>
      </c>
      <c r="I1649" s="8">
        <f>order_details[[#This Row],[UnitPrice (Marked Price)]] * order_details[[#This Row],[Quantity]] * (1 - order_details[[#This Row],[Discount]])</f>
        <v>300</v>
      </c>
      <c r="J1649" s="8">
        <f>(order_details[[#This Row],[UnitPrice (Marked Price)]]*(1-order_details[[#This Row],[Discount]])-order_details[[#This Row],[UnitPrice]]) * order_details[[#This Row],[Quantity]]</f>
        <v>60</v>
      </c>
      <c r="K1649">
        <f>VLOOKUP(order_details[[#This Row],[ProductID]],products[],4,0)</f>
        <v>3</v>
      </c>
      <c r="L1649" s="8" t="str">
        <f>VLOOKUP(order_details[[#This Row],[Category]],categories[[CategoryID]:[CategoryName]],2,0)</f>
        <v>Confections</v>
      </c>
    </row>
    <row r="1650" spans="1:12" x14ac:dyDescent="0.25">
      <c r="A1650">
        <v>10876</v>
      </c>
      <c r="B1650">
        <v>46</v>
      </c>
      <c r="C1650" s="8">
        <v>9.6</v>
      </c>
      <c r="D1650">
        <v>21</v>
      </c>
      <c r="E1650">
        <v>0</v>
      </c>
      <c r="F1650" s="8">
        <f>order_details[[#This Row],[UnitPrice]]*order_details[[#This Row],[Quantity]]</f>
        <v>201.6</v>
      </c>
      <c r="G1650" s="1">
        <f>VLOOKUP(order_details[[#This Row],[OrderID]],orders[[OrderID]:[OrderDate]],4,)</f>
        <v>35135</v>
      </c>
      <c r="H1650" s="8">
        <f>VLOOKUP(order_details[[#This Row],[ProductID]],products[],6,0)</f>
        <v>12</v>
      </c>
      <c r="I1650" s="8">
        <f>order_details[[#This Row],[UnitPrice (Marked Price)]] * order_details[[#This Row],[Quantity]] * (1 - order_details[[#This Row],[Discount]])</f>
        <v>252</v>
      </c>
      <c r="J1650" s="8">
        <f>(order_details[[#This Row],[UnitPrice (Marked Price)]]*(1-order_details[[#This Row],[Discount]])-order_details[[#This Row],[UnitPrice]]) * order_details[[#This Row],[Quantity]]</f>
        <v>50.400000000000006</v>
      </c>
      <c r="K1650">
        <f>VLOOKUP(order_details[[#This Row],[ProductID]],products[],4,0)</f>
        <v>8</v>
      </c>
      <c r="L1650" s="8" t="str">
        <f>VLOOKUP(order_details[[#This Row],[Category]],categories[[CategoryID]:[CategoryName]],2,0)</f>
        <v>Seafood</v>
      </c>
    </row>
    <row r="1651" spans="1:12" x14ac:dyDescent="0.25">
      <c r="A1651">
        <v>10876</v>
      </c>
      <c r="B1651">
        <v>64</v>
      </c>
      <c r="C1651" s="8">
        <v>26.6</v>
      </c>
      <c r="D1651">
        <v>20</v>
      </c>
      <c r="E1651">
        <v>0</v>
      </c>
      <c r="F1651" s="8">
        <f>order_details[[#This Row],[UnitPrice]]*order_details[[#This Row],[Quantity]]</f>
        <v>532</v>
      </c>
      <c r="G1651" s="1">
        <f>VLOOKUP(order_details[[#This Row],[OrderID]],orders[[OrderID]:[OrderDate]],4,)</f>
        <v>35135</v>
      </c>
      <c r="H1651" s="8">
        <f>VLOOKUP(order_details[[#This Row],[ProductID]],products[],6,0)</f>
        <v>33.25</v>
      </c>
      <c r="I1651" s="8">
        <f>order_details[[#This Row],[UnitPrice (Marked Price)]] * order_details[[#This Row],[Quantity]] * (1 - order_details[[#This Row],[Discount]])</f>
        <v>665</v>
      </c>
      <c r="J1651" s="8">
        <f>(order_details[[#This Row],[UnitPrice (Marked Price)]]*(1-order_details[[#This Row],[Discount]])-order_details[[#This Row],[UnitPrice]]) * order_details[[#This Row],[Quantity]]</f>
        <v>132.99999999999997</v>
      </c>
      <c r="K1651">
        <f>VLOOKUP(order_details[[#This Row],[ProductID]],products[],4,0)</f>
        <v>5</v>
      </c>
      <c r="L1651" s="8" t="str">
        <f>VLOOKUP(order_details[[#This Row],[Category]],categories[[CategoryID]:[CategoryName]],2,0)</f>
        <v>Grains/Cereals</v>
      </c>
    </row>
    <row r="1652" spans="1:12" x14ac:dyDescent="0.25">
      <c r="A1652">
        <v>10877</v>
      </c>
      <c r="B1652">
        <v>16</v>
      </c>
      <c r="C1652" s="8">
        <v>13.9</v>
      </c>
      <c r="D1652">
        <v>30</v>
      </c>
      <c r="E1652">
        <v>0.25</v>
      </c>
      <c r="F1652" s="8">
        <f>order_details[[#This Row],[UnitPrice]]*order_details[[#This Row],[Quantity]]</f>
        <v>417</v>
      </c>
      <c r="G1652" s="1">
        <f>VLOOKUP(order_details[[#This Row],[OrderID]],orders[[OrderID]:[OrderDate]],4,)</f>
        <v>35135</v>
      </c>
      <c r="H1652" s="8">
        <f>VLOOKUP(order_details[[#This Row],[ProductID]],products[],6,0)</f>
        <v>17.45</v>
      </c>
      <c r="I1652" s="8">
        <f>order_details[[#This Row],[UnitPrice (Marked Price)]] * order_details[[#This Row],[Quantity]] * (1 - order_details[[#This Row],[Discount]])</f>
        <v>392.625</v>
      </c>
      <c r="J1652" s="8">
        <f>(order_details[[#This Row],[UnitPrice (Marked Price)]]*(1-order_details[[#This Row],[Discount]])-order_details[[#This Row],[UnitPrice]]) * order_details[[#This Row],[Quantity]]</f>
        <v>-24.375000000000053</v>
      </c>
      <c r="K1652">
        <f>VLOOKUP(order_details[[#This Row],[ProductID]],products[],4,0)</f>
        <v>3</v>
      </c>
      <c r="L1652" s="8" t="str">
        <f>VLOOKUP(order_details[[#This Row],[Category]],categories[[CategoryID]:[CategoryName]],2,0)</f>
        <v>Confections</v>
      </c>
    </row>
    <row r="1653" spans="1:12" x14ac:dyDescent="0.25">
      <c r="A1653">
        <v>10877</v>
      </c>
      <c r="B1653">
        <v>18</v>
      </c>
      <c r="C1653" s="8">
        <v>50</v>
      </c>
      <c r="D1653">
        <v>25</v>
      </c>
      <c r="E1653">
        <v>0</v>
      </c>
      <c r="F1653" s="8">
        <f>order_details[[#This Row],[UnitPrice]]*order_details[[#This Row],[Quantity]]</f>
        <v>1250</v>
      </c>
      <c r="G1653" s="1">
        <f>VLOOKUP(order_details[[#This Row],[OrderID]],orders[[OrderID]:[OrderDate]],4,)</f>
        <v>35135</v>
      </c>
      <c r="H1653" s="8">
        <f>VLOOKUP(order_details[[#This Row],[ProductID]],products[],6,0)</f>
        <v>62.5</v>
      </c>
      <c r="I1653" s="8">
        <f>order_details[[#This Row],[UnitPrice (Marked Price)]] * order_details[[#This Row],[Quantity]] * (1 - order_details[[#This Row],[Discount]])</f>
        <v>1562.5</v>
      </c>
      <c r="J1653" s="8">
        <f>(order_details[[#This Row],[UnitPrice (Marked Price)]]*(1-order_details[[#This Row],[Discount]])-order_details[[#This Row],[UnitPrice]]) * order_details[[#This Row],[Quantity]]</f>
        <v>312.5</v>
      </c>
      <c r="K1653">
        <f>VLOOKUP(order_details[[#This Row],[ProductID]],products[],4,0)</f>
        <v>8</v>
      </c>
      <c r="L1653" s="8" t="str">
        <f>VLOOKUP(order_details[[#This Row],[Category]],categories[[CategoryID]:[CategoryName]],2,0)</f>
        <v>Seafood</v>
      </c>
    </row>
    <row r="1654" spans="1:12" x14ac:dyDescent="0.25">
      <c r="A1654">
        <v>10878</v>
      </c>
      <c r="B1654">
        <v>20</v>
      </c>
      <c r="C1654" s="8">
        <v>64.8</v>
      </c>
      <c r="D1654">
        <v>20</v>
      </c>
      <c r="E1654">
        <v>0.05</v>
      </c>
      <c r="F1654" s="8">
        <f>order_details[[#This Row],[UnitPrice]]*order_details[[#This Row],[Quantity]]</f>
        <v>1296</v>
      </c>
      <c r="G1654" s="1">
        <f>VLOOKUP(order_details[[#This Row],[OrderID]],orders[[OrderID]:[OrderDate]],4,)</f>
        <v>35136</v>
      </c>
      <c r="H1654" s="8">
        <f>VLOOKUP(order_details[[#This Row],[ProductID]],products[],6,0)</f>
        <v>81</v>
      </c>
      <c r="I1654" s="8">
        <f>order_details[[#This Row],[UnitPrice (Marked Price)]] * order_details[[#This Row],[Quantity]] * (1 - order_details[[#This Row],[Discount]])</f>
        <v>1539</v>
      </c>
      <c r="J1654" s="8">
        <f>(order_details[[#This Row],[UnitPrice (Marked Price)]]*(1-order_details[[#This Row],[Discount]])-order_details[[#This Row],[UnitPrice]]) * order_details[[#This Row],[Quantity]]</f>
        <v>243.00000000000011</v>
      </c>
      <c r="K1654">
        <f>VLOOKUP(order_details[[#This Row],[ProductID]],products[],4,0)</f>
        <v>3</v>
      </c>
      <c r="L1654" s="8" t="str">
        <f>VLOOKUP(order_details[[#This Row],[Category]],categories[[CategoryID]:[CategoryName]],2,0)</f>
        <v>Confections</v>
      </c>
    </row>
    <row r="1655" spans="1:12" x14ac:dyDescent="0.25">
      <c r="A1655">
        <v>10879</v>
      </c>
      <c r="B1655">
        <v>40</v>
      </c>
      <c r="C1655" s="8">
        <v>14.7</v>
      </c>
      <c r="D1655">
        <v>12</v>
      </c>
      <c r="E1655">
        <v>0</v>
      </c>
      <c r="F1655" s="8">
        <f>order_details[[#This Row],[UnitPrice]]*order_details[[#This Row],[Quantity]]</f>
        <v>176.39999999999998</v>
      </c>
      <c r="G1655" s="1">
        <f>VLOOKUP(order_details[[#This Row],[OrderID]],orders[[OrderID]:[OrderDate]],4,)</f>
        <v>35136</v>
      </c>
      <c r="H1655" s="8">
        <f>VLOOKUP(order_details[[#This Row],[ProductID]],products[],6,0)</f>
        <v>18.399999999999999</v>
      </c>
      <c r="I1655" s="8">
        <f>order_details[[#This Row],[UnitPrice (Marked Price)]] * order_details[[#This Row],[Quantity]] * (1 - order_details[[#This Row],[Discount]])</f>
        <v>220.79999999999998</v>
      </c>
      <c r="J1655" s="8">
        <f>(order_details[[#This Row],[UnitPrice (Marked Price)]]*(1-order_details[[#This Row],[Discount]])-order_details[[#This Row],[UnitPrice]]) * order_details[[#This Row],[Quantity]]</f>
        <v>44.399999999999991</v>
      </c>
      <c r="K1655">
        <f>VLOOKUP(order_details[[#This Row],[ProductID]],products[],4,0)</f>
        <v>8</v>
      </c>
      <c r="L1655" s="8" t="str">
        <f>VLOOKUP(order_details[[#This Row],[Category]],categories[[CategoryID]:[CategoryName]],2,0)</f>
        <v>Seafood</v>
      </c>
    </row>
    <row r="1656" spans="1:12" x14ac:dyDescent="0.25">
      <c r="A1656">
        <v>10879</v>
      </c>
      <c r="B1656">
        <v>65</v>
      </c>
      <c r="C1656" s="8">
        <v>9.8000000000000007</v>
      </c>
      <c r="D1656">
        <v>10</v>
      </c>
      <c r="E1656">
        <v>0</v>
      </c>
      <c r="F1656" s="8">
        <f>order_details[[#This Row],[UnitPrice]]*order_details[[#This Row],[Quantity]]</f>
        <v>98</v>
      </c>
      <c r="G1656" s="1">
        <f>VLOOKUP(order_details[[#This Row],[OrderID]],orders[[OrderID]:[OrderDate]],4,)</f>
        <v>35136</v>
      </c>
      <c r="H1656" s="8">
        <f>VLOOKUP(order_details[[#This Row],[ProductID]],products[],6,0)</f>
        <v>21.05</v>
      </c>
      <c r="I1656" s="8">
        <f>order_details[[#This Row],[UnitPrice (Marked Price)]] * order_details[[#This Row],[Quantity]] * (1 - order_details[[#This Row],[Discount]])</f>
        <v>210.5</v>
      </c>
      <c r="J1656" s="8">
        <f>(order_details[[#This Row],[UnitPrice (Marked Price)]]*(1-order_details[[#This Row],[Discount]])-order_details[[#This Row],[UnitPrice]]) * order_details[[#This Row],[Quantity]]</f>
        <v>112.5</v>
      </c>
      <c r="K1656">
        <f>VLOOKUP(order_details[[#This Row],[ProductID]],products[],4,0)</f>
        <v>2</v>
      </c>
      <c r="L1656" s="8" t="str">
        <f>VLOOKUP(order_details[[#This Row],[Category]],categories[[CategoryID]:[CategoryName]],2,0)</f>
        <v>Condiments</v>
      </c>
    </row>
    <row r="1657" spans="1:12" x14ac:dyDescent="0.25">
      <c r="A1657">
        <v>10879</v>
      </c>
      <c r="B1657">
        <v>76</v>
      </c>
      <c r="C1657" s="8">
        <v>14.4</v>
      </c>
      <c r="D1657">
        <v>10</v>
      </c>
      <c r="E1657">
        <v>0</v>
      </c>
      <c r="F1657" s="8">
        <f>order_details[[#This Row],[UnitPrice]]*order_details[[#This Row],[Quantity]]</f>
        <v>144</v>
      </c>
      <c r="G1657" s="1">
        <f>VLOOKUP(order_details[[#This Row],[OrderID]],orders[[OrderID]:[OrderDate]],4,)</f>
        <v>35136</v>
      </c>
      <c r="H1657" s="8">
        <f>VLOOKUP(order_details[[#This Row],[ProductID]],products[],6,0)</f>
        <v>18</v>
      </c>
      <c r="I1657" s="8">
        <f>order_details[[#This Row],[UnitPrice (Marked Price)]] * order_details[[#This Row],[Quantity]] * (1 - order_details[[#This Row],[Discount]])</f>
        <v>180</v>
      </c>
      <c r="J1657" s="8">
        <f>(order_details[[#This Row],[UnitPrice (Marked Price)]]*(1-order_details[[#This Row],[Discount]])-order_details[[#This Row],[UnitPrice]]) * order_details[[#This Row],[Quantity]]</f>
        <v>36</v>
      </c>
      <c r="K1657">
        <f>VLOOKUP(order_details[[#This Row],[ProductID]],products[],4,0)</f>
        <v>1</v>
      </c>
      <c r="L1657" s="8" t="str">
        <f>VLOOKUP(order_details[[#This Row],[Category]],categories[[CategoryID]:[CategoryName]],2,0)</f>
        <v>Beverages</v>
      </c>
    </row>
    <row r="1658" spans="1:12" x14ac:dyDescent="0.25">
      <c r="A1658">
        <v>10880</v>
      </c>
      <c r="B1658">
        <v>23</v>
      </c>
      <c r="C1658" s="8">
        <v>7.2</v>
      </c>
      <c r="D1658">
        <v>30</v>
      </c>
      <c r="E1658">
        <v>0.2</v>
      </c>
      <c r="F1658" s="8">
        <f>order_details[[#This Row],[UnitPrice]]*order_details[[#This Row],[Quantity]]</f>
        <v>216</v>
      </c>
      <c r="G1658" s="1">
        <f>VLOOKUP(order_details[[#This Row],[OrderID]],orders[[OrderID]:[OrderDate]],4,)</f>
        <v>35136</v>
      </c>
      <c r="H1658" s="8">
        <f>VLOOKUP(order_details[[#This Row],[ProductID]],products[],6,0)</f>
        <v>9</v>
      </c>
      <c r="I1658" s="8">
        <f>order_details[[#This Row],[UnitPrice (Marked Price)]] * order_details[[#This Row],[Quantity]] * (1 - order_details[[#This Row],[Discount]])</f>
        <v>216</v>
      </c>
      <c r="J1658" s="8">
        <f>(order_details[[#This Row],[UnitPrice (Marked Price)]]*(1-order_details[[#This Row],[Discount]])-order_details[[#This Row],[UnitPrice]]) * order_details[[#This Row],[Quantity]]</f>
        <v>0</v>
      </c>
      <c r="K1658">
        <f>VLOOKUP(order_details[[#This Row],[ProductID]],products[],4,0)</f>
        <v>5</v>
      </c>
      <c r="L1658" s="8" t="str">
        <f>VLOOKUP(order_details[[#This Row],[Category]],categories[[CategoryID]:[CategoryName]],2,0)</f>
        <v>Grains/Cereals</v>
      </c>
    </row>
    <row r="1659" spans="1:12" x14ac:dyDescent="0.25">
      <c r="A1659">
        <v>10880</v>
      </c>
      <c r="B1659">
        <v>61</v>
      </c>
      <c r="C1659" s="8">
        <v>22.8</v>
      </c>
      <c r="D1659">
        <v>30</v>
      </c>
      <c r="E1659">
        <v>0.2</v>
      </c>
      <c r="F1659" s="8">
        <f>order_details[[#This Row],[UnitPrice]]*order_details[[#This Row],[Quantity]]</f>
        <v>684</v>
      </c>
      <c r="G1659" s="1">
        <f>VLOOKUP(order_details[[#This Row],[OrderID]],orders[[OrderID]:[OrderDate]],4,)</f>
        <v>35136</v>
      </c>
      <c r="H1659" s="8">
        <f>VLOOKUP(order_details[[#This Row],[ProductID]],products[],6,0)</f>
        <v>28.5</v>
      </c>
      <c r="I1659" s="8">
        <f>order_details[[#This Row],[UnitPrice (Marked Price)]] * order_details[[#This Row],[Quantity]] * (1 - order_details[[#This Row],[Discount]])</f>
        <v>684</v>
      </c>
      <c r="J1659" s="8">
        <f>(order_details[[#This Row],[UnitPrice (Marked Price)]]*(1-order_details[[#This Row],[Discount]])-order_details[[#This Row],[UnitPrice]]) * order_details[[#This Row],[Quantity]]</f>
        <v>0</v>
      </c>
      <c r="K1659">
        <f>VLOOKUP(order_details[[#This Row],[ProductID]],products[],4,0)</f>
        <v>2</v>
      </c>
      <c r="L1659" s="8" t="str">
        <f>VLOOKUP(order_details[[#This Row],[Category]],categories[[CategoryID]:[CategoryName]],2,0)</f>
        <v>Condiments</v>
      </c>
    </row>
    <row r="1660" spans="1:12" x14ac:dyDescent="0.25">
      <c r="A1660">
        <v>10880</v>
      </c>
      <c r="B1660">
        <v>70</v>
      </c>
      <c r="C1660" s="8">
        <v>9.6</v>
      </c>
      <c r="D1660">
        <v>50</v>
      </c>
      <c r="E1660">
        <v>0.2</v>
      </c>
      <c r="F1660" s="8">
        <f>order_details[[#This Row],[UnitPrice]]*order_details[[#This Row],[Quantity]]</f>
        <v>480</v>
      </c>
      <c r="G1660" s="1">
        <f>VLOOKUP(order_details[[#This Row],[OrderID]],orders[[OrderID]:[OrderDate]],4,)</f>
        <v>35136</v>
      </c>
      <c r="H1660" s="8">
        <f>VLOOKUP(order_details[[#This Row],[ProductID]],products[],6,0)</f>
        <v>15</v>
      </c>
      <c r="I1660" s="8">
        <f>order_details[[#This Row],[UnitPrice (Marked Price)]] * order_details[[#This Row],[Quantity]] * (1 - order_details[[#This Row],[Discount]])</f>
        <v>600</v>
      </c>
      <c r="J1660" s="8">
        <f>(order_details[[#This Row],[UnitPrice (Marked Price)]]*(1-order_details[[#This Row],[Discount]])-order_details[[#This Row],[UnitPrice]]) * order_details[[#This Row],[Quantity]]</f>
        <v>120.00000000000001</v>
      </c>
      <c r="K1660">
        <f>VLOOKUP(order_details[[#This Row],[ProductID]],products[],4,0)</f>
        <v>1</v>
      </c>
      <c r="L1660" s="8" t="str">
        <f>VLOOKUP(order_details[[#This Row],[Category]],categories[[CategoryID]:[CategoryName]],2,0)</f>
        <v>Beverages</v>
      </c>
    </row>
    <row r="1661" spans="1:12" x14ac:dyDescent="0.25">
      <c r="A1661">
        <v>10881</v>
      </c>
      <c r="B1661">
        <v>73</v>
      </c>
      <c r="C1661" s="8">
        <v>9.6</v>
      </c>
      <c r="D1661">
        <v>10</v>
      </c>
      <c r="E1661">
        <v>0</v>
      </c>
      <c r="F1661" s="8">
        <f>order_details[[#This Row],[UnitPrice]]*order_details[[#This Row],[Quantity]]</f>
        <v>96</v>
      </c>
      <c r="G1661" s="1">
        <f>VLOOKUP(order_details[[#This Row],[OrderID]],orders[[OrderID]:[OrderDate]],4,)</f>
        <v>35137</v>
      </c>
      <c r="H1661" s="8">
        <f>VLOOKUP(order_details[[#This Row],[ProductID]],products[],6,0)</f>
        <v>15</v>
      </c>
      <c r="I1661" s="8">
        <f>order_details[[#This Row],[UnitPrice (Marked Price)]] * order_details[[#This Row],[Quantity]] * (1 - order_details[[#This Row],[Discount]])</f>
        <v>150</v>
      </c>
      <c r="J1661" s="8">
        <f>(order_details[[#This Row],[UnitPrice (Marked Price)]]*(1-order_details[[#This Row],[Discount]])-order_details[[#This Row],[UnitPrice]]) * order_details[[#This Row],[Quantity]]</f>
        <v>54</v>
      </c>
      <c r="K1661">
        <f>VLOOKUP(order_details[[#This Row],[ProductID]],products[],4,0)</f>
        <v>8</v>
      </c>
      <c r="L1661" s="8" t="str">
        <f>VLOOKUP(order_details[[#This Row],[Category]],categories[[CategoryID]:[CategoryName]],2,0)</f>
        <v>Seafood</v>
      </c>
    </row>
    <row r="1662" spans="1:12" x14ac:dyDescent="0.25">
      <c r="A1662">
        <v>10882</v>
      </c>
      <c r="B1662">
        <v>42</v>
      </c>
      <c r="C1662" s="8">
        <v>9.8000000000000007</v>
      </c>
      <c r="D1662">
        <v>25</v>
      </c>
      <c r="E1662">
        <v>0</v>
      </c>
      <c r="F1662" s="8">
        <f>order_details[[#This Row],[UnitPrice]]*order_details[[#This Row],[Quantity]]</f>
        <v>245.00000000000003</v>
      </c>
      <c r="G1662" s="1">
        <f>VLOOKUP(order_details[[#This Row],[OrderID]],orders[[OrderID]:[OrderDate]],4,)</f>
        <v>35137</v>
      </c>
      <c r="H1662" s="8">
        <f>VLOOKUP(order_details[[#This Row],[ProductID]],products[],6,0)</f>
        <v>14</v>
      </c>
      <c r="I1662" s="8">
        <f>order_details[[#This Row],[UnitPrice (Marked Price)]] * order_details[[#This Row],[Quantity]] * (1 - order_details[[#This Row],[Discount]])</f>
        <v>350</v>
      </c>
      <c r="J1662" s="8">
        <f>(order_details[[#This Row],[UnitPrice (Marked Price)]]*(1-order_details[[#This Row],[Discount]])-order_details[[#This Row],[UnitPrice]]) * order_details[[#This Row],[Quantity]]</f>
        <v>104.99999999999999</v>
      </c>
      <c r="K1662">
        <f>VLOOKUP(order_details[[#This Row],[ProductID]],products[],4,0)</f>
        <v>5</v>
      </c>
      <c r="L1662" s="8" t="str">
        <f>VLOOKUP(order_details[[#This Row],[Category]],categories[[CategoryID]:[CategoryName]],2,0)</f>
        <v>Grains/Cereals</v>
      </c>
    </row>
    <row r="1663" spans="1:12" x14ac:dyDescent="0.25">
      <c r="A1663">
        <v>10882</v>
      </c>
      <c r="B1663">
        <v>49</v>
      </c>
      <c r="C1663" s="8">
        <v>16</v>
      </c>
      <c r="D1663">
        <v>20</v>
      </c>
      <c r="E1663">
        <v>0.15</v>
      </c>
      <c r="F1663" s="8">
        <f>order_details[[#This Row],[UnitPrice]]*order_details[[#This Row],[Quantity]]</f>
        <v>320</v>
      </c>
      <c r="G1663" s="1">
        <f>VLOOKUP(order_details[[#This Row],[OrderID]],orders[[OrderID]:[OrderDate]],4,)</f>
        <v>35137</v>
      </c>
      <c r="H1663" s="8">
        <f>VLOOKUP(order_details[[#This Row],[ProductID]],products[],6,0)</f>
        <v>20</v>
      </c>
      <c r="I1663" s="8">
        <f>order_details[[#This Row],[UnitPrice (Marked Price)]] * order_details[[#This Row],[Quantity]] * (1 - order_details[[#This Row],[Discount]])</f>
        <v>340</v>
      </c>
      <c r="J1663" s="8">
        <f>(order_details[[#This Row],[UnitPrice (Marked Price)]]*(1-order_details[[#This Row],[Discount]])-order_details[[#This Row],[UnitPrice]]) * order_details[[#This Row],[Quantity]]</f>
        <v>20</v>
      </c>
      <c r="K1663">
        <f>VLOOKUP(order_details[[#This Row],[ProductID]],products[],4,0)</f>
        <v>3</v>
      </c>
      <c r="L1663" s="8" t="str">
        <f>VLOOKUP(order_details[[#This Row],[Category]],categories[[CategoryID]:[CategoryName]],2,0)</f>
        <v>Confections</v>
      </c>
    </row>
    <row r="1664" spans="1:12" x14ac:dyDescent="0.25">
      <c r="A1664">
        <v>10882</v>
      </c>
      <c r="B1664">
        <v>54</v>
      </c>
      <c r="C1664" s="8">
        <v>5.9</v>
      </c>
      <c r="D1664">
        <v>32</v>
      </c>
      <c r="E1664">
        <v>0.15</v>
      </c>
      <c r="F1664" s="8">
        <f>order_details[[#This Row],[UnitPrice]]*order_details[[#This Row],[Quantity]]</f>
        <v>188.8</v>
      </c>
      <c r="G1664" s="1">
        <f>VLOOKUP(order_details[[#This Row],[OrderID]],orders[[OrderID]:[OrderDate]],4,)</f>
        <v>35137</v>
      </c>
      <c r="H1664" s="8">
        <f>VLOOKUP(order_details[[#This Row],[ProductID]],products[],6,0)</f>
        <v>7.45</v>
      </c>
      <c r="I1664" s="8">
        <f>order_details[[#This Row],[UnitPrice (Marked Price)]] * order_details[[#This Row],[Quantity]] * (1 - order_details[[#This Row],[Discount]])</f>
        <v>202.64</v>
      </c>
      <c r="J1664" s="8">
        <f>(order_details[[#This Row],[UnitPrice (Marked Price)]]*(1-order_details[[#This Row],[Discount]])-order_details[[#This Row],[UnitPrice]]) * order_details[[#This Row],[Quantity]]</f>
        <v>13.839999999999975</v>
      </c>
      <c r="K1664">
        <f>VLOOKUP(order_details[[#This Row],[ProductID]],products[],4,0)</f>
        <v>6</v>
      </c>
      <c r="L1664" s="8" t="str">
        <f>VLOOKUP(order_details[[#This Row],[Category]],categories[[CategoryID]:[CategoryName]],2,0)</f>
        <v>Meat/Poultry</v>
      </c>
    </row>
    <row r="1665" spans="1:12" x14ac:dyDescent="0.25">
      <c r="A1665">
        <v>10883</v>
      </c>
      <c r="B1665">
        <v>24</v>
      </c>
      <c r="C1665" s="8">
        <v>3.6</v>
      </c>
      <c r="D1665">
        <v>8</v>
      </c>
      <c r="E1665">
        <v>0</v>
      </c>
      <c r="F1665" s="8">
        <f>order_details[[#This Row],[UnitPrice]]*order_details[[#This Row],[Quantity]]</f>
        <v>28.8</v>
      </c>
      <c r="G1665" s="1">
        <f>VLOOKUP(order_details[[#This Row],[OrderID]],orders[[OrderID]:[OrderDate]],4,)</f>
        <v>35138</v>
      </c>
      <c r="H1665" s="8">
        <f>VLOOKUP(order_details[[#This Row],[ProductID]],products[],6,0)</f>
        <v>4.5</v>
      </c>
      <c r="I1665" s="8">
        <f>order_details[[#This Row],[UnitPrice (Marked Price)]] * order_details[[#This Row],[Quantity]] * (1 - order_details[[#This Row],[Discount]])</f>
        <v>36</v>
      </c>
      <c r="J1665" s="8">
        <f>(order_details[[#This Row],[UnitPrice (Marked Price)]]*(1-order_details[[#This Row],[Discount]])-order_details[[#This Row],[UnitPrice]]) * order_details[[#This Row],[Quantity]]</f>
        <v>7.1999999999999993</v>
      </c>
      <c r="K1665">
        <f>VLOOKUP(order_details[[#This Row],[ProductID]],products[],4,0)</f>
        <v>1</v>
      </c>
      <c r="L1665" s="8" t="str">
        <f>VLOOKUP(order_details[[#This Row],[Category]],categories[[CategoryID]:[CategoryName]],2,0)</f>
        <v>Beverages</v>
      </c>
    </row>
    <row r="1666" spans="1:12" x14ac:dyDescent="0.25">
      <c r="A1666">
        <v>10884</v>
      </c>
      <c r="B1666">
        <v>21</v>
      </c>
      <c r="C1666" s="8">
        <v>8</v>
      </c>
      <c r="D1666">
        <v>40</v>
      </c>
      <c r="E1666">
        <v>0.05</v>
      </c>
      <c r="F1666" s="8">
        <f>order_details[[#This Row],[UnitPrice]]*order_details[[#This Row],[Quantity]]</f>
        <v>320</v>
      </c>
      <c r="G1666" s="1">
        <f>VLOOKUP(order_details[[#This Row],[OrderID]],orders[[OrderID]:[OrderDate]],4,)</f>
        <v>35138</v>
      </c>
      <c r="H1666" s="8">
        <f>VLOOKUP(order_details[[#This Row],[ProductID]],products[],6,0)</f>
        <v>10</v>
      </c>
      <c r="I1666" s="8">
        <f>order_details[[#This Row],[UnitPrice (Marked Price)]] * order_details[[#This Row],[Quantity]] * (1 - order_details[[#This Row],[Discount]])</f>
        <v>380</v>
      </c>
      <c r="J1666" s="8">
        <f>(order_details[[#This Row],[UnitPrice (Marked Price)]]*(1-order_details[[#This Row],[Discount]])-order_details[[#This Row],[UnitPrice]]) * order_details[[#This Row],[Quantity]]</f>
        <v>60</v>
      </c>
      <c r="K1666">
        <f>VLOOKUP(order_details[[#This Row],[ProductID]],products[],4,0)</f>
        <v>3</v>
      </c>
      <c r="L1666" s="8" t="str">
        <f>VLOOKUP(order_details[[#This Row],[Category]],categories[[CategoryID]:[CategoryName]],2,0)</f>
        <v>Confections</v>
      </c>
    </row>
    <row r="1667" spans="1:12" x14ac:dyDescent="0.25">
      <c r="A1667">
        <v>10884</v>
      </c>
      <c r="B1667">
        <v>56</v>
      </c>
      <c r="C1667" s="8">
        <v>30.4</v>
      </c>
      <c r="D1667">
        <v>21</v>
      </c>
      <c r="E1667">
        <v>0.05</v>
      </c>
      <c r="F1667" s="8">
        <f>order_details[[#This Row],[UnitPrice]]*order_details[[#This Row],[Quantity]]</f>
        <v>638.4</v>
      </c>
      <c r="G1667" s="1">
        <f>VLOOKUP(order_details[[#This Row],[OrderID]],orders[[OrderID]:[OrderDate]],4,)</f>
        <v>35138</v>
      </c>
      <c r="H1667" s="8">
        <f>VLOOKUP(order_details[[#This Row],[ProductID]],products[],6,0)</f>
        <v>38</v>
      </c>
      <c r="I1667" s="8">
        <f>order_details[[#This Row],[UnitPrice (Marked Price)]] * order_details[[#This Row],[Quantity]] * (1 - order_details[[#This Row],[Discount]])</f>
        <v>758.09999999999991</v>
      </c>
      <c r="J1667" s="8">
        <f>(order_details[[#This Row],[UnitPrice (Marked Price)]]*(1-order_details[[#This Row],[Discount]])-order_details[[#This Row],[UnitPrice]]) * order_details[[#This Row],[Quantity]]</f>
        <v>119.70000000000006</v>
      </c>
      <c r="K1667">
        <f>VLOOKUP(order_details[[#This Row],[ProductID]],products[],4,0)</f>
        <v>5</v>
      </c>
      <c r="L1667" s="8" t="str">
        <f>VLOOKUP(order_details[[#This Row],[Category]],categories[[CategoryID]:[CategoryName]],2,0)</f>
        <v>Grains/Cereals</v>
      </c>
    </row>
    <row r="1668" spans="1:12" x14ac:dyDescent="0.25">
      <c r="A1668">
        <v>10884</v>
      </c>
      <c r="B1668">
        <v>65</v>
      </c>
      <c r="C1668" s="8">
        <v>9.8000000000000007</v>
      </c>
      <c r="D1668">
        <v>12</v>
      </c>
      <c r="E1668">
        <v>0.05</v>
      </c>
      <c r="F1668" s="8">
        <f>order_details[[#This Row],[UnitPrice]]*order_details[[#This Row],[Quantity]]</f>
        <v>117.60000000000001</v>
      </c>
      <c r="G1668" s="1">
        <f>VLOOKUP(order_details[[#This Row],[OrderID]],orders[[OrderID]:[OrderDate]],4,)</f>
        <v>35138</v>
      </c>
      <c r="H1668" s="8">
        <f>VLOOKUP(order_details[[#This Row],[ProductID]],products[],6,0)</f>
        <v>21.05</v>
      </c>
      <c r="I1668" s="8">
        <f>order_details[[#This Row],[UnitPrice (Marked Price)]] * order_details[[#This Row],[Quantity]] * (1 - order_details[[#This Row],[Discount]])</f>
        <v>239.97</v>
      </c>
      <c r="J1668" s="8">
        <f>(order_details[[#This Row],[UnitPrice (Marked Price)]]*(1-order_details[[#This Row],[Discount]])-order_details[[#This Row],[UnitPrice]]) * order_details[[#This Row],[Quantity]]</f>
        <v>122.36999999999998</v>
      </c>
      <c r="K1668">
        <f>VLOOKUP(order_details[[#This Row],[ProductID]],products[],4,0)</f>
        <v>2</v>
      </c>
      <c r="L1668" s="8" t="str">
        <f>VLOOKUP(order_details[[#This Row],[Category]],categories[[CategoryID]:[CategoryName]],2,0)</f>
        <v>Condiments</v>
      </c>
    </row>
    <row r="1669" spans="1:12" x14ac:dyDescent="0.25">
      <c r="A1669">
        <v>10885</v>
      </c>
      <c r="B1669">
        <v>2</v>
      </c>
      <c r="C1669" s="8">
        <v>15.2</v>
      </c>
      <c r="D1669">
        <v>20</v>
      </c>
      <c r="E1669">
        <v>0</v>
      </c>
      <c r="F1669" s="8">
        <f>order_details[[#This Row],[UnitPrice]]*order_details[[#This Row],[Quantity]]</f>
        <v>304</v>
      </c>
      <c r="G1669" s="1">
        <f>VLOOKUP(order_details[[#This Row],[OrderID]],orders[[OrderID]:[OrderDate]],4,)</f>
        <v>35138</v>
      </c>
      <c r="H1669" s="8">
        <f>VLOOKUP(order_details[[#This Row],[ProductID]],products[],6,0)</f>
        <v>19</v>
      </c>
      <c r="I1669" s="8">
        <f>order_details[[#This Row],[UnitPrice (Marked Price)]] * order_details[[#This Row],[Quantity]] * (1 - order_details[[#This Row],[Discount]])</f>
        <v>380</v>
      </c>
      <c r="J1669" s="8">
        <f>(order_details[[#This Row],[UnitPrice (Marked Price)]]*(1-order_details[[#This Row],[Discount]])-order_details[[#This Row],[UnitPrice]]) * order_details[[#This Row],[Quantity]]</f>
        <v>76.000000000000014</v>
      </c>
      <c r="K1669">
        <f>VLOOKUP(order_details[[#This Row],[ProductID]],products[],4,0)</f>
        <v>1</v>
      </c>
      <c r="L1669" s="8" t="str">
        <f>VLOOKUP(order_details[[#This Row],[Category]],categories[[CategoryID]:[CategoryName]],2,0)</f>
        <v>Beverages</v>
      </c>
    </row>
    <row r="1670" spans="1:12" x14ac:dyDescent="0.25">
      <c r="A1670">
        <v>10885</v>
      </c>
      <c r="B1670">
        <v>24</v>
      </c>
      <c r="C1670" s="8">
        <v>3.6</v>
      </c>
      <c r="D1670">
        <v>12</v>
      </c>
      <c r="E1670">
        <v>0</v>
      </c>
      <c r="F1670" s="8">
        <f>order_details[[#This Row],[UnitPrice]]*order_details[[#This Row],[Quantity]]</f>
        <v>43.2</v>
      </c>
      <c r="G1670" s="1">
        <f>VLOOKUP(order_details[[#This Row],[OrderID]],orders[[OrderID]:[OrderDate]],4,)</f>
        <v>35138</v>
      </c>
      <c r="H1670" s="8">
        <f>VLOOKUP(order_details[[#This Row],[ProductID]],products[],6,0)</f>
        <v>4.5</v>
      </c>
      <c r="I1670" s="8">
        <f>order_details[[#This Row],[UnitPrice (Marked Price)]] * order_details[[#This Row],[Quantity]] * (1 - order_details[[#This Row],[Discount]])</f>
        <v>54</v>
      </c>
      <c r="J1670" s="8">
        <f>(order_details[[#This Row],[UnitPrice (Marked Price)]]*(1-order_details[[#This Row],[Discount]])-order_details[[#This Row],[UnitPrice]]) * order_details[[#This Row],[Quantity]]</f>
        <v>10.799999999999999</v>
      </c>
      <c r="K1670">
        <f>VLOOKUP(order_details[[#This Row],[ProductID]],products[],4,0)</f>
        <v>1</v>
      </c>
      <c r="L1670" s="8" t="str">
        <f>VLOOKUP(order_details[[#This Row],[Category]],categories[[CategoryID]:[CategoryName]],2,0)</f>
        <v>Beverages</v>
      </c>
    </row>
    <row r="1671" spans="1:12" x14ac:dyDescent="0.25">
      <c r="A1671">
        <v>10885</v>
      </c>
      <c r="B1671">
        <v>70</v>
      </c>
      <c r="C1671" s="8">
        <v>9.6</v>
      </c>
      <c r="D1671">
        <v>30</v>
      </c>
      <c r="E1671">
        <v>0</v>
      </c>
      <c r="F1671" s="8">
        <f>order_details[[#This Row],[UnitPrice]]*order_details[[#This Row],[Quantity]]</f>
        <v>288</v>
      </c>
      <c r="G1671" s="1">
        <f>VLOOKUP(order_details[[#This Row],[OrderID]],orders[[OrderID]:[OrderDate]],4,)</f>
        <v>35138</v>
      </c>
      <c r="H1671" s="8">
        <f>VLOOKUP(order_details[[#This Row],[ProductID]],products[],6,0)</f>
        <v>15</v>
      </c>
      <c r="I1671" s="8">
        <f>order_details[[#This Row],[UnitPrice (Marked Price)]] * order_details[[#This Row],[Quantity]] * (1 - order_details[[#This Row],[Discount]])</f>
        <v>450</v>
      </c>
      <c r="J1671" s="8">
        <f>(order_details[[#This Row],[UnitPrice (Marked Price)]]*(1-order_details[[#This Row],[Discount]])-order_details[[#This Row],[UnitPrice]]) * order_details[[#This Row],[Quantity]]</f>
        <v>162</v>
      </c>
      <c r="K1671">
        <f>VLOOKUP(order_details[[#This Row],[ProductID]],products[],4,0)</f>
        <v>1</v>
      </c>
      <c r="L1671" s="8" t="str">
        <f>VLOOKUP(order_details[[#This Row],[Category]],categories[[CategoryID]:[CategoryName]],2,0)</f>
        <v>Beverages</v>
      </c>
    </row>
    <row r="1672" spans="1:12" x14ac:dyDescent="0.25">
      <c r="A1672">
        <v>10885</v>
      </c>
      <c r="B1672">
        <v>77</v>
      </c>
      <c r="C1672" s="8">
        <v>10.4</v>
      </c>
      <c r="D1672">
        <v>25</v>
      </c>
      <c r="E1672">
        <v>0</v>
      </c>
      <c r="F1672" s="8">
        <f>order_details[[#This Row],[UnitPrice]]*order_details[[#This Row],[Quantity]]</f>
        <v>260</v>
      </c>
      <c r="G1672" s="1">
        <f>VLOOKUP(order_details[[#This Row],[OrderID]],orders[[OrderID]:[OrderDate]],4,)</f>
        <v>35138</v>
      </c>
      <c r="H1672" s="8">
        <f>VLOOKUP(order_details[[#This Row],[ProductID]],products[],6,0)</f>
        <v>13</v>
      </c>
      <c r="I1672" s="8">
        <f>order_details[[#This Row],[UnitPrice (Marked Price)]] * order_details[[#This Row],[Quantity]] * (1 - order_details[[#This Row],[Discount]])</f>
        <v>325</v>
      </c>
      <c r="J1672" s="8">
        <f>(order_details[[#This Row],[UnitPrice (Marked Price)]]*(1-order_details[[#This Row],[Discount]])-order_details[[#This Row],[UnitPrice]]) * order_details[[#This Row],[Quantity]]</f>
        <v>64.999999999999986</v>
      </c>
      <c r="K1672">
        <f>VLOOKUP(order_details[[#This Row],[ProductID]],products[],4,0)</f>
        <v>2</v>
      </c>
      <c r="L1672" s="8" t="str">
        <f>VLOOKUP(order_details[[#This Row],[Category]],categories[[CategoryID]:[CategoryName]],2,0)</f>
        <v>Condiments</v>
      </c>
    </row>
    <row r="1673" spans="1:12" x14ac:dyDescent="0.25">
      <c r="A1673">
        <v>10886</v>
      </c>
      <c r="B1673">
        <v>10</v>
      </c>
      <c r="C1673" s="8">
        <v>24.8</v>
      </c>
      <c r="D1673">
        <v>70</v>
      </c>
      <c r="E1673">
        <v>0</v>
      </c>
      <c r="F1673" s="8">
        <f>order_details[[#This Row],[UnitPrice]]*order_details[[#This Row],[Quantity]]</f>
        <v>1736</v>
      </c>
      <c r="G1673" s="1">
        <f>VLOOKUP(order_details[[#This Row],[OrderID]],orders[[OrderID]:[OrderDate]],4,)</f>
        <v>35139</v>
      </c>
      <c r="H1673" s="8">
        <f>VLOOKUP(order_details[[#This Row],[ProductID]],products[],6,0)</f>
        <v>31</v>
      </c>
      <c r="I1673" s="8">
        <f>order_details[[#This Row],[UnitPrice (Marked Price)]] * order_details[[#This Row],[Quantity]] * (1 - order_details[[#This Row],[Discount]])</f>
        <v>2170</v>
      </c>
      <c r="J1673" s="8">
        <f>(order_details[[#This Row],[UnitPrice (Marked Price)]]*(1-order_details[[#This Row],[Discount]])-order_details[[#This Row],[UnitPrice]]) * order_details[[#This Row],[Quantity]]</f>
        <v>433.99999999999994</v>
      </c>
      <c r="K1673">
        <f>VLOOKUP(order_details[[#This Row],[ProductID]],products[],4,0)</f>
        <v>8</v>
      </c>
      <c r="L1673" s="8" t="str">
        <f>VLOOKUP(order_details[[#This Row],[Category]],categories[[CategoryID]:[CategoryName]],2,0)</f>
        <v>Seafood</v>
      </c>
    </row>
    <row r="1674" spans="1:12" x14ac:dyDescent="0.25">
      <c r="A1674">
        <v>10886</v>
      </c>
      <c r="B1674">
        <v>31</v>
      </c>
      <c r="C1674" s="8">
        <v>8</v>
      </c>
      <c r="D1674">
        <v>35</v>
      </c>
      <c r="E1674">
        <v>0</v>
      </c>
      <c r="F1674" s="8">
        <f>order_details[[#This Row],[UnitPrice]]*order_details[[#This Row],[Quantity]]</f>
        <v>280</v>
      </c>
      <c r="G1674" s="1">
        <f>VLOOKUP(order_details[[#This Row],[OrderID]],orders[[OrderID]:[OrderDate]],4,)</f>
        <v>35139</v>
      </c>
      <c r="H1674" s="8">
        <f>VLOOKUP(order_details[[#This Row],[ProductID]],products[],6,0)</f>
        <v>12.5</v>
      </c>
      <c r="I1674" s="8">
        <f>order_details[[#This Row],[UnitPrice (Marked Price)]] * order_details[[#This Row],[Quantity]] * (1 - order_details[[#This Row],[Discount]])</f>
        <v>437.5</v>
      </c>
      <c r="J1674" s="8">
        <f>(order_details[[#This Row],[UnitPrice (Marked Price)]]*(1-order_details[[#This Row],[Discount]])-order_details[[#This Row],[UnitPrice]]) * order_details[[#This Row],[Quantity]]</f>
        <v>157.5</v>
      </c>
      <c r="K1674">
        <f>VLOOKUP(order_details[[#This Row],[ProductID]],products[],4,0)</f>
        <v>4</v>
      </c>
      <c r="L1674" s="8" t="str">
        <f>VLOOKUP(order_details[[#This Row],[Category]],categories[[CategoryID]:[CategoryName]],2,0)</f>
        <v>Dairy Products</v>
      </c>
    </row>
    <row r="1675" spans="1:12" x14ac:dyDescent="0.25">
      <c r="A1675">
        <v>10886</v>
      </c>
      <c r="B1675">
        <v>77</v>
      </c>
      <c r="C1675" s="8">
        <v>10.4</v>
      </c>
      <c r="D1675">
        <v>40</v>
      </c>
      <c r="E1675">
        <v>0</v>
      </c>
      <c r="F1675" s="8">
        <f>order_details[[#This Row],[UnitPrice]]*order_details[[#This Row],[Quantity]]</f>
        <v>416</v>
      </c>
      <c r="G1675" s="1">
        <f>VLOOKUP(order_details[[#This Row],[OrderID]],orders[[OrderID]:[OrderDate]],4,)</f>
        <v>35139</v>
      </c>
      <c r="H1675" s="8">
        <f>VLOOKUP(order_details[[#This Row],[ProductID]],products[],6,0)</f>
        <v>13</v>
      </c>
      <c r="I1675" s="8">
        <f>order_details[[#This Row],[UnitPrice (Marked Price)]] * order_details[[#This Row],[Quantity]] * (1 - order_details[[#This Row],[Discount]])</f>
        <v>520</v>
      </c>
      <c r="J1675" s="8">
        <f>(order_details[[#This Row],[UnitPrice (Marked Price)]]*(1-order_details[[#This Row],[Discount]])-order_details[[#This Row],[UnitPrice]]) * order_details[[#This Row],[Quantity]]</f>
        <v>103.99999999999999</v>
      </c>
      <c r="K1675">
        <f>VLOOKUP(order_details[[#This Row],[ProductID]],products[],4,0)</f>
        <v>2</v>
      </c>
      <c r="L1675" s="8" t="str">
        <f>VLOOKUP(order_details[[#This Row],[Category]],categories[[CategoryID]:[CategoryName]],2,0)</f>
        <v>Condiments</v>
      </c>
    </row>
    <row r="1676" spans="1:12" x14ac:dyDescent="0.25">
      <c r="A1676">
        <v>10887</v>
      </c>
      <c r="B1676">
        <v>25</v>
      </c>
      <c r="C1676" s="8">
        <v>9.8000000000000007</v>
      </c>
      <c r="D1676">
        <v>5</v>
      </c>
      <c r="E1676">
        <v>0</v>
      </c>
      <c r="F1676" s="8">
        <f>order_details[[#This Row],[UnitPrice]]*order_details[[#This Row],[Quantity]]</f>
        <v>49</v>
      </c>
      <c r="G1676" s="1">
        <f>VLOOKUP(order_details[[#This Row],[OrderID]],orders[[OrderID]:[OrderDate]],4,)</f>
        <v>35139</v>
      </c>
      <c r="H1676" s="8">
        <f>VLOOKUP(order_details[[#This Row],[ProductID]],products[],6,0)</f>
        <v>14</v>
      </c>
      <c r="I1676" s="8">
        <f>order_details[[#This Row],[UnitPrice (Marked Price)]] * order_details[[#This Row],[Quantity]] * (1 - order_details[[#This Row],[Discount]])</f>
        <v>70</v>
      </c>
      <c r="J1676" s="8">
        <f>(order_details[[#This Row],[UnitPrice (Marked Price)]]*(1-order_details[[#This Row],[Discount]])-order_details[[#This Row],[UnitPrice]]) * order_details[[#This Row],[Quantity]]</f>
        <v>20.999999999999996</v>
      </c>
      <c r="K1676">
        <f>VLOOKUP(order_details[[#This Row],[ProductID]],products[],4,0)</f>
        <v>3</v>
      </c>
      <c r="L1676" s="8" t="str">
        <f>VLOOKUP(order_details[[#This Row],[Category]],categories[[CategoryID]:[CategoryName]],2,0)</f>
        <v>Confections</v>
      </c>
    </row>
    <row r="1677" spans="1:12" x14ac:dyDescent="0.25">
      <c r="A1677">
        <v>10888</v>
      </c>
      <c r="B1677">
        <v>2</v>
      </c>
      <c r="C1677" s="8">
        <v>15.2</v>
      </c>
      <c r="D1677">
        <v>20</v>
      </c>
      <c r="E1677">
        <v>0</v>
      </c>
      <c r="F1677" s="8">
        <f>order_details[[#This Row],[UnitPrice]]*order_details[[#This Row],[Quantity]]</f>
        <v>304</v>
      </c>
      <c r="G1677" s="1">
        <f>VLOOKUP(order_details[[#This Row],[OrderID]],orders[[OrderID]:[OrderDate]],4,)</f>
        <v>35142</v>
      </c>
      <c r="H1677" s="8">
        <f>VLOOKUP(order_details[[#This Row],[ProductID]],products[],6,0)</f>
        <v>19</v>
      </c>
      <c r="I1677" s="8">
        <f>order_details[[#This Row],[UnitPrice (Marked Price)]] * order_details[[#This Row],[Quantity]] * (1 - order_details[[#This Row],[Discount]])</f>
        <v>380</v>
      </c>
      <c r="J1677" s="8">
        <f>(order_details[[#This Row],[UnitPrice (Marked Price)]]*(1-order_details[[#This Row],[Discount]])-order_details[[#This Row],[UnitPrice]]) * order_details[[#This Row],[Quantity]]</f>
        <v>76.000000000000014</v>
      </c>
      <c r="K1677">
        <f>VLOOKUP(order_details[[#This Row],[ProductID]],products[],4,0)</f>
        <v>1</v>
      </c>
      <c r="L1677" s="8" t="str">
        <f>VLOOKUP(order_details[[#This Row],[Category]],categories[[CategoryID]:[CategoryName]],2,0)</f>
        <v>Beverages</v>
      </c>
    </row>
    <row r="1678" spans="1:12" x14ac:dyDescent="0.25">
      <c r="A1678">
        <v>10888</v>
      </c>
      <c r="B1678">
        <v>68</v>
      </c>
      <c r="C1678" s="8">
        <v>8</v>
      </c>
      <c r="D1678">
        <v>18</v>
      </c>
      <c r="E1678">
        <v>0</v>
      </c>
      <c r="F1678" s="8">
        <f>order_details[[#This Row],[UnitPrice]]*order_details[[#This Row],[Quantity]]</f>
        <v>144</v>
      </c>
      <c r="G1678" s="1">
        <f>VLOOKUP(order_details[[#This Row],[OrderID]],orders[[OrderID]:[OrderDate]],4,)</f>
        <v>35142</v>
      </c>
      <c r="H1678" s="8">
        <f>VLOOKUP(order_details[[#This Row],[ProductID]],products[],6,0)</f>
        <v>12.5</v>
      </c>
      <c r="I1678" s="8">
        <f>order_details[[#This Row],[UnitPrice (Marked Price)]] * order_details[[#This Row],[Quantity]] * (1 - order_details[[#This Row],[Discount]])</f>
        <v>225</v>
      </c>
      <c r="J1678" s="8">
        <f>(order_details[[#This Row],[UnitPrice (Marked Price)]]*(1-order_details[[#This Row],[Discount]])-order_details[[#This Row],[UnitPrice]]) * order_details[[#This Row],[Quantity]]</f>
        <v>81</v>
      </c>
      <c r="K1678">
        <f>VLOOKUP(order_details[[#This Row],[ProductID]],products[],4,0)</f>
        <v>3</v>
      </c>
      <c r="L1678" s="8" t="str">
        <f>VLOOKUP(order_details[[#This Row],[Category]],categories[[CategoryID]:[CategoryName]],2,0)</f>
        <v>Confections</v>
      </c>
    </row>
    <row r="1679" spans="1:12" x14ac:dyDescent="0.25">
      <c r="A1679">
        <v>10889</v>
      </c>
      <c r="B1679">
        <v>11</v>
      </c>
      <c r="C1679" s="8">
        <v>9.8000000000000007</v>
      </c>
      <c r="D1679">
        <v>40</v>
      </c>
      <c r="E1679">
        <v>0</v>
      </c>
      <c r="F1679" s="8">
        <f>order_details[[#This Row],[UnitPrice]]*order_details[[#This Row],[Quantity]]</f>
        <v>392</v>
      </c>
      <c r="G1679" s="1">
        <f>VLOOKUP(order_details[[#This Row],[OrderID]],orders[[OrderID]:[OrderDate]],4,)</f>
        <v>35142</v>
      </c>
      <c r="H1679" s="8">
        <f>VLOOKUP(order_details[[#This Row],[ProductID]],products[],6,0)</f>
        <v>21</v>
      </c>
      <c r="I1679" s="8">
        <f>order_details[[#This Row],[UnitPrice (Marked Price)]] * order_details[[#This Row],[Quantity]] * (1 - order_details[[#This Row],[Discount]])</f>
        <v>840</v>
      </c>
      <c r="J1679" s="8">
        <f>(order_details[[#This Row],[UnitPrice (Marked Price)]]*(1-order_details[[#This Row],[Discount]])-order_details[[#This Row],[UnitPrice]]) * order_details[[#This Row],[Quantity]]</f>
        <v>448</v>
      </c>
      <c r="K1679">
        <f>VLOOKUP(order_details[[#This Row],[ProductID]],products[],4,0)</f>
        <v>4</v>
      </c>
      <c r="L1679" s="8" t="str">
        <f>VLOOKUP(order_details[[#This Row],[Category]],categories[[CategoryID]:[CategoryName]],2,0)</f>
        <v>Dairy Products</v>
      </c>
    </row>
    <row r="1680" spans="1:12" x14ac:dyDescent="0.25">
      <c r="A1680">
        <v>10889</v>
      </c>
      <c r="B1680">
        <v>38</v>
      </c>
      <c r="C1680" s="8">
        <v>210.8</v>
      </c>
      <c r="D1680">
        <v>40</v>
      </c>
      <c r="E1680">
        <v>0</v>
      </c>
      <c r="F1680" s="8">
        <f>order_details[[#This Row],[UnitPrice]]*order_details[[#This Row],[Quantity]]</f>
        <v>8432</v>
      </c>
      <c r="G1680" s="1">
        <f>VLOOKUP(order_details[[#This Row],[OrderID]],orders[[OrderID]:[OrderDate]],4,)</f>
        <v>35142</v>
      </c>
      <c r="H1680" s="8">
        <f>VLOOKUP(order_details[[#This Row],[ProductID]],products[],6,0)</f>
        <v>263.5</v>
      </c>
      <c r="I1680" s="8">
        <f>order_details[[#This Row],[UnitPrice (Marked Price)]] * order_details[[#This Row],[Quantity]] * (1 - order_details[[#This Row],[Discount]])</f>
        <v>10540</v>
      </c>
      <c r="J1680" s="8">
        <f>(order_details[[#This Row],[UnitPrice (Marked Price)]]*(1-order_details[[#This Row],[Discount]])-order_details[[#This Row],[UnitPrice]]) * order_details[[#This Row],[Quantity]]</f>
        <v>2107.9999999999995</v>
      </c>
      <c r="K1680">
        <f>VLOOKUP(order_details[[#This Row],[ProductID]],products[],4,0)</f>
        <v>1</v>
      </c>
      <c r="L1680" s="8" t="str">
        <f>VLOOKUP(order_details[[#This Row],[Category]],categories[[CategoryID]:[CategoryName]],2,0)</f>
        <v>Beverages</v>
      </c>
    </row>
    <row r="1681" spans="1:12" x14ac:dyDescent="0.25">
      <c r="A1681">
        <v>10890</v>
      </c>
      <c r="B1681">
        <v>17</v>
      </c>
      <c r="C1681" s="8">
        <v>31.2</v>
      </c>
      <c r="D1681">
        <v>15</v>
      </c>
      <c r="E1681">
        <v>0</v>
      </c>
      <c r="F1681" s="8">
        <f>order_details[[#This Row],[UnitPrice]]*order_details[[#This Row],[Quantity]]</f>
        <v>468</v>
      </c>
      <c r="G1681" s="1">
        <f>VLOOKUP(order_details[[#This Row],[OrderID]],orders[[OrderID]:[OrderDate]],4,)</f>
        <v>35142</v>
      </c>
      <c r="H1681" s="8">
        <f>VLOOKUP(order_details[[#This Row],[ProductID]],products[],6,0)</f>
        <v>39</v>
      </c>
      <c r="I1681" s="8">
        <f>order_details[[#This Row],[UnitPrice (Marked Price)]] * order_details[[#This Row],[Quantity]] * (1 - order_details[[#This Row],[Discount]])</f>
        <v>585</v>
      </c>
      <c r="J1681" s="8">
        <f>(order_details[[#This Row],[UnitPrice (Marked Price)]]*(1-order_details[[#This Row],[Discount]])-order_details[[#This Row],[UnitPrice]]) * order_details[[#This Row],[Quantity]]</f>
        <v>117.00000000000001</v>
      </c>
      <c r="K1681">
        <f>VLOOKUP(order_details[[#This Row],[ProductID]],products[],4,0)</f>
        <v>6</v>
      </c>
      <c r="L1681" s="8" t="str">
        <f>VLOOKUP(order_details[[#This Row],[Category]],categories[[CategoryID]:[CategoryName]],2,0)</f>
        <v>Meat/Poultry</v>
      </c>
    </row>
    <row r="1682" spans="1:12" x14ac:dyDescent="0.25">
      <c r="A1682">
        <v>10890</v>
      </c>
      <c r="B1682">
        <v>34</v>
      </c>
      <c r="C1682" s="8">
        <v>9.8000000000000007</v>
      </c>
      <c r="D1682">
        <v>10</v>
      </c>
      <c r="E1682">
        <v>0</v>
      </c>
      <c r="F1682" s="8">
        <f>order_details[[#This Row],[UnitPrice]]*order_details[[#This Row],[Quantity]]</f>
        <v>98</v>
      </c>
      <c r="G1682" s="1">
        <f>VLOOKUP(order_details[[#This Row],[OrderID]],orders[[OrderID]:[OrderDate]],4,)</f>
        <v>35142</v>
      </c>
      <c r="H1682" s="8">
        <f>VLOOKUP(order_details[[#This Row],[ProductID]],products[],6,0)</f>
        <v>14</v>
      </c>
      <c r="I1682" s="8">
        <f>order_details[[#This Row],[UnitPrice (Marked Price)]] * order_details[[#This Row],[Quantity]] * (1 - order_details[[#This Row],[Discount]])</f>
        <v>140</v>
      </c>
      <c r="J1682" s="8">
        <f>(order_details[[#This Row],[UnitPrice (Marked Price)]]*(1-order_details[[#This Row],[Discount]])-order_details[[#This Row],[UnitPrice]]) * order_details[[#This Row],[Quantity]]</f>
        <v>41.999999999999993</v>
      </c>
      <c r="K1682">
        <f>VLOOKUP(order_details[[#This Row],[ProductID]],products[],4,0)</f>
        <v>1</v>
      </c>
      <c r="L1682" s="8" t="str">
        <f>VLOOKUP(order_details[[#This Row],[Category]],categories[[CategoryID]:[CategoryName]],2,0)</f>
        <v>Beverages</v>
      </c>
    </row>
    <row r="1683" spans="1:12" x14ac:dyDescent="0.25">
      <c r="A1683">
        <v>10890</v>
      </c>
      <c r="B1683">
        <v>41</v>
      </c>
      <c r="C1683" s="8">
        <v>7.7</v>
      </c>
      <c r="D1683">
        <v>14</v>
      </c>
      <c r="E1683">
        <v>0</v>
      </c>
      <c r="F1683" s="8">
        <f>order_details[[#This Row],[UnitPrice]]*order_details[[#This Row],[Quantity]]</f>
        <v>107.8</v>
      </c>
      <c r="G1683" s="1">
        <f>VLOOKUP(order_details[[#This Row],[OrderID]],orders[[OrderID]:[OrderDate]],4,)</f>
        <v>35142</v>
      </c>
      <c r="H1683" s="8">
        <f>VLOOKUP(order_details[[#This Row],[ProductID]],products[],6,0)</f>
        <v>9.65</v>
      </c>
      <c r="I1683" s="8">
        <f>order_details[[#This Row],[UnitPrice (Marked Price)]] * order_details[[#This Row],[Quantity]] * (1 - order_details[[#This Row],[Discount]])</f>
        <v>135.1</v>
      </c>
      <c r="J1683" s="8">
        <f>(order_details[[#This Row],[UnitPrice (Marked Price)]]*(1-order_details[[#This Row],[Discount]])-order_details[[#This Row],[UnitPrice]]) * order_details[[#This Row],[Quantity]]</f>
        <v>27.300000000000004</v>
      </c>
      <c r="K1683">
        <f>VLOOKUP(order_details[[#This Row],[ProductID]],products[],4,0)</f>
        <v>8</v>
      </c>
      <c r="L1683" s="8" t="str">
        <f>VLOOKUP(order_details[[#This Row],[Category]],categories[[CategoryID]:[CategoryName]],2,0)</f>
        <v>Seafood</v>
      </c>
    </row>
    <row r="1684" spans="1:12" x14ac:dyDescent="0.25">
      <c r="A1684">
        <v>10891</v>
      </c>
      <c r="B1684">
        <v>30</v>
      </c>
      <c r="C1684" s="8">
        <v>20.7</v>
      </c>
      <c r="D1684">
        <v>15</v>
      </c>
      <c r="E1684">
        <v>0.05</v>
      </c>
      <c r="F1684" s="8">
        <f>order_details[[#This Row],[UnitPrice]]*order_details[[#This Row],[Quantity]]</f>
        <v>310.5</v>
      </c>
      <c r="G1684" s="1">
        <f>VLOOKUP(order_details[[#This Row],[OrderID]],orders[[OrderID]:[OrderDate]],4,)</f>
        <v>35143</v>
      </c>
      <c r="H1684" s="8">
        <f>VLOOKUP(order_details[[#This Row],[ProductID]],products[],6,0)</f>
        <v>25.89</v>
      </c>
      <c r="I1684" s="8">
        <f>order_details[[#This Row],[UnitPrice (Marked Price)]] * order_details[[#This Row],[Quantity]] * (1 - order_details[[#This Row],[Discount]])</f>
        <v>368.9325</v>
      </c>
      <c r="J1684" s="8">
        <f>(order_details[[#This Row],[UnitPrice (Marked Price)]]*(1-order_details[[#This Row],[Discount]])-order_details[[#This Row],[UnitPrice]]) * order_details[[#This Row],[Quantity]]</f>
        <v>58.432499999999976</v>
      </c>
      <c r="K1684">
        <f>VLOOKUP(order_details[[#This Row],[ProductID]],products[],4,0)</f>
        <v>8</v>
      </c>
      <c r="L1684" s="8" t="str">
        <f>VLOOKUP(order_details[[#This Row],[Category]],categories[[CategoryID]:[CategoryName]],2,0)</f>
        <v>Seafood</v>
      </c>
    </row>
    <row r="1685" spans="1:12" x14ac:dyDescent="0.25">
      <c r="A1685">
        <v>10892</v>
      </c>
      <c r="B1685">
        <v>59</v>
      </c>
      <c r="C1685" s="8">
        <v>44</v>
      </c>
      <c r="D1685">
        <v>40</v>
      </c>
      <c r="E1685">
        <v>0.05</v>
      </c>
      <c r="F1685" s="8">
        <f>order_details[[#This Row],[UnitPrice]]*order_details[[#This Row],[Quantity]]</f>
        <v>1760</v>
      </c>
      <c r="G1685" s="1">
        <f>VLOOKUP(order_details[[#This Row],[OrderID]],orders[[OrderID]:[OrderDate]],4,)</f>
        <v>35143</v>
      </c>
      <c r="H1685" s="8">
        <f>VLOOKUP(order_details[[#This Row],[ProductID]],products[],6,0)</f>
        <v>55</v>
      </c>
      <c r="I1685" s="8">
        <f>order_details[[#This Row],[UnitPrice (Marked Price)]] * order_details[[#This Row],[Quantity]] * (1 - order_details[[#This Row],[Discount]])</f>
        <v>2090</v>
      </c>
      <c r="J1685" s="8">
        <f>(order_details[[#This Row],[UnitPrice (Marked Price)]]*(1-order_details[[#This Row],[Discount]])-order_details[[#This Row],[UnitPrice]]) * order_details[[#This Row],[Quantity]]</f>
        <v>330</v>
      </c>
      <c r="K1685">
        <f>VLOOKUP(order_details[[#This Row],[ProductID]],products[],4,0)</f>
        <v>4</v>
      </c>
      <c r="L1685" s="8" t="str">
        <f>VLOOKUP(order_details[[#This Row],[Category]],categories[[CategoryID]:[CategoryName]],2,0)</f>
        <v>Dairy Products</v>
      </c>
    </row>
    <row r="1686" spans="1:12" x14ac:dyDescent="0.25">
      <c r="A1686">
        <v>10893</v>
      </c>
      <c r="B1686">
        <v>8</v>
      </c>
      <c r="C1686" s="8">
        <v>25.6</v>
      </c>
      <c r="D1686">
        <v>30</v>
      </c>
      <c r="E1686">
        <v>0</v>
      </c>
      <c r="F1686" s="8">
        <f>order_details[[#This Row],[UnitPrice]]*order_details[[#This Row],[Quantity]]</f>
        <v>768</v>
      </c>
      <c r="G1686" s="1">
        <f>VLOOKUP(order_details[[#This Row],[OrderID]],orders[[OrderID]:[OrderDate]],4,)</f>
        <v>35144</v>
      </c>
      <c r="H1686" s="8">
        <f>VLOOKUP(order_details[[#This Row],[ProductID]],products[],6,0)</f>
        <v>40</v>
      </c>
      <c r="I1686" s="8">
        <f>order_details[[#This Row],[UnitPrice (Marked Price)]] * order_details[[#This Row],[Quantity]] * (1 - order_details[[#This Row],[Discount]])</f>
        <v>1200</v>
      </c>
      <c r="J1686" s="8">
        <f>(order_details[[#This Row],[UnitPrice (Marked Price)]]*(1-order_details[[#This Row],[Discount]])-order_details[[#This Row],[UnitPrice]]) * order_details[[#This Row],[Quantity]]</f>
        <v>431.99999999999994</v>
      </c>
      <c r="K1686">
        <f>VLOOKUP(order_details[[#This Row],[ProductID]],products[],4,0)</f>
        <v>2</v>
      </c>
      <c r="L1686" s="8" t="str">
        <f>VLOOKUP(order_details[[#This Row],[Category]],categories[[CategoryID]:[CategoryName]],2,0)</f>
        <v>Condiments</v>
      </c>
    </row>
    <row r="1687" spans="1:12" x14ac:dyDescent="0.25">
      <c r="A1687">
        <v>10893</v>
      </c>
      <c r="B1687">
        <v>24</v>
      </c>
      <c r="C1687" s="8">
        <v>3.6</v>
      </c>
      <c r="D1687">
        <v>10</v>
      </c>
      <c r="E1687">
        <v>0</v>
      </c>
      <c r="F1687" s="8">
        <f>order_details[[#This Row],[UnitPrice]]*order_details[[#This Row],[Quantity]]</f>
        <v>36</v>
      </c>
      <c r="G1687" s="1">
        <f>VLOOKUP(order_details[[#This Row],[OrderID]],orders[[OrderID]:[OrderDate]],4,)</f>
        <v>35144</v>
      </c>
      <c r="H1687" s="8">
        <f>VLOOKUP(order_details[[#This Row],[ProductID]],products[],6,0)</f>
        <v>4.5</v>
      </c>
      <c r="I1687" s="8">
        <f>order_details[[#This Row],[UnitPrice (Marked Price)]] * order_details[[#This Row],[Quantity]] * (1 - order_details[[#This Row],[Discount]])</f>
        <v>45</v>
      </c>
      <c r="J1687" s="8">
        <f>(order_details[[#This Row],[UnitPrice (Marked Price)]]*(1-order_details[[#This Row],[Discount]])-order_details[[#This Row],[UnitPrice]]) * order_details[[#This Row],[Quantity]]</f>
        <v>9</v>
      </c>
      <c r="K1687">
        <f>VLOOKUP(order_details[[#This Row],[ProductID]],products[],4,0)</f>
        <v>1</v>
      </c>
      <c r="L1687" s="8" t="str">
        <f>VLOOKUP(order_details[[#This Row],[Category]],categories[[CategoryID]:[CategoryName]],2,0)</f>
        <v>Beverages</v>
      </c>
    </row>
    <row r="1688" spans="1:12" x14ac:dyDescent="0.25">
      <c r="A1688">
        <v>10893</v>
      </c>
      <c r="B1688">
        <v>29</v>
      </c>
      <c r="C1688" s="8">
        <v>99</v>
      </c>
      <c r="D1688">
        <v>24</v>
      </c>
      <c r="E1688">
        <v>0</v>
      </c>
      <c r="F1688" s="8">
        <f>order_details[[#This Row],[UnitPrice]]*order_details[[#This Row],[Quantity]]</f>
        <v>2376</v>
      </c>
      <c r="G1688" s="1">
        <f>VLOOKUP(order_details[[#This Row],[OrderID]],orders[[OrderID]:[OrderDate]],4,)</f>
        <v>35144</v>
      </c>
      <c r="H1688" s="8">
        <f>VLOOKUP(order_details[[#This Row],[ProductID]],products[],6,0)</f>
        <v>123.79</v>
      </c>
      <c r="I1688" s="8">
        <f>order_details[[#This Row],[UnitPrice (Marked Price)]] * order_details[[#This Row],[Quantity]] * (1 - order_details[[#This Row],[Discount]])</f>
        <v>2970.96</v>
      </c>
      <c r="J1688" s="8">
        <f>(order_details[[#This Row],[UnitPrice (Marked Price)]]*(1-order_details[[#This Row],[Discount]])-order_details[[#This Row],[UnitPrice]]) * order_details[[#This Row],[Quantity]]</f>
        <v>594.96000000000015</v>
      </c>
      <c r="K1688">
        <f>VLOOKUP(order_details[[#This Row],[ProductID]],products[],4,0)</f>
        <v>6</v>
      </c>
      <c r="L1688" s="8" t="str">
        <f>VLOOKUP(order_details[[#This Row],[Category]],categories[[CategoryID]:[CategoryName]],2,0)</f>
        <v>Meat/Poultry</v>
      </c>
    </row>
    <row r="1689" spans="1:12" x14ac:dyDescent="0.25">
      <c r="A1689">
        <v>10893</v>
      </c>
      <c r="B1689">
        <v>30</v>
      </c>
      <c r="C1689" s="8">
        <v>20.7</v>
      </c>
      <c r="D1689">
        <v>35</v>
      </c>
      <c r="E1689">
        <v>0</v>
      </c>
      <c r="F1689" s="8">
        <f>order_details[[#This Row],[UnitPrice]]*order_details[[#This Row],[Quantity]]</f>
        <v>724.5</v>
      </c>
      <c r="G1689" s="1">
        <f>VLOOKUP(order_details[[#This Row],[OrderID]],orders[[OrderID]:[OrderDate]],4,)</f>
        <v>35144</v>
      </c>
      <c r="H1689" s="8">
        <f>VLOOKUP(order_details[[#This Row],[ProductID]],products[],6,0)</f>
        <v>25.89</v>
      </c>
      <c r="I1689" s="8">
        <f>order_details[[#This Row],[UnitPrice (Marked Price)]] * order_details[[#This Row],[Quantity]] * (1 - order_details[[#This Row],[Discount]])</f>
        <v>906.15</v>
      </c>
      <c r="J1689" s="8">
        <f>(order_details[[#This Row],[UnitPrice (Marked Price)]]*(1-order_details[[#This Row],[Discount]])-order_details[[#This Row],[UnitPrice]]) * order_details[[#This Row],[Quantity]]</f>
        <v>181.65000000000003</v>
      </c>
      <c r="K1689">
        <f>VLOOKUP(order_details[[#This Row],[ProductID]],products[],4,0)</f>
        <v>8</v>
      </c>
      <c r="L1689" s="8" t="str">
        <f>VLOOKUP(order_details[[#This Row],[Category]],categories[[CategoryID]:[CategoryName]],2,0)</f>
        <v>Seafood</v>
      </c>
    </row>
    <row r="1690" spans="1:12" x14ac:dyDescent="0.25">
      <c r="A1690">
        <v>10893</v>
      </c>
      <c r="B1690">
        <v>36</v>
      </c>
      <c r="C1690" s="8">
        <v>15.2</v>
      </c>
      <c r="D1690">
        <v>20</v>
      </c>
      <c r="E1690">
        <v>0</v>
      </c>
      <c r="F1690" s="8">
        <f>order_details[[#This Row],[UnitPrice]]*order_details[[#This Row],[Quantity]]</f>
        <v>304</v>
      </c>
      <c r="G1690" s="1">
        <f>VLOOKUP(order_details[[#This Row],[OrderID]],orders[[OrderID]:[OrderDate]],4,)</f>
        <v>35144</v>
      </c>
      <c r="H1690" s="8">
        <f>VLOOKUP(order_details[[#This Row],[ProductID]],products[],6,0)</f>
        <v>19</v>
      </c>
      <c r="I1690" s="8">
        <f>order_details[[#This Row],[UnitPrice (Marked Price)]] * order_details[[#This Row],[Quantity]] * (1 - order_details[[#This Row],[Discount]])</f>
        <v>380</v>
      </c>
      <c r="J1690" s="8">
        <f>(order_details[[#This Row],[UnitPrice (Marked Price)]]*(1-order_details[[#This Row],[Discount]])-order_details[[#This Row],[UnitPrice]]) * order_details[[#This Row],[Quantity]]</f>
        <v>76.000000000000014</v>
      </c>
      <c r="K1690">
        <f>VLOOKUP(order_details[[#This Row],[ProductID]],products[],4,0)</f>
        <v>8</v>
      </c>
      <c r="L1690" s="8" t="str">
        <f>VLOOKUP(order_details[[#This Row],[Category]],categories[[CategoryID]:[CategoryName]],2,0)</f>
        <v>Seafood</v>
      </c>
    </row>
    <row r="1691" spans="1:12" x14ac:dyDescent="0.25">
      <c r="A1691">
        <v>10894</v>
      </c>
      <c r="B1691">
        <v>13</v>
      </c>
      <c r="C1691" s="8">
        <v>4.8</v>
      </c>
      <c r="D1691">
        <v>28</v>
      </c>
      <c r="E1691">
        <v>0.05</v>
      </c>
      <c r="F1691" s="8">
        <f>order_details[[#This Row],[UnitPrice]]*order_details[[#This Row],[Quantity]]</f>
        <v>134.4</v>
      </c>
      <c r="G1691" s="1">
        <f>VLOOKUP(order_details[[#This Row],[OrderID]],orders[[OrderID]:[OrderDate]],4,)</f>
        <v>35144</v>
      </c>
      <c r="H1691" s="8">
        <f>VLOOKUP(order_details[[#This Row],[ProductID]],products[],6,0)</f>
        <v>6</v>
      </c>
      <c r="I1691" s="8">
        <f>order_details[[#This Row],[UnitPrice (Marked Price)]] * order_details[[#This Row],[Quantity]] * (1 - order_details[[#This Row],[Discount]])</f>
        <v>159.6</v>
      </c>
      <c r="J1691" s="8">
        <f>(order_details[[#This Row],[UnitPrice (Marked Price)]]*(1-order_details[[#This Row],[Discount]])-order_details[[#This Row],[UnitPrice]]) * order_details[[#This Row],[Quantity]]</f>
        <v>25.199999999999985</v>
      </c>
      <c r="K1691">
        <f>VLOOKUP(order_details[[#This Row],[ProductID]],products[],4,0)</f>
        <v>8</v>
      </c>
      <c r="L1691" s="8" t="str">
        <f>VLOOKUP(order_details[[#This Row],[Category]],categories[[CategoryID]:[CategoryName]],2,0)</f>
        <v>Seafood</v>
      </c>
    </row>
    <row r="1692" spans="1:12" x14ac:dyDescent="0.25">
      <c r="A1692">
        <v>10894</v>
      </c>
      <c r="B1692">
        <v>69</v>
      </c>
      <c r="C1692" s="8">
        <v>28.8</v>
      </c>
      <c r="D1692">
        <v>50</v>
      </c>
      <c r="E1692">
        <v>0.05</v>
      </c>
      <c r="F1692" s="8">
        <f>order_details[[#This Row],[UnitPrice]]*order_details[[#This Row],[Quantity]]</f>
        <v>1440</v>
      </c>
      <c r="G1692" s="1">
        <f>VLOOKUP(order_details[[#This Row],[OrderID]],orders[[OrderID]:[OrderDate]],4,)</f>
        <v>35144</v>
      </c>
      <c r="H1692" s="8">
        <f>VLOOKUP(order_details[[#This Row],[ProductID]],products[],6,0)</f>
        <v>36</v>
      </c>
      <c r="I1692" s="8">
        <f>order_details[[#This Row],[UnitPrice (Marked Price)]] * order_details[[#This Row],[Quantity]] * (1 - order_details[[#This Row],[Discount]])</f>
        <v>1710</v>
      </c>
      <c r="J1692" s="8">
        <f>(order_details[[#This Row],[UnitPrice (Marked Price)]]*(1-order_details[[#This Row],[Discount]])-order_details[[#This Row],[UnitPrice]]) * order_details[[#This Row],[Quantity]]</f>
        <v>269.99999999999977</v>
      </c>
      <c r="K1692">
        <f>VLOOKUP(order_details[[#This Row],[ProductID]],products[],4,0)</f>
        <v>4</v>
      </c>
      <c r="L1692" s="8" t="str">
        <f>VLOOKUP(order_details[[#This Row],[Category]],categories[[CategoryID]:[CategoryName]],2,0)</f>
        <v>Dairy Products</v>
      </c>
    </row>
    <row r="1693" spans="1:12" x14ac:dyDescent="0.25">
      <c r="A1693">
        <v>10894</v>
      </c>
      <c r="B1693">
        <v>75</v>
      </c>
      <c r="C1693" s="8">
        <v>6.2</v>
      </c>
      <c r="D1693">
        <v>120</v>
      </c>
      <c r="E1693">
        <v>0.05</v>
      </c>
      <c r="F1693" s="8">
        <f>order_details[[#This Row],[UnitPrice]]*order_details[[#This Row],[Quantity]]</f>
        <v>744</v>
      </c>
      <c r="G1693" s="1">
        <f>VLOOKUP(order_details[[#This Row],[OrderID]],orders[[OrderID]:[OrderDate]],4,)</f>
        <v>35144</v>
      </c>
      <c r="H1693" s="8">
        <f>VLOOKUP(order_details[[#This Row],[ProductID]],products[],6,0)</f>
        <v>7.75</v>
      </c>
      <c r="I1693" s="8">
        <f>order_details[[#This Row],[UnitPrice (Marked Price)]] * order_details[[#This Row],[Quantity]] * (1 - order_details[[#This Row],[Discount]])</f>
        <v>883.5</v>
      </c>
      <c r="J1693" s="8">
        <f>(order_details[[#This Row],[UnitPrice (Marked Price)]]*(1-order_details[[#This Row],[Discount]])-order_details[[#This Row],[UnitPrice]]) * order_details[[#This Row],[Quantity]]</f>
        <v>139.49999999999994</v>
      </c>
      <c r="K1693">
        <f>VLOOKUP(order_details[[#This Row],[ProductID]],products[],4,0)</f>
        <v>1</v>
      </c>
      <c r="L1693" s="8" t="str">
        <f>VLOOKUP(order_details[[#This Row],[Category]],categories[[CategoryID]:[CategoryName]],2,0)</f>
        <v>Beverages</v>
      </c>
    </row>
    <row r="1694" spans="1:12" x14ac:dyDescent="0.25">
      <c r="A1694">
        <v>10895</v>
      </c>
      <c r="B1694">
        <v>24</v>
      </c>
      <c r="C1694" s="8">
        <v>3.6</v>
      </c>
      <c r="D1694">
        <v>110</v>
      </c>
      <c r="E1694">
        <v>0</v>
      </c>
      <c r="F1694" s="8">
        <f>order_details[[#This Row],[UnitPrice]]*order_details[[#This Row],[Quantity]]</f>
        <v>396</v>
      </c>
      <c r="G1694" s="1">
        <f>VLOOKUP(order_details[[#This Row],[OrderID]],orders[[OrderID]:[OrderDate]],4,)</f>
        <v>35144</v>
      </c>
      <c r="H1694" s="8">
        <f>VLOOKUP(order_details[[#This Row],[ProductID]],products[],6,0)</f>
        <v>4.5</v>
      </c>
      <c r="I1694" s="8">
        <f>order_details[[#This Row],[UnitPrice (Marked Price)]] * order_details[[#This Row],[Quantity]] * (1 - order_details[[#This Row],[Discount]])</f>
        <v>495</v>
      </c>
      <c r="J1694" s="8">
        <f>(order_details[[#This Row],[UnitPrice (Marked Price)]]*(1-order_details[[#This Row],[Discount]])-order_details[[#This Row],[UnitPrice]]) * order_details[[#This Row],[Quantity]]</f>
        <v>98.999999999999986</v>
      </c>
      <c r="K1694">
        <f>VLOOKUP(order_details[[#This Row],[ProductID]],products[],4,0)</f>
        <v>1</v>
      </c>
      <c r="L1694" s="8" t="str">
        <f>VLOOKUP(order_details[[#This Row],[Category]],categories[[CategoryID]:[CategoryName]],2,0)</f>
        <v>Beverages</v>
      </c>
    </row>
    <row r="1695" spans="1:12" x14ac:dyDescent="0.25">
      <c r="A1695">
        <v>10895</v>
      </c>
      <c r="B1695">
        <v>39</v>
      </c>
      <c r="C1695" s="8">
        <v>14.4</v>
      </c>
      <c r="D1695">
        <v>45</v>
      </c>
      <c r="E1695">
        <v>0</v>
      </c>
      <c r="F1695" s="8">
        <f>order_details[[#This Row],[UnitPrice]]*order_details[[#This Row],[Quantity]]</f>
        <v>648</v>
      </c>
      <c r="G1695" s="1">
        <f>VLOOKUP(order_details[[#This Row],[OrderID]],orders[[OrderID]:[OrderDate]],4,)</f>
        <v>35144</v>
      </c>
      <c r="H1695" s="8">
        <f>VLOOKUP(order_details[[#This Row],[ProductID]],products[],6,0)</f>
        <v>18</v>
      </c>
      <c r="I1695" s="8">
        <f>order_details[[#This Row],[UnitPrice (Marked Price)]] * order_details[[#This Row],[Quantity]] * (1 - order_details[[#This Row],[Discount]])</f>
        <v>810</v>
      </c>
      <c r="J1695" s="8">
        <f>(order_details[[#This Row],[UnitPrice (Marked Price)]]*(1-order_details[[#This Row],[Discount]])-order_details[[#This Row],[UnitPrice]]) * order_details[[#This Row],[Quantity]]</f>
        <v>161.99999999999997</v>
      </c>
      <c r="K1695">
        <f>VLOOKUP(order_details[[#This Row],[ProductID]],products[],4,0)</f>
        <v>1</v>
      </c>
      <c r="L1695" s="8" t="str">
        <f>VLOOKUP(order_details[[#This Row],[Category]],categories[[CategoryID]:[CategoryName]],2,0)</f>
        <v>Beverages</v>
      </c>
    </row>
    <row r="1696" spans="1:12" x14ac:dyDescent="0.25">
      <c r="A1696">
        <v>10895</v>
      </c>
      <c r="B1696">
        <v>40</v>
      </c>
      <c r="C1696" s="8">
        <v>14.7</v>
      </c>
      <c r="D1696">
        <v>91</v>
      </c>
      <c r="E1696">
        <v>0</v>
      </c>
      <c r="F1696" s="8">
        <f>order_details[[#This Row],[UnitPrice]]*order_details[[#This Row],[Quantity]]</f>
        <v>1337.7</v>
      </c>
      <c r="G1696" s="1">
        <f>VLOOKUP(order_details[[#This Row],[OrderID]],orders[[OrderID]:[OrderDate]],4,)</f>
        <v>35144</v>
      </c>
      <c r="H1696" s="8">
        <f>VLOOKUP(order_details[[#This Row],[ProductID]],products[],6,0)</f>
        <v>18.399999999999999</v>
      </c>
      <c r="I1696" s="8">
        <f>order_details[[#This Row],[UnitPrice (Marked Price)]] * order_details[[#This Row],[Quantity]] * (1 - order_details[[#This Row],[Discount]])</f>
        <v>1674.3999999999999</v>
      </c>
      <c r="J1696" s="8">
        <f>(order_details[[#This Row],[UnitPrice (Marked Price)]]*(1-order_details[[#This Row],[Discount]])-order_details[[#This Row],[UnitPrice]]) * order_details[[#This Row],[Quantity]]</f>
        <v>336.69999999999993</v>
      </c>
      <c r="K1696">
        <f>VLOOKUP(order_details[[#This Row],[ProductID]],products[],4,0)</f>
        <v>8</v>
      </c>
      <c r="L1696" s="8" t="str">
        <f>VLOOKUP(order_details[[#This Row],[Category]],categories[[CategoryID]:[CategoryName]],2,0)</f>
        <v>Seafood</v>
      </c>
    </row>
    <row r="1697" spans="1:12" x14ac:dyDescent="0.25">
      <c r="A1697">
        <v>10895</v>
      </c>
      <c r="B1697">
        <v>60</v>
      </c>
      <c r="C1697" s="8">
        <v>27.2</v>
      </c>
      <c r="D1697">
        <v>100</v>
      </c>
      <c r="E1697">
        <v>0</v>
      </c>
      <c r="F1697" s="8">
        <f>order_details[[#This Row],[UnitPrice]]*order_details[[#This Row],[Quantity]]</f>
        <v>2720</v>
      </c>
      <c r="G1697" s="1">
        <f>VLOOKUP(order_details[[#This Row],[OrderID]],orders[[OrderID]:[OrderDate]],4,)</f>
        <v>35144</v>
      </c>
      <c r="H1697" s="8">
        <f>VLOOKUP(order_details[[#This Row],[ProductID]],products[],6,0)</f>
        <v>34</v>
      </c>
      <c r="I1697" s="8">
        <f>order_details[[#This Row],[UnitPrice (Marked Price)]] * order_details[[#This Row],[Quantity]] * (1 - order_details[[#This Row],[Discount]])</f>
        <v>3400</v>
      </c>
      <c r="J1697" s="8">
        <f>(order_details[[#This Row],[UnitPrice (Marked Price)]]*(1-order_details[[#This Row],[Discount]])-order_details[[#This Row],[UnitPrice]]) * order_details[[#This Row],[Quantity]]</f>
        <v>680.00000000000011</v>
      </c>
      <c r="K1697">
        <f>VLOOKUP(order_details[[#This Row],[ProductID]],products[],4,0)</f>
        <v>4</v>
      </c>
      <c r="L1697" s="8" t="str">
        <f>VLOOKUP(order_details[[#This Row],[Category]],categories[[CategoryID]:[CategoryName]],2,0)</f>
        <v>Dairy Products</v>
      </c>
    </row>
    <row r="1698" spans="1:12" x14ac:dyDescent="0.25">
      <c r="A1698">
        <v>10896</v>
      </c>
      <c r="B1698">
        <v>45</v>
      </c>
      <c r="C1698" s="8">
        <v>7.6</v>
      </c>
      <c r="D1698">
        <v>15</v>
      </c>
      <c r="E1698">
        <v>0</v>
      </c>
      <c r="F1698" s="8">
        <f>order_details[[#This Row],[UnitPrice]]*order_details[[#This Row],[Quantity]]</f>
        <v>114</v>
      </c>
      <c r="G1698" s="1">
        <f>VLOOKUP(order_details[[#This Row],[OrderID]],orders[[OrderID]:[OrderDate]],4,)</f>
        <v>35145</v>
      </c>
      <c r="H1698" s="8">
        <f>VLOOKUP(order_details[[#This Row],[ProductID]],products[],6,0)</f>
        <v>9.5</v>
      </c>
      <c r="I1698" s="8">
        <f>order_details[[#This Row],[UnitPrice (Marked Price)]] * order_details[[#This Row],[Quantity]] * (1 - order_details[[#This Row],[Discount]])</f>
        <v>142.5</v>
      </c>
      <c r="J1698" s="8">
        <f>(order_details[[#This Row],[UnitPrice (Marked Price)]]*(1-order_details[[#This Row],[Discount]])-order_details[[#This Row],[UnitPrice]]) * order_details[[#This Row],[Quantity]]</f>
        <v>28.500000000000007</v>
      </c>
      <c r="K1698">
        <f>VLOOKUP(order_details[[#This Row],[ProductID]],products[],4,0)</f>
        <v>8</v>
      </c>
      <c r="L1698" s="8" t="str">
        <f>VLOOKUP(order_details[[#This Row],[Category]],categories[[CategoryID]:[CategoryName]],2,0)</f>
        <v>Seafood</v>
      </c>
    </row>
    <row r="1699" spans="1:12" x14ac:dyDescent="0.25">
      <c r="A1699">
        <v>10896</v>
      </c>
      <c r="B1699">
        <v>56</v>
      </c>
      <c r="C1699" s="8">
        <v>30.4</v>
      </c>
      <c r="D1699">
        <v>16</v>
      </c>
      <c r="E1699">
        <v>0</v>
      </c>
      <c r="F1699" s="8">
        <f>order_details[[#This Row],[UnitPrice]]*order_details[[#This Row],[Quantity]]</f>
        <v>486.4</v>
      </c>
      <c r="G1699" s="1">
        <f>VLOOKUP(order_details[[#This Row],[OrderID]],orders[[OrderID]:[OrderDate]],4,)</f>
        <v>35145</v>
      </c>
      <c r="H1699" s="8">
        <f>VLOOKUP(order_details[[#This Row],[ProductID]],products[],6,0)</f>
        <v>38</v>
      </c>
      <c r="I1699" s="8">
        <f>order_details[[#This Row],[UnitPrice (Marked Price)]] * order_details[[#This Row],[Quantity]] * (1 - order_details[[#This Row],[Discount]])</f>
        <v>608</v>
      </c>
      <c r="J1699" s="8">
        <f>(order_details[[#This Row],[UnitPrice (Marked Price)]]*(1-order_details[[#This Row],[Discount]])-order_details[[#This Row],[UnitPrice]]) * order_details[[#This Row],[Quantity]]</f>
        <v>121.60000000000002</v>
      </c>
      <c r="K1699">
        <f>VLOOKUP(order_details[[#This Row],[ProductID]],products[],4,0)</f>
        <v>5</v>
      </c>
      <c r="L1699" s="8" t="str">
        <f>VLOOKUP(order_details[[#This Row],[Category]],categories[[CategoryID]:[CategoryName]],2,0)</f>
        <v>Grains/Cereals</v>
      </c>
    </row>
    <row r="1700" spans="1:12" x14ac:dyDescent="0.25">
      <c r="A1700">
        <v>10897</v>
      </c>
      <c r="B1700">
        <v>29</v>
      </c>
      <c r="C1700" s="8">
        <v>99</v>
      </c>
      <c r="D1700">
        <v>80</v>
      </c>
      <c r="E1700">
        <v>0</v>
      </c>
      <c r="F1700" s="8">
        <f>order_details[[#This Row],[UnitPrice]]*order_details[[#This Row],[Quantity]]</f>
        <v>7920</v>
      </c>
      <c r="G1700" s="1">
        <f>VLOOKUP(order_details[[#This Row],[OrderID]],orders[[OrderID]:[OrderDate]],4,)</f>
        <v>35145</v>
      </c>
      <c r="H1700" s="8">
        <f>VLOOKUP(order_details[[#This Row],[ProductID]],products[],6,0)</f>
        <v>123.79</v>
      </c>
      <c r="I1700" s="8">
        <f>order_details[[#This Row],[UnitPrice (Marked Price)]] * order_details[[#This Row],[Quantity]] * (1 - order_details[[#This Row],[Discount]])</f>
        <v>9903.2000000000007</v>
      </c>
      <c r="J1700" s="8">
        <f>(order_details[[#This Row],[UnitPrice (Marked Price)]]*(1-order_details[[#This Row],[Discount]])-order_details[[#This Row],[UnitPrice]]) * order_details[[#This Row],[Quantity]]</f>
        <v>1983.2000000000005</v>
      </c>
      <c r="K1700">
        <f>VLOOKUP(order_details[[#This Row],[ProductID]],products[],4,0)</f>
        <v>6</v>
      </c>
      <c r="L1700" s="8" t="str">
        <f>VLOOKUP(order_details[[#This Row],[Category]],categories[[CategoryID]:[CategoryName]],2,0)</f>
        <v>Meat/Poultry</v>
      </c>
    </row>
    <row r="1701" spans="1:12" x14ac:dyDescent="0.25">
      <c r="A1701">
        <v>10897</v>
      </c>
      <c r="B1701">
        <v>30</v>
      </c>
      <c r="C1701" s="8">
        <v>20.7</v>
      </c>
      <c r="D1701">
        <v>36</v>
      </c>
      <c r="E1701">
        <v>0</v>
      </c>
      <c r="F1701" s="8">
        <f>order_details[[#This Row],[UnitPrice]]*order_details[[#This Row],[Quantity]]</f>
        <v>745.19999999999993</v>
      </c>
      <c r="G1701" s="1">
        <f>VLOOKUP(order_details[[#This Row],[OrderID]],orders[[OrderID]:[OrderDate]],4,)</f>
        <v>35145</v>
      </c>
      <c r="H1701" s="8">
        <f>VLOOKUP(order_details[[#This Row],[ProductID]],products[],6,0)</f>
        <v>25.89</v>
      </c>
      <c r="I1701" s="8">
        <f>order_details[[#This Row],[UnitPrice (Marked Price)]] * order_details[[#This Row],[Quantity]] * (1 - order_details[[#This Row],[Discount]])</f>
        <v>932.04</v>
      </c>
      <c r="J1701" s="8">
        <f>(order_details[[#This Row],[UnitPrice (Marked Price)]]*(1-order_details[[#This Row],[Discount]])-order_details[[#This Row],[UnitPrice]]) * order_details[[#This Row],[Quantity]]</f>
        <v>186.84000000000003</v>
      </c>
      <c r="K1701">
        <f>VLOOKUP(order_details[[#This Row],[ProductID]],products[],4,0)</f>
        <v>8</v>
      </c>
      <c r="L1701" s="8" t="str">
        <f>VLOOKUP(order_details[[#This Row],[Category]],categories[[CategoryID]:[CategoryName]],2,0)</f>
        <v>Seafood</v>
      </c>
    </row>
    <row r="1702" spans="1:12" x14ac:dyDescent="0.25">
      <c r="A1702">
        <v>10898</v>
      </c>
      <c r="B1702">
        <v>13</v>
      </c>
      <c r="C1702" s="8">
        <v>4.8</v>
      </c>
      <c r="D1702">
        <v>5</v>
      </c>
      <c r="E1702">
        <v>0</v>
      </c>
      <c r="F1702" s="8">
        <f>order_details[[#This Row],[UnitPrice]]*order_details[[#This Row],[Quantity]]</f>
        <v>24</v>
      </c>
      <c r="G1702" s="1">
        <f>VLOOKUP(order_details[[#This Row],[OrderID]],orders[[OrderID]:[OrderDate]],4,)</f>
        <v>35146</v>
      </c>
      <c r="H1702" s="8">
        <f>VLOOKUP(order_details[[#This Row],[ProductID]],products[],6,0)</f>
        <v>6</v>
      </c>
      <c r="I1702" s="8">
        <f>order_details[[#This Row],[UnitPrice (Marked Price)]] * order_details[[#This Row],[Quantity]] * (1 - order_details[[#This Row],[Discount]])</f>
        <v>30</v>
      </c>
      <c r="J1702" s="8">
        <f>(order_details[[#This Row],[UnitPrice (Marked Price)]]*(1-order_details[[#This Row],[Discount]])-order_details[[#This Row],[UnitPrice]]) * order_details[[#This Row],[Quantity]]</f>
        <v>6.0000000000000009</v>
      </c>
      <c r="K1702">
        <f>VLOOKUP(order_details[[#This Row],[ProductID]],products[],4,0)</f>
        <v>8</v>
      </c>
      <c r="L1702" s="8" t="str">
        <f>VLOOKUP(order_details[[#This Row],[Category]],categories[[CategoryID]:[CategoryName]],2,0)</f>
        <v>Seafood</v>
      </c>
    </row>
    <row r="1703" spans="1:12" x14ac:dyDescent="0.25">
      <c r="A1703">
        <v>10899</v>
      </c>
      <c r="B1703">
        <v>39</v>
      </c>
      <c r="C1703" s="8">
        <v>14.4</v>
      </c>
      <c r="D1703">
        <v>8</v>
      </c>
      <c r="E1703">
        <v>0.15</v>
      </c>
      <c r="F1703" s="8">
        <f>order_details[[#This Row],[UnitPrice]]*order_details[[#This Row],[Quantity]]</f>
        <v>115.2</v>
      </c>
      <c r="G1703" s="1">
        <f>VLOOKUP(order_details[[#This Row],[OrderID]],orders[[OrderID]:[OrderDate]],4,)</f>
        <v>35146</v>
      </c>
      <c r="H1703" s="8">
        <f>VLOOKUP(order_details[[#This Row],[ProductID]],products[],6,0)</f>
        <v>18</v>
      </c>
      <c r="I1703" s="8">
        <f>order_details[[#This Row],[UnitPrice (Marked Price)]] * order_details[[#This Row],[Quantity]] * (1 - order_details[[#This Row],[Discount]])</f>
        <v>122.39999999999999</v>
      </c>
      <c r="J1703" s="8">
        <f>(order_details[[#This Row],[UnitPrice (Marked Price)]]*(1-order_details[[#This Row],[Discount]])-order_details[[#This Row],[UnitPrice]]) * order_details[[#This Row],[Quantity]]</f>
        <v>7.1999999999999886</v>
      </c>
      <c r="K1703">
        <f>VLOOKUP(order_details[[#This Row],[ProductID]],products[],4,0)</f>
        <v>1</v>
      </c>
      <c r="L1703" s="8" t="str">
        <f>VLOOKUP(order_details[[#This Row],[Category]],categories[[CategoryID]:[CategoryName]],2,0)</f>
        <v>Beverages</v>
      </c>
    </row>
    <row r="1704" spans="1:12" x14ac:dyDescent="0.25">
      <c r="A1704">
        <v>10900</v>
      </c>
      <c r="B1704">
        <v>70</v>
      </c>
      <c r="C1704" s="8">
        <v>9.6</v>
      </c>
      <c r="D1704">
        <v>3</v>
      </c>
      <c r="E1704">
        <v>0.25</v>
      </c>
      <c r="F1704" s="8">
        <f>order_details[[#This Row],[UnitPrice]]*order_details[[#This Row],[Quantity]]</f>
        <v>28.799999999999997</v>
      </c>
      <c r="G1704" s="1">
        <f>VLOOKUP(order_details[[#This Row],[OrderID]],orders[[OrderID]:[OrderDate]],4,)</f>
        <v>35146</v>
      </c>
      <c r="H1704" s="8">
        <f>VLOOKUP(order_details[[#This Row],[ProductID]],products[],6,0)</f>
        <v>15</v>
      </c>
      <c r="I1704" s="8">
        <f>order_details[[#This Row],[UnitPrice (Marked Price)]] * order_details[[#This Row],[Quantity]] * (1 - order_details[[#This Row],[Discount]])</f>
        <v>33.75</v>
      </c>
      <c r="J1704" s="8">
        <f>(order_details[[#This Row],[UnitPrice (Marked Price)]]*(1-order_details[[#This Row],[Discount]])-order_details[[#This Row],[UnitPrice]]) * order_details[[#This Row],[Quantity]]</f>
        <v>4.9500000000000011</v>
      </c>
      <c r="K1704">
        <f>VLOOKUP(order_details[[#This Row],[ProductID]],products[],4,0)</f>
        <v>1</v>
      </c>
      <c r="L1704" s="8" t="str">
        <f>VLOOKUP(order_details[[#This Row],[Category]],categories[[CategoryID]:[CategoryName]],2,0)</f>
        <v>Beverages</v>
      </c>
    </row>
    <row r="1705" spans="1:12" x14ac:dyDescent="0.25">
      <c r="A1705">
        <v>10901</v>
      </c>
      <c r="B1705">
        <v>41</v>
      </c>
      <c r="C1705" s="8">
        <v>7.7</v>
      </c>
      <c r="D1705">
        <v>30</v>
      </c>
      <c r="E1705">
        <v>0</v>
      </c>
      <c r="F1705" s="8">
        <f>order_details[[#This Row],[UnitPrice]]*order_details[[#This Row],[Quantity]]</f>
        <v>231</v>
      </c>
      <c r="G1705" s="1">
        <f>VLOOKUP(order_details[[#This Row],[OrderID]],orders[[OrderID]:[OrderDate]],4,)</f>
        <v>35149</v>
      </c>
      <c r="H1705" s="8">
        <f>VLOOKUP(order_details[[#This Row],[ProductID]],products[],6,0)</f>
        <v>9.65</v>
      </c>
      <c r="I1705" s="8">
        <f>order_details[[#This Row],[UnitPrice (Marked Price)]] * order_details[[#This Row],[Quantity]] * (1 - order_details[[#This Row],[Discount]])</f>
        <v>289.5</v>
      </c>
      <c r="J1705" s="8">
        <f>(order_details[[#This Row],[UnitPrice (Marked Price)]]*(1-order_details[[#This Row],[Discount]])-order_details[[#This Row],[UnitPrice]]) * order_details[[#This Row],[Quantity]]</f>
        <v>58.500000000000007</v>
      </c>
      <c r="K1705">
        <f>VLOOKUP(order_details[[#This Row],[ProductID]],products[],4,0)</f>
        <v>8</v>
      </c>
      <c r="L1705" s="8" t="str">
        <f>VLOOKUP(order_details[[#This Row],[Category]],categories[[CategoryID]:[CategoryName]],2,0)</f>
        <v>Seafood</v>
      </c>
    </row>
    <row r="1706" spans="1:12" x14ac:dyDescent="0.25">
      <c r="A1706">
        <v>10901</v>
      </c>
      <c r="B1706">
        <v>71</v>
      </c>
      <c r="C1706" s="8">
        <v>17.2</v>
      </c>
      <c r="D1706">
        <v>30</v>
      </c>
      <c r="E1706">
        <v>0</v>
      </c>
      <c r="F1706" s="8">
        <f>order_details[[#This Row],[UnitPrice]]*order_details[[#This Row],[Quantity]]</f>
        <v>516</v>
      </c>
      <c r="G1706" s="1">
        <f>VLOOKUP(order_details[[#This Row],[OrderID]],orders[[OrderID]:[OrderDate]],4,)</f>
        <v>35149</v>
      </c>
      <c r="H1706" s="8">
        <f>VLOOKUP(order_details[[#This Row],[ProductID]],products[],6,0)</f>
        <v>21.5</v>
      </c>
      <c r="I1706" s="8">
        <f>order_details[[#This Row],[UnitPrice (Marked Price)]] * order_details[[#This Row],[Quantity]] * (1 - order_details[[#This Row],[Discount]])</f>
        <v>645</v>
      </c>
      <c r="J1706" s="8">
        <f>(order_details[[#This Row],[UnitPrice (Marked Price)]]*(1-order_details[[#This Row],[Discount]])-order_details[[#This Row],[UnitPrice]]) * order_details[[#This Row],[Quantity]]</f>
        <v>129.00000000000003</v>
      </c>
      <c r="K1706">
        <f>VLOOKUP(order_details[[#This Row],[ProductID]],products[],4,0)</f>
        <v>4</v>
      </c>
      <c r="L1706" s="8" t="str">
        <f>VLOOKUP(order_details[[#This Row],[Category]],categories[[CategoryID]:[CategoryName]],2,0)</f>
        <v>Dairy Products</v>
      </c>
    </row>
    <row r="1707" spans="1:12" x14ac:dyDescent="0.25">
      <c r="A1707">
        <v>10902</v>
      </c>
      <c r="B1707">
        <v>55</v>
      </c>
      <c r="C1707" s="8">
        <v>19.2</v>
      </c>
      <c r="D1707">
        <v>30</v>
      </c>
      <c r="E1707">
        <v>0.15</v>
      </c>
      <c r="F1707" s="8">
        <f>order_details[[#This Row],[UnitPrice]]*order_details[[#This Row],[Quantity]]</f>
        <v>576</v>
      </c>
      <c r="G1707" s="1">
        <f>VLOOKUP(order_details[[#This Row],[OrderID]],orders[[OrderID]:[OrderDate]],4,)</f>
        <v>35149</v>
      </c>
      <c r="H1707" s="8">
        <f>VLOOKUP(order_details[[#This Row],[ProductID]],products[],6,0)</f>
        <v>24</v>
      </c>
      <c r="I1707" s="8">
        <f>order_details[[#This Row],[UnitPrice (Marked Price)]] * order_details[[#This Row],[Quantity]] * (1 - order_details[[#This Row],[Discount]])</f>
        <v>612</v>
      </c>
      <c r="J1707" s="8">
        <f>(order_details[[#This Row],[UnitPrice (Marked Price)]]*(1-order_details[[#This Row],[Discount]])-order_details[[#This Row],[UnitPrice]]) * order_details[[#This Row],[Quantity]]</f>
        <v>35.999999999999979</v>
      </c>
      <c r="K1707">
        <f>VLOOKUP(order_details[[#This Row],[ProductID]],products[],4,0)</f>
        <v>6</v>
      </c>
      <c r="L1707" s="8" t="str">
        <f>VLOOKUP(order_details[[#This Row],[Category]],categories[[CategoryID]:[CategoryName]],2,0)</f>
        <v>Meat/Poultry</v>
      </c>
    </row>
    <row r="1708" spans="1:12" x14ac:dyDescent="0.25">
      <c r="A1708">
        <v>10902</v>
      </c>
      <c r="B1708">
        <v>62</v>
      </c>
      <c r="C1708" s="8">
        <v>39.4</v>
      </c>
      <c r="D1708">
        <v>6</v>
      </c>
      <c r="E1708">
        <v>0.15</v>
      </c>
      <c r="F1708" s="8">
        <f>order_details[[#This Row],[UnitPrice]]*order_details[[#This Row],[Quantity]]</f>
        <v>236.39999999999998</v>
      </c>
      <c r="G1708" s="1">
        <f>VLOOKUP(order_details[[#This Row],[OrderID]],orders[[OrderID]:[OrderDate]],4,)</f>
        <v>35149</v>
      </c>
      <c r="H1708" s="8">
        <f>VLOOKUP(order_details[[#This Row],[ProductID]],products[],6,0)</f>
        <v>49.3</v>
      </c>
      <c r="I1708" s="8">
        <f>order_details[[#This Row],[UnitPrice (Marked Price)]] * order_details[[#This Row],[Quantity]] * (1 - order_details[[#This Row],[Discount]])</f>
        <v>251.42999999999995</v>
      </c>
      <c r="J1708" s="8">
        <f>(order_details[[#This Row],[UnitPrice (Marked Price)]]*(1-order_details[[#This Row],[Discount]])-order_details[[#This Row],[UnitPrice]]) * order_details[[#This Row],[Quantity]]</f>
        <v>15.029999999999973</v>
      </c>
      <c r="K1708">
        <f>VLOOKUP(order_details[[#This Row],[ProductID]],products[],4,0)</f>
        <v>3</v>
      </c>
      <c r="L1708" s="8" t="str">
        <f>VLOOKUP(order_details[[#This Row],[Category]],categories[[CategoryID]:[CategoryName]],2,0)</f>
        <v>Confections</v>
      </c>
    </row>
    <row r="1709" spans="1:12" x14ac:dyDescent="0.25">
      <c r="A1709">
        <v>10903</v>
      </c>
      <c r="B1709">
        <v>13</v>
      </c>
      <c r="C1709" s="8">
        <v>4.8</v>
      </c>
      <c r="D1709">
        <v>40</v>
      </c>
      <c r="E1709">
        <v>0</v>
      </c>
      <c r="F1709" s="8">
        <f>order_details[[#This Row],[UnitPrice]]*order_details[[#This Row],[Quantity]]</f>
        <v>192</v>
      </c>
      <c r="G1709" s="1">
        <f>VLOOKUP(order_details[[#This Row],[OrderID]],orders[[OrderID]:[OrderDate]],4,)</f>
        <v>35150</v>
      </c>
      <c r="H1709" s="8">
        <f>VLOOKUP(order_details[[#This Row],[ProductID]],products[],6,0)</f>
        <v>6</v>
      </c>
      <c r="I1709" s="8">
        <f>order_details[[#This Row],[UnitPrice (Marked Price)]] * order_details[[#This Row],[Quantity]] * (1 - order_details[[#This Row],[Discount]])</f>
        <v>240</v>
      </c>
      <c r="J1709" s="8">
        <f>(order_details[[#This Row],[UnitPrice (Marked Price)]]*(1-order_details[[#This Row],[Discount]])-order_details[[#This Row],[UnitPrice]]) * order_details[[#This Row],[Quantity]]</f>
        <v>48.000000000000007</v>
      </c>
      <c r="K1709">
        <f>VLOOKUP(order_details[[#This Row],[ProductID]],products[],4,0)</f>
        <v>8</v>
      </c>
      <c r="L1709" s="8" t="str">
        <f>VLOOKUP(order_details[[#This Row],[Category]],categories[[CategoryID]:[CategoryName]],2,0)</f>
        <v>Seafood</v>
      </c>
    </row>
    <row r="1710" spans="1:12" x14ac:dyDescent="0.25">
      <c r="A1710">
        <v>10903</v>
      </c>
      <c r="B1710">
        <v>65</v>
      </c>
      <c r="C1710" s="8">
        <v>9.8000000000000007</v>
      </c>
      <c r="D1710">
        <v>21</v>
      </c>
      <c r="E1710">
        <v>0</v>
      </c>
      <c r="F1710" s="8">
        <f>order_details[[#This Row],[UnitPrice]]*order_details[[#This Row],[Quantity]]</f>
        <v>205.8</v>
      </c>
      <c r="G1710" s="1">
        <f>VLOOKUP(order_details[[#This Row],[OrderID]],orders[[OrderID]:[OrderDate]],4,)</f>
        <v>35150</v>
      </c>
      <c r="H1710" s="8">
        <f>VLOOKUP(order_details[[#This Row],[ProductID]],products[],6,0)</f>
        <v>21.05</v>
      </c>
      <c r="I1710" s="8">
        <f>order_details[[#This Row],[UnitPrice (Marked Price)]] * order_details[[#This Row],[Quantity]] * (1 - order_details[[#This Row],[Discount]])</f>
        <v>442.05</v>
      </c>
      <c r="J1710" s="8">
        <f>(order_details[[#This Row],[UnitPrice (Marked Price)]]*(1-order_details[[#This Row],[Discount]])-order_details[[#This Row],[UnitPrice]]) * order_details[[#This Row],[Quantity]]</f>
        <v>236.25</v>
      </c>
      <c r="K1710">
        <f>VLOOKUP(order_details[[#This Row],[ProductID]],products[],4,0)</f>
        <v>2</v>
      </c>
      <c r="L1710" s="8" t="str">
        <f>VLOOKUP(order_details[[#This Row],[Category]],categories[[CategoryID]:[CategoryName]],2,0)</f>
        <v>Condiments</v>
      </c>
    </row>
    <row r="1711" spans="1:12" x14ac:dyDescent="0.25">
      <c r="A1711">
        <v>10903</v>
      </c>
      <c r="B1711">
        <v>68</v>
      </c>
      <c r="C1711" s="8">
        <v>8</v>
      </c>
      <c r="D1711">
        <v>20</v>
      </c>
      <c r="E1711">
        <v>0</v>
      </c>
      <c r="F1711" s="8">
        <f>order_details[[#This Row],[UnitPrice]]*order_details[[#This Row],[Quantity]]</f>
        <v>160</v>
      </c>
      <c r="G1711" s="1">
        <f>VLOOKUP(order_details[[#This Row],[OrderID]],orders[[OrderID]:[OrderDate]],4,)</f>
        <v>35150</v>
      </c>
      <c r="H1711" s="8">
        <f>VLOOKUP(order_details[[#This Row],[ProductID]],products[],6,0)</f>
        <v>12.5</v>
      </c>
      <c r="I1711" s="8">
        <f>order_details[[#This Row],[UnitPrice (Marked Price)]] * order_details[[#This Row],[Quantity]] * (1 - order_details[[#This Row],[Discount]])</f>
        <v>250</v>
      </c>
      <c r="J1711" s="8">
        <f>(order_details[[#This Row],[UnitPrice (Marked Price)]]*(1-order_details[[#This Row],[Discount]])-order_details[[#This Row],[UnitPrice]]) * order_details[[#This Row],[Quantity]]</f>
        <v>90</v>
      </c>
      <c r="K1711">
        <f>VLOOKUP(order_details[[#This Row],[ProductID]],products[],4,0)</f>
        <v>3</v>
      </c>
      <c r="L1711" s="8" t="str">
        <f>VLOOKUP(order_details[[#This Row],[Category]],categories[[CategoryID]:[CategoryName]],2,0)</f>
        <v>Confections</v>
      </c>
    </row>
    <row r="1712" spans="1:12" x14ac:dyDescent="0.25">
      <c r="A1712">
        <v>10904</v>
      </c>
      <c r="B1712">
        <v>58</v>
      </c>
      <c r="C1712" s="8">
        <v>10.6</v>
      </c>
      <c r="D1712">
        <v>15</v>
      </c>
      <c r="E1712">
        <v>0</v>
      </c>
      <c r="F1712" s="8">
        <f>order_details[[#This Row],[UnitPrice]]*order_details[[#This Row],[Quantity]]</f>
        <v>159</v>
      </c>
      <c r="G1712" s="1">
        <f>VLOOKUP(order_details[[#This Row],[OrderID]],orders[[OrderID]:[OrderDate]],4,)</f>
        <v>35150</v>
      </c>
      <c r="H1712" s="8">
        <f>VLOOKUP(order_details[[#This Row],[ProductID]],products[],6,0)</f>
        <v>13.25</v>
      </c>
      <c r="I1712" s="8">
        <f>order_details[[#This Row],[UnitPrice (Marked Price)]] * order_details[[#This Row],[Quantity]] * (1 - order_details[[#This Row],[Discount]])</f>
        <v>198.75</v>
      </c>
      <c r="J1712" s="8">
        <f>(order_details[[#This Row],[UnitPrice (Marked Price)]]*(1-order_details[[#This Row],[Discount]])-order_details[[#This Row],[UnitPrice]]) * order_details[[#This Row],[Quantity]]</f>
        <v>39.750000000000007</v>
      </c>
      <c r="K1712">
        <f>VLOOKUP(order_details[[#This Row],[ProductID]],products[],4,0)</f>
        <v>8</v>
      </c>
      <c r="L1712" s="8" t="str">
        <f>VLOOKUP(order_details[[#This Row],[Category]],categories[[CategoryID]:[CategoryName]],2,0)</f>
        <v>Seafood</v>
      </c>
    </row>
    <row r="1713" spans="1:12" x14ac:dyDescent="0.25">
      <c r="A1713">
        <v>10904</v>
      </c>
      <c r="B1713">
        <v>62</v>
      </c>
      <c r="C1713" s="8">
        <v>39.4</v>
      </c>
      <c r="D1713">
        <v>35</v>
      </c>
      <c r="E1713">
        <v>0</v>
      </c>
      <c r="F1713" s="8">
        <f>order_details[[#This Row],[UnitPrice]]*order_details[[#This Row],[Quantity]]</f>
        <v>1379</v>
      </c>
      <c r="G1713" s="1">
        <f>VLOOKUP(order_details[[#This Row],[OrderID]],orders[[OrderID]:[OrderDate]],4,)</f>
        <v>35150</v>
      </c>
      <c r="H1713" s="8">
        <f>VLOOKUP(order_details[[#This Row],[ProductID]],products[],6,0)</f>
        <v>49.3</v>
      </c>
      <c r="I1713" s="8">
        <f>order_details[[#This Row],[UnitPrice (Marked Price)]] * order_details[[#This Row],[Quantity]] * (1 - order_details[[#This Row],[Discount]])</f>
        <v>1725.5</v>
      </c>
      <c r="J1713" s="8">
        <f>(order_details[[#This Row],[UnitPrice (Marked Price)]]*(1-order_details[[#This Row],[Discount]])-order_details[[#This Row],[UnitPrice]]) * order_details[[#This Row],[Quantity]]</f>
        <v>346.49999999999994</v>
      </c>
      <c r="K1713">
        <f>VLOOKUP(order_details[[#This Row],[ProductID]],products[],4,0)</f>
        <v>3</v>
      </c>
      <c r="L1713" s="8" t="str">
        <f>VLOOKUP(order_details[[#This Row],[Category]],categories[[CategoryID]:[CategoryName]],2,0)</f>
        <v>Confections</v>
      </c>
    </row>
    <row r="1714" spans="1:12" x14ac:dyDescent="0.25">
      <c r="A1714">
        <v>10905</v>
      </c>
      <c r="B1714">
        <v>1</v>
      </c>
      <c r="C1714" s="8">
        <v>14.4</v>
      </c>
      <c r="D1714">
        <v>20</v>
      </c>
      <c r="E1714">
        <v>0.05</v>
      </c>
      <c r="F1714" s="8">
        <f>order_details[[#This Row],[UnitPrice]]*order_details[[#This Row],[Quantity]]</f>
        <v>288</v>
      </c>
      <c r="G1714" s="1">
        <f>VLOOKUP(order_details[[#This Row],[OrderID]],orders[[OrderID]:[OrderDate]],4,)</f>
        <v>35150</v>
      </c>
      <c r="H1714" s="8">
        <f>VLOOKUP(order_details[[#This Row],[ProductID]],products[],6,0)</f>
        <v>18</v>
      </c>
      <c r="I1714" s="8">
        <f>order_details[[#This Row],[UnitPrice (Marked Price)]] * order_details[[#This Row],[Quantity]] * (1 - order_details[[#This Row],[Discount]])</f>
        <v>342</v>
      </c>
      <c r="J1714" s="8">
        <f>(order_details[[#This Row],[UnitPrice (Marked Price)]]*(1-order_details[[#This Row],[Discount]])-order_details[[#This Row],[UnitPrice]]) * order_details[[#This Row],[Quantity]]</f>
        <v>53.99999999999995</v>
      </c>
      <c r="K1714">
        <f>VLOOKUP(order_details[[#This Row],[ProductID]],products[],4,0)</f>
        <v>1</v>
      </c>
      <c r="L1714" s="8" t="str">
        <f>VLOOKUP(order_details[[#This Row],[Category]],categories[[CategoryID]:[CategoryName]],2,0)</f>
        <v>Beverages</v>
      </c>
    </row>
    <row r="1715" spans="1:12" x14ac:dyDescent="0.25">
      <c r="A1715">
        <v>10906</v>
      </c>
      <c r="B1715">
        <v>61</v>
      </c>
      <c r="C1715" s="8">
        <v>22.8</v>
      </c>
      <c r="D1715">
        <v>15</v>
      </c>
      <c r="E1715">
        <v>0</v>
      </c>
      <c r="F1715" s="8">
        <f>order_details[[#This Row],[UnitPrice]]*order_details[[#This Row],[Quantity]]</f>
        <v>342</v>
      </c>
      <c r="G1715" s="1">
        <f>VLOOKUP(order_details[[#This Row],[OrderID]],orders[[OrderID]:[OrderDate]],4,)</f>
        <v>35151</v>
      </c>
      <c r="H1715" s="8">
        <f>VLOOKUP(order_details[[#This Row],[ProductID]],products[],6,0)</f>
        <v>28.5</v>
      </c>
      <c r="I1715" s="8">
        <f>order_details[[#This Row],[UnitPrice (Marked Price)]] * order_details[[#This Row],[Quantity]] * (1 - order_details[[#This Row],[Discount]])</f>
        <v>427.5</v>
      </c>
      <c r="J1715" s="8">
        <f>(order_details[[#This Row],[UnitPrice (Marked Price)]]*(1-order_details[[#This Row],[Discount]])-order_details[[#This Row],[UnitPrice]]) * order_details[[#This Row],[Quantity]]</f>
        <v>85.499999999999986</v>
      </c>
      <c r="K1715">
        <f>VLOOKUP(order_details[[#This Row],[ProductID]],products[],4,0)</f>
        <v>2</v>
      </c>
      <c r="L1715" s="8" t="str">
        <f>VLOOKUP(order_details[[#This Row],[Category]],categories[[CategoryID]:[CategoryName]],2,0)</f>
        <v>Condiments</v>
      </c>
    </row>
    <row r="1716" spans="1:12" x14ac:dyDescent="0.25">
      <c r="A1716">
        <v>10907</v>
      </c>
      <c r="B1716">
        <v>75</v>
      </c>
      <c r="C1716" s="8">
        <v>6.2</v>
      </c>
      <c r="D1716">
        <v>14</v>
      </c>
      <c r="E1716">
        <v>0</v>
      </c>
      <c r="F1716" s="8">
        <f>order_details[[#This Row],[UnitPrice]]*order_details[[#This Row],[Quantity]]</f>
        <v>86.8</v>
      </c>
      <c r="G1716" s="1">
        <f>VLOOKUP(order_details[[#This Row],[OrderID]],orders[[OrderID]:[OrderDate]],4,)</f>
        <v>35151</v>
      </c>
      <c r="H1716" s="8">
        <f>VLOOKUP(order_details[[#This Row],[ProductID]],products[],6,0)</f>
        <v>7.75</v>
      </c>
      <c r="I1716" s="8">
        <f>order_details[[#This Row],[UnitPrice (Marked Price)]] * order_details[[#This Row],[Quantity]] * (1 - order_details[[#This Row],[Discount]])</f>
        <v>108.5</v>
      </c>
      <c r="J1716" s="8">
        <f>(order_details[[#This Row],[UnitPrice (Marked Price)]]*(1-order_details[[#This Row],[Discount]])-order_details[[#This Row],[UnitPrice]]) * order_details[[#This Row],[Quantity]]</f>
        <v>21.699999999999996</v>
      </c>
      <c r="K1716">
        <f>VLOOKUP(order_details[[#This Row],[ProductID]],products[],4,0)</f>
        <v>1</v>
      </c>
      <c r="L1716" s="8" t="str">
        <f>VLOOKUP(order_details[[#This Row],[Category]],categories[[CategoryID]:[CategoryName]],2,0)</f>
        <v>Beverages</v>
      </c>
    </row>
    <row r="1717" spans="1:12" x14ac:dyDescent="0.25">
      <c r="A1717">
        <v>10908</v>
      </c>
      <c r="B1717">
        <v>7</v>
      </c>
      <c r="C1717" s="8">
        <v>19.2</v>
      </c>
      <c r="D1717">
        <v>20</v>
      </c>
      <c r="E1717">
        <v>0.05</v>
      </c>
      <c r="F1717" s="8">
        <f>order_details[[#This Row],[UnitPrice]]*order_details[[#This Row],[Quantity]]</f>
        <v>384</v>
      </c>
      <c r="G1717" s="1">
        <f>VLOOKUP(order_details[[#This Row],[OrderID]],orders[[OrderID]:[OrderDate]],4,)</f>
        <v>35152</v>
      </c>
      <c r="H1717" s="8">
        <f>VLOOKUP(order_details[[#This Row],[ProductID]],products[],6,0)</f>
        <v>30</v>
      </c>
      <c r="I1717" s="8">
        <f>order_details[[#This Row],[UnitPrice (Marked Price)]] * order_details[[#This Row],[Quantity]] * (1 - order_details[[#This Row],[Discount]])</f>
        <v>570</v>
      </c>
      <c r="J1717" s="8">
        <f>(order_details[[#This Row],[UnitPrice (Marked Price)]]*(1-order_details[[#This Row],[Discount]])-order_details[[#This Row],[UnitPrice]]) * order_details[[#This Row],[Quantity]]</f>
        <v>186</v>
      </c>
      <c r="K1717">
        <f>VLOOKUP(order_details[[#This Row],[ProductID]],products[],4,0)</f>
        <v>7</v>
      </c>
      <c r="L1717" s="8" t="str">
        <f>VLOOKUP(order_details[[#This Row],[Category]],categories[[CategoryID]:[CategoryName]],2,0)</f>
        <v>Produce</v>
      </c>
    </row>
    <row r="1718" spans="1:12" x14ac:dyDescent="0.25">
      <c r="A1718">
        <v>10908</v>
      </c>
      <c r="B1718">
        <v>52</v>
      </c>
      <c r="C1718" s="8">
        <v>5.6</v>
      </c>
      <c r="D1718">
        <v>14</v>
      </c>
      <c r="E1718">
        <v>0.05</v>
      </c>
      <c r="F1718" s="8">
        <f>order_details[[#This Row],[UnitPrice]]*order_details[[#This Row],[Quantity]]</f>
        <v>78.399999999999991</v>
      </c>
      <c r="G1718" s="1">
        <f>VLOOKUP(order_details[[#This Row],[OrderID]],orders[[OrderID]:[OrderDate]],4,)</f>
        <v>35152</v>
      </c>
      <c r="H1718" s="8">
        <f>VLOOKUP(order_details[[#This Row],[ProductID]],products[],6,0)</f>
        <v>7</v>
      </c>
      <c r="I1718" s="8">
        <f>order_details[[#This Row],[UnitPrice (Marked Price)]] * order_details[[#This Row],[Quantity]] * (1 - order_details[[#This Row],[Discount]])</f>
        <v>93.1</v>
      </c>
      <c r="J1718" s="8">
        <f>(order_details[[#This Row],[UnitPrice (Marked Price)]]*(1-order_details[[#This Row],[Discount]])-order_details[[#This Row],[UnitPrice]]) * order_details[[#This Row],[Quantity]]</f>
        <v>14.699999999999998</v>
      </c>
      <c r="K1718">
        <f>VLOOKUP(order_details[[#This Row],[ProductID]],products[],4,0)</f>
        <v>5</v>
      </c>
      <c r="L1718" s="8" t="str">
        <f>VLOOKUP(order_details[[#This Row],[Category]],categories[[CategoryID]:[CategoryName]],2,0)</f>
        <v>Grains/Cereals</v>
      </c>
    </row>
    <row r="1719" spans="1:12" x14ac:dyDescent="0.25">
      <c r="A1719">
        <v>10909</v>
      </c>
      <c r="B1719">
        <v>7</v>
      </c>
      <c r="C1719" s="8">
        <v>19.2</v>
      </c>
      <c r="D1719">
        <v>12</v>
      </c>
      <c r="E1719">
        <v>0</v>
      </c>
      <c r="F1719" s="8">
        <f>order_details[[#This Row],[UnitPrice]]*order_details[[#This Row],[Quantity]]</f>
        <v>230.39999999999998</v>
      </c>
      <c r="G1719" s="1">
        <f>VLOOKUP(order_details[[#This Row],[OrderID]],orders[[OrderID]:[OrderDate]],4,)</f>
        <v>35152</v>
      </c>
      <c r="H1719" s="8">
        <f>VLOOKUP(order_details[[#This Row],[ProductID]],products[],6,0)</f>
        <v>30</v>
      </c>
      <c r="I1719" s="8">
        <f>order_details[[#This Row],[UnitPrice (Marked Price)]] * order_details[[#This Row],[Quantity]] * (1 - order_details[[#This Row],[Discount]])</f>
        <v>360</v>
      </c>
      <c r="J1719" s="8">
        <f>(order_details[[#This Row],[UnitPrice (Marked Price)]]*(1-order_details[[#This Row],[Discount]])-order_details[[#This Row],[UnitPrice]]) * order_details[[#This Row],[Quantity]]</f>
        <v>129.60000000000002</v>
      </c>
      <c r="K1719">
        <f>VLOOKUP(order_details[[#This Row],[ProductID]],products[],4,0)</f>
        <v>7</v>
      </c>
      <c r="L1719" s="8" t="str">
        <f>VLOOKUP(order_details[[#This Row],[Category]],categories[[CategoryID]:[CategoryName]],2,0)</f>
        <v>Produce</v>
      </c>
    </row>
    <row r="1720" spans="1:12" x14ac:dyDescent="0.25">
      <c r="A1720">
        <v>10909</v>
      </c>
      <c r="B1720">
        <v>16</v>
      </c>
      <c r="C1720" s="8">
        <v>13.9</v>
      </c>
      <c r="D1720">
        <v>15</v>
      </c>
      <c r="E1720">
        <v>0</v>
      </c>
      <c r="F1720" s="8">
        <f>order_details[[#This Row],[UnitPrice]]*order_details[[#This Row],[Quantity]]</f>
        <v>208.5</v>
      </c>
      <c r="G1720" s="1">
        <f>VLOOKUP(order_details[[#This Row],[OrderID]],orders[[OrderID]:[OrderDate]],4,)</f>
        <v>35152</v>
      </c>
      <c r="H1720" s="8">
        <f>VLOOKUP(order_details[[#This Row],[ProductID]],products[],6,0)</f>
        <v>17.45</v>
      </c>
      <c r="I1720" s="8">
        <f>order_details[[#This Row],[UnitPrice (Marked Price)]] * order_details[[#This Row],[Quantity]] * (1 - order_details[[#This Row],[Discount]])</f>
        <v>261.75</v>
      </c>
      <c r="J1720" s="8">
        <f>(order_details[[#This Row],[UnitPrice (Marked Price)]]*(1-order_details[[#This Row],[Discount]])-order_details[[#This Row],[UnitPrice]]) * order_details[[#This Row],[Quantity]]</f>
        <v>53.249999999999986</v>
      </c>
      <c r="K1720">
        <f>VLOOKUP(order_details[[#This Row],[ProductID]],products[],4,0)</f>
        <v>3</v>
      </c>
      <c r="L1720" s="8" t="str">
        <f>VLOOKUP(order_details[[#This Row],[Category]],categories[[CategoryID]:[CategoryName]],2,0)</f>
        <v>Confections</v>
      </c>
    </row>
    <row r="1721" spans="1:12" x14ac:dyDescent="0.25">
      <c r="A1721">
        <v>10909</v>
      </c>
      <c r="B1721">
        <v>41</v>
      </c>
      <c r="C1721" s="8">
        <v>7.7</v>
      </c>
      <c r="D1721">
        <v>5</v>
      </c>
      <c r="E1721">
        <v>0</v>
      </c>
      <c r="F1721" s="8">
        <f>order_details[[#This Row],[UnitPrice]]*order_details[[#This Row],[Quantity]]</f>
        <v>38.5</v>
      </c>
      <c r="G1721" s="1">
        <f>VLOOKUP(order_details[[#This Row],[OrderID]],orders[[OrderID]:[OrderDate]],4,)</f>
        <v>35152</v>
      </c>
      <c r="H1721" s="8">
        <f>VLOOKUP(order_details[[#This Row],[ProductID]],products[],6,0)</f>
        <v>9.65</v>
      </c>
      <c r="I1721" s="8">
        <f>order_details[[#This Row],[UnitPrice (Marked Price)]] * order_details[[#This Row],[Quantity]] * (1 - order_details[[#This Row],[Discount]])</f>
        <v>48.25</v>
      </c>
      <c r="J1721" s="8">
        <f>(order_details[[#This Row],[UnitPrice (Marked Price)]]*(1-order_details[[#This Row],[Discount]])-order_details[[#This Row],[UnitPrice]]) * order_details[[#This Row],[Quantity]]</f>
        <v>9.75</v>
      </c>
      <c r="K1721">
        <f>VLOOKUP(order_details[[#This Row],[ProductID]],products[],4,0)</f>
        <v>8</v>
      </c>
      <c r="L1721" s="8" t="str">
        <f>VLOOKUP(order_details[[#This Row],[Category]],categories[[CategoryID]:[CategoryName]],2,0)</f>
        <v>Seafood</v>
      </c>
    </row>
    <row r="1722" spans="1:12" x14ac:dyDescent="0.25">
      <c r="A1722">
        <v>10910</v>
      </c>
      <c r="B1722">
        <v>19</v>
      </c>
      <c r="C1722" s="8">
        <v>7.3</v>
      </c>
      <c r="D1722">
        <v>12</v>
      </c>
      <c r="E1722">
        <v>0</v>
      </c>
      <c r="F1722" s="8">
        <f>order_details[[#This Row],[UnitPrice]]*order_details[[#This Row],[Quantity]]</f>
        <v>87.6</v>
      </c>
      <c r="G1722" s="1">
        <f>VLOOKUP(order_details[[#This Row],[OrderID]],orders[[OrderID]:[OrderDate]],4,)</f>
        <v>35152</v>
      </c>
      <c r="H1722" s="8">
        <f>VLOOKUP(order_details[[#This Row],[ProductID]],products[],6,0)</f>
        <v>9.1999999999999993</v>
      </c>
      <c r="I1722" s="8">
        <f>order_details[[#This Row],[UnitPrice (Marked Price)]] * order_details[[#This Row],[Quantity]] * (1 - order_details[[#This Row],[Discount]])</f>
        <v>110.39999999999999</v>
      </c>
      <c r="J1722" s="8">
        <f>(order_details[[#This Row],[UnitPrice (Marked Price)]]*(1-order_details[[#This Row],[Discount]])-order_details[[#This Row],[UnitPrice]]) * order_details[[#This Row],[Quantity]]</f>
        <v>22.799999999999994</v>
      </c>
      <c r="K1722">
        <f>VLOOKUP(order_details[[#This Row],[ProductID]],products[],4,0)</f>
        <v>3</v>
      </c>
      <c r="L1722" s="8" t="str">
        <f>VLOOKUP(order_details[[#This Row],[Category]],categories[[CategoryID]:[CategoryName]],2,0)</f>
        <v>Confections</v>
      </c>
    </row>
    <row r="1723" spans="1:12" x14ac:dyDescent="0.25">
      <c r="A1723">
        <v>10910</v>
      </c>
      <c r="B1723">
        <v>49</v>
      </c>
      <c r="C1723" s="8">
        <v>16</v>
      </c>
      <c r="D1723">
        <v>10</v>
      </c>
      <c r="E1723">
        <v>0</v>
      </c>
      <c r="F1723" s="8">
        <f>order_details[[#This Row],[UnitPrice]]*order_details[[#This Row],[Quantity]]</f>
        <v>160</v>
      </c>
      <c r="G1723" s="1">
        <f>VLOOKUP(order_details[[#This Row],[OrderID]],orders[[OrderID]:[OrderDate]],4,)</f>
        <v>35152</v>
      </c>
      <c r="H1723" s="8">
        <f>VLOOKUP(order_details[[#This Row],[ProductID]],products[],6,0)</f>
        <v>20</v>
      </c>
      <c r="I1723" s="8">
        <f>order_details[[#This Row],[UnitPrice (Marked Price)]] * order_details[[#This Row],[Quantity]] * (1 - order_details[[#This Row],[Discount]])</f>
        <v>200</v>
      </c>
      <c r="J1723" s="8">
        <f>(order_details[[#This Row],[UnitPrice (Marked Price)]]*(1-order_details[[#This Row],[Discount]])-order_details[[#This Row],[UnitPrice]]) * order_details[[#This Row],[Quantity]]</f>
        <v>40</v>
      </c>
      <c r="K1723">
        <f>VLOOKUP(order_details[[#This Row],[ProductID]],products[],4,0)</f>
        <v>3</v>
      </c>
      <c r="L1723" s="8" t="str">
        <f>VLOOKUP(order_details[[#This Row],[Category]],categories[[CategoryID]:[CategoryName]],2,0)</f>
        <v>Confections</v>
      </c>
    </row>
    <row r="1724" spans="1:12" x14ac:dyDescent="0.25">
      <c r="A1724">
        <v>10910</v>
      </c>
      <c r="B1724">
        <v>61</v>
      </c>
      <c r="C1724" s="8">
        <v>22.8</v>
      </c>
      <c r="D1724">
        <v>5</v>
      </c>
      <c r="E1724">
        <v>0</v>
      </c>
      <c r="F1724" s="8">
        <f>order_details[[#This Row],[UnitPrice]]*order_details[[#This Row],[Quantity]]</f>
        <v>114</v>
      </c>
      <c r="G1724" s="1">
        <f>VLOOKUP(order_details[[#This Row],[OrderID]],orders[[OrderID]:[OrderDate]],4,)</f>
        <v>35152</v>
      </c>
      <c r="H1724" s="8">
        <f>VLOOKUP(order_details[[#This Row],[ProductID]],products[],6,0)</f>
        <v>28.5</v>
      </c>
      <c r="I1724" s="8">
        <f>order_details[[#This Row],[UnitPrice (Marked Price)]] * order_details[[#This Row],[Quantity]] * (1 - order_details[[#This Row],[Discount]])</f>
        <v>142.5</v>
      </c>
      <c r="J1724" s="8">
        <f>(order_details[[#This Row],[UnitPrice (Marked Price)]]*(1-order_details[[#This Row],[Discount]])-order_details[[#This Row],[UnitPrice]]) * order_details[[#This Row],[Quantity]]</f>
        <v>28.499999999999996</v>
      </c>
      <c r="K1724">
        <f>VLOOKUP(order_details[[#This Row],[ProductID]],products[],4,0)</f>
        <v>2</v>
      </c>
      <c r="L1724" s="8" t="str">
        <f>VLOOKUP(order_details[[#This Row],[Category]],categories[[CategoryID]:[CategoryName]],2,0)</f>
        <v>Condiments</v>
      </c>
    </row>
    <row r="1725" spans="1:12" x14ac:dyDescent="0.25">
      <c r="A1725">
        <v>10911</v>
      </c>
      <c r="B1725">
        <v>1</v>
      </c>
      <c r="C1725" s="8">
        <v>14.4</v>
      </c>
      <c r="D1725">
        <v>10</v>
      </c>
      <c r="E1725">
        <v>0</v>
      </c>
      <c r="F1725" s="8">
        <f>order_details[[#This Row],[UnitPrice]]*order_details[[#This Row],[Quantity]]</f>
        <v>144</v>
      </c>
      <c r="G1725" s="1">
        <f>VLOOKUP(order_details[[#This Row],[OrderID]],orders[[OrderID]:[OrderDate]],4,)</f>
        <v>35152</v>
      </c>
      <c r="H1725" s="8">
        <f>VLOOKUP(order_details[[#This Row],[ProductID]],products[],6,0)</f>
        <v>18</v>
      </c>
      <c r="I1725" s="8">
        <f>order_details[[#This Row],[UnitPrice (Marked Price)]] * order_details[[#This Row],[Quantity]] * (1 - order_details[[#This Row],[Discount]])</f>
        <v>180</v>
      </c>
      <c r="J1725" s="8">
        <f>(order_details[[#This Row],[UnitPrice (Marked Price)]]*(1-order_details[[#This Row],[Discount]])-order_details[[#This Row],[UnitPrice]]) * order_details[[#This Row],[Quantity]]</f>
        <v>36</v>
      </c>
      <c r="K1725">
        <f>VLOOKUP(order_details[[#This Row],[ProductID]],products[],4,0)</f>
        <v>1</v>
      </c>
      <c r="L1725" s="8" t="str">
        <f>VLOOKUP(order_details[[#This Row],[Category]],categories[[CategoryID]:[CategoryName]],2,0)</f>
        <v>Beverages</v>
      </c>
    </row>
    <row r="1726" spans="1:12" x14ac:dyDescent="0.25">
      <c r="A1726">
        <v>10911</v>
      </c>
      <c r="B1726">
        <v>17</v>
      </c>
      <c r="C1726" s="8">
        <v>31.2</v>
      </c>
      <c r="D1726">
        <v>12</v>
      </c>
      <c r="E1726">
        <v>0</v>
      </c>
      <c r="F1726" s="8">
        <f>order_details[[#This Row],[UnitPrice]]*order_details[[#This Row],[Quantity]]</f>
        <v>374.4</v>
      </c>
      <c r="G1726" s="1">
        <f>VLOOKUP(order_details[[#This Row],[OrderID]],orders[[OrderID]:[OrderDate]],4,)</f>
        <v>35152</v>
      </c>
      <c r="H1726" s="8">
        <f>VLOOKUP(order_details[[#This Row],[ProductID]],products[],6,0)</f>
        <v>39</v>
      </c>
      <c r="I1726" s="8">
        <f>order_details[[#This Row],[UnitPrice (Marked Price)]] * order_details[[#This Row],[Quantity]] * (1 - order_details[[#This Row],[Discount]])</f>
        <v>468</v>
      </c>
      <c r="J1726" s="8">
        <f>(order_details[[#This Row],[UnitPrice (Marked Price)]]*(1-order_details[[#This Row],[Discount]])-order_details[[#This Row],[UnitPrice]]) * order_details[[#This Row],[Quantity]]</f>
        <v>93.600000000000009</v>
      </c>
      <c r="K1726">
        <f>VLOOKUP(order_details[[#This Row],[ProductID]],products[],4,0)</f>
        <v>6</v>
      </c>
      <c r="L1726" s="8" t="str">
        <f>VLOOKUP(order_details[[#This Row],[Category]],categories[[CategoryID]:[CategoryName]],2,0)</f>
        <v>Meat/Poultry</v>
      </c>
    </row>
    <row r="1727" spans="1:12" x14ac:dyDescent="0.25">
      <c r="A1727">
        <v>10911</v>
      </c>
      <c r="B1727">
        <v>67</v>
      </c>
      <c r="C1727" s="8">
        <v>9.8000000000000007</v>
      </c>
      <c r="D1727">
        <v>15</v>
      </c>
      <c r="E1727">
        <v>0</v>
      </c>
      <c r="F1727" s="8">
        <f>order_details[[#This Row],[UnitPrice]]*order_details[[#This Row],[Quantity]]</f>
        <v>147</v>
      </c>
      <c r="G1727" s="1">
        <f>VLOOKUP(order_details[[#This Row],[OrderID]],orders[[OrderID]:[OrderDate]],4,)</f>
        <v>35152</v>
      </c>
      <c r="H1727" s="8">
        <f>VLOOKUP(order_details[[#This Row],[ProductID]],products[],6,0)</f>
        <v>14</v>
      </c>
      <c r="I1727" s="8">
        <f>order_details[[#This Row],[UnitPrice (Marked Price)]] * order_details[[#This Row],[Quantity]] * (1 - order_details[[#This Row],[Discount]])</f>
        <v>210</v>
      </c>
      <c r="J1727" s="8">
        <f>(order_details[[#This Row],[UnitPrice (Marked Price)]]*(1-order_details[[#This Row],[Discount]])-order_details[[#This Row],[UnitPrice]]) * order_details[[#This Row],[Quantity]]</f>
        <v>62.999999999999986</v>
      </c>
      <c r="K1727">
        <f>VLOOKUP(order_details[[#This Row],[ProductID]],products[],4,0)</f>
        <v>1</v>
      </c>
      <c r="L1727" s="8" t="str">
        <f>VLOOKUP(order_details[[#This Row],[Category]],categories[[CategoryID]:[CategoryName]],2,0)</f>
        <v>Beverages</v>
      </c>
    </row>
    <row r="1728" spans="1:12" x14ac:dyDescent="0.25">
      <c r="A1728">
        <v>10912</v>
      </c>
      <c r="B1728">
        <v>11</v>
      </c>
      <c r="C1728" s="8">
        <v>9.8000000000000007</v>
      </c>
      <c r="D1728">
        <v>40</v>
      </c>
      <c r="E1728">
        <v>0.25</v>
      </c>
      <c r="F1728" s="8">
        <f>order_details[[#This Row],[UnitPrice]]*order_details[[#This Row],[Quantity]]</f>
        <v>392</v>
      </c>
      <c r="G1728" s="1">
        <f>VLOOKUP(order_details[[#This Row],[OrderID]],orders[[OrderID]:[OrderDate]],4,)</f>
        <v>35152</v>
      </c>
      <c r="H1728" s="8">
        <f>VLOOKUP(order_details[[#This Row],[ProductID]],products[],6,0)</f>
        <v>21</v>
      </c>
      <c r="I1728" s="8">
        <f>order_details[[#This Row],[UnitPrice (Marked Price)]] * order_details[[#This Row],[Quantity]] * (1 - order_details[[#This Row],[Discount]])</f>
        <v>630</v>
      </c>
      <c r="J1728" s="8">
        <f>(order_details[[#This Row],[UnitPrice (Marked Price)]]*(1-order_details[[#This Row],[Discount]])-order_details[[#This Row],[UnitPrice]]) * order_details[[#This Row],[Quantity]]</f>
        <v>237.99999999999997</v>
      </c>
      <c r="K1728">
        <f>VLOOKUP(order_details[[#This Row],[ProductID]],products[],4,0)</f>
        <v>4</v>
      </c>
      <c r="L1728" s="8" t="str">
        <f>VLOOKUP(order_details[[#This Row],[Category]],categories[[CategoryID]:[CategoryName]],2,0)</f>
        <v>Dairy Products</v>
      </c>
    </row>
    <row r="1729" spans="1:12" x14ac:dyDescent="0.25">
      <c r="A1729">
        <v>10912</v>
      </c>
      <c r="B1729">
        <v>29</v>
      </c>
      <c r="C1729" s="8">
        <v>99</v>
      </c>
      <c r="D1729">
        <v>60</v>
      </c>
      <c r="E1729">
        <v>0.25</v>
      </c>
      <c r="F1729" s="8">
        <f>order_details[[#This Row],[UnitPrice]]*order_details[[#This Row],[Quantity]]</f>
        <v>5940</v>
      </c>
      <c r="G1729" s="1">
        <f>VLOOKUP(order_details[[#This Row],[OrderID]],orders[[OrderID]:[OrderDate]],4,)</f>
        <v>35152</v>
      </c>
      <c r="H1729" s="8">
        <f>VLOOKUP(order_details[[#This Row],[ProductID]],products[],6,0)</f>
        <v>123.79</v>
      </c>
      <c r="I1729" s="8">
        <f>order_details[[#This Row],[UnitPrice (Marked Price)]] * order_details[[#This Row],[Quantity]] * (1 - order_details[[#This Row],[Discount]])</f>
        <v>5570.55</v>
      </c>
      <c r="J1729" s="8">
        <f>(order_details[[#This Row],[UnitPrice (Marked Price)]]*(1-order_details[[#This Row],[Discount]])-order_details[[#This Row],[UnitPrice]]) * order_details[[#This Row],[Quantity]]</f>
        <v>-369.44999999999993</v>
      </c>
      <c r="K1729">
        <f>VLOOKUP(order_details[[#This Row],[ProductID]],products[],4,0)</f>
        <v>6</v>
      </c>
      <c r="L1729" s="8" t="str">
        <f>VLOOKUP(order_details[[#This Row],[Category]],categories[[CategoryID]:[CategoryName]],2,0)</f>
        <v>Meat/Poultry</v>
      </c>
    </row>
    <row r="1730" spans="1:12" x14ac:dyDescent="0.25">
      <c r="A1730">
        <v>10913</v>
      </c>
      <c r="B1730">
        <v>4</v>
      </c>
      <c r="C1730" s="8">
        <v>17.600000000000001</v>
      </c>
      <c r="D1730">
        <v>30</v>
      </c>
      <c r="E1730">
        <v>0.25</v>
      </c>
      <c r="F1730" s="8">
        <f>order_details[[#This Row],[UnitPrice]]*order_details[[#This Row],[Quantity]]</f>
        <v>528</v>
      </c>
      <c r="G1730" s="1">
        <f>VLOOKUP(order_details[[#This Row],[OrderID]],orders[[OrderID]:[OrderDate]],4,)</f>
        <v>35152</v>
      </c>
      <c r="H1730" s="8">
        <f>VLOOKUP(order_details[[#This Row],[ProductID]],products[],6,0)</f>
        <v>22</v>
      </c>
      <c r="I1730" s="8">
        <f>order_details[[#This Row],[UnitPrice (Marked Price)]] * order_details[[#This Row],[Quantity]] * (1 - order_details[[#This Row],[Discount]])</f>
        <v>495</v>
      </c>
      <c r="J1730" s="8">
        <f>(order_details[[#This Row],[UnitPrice (Marked Price)]]*(1-order_details[[#This Row],[Discount]])-order_details[[#This Row],[UnitPrice]]) * order_details[[#This Row],[Quantity]]</f>
        <v>-33.000000000000043</v>
      </c>
      <c r="K1730">
        <f>VLOOKUP(order_details[[#This Row],[ProductID]],products[],4,0)</f>
        <v>2</v>
      </c>
      <c r="L1730" s="8" t="str">
        <f>VLOOKUP(order_details[[#This Row],[Category]],categories[[CategoryID]:[CategoryName]],2,0)</f>
        <v>Condiments</v>
      </c>
    </row>
    <row r="1731" spans="1:12" x14ac:dyDescent="0.25">
      <c r="A1731">
        <v>10913</v>
      </c>
      <c r="B1731">
        <v>33</v>
      </c>
      <c r="C1731" s="8">
        <v>2</v>
      </c>
      <c r="D1731">
        <v>40</v>
      </c>
      <c r="E1731">
        <v>0.25</v>
      </c>
      <c r="F1731" s="8">
        <f>order_details[[#This Row],[UnitPrice]]*order_details[[#This Row],[Quantity]]</f>
        <v>80</v>
      </c>
      <c r="G1731" s="1">
        <f>VLOOKUP(order_details[[#This Row],[OrderID]],orders[[OrderID]:[OrderDate]],4,)</f>
        <v>35152</v>
      </c>
      <c r="H1731" s="8">
        <f>VLOOKUP(order_details[[#This Row],[ProductID]],products[],6,0)</f>
        <v>2.5</v>
      </c>
      <c r="I1731" s="8">
        <f>order_details[[#This Row],[UnitPrice (Marked Price)]] * order_details[[#This Row],[Quantity]] * (1 - order_details[[#This Row],[Discount]])</f>
        <v>75</v>
      </c>
      <c r="J1731" s="8">
        <f>(order_details[[#This Row],[UnitPrice (Marked Price)]]*(1-order_details[[#This Row],[Discount]])-order_details[[#This Row],[UnitPrice]]) * order_details[[#This Row],[Quantity]]</f>
        <v>-5</v>
      </c>
      <c r="K1731">
        <f>VLOOKUP(order_details[[#This Row],[ProductID]],products[],4,0)</f>
        <v>4</v>
      </c>
      <c r="L1731" s="8" t="str">
        <f>VLOOKUP(order_details[[#This Row],[Category]],categories[[CategoryID]:[CategoryName]],2,0)</f>
        <v>Dairy Products</v>
      </c>
    </row>
    <row r="1732" spans="1:12" x14ac:dyDescent="0.25">
      <c r="A1732">
        <v>10913</v>
      </c>
      <c r="B1732">
        <v>58</v>
      </c>
      <c r="C1732" s="8">
        <v>10.6</v>
      </c>
      <c r="D1732">
        <v>15</v>
      </c>
      <c r="E1732">
        <v>0</v>
      </c>
      <c r="F1732" s="8">
        <f>order_details[[#This Row],[UnitPrice]]*order_details[[#This Row],[Quantity]]</f>
        <v>159</v>
      </c>
      <c r="G1732" s="1">
        <f>VLOOKUP(order_details[[#This Row],[OrderID]],orders[[OrderID]:[OrderDate]],4,)</f>
        <v>35152</v>
      </c>
      <c r="H1732" s="8">
        <f>VLOOKUP(order_details[[#This Row],[ProductID]],products[],6,0)</f>
        <v>13.25</v>
      </c>
      <c r="I1732" s="8">
        <f>order_details[[#This Row],[UnitPrice (Marked Price)]] * order_details[[#This Row],[Quantity]] * (1 - order_details[[#This Row],[Discount]])</f>
        <v>198.75</v>
      </c>
      <c r="J1732" s="8">
        <f>(order_details[[#This Row],[UnitPrice (Marked Price)]]*(1-order_details[[#This Row],[Discount]])-order_details[[#This Row],[UnitPrice]]) * order_details[[#This Row],[Quantity]]</f>
        <v>39.750000000000007</v>
      </c>
      <c r="K1732">
        <f>VLOOKUP(order_details[[#This Row],[ProductID]],products[],4,0)</f>
        <v>8</v>
      </c>
      <c r="L1732" s="8" t="str">
        <f>VLOOKUP(order_details[[#This Row],[Category]],categories[[CategoryID]:[CategoryName]],2,0)</f>
        <v>Seafood</v>
      </c>
    </row>
    <row r="1733" spans="1:12" x14ac:dyDescent="0.25">
      <c r="A1733">
        <v>10914</v>
      </c>
      <c r="B1733">
        <v>71</v>
      </c>
      <c r="C1733" s="8">
        <v>17.2</v>
      </c>
      <c r="D1733">
        <v>25</v>
      </c>
      <c r="E1733">
        <v>0</v>
      </c>
      <c r="F1733" s="8">
        <f>order_details[[#This Row],[UnitPrice]]*order_details[[#This Row],[Quantity]]</f>
        <v>430</v>
      </c>
      <c r="G1733" s="1">
        <f>VLOOKUP(order_details[[#This Row],[OrderID]],orders[[OrderID]:[OrderDate]],4,)</f>
        <v>35153</v>
      </c>
      <c r="H1733" s="8">
        <f>VLOOKUP(order_details[[#This Row],[ProductID]],products[],6,0)</f>
        <v>21.5</v>
      </c>
      <c r="I1733" s="8">
        <f>order_details[[#This Row],[UnitPrice (Marked Price)]] * order_details[[#This Row],[Quantity]] * (1 - order_details[[#This Row],[Discount]])</f>
        <v>537.5</v>
      </c>
      <c r="J1733" s="8">
        <f>(order_details[[#This Row],[UnitPrice (Marked Price)]]*(1-order_details[[#This Row],[Discount]])-order_details[[#This Row],[UnitPrice]]) * order_details[[#This Row],[Quantity]]</f>
        <v>107.50000000000001</v>
      </c>
      <c r="K1733">
        <f>VLOOKUP(order_details[[#This Row],[ProductID]],products[],4,0)</f>
        <v>4</v>
      </c>
      <c r="L1733" s="8" t="str">
        <f>VLOOKUP(order_details[[#This Row],[Category]],categories[[CategoryID]:[CategoryName]],2,0)</f>
        <v>Dairy Products</v>
      </c>
    </row>
    <row r="1734" spans="1:12" x14ac:dyDescent="0.25">
      <c r="A1734">
        <v>10915</v>
      </c>
      <c r="B1734">
        <v>17</v>
      </c>
      <c r="C1734" s="8">
        <v>31.2</v>
      </c>
      <c r="D1734">
        <v>10</v>
      </c>
      <c r="E1734">
        <v>0</v>
      </c>
      <c r="F1734" s="8">
        <f>order_details[[#This Row],[UnitPrice]]*order_details[[#This Row],[Quantity]]</f>
        <v>312</v>
      </c>
      <c r="G1734" s="1">
        <f>VLOOKUP(order_details[[#This Row],[OrderID]],orders[[OrderID]:[OrderDate]],4,)</f>
        <v>35153</v>
      </c>
      <c r="H1734" s="8">
        <f>VLOOKUP(order_details[[#This Row],[ProductID]],products[],6,0)</f>
        <v>39</v>
      </c>
      <c r="I1734" s="8">
        <f>order_details[[#This Row],[UnitPrice (Marked Price)]] * order_details[[#This Row],[Quantity]] * (1 - order_details[[#This Row],[Discount]])</f>
        <v>390</v>
      </c>
      <c r="J1734" s="8">
        <f>(order_details[[#This Row],[UnitPrice (Marked Price)]]*(1-order_details[[#This Row],[Discount]])-order_details[[#This Row],[UnitPrice]]) * order_details[[#This Row],[Quantity]]</f>
        <v>78</v>
      </c>
      <c r="K1734">
        <f>VLOOKUP(order_details[[#This Row],[ProductID]],products[],4,0)</f>
        <v>6</v>
      </c>
      <c r="L1734" s="8" t="str">
        <f>VLOOKUP(order_details[[#This Row],[Category]],categories[[CategoryID]:[CategoryName]],2,0)</f>
        <v>Meat/Poultry</v>
      </c>
    </row>
    <row r="1735" spans="1:12" x14ac:dyDescent="0.25">
      <c r="A1735">
        <v>10915</v>
      </c>
      <c r="B1735">
        <v>33</v>
      </c>
      <c r="C1735" s="8">
        <v>2</v>
      </c>
      <c r="D1735">
        <v>30</v>
      </c>
      <c r="E1735">
        <v>0</v>
      </c>
      <c r="F1735" s="8">
        <f>order_details[[#This Row],[UnitPrice]]*order_details[[#This Row],[Quantity]]</f>
        <v>60</v>
      </c>
      <c r="G1735" s="1">
        <f>VLOOKUP(order_details[[#This Row],[OrderID]],orders[[OrderID]:[OrderDate]],4,)</f>
        <v>35153</v>
      </c>
      <c r="H1735" s="8">
        <f>VLOOKUP(order_details[[#This Row],[ProductID]],products[],6,0)</f>
        <v>2.5</v>
      </c>
      <c r="I1735" s="8">
        <f>order_details[[#This Row],[UnitPrice (Marked Price)]] * order_details[[#This Row],[Quantity]] * (1 - order_details[[#This Row],[Discount]])</f>
        <v>75</v>
      </c>
      <c r="J1735" s="8">
        <f>(order_details[[#This Row],[UnitPrice (Marked Price)]]*(1-order_details[[#This Row],[Discount]])-order_details[[#This Row],[UnitPrice]]) * order_details[[#This Row],[Quantity]]</f>
        <v>15</v>
      </c>
      <c r="K1735">
        <f>VLOOKUP(order_details[[#This Row],[ProductID]],products[],4,0)</f>
        <v>4</v>
      </c>
      <c r="L1735" s="8" t="str">
        <f>VLOOKUP(order_details[[#This Row],[Category]],categories[[CategoryID]:[CategoryName]],2,0)</f>
        <v>Dairy Products</v>
      </c>
    </row>
    <row r="1736" spans="1:12" x14ac:dyDescent="0.25">
      <c r="A1736">
        <v>10915</v>
      </c>
      <c r="B1736">
        <v>54</v>
      </c>
      <c r="C1736" s="8">
        <v>5.9</v>
      </c>
      <c r="D1736">
        <v>10</v>
      </c>
      <c r="E1736">
        <v>0</v>
      </c>
      <c r="F1736" s="8">
        <f>order_details[[#This Row],[UnitPrice]]*order_details[[#This Row],[Quantity]]</f>
        <v>59</v>
      </c>
      <c r="G1736" s="1">
        <f>VLOOKUP(order_details[[#This Row],[OrderID]],orders[[OrderID]:[OrderDate]],4,)</f>
        <v>35153</v>
      </c>
      <c r="H1736" s="8">
        <f>VLOOKUP(order_details[[#This Row],[ProductID]],products[],6,0)</f>
        <v>7.45</v>
      </c>
      <c r="I1736" s="8">
        <f>order_details[[#This Row],[UnitPrice (Marked Price)]] * order_details[[#This Row],[Quantity]] * (1 - order_details[[#This Row],[Discount]])</f>
        <v>74.5</v>
      </c>
      <c r="J1736" s="8">
        <f>(order_details[[#This Row],[UnitPrice (Marked Price)]]*(1-order_details[[#This Row],[Discount]])-order_details[[#This Row],[UnitPrice]]) * order_details[[#This Row],[Quantity]]</f>
        <v>15.499999999999998</v>
      </c>
      <c r="K1736">
        <f>VLOOKUP(order_details[[#This Row],[ProductID]],products[],4,0)</f>
        <v>6</v>
      </c>
      <c r="L1736" s="8" t="str">
        <f>VLOOKUP(order_details[[#This Row],[Category]],categories[[CategoryID]:[CategoryName]],2,0)</f>
        <v>Meat/Poultry</v>
      </c>
    </row>
    <row r="1737" spans="1:12" x14ac:dyDescent="0.25">
      <c r="A1737">
        <v>10916</v>
      </c>
      <c r="B1737">
        <v>16</v>
      </c>
      <c r="C1737" s="8">
        <v>13.9</v>
      </c>
      <c r="D1737">
        <v>6</v>
      </c>
      <c r="E1737">
        <v>0</v>
      </c>
      <c r="F1737" s="8">
        <f>order_details[[#This Row],[UnitPrice]]*order_details[[#This Row],[Quantity]]</f>
        <v>83.4</v>
      </c>
      <c r="G1737" s="1">
        <f>VLOOKUP(order_details[[#This Row],[OrderID]],orders[[OrderID]:[OrderDate]],4,)</f>
        <v>35153</v>
      </c>
      <c r="H1737" s="8">
        <f>VLOOKUP(order_details[[#This Row],[ProductID]],products[],6,0)</f>
        <v>17.45</v>
      </c>
      <c r="I1737" s="8">
        <f>order_details[[#This Row],[UnitPrice (Marked Price)]] * order_details[[#This Row],[Quantity]] * (1 - order_details[[#This Row],[Discount]])</f>
        <v>104.69999999999999</v>
      </c>
      <c r="J1737" s="8">
        <f>(order_details[[#This Row],[UnitPrice (Marked Price)]]*(1-order_details[[#This Row],[Discount]])-order_details[[#This Row],[UnitPrice]]) * order_details[[#This Row],[Quantity]]</f>
        <v>21.299999999999994</v>
      </c>
      <c r="K1737">
        <f>VLOOKUP(order_details[[#This Row],[ProductID]],products[],4,0)</f>
        <v>3</v>
      </c>
      <c r="L1737" s="8" t="str">
        <f>VLOOKUP(order_details[[#This Row],[Category]],categories[[CategoryID]:[CategoryName]],2,0)</f>
        <v>Confections</v>
      </c>
    </row>
    <row r="1738" spans="1:12" x14ac:dyDescent="0.25">
      <c r="A1738">
        <v>10916</v>
      </c>
      <c r="B1738">
        <v>32</v>
      </c>
      <c r="C1738" s="8">
        <v>25.6</v>
      </c>
      <c r="D1738">
        <v>6</v>
      </c>
      <c r="E1738">
        <v>0</v>
      </c>
      <c r="F1738" s="8">
        <f>order_details[[#This Row],[UnitPrice]]*order_details[[#This Row],[Quantity]]</f>
        <v>153.60000000000002</v>
      </c>
      <c r="G1738" s="1">
        <f>VLOOKUP(order_details[[#This Row],[OrderID]],orders[[OrderID]:[OrderDate]],4,)</f>
        <v>35153</v>
      </c>
      <c r="H1738" s="8">
        <f>VLOOKUP(order_details[[#This Row],[ProductID]],products[],6,0)</f>
        <v>32</v>
      </c>
      <c r="I1738" s="8">
        <f>order_details[[#This Row],[UnitPrice (Marked Price)]] * order_details[[#This Row],[Quantity]] * (1 - order_details[[#This Row],[Discount]])</f>
        <v>192</v>
      </c>
      <c r="J1738" s="8">
        <f>(order_details[[#This Row],[UnitPrice (Marked Price)]]*(1-order_details[[#This Row],[Discount]])-order_details[[#This Row],[UnitPrice]]) * order_details[[#This Row],[Quantity]]</f>
        <v>38.399999999999991</v>
      </c>
      <c r="K1738">
        <f>VLOOKUP(order_details[[#This Row],[ProductID]],products[],4,0)</f>
        <v>4</v>
      </c>
      <c r="L1738" s="8" t="str">
        <f>VLOOKUP(order_details[[#This Row],[Category]],categories[[CategoryID]:[CategoryName]],2,0)</f>
        <v>Dairy Products</v>
      </c>
    </row>
    <row r="1739" spans="1:12" x14ac:dyDescent="0.25">
      <c r="A1739">
        <v>10916</v>
      </c>
      <c r="B1739">
        <v>57</v>
      </c>
      <c r="C1739" s="8">
        <v>15.6</v>
      </c>
      <c r="D1739">
        <v>20</v>
      </c>
      <c r="E1739">
        <v>0</v>
      </c>
      <c r="F1739" s="8">
        <f>order_details[[#This Row],[UnitPrice]]*order_details[[#This Row],[Quantity]]</f>
        <v>312</v>
      </c>
      <c r="G1739" s="1">
        <f>VLOOKUP(order_details[[#This Row],[OrderID]],orders[[OrderID]:[OrderDate]],4,)</f>
        <v>35153</v>
      </c>
      <c r="H1739" s="8">
        <f>VLOOKUP(order_details[[#This Row],[ProductID]],products[],6,0)</f>
        <v>19.5</v>
      </c>
      <c r="I1739" s="8">
        <f>order_details[[#This Row],[UnitPrice (Marked Price)]] * order_details[[#This Row],[Quantity]] * (1 - order_details[[#This Row],[Discount]])</f>
        <v>390</v>
      </c>
      <c r="J1739" s="8">
        <f>(order_details[[#This Row],[UnitPrice (Marked Price)]]*(1-order_details[[#This Row],[Discount]])-order_details[[#This Row],[UnitPrice]]) * order_details[[#This Row],[Quantity]]</f>
        <v>78</v>
      </c>
      <c r="K1739">
        <f>VLOOKUP(order_details[[#This Row],[ProductID]],products[],4,0)</f>
        <v>5</v>
      </c>
      <c r="L1739" s="8" t="str">
        <f>VLOOKUP(order_details[[#This Row],[Category]],categories[[CategoryID]:[CategoryName]],2,0)</f>
        <v>Grains/Cereals</v>
      </c>
    </row>
    <row r="1740" spans="1:12" x14ac:dyDescent="0.25">
      <c r="A1740">
        <v>10917</v>
      </c>
      <c r="B1740">
        <v>30</v>
      </c>
      <c r="C1740" s="8">
        <v>20.7</v>
      </c>
      <c r="D1740">
        <v>1</v>
      </c>
      <c r="E1740">
        <v>0</v>
      </c>
      <c r="F1740" s="8">
        <f>order_details[[#This Row],[UnitPrice]]*order_details[[#This Row],[Quantity]]</f>
        <v>20.7</v>
      </c>
      <c r="G1740" s="1">
        <f>VLOOKUP(order_details[[#This Row],[OrderID]],orders[[OrderID]:[OrderDate]],4,)</f>
        <v>35156</v>
      </c>
      <c r="H1740" s="8">
        <f>VLOOKUP(order_details[[#This Row],[ProductID]],products[],6,0)</f>
        <v>25.89</v>
      </c>
      <c r="I1740" s="8">
        <f>order_details[[#This Row],[UnitPrice (Marked Price)]] * order_details[[#This Row],[Quantity]] * (1 - order_details[[#This Row],[Discount]])</f>
        <v>25.89</v>
      </c>
      <c r="J1740" s="8">
        <f>(order_details[[#This Row],[UnitPrice (Marked Price)]]*(1-order_details[[#This Row],[Discount]])-order_details[[#This Row],[UnitPrice]]) * order_details[[#This Row],[Quantity]]</f>
        <v>5.1900000000000013</v>
      </c>
      <c r="K1740">
        <f>VLOOKUP(order_details[[#This Row],[ProductID]],products[],4,0)</f>
        <v>8</v>
      </c>
      <c r="L1740" s="8" t="str">
        <f>VLOOKUP(order_details[[#This Row],[Category]],categories[[CategoryID]:[CategoryName]],2,0)</f>
        <v>Seafood</v>
      </c>
    </row>
    <row r="1741" spans="1:12" x14ac:dyDescent="0.25">
      <c r="A1741">
        <v>10917</v>
      </c>
      <c r="B1741">
        <v>60</v>
      </c>
      <c r="C1741" s="8">
        <v>27.2</v>
      </c>
      <c r="D1741">
        <v>10</v>
      </c>
      <c r="E1741">
        <v>0</v>
      </c>
      <c r="F1741" s="8">
        <f>order_details[[#This Row],[UnitPrice]]*order_details[[#This Row],[Quantity]]</f>
        <v>272</v>
      </c>
      <c r="G1741" s="1">
        <f>VLOOKUP(order_details[[#This Row],[OrderID]],orders[[OrderID]:[OrderDate]],4,)</f>
        <v>35156</v>
      </c>
      <c r="H1741" s="8">
        <f>VLOOKUP(order_details[[#This Row],[ProductID]],products[],6,0)</f>
        <v>34</v>
      </c>
      <c r="I1741" s="8">
        <f>order_details[[#This Row],[UnitPrice (Marked Price)]] * order_details[[#This Row],[Quantity]] * (1 - order_details[[#This Row],[Discount]])</f>
        <v>340</v>
      </c>
      <c r="J1741" s="8">
        <f>(order_details[[#This Row],[UnitPrice (Marked Price)]]*(1-order_details[[#This Row],[Discount]])-order_details[[#This Row],[UnitPrice]]) * order_details[[#This Row],[Quantity]]</f>
        <v>68</v>
      </c>
      <c r="K1741">
        <f>VLOOKUP(order_details[[#This Row],[ProductID]],products[],4,0)</f>
        <v>4</v>
      </c>
      <c r="L1741" s="8" t="str">
        <f>VLOOKUP(order_details[[#This Row],[Category]],categories[[CategoryID]:[CategoryName]],2,0)</f>
        <v>Dairy Products</v>
      </c>
    </row>
    <row r="1742" spans="1:12" x14ac:dyDescent="0.25">
      <c r="A1742">
        <v>10918</v>
      </c>
      <c r="B1742">
        <v>1</v>
      </c>
      <c r="C1742" s="8">
        <v>14.4</v>
      </c>
      <c r="D1742">
        <v>60</v>
      </c>
      <c r="E1742">
        <v>0.25</v>
      </c>
      <c r="F1742" s="8">
        <f>order_details[[#This Row],[UnitPrice]]*order_details[[#This Row],[Quantity]]</f>
        <v>864</v>
      </c>
      <c r="G1742" s="1">
        <f>VLOOKUP(order_details[[#This Row],[OrderID]],orders[[OrderID]:[OrderDate]],4,)</f>
        <v>35156</v>
      </c>
      <c r="H1742" s="8">
        <f>VLOOKUP(order_details[[#This Row],[ProductID]],products[],6,0)</f>
        <v>18</v>
      </c>
      <c r="I1742" s="8">
        <f>order_details[[#This Row],[UnitPrice (Marked Price)]] * order_details[[#This Row],[Quantity]] * (1 - order_details[[#This Row],[Discount]])</f>
        <v>810</v>
      </c>
      <c r="J1742" s="8">
        <f>(order_details[[#This Row],[UnitPrice (Marked Price)]]*(1-order_details[[#This Row],[Discount]])-order_details[[#This Row],[UnitPrice]]) * order_details[[#This Row],[Quantity]]</f>
        <v>-54.000000000000021</v>
      </c>
      <c r="K1742">
        <f>VLOOKUP(order_details[[#This Row],[ProductID]],products[],4,0)</f>
        <v>1</v>
      </c>
      <c r="L1742" s="8" t="str">
        <f>VLOOKUP(order_details[[#This Row],[Category]],categories[[CategoryID]:[CategoryName]],2,0)</f>
        <v>Beverages</v>
      </c>
    </row>
    <row r="1743" spans="1:12" x14ac:dyDescent="0.25">
      <c r="A1743">
        <v>10918</v>
      </c>
      <c r="B1743">
        <v>60</v>
      </c>
      <c r="C1743" s="8">
        <v>27.2</v>
      </c>
      <c r="D1743">
        <v>25</v>
      </c>
      <c r="E1743">
        <v>0.25</v>
      </c>
      <c r="F1743" s="8">
        <f>order_details[[#This Row],[UnitPrice]]*order_details[[#This Row],[Quantity]]</f>
        <v>680</v>
      </c>
      <c r="G1743" s="1">
        <f>VLOOKUP(order_details[[#This Row],[OrderID]],orders[[OrderID]:[OrderDate]],4,)</f>
        <v>35156</v>
      </c>
      <c r="H1743" s="8">
        <f>VLOOKUP(order_details[[#This Row],[ProductID]],products[],6,0)</f>
        <v>34</v>
      </c>
      <c r="I1743" s="8">
        <f>order_details[[#This Row],[UnitPrice (Marked Price)]] * order_details[[#This Row],[Quantity]] * (1 - order_details[[#This Row],[Discount]])</f>
        <v>637.5</v>
      </c>
      <c r="J1743" s="8">
        <f>(order_details[[#This Row],[UnitPrice (Marked Price)]]*(1-order_details[[#This Row],[Discount]])-order_details[[#This Row],[UnitPrice]]) * order_details[[#This Row],[Quantity]]</f>
        <v>-42.499999999999986</v>
      </c>
      <c r="K1743">
        <f>VLOOKUP(order_details[[#This Row],[ProductID]],products[],4,0)</f>
        <v>4</v>
      </c>
      <c r="L1743" s="8" t="str">
        <f>VLOOKUP(order_details[[#This Row],[Category]],categories[[CategoryID]:[CategoryName]],2,0)</f>
        <v>Dairy Products</v>
      </c>
    </row>
    <row r="1744" spans="1:12" x14ac:dyDescent="0.25">
      <c r="A1744">
        <v>10919</v>
      </c>
      <c r="B1744">
        <v>16</v>
      </c>
      <c r="C1744" s="8">
        <v>13.9</v>
      </c>
      <c r="D1744">
        <v>24</v>
      </c>
      <c r="E1744">
        <v>0</v>
      </c>
      <c r="F1744" s="8">
        <f>order_details[[#This Row],[UnitPrice]]*order_details[[#This Row],[Quantity]]</f>
        <v>333.6</v>
      </c>
      <c r="G1744" s="1">
        <f>VLOOKUP(order_details[[#This Row],[OrderID]],orders[[OrderID]:[OrderDate]],4,)</f>
        <v>35156</v>
      </c>
      <c r="H1744" s="8">
        <f>VLOOKUP(order_details[[#This Row],[ProductID]],products[],6,0)</f>
        <v>17.45</v>
      </c>
      <c r="I1744" s="8">
        <f>order_details[[#This Row],[UnitPrice (Marked Price)]] * order_details[[#This Row],[Quantity]] * (1 - order_details[[#This Row],[Discount]])</f>
        <v>418.79999999999995</v>
      </c>
      <c r="J1744" s="8">
        <f>(order_details[[#This Row],[UnitPrice (Marked Price)]]*(1-order_details[[#This Row],[Discount]])-order_details[[#This Row],[UnitPrice]]) * order_details[[#This Row],[Quantity]]</f>
        <v>85.199999999999974</v>
      </c>
      <c r="K1744">
        <f>VLOOKUP(order_details[[#This Row],[ProductID]],products[],4,0)</f>
        <v>3</v>
      </c>
      <c r="L1744" s="8" t="str">
        <f>VLOOKUP(order_details[[#This Row],[Category]],categories[[CategoryID]:[CategoryName]],2,0)</f>
        <v>Confections</v>
      </c>
    </row>
    <row r="1745" spans="1:12" x14ac:dyDescent="0.25">
      <c r="A1745">
        <v>10919</v>
      </c>
      <c r="B1745">
        <v>25</v>
      </c>
      <c r="C1745" s="8">
        <v>9.8000000000000007</v>
      </c>
      <c r="D1745">
        <v>24</v>
      </c>
      <c r="E1745">
        <v>0</v>
      </c>
      <c r="F1745" s="8">
        <f>order_details[[#This Row],[UnitPrice]]*order_details[[#This Row],[Quantity]]</f>
        <v>235.20000000000002</v>
      </c>
      <c r="G1745" s="1">
        <f>VLOOKUP(order_details[[#This Row],[OrderID]],orders[[OrderID]:[OrderDate]],4,)</f>
        <v>35156</v>
      </c>
      <c r="H1745" s="8">
        <f>VLOOKUP(order_details[[#This Row],[ProductID]],products[],6,0)</f>
        <v>14</v>
      </c>
      <c r="I1745" s="8">
        <f>order_details[[#This Row],[UnitPrice (Marked Price)]] * order_details[[#This Row],[Quantity]] * (1 - order_details[[#This Row],[Discount]])</f>
        <v>336</v>
      </c>
      <c r="J1745" s="8">
        <f>(order_details[[#This Row],[UnitPrice (Marked Price)]]*(1-order_details[[#This Row],[Discount]])-order_details[[#This Row],[UnitPrice]]) * order_details[[#This Row],[Quantity]]</f>
        <v>100.79999999999998</v>
      </c>
      <c r="K1745">
        <f>VLOOKUP(order_details[[#This Row],[ProductID]],products[],4,0)</f>
        <v>3</v>
      </c>
      <c r="L1745" s="8" t="str">
        <f>VLOOKUP(order_details[[#This Row],[Category]],categories[[CategoryID]:[CategoryName]],2,0)</f>
        <v>Confections</v>
      </c>
    </row>
    <row r="1746" spans="1:12" x14ac:dyDescent="0.25">
      <c r="A1746">
        <v>10919</v>
      </c>
      <c r="B1746">
        <v>40</v>
      </c>
      <c r="C1746" s="8">
        <v>14.7</v>
      </c>
      <c r="D1746">
        <v>20</v>
      </c>
      <c r="E1746">
        <v>0</v>
      </c>
      <c r="F1746" s="8">
        <f>order_details[[#This Row],[UnitPrice]]*order_details[[#This Row],[Quantity]]</f>
        <v>294</v>
      </c>
      <c r="G1746" s="1">
        <f>VLOOKUP(order_details[[#This Row],[OrderID]],orders[[OrderID]:[OrderDate]],4,)</f>
        <v>35156</v>
      </c>
      <c r="H1746" s="8">
        <f>VLOOKUP(order_details[[#This Row],[ProductID]],products[],6,0)</f>
        <v>18.399999999999999</v>
      </c>
      <c r="I1746" s="8">
        <f>order_details[[#This Row],[UnitPrice (Marked Price)]] * order_details[[#This Row],[Quantity]] * (1 - order_details[[#This Row],[Discount]])</f>
        <v>368</v>
      </c>
      <c r="J1746" s="8">
        <f>(order_details[[#This Row],[UnitPrice (Marked Price)]]*(1-order_details[[#This Row],[Discount]])-order_details[[#This Row],[UnitPrice]]) * order_details[[#This Row],[Quantity]]</f>
        <v>73.999999999999986</v>
      </c>
      <c r="K1746">
        <f>VLOOKUP(order_details[[#This Row],[ProductID]],products[],4,0)</f>
        <v>8</v>
      </c>
      <c r="L1746" s="8" t="str">
        <f>VLOOKUP(order_details[[#This Row],[Category]],categories[[CategoryID]:[CategoryName]],2,0)</f>
        <v>Seafood</v>
      </c>
    </row>
    <row r="1747" spans="1:12" x14ac:dyDescent="0.25">
      <c r="A1747">
        <v>10920</v>
      </c>
      <c r="B1747">
        <v>50</v>
      </c>
      <c r="C1747" s="8">
        <v>10.4</v>
      </c>
      <c r="D1747">
        <v>24</v>
      </c>
      <c r="E1747">
        <v>0</v>
      </c>
      <c r="F1747" s="8">
        <f>order_details[[#This Row],[UnitPrice]]*order_details[[#This Row],[Quantity]]</f>
        <v>249.60000000000002</v>
      </c>
      <c r="G1747" s="1">
        <f>VLOOKUP(order_details[[#This Row],[OrderID]],orders[[OrderID]:[OrderDate]],4,)</f>
        <v>35157</v>
      </c>
      <c r="H1747" s="8">
        <f>VLOOKUP(order_details[[#This Row],[ProductID]],products[],6,0)</f>
        <v>16.25</v>
      </c>
      <c r="I1747" s="8">
        <f>order_details[[#This Row],[UnitPrice (Marked Price)]] * order_details[[#This Row],[Quantity]] * (1 - order_details[[#This Row],[Discount]])</f>
        <v>390</v>
      </c>
      <c r="J1747" s="8">
        <f>(order_details[[#This Row],[UnitPrice (Marked Price)]]*(1-order_details[[#This Row],[Discount]])-order_details[[#This Row],[UnitPrice]]) * order_details[[#This Row],[Quantity]]</f>
        <v>140.39999999999998</v>
      </c>
      <c r="K1747">
        <f>VLOOKUP(order_details[[#This Row],[ProductID]],products[],4,0)</f>
        <v>3</v>
      </c>
      <c r="L1747" s="8" t="str">
        <f>VLOOKUP(order_details[[#This Row],[Category]],categories[[CategoryID]:[CategoryName]],2,0)</f>
        <v>Confections</v>
      </c>
    </row>
    <row r="1748" spans="1:12" x14ac:dyDescent="0.25">
      <c r="A1748">
        <v>10921</v>
      </c>
      <c r="B1748">
        <v>35</v>
      </c>
      <c r="C1748" s="8">
        <v>14.4</v>
      </c>
      <c r="D1748">
        <v>10</v>
      </c>
      <c r="E1748">
        <v>0</v>
      </c>
      <c r="F1748" s="8">
        <f>order_details[[#This Row],[UnitPrice]]*order_details[[#This Row],[Quantity]]</f>
        <v>144</v>
      </c>
      <c r="G1748" s="1">
        <f>VLOOKUP(order_details[[#This Row],[OrderID]],orders[[OrderID]:[OrderDate]],4,)</f>
        <v>35157</v>
      </c>
      <c r="H1748" s="8">
        <f>VLOOKUP(order_details[[#This Row],[ProductID]],products[],6,0)</f>
        <v>18</v>
      </c>
      <c r="I1748" s="8">
        <f>order_details[[#This Row],[UnitPrice (Marked Price)]] * order_details[[#This Row],[Quantity]] * (1 - order_details[[#This Row],[Discount]])</f>
        <v>180</v>
      </c>
      <c r="J1748" s="8">
        <f>(order_details[[#This Row],[UnitPrice (Marked Price)]]*(1-order_details[[#This Row],[Discount]])-order_details[[#This Row],[UnitPrice]]) * order_details[[#This Row],[Quantity]]</f>
        <v>36</v>
      </c>
      <c r="K1748">
        <f>VLOOKUP(order_details[[#This Row],[ProductID]],products[],4,0)</f>
        <v>1</v>
      </c>
      <c r="L1748" s="8" t="str">
        <f>VLOOKUP(order_details[[#This Row],[Category]],categories[[CategoryID]:[CategoryName]],2,0)</f>
        <v>Beverages</v>
      </c>
    </row>
    <row r="1749" spans="1:12" x14ac:dyDescent="0.25">
      <c r="A1749">
        <v>10921</v>
      </c>
      <c r="B1749">
        <v>63</v>
      </c>
      <c r="C1749" s="8">
        <v>35.1</v>
      </c>
      <c r="D1749">
        <v>40</v>
      </c>
      <c r="E1749">
        <v>0</v>
      </c>
      <c r="F1749" s="8">
        <f>order_details[[#This Row],[UnitPrice]]*order_details[[#This Row],[Quantity]]</f>
        <v>1404</v>
      </c>
      <c r="G1749" s="1">
        <f>VLOOKUP(order_details[[#This Row],[OrderID]],orders[[OrderID]:[OrderDate]],4,)</f>
        <v>35157</v>
      </c>
      <c r="H1749" s="8">
        <f>VLOOKUP(order_details[[#This Row],[ProductID]],products[],6,0)</f>
        <v>43.9</v>
      </c>
      <c r="I1749" s="8">
        <f>order_details[[#This Row],[UnitPrice (Marked Price)]] * order_details[[#This Row],[Quantity]] * (1 - order_details[[#This Row],[Discount]])</f>
        <v>1756</v>
      </c>
      <c r="J1749" s="8">
        <f>(order_details[[#This Row],[UnitPrice (Marked Price)]]*(1-order_details[[#This Row],[Discount]])-order_details[[#This Row],[UnitPrice]]) * order_details[[#This Row],[Quantity]]</f>
        <v>351.99999999999989</v>
      </c>
      <c r="K1749">
        <f>VLOOKUP(order_details[[#This Row],[ProductID]],products[],4,0)</f>
        <v>2</v>
      </c>
      <c r="L1749" s="8" t="str">
        <f>VLOOKUP(order_details[[#This Row],[Category]],categories[[CategoryID]:[CategoryName]],2,0)</f>
        <v>Condiments</v>
      </c>
    </row>
    <row r="1750" spans="1:12" x14ac:dyDescent="0.25">
      <c r="A1750">
        <v>10922</v>
      </c>
      <c r="B1750">
        <v>17</v>
      </c>
      <c r="C1750" s="8">
        <v>31.2</v>
      </c>
      <c r="D1750">
        <v>15</v>
      </c>
      <c r="E1750">
        <v>0</v>
      </c>
      <c r="F1750" s="8">
        <f>order_details[[#This Row],[UnitPrice]]*order_details[[#This Row],[Quantity]]</f>
        <v>468</v>
      </c>
      <c r="G1750" s="1">
        <f>VLOOKUP(order_details[[#This Row],[OrderID]],orders[[OrderID]:[OrderDate]],4,)</f>
        <v>35157</v>
      </c>
      <c r="H1750" s="8">
        <f>VLOOKUP(order_details[[#This Row],[ProductID]],products[],6,0)</f>
        <v>39</v>
      </c>
      <c r="I1750" s="8">
        <f>order_details[[#This Row],[UnitPrice (Marked Price)]] * order_details[[#This Row],[Quantity]] * (1 - order_details[[#This Row],[Discount]])</f>
        <v>585</v>
      </c>
      <c r="J1750" s="8">
        <f>(order_details[[#This Row],[UnitPrice (Marked Price)]]*(1-order_details[[#This Row],[Discount]])-order_details[[#This Row],[UnitPrice]]) * order_details[[#This Row],[Quantity]]</f>
        <v>117.00000000000001</v>
      </c>
      <c r="K1750">
        <f>VLOOKUP(order_details[[#This Row],[ProductID]],products[],4,0)</f>
        <v>6</v>
      </c>
      <c r="L1750" s="8" t="str">
        <f>VLOOKUP(order_details[[#This Row],[Category]],categories[[CategoryID]:[CategoryName]],2,0)</f>
        <v>Meat/Poultry</v>
      </c>
    </row>
    <row r="1751" spans="1:12" x14ac:dyDescent="0.25">
      <c r="A1751">
        <v>10922</v>
      </c>
      <c r="B1751">
        <v>24</v>
      </c>
      <c r="C1751" s="8">
        <v>3.6</v>
      </c>
      <c r="D1751">
        <v>35</v>
      </c>
      <c r="E1751">
        <v>0</v>
      </c>
      <c r="F1751" s="8">
        <f>order_details[[#This Row],[UnitPrice]]*order_details[[#This Row],[Quantity]]</f>
        <v>126</v>
      </c>
      <c r="G1751" s="1">
        <f>VLOOKUP(order_details[[#This Row],[OrderID]],orders[[OrderID]:[OrderDate]],4,)</f>
        <v>35157</v>
      </c>
      <c r="H1751" s="8">
        <f>VLOOKUP(order_details[[#This Row],[ProductID]],products[],6,0)</f>
        <v>4.5</v>
      </c>
      <c r="I1751" s="8">
        <f>order_details[[#This Row],[UnitPrice (Marked Price)]] * order_details[[#This Row],[Quantity]] * (1 - order_details[[#This Row],[Discount]])</f>
        <v>157.5</v>
      </c>
      <c r="J1751" s="8">
        <f>(order_details[[#This Row],[UnitPrice (Marked Price)]]*(1-order_details[[#This Row],[Discount]])-order_details[[#This Row],[UnitPrice]]) * order_details[[#This Row],[Quantity]]</f>
        <v>31.499999999999996</v>
      </c>
      <c r="K1751">
        <f>VLOOKUP(order_details[[#This Row],[ProductID]],products[],4,0)</f>
        <v>1</v>
      </c>
      <c r="L1751" s="8" t="str">
        <f>VLOOKUP(order_details[[#This Row],[Category]],categories[[CategoryID]:[CategoryName]],2,0)</f>
        <v>Beverages</v>
      </c>
    </row>
    <row r="1752" spans="1:12" x14ac:dyDescent="0.25">
      <c r="A1752">
        <v>10923</v>
      </c>
      <c r="B1752">
        <v>42</v>
      </c>
      <c r="C1752" s="8">
        <v>9.8000000000000007</v>
      </c>
      <c r="D1752">
        <v>10</v>
      </c>
      <c r="E1752">
        <v>0.2</v>
      </c>
      <c r="F1752" s="8">
        <f>order_details[[#This Row],[UnitPrice]]*order_details[[#This Row],[Quantity]]</f>
        <v>98</v>
      </c>
      <c r="G1752" s="1">
        <f>VLOOKUP(order_details[[#This Row],[OrderID]],orders[[OrderID]:[OrderDate]],4,)</f>
        <v>35157</v>
      </c>
      <c r="H1752" s="8">
        <f>VLOOKUP(order_details[[#This Row],[ProductID]],products[],6,0)</f>
        <v>14</v>
      </c>
      <c r="I1752" s="8">
        <f>order_details[[#This Row],[UnitPrice (Marked Price)]] * order_details[[#This Row],[Quantity]] * (1 - order_details[[#This Row],[Discount]])</f>
        <v>112</v>
      </c>
      <c r="J1752" s="8">
        <f>(order_details[[#This Row],[UnitPrice (Marked Price)]]*(1-order_details[[#This Row],[Discount]])-order_details[[#This Row],[UnitPrice]]) * order_details[[#This Row],[Quantity]]</f>
        <v>14.000000000000004</v>
      </c>
      <c r="K1752">
        <f>VLOOKUP(order_details[[#This Row],[ProductID]],products[],4,0)</f>
        <v>5</v>
      </c>
      <c r="L1752" s="8" t="str">
        <f>VLOOKUP(order_details[[#This Row],[Category]],categories[[CategoryID]:[CategoryName]],2,0)</f>
        <v>Grains/Cereals</v>
      </c>
    </row>
    <row r="1753" spans="1:12" x14ac:dyDescent="0.25">
      <c r="A1753">
        <v>10923</v>
      </c>
      <c r="B1753">
        <v>43</v>
      </c>
      <c r="C1753" s="8">
        <v>36.799999999999997</v>
      </c>
      <c r="D1753">
        <v>10</v>
      </c>
      <c r="E1753">
        <v>0.2</v>
      </c>
      <c r="F1753" s="8">
        <f>order_details[[#This Row],[UnitPrice]]*order_details[[#This Row],[Quantity]]</f>
        <v>368</v>
      </c>
      <c r="G1753" s="1">
        <f>VLOOKUP(order_details[[#This Row],[OrderID]],orders[[OrderID]:[OrderDate]],4,)</f>
        <v>35157</v>
      </c>
      <c r="H1753" s="8">
        <f>VLOOKUP(order_details[[#This Row],[ProductID]],products[],6,0)</f>
        <v>46</v>
      </c>
      <c r="I1753" s="8">
        <f>order_details[[#This Row],[UnitPrice (Marked Price)]] * order_details[[#This Row],[Quantity]] * (1 - order_details[[#This Row],[Discount]])</f>
        <v>368</v>
      </c>
      <c r="J1753" s="8">
        <f>(order_details[[#This Row],[UnitPrice (Marked Price)]]*(1-order_details[[#This Row],[Discount]])-order_details[[#This Row],[UnitPrice]]) * order_details[[#This Row],[Quantity]]</f>
        <v>7.1054273576010019E-14</v>
      </c>
      <c r="K1753">
        <f>VLOOKUP(order_details[[#This Row],[ProductID]],products[],4,0)</f>
        <v>1</v>
      </c>
      <c r="L1753" s="8" t="str">
        <f>VLOOKUP(order_details[[#This Row],[Category]],categories[[CategoryID]:[CategoryName]],2,0)</f>
        <v>Beverages</v>
      </c>
    </row>
    <row r="1754" spans="1:12" x14ac:dyDescent="0.25">
      <c r="A1754">
        <v>10923</v>
      </c>
      <c r="B1754">
        <v>67</v>
      </c>
      <c r="C1754" s="8">
        <v>9.8000000000000007</v>
      </c>
      <c r="D1754">
        <v>24</v>
      </c>
      <c r="E1754">
        <v>0.2</v>
      </c>
      <c r="F1754" s="8">
        <f>order_details[[#This Row],[UnitPrice]]*order_details[[#This Row],[Quantity]]</f>
        <v>235.20000000000002</v>
      </c>
      <c r="G1754" s="1">
        <f>VLOOKUP(order_details[[#This Row],[OrderID]],orders[[OrderID]:[OrderDate]],4,)</f>
        <v>35157</v>
      </c>
      <c r="H1754" s="8">
        <f>VLOOKUP(order_details[[#This Row],[ProductID]],products[],6,0)</f>
        <v>14</v>
      </c>
      <c r="I1754" s="8">
        <f>order_details[[#This Row],[UnitPrice (Marked Price)]] * order_details[[#This Row],[Quantity]] * (1 - order_details[[#This Row],[Discount]])</f>
        <v>268.8</v>
      </c>
      <c r="J1754" s="8">
        <f>(order_details[[#This Row],[UnitPrice (Marked Price)]]*(1-order_details[[#This Row],[Discount]])-order_details[[#This Row],[UnitPrice]]) * order_details[[#This Row],[Quantity]]</f>
        <v>33.600000000000009</v>
      </c>
      <c r="K1754">
        <f>VLOOKUP(order_details[[#This Row],[ProductID]],products[],4,0)</f>
        <v>1</v>
      </c>
      <c r="L1754" s="8" t="str">
        <f>VLOOKUP(order_details[[#This Row],[Category]],categories[[CategoryID]:[CategoryName]],2,0)</f>
        <v>Beverages</v>
      </c>
    </row>
    <row r="1755" spans="1:12" x14ac:dyDescent="0.25">
      <c r="A1755">
        <v>10924</v>
      </c>
      <c r="B1755">
        <v>10</v>
      </c>
      <c r="C1755" s="8">
        <v>24.8</v>
      </c>
      <c r="D1755">
        <v>20</v>
      </c>
      <c r="E1755">
        <v>0.1</v>
      </c>
      <c r="F1755" s="8">
        <f>order_details[[#This Row],[UnitPrice]]*order_details[[#This Row],[Quantity]]</f>
        <v>496</v>
      </c>
      <c r="G1755" s="1">
        <f>VLOOKUP(order_details[[#This Row],[OrderID]],orders[[OrderID]:[OrderDate]],4,)</f>
        <v>35158</v>
      </c>
      <c r="H1755" s="8">
        <f>VLOOKUP(order_details[[#This Row],[ProductID]],products[],6,0)</f>
        <v>31</v>
      </c>
      <c r="I1755" s="8">
        <f>order_details[[#This Row],[UnitPrice (Marked Price)]] * order_details[[#This Row],[Quantity]] * (1 - order_details[[#This Row],[Discount]])</f>
        <v>558</v>
      </c>
      <c r="J1755" s="8">
        <f>(order_details[[#This Row],[UnitPrice (Marked Price)]]*(1-order_details[[#This Row],[Discount]])-order_details[[#This Row],[UnitPrice]]) * order_details[[#This Row],[Quantity]]</f>
        <v>62.000000000000028</v>
      </c>
      <c r="K1755">
        <f>VLOOKUP(order_details[[#This Row],[ProductID]],products[],4,0)</f>
        <v>8</v>
      </c>
      <c r="L1755" s="8" t="str">
        <f>VLOOKUP(order_details[[#This Row],[Category]],categories[[CategoryID]:[CategoryName]],2,0)</f>
        <v>Seafood</v>
      </c>
    </row>
    <row r="1756" spans="1:12" x14ac:dyDescent="0.25">
      <c r="A1756">
        <v>10924</v>
      </c>
      <c r="B1756">
        <v>28</v>
      </c>
      <c r="C1756" s="8">
        <v>36.4</v>
      </c>
      <c r="D1756">
        <v>30</v>
      </c>
      <c r="E1756">
        <v>0.1</v>
      </c>
      <c r="F1756" s="8">
        <f>order_details[[#This Row],[UnitPrice]]*order_details[[#This Row],[Quantity]]</f>
        <v>1092</v>
      </c>
      <c r="G1756" s="1">
        <f>VLOOKUP(order_details[[#This Row],[OrderID]],orders[[OrderID]:[OrderDate]],4,)</f>
        <v>35158</v>
      </c>
      <c r="H1756" s="8">
        <f>VLOOKUP(order_details[[#This Row],[ProductID]],products[],6,0)</f>
        <v>45.6</v>
      </c>
      <c r="I1756" s="8">
        <f>order_details[[#This Row],[UnitPrice (Marked Price)]] * order_details[[#This Row],[Quantity]] * (1 - order_details[[#This Row],[Discount]])</f>
        <v>1231.2</v>
      </c>
      <c r="J1756" s="8">
        <f>(order_details[[#This Row],[UnitPrice (Marked Price)]]*(1-order_details[[#This Row],[Discount]])-order_details[[#This Row],[UnitPrice]]) * order_details[[#This Row],[Quantity]]</f>
        <v>139.20000000000002</v>
      </c>
      <c r="K1756">
        <f>VLOOKUP(order_details[[#This Row],[ProductID]],products[],4,0)</f>
        <v>7</v>
      </c>
      <c r="L1756" s="8" t="str">
        <f>VLOOKUP(order_details[[#This Row],[Category]],categories[[CategoryID]:[CategoryName]],2,0)</f>
        <v>Produce</v>
      </c>
    </row>
    <row r="1757" spans="1:12" x14ac:dyDescent="0.25">
      <c r="A1757">
        <v>10924</v>
      </c>
      <c r="B1757">
        <v>75</v>
      </c>
      <c r="C1757" s="8">
        <v>6.2</v>
      </c>
      <c r="D1757">
        <v>6</v>
      </c>
      <c r="E1757">
        <v>0</v>
      </c>
      <c r="F1757" s="8">
        <f>order_details[[#This Row],[UnitPrice]]*order_details[[#This Row],[Quantity]]</f>
        <v>37.200000000000003</v>
      </c>
      <c r="G1757" s="1">
        <f>VLOOKUP(order_details[[#This Row],[OrderID]],orders[[OrderID]:[OrderDate]],4,)</f>
        <v>35158</v>
      </c>
      <c r="H1757" s="8">
        <f>VLOOKUP(order_details[[#This Row],[ProductID]],products[],6,0)</f>
        <v>7.75</v>
      </c>
      <c r="I1757" s="8">
        <f>order_details[[#This Row],[UnitPrice (Marked Price)]] * order_details[[#This Row],[Quantity]] * (1 - order_details[[#This Row],[Discount]])</f>
        <v>46.5</v>
      </c>
      <c r="J1757" s="8">
        <f>(order_details[[#This Row],[UnitPrice (Marked Price)]]*(1-order_details[[#This Row],[Discount]])-order_details[[#This Row],[UnitPrice]]) * order_details[[#This Row],[Quantity]]</f>
        <v>9.2999999999999989</v>
      </c>
      <c r="K1757">
        <f>VLOOKUP(order_details[[#This Row],[ProductID]],products[],4,0)</f>
        <v>1</v>
      </c>
      <c r="L1757" s="8" t="str">
        <f>VLOOKUP(order_details[[#This Row],[Category]],categories[[CategoryID]:[CategoryName]],2,0)</f>
        <v>Beverages</v>
      </c>
    </row>
    <row r="1758" spans="1:12" x14ac:dyDescent="0.25">
      <c r="A1758">
        <v>10925</v>
      </c>
      <c r="B1758">
        <v>36</v>
      </c>
      <c r="C1758" s="8">
        <v>15.2</v>
      </c>
      <c r="D1758">
        <v>25</v>
      </c>
      <c r="E1758">
        <v>0.15</v>
      </c>
      <c r="F1758" s="8">
        <f>order_details[[#This Row],[UnitPrice]]*order_details[[#This Row],[Quantity]]</f>
        <v>380</v>
      </c>
      <c r="G1758" s="1">
        <f>VLOOKUP(order_details[[#This Row],[OrderID]],orders[[OrderID]:[OrderDate]],4,)</f>
        <v>35158</v>
      </c>
      <c r="H1758" s="8">
        <f>VLOOKUP(order_details[[#This Row],[ProductID]],products[],6,0)</f>
        <v>19</v>
      </c>
      <c r="I1758" s="8">
        <f>order_details[[#This Row],[UnitPrice (Marked Price)]] * order_details[[#This Row],[Quantity]] * (1 - order_details[[#This Row],[Discount]])</f>
        <v>403.75</v>
      </c>
      <c r="J1758" s="8">
        <f>(order_details[[#This Row],[UnitPrice (Marked Price)]]*(1-order_details[[#This Row],[Discount]])-order_details[[#This Row],[UnitPrice]]) * order_details[[#This Row],[Quantity]]</f>
        <v>23.749999999999982</v>
      </c>
      <c r="K1758">
        <f>VLOOKUP(order_details[[#This Row],[ProductID]],products[],4,0)</f>
        <v>8</v>
      </c>
      <c r="L1758" s="8" t="str">
        <f>VLOOKUP(order_details[[#This Row],[Category]],categories[[CategoryID]:[CategoryName]],2,0)</f>
        <v>Seafood</v>
      </c>
    </row>
    <row r="1759" spans="1:12" x14ac:dyDescent="0.25">
      <c r="A1759">
        <v>10925</v>
      </c>
      <c r="B1759">
        <v>52</v>
      </c>
      <c r="C1759" s="8">
        <v>5.6</v>
      </c>
      <c r="D1759">
        <v>12</v>
      </c>
      <c r="E1759">
        <v>0.15</v>
      </c>
      <c r="F1759" s="8">
        <f>order_details[[#This Row],[UnitPrice]]*order_details[[#This Row],[Quantity]]</f>
        <v>67.199999999999989</v>
      </c>
      <c r="G1759" s="1">
        <f>VLOOKUP(order_details[[#This Row],[OrderID]],orders[[OrderID]:[OrderDate]],4,)</f>
        <v>35158</v>
      </c>
      <c r="H1759" s="8">
        <f>VLOOKUP(order_details[[#This Row],[ProductID]],products[],6,0)</f>
        <v>7</v>
      </c>
      <c r="I1759" s="8">
        <f>order_details[[#This Row],[UnitPrice (Marked Price)]] * order_details[[#This Row],[Quantity]] * (1 - order_details[[#This Row],[Discount]])</f>
        <v>71.399999999999991</v>
      </c>
      <c r="J1759" s="8">
        <f>(order_details[[#This Row],[UnitPrice (Marked Price)]]*(1-order_details[[#This Row],[Discount]])-order_details[[#This Row],[UnitPrice]]) * order_details[[#This Row],[Quantity]]</f>
        <v>4.2000000000000064</v>
      </c>
      <c r="K1759">
        <f>VLOOKUP(order_details[[#This Row],[ProductID]],products[],4,0)</f>
        <v>5</v>
      </c>
      <c r="L1759" s="8" t="str">
        <f>VLOOKUP(order_details[[#This Row],[Category]],categories[[CategoryID]:[CategoryName]],2,0)</f>
        <v>Grains/Cereals</v>
      </c>
    </row>
    <row r="1760" spans="1:12" x14ac:dyDescent="0.25">
      <c r="A1760">
        <v>10926</v>
      </c>
      <c r="B1760">
        <v>11</v>
      </c>
      <c r="C1760" s="8">
        <v>9.8000000000000007</v>
      </c>
      <c r="D1760">
        <v>2</v>
      </c>
      <c r="E1760">
        <v>0</v>
      </c>
      <c r="F1760" s="8">
        <f>order_details[[#This Row],[UnitPrice]]*order_details[[#This Row],[Quantity]]</f>
        <v>19.600000000000001</v>
      </c>
      <c r="G1760" s="1">
        <f>VLOOKUP(order_details[[#This Row],[OrderID]],orders[[OrderID]:[OrderDate]],4,)</f>
        <v>35158</v>
      </c>
      <c r="H1760" s="8">
        <f>VLOOKUP(order_details[[#This Row],[ProductID]],products[],6,0)</f>
        <v>21</v>
      </c>
      <c r="I1760" s="8">
        <f>order_details[[#This Row],[UnitPrice (Marked Price)]] * order_details[[#This Row],[Quantity]] * (1 - order_details[[#This Row],[Discount]])</f>
        <v>42</v>
      </c>
      <c r="J1760" s="8">
        <f>(order_details[[#This Row],[UnitPrice (Marked Price)]]*(1-order_details[[#This Row],[Discount]])-order_details[[#This Row],[UnitPrice]]) * order_details[[#This Row],[Quantity]]</f>
        <v>22.4</v>
      </c>
      <c r="K1760">
        <f>VLOOKUP(order_details[[#This Row],[ProductID]],products[],4,0)</f>
        <v>4</v>
      </c>
      <c r="L1760" s="8" t="str">
        <f>VLOOKUP(order_details[[#This Row],[Category]],categories[[CategoryID]:[CategoryName]],2,0)</f>
        <v>Dairy Products</v>
      </c>
    </row>
    <row r="1761" spans="1:12" x14ac:dyDescent="0.25">
      <c r="A1761">
        <v>10926</v>
      </c>
      <c r="B1761">
        <v>13</v>
      </c>
      <c r="C1761" s="8">
        <v>4.8</v>
      </c>
      <c r="D1761">
        <v>10</v>
      </c>
      <c r="E1761">
        <v>0</v>
      </c>
      <c r="F1761" s="8">
        <f>order_details[[#This Row],[UnitPrice]]*order_details[[#This Row],[Quantity]]</f>
        <v>48</v>
      </c>
      <c r="G1761" s="1">
        <f>VLOOKUP(order_details[[#This Row],[OrderID]],orders[[OrderID]:[OrderDate]],4,)</f>
        <v>35158</v>
      </c>
      <c r="H1761" s="8">
        <f>VLOOKUP(order_details[[#This Row],[ProductID]],products[],6,0)</f>
        <v>6</v>
      </c>
      <c r="I1761" s="8">
        <f>order_details[[#This Row],[UnitPrice (Marked Price)]] * order_details[[#This Row],[Quantity]] * (1 - order_details[[#This Row],[Discount]])</f>
        <v>60</v>
      </c>
      <c r="J1761" s="8">
        <f>(order_details[[#This Row],[UnitPrice (Marked Price)]]*(1-order_details[[#This Row],[Discount]])-order_details[[#This Row],[UnitPrice]]) * order_details[[#This Row],[Quantity]]</f>
        <v>12.000000000000002</v>
      </c>
      <c r="K1761">
        <f>VLOOKUP(order_details[[#This Row],[ProductID]],products[],4,0)</f>
        <v>8</v>
      </c>
      <c r="L1761" s="8" t="str">
        <f>VLOOKUP(order_details[[#This Row],[Category]],categories[[CategoryID]:[CategoryName]],2,0)</f>
        <v>Seafood</v>
      </c>
    </row>
    <row r="1762" spans="1:12" x14ac:dyDescent="0.25">
      <c r="A1762">
        <v>10926</v>
      </c>
      <c r="B1762">
        <v>19</v>
      </c>
      <c r="C1762" s="8">
        <v>7.3</v>
      </c>
      <c r="D1762">
        <v>7</v>
      </c>
      <c r="E1762">
        <v>0</v>
      </c>
      <c r="F1762" s="8">
        <f>order_details[[#This Row],[UnitPrice]]*order_details[[#This Row],[Quantity]]</f>
        <v>51.1</v>
      </c>
      <c r="G1762" s="1">
        <f>VLOOKUP(order_details[[#This Row],[OrderID]],orders[[OrderID]:[OrderDate]],4,)</f>
        <v>35158</v>
      </c>
      <c r="H1762" s="8">
        <f>VLOOKUP(order_details[[#This Row],[ProductID]],products[],6,0)</f>
        <v>9.1999999999999993</v>
      </c>
      <c r="I1762" s="8">
        <f>order_details[[#This Row],[UnitPrice (Marked Price)]] * order_details[[#This Row],[Quantity]] * (1 - order_details[[#This Row],[Discount]])</f>
        <v>64.399999999999991</v>
      </c>
      <c r="J1762" s="8">
        <f>(order_details[[#This Row],[UnitPrice (Marked Price)]]*(1-order_details[[#This Row],[Discount]])-order_details[[#This Row],[UnitPrice]]) * order_details[[#This Row],[Quantity]]</f>
        <v>13.299999999999997</v>
      </c>
      <c r="K1762">
        <f>VLOOKUP(order_details[[#This Row],[ProductID]],products[],4,0)</f>
        <v>3</v>
      </c>
      <c r="L1762" s="8" t="str">
        <f>VLOOKUP(order_details[[#This Row],[Category]],categories[[CategoryID]:[CategoryName]],2,0)</f>
        <v>Confections</v>
      </c>
    </row>
    <row r="1763" spans="1:12" x14ac:dyDescent="0.25">
      <c r="A1763">
        <v>10926</v>
      </c>
      <c r="B1763">
        <v>72</v>
      </c>
      <c r="C1763" s="8">
        <v>27.8</v>
      </c>
      <c r="D1763">
        <v>10</v>
      </c>
      <c r="E1763">
        <v>0</v>
      </c>
      <c r="F1763" s="8">
        <f>order_details[[#This Row],[UnitPrice]]*order_details[[#This Row],[Quantity]]</f>
        <v>278</v>
      </c>
      <c r="G1763" s="1">
        <f>VLOOKUP(order_details[[#This Row],[OrderID]],orders[[OrderID]:[OrderDate]],4,)</f>
        <v>35158</v>
      </c>
      <c r="H1763" s="8">
        <f>VLOOKUP(order_details[[#This Row],[ProductID]],products[],6,0)</f>
        <v>34.799999999999997</v>
      </c>
      <c r="I1763" s="8">
        <f>order_details[[#This Row],[UnitPrice (Marked Price)]] * order_details[[#This Row],[Quantity]] * (1 - order_details[[#This Row],[Discount]])</f>
        <v>348</v>
      </c>
      <c r="J1763" s="8">
        <f>(order_details[[#This Row],[UnitPrice (Marked Price)]]*(1-order_details[[#This Row],[Discount]])-order_details[[#This Row],[UnitPrice]]) * order_details[[#This Row],[Quantity]]</f>
        <v>69.999999999999972</v>
      </c>
      <c r="K1763">
        <f>VLOOKUP(order_details[[#This Row],[ProductID]],products[],4,0)</f>
        <v>4</v>
      </c>
      <c r="L1763" s="8" t="str">
        <f>VLOOKUP(order_details[[#This Row],[Category]],categories[[CategoryID]:[CategoryName]],2,0)</f>
        <v>Dairy Products</v>
      </c>
    </row>
    <row r="1764" spans="1:12" x14ac:dyDescent="0.25">
      <c r="A1764">
        <v>10927</v>
      </c>
      <c r="B1764">
        <v>20</v>
      </c>
      <c r="C1764" s="8">
        <v>64.8</v>
      </c>
      <c r="D1764">
        <v>5</v>
      </c>
      <c r="E1764">
        <v>0</v>
      </c>
      <c r="F1764" s="8">
        <f>order_details[[#This Row],[UnitPrice]]*order_details[[#This Row],[Quantity]]</f>
        <v>324</v>
      </c>
      <c r="G1764" s="1">
        <f>VLOOKUP(order_details[[#This Row],[OrderID]],orders[[OrderID]:[OrderDate]],4,)</f>
        <v>35159</v>
      </c>
      <c r="H1764" s="8">
        <f>VLOOKUP(order_details[[#This Row],[ProductID]],products[],6,0)</f>
        <v>81</v>
      </c>
      <c r="I1764" s="8">
        <f>order_details[[#This Row],[UnitPrice (Marked Price)]] * order_details[[#This Row],[Quantity]] * (1 - order_details[[#This Row],[Discount]])</f>
        <v>405</v>
      </c>
      <c r="J1764" s="8">
        <f>(order_details[[#This Row],[UnitPrice (Marked Price)]]*(1-order_details[[#This Row],[Discount]])-order_details[[#This Row],[UnitPrice]]) * order_details[[#This Row],[Quantity]]</f>
        <v>81.000000000000014</v>
      </c>
      <c r="K1764">
        <f>VLOOKUP(order_details[[#This Row],[ProductID]],products[],4,0)</f>
        <v>3</v>
      </c>
      <c r="L1764" s="8" t="str">
        <f>VLOOKUP(order_details[[#This Row],[Category]],categories[[CategoryID]:[CategoryName]],2,0)</f>
        <v>Confections</v>
      </c>
    </row>
    <row r="1765" spans="1:12" x14ac:dyDescent="0.25">
      <c r="A1765">
        <v>10927</v>
      </c>
      <c r="B1765">
        <v>52</v>
      </c>
      <c r="C1765" s="8">
        <v>5.6</v>
      </c>
      <c r="D1765">
        <v>5</v>
      </c>
      <c r="E1765">
        <v>0</v>
      </c>
      <c r="F1765" s="8">
        <f>order_details[[#This Row],[UnitPrice]]*order_details[[#This Row],[Quantity]]</f>
        <v>28</v>
      </c>
      <c r="G1765" s="1">
        <f>VLOOKUP(order_details[[#This Row],[OrderID]],orders[[OrderID]:[OrderDate]],4,)</f>
        <v>35159</v>
      </c>
      <c r="H1765" s="8">
        <f>VLOOKUP(order_details[[#This Row],[ProductID]],products[],6,0)</f>
        <v>7</v>
      </c>
      <c r="I1765" s="8">
        <f>order_details[[#This Row],[UnitPrice (Marked Price)]] * order_details[[#This Row],[Quantity]] * (1 - order_details[[#This Row],[Discount]])</f>
        <v>35</v>
      </c>
      <c r="J1765" s="8">
        <f>(order_details[[#This Row],[UnitPrice (Marked Price)]]*(1-order_details[[#This Row],[Discount]])-order_details[[#This Row],[UnitPrice]]) * order_details[[#This Row],[Quantity]]</f>
        <v>7.0000000000000018</v>
      </c>
      <c r="K1765">
        <f>VLOOKUP(order_details[[#This Row],[ProductID]],products[],4,0)</f>
        <v>5</v>
      </c>
      <c r="L1765" s="8" t="str">
        <f>VLOOKUP(order_details[[#This Row],[Category]],categories[[CategoryID]:[CategoryName]],2,0)</f>
        <v>Grains/Cereals</v>
      </c>
    </row>
    <row r="1766" spans="1:12" x14ac:dyDescent="0.25">
      <c r="A1766">
        <v>10927</v>
      </c>
      <c r="B1766">
        <v>76</v>
      </c>
      <c r="C1766" s="8">
        <v>14.4</v>
      </c>
      <c r="D1766">
        <v>20</v>
      </c>
      <c r="E1766">
        <v>0</v>
      </c>
      <c r="F1766" s="8">
        <f>order_details[[#This Row],[UnitPrice]]*order_details[[#This Row],[Quantity]]</f>
        <v>288</v>
      </c>
      <c r="G1766" s="1">
        <f>VLOOKUP(order_details[[#This Row],[OrderID]],orders[[OrderID]:[OrderDate]],4,)</f>
        <v>35159</v>
      </c>
      <c r="H1766" s="8">
        <f>VLOOKUP(order_details[[#This Row],[ProductID]],products[],6,0)</f>
        <v>18</v>
      </c>
      <c r="I1766" s="8">
        <f>order_details[[#This Row],[UnitPrice (Marked Price)]] * order_details[[#This Row],[Quantity]] * (1 - order_details[[#This Row],[Discount]])</f>
        <v>360</v>
      </c>
      <c r="J1766" s="8">
        <f>(order_details[[#This Row],[UnitPrice (Marked Price)]]*(1-order_details[[#This Row],[Discount]])-order_details[[#This Row],[UnitPrice]]) * order_details[[#This Row],[Quantity]]</f>
        <v>72</v>
      </c>
      <c r="K1766">
        <f>VLOOKUP(order_details[[#This Row],[ProductID]],products[],4,0)</f>
        <v>1</v>
      </c>
      <c r="L1766" s="8" t="str">
        <f>VLOOKUP(order_details[[#This Row],[Category]],categories[[CategoryID]:[CategoryName]],2,0)</f>
        <v>Beverages</v>
      </c>
    </row>
    <row r="1767" spans="1:12" x14ac:dyDescent="0.25">
      <c r="A1767">
        <v>10928</v>
      </c>
      <c r="B1767">
        <v>47</v>
      </c>
      <c r="C1767" s="8">
        <v>7.6</v>
      </c>
      <c r="D1767">
        <v>5</v>
      </c>
      <c r="E1767">
        <v>0</v>
      </c>
      <c r="F1767" s="8">
        <f>order_details[[#This Row],[UnitPrice]]*order_details[[#This Row],[Quantity]]</f>
        <v>38</v>
      </c>
      <c r="G1767" s="1">
        <f>VLOOKUP(order_details[[#This Row],[OrderID]],orders[[OrderID]:[OrderDate]],4,)</f>
        <v>35159</v>
      </c>
      <c r="H1767" s="8">
        <f>VLOOKUP(order_details[[#This Row],[ProductID]],products[],6,0)</f>
        <v>9.5</v>
      </c>
      <c r="I1767" s="8">
        <f>order_details[[#This Row],[UnitPrice (Marked Price)]] * order_details[[#This Row],[Quantity]] * (1 - order_details[[#This Row],[Discount]])</f>
        <v>47.5</v>
      </c>
      <c r="J1767" s="8">
        <f>(order_details[[#This Row],[UnitPrice (Marked Price)]]*(1-order_details[[#This Row],[Discount]])-order_details[[#This Row],[UnitPrice]]) * order_details[[#This Row],[Quantity]]</f>
        <v>9.5000000000000018</v>
      </c>
      <c r="K1767">
        <f>VLOOKUP(order_details[[#This Row],[ProductID]],products[],4,0)</f>
        <v>3</v>
      </c>
      <c r="L1767" s="8" t="str">
        <f>VLOOKUP(order_details[[#This Row],[Category]],categories[[CategoryID]:[CategoryName]],2,0)</f>
        <v>Confections</v>
      </c>
    </row>
    <row r="1768" spans="1:12" x14ac:dyDescent="0.25">
      <c r="A1768">
        <v>10928</v>
      </c>
      <c r="B1768">
        <v>76</v>
      </c>
      <c r="C1768" s="8">
        <v>14.4</v>
      </c>
      <c r="D1768">
        <v>5</v>
      </c>
      <c r="E1768">
        <v>0</v>
      </c>
      <c r="F1768" s="8">
        <f>order_details[[#This Row],[UnitPrice]]*order_details[[#This Row],[Quantity]]</f>
        <v>72</v>
      </c>
      <c r="G1768" s="1">
        <f>VLOOKUP(order_details[[#This Row],[OrderID]],orders[[OrderID]:[OrderDate]],4,)</f>
        <v>35159</v>
      </c>
      <c r="H1768" s="8">
        <f>VLOOKUP(order_details[[#This Row],[ProductID]],products[],6,0)</f>
        <v>18</v>
      </c>
      <c r="I1768" s="8">
        <f>order_details[[#This Row],[UnitPrice (Marked Price)]] * order_details[[#This Row],[Quantity]] * (1 - order_details[[#This Row],[Discount]])</f>
        <v>90</v>
      </c>
      <c r="J1768" s="8">
        <f>(order_details[[#This Row],[UnitPrice (Marked Price)]]*(1-order_details[[#This Row],[Discount]])-order_details[[#This Row],[UnitPrice]]) * order_details[[#This Row],[Quantity]]</f>
        <v>18</v>
      </c>
      <c r="K1768">
        <f>VLOOKUP(order_details[[#This Row],[ProductID]],products[],4,0)</f>
        <v>1</v>
      </c>
      <c r="L1768" s="8" t="str">
        <f>VLOOKUP(order_details[[#This Row],[Category]],categories[[CategoryID]:[CategoryName]],2,0)</f>
        <v>Beverages</v>
      </c>
    </row>
    <row r="1769" spans="1:12" x14ac:dyDescent="0.25">
      <c r="A1769">
        <v>10929</v>
      </c>
      <c r="B1769">
        <v>21</v>
      </c>
      <c r="C1769" s="8">
        <v>8</v>
      </c>
      <c r="D1769">
        <v>60</v>
      </c>
      <c r="E1769">
        <v>0</v>
      </c>
      <c r="F1769" s="8">
        <f>order_details[[#This Row],[UnitPrice]]*order_details[[#This Row],[Quantity]]</f>
        <v>480</v>
      </c>
      <c r="G1769" s="1">
        <f>VLOOKUP(order_details[[#This Row],[OrderID]],orders[[OrderID]:[OrderDate]],4,)</f>
        <v>35159</v>
      </c>
      <c r="H1769" s="8">
        <f>VLOOKUP(order_details[[#This Row],[ProductID]],products[],6,0)</f>
        <v>10</v>
      </c>
      <c r="I1769" s="8">
        <f>order_details[[#This Row],[UnitPrice (Marked Price)]] * order_details[[#This Row],[Quantity]] * (1 - order_details[[#This Row],[Discount]])</f>
        <v>600</v>
      </c>
      <c r="J1769" s="8">
        <f>(order_details[[#This Row],[UnitPrice (Marked Price)]]*(1-order_details[[#This Row],[Discount]])-order_details[[#This Row],[UnitPrice]]) * order_details[[#This Row],[Quantity]]</f>
        <v>120</v>
      </c>
      <c r="K1769">
        <f>VLOOKUP(order_details[[#This Row],[ProductID]],products[],4,0)</f>
        <v>3</v>
      </c>
      <c r="L1769" s="8" t="str">
        <f>VLOOKUP(order_details[[#This Row],[Category]],categories[[CategoryID]:[CategoryName]],2,0)</f>
        <v>Confections</v>
      </c>
    </row>
    <row r="1770" spans="1:12" x14ac:dyDescent="0.25">
      <c r="A1770">
        <v>10929</v>
      </c>
      <c r="B1770">
        <v>75</v>
      </c>
      <c r="C1770" s="8">
        <v>6.2</v>
      </c>
      <c r="D1770">
        <v>49</v>
      </c>
      <c r="E1770">
        <v>0</v>
      </c>
      <c r="F1770" s="8">
        <f>order_details[[#This Row],[UnitPrice]]*order_details[[#This Row],[Quantity]]</f>
        <v>303.8</v>
      </c>
      <c r="G1770" s="1">
        <f>VLOOKUP(order_details[[#This Row],[OrderID]],orders[[OrderID]:[OrderDate]],4,)</f>
        <v>35159</v>
      </c>
      <c r="H1770" s="8">
        <f>VLOOKUP(order_details[[#This Row],[ProductID]],products[],6,0)</f>
        <v>7.75</v>
      </c>
      <c r="I1770" s="8">
        <f>order_details[[#This Row],[UnitPrice (Marked Price)]] * order_details[[#This Row],[Quantity]] * (1 - order_details[[#This Row],[Discount]])</f>
        <v>379.75</v>
      </c>
      <c r="J1770" s="8">
        <f>(order_details[[#This Row],[UnitPrice (Marked Price)]]*(1-order_details[[#This Row],[Discount]])-order_details[[#This Row],[UnitPrice]]) * order_details[[#This Row],[Quantity]]</f>
        <v>75.949999999999989</v>
      </c>
      <c r="K1770">
        <f>VLOOKUP(order_details[[#This Row],[ProductID]],products[],4,0)</f>
        <v>1</v>
      </c>
      <c r="L1770" s="8" t="str">
        <f>VLOOKUP(order_details[[#This Row],[Category]],categories[[CategoryID]:[CategoryName]],2,0)</f>
        <v>Beverages</v>
      </c>
    </row>
    <row r="1771" spans="1:12" x14ac:dyDescent="0.25">
      <c r="A1771">
        <v>10929</v>
      </c>
      <c r="B1771">
        <v>77</v>
      </c>
      <c r="C1771" s="8">
        <v>10.4</v>
      </c>
      <c r="D1771">
        <v>15</v>
      </c>
      <c r="E1771">
        <v>0</v>
      </c>
      <c r="F1771" s="8">
        <f>order_details[[#This Row],[UnitPrice]]*order_details[[#This Row],[Quantity]]</f>
        <v>156</v>
      </c>
      <c r="G1771" s="1">
        <f>VLOOKUP(order_details[[#This Row],[OrderID]],orders[[OrderID]:[OrderDate]],4,)</f>
        <v>35159</v>
      </c>
      <c r="H1771" s="8">
        <f>VLOOKUP(order_details[[#This Row],[ProductID]],products[],6,0)</f>
        <v>13</v>
      </c>
      <c r="I1771" s="8">
        <f>order_details[[#This Row],[UnitPrice (Marked Price)]] * order_details[[#This Row],[Quantity]] * (1 - order_details[[#This Row],[Discount]])</f>
        <v>195</v>
      </c>
      <c r="J1771" s="8">
        <f>(order_details[[#This Row],[UnitPrice (Marked Price)]]*(1-order_details[[#This Row],[Discount]])-order_details[[#This Row],[UnitPrice]]) * order_details[[#This Row],[Quantity]]</f>
        <v>38.999999999999993</v>
      </c>
      <c r="K1771">
        <f>VLOOKUP(order_details[[#This Row],[ProductID]],products[],4,0)</f>
        <v>2</v>
      </c>
      <c r="L1771" s="8" t="str">
        <f>VLOOKUP(order_details[[#This Row],[Category]],categories[[CategoryID]:[CategoryName]],2,0)</f>
        <v>Condiments</v>
      </c>
    </row>
    <row r="1772" spans="1:12" x14ac:dyDescent="0.25">
      <c r="A1772">
        <v>10930</v>
      </c>
      <c r="B1772">
        <v>21</v>
      </c>
      <c r="C1772" s="8">
        <v>8</v>
      </c>
      <c r="D1772">
        <v>36</v>
      </c>
      <c r="E1772">
        <v>0</v>
      </c>
      <c r="F1772" s="8">
        <f>order_details[[#This Row],[UnitPrice]]*order_details[[#This Row],[Quantity]]</f>
        <v>288</v>
      </c>
      <c r="G1772" s="1">
        <f>VLOOKUP(order_details[[#This Row],[OrderID]],orders[[OrderID]:[OrderDate]],4,)</f>
        <v>35160</v>
      </c>
      <c r="H1772" s="8">
        <f>VLOOKUP(order_details[[#This Row],[ProductID]],products[],6,0)</f>
        <v>10</v>
      </c>
      <c r="I1772" s="8">
        <f>order_details[[#This Row],[UnitPrice (Marked Price)]] * order_details[[#This Row],[Quantity]] * (1 - order_details[[#This Row],[Discount]])</f>
        <v>360</v>
      </c>
      <c r="J1772" s="8">
        <f>(order_details[[#This Row],[UnitPrice (Marked Price)]]*(1-order_details[[#This Row],[Discount]])-order_details[[#This Row],[UnitPrice]]) * order_details[[#This Row],[Quantity]]</f>
        <v>72</v>
      </c>
      <c r="K1772">
        <f>VLOOKUP(order_details[[#This Row],[ProductID]],products[],4,0)</f>
        <v>3</v>
      </c>
      <c r="L1772" s="8" t="str">
        <f>VLOOKUP(order_details[[#This Row],[Category]],categories[[CategoryID]:[CategoryName]],2,0)</f>
        <v>Confections</v>
      </c>
    </row>
    <row r="1773" spans="1:12" x14ac:dyDescent="0.25">
      <c r="A1773">
        <v>10930</v>
      </c>
      <c r="B1773">
        <v>27</v>
      </c>
      <c r="C1773" s="8">
        <v>35.1</v>
      </c>
      <c r="D1773">
        <v>25</v>
      </c>
      <c r="E1773">
        <v>0</v>
      </c>
      <c r="F1773" s="8">
        <f>order_details[[#This Row],[UnitPrice]]*order_details[[#This Row],[Quantity]]</f>
        <v>877.5</v>
      </c>
      <c r="G1773" s="1">
        <f>VLOOKUP(order_details[[#This Row],[OrderID]],orders[[OrderID]:[OrderDate]],4,)</f>
        <v>35160</v>
      </c>
      <c r="H1773" s="8">
        <f>VLOOKUP(order_details[[#This Row],[ProductID]],products[],6,0)</f>
        <v>43.9</v>
      </c>
      <c r="I1773" s="8">
        <f>order_details[[#This Row],[UnitPrice (Marked Price)]] * order_details[[#This Row],[Quantity]] * (1 - order_details[[#This Row],[Discount]])</f>
        <v>1097.5</v>
      </c>
      <c r="J1773" s="8">
        <f>(order_details[[#This Row],[UnitPrice (Marked Price)]]*(1-order_details[[#This Row],[Discount]])-order_details[[#This Row],[UnitPrice]]) * order_details[[#This Row],[Quantity]]</f>
        <v>219.99999999999994</v>
      </c>
      <c r="K1773">
        <f>VLOOKUP(order_details[[#This Row],[ProductID]],products[],4,0)</f>
        <v>3</v>
      </c>
      <c r="L1773" s="8" t="str">
        <f>VLOOKUP(order_details[[#This Row],[Category]],categories[[CategoryID]:[CategoryName]],2,0)</f>
        <v>Confections</v>
      </c>
    </row>
    <row r="1774" spans="1:12" x14ac:dyDescent="0.25">
      <c r="A1774">
        <v>10930</v>
      </c>
      <c r="B1774">
        <v>55</v>
      </c>
      <c r="C1774" s="8">
        <v>19.2</v>
      </c>
      <c r="D1774">
        <v>25</v>
      </c>
      <c r="E1774">
        <v>0.2</v>
      </c>
      <c r="F1774" s="8">
        <f>order_details[[#This Row],[UnitPrice]]*order_details[[#This Row],[Quantity]]</f>
        <v>480</v>
      </c>
      <c r="G1774" s="1">
        <f>VLOOKUP(order_details[[#This Row],[OrderID]],orders[[OrderID]:[OrderDate]],4,)</f>
        <v>35160</v>
      </c>
      <c r="H1774" s="8">
        <f>VLOOKUP(order_details[[#This Row],[ProductID]],products[],6,0)</f>
        <v>24</v>
      </c>
      <c r="I1774" s="8">
        <f>order_details[[#This Row],[UnitPrice (Marked Price)]] * order_details[[#This Row],[Quantity]] * (1 - order_details[[#This Row],[Discount]])</f>
        <v>480</v>
      </c>
      <c r="J1774" s="8">
        <f>(order_details[[#This Row],[UnitPrice (Marked Price)]]*(1-order_details[[#This Row],[Discount]])-order_details[[#This Row],[UnitPrice]]) * order_details[[#This Row],[Quantity]]</f>
        <v>8.8817841970012523E-14</v>
      </c>
      <c r="K1774">
        <f>VLOOKUP(order_details[[#This Row],[ProductID]],products[],4,0)</f>
        <v>6</v>
      </c>
      <c r="L1774" s="8" t="str">
        <f>VLOOKUP(order_details[[#This Row],[Category]],categories[[CategoryID]:[CategoryName]],2,0)</f>
        <v>Meat/Poultry</v>
      </c>
    </row>
    <row r="1775" spans="1:12" x14ac:dyDescent="0.25">
      <c r="A1775">
        <v>10930</v>
      </c>
      <c r="B1775">
        <v>58</v>
      </c>
      <c r="C1775" s="8">
        <v>10.6</v>
      </c>
      <c r="D1775">
        <v>30</v>
      </c>
      <c r="E1775">
        <v>0.2</v>
      </c>
      <c r="F1775" s="8">
        <f>order_details[[#This Row],[UnitPrice]]*order_details[[#This Row],[Quantity]]</f>
        <v>318</v>
      </c>
      <c r="G1775" s="1">
        <f>VLOOKUP(order_details[[#This Row],[OrderID]],orders[[OrderID]:[OrderDate]],4,)</f>
        <v>35160</v>
      </c>
      <c r="H1775" s="8">
        <f>VLOOKUP(order_details[[#This Row],[ProductID]],products[],6,0)</f>
        <v>13.25</v>
      </c>
      <c r="I1775" s="8">
        <f>order_details[[#This Row],[UnitPrice (Marked Price)]] * order_details[[#This Row],[Quantity]] * (1 - order_details[[#This Row],[Discount]])</f>
        <v>318</v>
      </c>
      <c r="J1775" s="8">
        <f>(order_details[[#This Row],[UnitPrice (Marked Price)]]*(1-order_details[[#This Row],[Discount]])-order_details[[#This Row],[UnitPrice]]) * order_details[[#This Row],[Quantity]]</f>
        <v>5.3290705182007514E-14</v>
      </c>
      <c r="K1775">
        <f>VLOOKUP(order_details[[#This Row],[ProductID]],products[],4,0)</f>
        <v>8</v>
      </c>
      <c r="L1775" s="8" t="str">
        <f>VLOOKUP(order_details[[#This Row],[Category]],categories[[CategoryID]:[CategoryName]],2,0)</f>
        <v>Seafood</v>
      </c>
    </row>
    <row r="1776" spans="1:12" x14ac:dyDescent="0.25">
      <c r="A1776">
        <v>10931</v>
      </c>
      <c r="B1776">
        <v>13</v>
      </c>
      <c r="C1776" s="8">
        <v>4.8</v>
      </c>
      <c r="D1776">
        <v>42</v>
      </c>
      <c r="E1776">
        <v>0.15</v>
      </c>
      <c r="F1776" s="8">
        <f>order_details[[#This Row],[UnitPrice]]*order_details[[#This Row],[Quantity]]</f>
        <v>201.6</v>
      </c>
      <c r="G1776" s="1">
        <f>VLOOKUP(order_details[[#This Row],[OrderID]],orders[[OrderID]:[OrderDate]],4,)</f>
        <v>35160</v>
      </c>
      <c r="H1776" s="8">
        <f>VLOOKUP(order_details[[#This Row],[ProductID]],products[],6,0)</f>
        <v>6</v>
      </c>
      <c r="I1776" s="8">
        <f>order_details[[#This Row],[UnitPrice (Marked Price)]] * order_details[[#This Row],[Quantity]] * (1 - order_details[[#This Row],[Discount]])</f>
        <v>214.2</v>
      </c>
      <c r="J1776" s="8">
        <f>(order_details[[#This Row],[UnitPrice (Marked Price)]]*(1-order_details[[#This Row],[Discount]])-order_details[[#This Row],[UnitPrice]]) * order_details[[#This Row],[Quantity]]</f>
        <v>12.599999999999993</v>
      </c>
      <c r="K1776">
        <f>VLOOKUP(order_details[[#This Row],[ProductID]],products[],4,0)</f>
        <v>8</v>
      </c>
      <c r="L1776" s="8" t="str">
        <f>VLOOKUP(order_details[[#This Row],[Category]],categories[[CategoryID]:[CategoryName]],2,0)</f>
        <v>Seafood</v>
      </c>
    </row>
    <row r="1777" spans="1:12" x14ac:dyDescent="0.25">
      <c r="A1777">
        <v>10931</v>
      </c>
      <c r="B1777">
        <v>57</v>
      </c>
      <c r="C1777" s="8">
        <v>15.6</v>
      </c>
      <c r="D1777">
        <v>30</v>
      </c>
      <c r="E1777">
        <v>0</v>
      </c>
      <c r="F1777" s="8">
        <f>order_details[[#This Row],[UnitPrice]]*order_details[[#This Row],[Quantity]]</f>
        <v>468</v>
      </c>
      <c r="G1777" s="1">
        <f>VLOOKUP(order_details[[#This Row],[OrderID]],orders[[OrderID]:[OrderDate]],4,)</f>
        <v>35160</v>
      </c>
      <c r="H1777" s="8">
        <f>VLOOKUP(order_details[[#This Row],[ProductID]],products[],6,0)</f>
        <v>19.5</v>
      </c>
      <c r="I1777" s="8">
        <f>order_details[[#This Row],[UnitPrice (Marked Price)]] * order_details[[#This Row],[Quantity]] * (1 - order_details[[#This Row],[Discount]])</f>
        <v>585</v>
      </c>
      <c r="J1777" s="8">
        <f>(order_details[[#This Row],[UnitPrice (Marked Price)]]*(1-order_details[[#This Row],[Discount]])-order_details[[#This Row],[UnitPrice]]) * order_details[[#This Row],[Quantity]]</f>
        <v>117.00000000000001</v>
      </c>
      <c r="K1777">
        <f>VLOOKUP(order_details[[#This Row],[ProductID]],products[],4,0)</f>
        <v>5</v>
      </c>
      <c r="L1777" s="8" t="str">
        <f>VLOOKUP(order_details[[#This Row],[Category]],categories[[CategoryID]:[CategoryName]],2,0)</f>
        <v>Grains/Cereals</v>
      </c>
    </row>
    <row r="1778" spans="1:12" x14ac:dyDescent="0.25">
      <c r="A1778">
        <v>10932</v>
      </c>
      <c r="B1778">
        <v>16</v>
      </c>
      <c r="C1778" s="8">
        <v>13.9</v>
      </c>
      <c r="D1778">
        <v>30</v>
      </c>
      <c r="E1778">
        <v>0.1</v>
      </c>
      <c r="F1778" s="8">
        <f>order_details[[#This Row],[UnitPrice]]*order_details[[#This Row],[Quantity]]</f>
        <v>417</v>
      </c>
      <c r="G1778" s="1">
        <f>VLOOKUP(order_details[[#This Row],[OrderID]],orders[[OrderID]:[OrderDate]],4,)</f>
        <v>35160</v>
      </c>
      <c r="H1778" s="8">
        <f>VLOOKUP(order_details[[#This Row],[ProductID]],products[],6,0)</f>
        <v>17.45</v>
      </c>
      <c r="I1778" s="8">
        <f>order_details[[#This Row],[UnitPrice (Marked Price)]] * order_details[[#This Row],[Quantity]] * (1 - order_details[[#This Row],[Discount]])</f>
        <v>471.15000000000003</v>
      </c>
      <c r="J1778" s="8">
        <f>(order_details[[#This Row],[UnitPrice (Marked Price)]]*(1-order_details[[#This Row],[Discount]])-order_details[[#This Row],[UnitPrice]]) * order_details[[#This Row],[Quantity]]</f>
        <v>54.149999999999991</v>
      </c>
      <c r="K1778">
        <f>VLOOKUP(order_details[[#This Row],[ProductID]],products[],4,0)</f>
        <v>3</v>
      </c>
      <c r="L1778" s="8" t="str">
        <f>VLOOKUP(order_details[[#This Row],[Category]],categories[[CategoryID]:[CategoryName]],2,0)</f>
        <v>Confections</v>
      </c>
    </row>
    <row r="1779" spans="1:12" x14ac:dyDescent="0.25">
      <c r="A1779">
        <v>10932</v>
      </c>
      <c r="B1779">
        <v>62</v>
      </c>
      <c r="C1779" s="8">
        <v>39.4</v>
      </c>
      <c r="D1779">
        <v>14</v>
      </c>
      <c r="E1779">
        <v>0.1</v>
      </c>
      <c r="F1779" s="8">
        <f>order_details[[#This Row],[UnitPrice]]*order_details[[#This Row],[Quantity]]</f>
        <v>551.6</v>
      </c>
      <c r="G1779" s="1">
        <f>VLOOKUP(order_details[[#This Row],[OrderID]],orders[[OrderID]:[OrderDate]],4,)</f>
        <v>35160</v>
      </c>
      <c r="H1779" s="8">
        <f>VLOOKUP(order_details[[#This Row],[ProductID]],products[],6,0)</f>
        <v>49.3</v>
      </c>
      <c r="I1779" s="8">
        <f>order_details[[#This Row],[UnitPrice (Marked Price)]] * order_details[[#This Row],[Quantity]] * (1 - order_details[[#This Row],[Discount]])</f>
        <v>621.17999999999995</v>
      </c>
      <c r="J1779" s="8">
        <f>(order_details[[#This Row],[UnitPrice (Marked Price)]]*(1-order_details[[#This Row],[Discount]])-order_details[[#This Row],[UnitPrice]]) * order_details[[#This Row],[Quantity]]</f>
        <v>69.579999999999984</v>
      </c>
      <c r="K1779">
        <f>VLOOKUP(order_details[[#This Row],[ProductID]],products[],4,0)</f>
        <v>3</v>
      </c>
      <c r="L1779" s="8" t="str">
        <f>VLOOKUP(order_details[[#This Row],[Category]],categories[[CategoryID]:[CategoryName]],2,0)</f>
        <v>Confections</v>
      </c>
    </row>
    <row r="1780" spans="1:12" x14ac:dyDescent="0.25">
      <c r="A1780">
        <v>10932</v>
      </c>
      <c r="B1780">
        <v>72</v>
      </c>
      <c r="C1780" s="8">
        <v>27.8</v>
      </c>
      <c r="D1780">
        <v>16</v>
      </c>
      <c r="E1780">
        <v>0</v>
      </c>
      <c r="F1780" s="8">
        <f>order_details[[#This Row],[UnitPrice]]*order_details[[#This Row],[Quantity]]</f>
        <v>444.8</v>
      </c>
      <c r="G1780" s="1">
        <f>VLOOKUP(order_details[[#This Row],[OrderID]],orders[[OrderID]:[OrderDate]],4,)</f>
        <v>35160</v>
      </c>
      <c r="H1780" s="8">
        <f>VLOOKUP(order_details[[#This Row],[ProductID]],products[],6,0)</f>
        <v>34.799999999999997</v>
      </c>
      <c r="I1780" s="8">
        <f>order_details[[#This Row],[UnitPrice (Marked Price)]] * order_details[[#This Row],[Quantity]] * (1 - order_details[[#This Row],[Discount]])</f>
        <v>556.79999999999995</v>
      </c>
      <c r="J1780" s="8">
        <f>(order_details[[#This Row],[UnitPrice (Marked Price)]]*(1-order_details[[#This Row],[Discount]])-order_details[[#This Row],[UnitPrice]]) * order_details[[#This Row],[Quantity]]</f>
        <v>111.99999999999994</v>
      </c>
      <c r="K1780">
        <f>VLOOKUP(order_details[[#This Row],[ProductID]],products[],4,0)</f>
        <v>4</v>
      </c>
      <c r="L1780" s="8" t="str">
        <f>VLOOKUP(order_details[[#This Row],[Category]],categories[[CategoryID]:[CategoryName]],2,0)</f>
        <v>Dairy Products</v>
      </c>
    </row>
    <row r="1781" spans="1:12" x14ac:dyDescent="0.25">
      <c r="A1781">
        <v>10932</v>
      </c>
      <c r="B1781">
        <v>75</v>
      </c>
      <c r="C1781" s="8">
        <v>6.2</v>
      </c>
      <c r="D1781">
        <v>20</v>
      </c>
      <c r="E1781">
        <v>0.1</v>
      </c>
      <c r="F1781" s="8">
        <f>order_details[[#This Row],[UnitPrice]]*order_details[[#This Row],[Quantity]]</f>
        <v>124</v>
      </c>
      <c r="G1781" s="1">
        <f>VLOOKUP(order_details[[#This Row],[OrderID]],orders[[OrderID]:[OrderDate]],4,)</f>
        <v>35160</v>
      </c>
      <c r="H1781" s="8">
        <f>VLOOKUP(order_details[[#This Row],[ProductID]],products[],6,0)</f>
        <v>7.75</v>
      </c>
      <c r="I1781" s="8">
        <f>order_details[[#This Row],[UnitPrice (Marked Price)]] * order_details[[#This Row],[Quantity]] * (1 - order_details[[#This Row],[Discount]])</f>
        <v>139.5</v>
      </c>
      <c r="J1781" s="8">
        <f>(order_details[[#This Row],[UnitPrice (Marked Price)]]*(1-order_details[[#This Row],[Discount]])-order_details[[#This Row],[UnitPrice]]) * order_details[[#This Row],[Quantity]]</f>
        <v>15.500000000000007</v>
      </c>
      <c r="K1781">
        <f>VLOOKUP(order_details[[#This Row],[ProductID]],products[],4,0)</f>
        <v>1</v>
      </c>
      <c r="L1781" s="8" t="str">
        <f>VLOOKUP(order_details[[#This Row],[Category]],categories[[CategoryID]:[CategoryName]],2,0)</f>
        <v>Beverages</v>
      </c>
    </row>
    <row r="1782" spans="1:12" x14ac:dyDescent="0.25">
      <c r="A1782">
        <v>10933</v>
      </c>
      <c r="B1782">
        <v>53</v>
      </c>
      <c r="C1782" s="8">
        <v>26.2</v>
      </c>
      <c r="D1782">
        <v>2</v>
      </c>
      <c r="E1782">
        <v>0</v>
      </c>
      <c r="F1782" s="8">
        <f>order_details[[#This Row],[UnitPrice]]*order_details[[#This Row],[Quantity]]</f>
        <v>52.4</v>
      </c>
      <c r="G1782" s="1">
        <f>VLOOKUP(order_details[[#This Row],[OrderID]],orders[[OrderID]:[OrderDate]],4,)</f>
        <v>35160</v>
      </c>
      <c r="H1782" s="8">
        <f>VLOOKUP(order_details[[#This Row],[ProductID]],products[],6,0)</f>
        <v>32.799999999999997</v>
      </c>
      <c r="I1782" s="8">
        <f>order_details[[#This Row],[UnitPrice (Marked Price)]] * order_details[[#This Row],[Quantity]] * (1 - order_details[[#This Row],[Discount]])</f>
        <v>65.599999999999994</v>
      </c>
      <c r="J1782" s="8">
        <f>(order_details[[#This Row],[UnitPrice (Marked Price)]]*(1-order_details[[#This Row],[Discount]])-order_details[[#This Row],[UnitPrice]]) * order_details[[#This Row],[Quantity]]</f>
        <v>13.199999999999996</v>
      </c>
      <c r="K1782">
        <f>VLOOKUP(order_details[[#This Row],[ProductID]],products[],4,0)</f>
        <v>6</v>
      </c>
      <c r="L1782" s="8" t="str">
        <f>VLOOKUP(order_details[[#This Row],[Category]],categories[[CategoryID]:[CategoryName]],2,0)</f>
        <v>Meat/Poultry</v>
      </c>
    </row>
    <row r="1783" spans="1:12" x14ac:dyDescent="0.25">
      <c r="A1783">
        <v>10933</v>
      </c>
      <c r="B1783">
        <v>61</v>
      </c>
      <c r="C1783" s="8">
        <v>22.8</v>
      </c>
      <c r="D1783">
        <v>30</v>
      </c>
      <c r="E1783">
        <v>0</v>
      </c>
      <c r="F1783" s="8">
        <f>order_details[[#This Row],[UnitPrice]]*order_details[[#This Row],[Quantity]]</f>
        <v>684</v>
      </c>
      <c r="G1783" s="1">
        <f>VLOOKUP(order_details[[#This Row],[OrderID]],orders[[OrderID]:[OrderDate]],4,)</f>
        <v>35160</v>
      </c>
      <c r="H1783" s="8">
        <f>VLOOKUP(order_details[[#This Row],[ProductID]],products[],6,0)</f>
        <v>28.5</v>
      </c>
      <c r="I1783" s="8">
        <f>order_details[[#This Row],[UnitPrice (Marked Price)]] * order_details[[#This Row],[Quantity]] * (1 - order_details[[#This Row],[Discount]])</f>
        <v>855</v>
      </c>
      <c r="J1783" s="8">
        <f>(order_details[[#This Row],[UnitPrice (Marked Price)]]*(1-order_details[[#This Row],[Discount]])-order_details[[#This Row],[UnitPrice]]) * order_details[[#This Row],[Quantity]]</f>
        <v>170.99999999999997</v>
      </c>
      <c r="K1783">
        <f>VLOOKUP(order_details[[#This Row],[ProductID]],products[],4,0)</f>
        <v>2</v>
      </c>
      <c r="L1783" s="8" t="str">
        <f>VLOOKUP(order_details[[#This Row],[Category]],categories[[CategoryID]:[CategoryName]],2,0)</f>
        <v>Condiments</v>
      </c>
    </row>
    <row r="1784" spans="1:12" x14ac:dyDescent="0.25">
      <c r="A1784">
        <v>10934</v>
      </c>
      <c r="B1784">
        <v>6</v>
      </c>
      <c r="C1784" s="8">
        <v>16</v>
      </c>
      <c r="D1784">
        <v>20</v>
      </c>
      <c r="E1784">
        <v>0</v>
      </c>
      <c r="F1784" s="8">
        <f>order_details[[#This Row],[UnitPrice]]*order_details[[#This Row],[Quantity]]</f>
        <v>320</v>
      </c>
      <c r="G1784" s="1">
        <f>VLOOKUP(order_details[[#This Row],[OrderID]],orders[[OrderID]:[OrderDate]],4,)</f>
        <v>35163</v>
      </c>
      <c r="H1784" s="8">
        <f>VLOOKUP(order_details[[#This Row],[ProductID]],products[],6,0)</f>
        <v>25</v>
      </c>
      <c r="I1784" s="8">
        <f>order_details[[#This Row],[UnitPrice (Marked Price)]] * order_details[[#This Row],[Quantity]] * (1 - order_details[[#This Row],[Discount]])</f>
        <v>500</v>
      </c>
      <c r="J1784" s="8">
        <f>(order_details[[#This Row],[UnitPrice (Marked Price)]]*(1-order_details[[#This Row],[Discount]])-order_details[[#This Row],[UnitPrice]]) * order_details[[#This Row],[Quantity]]</f>
        <v>180</v>
      </c>
      <c r="K1784">
        <f>VLOOKUP(order_details[[#This Row],[ProductID]],products[],4,0)</f>
        <v>2</v>
      </c>
      <c r="L1784" s="8" t="str">
        <f>VLOOKUP(order_details[[#This Row],[Category]],categories[[CategoryID]:[CategoryName]],2,0)</f>
        <v>Condiments</v>
      </c>
    </row>
    <row r="1785" spans="1:12" x14ac:dyDescent="0.25">
      <c r="A1785">
        <v>10935</v>
      </c>
      <c r="B1785">
        <v>1</v>
      </c>
      <c r="C1785" s="8">
        <v>14.4</v>
      </c>
      <c r="D1785">
        <v>21</v>
      </c>
      <c r="E1785">
        <v>0</v>
      </c>
      <c r="F1785" s="8">
        <f>order_details[[#This Row],[UnitPrice]]*order_details[[#This Row],[Quantity]]</f>
        <v>302.40000000000003</v>
      </c>
      <c r="G1785" s="1">
        <f>VLOOKUP(order_details[[#This Row],[OrderID]],orders[[OrderID]:[OrderDate]],4,)</f>
        <v>35163</v>
      </c>
      <c r="H1785" s="8">
        <f>VLOOKUP(order_details[[#This Row],[ProductID]],products[],6,0)</f>
        <v>18</v>
      </c>
      <c r="I1785" s="8">
        <f>order_details[[#This Row],[UnitPrice (Marked Price)]] * order_details[[#This Row],[Quantity]] * (1 - order_details[[#This Row],[Discount]])</f>
        <v>378</v>
      </c>
      <c r="J1785" s="8">
        <f>(order_details[[#This Row],[UnitPrice (Marked Price)]]*(1-order_details[[#This Row],[Discount]])-order_details[[#This Row],[UnitPrice]]) * order_details[[#This Row],[Quantity]]</f>
        <v>75.599999999999994</v>
      </c>
      <c r="K1785">
        <f>VLOOKUP(order_details[[#This Row],[ProductID]],products[],4,0)</f>
        <v>1</v>
      </c>
      <c r="L1785" s="8" t="str">
        <f>VLOOKUP(order_details[[#This Row],[Category]],categories[[CategoryID]:[CategoryName]],2,0)</f>
        <v>Beverages</v>
      </c>
    </row>
    <row r="1786" spans="1:12" x14ac:dyDescent="0.25">
      <c r="A1786">
        <v>10935</v>
      </c>
      <c r="B1786">
        <v>18</v>
      </c>
      <c r="C1786" s="8">
        <v>50</v>
      </c>
      <c r="D1786">
        <v>4</v>
      </c>
      <c r="E1786">
        <v>0.25</v>
      </c>
      <c r="F1786" s="8">
        <f>order_details[[#This Row],[UnitPrice]]*order_details[[#This Row],[Quantity]]</f>
        <v>200</v>
      </c>
      <c r="G1786" s="1">
        <f>VLOOKUP(order_details[[#This Row],[OrderID]],orders[[OrderID]:[OrderDate]],4,)</f>
        <v>35163</v>
      </c>
      <c r="H1786" s="8">
        <f>VLOOKUP(order_details[[#This Row],[ProductID]],products[],6,0)</f>
        <v>62.5</v>
      </c>
      <c r="I1786" s="8">
        <f>order_details[[#This Row],[UnitPrice (Marked Price)]] * order_details[[#This Row],[Quantity]] * (1 - order_details[[#This Row],[Discount]])</f>
        <v>187.5</v>
      </c>
      <c r="J1786" s="8">
        <f>(order_details[[#This Row],[UnitPrice (Marked Price)]]*(1-order_details[[#This Row],[Discount]])-order_details[[#This Row],[UnitPrice]]) * order_details[[#This Row],[Quantity]]</f>
        <v>-12.5</v>
      </c>
      <c r="K1786">
        <f>VLOOKUP(order_details[[#This Row],[ProductID]],products[],4,0)</f>
        <v>8</v>
      </c>
      <c r="L1786" s="8" t="str">
        <f>VLOOKUP(order_details[[#This Row],[Category]],categories[[CategoryID]:[CategoryName]],2,0)</f>
        <v>Seafood</v>
      </c>
    </row>
    <row r="1787" spans="1:12" x14ac:dyDescent="0.25">
      <c r="A1787">
        <v>10935</v>
      </c>
      <c r="B1787">
        <v>23</v>
      </c>
      <c r="C1787" s="8">
        <v>7.2</v>
      </c>
      <c r="D1787">
        <v>8</v>
      </c>
      <c r="E1787">
        <v>0.25</v>
      </c>
      <c r="F1787" s="8">
        <f>order_details[[#This Row],[UnitPrice]]*order_details[[#This Row],[Quantity]]</f>
        <v>57.6</v>
      </c>
      <c r="G1787" s="1">
        <f>VLOOKUP(order_details[[#This Row],[OrderID]],orders[[OrderID]:[OrderDate]],4,)</f>
        <v>35163</v>
      </c>
      <c r="H1787" s="8">
        <f>VLOOKUP(order_details[[#This Row],[ProductID]],products[],6,0)</f>
        <v>9</v>
      </c>
      <c r="I1787" s="8">
        <f>order_details[[#This Row],[UnitPrice (Marked Price)]] * order_details[[#This Row],[Quantity]] * (1 - order_details[[#This Row],[Discount]])</f>
        <v>54</v>
      </c>
      <c r="J1787" s="8">
        <f>(order_details[[#This Row],[UnitPrice (Marked Price)]]*(1-order_details[[#This Row],[Discount]])-order_details[[#This Row],[UnitPrice]]) * order_details[[#This Row],[Quantity]]</f>
        <v>-3.6000000000000014</v>
      </c>
      <c r="K1787">
        <f>VLOOKUP(order_details[[#This Row],[ProductID]],products[],4,0)</f>
        <v>5</v>
      </c>
      <c r="L1787" s="8" t="str">
        <f>VLOOKUP(order_details[[#This Row],[Category]],categories[[CategoryID]:[CategoryName]],2,0)</f>
        <v>Grains/Cereals</v>
      </c>
    </row>
    <row r="1788" spans="1:12" x14ac:dyDescent="0.25">
      <c r="A1788">
        <v>10936</v>
      </c>
      <c r="B1788">
        <v>36</v>
      </c>
      <c r="C1788" s="8">
        <v>15.2</v>
      </c>
      <c r="D1788">
        <v>30</v>
      </c>
      <c r="E1788">
        <v>0.2</v>
      </c>
      <c r="F1788" s="8">
        <f>order_details[[#This Row],[UnitPrice]]*order_details[[#This Row],[Quantity]]</f>
        <v>456</v>
      </c>
      <c r="G1788" s="1">
        <f>VLOOKUP(order_details[[#This Row],[OrderID]],orders[[OrderID]:[OrderDate]],4,)</f>
        <v>35163</v>
      </c>
      <c r="H1788" s="8">
        <f>VLOOKUP(order_details[[#This Row],[ProductID]],products[],6,0)</f>
        <v>19</v>
      </c>
      <c r="I1788" s="8">
        <f>order_details[[#This Row],[UnitPrice (Marked Price)]] * order_details[[#This Row],[Quantity]] * (1 - order_details[[#This Row],[Discount]])</f>
        <v>456</v>
      </c>
      <c r="J1788" s="8">
        <f>(order_details[[#This Row],[UnitPrice (Marked Price)]]*(1-order_details[[#This Row],[Discount]])-order_details[[#This Row],[UnitPrice]]) * order_details[[#This Row],[Quantity]]</f>
        <v>5.3290705182007514E-14</v>
      </c>
      <c r="K1788">
        <f>VLOOKUP(order_details[[#This Row],[ProductID]],products[],4,0)</f>
        <v>8</v>
      </c>
      <c r="L1788" s="8" t="str">
        <f>VLOOKUP(order_details[[#This Row],[Category]],categories[[CategoryID]:[CategoryName]],2,0)</f>
        <v>Seafood</v>
      </c>
    </row>
    <row r="1789" spans="1:12" x14ac:dyDescent="0.25">
      <c r="A1789">
        <v>10937</v>
      </c>
      <c r="B1789">
        <v>28</v>
      </c>
      <c r="C1789" s="8">
        <v>36.4</v>
      </c>
      <c r="D1789">
        <v>8</v>
      </c>
      <c r="E1789">
        <v>0</v>
      </c>
      <c r="F1789" s="8">
        <f>order_details[[#This Row],[UnitPrice]]*order_details[[#This Row],[Quantity]]</f>
        <v>291.2</v>
      </c>
      <c r="G1789" s="1">
        <f>VLOOKUP(order_details[[#This Row],[OrderID]],orders[[OrderID]:[OrderDate]],4,)</f>
        <v>35164</v>
      </c>
      <c r="H1789" s="8">
        <f>VLOOKUP(order_details[[#This Row],[ProductID]],products[],6,0)</f>
        <v>45.6</v>
      </c>
      <c r="I1789" s="8">
        <f>order_details[[#This Row],[UnitPrice (Marked Price)]] * order_details[[#This Row],[Quantity]] * (1 - order_details[[#This Row],[Discount]])</f>
        <v>364.8</v>
      </c>
      <c r="J1789" s="8">
        <f>(order_details[[#This Row],[UnitPrice (Marked Price)]]*(1-order_details[[#This Row],[Discount]])-order_details[[#This Row],[UnitPrice]]) * order_details[[#This Row],[Quantity]]</f>
        <v>73.600000000000023</v>
      </c>
      <c r="K1789">
        <f>VLOOKUP(order_details[[#This Row],[ProductID]],products[],4,0)</f>
        <v>7</v>
      </c>
      <c r="L1789" s="8" t="str">
        <f>VLOOKUP(order_details[[#This Row],[Category]],categories[[CategoryID]:[CategoryName]],2,0)</f>
        <v>Produce</v>
      </c>
    </row>
    <row r="1790" spans="1:12" x14ac:dyDescent="0.25">
      <c r="A1790">
        <v>10937</v>
      </c>
      <c r="B1790">
        <v>34</v>
      </c>
      <c r="C1790" s="8">
        <v>9.8000000000000007</v>
      </c>
      <c r="D1790">
        <v>20</v>
      </c>
      <c r="E1790">
        <v>0</v>
      </c>
      <c r="F1790" s="8">
        <f>order_details[[#This Row],[UnitPrice]]*order_details[[#This Row],[Quantity]]</f>
        <v>196</v>
      </c>
      <c r="G1790" s="1">
        <f>VLOOKUP(order_details[[#This Row],[OrderID]],orders[[OrderID]:[OrderDate]],4,)</f>
        <v>35164</v>
      </c>
      <c r="H1790" s="8">
        <f>VLOOKUP(order_details[[#This Row],[ProductID]],products[],6,0)</f>
        <v>14</v>
      </c>
      <c r="I1790" s="8">
        <f>order_details[[#This Row],[UnitPrice (Marked Price)]] * order_details[[#This Row],[Quantity]] * (1 - order_details[[#This Row],[Discount]])</f>
        <v>280</v>
      </c>
      <c r="J1790" s="8">
        <f>(order_details[[#This Row],[UnitPrice (Marked Price)]]*(1-order_details[[#This Row],[Discount]])-order_details[[#This Row],[UnitPrice]]) * order_details[[#This Row],[Quantity]]</f>
        <v>83.999999999999986</v>
      </c>
      <c r="K1790">
        <f>VLOOKUP(order_details[[#This Row],[ProductID]],products[],4,0)</f>
        <v>1</v>
      </c>
      <c r="L1790" s="8" t="str">
        <f>VLOOKUP(order_details[[#This Row],[Category]],categories[[CategoryID]:[CategoryName]],2,0)</f>
        <v>Beverages</v>
      </c>
    </row>
    <row r="1791" spans="1:12" x14ac:dyDescent="0.25">
      <c r="A1791">
        <v>10938</v>
      </c>
      <c r="B1791">
        <v>13</v>
      </c>
      <c r="C1791" s="8">
        <v>4.8</v>
      </c>
      <c r="D1791">
        <v>20</v>
      </c>
      <c r="E1791">
        <v>0.25</v>
      </c>
      <c r="F1791" s="8">
        <f>order_details[[#This Row],[UnitPrice]]*order_details[[#This Row],[Quantity]]</f>
        <v>96</v>
      </c>
      <c r="G1791" s="1">
        <f>VLOOKUP(order_details[[#This Row],[OrderID]],orders[[OrderID]:[OrderDate]],4,)</f>
        <v>35164</v>
      </c>
      <c r="H1791" s="8">
        <f>VLOOKUP(order_details[[#This Row],[ProductID]],products[],6,0)</f>
        <v>6</v>
      </c>
      <c r="I1791" s="8">
        <f>order_details[[#This Row],[UnitPrice (Marked Price)]] * order_details[[#This Row],[Quantity]] * (1 - order_details[[#This Row],[Discount]])</f>
        <v>90</v>
      </c>
      <c r="J1791" s="8">
        <f>(order_details[[#This Row],[UnitPrice (Marked Price)]]*(1-order_details[[#This Row],[Discount]])-order_details[[#This Row],[UnitPrice]]) * order_details[[#This Row],[Quantity]]</f>
        <v>-5.9999999999999964</v>
      </c>
      <c r="K1791">
        <f>VLOOKUP(order_details[[#This Row],[ProductID]],products[],4,0)</f>
        <v>8</v>
      </c>
      <c r="L1791" s="8" t="str">
        <f>VLOOKUP(order_details[[#This Row],[Category]],categories[[CategoryID]:[CategoryName]],2,0)</f>
        <v>Seafood</v>
      </c>
    </row>
    <row r="1792" spans="1:12" x14ac:dyDescent="0.25">
      <c r="A1792">
        <v>10938</v>
      </c>
      <c r="B1792">
        <v>43</v>
      </c>
      <c r="C1792" s="8">
        <v>36.799999999999997</v>
      </c>
      <c r="D1792">
        <v>24</v>
      </c>
      <c r="E1792">
        <v>0.25</v>
      </c>
      <c r="F1792" s="8">
        <f>order_details[[#This Row],[UnitPrice]]*order_details[[#This Row],[Quantity]]</f>
        <v>883.19999999999993</v>
      </c>
      <c r="G1792" s="1">
        <f>VLOOKUP(order_details[[#This Row],[OrderID]],orders[[OrderID]:[OrderDate]],4,)</f>
        <v>35164</v>
      </c>
      <c r="H1792" s="8">
        <f>VLOOKUP(order_details[[#This Row],[ProductID]],products[],6,0)</f>
        <v>46</v>
      </c>
      <c r="I1792" s="8">
        <f>order_details[[#This Row],[UnitPrice (Marked Price)]] * order_details[[#This Row],[Quantity]] * (1 - order_details[[#This Row],[Discount]])</f>
        <v>828</v>
      </c>
      <c r="J1792" s="8">
        <f>(order_details[[#This Row],[UnitPrice (Marked Price)]]*(1-order_details[[#This Row],[Discount]])-order_details[[#This Row],[UnitPrice]]) * order_details[[#This Row],[Quantity]]</f>
        <v>-55.199999999999932</v>
      </c>
      <c r="K1792">
        <f>VLOOKUP(order_details[[#This Row],[ProductID]],products[],4,0)</f>
        <v>1</v>
      </c>
      <c r="L1792" s="8" t="str">
        <f>VLOOKUP(order_details[[#This Row],[Category]],categories[[CategoryID]:[CategoryName]],2,0)</f>
        <v>Beverages</v>
      </c>
    </row>
    <row r="1793" spans="1:12" x14ac:dyDescent="0.25">
      <c r="A1793">
        <v>10938</v>
      </c>
      <c r="B1793">
        <v>60</v>
      </c>
      <c r="C1793" s="8">
        <v>27.2</v>
      </c>
      <c r="D1793">
        <v>49</v>
      </c>
      <c r="E1793">
        <v>0.25</v>
      </c>
      <c r="F1793" s="8">
        <f>order_details[[#This Row],[UnitPrice]]*order_details[[#This Row],[Quantity]]</f>
        <v>1332.8</v>
      </c>
      <c r="G1793" s="1">
        <f>VLOOKUP(order_details[[#This Row],[OrderID]],orders[[OrderID]:[OrderDate]],4,)</f>
        <v>35164</v>
      </c>
      <c r="H1793" s="8">
        <f>VLOOKUP(order_details[[#This Row],[ProductID]],products[],6,0)</f>
        <v>34</v>
      </c>
      <c r="I1793" s="8">
        <f>order_details[[#This Row],[UnitPrice (Marked Price)]] * order_details[[#This Row],[Quantity]] * (1 - order_details[[#This Row],[Discount]])</f>
        <v>1249.5</v>
      </c>
      <c r="J1793" s="8">
        <f>(order_details[[#This Row],[UnitPrice (Marked Price)]]*(1-order_details[[#This Row],[Discount]])-order_details[[#This Row],[UnitPrice]]) * order_details[[#This Row],[Quantity]]</f>
        <v>-83.299999999999969</v>
      </c>
      <c r="K1793">
        <f>VLOOKUP(order_details[[#This Row],[ProductID]],products[],4,0)</f>
        <v>4</v>
      </c>
      <c r="L1793" s="8" t="str">
        <f>VLOOKUP(order_details[[#This Row],[Category]],categories[[CategoryID]:[CategoryName]],2,0)</f>
        <v>Dairy Products</v>
      </c>
    </row>
    <row r="1794" spans="1:12" x14ac:dyDescent="0.25">
      <c r="A1794">
        <v>10938</v>
      </c>
      <c r="B1794">
        <v>71</v>
      </c>
      <c r="C1794" s="8">
        <v>17.2</v>
      </c>
      <c r="D1794">
        <v>35</v>
      </c>
      <c r="E1794">
        <v>0.25</v>
      </c>
      <c r="F1794" s="8">
        <f>order_details[[#This Row],[UnitPrice]]*order_details[[#This Row],[Quantity]]</f>
        <v>602</v>
      </c>
      <c r="G1794" s="1">
        <f>VLOOKUP(order_details[[#This Row],[OrderID]],orders[[OrderID]:[OrderDate]],4,)</f>
        <v>35164</v>
      </c>
      <c r="H1794" s="8">
        <f>VLOOKUP(order_details[[#This Row],[ProductID]],products[],6,0)</f>
        <v>21.5</v>
      </c>
      <c r="I1794" s="8">
        <f>order_details[[#This Row],[UnitPrice (Marked Price)]] * order_details[[#This Row],[Quantity]] * (1 - order_details[[#This Row],[Discount]])</f>
        <v>564.375</v>
      </c>
      <c r="J1794" s="8">
        <f>(order_details[[#This Row],[UnitPrice (Marked Price)]]*(1-order_details[[#This Row],[Discount]])-order_details[[#This Row],[UnitPrice]]) * order_details[[#This Row],[Quantity]]</f>
        <v>-37.624999999999972</v>
      </c>
      <c r="K1794">
        <f>VLOOKUP(order_details[[#This Row],[ProductID]],products[],4,0)</f>
        <v>4</v>
      </c>
      <c r="L1794" s="8" t="str">
        <f>VLOOKUP(order_details[[#This Row],[Category]],categories[[CategoryID]:[CategoryName]],2,0)</f>
        <v>Dairy Products</v>
      </c>
    </row>
    <row r="1795" spans="1:12" x14ac:dyDescent="0.25">
      <c r="A1795">
        <v>10939</v>
      </c>
      <c r="B1795">
        <v>2</v>
      </c>
      <c r="C1795" s="8">
        <v>15.2</v>
      </c>
      <c r="D1795">
        <v>10</v>
      </c>
      <c r="E1795">
        <v>0.15</v>
      </c>
      <c r="F1795" s="8">
        <f>order_details[[#This Row],[UnitPrice]]*order_details[[#This Row],[Quantity]]</f>
        <v>152</v>
      </c>
      <c r="G1795" s="1">
        <f>VLOOKUP(order_details[[#This Row],[OrderID]],orders[[OrderID]:[OrderDate]],4,)</f>
        <v>35164</v>
      </c>
      <c r="H1795" s="8">
        <f>VLOOKUP(order_details[[#This Row],[ProductID]],products[],6,0)</f>
        <v>19</v>
      </c>
      <c r="I1795" s="8">
        <f>order_details[[#This Row],[UnitPrice (Marked Price)]] * order_details[[#This Row],[Quantity]] * (1 - order_details[[#This Row],[Discount]])</f>
        <v>161.5</v>
      </c>
      <c r="J1795" s="8">
        <f>(order_details[[#This Row],[UnitPrice (Marked Price)]]*(1-order_details[[#This Row],[Discount]])-order_details[[#This Row],[UnitPrice]]) * order_details[[#This Row],[Quantity]]</f>
        <v>9.4999999999999929</v>
      </c>
      <c r="K1795">
        <f>VLOOKUP(order_details[[#This Row],[ProductID]],products[],4,0)</f>
        <v>1</v>
      </c>
      <c r="L1795" s="8" t="str">
        <f>VLOOKUP(order_details[[#This Row],[Category]],categories[[CategoryID]:[CategoryName]],2,0)</f>
        <v>Beverages</v>
      </c>
    </row>
    <row r="1796" spans="1:12" x14ac:dyDescent="0.25">
      <c r="A1796">
        <v>10939</v>
      </c>
      <c r="B1796">
        <v>67</v>
      </c>
      <c r="C1796" s="8">
        <v>9.8000000000000007</v>
      </c>
      <c r="D1796">
        <v>40</v>
      </c>
      <c r="E1796">
        <v>0.15</v>
      </c>
      <c r="F1796" s="8">
        <f>order_details[[#This Row],[UnitPrice]]*order_details[[#This Row],[Quantity]]</f>
        <v>392</v>
      </c>
      <c r="G1796" s="1">
        <f>VLOOKUP(order_details[[#This Row],[OrderID]],orders[[OrderID]:[OrderDate]],4,)</f>
        <v>35164</v>
      </c>
      <c r="H1796" s="8">
        <f>VLOOKUP(order_details[[#This Row],[ProductID]],products[],6,0)</f>
        <v>14</v>
      </c>
      <c r="I1796" s="8">
        <f>order_details[[#This Row],[UnitPrice (Marked Price)]] * order_details[[#This Row],[Quantity]] * (1 - order_details[[#This Row],[Discount]])</f>
        <v>476</v>
      </c>
      <c r="J1796" s="8">
        <f>(order_details[[#This Row],[UnitPrice (Marked Price)]]*(1-order_details[[#This Row],[Discount]])-order_details[[#This Row],[UnitPrice]]) * order_details[[#This Row],[Quantity]]</f>
        <v>83.999999999999986</v>
      </c>
      <c r="K1796">
        <f>VLOOKUP(order_details[[#This Row],[ProductID]],products[],4,0)</f>
        <v>1</v>
      </c>
      <c r="L1796" s="8" t="str">
        <f>VLOOKUP(order_details[[#This Row],[Category]],categories[[CategoryID]:[CategoryName]],2,0)</f>
        <v>Beverages</v>
      </c>
    </row>
    <row r="1797" spans="1:12" x14ac:dyDescent="0.25">
      <c r="A1797">
        <v>10940</v>
      </c>
      <c r="B1797">
        <v>7</v>
      </c>
      <c r="C1797" s="8">
        <v>19.2</v>
      </c>
      <c r="D1797">
        <v>8</v>
      </c>
      <c r="E1797">
        <v>0</v>
      </c>
      <c r="F1797" s="8">
        <f>order_details[[#This Row],[UnitPrice]]*order_details[[#This Row],[Quantity]]</f>
        <v>153.6</v>
      </c>
      <c r="G1797" s="1">
        <f>VLOOKUP(order_details[[#This Row],[OrderID]],orders[[OrderID]:[OrderDate]],4,)</f>
        <v>35165</v>
      </c>
      <c r="H1797" s="8">
        <f>VLOOKUP(order_details[[#This Row],[ProductID]],products[],6,0)</f>
        <v>30</v>
      </c>
      <c r="I1797" s="8">
        <f>order_details[[#This Row],[UnitPrice (Marked Price)]] * order_details[[#This Row],[Quantity]] * (1 - order_details[[#This Row],[Discount]])</f>
        <v>240</v>
      </c>
      <c r="J1797" s="8">
        <f>(order_details[[#This Row],[UnitPrice (Marked Price)]]*(1-order_details[[#This Row],[Discount]])-order_details[[#This Row],[UnitPrice]]) * order_details[[#This Row],[Quantity]]</f>
        <v>86.4</v>
      </c>
      <c r="K1797">
        <f>VLOOKUP(order_details[[#This Row],[ProductID]],products[],4,0)</f>
        <v>7</v>
      </c>
      <c r="L1797" s="8" t="str">
        <f>VLOOKUP(order_details[[#This Row],[Category]],categories[[CategoryID]:[CategoryName]],2,0)</f>
        <v>Produce</v>
      </c>
    </row>
    <row r="1798" spans="1:12" x14ac:dyDescent="0.25">
      <c r="A1798">
        <v>10940</v>
      </c>
      <c r="B1798">
        <v>13</v>
      </c>
      <c r="C1798" s="8">
        <v>4.8</v>
      </c>
      <c r="D1798">
        <v>20</v>
      </c>
      <c r="E1798">
        <v>0</v>
      </c>
      <c r="F1798" s="8">
        <f>order_details[[#This Row],[UnitPrice]]*order_details[[#This Row],[Quantity]]</f>
        <v>96</v>
      </c>
      <c r="G1798" s="1">
        <f>VLOOKUP(order_details[[#This Row],[OrderID]],orders[[OrderID]:[OrderDate]],4,)</f>
        <v>35165</v>
      </c>
      <c r="H1798" s="8">
        <f>VLOOKUP(order_details[[#This Row],[ProductID]],products[],6,0)</f>
        <v>6</v>
      </c>
      <c r="I1798" s="8">
        <f>order_details[[#This Row],[UnitPrice (Marked Price)]] * order_details[[#This Row],[Quantity]] * (1 - order_details[[#This Row],[Discount]])</f>
        <v>120</v>
      </c>
      <c r="J1798" s="8">
        <f>(order_details[[#This Row],[UnitPrice (Marked Price)]]*(1-order_details[[#This Row],[Discount]])-order_details[[#This Row],[UnitPrice]]) * order_details[[#This Row],[Quantity]]</f>
        <v>24.000000000000004</v>
      </c>
      <c r="K1798">
        <f>VLOOKUP(order_details[[#This Row],[ProductID]],products[],4,0)</f>
        <v>8</v>
      </c>
      <c r="L1798" s="8" t="str">
        <f>VLOOKUP(order_details[[#This Row],[Category]],categories[[CategoryID]:[CategoryName]],2,0)</f>
        <v>Seafood</v>
      </c>
    </row>
    <row r="1799" spans="1:12" x14ac:dyDescent="0.25">
      <c r="A1799">
        <v>10941</v>
      </c>
      <c r="B1799">
        <v>31</v>
      </c>
      <c r="C1799" s="8">
        <v>8</v>
      </c>
      <c r="D1799">
        <v>44</v>
      </c>
      <c r="E1799">
        <v>0.25</v>
      </c>
      <c r="F1799" s="8">
        <f>order_details[[#This Row],[UnitPrice]]*order_details[[#This Row],[Quantity]]</f>
        <v>352</v>
      </c>
      <c r="G1799" s="1">
        <f>VLOOKUP(order_details[[#This Row],[OrderID]],orders[[OrderID]:[OrderDate]],4,)</f>
        <v>35165</v>
      </c>
      <c r="H1799" s="8">
        <f>VLOOKUP(order_details[[#This Row],[ProductID]],products[],6,0)</f>
        <v>12.5</v>
      </c>
      <c r="I1799" s="8">
        <f>order_details[[#This Row],[UnitPrice (Marked Price)]] * order_details[[#This Row],[Quantity]] * (1 - order_details[[#This Row],[Discount]])</f>
        <v>412.5</v>
      </c>
      <c r="J1799" s="8">
        <f>(order_details[[#This Row],[UnitPrice (Marked Price)]]*(1-order_details[[#This Row],[Discount]])-order_details[[#This Row],[UnitPrice]]) * order_details[[#This Row],[Quantity]]</f>
        <v>60.5</v>
      </c>
      <c r="K1799">
        <f>VLOOKUP(order_details[[#This Row],[ProductID]],products[],4,0)</f>
        <v>4</v>
      </c>
      <c r="L1799" s="8" t="str">
        <f>VLOOKUP(order_details[[#This Row],[Category]],categories[[CategoryID]:[CategoryName]],2,0)</f>
        <v>Dairy Products</v>
      </c>
    </row>
    <row r="1800" spans="1:12" x14ac:dyDescent="0.25">
      <c r="A1800">
        <v>10941</v>
      </c>
      <c r="B1800">
        <v>62</v>
      </c>
      <c r="C1800" s="8">
        <v>39.4</v>
      </c>
      <c r="D1800">
        <v>30</v>
      </c>
      <c r="E1800">
        <v>0.25</v>
      </c>
      <c r="F1800" s="8">
        <f>order_details[[#This Row],[UnitPrice]]*order_details[[#This Row],[Quantity]]</f>
        <v>1182</v>
      </c>
      <c r="G1800" s="1">
        <f>VLOOKUP(order_details[[#This Row],[OrderID]],orders[[OrderID]:[OrderDate]],4,)</f>
        <v>35165</v>
      </c>
      <c r="H1800" s="8">
        <f>VLOOKUP(order_details[[#This Row],[ProductID]],products[],6,0)</f>
        <v>49.3</v>
      </c>
      <c r="I1800" s="8">
        <f>order_details[[#This Row],[UnitPrice (Marked Price)]] * order_details[[#This Row],[Quantity]] * (1 - order_details[[#This Row],[Discount]])</f>
        <v>1109.25</v>
      </c>
      <c r="J1800" s="8">
        <f>(order_details[[#This Row],[UnitPrice (Marked Price)]]*(1-order_details[[#This Row],[Discount]])-order_details[[#This Row],[UnitPrice]]) * order_details[[#This Row],[Quantity]]</f>
        <v>-72.750000000000128</v>
      </c>
      <c r="K1800">
        <f>VLOOKUP(order_details[[#This Row],[ProductID]],products[],4,0)</f>
        <v>3</v>
      </c>
      <c r="L1800" s="8" t="str">
        <f>VLOOKUP(order_details[[#This Row],[Category]],categories[[CategoryID]:[CategoryName]],2,0)</f>
        <v>Confections</v>
      </c>
    </row>
    <row r="1801" spans="1:12" x14ac:dyDescent="0.25">
      <c r="A1801">
        <v>10941</v>
      </c>
      <c r="B1801">
        <v>68</v>
      </c>
      <c r="C1801" s="8">
        <v>8</v>
      </c>
      <c r="D1801">
        <v>80</v>
      </c>
      <c r="E1801">
        <v>0.25</v>
      </c>
      <c r="F1801" s="8">
        <f>order_details[[#This Row],[UnitPrice]]*order_details[[#This Row],[Quantity]]</f>
        <v>640</v>
      </c>
      <c r="G1801" s="1">
        <f>VLOOKUP(order_details[[#This Row],[OrderID]],orders[[OrderID]:[OrderDate]],4,)</f>
        <v>35165</v>
      </c>
      <c r="H1801" s="8">
        <f>VLOOKUP(order_details[[#This Row],[ProductID]],products[],6,0)</f>
        <v>12.5</v>
      </c>
      <c r="I1801" s="8">
        <f>order_details[[#This Row],[UnitPrice (Marked Price)]] * order_details[[#This Row],[Quantity]] * (1 - order_details[[#This Row],[Discount]])</f>
        <v>750</v>
      </c>
      <c r="J1801" s="8">
        <f>(order_details[[#This Row],[UnitPrice (Marked Price)]]*(1-order_details[[#This Row],[Discount]])-order_details[[#This Row],[UnitPrice]]) * order_details[[#This Row],[Quantity]]</f>
        <v>110</v>
      </c>
      <c r="K1801">
        <f>VLOOKUP(order_details[[#This Row],[ProductID]],products[],4,0)</f>
        <v>3</v>
      </c>
      <c r="L1801" s="8" t="str">
        <f>VLOOKUP(order_details[[#This Row],[Category]],categories[[CategoryID]:[CategoryName]],2,0)</f>
        <v>Confections</v>
      </c>
    </row>
    <row r="1802" spans="1:12" x14ac:dyDescent="0.25">
      <c r="A1802">
        <v>10941</v>
      </c>
      <c r="B1802">
        <v>72</v>
      </c>
      <c r="C1802" s="8">
        <v>27.8</v>
      </c>
      <c r="D1802">
        <v>50</v>
      </c>
      <c r="E1802">
        <v>0</v>
      </c>
      <c r="F1802" s="8">
        <f>order_details[[#This Row],[UnitPrice]]*order_details[[#This Row],[Quantity]]</f>
        <v>1390</v>
      </c>
      <c r="G1802" s="1">
        <f>VLOOKUP(order_details[[#This Row],[OrderID]],orders[[OrderID]:[OrderDate]],4,)</f>
        <v>35165</v>
      </c>
      <c r="H1802" s="8">
        <f>VLOOKUP(order_details[[#This Row],[ProductID]],products[],6,0)</f>
        <v>34.799999999999997</v>
      </c>
      <c r="I1802" s="8">
        <f>order_details[[#This Row],[UnitPrice (Marked Price)]] * order_details[[#This Row],[Quantity]] * (1 - order_details[[#This Row],[Discount]])</f>
        <v>1739.9999999999998</v>
      </c>
      <c r="J1802" s="8">
        <f>(order_details[[#This Row],[UnitPrice (Marked Price)]]*(1-order_details[[#This Row],[Discount]])-order_details[[#This Row],[UnitPrice]]) * order_details[[#This Row],[Quantity]]</f>
        <v>349.99999999999983</v>
      </c>
      <c r="K1802">
        <f>VLOOKUP(order_details[[#This Row],[ProductID]],products[],4,0)</f>
        <v>4</v>
      </c>
      <c r="L1802" s="8" t="str">
        <f>VLOOKUP(order_details[[#This Row],[Category]],categories[[CategoryID]:[CategoryName]],2,0)</f>
        <v>Dairy Products</v>
      </c>
    </row>
    <row r="1803" spans="1:12" x14ac:dyDescent="0.25">
      <c r="A1803">
        <v>10942</v>
      </c>
      <c r="B1803">
        <v>49</v>
      </c>
      <c r="C1803" s="8">
        <v>16</v>
      </c>
      <c r="D1803">
        <v>28</v>
      </c>
      <c r="E1803">
        <v>0</v>
      </c>
      <c r="F1803" s="8">
        <f>order_details[[#This Row],[UnitPrice]]*order_details[[#This Row],[Quantity]]</f>
        <v>448</v>
      </c>
      <c r="G1803" s="1">
        <f>VLOOKUP(order_details[[#This Row],[OrderID]],orders[[OrderID]:[OrderDate]],4,)</f>
        <v>35165</v>
      </c>
      <c r="H1803" s="8">
        <f>VLOOKUP(order_details[[#This Row],[ProductID]],products[],6,0)</f>
        <v>20</v>
      </c>
      <c r="I1803" s="8">
        <f>order_details[[#This Row],[UnitPrice (Marked Price)]] * order_details[[#This Row],[Quantity]] * (1 - order_details[[#This Row],[Discount]])</f>
        <v>560</v>
      </c>
      <c r="J1803" s="8">
        <f>(order_details[[#This Row],[UnitPrice (Marked Price)]]*(1-order_details[[#This Row],[Discount]])-order_details[[#This Row],[UnitPrice]]) * order_details[[#This Row],[Quantity]]</f>
        <v>112</v>
      </c>
      <c r="K1803">
        <f>VLOOKUP(order_details[[#This Row],[ProductID]],products[],4,0)</f>
        <v>3</v>
      </c>
      <c r="L1803" s="8" t="str">
        <f>VLOOKUP(order_details[[#This Row],[Category]],categories[[CategoryID]:[CategoryName]],2,0)</f>
        <v>Confections</v>
      </c>
    </row>
    <row r="1804" spans="1:12" x14ac:dyDescent="0.25">
      <c r="A1804">
        <v>10943</v>
      </c>
      <c r="B1804">
        <v>13</v>
      </c>
      <c r="C1804" s="8">
        <v>4.8</v>
      </c>
      <c r="D1804">
        <v>15</v>
      </c>
      <c r="E1804">
        <v>0</v>
      </c>
      <c r="F1804" s="8">
        <f>order_details[[#This Row],[UnitPrice]]*order_details[[#This Row],[Quantity]]</f>
        <v>72</v>
      </c>
      <c r="G1804" s="1">
        <f>VLOOKUP(order_details[[#This Row],[OrderID]],orders[[OrderID]:[OrderDate]],4,)</f>
        <v>35165</v>
      </c>
      <c r="H1804" s="8">
        <f>VLOOKUP(order_details[[#This Row],[ProductID]],products[],6,0)</f>
        <v>6</v>
      </c>
      <c r="I1804" s="8">
        <f>order_details[[#This Row],[UnitPrice (Marked Price)]] * order_details[[#This Row],[Quantity]] * (1 - order_details[[#This Row],[Discount]])</f>
        <v>90</v>
      </c>
      <c r="J1804" s="8">
        <f>(order_details[[#This Row],[UnitPrice (Marked Price)]]*(1-order_details[[#This Row],[Discount]])-order_details[[#This Row],[UnitPrice]]) * order_details[[#This Row],[Quantity]]</f>
        <v>18.000000000000004</v>
      </c>
      <c r="K1804">
        <f>VLOOKUP(order_details[[#This Row],[ProductID]],products[],4,0)</f>
        <v>8</v>
      </c>
      <c r="L1804" s="8" t="str">
        <f>VLOOKUP(order_details[[#This Row],[Category]],categories[[CategoryID]:[CategoryName]],2,0)</f>
        <v>Seafood</v>
      </c>
    </row>
    <row r="1805" spans="1:12" x14ac:dyDescent="0.25">
      <c r="A1805">
        <v>10943</v>
      </c>
      <c r="B1805">
        <v>22</v>
      </c>
      <c r="C1805" s="8">
        <v>9.8000000000000007</v>
      </c>
      <c r="D1805">
        <v>21</v>
      </c>
      <c r="E1805">
        <v>0</v>
      </c>
      <c r="F1805" s="8">
        <f>order_details[[#This Row],[UnitPrice]]*order_details[[#This Row],[Quantity]]</f>
        <v>205.8</v>
      </c>
      <c r="G1805" s="1">
        <f>VLOOKUP(order_details[[#This Row],[OrderID]],orders[[OrderID]:[OrderDate]],4,)</f>
        <v>35165</v>
      </c>
      <c r="H1805" s="8">
        <f>VLOOKUP(order_details[[#This Row],[ProductID]],products[],6,0)</f>
        <v>21</v>
      </c>
      <c r="I1805" s="8">
        <f>order_details[[#This Row],[UnitPrice (Marked Price)]] * order_details[[#This Row],[Quantity]] * (1 - order_details[[#This Row],[Discount]])</f>
        <v>441</v>
      </c>
      <c r="J1805" s="8">
        <f>(order_details[[#This Row],[UnitPrice (Marked Price)]]*(1-order_details[[#This Row],[Discount]])-order_details[[#This Row],[UnitPrice]]) * order_details[[#This Row],[Quantity]]</f>
        <v>235.2</v>
      </c>
      <c r="K1805">
        <f>VLOOKUP(order_details[[#This Row],[ProductID]],products[],4,0)</f>
        <v>5</v>
      </c>
      <c r="L1805" s="8" t="str">
        <f>VLOOKUP(order_details[[#This Row],[Category]],categories[[CategoryID]:[CategoryName]],2,0)</f>
        <v>Grains/Cereals</v>
      </c>
    </row>
    <row r="1806" spans="1:12" x14ac:dyDescent="0.25">
      <c r="A1806">
        <v>10943</v>
      </c>
      <c r="B1806">
        <v>46</v>
      </c>
      <c r="C1806" s="8">
        <v>9.6</v>
      </c>
      <c r="D1806">
        <v>15</v>
      </c>
      <c r="E1806">
        <v>0</v>
      </c>
      <c r="F1806" s="8">
        <f>order_details[[#This Row],[UnitPrice]]*order_details[[#This Row],[Quantity]]</f>
        <v>144</v>
      </c>
      <c r="G1806" s="1">
        <f>VLOOKUP(order_details[[#This Row],[OrderID]],orders[[OrderID]:[OrderDate]],4,)</f>
        <v>35165</v>
      </c>
      <c r="H1806" s="8">
        <f>VLOOKUP(order_details[[#This Row],[ProductID]],products[],6,0)</f>
        <v>12</v>
      </c>
      <c r="I1806" s="8">
        <f>order_details[[#This Row],[UnitPrice (Marked Price)]] * order_details[[#This Row],[Quantity]] * (1 - order_details[[#This Row],[Discount]])</f>
        <v>180</v>
      </c>
      <c r="J1806" s="8">
        <f>(order_details[[#This Row],[UnitPrice (Marked Price)]]*(1-order_details[[#This Row],[Discount]])-order_details[[#This Row],[UnitPrice]]) * order_details[[#This Row],[Quantity]]</f>
        <v>36.000000000000007</v>
      </c>
      <c r="K1806">
        <f>VLOOKUP(order_details[[#This Row],[ProductID]],products[],4,0)</f>
        <v>8</v>
      </c>
      <c r="L1806" s="8" t="str">
        <f>VLOOKUP(order_details[[#This Row],[Category]],categories[[CategoryID]:[CategoryName]],2,0)</f>
        <v>Seafood</v>
      </c>
    </row>
    <row r="1807" spans="1:12" x14ac:dyDescent="0.25">
      <c r="A1807">
        <v>10944</v>
      </c>
      <c r="B1807">
        <v>11</v>
      </c>
      <c r="C1807" s="8">
        <v>9.8000000000000007</v>
      </c>
      <c r="D1807">
        <v>5</v>
      </c>
      <c r="E1807">
        <v>0.25</v>
      </c>
      <c r="F1807" s="8">
        <f>order_details[[#This Row],[UnitPrice]]*order_details[[#This Row],[Quantity]]</f>
        <v>49</v>
      </c>
      <c r="G1807" s="1">
        <f>VLOOKUP(order_details[[#This Row],[OrderID]],orders[[OrderID]:[OrderDate]],4,)</f>
        <v>35166</v>
      </c>
      <c r="H1807" s="8">
        <f>VLOOKUP(order_details[[#This Row],[ProductID]],products[],6,0)</f>
        <v>21</v>
      </c>
      <c r="I1807" s="8">
        <f>order_details[[#This Row],[UnitPrice (Marked Price)]] * order_details[[#This Row],[Quantity]] * (1 - order_details[[#This Row],[Discount]])</f>
        <v>78.75</v>
      </c>
      <c r="J1807" s="8">
        <f>(order_details[[#This Row],[UnitPrice (Marked Price)]]*(1-order_details[[#This Row],[Discount]])-order_details[[#This Row],[UnitPrice]]) * order_details[[#This Row],[Quantity]]</f>
        <v>29.749999999999996</v>
      </c>
      <c r="K1807">
        <f>VLOOKUP(order_details[[#This Row],[ProductID]],products[],4,0)</f>
        <v>4</v>
      </c>
      <c r="L1807" s="8" t="str">
        <f>VLOOKUP(order_details[[#This Row],[Category]],categories[[CategoryID]:[CategoryName]],2,0)</f>
        <v>Dairy Products</v>
      </c>
    </row>
    <row r="1808" spans="1:12" x14ac:dyDescent="0.25">
      <c r="A1808">
        <v>10944</v>
      </c>
      <c r="B1808">
        <v>44</v>
      </c>
      <c r="C1808" s="8">
        <v>12.4</v>
      </c>
      <c r="D1808">
        <v>18</v>
      </c>
      <c r="E1808">
        <v>0.25</v>
      </c>
      <c r="F1808" s="8">
        <f>order_details[[#This Row],[UnitPrice]]*order_details[[#This Row],[Quantity]]</f>
        <v>223.20000000000002</v>
      </c>
      <c r="G1808" s="1">
        <f>VLOOKUP(order_details[[#This Row],[OrderID]],orders[[OrderID]:[OrderDate]],4,)</f>
        <v>35166</v>
      </c>
      <c r="H1808" s="8">
        <f>VLOOKUP(order_details[[#This Row],[ProductID]],products[],6,0)</f>
        <v>19.45</v>
      </c>
      <c r="I1808" s="8">
        <f>order_details[[#This Row],[UnitPrice (Marked Price)]] * order_details[[#This Row],[Quantity]] * (1 - order_details[[#This Row],[Discount]])</f>
        <v>262.57499999999999</v>
      </c>
      <c r="J1808" s="8">
        <f>(order_details[[#This Row],[UnitPrice (Marked Price)]]*(1-order_details[[#This Row],[Discount]])-order_details[[#This Row],[UnitPrice]]) * order_details[[#This Row],[Quantity]]</f>
        <v>39.374999999999972</v>
      </c>
      <c r="K1808">
        <f>VLOOKUP(order_details[[#This Row],[ProductID]],products[],4,0)</f>
        <v>2</v>
      </c>
      <c r="L1808" s="8" t="str">
        <f>VLOOKUP(order_details[[#This Row],[Category]],categories[[CategoryID]:[CategoryName]],2,0)</f>
        <v>Condiments</v>
      </c>
    </row>
    <row r="1809" spans="1:12" x14ac:dyDescent="0.25">
      <c r="A1809">
        <v>10944</v>
      </c>
      <c r="B1809">
        <v>56</v>
      </c>
      <c r="C1809" s="8">
        <v>30.4</v>
      </c>
      <c r="D1809">
        <v>18</v>
      </c>
      <c r="E1809">
        <v>0</v>
      </c>
      <c r="F1809" s="8">
        <f>order_details[[#This Row],[UnitPrice]]*order_details[[#This Row],[Quantity]]</f>
        <v>547.19999999999993</v>
      </c>
      <c r="G1809" s="1">
        <f>VLOOKUP(order_details[[#This Row],[OrderID]],orders[[OrderID]:[OrderDate]],4,)</f>
        <v>35166</v>
      </c>
      <c r="H1809" s="8">
        <f>VLOOKUP(order_details[[#This Row],[ProductID]],products[],6,0)</f>
        <v>38</v>
      </c>
      <c r="I1809" s="8">
        <f>order_details[[#This Row],[UnitPrice (Marked Price)]] * order_details[[#This Row],[Quantity]] * (1 - order_details[[#This Row],[Discount]])</f>
        <v>684</v>
      </c>
      <c r="J1809" s="8">
        <f>(order_details[[#This Row],[UnitPrice (Marked Price)]]*(1-order_details[[#This Row],[Discount]])-order_details[[#This Row],[UnitPrice]]) * order_details[[#This Row],[Quantity]]</f>
        <v>136.80000000000001</v>
      </c>
      <c r="K1809">
        <f>VLOOKUP(order_details[[#This Row],[ProductID]],products[],4,0)</f>
        <v>5</v>
      </c>
      <c r="L1809" s="8" t="str">
        <f>VLOOKUP(order_details[[#This Row],[Category]],categories[[CategoryID]:[CategoryName]],2,0)</f>
        <v>Grains/Cereals</v>
      </c>
    </row>
    <row r="1810" spans="1:12" x14ac:dyDescent="0.25">
      <c r="A1810">
        <v>10945</v>
      </c>
      <c r="B1810">
        <v>13</v>
      </c>
      <c r="C1810" s="8">
        <v>4.8</v>
      </c>
      <c r="D1810">
        <v>20</v>
      </c>
      <c r="E1810">
        <v>0</v>
      </c>
      <c r="F1810" s="8">
        <f>order_details[[#This Row],[UnitPrice]]*order_details[[#This Row],[Quantity]]</f>
        <v>96</v>
      </c>
      <c r="G1810" s="1">
        <f>VLOOKUP(order_details[[#This Row],[OrderID]],orders[[OrderID]:[OrderDate]],4,)</f>
        <v>35166</v>
      </c>
      <c r="H1810" s="8">
        <f>VLOOKUP(order_details[[#This Row],[ProductID]],products[],6,0)</f>
        <v>6</v>
      </c>
      <c r="I1810" s="8">
        <f>order_details[[#This Row],[UnitPrice (Marked Price)]] * order_details[[#This Row],[Quantity]] * (1 - order_details[[#This Row],[Discount]])</f>
        <v>120</v>
      </c>
      <c r="J1810" s="8">
        <f>(order_details[[#This Row],[UnitPrice (Marked Price)]]*(1-order_details[[#This Row],[Discount]])-order_details[[#This Row],[UnitPrice]]) * order_details[[#This Row],[Quantity]]</f>
        <v>24.000000000000004</v>
      </c>
      <c r="K1810">
        <f>VLOOKUP(order_details[[#This Row],[ProductID]],products[],4,0)</f>
        <v>8</v>
      </c>
      <c r="L1810" s="8" t="str">
        <f>VLOOKUP(order_details[[#This Row],[Category]],categories[[CategoryID]:[CategoryName]],2,0)</f>
        <v>Seafood</v>
      </c>
    </row>
    <row r="1811" spans="1:12" x14ac:dyDescent="0.25">
      <c r="A1811">
        <v>10945</v>
      </c>
      <c r="B1811">
        <v>31</v>
      </c>
      <c r="C1811" s="8">
        <v>8</v>
      </c>
      <c r="D1811">
        <v>10</v>
      </c>
      <c r="E1811">
        <v>0</v>
      </c>
      <c r="F1811" s="8">
        <f>order_details[[#This Row],[UnitPrice]]*order_details[[#This Row],[Quantity]]</f>
        <v>80</v>
      </c>
      <c r="G1811" s="1">
        <f>VLOOKUP(order_details[[#This Row],[OrderID]],orders[[OrderID]:[OrderDate]],4,)</f>
        <v>35166</v>
      </c>
      <c r="H1811" s="8">
        <f>VLOOKUP(order_details[[#This Row],[ProductID]],products[],6,0)</f>
        <v>12.5</v>
      </c>
      <c r="I1811" s="8">
        <f>order_details[[#This Row],[UnitPrice (Marked Price)]] * order_details[[#This Row],[Quantity]] * (1 - order_details[[#This Row],[Discount]])</f>
        <v>125</v>
      </c>
      <c r="J1811" s="8">
        <f>(order_details[[#This Row],[UnitPrice (Marked Price)]]*(1-order_details[[#This Row],[Discount]])-order_details[[#This Row],[UnitPrice]]) * order_details[[#This Row],[Quantity]]</f>
        <v>45</v>
      </c>
      <c r="K1811">
        <f>VLOOKUP(order_details[[#This Row],[ProductID]],products[],4,0)</f>
        <v>4</v>
      </c>
      <c r="L1811" s="8" t="str">
        <f>VLOOKUP(order_details[[#This Row],[Category]],categories[[CategoryID]:[CategoryName]],2,0)</f>
        <v>Dairy Products</v>
      </c>
    </row>
    <row r="1812" spans="1:12" x14ac:dyDescent="0.25">
      <c r="A1812">
        <v>10946</v>
      </c>
      <c r="B1812">
        <v>10</v>
      </c>
      <c r="C1812" s="8">
        <v>24.8</v>
      </c>
      <c r="D1812">
        <v>25</v>
      </c>
      <c r="E1812">
        <v>0</v>
      </c>
      <c r="F1812" s="8">
        <f>order_details[[#This Row],[UnitPrice]]*order_details[[#This Row],[Quantity]]</f>
        <v>620</v>
      </c>
      <c r="G1812" s="1">
        <f>VLOOKUP(order_details[[#This Row],[OrderID]],orders[[OrderID]:[OrderDate]],4,)</f>
        <v>35166</v>
      </c>
      <c r="H1812" s="8">
        <f>VLOOKUP(order_details[[#This Row],[ProductID]],products[],6,0)</f>
        <v>31</v>
      </c>
      <c r="I1812" s="8">
        <f>order_details[[#This Row],[UnitPrice (Marked Price)]] * order_details[[#This Row],[Quantity]] * (1 - order_details[[#This Row],[Discount]])</f>
        <v>775</v>
      </c>
      <c r="J1812" s="8">
        <f>(order_details[[#This Row],[UnitPrice (Marked Price)]]*(1-order_details[[#This Row],[Discount]])-order_details[[#This Row],[UnitPrice]]) * order_details[[#This Row],[Quantity]]</f>
        <v>154.99999999999997</v>
      </c>
      <c r="K1812">
        <f>VLOOKUP(order_details[[#This Row],[ProductID]],products[],4,0)</f>
        <v>8</v>
      </c>
      <c r="L1812" s="8" t="str">
        <f>VLOOKUP(order_details[[#This Row],[Category]],categories[[CategoryID]:[CategoryName]],2,0)</f>
        <v>Seafood</v>
      </c>
    </row>
    <row r="1813" spans="1:12" x14ac:dyDescent="0.25">
      <c r="A1813">
        <v>10946</v>
      </c>
      <c r="B1813">
        <v>24</v>
      </c>
      <c r="C1813" s="8">
        <v>3.6</v>
      </c>
      <c r="D1813">
        <v>25</v>
      </c>
      <c r="E1813">
        <v>0</v>
      </c>
      <c r="F1813" s="8">
        <f>order_details[[#This Row],[UnitPrice]]*order_details[[#This Row],[Quantity]]</f>
        <v>90</v>
      </c>
      <c r="G1813" s="1">
        <f>VLOOKUP(order_details[[#This Row],[OrderID]],orders[[OrderID]:[OrderDate]],4,)</f>
        <v>35166</v>
      </c>
      <c r="H1813" s="8">
        <f>VLOOKUP(order_details[[#This Row],[ProductID]],products[],6,0)</f>
        <v>4.5</v>
      </c>
      <c r="I1813" s="8">
        <f>order_details[[#This Row],[UnitPrice (Marked Price)]] * order_details[[#This Row],[Quantity]] * (1 - order_details[[#This Row],[Discount]])</f>
        <v>112.5</v>
      </c>
      <c r="J1813" s="8">
        <f>(order_details[[#This Row],[UnitPrice (Marked Price)]]*(1-order_details[[#This Row],[Discount]])-order_details[[#This Row],[UnitPrice]]) * order_details[[#This Row],[Quantity]]</f>
        <v>22.499999999999996</v>
      </c>
      <c r="K1813">
        <f>VLOOKUP(order_details[[#This Row],[ProductID]],products[],4,0)</f>
        <v>1</v>
      </c>
      <c r="L1813" s="8" t="str">
        <f>VLOOKUP(order_details[[#This Row],[Category]],categories[[CategoryID]:[CategoryName]],2,0)</f>
        <v>Beverages</v>
      </c>
    </row>
    <row r="1814" spans="1:12" x14ac:dyDescent="0.25">
      <c r="A1814">
        <v>10946</v>
      </c>
      <c r="B1814">
        <v>77</v>
      </c>
      <c r="C1814" s="8">
        <v>10.4</v>
      </c>
      <c r="D1814">
        <v>40</v>
      </c>
      <c r="E1814">
        <v>0</v>
      </c>
      <c r="F1814" s="8">
        <f>order_details[[#This Row],[UnitPrice]]*order_details[[#This Row],[Quantity]]</f>
        <v>416</v>
      </c>
      <c r="G1814" s="1">
        <f>VLOOKUP(order_details[[#This Row],[OrderID]],orders[[OrderID]:[OrderDate]],4,)</f>
        <v>35166</v>
      </c>
      <c r="H1814" s="8">
        <f>VLOOKUP(order_details[[#This Row],[ProductID]],products[],6,0)</f>
        <v>13</v>
      </c>
      <c r="I1814" s="8">
        <f>order_details[[#This Row],[UnitPrice (Marked Price)]] * order_details[[#This Row],[Quantity]] * (1 - order_details[[#This Row],[Discount]])</f>
        <v>520</v>
      </c>
      <c r="J1814" s="8">
        <f>(order_details[[#This Row],[UnitPrice (Marked Price)]]*(1-order_details[[#This Row],[Discount]])-order_details[[#This Row],[UnitPrice]]) * order_details[[#This Row],[Quantity]]</f>
        <v>103.99999999999999</v>
      </c>
      <c r="K1814">
        <f>VLOOKUP(order_details[[#This Row],[ProductID]],products[],4,0)</f>
        <v>2</v>
      </c>
      <c r="L1814" s="8" t="str">
        <f>VLOOKUP(order_details[[#This Row],[Category]],categories[[CategoryID]:[CategoryName]],2,0)</f>
        <v>Condiments</v>
      </c>
    </row>
    <row r="1815" spans="1:12" x14ac:dyDescent="0.25">
      <c r="A1815">
        <v>10947</v>
      </c>
      <c r="B1815">
        <v>59</v>
      </c>
      <c r="C1815" s="8">
        <v>44</v>
      </c>
      <c r="D1815">
        <v>4</v>
      </c>
      <c r="E1815">
        <v>0</v>
      </c>
      <c r="F1815" s="8">
        <f>order_details[[#This Row],[UnitPrice]]*order_details[[#This Row],[Quantity]]</f>
        <v>176</v>
      </c>
      <c r="G1815" s="1">
        <f>VLOOKUP(order_details[[#This Row],[OrderID]],orders[[OrderID]:[OrderDate]],4,)</f>
        <v>35167</v>
      </c>
      <c r="H1815" s="8">
        <f>VLOOKUP(order_details[[#This Row],[ProductID]],products[],6,0)</f>
        <v>55</v>
      </c>
      <c r="I1815" s="8">
        <f>order_details[[#This Row],[UnitPrice (Marked Price)]] * order_details[[#This Row],[Quantity]] * (1 - order_details[[#This Row],[Discount]])</f>
        <v>220</v>
      </c>
      <c r="J1815" s="8">
        <f>(order_details[[#This Row],[UnitPrice (Marked Price)]]*(1-order_details[[#This Row],[Discount]])-order_details[[#This Row],[UnitPrice]]) * order_details[[#This Row],[Quantity]]</f>
        <v>44</v>
      </c>
      <c r="K1815">
        <f>VLOOKUP(order_details[[#This Row],[ProductID]],products[],4,0)</f>
        <v>4</v>
      </c>
      <c r="L1815" s="8" t="str">
        <f>VLOOKUP(order_details[[#This Row],[Category]],categories[[CategoryID]:[CategoryName]],2,0)</f>
        <v>Dairy Products</v>
      </c>
    </row>
    <row r="1816" spans="1:12" x14ac:dyDescent="0.25">
      <c r="A1816">
        <v>10948</v>
      </c>
      <c r="B1816">
        <v>50</v>
      </c>
      <c r="C1816" s="8">
        <v>10.4</v>
      </c>
      <c r="D1816">
        <v>9</v>
      </c>
      <c r="E1816">
        <v>0</v>
      </c>
      <c r="F1816" s="8">
        <f>order_details[[#This Row],[UnitPrice]]*order_details[[#This Row],[Quantity]]</f>
        <v>93.600000000000009</v>
      </c>
      <c r="G1816" s="1">
        <f>VLOOKUP(order_details[[#This Row],[OrderID]],orders[[OrderID]:[OrderDate]],4,)</f>
        <v>35167</v>
      </c>
      <c r="H1816" s="8">
        <f>VLOOKUP(order_details[[#This Row],[ProductID]],products[],6,0)</f>
        <v>16.25</v>
      </c>
      <c r="I1816" s="8">
        <f>order_details[[#This Row],[UnitPrice (Marked Price)]] * order_details[[#This Row],[Quantity]] * (1 - order_details[[#This Row],[Discount]])</f>
        <v>146.25</v>
      </c>
      <c r="J1816" s="8">
        <f>(order_details[[#This Row],[UnitPrice (Marked Price)]]*(1-order_details[[#This Row],[Discount]])-order_details[[#This Row],[UnitPrice]]) * order_details[[#This Row],[Quantity]]</f>
        <v>52.65</v>
      </c>
      <c r="K1816">
        <f>VLOOKUP(order_details[[#This Row],[ProductID]],products[],4,0)</f>
        <v>3</v>
      </c>
      <c r="L1816" s="8" t="str">
        <f>VLOOKUP(order_details[[#This Row],[Category]],categories[[CategoryID]:[CategoryName]],2,0)</f>
        <v>Confections</v>
      </c>
    </row>
    <row r="1817" spans="1:12" x14ac:dyDescent="0.25">
      <c r="A1817">
        <v>10948</v>
      </c>
      <c r="B1817">
        <v>51</v>
      </c>
      <c r="C1817" s="8">
        <v>42.4</v>
      </c>
      <c r="D1817">
        <v>40</v>
      </c>
      <c r="E1817">
        <v>0</v>
      </c>
      <c r="F1817" s="8">
        <f>order_details[[#This Row],[UnitPrice]]*order_details[[#This Row],[Quantity]]</f>
        <v>1696</v>
      </c>
      <c r="G1817" s="1">
        <f>VLOOKUP(order_details[[#This Row],[OrderID]],orders[[OrderID]:[OrderDate]],4,)</f>
        <v>35167</v>
      </c>
      <c r="H1817" s="8">
        <f>VLOOKUP(order_details[[#This Row],[ProductID]],products[],6,0)</f>
        <v>53</v>
      </c>
      <c r="I1817" s="8">
        <f>order_details[[#This Row],[UnitPrice (Marked Price)]] * order_details[[#This Row],[Quantity]] * (1 - order_details[[#This Row],[Discount]])</f>
        <v>2120</v>
      </c>
      <c r="J1817" s="8">
        <f>(order_details[[#This Row],[UnitPrice (Marked Price)]]*(1-order_details[[#This Row],[Discount]])-order_details[[#This Row],[UnitPrice]]) * order_details[[#This Row],[Quantity]]</f>
        <v>424.00000000000006</v>
      </c>
      <c r="K1817">
        <f>VLOOKUP(order_details[[#This Row],[ProductID]],products[],4,0)</f>
        <v>7</v>
      </c>
      <c r="L1817" s="8" t="str">
        <f>VLOOKUP(order_details[[#This Row],[Category]],categories[[CategoryID]:[CategoryName]],2,0)</f>
        <v>Produce</v>
      </c>
    </row>
    <row r="1818" spans="1:12" x14ac:dyDescent="0.25">
      <c r="A1818">
        <v>10948</v>
      </c>
      <c r="B1818">
        <v>55</v>
      </c>
      <c r="C1818" s="8">
        <v>19.2</v>
      </c>
      <c r="D1818">
        <v>4</v>
      </c>
      <c r="E1818">
        <v>0</v>
      </c>
      <c r="F1818" s="8">
        <f>order_details[[#This Row],[UnitPrice]]*order_details[[#This Row],[Quantity]]</f>
        <v>76.8</v>
      </c>
      <c r="G1818" s="1">
        <f>VLOOKUP(order_details[[#This Row],[OrderID]],orders[[OrderID]:[OrderDate]],4,)</f>
        <v>35167</v>
      </c>
      <c r="H1818" s="8">
        <f>VLOOKUP(order_details[[#This Row],[ProductID]],products[],6,0)</f>
        <v>24</v>
      </c>
      <c r="I1818" s="8">
        <f>order_details[[#This Row],[UnitPrice (Marked Price)]] * order_details[[#This Row],[Quantity]] * (1 - order_details[[#This Row],[Discount]])</f>
        <v>96</v>
      </c>
      <c r="J1818" s="8">
        <f>(order_details[[#This Row],[UnitPrice (Marked Price)]]*(1-order_details[[#This Row],[Discount]])-order_details[[#This Row],[UnitPrice]]) * order_details[[#This Row],[Quantity]]</f>
        <v>19.200000000000003</v>
      </c>
      <c r="K1818">
        <f>VLOOKUP(order_details[[#This Row],[ProductID]],products[],4,0)</f>
        <v>6</v>
      </c>
      <c r="L1818" s="8" t="str">
        <f>VLOOKUP(order_details[[#This Row],[Category]],categories[[CategoryID]:[CategoryName]],2,0)</f>
        <v>Meat/Poultry</v>
      </c>
    </row>
    <row r="1819" spans="1:12" x14ac:dyDescent="0.25">
      <c r="A1819">
        <v>10949</v>
      </c>
      <c r="B1819">
        <v>6</v>
      </c>
      <c r="C1819" s="8">
        <v>16</v>
      </c>
      <c r="D1819">
        <v>12</v>
      </c>
      <c r="E1819">
        <v>0</v>
      </c>
      <c r="F1819" s="8">
        <f>order_details[[#This Row],[UnitPrice]]*order_details[[#This Row],[Quantity]]</f>
        <v>192</v>
      </c>
      <c r="G1819" s="1">
        <f>VLOOKUP(order_details[[#This Row],[OrderID]],orders[[OrderID]:[OrderDate]],4,)</f>
        <v>35167</v>
      </c>
      <c r="H1819" s="8">
        <f>VLOOKUP(order_details[[#This Row],[ProductID]],products[],6,0)</f>
        <v>25</v>
      </c>
      <c r="I1819" s="8">
        <f>order_details[[#This Row],[UnitPrice (Marked Price)]] * order_details[[#This Row],[Quantity]] * (1 - order_details[[#This Row],[Discount]])</f>
        <v>300</v>
      </c>
      <c r="J1819" s="8">
        <f>(order_details[[#This Row],[UnitPrice (Marked Price)]]*(1-order_details[[#This Row],[Discount]])-order_details[[#This Row],[UnitPrice]]) * order_details[[#This Row],[Quantity]]</f>
        <v>108</v>
      </c>
      <c r="K1819">
        <f>VLOOKUP(order_details[[#This Row],[ProductID]],products[],4,0)</f>
        <v>2</v>
      </c>
      <c r="L1819" s="8" t="str">
        <f>VLOOKUP(order_details[[#This Row],[Category]],categories[[CategoryID]:[CategoryName]],2,0)</f>
        <v>Condiments</v>
      </c>
    </row>
    <row r="1820" spans="1:12" x14ac:dyDescent="0.25">
      <c r="A1820">
        <v>10949</v>
      </c>
      <c r="B1820">
        <v>10</v>
      </c>
      <c r="C1820" s="8">
        <v>24.8</v>
      </c>
      <c r="D1820">
        <v>30</v>
      </c>
      <c r="E1820">
        <v>0</v>
      </c>
      <c r="F1820" s="8">
        <f>order_details[[#This Row],[UnitPrice]]*order_details[[#This Row],[Quantity]]</f>
        <v>744</v>
      </c>
      <c r="G1820" s="1">
        <f>VLOOKUP(order_details[[#This Row],[OrderID]],orders[[OrderID]:[OrderDate]],4,)</f>
        <v>35167</v>
      </c>
      <c r="H1820" s="8">
        <f>VLOOKUP(order_details[[#This Row],[ProductID]],products[],6,0)</f>
        <v>31</v>
      </c>
      <c r="I1820" s="8">
        <f>order_details[[#This Row],[UnitPrice (Marked Price)]] * order_details[[#This Row],[Quantity]] * (1 - order_details[[#This Row],[Discount]])</f>
        <v>930</v>
      </c>
      <c r="J1820" s="8">
        <f>(order_details[[#This Row],[UnitPrice (Marked Price)]]*(1-order_details[[#This Row],[Discount]])-order_details[[#This Row],[UnitPrice]]) * order_details[[#This Row],[Quantity]]</f>
        <v>185.99999999999997</v>
      </c>
      <c r="K1820">
        <f>VLOOKUP(order_details[[#This Row],[ProductID]],products[],4,0)</f>
        <v>8</v>
      </c>
      <c r="L1820" s="8" t="str">
        <f>VLOOKUP(order_details[[#This Row],[Category]],categories[[CategoryID]:[CategoryName]],2,0)</f>
        <v>Seafood</v>
      </c>
    </row>
    <row r="1821" spans="1:12" x14ac:dyDescent="0.25">
      <c r="A1821">
        <v>10949</v>
      </c>
      <c r="B1821">
        <v>17</v>
      </c>
      <c r="C1821" s="8">
        <v>31.2</v>
      </c>
      <c r="D1821">
        <v>6</v>
      </c>
      <c r="E1821">
        <v>0</v>
      </c>
      <c r="F1821" s="8">
        <f>order_details[[#This Row],[UnitPrice]]*order_details[[#This Row],[Quantity]]</f>
        <v>187.2</v>
      </c>
      <c r="G1821" s="1">
        <f>VLOOKUP(order_details[[#This Row],[OrderID]],orders[[OrderID]:[OrderDate]],4,)</f>
        <v>35167</v>
      </c>
      <c r="H1821" s="8">
        <f>VLOOKUP(order_details[[#This Row],[ProductID]],products[],6,0)</f>
        <v>39</v>
      </c>
      <c r="I1821" s="8">
        <f>order_details[[#This Row],[UnitPrice (Marked Price)]] * order_details[[#This Row],[Quantity]] * (1 - order_details[[#This Row],[Discount]])</f>
        <v>234</v>
      </c>
      <c r="J1821" s="8">
        <f>(order_details[[#This Row],[UnitPrice (Marked Price)]]*(1-order_details[[#This Row],[Discount]])-order_details[[#This Row],[UnitPrice]]) * order_details[[#This Row],[Quantity]]</f>
        <v>46.800000000000004</v>
      </c>
      <c r="K1821">
        <f>VLOOKUP(order_details[[#This Row],[ProductID]],products[],4,0)</f>
        <v>6</v>
      </c>
      <c r="L1821" s="8" t="str">
        <f>VLOOKUP(order_details[[#This Row],[Category]],categories[[CategoryID]:[CategoryName]],2,0)</f>
        <v>Meat/Poultry</v>
      </c>
    </row>
    <row r="1822" spans="1:12" x14ac:dyDescent="0.25">
      <c r="A1822">
        <v>10949</v>
      </c>
      <c r="B1822">
        <v>62</v>
      </c>
      <c r="C1822" s="8">
        <v>39.4</v>
      </c>
      <c r="D1822">
        <v>60</v>
      </c>
      <c r="E1822">
        <v>0</v>
      </c>
      <c r="F1822" s="8">
        <f>order_details[[#This Row],[UnitPrice]]*order_details[[#This Row],[Quantity]]</f>
        <v>2364</v>
      </c>
      <c r="G1822" s="1">
        <f>VLOOKUP(order_details[[#This Row],[OrderID]],orders[[OrderID]:[OrderDate]],4,)</f>
        <v>35167</v>
      </c>
      <c r="H1822" s="8">
        <f>VLOOKUP(order_details[[#This Row],[ProductID]],products[],6,0)</f>
        <v>49.3</v>
      </c>
      <c r="I1822" s="8">
        <f>order_details[[#This Row],[UnitPrice (Marked Price)]] * order_details[[#This Row],[Quantity]] * (1 - order_details[[#This Row],[Discount]])</f>
        <v>2958</v>
      </c>
      <c r="J1822" s="8">
        <f>(order_details[[#This Row],[UnitPrice (Marked Price)]]*(1-order_details[[#This Row],[Discount]])-order_details[[#This Row],[UnitPrice]]) * order_details[[#This Row],[Quantity]]</f>
        <v>593.99999999999989</v>
      </c>
      <c r="K1822">
        <f>VLOOKUP(order_details[[#This Row],[ProductID]],products[],4,0)</f>
        <v>3</v>
      </c>
      <c r="L1822" s="8" t="str">
        <f>VLOOKUP(order_details[[#This Row],[Category]],categories[[CategoryID]:[CategoryName]],2,0)</f>
        <v>Confections</v>
      </c>
    </row>
    <row r="1823" spans="1:12" x14ac:dyDescent="0.25">
      <c r="A1823">
        <v>10950</v>
      </c>
      <c r="B1823">
        <v>4</v>
      </c>
      <c r="C1823" s="8">
        <v>17.600000000000001</v>
      </c>
      <c r="D1823">
        <v>5</v>
      </c>
      <c r="E1823">
        <v>0</v>
      </c>
      <c r="F1823" s="8">
        <f>order_details[[#This Row],[UnitPrice]]*order_details[[#This Row],[Quantity]]</f>
        <v>88</v>
      </c>
      <c r="G1823" s="1">
        <f>VLOOKUP(order_details[[#This Row],[OrderID]],orders[[OrderID]:[OrderDate]],4,)</f>
        <v>35170</v>
      </c>
      <c r="H1823" s="8">
        <f>VLOOKUP(order_details[[#This Row],[ProductID]],products[],6,0)</f>
        <v>22</v>
      </c>
      <c r="I1823" s="8">
        <f>order_details[[#This Row],[UnitPrice (Marked Price)]] * order_details[[#This Row],[Quantity]] * (1 - order_details[[#This Row],[Discount]])</f>
        <v>110</v>
      </c>
      <c r="J1823" s="8">
        <f>(order_details[[#This Row],[UnitPrice (Marked Price)]]*(1-order_details[[#This Row],[Discount]])-order_details[[#This Row],[UnitPrice]]) * order_details[[#This Row],[Quantity]]</f>
        <v>21.999999999999993</v>
      </c>
      <c r="K1823">
        <f>VLOOKUP(order_details[[#This Row],[ProductID]],products[],4,0)</f>
        <v>2</v>
      </c>
      <c r="L1823" s="8" t="str">
        <f>VLOOKUP(order_details[[#This Row],[Category]],categories[[CategoryID]:[CategoryName]],2,0)</f>
        <v>Condiments</v>
      </c>
    </row>
    <row r="1824" spans="1:12" x14ac:dyDescent="0.25">
      <c r="A1824">
        <v>10951</v>
      </c>
      <c r="B1824">
        <v>33</v>
      </c>
      <c r="C1824" s="8">
        <v>2</v>
      </c>
      <c r="D1824">
        <v>15</v>
      </c>
      <c r="E1824">
        <v>0.05</v>
      </c>
      <c r="F1824" s="8">
        <f>order_details[[#This Row],[UnitPrice]]*order_details[[#This Row],[Quantity]]</f>
        <v>30</v>
      </c>
      <c r="G1824" s="1">
        <f>VLOOKUP(order_details[[#This Row],[OrderID]],orders[[OrderID]:[OrderDate]],4,)</f>
        <v>35170</v>
      </c>
      <c r="H1824" s="8">
        <f>VLOOKUP(order_details[[#This Row],[ProductID]],products[],6,0)</f>
        <v>2.5</v>
      </c>
      <c r="I1824" s="8">
        <f>order_details[[#This Row],[UnitPrice (Marked Price)]] * order_details[[#This Row],[Quantity]] * (1 - order_details[[#This Row],[Discount]])</f>
        <v>35.625</v>
      </c>
      <c r="J1824" s="8">
        <f>(order_details[[#This Row],[UnitPrice (Marked Price)]]*(1-order_details[[#This Row],[Discount]])-order_details[[#This Row],[UnitPrice]]) * order_details[[#This Row],[Quantity]]</f>
        <v>5.625</v>
      </c>
      <c r="K1824">
        <f>VLOOKUP(order_details[[#This Row],[ProductID]],products[],4,0)</f>
        <v>4</v>
      </c>
      <c r="L1824" s="8" t="str">
        <f>VLOOKUP(order_details[[#This Row],[Category]],categories[[CategoryID]:[CategoryName]],2,0)</f>
        <v>Dairy Products</v>
      </c>
    </row>
    <row r="1825" spans="1:12" x14ac:dyDescent="0.25">
      <c r="A1825">
        <v>10951</v>
      </c>
      <c r="B1825">
        <v>41</v>
      </c>
      <c r="C1825" s="8">
        <v>7.7</v>
      </c>
      <c r="D1825">
        <v>6</v>
      </c>
      <c r="E1825">
        <v>0.05</v>
      </c>
      <c r="F1825" s="8">
        <f>order_details[[#This Row],[UnitPrice]]*order_details[[#This Row],[Quantity]]</f>
        <v>46.2</v>
      </c>
      <c r="G1825" s="1">
        <f>VLOOKUP(order_details[[#This Row],[OrderID]],orders[[OrderID]:[OrderDate]],4,)</f>
        <v>35170</v>
      </c>
      <c r="H1825" s="8">
        <f>VLOOKUP(order_details[[#This Row],[ProductID]],products[],6,0)</f>
        <v>9.65</v>
      </c>
      <c r="I1825" s="8">
        <f>order_details[[#This Row],[UnitPrice (Marked Price)]] * order_details[[#This Row],[Quantity]] * (1 - order_details[[#This Row],[Discount]])</f>
        <v>55.005000000000003</v>
      </c>
      <c r="J1825" s="8">
        <f>(order_details[[#This Row],[UnitPrice (Marked Price)]]*(1-order_details[[#This Row],[Discount]])-order_details[[#This Row],[UnitPrice]]) * order_details[[#This Row],[Quantity]]</f>
        <v>8.8050000000000015</v>
      </c>
      <c r="K1825">
        <f>VLOOKUP(order_details[[#This Row],[ProductID]],products[],4,0)</f>
        <v>8</v>
      </c>
      <c r="L1825" s="8" t="str">
        <f>VLOOKUP(order_details[[#This Row],[Category]],categories[[CategoryID]:[CategoryName]],2,0)</f>
        <v>Seafood</v>
      </c>
    </row>
    <row r="1826" spans="1:12" x14ac:dyDescent="0.25">
      <c r="A1826">
        <v>10951</v>
      </c>
      <c r="B1826">
        <v>75</v>
      </c>
      <c r="C1826" s="8">
        <v>6.2</v>
      </c>
      <c r="D1826">
        <v>50</v>
      </c>
      <c r="E1826">
        <v>0.05</v>
      </c>
      <c r="F1826" s="8">
        <f>order_details[[#This Row],[UnitPrice]]*order_details[[#This Row],[Quantity]]</f>
        <v>310</v>
      </c>
      <c r="G1826" s="1">
        <f>VLOOKUP(order_details[[#This Row],[OrderID]],orders[[OrderID]:[OrderDate]],4,)</f>
        <v>35170</v>
      </c>
      <c r="H1826" s="8">
        <f>VLOOKUP(order_details[[#This Row],[ProductID]],products[],6,0)</f>
        <v>7.75</v>
      </c>
      <c r="I1826" s="8">
        <f>order_details[[#This Row],[UnitPrice (Marked Price)]] * order_details[[#This Row],[Quantity]] * (1 - order_details[[#This Row],[Discount]])</f>
        <v>368.125</v>
      </c>
      <c r="J1826" s="8">
        <f>(order_details[[#This Row],[UnitPrice (Marked Price)]]*(1-order_details[[#This Row],[Discount]])-order_details[[#This Row],[UnitPrice]]) * order_details[[#This Row],[Quantity]]</f>
        <v>58.124999999999986</v>
      </c>
      <c r="K1826">
        <f>VLOOKUP(order_details[[#This Row],[ProductID]],products[],4,0)</f>
        <v>1</v>
      </c>
      <c r="L1826" s="8" t="str">
        <f>VLOOKUP(order_details[[#This Row],[Category]],categories[[CategoryID]:[CategoryName]],2,0)</f>
        <v>Beverages</v>
      </c>
    </row>
    <row r="1827" spans="1:12" x14ac:dyDescent="0.25">
      <c r="A1827">
        <v>10952</v>
      </c>
      <c r="B1827">
        <v>6</v>
      </c>
      <c r="C1827" s="8">
        <v>16</v>
      </c>
      <c r="D1827">
        <v>16</v>
      </c>
      <c r="E1827">
        <v>0.05</v>
      </c>
      <c r="F1827" s="8">
        <f>order_details[[#This Row],[UnitPrice]]*order_details[[#This Row],[Quantity]]</f>
        <v>256</v>
      </c>
      <c r="G1827" s="1">
        <f>VLOOKUP(order_details[[#This Row],[OrderID]],orders[[OrderID]:[OrderDate]],4,)</f>
        <v>35170</v>
      </c>
      <c r="H1827" s="8">
        <f>VLOOKUP(order_details[[#This Row],[ProductID]],products[],6,0)</f>
        <v>25</v>
      </c>
      <c r="I1827" s="8">
        <f>order_details[[#This Row],[UnitPrice (Marked Price)]] * order_details[[#This Row],[Quantity]] * (1 - order_details[[#This Row],[Discount]])</f>
        <v>380</v>
      </c>
      <c r="J1827" s="8">
        <f>(order_details[[#This Row],[UnitPrice (Marked Price)]]*(1-order_details[[#This Row],[Discount]])-order_details[[#This Row],[UnitPrice]]) * order_details[[#This Row],[Quantity]]</f>
        <v>124</v>
      </c>
      <c r="K1827">
        <f>VLOOKUP(order_details[[#This Row],[ProductID]],products[],4,0)</f>
        <v>2</v>
      </c>
      <c r="L1827" s="8" t="str">
        <f>VLOOKUP(order_details[[#This Row],[Category]],categories[[CategoryID]:[CategoryName]],2,0)</f>
        <v>Condiments</v>
      </c>
    </row>
    <row r="1828" spans="1:12" x14ac:dyDescent="0.25">
      <c r="A1828">
        <v>10952</v>
      </c>
      <c r="B1828">
        <v>28</v>
      </c>
      <c r="C1828" s="8">
        <v>36.4</v>
      </c>
      <c r="D1828">
        <v>2</v>
      </c>
      <c r="E1828">
        <v>0</v>
      </c>
      <c r="F1828" s="8">
        <f>order_details[[#This Row],[UnitPrice]]*order_details[[#This Row],[Quantity]]</f>
        <v>72.8</v>
      </c>
      <c r="G1828" s="1">
        <f>VLOOKUP(order_details[[#This Row],[OrderID]],orders[[OrderID]:[OrderDate]],4,)</f>
        <v>35170</v>
      </c>
      <c r="H1828" s="8">
        <f>VLOOKUP(order_details[[#This Row],[ProductID]],products[],6,0)</f>
        <v>45.6</v>
      </c>
      <c r="I1828" s="8">
        <f>order_details[[#This Row],[UnitPrice (Marked Price)]] * order_details[[#This Row],[Quantity]] * (1 - order_details[[#This Row],[Discount]])</f>
        <v>91.2</v>
      </c>
      <c r="J1828" s="8">
        <f>(order_details[[#This Row],[UnitPrice (Marked Price)]]*(1-order_details[[#This Row],[Discount]])-order_details[[#This Row],[UnitPrice]]) * order_details[[#This Row],[Quantity]]</f>
        <v>18.400000000000006</v>
      </c>
      <c r="K1828">
        <f>VLOOKUP(order_details[[#This Row],[ProductID]],products[],4,0)</f>
        <v>7</v>
      </c>
      <c r="L1828" s="8" t="str">
        <f>VLOOKUP(order_details[[#This Row],[Category]],categories[[CategoryID]:[CategoryName]],2,0)</f>
        <v>Produce</v>
      </c>
    </row>
    <row r="1829" spans="1:12" x14ac:dyDescent="0.25">
      <c r="A1829">
        <v>10953</v>
      </c>
      <c r="B1829">
        <v>20</v>
      </c>
      <c r="C1829" s="8">
        <v>64.8</v>
      </c>
      <c r="D1829">
        <v>50</v>
      </c>
      <c r="E1829">
        <v>0.05</v>
      </c>
      <c r="F1829" s="8">
        <f>order_details[[#This Row],[UnitPrice]]*order_details[[#This Row],[Quantity]]</f>
        <v>3240</v>
      </c>
      <c r="G1829" s="1">
        <f>VLOOKUP(order_details[[#This Row],[OrderID]],orders[[OrderID]:[OrderDate]],4,)</f>
        <v>35170</v>
      </c>
      <c r="H1829" s="8">
        <f>VLOOKUP(order_details[[#This Row],[ProductID]],products[],6,0)</f>
        <v>81</v>
      </c>
      <c r="I1829" s="8">
        <f>order_details[[#This Row],[UnitPrice (Marked Price)]] * order_details[[#This Row],[Quantity]] * (1 - order_details[[#This Row],[Discount]])</f>
        <v>3847.5</v>
      </c>
      <c r="J1829" s="8">
        <f>(order_details[[#This Row],[UnitPrice (Marked Price)]]*(1-order_details[[#This Row],[Discount]])-order_details[[#This Row],[UnitPrice]]) * order_details[[#This Row],[Quantity]]</f>
        <v>607.50000000000023</v>
      </c>
      <c r="K1829">
        <f>VLOOKUP(order_details[[#This Row],[ProductID]],products[],4,0)</f>
        <v>3</v>
      </c>
      <c r="L1829" s="8" t="str">
        <f>VLOOKUP(order_details[[#This Row],[Category]],categories[[CategoryID]:[CategoryName]],2,0)</f>
        <v>Confections</v>
      </c>
    </row>
    <row r="1830" spans="1:12" x14ac:dyDescent="0.25">
      <c r="A1830">
        <v>10953</v>
      </c>
      <c r="B1830">
        <v>31</v>
      </c>
      <c r="C1830" s="8">
        <v>8</v>
      </c>
      <c r="D1830">
        <v>50</v>
      </c>
      <c r="E1830">
        <v>0.05</v>
      </c>
      <c r="F1830" s="8">
        <f>order_details[[#This Row],[UnitPrice]]*order_details[[#This Row],[Quantity]]</f>
        <v>400</v>
      </c>
      <c r="G1830" s="1">
        <f>VLOOKUP(order_details[[#This Row],[OrderID]],orders[[OrderID]:[OrderDate]],4,)</f>
        <v>35170</v>
      </c>
      <c r="H1830" s="8">
        <f>VLOOKUP(order_details[[#This Row],[ProductID]],products[],6,0)</f>
        <v>12.5</v>
      </c>
      <c r="I1830" s="8">
        <f>order_details[[#This Row],[UnitPrice (Marked Price)]] * order_details[[#This Row],[Quantity]] * (1 - order_details[[#This Row],[Discount]])</f>
        <v>593.75</v>
      </c>
      <c r="J1830" s="8">
        <f>(order_details[[#This Row],[UnitPrice (Marked Price)]]*(1-order_details[[#This Row],[Discount]])-order_details[[#This Row],[UnitPrice]]) * order_details[[#This Row],[Quantity]]</f>
        <v>193.75</v>
      </c>
      <c r="K1830">
        <f>VLOOKUP(order_details[[#This Row],[ProductID]],products[],4,0)</f>
        <v>4</v>
      </c>
      <c r="L1830" s="8" t="str">
        <f>VLOOKUP(order_details[[#This Row],[Category]],categories[[CategoryID]:[CategoryName]],2,0)</f>
        <v>Dairy Products</v>
      </c>
    </row>
    <row r="1831" spans="1:12" x14ac:dyDescent="0.25">
      <c r="A1831">
        <v>10954</v>
      </c>
      <c r="B1831">
        <v>16</v>
      </c>
      <c r="C1831" s="8">
        <v>13.9</v>
      </c>
      <c r="D1831">
        <v>28</v>
      </c>
      <c r="E1831">
        <v>0.15</v>
      </c>
      <c r="F1831" s="8">
        <f>order_details[[#This Row],[UnitPrice]]*order_details[[#This Row],[Quantity]]</f>
        <v>389.2</v>
      </c>
      <c r="G1831" s="1">
        <f>VLOOKUP(order_details[[#This Row],[OrderID]],orders[[OrderID]:[OrderDate]],4,)</f>
        <v>35171</v>
      </c>
      <c r="H1831" s="8">
        <f>VLOOKUP(order_details[[#This Row],[ProductID]],products[],6,0)</f>
        <v>17.45</v>
      </c>
      <c r="I1831" s="8">
        <f>order_details[[#This Row],[UnitPrice (Marked Price)]] * order_details[[#This Row],[Quantity]] * (1 - order_details[[#This Row],[Discount]])</f>
        <v>415.30999999999995</v>
      </c>
      <c r="J1831" s="8">
        <f>(order_details[[#This Row],[UnitPrice (Marked Price)]]*(1-order_details[[#This Row],[Discount]])-order_details[[#This Row],[UnitPrice]]) * order_details[[#This Row],[Quantity]]</f>
        <v>26.109999999999978</v>
      </c>
      <c r="K1831">
        <f>VLOOKUP(order_details[[#This Row],[ProductID]],products[],4,0)</f>
        <v>3</v>
      </c>
      <c r="L1831" s="8" t="str">
        <f>VLOOKUP(order_details[[#This Row],[Category]],categories[[CategoryID]:[CategoryName]],2,0)</f>
        <v>Confections</v>
      </c>
    </row>
    <row r="1832" spans="1:12" x14ac:dyDescent="0.25">
      <c r="A1832">
        <v>10954</v>
      </c>
      <c r="B1832">
        <v>31</v>
      </c>
      <c r="C1832" s="8">
        <v>8</v>
      </c>
      <c r="D1832">
        <v>25</v>
      </c>
      <c r="E1832">
        <v>0.15</v>
      </c>
      <c r="F1832" s="8">
        <f>order_details[[#This Row],[UnitPrice]]*order_details[[#This Row],[Quantity]]</f>
        <v>200</v>
      </c>
      <c r="G1832" s="1">
        <f>VLOOKUP(order_details[[#This Row],[OrderID]],orders[[OrderID]:[OrderDate]],4,)</f>
        <v>35171</v>
      </c>
      <c r="H1832" s="8">
        <f>VLOOKUP(order_details[[#This Row],[ProductID]],products[],6,0)</f>
        <v>12.5</v>
      </c>
      <c r="I1832" s="8">
        <f>order_details[[#This Row],[UnitPrice (Marked Price)]] * order_details[[#This Row],[Quantity]] * (1 - order_details[[#This Row],[Discount]])</f>
        <v>265.625</v>
      </c>
      <c r="J1832" s="8">
        <f>(order_details[[#This Row],[UnitPrice (Marked Price)]]*(1-order_details[[#This Row],[Discount]])-order_details[[#This Row],[UnitPrice]]) * order_details[[#This Row],[Quantity]]</f>
        <v>65.625</v>
      </c>
      <c r="K1832">
        <f>VLOOKUP(order_details[[#This Row],[ProductID]],products[],4,0)</f>
        <v>4</v>
      </c>
      <c r="L1832" s="8" t="str">
        <f>VLOOKUP(order_details[[#This Row],[Category]],categories[[CategoryID]:[CategoryName]],2,0)</f>
        <v>Dairy Products</v>
      </c>
    </row>
    <row r="1833" spans="1:12" x14ac:dyDescent="0.25">
      <c r="A1833">
        <v>10954</v>
      </c>
      <c r="B1833">
        <v>45</v>
      </c>
      <c r="C1833" s="8">
        <v>7.6</v>
      </c>
      <c r="D1833">
        <v>30</v>
      </c>
      <c r="E1833">
        <v>0</v>
      </c>
      <c r="F1833" s="8">
        <f>order_details[[#This Row],[UnitPrice]]*order_details[[#This Row],[Quantity]]</f>
        <v>228</v>
      </c>
      <c r="G1833" s="1">
        <f>VLOOKUP(order_details[[#This Row],[OrderID]],orders[[OrderID]:[OrderDate]],4,)</f>
        <v>35171</v>
      </c>
      <c r="H1833" s="8">
        <f>VLOOKUP(order_details[[#This Row],[ProductID]],products[],6,0)</f>
        <v>9.5</v>
      </c>
      <c r="I1833" s="8">
        <f>order_details[[#This Row],[UnitPrice (Marked Price)]] * order_details[[#This Row],[Quantity]] * (1 - order_details[[#This Row],[Discount]])</f>
        <v>285</v>
      </c>
      <c r="J1833" s="8">
        <f>(order_details[[#This Row],[UnitPrice (Marked Price)]]*(1-order_details[[#This Row],[Discount]])-order_details[[#This Row],[UnitPrice]]) * order_details[[#This Row],[Quantity]]</f>
        <v>57.000000000000014</v>
      </c>
      <c r="K1833">
        <f>VLOOKUP(order_details[[#This Row],[ProductID]],products[],4,0)</f>
        <v>8</v>
      </c>
      <c r="L1833" s="8" t="str">
        <f>VLOOKUP(order_details[[#This Row],[Category]],categories[[CategoryID]:[CategoryName]],2,0)</f>
        <v>Seafood</v>
      </c>
    </row>
    <row r="1834" spans="1:12" x14ac:dyDescent="0.25">
      <c r="A1834">
        <v>10954</v>
      </c>
      <c r="B1834">
        <v>60</v>
      </c>
      <c r="C1834" s="8">
        <v>27.2</v>
      </c>
      <c r="D1834">
        <v>24</v>
      </c>
      <c r="E1834">
        <v>0.15</v>
      </c>
      <c r="F1834" s="8">
        <f>order_details[[#This Row],[UnitPrice]]*order_details[[#This Row],[Quantity]]</f>
        <v>652.79999999999995</v>
      </c>
      <c r="G1834" s="1">
        <f>VLOOKUP(order_details[[#This Row],[OrderID]],orders[[OrderID]:[OrderDate]],4,)</f>
        <v>35171</v>
      </c>
      <c r="H1834" s="8">
        <f>VLOOKUP(order_details[[#This Row],[ProductID]],products[],6,0)</f>
        <v>34</v>
      </c>
      <c r="I1834" s="8">
        <f>order_details[[#This Row],[UnitPrice (Marked Price)]] * order_details[[#This Row],[Quantity]] * (1 - order_details[[#This Row],[Discount]])</f>
        <v>693.6</v>
      </c>
      <c r="J1834" s="8">
        <f>(order_details[[#This Row],[UnitPrice (Marked Price)]]*(1-order_details[[#This Row],[Discount]])-order_details[[#This Row],[UnitPrice]]) * order_details[[#This Row],[Quantity]]</f>
        <v>40.799999999999983</v>
      </c>
      <c r="K1834">
        <f>VLOOKUP(order_details[[#This Row],[ProductID]],products[],4,0)</f>
        <v>4</v>
      </c>
      <c r="L1834" s="8" t="str">
        <f>VLOOKUP(order_details[[#This Row],[Category]],categories[[CategoryID]:[CategoryName]],2,0)</f>
        <v>Dairy Products</v>
      </c>
    </row>
    <row r="1835" spans="1:12" x14ac:dyDescent="0.25">
      <c r="A1835">
        <v>10955</v>
      </c>
      <c r="B1835">
        <v>75</v>
      </c>
      <c r="C1835" s="8">
        <v>6.2</v>
      </c>
      <c r="D1835">
        <v>12</v>
      </c>
      <c r="E1835">
        <v>0.2</v>
      </c>
      <c r="F1835" s="8">
        <f>order_details[[#This Row],[UnitPrice]]*order_details[[#This Row],[Quantity]]</f>
        <v>74.400000000000006</v>
      </c>
      <c r="G1835" s="1">
        <f>VLOOKUP(order_details[[#This Row],[OrderID]],orders[[OrderID]:[OrderDate]],4,)</f>
        <v>35171</v>
      </c>
      <c r="H1835" s="8">
        <f>VLOOKUP(order_details[[#This Row],[ProductID]],products[],6,0)</f>
        <v>7.75</v>
      </c>
      <c r="I1835" s="8">
        <f>order_details[[#This Row],[UnitPrice (Marked Price)]] * order_details[[#This Row],[Quantity]] * (1 - order_details[[#This Row],[Discount]])</f>
        <v>74.400000000000006</v>
      </c>
      <c r="J1835" s="8">
        <f>(order_details[[#This Row],[UnitPrice (Marked Price)]]*(1-order_details[[#This Row],[Discount]])-order_details[[#This Row],[UnitPrice]]) * order_details[[#This Row],[Quantity]]</f>
        <v>0</v>
      </c>
      <c r="K1835">
        <f>VLOOKUP(order_details[[#This Row],[ProductID]],products[],4,0)</f>
        <v>1</v>
      </c>
      <c r="L1835" s="8" t="str">
        <f>VLOOKUP(order_details[[#This Row],[Category]],categories[[CategoryID]:[CategoryName]],2,0)</f>
        <v>Beverages</v>
      </c>
    </row>
    <row r="1836" spans="1:12" x14ac:dyDescent="0.25">
      <c r="A1836">
        <v>10956</v>
      </c>
      <c r="B1836">
        <v>21</v>
      </c>
      <c r="C1836" s="8">
        <v>8</v>
      </c>
      <c r="D1836">
        <v>12</v>
      </c>
      <c r="E1836">
        <v>0</v>
      </c>
      <c r="F1836" s="8">
        <f>order_details[[#This Row],[UnitPrice]]*order_details[[#This Row],[Quantity]]</f>
        <v>96</v>
      </c>
      <c r="G1836" s="1">
        <f>VLOOKUP(order_details[[#This Row],[OrderID]],orders[[OrderID]:[OrderDate]],4,)</f>
        <v>35171</v>
      </c>
      <c r="H1836" s="8">
        <f>VLOOKUP(order_details[[#This Row],[ProductID]],products[],6,0)</f>
        <v>10</v>
      </c>
      <c r="I1836" s="8">
        <f>order_details[[#This Row],[UnitPrice (Marked Price)]] * order_details[[#This Row],[Quantity]] * (1 - order_details[[#This Row],[Discount]])</f>
        <v>120</v>
      </c>
      <c r="J1836" s="8">
        <f>(order_details[[#This Row],[UnitPrice (Marked Price)]]*(1-order_details[[#This Row],[Discount]])-order_details[[#This Row],[UnitPrice]]) * order_details[[#This Row],[Quantity]]</f>
        <v>24</v>
      </c>
      <c r="K1836">
        <f>VLOOKUP(order_details[[#This Row],[ProductID]],products[],4,0)</f>
        <v>3</v>
      </c>
      <c r="L1836" s="8" t="str">
        <f>VLOOKUP(order_details[[#This Row],[Category]],categories[[CategoryID]:[CategoryName]],2,0)</f>
        <v>Confections</v>
      </c>
    </row>
    <row r="1837" spans="1:12" x14ac:dyDescent="0.25">
      <c r="A1837">
        <v>10956</v>
      </c>
      <c r="B1837">
        <v>47</v>
      </c>
      <c r="C1837" s="8">
        <v>7.6</v>
      </c>
      <c r="D1837">
        <v>14</v>
      </c>
      <c r="E1837">
        <v>0</v>
      </c>
      <c r="F1837" s="8">
        <f>order_details[[#This Row],[UnitPrice]]*order_details[[#This Row],[Quantity]]</f>
        <v>106.39999999999999</v>
      </c>
      <c r="G1837" s="1">
        <f>VLOOKUP(order_details[[#This Row],[OrderID]],orders[[OrderID]:[OrderDate]],4,)</f>
        <v>35171</v>
      </c>
      <c r="H1837" s="8">
        <f>VLOOKUP(order_details[[#This Row],[ProductID]],products[],6,0)</f>
        <v>9.5</v>
      </c>
      <c r="I1837" s="8">
        <f>order_details[[#This Row],[UnitPrice (Marked Price)]] * order_details[[#This Row],[Quantity]] * (1 - order_details[[#This Row],[Discount]])</f>
        <v>133</v>
      </c>
      <c r="J1837" s="8">
        <f>(order_details[[#This Row],[UnitPrice (Marked Price)]]*(1-order_details[[#This Row],[Discount]])-order_details[[#This Row],[UnitPrice]]) * order_details[[#This Row],[Quantity]]</f>
        <v>26.600000000000005</v>
      </c>
      <c r="K1837">
        <f>VLOOKUP(order_details[[#This Row],[ProductID]],products[],4,0)</f>
        <v>3</v>
      </c>
      <c r="L1837" s="8" t="str">
        <f>VLOOKUP(order_details[[#This Row],[Category]],categories[[CategoryID]:[CategoryName]],2,0)</f>
        <v>Confections</v>
      </c>
    </row>
    <row r="1838" spans="1:12" x14ac:dyDescent="0.25">
      <c r="A1838">
        <v>10956</v>
      </c>
      <c r="B1838">
        <v>51</v>
      </c>
      <c r="C1838" s="8">
        <v>42.4</v>
      </c>
      <c r="D1838">
        <v>8</v>
      </c>
      <c r="E1838">
        <v>0</v>
      </c>
      <c r="F1838" s="8">
        <f>order_details[[#This Row],[UnitPrice]]*order_details[[#This Row],[Quantity]]</f>
        <v>339.2</v>
      </c>
      <c r="G1838" s="1">
        <f>VLOOKUP(order_details[[#This Row],[OrderID]],orders[[OrderID]:[OrderDate]],4,)</f>
        <v>35171</v>
      </c>
      <c r="H1838" s="8">
        <f>VLOOKUP(order_details[[#This Row],[ProductID]],products[],6,0)</f>
        <v>53</v>
      </c>
      <c r="I1838" s="8">
        <f>order_details[[#This Row],[UnitPrice (Marked Price)]] * order_details[[#This Row],[Quantity]] * (1 - order_details[[#This Row],[Discount]])</f>
        <v>424</v>
      </c>
      <c r="J1838" s="8">
        <f>(order_details[[#This Row],[UnitPrice (Marked Price)]]*(1-order_details[[#This Row],[Discount]])-order_details[[#This Row],[UnitPrice]]) * order_details[[#This Row],[Quantity]]</f>
        <v>84.800000000000011</v>
      </c>
      <c r="K1838">
        <f>VLOOKUP(order_details[[#This Row],[ProductID]],products[],4,0)</f>
        <v>7</v>
      </c>
      <c r="L1838" s="8" t="str">
        <f>VLOOKUP(order_details[[#This Row],[Category]],categories[[CategoryID]:[CategoryName]],2,0)</f>
        <v>Produce</v>
      </c>
    </row>
    <row r="1839" spans="1:12" x14ac:dyDescent="0.25">
      <c r="A1839">
        <v>10957</v>
      </c>
      <c r="B1839">
        <v>30</v>
      </c>
      <c r="C1839" s="8">
        <v>20.7</v>
      </c>
      <c r="D1839">
        <v>30</v>
      </c>
      <c r="E1839">
        <v>0</v>
      </c>
      <c r="F1839" s="8">
        <f>order_details[[#This Row],[UnitPrice]]*order_details[[#This Row],[Quantity]]</f>
        <v>621</v>
      </c>
      <c r="G1839" s="1">
        <f>VLOOKUP(order_details[[#This Row],[OrderID]],orders[[OrderID]:[OrderDate]],4,)</f>
        <v>35172</v>
      </c>
      <c r="H1839" s="8">
        <f>VLOOKUP(order_details[[#This Row],[ProductID]],products[],6,0)</f>
        <v>25.89</v>
      </c>
      <c r="I1839" s="8">
        <f>order_details[[#This Row],[UnitPrice (Marked Price)]] * order_details[[#This Row],[Quantity]] * (1 - order_details[[#This Row],[Discount]])</f>
        <v>776.7</v>
      </c>
      <c r="J1839" s="8">
        <f>(order_details[[#This Row],[UnitPrice (Marked Price)]]*(1-order_details[[#This Row],[Discount]])-order_details[[#This Row],[UnitPrice]]) * order_details[[#This Row],[Quantity]]</f>
        <v>155.70000000000005</v>
      </c>
      <c r="K1839">
        <f>VLOOKUP(order_details[[#This Row],[ProductID]],products[],4,0)</f>
        <v>8</v>
      </c>
      <c r="L1839" s="8" t="str">
        <f>VLOOKUP(order_details[[#This Row],[Category]],categories[[CategoryID]:[CategoryName]],2,0)</f>
        <v>Seafood</v>
      </c>
    </row>
    <row r="1840" spans="1:12" x14ac:dyDescent="0.25">
      <c r="A1840">
        <v>10957</v>
      </c>
      <c r="B1840">
        <v>35</v>
      </c>
      <c r="C1840" s="8">
        <v>14.4</v>
      </c>
      <c r="D1840">
        <v>40</v>
      </c>
      <c r="E1840">
        <v>0</v>
      </c>
      <c r="F1840" s="8">
        <f>order_details[[#This Row],[UnitPrice]]*order_details[[#This Row],[Quantity]]</f>
        <v>576</v>
      </c>
      <c r="G1840" s="1">
        <f>VLOOKUP(order_details[[#This Row],[OrderID]],orders[[OrderID]:[OrderDate]],4,)</f>
        <v>35172</v>
      </c>
      <c r="H1840" s="8">
        <f>VLOOKUP(order_details[[#This Row],[ProductID]],products[],6,0)</f>
        <v>18</v>
      </c>
      <c r="I1840" s="8">
        <f>order_details[[#This Row],[UnitPrice (Marked Price)]] * order_details[[#This Row],[Quantity]] * (1 - order_details[[#This Row],[Discount]])</f>
        <v>720</v>
      </c>
      <c r="J1840" s="8">
        <f>(order_details[[#This Row],[UnitPrice (Marked Price)]]*(1-order_details[[#This Row],[Discount]])-order_details[[#This Row],[UnitPrice]]) * order_details[[#This Row],[Quantity]]</f>
        <v>144</v>
      </c>
      <c r="K1840">
        <f>VLOOKUP(order_details[[#This Row],[ProductID]],products[],4,0)</f>
        <v>1</v>
      </c>
      <c r="L1840" s="8" t="str">
        <f>VLOOKUP(order_details[[#This Row],[Category]],categories[[CategoryID]:[CategoryName]],2,0)</f>
        <v>Beverages</v>
      </c>
    </row>
    <row r="1841" spans="1:12" x14ac:dyDescent="0.25">
      <c r="A1841">
        <v>10957</v>
      </c>
      <c r="B1841">
        <v>64</v>
      </c>
      <c r="C1841" s="8">
        <v>26.6</v>
      </c>
      <c r="D1841">
        <v>8</v>
      </c>
      <c r="E1841">
        <v>0</v>
      </c>
      <c r="F1841" s="8">
        <f>order_details[[#This Row],[UnitPrice]]*order_details[[#This Row],[Quantity]]</f>
        <v>212.8</v>
      </c>
      <c r="G1841" s="1">
        <f>VLOOKUP(order_details[[#This Row],[OrderID]],orders[[OrderID]:[OrderDate]],4,)</f>
        <v>35172</v>
      </c>
      <c r="H1841" s="8">
        <f>VLOOKUP(order_details[[#This Row],[ProductID]],products[],6,0)</f>
        <v>33.25</v>
      </c>
      <c r="I1841" s="8">
        <f>order_details[[#This Row],[UnitPrice (Marked Price)]] * order_details[[#This Row],[Quantity]] * (1 - order_details[[#This Row],[Discount]])</f>
        <v>266</v>
      </c>
      <c r="J1841" s="8">
        <f>(order_details[[#This Row],[UnitPrice (Marked Price)]]*(1-order_details[[#This Row],[Discount]])-order_details[[#This Row],[UnitPrice]]) * order_details[[#This Row],[Quantity]]</f>
        <v>53.199999999999989</v>
      </c>
      <c r="K1841">
        <f>VLOOKUP(order_details[[#This Row],[ProductID]],products[],4,0)</f>
        <v>5</v>
      </c>
      <c r="L1841" s="8" t="str">
        <f>VLOOKUP(order_details[[#This Row],[Category]],categories[[CategoryID]:[CategoryName]],2,0)</f>
        <v>Grains/Cereals</v>
      </c>
    </row>
    <row r="1842" spans="1:12" x14ac:dyDescent="0.25">
      <c r="A1842">
        <v>10958</v>
      </c>
      <c r="B1842">
        <v>5</v>
      </c>
      <c r="C1842" s="8">
        <v>13.6</v>
      </c>
      <c r="D1842">
        <v>20</v>
      </c>
      <c r="E1842">
        <v>0</v>
      </c>
      <c r="F1842" s="8">
        <f>order_details[[#This Row],[UnitPrice]]*order_details[[#This Row],[Quantity]]</f>
        <v>272</v>
      </c>
      <c r="G1842" s="1">
        <f>VLOOKUP(order_details[[#This Row],[OrderID]],orders[[OrderID]:[OrderDate]],4,)</f>
        <v>35172</v>
      </c>
      <c r="H1842" s="8">
        <f>VLOOKUP(order_details[[#This Row],[ProductID]],products[],6,0)</f>
        <v>21.35</v>
      </c>
      <c r="I1842" s="8">
        <f>order_details[[#This Row],[UnitPrice (Marked Price)]] * order_details[[#This Row],[Quantity]] * (1 - order_details[[#This Row],[Discount]])</f>
        <v>427</v>
      </c>
      <c r="J1842" s="8">
        <f>(order_details[[#This Row],[UnitPrice (Marked Price)]]*(1-order_details[[#This Row],[Discount]])-order_details[[#This Row],[UnitPrice]]) * order_details[[#This Row],[Quantity]]</f>
        <v>155.00000000000003</v>
      </c>
      <c r="K1842">
        <f>VLOOKUP(order_details[[#This Row],[ProductID]],products[],4,0)</f>
        <v>2</v>
      </c>
      <c r="L1842" s="8" t="str">
        <f>VLOOKUP(order_details[[#This Row],[Category]],categories[[CategoryID]:[CategoryName]],2,0)</f>
        <v>Condiments</v>
      </c>
    </row>
    <row r="1843" spans="1:12" x14ac:dyDescent="0.25">
      <c r="A1843">
        <v>10958</v>
      </c>
      <c r="B1843">
        <v>7</v>
      </c>
      <c r="C1843" s="8">
        <v>19.2</v>
      </c>
      <c r="D1843">
        <v>6</v>
      </c>
      <c r="E1843">
        <v>0</v>
      </c>
      <c r="F1843" s="8">
        <f>order_details[[#This Row],[UnitPrice]]*order_details[[#This Row],[Quantity]]</f>
        <v>115.19999999999999</v>
      </c>
      <c r="G1843" s="1">
        <f>VLOOKUP(order_details[[#This Row],[OrderID]],orders[[OrderID]:[OrderDate]],4,)</f>
        <v>35172</v>
      </c>
      <c r="H1843" s="8">
        <f>VLOOKUP(order_details[[#This Row],[ProductID]],products[],6,0)</f>
        <v>30</v>
      </c>
      <c r="I1843" s="8">
        <f>order_details[[#This Row],[UnitPrice (Marked Price)]] * order_details[[#This Row],[Quantity]] * (1 - order_details[[#This Row],[Discount]])</f>
        <v>180</v>
      </c>
      <c r="J1843" s="8">
        <f>(order_details[[#This Row],[UnitPrice (Marked Price)]]*(1-order_details[[#This Row],[Discount]])-order_details[[#This Row],[UnitPrice]]) * order_details[[#This Row],[Quantity]]</f>
        <v>64.800000000000011</v>
      </c>
      <c r="K1843">
        <f>VLOOKUP(order_details[[#This Row],[ProductID]],products[],4,0)</f>
        <v>7</v>
      </c>
      <c r="L1843" s="8" t="str">
        <f>VLOOKUP(order_details[[#This Row],[Category]],categories[[CategoryID]:[CategoryName]],2,0)</f>
        <v>Produce</v>
      </c>
    </row>
    <row r="1844" spans="1:12" x14ac:dyDescent="0.25">
      <c r="A1844">
        <v>10958</v>
      </c>
      <c r="B1844">
        <v>72</v>
      </c>
      <c r="C1844" s="8">
        <v>27.8</v>
      </c>
      <c r="D1844">
        <v>5</v>
      </c>
      <c r="E1844">
        <v>0</v>
      </c>
      <c r="F1844" s="8">
        <f>order_details[[#This Row],[UnitPrice]]*order_details[[#This Row],[Quantity]]</f>
        <v>139</v>
      </c>
      <c r="G1844" s="1">
        <f>VLOOKUP(order_details[[#This Row],[OrderID]],orders[[OrderID]:[OrderDate]],4,)</f>
        <v>35172</v>
      </c>
      <c r="H1844" s="8">
        <f>VLOOKUP(order_details[[#This Row],[ProductID]],products[],6,0)</f>
        <v>34.799999999999997</v>
      </c>
      <c r="I1844" s="8">
        <f>order_details[[#This Row],[UnitPrice (Marked Price)]] * order_details[[#This Row],[Quantity]] * (1 - order_details[[#This Row],[Discount]])</f>
        <v>174</v>
      </c>
      <c r="J1844" s="8">
        <f>(order_details[[#This Row],[UnitPrice (Marked Price)]]*(1-order_details[[#This Row],[Discount]])-order_details[[#This Row],[UnitPrice]]) * order_details[[#This Row],[Quantity]]</f>
        <v>34.999999999999986</v>
      </c>
      <c r="K1844">
        <f>VLOOKUP(order_details[[#This Row],[ProductID]],products[],4,0)</f>
        <v>4</v>
      </c>
      <c r="L1844" s="8" t="str">
        <f>VLOOKUP(order_details[[#This Row],[Category]],categories[[CategoryID]:[CategoryName]],2,0)</f>
        <v>Dairy Products</v>
      </c>
    </row>
    <row r="1845" spans="1:12" x14ac:dyDescent="0.25">
      <c r="A1845">
        <v>10959</v>
      </c>
      <c r="B1845">
        <v>75</v>
      </c>
      <c r="C1845" s="8">
        <v>6.2</v>
      </c>
      <c r="D1845">
        <v>20</v>
      </c>
      <c r="E1845">
        <v>0.15</v>
      </c>
      <c r="F1845" s="8">
        <f>order_details[[#This Row],[UnitPrice]]*order_details[[#This Row],[Quantity]]</f>
        <v>124</v>
      </c>
      <c r="G1845" s="1">
        <f>VLOOKUP(order_details[[#This Row],[OrderID]],orders[[OrderID]:[OrderDate]],4,)</f>
        <v>35172</v>
      </c>
      <c r="H1845" s="8">
        <f>VLOOKUP(order_details[[#This Row],[ProductID]],products[],6,0)</f>
        <v>7.75</v>
      </c>
      <c r="I1845" s="8">
        <f>order_details[[#This Row],[UnitPrice (Marked Price)]] * order_details[[#This Row],[Quantity]] * (1 - order_details[[#This Row],[Discount]])</f>
        <v>131.75</v>
      </c>
      <c r="J1845" s="8">
        <f>(order_details[[#This Row],[UnitPrice (Marked Price)]]*(1-order_details[[#This Row],[Discount]])-order_details[[#This Row],[UnitPrice]]) * order_details[[#This Row],[Quantity]]</f>
        <v>7.7499999999999858</v>
      </c>
      <c r="K1845">
        <f>VLOOKUP(order_details[[#This Row],[ProductID]],products[],4,0)</f>
        <v>1</v>
      </c>
      <c r="L1845" s="8" t="str">
        <f>VLOOKUP(order_details[[#This Row],[Category]],categories[[CategoryID]:[CategoryName]],2,0)</f>
        <v>Beverages</v>
      </c>
    </row>
    <row r="1846" spans="1:12" x14ac:dyDescent="0.25">
      <c r="A1846">
        <v>10960</v>
      </c>
      <c r="B1846">
        <v>24</v>
      </c>
      <c r="C1846" s="8">
        <v>3.6</v>
      </c>
      <c r="D1846">
        <v>10</v>
      </c>
      <c r="E1846">
        <v>0.25</v>
      </c>
      <c r="F1846" s="8">
        <f>order_details[[#This Row],[UnitPrice]]*order_details[[#This Row],[Quantity]]</f>
        <v>36</v>
      </c>
      <c r="G1846" s="1">
        <f>VLOOKUP(order_details[[#This Row],[OrderID]],orders[[OrderID]:[OrderDate]],4,)</f>
        <v>35173</v>
      </c>
      <c r="H1846" s="8">
        <f>VLOOKUP(order_details[[#This Row],[ProductID]],products[],6,0)</f>
        <v>4.5</v>
      </c>
      <c r="I1846" s="8">
        <f>order_details[[#This Row],[UnitPrice (Marked Price)]] * order_details[[#This Row],[Quantity]] * (1 - order_details[[#This Row],[Discount]])</f>
        <v>33.75</v>
      </c>
      <c r="J1846" s="8">
        <f>(order_details[[#This Row],[UnitPrice (Marked Price)]]*(1-order_details[[#This Row],[Discount]])-order_details[[#This Row],[UnitPrice]]) * order_details[[#This Row],[Quantity]]</f>
        <v>-2.2500000000000009</v>
      </c>
      <c r="K1846">
        <f>VLOOKUP(order_details[[#This Row],[ProductID]],products[],4,0)</f>
        <v>1</v>
      </c>
      <c r="L1846" s="8" t="str">
        <f>VLOOKUP(order_details[[#This Row],[Category]],categories[[CategoryID]:[CategoryName]],2,0)</f>
        <v>Beverages</v>
      </c>
    </row>
    <row r="1847" spans="1:12" x14ac:dyDescent="0.25">
      <c r="A1847">
        <v>10960</v>
      </c>
      <c r="B1847">
        <v>41</v>
      </c>
      <c r="C1847" s="8">
        <v>7.7</v>
      </c>
      <c r="D1847">
        <v>24</v>
      </c>
      <c r="E1847">
        <v>0</v>
      </c>
      <c r="F1847" s="8">
        <f>order_details[[#This Row],[UnitPrice]]*order_details[[#This Row],[Quantity]]</f>
        <v>184.8</v>
      </c>
      <c r="G1847" s="1">
        <f>VLOOKUP(order_details[[#This Row],[OrderID]],orders[[OrderID]:[OrderDate]],4,)</f>
        <v>35173</v>
      </c>
      <c r="H1847" s="8">
        <f>VLOOKUP(order_details[[#This Row],[ProductID]],products[],6,0)</f>
        <v>9.65</v>
      </c>
      <c r="I1847" s="8">
        <f>order_details[[#This Row],[UnitPrice (Marked Price)]] * order_details[[#This Row],[Quantity]] * (1 - order_details[[#This Row],[Discount]])</f>
        <v>231.60000000000002</v>
      </c>
      <c r="J1847" s="8">
        <f>(order_details[[#This Row],[UnitPrice (Marked Price)]]*(1-order_details[[#This Row],[Discount]])-order_details[[#This Row],[UnitPrice]]) * order_details[[#This Row],[Quantity]]</f>
        <v>46.800000000000004</v>
      </c>
      <c r="K1847">
        <f>VLOOKUP(order_details[[#This Row],[ProductID]],products[],4,0)</f>
        <v>8</v>
      </c>
      <c r="L1847" s="8" t="str">
        <f>VLOOKUP(order_details[[#This Row],[Category]],categories[[CategoryID]:[CategoryName]],2,0)</f>
        <v>Seafood</v>
      </c>
    </row>
    <row r="1848" spans="1:12" x14ac:dyDescent="0.25">
      <c r="A1848">
        <v>10961</v>
      </c>
      <c r="B1848">
        <v>52</v>
      </c>
      <c r="C1848" s="8">
        <v>5.6</v>
      </c>
      <c r="D1848">
        <v>6</v>
      </c>
      <c r="E1848">
        <v>0.05</v>
      </c>
      <c r="F1848" s="8">
        <f>order_details[[#This Row],[UnitPrice]]*order_details[[#This Row],[Quantity]]</f>
        <v>33.599999999999994</v>
      </c>
      <c r="G1848" s="1">
        <f>VLOOKUP(order_details[[#This Row],[OrderID]],orders[[OrderID]:[OrderDate]],4,)</f>
        <v>35173</v>
      </c>
      <c r="H1848" s="8">
        <f>VLOOKUP(order_details[[#This Row],[ProductID]],products[],6,0)</f>
        <v>7</v>
      </c>
      <c r="I1848" s="8">
        <f>order_details[[#This Row],[UnitPrice (Marked Price)]] * order_details[[#This Row],[Quantity]] * (1 - order_details[[#This Row],[Discount]])</f>
        <v>39.9</v>
      </c>
      <c r="J1848" s="8">
        <f>(order_details[[#This Row],[UnitPrice (Marked Price)]]*(1-order_details[[#This Row],[Discount]])-order_details[[#This Row],[UnitPrice]]) * order_details[[#This Row],[Quantity]]</f>
        <v>6.2999999999999989</v>
      </c>
      <c r="K1848">
        <f>VLOOKUP(order_details[[#This Row],[ProductID]],products[],4,0)</f>
        <v>5</v>
      </c>
      <c r="L1848" s="8" t="str">
        <f>VLOOKUP(order_details[[#This Row],[Category]],categories[[CategoryID]:[CategoryName]],2,0)</f>
        <v>Grains/Cereals</v>
      </c>
    </row>
    <row r="1849" spans="1:12" x14ac:dyDescent="0.25">
      <c r="A1849">
        <v>10961</v>
      </c>
      <c r="B1849">
        <v>76</v>
      </c>
      <c r="C1849" s="8">
        <v>14.4</v>
      </c>
      <c r="D1849">
        <v>60</v>
      </c>
      <c r="E1849">
        <v>0</v>
      </c>
      <c r="F1849" s="8">
        <f>order_details[[#This Row],[UnitPrice]]*order_details[[#This Row],[Quantity]]</f>
        <v>864</v>
      </c>
      <c r="G1849" s="1">
        <f>VLOOKUP(order_details[[#This Row],[OrderID]],orders[[OrderID]:[OrderDate]],4,)</f>
        <v>35173</v>
      </c>
      <c r="H1849" s="8">
        <f>VLOOKUP(order_details[[#This Row],[ProductID]],products[],6,0)</f>
        <v>18</v>
      </c>
      <c r="I1849" s="8">
        <f>order_details[[#This Row],[UnitPrice (Marked Price)]] * order_details[[#This Row],[Quantity]] * (1 - order_details[[#This Row],[Discount]])</f>
        <v>1080</v>
      </c>
      <c r="J1849" s="8">
        <f>(order_details[[#This Row],[UnitPrice (Marked Price)]]*(1-order_details[[#This Row],[Discount]])-order_details[[#This Row],[UnitPrice]]) * order_details[[#This Row],[Quantity]]</f>
        <v>215.99999999999997</v>
      </c>
      <c r="K1849">
        <f>VLOOKUP(order_details[[#This Row],[ProductID]],products[],4,0)</f>
        <v>1</v>
      </c>
      <c r="L1849" s="8" t="str">
        <f>VLOOKUP(order_details[[#This Row],[Category]],categories[[CategoryID]:[CategoryName]],2,0)</f>
        <v>Beverages</v>
      </c>
    </row>
    <row r="1850" spans="1:12" x14ac:dyDescent="0.25">
      <c r="A1850">
        <v>10962</v>
      </c>
      <c r="B1850">
        <v>7</v>
      </c>
      <c r="C1850" s="8">
        <v>19.2</v>
      </c>
      <c r="D1850">
        <v>45</v>
      </c>
      <c r="E1850">
        <v>0</v>
      </c>
      <c r="F1850" s="8">
        <f>order_details[[#This Row],[UnitPrice]]*order_details[[#This Row],[Quantity]]</f>
        <v>864</v>
      </c>
      <c r="G1850" s="1">
        <f>VLOOKUP(order_details[[#This Row],[OrderID]],orders[[OrderID]:[OrderDate]],4,)</f>
        <v>35173</v>
      </c>
      <c r="H1850" s="8">
        <f>VLOOKUP(order_details[[#This Row],[ProductID]],products[],6,0)</f>
        <v>30</v>
      </c>
      <c r="I1850" s="8">
        <f>order_details[[#This Row],[UnitPrice (Marked Price)]] * order_details[[#This Row],[Quantity]] * (1 - order_details[[#This Row],[Discount]])</f>
        <v>1350</v>
      </c>
      <c r="J1850" s="8">
        <f>(order_details[[#This Row],[UnitPrice (Marked Price)]]*(1-order_details[[#This Row],[Discount]])-order_details[[#This Row],[UnitPrice]]) * order_details[[#This Row],[Quantity]]</f>
        <v>486.00000000000006</v>
      </c>
      <c r="K1850">
        <f>VLOOKUP(order_details[[#This Row],[ProductID]],products[],4,0)</f>
        <v>7</v>
      </c>
      <c r="L1850" s="8" t="str">
        <f>VLOOKUP(order_details[[#This Row],[Category]],categories[[CategoryID]:[CategoryName]],2,0)</f>
        <v>Produce</v>
      </c>
    </row>
    <row r="1851" spans="1:12" x14ac:dyDescent="0.25">
      <c r="A1851">
        <v>10962</v>
      </c>
      <c r="B1851">
        <v>13</v>
      </c>
      <c r="C1851" s="8">
        <v>4.8</v>
      </c>
      <c r="D1851">
        <v>77</v>
      </c>
      <c r="E1851">
        <v>0</v>
      </c>
      <c r="F1851" s="8">
        <f>order_details[[#This Row],[UnitPrice]]*order_details[[#This Row],[Quantity]]</f>
        <v>369.59999999999997</v>
      </c>
      <c r="G1851" s="1">
        <f>VLOOKUP(order_details[[#This Row],[OrderID]],orders[[OrderID]:[OrderDate]],4,)</f>
        <v>35173</v>
      </c>
      <c r="H1851" s="8">
        <f>VLOOKUP(order_details[[#This Row],[ProductID]],products[],6,0)</f>
        <v>6</v>
      </c>
      <c r="I1851" s="8">
        <f>order_details[[#This Row],[UnitPrice (Marked Price)]] * order_details[[#This Row],[Quantity]] * (1 - order_details[[#This Row],[Discount]])</f>
        <v>462</v>
      </c>
      <c r="J1851" s="8">
        <f>(order_details[[#This Row],[UnitPrice (Marked Price)]]*(1-order_details[[#This Row],[Discount]])-order_details[[#This Row],[UnitPrice]]) * order_details[[#This Row],[Quantity]]</f>
        <v>92.40000000000002</v>
      </c>
      <c r="K1851">
        <f>VLOOKUP(order_details[[#This Row],[ProductID]],products[],4,0)</f>
        <v>8</v>
      </c>
      <c r="L1851" s="8" t="str">
        <f>VLOOKUP(order_details[[#This Row],[Category]],categories[[CategoryID]:[CategoryName]],2,0)</f>
        <v>Seafood</v>
      </c>
    </row>
    <row r="1852" spans="1:12" x14ac:dyDescent="0.25">
      <c r="A1852">
        <v>10962</v>
      </c>
      <c r="B1852">
        <v>53</v>
      </c>
      <c r="C1852" s="8">
        <v>26.2</v>
      </c>
      <c r="D1852">
        <v>20</v>
      </c>
      <c r="E1852">
        <v>0</v>
      </c>
      <c r="F1852" s="8">
        <f>order_details[[#This Row],[UnitPrice]]*order_details[[#This Row],[Quantity]]</f>
        <v>524</v>
      </c>
      <c r="G1852" s="1">
        <f>VLOOKUP(order_details[[#This Row],[OrderID]],orders[[OrderID]:[OrderDate]],4,)</f>
        <v>35173</v>
      </c>
      <c r="H1852" s="8">
        <f>VLOOKUP(order_details[[#This Row],[ProductID]],products[],6,0)</f>
        <v>32.799999999999997</v>
      </c>
      <c r="I1852" s="8">
        <f>order_details[[#This Row],[UnitPrice (Marked Price)]] * order_details[[#This Row],[Quantity]] * (1 - order_details[[#This Row],[Discount]])</f>
        <v>656</v>
      </c>
      <c r="J1852" s="8">
        <f>(order_details[[#This Row],[UnitPrice (Marked Price)]]*(1-order_details[[#This Row],[Discount]])-order_details[[#This Row],[UnitPrice]]) * order_details[[#This Row],[Quantity]]</f>
        <v>131.99999999999994</v>
      </c>
      <c r="K1852">
        <f>VLOOKUP(order_details[[#This Row],[ProductID]],products[],4,0)</f>
        <v>6</v>
      </c>
      <c r="L1852" s="8" t="str">
        <f>VLOOKUP(order_details[[#This Row],[Category]],categories[[CategoryID]:[CategoryName]],2,0)</f>
        <v>Meat/Poultry</v>
      </c>
    </row>
    <row r="1853" spans="1:12" x14ac:dyDescent="0.25">
      <c r="A1853">
        <v>10962</v>
      </c>
      <c r="B1853">
        <v>69</v>
      </c>
      <c r="C1853" s="8">
        <v>28.8</v>
      </c>
      <c r="D1853">
        <v>9</v>
      </c>
      <c r="E1853">
        <v>0</v>
      </c>
      <c r="F1853" s="8">
        <f>order_details[[#This Row],[UnitPrice]]*order_details[[#This Row],[Quantity]]</f>
        <v>259.2</v>
      </c>
      <c r="G1853" s="1">
        <f>VLOOKUP(order_details[[#This Row],[OrderID]],orders[[OrderID]:[OrderDate]],4,)</f>
        <v>35173</v>
      </c>
      <c r="H1853" s="8">
        <f>VLOOKUP(order_details[[#This Row],[ProductID]],products[],6,0)</f>
        <v>36</v>
      </c>
      <c r="I1853" s="8">
        <f>order_details[[#This Row],[UnitPrice (Marked Price)]] * order_details[[#This Row],[Quantity]] * (1 - order_details[[#This Row],[Discount]])</f>
        <v>324</v>
      </c>
      <c r="J1853" s="8">
        <f>(order_details[[#This Row],[UnitPrice (Marked Price)]]*(1-order_details[[#This Row],[Discount]])-order_details[[#This Row],[UnitPrice]]) * order_details[[#This Row],[Quantity]]</f>
        <v>64.8</v>
      </c>
      <c r="K1853">
        <f>VLOOKUP(order_details[[#This Row],[ProductID]],products[],4,0)</f>
        <v>4</v>
      </c>
      <c r="L1853" s="8" t="str">
        <f>VLOOKUP(order_details[[#This Row],[Category]],categories[[CategoryID]:[CategoryName]],2,0)</f>
        <v>Dairy Products</v>
      </c>
    </row>
    <row r="1854" spans="1:12" x14ac:dyDescent="0.25">
      <c r="A1854">
        <v>10962</v>
      </c>
      <c r="B1854">
        <v>76</v>
      </c>
      <c r="C1854" s="8">
        <v>14.4</v>
      </c>
      <c r="D1854">
        <v>44</v>
      </c>
      <c r="E1854">
        <v>0</v>
      </c>
      <c r="F1854" s="8">
        <f>order_details[[#This Row],[UnitPrice]]*order_details[[#This Row],[Quantity]]</f>
        <v>633.6</v>
      </c>
      <c r="G1854" s="1">
        <f>VLOOKUP(order_details[[#This Row],[OrderID]],orders[[OrderID]:[OrderDate]],4,)</f>
        <v>35173</v>
      </c>
      <c r="H1854" s="8">
        <f>VLOOKUP(order_details[[#This Row],[ProductID]],products[],6,0)</f>
        <v>18</v>
      </c>
      <c r="I1854" s="8">
        <f>order_details[[#This Row],[UnitPrice (Marked Price)]] * order_details[[#This Row],[Quantity]] * (1 - order_details[[#This Row],[Discount]])</f>
        <v>792</v>
      </c>
      <c r="J1854" s="8">
        <f>(order_details[[#This Row],[UnitPrice (Marked Price)]]*(1-order_details[[#This Row],[Discount]])-order_details[[#This Row],[UnitPrice]]) * order_details[[#This Row],[Quantity]]</f>
        <v>158.39999999999998</v>
      </c>
      <c r="K1854">
        <f>VLOOKUP(order_details[[#This Row],[ProductID]],products[],4,0)</f>
        <v>1</v>
      </c>
      <c r="L1854" s="8" t="str">
        <f>VLOOKUP(order_details[[#This Row],[Category]],categories[[CategoryID]:[CategoryName]],2,0)</f>
        <v>Beverages</v>
      </c>
    </row>
    <row r="1855" spans="1:12" x14ac:dyDescent="0.25">
      <c r="A1855">
        <v>10963</v>
      </c>
      <c r="B1855">
        <v>60</v>
      </c>
      <c r="C1855" s="8">
        <v>27.2</v>
      </c>
      <c r="D1855">
        <v>2</v>
      </c>
      <c r="E1855">
        <v>0.15</v>
      </c>
      <c r="F1855" s="8">
        <f>order_details[[#This Row],[UnitPrice]]*order_details[[#This Row],[Quantity]]</f>
        <v>54.4</v>
      </c>
      <c r="G1855" s="1">
        <f>VLOOKUP(order_details[[#This Row],[OrderID]],orders[[OrderID]:[OrderDate]],4,)</f>
        <v>35173</v>
      </c>
      <c r="H1855" s="8">
        <f>VLOOKUP(order_details[[#This Row],[ProductID]],products[],6,0)</f>
        <v>34</v>
      </c>
      <c r="I1855" s="8">
        <f>order_details[[#This Row],[UnitPrice (Marked Price)]] * order_details[[#This Row],[Quantity]] * (1 - order_details[[#This Row],[Discount]])</f>
        <v>57.8</v>
      </c>
      <c r="J1855" s="8">
        <f>(order_details[[#This Row],[UnitPrice (Marked Price)]]*(1-order_details[[#This Row],[Discount]])-order_details[[#This Row],[UnitPrice]]) * order_details[[#This Row],[Quantity]]</f>
        <v>3.3999999999999986</v>
      </c>
      <c r="K1855">
        <f>VLOOKUP(order_details[[#This Row],[ProductID]],products[],4,0)</f>
        <v>4</v>
      </c>
      <c r="L1855" s="8" t="str">
        <f>VLOOKUP(order_details[[#This Row],[Category]],categories[[CategoryID]:[CategoryName]],2,0)</f>
        <v>Dairy Products</v>
      </c>
    </row>
    <row r="1856" spans="1:12" x14ac:dyDescent="0.25">
      <c r="A1856">
        <v>10964</v>
      </c>
      <c r="B1856">
        <v>18</v>
      </c>
      <c r="C1856" s="8">
        <v>50</v>
      </c>
      <c r="D1856">
        <v>6</v>
      </c>
      <c r="E1856">
        <v>0</v>
      </c>
      <c r="F1856" s="8">
        <f>order_details[[#This Row],[UnitPrice]]*order_details[[#This Row],[Quantity]]</f>
        <v>300</v>
      </c>
      <c r="G1856" s="1">
        <f>VLOOKUP(order_details[[#This Row],[OrderID]],orders[[OrderID]:[OrderDate]],4,)</f>
        <v>35174</v>
      </c>
      <c r="H1856" s="8">
        <f>VLOOKUP(order_details[[#This Row],[ProductID]],products[],6,0)</f>
        <v>62.5</v>
      </c>
      <c r="I1856" s="8">
        <f>order_details[[#This Row],[UnitPrice (Marked Price)]] * order_details[[#This Row],[Quantity]] * (1 - order_details[[#This Row],[Discount]])</f>
        <v>375</v>
      </c>
      <c r="J1856" s="8">
        <f>(order_details[[#This Row],[UnitPrice (Marked Price)]]*(1-order_details[[#This Row],[Discount]])-order_details[[#This Row],[UnitPrice]]) * order_details[[#This Row],[Quantity]]</f>
        <v>75</v>
      </c>
      <c r="K1856">
        <f>VLOOKUP(order_details[[#This Row],[ProductID]],products[],4,0)</f>
        <v>8</v>
      </c>
      <c r="L1856" s="8" t="str">
        <f>VLOOKUP(order_details[[#This Row],[Category]],categories[[CategoryID]:[CategoryName]],2,0)</f>
        <v>Seafood</v>
      </c>
    </row>
    <row r="1857" spans="1:12" x14ac:dyDescent="0.25">
      <c r="A1857">
        <v>10964</v>
      </c>
      <c r="B1857">
        <v>38</v>
      </c>
      <c r="C1857" s="8">
        <v>210.8</v>
      </c>
      <c r="D1857">
        <v>5</v>
      </c>
      <c r="E1857">
        <v>0</v>
      </c>
      <c r="F1857" s="8">
        <f>order_details[[#This Row],[UnitPrice]]*order_details[[#This Row],[Quantity]]</f>
        <v>1054</v>
      </c>
      <c r="G1857" s="1">
        <f>VLOOKUP(order_details[[#This Row],[OrderID]],orders[[OrderID]:[OrderDate]],4,)</f>
        <v>35174</v>
      </c>
      <c r="H1857" s="8">
        <f>VLOOKUP(order_details[[#This Row],[ProductID]],products[],6,0)</f>
        <v>263.5</v>
      </c>
      <c r="I1857" s="8">
        <f>order_details[[#This Row],[UnitPrice (Marked Price)]] * order_details[[#This Row],[Quantity]] * (1 - order_details[[#This Row],[Discount]])</f>
        <v>1317.5</v>
      </c>
      <c r="J1857" s="8">
        <f>(order_details[[#This Row],[UnitPrice (Marked Price)]]*(1-order_details[[#This Row],[Discount]])-order_details[[#This Row],[UnitPrice]]) * order_details[[#This Row],[Quantity]]</f>
        <v>263.49999999999994</v>
      </c>
      <c r="K1857">
        <f>VLOOKUP(order_details[[#This Row],[ProductID]],products[],4,0)</f>
        <v>1</v>
      </c>
      <c r="L1857" s="8" t="str">
        <f>VLOOKUP(order_details[[#This Row],[Category]],categories[[CategoryID]:[CategoryName]],2,0)</f>
        <v>Beverages</v>
      </c>
    </row>
    <row r="1858" spans="1:12" x14ac:dyDescent="0.25">
      <c r="A1858">
        <v>10964</v>
      </c>
      <c r="B1858">
        <v>69</v>
      </c>
      <c r="C1858" s="8">
        <v>28.8</v>
      </c>
      <c r="D1858">
        <v>10</v>
      </c>
      <c r="E1858">
        <v>0</v>
      </c>
      <c r="F1858" s="8">
        <f>order_details[[#This Row],[UnitPrice]]*order_details[[#This Row],[Quantity]]</f>
        <v>288</v>
      </c>
      <c r="G1858" s="1">
        <f>VLOOKUP(order_details[[#This Row],[OrderID]],orders[[OrderID]:[OrderDate]],4,)</f>
        <v>35174</v>
      </c>
      <c r="H1858" s="8">
        <f>VLOOKUP(order_details[[#This Row],[ProductID]],products[],6,0)</f>
        <v>36</v>
      </c>
      <c r="I1858" s="8">
        <f>order_details[[#This Row],[UnitPrice (Marked Price)]] * order_details[[#This Row],[Quantity]] * (1 - order_details[[#This Row],[Discount]])</f>
        <v>360</v>
      </c>
      <c r="J1858" s="8">
        <f>(order_details[[#This Row],[UnitPrice (Marked Price)]]*(1-order_details[[#This Row],[Discount]])-order_details[[#This Row],[UnitPrice]]) * order_details[[#This Row],[Quantity]]</f>
        <v>72</v>
      </c>
      <c r="K1858">
        <f>VLOOKUP(order_details[[#This Row],[ProductID]],products[],4,0)</f>
        <v>4</v>
      </c>
      <c r="L1858" s="8" t="str">
        <f>VLOOKUP(order_details[[#This Row],[Category]],categories[[CategoryID]:[CategoryName]],2,0)</f>
        <v>Dairy Products</v>
      </c>
    </row>
    <row r="1859" spans="1:12" x14ac:dyDescent="0.25">
      <c r="A1859">
        <v>10965</v>
      </c>
      <c r="B1859">
        <v>51</v>
      </c>
      <c r="C1859" s="8">
        <v>42.4</v>
      </c>
      <c r="D1859">
        <v>16</v>
      </c>
      <c r="E1859">
        <v>0</v>
      </c>
      <c r="F1859" s="8">
        <f>order_details[[#This Row],[UnitPrice]]*order_details[[#This Row],[Quantity]]</f>
        <v>678.4</v>
      </c>
      <c r="G1859" s="1">
        <f>VLOOKUP(order_details[[#This Row],[OrderID]],orders[[OrderID]:[OrderDate]],4,)</f>
        <v>35174</v>
      </c>
      <c r="H1859" s="8">
        <f>VLOOKUP(order_details[[#This Row],[ProductID]],products[],6,0)</f>
        <v>53</v>
      </c>
      <c r="I1859" s="8">
        <f>order_details[[#This Row],[UnitPrice (Marked Price)]] * order_details[[#This Row],[Quantity]] * (1 - order_details[[#This Row],[Discount]])</f>
        <v>848</v>
      </c>
      <c r="J1859" s="8">
        <f>(order_details[[#This Row],[UnitPrice (Marked Price)]]*(1-order_details[[#This Row],[Discount]])-order_details[[#This Row],[UnitPrice]]) * order_details[[#This Row],[Quantity]]</f>
        <v>169.60000000000002</v>
      </c>
      <c r="K1859">
        <f>VLOOKUP(order_details[[#This Row],[ProductID]],products[],4,0)</f>
        <v>7</v>
      </c>
      <c r="L1859" s="8" t="str">
        <f>VLOOKUP(order_details[[#This Row],[Category]],categories[[CategoryID]:[CategoryName]],2,0)</f>
        <v>Produce</v>
      </c>
    </row>
    <row r="1860" spans="1:12" x14ac:dyDescent="0.25">
      <c r="A1860">
        <v>10966</v>
      </c>
      <c r="B1860">
        <v>37</v>
      </c>
      <c r="C1860" s="8">
        <v>20.8</v>
      </c>
      <c r="D1860">
        <v>8</v>
      </c>
      <c r="E1860">
        <v>0</v>
      </c>
      <c r="F1860" s="8">
        <f>order_details[[#This Row],[UnitPrice]]*order_details[[#This Row],[Quantity]]</f>
        <v>166.4</v>
      </c>
      <c r="G1860" s="1">
        <f>VLOOKUP(order_details[[#This Row],[OrderID]],orders[[OrderID]:[OrderDate]],4,)</f>
        <v>35174</v>
      </c>
      <c r="H1860" s="8">
        <f>VLOOKUP(order_details[[#This Row],[ProductID]],products[],6,0)</f>
        <v>26</v>
      </c>
      <c r="I1860" s="8">
        <f>order_details[[#This Row],[UnitPrice (Marked Price)]] * order_details[[#This Row],[Quantity]] * (1 - order_details[[#This Row],[Discount]])</f>
        <v>208</v>
      </c>
      <c r="J1860" s="8">
        <f>(order_details[[#This Row],[UnitPrice (Marked Price)]]*(1-order_details[[#This Row],[Discount]])-order_details[[#This Row],[UnitPrice]]) * order_details[[#This Row],[Quantity]]</f>
        <v>41.599999999999994</v>
      </c>
      <c r="K1860">
        <f>VLOOKUP(order_details[[#This Row],[ProductID]],products[],4,0)</f>
        <v>8</v>
      </c>
      <c r="L1860" s="8" t="str">
        <f>VLOOKUP(order_details[[#This Row],[Category]],categories[[CategoryID]:[CategoryName]],2,0)</f>
        <v>Seafood</v>
      </c>
    </row>
    <row r="1861" spans="1:12" x14ac:dyDescent="0.25">
      <c r="A1861">
        <v>10966</v>
      </c>
      <c r="B1861">
        <v>56</v>
      </c>
      <c r="C1861" s="8">
        <v>30.4</v>
      </c>
      <c r="D1861">
        <v>12</v>
      </c>
      <c r="E1861">
        <v>0.15</v>
      </c>
      <c r="F1861" s="8">
        <f>order_details[[#This Row],[UnitPrice]]*order_details[[#This Row],[Quantity]]</f>
        <v>364.79999999999995</v>
      </c>
      <c r="G1861" s="1">
        <f>VLOOKUP(order_details[[#This Row],[OrderID]],orders[[OrderID]:[OrderDate]],4,)</f>
        <v>35174</v>
      </c>
      <c r="H1861" s="8">
        <f>VLOOKUP(order_details[[#This Row],[ProductID]],products[],6,0)</f>
        <v>38</v>
      </c>
      <c r="I1861" s="8">
        <f>order_details[[#This Row],[UnitPrice (Marked Price)]] * order_details[[#This Row],[Quantity]] * (1 - order_details[[#This Row],[Discount]])</f>
        <v>387.59999999999997</v>
      </c>
      <c r="J1861" s="8">
        <f>(order_details[[#This Row],[UnitPrice (Marked Price)]]*(1-order_details[[#This Row],[Discount]])-order_details[[#This Row],[UnitPrice]]) * order_details[[#This Row],[Quantity]]</f>
        <v>22.799999999999983</v>
      </c>
      <c r="K1861">
        <f>VLOOKUP(order_details[[#This Row],[ProductID]],products[],4,0)</f>
        <v>5</v>
      </c>
      <c r="L1861" s="8" t="str">
        <f>VLOOKUP(order_details[[#This Row],[Category]],categories[[CategoryID]:[CategoryName]],2,0)</f>
        <v>Grains/Cereals</v>
      </c>
    </row>
    <row r="1862" spans="1:12" x14ac:dyDescent="0.25">
      <c r="A1862">
        <v>10966</v>
      </c>
      <c r="B1862">
        <v>62</v>
      </c>
      <c r="C1862" s="8">
        <v>39.4</v>
      </c>
      <c r="D1862">
        <v>12</v>
      </c>
      <c r="E1862">
        <v>0.15</v>
      </c>
      <c r="F1862" s="8">
        <f>order_details[[#This Row],[UnitPrice]]*order_details[[#This Row],[Quantity]]</f>
        <v>472.79999999999995</v>
      </c>
      <c r="G1862" s="1">
        <f>VLOOKUP(order_details[[#This Row],[OrderID]],orders[[OrderID]:[OrderDate]],4,)</f>
        <v>35174</v>
      </c>
      <c r="H1862" s="8">
        <f>VLOOKUP(order_details[[#This Row],[ProductID]],products[],6,0)</f>
        <v>49.3</v>
      </c>
      <c r="I1862" s="8">
        <f>order_details[[#This Row],[UnitPrice (Marked Price)]] * order_details[[#This Row],[Quantity]] * (1 - order_details[[#This Row],[Discount]])</f>
        <v>502.8599999999999</v>
      </c>
      <c r="J1862" s="8">
        <f>(order_details[[#This Row],[UnitPrice (Marked Price)]]*(1-order_details[[#This Row],[Discount]])-order_details[[#This Row],[UnitPrice]]) * order_details[[#This Row],[Quantity]]</f>
        <v>30.059999999999945</v>
      </c>
      <c r="K1862">
        <f>VLOOKUP(order_details[[#This Row],[ProductID]],products[],4,0)</f>
        <v>3</v>
      </c>
      <c r="L1862" s="8" t="str">
        <f>VLOOKUP(order_details[[#This Row],[Category]],categories[[CategoryID]:[CategoryName]],2,0)</f>
        <v>Confections</v>
      </c>
    </row>
    <row r="1863" spans="1:12" x14ac:dyDescent="0.25">
      <c r="A1863">
        <v>10967</v>
      </c>
      <c r="B1863">
        <v>19</v>
      </c>
      <c r="C1863" s="8">
        <v>7.3</v>
      </c>
      <c r="D1863">
        <v>12</v>
      </c>
      <c r="E1863">
        <v>0</v>
      </c>
      <c r="F1863" s="8">
        <f>order_details[[#This Row],[UnitPrice]]*order_details[[#This Row],[Quantity]]</f>
        <v>87.6</v>
      </c>
      <c r="G1863" s="1">
        <f>VLOOKUP(order_details[[#This Row],[OrderID]],orders[[OrderID]:[OrderDate]],4,)</f>
        <v>35177</v>
      </c>
      <c r="H1863" s="8">
        <f>VLOOKUP(order_details[[#This Row],[ProductID]],products[],6,0)</f>
        <v>9.1999999999999993</v>
      </c>
      <c r="I1863" s="8">
        <f>order_details[[#This Row],[UnitPrice (Marked Price)]] * order_details[[#This Row],[Quantity]] * (1 - order_details[[#This Row],[Discount]])</f>
        <v>110.39999999999999</v>
      </c>
      <c r="J1863" s="8">
        <f>(order_details[[#This Row],[UnitPrice (Marked Price)]]*(1-order_details[[#This Row],[Discount]])-order_details[[#This Row],[UnitPrice]]) * order_details[[#This Row],[Quantity]]</f>
        <v>22.799999999999994</v>
      </c>
      <c r="K1863">
        <f>VLOOKUP(order_details[[#This Row],[ProductID]],products[],4,0)</f>
        <v>3</v>
      </c>
      <c r="L1863" s="8" t="str">
        <f>VLOOKUP(order_details[[#This Row],[Category]],categories[[CategoryID]:[CategoryName]],2,0)</f>
        <v>Confections</v>
      </c>
    </row>
    <row r="1864" spans="1:12" x14ac:dyDescent="0.25">
      <c r="A1864">
        <v>10967</v>
      </c>
      <c r="B1864">
        <v>49</v>
      </c>
      <c r="C1864" s="8">
        <v>16</v>
      </c>
      <c r="D1864">
        <v>40</v>
      </c>
      <c r="E1864">
        <v>0</v>
      </c>
      <c r="F1864" s="8">
        <f>order_details[[#This Row],[UnitPrice]]*order_details[[#This Row],[Quantity]]</f>
        <v>640</v>
      </c>
      <c r="G1864" s="1">
        <f>VLOOKUP(order_details[[#This Row],[OrderID]],orders[[OrderID]:[OrderDate]],4,)</f>
        <v>35177</v>
      </c>
      <c r="H1864" s="8">
        <f>VLOOKUP(order_details[[#This Row],[ProductID]],products[],6,0)</f>
        <v>20</v>
      </c>
      <c r="I1864" s="8">
        <f>order_details[[#This Row],[UnitPrice (Marked Price)]] * order_details[[#This Row],[Quantity]] * (1 - order_details[[#This Row],[Discount]])</f>
        <v>800</v>
      </c>
      <c r="J1864" s="8">
        <f>(order_details[[#This Row],[UnitPrice (Marked Price)]]*(1-order_details[[#This Row],[Discount]])-order_details[[#This Row],[UnitPrice]]) * order_details[[#This Row],[Quantity]]</f>
        <v>160</v>
      </c>
      <c r="K1864">
        <f>VLOOKUP(order_details[[#This Row],[ProductID]],products[],4,0)</f>
        <v>3</v>
      </c>
      <c r="L1864" s="8" t="str">
        <f>VLOOKUP(order_details[[#This Row],[Category]],categories[[CategoryID]:[CategoryName]],2,0)</f>
        <v>Confections</v>
      </c>
    </row>
    <row r="1865" spans="1:12" x14ac:dyDescent="0.25">
      <c r="A1865">
        <v>10968</v>
      </c>
      <c r="B1865">
        <v>12</v>
      </c>
      <c r="C1865" s="8">
        <v>30.4</v>
      </c>
      <c r="D1865">
        <v>30</v>
      </c>
      <c r="E1865">
        <v>0</v>
      </c>
      <c r="F1865" s="8">
        <f>order_details[[#This Row],[UnitPrice]]*order_details[[#This Row],[Quantity]]</f>
        <v>912</v>
      </c>
      <c r="G1865" s="1">
        <f>VLOOKUP(order_details[[#This Row],[OrderID]],orders[[OrderID]:[OrderDate]],4,)</f>
        <v>35177</v>
      </c>
      <c r="H1865" s="8">
        <f>VLOOKUP(order_details[[#This Row],[ProductID]],products[],6,0)</f>
        <v>38</v>
      </c>
      <c r="I1865" s="8">
        <f>order_details[[#This Row],[UnitPrice (Marked Price)]] * order_details[[#This Row],[Quantity]] * (1 - order_details[[#This Row],[Discount]])</f>
        <v>1140</v>
      </c>
      <c r="J1865" s="8">
        <f>(order_details[[#This Row],[UnitPrice (Marked Price)]]*(1-order_details[[#This Row],[Discount]])-order_details[[#This Row],[UnitPrice]]) * order_details[[#This Row],[Quantity]]</f>
        <v>228.00000000000006</v>
      </c>
      <c r="K1865">
        <f>VLOOKUP(order_details[[#This Row],[ProductID]],products[],4,0)</f>
        <v>4</v>
      </c>
      <c r="L1865" s="8" t="str">
        <f>VLOOKUP(order_details[[#This Row],[Category]],categories[[CategoryID]:[CategoryName]],2,0)</f>
        <v>Dairy Products</v>
      </c>
    </row>
    <row r="1866" spans="1:12" x14ac:dyDescent="0.25">
      <c r="A1866">
        <v>10968</v>
      </c>
      <c r="B1866">
        <v>24</v>
      </c>
      <c r="C1866" s="8">
        <v>3.6</v>
      </c>
      <c r="D1866">
        <v>30</v>
      </c>
      <c r="E1866">
        <v>0</v>
      </c>
      <c r="F1866" s="8">
        <f>order_details[[#This Row],[UnitPrice]]*order_details[[#This Row],[Quantity]]</f>
        <v>108</v>
      </c>
      <c r="G1866" s="1">
        <f>VLOOKUP(order_details[[#This Row],[OrderID]],orders[[OrderID]:[OrderDate]],4,)</f>
        <v>35177</v>
      </c>
      <c r="H1866" s="8">
        <f>VLOOKUP(order_details[[#This Row],[ProductID]],products[],6,0)</f>
        <v>4.5</v>
      </c>
      <c r="I1866" s="8">
        <f>order_details[[#This Row],[UnitPrice (Marked Price)]] * order_details[[#This Row],[Quantity]] * (1 - order_details[[#This Row],[Discount]])</f>
        <v>135</v>
      </c>
      <c r="J1866" s="8">
        <f>(order_details[[#This Row],[UnitPrice (Marked Price)]]*(1-order_details[[#This Row],[Discount]])-order_details[[#This Row],[UnitPrice]]) * order_details[[#This Row],[Quantity]]</f>
        <v>26.999999999999996</v>
      </c>
      <c r="K1866">
        <f>VLOOKUP(order_details[[#This Row],[ProductID]],products[],4,0)</f>
        <v>1</v>
      </c>
      <c r="L1866" s="8" t="str">
        <f>VLOOKUP(order_details[[#This Row],[Category]],categories[[CategoryID]:[CategoryName]],2,0)</f>
        <v>Beverages</v>
      </c>
    </row>
    <row r="1867" spans="1:12" x14ac:dyDescent="0.25">
      <c r="A1867">
        <v>10968</v>
      </c>
      <c r="B1867">
        <v>64</v>
      </c>
      <c r="C1867" s="8">
        <v>26.6</v>
      </c>
      <c r="D1867">
        <v>4</v>
      </c>
      <c r="E1867">
        <v>0</v>
      </c>
      <c r="F1867" s="8">
        <f>order_details[[#This Row],[UnitPrice]]*order_details[[#This Row],[Quantity]]</f>
        <v>106.4</v>
      </c>
      <c r="G1867" s="1">
        <f>VLOOKUP(order_details[[#This Row],[OrderID]],orders[[OrderID]:[OrderDate]],4,)</f>
        <v>35177</v>
      </c>
      <c r="H1867" s="8">
        <f>VLOOKUP(order_details[[#This Row],[ProductID]],products[],6,0)</f>
        <v>33.25</v>
      </c>
      <c r="I1867" s="8">
        <f>order_details[[#This Row],[UnitPrice (Marked Price)]] * order_details[[#This Row],[Quantity]] * (1 - order_details[[#This Row],[Discount]])</f>
        <v>133</v>
      </c>
      <c r="J1867" s="8">
        <f>(order_details[[#This Row],[UnitPrice (Marked Price)]]*(1-order_details[[#This Row],[Discount]])-order_details[[#This Row],[UnitPrice]]) * order_details[[#This Row],[Quantity]]</f>
        <v>26.599999999999994</v>
      </c>
      <c r="K1867">
        <f>VLOOKUP(order_details[[#This Row],[ProductID]],products[],4,0)</f>
        <v>5</v>
      </c>
      <c r="L1867" s="8" t="str">
        <f>VLOOKUP(order_details[[#This Row],[Category]],categories[[CategoryID]:[CategoryName]],2,0)</f>
        <v>Grains/Cereals</v>
      </c>
    </row>
    <row r="1868" spans="1:12" x14ac:dyDescent="0.25">
      <c r="A1868">
        <v>10969</v>
      </c>
      <c r="B1868">
        <v>46</v>
      </c>
      <c r="C1868" s="8">
        <v>9.6</v>
      </c>
      <c r="D1868">
        <v>9</v>
      </c>
      <c r="E1868">
        <v>0</v>
      </c>
      <c r="F1868" s="8">
        <f>order_details[[#This Row],[UnitPrice]]*order_details[[#This Row],[Quantity]]</f>
        <v>86.399999999999991</v>
      </c>
      <c r="G1868" s="1">
        <f>VLOOKUP(order_details[[#This Row],[OrderID]],orders[[OrderID]:[OrderDate]],4,)</f>
        <v>35177</v>
      </c>
      <c r="H1868" s="8">
        <f>VLOOKUP(order_details[[#This Row],[ProductID]],products[],6,0)</f>
        <v>12</v>
      </c>
      <c r="I1868" s="8">
        <f>order_details[[#This Row],[UnitPrice (Marked Price)]] * order_details[[#This Row],[Quantity]] * (1 - order_details[[#This Row],[Discount]])</f>
        <v>108</v>
      </c>
      <c r="J1868" s="8">
        <f>(order_details[[#This Row],[UnitPrice (Marked Price)]]*(1-order_details[[#This Row],[Discount]])-order_details[[#This Row],[UnitPrice]]) * order_details[[#This Row],[Quantity]]</f>
        <v>21.6</v>
      </c>
      <c r="K1868">
        <f>VLOOKUP(order_details[[#This Row],[ProductID]],products[],4,0)</f>
        <v>8</v>
      </c>
      <c r="L1868" s="8" t="str">
        <f>VLOOKUP(order_details[[#This Row],[Category]],categories[[CategoryID]:[CategoryName]],2,0)</f>
        <v>Seafood</v>
      </c>
    </row>
    <row r="1869" spans="1:12" x14ac:dyDescent="0.25">
      <c r="A1869">
        <v>10970</v>
      </c>
      <c r="B1869">
        <v>52</v>
      </c>
      <c r="C1869" s="8">
        <v>5.6</v>
      </c>
      <c r="D1869">
        <v>40</v>
      </c>
      <c r="E1869">
        <v>0.2</v>
      </c>
      <c r="F1869" s="8">
        <f>order_details[[#This Row],[UnitPrice]]*order_details[[#This Row],[Quantity]]</f>
        <v>224</v>
      </c>
      <c r="G1869" s="1">
        <f>VLOOKUP(order_details[[#This Row],[OrderID]],orders[[OrderID]:[OrderDate]],4,)</f>
        <v>35178</v>
      </c>
      <c r="H1869" s="8">
        <f>VLOOKUP(order_details[[#This Row],[ProductID]],products[],6,0)</f>
        <v>7</v>
      </c>
      <c r="I1869" s="8">
        <f>order_details[[#This Row],[UnitPrice (Marked Price)]] * order_details[[#This Row],[Quantity]] * (1 - order_details[[#This Row],[Discount]])</f>
        <v>224</v>
      </c>
      <c r="J1869" s="8">
        <f>(order_details[[#This Row],[UnitPrice (Marked Price)]]*(1-order_details[[#This Row],[Discount]])-order_details[[#This Row],[UnitPrice]]) * order_details[[#This Row],[Quantity]]</f>
        <v>3.5527136788005009E-14</v>
      </c>
      <c r="K1869">
        <f>VLOOKUP(order_details[[#This Row],[ProductID]],products[],4,0)</f>
        <v>5</v>
      </c>
      <c r="L1869" s="8" t="str">
        <f>VLOOKUP(order_details[[#This Row],[Category]],categories[[CategoryID]:[CategoryName]],2,0)</f>
        <v>Grains/Cereals</v>
      </c>
    </row>
    <row r="1870" spans="1:12" x14ac:dyDescent="0.25">
      <c r="A1870">
        <v>10971</v>
      </c>
      <c r="B1870">
        <v>29</v>
      </c>
      <c r="C1870" s="8">
        <v>99</v>
      </c>
      <c r="D1870">
        <v>14</v>
      </c>
      <c r="E1870">
        <v>0</v>
      </c>
      <c r="F1870" s="8">
        <f>order_details[[#This Row],[UnitPrice]]*order_details[[#This Row],[Quantity]]</f>
        <v>1386</v>
      </c>
      <c r="G1870" s="1">
        <f>VLOOKUP(order_details[[#This Row],[OrderID]],orders[[OrderID]:[OrderDate]],4,)</f>
        <v>35178</v>
      </c>
      <c r="H1870" s="8">
        <f>VLOOKUP(order_details[[#This Row],[ProductID]],products[],6,0)</f>
        <v>123.79</v>
      </c>
      <c r="I1870" s="8">
        <f>order_details[[#This Row],[UnitPrice (Marked Price)]] * order_details[[#This Row],[Quantity]] * (1 - order_details[[#This Row],[Discount]])</f>
        <v>1733.0600000000002</v>
      </c>
      <c r="J1870" s="8">
        <f>(order_details[[#This Row],[UnitPrice (Marked Price)]]*(1-order_details[[#This Row],[Discount]])-order_details[[#This Row],[UnitPrice]]) * order_details[[#This Row],[Quantity]]</f>
        <v>347.06000000000006</v>
      </c>
      <c r="K1870">
        <f>VLOOKUP(order_details[[#This Row],[ProductID]],products[],4,0)</f>
        <v>6</v>
      </c>
      <c r="L1870" s="8" t="str">
        <f>VLOOKUP(order_details[[#This Row],[Category]],categories[[CategoryID]:[CategoryName]],2,0)</f>
        <v>Meat/Poultry</v>
      </c>
    </row>
    <row r="1871" spans="1:12" x14ac:dyDescent="0.25">
      <c r="A1871">
        <v>10972</v>
      </c>
      <c r="B1871">
        <v>17</v>
      </c>
      <c r="C1871" s="8">
        <v>31.2</v>
      </c>
      <c r="D1871">
        <v>6</v>
      </c>
      <c r="E1871">
        <v>0</v>
      </c>
      <c r="F1871" s="8">
        <f>order_details[[#This Row],[UnitPrice]]*order_details[[#This Row],[Quantity]]</f>
        <v>187.2</v>
      </c>
      <c r="G1871" s="1">
        <f>VLOOKUP(order_details[[#This Row],[OrderID]],orders[[OrderID]:[OrderDate]],4,)</f>
        <v>35178</v>
      </c>
      <c r="H1871" s="8">
        <f>VLOOKUP(order_details[[#This Row],[ProductID]],products[],6,0)</f>
        <v>39</v>
      </c>
      <c r="I1871" s="8">
        <f>order_details[[#This Row],[UnitPrice (Marked Price)]] * order_details[[#This Row],[Quantity]] * (1 - order_details[[#This Row],[Discount]])</f>
        <v>234</v>
      </c>
      <c r="J1871" s="8">
        <f>(order_details[[#This Row],[UnitPrice (Marked Price)]]*(1-order_details[[#This Row],[Discount]])-order_details[[#This Row],[UnitPrice]]) * order_details[[#This Row],[Quantity]]</f>
        <v>46.800000000000004</v>
      </c>
      <c r="K1871">
        <f>VLOOKUP(order_details[[#This Row],[ProductID]],products[],4,0)</f>
        <v>6</v>
      </c>
      <c r="L1871" s="8" t="str">
        <f>VLOOKUP(order_details[[#This Row],[Category]],categories[[CategoryID]:[CategoryName]],2,0)</f>
        <v>Meat/Poultry</v>
      </c>
    </row>
    <row r="1872" spans="1:12" x14ac:dyDescent="0.25">
      <c r="A1872">
        <v>10972</v>
      </c>
      <c r="B1872">
        <v>33</v>
      </c>
      <c r="C1872" s="8">
        <v>2</v>
      </c>
      <c r="D1872">
        <v>7</v>
      </c>
      <c r="E1872">
        <v>0</v>
      </c>
      <c r="F1872" s="8">
        <f>order_details[[#This Row],[UnitPrice]]*order_details[[#This Row],[Quantity]]</f>
        <v>14</v>
      </c>
      <c r="G1872" s="1">
        <f>VLOOKUP(order_details[[#This Row],[OrderID]],orders[[OrderID]:[OrderDate]],4,)</f>
        <v>35178</v>
      </c>
      <c r="H1872" s="8">
        <f>VLOOKUP(order_details[[#This Row],[ProductID]],products[],6,0)</f>
        <v>2.5</v>
      </c>
      <c r="I1872" s="8">
        <f>order_details[[#This Row],[UnitPrice (Marked Price)]] * order_details[[#This Row],[Quantity]] * (1 - order_details[[#This Row],[Discount]])</f>
        <v>17.5</v>
      </c>
      <c r="J1872" s="8">
        <f>(order_details[[#This Row],[UnitPrice (Marked Price)]]*(1-order_details[[#This Row],[Discount]])-order_details[[#This Row],[UnitPrice]]) * order_details[[#This Row],[Quantity]]</f>
        <v>3.5</v>
      </c>
      <c r="K1872">
        <f>VLOOKUP(order_details[[#This Row],[ProductID]],products[],4,0)</f>
        <v>4</v>
      </c>
      <c r="L1872" s="8" t="str">
        <f>VLOOKUP(order_details[[#This Row],[Category]],categories[[CategoryID]:[CategoryName]],2,0)</f>
        <v>Dairy Products</v>
      </c>
    </row>
    <row r="1873" spans="1:12" x14ac:dyDescent="0.25">
      <c r="A1873">
        <v>10973</v>
      </c>
      <c r="B1873">
        <v>26</v>
      </c>
      <c r="C1873" s="8">
        <v>24.9</v>
      </c>
      <c r="D1873">
        <v>5</v>
      </c>
      <c r="E1873">
        <v>0</v>
      </c>
      <c r="F1873" s="8">
        <f>order_details[[#This Row],[UnitPrice]]*order_details[[#This Row],[Quantity]]</f>
        <v>124.5</v>
      </c>
      <c r="G1873" s="1">
        <f>VLOOKUP(order_details[[#This Row],[OrderID]],orders[[OrderID]:[OrderDate]],4,)</f>
        <v>35178</v>
      </c>
      <c r="H1873" s="8">
        <f>VLOOKUP(order_details[[#This Row],[ProductID]],products[],6,0)</f>
        <v>31.23</v>
      </c>
      <c r="I1873" s="8">
        <f>order_details[[#This Row],[UnitPrice (Marked Price)]] * order_details[[#This Row],[Quantity]] * (1 - order_details[[#This Row],[Discount]])</f>
        <v>156.15</v>
      </c>
      <c r="J1873" s="8">
        <f>(order_details[[#This Row],[UnitPrice (Marked Price)]]*(1-order_details[[#This Row],[Discount]])-order_details[[#This Row],[UnitPrice]]) * order_details[[#This Row],[Quantity]]</f>
        <v>31.650000000000009</v>
      </c>
      <c r="K1873">
        <f>VLOOKUP(order_details[[#This Row],[ProductID]],products[],4,0)</f>
        <v>3</v>
      </c>
      <c r="L1873" s="8" t="str">
        <f>VLOOKUP(order_details[[#This Row],[Category]],categories[[CategoryID]:[CategoryName]],2,0)</f>
        <v>Confections</v>
      </c>
    </row>
    <row r="1874" spans="1:12" x14ac:dyDescent="0.25">
      <c r="A1874">
        <v>10973</v>
      </c>
      <c r="B1874">
        <v>41</v>
      </c>
      <c r="C1874" s="8">
        <v>7.7</v>
      </c>
      <c r="D1874">
        <v>6</v>
      </c>
      <c r="E1874">
        <v>0</v>
      </c>
      <c r="F1874" s="8">
        <f>order_details[[#This Row],[UnitPrice]]*order_details[[#This Row],[Quantity]]</f>
        <v>46.2</v>
      </c>
      <c r="G1874" s="1">
        <f>VLOOKUP(order_details[[#This Row],[OrderID]],orders[[OrderID]:[OrderDate]],4,)</f>
        <v>35178</v>
      </c>
      <c r="H1874" s="8">
        <f>VLOOKUP(order_details[[#This Row],[ProductID]],products[],6,0)</f>
        <v>9.65</v>
      </c>
      <c r="I1874" s="8">
        <f>order_details[[#This Row],[UnitPrice (Marked Price)]] * order_details[[#This Row],[Quantity]] * (1 - order_details[[#This Row],[Discount]])</f>
        <v>57.900000000000006</v>
      </c>
      <c r="J1874" s="8">
        <f>(order_details[[#This Row],[UnitPrice (Marked Price)]]*(1-order_details[[#This Row],[Discount]])-order_details[[#This Row],[UnitPrice]]) * order_details[[#This Row],[Quantity]]</f>
        <v>11.700000000000001</v>
      </c>
      <c r="K1874">
        <f>VLOOKUP(order_details[[#This Row],[ProductID]],products[],4,0)</f>
        <v>8</v>
      </c>
      <c r="L1874" s="8" t="str">
        <f>VLOOKUP(order_details[[#This Row],[Category]],categories[[CategoryID]:[CategoryName]],2,0)</f>
        <v>Seafood</v>
      </c>
    </row>
    <row r="1875" spans="1:12" x14ac:dyDescent="0.25">
      <c r="A1875">
        <v>10973</v>
      </c>
      <c r="B1875">
        <v>75</v>
      </c>
      <c r="C1875" s="8">
        <v>6.2</v>
      </c>
      <c r="D1875">
        <v>10</v>
      </c>
      <c r="E1875">
        <v>0</v>
      </c>
      <c r="F1875" s="8">
        <f>order_details[[#This Row],[UnitPrice]]*order_details[[#This Row],[Quantity]]</f>
        <v>62</v>
      </c>
      <c r="G1875" s="1">
        <f>VLOOKUP(order_details[[#This Row],[OrderID]],orders[[OrderID]:[OrderDate]],4,)</f>
        <v>35178</v>
      </c>
      <c r="H1875" s="8">
        <f>VLOOKUP(order_details[[#This Row],[ProductID]],products[],6,0)</f>
        <v>7.75</v>
      </c>
      <c r="I1875" s="8">
        <f>order_details[[#This Row],[UnitPrice (Marked Price)]] * order_details[[#This Row],[Quantity]] * (1 - order_details[[#This Row],[Discount]])</f>
        <v>77.5</v>
      </c>
      <c r="J1875" s="8">
        <f>(order_details[[#This Row],[UnitPrice (Marked Price)]]*(1-order_details[[#This Row],[Discount]])-order_details[[#This Row],[UnitPrice]]) * order_details[[#This Row],[Quantity]]</f>
        <v>15.499999999999998</v>
      </c>
      <c r="K1875">
        <f>VLOOKUP(order_details[[#This Row],[ProductID]],products[],4,0)</f>
        <v>1</v>
      </c>
      <c r="L1875" s="8" t="str">
        <f>VLOOKUP(order_details[[#This Row],[Category]],categories[[CategoryID]:[CategoryName]],2,0)</f>
        <v>Beverages</v>
      </c>
    </row>
    <row r="1876" spans="1:12" x14ac:dyDescent="0.25">
      <c r="A1876">
        <v>10974</v>
      </c>
      <c r="B1876">
        <v>63</v>
      </c>
      <c r="C1876" s="8">
        <v>35.1</v>
      </c>
      <c r="D1876">
        <v>10</v>
      </c>
      <c r="E1876">
        <v>0</v>
      </c>
      <c r="F1876" s="8">
        <f>order_details[[#This Row],[UnitPrice]]*order_details[[#This Row],[Quantity]]</f>
        <v>351</v>
      </c>
      <c r="G1876" s="1">
        <f>VLOOKUP(order_details[[#This Row],[OrderID]],orders[[OrderID]:[OrderDate]],4,)</f>
        <v>35179</v>
      </c>
      <c r="H1876" s="8">
        <f>VLOOKUP(order_details[[#This Row],[ProductID]],products[],6,0)</f>
        <v>43.9</v>
      </c>
      <c r="I1876" s="8">
        <f>order_details[[#This Row],[UnitPrice (Marked Price)]] * order_details[[#This Row],[Quantity]] * (1 - order_details[[#This Row],[Discount]])</f>
        <v>439</v>
      </c>
      <c r="J1876" s="8">
        <f>(order_details[[#This Row],[UnitPrice (Marked Price)]]*(1-order_details[[#This Row],[Discount]])-order_details[[#This Row],[UnitPrice]]) * order_details[[#This Row],[Quantity]]</f>
        <v>87.999999999999972</v>
      </c>
      <c r="K1876">
        <f>VLOOKUP(order_details[[#This Row],[ProductID]],products[],4,0)</f>
        <v>2</v>
      </c>
      <c r="L1876" s="8" t="str">
        <f>VLOOKUP(order_details[[#This Row],[Category]],categories[[CategoryID]:[CategoryName]],2,0)</f>
        <v>Condiments</v>
      </c>
    </row>
    <row r="1877" spans="1:12" x14ac:dyDescent="0.25">
      <c r="A1877">
        <v>10975</v>
      </c>
      <c r="B1877">
        <v>8</v>
      </c>
      <c r="C1877" s="8">
        <v>25.6</v>
      </c>
      <c r="D1877">
        <v>16</v>
      </c>
      <c r="E1877">
        <v>0</v>
      </c>
      <c r="F1877" s="8">
        <f>order_details[[#This Row],[UnitPrice]]*order_details[[#This Row],[Quantity]]</f>
        <v>409.6</v>
      </c>
      <c r="G1877" s="1">
        <f>VLOOKUP(order_details[[#This Row],[OrderID]],orders[[OrderID]:[OrderDate]],4,)</f>
        <v>35179</v>
      </c>
      <c r="H1877" s="8">
        <f>VLOOKUP(order_details[[#This Row],[ProductID]],products[],6,0)</f>
        <v>40</v>
      </c>
      <c r="I1877" s="8">
        <f>order_details[[#This Row],[UnitPrice (Marked Price)]] * order_details[[#This Row],[Quantity]] * (1 - order_details[[#This Row],[Discount]])</f>
        <v>640</v>
      </c>
      <c r="J1877" s="8">
        <f>(order_details[[#This Row],[UnitPrice (Marked Price)]]*(1-order_details[[#This Row],[Discount]])-order_details[[#This Row],[UnitPrice]]) * order_details[[#This Row],[Quantity]]</f>
        <v>230.39999999999998</v>
      </c>
      <c r="K1877">
        <f>VLOOKUP(order_details[[#This Row],[ProductID]],products[],4,0)</f>
        <v>2</v>
      </c>
      <c r="L1877" s="8" t="str">
        <f>VLOOKUP(order_details[[#This Row],[Category]],categories[[CategoryID]:[CategoryName]],2,0)</f>
        <v>Condiments</v>
      </c>
    </row>
    <row r="1878" spans="1:12" x14ac:dyDescent="0.25">
      <c r="A1878">
        <v>10975</v>
      </c>
      <c r="B1878">
        <v>75</v>
      </c>
      <c r="C1878" s="8">
        <v>6.2</v>
      </c>
      <c r="D1878">
        <v>10</v>
      </c>
      <c r="E1878">
        <v>0</v>
      </c>
      <c r="F1878" s="8">
        <f>order_details[[#This Row],[UnitPrice]]*order_details[[#This Row],[Quantity]]</f>
        <v>62</v>
      </c>
      <c r="G1878" s="1">
        <f>VLOOKUP(order_details[[#This Row],[OrderID]],orders[[OrderID]:[OrderDate]],4,)</f>
        <v>35179</v>
      </c>
      <c r="H1878" s="8">
        <f>VLOOKUP(order_details[[#This Row],[ProductID]],products[],6,0)</f>
        <v>7.75</v>
      </c>
      <c r="I1878" s="8">
        <f>order_details[[#This Row],[UnitPrice (Marked Price)]] * order_details[[#This Row],[Quantity]] * (1 - order_details[[#This Row],[Discount]])</f>
        <v>77.5</v>
      </c>
      <c r="J1878" s="8">
        <f>(order_details[[#This Row],[UnitPrice (Marked Price)]]*(1-order_details[[#This Row],[Discount]])-order_details[[#This Row],[UnitPrice]]) * order_details[[#This Row],[Quantity]]</f>
        <v>15.499999999999998</v>
      </c>
      <c r="K1878">
        <f>VLOOKUP(order_details[[#This Row],[ProductID]],products[],4,0)</f>
        <v>1</v>
      </c>
      <c r="L1878" s="8" t="str">
        <f>VLOOKUP(order_details[[#This Row],[Category]],categories[[CategoryID]:[CategoryName]],2,0)</f>
        <v>Beverages</v>
      </c>
    </row>
    <row r="1879" spans="1:12" x14ac:dyDescent="0.25">
      <c r="A1879">
        <v>10976</v>
      </c>
      <c r="B1879">
        <v>28</v>
      </c>
      <c r="C1879" s="8">
        <v>36.4</v>
      </c>
      <c r="D1879">
        <v>20</v>
      </c>
      <c r="E1879">
        <v>0</v>
      </c>
      <c r="F1879" s="8">
        <f>order_details[[#This Row],[UnitPrice]]*order_details[[#This Row],[Quantity]]</f>
        <v>728</v>
      </c>
      <c r="G1879" s="1">
        <f>VLOOKUP(order_details[[#This Row],[OrderID]],orders[[OrderID]:[OrderDate]],4,)</f>
        <v>35179</v>
      </c>
      <c r="H1879" s="8">
        <f>VLOOKUP(order_details[[#This Row],[ProductID]],products[],6,0)</f>
        <v>45.6</v>
      </c>
      <c r="I1879" s="8">
        <f>order_details[[#This Row],[UnitPrice (Marked Price)]] * order_details[[#This Row],[Quantity]] * (1 - order_details[[#This Row],[Discount]])</f>
        <v>912</v>
      </c>
      <c r="J1879" s="8">
        <f>(order_details[[#This Row],[UnitPrice (Marked Price)]]*(1-order_details[[#This Row],[Discount]])-order_details[[#This Row],[UnitPrice]]) * order_details[[#This Row],[Quantity]]</f>
        <v>184.00000000000006</v>
      </c>
      <c r="K1879">
        <f>VLOOKUP(order_details[[#This Row],[ProductID]],products[],4,0)</f>
        <v>7</v>
      </c>
      <c r="L1879" s="8" t="str">
        <f>VLOOKUP(order_details[[#This Row],[Category]],categories[[CategoryID]:[CategoryName]],2,0)</f>
        <v>Produce</v>
      </c>
    </row>
    <row r="1880" spans="1:12" x14ac:dyDescent="0.25">
      <c r="A1880">
        <v>10977</v>
      </c>
      <c r="B1880">
        <v>39</v>
      </c>
      <c r="C1880" s="8">
        <v>14.4</v>
      </c>
      <c r="D1880">
        <v>30</v>
      </c>
      <c r="E1880">
        <v>0</v>
      </c>
      <c r="F1880" s="8">
        <f>order_details[[#This Row],[UnitPrice]]*order_details[[#This Row],[Quantity]]</f>
        <v>432</v>
      </c>
      <c r="G1880" s="1">
        <f>VLOOKUP(order_details[[#This Row],[OrderID]],orders[[OrderID]:[OrderDate]],4,)</f>
        <v>35180</v>
      </c>
      <c r="H1880" s="8">
        <f>VLOOKUP(order_details[[#This Row],[ProductID]],products[],6,0)</f>
        <v>18</v>
      </c>
      <c r="I1880" s="8">
        <f>order_details[[#This Row],[UnitPrice (Marked Price)]] * order_details[[#This Row],[Quantity]] * (1 - order_details[[#This Row],[Discount]])</f>
        <v>540</v>
      </c>
      <c r="J1880" s="8">
        <f>(order_details[[#This Row],[UnitPrice (Marked Price)]]*(1-order_details[[#This Row],[Discount]])-order_details[[#This Row],[UnitPrice]]) * order_details[[#This Row],[Quantity]]</f>
        <v>107.99999999999999</v>
      </c>
      <c r="K1880">
        <f>VLOOKUP(order_details[[#This Row],[ProductID]],products[],4,0)</f>
        <v>1</v>
      </c>
      <c r="L1880" s="8" t="str">
        <f>VLOOKUP(order_details[[#This Row],[Category]],categories[[CategoryID]:[CategoryName]],2,0)</f>
        <v>Beverages</v>
      </c>
    </row>
    <row r="1881" spans="1:12" x14ac:dyDescent="0.25">
      <c r="A1881">
        <v>10977</v>
      </c>
      <c r="B1881">
        <v>47</v>
      </c>
      <c r="C1881" s="8">
        <v>7.6</v>
      </c>
      <c r="D1881">
        <v>30</v>
      </c>
      <c r="E1881">
        <v>0</v>
      </c>
      <c r="F1881" s="8">
        <f>order_details[[#This Row],[UnitPrice]]*order_details[[#This Row],[Quantity]]</f>
        <v>228</v>
      </c>
      <c r="G1881" s="1">
        <f>VLOOKUP(order_details[[#This Row],[OrderID]],orders[[OrderID]:[OrderDate]],4,)</f>
        <v>35180</v>
      </c>
      <c r="H1881" s="8">
        <f>VLOOKUP(order_details[[#This Row],[ProductID]],products[],6,0)</f>
        <v>9.5</v>
      </c>
      <c r="I1881" s="8">
        <f>order_details[[#This Row],[UnitPrice (Marked Price)]] * order_details[[#This Row],[Quantity]] * (1 - order_details[[#This Row],[Discount]])</f>
        <v>285</v>
      </c>
      <c r="J1881" s="8">
        <f>(order_details[[#This Row],[UnitPrice (Marked Price)]]*(1-order_details[[#This Row],[Discount]])-order_details[[#This Row],[UnitPrice]]) * order_details[[#This Row],[Quantity]]</f>
        <v>57.000000000000014</v>
      </c>
      <c r="K1881">
        <f>VLOOKUP(order_details[[#This Row],[ProductID]],products[],4,0)</f>
        <v>3</v>
      </c>
      <c r="L1881" s="8" t="str">
        <f>VLOOKUP(order_details[[#This Row],[Category]],categories[[CategoryID]:[CategoryName]],2,0)</f>
        <v>Confections</v>
      </c>
    </row>
    <row r="1882" spans="1:12" x14ac:dyDescent="0.25">
      <c r="A1882">
        <v>10977</v>
      </c>
      <c r="B1882">
        <v>51</v>
      </c>
      <c r="C1882" s="8">
        <v>42.4</v>
      </c>
      <c r="D1882">
        <v>10</v>
      </c>
      <c r="E1882">
        <v>0</v>
      </c>
      <c r="F1882" s="8">
        <f>order_details[[#This Row],[UnitPrice]]*order_details[[#This Row],[Quantity]]</f>
        <v>424</v>
      </c>
      <c r="G1882" s="1">
        <f>VLOOKUP(order_details[[#This Row],[OrderID]],orders[[OrderID]:[OrderDate]],4,)</f>
        <v>35180</v>
      </c>
      <c r="H1882" s="8">
        <f>VLOOKUP(order_details[[#This Row],[ProductID]],products[],6,0)</f>
        <v>53</v>
      </c>
      <c r="I1882" s="8">
        <f>order_details[[#This Row],[UnitPrice (Marked Price)]] * order_details[[#This Row],[Quantity]] * (1 - order_details[[#This Row],[Discount]])</f>
        <v>530</v>
      </c>
      <c r="J1882" s="8">
        <f>(order_details[[#This Row],[UnitPrice (Marked Price)]]*(1-order_details[[#This Row],[Discount]])-order_details[[#This Row],[UnitPrice]]) * order_details[[#This Row],[Quantity]]</f>
        <v>106.00000000000001</v>
      </c>
      <c r="K1882">
        <f>VLOOKUP(order_details[[#This Row],[ProductID]],products[],4,0)</f>
        <v>7</v>
      </c>
      <c r="L1882" s="8" t="str">
        <f>VLOOKUP(order_details[[#This Row],[Category]],categories[[CategoryID]:[CategoryName]],2,0)</f>
        <v>Produce</v>
      </c>
    </row>
    <row r="1883" spans="1:12" x14ac:dyDescent="0.25">
      <c r="A1883">
        <v>10977</v>
      </c>
      <c r="B1883">
        <v>63</v>
      </c>
      <c r="C1883" s="8">
        <v>35.1</v>
      </c>
      <c r="D1883">
        <v>20</v>
      </c>
      <c r="E1883">
        <v>0</v>
      </c>
      <c r="F1883" s="8">
        <f>order_details[[#This Row],[UnitPrice]]*order_details[[#This Row],[Quantity]]</f>
        <v>702</v>
      </c>
      <c r="G1883" s="1">
        <f>VLOOKUP(order_details[[#This Row],[OrderID]],orders[[OrderID]:[OrderDate]],4,)</f>
        <v>35180</v>
      </c>
      <c r="H1883" s="8">
        <f>VLOOKUP(order_details[[#This Row],[ProductID]],products[],6,0)</f>
        <v>43.9</v>
      </c>
      <c r="I1883" s="8">
        <f>order_details[[#This Row],[UnitPrice (Marked Price)]] * order_details[[#This Row],[Quantity]] * (1 - order_details[[#This Row],[Discount]])</f>
        <v>878</v>
      </c>
      <c r="J1883" s="8">
        <f>(order_details[[#This Row],[UnitPrice (Marked Price)]]*(1-order_details[[#This Row],[Discount]])-order_details[[#This Row],[UnitPrice]]) * order_details[[#This Row],[Quantity]]</f>
        <v>175.99999999999994</v>
      </c>
      <c r="K1883">
        <f>VLOOKUP(order_details[[#This Row],[ProductID]],products[],4,0)</f>
        <v>2</v>
      </c>
      <c r="L1883" s="8" t="str">
        <f>VLOOKUP(order_details[[#This Row],[Category]],categories[[CategoryID]:[CategoryName]],2,0)</f>
        <v>Condiments</v>
      </c>
    </row>
    <row r="1884" spans="1:12" x14ac:dyDescent="0.25">
      <c r="A1884">
        <v>10978</v>
      </c>
      <c r="B1884">
        <v>8</v>
      </c>
      <c r="C1884" s="8">
        <v>25.6</v>
      </c>
      <c r="D1884">
        <v>20</v>
      </c>
      <c r="E1884">
        <v>0.15</v>
      </c>
      <c r="F1884" s="8">
        <f>order_details[[#This Row],[UnitPrice]]*order_details[[#This Row],[Quantity]]</f>
        <v>512</v>
      </c>
      <c r="G1884" s="1">
        <f>VLOOKUP(order_details[[#This Row],[OrderID]],orders[[OrderID]:[OrderDate]],4,)</f>
        <v>35180</v>
      </c>
      <c r="H1884" s="8">
        <f>VLOOKUP(order_details[[#This Row],[ProductID]],products[],6,0)</f>
        <v>40</v>
      </c>
      <c r="I1884" s="8">
        <f>order_details[[#This Row],[UnitPrice (Marked Price)]] * order_details[[#This Row],[Quantity]] * (1 - order_details[[#This Row],[Discount]])</f>
        <v>680</v>
      </c>
      <c r="J1884" s="8">
        <f>(order_details[[#This Row],[UnitPrice (Marked Price)]]*(1-order_details[[#This Row],[Discount]])-order_details[[#This Row],[UnitPrice]]) * order_details[[#This Row],[Quantity]]</f>
        <v>167.99999999999997</v>
      </c>
      <c r="K1884">
        <f>VLOOKUP(order_details[[#This Row],[ProductID]],products[],4,0)</f>
        <v>2</v>
      </c>
      <c r="L1884" s="8" t="str">
        <f>VLOOKUP(order_details[[#This Row],[Category]],categories[[CategoryID]:[CategoryName]],2,0)</f>
        <v>Condiments</v>
      </c>
    </row>
    <row r="1885" spans="1:12" x14ac:dyDescent="0.25">
      <c r="A1885">
        <v>10978</v>
      </c>
      <c r="B1885">
        <v>21</v>
      </c>
      <c r="C1885" s="8">
        <v>8</v>
      </c>
      <c r="D1885">
        <v>40</v>
      </c>
      <c r="E1885">
        <v>0.15</v>
      </c>
      <c r="F1885" s="8">
        <f>order_details[[#This Row],[UnitPrice]]*order_details[[#This Row],[Quantity]]</f>
        <v>320</v>
      </c>
      <c r="G1885" s="1">
        <f>VLOOKUP(order_details[[#This Row],[OrderID]],orders[[OrderID]:[OrderDate]],4,)</f>
        <v>35180</v>
      </c>
      <c r="H1885" s="8">
        <f>VLOOKUP(order_details[[#This Row],[ProductID]],products[],6,0)</f>
        <v>10</v>
      </c>
      <c r="I1885" s="8">
        <f>order_details[[#This Row],[UnitPrice (Marked Price)]] * order_details[[#This Row],[Quantity]] * (1 - order_details[[#This Row],[Discount]])</f>
        <v>340</v>
      </c>
      <c r="J1885" s="8">
        <f>(order_details[[#This Row],[UnitPrice (Marked Price)]]*(1-order_details[[#This Row],[Discount]])-order_details[[#This Row],[UnitPrice]]) * order_details[[#This Row],[Quantity]]</f>
        <v>20</v>
      </c>
      <c r="K1885">
        <f>VLOOKUP(order_details[[#This Row],[ProductID]],products[],4,0)</f>
        <v>3</v>
      </c>
      <c r="L1885" s="8" t="str">
        <f>VLOOKUP(order_details[[#This Row],[Category]],categories[[CategoryID]:[CategoryName]],2,0)</f>
        <v>Confections</v>
      </c>
    </row>
    <row r="1886" spans="1:12" x14ac:dyDescent="0.25">
      <c r="A1886">
        <v>10978</v>
      </c>
      <c r="B1886">
        <v>40</v>
      </c>
      <c r="C1886" s="8">
        <v>14.7</v>
      </c>
      <c r="D1886">
        <v>10</v>
      </c>
      <c r="E1886">
        <v>0</v>
      </c>
      <c r="F1886" s="8">
        <f>order_details[[#This Row],[UnitPrice]]*order_details[[#This Row],[Quantity]]</f>
        <v>147</v>
      </c>
      <c r="G1886" s="1">
        <f>VLOOKUP(order_details[[#This Row],[OrderID]],orders[[OrderID]:[OrderDate]],4,)</f>
        <v>35180</v>
      </c>
      <c r="H1886" s="8">
        <f>VLOOKUP(order_details[[#This Row],[ProductID]],products[],6,0)</f>
        <v>18.399999999999999</v>
      </c>
      <c r="I1886" s="8">
        <f>order_details[[#This Row],[UnitPrice (Marked Price)]] * order_details[[#This Row],[Quantity]] * (1 - order_details[[#This Row],[Discount]])</f>
        <v>184</v>
      </c>
      <c r="J1886" s="8">
        <f>(order_details[[#This Row],[UnitPrice (Marked Price)]]*(1-order_details[[#This Row],[Discount]])-order_details[[#This Row],[UnitPrice]]) * order_details[[#This Row],[Quantity]]</f>
        <v>36.999999999999993</v>
      </c>
      <c r="K1886">
        <f>VLOOKUP(order_details[[#This Row],[ProductID]],products[],4,0)</f>
        <v>8</v>
      </c>
      <c r="L1886" s="8" t="str">
        <f>VLOOKUP(order_details[[#This Row],[Category]],categories[[CategoryID]:[CategoryName]],2,0)</f>
        <v>Seafood</v>
      </c>
    </row>
    <row r="1887" spans="1:12" x14ac:dyDescent="0.25">
      <c r="A1887">
        <v>10978</v>
      </c>
      <c r="B1887">
        <v>44</v>
      </c>
      <c r="C1887" s="8">
        <v>12.4</v>
      </c>
      <c r="D1887">
        <v>6</v>
      </c>
      <c r="E1887">
        <v>0.15</v>
      </c>
      <c r="F1887" s="8">
        <f>order_details[[#This Row],[UnitPrice]]*order_details[[#This Row],[Quantity]]</f>
        <v>74.400000000000006</v>
      </c>
      <c r="G1887" s="1">
        <f>VLOOKUP(order_details[[#This Row],[OrderID]],orders[[OrderID]:[OrderDate]],4,)</f>
        <v>35180</v>
      </c>
      <c r="H1887" s="8">
        <f>VLOOKUP(order_details[[#This Row],[ProductID]],products[],6,0)</f>
        <v>19.45</v>
      </c>
      <c r="I1887" s="8">
        <f>order_details[[#This Row],[UnitPrice (Marked Price)]] * order_details[[#This Row],[Quantity]] * (1 - order_details[[#This Row],[Discount]])</f>
        <v>99.194999999999993</v>
      </c>
      <c r="J1887" s="8">
        <f>(order_details[[#This Row],[UnitPrice (Marked Price)]]*(1-order_details[[#This Row],[Discount]])-order_details[[#This Row],[UnitPrice]]) * order_details[[#This Row],[Quantity]]</f>
        <v>24.794999999999991</v>
      </c>
      <c r="K1887">
        <f>VLOOKUP(order_details[[#This Row],[ProductID]],products[],4,0)</f>
        <v>2</v>
      </c>
      <c r="L1887" s="8" t="str">
        <f>VLOOKUP(order_details[[#This Row],[Category]],categories[[CategoryID]:[CategoryName]],2,0)</f>
        <v>Condiments</v>
      </c>
    </row>
    <row r="1888" spans="1:12" x14ac:dyDescent="0.25">
      <c r="A1888">
        <v>10979</v>
      </c>
      <c r="B1888">
        <v>7</v>
      </c>
      <c r="C1888" s="8">
        <v>19.2</v>
      </c>
      <c r="D1888">
        <v>18</v>
      </c>
      <c r="E1888">
        <v>0</v>
      </c>
      <c r="F1888" s="8">
        <f>order_details[[#This Row],[UnitPrice]]*order_details[[#This Row],[Quantity]]</f>
        <v>345.59999999999997</v>
      </c>
      <c r="G1888" s="1">
        <f>VLOOKUP(order_details[[#This Row],[OrderID]],orders[[OrderID]:[OrderDate]],4,)</f>
        <v>35180</v>
      </c>
      <c r="H1888" s="8">
        <f>VLOOKUP(order_details[[#This Row],[ProductID]],products[],6,0)</f>
        <v>30</v>
      </c>
      <c r="I1888" s="8">
        <f>order_details[[#This Row],[UnitPrice (Marked Price)]] * order_details[[#This Row],[Quantity]] * (1 - order_details[[#This Row],[Discount]])</f>
        <v>540</v>
      </c>
      <c r="J1888" s="8">
        <f>(order_details[[#This Row],[UnitPrice (Marked Price)]]*(1-order_details[[#This Row],[Discount]])-order_details[[#This Row],[UnitPrice]]) * order_details[[#This Row],[Quantity]]</f>
        <v>194.4</v>
      </c>
      <c r="K1888">
        <f>VLOOKUP(order_details[[#This Row],[ProductID]],products[],4,0)</f>
        <v>7</v>
      </c>
      <c r="L1888" s="8" t="str">
        <f>VLOOKUP(order_details[[#This Row],[Category]],categories[[CategoryID]:[CategoryName]],2,0)</f>
        <v>Produce</v>
      </c>
    </row>
    <row r="1889" spans="1:12" x14ac:dyDescent="0.25">
      <c r="A1889">
        <v>10979</v>
      </c>
      <c r="B1889">
        <v>12</v>
      </c>
      <c r="C1889" s="8">
        <v>30.4</v>
      </c>
      <c r="D1889">
        <v>20</v>
      </c>
      <c r="E1889">
        <v>0</v>
      </c>
      <c r="F1889" s="8">
        <f>order_details[[#This Row],[UnitPrice]]*order_details[[#This Row],[Quantity]]</f>
        <v>608</v>
      </c>
      <c r="G1889" s="1">
        <f>VLOOKUP(order_details[[#This Row],[OrderID]],orders[[OrderID]:[OrderDate]],4,)</f>
        <v>35180</v>
      </c>
      <c r="H1889" s="8">
        <f>VLOOKUP(order_details[[#This Row],[ProductID]],products[],6,0)</f>
        <v>38</v>
      </c>
      <c r="I1889" s="8">
        <f>order_details[[#This Row],[UnitPrice (Marked Price)]] * order_details[[#This Row],[Quantity]] * (1 - order_details[[#This Row],[Discount]])</f>
        <v>760</v>
      </c>
      <c r="J1889" s="8">
        <f>(order_details[[#This Row],[UnitPrice (Marked Price)]]*(1-order_details[[#This Row],[Discount]])-order_details[[#This Row],[UnitPrice]]) * order_details[[#This Row],[Quantity]]</f>
        <v>152.00000000000003</v>
      </c>
      <c r="K1889">
        <f>VLOOKUP(order_details[[#This Row],[ProductID]],products[],4,0)</f>
        <v>4</v>
      </c>
      <c r="L1889" s="8" t="str">
        <f>VLOOKUP(order_details[[#This Row],[Category]],categories[[CategoryID]:[CategoryName]],2,0)</f>
        <v>Dairy Products</v>
      </c>
    </row>
    <row r="1890" spans="1:12" x14ac:dyDescent="0.25">
      <c r="A1890">
        <v>10979</v>
      </c>
      <c r="B1890">
        <v>24</v>
      </c>
      <c r="C1890" s="8">
        <v>3.6</v>
      </c>
      <c r="D1890">
        <v>80</v>
      </c>
      <c r="E1890">
        <v>0</v>
      </c>
      <c r="F1890" s="8">
        <f>order_details[[#This Row],[UnitPrice]]*order_details[[#This Row],[Quantity]]</f>
        <v>288</v>
      </c>
      <c r="G1890" s="1">
        <f>VLOOKUP(order_details[[#This Row],[OrderID]],orders[[OrderID]:[OrderDate]],4,)</f>
        <v>35180</v>
      </c>
      <c r="H1890" s="8">
        <f>VLOOKUP(order_details[[#This Row],[ProductID]],products[],6,0)</f>
        <v>4.5</v>
      </c>
      <c r="I1890" s="8">
        <f>order_details[[#This Row],[UnitPrice (Marked Price)]] * order_details[[#This Row],[Quantity]] * (1 - order_details[[#This Row],[Discount]])</f>
        <v>360</v>
      </c>
      <c r="J1890" s="8">
        <f>(order_details[[#This Row],[UnitPrice (Marked Price)]]*(1-order_details[[#This Row],[Discount]])-order_details[[#This Row],[UnitPrice]]) * order_details[[#This Row],[Quantity]]</f>
        <v>72</v>
      </c>
      <c r="K1890">
        <f>VLOOKUP(order_details[[#This Row],[ProductID]],products[],4,0)</f>
        <v>1</v>
      </c>
      <c r="L1890" s="8" t="str">
        <f>VLOOKUP(order_details[[#This Row],[Category]],categories[[CategoryID]:[CategoryName]],2,0)</f>
        <v>Beverages</v>
      </c>
    </row>
    <row r="1891" spans="1:12" x14ac:dyDescent="0.25">
      <c r="A1891">
        <v>10979</v>
      </c>
      <c r="B1891">
        <v>27</v>
      </c>
      <c r="C1891" s="8">
        <v>35.1</v>
      </c>
      <c r="D1891">
        <v>30</v>
      </c>
      <c r="E1891">
        <v>0</v>
      </c>
      <c r="F1891" s="8">
        <f>order_details[[#This Row],[UnitPrice]]*order_details[[#This Row],[Quantity]]</f>
        <v>1053</v>
      </c>
      <c r="G1891" s="1">
        <f>VLOOKUP(order_details[[#This Row],[OrderID]],orders[[OrderID]:[OrderDate]],4,)</f>
        <v>35180</v>
      </c>
      <c r="H1891" s="8">
        <f>VLOOKUP(order_details[[#This Row],[ProductID]],products[],6,0)</f>
        <v>43.9</v>
      </c>
      <c r="I1891" s="8">
        <f>order_details[[#This Row],[UnitPrice (Marked Price)]] * order_details[[#This Row],[Quantity]] * (1 - order_details[[#This Row],[Discount]])</f>
        <v>1317</v>
      </c>
      <c r="J1891" s="8">
        <f>(order_details[[#This Row],[UnitPrice (Marked Price)]]*(1-order_details[[#This Row],[Discount]])-order_details[[#This Row],[UnitPrice]]) * order_details[[#This Row],[Quantity]]</f>
        <v>263.99999999999989</v>
      </c>
      <c r="K1891">
        <f>VLOOKUP(order_details[[#This Row],[ProductID]],products[],4,0)</f>
        <v>3</v>
      </c>
      <c r="L1891" s="8" t="str">
        <f>VLOOKUP(order_details[[#This Row],[Category]],categories[[CategoryID]:[CategoryName]],2,0)</f>
        <v>Confections</v>
      </c>
    </row>
    <row r="1892" spans="1:12" x14ac:dyDescent="0.25">
      <c r="A1892">
        <v>10979</v>
      </c>
      <c r="B1892">
        <v>31</v>
      </c>
      <c r="C1892" s="8">
        <v>8</v>
      </c>
      <c r="D1892">
        <v>24</v>
      </c>
      <c r="E1892">
        <v>0</v>
      </c>
      <c r="F1892" s="8">
        <f>order_details[[#This Row],[UnitPrice]]*order_details[[#This Row],[Quantity]]</f>
        <v>192</v>
      </c>
      <c r="G1892" s="1">
        <f>VLOOKUP(order_details[[#This Row],[OrderID]],orders[[OrderID]:[OrderDate]],4,)</f>
        <v>35180</v>
      </c>
      <c r="H1892" s="8">
        <f>VLOOKUP(order_details[[#This Row],[ProductID]],products[],6,0)</f>
        <v>12.5</v>
      </c>
      <c r="I1892" s="8">
        <f>order_details[[#This Row],[UnitPrice (Marked Price)]] * order_details[[#This Row],[Quantity]] * (1 - order_details[[#This Row],[Discount]])</f>
        <v>300</v>
      </c>
      <c r="J1892" s="8">
        <f>(order_details[[#This Row],[UnitPrice (Marked Price)]]*(1-order_details[[#This Row],[Discount]])-order_details[[#This Row],[UnitPrice]]) * order_details[[#This Row],[Quantity]]</f>
        <v>108</v>
      </c>
      <c r="K1892">
        <f>VLOOKUP(order_details[[#This Row],[ProductID]],products[],4,0)</f>
        <v>4</v>
      </c>
      <c r="L1892" s="8" t="str">
        <f>VLOOKUP(order_details[[#This Row],[Category]],categories[[CategoryID]:[CategoryName]],2,0)</f>
        <v>Dairy Products</v>
      </c>
    </row>
    <row r="1893" spans="1:12" x14ac:dyDescent="0.25">
      <c r="A1893">
        <v>10979</v>
      </c>
      <c r="B1893">
        <v>63</v>
      </c>
      <c r="C1893" s="8">
        <v>35.1</v>
      </c>
      <c r="D1893">
        <v>35</v>
      </c>
      <c r="E1893">
        <v>0</v>
      </c>
      <c r="F1893" s="8">
        <f>order_details[[#This Row],[UnitPrice]]*order_details[[#This Row],[Quantity]]</f>
        <v>1228.5</v>
      </c>
      <c r="G1893" s="1">
        <f>VLOOKUP(order_details[[#This Row],[OrderID]],orders[[OrderID]:[OrderDate]],4,)</f>
        <v>35180</v>
      </c>
      <c r="H1893" s="8">
        <f>VLOOKUP(order_details[[#This Row],[ProductID]],products[],6,0)</f>
        <v>43.9</v>
      </c>
      <c r="I1893" s="8">
        <f>order_details[[#This Row],[UnitPrice (Marked Price)]] * order_details[[#This Row],[Quantity]] * (1 - order_details[[#This Row],[Discount]])</f>
        <v>1536.5</v>
      </c>
      <c r="J1893" s="8">
        <f>(order_details[[#This Row],[UnitPrice (Marked Price)]]*(1-order_details[[#This Row],[Discount]])-order_details[[#This Row],[UnitPrice]]) * order_details[[#This Row],[Quantity]]</f>
        <v>307.99999999999989</v>
      </c>
      <c r="K1893">
        <f>VLOOKUP(order_details[[#This Row],[ProductID]],products[],4,0)</f>
        <v>2</v>
      </c>
      <c r="L1893" s="8" t="str">
        <f>VLOOKUP(order_details[[#This Row],[Category]],categories[[CategoryID]:[CategoryName]],2,0)</f>
        <v>Condiments</v>
      </c>
    </row>
    <row r="1894" spans="1:12" x14ac:dyDescent="0.25">
      <c r="A1894">
        <v>10980</v>
      </c>
      <c r="B1894">
        <v>75</v>
      </c>
      <c r="C1894" s="8">
        <v>6.2</v>
      </c>
      <c r="D1894">
        <v>40</v>
      </c>
      <c r="E1894">
        <v>0.2</v>
      </c>
      <c r="F1894" s="8">
        <f>order_details[[#This Row],[UnitPrice]]*order_details[[#This Row],[Quantity]]</f>
        <v>248</v>
      </c>
      <c r="G1894" s="1">
        <f>VLOOKUP(order_details[[#This Row],[OrderID]],orders[[OrderID]:[OrderDate]],4,)</f>
        <v>35181</v>
      </c>
      <c r="H1894" s="8">
        <f>VLOOKUP(order_details[[#This Row],[ProductID]],products[],6,0)</f>
        <v>7.75</v>
      </c>
      <c r="I1894" s="8">
        <f>order_details[[#This Row],[UnitPrice (Marked Price)]] * order_details[[#This Row],[Quantity]] * (1 - order_details[[#This Row],[Discount]])</f>
        <v>248</v>
      </c>
      <c r="J1894" s="8">
        <f>(order_details[[#This Row],[UnitPrice (Marked Price)]]*(1-order_details[[#This Row],[Discount]])-order_details[[#This Row],[UnitPrice]]) * order_details[[#This Row],[Quantity]]</f>
        <v>0</v>
      </c>
      <c r="K1894">
        <f>VLOOKUP(order_details[[#This Row],[ProductID]],products[],4,0)</f>
        <v>1</v>
      </c>
      <c r="L1894" s="8" t="str">
        <f>VLOOKUP(order_details[[#This Row],[Category]],categories[[CategoryID]:[CategoryName]],2,0)</f>
        <v>Beverages</v>
      </c>
    </row>
    <row r="1895" spans="1:12" x14ac:dyDescent="0.25">
      <c r="A1895">
        <v>10981</v>
      </c>
      <c r="B1895">
        <v>38</v>
      </c>
      <c r="C1895" s="8">
        <v>210.8</v>
      </c>
      <c r="D1895">
        <v>60</v>
      </c>
      <c r="E1895">
        <v>0</v>
      </c>
      <c r="F1895" s="8">
        <f>order_details[[#This Row],[UnitPrice]]*order_details[[#This Row],[Quantity]]</f>
        <v>12648</v>
      </c>
      <c r="G1895" s="1">
        <f>VLOOKUP(order_details[[#This Row],[OrderID]],orders[[OrderID]:[OrderDate]],4,)</f>
        <v>35181</v>
      </c>
      <c r="H1895" s="8">
        <f>VLOOKUP(order_details[[#This Row],[ProductID]],products[],6,0)</f>
        <v>263.5</v>
      </c>
      <c r="I1895" s="8">
        <f>order_details[[#This Row],[UnitPrice (Marked Price)]] * order_details[[#This Row],[Quantity]] * (1 - order_details[[#This Row],[Discount]])</f>
        <v>15810</v>
      </c>
      <c r="J1895" s="8">
        <f>(order_details[[#This Row],[UnitPrice (Marked Price)]]*(1-order_details[[#This Row],[Discount]])-order_details[[#This Row],[UnitPrice]]) * order_details[[#This Row],[Quantity]]</f>
        <v>3161.9999999999991</v>
      </c>
      <c r="K1895">
        <f>VLOOKUP(order_details[[#This Row],[ProductID]],products[],4,0)</f>
        <v>1</v>
      </c>
      <c r="L1895" s="8" t="str">
        <f>VLOOKUP(order_details[[#This Row],[Category]],categories[[CategoryID]:[CategoryName]],2,0)</f>
        <v>Beverages</v>
      </c>
    </row>
    <row r="1896" spans="1:12" x14ac:dyDescent="0.25">
      <c r="A1896">
        <v>10982</v>
      </c>
      <c r="B1896">
        <v>7</v>
      </c>
      <c r="C1896" s="8">
        <v>19.2</v>
      </c>
      <c r="D1896">
        <v>20</v>
      </c>
      <c r="E1896">
        <v>0</v>
      </c>
      <c r="F1896" s="8">
        <f>order_details[[#This Row],[UnitPrice]]*order_details[[#This Row],[Quantity]]</f>
        <v>384</v>
      </c>
      <c r="G1896" s="1">
        <f>VLOOKUP(order_details[[#This Row],[OrderID]],orders[[OrderID]:[OrderDate]],4,)</f>
        <v>35181</v>
      </c>
      <c r="H1896" s="8">
        <f>VLOOKUP(order_details[[#This Row],[ProductID]],products[],6,0)</f>
        <v>30</v>
      </c>
      <c r="I1896" s="8">
        <f>order_details[[#This Row],[UnitPrice (Marked Price)]] * order_details[[#This Row],[Quantity]] * (1 - order_details[[#This Row],[Discount]])</f>
        <v>600</v>
      </c>
      <c r="J1896" s="8">
        <f>(order_details[[#This Row],[UnitPrice (Marked Price)]]*(1-order_details[[#This Row],[Discount]])-order_details[[#This Row],[UnitPrice]]) * order_details[[#This Row],[Quantity]]</f>
        <v>216</v>
      </c>
      <c r="K1896">
        <f>VLOOKUP(order_details[[#This Row],[ProductID]],products[],4,0)</f>
        <v>7</v>
      </c>
      <c r="L1896" s="8" t="str">
        <f>VLOOKUP(order_details[[#This Row],[Category]],categories[[CategoryID]:[CategoryName]],2,0)</f>
        <v>Produce</v>
      </c>
    </row>
    <row r="1897" spans="1:12" x14ac:dyDescent="0.25">
      <c r="A1897">
        <v>10982</v>
      </c>
      <c r="B1897">
        <v>43</v>
      </c>
      <c r="C1897" s="8">
        <v>36.799999999999997</v>
      </c>
      <c r="D1897">
        <v>9</v>
      </c>
      <c r="E1897">
        <v>0</v>
      </c>
      <c r="F1897" s="8">
        <f>order_details[[#This Row],[UnitPrice]]*order_details[[#This Row],[Quantity]]</f>
        <v>331.2</v>
      </c>
      <c r="G1897" s="1">
        <f>VLOOKUP(order_details[[#This Row],[OrderID]],orders[[OrderID]:[OrderDate]],4,)</f>
        <v>35181</v>
      </c>
      <c r="H1897" s="8">
        <f>VLOOKUP(order_details[[#This Row],[ProductID]],products[],6,0)</f>
        <v>46</v>
      </c>
      <c r="I1897" s="8">
        <f>order_details[[#This Row],[UnitPrice (Marked Price)]] * order_details[[#This Row],[Quantity]] * (1 - order_details[[#This Row],[Discount]])</f>
        <v>414</v>
      </c>
      <c r="J1897" s="8">
        <f>(order_details[[#This Row],[UnitPrice (Marked Price)]]*(1-order_details[[#This Row],[Discount]])-order_details[[#This Row],[UnitPrice]]) * order_details[[#This Row],[Quantity]]</f>
        <v>82.800000000000026</v>
      </c>
      <c r="K1897">
        <f>VLOOKUP(order_details[[#This Row],[ProductID]],products[],4,0)</f>
        <v>1</v>
      </c>
      <c r="L1897" s="8" t="str">
        <f>VLOOKUP(order_details[[#This Row],[Category]],categories[[CategoryID]:[CategoryName]],2,0)</f>
        <v>Beverages</v>
      </c>
    </row>
    <row r="1898" spans="1:12" x14ac:dyDescent="0.25">
      <c r="A1898">
        <v>10983</v>
      </c>
      <c r="B1898">
        <v>13</v>
      </c>
      <c r="C1898" s="8">
        <v>4.8</v>
      </c>
      <c r="D1898">
        <v>84</v>
      </c>
      <c r="E1898">
        <v>0.15</v>
      </c>
      <c r="F1898" s="8">
        <f>order_details[[#This Row],[UnitPrice]]*order_details[[#This Row],[Quantity]]</f>
        <v>403.2</v>
      </c>
      <c r="G1898" s="1">
        <f>VLOOKUP(order_details[[#This Row],[OrderID]],orders[[OrderID]:[OrderDate]],4,)</f>
        <v>35181</v>
      </c>
      <c r="H1898" s="8">
        <f>VLOOKUP(order_details[[#This Row],[ProductID]],products[],6,0)</f>
        <v>6</v>
      </c>
      <c r="I1898" s="8">
        <f>order_details[[#This Row],[UnitPrice (Marked Price)]] * order_details[[#This Row],[Quantity]] * (1 - order_details[[#This Row],[Discount]])</f>
        <v>428.4</v>
      </c>
      <c r="J1898" s="8">
        <f>(order_details[[#This Row],[UnitPrice (Marked Price)]]*(1-order_details[[#This Row],[Discount]])-order_details[[#This Row],[UnitPrice]]) * order_details[[#This Row],[Quantity]]</f>
        <v>25.199999999999985</v>
      </c>
      <c r="K1898">
        <f>VLOOKUP(order_details[[#This Row],[ProductID]],products[],4,0)</f>
        <v>8</v>
      </c>
      <c r="L1898" s="8" t="str">
        <f>VLOOKUP(order_details[[#This Row],[Category]],categories[[CategoryID]:[CategoryName]],2,0)</f>
        <v>Seafood</v>
      </c>
    </row>
    <row r="1899" spans="1:12" x14ac:dyDescent="0.25">
      <c r="A1899">
        <v>10983</v>
      </c>
      <c r="B1899">
        <v>57</v>
      </c>
      <c r="C1899" s="8">
        <v>15.6</v>
      </c>
      <c r="D1899">
        <v>15</v>
      </c>
      <c r="E1899">
        <v>0</v>
      </c>
      <c r="F1899" s="8">
        <f>order_details[[#This Row],[UnitPrice]]*order_details[[#This Row],[Quantity]]</f>
        <v>234</v>
      </c>
      <c r="G1899" s="1">
        <f>VLOOKUP(order_details[[#This Row],[OrderID]],orders[[OrderID]:[OrderDate]],4,)</f>
        <v>35181</v>
      </c>
      <c r="H1899" s="8">
        <f>VLOOKUP(order_details[[#This Row],[ProductID]],products[],6,0)</f>
        <v>19.5</v>
      </c>
      <c r="I1899" s="8">
        <f>order_details[[#This Row],[UnitPrice (Marked Price)]] * order_details[[#This Row],[Quantity]] * (1 - order_details[[#This Row],[Discount]])</f>
        <v>292.5</v>
      </c>
      <c r="J1899" s="8">
        <f>(order_details[[#This Row],[UnitPrice (Marked Price)]]*(1-order_details[[#This Row],[Discount]])-order_details[[#This Row],[UnitPrice]]) * order_details[[#This Row],[Quantity]]</f>
        <v>58.500000000000007</v>
      </c>
      <c r="K1899">
        <f>VLOOKUP(order_details[[#This Row],[ProductID]],products[],4,0)</f>
        <v>5</v>
      </c>
      <c r="L1899" s="8" t="str">
        <f>VLOOKUP(order_details[[#This Row],[Category]],categories[[CategoryID]:[CategoryName]],2,0)</f>
        <v>Grains/Cereals</v>
      </c>
    </row>
    <row r="1900" spans="1:12" x14ac:dyDescent="0.25">
      <c r="A1900">
        <v>10984</v>
      </c>
      <c r="B1900">
        <v>16</v>
      </c>
      <c r="C1900" s="8">
        <v>13.9</v>
      </c>
      <c r="D1900">
        <v>55</v>
      </c>
      <c r="E1900">
        <v>0</v>
      </c>
      <c r="F1900" s="8">
        <f>order_details[[#This Row],[UnitPrice]]*order_details[[#This Row],[Quantity]]</f>
        <v>764.5</v>
      </c>
      <c r="G1900" s="1">
        <f>VLOOKUP(order_details[[#This Row],[OrderID]],orders[[OrderID]:[OrderDate]],4,)</f>
        <v>35184</v>
      </c>
      <c r="H1900" s="8">
        <f>VLOOKUP(order_details[[#This Row],[ProductID]],products[],6,0)</f>
        <v>17.45</v>
      </c>
      <c r="I1900" s="8">
        <f>order_details[[#This Row],[UnitPrice (Marked Price)]] * order_details[[#This Row],[Quantity]] * (1 - order_details[[#This Row],[Discount]])</f>
        <v>959.75</v>
      </c>
      <c r="J1900" s="8">
        <f>(order_details[[#This Row],[UnitPrice (Marked Price)]]*(1-order_details[[#This Row],[Discount]])-order_details[[#This Row],[UnitPrice]]) * order_details[[#This Row],[Quantity]]</f>
        <v>195.24999999999994</v>
      </c>
      <c r="K1900">
        <f>VLOOKUP(order_details[[#This Row],[ProductID]],products[],4,0)</f>
        <v>3</v>
      </c>
      <c r="L1900" s="8" t="str">
        <f>VLOOKUP(order_details[[#This Row],[Category]],categories[[CategoryID]:[CategoryName]],2,0)</f>
        <v>Confections</v>
      </c>
    </row>
    <row r="1901" spans="1:12" x14ac:dyDescent="0.25">
      <c r="A1901">
        <v>10984</v>
      </c>
      <c r="B1901">
        <v>24</v>
      </c>
      <c r="C1901" s="8">
        <v>3.6</v>
      </c>
      <c r="D1901">
        <v>20</v>
      </c>
      <c r="E1901">
        <v>0</v>
      </c>
      <c r="F1901" s="8">
        <f>order_details[[#This Row],[UnitPrice]]*order_details[[#This Row],[Quantity]]</f>
        <v>72</v>
      </c>
      <c r="G1901" s="1">
        <f>VLOOKUP(order_details[[#This Row],[OrderID]],orders[[OrderID]:[OrderDate]],4,)</f>
        <v>35184</v>
      </c>
      <c r="H1901" s="8">
        <f>VLOOKUP(order_details[[#This Row],[ProductID]],products[],6,0)</f>
        <v>4.5</v>
      </c>
      <c r="I1901" s="8">
        <f>order_details[[#This Row],[UnitPrice (Marked Price)]] * order_details[[#This Row],[Quantity]] * (1 - order_details[[#This Row],[Discount]])</f>
        <v>90</v>
      </c>
      <c r="J1901" s="8">
        <f>(order_details[[#This Row],[UnitPrice (Marked Price)]]*(1-order_details[[#This Row],[Discount]])-order_details[[#This Row],[UnitPrice]]) * order_details[[#This Row],[Quantity]]</f>
        <v>18</v>
      </c>
      <c r="K1901">
        <f>VLOOKUP(order_details[[#This Row],[ProductID]],products[],4,0)</f>
        <v>1</v>
      </c>
      <c r="L1901" s="8" t="str">
        <f>VLOOKUP(order_details[[#This Row],[Category]],categories[[CategoryID]:[CategoryName]],2,0)</f>
        <v>Beverages</v>
      </c>
    </row>
    <row r="1902" spans="1:12" x14ac:dyDescent="0.25">
      <c r="A1902">
        <v>10984</v>
      </c>
      <c r="B1902">
        <v>36</v>
      </c>
      <c r="C1902" s="8">
        <v>15.2</v>
      </c>
      <c r="D1902">
        <v>40</v>
      </c>
      <c r="E1902">
        <v>0</v>
      </c>
      <c r="F1902" s="8">
        <f>order_details[[#This Row],[UnitPrice]]*order_details[[#This Row],[Quantity]]</f>
        <v>608</v>
      </c>
      <c r="G1902" s="1">
        <f>VLOOKUP(order_details[[#This Row],[OrderID]],orders[[OrderID]:[OrderDate]],4,)</f>
        <v>35184</v>
      </c>
      <c r="H1902" s="8">
        <f>VLOOKUP(order_details[[#This Row],[ProductID]],products[],6,0)</f>
        <v>19</v>
      </c>
      <c r="I1902" s="8">
        <f>order_details[[#This Row],[UnitPrice (Marked Price)]] * order_details[[#This Row],[Quantity]] * (1 - order_details[[#This Row],[Discount]])</f>
        <v>760</v>
      </c>
      <c r="J1902" s="8">
        <f>(order_details[[#This Row],[UnitPrice (Marked Price)]]*(1-order_details[[#This Row],[Discount]])-order_details[[#This Row],[UnitPrice]]) * order_details[[#This Row],[Quantity]]</f>
        <v>152.00000000000003</v>
      </c>
      <c r="K1902">
        <f>VLOOKUP(order_details[[#This Row],[ProductID]],products[],4,0)</f>
        <v>8</v>
      </c>
      <c r="L1902" s="8" t="str">
        <f>VLOOKUP(order_details[[#This Row],[Category]],categories[[CategoryID]:[CategoryName]],2,0)</f>
        <v>Seafood</v>
      </c>
    </row>
    <row r="1903" spans="1:12" x14ac:dyDescent="0.25">
      <c r="A1903">
        <v>10985</v>
      </c>
      <c r="B1903">
        <v>16</v>
      </c>
      <c r="C1903" s="8">
        <v>13.9</v>
      </c>
      <c r="D1903">
        <v>36</v>
      </c>
      <c r="E1903">
        <v>0.1</v>
      </c>
      <c r="F1903" s="8">
        <f>order_details[[#This Row],[UnitPrice]]*order_details[[#This Row],[Quantity]]</f>
        <v>500.40000000000003</v>
      </c>
      <c r="G1903" s="1">
        <f>VLOOKUP(order_details[[#This Row],[OrderID]],orders[[OrderID]:[OrderDate]],4,)</f>
        <v>35184</v>
      </c>
      <c r="H1903" s="8">
        <f>VLOOKUP(order_details[[#This Row],[ProductID]],products[],6,0)</f>
        <v>17.45</v>
      </c>
      <c r="I1903" s="8">
        <f>order_details[[#This Row],[UnitPrice (Marked Price)]] * order_details[[#This Row],[Quantity]] * (1 - order_details[[#This Row],[Discount]])</f>
        <v>565.38</v>
      </c>
      <c r="J1903" s="8">
        <f>(order_details[[#This Row],[UnitPrice (Marked Price)]]*(1-order_details[[#This Row],[Discount]])-order_details[[#This Row],[UnitPrice]]) * order_details[[#This Row],[Quantity]]</f>
        <v>64.97999999999999</v>
      </c>
      <c r="K1903">
        <f>VLOOKUP(order_details[[#This Row],[ProductID]],products[],4,0)</f>
        <v>3</v>
      </c>
      <c r="L1903" s="8" t="str">
        <f>VLOOKUP(order_details[[#This Row],[Category]],categories[[CategoryID]:[CategoryName]],2,0)</f>
        <v>Confections</v>
      </c>
    </row>
    <row r="1904" spans="1:12" x14ac:dyDescent="0.25">
      <c r="A1904">
        <v>10985</v>
      </c>
      <c r="B1904">
        <v>18</v>
      </c>
      <c r="C1904" s="8">
        <v>50</v>
      </c>
      <c r="D1904">
        <v>8</v>
      </c>
      <c r="E1904">
        <v>0.1</v>
      </c>
      <c r="F1904" s="8">
        <f>order_details[[#This Row],[UnitPrice]]*order_details[[#This Row],[Quantity]]</f>
        <v>400</v>
      </c>
      <c r="G1904" s="1">
        <f>VLOOKUP(order_details[[#This Row],[OrderID]],orders[[OrderID]:[OrderDate]],4,)</f>
        <v>35184</v>
      </c>
      <c r="H1904" s="8">
        <f>VLOOKUP(order_details[[#This Row],[ProductID]],products[],6,0)</f>
        <v>62.5</v>
      </c>
      <c r="I1904" s="8">
        <f>order_details[[#This Row],[UnitPrice (Marked Price)]] * order_details[[#This Row],[Quantity]] * (1 - order_details[[#This Row],[Discount]])</f>
        <v>450</v>
      </c>
      <c r="J1904" s="8">
        <f>(order_details[[#This Row],[UnitPrice (Marked Price)]]*(1-order_details[[#This Row],[Discount]])-order_details[[#This Row],[UnitPrice]]) * order_details[[#This Row],[Quantity]]</f>
        <v>50</v>
      </c>
      <c r="K1904">
        <f>VLOOKUP(order_details[[#This Row],[ProductID]],products[],4,0)</f>
        <v>8</v>
      </c>
      <c r="L1904" s="8" t="str">
        <f>VLOOKUP(order_details[[#This Row],[Category]],categories[[CategoryID]:[CategoryName]],2,0)</f>
        <v>Seafood</v>
      </c>
    </row>
    <row r="1905" spans="1:12" x14ac:dyDescent="0.25">
      <c r="A1905">
        <v>10985</v>
      </c>
      <c r="B1905">
        <v>32</v>
      </c>
      <c r="C1905" s="8">
        <v>25.6</v>
      </c>
      <c r="D1905">
        <v>35</v>
      </c>
      <c r="E1905">
        <v>0.1</v>
      </c>
      <c r="F1905" s="8">
        <f>order_details[[#This Row],[UnitPrice]]*order_details[[#This Row],[Quantity]]</f>
        <v>896</v>
      </c>
      <c r="G1905" s="1">
        <f>VLOOKUP(order_details[[#This Row],[OrderID]],orders[[OrderID]:[OrderDate]],4,)</f>
        <v>35184</v>
      </c>
      <c r="H1905" s="8">
        <f>VLOOKUP(order_details[[#This Row],[ProductID]],products[],6,0)</f>
        <v>32</v>
      </c>
      <c r="I1905" s="8">
        <f>order_details[[#This Row],[UnitPrice (Marked Price)]] * order_details[[#This Row],[Quantity]] * (1 - order_details[[#This Row],[Discount]])</f>
        <v>1008</v>
      </c>
      <c r="J1905" s="8">
        <f>(order_details[[#This Row],[UnitPrice (Marked Price)]]*(1-order_details[[#This Row],[Discount]])-order_details[[#This Row],[UnitPrice]]) * order_details[[#This Row],[Quantity]]</f>
        <v>111.99999999999997</v>
      </c>
      <c r="K1905">
        <f>VLOOKUP(order_details[[#This Row],[ProductID]],products[],4,0)</f>
        <v>4</v>
      </c>
      <c r="L1905" s="8" t="str">
        <f>VLOOKUP(order_details[[#This Row],[Category]],categories[[CategoryID]:[CategoryName]],2,0)</f>
        <v>Dairy Products</v>
      </c>
    </row>
    <row r="1906" spans="1:12" x14ac:dyDescent="0.25">
      <c r="A1906">
        <v>10986</v>
      </c>
      <c r="B1906">
        <v>11</v>
      </c>
      <c r="C1906" s="8">
        <v>9.8000000000000007</v>
      </c>
      <c r="D1906">
        <v>30</v>
      </c>
      <c r="E1906">
        <v>0</v>
      </c>
      <c r="F1906" s="8">
        <f>order_details[[#This Row],[UnitPrice]]*order_details[[#This Row],[Quantity]]</f>
        <v>294</v>
      </c>
      <c r="G1906" s="1">
        <f>VLOOKUP(order_details[[#This Row],[OrderID]],orders[[OrderID]:[OrderDate]],4,)</f>
        <v>35184</v>
      </c>
      <c r="H1906" s="8">
        <f>VLOOKUP(order_details[[#This Row],[ProductID]],products[],6,0)</f>
        <v>21</v>
      </c>
      <c r="I1906" s="8">
        <f>order_details[[#This Row],[UnitPrice (Marked Price)]] * order_details[[#This Row],[Quantity]] * (1 - order_details[[#This Row],[Discount]])</f>
        <v>630</v>
      </c>
      <c r="J1906" s="8">
        <f>(order_details[[#This Row],[UnitPrice (Marked Price)]]*(1-order_details[[#This Row],[Discount]])-order_details[[#This Row],[UnitPrice]]) * order_details[[#This Row],[Quantity]]</f>
        <v>336</v>
      </c>
      <c r="K1906">
        <f>VLOOKUP(order_details[[#This Row],[ProductID]],products[],4,0)</f>
        <v>4</v>
      </c>
      <c r="L1906" s="8" t="str">
        <f>VLOOKUP(order_details[[#This Row],[Category]],categories[[CategoryID]:[CategoryName]],2,0)</f>
        <v>Dairy Products</v>
      </c>
    </row>
    <row r="1907" spans="1:12" x14ac:dyDescent="0.25">
      <c r="A1907">
        <v>10986</v>
      </c>
      <c r="B1907">
        <v>20</v>
      </c>
      <c r="C1907" s="8">
        <v>64.8</v>
      </c>
      <c r="D1907">
        <v>15</v>
      </c>
      <c r="E1907">
        <v>0</v>
      </c>
      <c r="F1907" s="8">
        <f>order_details[[#This Row],[UnitPrice]]*order_details[[#This Row],[Quantity]]</f>
        <v>972</v>
      </c>
      <c r="G1907" s="1">
        <f>VLOOKUP(order_details[[#This Row],[OrderID]],orders[[OrderID]:[OrderDate]],4,)</f>
        <v>35184</v>
      </c>
      <c r="H1907" s="8">
        <f>VLOOKUP(order_details[[#This Row],[ProductID]],products[],6,0)</f>
        <v>81</v>
      </c>
      <c r="I1907" s="8">
        <f>order_details[[#This Row],[UnitPrice (Marked Price)]] * order_details[[#This Row],[Quantity]] * (1 - order_details[[#This Row],[Discount]])</f>
        <v>1215</v>
      </c>
      <c r="J1907" s="8">
        <f>(order_details[[#This Row],[UnitPrice (Marked Price)]]*(1-order_details[[#This Row],[Discount]])-order_details[[#This Row],[UnitPrice]]) * order_details[[#This Row],[Quantity]]</f>
        <v>243.00000000000006</v>
      </c>
      <c r="K1907">
        <f>VLOOKUP(order_details[[#This Row],[ProductID]],products[],4,0)</f>
        <v>3</v>
      </c>
      <c r="L1907" s="8" t="str">
        <f>VLOOKUP(order_details[[#This Row],[Category]],categories[[CategoryID]:[CategoryName]],2,0)</f>
        <v>Confections</v>
      </c>
    </row>
    <row r="1908" spans="1:12" x14ac:dyDescent="0.25">
      <c r="A1908">
        <v>10986</v>
      </c>
      <c r="B1908">
        <v>76</v>
      </c>
      <c r="C1908" s="8">
        <v>14.4</v>
      </c>
      <c r="D1908">
        <v>10</v>
      </c>
      <c r="E1908">
        <v>0</v>
      </c>
      <c r="F1908" s="8">
        <f>order_details[[#This Row],[UnitPrice]]*order_details[[#This Row],[Quantity]]</f>
        <v>144</v>
      </c>
      <c r="G1908" s="1">
        <f>VLOOKUP(order_details[[#This Row],[OrderID]],orders[[OrderID]:[OrderDate]],4,)</f>
        <v>35184</v>
      </c>
      <c r="H1908" s="8">
        <f>VLOOKUP(order_details[[#This Row],[ProductID]],products[],6,0)</f>
        <v>18</v>
      </c>
      <c r="I1908" s="8">
        <f>order_details[[#This Row],[UnitPrice (Marked Price)]] * order_details[[#This Row],[Quantity]] * (1 - order_details[[#This Row],[Discount]])</f>
        <v>180</v>
      </c>
      <c r="J1908" s="8">
        <f>(order_details[[#This Row],[UnitPrice (Marked Price)]]*(1-order_details[[#This Row],[Discount]])-order_details[[#This Row],[UnitPrice]]) * order_details[[#This Row],[Quantity]]</f>
        <v>36</v>
      </c>
      <c r="K1908">
        <f>VLOOKUP(order_details[[#This Row],[ProductID]],products[],4,0)</f>
        <v>1</v>
      </c>
      <c r="L1908" s="8" t="str">
        <f>VLOOKUP(order_details[[#This Row],[Category]],categories[[CategoryID]:[CategoryName]],2,0)</f>
        <v>Beverages</v>
      </c>
    </row>
    <row r="1909" spans="1:12" x14ac:dyDescent="0.25">
      <c r="A1909">
        <v>10986</v>
      </c>
      <c r="B1909">
        <v>77</v>
      </c>
      <c r="C1909" s="8">
        <v>10.4</v>
      </c>
      <c r="D1909">
        <v>15</v>
      </c>
      <c r="E1909">
        <v>0</v>
      </c>
      <c r="F1909" s="8">
        <f>order_details[[#This Row],[UnitPrice]]*order_details[[#This Row],[Quantity]]</f>
        <v>156</v>
      </c>
      <c r="G1909" s="1">
        <f>VLOOKUP(order_details[[#This Row],[OrderID]],orders[[OrderID]:[OrderDate]],4,)</f>
        <v>35184</v>
      </c>
      <c r="H1909" s="8">
        <f>VLOOKUP(order_details[[#This Row],[ProductID]],products[],6,0)</f>
        <v>13</v>
      </c>
      <c r="I1909" s="8">
        <f>order_details[[#This Row],[UnitPrice (Marked Price)]] * order_details[[#This Row],[Quantity]] * (1 - order_details[[#This Row],[Discount]])</f>
        <v>195</v>
      </c>
      <c r="J1909" s="8">
        <f>(order_details[[#This Row],[UnitPrice (Marked Price)]]*(1-order_details[[#This Row],[Discount]])-order_details[[#This Row],[UnitPrice]]) * order_details[[#This Row],[Quantity]]</f>
        <v>38.999999999999993</v>
      </c>
      <c r="K1909">
        <f>VLOOKUP(order_details[[#This Row],[ProductID]],products[],4,0)</f>
        <v>2</v>
      </c>
      <c r="L1909" s="8" t="str">
        <f>VLOOKUP(order_details[[#This Row],[Category]],categories[[CategoryID]:[CategoryName]],2,0)</f>
        <v>Condiments</v>
      </c>
    </row>
    <row r="1910" spans="1:12" x14ac:dyDescent="0.25">
      <c r="A1910">
        <v>10987</v>
      </c>
      <c r="B1910">
        <v>7</v>
      </c>
      <c r="C1910" s="8">
        <v>19.2</v>
      </c>
      <c r="D1910">
        <v>60</v>
      </c>
      <c r="E1910">
        <v>0</v>
      </c>
      <c r="F1910" s="8">
        <f>order_details[[#This Row],[UnitPrice]]*order_details[[#This Row],[Quantity]]</f>
        <v>1152</v>
      </c>
      <c r="G1910" s="1">
        <f>VLOOKUP(order_details[[#This Row],[OrderID]],orders[[OrderID]:[OrderDate]],4,)</f>
        <v>35185</v>
      </c>
      <c r="H1910" s="8">
        <f>VLOOKUP(order_details[[#This Row],[ProductID]],products[],6,0)</f>
        <v>30</v>
      </c>
      <c r="I1910" s="8">
        <f>order_details[[#This Row],[UnitPrice (Marked Price)]] * order_details[[#This Row],[Quantity]] * (1 - order_details[[#This Row],[Discount]])</f>
        <v>1800</v>
      </c>
      <c r="J1910" s="8">
        <f>(order_details[[#This Row],[UnitPrice (Marked Price)]]*(1-order_details[[#This Row],[Discount]])-order_details[[#This Row],[UnitPrice]]) * order_details[[#This Row],[Quantity]]</f>
        <v>648</v>
      </c>
      <c r="K1910">
        <f>VLOOKUP(order_details[[#This Row],[ProductID]],products[],4,0)</f>
        <v>7</v>
      </c>
      <c r="L1910" s="8" t="str">
        <f>VLOOKUP(order_details[[#This Row],[Category]],categories[[CategoryID]:[CategoryName]],2,0)</f>
        <v>Produce</v>
      </c>
    </row>
    <row r="1911" spans="1:12" x14ac:dyDescent="0.25">
      <c r="A1911">
        <v>10987</v>
      </c>
      <c r="B1911">
        <v>43</v>
      </c>
      <c r="C1911" s="8">
        <v>36.799999999999997</v>
      </c>
      <c r="D1911">
        <v>6</v>
      </c>
      <c r="E1911">
        <v>0</v>
      </c>
      <c r="F1911" s="8">
        <f>order_details[[#This Row],[UnitPrice]]*order_details[[#This Row],[Quantity]]</f>
        <v>220.79999999999998</v>
      </c>
      <c r="G1911" s="1">
        <f>VLOOKUP(order_details[[#This Row],[OrderID]],orders[[OrderID]:[OrderDate]],4,)</f>
        <v>35185</v>
      </c>
      <c r="H1911" s="8">
        <f>VLOOKUP(order_details[[#This Row],[ProductID]],products[],6,0)</f>
        <v>46</v>
      </c>
      <c r="I1911" s="8">
        <f>order_details[[#This Row],[UnitPrice (Marked Price)]] * order_details[[#This Row],[Quantity]] * (1 - order_details[[#This Row],[Discount]])</f>
        <v>276</v>
      </c>
      <c r="J1911" s="8">
        <f>(order_details[[#This Row],[UnitPrice (Marked Price)]]*(1-order_details[[#This Row],[Discount]])-order_details[[#This Row],[UnitPrice]]) * order_details[[#This Row],[Quantity]]</f>
        <v>55.200000000000017</v>
      </c>
      <c r="K1911">
        <f>VLOOKUP(order_details[[#This Row],[ProductID]],products[],4,0)</f>
        <v>1</v>
      </c>
      <c r="L1911" s="8" t="str">
        <f>VLOOKUP(order_details[[#This Row],[Category]],categories[[CategoryID]:[CategoryName]],2,0)</f>
        <v>Beverages</v>
      </c>
    </row>
    <row r="1912" spans="1:12" x14ac:dyDescent="0.25">
      <c r="A1912">
        <v>10987</v>
      </c>
      <c r="B1912">
        <v>72</v>
      </c>
      <c r="C1912" s="8">
        <v>27.8</v>
      </c>
      <c r="D1912">
        <v>20</v>
      </c>
      <c r="E1912">
        <v>0</v>
      </c>
      <c r="F1912" s="8">
        <f>order_details[[#This Row],[UnitPrice]]*order_details[[#This Row],[Quantity]]</f>
        <v>556</v>
      </c>
      <c r="G1912" s="1">
        <f>VLOOKUP(order_details[[#This Row],[OrderID]],orders[[OrderID]:[OrderDate]],4,)</f>
        <v>35185</v>
      </c>
      <c r="H1912" s="8">
        <f>VLOOKUP(order_details[[#This Row],[ProductID]],products[],6,0)</f>
        <v>34.799999999999997</v>
      </c>
      <c r="I1912" s="8">
        <f>order_details[[#This Row],[UnitPrice (Marked Price)]] * order_details[[#This Row],[Quantity]] * (1 - order_details[[#This Row],[Discount]])</f>
        <v>696</v>
      </c>
      <c r="J1912" s="8">
        <f>(order_details[[#This Row],[UnitPrice (Marked Price)]]*(1-order_details[[#This Row],[Discount]])-order_details[[#This Row],[UnitPrice]]) * order_details[[#This Row],[Quantity]]</f>
        <v>139.99999999999994</v>
      </c>
      <c r="K1912">
        <f>VLOOKUP(order_details[[#This Row],[ProductID]],products[],4,0)</f>
        <v>4</v>
      </c>
      <c r="L1912" s="8" t="str">
        <f>VLOOKUP(order_details[[#This Row],[Category]],categories[[CategoryID]:[CategoryName]],2,0)</f>
        <v>Dairy Products</v>
      </c>
    </row>
    <row r="1913" spans="1:12" x14ac:dyDescent="0.25">
      <c r="A1913">
        <v>10988</v>
      </c>
      <c r="B1913">
        <v>7</v>
      </c>
      <c r="C1913" s="8">
        <v>19.2</v>
      </c>
      <c r="D1913">
        <v>60</v>
      </c>
      <c r="E1913">
        <v>0</v>
      </c>
      <c r="F1913" s="8">
        <f>order_details[[#This Row],[UnitPrice]]*order_details[[#This Row],[Quantity]]</f>
        <v>1152</v>
      </c>
      <c r="G1913" s="1">
        <f>VLOOKUP(order_details[[#This Row],[OrderID]],orders[[OrderID]:[OrderDate]],4,)</f>
        <v>35185</v>
      </c>
      <c r="H1913" s="8">
        <f>VLOOKUP(order_details[[#This Row],[ProductID]],products[],6,0)</f>
        <v>30</v>
      </c>
      <c r="I1913" s="8">
        <f>order_details[[#This Row],[UnitPrice (Marked Price)]] * order_details[[#This Row],[Quantity]] * (1 - order_details[[#This Row],[Discount]])</f>
        <v>1800</v>
      </c>
      <c r="J1913" s="8">
        <f>(order_details[[#This Row],[UnitPrice (Marked Price)]]*(1-order_details[[#This Row],[Discount]])-order_details[[#This Row],[UnitPrice]]) * order_details[[#This Row],[Quantity]]</f>
        <v>648</v>
      </c>
      <c r="K1913">
        <f>VLOOKUP(order_details[[#This Row],[ProductID]],products[],4,0)</f>
        <v>7</v>
      </c>
      <c r="L1913" s="8" t="str">
        <f>VLOOKUP(order_details[[#This Row],[Category]],categories[[CategoryID]:[CategoryName]],2,0)</f>
        <v>Produce</v>
      </c>
    </row>
    <row r="1914" spans="1:12" x14ac:dyDescent="0.25">
      <c r="A1914">
        <v>10988</v>
      </c>
      <c r="B1914">
        <v>62</v>
      </c>
      <c r="C1914" s="8">
        <v>39.4</v>
      </c>
      <c r="D1914">
        <v>40</v>
      </c>
      <c r="E1914">
        <v>0.1</v>
      </c>
      <c r="F1914" s="8">
        <f>order_details[[#This Row],[UnitPrice]]*order_details[[#This Row],[Quantity]]</f>
        <v>1576</v>
      </c>
      <c r="G1914" s="1">
        <f>VLOOKUP(order_details[[#This Row],[OrderID]],orders[[OrderID]:[OrderDate]],4,)</f>
        <v>35185</v>
      </c>
      <c r="H1914" s="8">
        <f>VLOOKUP(order_details[[#This Row],[ProductID]],products[],6,0)</f>
        <v>49.3</v>
      </c>
      <c r="I1914" s="8">
        <f>order_details[[#This Row],[UnitPrice (Marked Price)]] * order_details[[#This Row],[Quantity]] * (1 - order_details[[#This Row],[Discount]])</f>
        <v>1774.8</v>
      </c>
      <c r="J1914" s="8">
        <f>(order_details[[#This Row],[UnitPrice (Marked Price)]]*(1-order_details[[#This Row],[Discount]])-order_details[[#This Row],[UnitPrice]]) * order_details[[#This Row],[Quantity]]</f>
        <v>198.79999999999995</v>
      </c>
      <c r="K1914">
        <f>VLOOKUP(order_details[[#This Row],[ProductID]],products[],4,0)</f>
        <v>3</v>
      </c>
      <c r="L1914" s="8" t="str">
        <f>VLOOKUP(order_details[[#This Row],[Category]],categories[[CategoryID]:[CategoryName]],2,0)</f>
        <v>Confections</v>
      </c>
    </row>
    <row r="1915" spans="1:12" x14ac:dyDescent="0.25">
      <c r="A1915">
        <v>10989</v>
      </c>
      <c r="B1915">
        <v>6</v>
      </c>
      <c r="C1915" s="8">
        <v>16</v>
      </c>
      <c r="D1915">
        <v>40</v>
      </c>
      <c r="E1915">
        <v>0</v>
      </c>
      <c r="F1915" s="8">
        <f>order_details[[#This Row],[UnitPrice]]*order_details[[#This Row],[Quantity]]</f>
        <v>640</v>
      </c>
      <c r="G1915" s="1">
        <f>VLOOKUP(order_details[[#This Row],[OrderID]],orders[[OrderID]:[OrderDate]],4,)</f>
        <v>35185</v>
      </c>
      <c r="H1915" s="8">
        <f>VLOOKUP(order_details[[#This Row],[ProductID]],products[],6,0)</f>
        <v>25</v>
      </c>
      <c r="I1915" s="8">
        <f>order_details[[#This Row],[UnitPrice (Marked Price)]] * order_details[[#This Row],[Quantity]] * (1 - order_details[[#This Row],[Discount]])</f>
        <v>1000</v>
      </c>
      <c r="J1915" s="8">
        <f>(order_details[[#This Row],[UnitPrice (Marked Price)]]*(1-order_details[[#This Row],[Discount]])-order_details[[#This Row],[UnitPrice]]) * order_details[[#This Row],[Quantity]]</f>
        <v>360</v>
      </c>
      <c r="K1915">
        <f>VLOOKUP(order_details[[#This Row],[ProductID]],products[],4,0)</f>
        <v>2</v>
      </c>
      <c r="L1915" s="8" t="str">
        <f>VLOOKUP(order_details[[#This Row],[Category]],categories[[CategoryID]:[CategoryName]],2,0)</f>
        <v>Condiments</v>
      </c>
    </row>
    <row r="1916" spans="1:12" x14ac:dyDescent="0.25">
      <c r="A1916">
        <v>10989</v>
      </c>
      <c r="B1916">
        <v>11</v>
      </c>
      <c r="C1916" s="8">
        <v>9.8000000000000007</v>
      </c>
      <c r="D1916">
        <v>15</v>
      </c>
      <c r="E1916">
        <v>0</v>
      </c>
      <c r="F1916" s="8">
        <f>order_details[[#This Row],[UnitPrice]]*order_details[[#This Row],[Quantity]]</f>
        <v>147</v>
      </c>
      <c r="G1916" s="1">
        <f>VLOOKUP(order_details[[#This Row],[OrderID]],orders[[OrderID]:[OrderDate]],4,)</f>
        <v>35185</v>
      </c>
      <c r="H1916" s="8">
        <f>VLOOKUP(order_details[[#This Row],[ProductID]],products[],6,0)</f>
        <v>21</v>
      </c>
      <c r="I1916" s="8">
        <f>order_details[[#This Row],[UnitPrice (Marked Price)]] * order_details[[#This Row],[Quantity]] * (1 - order_details[[#This Row],[Discount]])</f>
        <v>315</v>
      </c>
      <c r="J1916" s="8">
        <f>(order_details[[#This Row],[UnitPrice (Marked Price)]]*(1-order_details[[#This Row],[Discount]])-order_details[[#This Row],[UnitPrice]]) * order_details[[#This Row],[Quantity]]</f>
        <v>168</v>
      </c>
      <c r="K1916">
        <f>VLOOKUP(order_details[[#This Row],[ProductID]],products[],4,0)</f>
        <v>4</v>
      </c>
      <c r="L1916" s="8" t="str">
        <f>VLOOKUP(order_details[[#This Row],[Category]],categories[[CategoryID]:[CategoryName]],2,0)</f>
        <v>Dairy Products</v>
      </c>
    </row>
    <row r="1917" spans="1:12" x14ac:dyDescent="0.25">
      <c r="A1917">
        <v>10989</v>
      </c>
      <c r="B1917">
        <v>41</v>
      </c>
      <c r="C1917" s="8">
        <v>7.7</v>
      </c>
      <c r="D1917">
        <v>4</v>
      </c>
      <c r="E1917">
        <v>0</v>
      </c>
      <c r="F1917" s="8">
        <f>order_details[[#This Row],[UnitPrice]]*order_details[[#This Row],[Quantity]]</f>
        <v>30.8</v>
      </c>
      <c r="G1917" s="1">
        <f>VLOOKUP(order_details[[#This Row],[OrderID]],orders[[OrderID]:[OrderDate]],4,)</f>
        <v>35185</v>
      </c>
      <c r="H1917" s="8">
        <f>VLOOKUP(order_details[[#This Row],[ProductID]],products[],6,0)</f>
        <v>9.65</v>
      </c>
      <c r="I1917" s="8">
        <f>order_details[[#This Row],[UnitPrice (Marked Price)]] * order_details[[#This Row],[Quantity]] * (1 - order_details[[#This Row],[Discount]])</f>
        <v>38.6</v>
      </c>
      <c r="J1917" s="8">
        <f>(order_details[[#This Row],[UnitPrice (Marked Price)]]*(1-order_details[[#This Row],[Discount]])-order_details[[#This Row],[UnitPrice]]) * order_details[[#This Row],[Quantity]]</f>
        <v>7.8000000000000007</v>
      </c>
      <c r="K1917">
        <f>VLOOKUP(order_details[[#This Row],[ProductID]],products[],4,0)</f>
        <v>8</v>
      </c>
      <c r="L1917" s="8" t="str">
        <f>VLOOKUP(order_details[[#This Row],[Category]],categories[[CategoryID]:[CategoryName]],2,0)</f>
        <v>Seafood</v>
      </c>
    </row>
    <row r="1918" spans="1:12" x14ac:dyDescent="0.25">
      <c r="A1918">
        <v>10990</v>
      </c>
      <c r="B1918">
        <v>21</v>
      </c>
      <c r="C1918" s="8">
        <v>8</v>
      </c>
      <c r="D1918">
        <v>65</v>
      </c>
      <c r="E1918">
        <v>0</v>
      </c>
      <c r="F1918" s="8">
        <f>order_details[[#This Row],[UnitPrice]]*order_details[[#This Row],[Quantity]]</f>
        <v>520</v>
      </c>
      <c r="G1918" s="1">
        <f>VLOOKUP(order_details[[#This Row],[OrderID]],orders[[OrderID]:[OrderDate]],4,)</f>
        <v>35186</v>
      </c>
      <c r="H1918" s="8">
        <f>VLOOKUP(order_details[[#This Row],[ProductID]],products[],6,0)</f>
        <v>10</v>
      </c>
      <c r="I1918" s="8">
        <f>order_details[[#This Row],[UnitPrice (Marked Price)]] * order_details[[#This Row],[Quantity]] * (1 - order_details[[#This Row],[Discount]])</f>
        <v>650</v>
      </c>
      <c r="J1918" s="8">
        <f>(order_details[[#This Row],[UnitPrice (Marked Price)]]*(1-order_details[[#This Row],[Discount]])-order_details[[#This Row],[UnitPrice]]) * order_details[[#This Row],[Quantity]]</f>
        <v>130</v>
      </c>
      <c r="K1918">
        <f>VLOOKUP(order_details[[#This Row],[ProductID]],products[],4,0)</f>
        <v>3</v>
      </c>
      <c r="L1918" s="8" t="str">
        <f>VLOOKUP(order_details[[#This Row],[Category]],categories[[CategoryID]:[CategoryName]],2,0)</f>
        <v>Confections</v>
      </c>
    </row>
    <row r="1919" spans="1:12" x14ac:dyDescent="0.25">
      <c r="A1919">
        <v>10990</v>
      </c>
      <c r="B1919">
        <v>34</v>
      </c>
      <c r="C1919" s="8">
        <v>9.8000000000000007</v>
      </c>
      <c r="D1919">
        <v>60</v>
      </c>
      <c r="E1919">
        <v>0.15</v>
      </c>
      <c r="F1919" s="8">
        <f>order_details[[#This Row],[UnitPrice]]*order_details[[#This Row],[Quantity]]</f>
        <v>588</v>
      </c>
      <c r="G1919" s="1">
        <f>VLOOKUP(order_details[[#This Row],[OrderID]],orders[[OrderID]:[OrderDate]],4,)</f>
        <v>35186</v>
      </c>
      <c r="H1919" s="8">
        <f>VLOOKUP(order_details[[#This Row],[ProductID]],products[],6,0)</f>
        <v>14</v>
      </c>
      <c r="I1919" s="8">
        <f>order_details[[#This Row],[UnitPrice (Marked Price)]] * order_details[[#This Row],[Quantity]] * (1 - order_details[[#This Row],[Discount]])</f>
        <v>714</v>
      </c>
      <c r="J1919" s="8">
        <f>(order_details[[#This Row],[UnitPrice (Marked Price)]]*(1-order_details[[#This Row],[Discount]])-order_details[[#This Row],[UnitPrice]]) * order_details[[#This Row],[Quantity]]</f>
        <v>125.99999999999997</v>
      </c>
      <c r="K1919">
        <f>VLOOKUP(order_details[[#This Row],[ProductID]],products[],4,0)</f>
        <v>1</v>
      </c>
      <c r="L1919" s="8" t="str">
        <f>VLOOKUP(order_details[[#This Row],[Category]],categories[[CategoryID]:[CategoryName]],2,0)</f>
        <v>Beverages</v>
      </c>
    </row>
    <row r="1920" spans="1:12" x14ac:dyDescent="0.25">
      <c r="A1920">
        <v>10990</v>
      </c>
      <c r="B1920">
        <v>55</v>
      </c>
      <c r="C1920" s="8">
        <v>19.2</v>
      </c>
      <c r="D1920">
        <v>65</v>
      </c>
      <c r="E1920">
        <v>0.15</v>
      </c>
      <c r="F1920" s="8">
        <f>order_details[[#This Row],[UnitPrice]]*order_details[[#This Row],[Quantity]]</f>
        <v>1248</v>
      </c>
      <c r="G1920" s="1">
        <f>VLOOKUP(order_details[[#This Row],[OrderID]],orders[[OrderID]:[OrderDate]],4,)</f>
        <v>35186</v>
      </c>
      <c r="H1920" s="8">
        <f>VLOOKUP(order_details[[#This Row],[ProductID]],products[],6,0)</f>
        <v>24</v>
      </c>
      <c r="I1920" s="8">
        <f>order_details[[#This Row],[UnitPrice (Marked Price)]] * order_details[[#This Row],[Quantity]] * (1 - order_details[[#This Row],[Discount]])</f>
        <v>1326</v>
      </c>
      <c r="J1920" s="8">
        <f>(order_details[[#This Row],[UnitPrice (Marked Price)]]*(1-order_details[[#This Row],[Discount]])-order_details[[#This Row],[UnitPrice]]) * order_details[[#This Row],[Quantity]]</f>
        <v>77.999999999999957</v>
      </c>
      <c r="K1920">
        <f>VLOOKUP(order_details[[#This Row],[ProductID]],products[],4,0)</f>
        <v>6</v>
      </c>
      <c r="L1920" s="8" t="str">
        <f>VLOOKUP(order_details[[#This Row],[Category]],categories[[CategoryID]:[CategoryName]],2,0)</f>
        <v>Meat/Poultry</v>
      </c>
    </row>
    <row r="1921" spans="1:12" x14ac:dyDescent="0.25">
      <c r="A1921">
        <v>10990</v>
      </c>
      <c r="B1921">
        <v>61</v>
      </c>
      <c r="C1921" s="8">
        <v>22.8</v>
      </c>
      <c r="D1921">
        <v>66</v>
      </c>
      <c r="E1921">
        <v>0.15</v>
      </c>
      <c r="F1921" s="8">
        <f>order_details[[#This Row],[UnitPrice]]*order_details[[#This Row],[Quantity]]</f>
        <v>1504.8</v>
      </c>
      <c r="G1921" s="1">
        <f>VLOOKUP(order_details[[#This Row],[OrderID]],orders[[OrderID]:[OrderDate]],4,)</f>
        <v>35186</v>
      </c>
      <c r="H1921" s="8">
        <f>VLOOKUP(order_details[[#This Row],[ProductID]],products[],6,0)</f>
        <v>28.5</v>
      </c>
      <c r="I1921" s="8">
        <f>order_details[[#This Row],[UnitPrice (Marked Price)]] * order_details[[#This Row],[Quantity]] * (1 - order_details[[#This Row],[Discount]])</f>
        <v>1598.85</v>
      </c>
      <c r="J1921" s="8">
        <f>(order_details[[#This Row],[UnitPrice (Marked Price)]]*(1-order_details[[#This Row],[Discount]])-order_details[[#This Row],[UnitPrice]]) * order_details[[#This Row],[Quantity]]</f>
        <v>94.049999999999812</v>
      </c>
      <c r="K1921">
        <f>VLOOKUP(order_details[[#This Row],[ProductID]],products[],4,0)</f>
        <v>2</v>
      </c>
      <c r="L1921" s="8" t="str">
        <f>VLOOKUP(order_details[[#This Row],[Category]],categories[[CategoryID]:[CategoryName]],2,0)</f>
        <v>Condiments</v>
      </c>
    </row>
    <row r="1922" spans="1:12" x14ac:dyDescent="0.25">
      <c r="A1922">
        <v>10991</v>
      </c>
      <c r="B1922">
        <v>2</v>
      </c>
      <c r="C1922" s="8">
        <v>15.2</v>
      </c>
      <c r="D1922">
        <v>50</v>
      </c>
      <c r="E1922">
        <v>0.2</v>
      </c>
      <c r="F1922" s="8">
        <f>order_details[[#This Row],[UnitPrice]]*order_details[[#This Row],[Quantity]]</f>
        <v>760</v>
      </c>
      <c r="G1922" s="1">
        <f>VLOOKUP(order_details[[#This Row],[OrderID]],orders[[OrderID]:[OrderDate]],4,)</f>
        <v>35186</v>
      </c>
      <c r="H1922" s="8">
        <f>VLOOKUP(order_details[[#This Row],[ProductID]],products[],6,0)</f>
        <v>19</v>
      </c>
      <c r="I1922" s="8">
        <f>order_details[[#This Row],[UnitPrice (Marked Price)]] * order_details[[#This Row],[Quantity]] * (1 - order_details[[#This Row],[Discount]])</f>
        <v>760</v>
      </c>
      <c r="J1922" s="8">
        <f>(order_details[[#This Row],[UnitPrice (Marked Price)]]*(1-order_details[[#This Row],[Discount]])-order_details[[#This Row],[UnitPrice]]) * order_details[[#This Row],[Quantity]]</f>
        <v>8.8817841970012523E-14</v>
      </c>
      <c r="K1922">
        <f>VLOOKUP(order_details[[#This Row],[ProductID]],products[],4,0)</f>
        <v>1</v>
      </c>
      <c r="L1922" s="8" t="str">
        <f>VLOOKUP(order_details[[#This Row],[Category]],categories[[CategoryID]:[CategoryName]],2,0)</f>
        <v>Beverages</v>
      </c>
    </row>
    <row r="1923" spans="1:12" x14ac:dyDescent="0.25">
      <c r="A1923">
        <v>10991</v>
      </c>
      <c r="B1923">
        <v>70</v>
      </c>
      <c r="C1923" s="8">
        <v>9.6</v>
      </c>
      <c r="D1923">
        <v>20</v>
      </c>
      <c r="E1923">
        <v>0.2</v>
      </c>
      <c r="F1923" s="8">
        <f>order_details[[#This Row],[UnitPrice]]*order_details[[#This Row],[Quantity]]</f>
        <v>192</v>
      </c>
      <c r="G1923" s="1">
        <f>VLOOKUP(order_details[[#This Row],[OrderID]],orders[[OrderID]:[OrderDate]],4,)</f>
        <v>35186</v>
      </c>
      <c r="H1923" s="8">
        <f>VLOOKUP(order_details[[#This Row],[ProductID]],products[],6,0)</f>
        <v>15</v>
      </c>
      <c r="I1923" s="8">
        <f>order_details[[#This Row],[UnitPrice (Marked Price)]] * order_details[[#This Row],[Quantity]] * (1 - order_details[[#This Row],[Discount]])</f>
        <v>240</v>
      </c>
      <c r="J1923" s="8">
        <f>(order_details[[#This Row],[UnitPrice (Marked Price)]]*(1-order_details[[#This Row],[Discount]])-order_details[[#This Row],[UnitPrice]]) * order_details[[#This Row],[Quantity]]</f>
        <v>48.000000000000007</v>
      </c>
      <c r="K1923">
        <f>VLOOKUP(order_details[[#This Row],[ProductID]],products[],4,0)</f>
        <v>1</v>
      </c>
      <c r="L1923" s="8" t="str">
        <f>VLOOKUP(order_details[[#This Row],[Category]],categories[[CategoryID]:[CategoryName]],2,0)</f>
        <v>Beverages</v>
      </c>
    </row>
    <row r="1924" spans="1:12" x14ac:dyDescent="0.25">
      <c r="A1924">
        <v>10991</v>
      </c>
      <c r="B1924">
        <v>76</v>
      </c>
      <c r="C1924" s="8">
        <v>14.4</v>
      </c>
      <c r="D1924">
        <v>90</v>
      </c>
      <c r="E1924">
        <v>0.2</v>
      </c>
      <c r="F1924" s="8">
        <f>order_details[[#This Row],[UnitPrice]]*order_details[[#This Row],[Quantity]]</f>
        <v>1296</v>
      </c>
      <c r="G1924" s="1">
        <f>VLOOKUP(order_details[[#This Row],[OrderID]],orders[[OrderID]:[OrderDate]],4,)</f>
        <v>35186</v>
      </c>
      <c r="H1924" s="8">
        <f>VLOOKUP(order_details[[#This Row],[ProductID]],products[],6,0)</f>
        <v>18</v>
      </c>
      <c r="I1924" s="8">
        <f>order_details[[#This Row],[UnitPrice (Marked Price)]] * order_details[[#This Row],[Quantity]] * (1 - order_details[[#This Row],[Discount]])</f>
        <v>1296</v>
      </c>
      <c r="J1924" s="8">
        <f>(order_details[[#This Row],[UnitPrice (Marked Price)]]*(1-order_details[[#This Row],[Discount]])-order_details[[#This Row],[UnitPrice]]) * order_details[[#This Row],[Quantity]]</f>
        <v>0</v>
      </c>
      <c r="K1924">
        <f>VLOOKUP(order_details[[#This Row],[ProductID]],products[],4,0)</f>
        <v>1</v>
      </c>
      <c r="L1924" s="8" t="str">
        <f>VLOOKUP(order_details[[#This Row],[Category]],categories[[CategoryID]:[CategoryName]],2,0)</f>
        <v>Beverages</v>
      </c>
    </row>
    <row r="1925" spans="1:12" x14ac:dyDescent="0.25">
      <c r="A1925">
        <v>10992</v>
      </c>
      <c r="B1925">
        <v>72</v>
      </c>
      <c r="C1925" s="8">
        <v>27.8</v>
      </c>
      <c r="D1925">
        <v>2</v>
      </c>
      <c r="E1925">
        <v>0</v>
      </c>
      <c r="F1925" s="8">
        <f>order_details[[#This Row],[UnitPrice]]*order_details[[#This Row],[Quantity]]</f>
        <v>55.6</v>
      </c>
      <c r="G1925" s="1">
        <f>VLOOKUP(order_details[[#This Row],[OrderID]],orders[[OrderID]:[OrderDate]],4,)</f>
        <v>35186</v>
      </c>
      <c r="H1925" s="8">
        <f>VLOOKUP(order_details[[#This Row],[ProductID]],products[],6,0)</f>
        <v>34.799999999999997</v>
      </c>
      <c r="I1925" s="8">
        <f>order_details[[#This Row],[UnitPrice (Marked Price)]] * order_details[[#This Row],[Quantity]] * (1 - order_details[[#This Row],[Discount]])</f>
        <v>69.599999999999994</v>
      </c>
      <c r="J1925" s="8">
        <f>(order_details[[#This Row],[UnitPrice (Marked Price)]]*(1-order_details[[#This Row],[Discount]])-order_details[[#This Row],[UnitPrice]]) * order_details[[#This Row],[Quantity]]</f>
        <v>13.999999999999993</v>
      </c>
      <c r="K1925">
        <f>VLOOKUP(order_details[[#This Row],[ProductID]],products[],4,0)</f>
        <v>4</v>
      </c>
      <c r="L1925" s="8" t="str">
        <f>VLOOKUP(order_details[[#This Row],[Category]],categories[[CategoryID]:[CategoryName]],2,0)</f>
        <v>Dairy Products</v>
      </c>
    </row>
    <row r="1926" spans="1:12" x14ac:dyDescent="0.25">
      <c r="A1926">
        <v>10993</v>
      </c>
      <c r="B1926">
        <v>29</v>
      </c>
      <c r="C1926" s="8">
        <v>99</v>
      </c>
      <c r="D1926">
        <v>50</v>
      </c>
      <c r="E1926">
        <v>0.25</v>
      </c>
      <c r="F1926" s="8">
        <f>order_details[[#This Row],[UnitPrice]]*order_details[[#This Row],[Quantity]]</f>
        <v>4950</v>
      </c>
      <c r="G1926" s="1">
        <f>VLOOKUP(order_details[[#This Row],[OrderID]],orders[[OrderID]:[OrderDate]],4,)</f>
        <v>35186</v>
      </c>
      <c r="H1926" s="8">
        <f>VLOOKUP(order_details[[#This Row],[ProductID]],products[],6,0)</f>
        <v>123.79</v>
      </c>
      <c r="I1926" s="8">
        <f>order_details[[#This Row],[UnitPrice (Marked Price)]] * order_details[[#This Row],[Quantity]] * (1 - order_details[[#This Row],[Discount]])</f>
        <v>4642.125</v>
      </c>
      <c r="J1926" s="8">
        <f>(order_details[[#This Row],[UnitPrice (Marked Price)]]*(1-order_details[[#This Row],[Discount]])-order_details[[#This Row],[UnitPrice]]) * order_details[[#This Row],[Quantity]]</f>
        <v>-307.87499999999994</v>
      </c>
      <c r="K1926">
        <f>VLOOKUP(order_details[[#This Row],[ProductID]],products[],4,0)</f>
        <v>6</v>
      </c>
      <c r="L1926" s="8" t="str">
        <f>VLOOKUP(order_details[[#This Row],[Category]],categories[[CategoryID]:[CategoryName]],2,0)</f>
        <v>Meat/Poultry</v>
      </c>
    </row>
    <row r="1927" spans="1:12" x14ac:dyDescent="0.25">
      <c r="A1927">
        <v>10993</v>
      </c>
      <c r="B1927">
        <v>41</v>
      </c>
      <c r="C1927" s="8">
        <v>7.7</v>
      </c>
      <c r="D1927">
        <v>35</v>
      </c>
      <c r="E1927">
        <v>0.25</v>
      </c>
      <c r="F1927" s="8">
        <f>order_details[[#This Row],[UnitPrice]]*order_details[[#This Row],[Quantity]]</f>
        <v>269.5</v>
      </c>
      <c r="G1927" s="1">
        <f>VLOOKUP(order_details[[#This Row],[OrderID]],orders[[OrderID]:[OrderDate]],4,)</f>
        <v>35186</v>
      </c>
      <c r="H1927" s="8">
        <f>VLOOKUP(order_details[[#This Row],[ProductID]],products[],6,0)</f>
        <v>9.65</v>
      </c>
      <c r="I1927" s="8">
        <f>order_details[[#This Row],[UnitPrice (Marked Price)]] * order_details[[#This Row],[Quantity]] * (1 - order_details[[#This Row],[Discount]])</f>
        <v>253.3125</v>
      </c>
      <c r="J1927" s="8">
        <f>(order_details[[#This Row],[UnitPrice (Marked Price)]]*(1-order_details[[#This Row],[Discount]])-order_details[[#This Row],[UnitPrice]]) * order_details[[#This Row],[Quantity]]</f>
        <v>-16.187499999999982</v>
      </c>
      <c r="K1927">
        <f>VLOOKUP(order_details[[#This Row],[ProductID]],products[],4,0)</f>
        <v>8</v>
      </c>
      <c r="L1927" s="8" t="str">
        <f>VLOOKUP(order_details[[#This Row],[Category]],categories[[CategoryID]:[CategoryName]],2,0)</f>
        <v>Seafood</v>
      </c>
    </row>
    <row r="1928" spans="1:12" x14ac:dyDescent="0.25">
      <c r="A1928">
        <v>10994</v>
      </c>
      <c r="B1928">
        <v>59</v>
      </c>
      <c r="C1928" s="8">
        <v>44</v>
      </c>
      <c r="D1928">
        <v>18</v>
      </c>
      <c r="E1928">
        <v>0.05</v>
      </c>
      <c r="F1928" s="8">
        <f>order_details[[#This Row],[UnitPrice]]*order_details[[#This Row],[Quantity]]</f>
        <v>792</v>
      </c>
      <c r="G1928" s="1">
        <f>VLOOKUP(order_details[[#This Row],[OrderID]],orders[[OrderID]:[OrderDate]],4,)</f>
        <v>35187</v>
      </c>
      <c r="H1928" s="8">
        <f>VLOOKUP(order_details[[#This Row],[ProductID]],products[],6,0)</f>
        <v>55</v>
      </c>
      <c r="I1928" s="8">
        <f>order_details[[#This Row],[UnitPrice (Marked Price)]] * order_details[[#This Row],[Quantity]] * (1 - order_details[[#This Row],[Discount]])</f>
        <v>940.5</v>
      </c>
      <c r="J1928" s="8">
        <f>(order_details[[#This Row],[UnitPrice (Marked Price)]]*(1-order_details[[#This Row],[Discount]])-order_details[[#This Row],[UnitPrice]]) * order_details[[#This Row],[Quantity]]</f>
        <v>148.5</v>
      </c>
      <c r="K1928">
        <f>VLOOKUP(order_details[[#This Row],[ProductID]],products[],4,0)</f>
        <v>4</v>
      </c>
      <c r="L1928" s="8" t="str">
        <f>VLOOKUP(order_details[[#This Row],[Category]],categories[[CategoryID]:[CategoryName]],2,0)</f>
        <v>Dairy Products</v>
      </c>
    </row>
    <row r="1929" spans="1:12" x14ac:dyDescent="0.25">
      <c r="A1929">
        <v>10995</v>
      </c>
      <c r="B1929">
        <v>51</v>
      </c>
      <c r="C1929" s="8">
        <v>42.4</v>
      </c>
      <c r="D1929">
        <v>20</v>
      </c>
      <c r="E1929">
        <v>0</v>
      </c>
      <c r="F1929" s="8">
        <f>order_details[[#This Row],[UnitPrice]]*order_details[[#This Row],[Quantity]]</f>
        <v>848</v>
      </c>
      <c r="G1929" s="1">
        <f>VLOOKUP(order_details[[#This Row],[OrderID]],orders[[OrderID]:[OrderDate]],4,)</f>
        <v>35187</v>
      </c>
      <c r="H1929" s="8">
        <f>VLOOKUP(order_details[[#This Row],[ProductID]],products[],6,0)</f>
        <v>53</v>
      </c>
      <c r="I1929" s="8">
        <f>order_details[[#This Row],[UnitPrice (Marked Price)]] * order_details[[#This Row],[Quantity]] * (1 - order_details[[#This Row],[Discount]])</f>
        <v>1060</v>
      </c>
      <c r="J1929" s="8">
        <f>(order_details[[#This Row],[UnitPrice (Marked Price)]]*(1-order_details[[#This Row],[Discount]])-order_details[[#This Row],[UnitPrice]]) * order_details[[#This Row],[Quantity]]</f>
        <v>212.00000000000003</v>
      </c>
      <c r="K1929">
        <f>VLOOKUP(order_details[[#This Row],[ProductID]],products[],4,0)</f>
        <v>7</v>
      </c>
      <c r="L1929" s="8" t="str">
        <f>VLOOKUP(order_details[[#This Row],[Category]],categories[[CategoryID]:[CategoryName]],2,0)</f>
        <v>Produce</v>
      </c>
    </row>
    <row r="1930" spans="1:12" x14ac:dyDescent="0.25">
      <c r="A1930">
        <v>10995</v>
      </c>
      <c r="B1930">
        <v>60</v>
      </c>
      <c r="C1930" s="8">
        <v>27.2</v>
      </c>
      <c r="D1930">
        <v>4</v>
      </c>
      <c r="E1930">
        <v>0</v>
      </c>
      <c r="F1930" s="8">
        <f>order_details[[#This Row],[UnitPrice]]*order_details[[#This Row],[Quantity]]</f>
        <v>108.8</v>
      </c>
      <c r="G1930" s="1">
        <f>VLOOKUP(order_details[[#This Row],[OrderID]],orders[[OrderID]:[OrderDate]],4,)</f>
        <v>35187</v>
      </c>
      <c r="H1930" s="8">
        <f>VLOOKUP(order_details[[#This Row],[ProductID]],products[],6,0)</f>
        <v>34</v>
      </c>
      <c r="I1930" s="8">
        <f>order_details[[#This Row],[UnitPrice (Marked Price)]] * order_details[[#This Row],[Quantity]] * (1 - order_details[[#This Row],[Discount]])</f>
        <v>136</v>
      </c>
      <c r="J1930" s="8">
        <f>(order_details[[#This Row],[UnitPrice (Marked Price)]]*(1-order_details[[#This Row],[Discount]])-order_details[[#This Row],[UnitPrice]]) * order_details[[#This Row],[Quantity]]</f>
        <v>27.200000000000003</v>
      </c>
      <c r="K1930">
        <f>VLOOKUP(order_details[[#This Row],[ProductID]],products[],4,0)</f>
        <v>4</v>
      </c>
      <c r="L1930" s="8" t="str">
        <f>VLOOKUP(order_details[[#This Row],[Category]],categories[[CategoryID]:[CategoryName]],2,0)</f>
        <v>Dairy Products</v>
      </c>
    </row>
    <row r="1931" spans="1:12" x14ac:dyDescent="0.25">
      <c r="A1931">
        <v>10996</v>
      </c>
      <c r="B1931">
        <v>42</v>
      </c>
      <c r="C1931" s="8">
        <v>9.8000000000000007</v>
      </c>
      <c r="D1931">
        <v>40</v>
      </c>
      <c r="E1931">
        <v>0</v>
      </c>
      <c r="F1931" s="8">
        <f>order_details[[#This Row],[UnitPrice]]*order_details[[#This Row],[Quantity]]</f>
        <v>392</v>
      </c>
      <c r="G1931" s="1">
        <f>VLOOKUP(order_details[[#This Row],[OrderID]],orders[[OrderID]:[OrderDate]],4,)</f>
        <v>35187</v>
      </c>
      <c r="H1931" s="8">
        <f>VLOOKUP(order_details[[#This Row],[ProductID]],products[],6,0)</f>
        <v>14</v>
      </c>
      <c r="I1931" s="8">
        <f>order_details[[#This Row],[UnitPrice (Marked Price)]] * order_details[[#This Row],[Quantity]] * (1 - order_details[[#This Row],[Discount]])</f>
        <v>560</v>
      </c>
      <c r="J1931" s="8">
        <f>(order_details[[#This Row],[UnitPrice (Marked Price)]]*(1-order_details[[#This Row],[Discount]])-order_details[[#This Row],[UnitPrice]]) * order_details[[#This Row],[Quantity]]</f>
        <v>167.99999999999997</v>
      </c>
      <c r="K1931">
        <f>VLOOKUP(order_details[[#This Row],[ProductID]],products[],4,0)</f>
        <v>5</v>
      </c>
      <c r="L1931" s="8" t="str">
        <f>VLOOKUP(order_details[[#This Row],[Category]],categories[[CategoryID]:[CategoryName]],2,0)</f>
        <v>Grains/Cereals</v>
      </c>
    </row>
    <row r="1932" spans="1:12" x14ac:dyDescent="0.25">
      <c r="A1932">
        <v>10997</v>
      </c>
      <c r="B1932">
        <v>32</v>
      </c>
      <c r="C1932" s="8">
        <v>25.6</v>
      </c>
      <c r="D1932">
        <v>50</v>
      </c>
      <c r="E1932">
        <v>0</v>
      </c>
      <c r="F1932" s="8">
        <f>order_details[[#This Row],[UnitPrice]]*order_details[[#This Row],[Quantity]]</f>
        <v>1280</v>
      </c>
      <c r="G1932" s="1">
        <f>VLOOKUP(order_details[[#This Row],[OrderID]],orders[[OrderID]:[OrderDate]],4,)</f>
        <v>35188</v>
      </c>
      <c r="H1932" s="8">
        <f>VLOOKUP(order_details[[#This Row],[ProductID]],products[],6,0)</f>
        <v>32</v>
      </c>
      <c r="I1932" s="8">
        <f>order_details[[#This Row],[UnitPrice (Marked Price)]] * order_details[[#This Row],[Quantity]] * (1 - order_details[[#This Row],[Discount]])</f>
        <v>1600</v>
      </c>
      <c r="J1932" s="8">
        <f>(order_details[[#This Row],[UnitPrice (Marked Price)]]*(1-order_details[[#This Row],[Discount]])-order_details[[#This Row],[UnitPrice]]) * order_details[[#This Row],[Quantity]]</f>
        <v>319.99999999999994</v>
      </c>
      <c r="K1932">
        <f>VLOOKUP(order_details[[#This Row],[ProductID]],products[],4,0)</f>
        <v>4</v>
      </c>
      <c r="L1932" s="8" t="str">
        <f>VLOOKUP(order_details[[#This Row],[Category]],categories[[CategoryID]:[CategoryName]],2,0)</f>
        <v>Dairy Products</v>
      </c>
    </row>
    <row r="1933" spans="1:12" x14ac:dyDescent="0.25">
      <c r="A1933">
        <v>10997</v>
      </c>
      <c r="B1933">
        <v>46</v>
      </c>
      <c r="C1933" s="8">
        <v>9.6</v>
      </c>
      <c r="D1933">
        <v>20</v>
      </c>
      <c r="E1933">
        <v>0.25</v>
      </c>
      <c r="F1933" s="8">
        <f>order_details[[#This Row],[UnitPrice]]*order_details[[#This Row],[Quantity]]</f>
        <v>192</v>
      </c>
      <c r="G1933" s="1">
        <f>VLOOKUP(order_details[[#This Row],[OrderID]],orders[[OrderID]:[OrderDate]],4,)</f>
        <v>35188</v>
      </c>
      <c r="H1933" s="8">
        <f>VLOOKUP(order_details[[#This Row],[ProductID]],products[],6,0)</f>
        <v>12</v>
      </c>
      <c r="I1933" s="8">
        <f>order_details[[#This Row],[UnitPrice (Marked Price)]] * order_details[[#This Row],[Quantity]] * (1 - order_details[[#This Row],[Discount]])</f>
        <v>180</v>
      </c>
      <c r="J1933" s="8">
        <f>(order_details[[#This Row],[UnitPrice (Marked Price)]]*(1-order_details[[#This Row],[Discount]])-order_details[[#This Row],[UnitPrice]]) * order_details[[#This Row],[Quantity]]</f>
        <v>-11.999999999999993</v>
      </c>
      <c r="K1933">
        <f>VLOOKUP(order_details[[#This Row],[ProductID]],products[],4,0)</f>
        <v>8</v>
      </c>
      <c r="L1933" s="8" t="str">
        <f>VLOOKUP(order_details[[#This Row],[Category]],categories[[CategoryID]:[CategoryName]],2,0)</f>
        <v>Seafood</v>
      </c>
    </row>
    <row r="1934" spans="1:12" x14ac:dyDescent="0.25">
      <c r="A1934">
        <v>10997</v>
      </c>
      <c r="B1934">
        <v>52</v>
      </c>
      <c r="C1934" s="8">
        <v>5.6</v>
      </c>
      <c r="D1934">
        <v>20</v>
      </c>
      <c r="E1934">
        <v>0.25</v>
      </c>
      <c r="F1934" s="8">
        <f>order_details[[#This Row],[UnitPrice]]*order_details[[#This Row],[Quantity]]</f>
        <v>112</v>
      </c>
      <c r="G1934" s="1">
        <f>VLOOKUP(order_details[[#This Row],[OrderID]],orders[[OrderID]:[OrderDate]],4,)</f>
        <v>35188</v>
      </c>
      <c r="H1934" s="8">
        <f>VLOOKUP(order_details[[#This Row],[ProductID]],products[],6,0)</f>
        <v>7</v>
      </c>
      <c r="I1934" s="8">
        <f>order_details[[#This Row],[UnitPrice (Marked Price)]] * order_details[[#This Row],[Quantity]] * (1 - order_details[[#This Row],[Discount]])</f>
        <v>105</v>
      </c>
      <c r="J1934" s="8">
        <f>(order_details[[#This Row],[UnitPrice (Marked Price)]]*(1-order_details[[#This Row],[Discount]])-order_details[[#This Row],[UnitPrice]]) * order_details[[#This Row],[Quantity]]</f>
        <v>-6.9999999999999929</v>
      </c>
      <c r="K1934">
        <f>VLOOKUP(order_details[[#This Row],[ProductID]],products[],4,0)</f>
        <v>5</v>
      </c>
      <c r="L1934" s="8" t="str">
        <f>VLOOKUP(order_details[[#This Row],[Category]],categories[[CategoryID]:[CategoryName]],2,0)</f>
        <v>Grains/Cereals</v>
      </c>
    </row>
    <row r="1935" spans="1:12" x14ac:dyDescent="0.25">
      <c r="A1935">
        <v>10998</v>
      </c>
      <c r="B1935">
        <v>24</v>
      </c>
      <c r="C1935" s="8">
        <v>3.6</v>
      </c>
      <c r="D1935">
        <v>12</v>
      </c>
      <c r="E1935">
        <v>0</v>
      </c>
      <c r="F1935" s="8">
        <f>order_details[[#This Row],[UnitPrice]]*order_details[[#This Row],[Quantity]]</f>
        <v>43.2</v>
      </c>
      <c r="G1935" s="1">
        <f>VLOOKUP(order_details[[#This Row],[OrderID]],orders[[OrderID]:[OrderDate]],4,)</f>
        <v>35188</v>
      </c>
      <c r="H1935" s="8">
        <f>VLOOKUP(order_details[[#This Row],[ProductID]],products[],6,0)</f>
        <v>4.5</v>
      </c>
      <c r="I1935" s="8">
        <f>order_details[[#This Row],[UnitPrice (Marked Price)]] * order_details[[#This Row],[Quantity]] * (1 - order_details[[#This Row],[Discount]])</f>
        <v>54</v>
      </c>
      <c r="J1935" s="8">
        <f>(order_details[[#This Row],[UnitPrice (Marked Price)]]*(1-order_details[[#This Row],[Discount]])-order_details[[#This Row],[UnitPrice]]) * order_details[[#This Row],[Quantity]]</f>
        <v>10.799999999999999</v>
      </c>
      <c r="K1935">
        <f>VLOOKUP(order_details[[#This Row],[ProductID]],products[],4,0)</f>
        <v>1</v>
      </c>
      <c r="L1935" s="8" t="str">
        <f>VLOOKUP(order_details[[#This Row],[Category]],categories[[CategoryID]:[CategoryName]],2,0)</f>
        <v>Beverages</v>
      </c>
    </row>
    <row r="1936" spans="1:12" x14ac:dyDescent="0.25">
      <c r="A1936">
        <v>10998</v>
      </c>
      <c r="B1936">
        <v>61</v>
      </c>
      <c r="C1936" s="8">
        <v>22.8</v>
      </c>
      <c r="D1936">
        <v>7</v>
      </c>
      <c r="E1936">
        <v>0</v>
      </c>
      <c r="F1936" s="8">
        <f>order_details[[#This Row],[UnitPrice]]*order_details[[#This Row],[Quantity]]</f>
        <v>159.6</v>
      </c>
      <c r="G1936" s="1">
        <f>VLOOKUP(order_details[[#This Row],[OrderID]],orders[[OrderID]:[OrderDate]],4,)</f>
        <v>35188</v>
      </c>
      <c r="H1936" s="8">
        <f>VLOOKUP(order_details[[#This Row],[ProductID]],products[],6,0)</f>
        <v>28.5</v>
      </c>
      <c r="I1936" s="8">
        <f>order_details[[#This Row],[UnitPrice (Marked Price)]] * order_details[[#This Row],[Quantity]] * (1 - order_details[[#This Row],[Discount]])</f>
        <v>199.5</v>
      </c>
      <c r="J1936" s="8">
        <f>(order_details[[#This Row],[UnitPrice (Marked Price)]]*(1-order_details[[#This Row],[Discount]])-order_details[[#This Row],[UnitPrice]]) * order_details[[#This Row],[Quantity]]</f>
        <v>39.899999999999991</v>
      </c>
      <c r="K1936">
        <f>VLOOKUP(order_details[[#This Row],[ProductID]],products[],4,0)</f>
        <v>2</v>
      </c>
      <c r="L1936" s="8" t="str">
        <f>VLOOKUP(order_details[[#This Row],[Category]],categories[[CategoryID]:[CategoryName]],2,0)</f>
        <v>Condiments</v>
      </c>
    </row>
    <row r="1937" spans="1:12" x14ac:dyDescent="0.25">
      <c r="A1937">
        <v>10998</v>
      </c>
      <c r="B1937">
        <v>74</v>
      </c>
      <c r="C1937" s="8">
        <v>8</v>
      </c>
      <c r="D1937">
        <v>20</v>
      </c>
      <c r="E1937">
        <v>0</v>
      </c>
      <c r="F1937" s="8">
        <f>order_details[[#This Row],[UnitPrice]]*order_details[[#This Row],[Quantity]]</f>
        <v>160</v>
      </c>
      <c r="G1937" s="1">
        <f>VLOOKUP(order_details[[#This Row],[OrderID]],orders[[OrderID]:[OrderDate]],4,)</f>
        <v>35188</v>
      </c>
      <c r="H1937" s="8">
        <f>VLOOKUP(order_details[[#This Row],[ProductID]],products[],6,0)</f>
        <v>10</v>
      </c>
      <c r="I1937" s="8">
        <f>order_details[[#This Row],[UnitPrice (Marked Price)]] * order_details[[#This Row],[Quantity]] * (1 - order_details[[#This Row],[Discount]])</f>
        <v>200</v>
      </c>
      <c r="J1937" s="8">
        <f>(order_details[[#This Row],[UnitPrice (Marked Price)]]*(1-order_details[[#This Row],[Discount]])-order_details[[#This Row],[UnitPrice]]) * order_details[[#This Row],[Quantity]]</f>
        <v>40</v>
      </c>
      <c r="K1937">
        <f>VLOOKUP(order_details[[#This Row],[ProductID]],products[],4,0)</f>
        <v>7</v>
      </c>
      <c r="L1937" s="8" t="str">
        <f>VLOOKUP(order_details[[#This Row],[Category]],categories[[CategoryID]:[CategoryName]],2,0)</f>
        <v>Produce</v>
      </c>
    </row>
    <row r="1938" spans="1:12" x14ac:dyDescent="0.25">
      <c r="A1938">
        <v>10998</v>
      </c>
      <c r="B1938">
        <v>75</v>
      </c>
      <c r="C1938" s="8">
        <v>6.2</v>
      </c>
      <c r="D1938">
        <v>30</v>
      </c>
      <c r="E1938">
        <v>0</v>
      </c>
      <c r="F1938" s="8">
        <f>order_details[[#This Row],[UnitPrice]]*order_details[[#This Row],[Quantity]]</f>
        <v>186</v>
      </c>
      <c r="G1938" s="1">
        <f>VLOOKUP(order_details[[#This Row],[OrderID]],orders[[OrderID]:[OrderDate]],4,)</f>
        <v>35188</v>
      </c>
      <c r="H1938" s="8">
        <f>VLOOKUP(order_details[[#This Row],[ProductID]],products[],6,0)</f>
        <v>7.75</v>
      </c>
      <c r="I1938" s="8">
        <f>order_details[[#This Row],[UnitPrice (Marked Price)]] * order_details[[#This Row],[Quantity]] * (1 - order_details[[#This Row],[Discount]])</f>
        <v>232.5</v>
      </c>
      <c r="J1938" s="8">
        <f>(order_details[[#This Row],[UnitPrice (Marked Price)]]*(1-order_details[[#This Row],[Discount]])-order_details[[#This Row],[UnitPrice]]) * order_details[[#This Row],[Quantity]]</f>
        <v>46.499999999999993</v>
      </c>
      <c r="K1938">
        <f>VLOOKUP(order_details[[#This Row],[ProductID]],products[],4,0)</f>
        <v>1</v>
      </c>
      <c r="L1938" s="8" t="str">
        <f>VLOOKUP(order_details[[#This Row],[Category]],categories[[CategoryID]:[CategoryName]],2,0)</f>
        <v>Beverages</v>
      </c>
    </row>
    <row r="1939" spans="1:12" x14ac:dyDescent="0.25">
      <c r="A1939">
        <v>10999</v>
      </c>
      <c r="B1939">
        <v>41</v>
      </c>
      <c r="C1939" s="8">
        <v>7.7</v>
      </c>
      <c r="D1939">
        <v>20</v>
      </c>
      <c r="E1939">
        <v>0.05</v>
      </c>
      <c r="F1939" s="8">
        <f>order_details[[#This Row],[UnitPrice]]*order_details[[#This Row],[Quantity]]</f>
        <v>154</v>
      </c>
      <c r="G1939" s="1">
        <f>VLOOKUP(order_details[[#This Row],[OrderID]],orders[[OrderID]:[OrderDate]],4,)</f>
        <v>35188</v>
      </c>
      <c r="H1939" s="8">
        <f>VLOOKUP(order_details[[#This Row],[ProductID]],products[],6,0)</f>
        <v>9.65</v>
      </c>
      <c r="I1939" s="8">
        <f>order_details[[#This Row],[UnitPrice (Marked Price)]] * order_details[[#This Row],[Quantity]] * (1 - order_details[[#This Row],[Discount]])</f>
        <v>183.35</v>
      </c>
      <c r="J1939" s="8">
        <f>(order_details[[#This Row],[UnitPrice (Marked Price)]]*(1-order_details[[#This Row],[Discount]])-order_details[[#This Row],[UnitPrice]]) * order_details[[#This Row],[Quantity]]</f>
        <v>29.350000000000005</v>
      </c>
      <c r="K1939">
        <f>VLOOKUP(order_details[[#This Row],[ProductID]],products[],4,0)</f>
        <v>8</v>
      </c>
      <c r="L1939" s="8" t="str">
        <f>VLOOKUP(order_details[[#This Row],[Category]],categories[[CategoryID]:[CategoryName]],2,0)</f>
        <v>Seafood</v>
      </c>
    </row>
    <row r="1940" spans="1:12" x14ac:dyDescent="0.25">
      <c r="A1940">
        <v>10999</v>
      </c>
      <c r="B1940">
        <v>51</v>
      </c>
      <c r="C1940" s="8">
        <v>42.4</v>
      </c>
      <c r="D1940">
        <v>15</v>
      </c>
      <c r="E1940">
        <v>0.05</v>
      </c>
      <c r="F1940" s="8">
        <f>order_details[[#This Row],[UnitPrice]]*order_details[[#This Row],[Quantity]]</f>
        <v>636</v>
      </c>
      <c r="G1940" s="1">
        <f>VLOOKUP(order_details[[#This Row],[OrderID]],orders[[OrderID]:[OrderDate]],4,)</f>
        <v>35188</v>
      </c>
      <c r="H1940" s="8">
        <f>VLOOKUP(order_details[[#This Row],[ProductID]],products[],6,0)</f>
        <v>53</v>
      </c>
      <c r="I1940" s="8">
        <f>order_details[[#This Row],[UnitPrice (Marked Price)]] * order_details[[#This Row],[Quantity]] * (1 - order_details[[#This Row],[Discount]])</f>
        <v>755.25</v>
      </c>
      <c r="J1940" s="8">
        <f>(order_details[[#This Row],[UnitPrice (Marked Price)]]*(1-order_details[[#This Row],[Discount]])-order_details[[#This Row],[UnitPrice]]) * order_details[[#This Row],[Quantity]]</f>
        <v>119.24999999999994</v>
      </c>
      <c r="K1940">
        <f>VLOOKUP(order_details[[#This Row],[ProductID]],products[],4,0)</f>
        <v>7</v>
      </c>
      <c r="L1940" s="8" t="str">
        <f>VLOOKUP(order_details[[#This Row],[Category]],categories[[CategoryID]:[CategoryName]],2,0)</f>
        <v>Produce</v>
      </c>
    </row>
    <row r="1941" spans="1:12" x14ac:dyDescent="0.25">
      <c r="A1941">
        <v>10999</v>
      </c>
      <c r="B1941">
        <v>77</v>
      </c>
      <c r="C1941" s="8">
        <v>10.4</v>
      </c>
      <c r="D1941">
        <v>21</v>
      </c>
      <c r="E1941">
        <v>0.05</v>
      </c>
      <c r="F1941" s="8">
        <f>order_details[[#This Row],[UnitPrice]]*order_details[[#This Row],[Quantity]]</f>
        <v>218.4</v>
      </c>
      <c r="G1941" s="1">
        <f>VLOOKUP(order_details[[#This Row],[OrderID]],orders[[OrderID]:[OrderDate]],4,)</f>
        <v>35188</v>
      </c>
      <c r="H1941" s="8">
        <f>VLOOKUP(order_details[[#This Row],[ProductID]],products[],6,0)</f>
        <v>13</v>
      </c>
      <c r="I1941" s="8">
        <f>order_details[[#This Row],[UnitPrice (Marked Price)]] * order_details[[#This Row],[Quantity]] * (1 - order_details[[#This Row],[Discount]])</f>
        <v>259.34999999999997</v>
      </c>
      <c r="J1941" s="8">
        <f>(order_details[[#This Row],[UnitPrice (Marked Price)]]*(1-order_details[[#This Row],[Discount]])-order_details[[#This Row],[UnitPrice]]) * order_details[[#This Row],[Quantity]]</f>
        <v>40.949999999999989</v>
      </c>
      <c r="K1941">
        <f>VLOOKUP(order_details[[#This Row],[ProductID]],products[],4,0)</f>
        <v>2</v>
      </c>
      <c r="L1941" s="8" t="str">
        <f>VLOOKUP(order_details[[#This Row],[Category]],categories[[CategoryID]:[CategoryName]],2,0)</f>
        <v>Condiments</v>
      </c>
    </row>
    <row r="1942" spans="1:12" x14ac:dyDescent="0.25">
      <c r="A1942">
        <v>11000</v>
      </c>
      <c r="B1942">
        <v>4</v>
      </c>
      <c r="C1942" s="8">
        <v>17.600000000000001</v>
      </c>
      <c r="D1942">
        <v>25</v>
      </c>
      <c r="E1942">
        <v>0.25</v>
      </c>
      <c r="F1942" s="8">
        <f>order_details[[#This Row],[UnitPrice]]*order_details[[#This Row],[Quantity]]</f>
        <v>440.00000000000006</v>
      </c>
      <c r="G1942" s="1">
        <f>VLOOKUP(order_details[[#This Row],[OrderID]],orders[[OrderID]:[OrderDate]],4,)</f>
        <v>35191</v>
      </c>
      <c r="H1942" s="8">
        <f>VLOOKUP(order_details[[#This Row],[ProductID]],products[],6,0)</f>
        <v>22</v>
      </c>
      <c r="I1942" s="8">
        <f>order_details[[#This Row],[UnitPrice (Marked Price)]] * order_details[[#This Row],[Quantity]] * (1 - order_details[[#This Row],[Discount]])</f>
        <v>412.5</v>
      </c>
      <c r="J1942" s="8">
        <f>(order_details[[#This Row],[UnitPrice (Marked Price)]]*(1-order_details[[#This Row],[Discount]])-order_details[[#This Row],[UnitPrice]]) * order_details[[#This Row],[Quantity]]</f>
        <v>-27.500000000000036</v>
      </c>
      <c r="K1942">
        <f>VLOOKUP(order_details[[#This Row],[ProductID]],products[],4,0)</f>
        <v>2</v>
      </c>
      <c r="L1942" s="8" t="str">
        <f>VLOOKUP(order_details[[#This Row],[Category]],categories[[CategoryID]:[CategoryName]],2,0)</f>
        <v>Condiments</v>
      </c>
    </row>
    <row r="1943" spans="1:12" x14ac:dyDescent="0.25">
      <c r="A1943">
        <v>11000</v>
      </c>
      <c r="B1943">
        <v>24</v>
      </c>
      <c r="C1943" s="8">
        <v>3.6</v>
      </c>
      <c r="D1943">
        <v>30</v>
      </c>
      <c r="E1943">
        <v>0.25</v>
      </c>
      <c r="F1943" s="8">
        <f>order_details[[#This Row],[UnitPrice]]*order_details[[#This Row],[Quantity]]</f>
        <v>108</v>
      </c>
      <c r="G1943" s="1">
        <f>VLOOKUP(order_details[[#This Row],[OrderID]],orders[[OrderID]:[OrderDate]],4,)</f>
        <v>35191</v>
      </c>
      <c r="H1943" s="8">
        <f>VLOOKUP(order_details[[#This Row],[ProductID]],products[],6,0)</f>
        <v>4.5</v>
      </c>
      <c r="I1943" s="8">
        <f>order_details[[#This Row],[UnitPrice (Marked Price)]] * order_details[[#This Row],[Quantity]] * (1 - order_details[[#This Row],[Discount]])</f>
        <v>101.25</v>
      </c>
      <c r="J1943" s="8">
        <f>(order_details[[#This Row],[UnitPrice (Marked Price)]]*(1-order_details[[#This Row],[Discount]])-order_details[[#This Row],[UnitPrice]]) * order_details[[#This Row],[Quantity]]</f>
        <v>-6.7500000000000027</v>
      </c>
      <c r="K1943">
        <f>VLOOKUP(order_details[[#This Row],[ProductID]],products[],4,0)</f>
        <v>1</v>
      </c>
      <c r="L1943" s="8" t="str">
        <f>VLOOKUP(order_details[[#This Row],[Category]],categories[[CategoryID]:[CategoryName]],2,0)</f>
        <v>Beverages</v>
      </c>
    </row>
    <row r="1944" spans="1:12" x14ac:dyDescent="0.25">
      <c r="A1944">
        <v>11000</v>
      </c>
      <c r="B1944">
        <v>77</v>
      </c>
      <c r="C1944" s="8">
        <v>10.4</v>
      </c>
      <c r="D1944">
        <v>30</v>
      </c>
      <c r="E1944">
        <v>0</v>
      </c>
      <c r="F1944" s="8">
        <f>order_details[[#This Row],[UnitPrice]]*order_details[[#This Row],[Quantity]]</f>
        <v>312</v>
      </c>
      <c r="G1944" s="1">
        <f>VLOOKUP(order_details[[#This Row],[OrderID]],orders[[OrderID]:[OrderDate]],4,)</f>
        <v>35191</v>
      </c>
      <c r="H1944" s="8">
        <f>VLOOKUP(order_details[[#This Row],[ProductID]],products[],6,0)</f>
        <v>13</v>
      </c>
      <c r="I1944" s="8">
        <f>order_details[[#This Row],[UnitPrice (Marked Price)]] * order_details[[#This Row],[Quantity]] * (1 - order_details[[#This Row],[Discount]])</f>
        <v>390</v>
      </c>
      <c r="J1944" s="8">
        <f>(order_details[[#This Row],[UnitPrice (Marked Price)]]*(1-order_details[[#This Row],[Discount]])-order_details[[#This Row],[UnitPrice]]) * order_details[[#This Row],[Quantity]]</f>
        <v>77.999999999999986</v>
      </c>
      <c r="K1944">
        <f>VLOOKUP(order_details[[#This Row],[ProductID]],products[],4,0)</f>
        <v>2</v>
      </c>
      <c r="L1944" s="8" t="str">
        <f>VLOOKUP(order_details[[#This Row],[Category]],categories[[CategoryID]:[CategoryName]],2,0)</f>
        <v>Condiments</v>
      </c>
    </row>
    <row r="1945" spans="1:12" x14ac:dyDescent="0.25">
      <c r="A1945">
        <v>11001</v>
      </c>
      <c r="B1945">
        <v>7</v>
      </c>
      <c r="C1945" s="8">
        <v>19.2</v>
      </c>
      <c r="D1945">
        <v>60</v>
      </c>
      <c r="E1945">
        <v>0</v>
      </c>
      <c r="F1945" s="8">
        <f>order_details[[#This Row],[UnitPrice]]*order_details[[#This Row],[Quantity]]</f>
        <v>1152</v>
      </c>
      <c r="G1945" s="1">
        <f>VLOOKUP(order_details[[#This Row],[OrderID]],orders[[OrderID]:[OrderDate]],4,)</f>
        <v>35191</v>
      </c>
      <c r="H1945" s="8">
        <f>VLOOKUP(order_details[[#This Row],[ProductID]],products[],6,0)</f>
        <v>30</v>
      </c>
      <c r="I1945" s="8">
        <f>order_details[[#This Row],[UnitPrice (Marked Price)]] * order_details[[#This Row],[Quantity]] * (1 - order_details[[#This Row],[Discount]])</f>
        <v>1800</v>
      </c>
      <c r="J1945" s="8">
        <f>(order_details[[#This Row],[UnitPrice (Marked Price)]]*(1-order_details[[#This Row],[Discount]])-order_details[[#This Row],[UnitPrice]]) * order_details[[#This Row],[Quantity]]</f>
        <v>648</v>
      </c>
      <c r="K1945">
        <f>VLOOKUP(order_details[[#This Row],[ProductID]],products[],4,0)</f>
        <v>7</v>
      </c>
      <c r="L1945" s="8" t="str">
        <f>VLOOKUP(order_details[[#This Row],[Category]],categories[[CategoryID]:[CategoryName]],2,0)</f>
        <v>Produce</v>
      </c>
    </row>
    <row r="1946" spans="1:12" x14ac:dyDescent="0.25">
      <c r="A1946">
        <v>11001</v>
      </c>
      <c r="B1946">
        <v>22</v>
      </c>
      <c r="C1946" s="8">
        <v>9.8000000000000007</v>
      </c>
      <c r="D1946">
        <v>25</v>
      </c>
      <c r="E1946">
        <v>0</v>
      </c>
      <c r="F1946" s="8">
        <f>order_details[[#This Row],[UnitPrice]]*order_details[[#This Row],[Quantity]]</f>
        <v>245.00000000000003</v>
      </c>
      <c r="G1946" s="1">
        <f>VLOOKUP(order_details[[#This Row],[OrderID]],orders[[OrderID]:[OrderDate]],4,)</f>
        <v>35191</v>
      </c>
      <c r="H1946" s="8">
        <f>VLOOKUP(order_details[[#This Row],[ProductID]],products[],6,0)</f>
        <v>21</v>
      </c>
      <c r="I1946" s="8">
        <f>order_details[[#This Row],[UnitPrice (Marked Price)]] * order_details[[#This Row],[Quantity]] * (1 - order_details[[#This Row],[Discount]])</f>
        <v>525</v>
      </c>
      <c r="J1946" s="8">
        <f>(order_details[[#This Row],[UnitPrice (Marked Price)]]*(1-order_details[[#This Row],[Discount]])-order_details[[#This Row],[UnitPrice]]) * order_details[[#This Row],[Quantity]]</f>
        <v>280</v>
      </c>
      <c r="K1946">
        <f>VLOOKUP(order_details[[#This Row],[ProductID]],products[],4,0)</f>
        <v>5</v>
      </c>
      <c r="L1946" s="8" t="str">
        <f>VLOOKUP(order_details[[#This Row],[Category]],categories[[CategoryID]:[CategoryName]],2,0)</f>
        <v>Grains/Cereals</v>
      </c>
    </row>
    <row r="1947" spans="1:12" x14ac:dyDescent="0.25">
      <c r="A1947">
        <v>11001</v>
      </c>
      <c r="B1947">
        <v>46</v>
      </c>
      <c r="C1947" s="8">
        <v>9.6</v>
      </c>
      <c r="D1947">
        <v>25</v>
      </c>
      <c r="E1947">
        <v>0</v>
      </c>
      <c r="F1947" s="8">
        <f>order_details[[#This Row],[UnitPrice]]*order_details[[#This Row],[Quantity]]</f>
        <v>240</v>
      </c>
      <c r="G1947" s="1">
        <f>VLOOKUP(order_details[[#This Row],[OrderID]],orders[[OrderID]:[OrderDate]],4,)</f>
        <v>35191</v>
      </c>
      <c r="H1947" s="8">
        <f>VLOOKUP(order_details[[#This Row],[ProductID]],products[],6,0)</f>
        <v>12</v>
      </c>
      <c r="I1947" s="8">
        <f>order_details[[#This Row],[UnitPrice (Marked Price)]] * order_details[[#This Row],[Quantity]] * (1 - order_details[[#This Row],[Discount]])</f>
        <v>300</v>
      </c>
      <c r="J1947" s="8">
        <f>(order_details[[#This Row],[UnitPrice (Marked Price)]]*(1-order_details[[#This Row],[Discount]])-order_details[[#This Row],[UnitPrice]]) * order_details[[#This Row],[Quantity]]</f>
        <v>60.000000000000007</v>
      </c>
      <c r="K1947">
        <f>VLOOKUP(order_details[[#This Row],[ProductID]],products[],4,0)</f>
        <v>8</v>
      </c>
      <c r="L1947" s="8" t="str">
        <f>VLOOKUP(order_details[[#This Row],[Category]],categories[[CategoryID]:[CategoryName]],2,0)</f>
        <v>Seafood</v>
      </c>
    </row>
    <row r="1948" spans="1:12" x14ac:dyDescent="0.25">
      <c r="A1948">
        <v>11001</v>
      </c>
      <c r="B1948">
        <v>55</v>
      </c>
      <c r="C1948" s="8">
        <v>19.2</v>
      </c>
      <c r="D1948">
        <v>6</v>
      </c>
      <c r="E1948">
        <v>0</v>
      </c>
      <c r="F1948" s="8">
        <f>order_details[[#This Row],[UnitPrice]]*order_details[[#This Row],[Quantity]]</f>
        <v>115.19999999999999</v>
      </c>
      <c r="G1948" s="1">
        <f>VLOOKUP(order_details[[#This Row],[OrderID]],orders[[OrderID]:[OrderDate]],4,)</f>
        <v>35191</v>
      </c>
      <c r="H1948" s="8">
        <f>VLOOKUP(order_details[[#This Row],[ProductID]],products[],6,0)</f>
        <v>24</v>
      </c>
      <c r="I1948" s="8">
        <f>order_details[[#This Row],[UnitPrice (Marked Price)]] * order_details[[#This Row],[Quantity]] * (1 - order_details[[#This Row],[Discount]])</f>
        <v>144</v>
      </c>
      <c r="J1948" s="8">
        <f>(order_details[[#This Row],[UnitPrice (Marked Price)]]*(1-order_details[[#This Row],[Discount]])-order_details[[#This Row],[UnitPrice]]) * order_details[[#This Row],[Quantity]]</f>
        <v>28.800000000000004</v>
      </c>
      <c r="K1948">
        <f>VLOOKUP(order_details[[#This Row],[ProductID]],products[],4,0)</f>
        <v>6</v>
      </c>
      <c r="L1948" s="8" t="str">
        <f>VLOOKUP(order_details[[#This Row],[Category]],categories[[CategoryID]:[CategoryName]],2,0)</f>
        <v>Meat/Poultry</v>
      </c>
    </row>
    <row r="1949" spans="1:12" x14ac:dyDescent="0.25">
      <c r="A1949">
        <v>11002</v>
      </c>
      <c r="B1949">
        <v>13</v>
      </c>
      <c r="C1949" s="8">
        <v>4.8</v>
      </c>
      <c r="D1949">
        <v>56</v>
      </c>
      <c r="E1949">
        <v>0</v>
      </c>
      <c r="F1949" s="8">
        <f>order_details[[#This Row],[UnitPrice]]*order_details[[#This Row],[Quantity]]</f>
        <v>268.8</v>
      </c>
      <c r="G1949" s="1">
        <f>VLOOKUP(order_details[[#This Row],[OrderID]],orders[[OrderID]:[OrderDate]],4,)</f>
        <v>35191</v>
      </c>
      <c r="H1949" s="8">
        <f>VLOOKUP(order_details[[#This Row],[ProductID]],products[],6,0)</f>
        <v>6</v>
      </c>
      <c r="I1949" s="8">
        <f>order_details[[#This Row],[UnitPrice (Marked Price)]] * order_details[[#This Row],[Quantity]] * (1 - order_details[[#This Row],[Discount]])</f>
        <v>336</v>
      </c>
      <c r="J1949" s="8">
        <f>(order_details[[#This Row],[UnitPrice (Marked Price)]]*(1-order_details[[#This Row],[Discount]])-order_details[[#This Row],[UnitPrice]]) * order_details[[#This Row],[Quantity]]</f>
        <v>67.200000000000017</v>
      </c>
      <c r="K1949">
        <f>VLOOKUP(order_details[[#This Row],[ProductID]],products[],4,0)</f>
        <v>8</v>
      </c>
      <c r="L1949" s="8" t="str">
        <f>VLOOKUP(order_details[[#This Row],[Category]],categories[[CategoryID]:[CategoryName]],2,0)</f>
        <v>Seafood</v>
      </c>
    </row>
    <row r="1950" spans="1:12" x14ac:dyDescent="0.25">
      <c r="A1950">
        <v>11002</v>
      </c>
      <c r="B1950">
        <v>35</v>
      </c>
      <c r="C1950" s="8">
        <v>14.4</v>
      </c>
      <c r="D1950">
        <v>15</v>
      </c>
      <c r="E1950">
        <v>0.15</v>
      </c>
      <c r="F1950" s="8">
        <f>order_details[[#This Row],[UnitPrice]]*order_details[[#This Row],[Quantity]]</f>
        <v>216</v>
      </c>
      <c r="G1950" s="1">
        <f>VLOOKUP(order_details[[#This Row],[OrderID]],orders[[OrderID]:[OrderDate]],4,)</f>
        <v>35191</v>
      </c>
      <c r="H1950" s="8">
        <f>VLOOKUP(order_details[[#This Row],[ProductID]],products[],6,0)</f>
        <v>18</v>
      </c>
      <c r="I1950" s="8">
        <f>order_details[[#This Row],[UnitPrice (Marked Price)]] * order_details[[#This Row],[Quantity]] * (1 - order_details[[#This Row],[Discount]])</f>
        <v>229.5</v>
      </c>
      <c r="J1950" s="8">
        <f>(order_details[[#This Row],[UnitPrice (Marked Price)]]*(1-order_details[[#This Row],[Discount]])-order_details[[#This Row],[UnitPrice]]) * order_details[[#This Row],[Quantity]]</f>
        <v>13.499999999999979</v>
      </c>
      <c r="K1950">
        <f>VLOOKUP(order_details[[#This Row],[ProductID]],products[],4,0)</f>
        <v>1</v>
      </c>
      <c r="L1950" s="8" t="str">
        <f>VLOOKUP(order_details[[#This Row],[Category]],categories[[CategoryID]:[CategoryName]],2,0)</f>
        <v>Beverages</v>
      </c>
    </row>
    <row r="1951" spans="1:12" x14ac:dyDescent="0.25">
      <c r="A1951">
        <v>11002</v>
      </c>
      <c r="B1951">
        <v>42</v>
      </c>
      <c r="C1951" s="8">
        <v>9.8000000000000007</v>
      </c>
      <c r="D1951">
        <v>24</v>
      </c>
      <c r="E1951">
        <v>0.15</v>
      </c>
      <c r="F1951" s="8">
        <f>order_details[[#This Row],[UnitPrice]]*order_details[[#This Row],[Quantity]]</f>
        <v>235.20000000000002</v>
      </c>
      <c r="G1951" s="1">
        <f>VLOOKUP(order_details[[#This Row],[OrderID]],orders[[OrderID]:[OrderDate]],4,)</f>
        <v>35191</v>
      </c>
      <c r="H1951" s="8">
        <f>VLOOKUP(order_details[[#This Row],[ProductID]],products[],6,0)</f>
        <v>14</v>
      </c>
      <c r="I1951" s="8">
        <f>order_details[[#This Row],[UnitPrice (Marked Price)]] * order_details[[#This Row],[Quantity]] * (1 - order_details[[#This Row],[Discount]])</f>
        <v>285.59999999999997</v>
      </c>
      <c r="J1951" s="8">
        <f>(order_details[[#This Row],[UnitPrice (Marked Price)]]*(1-order_details[[#This Row],[Discount]])-order_details[[#This Row],[UnitPrice]]) * order_details[[#This Row],[Quantity]]</f>
        <v>50.399999999999991</v>
      </c>
      <c r="K1951">
        <f>VLOOKUP(order_details[[#This Row],[ProductID]],products[],4,0)</f>
        <v>5</v>
      </c>
      <c r="L1951" s="8" t="str">
        <f>VLOOKUP(order_details[[#This Row],[Category]],categories[[CategoryID]:[CategoryName]],2,0)</f>
        <v>Grains/Cereals</v>
      </c>
    </row>
    <row r="1952" spans="1:12" x14ac:dyDescent="0.25">
      <c r="A1952">
        <v>11002</v>
      </c>
      <c r="B1952">
        <v>55</v>
      </c>
      <c r="C1952" s="8">
        <v>19.2</v>
      </c>
      <c r="D1952">
        <v>40</v>
      </c>
      <c r="E1952">
        <v>0</v>
      </c>
      <c r="F1952" s="8">
        <f>order_details[[#This Row],[UnitPrice]]*order_details[[#This Row],[Quantity]]</f>
        <v>768</v>
      </c>
      <c r="G1952" s="1">
        <f>VLOOKUP(order_details[[#This Row],[OrderID]],orders[[OrderID]:[OrderDate]],4,)</f>
        <v>35191</v>
      </c>
      <c r="H1952" s="8">
        <f>VLOOKUP(order_details[[#This Row],[ProductID]],products[],6,0)</f>
        <v>24</v>
      </c>
      <c r="I1952" s="8">
        <f>order_details[[#This Row],[UnitPrice (Marked Price)]] * order_details[[#This Row],[Quantity]] * (1 - order_details[[#This Row],[Discount]])</f>
        <v>960</v>
      </c>
      <c r="J1952" s="8">
        <f>(order_details[[#This Row],[UnitPrice (Marked Price)]]*(1-order_details[[#This Row],[Discount]])-order_details[[#This Row],[UnitPrice]]) * order_details[[#This Row],[Quantity]]</f>
        <v>192.00000000000003</v>
      </c>
      <c r="K1952">
        <f>VLOOKUP(order_details[[#This Row],[ProductID]],products[],4,0)</f>
        <v>6</v>
      </c>
      <c r="L1952" s="8" t="str">
        <f>VLOOKUP(order_details[[#This Row],[Category]],categories[[CategoryID]:[CategoryName]],2,0)</f>
        <v>Meat/Poultry</v>
      </c>
    </row>
    <row r="1953" spans="1:12" x14ac:dyDescent="0.25">
      <c r="A1953">
        <v>11003</v>
      </c>
      <c r="B1953">
        <v>1</v>
      </c>
      <c r="C1953" s="8">
        <v>14.4</v>
      </c>
      <c r="D1953">
        <v>4</v>
      </c>
      <c r="E1953">
        <v>0</v>
      </c>
      <c r="F1953" s="8">
        <f>order_details[[#This Row],[UnitPrice]]*order_details[[#This Row],[Quantity]]</f>
        <v>57.6</v>
      </c>
      <c r="G1953" s="1">
        <f>VLOOKUP(order_details[[#This Row],[OrderID]],orders[[OrderID]:[OrderDate]],4,)</f>
        <v>35191</v>
      </c>
      <c r="H1953" s="8">
        <f>VLOOKUP(order_details[[#This Row],[ProductID]],products[],6,0)</f>
        <v>18</v>
      </c>
      <c r="I1953" s="8">
        <f>order_details[[#This Row],[UnitPrice (Marked Price)]] * order_details[[#This Row],[Quantity]] * (1 - order_details[[#This Row],[Discount]])</f>
        <v>72</v>
      </c>
      <c r="J1953" s="8">
        <f>(order_details[[#This Row],[UnitPrice (Marked Price)]]*(1-order_details[[#This Row],[Discount]])-order_details[[#This Row],[UnitPrice]]) * order_details[[#This Row],[Quantity]]</f>
        <v>14.399999999999999</v>
      </c>
      <c r="K1953">
        <f>VLOOKUP(order_details[[#This Row],[ProductID]],products[],4,0)</f>
        <v>1</v>
      </c>
      <c r="L1953" s="8" t="str">
        <f>VLOOKUP(order_details[[#This Row],[Category]],categories[[CategoryID]:[CategoryName]],2,0)</f>
        <v>Beverages</v>
      </c>
    </row>
    <row r="1954" spans="1:12" x14ac:dyDescent="0.25">
      <c r="A1954">
        <v>11003</v>
      </c>
      <c r="B1954">
        <v>40</v>
      </c>
      <c r="C1954" s="8">
        <v>14.7</v>
      </c>
      <c r="D1954">
        <v>10</v>
      </c>
      <c r="E1954">
        <v>0</v>
      </c>
      <c r="F1954" s="8">
        <f>order_details[[#This Row],[UnitPrice]]*order_details[[#This Row],[Quantity]]</f>
        <v>147</v>
      </c>
      <c r="G1954" s="1">
        <f>VLOOKUP(order_details[[#This Row],[OrderID]],orders[[OrderID]:[OrderDate]],4,)</f>
        <v>35191</v>
      </c>
      <c r="H1954" s="8">
        <f>VLOOKUP(order_details[[#This Row],[ProductID]],products[],6,0)</f>
        <v>18.399999999999999</v>
      </c>
      <c r="I1954" s="8">
        <f>order_details[[#This Row],[UnitPrice (Marked Price)]] * order_details[[#This Row],[Quantity]] * (1 - order_details[[#This Row],[Discount]])</f>
        <v>184</v>
      </c>
      <c r="J1954" s="8">
        <f>(order_details[[#This Row],[UnitPrice (Marked Price)]]*(1-order_details[[#This Row],[Discount]])-order_details[[#This Row],[UnitPrice]]) * order_details[[#This Row],[Quantity]]</f>
        <v>36.999999999999993</v>
      </c>
      <c r="K1954">
        <f>VLOOKUP(order_details[[#This Row],[ProductID]],products[],4,0)</f>
        <v>8</v>
      </c>
      <c r="L1954" s="8" t="str">
        <f>VLOOKUP(order_details[[#This Row],[Category]],categories[[CategoryID]:[CategoryName]],2,0)</f>
        <v>Seafood</v>
      </c>
    </row>
    <row r="1955" spans="1:12" x14ac:dyDescent="0.25">
      <c r="A1955">
        <v>11003</v>
      </c>
      <c r="B1955">
        <v>52</v>
      </c>
      <c r="C1955" s="8">
        <v>5.6</v>
      </c>
      <c r="D1955">
        <v>10</v>
      </c>
      <c r="E1955">
        <v>0</v>
      </c>
      <c r="F1955" s="8">
        <f>order_details[[#This Row],[UnitPrice]]*order_details[[#This Row],[Quantity]]</f>
        <v>56</v>
      </c>
      <c r="G1955" s="1">
        <f>VLOOKUP(order_details[[#This Row],[OrderID]],orders[[OrderID]:[OrderDate]],4,)</f>
        <v>35191</v>
      </c>
      <c r="H1955" s="8">
        <f>VLOOKUP(order_details[[#This Row],[ProductID]],products[],6,0)</f>
        <v>7</v>
      </c>
      <c r="I1955" s="8">
        <f>order_details[[#This Row],[UnitPrice (Marked Price)]] * order_details[[#This Row],[Quantity]] * (1 - order_details[[#This Row],[Discount]])</f>
        <v>70</v>
      </c>
      <c r="J1955" s="8">
        <f>(order_details[[#This Row],[UnitPrice (Marked Price)]]*(1-order_details[[#This Row],[Discount]])-order_details[[#This Row],[UnitPrice]]) * order_details[[#This Row],[Quantity]]</f>
        <v>14.000000000000004</v>
      </c>
      <c r="K1955">
        <f>VLOOKUP(order_details[[#This Row],[ProductID]],products[],4,0)</f>
        <v>5</v>
      </c>
      <c r="L1955" s="8" t="str">
        <f>VLOOKUP(order_details[[#This Row],[Category]],categories[[CategoryID]:[CategoryName]],2,0)</f>
        <v>Grains/Cereals</v>
      </c>
    </row>
    <row r="1956" spans="1:12" x14ac:dyDescent="0.25">
      <c r="A1956">
        <v>11004</v>
      </c>
      <c r="B1956">
        <v>26</v>
      </c>
      <c r="C1956" s="8">
        <v>24.9</v>
      </c>
      <c r="D1956">
        <v>6</v>
      </c>
      <c r="E1956">
        <v>0</v>
      </c>
      <c r="F1956" s="8">
        <f>order_details[[#This Row],[UnitPrice]]*order_details[[#This Row],[Quantity]]</f>
        <v>149.39999999999998</v>
      </c>
      <c r="G1956" s="1">
        <f>VLOOKUP(order_details[[#This Row],[OrderID]],orders[[OrderID]:[OrderDate]],4,)</f>
        <v>35192</v>
      </c>
      <c r="H1956" s="8">
        <f>VLOOKUP(order_details[[#This Row],[ProductID]],products[],6,0)</f>
        <v>31.23</v>
      </c>
      <c r="I1956" s="8">
        <f>order_details[[#This Row],[UnitPrice (Marked Price)]] * order_details[[#This Row],[Quantity]] * (1 - order_details[[#This Row],[Discount]])</f>
        <v>187.38</v>
      </c>
      <c r="J1956" s="8">
        <f>(order_details[[#This Row],[UnitPrice (Marked Price)]]*(1-order_details[[#This Row],[Discount]])-order_details[[#This Row],[UnitPrice]]) * order_details[[#This Row],[Quantity]]</f>
        <v>37.980000000000011</v>
      </c>
      <c r="K1956">
        <f>VLOOKUP(order_details[[#This Row],[ProductID]],products[],4,0)</f>
        <v>3</v>
      </c>
      <c r="L1956" s="8" t="str">
        <f>VLOOKUP(order_details[[#This Row],[Category]],categories[[CategoryID]:[CategoryName]],2,0)</f>
        <v>Confections</v>
      </c>
    </row>
    <row r="1957" spans="1:12" x14ac:dyDescent="0.25">
      <c r="A1957">
        <v>11004</v>
      </c>
      <c r="B1957">
        <v>76</v>
      </c>
      <c r="C1957" s="8">
        <v>14.4</v>
      </c>
      <c r="D1957">
        <v>6</v>
      </c>
      <c r="E1957">
        <v>0</v>
      </c>
      <c r="F1957" s="8">
        <f>order_details[[#This Row],[UnitPrice]]*order_details[[#This Row],[Quantity]]</f>
        <v>86.4</v>
      </c>
      <c r="G1957" s="1">
        <f>VLOOKUP(order_details[[#This Row],[OrderID]],orders[[OrderID]:[OrderDate]],4,)</f>
        <v>35192</v>
      </c>
      <c r="H1957" s="8">
        <f>VLOOKUP(order_details[[#This Row],[ProductID]],products[],6,0)</f>
        <v>18</v>
      </c>
      <c r="I1957" s="8">
        <f>order_details[[#This Row],[UnitPrice (Marked Price)]] * order_details[[#This Row],[Quantity]] * (1 - order_details[[#This Row],[Discount]])</f>
        <v>108</v>
      </c>
      <c r="J1957" s="8">
        <f>(order_details[[#This Row],[UnitPrice (Marked Price)]]*(1-order_details[[#This Row],[Discount]])-order_details[[#This Row],[UnitPrice]]) * order_details[[#This Row],[Quantity]]</f>
        <v>21.599999999999998</v>
      </c>
      <c r="K1957">
        <f>VLOOKUP(order_details[[#This Row],[ProductID]],products[],4,0)</f>
        <v>1</v>
      </c>
      <c r="L1957" s="8" t="str">
        <f>VLOOKUP(order_details[[#This Row],[Category]],categories[[CategoryID]:[CategoryName]],2,0)</f>
        <v>Beverages</v>
      </c>
    </row>
    <row r="1958" spans="1:12" x14ac:dyDescent="0.25">
      <c r="A1958">
        <v>11005</v>
      </c>
      <c r="B1958">
        <v>1</v>
      </c>
      <c r="C1958" s="8">
        <v>14.4</v>
      </c>
      <c r="D1958">
        <v>2</v>
      </c>
      <c r="E1958">
        <v>0</v>
      </c>
      <c r="F1958" s="8">
        <f>order_details[[#This Row],[UnitPrice]]*order_details[[#This Row],[Quantity]]</f>
        <v>28.8</v>
      </c>
      <c r="G1958" s="1">
        <f>VLOOKUP(order_details[[#This Row],[OrderID]],orders[[OrderID]:[OrderDate]],4,)</f>
        <v>35192</v>
      </c>
      <c r="H1958" s="8">
        <f>VLOOKUP(order_details[[#This Row],[ProductID]],products[],6,0)</f>
        <v>18</v>
      </c>
      <c r="I1958" s="8">
        <f>order_details[[#This Row],[UnitPrice (Marked Price)]] * order_details[[#This Row],[Quantity]] * (1 - order_details[[#This Row],[Discount]])</f>
        <v>36</v>
      </c>
      <c r="J1958" s="8">
        <f>(order_details[[#This Row],[UnitPrice (Marked Price)]]*(1-order_details[[#This Row],[Discount]])-order_details[[#This Row],[UnitPrice]]) * order_details[[#This Row],[Quantity]]</f>
        <v>7.1999999999999993</v>
      </c>
      <c r="K1958">
        <f>VLOOKUP(order_details[[#This Row],[ProductID]],products[],4,0)</f>
        <v>1</v>
      </c>
      <c r="L1958" s="8" t="str">
        <f>VLOOKUP(order_details[[#This Row],[Category]],categories[[CategoryID]:[CategoryName]],2,0)</f>
        <v>Beverages</v>
      </c>
    </row>
    <row r="1959" spans="1:12" x14ac:dyDescent="0.25">
      <c r="A1959">
        <v>11005</v>
      </c>
      <c r="B1959">
        <v>59</v>
      </c>
      <c r="C1959" s="8">
        <v>44</v>
      </c>
      <c r="D1959">
        <v>10</v>
      </c>
      <c r="E1959">
        <v>0</v>
      </c>
      <c r="F1959" s="8">
        <f>order_details[[#This Row],[UnitPrice]]*order_details[[#This Row],[Quantity]]</f>
        <v>440</v>
      </c>
      <c r="G1959" s="1">
        <f>VLOOKUP(order_details[[#This Row],[OrderID]],orders[[OrderID]:[OrderDate]],4,)</f>
        <v>35192</v>
      </c>
      <c r="H1959" s="8">
        <f>VLOOKUP(order_details[[#This Row],[ProductID]],products[],6,0)</f>
        <v>55</v>
      </c>
      <c r="I1959" s="8">
        <f>order_details[[#This Row],[UnitPrice (Marked Price)]] * order_details[[#This Row],[Quantity]] * (1 - order_details[[#This Row],[Discount]])</f>
        <v>550</v>
      </c>
      <c r="J1959" s="8">
        <f>(order_details[[#This Row],[UnitPrice (Marked Price)]]*(1-order_details[[#This Row],[Discount]])-order_details[[#This Row],[UnitPrice]]) * order_details[[#This Row],[Quantity]]</f>
        <v>110</v>
      </c>
      <c r="K1959">
        <f>VLOOKUP(order_details[[#This Row],[ProductID]],products[],4,0)</f>
        <v>4</v>
      </c>
      <c r="L1959" s="8" t="str">
        <f>VLOOKUP(order_details[[#This Row],[Category]],categories[[CategoryID]:[CategoryName]],2,0)</f>
        <v>Dairy Products</v>
      </c>
    </row>
    <row r="1960" spans="1:12" x14ac:dyDescent="0.25">
      <c r="A1960">
        <v>11006</v>
      </c>
      <c r="B1960">
        <v>1</v>
      </c>
      <c r="C1960" s="8">
        <v>14.4</v>
      </c>
      <c r="D1960">
        <v>8</v>
      </c>
      <c r="E1960">
        <v>0</v>
      </c>
      <c r="F1960" s="8">
        <f>order_details[[#This Row],[UnitPrice]]*order_details[[#This Row],[Quantity]]</f>
        <v>115.2</v>
      </c>
      <c r="G1960" s="1">
        <f>VLOOKUP(order_details[[#This Row],[OrderID]],orders[[OrderID]:[OrderDate]],4,)</f>
        <v>35192</v>
      </c>
      <c r="H1960" s="8">
        <f>VLOOKUP(order_details[[#This Row],[ProductID]],products[],6,0)</f>
        <v>18</v>
      </c>
      <c r="I1960" s="8">
        <f>order_details[[#This Row],[UnitPrice (Marked Price)]] * order_details[[#This Row],[Quantity]] * (1 - order_details[[#This Row],[Discount]])</f>
        <v>144</v>
      </c>
      <c r="J1960" s="8">
        <f>(order_details[[#This Row],[UnitPrice (Marked Price)]]*(1-order_details[[#This Row],[Discount]])-order_details[[#This Row],[UnitPrice]]) * order_details[[#This Row],[Quantity]]</f>
        <v>28.799999999999997</v>
      </c>
      <c r="K1960">
        <f>VLOOKUP(order_details[[#This Row],[ProductID]],products[],4,0)</f>
        <v>1</v>
      </c>
      <c r="L1960" s="8" t="str">
        <f>VLOOKUP(order_details[[#This Row],[Category]],categories[[CategoryID]:[CategoryName]],2,0)</f>
        <v>Beverages</v>
      </c>
    </row>
    <row r="1961" spans="1:12" x14ac:dyDescent="0.25">
      <c r="A1961">
        <v>11006</v>
      </c>
      <c r="B1961">
        <v>29</v>
      </c>
      <c r="C1961" s="8">
        <v>99</v>
      </c>
      <c r="D1961">
        <v>2</v>
      </c>
      <c r="E1961">
        <v>0.25</v>
      </c>
      <c r="F1961" s="8">
        <f>order_details[[#This Row],[UnitPrice]]*order_details[[#This Row],[Quantity]]</f>
        <v>198</v>
      </c>
      <c r="G1961" s="1">
        <f>VLOOKUP(order_details[[#This Row],[OrderID]],orders[[OrderID]:[OrderDate]],4,)</f>
        <v>35192</v>
      </c>
      <c r="H1961" s="8">
        <f>VLOOKUP(order_details[[#This Row],[ProductID]],products[],6,0)</f>
        <v>123.79</v>
      </c>
      <c r="I1961" s="8">
        <f>order_details[[#This Row],[UnitPrice (Marked Price)]] * order_details[[#This Row],[Quantity]] * (1 - order_details[[#This Row],[Discount]])</f>
        <v>185.685</v>
      </c>
      <c r="J1961" s="8">
        <f>(order_details[[#This Row],[UnitPrice (Marked Price)]]*(1-order_details[[#This Row],[Discount]])-order_details[[#This Row],[UnitPrice]]) * order_details[[#This Row],[Quantity]]</f>
        <v>-12.314999999999998</v>
      </c>
      <c r="K1961">
        <f>VLOOKUP(order_details[[#This Row],[ProductID]],products[],4,0)</f>
        <v>6</v>
      </c>
      <c r="L1961" s="8" t="str">
        <f>VLOOKUP(order_details[[#This Row],[Category]],categories[[CategoryID]:[CategoryName]],2,0)</f>
        <v>Meat/Poultry</v>
      </c>
    </row>
    <row r="1962" spans="1:12" x14ac:dyDescent="0.25">
      <c r="A1962">
        <v>11007</v>
      </c>
      <c r="B1962">
        <v>8</v>
      </c>
      <c r="C1962" s="8">
        <v>25.6</v>
      </c>
      <c r="D1962">
        <v>30</v>
      </c>
      <c r="E1962">
        <v>0</v>
      </c>
      <c r="F1962" s="8">
        <f>order_details[[#This Row],[UnitPrice]]*order_details[[#This Row],[Quantity]]</f>
        <v>768</v>
      </c>
      <c r="G1962" s="1">
        <f>VLOOKUP(order_details[[#This Row],[OrderID]],orders[[OrderID]:[OrderDate]],4,)</f>
        <v>35193</v>
      </c>
      <c r="H1962" s="8">
        <f>VLOOKUP(order_details[[#This Row],[ProductID]],products[],6,0)</f>
        <v>40</v>
      </c>
      <c r="I1962" s="8">
        <f>order_details[[#This Row],[UnitPrice (Marked Price)]] * order_details[[#This Row],[Quantity]] * (1 - order_details[[#This Row],[Discount]])</f>
        <v>1200</v>
      </c>
      <c r="J1962" s="8">
        <f>(order_details[[#This Row],[UnitPrice (Marked Price)]]*(1-order_details[[#This Row],[Discount]])-order_details[[#This Row],[UnitPrice]]) * order_details[[#This Row],[Quantity]]</f>
        <v>431.99999999999994</v>
      </c>
      <c r="K1962">
        <f>VLOOKUP(order_details[[#This Row],[ProductID]],products[],4,0)</f>
        <v>2</v>
      </c>
      <c r="L1962" s="8" t="str">
        <f>VLOOKUP(order_details[[#This Row],[Category]],categories[[CategoryID]:[CategoryName]],2,0)</f>
        <v>Condiments</v>
      </c>
    </row>
    <row r="1963" spans="1:12" x14ac:dyDescent="0.25">
      <c r="A1963">
        <v>11007</v>
      </c>
      <c r="B1963">
        <v>29</v>
      </c>
      <c r="C1963" s="8">
        <v>99</v>
      </c>
      <c r="D1963">
        <v>10</v>
      </c>
      <c r="E1963">
        <v>0</v>
      </c>
      <c r="F1963" s="8">
        <f>order_details[[#This Row],[UnitPrice]]*order_details[[#This Row],[Quantity]]</f>
        <v>990</v>
      </c>
      <c r="G1963" s="1">
        <f>VLOOKUP(order_details[[#This Row],[OrderID]],orders[[OrderID]:[OrderDate]],4,)</f>
        <v>35193</v>
      </c>
      <c r="H1963" s="8">
        <f>VLOOKUP(order_details[[#This Row],[ProductID]],products[],6,0)</f>
        <v>123.79</v>
      </c>
      <c r="I1963" s="8">
        <f>order_details[[#This Row],[UnitPrice (Marked Price)]] * order_details[[#This Row],[Quantity]] * (1 - order_details[[#This Row],[Discount]])</f>
        <v>1237.9000000000001</v>
      </c>
      <c r="J1963" s="8">
        <f>(order_details[[#This Row],[UnitPrice (Marked Price)]]*(1-order_details[[#This Row],[Discount]])-order_details[[#This Row],[UnitPrice]]) * order_details[[#This Row],[Quantity]]</f>
        <v>247.90000000000006</v>
      </c>
      <c r="K1963">
        <f>VLOOKUP(order_details[[#This Row],[ProductID]],products[],4,0)</f>
        <v>6</v>
      </c>
      <c r="L1963" s="8" t="str">
        <f>VLOOKUP(order_details[[#This Row],[Category]],categories[[CategoryID]:[CategoryName]],2,0)</f>
        <v>Meat/Poultry</v>
      </c>
    </row>
    <row r="1964" spans="1:12" x14ac:dyDescent="0.25">
      <c r="A1964">
        <v>11007</v>
      </c>
      <c r="B1964">
        <v>42</v>
      </c>
      <c r="C1964" s="8">
        <v>9.8000000000000007</v>
      </c>
      <c r="D1964">
        <v>14</v>
      </c>
      <c r="E1964">
        <v>0</v>
      </c>
      <c r="F1964" s="8">
        <f>order_details[[#This Row],[UnitPrice]]*order_details[[#This Row],[Quantity]]</f>
        <v>137.20000000000002</v>
      </c>
      <c r="G1964" s="1">
        <f>VLOOKUP(order_details[[#This Row],[OrderID]],orders[[OrderID]:[OrderDate]],4,)</f>
        <v>35193</v>
      </c>
      <c r="H1964" s="8">
        <f>VLOOKUP(order_details[[#This Row],[ProductID]],products[],6,0)</f>
        <v>14</v>
      </c>
      <c r="I1964" s="8">
        <f>order_details[[#This Row],[UnitPrice (Marked Price)]] * order_details[[#This Row],[Quantity]] * (1 - order_details[[#This Row],[Discount]])</f>
        <v>196</v>
      </c>
      <c r="J1964" s="8">
        <f>(order_details[[#This Row],[UnitPrice (Marked Price)]]*(1-order_details[[#This Row],[Discount]])-order_details[[#This Row],[UnitPrice]]) * order_details[[#This Row],[Quantity]]</f>
        <v>58.79999999999999</v>
      </c>
      <c r="K1964">
        <f>VLOOKUP(order_details[[#This Row],[ProductID]],products[],4,0)</f>
        <v>5</v>
      </c>
      <c r="L1964" s="8" t="str">
        <f>VLOOKUP(order_details[[#This Row],[Category]],categories[[CategoryID]:[CategoryName]],2,0)</f>
        <v>Grains/Cereals</v>
      </c>
    </row>
    <row r="1965" spans="1:12" x14ac:dyDescent="0.25">
      <c r="A1965">
        <v>11008</v>
      </c>
      <c r="B1965">
        <v>28</v>
      </c>
      <c r="C1965" s="8">
        <v>36.4</v>
      </c>
      <c r="D1965">
        <v>70</v>
      </c>
      <c r="E1965">
        <v>0.05</v>
      </c>
      <c r="F1965" s="8">
        <f>order_details[[#This Row],[UnitPrice]]*order_details[[#This Row],[Quantity]]</f>
        <v>2548</v>
      </c>
      <c r="G1965" s="1">
        <f>VLOOKUP(order_details[[#This Row],[OrderID]],orders[[OrderID]:[OrderDate]],4,)</f>
        <v>35193</v>
      </c>
      <c r="H1965" s="8">
        <f>VLOOKUP(order_details[[#This Row],[ProductID]],products[],6,0)</f>
        <v>45.6</v>
      </c>
      <c r="I1965" s="8">
        <f>order_details[[#This Row],[UnitPrice (Marked Price)]] * order_details[[#This Row],[Quantity]] * (1 - order_details[[#This Row],[Discount]])</f>
        <v>3032.3999999999996</v>
      </c>
      <c r="J1965" s="8">
        <f>(order_details[[#This Row],[UnitPrice (Marked Price)]]*(1-order_details[[#This Row],[Discount]])-order_details[[#This Row],[UnitPrice]]) * order_details[[#This Row],[Quantity]]</f>
        <v>484.40000000000009</v>
      </c>
      <c r="K1965">
        <f>VLOOKUP(order_details[[#This Row],[ProductID]],products[],4,0)</f>
        <v>7</v>
      </c>
      <c r="L1965" s="8" t="str">
        <f>VLOOKUP(order_details[[#This Row],[Category]],categories[[CategoryID]:[CategoryName]],2,0)</f>
        <v>Produce</v>
      </c>
    </row>
    <row r="1966" spans="1:12" x14ac:dyDescent="0.25">
      <c r="A1966">
        <v>11008</v>
      </c>
      <c r="B1966">
        <v>34</v>
      </c>
      <c r="C1966" s="8">
        <v>9.8000000000000007</v>
      </c>
      <c r="D1966">
        <v>90</v>
      </c>
      <c r="E1966">
        <v>0.05</v>
      </c>
      <c r="F1966" s="8">
        <f>order_details[[#This Row],[UnitPrice]]*order_details[[#This Row],[Quantity]]</f>
        <v>882.00000000000011</v>
      </c>
      <c r="G1966" s="1">
        <f>VLOOKUP(order_details[[#This Row],[OrderID]],orders[[OrderID]:[OrderDate]],4,)</f>
        <v>35193</v>
      </c>
      <c r="H1966" s="8">
        <f>VLOOKUP(order_details[[#This Row],[ProductID]],products[],6,0)</f>
        <v>14</v>
      </c>
      <c r="I1966" s="8">
        <f>order_details[[#This Row],[UnitPrice (Marked Price)]] * order_details[[#This Row],[Quantity]] * (1 - order_details[[#This Row],[Discount]])</f>
        <v>1197</v>
      </c>
      <c r="J1966" s="8">
        <f>(order_details[[#This Row],[UnitPrice (Marked Price)]]*(1-order_details[[#This Row],[Discount]])-order_details[[#This Row],[UnitPrice]]) * order_details[[#This Row],[Quantity]]</f>
        <v>314.99999999999983</v>
      </c>
      <c r="K1966">
        <f>VLOOKUP(order_details[[#This Row],[ProductID]],products[],4,0)</f>
        <v>1</v>
      </c>
      <c r="L1966" s="8" t="str">
        <f>VLOOKUP(order_details[[#This Row],[Category]],categories[[CategoryID]:[CategoryName]],2,0)</f>
        <v>Beverages</v>
      </c>
    </row>
    <row r="1967" spans="1:12" x14ac:dyDescent="0.25">
      <c r="A1967">
        <v>11008</v>
      </c>
      <c r="B1967">
        <v>71</v>
      </c>
      <c r="C1967" s="8">
        <v>17.2</v>
      </c>
      <c r="D1967">
        <v>21</v>
      </c>
      <c r="E1967">
        <v>0</v>
      </c>
      <c r="F1967" s="8">
        <f>order_details[[#This Row],[UnitPrice]]*order_details[[#This Row],[Quantity]]</f>
        <v>361.2</v>
      </c>
      <c r="G1967" s="1">
        <f>VLOOKUP(order_details[[#This Row],[OrderID]],orders[[OrderID]:[OrderDate]],4,)</f>
        <v>35193</v>
      </c>
      <c r="H1967" s="8">
        <f>VLOOKUP(order_details[[#This Row],[ProductID]],products[],6,0)</f>
        <v>21.5</v>
      </c>
      <c r="I1967" s="8">
        <f>order_details[[#This Row],[UnitPrice (Marked Price)]] * order_details[[#This Row],[Quantity]] * (1 - order_details[[#This Row],[Discount]])</f>
        <v>451.5</v>
      </c>
      <c r="J1967" s="8">
        <f>(order_details[[#This Row],[UnitPrice (Marked Price)]]*(1-order_details[[#This Row],[Discount]])-order_details[[#This Row],[UnitPrice]]) * order_details[[#This Row],[Quantity]]</f>
        <v>90.300000000000011</v>
      </c>
      <c r="K1967">
        <f>VLOOKUP(order_details[[#This Row],[ProductID]],products[],4,0)</f>
        <v>4</v>
      </c>
      <c r="L1967" s="8" t="str">
        <f>VLOOKUP(order_details[[#This Row],[Category]],categories[[CategoryID]:[CategoryName]],2,0)</f>
        <v>Dairy Products</v>
      </c>
    </row>
    <row r="1968" spans="1:12" x14ac:dyDescent="0.25">
      <c r="A1968">
        <v>11009</v>
      </c>
      <c r="B1968">
        <v>24</v>
      </c>
      <c r="C1968" s="8">
        <v>3.6</v>
      </c>
      <c r="D1968">
        <v>12</v>
      </c>
      <c r="E1968">
        <v>0</v>
      </c>
      <c r="F1968" s="8">
        <f>order_details[[#This Row],[UnitPrice]]*order_details[[#This Row],[Quantity]]</f>
        <v>43.2</v>
      </c>
      <c r="G1968" s="1">
        <f>VLOOKUP(order_details[[#This Row],[OrderID]],orders[[OrderID]:[OrderDate]],4,)</f>
        <v>35193</v>
      </c>
      <c r="H1968" s="8">
        <f>VLOOKUP(order_details[[#This Row],[ProductID]],products[],6,0)</f>
        <v>4.5</v>
      </c>
      <c r="I1968" s="8">
        <f>order_details[[#This Row],[UnitPrice (Marked Price)]] * order_details[[#This Row],[Quantity]] * (1 - order_details[[#This Row],[Discount]])</f>
        <v>54</v>
      </c>
      <c r="J1968" s="8">
        <f>(order_details[[#This Row],[UnitPrice (Marked Price)]]*(1-order_details[[#This Row],[Discount]])-order_details[[#This Row],[UnitPrice]]) * order_details[[#This Row],[Quantity]]</f>
        <v>10.799999999999999</v>
      </c>
      <c r="K1968">
        <f>VLOOKUP(order_details[[#This Row],[ProductID]],products[],4,0)</f>
        <v>1</v>
      </c>
      <c r="L1968" s="8" t="str">
        <f>VLOOKUP(order_details[[#This Row],[Category]],categories[[CategoryID]:[CategoryName]],2,0)</f>
        <v>Beverages</v>
      </c>
    </row>
    <row r="1969" spans="1:12" x14ac:dyDescent="0.25">
      <c r="A1969">
        <v>11009</v>
      </c>
      <c r="B1969">
        <v>36</v>
      </c>
      <c r="C1969" s="8">
        <v>15.2</v>
      </c>
      <c r="D1969">
        <v>18</v>
      </c>
      <c r="E1969">
        <v>0.25</v>
      </c>
      <c r="F1969" s="8">
        <f>order_details[[#This Row],[UnitPrice]]*order_details[[#This Row],[Quantity]]</f>
        <v>273.59999999999997</v>
      </c>
      <c r="G1969" s="1">
        <f>VLOOKUP(order_details[[#This Row],[OrderID]],orders[[OrderID]:[OrderDate]],4,)</f>
        <v>35193</v>
      </c>
      <c r="H1969" s="8">
        <f>VLOOKUP(order_details[[#This Row],[ProductID]],products[],6,0)</f>
        <v>19</v>
      </c>
      <c r="I1969" s="8">
        <f>order_details[[#This Row],[UnitPrice (Marked Price)]] * order_details[[#This Row],[Quantity]] * (1 - order_details[[#This Row],[Discount]])</f>
        <v>256.5</v>
      </c>
      <c r="J1969" s="8">
        <f>(order_details[[#This Row],[UnitPrice (Marked Price)]]*(1-order_details[[#This Row],[Discount]])-order_details[[#This Row],[UnitPrice]]) * order_details[[#This Row],[Quantity]]</f>
        <v>-17.099999999999987</v>
      </c>
      <c r="K1969">
        <f>VLOOKUP(order_details[[#This Row],[ProductID]],products[],4,0)</f>
        <v>8</v>
      </c>
      <c r="L1969" s="8" t="str">
        <f>VLOOKUP(order_details[[#This Row],[Category]],categories[[CategoryID]:[CategoryName]],2,0)</f>
        <v>Seafood</v>
      </c>
    </row>
    <row r="1970" spans="1:12" x14ac:dyDescent="0.25">
      <c r="A1970">
        <v>11009</v>
      </c>
      <c r="B1970">
        <v>60</v>
      </c>
      <c r="C1970" s="8">
        <v>27.2</v>
      </c>
      <c r="D1970">
        <v>9</v>
      </c>
      <c r="E1970">
        <v>0</v>
      </c>
      <c r="F1970" s="8">
        <f>order_details[[#This Row],[UnitPrice]]*order_details[[#This Row],[Quantity]]</f>
        <v>244.79999999999998</v>
      </c>
      <c r="G1970" s="1">
        <f>VLOOKUP(order_details[[#This Row],[OrderID]],orders[[OrderID]:[OrderDate]],4,)</f>
        <v>35193</v>
      </c>
      <c r="H1970" s="8">
        <f>VLOOKUP(order_details[[#This Row],[ProductID]],products[],6,0)</f>
        <v>34</v>
      </c>
      <c r="I1970" s="8">
        <f>order_details[[#This Row],[UnitPrice (Marked Price)]] * order_details[[#This Row],[Quantity]] * (1 - order_details[[#This Row],[Discount]])</f>
        <v>306</v>
      </c>
      <c r="J1970" s="8">
        <f>(order_details[[#This Row],[UnitPrice (Marked Price)]]*(1-order_details[[#This Row],[Discount]])-order_details[[#This Row],[UnitPrice]]) * order_details[[#This Row],[Quantity]]</f>
        <v>61.2</v>
      </c>
      <c r="K1970">
        <f>VLOOKUP(order_details[[#This Row],[ProductID]],products[],4,0)</f>
        <v>4</v>
      </c>
      <c r="L1970" s="8" t="str">
        <f>VLOOKUP(order_details[[#This Row],[Category]],categories[[CategoryID]:[CategoryName]],2,0)</f>
        <v>Dairy Products</v>
      </c>
    </row>
    <row r="1971" spans="1:12" x14ac:dyDescent="0.25">
      <c r="A1971">
        <v>11010</v>
      </c>
      <c r="B1971">
        <v>7</v>
      </c>
      <c r="C1971" s="8">
        <v>19.2</v>
      </c>
      <c r="D1971">
        <v>20</v>
      </c>
      <c r="E1971">
        <v>0</v>
      </c>
      <c r="F1971" s="8">
        <f>order_details[[#This Row],[UnitPrice]]*order_details[[#This Row],[Quantity]]</f>
        <v>384</v>
      </c>
      <c r="G1971" s="1">
        <f>VLOOKUP(order_details[[#This Row],[OrderID]],orders[[OrderID]:[OrderDate]],4,)</f>
        <v>35194</v>
      </c>
      <c r="H1971" s="8">
        <f>VLOOKUP(order_details[[#This Row],[ProductID]],products[],6,0)</f>
        <v>30</v>
      </c>
      <c r="I1971" s="8">
        <f>order_details[[#This Row],[UnitPrice (Marked Price)]] * order_details[[#This Row],[Quantity]] * (1 - order_details[[#This Row],[Discount]])</f>
        <v>600</v>
      </c>
      <c r="J1971" s="8">
        <f>(order_details[[#This Row],[UnitPrice (Marked Price)]]*(1-order_details[[#This Row],[Discount]])-order_details[[#This Row],[UnitPrice]]) * order_details[[#This Row],[Quantity]]</f>
        <v>216</v>
      </c>
      <c r="K1971">
        <f>VLOOKUP(order_details[[#This Row],[ProductID]],products[],4,0)</f>
        <v>7</v>
      </c>
      <c r="L1971" s="8" t="str">
        <f>VLOOKUP(order_details[[#This Row],[Category]],categories[[CategoryID]:[CategoryName]],2,0)</f>
        <v>Produce</v>
      </c>
    </row>
    <row r="1972" spans="1:12" x14ac:dyDescent="0.25">
      <c r="A1972">
        <v>11010</v>
      </c>
      <c r="B1972">
        <v>24</v>
      </c>
      <c r="C1972" s="8">
        <v>3.6</v>
      </c>
      <c r="D1972">
        <v>10</v>
      </c>
      <c r="E1972">
        <v>0</v>
      </c>
      <c r="F1972" s="8">
        <f>order_details[[#This Row],[UnitPrice]]*order_details[[#This Row],[Quantity]]</f>
        <v>36</v>
      </c>
      <c r="G1972" s="1">
        <f>VLOOKUP(order_details[[#This Row],[OrderID]],orders[[OrderID]:[OrderDate]],4,)</f>
        <v>35194</v>
      </c>
      <c r="H1972" s="8">
        <f>VLOOKUP(order_details[[#This Row],[ProductID]],products[],6,0)</f>
        <v>4.5</v>
      </c>
      <c r="I1972" s="8">
        <f>order_details[[#This Row],[UnitPrice (Marked Price)]] * order_details[[#This Row],[Quantity]] * (1 - order_details[[#This Row],[Discount]])</f>
        <v>45</v>
      </c>
      <c r="J1972" s="8">
        <f>(order_details[[#This Row],[UnitPrice (Marked Price)]]*(1-order_details[[#This Row],[Discount]])-order_details[[#This Row],[UnitPrice]]) * order_details[[#This Row],[Quantity]]</f>
        <v>9</v>
      </c>
      <c r="K1972">
        <f>VLOOKUP(order_details[[#This Row],[ProductID]],products[],4,0)</f>
        <v>1</v>
      </c>
      <c r="L1972" s="8" t="str">
        <f>VLOOKUP(order_details[[#This Row],[Category]],categories[[CategoryID]:[CategoryName]],2,0)</f>
        <v>Beverages</v>
      </c>
    </row>
    <row r="1973" spans="1:12" x14ac:dyDescent="0.25">
      <c r="A1973">
        <v>11011</v>
      </c>
      <c r="B1973">
        <v>58</v>
      </c>
      <c r="C1973" s="8">
        <v>10.6</v>
      </c>
      <c r="D1973">
        <v>40</v>
      </c>
      <c r="E1973">
        <v>0.05</v>
      </c>
      <c r="F1973" s="8">
        <f>order_details[[#This Row],[UnitPrice]]*order_details[[#This Row],[Quantity]]</f>
        <v>424</v>
      </c>
      <c r="G1973" s="1">
        <f>VLOOKUP(order_details[[#This Row],[OrderID]],orders[[OrderID]:[OrderDate]],4,)</f>
        <v>35194</v>
      </c>
      <c r="H1973" s="8">
        <f>VLOOKUP(order_details[[#This Row],[ProductID]],products[],6,0)</f>
        <v>13.25</v>
      </c>
      <c r="I1973" s="8">
        <f>order_details[[#This Row],[UnitPrice (Marked Price)]] * order_details[[#This Row],[Quantity]] * (1 - order_details[[#This Row],[Discount]])</f>
        <v>503.5</v>
      </c>
      <c r="J1973" s="8">
        <f>(order_details[[#This Row],[UnitPrice (Marked Price)]]*(1-order_details[[#This Row],[Discount]])-order_details[[#This Row],[UnitPrice]]) * order_details[[#This Row],[Quantity]]</f>
        <v>79.499999999999957</v>
      </c>
      <c r="K1973">
        <f>VLOOKUP(order_details[[#This Row],[ProductID]],products[],4,0)</f>
        <v>8</v>
      </c>
      <c r="L1973" s="8" t="str">
        <f>VLOOKUP(order_details[[#This Row],[Category]],categories[[CategoryID]:[CategoryName]],2,0)</f>
        <v>Seafood</v>
      </c>
    </row>
    <row r="1974" spans="1:12" x14ac:dyDescent="0.25">
      <c r="A1974">
        <v>11011</v>
      </c>
      <c r="B1974">
        <v>71</v>
      </c>
      <c r="C1974" s="8">
        <v>17.2</v>
      </c>
      <c r="D1974">
        <v>20</v>
      </c>
      <c r="E1974">
        <v>0</v>
      </c>
      <c r="F1974" s="8">
        <f>order_details[[#This Row],[UnitPrice]]*order_details[[#This Row],[Quantity]]</f>
        <v>344</v>
      </c>
      <c r="G1974" s="1">
        <f>VLOOKUP(order_details[[#This Row],[OrderID]],orders[[OrderID]:[OrderDate]],4,)</f>
        <v>35194</v>
      </c>
      <c r="H1974" s="8">
        <f>VLOOKUP(order_details[[#This Row],[ProductID]],products[],6,0)</f>
        <v>21.5</v>
      </c>
      <c r="I1974" s="8">
        <f>order_details[[#This Row],[UnitPrice (Marked Price)]] * order_details[[#This Row],[Quantity]] * (1 - order_details[[#This Row],[Discount]])</f>
        <v>430</v>
      </c>
      <c r="J1974" s="8">
        <f>(order_details[[#This Row],[UnitPrice (Marked Price)]]*(1-order_details[[#This Row],[Discount]])-order_details[[#This Row],[UnitPrice]]) * order_details[[#This Row],[Quantity]]</f>
        <v>86.000000000000014</v>
      </c>
      <c r="K1974">
        <f>VLOOKUP(order_details[[#This Row],[ProductID]],products[],4,0)</f>
        <v>4</v>
      </c>
      <c r="L1974" s="8" t="str">
        <f>VLOOKUP(order_details[[#This Row],[Category]],categories[[CategoryID]:[CategoryName]],2,0)</f>
        <v>Dairy Products</v>
      </c>
    </row>
    <row r="1975" spans="1:12" x14ac:dyDescent="0.25">
      <c r="A1975">
        <v>11012</v>
      </c>
      <c r="B1975">
        <v>19</v>
      </c>
      <c r="C1975" s="8">
        <v>7.3</v>
      </c>
      <c r="D1975">
        <v>50</v>
      </c>
      <c r="E1975">
        <v>0.05</v>
      </c>
      <c r="F1975" s="8">
        <f>order_details[[#This Row],[UnitPrice]]*order_details[[#This Row],[Quantity]]</f>
        <v>365</v>
      </c>
      <c r="G1975" s="1">
        <f>VLOOKUP(order_details[[#This Row],[OrderID]],orders[[OrderID]:[OrderDate]],4,)</f>
        <v>35194</v>
      </c>
      <c r="H1975" s="8">
        <f>VLOOKUP(order_details[[#This Row],[ProductID]],products[],6,0)</f>
        <v>9.1999999999999993</v>
      </c>
      <c r="I1975" s="8">
        <f>order_details[[#This Row],[UnitPrice (Marked Price)]] * order_details[[#This Row],[Quantity]] * (1 - order_details[[#This Row],[Discount]])</f>
        <v>436.99999999999994</v>
      </c>
      <c r="J1975" s="8">
        <f>(order_details[[#This Row],[UnitPrice (Marked Price)]]*(1-order_details[[#This Row],[Discount]])-order_details[[#This Row],[UnitPrice]]) * order_details[[#This Row],[Quantity]]</f>
        <v>71.999999999999929</v>
      </c>
      <c r="K1975">
        <f>VLOOKUP(order_details[[#This Row],[ProductID]],products[],4,0)</f>
        <v>3</v>
      </c>
      <c r="L1975" s="8" t="str">
        <f>VLOOKUP(order_details[[#This Row],[Category]],categories[[CategoryID]:[CategoryName]],2,0)</f>
        <v>Confections</v>
      </c>
    </row>
    <row r="1976" spans="1:12" x14ac:dyDescent="0.25">
      <c r="A1976">
        <v>11012</v>
      </c>
      <c r="B1976">
        <v>60</v>
      </c>
      <c r="C1976" s="8">
        <v>27.2</v>
      </c>
      <c r="D1976">
        <v>36</v>
      </c>
      <c r="E1976">
        <v>0.05</v>
      </c>
      <c r="F1976" s="8">
        <f>order_details[[#This Row],[UnitPrice]]*order_details[[#This Row],[Quantity]]</f>
        <v>979.19999999999993</v>
      </c>
      <c r="G1976" s="1">
        <f>VLOOKUP(order_details[[#This Row],[OrderID]],orders[[OrderID]:[OrderDate]],4,)</f>
        <v>35194</v>
      </c>
      <c r="H1976" s="8">
        <f>VLOOKUP(order_details[[#This Row],[ProductID]],products[],6,0)</f>
        <v>34</v>
      </c>
      <c r="I1976" s="8">
        <f>order_details[[#This Row],[UnitPrice (Marked Price)]] * order_details[[#This Row],[Quantity]] * (1 - order_details[[#This Row],[Discount]])</f>
        <v>1162.8</v>
      </c>
      <c r="J1976" s="8">
        <f>(order_details[[#This Row],[UnitPrice (Marked Price)]]*(1-order_details[[#This Row],[Discount]])-order_details[[#This Row],[UnitPrice]]) * order_details[[#This Row],[Quantity]]</f>
        <v>183.59999999999991</v>
      </c>
      <c r="K1976">
        <f>VLOOKUP(order_details[[#This Row],[ProductID]],products[],4,0)</f>
        <v>4</v>
      </c>
      <c r="L1976" s="8" t="str">
        <f>VLOOKUP(order_details[[#This Row],[Category]],categories[[CategoryID]:[CategoryName]],2,0)</f>
        <v>Dairy Products</v>
      </c>
    </row>
    <row r="1977" spans="1:12" x14ac:dyDescent="0.25">
      <c r="A1977">
        <v>11012</v>
      </c>
      <c r="B1977">
        <v>71</v>
      </c>
      <c r="C1977" s="8">
        <v>17.2</v>
      </c>
      <c r="D1977">
        <v>60</v>
      </c>
      <c r="E1977">
        <v>0.05</v>
      </c>
      <c r="F1977" s="8">
        <f>order_details[[#This Row],[UnitPrice]]*order_details[[#This Row],[Quantity]]</f>
        <v>1032</v>
      </c>
      <c r="G1977" s="1">
        <f>VLOOKUP(order_details[[#This Row],[OrderID]],orders[[OrderID]:[OrderDate]],4,)</f>
        <v>35194</v>
      </c>
      <c r="H1977" s="8">
        <f>VLOOKUP(order_details[[#This Row],[ProductID]],products[],6,0)</f>
        <v>21.5</v>
      </c>
      <c r="I1977" s="8">
        <f>order_details[[#This Row],[UnitPrice (Marked Price)]] * order_details[[#This Row],[Quantity]] * (1 - order_details[[#This Row],[Discount]])</f>
        <v>1225.5</v>
      </c>
      <c r="J1977" s="8">
        <f>(order_details[[#This Row],[UnitPrice (Marked Price)]]*(1-order_details[[#This Row],[Discount]])-order_details[[#This Row],[UnitPrice]]) * order_details[[#This Row],[Quantity]]</f>
        <v>193.50000000000009</v>
      </c>
      <c r="K1977">
        <f>VLOOKUP(order_details[[#This Row],[ProductID]],products[],4,0)</f>
        <v>4</v>
      </c>
      <c r="L1977" s="8" t="str">
        <f>VLOOKUP(order_details[[#This Row],[Category]],categories[[CategoryID]:[CategoryName]],2,0)</f>
        <v>Dairy Products</v>
      </c>
    </row>
    <row r="1978" spans="1:12" x14ac:dyDescent="0.25">
      <c r="A1978">
        <v>11013</v>
      </c>
      <c r="B1978">
        <v>23</v>
      </c>
      <c r="C1978" s="8">
        <v>7.2</v>
      </c>
      <c r="D1978">
        <v>10</v>
      </c>
      <c r="E1978">
        <v>0</v>
      </c>
      <c r="F1978" s="8">
        <f>order_details[[#This Row],[UnitPrice]]*order_details[[#This Row],[Quantity]]</f>
        <v>72</v>
      </c>
      <c r="G1978" s="1">
        <f>VLOOKUP(order_details[[#This Row],[OrderID]],orders[[OrderID]:[OrderDate]],4,)</f>
        <v>35194</v>
      </c>
      <c r="H1978" s="8">
        <f>VLOOKUP(order_details[[#This Row],[ProductID]],products[],6,0)</f>
        <v>9</v>
      </c>
      <c r="I1978" s="8">
        <f>order_details[[#This Row],[UnitPrice (Marked Price)]] * order_details[[#This Row],[Quantity]] * (1 - order_details[[#This Row],[Discount]])</f>
        <v>90</v>
      </c>
      <c r="J1978" s="8">
        <f>(order_details[[#This Row],[UnitPrice (Marked Price)]]*(1-order_details[[#This Row],[Discount]])-order_details[[#This Row],[UnitPrice]]) * order_details[[#This Row],[Quantity]]</f>
        <v>18</v>
      </c>
      <c r="K1978">
        <f>VLOOKUP(order_details[[#This Row],[ProductID]],products[],4,0)</f>
        <v>5</v>
      </c>
      <c r="L1978" s="8" t="str">
        <f>VLOOKUP(order_details[[#This Row],[Category]],categories[[CategoryID]:[CategoryName]],2,0)</f>
        <v>Grains/Cereals</v>
      </c>
    </row>
    <row r="1979" spans="1:12" x14ac:dyDescent="0.25">
      <c r="A1979">
        <v>11013</v>
      </c>
      <c r="B1979">
        <v>42</v>
      </c>
      <c r="C1979" s="8">
        <v>9.8000000000000007</v>
      </c>
      <c r="D1979">
        <v>4</v>
      </c>
      <c r="E1979">
        <v>0</v>
      </c>
      <c r="F1979" s="8">
        <f>order_details[[#This Row],[UnitPrice]]*order_details[[#This Row],[Quantity]]</f>
        <v>39.200000000000003</v>
      </c>
      <c r="G1979" s="1">
        <f>VLOOKUP(order_details[[#This Row],[OrderID]],orders[[OrderID]:[OrderDate]],4,)</f>
        <v>35194</v>
      </c>
      <c r="H1979" s="8">
        <f>VLOOKUP(order_details[[#This Row],[ProductID]],products[],6,0)</f>
        <v>14</v>
      </c>
      <c r="I1979" s="8">
        <f>order_details[[#This Row],[UnitPrice (Marked Price)]] * order_details[[#This Row],[Quantity]] * (1 - order_details[[#This Row],[Discount]])</f>
        <v>56</v>
      </c>
      <c r="J1979" s="8">
        <f>(order_details[[#This Row],[UnitPrice (Marked Price)]]*(1-order_details[[#This Row],[Discount]])-order_details[[#This Row],[UnitPrice]]) * order_details[[#This Row],[Quantity]]</f>
        <v>16.799999999999997</v>
      </c>
      <c r="K1979">
        <f>VLOOKUP(order_details[[#This Row],[ProductID]],products[],4,0)</f>
        <v>5</v>
      </c>
      <c r="L1979" s="8" t="str">
        <f>VLOOKUP(order_details[[#This Row],[Category]],categories[[CategoryID]:[CategoryName]],2,0)</f>
        <v>Grains/Cereals</v>
      </c>
    </row>
    <row r="1980" spans="1:12" x14ac:dyDescent="0.25">
      <c r="A1980">
        <v>11013</v>
      </c>
      <c r="B1980">
        <v>45</v>
      </c>
      <c r="C1980" s="8">
        <v>7.6</v>
      </c>
      <c r="D1980">
        <v>20</v>
      </c>
      <c r="E1980">
        <v>0</v>
      </c>
      <c r="F1980" s="8">
        <f>order_details[[#This Row],[UnitPrice]]*order_details[[#This Row],[Quantity]]</f>
        <v>152</v>
      </c>
      <c r="G1980" s="1">
        <f>VLOOKUP(order_details[[#This Row],[OrderID]],orders[[OrderID]:[OrderDate]],4,)</f>
        <v>35194</v>
      </c>
      <c r="H1980" s="8">
        <f>VLOOKUP(order_details[[#This Row],[ProductID]],products[],6,0)</f>
        <v>9.5</v>
      </c>
      <c r="I1980" s="8">
        <f>order_details[[#This Row],[UnitPrice (Marked Price)]] * order_details[[#This Row],[Quantity]] * (1 - order_details[[#This Row],[Discount]])</f>
        <v>190</v>
      </c>
      <c r="J1980" s="8">
        <f>(order_details[[#This Row],[UnitPrice (Marked Price)]]*(1-order_details[[#This Row],[Discount]])-order_details[[#This Row],[UnitPrice]]) * order_details[[#This Row],[Quantity]]</f>
        <v>38.000000000000007</v>
      </c>
      <c r="K1980">
        <f>VLOOKUP(order_details[[#This Row],[ProductID]],products[],4,0)</f>
        <v>8</v>
      </c>
      <c r="L1980" s="8" t="str">
        <f>VLOOKUP(order_details[[#This Row],[Category]],categories[[CategoryID]:[CategoryName]],2,0)</f>
        <v>Seafood</v>
      </c>
    </row>
    <row r="1981" spans="1:12" x14ac:dyDescent="0.25">
      <c r="A1981">
        <v>11013</v>
      </c>
      <c r="B1981">
        <v>68</v>
      </c>
      <c r="C1981" s="8">
        <v>8</v>
      </c>
      <c r="D1981">
        <v>2</v>
      </c>
      <c r="E1981">
        <v>0</v>
      </c>
      <c r="F1981" s="8">
        <f>order_details[[#This Row],[UnitPrice]]*order_details[[#This Row],[Quantity]]</f>
        <v>16</v>
      </c>
      <c r="G1981" s="1">
        <f>VLOOKUP(order_details[[#This Row],[OrderID]],orders[[OrderID]:[OrderDate]],4,)</f>
        <v>35194</v>
      </c>
      <c r="H1981" s="8">
        <f>VLOOKUP(order_details[[#This Row],[ProductID]],products[],6,0)</f>
        <v>12.5</v>
      </c>
      <c r="I1981" s="8">
        <f>order_details[[#This Row],[UnitPrice (Marked Price)]] * order_details[[#This Row],[Quantity]] * (1 - order_details[[#This Row],[Discount]])</f>
        <v>25</v>
      </c>
      <c r="J1981" s="8">
        <f>(order_details[[#This Row],[UnitPrice (Marked Price)]]*(1-order_details[[#This Row],[Discount]])-order_details[[#This Row],[UnitPrice]]) * order_details[[#This Row],[Quantity]]</f>
        <v>9</v>
      </c>
      <c r="K1981">
        <f>VLOOKUP(order_details[[#This Row],[ProductID]],products[],4,0)</f>
        <v>3</v>
      </c>
      <c r="L1981" s="8" t="str">
        <f>VLOOKUP(order_details[[#This Row],[Category]],categories[[CategoryID]:[CategoryName]],2,0)</f>
        <v>Confections</v>
      </c>
    </row>
    <row r="1982" spans="1:12" x14ac:dyDescent="0.25">
      <c r="A1982">
        <v>11014</v>
      </c>
      <c r="B1982">
        <v>41</v>
      </c>
      <c r="C1982" s="8">
        <v>7.7</v>
      </c>
      <c r="D1982">
        <v>28</v>
      </c>
      <c r="E1982">
        <v>0.1</v>
      </c>
      <c r="F1982" s="8">
        <f>order_details[[#This Row],[UnitPrice]]*order_details[[#This Row],[Quantity]]</f>
        <v>215.6</v>
      </c>
      <c r="G1982" s="1">
        <f>VLOOKUP(order_details[[#This Row],[OrderID]],orders[[OrderID]:[OrderDate]],4,)</f>
        <v>35195</v>
      </c>
      <c r="H1982" s="8">
        <f>VLOOKUP(order_details[[#This Row],[ProductID]],products[],6,0)</f>
        <v>9.65</v>
      </c>
      <c r="I1982" s="8">
        <f>order_details[[#This Row],[UnitPrice (Marked Price)]] * order_details[[#This Row],[Quantity]] * (1 - order_details[[#This Row],[Discount]])</f>
        <v>243.18</v>
      </c>
      <c r="J1982" s="8">
        <f>(order_details[[#This Row],[UnitPrice (Marked Price)]]*(1-order_details[[#This Row],[Discount]])-order_details[[#This Row],[UnitPrice]]) * order_details[[#This Row],[Quantity]]</f>
        <v>27.580000000000009</v>
      </c>
      <c r="K1982">
        <f>VLOOKUP(order_details[[#This Row],[ProductID]],products[],4,0)</f>
        <v>8</v>
      </c>
      <c r="L1982" s="8" t="str">
        <f>VLOOKUP(order_details[[#This Row],[Category]],categories[[CategoryID]:[CategoryName]],2,0)</f>
        <v>Seafood</v>
      </c>
    </row>
    <row r="1983" spans="1:12" x14ac:dyDescent="0.25">
      <c r="A1983">
        <v>11015</v>
      </c>
      <c r="B1983">
        <v>30</v>
      </c>
      <c r="C1983" s="8">
        <v>20.7</v>
      </c>
      <c r="D1983">
        <v>15</v>
      </c>
      <c r="E1983">
        <v>0</v>
      </c>
      <c r="F1983" s="8">
        <f>order_details[[#This Row],[UnitPrice]]*order_details[[#This Row],[Quantity]]</f>
        <v>310.5</v>
      </c>
      <c r="G1983" s="1">
        <f>VLOOKUP(order_details[[#This Row],[OrderID]],orders[[OrderID]:[OrderDate]],4,)</f>
        <v>35195</v>
      </c>
      <c r="H1983" s="8">
        <f>VLOOKUP(order_details[[#This Row],[ProductID]],products[],6,0)</f>
        <v>25.89</v>
      </c>
      <c r="I1983" s="8">
        <f>order_details[[#This Row],[UnitPrice (Marked Price)]] * order_details[[#This Row],[Quantity]] * (1 - order_details[[#This Row],[Discount]])</f>
        <v>388.35</v>
      </c>
      <c r="J1983" s="8">
        <f>(order_details[[#This Row],[UnitPrice (Marked Price)]]*(1-order_details[[#This Row],[Discount]])-order_details[[#This Row],[UnitPrice]]) * order_details[[#This Row],[Quantity]]</f>
        <v>77.850000000000023</v>
      </c>
      <c r="K1983">
        <f>VLOOKUP(order_details[[#This Row],[ProductID]],products[],4,0)</f>
        <v>8</v>
      </c>
      <c r="L1983" s="8" t="str">
        <f>VLOOKUP(order_details[[#This Row],[Category]],categories[[CategoryID]:[CategoryName]],2,0)</f>
        <v>Seafood</v>
      </c>
    </row>
    <row r="1984" spans="1:12" x14ac:dyDescent="0.25">
      <c r="A1984">
        <v>11015</v>
      </c>
      <c r="B1984">
        <v>77</v>
      </c>
      <c r="C1984" s="8">
        <v>10.4</v>
      </c>
      <c r="D1984">
        <v>18</v>
      </c>
      <c r="E1984">
        <v>0</v>
      </c>
      <c r="F1984" s="8">
        <f>order_details[[#This Row],[UnitPrice]]*order_details[[#This Row],[Quantity]]</f>
        <v>187.20000000000002</v>
      </c>
      <c r="G1984" s="1">
        <f>VLOOKUP(order_details[[#This Row],[OrderID]],orders[[OrderID]:[OrderDate]],4,)</f>
        <v>35195</v>
      </c>
      <c r="H1984" s="8">
        <f>VLOOKUP(order_details[[#This Row],[ProductID]],products[],6,0)</f>
        <v>13</v>
      </c>
      <c r="I1984" s="8">
        <f>order_details[[#This Row],[UnitPrice (Marked Price)]] * order_details[[#This Row],[Quantity]] * (1 - order_details[[#This Row],[Discount]])</f>
        <v>234</v>
      </c>
      <c r="J1984" s="8">
        <f>(order_details[[#This Row],[UnitPrice (Marked Price)]]*(1-order_details[[#This Row],[Discount]])-order_details[[#This Row],[UnitPrice]]) * order_details[[#This Row],[Quantity]]</f>
        <v>46.8</v>
      </c>
      <c r="K1984">
        <f>VLOOKUP(order_details[[#This Row],[ProductID]],products[],4,0)</f>
        <v>2</v>
      </c>
      <c r="L1984" s="8" t="str">
        <f>VLOOKUP(order_details[[#This Row],[Category]],categories[[CategoryID]:[CategoryName]],2,0)</f>
        <v>Condiments</v>
      </c>
    </row>
    <row r="1985" spans="1:12" x14ac:dyDescent="0.25">
      <c r="A1985">
        <v>11016</v>
      </c>
      <c r="B1985">
        <v>31</v>
      </c>
      <c r="C1985" s="8">
        <v>8</v>
      </c>
      <c r="D1985">
        <v>15</v>
      </c>
      <c r="E1985">
        <v>0</v>
      </c>
      <c r="F1985" s="8">
        <f>order_details[[#This Row],[UnitPrice]]*order_details[[#This Row],[Quantity]]</f>
        <v>120</v>
      </c>
      <c r="G1985" s="1">
        <f>VLOOKUP(order_details[[#This Row],[OrderID]],orders[[OrderID]:[OrderDate]],4,)</f>
        <v>35195</v>
      </c>
      <c r="H1985" s="8">
        <f>VLOOKUP(order_details[[#This Row],[ProductID]],products[],6,0)</f>
        <v>12.5</v>
      </c>
      <c r="I1985" s="8">
        <f>order_details[[#This Row],[UnitPrice (Marked Price)]] * order_details[[#This Row],[Quantity]] * (1 - order_details[[#This Row],[Discount]])</f>
        <v>187.5</v>
      </c>
      <c r="J1985" s="8">
        <f>(order_details[[#This Row],[UnitPrice (Marked Price)]]*(1-order_details[[#This Row],[Discount]])-order_details[[#This Row],[UnitPrice]]) * order_details[[#This Row],[Quantity]]</f>
        <v>67.5</v>
      </c>
      <c r="K1985">
        <f>VLOOKUP(order_details[[#This Row],[ProductID]],products[],4,0)</f>
        <v>4</v>
      </c>
      <c r="L1985" s="8" t="str">
        <f>VLOOKUP(order_details[[#This Row],[Category]],categories[[CategoryID]:[CategoryName]],2,0)</f>
        <v>Dairy Products</v>
      </c>
    </row>
    <row r="1986" spans="1:12" x14ac:dyDescent="0.25">
      <c r="A1986">
        <v>11016</v>
      </c>
      <c r="B1986">
        <v>36</v>
      </c>
      <c r="C1986" s="8">
        <v>15.2</v>
      </c>
      <c r="D1986">
        <v>16</v>
      </c>
      <c r="E1986">
        <v>0</v>
      </c>
      <c r="F1986" s="8">
        <f>order_details[[#This Row],[UnitPrice]]*order_details[[#This Row],[Quantity]]</f>
        <v>243.2</v>
      </c>
      <c r="G1986" s="1">
        <f>VLOOKUP(order_details[[#This Row],[OrderID]],orders[[OrderID]:[OrderDate]],4,)</f>
        <v>35195</v>
      </c>
      <c r="H1986" s="8">
        <f>VLOOKUP(order_details[[#This Row],[ProductID]],products[],6,0)</f>
        <v>19</v>
      </c>
      <c r="I1986" s="8">
        <f>order_details[[#This Row],[UnitPrice (Marked Price)]] * order_details[[#This Row],[Quantity]] * (1 - order_details[[#This Row],[Discount]])</f>
        <v>304</v>
      </c>
      <c r="J1986" s="8">
        <f>(order_details[[#This Row],[UnitPrice (Marked Price)]]*(1-order_details[[#This Row],[Discount]])-order_details[[#This Row],[UnitPrice]]) * order_details[[#This Row],[Quantity]]</f>
        <v>60.800000000000011</v>
      </c>
      <c r="K1986">
        <f>VLOOKUP(order_details[[#This Row],[ProductID]],products[],4,0)</f>
        <v>8</v>
      </c>
      <c r="L1986" s="8" t="str">
        <f>VLOOKUP(order_details[[#This Row],[Category]],categories[[CategoryID]:[CategoryName]],2,0)</f>
        <v>Seafood</v>
      </c>
    </row>
    <row r="1987" spans="1:12" x14ac:dyDescent="0.25">
      <c r="A1987">
        <v>11017</v>
      </c>
      <c r="B1987">
        <v>3</v>
      </c>
      <c r="C1987" s="8">
        <v>8</v>
      </c>
      <c r="D1987">
        <v>25</v>
      </c>
      <c r="E1987">
        <v>0</v>
      </c>
      <c r="F1987" s="8">
        <f>order_details[[#This Row],[UnitPrice]]*order_details[[#This Row],[Quantity]]</f>
        <v>200</v>
      </c>
      <c r="G1987" s="1">
        <f>VLOOKUP(order_details[[#This Row],[OrderID]],orders[[OrderID]:[OrderDate]],4,)</f>
        <v>35198</v>
      </c>
      <c r="H1987" s="8">
        <f>VLOOKUP(order_details[[#This Row],[ProductID]],products[],6,0)</f>
        <v>10</v>
      </c>
      <c r="I1987" s="8">
        <f>order_details[[#This Row],[UnitPrice (Marked Price)]] * order_details[[#This Row],[Quantity]] * (1 - order_details[[#This Row],[Discount]])</f>
        <v>250</v>
      </c>
      <c r="J1987" s="8">
        <f>(order_details[[#This Row],[UnitPrice (Marked Price)]]*(1-order_details[[#This Row],[Discount]])-order_details[[#This Row],[UnitPrice]]) * order_details[[#This Row],[Quantity]]</f>
        <v>50</v>
      </c>
      <c r="K1987">
        <f>VLOOKUP(order_details[[#This Row],[ProductID]],products[],4,0)</f>
        <v>2</v>
      </c>
      <c r="L1987" s="8" t="str">
        <f>VLOOKUP(order_details[[#This Row],[Category]],categories[[CategoryID]:[CategoryName]],2,0)</f>
        <v>Condiments</v>
      </c>
    </row>
    <row r="1988" spans="1:12" x14ac:dyDescent="0.25">
      <c r="A1988">
        <v>11017</v>
      </c>
      <c r="B1988">
        <v>59</v>
      </c>
      <c r="C1988" s="8">
        <v>44</v>
      </c>
      <c r="D1988">
        <v>110</v>
      </c>
      <c r="E1988">
        <v>0</v>
      </c>
      <c r="F1988" s="8">
        <f>order_details[[#This Row],[UnitPrice]]*order_details[[#This Row],[Quantity]]</f>
        <v>4840</v>
      </c>
      <c r="G1988" s="1">
        <f>VLOOKUP(order_details[[#This Row],[OrderID]],orders[[OrderID]:[OrderDate]],4,)</f>
        <v>35198</v>
      </c>
      <c r="H1988" s="8">
        <f>VLOOKUP(order_details[[#This Row],[ProductID]],products[],6,0)</f>
        <v>55</v>
      </c>
      <c r="I1988" s="8">
        <f>order_details[[#This Row],[UnitPrice (Marked Price)]] * order_details[[#This Row],[Quantity]] * (1 - order_details[[#This Row],[Discount]])</f>
        <v>6050</v>
      </c>
      <c r="J1988" s="8">
        <f>(order_details[[#This Row],[UnitPrice (Marked Price)]]*(1-order_details[[#This Row],[Discount]])-order_details[[#This Row],[UnitPrice]]) * order_details[[#This Row],[Quantity]]</f>
        <v>1210</v>
      </c>
      <c r="K1988">
        <f>VLOOKUP(order_details[[#This Row],[ProductID]],products[],4,0)</f>
        <v>4</v>
      </c>
      <c r="L1988" s="8" t="str">
        <f>VLOOKUP(order_details[[#This Row],[Category]],categories[[CategoryID]:[CategoryName]],2,0)</f>
        <v>Dairy Products</v>
      </c>
    </row>
    <row r="1989" spans="1:12" x14ac:dyDescent="0.25">
      <c r="A1989">
        <v>11017</v>
      </c>
      <c r="B1989">
        <v>70</v>
      </c>
      <c r="C1989" s="8">
        <v>9.6</v>
      </c>
      <c r="D1989">
        <v>30</v>
      </c>
      <c r="E1989">
        <v>0</v>
      </c>
      <c r="F1989" s="8">
        <f>order_details[[#This Row],[UnitPrice]]*order_details[[#This Row],[Quantity]]</f>
        <v>288</v>
      </c>
      <c r="G1989" s="1">
        <f>VLOOKUP(order_details[[#This Row],[OrderID]],orders[[OrderID]:[OrderDate]],4,)</f>
        <v>35198</v>
      </c>
      <c r="H1989" s="8">
        <f>VLOOKUP(order_details[[#This Row],[ProductID]],products[],6,0)</f>
        <v>15</v>
      </c>
      <c r="I1989" s="8">
        <f>order_details[[#This Row],[UnitPrice (Marked Price)]] * order_details[[#This Row],[Quantity]] * (1 - order_details[[#This Row],[Discount]])</f>
        <v>450</v>
      </c>
      <c r="J1989" s="8">
        <f>(order_details[[#This Row],[UnitPrice (Marked Price)]]*(1-order_details[[#This Row],[Discount]])-order_details[[#This Row],[UnitPrice]]) * order_details[[#This Row],[Quantity]]</f>
        <v>162</v>
      </c>
      <c r="K1989">
        <f>VLOOKUP(order_details[[#This Row],[ProductID]],products[],4,0)</f>
        <v>1</v>
      </c>
      <c r="L1989" s="8" t="str">
        <f>VLOOKUP(order_details[[#This Row],[Category]],categories[[CategoryID]:[CategoryName]],2,0)</f>
        <v>Beverages</v>
      </c>
    </row>
    <row r="1990" spans="1:12" x14ac:dyDescent="0.25">
      <c r="A1990">
        <v>11018</v>
      </c>
      <c r="B1990">
        <v>12</v>
      </c>
      <c r="C1990" s="8">
        <v>30.4</v>
      </c>
      <c r="D1990">
        <v>20</v>
      </c>
      <c r="E1990">
        <v>0</v>
      </c>
      <c r="F1990" s="8">
        <f>order_details[[#This Row],[UnitPrice]]*order_details[[#This Row],[Quantity]]</f>
        <v>608</v>
      </c>
      <c r="G1990" s="1">
        <f>VLOOKUP(order_details[[#This Row],[OrderID]],orders[[OrderID]:[OrderDate]],4,)</f>
        <v>35198</v>
      </c>
      <c r="H1990" s="8">
        <f>VLOOKUP(order_details[[#This Row],[ProductID]],products[],6,0)</f>
        <v>38</v>
      </c>
      <c r="I1990" s="8">
        <f>order_details[[#This Row],[UnitPrice (Marked Price)]] * order_details[[#This Row],[Quantity]] * (1 - order_details[[#This Row],[Discount]])</f>
        <v>760</v>
      </c>
      <c r="J1990" s="8">
        <f>(order_details[[#This Row],[UnitPrice (Marked Price)]]*(1-order_details[[#This Row],[Discount]])-order_details[[#This Row],[UnitPrice]]) * order_details[[#This Row],[Quantity]]</f>
        <v>152.00000000000003</v>
      </c>
      <c r="K1990">
        <f>VLOOKUP(order_details[[#This Row],[ProductID]],products[],4,0)</f>
        <v>4</v>
      </c>
      <c r="L1990" s="8" t="str">
        <f>VLOOKUP(order_details[[#This Row],[Category]],categories[[CategoryID]:[CategoryName]],2,0)</f>
        <v>Dairy Products</v>
      </c>
    </row>
    <row r="1991" spans="1:12" x14ac:dyDescent="0.25">
      <c r="A1991">
        <v>11018</v>
      </c>
      <c r="B1991">
        <v>18</v>
      </c>
      <c r="C1991" s="8">
        <v>50</v>
      </c>
      <c r="D1991">
        <v>10</v>
      </c>
      <c r="E1991">
        <v>0</v>
      </c>
      <c r="F1991" s="8">
        <f>order_details[[#This Row],[UnitPrice]]*order_details[[#This Row],[Quantity]]</f>
        <v>500</v>
      </c>
      <c r="G1991" s="1">
        <f>VLOOKUP(order_details[[#This Row],[OrderID]],orders[[OrderID]:[OrderDate]],4,)</f>
        <v>35198</v>
      </c>
      <c r="H1991" s="8">
        <f>VLOOKUP(order_details[[#This Row],[ProductID]],products[],6,0)</f>
        <v>62.5</v>
      </c>
      <c r="I1991" s="8">
        <f>order_details[[#This Row],[UnitPrice (Marked Price)]] * order_details[[#This Row],[Quantity]] * (1 - order_details[[#This Row],[Discount]])</f>
        <v>625</v>
      </c>
      <c r="J1991" s="8">
        <f>(order_details[[#This Row],[UnitPrice (Marked Price)]]*(1-order_details[[#This Row],[Discount]])-order_details[[#This Row],[UnitPrice]]) * order_details[[#This Row],[Quantity]]</f>
        <v>125</v>
      </c>
      <c r="K1991">
        <f>VLOOKUP(order_details[[#This Row],[ProductID]],products[],4,0)</f>
        <v>8</v>
      </c>
      <c r="L1991" s="8" t="str">
        <f>VLOOKUP(order_details[[#This Row],[Category]],categories[[CategoryID]:[CategoryName]],2,0)</f>
        <v>Seafood</v>
      </c>
    </row>
    <row r="1992" spans="1:12" x14ac:dyDescent="0.25">
      <c r="A1992">
        <v>11018</v>
      </c>
      <c r="B1992">
        <v>56</v>
      </c>
      <c r="C1992" s="8">
        <v>30.4</v>
      </c>
      <c r="D1992">
        <v>5</v>
      </c>
      <c r="E1992">
        <v>0</v>
      </c>
      <c r="F1992" s="8">
        <f>order_details[[#This Row],[UnitPrice]]*order_details[[#This Row],[Quantity]]</f>
        <v>152</v>
      </c>
      <c r="G1992" s="1">
        <f>VLOOKUP(order_details[[#This Row],[OrderID]],orders[[OrderID]:[OrderDate]],4,)</f>
        <v>35198</v>
      </c>
      <c r="H1992" s="8">
        <f>VLOOKUP(order_details[[#This Row],[ProductID]],products[],6,0)</f>
        <v>38</v>
      </c>
      <c r="I1992" s="8">
        <f>order_details[[#This Row],[UnitPrice (Marked Price)]] * order_details[[#This Row],[Quantity]] * (1 - order_details[[#This Row],[Discount]])</f>
        <v>190</v>
      </c>
      <c r="J1992" s="8">
        <f>(order_details[[#This Row],[UnitPrice (Marked Price)]]*(1-order_details[[#This Row],[Discount]])-order_details[[#This Row],[UnitPrice]]) * order_details[[#This Row],[Quantity]]</f>
        <v>38.000000000000007</v>
      </c>
      <c r="K1992">
        <f>VLOOKUP(order_details[[#This Row],[ProductID]],products[],4,0)</f>
        <v>5</v>
      </c>
      <c r="L1992" s="8" t="str">
        <f>VLOOKUP(order_details[[#This Row],[Category]],categories[[CategoryID]:[CategoryName]],2,0)</f>
        <v>Grains/Cereals</v>
      </c>
    </row>
    <row r="1993" spans="1:12" x14ac:dyDescent="0.25">
      <c r="A1993">
        <v>11019</v>
      </c>
      <c r="B1993">
        <v>46</v>
      </c>
      <c r="C1993" s="8">
        <v>9.6</v>
      </c>
      <c r="D1993">
        <v>3</v>
      </c>
      <c r="E1993">
        <v>0</v>
      </c>
      <c r="F1993" s="8">
        <f>order_details[[#This Row],[UnitPrice]]*order_details[[#This Row],[Quantity]]</f>
        <v>28.799999999999997</v>
      </c>
      <c r="G1993" s="1">
        <f>VLOOKUP(order_details[[#This Row],[OrderID]],orders[[OrderID]:[OrderDate]],4,)</f>
        <v>35198</v>
      </c>
      <c r="H1993" s="8">
        <f>VLOOKUP(order_details[[#This Row],[ProductID]],products[],6,0)</f>
        <v>12</v>
      </c>
      <c r="I1993" s="8">
        <f>order_details[[#This Row],[UnitPrice (Marked Price)]] * order_details[[#This Row],[Quantity]] * (1 - order_details[[#This Row],[Discount]])</f>
        <v>36</v>
      </c>
      <c r="J1993" s="8">
        <f>(order_details[[#This Row],[UnitPrice (Marked Price)]]*(1-order_details[[#This Row],[Discount]])-order_details[[#This Row],[UnitPrice]]) * order_details[[#This Row],[Quantity]]</f>
        <v>7.2000000000000011</v>
      </c>
      <c r="K1993">
        <f>VLOOKUP(order_details[[#This Row],[ProductID]],products[],4,0)</f>
        <v>8</v>
      </c>
      <c r="L1993" s="8" t="str">
        <f>VLOOKUP(order_details[[#This Row],[Category]],categories[[CategoryID]:[CategoryName]],2,0)</f>
        <v>Seafood</v>
      </c>
    </row>
    <row r="1994" spans="1:12" x14ac:dyDescent="0.25">
      <c r="A1994">
        <v>11019</v>
      </c>
      <c r="B1994">
        <v>49</v>
      </c>
      <c r="C1994" s="8">
        <v>16</v>
      </c>
      <c r="D1994">
        <v>2</v>
      </c>
      <c r="E1994">
        <v>0</v>
      </c>
      <c r="F1994" s="8">
        <f>order_details[[#This Row],[UnitPrice]]*order_details[[#This Row],[Quantity]]</f>
        <v>32</v>
      </c>
      <c r="G1994" s="1">
        <f>VLOOKUP(order_details[[#This Row],[OrderID]],orders[[OrderID]:[OrderDate]],4,)</f>
        <v>35198</v>
      </c>
      <c r="H1994" s="8">
        <f>VLOOKUP(order_details[[#This Row],[ProductID]],products[],6,0)</f>
        <v>20</v>
      </c>
      <c r="I1994" s="8">
        <f>order_details[[#This Row],[UnitPrice (Marked Price)]] * order_details[[#This Row],[Quantity]] * (1 - order_details[[#This Row],[Discount]])</f>
        <v>40</v>
      </c>
      <c r="J1994" s="8">
        <f>(order_details[[#This Row],[UnitPrice (Marked Price)]]*(1-order_details[[#This Row],[Discount]])-order_details[[#This Row],[UnitPrice]]) * order_details[[#This Row],[Quantity]]</f>
        <v>8</v>
      </c>
      <c r="K1994">
        <f>VLOOKUP(order_details[[#This Row],[ProductID]],products[],4,0)</f>
        <v>3</v>
      </c>
      <c r="L1994" s="8" t="str">
        <f>VLOOKUP(order_details[[#This Row],[Category]],categories[[CategoryID]:[CategoryName]],2,0)</f>
        <v>Confections</v>
      </c>
    </row>
    <row r="1995" spans="1:12" x14ac:dyDescent="0.25">
      <c r="A1995">
        <v>11020</v>
      </c>
      <c r="B1995">
        <v>10</v>
      </c>
      <c r="C1995" s="8">
        <v>24.8</v>
      </c>
      <c r="D1995">
        <v>24</v>
      </c>
      <c r="E1995">
        <v>0.15</v>
      </c>
      <c r="F1995" s="8">
        <f>order_details[[#This Row],[UnitPrice]]*order_details[[#This Row],[Quantity]]</f>
        <v>595.20000000000005</v>
      </c>
      <c r="G1995" s="1">
        <f>VLOOKUP(order_details[[#This Row],[OrderID]],orders[[OrderID]:[OrderDate]],4,)</f>
        <v>35199</v>
      </c>
      <c r="H1995" s="8">
        <f>VLOOKUP(order_details[[#This Row],[ProductID]],products[],6,0)</f>
        <v>31</v>
      </c>
      <c r="I1995" s="8">
        <f>order_details[[#This Row],[UnitPrice (Marked Price)]] * order_details[[#This Row],[Quantity]] * (1 - order_details[[#This Row],[Discount]])</f>
        <v>632.4</v>
      </c>
      <c r="J1995" s="8">
        <f>(order_details[[#This Row],[UnitPrice (Marked Price)]]*(1-order_details[[#This Row],[Discount]])-order_details[[#This Row],[UnitPrice]]) * order_details[[#This Row],[Quantity]]</f>
        <v>37.199999999999932</v>
      </c>
      <c r="K1995">
        <f>VLOOKUP(order_details[[#This Row],[ProductID]],products[],4,0)</f>
        <v>8</v>
      </c>
      <c r="L1995" s="8" t="str">
        <f>VLOOKUP(order_details[[#This Row],[Category]],categories[[CategoryID]:[CategoryName]],2,0)</f>
        <v>Seafood</v>
      </c>
    </row>
    <row r="1996" spans="1:12" x14ac:dyDescent="0.25">
      <c r="A1996">
        <v>11021</v>
      </c>
      <c r="B1996">
        <v>2</v>
      </c>
      <c r="C1996" s="8">
        <v>15.2</v>
      </c>
      <c r="D1996">
        <v>11</v>
      </c>
      <c r="E1996">
        <v>0.25</v>
      </c>
      <c r="F1996" s="8">
        <f>order_details[[#This Row],[UnitPrice]]*order_details[[#This Row],[Quantity]]</f>
        <v>167.2</v>
      </c>
      <c r="G1996" s="1">
        <f>VLOOKUP(order_details[[#This Row],[OrderID]],orders[[OrderID]:[OrderDate]],4,)</f>
        <v>35199</v>
      </c>
      <c r="H1996" s="8">
        <f>VLOOKUP(order_details[[#This Row],[ProductID]],products[],6,0)</f>
        <v>19</v>
      </c>
      <c r="I1996" s="8">
        <f>order_details[[#This Row],[UnitPrice (Marked Price)]] * order_details[[#This Row],[Quantity]] * (1 - order_details[[#This Row],[Discount]])</f>
        <v>156.75</v>
      </c>
      <c r="J1996" s="8">
        <f>(order_details[[#This Row],[UnitPrice (Marked Price)]]*(1-order_details[[#This Row],[Discount]])-order_details[[#This Row],[UnitPrice]]) * order_details[[#This Row],[Quantity]]</f>
        <v>-10.449999999999992</v>
      </c>
      <c r="K1996">
        <f>VLOOKUP(order_details[[#This Row],[ProductID]],products[],4,0)</f>
        <v>1</v>
      </c>
      <c r="L1996" s="8" t="str">
        <f>VLOOKUP(order_details[[#This Row],[Category]],categories[[CategoryID]:[CategoryName]],2,0)</f>
        <v>Beverages</v>
      </c>
    </row>
    <row r="1997" spans="1:12" x14ac:dyDescent="0.25">
      <c r="A1997">
        <v>11021</v>
      </c>
      <c r="B1997">
        <v>20</v>
      </c>
      <c r="C1997" s="8">
        <v>64.8</v>
      </c>
      <c r="D1997">
        <v>15</v>
      </c>
      <c r="E1997">
        <v>0</v>
      </c>
      <c r="F1997" s="8">
        <f>order_details[[#This Row],[UnitPrice]]*order_details[[#This Row],[Quantity]]</f>
        <v>972</v>
      </c>
      <c r="G1997" s="1">
        <f>VLOOKUP(order_details[[#This Row],[OrderID]],orders[[OrderID]:[OrderDate]],4,)</f>
        <v>35199</v>
      </c>
      <c r="H1997" s="8">
        <f>VLOOKUP(order_details[[#This Row],[ProductID]],products[],6,0)</f>
        <v>81</v>
      </c>
      <c r="I1997" s="8">
        <f>order_details[[#This Row],[UnitPrice (Marked Price)]] * order_details[[#This Row],[Quantity]] * (1 - order_details[[#This Row],[Discount]])</f>
        <v>1215</v>
      </c>
      <c r="J1997" s="8">
        <f>(order_details[[#This Row],[UnitPrice (Marked Price)]]*(1-order_details[[#This Row],[Discount]])-order_details[[#This Row],[UnitPrice]]) * order_details[[#This Row],[Quantity]]</f>
        <v>243.00000000000006</v>
      </c>
      <c r="K1997">
        <f>VLOOKUP(order_details[[#This Row],[ProductID]],products[],4,0)</f>
        <v>3</v>
      </c>
      <c r="L1997" s="8" t="str">
        <f>VLOOKUP(order_details[[#This Row],[Category]],categories[[CategoryID]:[CategoryName]],2,0)</f>
        <v>Confections</v>
      </c>
    </row>
    <row r="1998" spans="1:12" x14ac:dyDescent="0.25">
      <c r="A1998">
        <v>11021</v>
      </c>
      <c r="B1998">
        <v>26</v>
      </c>
      <c r="C1998" s="8">
        <v>24.9</v>
      </c>
      <c r="D1998">
        <v>63</v>
      </c>
      <c r="E1998">
        <v>0</v>
      </c>
      <c r="F1998" s="8">
        <f>order_details[[#This Row],[UnitPrice]]*order_details[[#This Row],[Quantity]]</f>
        <v>1568.6999999999998</v>
      </c>
      <c r="G1998" s="1">
        <f>VLOOKUP(order_details[[#This Row],[OrderID]],orders[[OrderID]:[OrderDate]],4,)</f>
        <v>35199</v>
      </c>
      <c r="H1998" s="8">
        <f>VLOOKUP(order_details[[#This Row],[ProductID]],products[],6,0)</f>
        <v>31.23</v>
      </c>
      <c r="I1998" s="8">
        <f>order_details[[#This Row],[UnitPrice (Marked Price)]] * order_details[[#This Row],[Quantity]] * (1 - order_details[[#This Row],[Discount]])</f>
        <v>1967.49</v>
      </c>
      <c r="J1998" s="8">
        <f>(order_details[[#This Row],[UnitPrice (Marked Price)]]*(1-order_details[[#This Row],[Discount]])-order_details[[#This Row],[UnitPrice]]) * order_details[[#This Row],[Quantity]]</f>
        <v>398.79000000000013</v>
      </c>
      <c r="K1998">
        <f>VLOOKUP(order_details[[#This Row],[ProductID]],products[],4,0)</f>
        <v>3</v>
      </c>
      <c r="L1998" s="8" t="str">
        <f>VLOOKUP(order_details[[#This Row],[Category]],categories[[CategoryID]:[CategoryName]],2,0)</f>
        <v>Confections</v>
      </c>
    </row>
    <row r="1999" spans="1:12" x14ac:dyDescent="0.25">
      <c r="A1999">
        <v>11021</v>
      </c>
      <c r="B1999">
        <v>51</v>
      </c>
      <c r="C1999" s="8">
        <v>42.4</v>
      </c>
      <c r="D1999">
        <v>44</v>
      </c>
      <c r="E1999">
        <v>0.25</v>
      </c>
      <c r="F1999" s="8">
        <f>order_details[[#This Row],[UnitPrice]]*order_details[[#This Row],[Quantity]]</f>
        <v>1865.6</v>
      </c>
      <c r="G1999" s="1">
        <f>VLOOKUP(order_details[[#This Row],[OrderID]],orders[[OrderID]:[OrderDate]],4,)</f>
        <v>35199</v>
      </c>
      <c r="H1999" s="8">
        <f>VLOOKUP(order_details[[#This Row],[ProductID]],products[],6,0)</f>
        <v>53</v>
      </c>
      <c r="I1999" s="8">
        <f>order_details[[#This Row],[UnitPrice (Marked Price)]] * order_details[[#This Row],[Quantity]] * (1 - order_details[[#This Row],[Discount]])</f>
        <v>1749</v>
      </c>
      <c r="J1999" s="8">
        <f>(order_details[[#This Row],[UnitPrice (Marked Price)]]*(1-order_details[[#This Row],[Discount]])-order_details[[#This Row],[UnitPrice]]) * order_details[[#This Row],[Quantity]]</f>
        <v>-116.59999999999994</v>
      </c>
      <c r="K1999">
        <f>VLOOKUP(order_details[[#This Row],[ProductID]],products[],4,0)</f>
        <v>7</v>
      </c>
      <c r="L1999" s="8" t="str">
        <f>VLOOKUP(order_details[[#This Row],[Category]],categories[[CategoryID]:[CategoryName]],2,0)</f>
        <v>Produce</v>
      </c>
    </row>
    <row r="2000" spans="1:12" x14ac:dyDescent="0.25">
      <c r="A2000">
        <v>11021</v>
      </c>
      <c r="B2000">
        <v>72</v>
      </c>
      <c r="C2000" s="8">
        <v>27.8</v>
      </c>
      <c r="D2000">
        <v>35</v>
      </c>
      <c r="E2000">
        <v>0</v>
      </c>
      <c r="F2000" s="8">
        <f>order_details[[#This Row],[UnitPrice]]*order_details[[#This Row],[Quantity]]</f>
        <v>973</v>
      </c>
      <c r="G2000" s="1">
        <f>VLOOKUP(order_details[[#This Row],[OrderID]],orders[[OrderID]:[OrderDate]],4,)</f>
        <v>35199</v>
      </c>
      <c r="H2000" s="8">
        <f>VLOOKUP(order_details[[#This Row],[ProductID]],products[],6,0)</f>
        <v>34.799999999999997</v>
      </c>
      <c r="I2000" s="8">
        <f>order_details[[#This Row],[UnitPrice (Marked Price)]] * order_details[[#This Row],[Quantity]] * (1 - order_details[[#This Row],[Discount]])</f>
        <v>1218</v>
      </c>
      <c r="J2000" s="8">
        <f>(order_details[[#This Row],[UnitPrice (Marked Price)]]*(1-order_details[[#This Row],[Discount]])-order_details[[#This Row],[UnitPrice]]) * order_details[[#This Row],[Quantity]]</f>
        <v>244.99999999999989</v>
      </c>
      <c r="K2000">
        <f>VLOOKUP(order_details[[#This Row],[ProductID]],products[],4,0)</f>
        <v>4</v>
      </c>
      <c r="L2000" s="8" t="str">
        <f>VLOOKUP(order_details[[#This Row],[Category]],categories[[CategoryID]:[CategoryName]],2,0)</f>
        <v>Dairy Products</v>
      </c>
    </row>
    <row r="2001" spans="1:12" x14ac:dyDescent="0.25">
      <c r="A2001">
        <v>11022</v>
      </c>
      <c r="B2001">
        <v>19</v>
      </c>
      <c r="C2001" s="8">
        <v>7.3</v>
      </c>
      <c r="D2001">
        <v>35</v>
      </c>
      <c r="E2001">
        <v>0</v>
      </c>
      <c r="F2001" s="8">
        <f>order_details[[#This Row],[UnitPrice]]*order_details[[#This Row],[Quantity]]</f>
        <v>255.5</v>
      </c>
      <c r="G2001" s="1">
        <f>VLOOKUP(order_details[[#This Row],[OrderID]],orders[[OrderID]:[OrderDate]],4,)</f>
        <v>35199</v>
      </c>
      <c r="H2001" s="8">
        <f>VLOOKUP(order_details[[#This Row],[ProductID]],products[],6,0)</f>
        <v>9.1999999999999993</v>
      </c>
      <c r="I2001" s="8">
        <f>order_details[[#This Row],[UnitPrice (Marked Price)]] * order_details[[#This Row],[Quantity]] * (1 - order_details[[#This Row],[Discount]])</f>
        <v>322</v>
      </c>
      <c r="J2001" s="8">
        <f>(order_details[[#This Row],[UnitPrice (Marked Price)]]*(1-order_details[[#This Row],[Discount]])-order_details[[#This Row],[UnitPrice]]) * order_details[[#This Row],[Quantity]]</f>
        <v>66.499999999999986</v>
      </c>
      <c r="K2001">
        <f>VLOOKUP(order_details[[#This Row],[ProductID]],products[],4,0)</f>
        <v>3</v>
      </c>
      <c r="L2001" s="8" t="str">
        <f>VLOOKUP(order_details[[#This Row],[Category]],categories[[CategoryID]:[CategoryName]],2,0)</f>
        <v>Confections</v>
      </c>
    </row>
    <row r="2002" spans="1:12" x14ac:dyDescent="0.25">
      <c r="A2002">
        <v>11022</v>
      </c>
      <c r="B2002">
        <v>69</v>
      </c>
      <c r="C2002" s="8">
        <v>28.8</v>
      </c>
      <c r="D2002">
        <v>30</v>
      </c>
      <c r="E2002">
        <v>0</v>
      </c>
      <c r="F2002" s="8">
        <f>order_details[[#This Row],[UnitPrice]]*order_details[[#This Row],[Quantity]]</f>
        <v>864</v>
      </c>
      <c r="G2002" s="1">
        <f>VLOOKUP(order_details[[#This Row],[OrderID]],orders[[OrderID]:[OrderDate]],4,)</f>
        <v>35199</v>
      </c>
      <c r="H2002" s="8">
        <f>VLOOKUP(order_details[[#This Row],[ProductID]],products[],6,0)</f>
        <v>36</v>
      </c>
      <c r="I2002" s="8">
        <f>order_details[[#This Row],[UnitPrice (Marked Price)]] * order_details[[#This Row],[Quantity]] * (1 - order_details[[#This Row],[Discount]])</f>
        <v>1080</v>
      </c>
      <c r="J2002" s="8">
        <f>(order_details[[#This Row],[UnitPrice (Marked Price)]]*(1-order_details[[#This Row],[Discount]])-order_details[[#This Row],[UnitPrice]]) * order_details[[#This Row],[Quantity]]</f>
        <v>215.99999999999997</v>
      </c>
      <c r="K2002">
        <f>VLOOKUP(order_details[[#This Row],[ProductID]],products[],4,0)</f>
        <v>4</v>
      </c>
      <c r="L2002" s="8" t="str">
        <f>VLOOKUP(order_details[[#This Row],[Category]],categories[[CategoryID]:[CategoryName]],2,0)</f>
        <v>Dairy Products</v>
      </c>
    </row>
    <row r="2003" spans="1:12" x14ac:dyDescent="0.25">
      <c r="A2003">
        <v>11023</v>
      </c>
      <c r="B2003">
        <v>7</v>
      </c>
      <c r="C2003" s="8">
        <v>19.2</v>
      </c>
      <c r="D2003">
        <v>4</v>
      </c>
      <c r="E2003">
        <v>0</v>
      </c>
      <c r="F2003" s="8">
        <f>order_details[[#This Row],[UnitPrice]]*order_details[[#This Row],[Quantity]]</f>
        <v>76.8</v>
      </c>
      <c r="G2003" s="1">
        <f>VLOOKUP(order_details[[#This Row],[OrderID]],orders[[OrderID]:[OrderDate]],4,)</f>
        <v>35199</v>
      </c>
      <c r="H2003" s="8">
        <f>VLOOKUP(order_details[[#This Row],[ProductID]],products[],6,0)</f>
        <v>30</v>
      </c>
      <c r="I2003" s="8">
        <f>order_details[[#This Row],[UnitPrice (Marked Price)]] * order_details[[#This Row],[Quantity]] * (1 - order_details[[#This Row],[Discount]])</f>
        <v>120</v>
      </c>
      <c r="J2003" s="8">
        <f>(order_details[[#This Row],[UnitPrice (Marked Price)]]*(1-order_details[[#This Row],[Discount]])-order_details[[#This Row],[UnitPrice]]) * order_details[[#This Row],[Quantity]]</f>
        <v>43.2</v>
      </c>
      <c r="K2003">
        <f>VLOOKUP(order_details[[#This Row],[ProductID]],products[],4,0)</f>
        <v>7</v>
      </c>
      <c r="L2003" s="8" t="str">
        <f>VLOOKUP(order_details[[#This Row],[Category]],categories[[CategoryID]:[CategoryName]],2,0)</f>
        <v>Produce</v>
      </c>
    </row>
    <row r="2004" spans="1:12" x14ac:dyDescent="0.25">
      <c r="A2004">
        <v>11023</v>
      </c>
      <c r="B2004">
        <v>43</v>
      </c>
      <c r="C2004" s="8">
        <v>36.799999999999997</v>
      </c>
      <c r="D2004">
        <v>30</v>
      </c>
      <c r="E2004">
        <v>0</v>
      </c>
      <c r="F2004" s="8">
        <f>order_details[[#This Row],[UnitPrice]]*order_details[[#This Row],[Quantity]]</f>
        <v>1104</v>
      </c>
      <c r="G2004" s="1">
        <f>VLOOKUP(order_details[[#This Row],[OrderID]],orders[[OrderID]:[OrderDate]],4,)</f>
        <v>35199</v>
      </c>
      <c r="H2004" s="8">
        <f>VLOOKUP(order_details[[#This Row],[ProductID]],products[],6,0)</f>
        <v>46</v>
      </c>
      <c r="I2004" s="8">
        <f>order_details[[#This Row],[UnitPrice (Marked Price)]] * order_details[[#This Row],[Quantity]] * (1 - order_details[[#This Row],[Discount]])</f>
        <v>1380</v>
      </c>
      <c r="J2004" s="8">
        <f>(order_details[[#This Row],[UnitPrice (Marked Price)]]*(1-order_details[[#This Row],[Discount]])-order_details[[#This Row],[UnitPrice]]) * order_details[[#This Row],[Quantity]]</f>
        <v>276.00000000000011</v>
      </c>
      <c r="K2004">
        <f>VLOOKUP(order_details[[#This Row],[ProductID]],products[],4,0)</f>
        <v>1</v>
      </c>
      <c r="L2004" s="8" t="str">
        <f>VLOOKUP(order_details[[#This Row],[Category]],categories[[CategoryID]:[CategoryName]],2,0)</f>
        <v>Beverages</v>
      </c>
    </row>
    <row r="2005" spans="1:12" x14ac:dyDescent="0.25">
      <c r="A2005">
        <v>11024</v>
      </c>
      <c r="B2005">
        <v>26</v>
      </c>
      <c r="C2005" s="8">
        <v>24.9</v>
      </c>
      <c r="D2005">
        <v>12</v>
      </c>
      <c r="E2005">
        <v>0</v>
      </c>
      <c r="F2005" s="8">
        <f>order_details[[#This Row],[UnitPrice]]*order_details[[#This Row],[Quantity]]</f>
        <v>298.79999999999995</v>
      </c>
      <c r="G2005" s="1">
        <f>VLOOKUP(order_details[[#This Row],[OrderID]],orders[[OrderID]:[OrderDate]],4,)</f>
        <v>35200</v>
      </c>
      <c r="H2005" s="8">
        <f>VLOOKUP(order_details[[#This Row],[ProductID]],products[],6,0)</f>
        <v>31.23</v>
      </c>
      <c r="I2005" s="8">
        <f>order_details[[#This Row],[UnitPrice (Marked Price)]] * order_details[[#This Row],[Quantity]] * (1 - order_details[[#This Row],[Discount]])</f>
        <v>374.76</v>
      </c>
      <c r="J2005" s="8">
        <f>(order_details[[#This Row],[UnitPrice (Marked Price)]]*(1-order_details[[#This Row],[Discount]])-order_details[[#This Row],[UnitPrice]]) * order_details[[#This Row],[Quantity]]</f>
        <v>75.960000000000022</v>
      </c>
      <c r="K2005">
        <f>VLOOKUP(order_details[[#This Row],[ProductID]],products[],4,0)</f>
        <v>3</v>
      </c>
      <c r="L2005" s="8" t="str">
        <f>VLOOKUP(order_details[[#This Row],[Category]],categories[[CategoryID]:[CategoryName]],2,0)</f>
        <v>Confections</v>
      </c>
    </row>
    <row r="2006" spans="1:12" x14ac:dyDescent="0.25">
      <c r="A2006">
        <v>11024</v>
      </c>
      <c r="B2006">
        <v>33</v>
      </c>
      <c r="C2006" s="8">
        <v>2</v>
      </c>
      <c r="D2006">
        <v>30</v>
      </c>
      <c r="E2006">
        <v>0</v>
      </c>
      <c r="F2006" s="8">
        <f>order_details[[#This Row],[UnitPrice]]*order_details[[#This Row],[Quantity]]</f>
        <v>60</v>
      </c>
      <c r="G2006" s="1">
        <f>VLOOKUP(order_details[[#This Row],[OrderID]],orders[[OrderID]:[OrderDate]],4,)</f>
        <v>35200</v>
      </c>
      <c r="H2006" s="8">
        <f>VLOOKUP(order_details[[#This Row],[ProductID]],products[],6,0)</f>
        <v>2.5</v>
      </c>
      <c r="I2006" s="8">
        <f>order_details[[#This Row],[UnitPrice (Marked Price)]] * order_details[[#This Row],[Quantity]] * (1 - order_details[[#This Row],[Discount]])</f>
        <v>75</v>
      </c>
      <c r="J2006" s="8">
        <f>(order_details[[#This Row],[UnitPrice (Marked Price)]]*(1-order_details[[#This Row],[Discount]])-order_details[[#This Row],[UnitPrice]]) * order_details[[#This Row],[Quantity]]</f>
        <v>15</v>
      </c>
      <c r="K2006">
        <f>VLOOKUP(order_details[[#This Row],[ProductID]],products[],4,0)</f>
        <v>4</v>
      </c>
      <c r="L2006" s="8" t="str">
        <f>VLOOKUP(order_details[[#This Row],[Category]],categories[[CategoryID]:[CategoryName]],2,0)</f>
        <v>Dairy Products</v>
      </c>
    </row>
    <row r="2007" spans="1:12" x14ac:dyDescent="0.25">
      <c r="A2007">
        <v>11024</v>
      </c>
      <c r="B2007">
        <v>65</v>
      </c>
      <c r="C2007" s="8">
        <v>9.8000000000000007</v>
      </c>
      <c r="D2007">
        <v>21</v>
      </c>
      <c r="E2007">
        <v>0</v>
      </c>
      <c r="F2007" s="8">
        <f>order_details[[#This Row],[UnitPrice]]*order_details[[#This Row],[Quantity]]</f>
        <v>205.8</v>
      </c>
      <c r="G2007" s="1">
        <f>VLOOKUP(order_details[[#This Row],[OrderID]],orders[[OrderID]:[OrderDate]],4,)</f>
        <v>35200</v>
      </c>
      <c r="H2007" s="8">
        <f>VLOOKUP(order_details[[#This Row],[ProductID]],products[],6,0)</f>
        <v>21.05</v>
      </c>
      <c r="I2007" s="8">
        <f>order_details[[#This Row],[UnitPrice (Marked Price)]] * order_details[[#This Row],[Quantity]] * (1 - order_details[[#This Row],[Discount]])</f>
        <v>442.05</v>
      </c>
      <c r="J2007" s="8">
        <f>(order_details[[#This Row],[UnitPrice (Marked Price)]]*(1-order_details[[#This Row],[Discount]])-order_details[[#This Row],[UnitPrice]]) * order_details[[#This Row],[Quantity]]</f>
        <v>236.25</v>
      </c>
      <c r="K2007">
        <f>VLOOKUP(order_details[[#This Row],[ProductID]],products[],4,0)</f>
        <v>2</v>
      </c>
      <c r="L2007" s="8" t="str">
        <f>VLOOKUP(order_details[[#This Row],[Category]],categories[[CategoryID]:[CategoryName]],2,0)</f>
        <v>Condiments</v>
      </c>
    </row>
    <row r="2008" spans="1:12" x14ac:dyDescent="0.25">
      <c r="A2008">
        <v>11024</v>
      </c>
      <c r="B2008">
        <v>71</v>
      </c>
      <c r="C2008" s="8">
        <v>17.2</v>
      </c>
      <c r="D2008">
        <v>50</v>
      </c>
      <c r="E2008">
        <v>0</v>
      </c>
      <c r="F2008" s="8">
        <f>order_details[[#This Row],[UnitPrice]]*order_details[[#This Row],[Quantity]]</f>
        <v>860</v>
      </c>
      <c r="G2008" s="1">
        <f>VLOOKUP(order_details[[#This Row],[OrderID]],orders[[OrderID]:[OrderDate]],4,)</f>
        <v>35200</v>
      </c>
      <c r="H2008" s="8">
        <f>VLOOKUP(order_details[[#This Row],[ProductID]],products[],6,0)</f>
        <v>21.5</v>
      </c>
      <c r="I2008" s="8">
        <f>order_details[[#This Row],[UnitPrice (Marked Price)]] * order_details[[#This Row],[Quantity]] * (1 - order_details[[#This Row],[Discount]])</f>
        <v>1075</v>
      </c>
      <c r="J2008" s="8">
        <f>(order_details[[#This Row],[UnitPrice (Marked Price)]]*(1-order_details[[#This Row],[Discount]])-order_details[[#This Row],[UnitPrice]]) * order_details[[#This Row],[Quantity]]</f>
        <v>215.00000000000003</v>
      </c>
      <c r="K2008">
        <f>VLOOKUP(order_details[[#This Row],[ProductID]],products[],4,0)</f>
        <v>4</v>
      </c>
      <c r="L2008" s="8" t="str">
        <f>VLOOKUP(order_details[[#This Row],[Category]],categories[[CategoryID]:[CategoryName]],2,0)</f>
        <v>Dairy Products</v>
      </c>
    </row>
    <row r="2009" spans="1:12" x14ac:dyDescent="0.25">
      <c r="A2009">
        <v>11025</v>
      </c>
      <c r="B2009">
        <v>1</v>
      </c>
      <c r="C2009" s="8">
        <v>14.4</v>
      </c>
      <c r="D2009">
        <v>10</v>
      </c>
      <c r="E2009">
        <v>0.1</v>
      </c>
      <c r="F2009" s="8">
        <f>order_details[[#This Row],[UnitPrice]]*order_details[[#This Row],[Quantity]]</f>
        <v>144</v>
      </c>
      <c r="G2009" s="1">
        <f>VLOOKUP(order_details[[#This Row],[OrderID]],orders[[OrderID]:[OrderDate]],4,)</f>
        <v>35200</v>
      </c>
      <c r="H2009" s="8">
        <f>VLOOKUP(order_details[[#This Row],[ProductID]],products[],6,0)</f>
        <v>18</v>
      </c>
      <c r="I2009" s="8">
        <f>order_details[[#This Row],[UnitPrice (Marked Price)]] * order_details[[#This Row],[Quantity]] * (1 - order_details[[#This Row],[Discount]])</f>
        <v>162</v>
      </c>
      <c r="J2009" s="8">
        <f>(order_details[[#This Row],[UnitPrice (Marked Price)]]*(1-order_details[[#This Row],[Discount]])-order_details[[#This Row],[UnitPrice]]) * order_details[[#This Row],[Quantity]]</f>
        <v>17.999999999999989</v>
      </c>
      <c r="K2009">
        <f>VLOOKUP(order_details[[#This Row],[ProductID]],products[],4,0)</f>
        <v>1</v>
      </c>
      <c r="L2009" s="8" t="str">
        <f>VLOOKUP(order_details[[#This Row],[Category]],categories[[CategoryID]:[CategoryName]],2,0)</f>
        <v>Beverages</v>
      </c>
    </row>
    <row r="2010" spans="1:12" x14ac:dyDescent="0.25">
      <c r="A2010">
        <v>11025</v>
      </c>
      <c r="B2010">
        <v>13</v>
      </c>
      <c r="C2010" s="8">
        <v>4.8</v>
      </c>
      <c r="D2010">
        <v>20</v>
      </c>
      <c r="E2010">
        <v>0.1</v>
      </c>
      <c r="F2010" s="8">
        <f>order_details[[#This Row],[UnitPrice]]*order_details[[#This Row],[Quantity]]</f>
        <v>96</v>
      </c>
      <c r="G2010" s="1">
        <f>VLOOKUP(order_details[[#This Row],[OrderID]],orders[[OrderID]:[OrderDate]],4,)</f>
        <v>35200</v>
      </c>
      <c r="H2010" s="8">
        <f>VLOOKUP(order_details[[#This Row],[ProductID]],products[],6,0)</f>
        <v>6</v>
      </c>
      <c r="I2010" s="8">
        <f>order_details[[#This Row],[UnitPrice (Marked Price)]] * order_details[[#This Row],[Quantity]] * (1 - order_details[[#This Row],[Discount]])</f>
        <v>108</v>
      </c>
      <c r="J2010" s="8">
        <f>(order_details[[#This Row],[UnitPrice (Marked Price)]]*(1-order_details[[#This Row],[Discount]])-order_details[[#This Row],[UnitPrice]]) * order_details[[#This Row],[Quantity]]</f>
        <v>12.000000000000011</v>
      </c>
      <c r="K2010">
        <f>VLOOKUP(order_details[[#This Row],[ProductID]],products[],4,0)</f>
        <v>8</v>
      </c>
      <c r="L2010" s="8" t="str">
        <f>VLOOKUP(order_details[[#This Row],[Category]],categories[[CategoryID]:[CategoryName]],2,0)</f>
        <v>Seafood</v>
      </c>
    </row>
    <row r="2011" spans="1:12" x14ac:dyDescent="0.25">
      <c r="A2011">
        <v>11026</v>
      </c>
      <c r="B2011">
        <v>18</v>
      </c>
      <c r="C2011" s="8">
        <v>50</v>
      </c>
      <c r="D2011">
        <v>8</v>
      </c>
      <c r="E2011">
        <v>0</v>
      </c>
      <c r="F2011" s="8">
        <f>order_details[[#This Row],[UnitPrice]]*order_details[[#This Row],[Quantity]]</f>
        <v>400</v>
      </c>
      <c r="G2011" s="1">
        <f>VLOOKUP(order_details[[#This Row],[OrderID]],orders[[OrderID]:[OrderDate]],4,)</f>
        <v>35200</v>
      </c>
      <c r="H2011" s="8">
        <f>VLOOKUP(order_details[[#This Row],[ProductID]],products[],6,0)</f>
        <v>62.5</v>
      </c>
      <c r="I2011" s="8">
        <f>order_details[[#This Row],[UnitPrice (Marked Price)]] * order_details[[#This Row],[Quantity]] * (1 - order_details[[#This Row],[Discount]])</f>
        <v>500</v>
      </c>
      <c r="J2011" s="8">
        <f>(order_details[[#This Row],[UnitPrice (Marked Price)]]*(1-order_details[[#This Row],[Discount]])-order_details[[#This Row],[UnitPrice]]) * order_details[[#This Row],[Quantity]]</f>
        <v>100</v>
      </c>
      <c r="K2011">
        <f>VLOOKUP(order_details[[#This Row],[ProductID]],products[],4,0)</f>
        <v>8</v>
      </c>
      <c r="L2011" s="8" t="str">
        <f>VLOOKUP(order_details[[#This Row],[Category]],categories[[CategoryID]:[CategoryName]],2,0)</f>
        <v>Seafood</v>
      </c>
    </row>
    <row r="2012" spans="1:12" x14ac:dyDescent="0.25">
      <c r="A2012">
        <v>11026</v>
      </c>
      <c r="B2012">
        <v>51</v>
      </c>
      <c r="C2012" s="8">
        <v>42.4</v>
      </c>
      <c r="D2012">
        <v>10</v>
      </c>
      <c r="E2012">
        <v>0</v>
      </c>
      <c r="F2012" s="8">
        <f>order_details[[#This Row],[UnitPrice]]*order_details[[#This Row],[Quantity]]</f>
        <v>424</v>
      </c>
      <c r="G2012" s="1">
        <f>VLOOKUP(order_details[[#This Row],[OrderID]],orders[[OrderID]:[OrderDate]],4,)</f>
        <v>35200</v>
      </c>
      <c r="H2012" s="8">
        <f>VLOOKUP(order_details[[#This Row],[ProductID]],products[],6,0)</f>
        <v>53</v>
      </c>
      <c r="I2012" s="8">
        <f>order_details[[#This Row],[UnitPrice (Marked Price)]] * order_details[[#This Row],[Quantity]] * (1 - order_details[[#This Row],[Discount]])</f>
        <v>530</v>
      </c>
      <c r="J2012" s="8">
        <f>(order_details[[#This Row],[UnitPrice (Marked Price)]]*(1-order_details[[#This Row],[Discount]])-order_details[[#This Row],[UnitPrice]]) * order_details[[#This Row],[Quantity]]</f>
        <v>106.00000000000001</v>
      </c>
      <c r="K2012">
        <f>VLOOKUP(order_details[[#This Row],[ProductID]],products[],4,0)</f>
        <v>7</v>
      </c>
      <c r="L2012" s="8" t="str">
        <f>VLOOKUP(order_details[[#This Row],[Category]],categories[[CategoryID]:[CategoryName]],2,0)</f>
        <v>Produce</v>
      </c>
    </row>
    <row r="2013" spans="1:12" x14ac:dyDescent="0.25">
      <c r="A2013">
        <v>11027</v>
      </c>
      <c r="B2013">
        <v>24</v>
      </c>
      <c r="C2013" s="8">
        <v>3.6</v>
      </c>
      <c r="D2013">
        <v>30</v>
      </c>
      <c r="E2013">
        <v>0.25</v>
      </c>
      <c r="F2013" s="8">
        <f>order_details[[#This Row],[UnitPrice]]*order_details[[#This Row],[Quantity]]</f>
        <v>108</v>
      </c>
      <c r="G2013" s="1">
        <f>VLOOKUP(order_details[[#This Row],[OrderID]],orders[[OrderID]:[OrderDate]],4,)</f>
        <v>35201</v>
      </c>
      <c r="H2013" s="8">
        <f>VLOOKUP(order_details[[#This Row],[ProductID]],products[],6,0)</f>
        <v>4.5</v>
      </c>
      <c r="I2013" s="8">
        <f>order_details[[#This Row],[UnitPrice (Marked Price)]] * order_details[[#This Row],[Quantity]] * (1 - order_details[[#This Row],[Discount]])</f>
        <v>101.25</v>
      </c>
      <c r="J2013" s="8">
        <f>(order_details[[#This Row],[UnitPrice (Marked Price)]]*(1-order_details[[#This Row],[Discount]])-order_details[[#This Row],[UnitPrice]]) * order_details[[#This Row],[Quantity]]</f>
        <v>-6.7500000000000027</v>
      </c>
      <c r="K2013">
        <f>VLOOKUP(order_details[[#This Row],[ProductID]],products[],4,0)</f>
        <v>1</v>
      </c>
      <c r="L2013" s="8" t="str">
        <f>VLOOKUP(order_details[[#This Row],[Category]],categories[[CategoryID]:[CategoryName]],2,0)</f>
        <v>Beverages</v>
      </c>
    </row>
    <row r="2014" spans="1:12" x14ac:dyDescent="0.25">
      <c r="A2014">
        <v>11027</v>
      </c>
      <c r="B2014">
        <v>62</v>
      </c>
      <c r="C2014" s="8">
        <v>39.4</v>
      </c>
      <c r="D2014">
        <v>21</v>
      </c>
      <c r="E2014">
        <v>0.25</v>
      </c>
      <c r="F2014" s="8">
        <f>order_details[[#This Row],[UnitPrice]]*order_details[[#This Row],[Quantity]]</f>
        <v>827.4</v>
      </c>
      <c r="G2014" s="1">
        <f>VLOOKUP(order_details[[#This Row],[OrderID]],orders[[OrderID]:[OrderDate]],4,)</f>
        <v>35201</v>
      </c>
      <c r="H2014" s="8">
        <f>VLOOKUP(order_details[[#This Row],[ProductID]],products[],6,0)</f>
        <v>49.3</v>
      </c>
      <c r="I2014" s="8">
        <f>order_details[[#This Row],[UnitPrice (Marked Price)]] * order_details[[#This Row],[Quantity]] * (1 - order_details[[#This Row],[Discount]])</f>
        <v>776.47499999999991</v>
      </c>
      <c r="J2014" s="8">
        <f>(order_details[[#This Row],[UnitPrice (Marked Price)]]*(1-order_details[[#This Row],[Discount]])-order_details[[#This Row],[UnitPrice]]) * order_details[[#This Row],[Quantity]]</f>
        <v>-50.92500000000009</v>
      </c>
      <c r="K2014">
        <f>VLOOKUP(order_details[[#This Row],[ProductID]],products[],4,0)</f>
        <v>3</v>
      </c>
      <c r="L2014" s="8" t="str">
        <f>VLOOKUP(order_details[[#This Row],[Category]],categories[[CategoryID]:[CategoryName]],2,0)</f>
        <v>Confections</v>
      </c>
    </row>
    <row r="2015" spans="1:12" x14ac:dyDescent="0.25">
      <c r="A2015">
        <v>11028</v>
      </c>
      <c r="B2015">
        <v>55</v>
      </c>
      <c r="C2015" s="8">
        <v>19.2</v>
      </c>
      <c r="D2015">
        <v>35</v>
      </c>
      <c r="E2015">
        <v>0</v>
      </c>
      <c r="F2015" s="8">
        <f>order_details[[#This Row],[UnitPrice]]*order_details[[#This Row],[Quantity]]</f>
        <v>672</v>
      </c>
      <c r="G2015" s="1">
        <f>VLOOKUP(order_details[[#This Row],[OrderID]],orders[[OrderID]:[OrderDate]],4,)</f>
        <v>35201</v>
      </c>
      <c r="H2015" s="8">
        <f>VLOOKUP(order_details[[#This Row],[ProductID]],products[],6,0)</f>
        <v>24</v>
      </c>
      <c r="I2015" s="8">
        <f>order_details[[#This Row],[UnitPrice (Marked Price)]] * order_details[[#This Row],[Quantity]] * (1 - order_details[[#This Row],[Discount]])</f>
        <v>840</v>
      </c>
      <c r="J2015" s="8">
        <f>(order_details[[#This Row],[UnitPrice (Marked Price)]]*(1-order_details[[#This Row],[Discount]])-order_details[[#This Row],[UnitPrice]]) * order_details[[#This Row],[Quantity]]</f>
        <v>168.00000000000003</v>
      </c>
      <c r="K2015">
        <f>VLOOKUP(order_details[[#This Row],[ProductID]],products[],4,0)</f>
        <v>6</v>
      </c>
      <c r="L2015" s="8" t="str">
        <f>VLOOKUP(order_details[[#This Row],[Category]],categories[[CategoryID]:[CategoryName]],2,0)</f>
        <v>Meat/Poultry</v>
      </c>
    </row>
    <row r="2016" spans="1:12" x14ac:dyDescent="0.25">
      <c r="A2016">
        <v>11028</v>
      </c>
      <c r="B2016">
        <v>59</v>
      </c>
      <c r="C2016" s="8">
        <v>44</v>
      </c>
      <c r="D2016">
        <v>24</v>
      </c>
      <c r="E2016">
        <v>0</v>
      </c>
      <c r="F2016" s="8">
        <f>order_details[[#This Row],[UnitPrice]]*order_details[[#This Row],[Quantity]]</f>
        <v>1056</v>
      </c>
      <c r="G2016" s="1">
        <f>VLOOKUP(order_details[[#This Row],[OrderID]],orders[[OrderID]:[OrderDate]],4,)</f>
        <v>35201</v>
      </c>
      <c r="H2016" s="8">
        <f>VLOOKUP(order_details[[#This Row],[ProductID]],products[],6,0)</f>
        <v>55</v>
      </c>
      <c r="I2016" s="8">
        <f>order_details[[#This Row],[UnitPrice (Marked Price)]] * order_details[[#This Row],[Quantity]] * (1 - order_details[[#This Row],[Discount]])</f>
        <v>1320</v>
      </c>
      <c r="J2016" s="8">
        <f>(order_details[[#This Row],[UnitPrice (Marked Price)]]*(1-order_details[[#This Row],[Discount]])-order_details[[#This Row],[UnitPrice]]) * order_details[[#This Row],[Quantity]]</f>
        <v>264</v>
      </c>
      <c r="K2016">
        <f>VLOOKUP(order_details[[#This Row],[ProductID]],products[],4,0)</f>
        <v>4</v>
      </c>
      <c r="L2016" s="8" t="str">
        <f>VLOOKUP(order_details[[#This Row],[Category]],categories[[CategoryID]:[CategoryName]],2,0)</f>
        <v>Dairy Products</v>
      </c>
    </row>
    <row r="2017" spans="1:12" x14ac:dyDescent="0.25">
      <c r="A2017">
        <v>11029</v>
      </c>
      <c r="B2017">
        <v>56</v>
      </c>
      <c r="C2017" s="8">
        <v>30.4</v>
      </c>
      <c r="D2017">
        <v>20</v>
      </c>
      <c r="E2017">
        <v>0</v>
      </c>
      <c r="F2017" s="8">
        <f>order_details[[#This Row],[UnitPrice]]*order_details[[#This Row],[Quantity]]</f>
        <v>608</v>
      </c>
      <c r="G2017" s="1">
        <f>VLOOKUP(order_details[[#This Row],[OrderID]],orders[[OrderID]:[OrderDate]],4,)</f>
        <v>35201</v>
      </c>
      <c r="H2017" s="8">
        <f>VLOOKUP(order_details[[#This Row],[ProductID]],products[],6,0)</f>
        <v>38</v>
      </c>
      <c r="I2017" s="8">
        <f>order_details[[#This Row],[UnitPrice (Marked Price)]] * order_details[[#This Row],[Quantity]] * (1 - order_details[[#This Row],[Discount]])</f>
        <v>760</v>
      </c>
      <c r="J2017" s="8">
        <f>(order_details[[#This Row],[UnitPrice (Marked Price)]]*(1-order_details[[#This Row],[Discount]])-order_details[[#This Row],[UnitPrice]]) * order_details[[#This Row],[Quantity]]</f>
        <v>152.00000000000003</v>
      </c>
      <c r="K2017">
        <f>VLOOKUP(order_details[[#This Row],[ProductID]],products[],4,0)</f>
        <v>5</v>
      </c>
      <c r="L2017" s="8" t="str">
        <f>VLOOKUP(order_details[[#This Row],[Category]],categories[[CategoryID]:[CategoryName]],2,0)</f>
        <v>Grains/Cereals</v>
      </c>
    </row>
    <row r="2018" spans="1:12" x14ac:dyDescent="0.25">
      <c r="A2018">
        <v>11029</v>
      </c>
      <c r="B2018">
        <v>63</v>
      </c>
      <c r="C2018" s="8">
        <v>35.1</v>
      </c>
      <c r="D2018">
        <v>12</v>
      </c>
      <c r="E2018">
        <v>0</v>
      </c>
      <c r="F2018" s="8">
        <f>order_details[[#This Row],[UnitPrice]]*order_details[[#This Row],[Quantity]]</f>
        <v>421.20000000000005</v>
      </c>
      <c r="G2018" s="1">
        <f>VLOOKUP(order_details[[#This Row],[OrderID]],orders[[OrderID]:[OrderDate]],4,)</f>
        <v>35201</v>
      </c>
      <c r="H2018" s="8">
        <f>VLOOKUP(order_details[[#This Row],[ProductID]],products[],6,0)</f>
        <v>43.9</v>
      </c>
      <c r="I2018" s="8">
        <f>order_details[[#This Row],[UnitPrice (Marked Price)]] * order_details[[#This Row],[Quantity]] * (1 - order_details[[#This Row],[Discount]])</f>
        <v>526.79999999999995</v>
      </c>
      <c r="J2018" s="8">
        <f>(order_details[[#This Row],[UnitPrice (Marked Price)]]*(1-order_details[[#This Row],[Discount]])-order_details[[#This Row],[UnitPrice]]) * order_details[[#This Row],[Quantity]]</f>
        <v>105.59999999999997</v>
      </c>
      <c r="K2018">
        <f>VLOOKUP(order_details[[#This Row],[ProductID]],products[],4,0)</f>
        <v>2</v>
      </c>
      <c r="L2018" s="8" t="str">
        <f>VLOOKUP(order_details[[#This Row],[Category]],categories[[CategoryID]:[CategoryName]],2,0)</f>
        <v>Condiments</v>
      </c>
    </row>
    <row r="2019" spans="1:12" x14ac:dyDescent="0.25">
      <c r="A2019">
        <v>11030</v>
      </c>
      <c r="B2019">
        <v>2</v>
      </c>
      <c r="C2019" s="8">
        <v>15.2</v>
      </c>
      <c r="D2019">
        <v>100</v>
      </c>
      <c r="E2019">
        <v>0.25</v>
      </c>
      <c r="F2019" s="8">
        <f>order_details[[#This Row],[UnitPrice]]*order_details[[#This Row],[Quantity]]</f>
        <v>1520</v>
      </c>
      <c r="G2019" s="1">
        <f>VLOOKUP(order_details[[#This Row],[OrderID]],orders[[OrderID]:[OrderDate]],4,)</f>
        <v>35202</v>
      </c>
      <c r="H2019" s="8">
        <f>VLOOKUP(order_details[[#This Row],[ProductID]],products[],6,0)</f>
        <v>19</v>
      </c>
      <c r="I2019" s="8">
        <f>order_details[[#This Row],[UnitPrice (Marked Price)]] * order_details[[#This Row],[Quantity]] * (1 - order_details[[#This Row],[Discount]])</f>
        <v>1425</v>
      </c>
      <c r="J2019" s="8">
        <f>(order_details[[#This Row],[UnitPrice (Marked Price)]]*(1-order_details[[#This Row],[Discount]])-order_details[[#This Row],[UnitPrice]]) * order_details[[#This Row],[Quantity]]</f>
        <v>-94.999999999999929</v>
      </c>
      <c r="K2019">
        <f>VLOOKUP(order_details[[#This Row],[ProductID]],products[],4,0)</f>
        <v>1</v>
      </c>
      <c r="L2019" s="8" t="str">
        <f>VLOOKUP(order_details[[#This Row],[Category]],categories[[CategoryID]:[CategoryName]],2,0)</f>
        <v>Beverages</v>
      </c>
    </row>
    <row r="2020" spans="1:12" x14ac:dyDescent="0.25">
      <c r="A2020">
        <v>11030</v>
      </c>
      <c r="B2020">
        <v>5</v>
      </c>
      <c r="C2020" s="8">
        <v>13.6</v>
      </c>
      <c r="D2020">
        <v>70</v>
      </c>
      <c r="E2020">
        <v>0</v>
      </c>
      <c r="F2020" s="8">
        <f>order_details[[#This Row],[UnitPrice]]*order_details[[#This Row],[Quantity]]</f>
        <v>952</v>
      </c>
      <c r="G2020" s="1">
        <f>VLOOKUP(order_details[[#This Row],[OrderID]],orders[[OrderID]:[OrderDate]],4,)</f>
        <v>35202</v>
      </c>
      <c r="H2020" s="8">
        <f>VLOOKUP(order_details[[#This Row],[ProductID]],products[],6,0)</f>
        <v>21.35</v>
      </c>
      <c r="I2020" s="8">
        <f>order_details[[#This Row],[UnitPrice (Marked Price)]] * order_details[[#This Row],[Quantity]] * (1 - order_details[[#This Row],[Discount]])</f>
        <v>1494.5</v>
      </c>
      <c r="J2020" s="8">
        <f>(order_details[[#This Row],[UnitPrice (Marked Price)]]*(1-order_details[[#This Row],[Discount]])-order_details[[#This Row],[UnitPrice]]) * order_details[[#This Row],[Quantity]]</f>
        <v>542.50000000000011</v>
      </c>
      <c r="K2020">
        <f>VLOOKUP(order_details[[#This Row],[ProductID]],products[],4,0)</f>
        <v>2</v>
      </c>
      <c r="L2020" s="8" t="str">
        <f>VLOOKUP(order_details[[#This Row],[Category]],categories[[CategoryID]:[CategoryName]],2,0)</f>
        <v>Condiments</v>
      </c>
    </row>
    <row r="2021" spans="1:12" x14ac:dyDescent="0.25">
      <c r="A2021">
        <v>11030</v>
      </c>
      <c r="B2021">
        <v>29</v>
      </c>
      <c r="C2021" s="8">
        <v>99</v>
      </c>
      <c r="D2021">
        <v>60</v>
      </c>
      <c r="E2021">
        <v>0.25</v>
      </c>
      <c r="F2021" s="8">
        <f>order_details[[#This Row],[UnitPrice]]*order_details[[#This Row],[Quantity]]</f>
        <v>5940</v>
      </c>
      <c r="G2021" s="1">
        <f>VLOOKUP(order_details[[#This Row],[OrderID]],orders[[OrderID]:[OrderDate]],4,)</f>
        <v>35202</v>
      </c>
      <c r="H2021" s="8">
        <f>VLOOKUP(order_details[[#This Row],[ProductID]],products[],6,0)</f>
        <v>123.79</v>
      </c>
      <c r="I2021" s="8">
        <f>order_details[[#This Row],[UnitPrice (Marked Price)]] * order_details[[#This Row],[Quantity]] * (1 - order_details[[#This Row],[Discount]])</f>
        <v>5570.55</v>
      </c>
      <c r="J2021" s="8">
        <f>(order_details[[#This Row],[UnitPrice (Marked Price)]]*(1-order_details[[#This Row],[Discount]])-order_details[[#This Row],[UnitPrice]]) * order_details[[#This Row],[Quantity]]</f>
        <v>-369.44999999999993</v>
      </c>
      <c r="K2021">
        <f>VLOOKUP(order_details[[#This Row],[ProductID]],products[],4,0)</f>
        <v>6</v>
      </c>
      <c r="L2021" s="8" t="str">
        <f>VLOOKUP(order_details[[#This Row],[Category]],categories[[CategoryID]:[CategoryName]],2,0)</f>
        <v>Meat/Poultry</v>
      </c>
    </row>
    <row r="2022" spans="1:12" x14ac:dyDescent="0.25">
      <c r="A2022">
        <v>11030</v>
      </c>
      <c r="B2022">
        <v>59</v>
      </c>
      <c r="C2022" s="8">
        <v>44</v>
      </c>
      <c r="D2022">
        <v>100</v>
      </c>
      <c r="E2022">
        <v>0.25</v>
      </c>
      <c r="F2022" s="8">
        <f>order_details[[#This Row],[UnitPrice]]*order_details[[#This Row],[Quantity]]</f>
        <v>4400</v>
      </c>
      <c r="G2022" s="1">
        <f>VLOOKUP(order_details[[#This Row],[OrderID]],orders[[OrderID]:[OrderDate]],4,)</f>
        <v>35202</v>
      </c>
      <c r="H2022" s="8">
        <f>VLOOKUP(order_details[[#This Row],[ProductID]],products[],6,0)</f>
        <v>55</v>
      </c>
      <c r="I2022" s="8">
        <f>order_details[[#This Row],[UnitPrice (Marked Price)]] * order_details[[#This Row],[Quantity]] * (1 - order_details[[#This Row],[Discount]])</f>
        <v>4125</v>
      </c>
      <c r="J2022" s="8">
        <f>(order_details[[#This Row],[UnitPrice (Marked Price)]]*(1-order_details[[#This Row],[Discount]])-order_details[[#This Row],[UnitPrice]]) * order_details[[#This Row],[Quantity]]</f>
        <v>-275</v>
      </c>
      <c r="K2022">
        <f>VLOOKUP(order_details[[#This Row],[ProductID]],products[],4,0)</f>
        <v>4</v>
      </c>
      <c r="L2022" s="8" t="str">
        <f>VLOOKUP(order_details[[#This Row],[Category]],categories[[CategoryID]:[CategoryName]],2,0)</f>
        <v>Dairy Products</v>
      </c>
    </row>
    <row r="2023" spans="1:12" x14ac:dyDescent="0.25">
      <c r="A2023">
        <v>11031</v>
      </c>
      <c r="B2023">
        <v>1</v>
      </c>
      <c r="C2023" s="8">
        <v>14.4</v>
      </c>
      <c r="D2023">
        <v>45</v>
      </c>
      <c r="E2023">
        <v>0</v>
      </c>
      <c r="F2023" s="8">
        <f>order_details[[#This Row],[UnitPrice]]*order_details[[#This Row],[Quantity]]</f>
        <v>648</v>
      </c>
      <c r="G2023" s="1">
        <f>VLOOKUP(order_details[[#This Row],[OrderID]],orders[[OrderID]:[OrderDate]],4,)</f>
        <v>35202</v>
      </c>
      <c r="H2023" s="8">
        <f>VLOOKUP(order_details[[#This Row],[ProductID]],products[],6,0)</f>
        <v>18</v>
      </c>
      <c r="I2023" s="8">
        <f>order_details[[#This Row],[UnitPrice (Marked Price)]] * order_details[[#This Row],[Quantity]] * (1 - order_details[[#This Row],[Discount]])</f>
        <v>810</v>
      </c>
      <c r="J2023" s="8">
        <f>(order_details[[#This Row],[UnitPrice (Marked Price)]]*(1-order_details[[#This Row],[Discount]])-order_details[[#This Row],[UnitPrice]]) * order_details[[#This Row],[Quantity]]</f>
        <v>161.99999999999997</v>
      </c>
      <c r="K2023">
        <f>VLOOKUP(order_details[[#This Row],[ProductID]],products[],4,0)</f>
        <v>1</v>
      </c>
      <c r="L2023" s="8" t="str">
        <f>VLOOKUP(order_details[[#This Row],[Category]],categories[[CategoryID]:[CategoryName]],2,0)</f>
        <v>Beverages</v>
      </c>
    </row>
    <row r="2024" spans="1:12" x14ac:dyDescent="0.25">
      <c r="A2024">
        <v>11031</v>
      </c>
      <c r="B2024">
        <v>13</v>
      </c>
      <c r="C2024" s="8">
        <v>4.8</v>
      </c>
      <c r="D2024">
        <v>80</v>
      </c>
      <c r="E2024">
        <v>0</v>
      </c>
      <c r="F2024" s="8">
        <f>order_details[[#This Row],[UnitPrice]]*order_details[[#This Row],[Quantity]]</f>
        <v>384</v>
      </c>
      <c r="G2024" s="1">
        <f>VLOOKUP(order_details[[#This Row],[OrderID]],orders[[OrderID]:[OrderDate]],4,)</f>
        <v>35202</v>
      </c>
      <c r="H2024" s="8">
        <f>VLOOKUP(order_details[[#This Row],[ProductID]],products[],6,0)</f>
        <v>6</v>
      </c>
      <c r="I2024" s="8">
        <f>order_details[[#This Row],[UnitPrice (Marked Price)]] * order_details[[#This Row],[Quantity]] * (1 - order_details[[#This Row],[Discount]])</f>
        <v>480</v>
      </c>
      <c r="J2024" s="8">
        <f>(order_details[[#This Row],[UnitPrice (Marked Price)]]*(1-order_details[[#This Row],[Discount]])-order_details[[#This Row],[UnitPrice]]) * order_details[[#This Row],[Quantity]]</f>
        <v>96.000000000000014</v>
      </c>
      <c r="K2024">
        <f>VLOOKUP(order_details[[#This Row],[ProductID]],products[],4,0)</f>
        <v>8</v>
      </c>
      <c r="L2024" s="8" t="str">
        <f>VLOOKUP(order_details[[#This Row],[Category]],categories[[CategoryID]:[CategoryName]],2,0)</f>
        <v>Seafood</v>
      </c>
    </row>
    <row r="2025" spans="1:12" x14ac:dyDescent="0.25">
      <c r="A2025">
        <v>11031</v>
      </c>
      <c r="B2025">
        <v>24</v>
      </c>
      <c r="C2025" s="8">
        <v>3.6</v>
      </c>
      <c r="D2025">
        <v>21</v>
      </c>
      <c r="E2025">
        <v>0</v>
      </c>
      <c r="F2025" s="8">
        <f>order_details[[#This Row],[UnitPrice]]*order_details[[#This Row],[Quantity]]</f>
        <v>75.600000000000009</v>
      </c>
      <c r="G2025" s="1">
        <f>VLOOKUP(order_details[[#This Row],[OrderID]],orders[[OrderID]:[OrderDate]],4,)</f>
        <v>35202</v>
      </c>
      <c r="H2025" s="8">
        <f>VLOOKUP(order_details[[#This Row],[ProductID]],products[],6,0)</f>
        <v>4.5</v>
      </c>
      <c r="I2025" s="8">
        <f>order_details[[#This Row],[UnitPrice (Marked Price)]] * order_details[[#This Row],[Quantity]] * (1 - order_details[[#This Row],[Discount]])</f>
        <v>94.5</v>
      </c>
      <c r="J2025" s="8">
        <f>(order_details[[#This Row],[UnitPrice (Marked Price)]]*(1-order_details[[#This Row],[Discount]])-order_details[[#This Row],[UnitPrice]]) * order_details[[#This Row],[Quantity]]</f>
        <v>18.899999999999999</v>
      </c>
      <c r="K2025">
        <f>VLOOKUP(order_details[[#This Row],[ProductID]],products[],4,0)</f>
        <v>1</v>
      </c>
      <c r="L2025" s="8" t="str">
        <f>VLOOKUP(order_details[[#This Row],[Category]],categories[[CategoryID]:[CategoryName]],2,0)</f>
        <v>Beverages</v>
      </c>
    </row>
    <row r="2026" spans="1:12" x14ac:dyDescent="0.25">
      <c r="A2026">
        <v>11031</v>
      </c>
      <c r="B2026">
        <v>64</v>
      </c>
      <c r="C2026" s="8">
        <v>26.6</v>
      </c>
      <c r="D2026">
        <v>20</v>
      </c>
      <c r="E2026">
        <v>0</v>
      </c>
      <c r="F2026" s="8">
        <f>order_details[[#This Row],[UnitPrice]]*order_details[[#This Row],[Quantity]]</f>
        <v>532</v>
      </c>
      <c r="G2026" s="1">
        <f>VLOOKUP(order_details[[#This Row],[OrderID]],orders[[OrderID]:[OrderDate]],4,)</f>
        <v>35202</v>
      </c>
      <c r="H2026" s="8">
        <f>VLOOKUP(order_details[[#This Row],[ProductID]],products[],6,0)</f>
        <v>33.25</v>
      </c>
      <c r="I2026" s="8">
        <f>order_details[[#This Row],[UnitPrice (Marked Price)]] * order_details[[#This Row],[Quantity]] * (1 - order_details[[#This Row],[Discount]])</f>
        <v>665</v>
      </c>
      <c r="J2026" s="8">
        <f>(order_details[[#This Row],[UnitPrice (Marked Price)]]*(1-order_details[[#This Row],[Discount]])-order_details[[#This Row],[UnitPrice]]) * order_details[[#This Row],[Quantity]]</f>
        <v>132.99999999999997</v>
      </c>
      <c r="K2026">
        <f>VLOOKUP(order_details[[#This Row],[ProductID]],products[],4,0)</f>
        <v>5</v>
      </c>
      <c r="L2026" s="8" t="str">
        <f>VLOOKUP(order_details[[#This Row],[Category]],categories[[CategoryID]:[CategoryName]],2,0)</f>
        <v>Grains/Cereals</v>
      </c>
    </row>
    <row r="2027" spans="1:12" x14ac:dyDescent="0.25">
      <c r="A2027">
        <v>11031</v>
      </c>
      <c r="B2027">
        <v>71</v>
      </c>
      <c r="C2027" s="8">
        <v>17.2</v>
      </c>
      <c r="D2027">
        <v>16</v>
      </c>
      <c r="E2027">
        <v>0</v>
      </c>
      <c r="F2027" s="8">
        <f>order_details[[#This Row],[UnitPrice]]*order_details[[#This Row],[Quantity]]</f>
        <v>275.2</v>
      </c>
      <c r="G2027" s="1">
        <f>VLOOKUP(order_details[[#This Row],[OrderID]],orders[[OrderID]:[OrderDate]],4,)</f>
        <v>35202</v>
      </c>
      <c r="H2027" s="8">
        <f>VLOOKUP(order_details[[#This Row],[ProductID]],products[],6,0)</f>
        <v>21.5</v>
      </c>
      <c r="I2027" s="8">
        <f>order_details[[#This Row],[UnitPrice (Marked Price)]] * order_details[[#This Row],[Quantity]] * (1 - order_details[[#This Row],[Discount]])</f>
        <v>344</v>
      </c>
      <c r="J2027" s="8">
        <f>(order_details[[#This Row],[UnitPrice (Marked Price)]]*(1-order_details[[#This Row],[Discount]])-order_details[[#This Row],[UnitPrice]]) * order_details[[#This Row],[Quantity]]</f>
        <v>68.800000000000011</v>
      </c>
      <c r="K2027">
        <f>VLOOKUP(order_details[[#This Row],[ProductID]],products[],4,0)</f>
        <v>4</v>
      </c>
      <c r="L2027" s="8" t="str">
        <f>VLOOKUP(order_details[[#This Row],[Category]],categories[[CategoryID]:[CategoryName]],2,0)</f>
        <v>Dairy Products</v>
      </c>
    </row>
    <row r="2028" spans="1:12" x14ac:dyDescent="0.25">
      <c r="A2028">
        <v>11032</v>
      </c>
      <c r="B2028">
        <v>36</v>
      </c>
      <c r="C2028" s="8">
        <v>15.2</v>
      </c>
      <c r="D2028">
        <v>35</v>
      </c>
      <c r="E2028">
        <v>0</v>
      </c>
      <c r="F2028" s="8">
        <f>order_details[[#This Row],[UnitPrice]]*order_details[[#This Row],[Quantity]]</f>
        <v>532</v>
      </c>
      <c r="G2028" s="1">
        <f>VLOOKUP(order_details[[#This Row],[OrderID]],orders[[OrderID]:[OrderDate]],4,)</f>
        <v>35202</v>
      </c>
      <c r="H2028" s="8">
        <f>VLOOKUP(order_details[[#This Row],[ProductID]],products[],6,0)</f>
        <v>19</v>
      </c>
      <c r="I2028" s="8">
        <f>order_details[[#This Row],[UnitPrice (Marked Price)]] * order_details[[#This Row],[Quantity]] * (1 - order_details[[#This Row],[Discount]])</f>
        <v>665</v>
      </c>
      <c r="J2028" s="8">
        <f>(order_details[[#This Row],[UnitPrice (Marked Price)]]*(1-order_details[[#This Row],[Discount]])-order_details[[#This Row],[UnitPrice]]) * order_details[[#This Row],[Quantity]]</f>
        <v>133.00000000000003</v>
      </c>
      <c r="K2028">
        <f>VLOOKUP(order_details[[#This Row],[ProductID]],products[],4,0)</f>
        <v>8</v>
      </c>
      <c r="L2028" s="8" t="str">
        <f>VLOOKUP(order_details[[#This Row],[Category]],categories[[CategoryID]:[CategoryName]],2,0)</f>
        <v>Seafood</v>
      </c>
    </row>
    <row r="2029" spans="1:12" x14ac:dyDescent="0.25">
      <c r="A2029">
        <v>11032</v>
      </c>
      <c r="B2029">
        <v>38</v>
      </c>
      <c r="C2029" s="8">
        <v>210.8</v>
      </c>
      <c r="D2029">
        <v>25</v>
      </c>
      <c r="E2029">
        <v>0</v>
      </c>
      <c r="F2029" s="8">
        <f>order_details[[#This Row],[UnitPrice]]*order_details[[#This Row],[Quantity]]</f>
        <v>5270</v>
      </c>
      <c r="G2029" s="1">
        <f>VLOOKUP(order_details[[#This Row],[OrderID]],orders[[OrderID]:[OrderDate]],4,)</f>
        <v>35202</v>
      </c>
      <c r="H2029" s="8">
        <f>VLOOKUP(order_details[[#This Row],[ProductID]],products[],6,0)</f>
        <v>263.5</v>
      </c>
      <c r="I2029" s="8">
        <f>order_details[[#This Row],[UnitPrice (Marked Price)]] * order_details[[#This Row],[Quantity]] * (1 - order_details[[#This Row],[Discount]])</f>
        <v>6587.5</v>
      </c>
      <c r="J2029" s="8">
        <f>(order_details[[#This Row],[UnitPrice (Marked Price)]]*(1-order_details[[#This Row],[Discount]])-order_details[[#This Row],[UnitPrice]]) * order_details[[#This Row],[Quantity]]</f>
        <v>1317.4999999999998</v>
      </c>
      <c r="K2029">
        <f>VLOOKUP(order_details[[#This Row],[ProductID]],products[],4,0)</f>
        <v>1</v>
      </c>
      <c r="L2029" s="8" t="str">
        <f>VLOOKUP(order_details[[#This Row],[Category]],categories[[CategoryID]:[CategoryName]],2,0)</f>
        <v>Beverages</v>
      </c>
    </row>
    <row r="2030" spans="1:12" x14ac:dyDescent="0.25">
      <c r="A2030">
        <v>11032</v>
      </c>
      <c r="B2030">
        <v>59</v>
      </c>
      <c r="C2030" s="8">
        <v>44</v>
      </c>
      <c r="D2030">
        <v>30</v>
      </c>
      <c r="E2030">
        <v>0</v>
      </c>
      <c r="F2030" s="8">
        <f>order_details[[#This Row],[UnitPrice]]*order_details[[#This Row],[Quantity]]</f>
        <v>1320</v>
      </c>
      <c r="G2030" s="1">
        <f>VLOOKUP(order_details[[#This Row],[OrderID]],orders[[OrderID]:[OrderDate]],4,)</f>
        <v>35202</v>
      </c>
      <c r="H2030" s="8">
        <f>VLOOKUP(order_details[[#This Row],[ProductID]],products[],6,0)</f>
        <v>55</v>
      </c>
      <c r="I2030" s="8">
        <f>order_details[[#This Row],[UnitPrice (Marked Price)]] * order_details[[#This Row],[Quantity]] * (1 - order_details[[#This Row],[Discount]])</f>
        <v>1650</v>
      </c>
      <c r="J2030" s="8">
        <f>(order_details[[#This Row],[UnitPrice (Marked Price)]]*(1-order_details[[#This Row],[Discount]])-order_details[[#This Row],[UnitPrice]]) * order_details[[#This Row],[Quantity]]</f>
        <v>330</v>
      </c>
      <c r="K2030">
        <f>VLOOKUP(order_details[[#This Row],[ProductID]],products[],4,0)</f>
        <v>4</v>
      </c>
      <c r="L2030" s="8" t="str">
        <f>VLOOKUP(order_details[[#This Row],[Category]],categories[[CategoryID]:[CategoryName]],2,0)</f>
        <v>Dairy Products</v>
      </c>
    </row>
    <row r="2031" spans="1:12" x14ac:dyDescent="0.25">
      <c r="A2031">
        <v>11033</v>
      </c>
      <c r="B2031">
        <v>53</v>
      </c>
      <c r="C2031" s="8">
        <v>26.2</v>
      </c>
      <c r="D2031">
        <v>70</v>
      </c>
      <c r="E2031">
        <v>0.1</v>
      </c>
      <c r="F2031" s="8">
        <f>order_details[[#This Row],[UnitPrice]]*order_details[[#This Row],[Quantity]]</f>
        <v>1834</v>
      </c>
      <c r="G2031" s="1">
        <f>VLOOKUP(order_details[[#This Row],[OrderID]],orders[[OrderID]:[OrderDate]],4,)</f>
        <v>35202</v>
      </c>
      <c r="H2031" s="8">
        <f>VLOOKUP(order_details[[#This Row],[ProductID]],products[],6,0)</f>
        <v>32.799999999999997</v>
      </c>
      <c r="I2031" s="8">
        <f>order_details[[#This Row],[UnitPrice (Marked Price)]] * order_details[[#This Row],[Quantity]] * (1 - order_details[[#This Row],[Discount]])</f>
        <v>2066.4</v>
      </c>
      <c r="J2031" s="8">
        <f>(order_details[[#This Row],[UnitPrice (Marked Price)]]*(1-order_details[[#This Row],[Discount]])-order_details[[#This Row],[UnitPrice]]) * order_details[[#This Row],[Quantity]]</f>
        <v>232.40000000000003</v>
      </c>
      <c r="K2031">
        <f>VLOOKUP(order_details[[#This Row],[ProductID]],products[],4,0)</f>
        <v>6</v>
      </c>
      <c r="L2031" s="8" t="str">
        <f>VLOOKUP(order_details[[#This Row],[Category]],categories[[CategoryID]:[CategoryName]],2,0)</f>
        <v>Meat/Poultry</v>
      </c>
    </row>
    <row r="2032" spans="1:12" x14ac:dyDescent="0.25">
      <c r="A2032">
        <v>11033</v>
      </c>
      <c r="B2032">
        <v>69</v>
      </c>
      <c r="C2032" s="8">
        <v>28.8</v>
      </c>
      <c r="D2032">
        <v>36</v>
      </c>
      <c r="E2032">
        <v>0.1</v>
      </c>
      <c r="F2032" s="8">
        <f>order_details[[#This Row],[UnitPrice]]*order_details[[#This Row],[Quantity]]</f>
        <v>1036.8</v>
      </c>
      <c r="G2032" s="1">
        <f>VLOOKUP(order_details[[#This Row],[OrderID]],orders[[OrderID]:[OrderDate]],4,)</f>
        <v>35202</v>
      </c>
      <c r="H2032" s="8">
        <f>VLOOKUP(order_details[[#This Row],[ProductID]],products[],6,0)</f>
        <v>36</v>
      </c>
      <c r="I2032" s="8">
        <f>order_details[[#This Row],[UnitPrice (Marked Price)]] * order_details[[#This Row],[Quantity]] * (1 - order_details[[#This Row],[Discount]])</f>
        <v>1166.4000000000001</v>
      </c>
      <c r="J2032" s="8">
        <f>(order_details[[#This Row],[UnitPrice (Marked Price)]]*(1-order_details[[#This Row],[Discount]])-order_details[[#This Row],[UnitPrice]]) * order_details[[#This Row],[Quantity]]</f>
        <v>129.59999999999991</v>
      </c>
      <c r="K2032">
        <f>VLOOKUP(order_details[[#This Row],[ProductID]],products[],4,0)</f>
        <v>4</v>
      </c>
      <c r="L2032" s="8" t="str">
        <f>VLOOKUP(order_details[[#This Row],[Category]],categories[[CategoryID]:[CategoryName]],2,0)</f>
        <v>Dairy Products</v>
      </c>
    </row>
    <row r="2033" spans="1:12" x14ac:dyDescent="0.25">
      <c r="A2033">
        <v>11034</v>
      </c>
      <c r="B2033">
        <v>21</v>
      </c>
      <c r="C2033" s="8">
        <v>8</v>
      </c>
      <c r="D2033">
        <v>15</v>
      </c>
      <c r="E2033">
        <v>0.1</v>
      </c>
      <c r="F2033" s="8">
        <f>order_details[[#This Row],[UnitPrice]]*order_details[[#This Row],[Quantity]]</f>
        <v>120</v>
      </c>
      <c r="G2033" s="1">
        <f>VLOOKUP(order_details[[#This Row],[OrderID]],orders[[OrderID]:[OrderDate]],4,)</f>
        <v>35205</v>
      </c>
      <c r="H2033" s="8">
        <f>VLOOKUP(order_details[[#This Row],[ProductID]],products[],6,0)</f>
        <v>10</v>
      </c>
      <c r="I2033" s="8">
        <f>order_details[[#This Row],[UnitPrice (Marked Price)]] * order_details[[#This Row],[Quantity]] * (1 - order_details[[#This Row],[Discount]])</f>
        <v>135</v>
      </c>
      <c r="J2033" s="8">
        <f>(order_details[[#This Row],[UnitPrice (Marked Price)]]*(1-order_details[[#This Row],[Discount]])-order_details[[#This Row],[UnitPrice]]) * order_details[[#This Row],[Quantity]]</f>
        <v>15</v>
      </c>
      <c r="K2033">
        <f>VLOOKUP(order_details[[#This Row],[ProductID]],products[],4,0)</f>
        <v>3</v>
      </c>
      <c r="L2033" s="8" t="str">
        <f>VLOOKUP(order_details[[#This Row],[Category]],categories[[CategoryID]:[CategoryName]],2,0)</f>
        <v>Confections</v>
      </c>
    </row>
    <row r="2034" spans="1:12" x14ac:dyDescent="0.25">
      <c r="A2034">
        <v>11034</v>
      </c>
      <c r="B2034">
        <v>44</v>
      </c>
      <c r="C2034" s="8">
        <v>12.4</v>
      </c>
      <c r="D2034">
        <v>12</v>
      </c>
      <c r="E2034">
        <v>0</v>
      </c>
      <c r="F2034" s="8">
        <f>order_details[[#This Row],[UnitPrice]]*order_details[[#This Row],[Quantity]]</f>
        <v>148.80000000000001</v>
      </c>
      <c r="G2034" s="1">
        <f>VLOOKUP(order_details[[#This Row],[OrderID]],orders[[OrderID]:[OrderDate]],4,)</f>
        <v>35205</v>
      </c>
      <c r="H2034" s="8">
        <f>VLOOKUP(order_details[[#This Row],[ProductID]],products[],6,0)</f>
        <v>19.45</v>
      </c>
      <c r="I2034" s="8">
        <f>order_details[[#This Row],[UnitPrice (Marked Price)]] * order_details[[#This Row],[Quantity]] * (1 - order_details[[#This Row],[Discount]])</f>
        <v>233.39999999999998</v>
      </c>
      <c r="J2034" s="8">
        <f>(order_details[[#This Row],[UnitPrice (Marked Price)]]*(1-order_details[[#This Row],[Discount]])-order_details[[#This Row],[UnitPrice]]) * order_details[[#This Row],[Quantity]]</f>
        <v>84.6</v>
      </c>
      <c r="K2034">
        <f>VLOOKUP(order_details[[#This Row],[ProductID]],products[],4,0)</f>
        <v>2</v>
      </c>
      <c r="L2034" s="8" t="str">
        <f>VLOOKUP(order_details[[#This Row],[Category]],categories[[CategoryID]:[CategoryName]],2,0)</f>
        <v>Condiments</v>
      </c>
    </row>
    <row r="2035" spans="1:12" x14ac:dyDescent="0.25">
      <c r="A2035">
        <v>11034</v>
      </c>
      <c r="B2035">
        <v>61</v>
      </c>
      <c r="C2035" s="8">
        <v>22.8</v>
      </c>
      <c r="D2035">
        <v>6</v>
      </c>
      <c r="E2035">
        <v>0</v>
      </c>
      <c r="F2035" s="8">
        <f>order_details[[#This Row],[UnitPrice]]*order_details[[#This Row],[Quantity]]</f>
        <v>136.80000000000001</v>
      </c>
      <c r="G2035" s="1">
        <f>VLOOKUP(order_details[[#This Row],[OrderID]],orders[[OrderID]:[OrderDate]],4,)</f>
        <v>35205</v>
      </c>
      <c r="H2035" s="8">
        <f>VLOOKUP(order_details[[#This Row],[ProductID]],products[],6,0)</f>
        <v>28.5</v>
      </c>
      <c r="I2035" s="8">
        <f>order_details[[#This Row],[UnitPrice (Marked Price)]] * order_details[[#This Row],[Quantity]] * (1 - order_details[[#This Row],[Discount]])</f>
        <v>171</v>
      </c>
      <c r="J2035" s="8">
        <f>(order_details[[#This Row],[UnitPrice (Marked Price)]]*(1-order_details[[#This Row],[Discount]])-order_details[[#This Row],[UnitPrice]]) * order_details[[#This Row],[Quantity]]</f>
        <v>34.199999999999996</v>
      </c>
      <c r="K2035">
        <f>VLOOKUP(order_details[[#This Row],[ProductID]],products[],4,0)</f>
        <v>2</v>
      </c>
      <c r="L2035" s="8" t="str">
        <f>VLOOKUP(order_details[[#This Row],[Category]],categories[[CategoryID]:[CategoryName]],2,0)</f>
        <v>Condiments</v>
      </c>
    </row>
    <row r="2036" spans="1:12" x14ac:dyDescent="0.25">
      <c r="A2036">
        <v>11035</v>
      </c>
      <c r="B2036">
        <v>1</v>
      </c>
      <c r="C2036" s="8">
        <v>14.4</v>
      </c>
      <c r="D2036">
        <v>10</v>
      </c>
      <c r="E2036">
        <v>0</v>
      </c>
      <c r="F2036" s="8">
        <f>order_details[[#This Row],[UnitPrice]]*order_details[[#This Row],[Quantity]]</f>
        <v>144</v>
      </c>
      <c r="G2036" s="1">
        <f>VLOOKUP(order_details[[#This Row],[OrderID]],orders[[OrderID]:[OrderDate]],4,)</f>
        <v>35205</v>
      </c>
      <c r="H2036" s="8">
        <f>VLOOKUP(order_details[[#This Row],[ProductID]],products[],6,0)</f>
        <v>18</v>
      </c>
      <c r="I2036" s="8">
        <f>order_details[[#This Row],[UnitPrice (Marked Price)]] * order_details[[#This Row],[Quantity]] * (1 - order_details[[#This Row],[Discount]])</f>
        <v>180</v>
      </c>
      <c r="J2036" s="8">
        <f>(order_details[[#This Row],[UnitPrice (Marked Price)]]*(1-order_details[[#This Row],[Discount]])-order_details[[#This Row],[UnitPrice]]) * order_details[[#This Row],[Quantity]]</f>
        <v>36</v>
      </c>
      <c r="K2036">
        <f>VLOOKUP(order_details[[#This Row],[ProductID]],products[],4,0)</f>
        <v>1</v>
      </c>
      <c r="L2036" s="8" t="str">
        <f>VLOOKUP(order_details[[#This Row],[Category]],categories[[CategoryID]:[CategoryName]],2,0)</f>
        <v>Beverages</v>
      </c>
    </row>
    <row r="2037" spans="1:12" x14ac:dyDescent="0.25">
      <c r="A2037">
        <v>11035</v>
      </c>
      <c r="B2037">
        <v>35</v>
      </c>
      <c r="C2037" s="8">
        <v>14.4</v>
      </c>
      <c r="D2037">
        <v>60</v>
      </c>
      <c r="E2037">
        <v>0</v>
      </c>
      <c r="F2037" s="8">
        <f>order_details[[#This Row],[UnitPrice]]*order_details[[#This Row],[Quantity]]</f>
        <v>864</v>
      </c>
      <c r="G2037" s="1">
        <f>VLOOKUP(order_details[[#This Row],[OrderID]],orders[[OrderID]:[OrderDate]],4,)</f>
        <v>35205</v>
      </c>
      <c r="H2037" s="8">
        <f>VLOOKUP(order_details[[#This Row],[ProductID]],products[],6,0)</f>
        <v>18</v>
      </c>
      <c r="I2037" s="8">
        <f>order_details[[#This Row],[UnitPrice (Marked Price)]] * order_details[[#This Row],[Quantity]] * (1 - order_details[[#This Row],[Discount]])</f>
        <v>1080</v>
      </c>
      <c r="J2037" s="8">
        <f>(order_details[[#This Row],[UnitPrice (Marked Price)]]*(1-order_details[[#This Row],[Discount]])-order_details[[#This Row],[UnitPrice]]) * order_details[[#This Row],[Quantity]]</f>
        <v>215.99999999999997</v>
      </c>
      <c r="K2037">
        <f>VLOOKUP(order_details[[#This Row],[ProductID]],products[],4,0)</f>
        <v>1</v>
      </c>
      <c r="L2037" s="8" t="str">
        <f>VLOOKUP(order_details[[#This Row],[Category]],categories[[CategoryID]:[CategoryName]],2,0)</f>
        <v>Beverages</v>
      </c>
    </row>
    <row r="2038" spans="1:12" x14ac:dyDescent="0.25">
      <c r="A2038">
        <v>11035</v>
      </c>
      <c r="B2038">
        <v>42</v>
      </c>
      <c r="C2038" s="8">
        <v>9.8000000000000007</v>
      </c>
      <c r="D2038">
        <v>30</v>
      </c>
      <c r="E2038">
        <v>0</v>
      </c>
      <c r="F2038" s="8">
        <f>order_details[[#This Row],[UnitPrice]]*order_details[[#This Row],[Quantity]]</f>
        <v>294</v>
      </c>
      <c r="G2038" s="1">
        <f>VLOOKUP(order_details[[#This Row],[OrderID]],orders[[OrderID]:[OrderDate]],4,)</f>
        <v>35205</v>
      </c>
      <c r="H2038" s="8">
        <f>VLOOKUP(order_details[[#This Row],[ProductID]],products[],6,0)</f>
        <v>14</v>
      </c>
      <c r="I2038" s="8">
        <f>order_details[[#This Row],[UnitPrice (Marked Price)]] * order_details[[#This Row],[Quantity]] * (1 - order_details[[#This Row],[Discount]])</f>
        <v>420</v>
      </c>
      <c r="J2038" s="8">
        <f>(order_details[[#This Row],[UnitPrice (Marked Price)]]*(1-order_details[[#This Row],[Discount]])-order_details[[#This Row],[UnitPrice]]) * order_details[[#This Row],[Quantity]]</f>
        <v>125.99999999999997</v>
      </c>
      <c r="K2038">
        <f>VLOOKUP(order_details[[#This Row],[ProductID]],products[],4,0)</f>
        <v>5</v>
      </c>
      <c r="L2038" s="8" t="str">
        <f>VLOOKUP(order_details[[#This Row],[Category]],categories[[CategoryID]:[CategoryName]],2,0)</f>
        <v>Grains/Cereals</v>
      </c>
    </row>
    <row r="2039" spans="1:12" x14ac:dyDescent="0.25">
      <c r="A2039">
        <v>11035</v>
      </c>
      <c r="B2039">
        <v>54</v>
      </c>
      <c r="C2039" s="8">
        <v>5.9</v>
      </c>
      <c r="D2039">
        <v>10</v>
      </c>
      <c r="E2039">
        <v>0</v>
      </c>
      <c r="F2039" s="8">
        <f>order_details[[#This Row],[UnitPrice]]*order_details[[#This Row],[Quantity]]</f>
        <v>59</v>
      </c>
      <c r="G2039" s="1">
        <f>VLOOKUP(order_details[[#This Row],[OrderID]],orders[[OrderID]:[OrderDate]],4,)</f>
        <v>35205</v>
      </c>
      <c r="H2039" s="8">
        <f>VLOOKUP(order_details[[#This Row],[ProductID]],products[],6,0)</f>
        <v>7.45</v>
      </c>
      <c r="I2039" s="8">
        <f>order_details[[#This Row],[UnitPrice (Marked Price)]] * order_details[[#This Row],[Quantity]] * (1 - order_details[[#This Row],[Discount]])</f>
        <v>74.5</v>
      </c>
      <c r="J2039" s="8">
        <f>(order_details[[#This Row],[UnitPrice (Marked Price)]]*(1-order_details[[#This Row],[Discount]])-order_details[[#This Row],[UnitPrice]]) * order_details[[#This Row],[Quantity]]</f>
        <v>15.499999999999998</v>
      </c>
      <c r="K2039">
        <f>VLOOKUP(order_details[[#This Row],[ProductID]],products[],4,0)</f>
        <v>6</v>
      </c>
      <c r="L2039" s="8" t="str">
        <f>VLOOKUP(order_details[[#This Row],[Category]],categories[[CategoryID]:[CategoryName]],2,0)</f>
        <v>Meat/Poultry</v>
      </c>
    </row>
    <row r="2040" spans="1:12" x14ac:dyDescent="0.25">
      <c r="A2040">
        <v>11036</v>
      </c>
      <c r="B2040">
        <v>13</v>
      </c>
      <c r="C2040" s="8">
        <v>4.8</v>
      </c>
      <c r="D2040">
        <v>7</v>
      </c>
      <c r="E2040">
        <v>0</v>
      </c>
      <c r="F2040" s="8">
        <f>order_details[[#This Row],[UnitPrice]]*order_details[[#This Row],[Quantity]]</f>
        <v>33.6</v>
      </c>
      <c r="G2040" s="1">
        <f>VLOOKUP(order_details[[#This Row],[OrderID]],orders[[OrderID]:[OrderDate]],4,)</f>
        <v>35205</v>
      </c>
      <c r="H2040" s="8">
        <f>VLOOKUP(order_details[[#This Row],[ProductID]],products[],6,0)</f>
        <v>6</v>
      </c>
      <c r="I2040" s="8">
        <f>order_details[[#This Row],[UnitPrice (Marked Price)]] * order_details[[#This Row],[Quantity]] * (1 - order_details[[#This Row],[Discount]])</f>
        <v>42</v>
      </c>
      <c r="J2040" s="8">
        <f>(order_details[[#This Row],[UnitPrice (Marked Price)]]*(1-order_details[[#This Row],[Discount]])-order_details[[#This Row],[UnitPrice]]) * order_details[[#This Row],[Quantity]]</f>
        <v>8.4000000000000021</v>
      </c>
      <c r="K2040">
        <f>VLOOKUP(order_details[[#This Row],[ProductID]],products[],4,0)</f>
        <v>8</v>
      </c>
      <c r="L2040" s="8" t="str">
        <f>VLOOKUP(order_details[[#This Row],[Category]],categories[[CategoryID]:[CategoryName]],2,0)</f>
        <v>Seafood</v>
      </c>
    </row>
    <row r="2041" spans="1:12" x14ac:dyDescent="0.25">
      <c r="A2041">
        <v>11036</v>
      </c>
      <c r="B2041">
        <v>59</v>
      </c>
      <c r="C2041" s="8">
        <v>44</v>
      </c>
      <c r="D2041">
        <v>30</v>
      </c>
      <c r="E2041">
        <v>0</v>
      </c>
      <c r="F2041" s="8">
        <f>order_details[[#This Row],[UnitPrice]]*order_details[[#This Row],[Quantity]]</f>
        <v>1320</v>
      </c>
      <c r="G2041" s="1">
        <f>VLOOKUP(order_details[[#This Row],[OrderID]],orders[[OrderID]:[OrderDate]],4,)</f>
        <v>35205</v>
      </c>
      <c r="H2041" s="8">
        <f>VLOOKUP(order_details[[#This Row],[ProductID]],products[],6,0)</f>
        <v>55</v>
      </c>
      <c r="I2041" s="8">
        <f>order_details[[#This Row],[UnitPrice (Marked Price)]] * order_details[[#This Row],[Quantity]] * (1 - order_details[[#This Row],[Discount]])</f>
        <v>1650</v>
      </c>
      <c r="J2041" s="8">
        <f>(order_details[[#This Row],[UnitPrice (Marked Price)]]*(1-order_details[[#This Row],[Discount]])-order_details[[#This Row],[UnitPrice]]) * order_details[[#This Row],[Quantity]]</f>
        <v>330</v>
      </c>
      <c r="K2041">
        <f>VLOOKUP(order_details[[#This Row],[ProductID]],products[],4,0)</f>
        <v>4</v>
      </c>
      <c r="L2041" s="8" t="str">
        <f>VLOOKUP(order_details[[#This Row],[Category]],categories[[CategoryID]:[CategoryName]],2,0)</f>
        <v>Dairy Products</v>
      </c>
    </row>
    <row r="2042" spans="1:12" x14ac:dyDescent="0.25">
      <c r="A2042">
        <v>11037</v>
      </c>
      <c r="B2042">
        <v>70</v>
      </c>
      <c r="C2042" s="8">
        <v>9.6</v>
      </c>
      <c r="D2042">
        <v>4</v>
      </c>
      <c r="E2042">
        <v>0</v>
      </c>
      <c r="F2042" s="8">
        <f>order_details[[#This Row],[UnitPrice]]*order_details[[#This Row],[Quantity]]</f>
        <v>38.4</v>
      </c>
      <c r="G2042" s="1">
        <f>VLOOKUP(order_details[[#This Row],[OrderID]],orders[[OrderID]:[OrderDate]],4,)</f>
        <v>35206</v>
      </c>
      <c r="H2042" s="8">
        <f>VLOOKUP(order_details[[#This Row],[ProductID]],products[],6,0)</f>
        <v>15</v>
      </c>
      <c r="I2042" s="8">
        <f>order_details[[#This Row],[UnitPrice (Marked Price)]] * order_details[[#This Row],[Quantity]] * (1 - order_details[[#This Row],[Discount]])</f>
        <v>60</v>
      </c>
      <c r="J2042" s="8">
        <f>(order_details[[#This Row],[UnitPrice (Marked Price)]]*(1-order_details[[#This Row],[Discount]])-order_details[[#This Row],[UnitPrice]]) * order_details[[#This Row],[Quantity]]</f>
        <v>21.6</v>
      </c>
      <c r="K2042">
        <f>VLOOKUP(order_details[[#This Row],[ProductID]],products[],4,0)</f>
        <v>1</v>
      </c>
      <c r="L2042" s="8" t="str">
        <f>VLOOKUP(order_details[[#This Row],[Category]],categories[[CategoryID]:[CategoryName]],2,0)</f>
        <v>Beverages</v>
      </c>
    </row>
    <row r="2043" spans="1:12" x14ac:dyDescent="0.25">
      <c r="A2043">
        <v>11038</v>
      </c>
      <c r="B2043">
        <v>40</v>
      </c>
      <c r="C2043" s="8">
        <v>14.7</v>
      </c>
      <c r="D2043">
        <v>5</v>
      </c>
      <c r="E2043">
        <v>0.2</v>
      </c>
      <c r="F2043" s="8">
        <f>order_details[[#This Row],[UnitPrice]]*order_details[[#This Row],[Quantity]]</f>
        <v>73.5</v>
      </c>
      <c r="G2043" s="1">
        <f>VLOOKUP(order_details[[#This Row],[OrderID]],orders[[OrderID]:[OrderDate]],4,)</f>
        <v>35206</v>
      </c>
      <c r="H2043" s="8">
        <f>VLOOKUP(order_details[[#This Row],[ProductID]],products[],6,0)</f>
        <v>18.399999999999999</v>
      </c>
      <c r="I2043" s="8">
        <f>order_details[[#This Row],[UnitPrice (Marked Price)]] * order_details[[#This Row],[Quantity]] * (1 - order_details[[#This Row],[Discount]])</f>
        <v>73.600000000000009</v>
      </c>
      <c r="J2043" s="8">
        <f>(order_details[[#This Row],[UnitPrice (Marked Price)]]*(1-order_details[[#This Row],[Discount]])-order_details[[#This Row],[UnitPrice]]) * order_details[[#This Row],[Quantity]]</f>
        <v>9.9999999999997868E-2</v>
      </c>
      <c r="K2043">
        <f>VLOOKUP(order_details[[#This Row],[ProductID]],products[],4,0)</f>
        <v>8</v>
      </c>
      <c r="L2043" s="8" t="str">
        <f>VLOOKUP(order_details[[#This Row],[Category]],categories[[CategoryID]:[CategoryName]],2,0)</f>
        <v>Seafood</v>
      </c>
    </row>
    <row r="2044" spans="1:12" x14ac:dyDescent="0.25">
      <c r="A2044">
        <v>11038</v>
      </c>
      <c r="B2044">
        <v>52</v>
      </c>
      <c r="C2044" s="8">
        <v>5.6</v>
      </c>
      <c r="D2044">
        <v>2</v>
      </c>
      <c r="E2044">
        <v>0</v>
      </c>
      <c r="F2044" s="8">
        <f>order_details[[#This Row],[UnitPrice]]*order_details[[#This Row],[Quantity]]</f>
        <v>11.2</v>
      </c>
      <c r="G2044" s="1">
        <f>VLOOKUP(order_details[[#This Row],[OrderID]],orders[[OrderID]:[OrderDate]],4,)</f>
        <v>35206</v>
      </c>
      <c r="H2044" s="8">
        <f>VLOOKUP(order_details[[#This Row],[ProductID]],products[],6,0)</f>
        <v>7</v>
      </c>
      <c r="I2044" s="8">
        <f>order_details[[#This Row],[UnitPrice (Marked Price)]] * order_details[[#This Row],[Quantity]] * (1 - order_details[[#This Row],[Discount]])</f>
        <v>14</v>
      </c>
      <c r="J2044" s="8">
        <f>(order_details[[#This Row],[UnitPrice (Marked Price)]]*(1-order_details[[#This Row],[Discount]])-order_details[[#This Row],[UnitPrice]]) * order_details[[#This Row],[Quantity]]</f>
        <v>2.8000000000000007</v>
      </c>
      <c r="K2044">
        <f>VLOOKUP(order_details[[#This Row],[ProductID]],products[],4,0)</f>
        <v>5</v>
      </c>
      <c r="L2044" s="8" t="str">
        <f>VLOOKUP(order_details[[#This Row],[Category]],categories[[CategoryID]:[CategoryName]],2,0)</f>
        <v>Grains/Cereals</v>
      </c>
    </row>
    <row r="2045" spans="1:12" x14ac:dyDescent="0.25">
      <c r="A2045">
        <v>11038</v>
      </c>
      <c r="B2045">
        <v>71</v>
      </c>
      <c r="C2045" s="8">
        <v>17.2</v>
      </c>
      <c r="D2045">
        <v>30</v>
      </c>
      <c r="E2045">
        <v>0</v>
      </c>
      <c r="F2045" s="8">
        <f>order_details[[#This Row],[UnitPrice]]*order_details[[#This Row],[Quantity]]</f>
        <v>516</v>
      </c>
      <c r="G2045" s="1">
        <f>VLOOKUP(order_details[[#This Row],[OrderID]],orders[[OrderID]:[OrderDate]],4,)</f>
        <v>35206</v>
      </c>
      <c r="H2045" s="8">
        <f>VLOOKUP(order_details[[#This Row],[ProductID]],products[],6,0)</f>
        <v>21.5</v>
      </c>
      <c r="I2045" s="8">
        <f>order_details[[#This Row],[UnitPrice (Marked Price)]] * order_details[[#This Row],[Quantity]] * (1 - order_details[[#This Row],[Discount]])</f>
        <v>645</v>
      </c>
      <c r="J2045" s="8">
        <f>(order_details[[#This Row],[UnitPrice (Marked Price)]]*(1-order_details[[#This Row],[Discount]])-order_details[[#This Row],[UnitPrice]]) * order_details[[#This Row],[Quantity]]</f>
        <v>129.00000000000003</v>
      </c>
      <c r="K2045">
        <f>VLOOKUP(order_details[[#This Row],[ProductID]],products[],4,0)</f>
        <v>4</v>
      </c>
      <c r="L2045" s="8" t="str">
        <f>VLOOKUP(order_details[[#This Row],[Category]],categories[[CategoryID]:[CategoryName]],2,0)</f>
        <v>Dairy Products</v>
      </c>
    </row>
    <row r="2046" spans="1:12" x14ac:dyDescent="0.25">
      <c r="A2046">
        <v>11039</v>
      </c>
      <c r="B2046">
        <v>28</v>
      </c>
      <c r="C2046" s="8">
        <v>36.4</v>
      </c>
      <c r="D2046">
        <v>20</v>
      </c>
      <c r="E2046">
        <v>0</v>
      </c>
      <c r="F2046" s="8">
        <f>order_details[[#This Row],[UnitPrice]]*order_details[[#This Row],[Quantity]]</f>
        <v>728</v>
      </c>
      <c r="G2046" s="1">
        <f>VLOOKUP(order_details[[#This Row],[OrderID]],orders[[OrderID]:[OrderDate]],4,)</f>
        <v>35206</v>
      </c>
      <c r="H2046" s="8">
        <f>VLOOKUP(order_details[[#This Row],[ProductID]],products[],6,0)</f>
        <v>45.6</v>
      </c>
      <c r="I2046" s="8">
        <f>order_details[[#This Row],[UnitPrice (Marked Price)]] * order_details[[#This Row],[Quantity]] * (1 - order_details[[#This Row],[Discount]])</f>
        <v>912</v>
      </c>
      <c r="J2046" s="8">
        <f>(order_details[[#This Row],[UnitPrice (Marked Price)]]*(1-order_details[[#This Row],[Discount]])-order_details[[#This Row],[UnitPrice]]) * order_details[[#This Row],[Quantity]]</f>
        <v>184.00000000000006</v>
      </c>
      <c r="K2046">
        <f>VLOOKUP(order_details[[#This Row],[ProductID]],products[],4,0)</f>
        <v>7</v>
      </c>
      <c r="L2046" s="8" t="str">
        <f>VLOOKUP(order_details[[#This Row],[Category]],categories[[CategoryID]:[CategoryName]],2,0)</f>
        <v>Produce</v>
      </c>
    </row>
    <row r="2047" spans="1:12" x14ac:dyDescent="0.25">
      <c r="A2047">
        <v>11039</v>
      </c>
      <c r="B2047">
        <v>35</v>
      </c>
      <c r="C2047" s="8">
        <v>14.4</v>
      </c>
      <c r="D2047">
        <v>24</v>
      </c>
      <c r="E2047">
        <v>0</v>
      </c>
      <c r="F2047" s="8">
        <f>order_details[[#This Row],[UnitPrice]]*order_details[[#This Row],[Quantity]]</f>
        <v>345.6</v>
      </c>
      <c r="G2047" s="1">
        <f>VLOOKUP(order_details[[#This Row],[OrderID]],orders[[OrderID]:[OrderDate]],4,)</f>
        <v>35206</v>
      </c>
      <c r="H2047" s="8">
        <f>VLOOKUP(order_details[[#This Row],[ProductID]],products[],6,0)</f>
        <v>18</v>
      </c>
      <c r="I2047" s="8">
        <f>order_details[[#This Row],[UnitPrice (Marked Price)]] * order_details[[#This Row],[Quantity]] * (1 - order_details[[#This Row],[Discount]])</f>
        <v>432</v>
      </c>
      <c r="J2047" s="8">
        <f>(order_details[[#This Row],[UnitPrice (Marked Price)]]*(1-order_details[[#This Row],[Discount]])-order_details[[#This Row],[UnitPrice]]) * order_details[[#This Row],[Quantity]]</f>
        <v>86.399999999999991</v>
      </c>
      <c r="K2047">
        <f>VLOOKUP(order_details[[#This Row],[ProductID]],products[],4,0)</f>
        <v>1</v>
      </c>
      <c r="L2047" s="8" t="str">
        <f>VLOOKUP(order_details[[#This Row],[Category]],categories[[CategoryID]:[CategoryName]],2,0)</f>
        <v>Beverages</v>
      </c>
    </row>
    <row r="2048" spans="1:12" x14ac:dyDescent="0.25">
      <c r="A2048">
        <v>11039</v>
      </c>
      <c r="B2048">
        <v>49</v>
      </c>
      <c r="C2048" s="8">
        <v>16</v>
      </c>
      <c r="D2048">
        <v>60</v>
      </c>
      <c r="E2048">
        <v>0</v>
      </c>
      <c r="F2048" s="8">
        <f>order_details[[#This Row],[UnitPrice]]*order_details[[#This Row],[Quantity]]</f>
        <v>960</v>
      </c>
      <c r="G2048" s="1">
        <f>VLOOKUP(order_details[[#This Row],[OrderID]],orders[[OrderID]:[OrderDate]],4,)</f>
        <v>35206</v>
      </c>
      <c r="H2048" s="8">
        <f>VLOOKUP(order_details[[#This Row],[ProductID]],products[],6,0)</f>
        <v>20</v>
      </c>
      <c r="I2048" s="8">
        <f>order_details[[#This Row],[UnitPrice (Marked Price)]] * order_details[[#This Row],[Quantity]] * (1 - order_details[[#This Row],[Discount]])</f>
        <v>1200</v>
      </c>
      <c r="J2048" s="8">
        <f>(order_details[[#This Row],[UnitPrice (Marked Price)]]*(1-order_details[[#This Row],[Discount]])-order_details[[#This Row],[UnitPrice]]) * order_details[[#This Row],[Quantity]]</f>
        <v>240</v>
      </c>
      <c r="K2048">
        <f>VLOOKUP(order_details[[#This Row],[ProductID]],products[],4,0)</f>
        <v>3</v>
      </c>
      <c r="L2048" s="8" t="str">
        <f>VLOOKUP(order_details[[#This Row],[Category]],categories[[CategoryID]:[CategoryName]],2,0)</f>
        <v>Confections</v>
      </c>
    </row>
    <row r="2049" spans="1:12" x14ac:dyDescent="0.25">
      <c r="A2049">
        <v>11039</v>
      </c>
      <c r="B2049">
        <v>57</v>
      </c>
      <c r="C2049" s="8">
        <v>15.6</v>
      </c>
      <c r="D2049">
        <v>28</v>
      </c>
      <c r="E2049">
        <v>0</v>
      </c>
      <c r="F2049" s="8">
        <f>order_details[[#This Row],[UnitPrice]]*order_details[[#This Row],[Quantity]]</f>
        <v>436.8</v>
      </c>
      <c r="G2049" s="1">
        <f>VLOOKUP(order_details[[#This Row],[OrderID]],orders[[OrderID]:[OrderDate]],4,)</f>
        <v>35206</v>
      </c>
      <c r="H2049" s="8">
        <f>VLOOKUP(order_details[[#This Row],[ProductID]],products[],6,0)</f>
        <v>19.5</v>
      </c>
      <c r="I2049" s="8">
        <f>order_details[[#This Row],[UnitPrice (Marked Price)]] * order_details[[#This Row],[Quantity]] * (1 - order_details[[#This Row],[Discount]])</f>
        <v>546</v>
      </c>
      <c r="J2049" s="8">
        <f>(order_details[[#This Row],[UnitPrice (Marked Price)]]*(1-order_details[[#This Row],[Discount]])-order_details[[#This Row],[UnitPrice]]) * order_details[[#This Row],[Quantity]]</f>
        <v>109.20000000000002</v>
      </c>
      <c r="K2049">
        <f>VLOOKUP(order_details[[#This Row],[ProductID]],products[],4,0)</f>
        <v>5</v>
      </c>
      <c r="L2049" s="8" t="str">
        <f>VLOOKUP(order_details[[#This Row],[Category]],categories[[CategoryID]:[CategoryName]],2,0)</f>
        <v>Grains/Cereals</v>
      </c>
    </row>
    <row r="2050" spans="1:12" x14ac:dyDescent="0.25">
      <c r="A2050">
        <v>11040</v>
      </c>
      <c r="B2050">
        <v>21</v>
      </c>
      <c r="C2050" s="8">
        <v>8</v>
      </c>
      <c r="D2050">
        <v>20</v>
      </c>
      <c r="E2050">
        <v>0</v>
      </c>
      <c r="F2050" s="8">
        <f>order_details[[#This Row],[UnitPrice]]*order_details[[#This Row],[Quantity]]</f>
        <v>160</v>
      </c>
      <c r="G2050" s="1">
        <f>VLOOKUP(order_details[[#This Row],[OrderID]],orders[[OrderID]:[OrderDate]],4,)</f>
        <v>35207</v>
      </c>
      <c r="H2050" s="8">
        <f>VLOOKUP(order_details[[#This Row],[ProductID]],products[],6,0)</f>
        <v>10</v>
      </c>
      <c r="I2050" s="8">
        <f>order_details[[#This Row],[UnitPrice (Marked Price)]] * order_details[[#This Row],[Quantity]] * (1 - order_details[[#This Row],[Discount]])</f>
        <v>200</v>
      </c>
      <c r="J2050" s="8">
        <f>(order_details[[#This Row],[UnitPrice (Marked Price)]]*(1-order_details[[#This Row],[Discount]])-order_details[[#This Row],[UnitPrice]]) * order_details[[#This Row],[Quantity]]</f>
        <v>40</v>
      </c>
      <c r="K2050">
        <f>VLOOKUP(order_details[[#This Row],[ProductID]],products[],4,0)</f>
        <v>3</v>
      </c>
      <c r="L2050" s="8" t="str">
        <f>VLOOKUP(order_details[[#This Row],[Category]],categories[[CategoryID]:[CategoryName]],2,0)</f>
        <v>Confections</v>
      </c>
    </row>
    <row r="2051" spans="1:12" x14ac:dyDescent="0.25">
      <c r="A2051">
        <v>11041</v>
      </c>
      <c r="B2051">
        <v>2</v>
      </c>
      <c r="C2051" s="8">
        <v>15.2</v>
      </c>
      <c r="D2051">
        <v>30</v>
      </c>
      <c r="E2051">
        <v>0.2</v>
      </c>
      <c r="F2051" s="8">
        <f>order_details[[#This Row],[UnitPrice]]*order_details[[#This Row],[Quantity]]</f>
        <v>456</v>
      </c>
      <c r="G2051" s="1">
        <f>VLOOKUP(order_details[[#This Row],[OrderID]],orders[[OrderID]:[OrderDate]],4,)</f>
        <v>35207</v>
      </c>
      <c r="H2051" s="8">
        <f>VLOOKUP(order_details[[#This Row],[ProductID]],products[],6,0)</f>
        <v>19</v>
      </c>
      <c r="I2051" s="8">
        <f>order_details[[#This Row],[UnitPrice (Marked Price)]] * order_details[[#This Row],[Quantity]] * (1 - order_details[[#This Row],[Discount]])</f>
        <v>456</v>
      </c>
      <c r="J2051" s="8">
        <f>(order_details[[#This Row],[UnitPrice (Marked Price)]]*(1-order_details[[#This Row],[Discount]])-order_details[[#This Row],[UnitPrice]]) * order_details[[#This Row],[Quantity]]</f>
        <v>5.3290705182007514E-14</v>
      </c>
      <c r="K2051">
        <f>VLOOKUP(order_details[[#This Row],[ProductID]],products[],4,0)</f>
        <v>1</v>
      </c>
      <c r="L2051" s="8" t="str">
        <f>VLOOKUP(order_details[[#This Row],[Category]],categories[[CategoryID]:[CategoryName]],2,0)</f>
        <v>Beverages</v>
      </c>
    </row>
    <row r="2052" spans="1:12" x14ac:dyDescent="0.25">
      <c r="A2052">
        <v>11041</v>
      </c>
      <c r="B2052">
        <v>63</v>
      </c>
      <c r="C2052" s="8">
        <v>35.1</v>
      </c>
      <c r="D2052">
        <v>30</v>
      </c>
      <c r="E2052">
        <v>0</v>
      </c>
      <c r="F2052" s="8">
        <f>order_details[[#This Row],[UnitPrice]]*order_details[[#This Row],[Quantity]]</f>
        <v>1053</v>
      </c>
      <c r="G2052" s="1">
        <f>VLOOKUP(order_details[[#This Row],[OrderID]],orders[[OrderID]:[OrderDate]],4,)</f>
        <v>35207</v>
      </c>
      <c r="H2052" s="8">
        <f>VLOOKUP(order_details[[#This Row],[ProductID]],products[],6,0)</f>
        <v>43.9</v>
      </c>
      <c r="I2052" s="8">
        <f>order_details[[#This Row],[UnitPrice (Marked Price)]] * order_details[[#This Row],[Quantity]] * (1 - order_details[[#This Row],[Discount]])</f>
        <v>1317</v>
      </c>
      <c r="J2052" s="8">
        <f>(order_details[[#This Row],[UnitPrice (Marked Price)]]*(1-order_details[[#This Row],[Discount]])-order_details[[#This Row],[UnitPrice]]) * order_details[[#This Row],[Quantity]]</f>
        <v>263.99999999999989</v>
      </c>
      <c r="K2052">
        <f>VLOOKUP(order_details[[#This Row],[ProductID]],products[],4,0)</f>
        <v>2</v>
      </c>
      <c r="L2052" s="8" t="str">
        <f>VLOOKUP(order_details[[#This Row],[Category]],categories[[CategoryID]:[CategoryName]],2,0)</f>
        <v>Condiments</v>
      </c>
    </row>
    <row r="2053" spans="1:12" x14ac:dyDescent="0.25">
      <c r="A2053">
        <v>11042</v>
      </c>
      <c r="B2053">
        <v>44</v>
      </c>
      <c r="C2053" s="8">
        <v>12.4</v>
      </c>
      <c r="D2053">
        <v>15</v>
      </c>
      <c r="E2053">
        <v>0</v>
      </c>
      <c r="F2053" s="8">
        <f>order_details[[#This Row],[UnitPrice]]*order_details[[#This Row],[Quantity]]</f>
        <v>186</v>
      </c>
      <c r="G2053" s="1">
        <f>VLOOKUP(order_details[[#This Row],[OrderID]],orders[[OrderID]:[OrderDate]],4,)</f>
        <v>35207</v>
      </c>
      <c r="H2053" s="8">
        <f>VLOOKUP(order_details[[#This Row],[ProductID]],products[],6,0)</f>
        <v>19.45</v>
      </c>
      <c r="I2053" s="8">
        <f>order_details[[#This Row],[UnitPrice (Marked Price)]] * order_details[[#This Row],[Quantity]] * (1 - order_details[[#This Row],[Discount]])</f>
        <v>291.75</v>
      </c>
      <c r="J2053" s="8">
        <f>(order_details[[#This Row],[UnitPrice (Marked Price)]]*(1-order_details[[#This Row],[Discount]])-order_details[[#This Row],[UnitPrice]]) * order_details[[#This Row],[Quantity]]</f>
        <v>105.74999999999999</v>
      </c>
      <c r="K2053">
        <f>VLOOKUP(order_details[[#This Row],[ProductID]],products[],4,0)</f>
        <v>2</v>
      </c>
      <c r="L2053" s="8" t="str">
        <f>VLOOKUP(order_details[[#This Row],[Category]],categories[[CategoryID]:[CategoryName]],2,0)</f>
        <v>Condiments</v>
      </c>
    </row>
    <row r="2054" spans="1:12" x14ac:dyDescent="0.25">
      <c r="A2054">
        <v>11042</v>
      </c>
      <c r="B2054">
        <v>61</v>
      </c>
      <c r="C2054" s="8">
        <v>22.8</v>
      </c>
      <c r="D2054">
        <v>4</v>
      </c>
      <c r="E2054">
        <v>0</v>
      </c>
      <c r="F2054" s="8">
        <f>order_details[[#This Row],[UnitPrice]]*order_details[[#This Row],[Quantity]]</f>
        <v>91.2</v>
      </c>
      <c r="G2054" s="1">
        <f>VLOOKUP(order_details[[#This Row],[OrderID]],orders[[OrderID]:[OrderDate]],4,)</f>
        <v>35207</v>
      </c>
      <c r="H2054" s="8">
        <f>VLOOKUP(order_details[[#This Row],[ProductID]],products[],6,0)</f>
        <v>28.5</v>
      </c>
      <c r="I2054" s="8">
        <f>order_details[[#This Row],[UnitPrice (Marked Price)]] * order_details[[#This Row],[Quantity]] * (1 - order_details[[#This Row],[Discount]])</f>
        <v>114</v>
      </c>
      <c r="J2054" s="8">
        <f>(order_details[[#This Row],[UnitPrice (Marked Price)]]*(1-order_details[[#This Row],[Discount]])-order_details[[#This Row],[UnitPrice]]) * order_details[[#This Row],[Quantity]]</f>
        <v>22.799999999999997</v>
      </c>
      <c r="K2054">
        <f>VLOOKUP(order_details[[#This Row],[ProductID]],products[],4,0)</f>
        <v>2</v>
      </c>
      <c r="L2054" s="8" t="str">
        <f>VLOOKUP(order_details[[#This Row],[Category]],categories[[CategoryID]:[CategoryName]],2,0)</f>
        <v>Condiments</v>
      </c>
    </row>
    <row r="2055" spans="1:12" x14ac:dyDescent="0.25">
      <c r="A2055">
        <v>11043</v>
      </c>
      <c r="B2055">
        <v>11</v>
      </c>
      <c r="C2055" s="8">
        <v>9.8000000000000007</v>
      </c>
      <c r="D2055">
        <v>10</v>
      </c>
      <c r="E2055">
        <v>0</v>
      </c>
      <c r="F2055" s="8">
        <f>order_details[[#This Row],[UnitPrice]]*order_details[[#This Row],[Quantity]]</f>
        <v>98</v>
      </c>
      <c r="G2055" s="1">
        <f>VLOOKUP(order_details[[#This Row],[OrderID]],orders[[OrderID]:[OrderDate]],4,)</f>
        <v>35207</v>
      </c>
      <c r="H2055" s="8">
        <f>VLOOKUP(order_details[[#This Row],[ProductID]],products[],6,0)</f>
        <v>21</v>
      </c>
      <c r="I2055" s="8">
        <f>order_details[[#This Row],[UnitPrice (Marked Price)]] * order_details[[#This Row],[Quantity]] * (1 - order_details[[#This Row],[Discount]])</f>
        <v>210</v>
      </c>
      <c r="J2055" s="8">
        <f>(order_details[[#This Row],[UnitPrice (Marked Price)]]*(1-order_details[[#This Row],[Discount]])-order_details[[#This Row],[UnitPrice]]) * order_details[[#This Row],[Quantity]]</f>
        <v>112</v>
      </c>
      <c r="K2055">
        <f>VLOOKUP(order_details[[#This Row],[ProductID]],products[],4,0)</f>
        <v>4</v>
      </c>
      <c r="L2055" s="8" t="str">
        <f>VLOOKUP(order_details[[#This Row],[Category]],categories[[CategoryID]:[CategoryName]],2,0)</f>
        <v>Dairy Products</v>
      </c>
    </row>
    <row r="2056" spans="1:12" x14ac:dyDescent="0.25">
      <c r="A2056">
        <v>11044</v>
      </c>
      <c r="B2056">
        <v>62</v>
      </c>
      <c r="C2056" s="8">
        <v>39.4</v>
      </c>
      <c r="D2056">
        <v>12</v>
      </c>
      <c r="E2056">
        <v>0</v>
      </c>
      <c r="F2056" s="8">
        <f>order_details[[#This Row],[UnitPrice]]*order_details[[#This Row],[Quantity]]</f>
        <v>472.79999999999995</v>
      </c>
      <c r="G2056" s="1">
        <f>VLOOKUP(order_details[[#This Row],[OrderID]],orders[[OrderID]:[OrderDate]],4,)</f>
        <v>35208</v>
      </c>
      <c r="H2056" s="8">
        <f>VLOOKUP(order_details[[#This Row],[ProductID]],products[],6,0)</f>
        <v>49.3</v>
      </c>
      <c r="I2056" s="8">
        <f>order_details[[#This Row],[UnitPrice (Marked Price)]] * order_details[[#This Row],[Quantity]] * (1 - order_details[[#This Row],[Discount]])</f>
        <v>591.59999999999991</v>
      </c>
      <c r="J2056" s="8">
        <f>(order_details[[#This Row],[UnitPrice (Marked Price)]]*(1-order_details[[#This Row],[Discount]])-order_details[[#This Row],[UnitPrice]]) * order_details[[#This Row],[Quantity]]</f>
        <v>118.79999999999998</v>
      </c>
      <c r="K2056">
        <f>VLOOKUP(order_details[[#This Row],[ProductID]],products[],4,0)</f>
        <v>3</v>
      </c>
      <c r="L2056" s="8" t="str">
        <f>VLOOKUP(order_details[[#This Row],[Category]],categories[[CategoryID]:[CategoryName]],2,0)</f>
        <v>Confections</v>
      </c>
    </row>
    <row r="2057" spans="1:12" x14ac:dyDescent="0.25">
      <c r="A2057">
        <v>11045</v>
      </c>
      <c r="B2057">
        <v>33</v>
      </c>
      <c r="C2057" s="8">
        <v>2</v>
      </c>
      <c r="D2057">
        <v>15</v>
      </c>
      <c r="E2057">
        <v>0</v>
      </c>
      <c r="F2057" s="8">
        <f>order_details[[#This Row],[UnitPrice]]*order_details[[#This Row],[Quantity]]</f>
        <v>30</v>
      </c>
      <c r="G2057" s="1">
        <f>VLOOKUP(order_details[[#This Row],[OrderID]],orders[[OrderID]:[OrderDate]],4,)</f>
        <v>35208</v>
      </c>
      <c r="H2057" s="8">
        <f>VLOOKUP(order_details[[#This Row],[ProductID]],products[],6,0)</f>
        <v>2.5</v>
      </c>
      <c r="I2057" s="8">
        <f>order_details[[#This Row],[UnitPrice (Marked Price)]] * order_details[[#This Row],[Quantity]] * (1 - order_details[[#This Row],[Discount]])</f>
        <v>37.5</v>
      </c>
      <c r="J2057" s="8">
        <f>(order_details[[#This Row],[UnitPrice (Marked Price)]]*(1-order_details[[#This Row],[Discount]])-order_details[[#This Row],[UnitPrice]]) * order_details[[#This Row],[Quantity]]</f>
        <v>7.5</v>
      </c>
      <c r="K2057">
        <f>VLOOKUP(order_details[[#This Row],[ProductID]],products[],4,0)</f>
        <v>4</v>
      </c>
      <c r="L2057" s="8" t="str">
        <f>VLOOKUP(order_details[[#This Row],[Category]],categories[[CategoryID]:[CategoryName]],2,0)</f>
        <v>Dairy Products</v>
      </c>
    </row>
    <row r="2058" spans="1:12" x14ac:dyDescent="0.25">
      <c r="A2058">
        <v>11045</v>
      </c>
      <c r="B2058">
        <v>51</v>
      </c>
      <c r="C2058" s="8">
        <v>42.4</v>
      </c>
      <c r="D2058">
        <v>24</v>
      </c>
      <c r="E2058">
        <v>0</v>
      </c>
      <c r="F2058" s="8">
        <f>order_details[[#This Row],[UnitPrice]]*order_details[[#This Row],[Quantity]]</f>
        <v>1017.5999999999999</v>
      </c>
      <c r="G2058" s="1">
        <f>VLOOKUP(order_details[[#This Row],[OrderID]],orders[[OrderID]:[OrderDate]],4,)</f>
        <v>35208</v>
      </c>
      <c r="H2058" s="8">
        <f>VLOOKUP(order_details[[#This Row],[ProductID]],products[],6,0)</f>
        <v>53</v>
      </c>
      <c r="I2058" s="8">
        <f>order_details[[#This Row],[UnitPrice (Marked Price)]] * order_details[[#This Row],[Quantity]] * (1 - order_details[[#This Row],[Discount]])</f>
        <v>1272</v>
      </c>
      <c r="J2058" s="8">
        <f>(order_details[[#This Row],[UnitPrice (Marked Price)]]*(1-order_details[[#This Row],[Discount]])-order_details[[#This Row],[UnitPrice]]) * order_details[[#This Row],[Quantity]]</f>
        <v>254.40000000000003</v>
      </c>
      <c r="K2058">
        <f>VLOOKUP(order_details[[#This Row],[ProductID]],products[],4,0)</f>
        <v>7</v>
      </c>
      <c r="L2058" s="8" t="str">
        <f>VLOOKUP(order_details[[#This Row],[Category]],categories[[CategoryID]:[CategoryName]],2,0)</f>
        <v>Produce</v>
      </c>
    </row>
    <row r="2059" spans="1:12" x14ac:dyDescent="0.25">
      <c r="A2059">
        <v>11046</v>
      </c>
      <c r="B2059">
        <v>12</v>
      </c>
      <c r="C2059" s="8">
        <v>30.4</v>
      </c>
      <c r="D2059">
        <v>20</v>
      </c>
      <c r="E2059">
        <v>0.05</v>
      </c>
      <c r="F2059" s="8">
        <f>order_details[[#This Row],[UnitPrice]]*order_details[[#This Row],[Quantity]]</f>
        <v>608</v>
      </c>
      <c r="G2059" s="1">
        <f>VLOOKUP(order_details[[#This Row],[OrderID]],orders[[OrderID]:[OrderDate]],4,)</f>
        <v>35208</v>
      </c>
      <c r="H2059" s="8">
        <f>VLOOKUP(order_details[[#This Row],[ProductID]],products[],6,0)</f>
        <v>38</v>
      </c>
      <c r="I2059" s="8">
        <f>order_details[[#This Row],[UnitPrice (Marked Price)]] * order_details[[#This Row],[Quantity]] * (1 - order_details[[#This Row],[Discount]])</f>
        <v>722</v>
      </c>
      <c r="J2059" s="8">
        <f>(order_details[[#This Row],[UnitPrice (Marked Price)]]*(1-order_details[[#This Row],[Discount]])-order_details[[#This Row],[UnitPrice]]) * order_details[[#This Row],[Quantity]]</f>
        <v>114.00000000000006</v>
      </c>
      <c r="K2059">
        <f>VLOOKUP(order_details[[#This Row],[ProductID]],products[],4,0)</f>
        <v>4</v>
      </c>
      <c r="L2059" s="8" t="str">
        <f>VLOOKUP(order_details[[#This Row],[Category]],categories[[CategoryID]:[CategoryName]],2,0)</f>
        <v>Dairy Products</v>
      </c>
    </row>
    <row r="2060" spans="1:12" x14ac:dyDescent="0.25">
      <c r="A2060">
        <v>11046</v>
      </c>
      <c r="B2060">
        <v>32</v>
      </c>
      <c r="C2060" s="8">
        <v>25.6</v>
      </c>
      <c r="D2060">
        <v>15</v>
      </c>
      <c r="E2060">
        <v>0.05</v>
      </c>
      <c r="F2060" s="8">
        <f>order_details[[#This Row],[UnitPrice]]*order_details[[#This Row],[Quantity]]</f>
        <v>384</v>
      </c>
      <c r="G2060" s="1">
        <f>VLOOKUP(order_details[[#This Row],[OrderID]],orders[[OrderID]:[OrderDate]],4,)</f>
        <v>35208</v>
      </c>
      <c r="H2060" s="8">
        <f>VLOOKUP(order_details[[#This Row],[ProductID]],products[],6,0)</f>
        <v>32</v>
      </c>
      <c r="I2060" s="8">
        <f>order_details[[#This Row],[UnitPrice (Marked Price)]] * order_details[[#This Row],[Quantity]] * (1 - order_details[[#This Row],[Discount]])</f>
        <v>456</v>
      </c>
      <c r="J2060" s="8">
        <f>(order_details[[#This Row],[UnitPrice (Marked Price)]]*(1-order_details[[#This Row],[Discount]])-order_details[[#This Row],[UnitPrice]]) * order_details[[#This Row],[Quantity]]</f>
        <v>71.999999999999957</v>
      </c>
      <c r="K2060">
        <f>VLOOKUP(order_details[[#This Row],[ProductID]],products[],4,0)</f>
        <v>4</v>
      </c>
      <c r="L2060" s="8" t="str">
        <f>VLOOKUP(order_details[[#This Row],[Category]],categories[[CategoryID]:[CategoryName]],2,0)</f>
        <v>Dairy Products</v>
      </c>
    </row>
    <row r="2061" spans="1:12" x14ac:dyDescent="0.25">
      <c r="A2061">
        <v>11046</v>
      </c>
      <c r="B2061">
        <v>35</v>
      </c>
      <c r="C2061" s="8">
        <v>14.4</v>
      </c>
      <c r="D2061">
        <v>18</v>
      </c>
      <c r="E2061">
        <v>0.05</v>
      </c>
      <c r="F2061" s="8">
        <f>order_details[[#This Row],[UnitPrice]]*order_details[[#This Row],[Quantity]]</f>
        <v>259.2</v>
      </c>
      <c r="G2061" s="1">
        <f>VLOOKUP(order_details[[#This Row],[OrderID]],orders[[OrderID]:[OrderDate]],4,)</f>
        <v>35208</v>
      </c>
      <c r="H2061" s="8">
        <f>VLOOKUP(order_details[[#This Row],[ProductID]],products[],6,0)</f>
        <v>18</v>
      </c>
      <c r="I2061" s="8">
        <f>order_details[[#This Row],[UnitPrice (Marked Price)]] * order_details[[#This Row],[Quantity]] * (1 - order_details[[#This Row],[Discount]])</f>
        <v>307.8</v>
      </c>
      <c r="J2061" s="8">
        <f>(order_details[[#This Row],[UnitPrice (Marked Price)]]*(1-order_details[[#This Row],[Discount]])-order_details[[#This Row],[UnitPrice]]) * order_details[[#This Row],[Quantity]]</f>
        <v>48.599999999999952</v>
      </c>
      <c r="K2061">
        <f>VLOOKUP(order_details[[#This Row],[ProductID]],products[],4,0)</f>
        <v>1</v>
      </c>
      <c r="L2061" s="8" t="str">
        <f>VLOOKUP(order_details[[#This Row],[Category]],categories[[CategoryID]:[CategoryName]],2,0)</f>
        <v>Beverages</v>
      </c>
    </row>
    <row r="2062" spans="1:12" x14ac:dyDescent="0.25">
      <c r="A2062">
        <v>11047</v>
      </c>
      <c r="B2062">
        <v>1</v>
      </c>
      <c r="C2062" s="8">
        <v>14.4</v>
      </c>
      <c r="D2062">
        <v>25</v>
      </c>
      <c r="E2062">
        <v>0.25</v>
      </c>
      <c r="F2062" s="8">
        <f>order_details[[#This Row],[UnitPrice]]*order_details[[#This Row],[Quantity]]</f>
        <v>360</v>
      </c>
      <c r="G2062" s="1">
        <f>VLOOKUP(order_details[[#This Row],[OrderID]],orders[[OrderID]:[OrderDate]],4,)</f>
        <v>35209</v>
      </c>
      <c r="H2062" s="8">
        <f>VLOOKUP(order_details[[#This Row],[ProductID]],products[],6,0)</f>
        <v>18</v>
      </c>
      <c r="I2062" s="8">
        <f>order_details[[#This Row],[UnitPrice (Marked Price)]] * order_details[[#This Row],[Quantity]] * (1 - order_details[[#This Row],[Discount]])</f>
        <v>337.5</v>
      </c>
      <c r="J2062" s="8">
        <f>(order_details[[#This Row],[UnitPrice (Marked Price)]]*(1-order_details[[#This Row],[Discount]])-order_details[[#This Row],[UnitPrice]]) * order_details[[#This Row],[Quantity]]</f>
        <v>-22.500000000000007</v>
      </c>
      <c r="K2062">
        <f>VLOOKUP(order_details[[#This Row],[ProductID]],products[],4,0)</f>
        <v>1</v>
      </c>
      <c r="L2062" s="8" t="str">
        <f>VLOOKUP(order_details[[#This Row],[Category]],categories[[CategoryID]:[CategoryName]],2,0)</f>
        <v>Beverages</v>
      </c>
    </row>
    <row r="2063" spans="1:12" x14ac:dyDescent="0.25">
      <c r="A2063">
        <v>11047</v>
      </c>
      <c r="B2063">
        <v>5</v>
      </c>
      <c r="C2063" s="8">
        <v>13.6</v>
      </c>
      <c r="D2063">
        <v>30</v>
      </c>
      <c r="E2063">
        <v>0.25</v>
      </c>
      <c r="F2063" s="8">
        <f>order_details[[#This Row],[UnitPrice]]*order_details[[#This Row],[Quantity]]</f>
        <v>408</v>
      </c>
      <c r="G2063" s="1">
        <f>VLOOKUP(order_details[[#This Row],[OrderID]],orders[[OrderID]:[OrderDate]],4,)</f>
        <v>35209</v>
      </c>
      <c r="H2063" s="8">
        <f>VLOOKUP(order_details[[#This Row],[ProductID]],products[],6,0)</f>
        <v>21.35</v>
      </c>
      <c r="I2063" s="8">
        <f>order_details[[#This Row],[UnitPrice (Marked Price)]] * order_details[[#This Row],[Quantity]] * (1 - order_details[[#This Row],[Discount]])</f>
        <v>480.375</v>
      </c>
      <c r="J2063" s="8">
        <f>(order_details[[#This Row],[UnitPrice (Marked Price)]]*(1-order_details[[#This Row],[Discount]])-order_details[[#This Row],[UnitPrice]]) * order_details[[#This Row],[Quantity]]</f>
        <v>72.375000000000099</v>
      </c>
      <c r="K2063">
        <f>VLOOKUP(order_details[[#This Row],[ProductID]],products[],4,0)</f>
        <v>2</v>
      </c>
      <c r="L2063" s="8" t="str">
        <f>VLOOKUP(order_details[[#This Row],[Category]],categories[[CategoryID]:[CategoryName]],2,0)</f>
        <v>Condiments</v>
      </c>
    </row>
    <row r="2064" spans="1:12" x14ac:dyDescent="0.25">
      <c r="A2064">
        <v>11048</v>
      </c>
      <c r="B2064">
        <v>68</v>
      </c>
      <c r="C2064" s="8">
        <v>8</v>
      </c>
      <c r="D2064">
        <v>42</v>
      </c>
      <c r="E2064">
        <v>0</v>
      </c>
      <c r="F2064" s="8">
        <f>order_details[[#This Row],[UnitPrice]]*order_details[[#This Row],[Quantity]]</f>
        <v>336</v>
      </c>
      <c r="G2064" s="1">
        <f>VLOOKUP(order_details[[#This Row],[OrderID]],orders[[OrderID]:[OrderDate]],4,)</f>
        <v>35209</v>
      </c>
      <c r="H2064" s="8">
        <f>VLOOKUP(order_details[[#This Row],[ProductID]],products[],6,0)</f>
        <v>12.5</v>
      </c>
      <c r="I2064" s="8">
        <f>order_details[[#This Row],[UnitPrice (Marked Price)]] * order_details[[#This Row],[Quantity]] * (1 - order_details[[#This Row],[Discount]])</f>
        <v>525</v>
      </c>
      <c r="J2064" s="8">
        <f>(order_details[[#This Row],[UnitPrice (Marked Price)]]*(1-order_details[[#This Row],[Discount]])-order_details[[#This Row],[UnitPrice]]) * order_details[[#This Row],[Quantity]]</f>
        <v>189</v>
      </c>
      <c r="K2064">
        <f>VLOOKUP(order_details[[#This Row],[ProductID]],products[],4,0)</f>
        <v>3</v>
      </c>
      <c r="L2064" s="8" t="str">
        <f>VLOOKUP(order_details[[#This Row],[Category]],categories[[CategoryID]:[CategoryName]],2,0)</f>
        <v>Confections</v>
      </c>
    </row>
    <row r="2065" spans="1:12" x14ac:dyDescent="0.25">
      <c r="A2065">
        <v>11049</v>
      </c>
      <c r="B2065">
        <v>2</v>
      </c>
      <c r="C2065" s="8">
        <v>15.2</v>
      </c>
      <c r="D2065">
        <v>10</v>
      </c>
      <c r="E2065">
        <v>0.2</v>
      </c>
      <c r="F2065" s="8">
        <f>order_details[[#This Row],[UnitPrice]]*order_details[[#This Row],[Quantity]]</f>
        <v>152</v>
      </c>
      <c r="G2065" s="1">
        <f>VLOOKUP(order_details[[#This Row],[OrderID]],orders[[OrderID]:[OrderDate]],4,)</f>
        <v>35209</v>
      </c>
      <c r="H2065" s="8">
        <f>VLOOKUP(order_details[[#This Row],[ProductID]],products[],6,0)</f>
        <v>19</v>
      </c>
      <c r="I2065" s="8">
        <f>order_details[[#This Row],[UnitPrice (Marked Price)]] * order_details[[#This Row],[Quantity]] * (1 - order_details[[#This Row],[Discount]])</f>
        <v>152</v>
      </c>
      <c r="J2065" s="8">
        <f>(order_details[[#This Row],[UnitPrice (Marked Price)]]*(1-order_details[[#This Row],[Discount]])-order_details[[#This Row],[UnitPrice]]) * order_details[[#This Row],[Quantity]]</f>
        <v>1.7763568394002505E-14</v>
      </c>
      <c r="K2065">
        <f>VLOOKUP(order_details[[#This Row],[ProductID]],products[],4,0)</f>
        <v>1</v>
      </c>
      <c r="L2065" s="8" t="str">
        <f>VLOOKUP(order_details[[#This Row],[Category]],categories[[CategoryID]:[CategoryName]],2,0)</f>
        <v>Beverages</v>
      </c>
    </row>
    <row r="2066" spans="1:12" x14ac:dyDescent="0.25">
      <c r="A2066">
        <v>11049</v>
      </c>
      <c r="B2066">
        <v>12</v>
      </c>
      <c r="C2066" s="8">
        <v>30.4</v>
      </c>
      <c r="D2066">
        <v>4</v>
      </c>
      <c r="E2066">
        <v>0.2</v>
      </c>
      <c r="F2066" s="8">
        <f>order_details[[#This Row],[UnitPrice]]*order_details[[#This Row],[Quantity]]</f>
        <v>121.6</v>
      </c>
      <c r="G2066" s="1">
        <f>VLOOKUP(order_details[[#This Row],[OrderID]],orders[[OrderID]:[OrderDate]],4,)</f>
        <v>35209</v>
      </c>
      <c r="H2066" s="8">
        <f>VLOOKUP(order_details[[#This Row],[ProductID]],products[],6,0)</f>
        <v>38</v>
      </c>
      <c r="I2066" s="8">
        <f>order_details[[#This Row],[UnitPrice (Marked Price)]] * order_details[[#This Row],[Quantity]] * (1 - order_details[[#This Row],[Discount]])</f>
        <v>121.60000000000001</v>
      </c>
      <c r="J2066" s="8">
        <f>(order_details[[#This Row],[UnitPrice (Marked Price)]]*(1-order_details[[#This Row],[Discount]])-order_details[[#This Row],[UnitPrice]]) * order_details[[#This Row],[Quantity]]</f>
        <v>1.4210854715202004E-14</v>
      </c>
      <c r="K2066">
        <f>VLOOKUP(order_details[[#This Row],[ProductID]],products[],4,0)</f>
        <v>4</v>
      </c>
      <c r="L2066" s="8" t="str">
        <f>VLOOKUP(order_details[[#This Row],[Category]],categories[[CategoryID]:[CategoryName]],2,0)</f>
        <v>Dairy Products</v>
      </c>
    </row>
    <row r="2067" spans="1:12" x14ac:dyDescent="0.25">
      <c r="A2067">
        <v>11050</v>
      </c>
      <c r="B2067">
        <v>76</v>
      </c>
      <c r="C2067" s="8">
        <v>14.4</v>
      </c>
      <c r="D2067">
        <v>50</v>
      </c>
      <c r="E2067">
        <v>0.1</v>
      </c>
      <c r="F2067" s="8">
        <f>order_details[[#This Row],[UnitPrice]]*order_details[[#This Row],[Quantity]]</f>
        <v>720</v>
      </c>
      <c r="G2067" s="1">
        <f>VLOOKUP(order_details[[#This Row],[OrderID]],orders[[OrderID]:[OrderDate]],4,)</f>
        <v>35212</v>
      </c>
      <c r="H2067" s="8">
        <f>VLOOKUP(order_details[[#This Row],[ProductID]],products[],6,0)</f>
        <v>18</v>
      </c>
      <c r="I2067" s="8">
        <f>order_details[[#This Row],[UnitPrice (Marked Price)]] * order_details[[#This Row],[Quantity]] * (1 - order_details[[#This Row],[Discount]])</f>
        <v>810</v>
      </c>
      <c r="J2067" s="8">
        <f>(order_details[[#This Row],[UnitPrice (Marked Price)]]*(1-order_details[[#This Row],[Discount]])-order_details[[#This Row],[UnitPrice]]) * order_details[[#This Row],[Quantity]]</f>
        <v>89.999999999999943</v>
      </c>
      <c r="K2067">
        <f>VLOOKUP(order_details[[#This Row],[ProductID]],products[],4,0)</f>
        <v>1</v>
      </c>
      <c r="L2067" s="8" t="str">
        <f>VLOOKUP(order_details[[#This Row],[Category]],categories[[CategoryID]:[CategoryName]],2,0)</f>
        <v>Beverages</v>
      </c>
    </row>
    <row r="2068" spans="1:12" x14ac:dyDescent="0.25">
      <c r="A2068">
        <v>11051</v>
      </c>
      <c r="B2068">
        <v>24</v>
      </c>
      <c r="C2068" s="8">
        <v>3.6</v>
      </c>
      <c r="D2068">
        <v>10</v>
      </c>
      <c r="E2068">
        <v>0.2</v>
      </c>
      <c r="F2068" s="8">
        <f>order_details[[#This Row],[UnitPrice]]*order_details[[#This Row],[Quantity]]</f>
        <v>36</v>
      </c>
      <c r="G2068" s="1">
        <f>VLOOKUP(order_details[[#This Row],[OrderID]],orders[[OrderID]:[OrderDate]],4,)</f>
        <v>35212</v>
      </c>
      <c r="H2068" s="8">
        <f>VLOOKUP(order_details[[#This Row],[ProductID]],products[],6,0)</f>
        <v>4.5</v>
      </c>
      <c r="I2068" s="8">
        <f>order_details[[#This Row],[UnitPrice (Marked Price)]] * order_details[[#This Row],[Quantity]] * (1 - order_details[[#This Row],[Discount]])</f>
        <v>36</v>
      </c>
      <c r="J2068" s="8">
        <f>(order_details[[#This Row],[UnitPrice (Marked Price)]]*(1-order_details[[#This Row],[Discount]])-order_details[[#This Row],[UnitPrice]]) * order_details[[#This Row],[Quantity]]</f>
        <v>0</v>
      </c>
      <c r="K2068">
        <f>VLOOKUP(order_details[[#This Row],[ProductID]],products[],4,0)</f>
        <v>1</v>
      </c>
      <c r="L2068" s="8" t="str">
        <f>VLOOKUP(order_details[[#This Row],[Category]],categories[[CategoryID]:[CategoryName]],2,0)</f>
        <v>Beverages</v>
      </c>
    </row>
    <row r="2069" spans="1:12" x14ac:dyDescent="0.25">
      <c r="A2069">
        <v>11052</v>
      </c>
      <c r="B2069">
        <v>43</v>
      </c>
      <c r="C2069" s="8">
        <v>36.799999999999997</v>
      </c>
      <c r="D2069">
        <v>30</v>
      </c>
      <c r="E2069">
        <v>0.2</v>
      </c>
      <c r="F2069" s="8">
        <f>order_details[[#This Row],[UnitPrice]]*order_details[[#This Row],[Quantity]]</f>
        <v>1104</v>
      </c>
      <c r="G2069" s="1">
        <f>VLOOKUP(order_details[[#This Row],[OrderID]],orders[[OrderID]:[OrderDate]],4,)</f>
        <v>35212</v>
      </c>
      <c r="H2069" s="8">
        <f>VLOOKUP(order_details[[#This Row],[ProductID]],products[],6,0)</f>
        <v>46</v>
      </c>
      <c r="I2069" s="8">
        <f>order_details[[#This Row],[UnitPrice (Marked Price)]] * order_details[[#This Row],[Quantity]] * (1 - order_details[[#This Row],[Discount]])</f>
        <v>1104</v>
      </c>
      <c r="J2069" s="8">
        <f>(order_details[[#This Row],[UnitPrice (Marked Price)]]*(1-order_details[[#This Row],[Discount]])-order_details[[#This Row],[UnitPrice]]) * order_details[[#This Row],[Quantity]]</f>
        <v>2.1316282072803006E-13</v>
      </c>
      <c r="K2069">
        <f>VLOOKUP(order_details[[#This Row],[ProductID]],products[],4,0)</f>
        <v>1</v>
      </c>
      <c r="L2069" s="8" t="str">
        <f>VLOOKUP(order_details[[#This Row],[Category]],categories[[CategoryID]:[CategoryName]],2,0)</f>
        <v>Beverages</v>
      </c>
    </row>
    <row r="2070" spans="1:12" x14ac:dyDescent="0.25">
      <c r="A2070">
        <v>11052</v>
      </c>
      <c r="B2070">
        <v>61</v>
      </c>
      <c r="C2070" s="8">
        <v>22.8</v>
      </c>
      <c r="D2070">
        <v>10</v>
      </c>
      <c r="E2070">
        <v>0.2</v>
      </c>
      <c r="F2070" s="8">
        <f>order_details[[#This Row],[UnitPrice]]*order_details[[#This Row],[Quantity]]</f>
        <v>228</v>
      </c>
      <c r="G2070" s="1">
        <f>VLOOKUP(order_details[[#This Row],[OrderID]],orders[[OrderID]:[OrderDate]],4,)</f>
        <v>35212</v>
      </c>
      <c r="H2070" s="8">
        <f>VLOOKUP(order_details[[#This Row],[ProductID]],products[],6,0)</f>
        <v>28.5</v>
      </c>
      <c r="I2070" s="8">
        <f>order_details[[#This Row],[UnitPrice (Marked Price)]] * order_details[[#This Row],[Quantity]] * (1 - order_details[[#This Row],[Discount]])</f>
        <v>228</v>
      </c>
      <c r="J2070" s="8">
        <f>(order_details[[#This Row],[UnitPrice (Marked Price)]]*(1-order_details[[#This Row],[Discount]])-order_details[[#This Row],[UnitPrice]]) * order_details[[#This Row],[Quantity]]</f>
        <v>0</v>
      </c>
      <c r="K2070">
        <f>VLOOKUP(order_details[[#This Row],[ProductID]],products[],4,0)</f>
        <v>2</v>
      </c>
      <c r="L2070" s="8" t="str">
        <f>VLOOKUP(order_details[[#This Row],[Category]],categories[[CategoryID]:[CategoryName]],2,0)</f>
        <v>Condiments</v>
      </c>
    </row>
    <row r="2071" spans="1:12" x14ac:dyDescent="0.25">
      <c r="A2071">
        <v>11053</v>
      </c>
      <c r="B2071">
        <v>18</v>
      </c>
      <c r="C2071" s="8">
        <v>50</v>
      </c>
      <c r="D2071">
        <v>35</v>
      </c>
      <c r="E2071">
        <v>0.2</v>
      </c>
      <c r="F2071" s="8">
        <f>order_details[[#This Row],[UnitPrice]]*order_details[[#This Row],[Quantity]]</f>
        <v>1750</v>
      </c>
      <c r="G2071" s="1">
        <f>VLOOKUP(order_details[[#This Row],[OrderID]],orders[[OrderID]:[OrderDate]],4,)</f>
        <v>35212</v>
      </c>
      <c r="H2071" s="8">
        <f>VLOOKUP(order_details[[#This Row],[ProductID]],products[],6,0)</f>
        <v>62.5</v>
      </c>
      <c r="I2071" s="8">
        <f>order_details[[#This Row],[UnitPrice (Marked Price)]] * order_details[[#This Row],[Quantity]] * (1 - order_details[[#This Row],[Discount]])</f>
        <v>1750</v>
      </c>
      <c r="J2071" s="8">
        <f>(order_details[[#This Row],[UnitPrice (Marked Price)]]*(1-order_details[[#This Row],[Discount]])-order_details[[#This Row],[UnitPrice]]) * order_details[[#This Row],[Quantity]]</f>
        <v>0</v>
      </c>
      <c r="K2071">
        <f>VLOOKUP(order_details[[#This Row],[ProductID]],products[],4,0)</f>
        <v>8</v>
      </c>
      <c r="L2071" s="8" t="str">
        <f>VLOOKUP(order_details[[#This Row],[Category]],categories[[CategoryID]:[CategoryName]],2,0)</f>
        <v>Seafood</v>
      </c>
    </row>
    <row r="2072" spans="1:12" x14ac:dyDescent="0.25">
      <c r="A2072">
        <v>11053</v>
      </c>
      <c r="B2072">
        <v>32</v>
      </c>
      <c r="C2072" s="8">
        <v>25.6</v>
      </c>
      <c r="D2072">
        <v>20</v>
      </c>
      <c r="E2072">
        <v>0</v>
      </c>
      <c r="F2072" s="8">
        <f>order_details[[#This Row],[UnitPrice]]*order_details[[#This Row],[Quantity]]</f>
        <v>512</v>
      </c>
      <c r="G2072" s="1">
        <f>VLOOKUP(order_details[[#This Row],[OrderID]],orders[[OrderID]:[OrderDate]],4,)</f>
        <v>35212</v>
      </c>
      <c r="H2072" s="8">
        <f>VLOOKUP(order_details[[#This Row],[ProductID]],products[],6,0)</f>
        <v>32</v>
      </c>
      <c r="I2072" s="8">
        <f>order_details[[#This Row],[UnitPrice (Marked Price)]] * order_details[[#This Row],[Quantity]] * (1 - order_details[[#This Row],[Discount]])</f>
        <v>640</v>
      </c>
      <c r="J2072" s="8">
        <f>(order_details[[#This Row],[UnitPrice (Marked Price)]]*(1-order_details[[#This Row],[Discount]])-order_details[[#This Row],[UnitPrice]]) * order_details[[#This Row],[Quantity]]</f>
        <v>127.99999999999997</v>
      </c>
      <c r="K2072">
        <f>VLOOKUP(order_details[[#This Row],[ProductID]],products[],4,0)</f>
        <v>4</v>
      </c>
      <c r="L2072" s="8" t="str">
        <f>VLOOKUP(order_details[[#This Row],[Category]],categories[[CategoryID]:[CategoryName]],2,0)</f>
        <v>Dairy Products</v>
      </c>
    </row>
    <row r="2073" spans="1:12" x14ac:dyDescent="0.25">
      <c r="A2073">
        <v>11053</v>
      </c>
      <c r="B2073">
        <v>64</v>
      </c>
      <c r="C2073" s="8">
        <v>26.6</v>
      </c>
      <c r="D2073">
        <v>25</v>
      </c>
      <c r="E2073">
        <v>0.2</v>
      </c>
      <c r="F2073" s="8">
        <f>order_details[[#This Row],[UnitPrice]]*order_details[[#This Row],[Quantity]]</f>
        <v>665</v>
      </c>
      <c r="G2073" s="1">
        <f>VLOOKUP(order_details[[#This Row],[OrderID]],orders[[OrderID]:[OrderDate]],4,)</f>
        <v>35212</v>
      </c>
      <c r="H2073" s="8">
        <f>VLOOKUP(order_details[[#This Row],[ProductID]],products[],6,0)</f>
        <v>33.25</v>
      </c>
      <c r="I2073" s="8">
        <f>order_details[[#This Row],[UnitPrice (Marked Price)]] * order_details[[#This Row],[Quantity]] * (1 - order_details[[#This Row],[Discount]])</f>
        <v>665</v>
      </c>
      <c r="J2073" s="8">
        <f>(order_details[[#This Row],[UnitPrice (Marked Price)]]*(1-order_details[[#This Row],[Discount]])-order_details[[#This Row],[UnitPrice]]) * order_details[[#This Row],[Quantity]]</f>
        <v>0</v>
      </c>
      <c r="K2073">
        <f>VLOOKUP(order_details[[#This Row],[ProductID]],products[],4,0)</f>
        <v>5</v>
      </c>
      <c r="L2073" s="8" t="str">
        <f>VLOOKUP(order_details[[#This Row],[Category]],categories[[CategoryID]:[CategoryName]],2,0)</f>
        <v>Grains/Cereals</v>
      </c>
    </row>
    <row r="2074" spans="1:12" x14ac:dyDescent="0.25">
      <c r="A2074">
        <v>11054</v>
      </c>
      <c r="B2074">
        <v>33</v>
      </c>
      <c r="C2074" s="8">
        <v>2</v>
      </c>
      <c r="D2074">
        <v>10</v>
      </c>
      <c r="E2074">
        <v>0</v>
      </c>
      <c r="F2074" s="8">
        <f>order_details[[#This Row],[UnitPrice]]*order_details[[#This Row],[Quantity]]</f>
        <v>20</v>
      </c>
      <c r="G2074" s="1">
        <f>VLOOKUP(order_details[[#This Row],[OrderID]],orders[[OrderID]:[OrderDate]],4,)</f>
        <v>35213</v>
      </c>
      <c r="H2074" s="8">
        <f>VLOOKUP(order_details[[#This Row],[ProductID]],products[],6,0)</f>
        <v>2.5</v>
      </c>
      <c r="I2074" s="8">
        <f>order_details[[#This Row],[UnitPrice (Marked Price)]] * order_details[[#This Row],[Quantity]] * (1 - order_details[[#This Row],[Discount]])</f>
        <v>25</v>
      </c>
      <c r="J2074" s="8">
        <f>(order_details[[#This Row],[UnitPrice (Marked Price)]]*(1-order_details[[#This Row],[Discount]])-order_details[[#This Row],[UnitPrice]]) * order_details[[#This Row],[Quantity]]</f>
        <v>5</v>
      </c>
      <c r="K2074">
        <f>VLOOKUP(order_details[[#This Row],[ProductID]],products[],4,0)</f>
        <v>4</v>
      </c>
      <c r="L2074" s="8" t="str">
        <f>VLOOKUP(order_details[[#This Row],[Category]],categories[[CategoryID]:[CategoryName]],2,0)</f>
        <v>Dairy Products</v>
      </c>
    </row>
    <row r="2075" spans="1:12" x14ac:dyDescent="0.25">
      <c r="A2075">
        <v>11054</v>
      </c>
      <c r="B2075">
        <v>67</v>
      </c>
      <c r="C2075" s="8">
        <v>9.8000000000000007</v>
      </c>
      <c r="D2075">
        <v>20</v>
      </c>
      <c r="E2075">
        <v>0</v>
      </c>
      <c r="F2075" s="8">
        <f>order_details[[#This Row],[UnitPrice]]*order_details[[#This Row],[Quantity]]</f>
        <v>196</v>
      </c>
      <c r="G2075" s="1">
        <f>VLOOKUP(order_details[[#This Row],[OrderID]],orders[[OrderID]:[OrderDate]],4,)</f>
        <v>35213</v>
      </c>
      <c r="H2075" s="8">
        <f>VLOOKUP(order_details[[#This Row],[ProductID]],products[],6,0)</f>
        <v>14</v>
      </c>
      <c r="I2075" s="8">
        <f>order_details[[#This Row],[UnitPrice (Marked Price)]] * order_details[[#This Row],[Quantity]] * (1 - order_details[[#This Row],[Discount]])</f>
        <v>280</v>
      </c>
      <c r="J2075" s="8">
        <f>(order_details[[#This Row],[UnitPrice (Marked Price)]]*(1-order_details[[#This Row],[Discount]])-order_details[[#This Row],[UnitPrice]]) * order_details[[#This Row],[Quantity]]</f>
        <v>83.999999999999986</v>
      </c>
      <c r="K2075">
        <f>VLOOKUP(order_details[[#This Row],[ProductID]],products[],4,0)</f>
        <v>1</v>
      </c>
      <c r="L2075" s="8" t="str">
        <f>VLOOKUP(order_details[[#This Row],[Category]],categories[[CategoryID]:[CategoryName]],2,0)</f>
        <v>Beverages</v>
      </c>
    </row>
    <row r="2076" spans="1:12" x14ac:dyDescent="0.25">
      <c r="A2076">
        <v>11055</v>
      </c>
      <c r="B2076">
        <v>24</v>
      </c>
      <c r="C2076" s="8">
        <v>3.6</v>
      </c>
      <c r="D2076">
        <v>15</v>
      </c>
      <c r="E2076">
        <v>0</v>
      </c>
      <c r="F2076" s="8">
        <f>order_details[[#This Row],[UnitPrice]]*order_details[[#This Row],[Quantity]]</f>
        <v>54</v>
      </c>
      <c r="G2076" s="1">
        <f>VLOOKUP(order_details[[#This Row],[OrderID]],orders[[OrderID]:[OrderDate]],4,)</f>
        <v>35213</v>
      </c>
      <c r="H2076" s="8">
        <f>VLOOKUP(order_details[[#This Row],[ProductID]],products[],6,0)</f>
        <v>4.5</v>
      </c>
      <c r="I2076" s="8">
        <f>order_details[[#This Row],[UnitPrice (Marked Price)]] * order_details[[#This Row],[Quantity]] * (1 - order_details[[#This Row],[Discount]])</f>
        <v>67.5</v>
      </c>
      <c r="J2076" s="8">
        <f>(order_details[[#This Row],[UnitPrice (Marked Price)]]*(1-order_details[[#This Row],[Discount]])-order_details[[#This Row],[UnitPrice]]) * order_details[[#This Row],[Quantity]]</f>
        <v>13.499999999999998</v>
      </c>
      <c r="K2076">
        <f>VLOOKUP(order_details[[#This Row],[ProductID]],products[],4,0)</f>
        <v>1</v>
      </c>
      <c r="L2076" s="8" t="str">
        <f>VLOOKUP(order_details[[#This Row],[Category]],categories[[CategoryID]:[CategoryName]],2,0)</f>
        <v>Beverages</v>
      </c>
    </row>
    <row r="2077" spans="1:12" x14ac:dyDescent="0.25">
      <c r="A2077">
        <v>11055</v>
      </c>
      <c r="B2077">
        <v>25</v>
      </c>
      <c r="C2077" s="8">
        <v>9.8000000000000007</v>
      </c>
      <c r="D2077">
        <v>15</v>
      </c>
      <c r="E2077">
        <v>0</v>
      </c>
      <c r="F2077" s="8">
        <f>order_details[[#This Row],[UnitPrice]]*order_details[[#This Row],[Quantity]]</f>
        <v>147</v>
      </c>
      <c r="G2077" s="1">
        <f>VLOOKUP(order_details[[#This Row],[OrderID]],orders[[OrderID]:[OrderDate]],4,)</f>
        <v>35213</v>
      </c>
      <c r="H2077" s="8">
        <f>VLOOKUP(order_details[[#This Row],[ProductID]],products[],6,0)</f>
        <v>14</v>
      </c>
      <c r="I2077" s="8">
        <f>order_details[[#This Row],[UnitPrice (Marked Price)]] * order_details[[#This Row],[Quantity]] * (1 - order_details[[#This Row],[Discount]])</f>
        <v>210</v>
      </c>
      <c r="J2077" s="8">
        <f>(order_details[[#This Row],[UnitPrice (Marked Price)]]*(1-order_details[[#This Row],[Discount]])-order_details[[#This Row],[UnitPrice]]) * order_details[[#This Row],[Quantity]]</f>
        <v>62.999999999999986</v>
      </c>
      <c r="K2077">
        <f>VLOOKUP(order_details[[#This Row],[ProductID]],products[],4,0)</f>
        <v>3</v>
      </c>
      <c r="L2077" s="8" t="str">
        <f>VLOOKUP(order_details[[#This Row],[Category]],categories[[CategoryID]:[CategoryName]],2,0)</f>
        <v>Confections</v>
      </c>
    </row>
    <row r="2078" spans="1:12" x14ac:dyDescent="0.25">
      <c r="A2078">
        <v>11055</v>
      </c>
      <c r="B2078">
        <v>51</v>
      </c>
      <c r="C2078" s="8">
        <v>42.4</v>
      </c>
      <c r="D2078">
        <v>20</v>
      </c>
      <c r="E2078">
        <v>0</v>
      </c>
      <c r="F2078" s="8">
        <f>order_details[[#This Row],[UnitPrice]]*order_details[[#This Row],[Quantity]]</f>
        <v>848</v>
      </c>
      <c r="G2078" s="1">
        <f>VLOOKUP(order_details[[#This Row],[OrderID]],orders[[OrderID]:[OrderDate]],4,)</f>
        <v>35213</v>
      </c>
      <c r="H2078" s="8">
        <f>VLOOKUP(order_details[[#This Row],[ProductID]],products[],6,0)</f>
        <v>53</v>
      </c>
      <c r="I2078" s="8">
        <f>order_details[[#This Row],[UnitPrice (Marked Price)]] * order_details[[#This Row],[Quantity]] * (1 - order_details[[#This Row],[Discount]])</f>
        <v>1060</v>
      </c>
      <c r="J2078" s="8">
        <f>(order_details[[#This Row],[UnitPrice (Marked Price)]]*(1-order_details[[#This Row],[Discount]])-order_details[[#This Row],[UnitPrice]]) * order_details[[#This Row],[Quantity]]</f>
        <v>212.00000000000003</v>
      </c>
      <c r="K2078">
        <f>VLOOKUP(order_details[[#This Row],[ProductID]],products[],4,0)</f>
        <v>7</v>
      </c>
      <c r="L2078" s="8" t="str">
        <f>VLOOKUP(order_details[[#This Row],[Category]],categories[[CategoryID]:[CategoryName]],2,0)</f>
        <v>Produce</v>
      </c>
    </row>
    <row r="2079" spans="1:12" x14ac:dyDescent="0.25">
      <c r="A2079">
        <v>11055</v>
      </c>
      <c r="B2079">
        <v>57</v>
      </c>
      <c r="C2079" s="8">
        <v>15.6</v>
      </c>
      <c r="D2079">
        <v>20</v>
      </c>
      <c r="E2079">
        <v>0</v>
      </c>
      <c r="F2079" s="8">
        <f>order_details[[#This Row],[UnitPrice]]*order_details[[#This Row],[Quantity]]</f>
        <v>312</v>
      </c>
      <c r="G2079" s="1">
        <f>VLOOKUP(order_details[[#This Row],[OrderID]],orders[[OrderID]:[OrderDate]],4,)</f>
        <v>35213</v>
      </c>
      <c r="H2079" s="8">
        <f>VLOOKUP(order_details[[#This Row],[ProductID]],products[],6,0)</f>
        <v>19.5</v>
      </c>
      <c r="I2079" s="8">
        <f>order_details[[#This Row],[UnitPrice (Marked Price)]] * order_details[[#This Row],[Quantity]] * (1 - order_details[[#This Row],[Discount]])</f>
        <v>390</v>
      </c>
      <c r="J2079" s="8">
        <f>(order_details[[#This Row],[UnitPrice (Marked Price)]]*(1-order_details[[#This Row],[Discount]])-order_details[[#This Row],[UnitPrice]]) * order_details[[#This Row],[Quantity]]</f>
        <v>78</v>
      </c>
      <c r="K2079">
        <f>VLOOKUP(order_details[[#This Row],[ProductID]],products[],4,0)</f>
        <v>5</v>
      </c>
      <c r="L2079" s="8" t="str">
        <f>VLOOKUP(order_details[[#This Row],[Category]],categories[[CategoryID]:[CategoryName]],2,0)</f>
        <v>Grains/Cereals</v>
      </c>
    </row>
    <row r="2080" spans="1:12" x14ac:dyDescent="0.25">
      <c r="A2080">
        <v>11056</v>
      </c>
      <c r="B2080">
        <v>7</v>
      </c>
      <c r="C2080" s="8">
        <v>19.2</v>
      </c>
      <c r="D2080">
        <v>40</v>
      </c>
      <c r="E2080">
        <v>0</v>
      </c>
      <c r="F2080" s="8">
        <f>order_details[[#This Row],[UnitPrice]]*order_details[[#This Row],[Quantity]]</f>
        <v>768</v>
      </c>
      <c r="G2080" s="1">
        <f>VLOOKUP(order_details[[#This Row],[OrderID]],orders[[OrderID]:[OrderDate]],4,)</f>
        <v>35213</v>
      </c>
      <c r="H2080" s="8">
        <f>VLOOKUP(order_details[[#This Row],[ProductID]],products[],6,0)</f>
        <v>30</v>
      </c>
      <c r="I2080" s="8">
        <f>order_details[[#This Row],[UnitPrice (Marked Price)]] * order_details[[#This Row],[Quantity]] * (1 - order_details[[#This Row],[Discount]])</f>
        <v>1200</v>
      </c>
      <c r="J2080" s="8">
        <f>(order_details[[#This Row],[UnitPrice (Marked Price)]]*(1-order_details[[#This Row],[Discount]])-order_details[[#This Row],[UnitPrice]]) * order_details[[#This Row],[Quantity]]</f>
        <v>432</v>
      </c>
      <c r="K2080">
        <f>VLOOKUP(order_details[[#This Row],[ProductID]],products[],4,0)</f>
        <v>7</v>
      </c>
      <c r="L2080" s="8" t="str">
        <f>VLOOKUP(order_details[[#This Row],[Category]],categories[[CategoryID]:[CategoryName]],2,0)</f>
        <v>Produce</v>
      </c>
    </row>
    <row r="2081" spans="1:12" x14ac:dyDescent="0.25">
      <c r="A2081">
        <v>11056</v>
      </c>
      <c r="B2081">
        <v>55</v>
      </c>
      <c r="C2081" s="8">
        <v>19.2</v>
      </c>
      <c r="D2081">
        <v>35</v>
      </c>
      <c r="E2081">
        <v>0</v>
      </c>
      <c r="F2081" s="8">
        <f>order_details[[#This Row],[UnitPrice]]*order_details[[#This Row],[Quantity]]</f>
        <v>672</v>
      </c>
      <c r="G2081" s="1">
        <f>VLOOKUP(order_details[[#This Row],[OrderID]],orders[[OrderID]:[OrderDate]],4,)</f>
        <v>35213</v>
      </c>
      <c r="H2081" s="8">
        <f>VLOOKUP(order_details[[#This Row],[ProductID]],products[],6,0)</f>
        <v>24</v>
      </c>
      <c r="I2081" s="8">
        <f>order_details[[#This Row],[UnitPrice (Marked Price)]] * order_details[[#This Row],[Quantity]] * (1 - order_details[[#This Row],[Discount]])</f>
        <v>840</v>
      </c>
      <c r="J2081" s="8">
        <f>(order_details[[#This Row],[UnitPrice (Marked Price)]]*(1-order_details[[#This Row],[Discount]])-order_details[[#This Row],[UnitPrice]]) * order_details[[#This Row],[Quantity]]</f>
        <v>168.00000000000003</v>
      </c>
      <c r="K2081">
        <f>VLOOKUP(order_details[[#This Row],[ProductID]],products[],4,0)</f>
        <v>6</v>
      </c>
      <c r="L2081" s="8" t="str">
        <f>VLOOKUP(order_details[[#This Row],[Category]],categories[[CategoryID]:[CategoryName]],2,0)</f>
        <v>Meat/Poultry</v>
      </c>
    </row>
    <row r="2082" spans="1:12" x14ac:dyDescent="0.25">
      <c r="A2082">
        <v>11056</v>
      </c>
      <c r="B2082">
        <v>60</v>
      </c>
      <c r="C2082" s="8">
        <v>27.2</v>
      </c>
      <c r="D2082">
        <v>50</v>
      </c>
      <c r="E2082">
        <v>0</v>
      </c>
      <c r="F2082" s="8">
        <f>order_details[[#This Row],[UnitPrice]]*order_details[[#This Row],[Quantity]]</f>
        <v>1360</v>
      </c>
      <c r="G2082" s="1">
        <f>VLOOKUP(order_details[[#This Row],[OrderID]],orders[[OrderID]:[OrderDate]],4,)</f>
        <v>35213</v>
      </c>
      <c r="H2082" s="8">
        <f>VLOOKUP(order_details[[#This Row],[ProductID]],products[],6,0)</f>
        <v>34</v>
      </c>
      <c r="I2082" s="8">
        <f>order_details[[#This Row],[UnitPrice (Marked Price)]] * order_details[[#This Row],[Quantity]] * (1 - order_details[[#This Row],[Discount]])</f>
        <v>1700</v>
      </c>
      <c r="J2082" s="8">
        <f>(order_details[[#This Row],[UnitPrice (Marked Price)]]*(1-order_details[[#This Row],[Discount]])-order_details[[#This Row],[UnitPrice]]) * order_details[[#This Row],[Quantity]]</f>
        <v>340.00000000000006</v>
      </c>
      <c r="K2082">
        <f>VLOOKUP(order_details[[#This Row],[ProductID]],products[],4,0)</f>
        <v>4</v>
      </c>
      <c r="L2082" s="8" t="str">
        <f>VLOOKUP(order_details[[#This Row],[Category]],categories[[CategoryID]:[CategoryName]],2,0)</f>
        <v>Dairy Products</v>
      </c>
    </row>
    <row r="2083" spans="1:12" x14ac:dyDescent="0.25">
      <c r="A2083">
        <v>11057</v>
      </c>
      <c r="B2083">
        <v>70</v>
      </c>
      <c r="C2083" s="8">
        <v>9.6</v>
      </c>
      <c r="D2083">
        <v>3</v>
      </c>
      <c r="E2083">
        <v>0</v>
      </c>
      <c r="F2083" s="8">
        <f>order_details[[#This Row],[UnitPrice]]*order_details[[#This Row],[Quantity]]</f>
        <v>28.799999999999997</v>
      </c>
      <c r="G2083" s="1">
        <f>VLOOKUP(order_details[[#This Row],[OrderID]],orders[[OrderID]:[OrderDate]],4,)</f>
        <v>35214</v>
      </c>
      <c r="H2083" s="8">
        <f>VLOOKUP(order_details[[#This Row],[ProductID]],products[],6,0)</f>
        <v>15</v>
      </c>
      <c r="I2083" s="8">
        <f>order_details[[#This Row],[UnitPrice (Marked Price)]] * order_details[[#This Row],[Quantity]] * (1 - order_details[[#This Row],[Discount]])</f>
        <v>45</v>
      </c>
      <c r="J2083" s="8">
        <f>(order_details[[#This Row],[UnitPrice (Marked Price)]]*(1-order_details[[#This Row],[Discount]])-order_details[[#This Row],[UnitPrice]]) * order_details[[#This Row],[Quantity]]</f>
        <v>16.200000000000003</v>
      </c>
      <c r="K2083">
        <f>VLOOKUP(order_details[[#This Row],[ProductID]],products[],4,0)</f>
        <v>1</v>
      </c>
      <c r="L2083" s="8" t="str">
        <f>VLOOKUP(order_details[[#This Row],[Category]],categories[[CategoryID]:[CategoryName]],2,0)</f>
        <v>Beverages</v>
      </c>
    </row>
    <row r="2084" spans="1:12" x14ac:dyDescent="0.25">
      <c r="A2084">
        <v>11058</v>
      </c>
      <c r="B2084">
        <v>21</v>
      </c>
      <c r="C2084" s="8">
        <v>8</v>
      </c>
      <c r="D2084">
        <v>3</v>
      </c>
      <c r="E2084">
        <v>0</v>
      </c>
      <c r="F2084" s="8">
        <f>order_details[[#This Row],[UnitPrice]]*order_details[[#This Row],[Quantity]]</f>
        <v>24</v>
      </c>
      <c r="G2084" s="1">
        <f>VLOOKUP(order_details[[#This Row],[OrderID]],orders[[OrderID]:[OrderDate]],4,)</f>
        <v>35214</v>
      </c>
      <c r="H2084" s="8">
        <f>VLOOKUP(order_details[[#This Row],[ProductID]],products[],6,0)</f>
        <v>10</v>
      </c>
      <c r="I2084" s="8">
        <f>order_details[[#This Row],[UnitPrice (Marked Price)]] * order_details[[#This Row],[Quantity]] * (1 - order_details[[#This Row],[Discount]])</f>
        <v>30</v>
      </c>
      <c r="J2084" s="8">
        <f>(order_details[[#This Row],[UnitPrice (Marked Price)]]*(1-order_details[[#This Row],[Discount]])-order_details[[#This Row],[UnitPrice]]) * order_details[[#This Row],[Quantity]]</f>
        <v>6</v>
      </c>
      <c r="K2084">
        <f>VLOOKUP(order_details[[#This Row],[ProductID]],products[],4,0)</f>
        <v>3</v>
      </c>
      <c r="L2084" s="8" t="str">
        <f>VLOOKUP(order_details[[#This Row],[Category]],categories[[CategoryID]:[CategoryName]],2,0)</f>
        <v>Confections</v>
      </c>
    </row>
    <row r="2085" spans="1:12" x14ac:dyDescent="0.25">
      <c r="A2085">
        <v>11058</v>
      </c>
      <c r="B2085">
        <v>60</v>
      </c>
      <c r="C2085" s="8">
        <v>27.2</v>
      </c>
      <c r="D2085">
        <v>21</v>
      </c>
      <c r="E2085">
        <v>0</v>
      </c>
      <c r="F2085" s="8">
        <f>order_details[[#This Row],[UnitPrice]]*order_details[[#This Row],[Quantity]]</f>
        <v>571.19999999999993</v>
      </c>
      <c r="G2085" s="1">
        <f>VLOOKUP(order_details[[#This Row],[OrderID]],orders[[OrderID]:[OrderDate]],4,)</f>
        <v>35214</v>
      </c>
      <c r="H2085" s="8">
        <f>VLOOKUP(order_details[[#This Row],[ProductID]],products[],6,0)</f>
        <v>34</v>
      </c>
      <c r="I2085" s="8">
        <f>order_details[[#This Row],[UnitPrice (Marked Price)]] * order_details[[#This Row],[Quantity]] * (1 - order_details[[#This Row],[Discount]])</f>
        <v>714</v>
      </c>
      <c r="J2085" s="8">
        <f>(order_details[[#This Row],[UnitPrice (Marked Price)]]*(1-order_details[[#This Row],[Discount]])-order_details[[#This Row],[UnitPrice]]) * order_details[[#This Row],[Quantity]]</f>
        <v>142.80000000000001</v>
      </c>
      <c r="K2085">
        <f>VLOOKUP(order_details[[#This Row],[ProductID]],products[],4,0)</f>
        <v>4</v>
      </c>
      <c r="L2085" s="8" t="str">
        <f>VLOOKUP(order_details[[#This Row],[Category]],categories[[CategoryID]:[CategoryName]],2,0)</f>
        <v>Dairy Products</v>
      </c>
    </row>
    <row r="2086" spans="1:12" x14ac:dyDescent="0.25">
      <c r="A2086">
        <v>11058</v>
      </c>
      <c r="B2086">
        <v>61</v>
      </c>
      <c r="C2086" s="8">
        <v>22.8</v>
      </c>
      <c r="D2086">
        <v>4</v>
      </c>
      <c r="E2086">
        <v>0</v>
      </c>
      <c r="F2086" s="8">
        <f>order_details[[#This Row],[UnitPrice]]*order_details[[#This Row],[Quantity]]</f>
        <v>91.2</v>
      </c>
      <c r="G2086" s="1">
        <f>VLOOKUP(order_details[[#This Row],[OrderID]],orders[[OrderID]:[OrderDate]],4,)</f>
        <v>35214</v>
      </c>
      <c r="H2086" s="8">
        <f>VLOOKUP(order_details[[#This Row],[ProductID]],products[],6,0)</f>
        <v>28.5</v>
      </c>
      <c r="I2086" s="8">
        <f>order_details[[#This Row],[UnitPrice (Marked Price)]] * order_details[[#This Row],[Quantity]] * (1 - order_details[[#This Row],[Discount]])</f>
        <v>114</v>
      </c>
      <c r="J2086" s="8">
        <f>(order_details[[#This Row],[UnitPrice (Marked Price)]]*(1-order_details[[#This Row],[Discount]])-order_details[[#This Row],[UnitPrice]]) * order_details[[#This Row],[Quantity]]</f>
        <v>22.799999999999997</v>
      </c>
      <c r="K2086">
        <f>VLOOKUP(order_details[[#This Row],[ProductID]],products[],4,0)</f>
        <v>2</v>
      </c>
      <c r="L2086" s="8" t="str">
        <f>VLOOKUP(order_details[[#This Row],[Category]],categories[[CategoryID]:[CategoryName]],2,0)</f>
        <v>Condiments</v>
      </c>
    </row>
    <row r="2087" spans="1:12" x14ac:dyDescent="0.25">
      <c r="A2087">
        <v>11059</v>
      </c>
      <c r="B2087">
        <v>13</v>
      </c>
      <c r="C2087" s="8">
        <v>4.8</v>
      </c>
      <c r="D2087">
        <v>30</v>
      </c>
      <c r="E2087">
        <v>0</v>
      </c>
      <c r="F2087" s="8">
        <f>order_details[[#This Row],[UnitPrice]]*order_details[[#This Row],[Quantity]]</f>
        <v>144</v>
      </c>
      <c r="G2087" s="1">
        <f>VLOOKUP(order_details[[#This Row],[OrderID]],orders[[OrderID]:[OrderDate]],4,)</f>
        <v>35214</v>
      </c>
      <c r="H2087" s="8">
        <f>VLOOKUP(order_details[[#This Row],[ProductID]],products[],6,0)</f>
        <v>6</v>
      </c>
      <c r="I2087" s="8">
        <f>order_details[[#This Row],[UnitPrice (Marked Price)]] * order_details[[#This Row],[Quantity]] * (1 - order_details[[#This Row],[Discount]])</f>
        <v>180</v>
      </c>
      <c r="J2087" s="8">
        <f>(order_details[[#This Row],[UnitPrice (Marked Price)]]*(1-order_details[[#This Row],[Discount]])-order_details[[#This Row],[UnitPrice]]) * order_details[[#This Row],[Quantity]]</f>
        <v>36.000000000000007</v>
      </c>
      <c r="K2087">
        <f>VLOOKUP(order_details[[#This Row],[ProductID]],products[],4,0)</f>
        <v>8</v>
      </c>
      <c r="L2087" s="8" t="str">
        <f>VLOOKUP(order_details[[#This Row],[Category]],categories[[CategoryID]:[CategoryName]],2,0)</f>
        <v>Seafood</v>
      </c>
    </row>
    <row r="2088" spans="1:12" x14ac:dyDescent="0.25">
      <c r="A2088">
        <v>11059</v>
      </c>
      <c r="B2088">
        <v>17</v>
      </c>
      <c r="C2088" s="8">
        <v>31.2</v>
      </c>
      <c r="D2088">
        <v>12</v>
      </c>
      <c r="E2088">
        <v>0</v>
      </c>
      <c r="F2088" s="8">
        <f>order_details[[#This Row],[UnitPrice]]*order_details[[#This Row],[Quantity]]</f>
        <v>374.4</v>
      </c>
      <c r="G2088" s="1">
        <f>VLOOKUP(order_details[[#This Row],[OrderID]],orders[[OrderID]:[OrderDate]],4,)</f>
        <v>35214</v>
      </c>
      <c r="H2088" s="8">
        <f>VLOOKUP(order_details[[#This Row],[ProductID]],products[],6,0)</f>
        <v>39</v>
      </c>
      <c r="I2088" s="8">
        <f>order_details[[#This Row],[UnitPrice (Marked Price)]] * order_details[[#This Row],[Quantity]] * (1 - order_details[[#This Row],[Discount]])</f>
        <v>468</v>
      </c>
      <c r="J2088" s="8">
        <f>(order_details[[#This Row],[UnitPrice (Marked Price)]]*(1-order_details[[#This Row],[Discount]])-order_details[[#This Row],[UnitPrice]]) * order_details[[#This Row],[Quantity]]</f>
        <v>93.600000000000009</v>
      </c>
      <c r="K2088">
        <f>VLOOKUP(order_details[[#This Row],[ProductID]],products[],4,0)</f>
        <v>6</v>
      </c>
      <c r="L2088" s="8" t="str">
        <f>VLOOKUP(order_details[[#This Row],[Category]],categories[[CategoryID]:[CategoryName]],2,0)</f>
        <v>Meat/Poultry</v>
      </c>
    </row>
    <row r="2089" spans="1:12" x14ac:dyDescent="0.25">
      <c r="A2089">
        <v>11059</v>
      </c>
      <c r="B2089">
        <v>60</v>
      </c>
      <c r="C2089" s="8">
        <v>27.2</v>
      </c>
      <c r="D2089">
        <v>35</v>
      </c>
      <c r="E2089">
        <v>0</v>
      </c>
      <c r="F2089" s="8">
        <f>order_details[[#This Row],[UnitPrice]]*order_details[[#This Row],[Quantity]]</f>
        <v>952</v>
      </c>
      <c r="G2089" s="1">
        <f>VLOOKUP(order_details[[#This Row],[OrderID]],orders[[OrderID]:[OrderDate]],4,)</f>
        <v>35214</v>
      </c>
      <c r="H2089" s="8">
        <f>VLOOKUP(order_details[[#This Row],[ProductID]],products[],6,0)</f>
        <v>34</v>
      </c>
      <c r="I2089" s="8">
        <f>order_details[[#This Row],[UnitPrice (Marked Price)]] * order_details[[#This Row],[Quantity]] * (1 - order_details[[#This Row],[Discount]])</f>
        <v>1190</v>
      </c>
      <c r="J2089" s="8">
        <f>(order_details[[#This Row],[UnitPrice (Marked Price)]]*(1-order_details[[#This Row],[Discount]])-order_details[[#This Row],[UnitPrice]]) * order_details[[#This Row],[Quantity]]</f>
        <v>238.00000000000003</v>
      </c>
      <c r="K2089">
        <f>VLOOKUP(order_details[[#This Row],[ProductID]],products[],4,0)</f>
        <v>4</v>
      </c>
      <c r="L2089" s="8" t="str">
        <f>VLOOKUP(order_details[[#This Row],[Category]],categories[[CategoryID]:[CategoryName]],2,0)</f>
        <v>Dairy Products</v>
      </c>
    </row>
    <row r="2090" spans="1:12" x14ac:dyDescent="0.25">
      <c r="A2090">
        <v>11060</v>
      </c>
      <c r="B2090">
        <v>60</v>
      </c>
      <c r="C2090" s="8">
        <v>27.2</v>
      </c>
      <c r="D2090">
        <v>4</v>
      </c>
      <c r="E2090">
        <v>0</v>
      </c>
      <c r="F2090" s="8">
        <f>order_details[[#This Row],[UnitPrice]]*order_details[[#This Row],[Quantity]]</f>
        <v>108.8</v>
      </c>
      <c r="G2090" s="1">
        <f>VLOOKUP(order_details[[#This Row],[OrderID]],orders[[OrderID]:[OrderDate]],4,)</f>
        <v>35215</v>
      </c>
      <c r="H2090" s="8">
        <f>VLOOKUP(order_details[[#This Row],[ProductID]],products[],6,0)</f>
        <v>34</v>
      </c>
      <c r="I2090" s="8">
        <f>order_details[[#This Row],[UnitPrice (Marked Price)]] * order_details[[#This Row],[Quantity]] * (1 - order_details[[#This Row],[Discount]])</f>
        <v>136</v>
      </c>
      <c r="J2090" s="8">
        <f>(order_details[[#This Row],[UnitPrice (Marked Price)]]*(1-order_details[[#This Row],[Discount]])-order_details[[#This Row],[UnitPrice]]) * order_details[[#This Row],[Quantity]]</f>
        <v>27.200000000000003</v>
      </c>
      <c r="K2090">
        <f>VLOOKUP(order_details[[#This Row],[ProductID]],products[],4,0)</f>
        <v>4</v>
      </c>
      <c r="L2090" s="8" t="str">
        <f>VLOOKUP(order_details[[#This Row],[Category]],categories[[CategoryID]:[CategoryName]],2,0)</f>
        <v>Dairy Products</v>
      </c>
    </row>
    <row r="2091" spans="1:12" x14ac:dyDescent="0.25">
      <c r="A2091">
        <v>11060</v>
      </c>
      <c r="B2091">
        <v>77</v>
      </c>
      <c r="C2091" s="8">
        <v>10.4</v>
      </c>
      <c r="D2091">
        <v>10</v>
      </c>
      <c r="E2091">
        <v>0</v>
      </c>
      <c r="F2091" s="8">
        <f>order_details[[#This Row],[UnitPrice]]*order_details[[#This Row],[Quantity]]</f>
        <v>104</v>
      </c>
      <c r="G2091" s="1">
        <f>VLOOKUP(order_details[[#This Row],[OrderID]],orders[[OrderID]:[OrderDate]],4,)</f>
        <v>35215</v>
      </c>
      <c r="H2091" s="8">
        <f>VLOOKUP(order_details[[#This Row],[ProductID]],products[],6,0)</f>
        <v>13</v>
      </c>
      <c r="I2091" s="8">
        <f>order_details[[#This Row],[UnitPrice (Marked Price)]] * order_details[[#This Row],[Quantity]] * (1 - order_details[[#This Row],[Discount]])</f>
        <v>130</v>
      </c>
      <c r="J2091" s="8">
        <f>(order_details[[#This Row],[UnitPrice (Marked Price)]]*(1-order_details[[#This Row],[Discount]])-order_details[[#This Row],[UnitPrice]]) * order_details[[#This Row],[Quantity]]</f>
        <v>25.999999999999996</v>
      </c>
      <c r="K2091">
        <f>VLOOKUP(order_details[[#This Row],[ProductID]],products[],4,0)</f>
        <v>2</v>
      </c>
      <c r="L2091" s="8" t="str">
        <f>VLOOKUP(order_details[[#This Row],[Category]],categories[[CategoryID]:[CategoryName]],2,0)</f>
        <v>Condiments</v>
      </c>
    </row>
    <row r="2092" spans="1:12" x14ac:dyDescent="0.25">
      <c r="A2092">
        <v>11061</v>
      </c>
      <c r="B2092">
        <v>60</v>
      </c>
      <c r="C2092" s="8">
        <v>27.2</v>
      </c>
      <c r="D2092">
        <v>15</v>
      </c>
      <c r="E2092">
        <v>0</v>
      </c>
      <c r="F2092" s="8">
        <f>order_details[[#This Row],[UnitPrice]]*order_details[[#This Row],[Quantity]]</f>
        <v>408</v>
      </c>
      <c r="G2092" s="1">
        <f>VLOOKUP(order_details[[#This Row],[OrderID]],orders[[OrderID]:[OrderDate]],4,)</f>
        <v>35215</v>
      </c>
      <c r="H2092" s="8">
        <f>VLOOKUP(order_details[[#This Row],[ProductID]],products[],6,0)</f>
        <v>34</v>
      </c>
      <c r="I2092" s="8">
        <f>order_details[[#This Row],[UnitPrice (Marked Price)]] * order_details[[#This Row],[Quantity]] * (1 - order_details[[#This Row],[Discount]])</f>
        <v>510</v>
      </c>
      <c r="J2092" s="8">
        <f>(order_details[[#This Row],[UnitPrice (Marked Price)]]*(1-order_details[[#This Row],[Discount]])-order_details[[#This Row],[UnitPrice]]) * order_details[[#This Row],[Quantity]]</f>
        <v>102.00000000000001</v>
      </c>
      <c r="K2092">
        <f>VLOOKUP(order_details[[#This Row],[ProductID]],products[],4,0)</f>
        <v>4</v>
      </c>
      <c r="L2092" s="8" t="str">
        <f>VLOOKUP(order_details[[#This Row],[Category]],categories[[CategoryID]:[CategoryName]],2,0)</f>
        <v>Dairy Products</v>
      </c>
    </row>
    <row r="2093" spans="1:12" x14ac:dyDescent="0.25">
      <c r="A2093">
        <v>11062</v>
      </c>
      <c r="B2093">
        <v>53</v>
      </c>
      <c r="C2093" s="8">
        <v>26.2</v>
      </c>
      <c r="D2093">
        <v>10</v>
      </c>
      <c r="E2093">
        <v>0.2</v>
      </c>
      <c r="F2093" s="8">
        <f>order_details[[#This Row],[UnitPrice]]*order_details[[#This Row],[Quantity]]</f>
        <v>262</v>
      </c>
      <c r="G2093" s="1">
        <f>VLOOKUP(order_details[[#This Row],[OrderID]],orders[[OrderID]:[OrderDate]],4,)</f>
        <v>35215</v>
      </c>
      <c r="H2093" s="8">
        <f>VLOOKUP(order_details[[#This Row],[ProductID]],products[],6,0)</f>
        <v>32.799999999999997</v>
      </c>
      <c r="I2093" s="8">
        <f>order_details[[#This Row],[UnitPrice (Marked Price)]] * order_details[[#This Row],[Quantity]] * (1 - order_details[[#This Row],[Discount]])</f>
        <v>262.40000000000003</v>
      </c>
      <c r="J2093" s="8">
        <f>(order_details[[#This Row],[UnitPrice (Marked Price)]]*(1-order_details[[#This Row],[Discount]])-order_details[[#This Row],[UnitPrice]]) * order_details[[#This Row],[Quantity]]</f>
        <v>0.39999999999999147</v>
      </c>
      <c r="K2093">
        <f>VLOOKUP(order_details[[#This Row],[ProductID]],products[],4,0)</f>
        <v>6</v>
      </c>
      <c r="L2093" s="8" t="str">
        <f>VLOOKUP(order_details[[#This Row],[Category]],categories[[CategoryID]:[CategoryName]],2,0)</f>
        <v>Meat/Poultry</v>
      </c>
    </row>
    <row r="2094" spans="1:12" x14ac:dyDescent="0.25">
      <c r="A2094">
        <v>11062</v>
      </c>
      <c r="B2094">
        <v>70</v>
      </c>
      <c r="C2094" s="8">
        <v>9.6</v>
      </c>
      <c r="D2094">
        <v>12</v>
      </c>
      <c r="E2094">
        <v>0.2</v>
      </c>
      <c r="F2094" s="8">
        <f>order_details[[#This Row],[UnitPrice]]*order_details[[#This Row],[Quantity]]</f>
        <v>115.19999999999999</v>
      </c>
      <c r="G2094" s="1">
        <f>VLOOKUP(order_details[[#This Row],[OrderID]],orders[[OrderID]:[OrderDate]],4,)</f>
        <v>35215</v>
      </c>
      <c r="H2094" s="8">
        <f>VLOOKUP(order_details[[#This Row],[ProductID]],products[],6,0)</f>
        <v>15</v>
      </c>
      <c r="I2094" s="8">
        <f>order_details[[#This Row],[UnitPrice (Marked Price)]] * order_details[[#This Row],[Quantity]] * (1 - order_details[[#This Row],[Discount]])</f>
        <v>144</v>
      </c>
      <c r="J2094" s="8">
        <f>(order_details[[#This Row],[UnitPrice (Marked Price)]]*(1-order_details[[#This Row],[Discount]])-order_details[[#This Row],[UnitPrice]]) * order_details[[#This Row],[Quantity]]</f>
        <v>28.800000000000004</v>
      </c>
      <c r="K2094">
        <f>VLOOKUP(order_details[[#This Row],[ProductID]],products[],4,0)</f>
        <v>1</v>
      </c>
      <c r="L2094" s="8" t="str">
        <f>VLOOKUP(order_details[[#This Row],[Category]],categories[[CategoryID]:[CategoryName]],2,0)</f>
        <v>Beverages</v>
      </c>
    </row>
    <row r="2095" spans="1:12" x14ac:dyDescent="0.25">
      <c r="A2095">
        <v>11063</v>
      </c>
      <c r="B2095">
        <v>34</v>
      </c>
      <c r="C2095" s="8">
        <v>9.8000000000000007</v>
      </c>
      <c r="D2095">
        <v>30</v>
      </c>
      <c r="E2095">
        <v>0</v>
      </c>
      <c r="F2095" s="8">
        <f>order_details[[#This Row],[UnitPrice]]*order_details[[#This Row],[Quantity]]</f>
        <v>294</v>
      </c>
      <c r="G2095" s="1">
        <f>VLOOKUP(order_details[[#This Row],[OrderID]],orders[[OrderID]:[OrderDate]],4,)</f>
        <v>35215</v>
      </c>
      <c r="H2095" s="8">
        <f>VLOOKUP(order_details[[#This Row],[ProductID]],products[],6,0)</f>
        <v>14</v>
      </c>
      <c r="I2095" s="8">
        <f>order_details[[#This Row],[UnitPrice (Marked Price)]] * order_details[[#This Row],[Quantity]] * (1 - order_details[[#This Row],[Discount]])</f>
        <v>420</v>
      </c>
      <c r="J2095" s="8">
        <f>(order_details[[#This Row],[UnitPrice (Marked Price)]]*(1-order_details[[#This Row],[Discount]])-order_details[[#This Row],[UnitPrice]]) * order_details[[#This Row],[Quantity]]</f>
        <v>125.99999999999997</v>
      </c>
      <c r="K2095">
        <f>VLOOKUP(order_details[[#This Row],[ProductID]],products[],4,0)</f>
        <v>1</v>
      </c>
      <c r="L2095" s="8" t="str">
        <f>VLOOKUP(order_details[[#This Row],[Category]],categories[[CategoryID]:[CategoryName]],2,0)</f>
        <v>Beverages</v>
      </c>
    </row>
    <row r="2096" spans="1:12" x14ac:dyDescent="0.25">
      <c r="A2096">
        <v>11063</v>
      </c>
      <c r="B2096">
        <v>40</v>
      </c>
      <c r="C2096" s="8">
        <v>14.7</v>
      </c>
      <c r="D2096">
        <v>40</v>
      </c>
      <c r="E2096">
        <v>0.1</v>
      </c>
      <c r="F2096" s="8">
        <f>order_details[[#This Row],[UnitPrice]]*order_details[[#This Row],[Quantity]]</f>
        <v>588</v>
      </c>
      <c r="G2096" s="1">
        <f>VLOOKUP(order_details[[#This Row],[OrderID]],orders[[OrderID]:[OrderDate]],4,)</f>
        <v>35215</v>
      </c>
      <c r="H2096" s="8">
        <f>VLOOKUP(order_details[[#This Row],[ProductID]],products[],6,0)</f>
        <v>18.399999999999999</v>
      </c>
      <c r="I2096" s="8">
        <f>order_details[[#This Row],[UnitPrice (Marked Price)]] * order_details[[#This Row],[Quantity]] * (1 - order_details[[#This Row],[Discount]])</f>
        <v>662.4</v>
      </c>
      <c r="J2096" s="8">
        <f>(order_details[[#This Row],[UnitPrice (Marked Price)]]*(1-order_details[[#This Row],[Discount]])-order_details[[#This Row],[UnitPrice]]) * order_details[[#This Row],[Quantity]]</f>
        <v>74.399999999999977</v>
      </c>
      <c r="K2096">
        <f>VLOOKUP(order_details[[#This Row],[ProductID]],products[],4,0)</f>
        <v>8</v>
      </c>
      <c r="L2096" s="8" t="str">
        <f>VLOOKUP(order_details[[#This Row],[Category]],categories[[CategoryID]:[CategoryName]],2,0)</f>
        <v>Seafood</v>
      </c>
    </row>
    <row r="2097" spans="1:12" x14ac:dyDescent="0.25">
      <c r="A2097">
        <v>11063</v>
      </c>
      <c r="B2097">
        <v>41</v>
      </c>
      <c r="C2097" s="8">
        <v>7.7</v>
      </c>
      <c r="D2097">
        <v>30</v>
      </c>
      <c r="E2097">
        <v>0.1</v>
      </c>
      <c r="F2097" s="8">
        <f>order_details[[#This Row],[UnitPrice]]*order_details[[#This Row],[Quantity]]</f>
        <v>231</v>
      </c>
      <c r="G2097" s="1">
        <f>VLOOKUP(order_details[[#This Row],[OrderID]],orders[[OrderID]:[OrderDate]],4,)</f>
        <v>35215</v>
      </c>
      <c r="H2097" s="8">
        <f>VLOOKUP(order_details[[#This Row],[ProductID]],products[],6,0)</f>
        <v>9.65</v>
      </c>
      <c r="I2097" s="8">
        <f>order_details[[#This Row],[UnitPrice (Marked Price)]] * order_details[[#This Row],[Quantity]] * (1 - order_details[[#This Row],[Discount]])</f>
        <v>260.55</v>
      </c>
      <c r="J2097" s="8">
        <f>(order_details[[#This Row],[UnitPrice (Marked Price)]]*(1-order_details[[#This Row],[Discount]])-order_details[[#This Row],[UnitPrice]]) * order_details[[#This Row],[Quantity]]</f>
        <v>29.550000000000011</v>
      </c>
      <c r="K2097">
        <f>VLOOKUP(order_details[[#This Row],[ProductID]],products[],4,0)</f>
        <v>8</v>
      </c>
      <c r="L2097" s="8" t="str">
        <f>VLOOKUP(order_details[[#This Row],[Category]],categories[[CategoryID]:[CategoryName]],2,0)</f>
        <v>Seafood</v>
      </c>
    </row>
    <row r="2098" spans="1:12" x14ac:dyDescent="0.25">
      <c r="A2098">
        <v>11064</v>
      </c>
      <c r="B2098">
        <v>17</v>
      </c>
      <c r="C2098" s="8">
        <v>31.2</v>
      </c>
      <c r="D2098">
        <v>77</v>
      </c>
      <c r="E2098">
        <v>0.1</v>
      </c>
      <c r="F2098" s="8">
        <f>order_details[[#This Row],[UnitPrice]]*order_details[[#This Row],[Quantity]]</f>
        <v>2402.4</v>
      </c>
      <c r="G2098" s="1">
        <f>VLOOKUP(order_details[[#This Row],[OrderID]],orders[[OrderID]:[OrderDate]],4,)</f>
        <v>35216</v>
      </c>
      <c r="H2098" s="8">
        <f>VLOOKUP(order_details[[#This Row],[ProductID]],products[],6,0)</f>
        <v>39</v>
      </c>
      <c r="I2098" s="8">
        <f>order_details[[#This Row],[UnitPrice (Marked Price)]] * order_details[[#This Row],[Quantity]] * (1 - order_details[[#This Row],[Discount]])</f>
        <v>2702.7000000000003</v>
      </c>
      <c r="J2098" s="8">
        <f>(order_details[[#This Row],[UnitPrice (Marked Price)]]*(1-order_details[[#This Row],[Discount]])-order_details[[#This Row],[UnitPrice]]) * order_details[[#This Row],[Quantity]]</f>
        <v>300.30000000000018</v>
      </c>
      <c r="K2098">
        <f>VLOOKUP(order_details[[#This Row],[ProductID]],products[],4,0)</f>
        <v>6</v>
      </c>
      <c r="L2098" s="8" t="str">
        <f>VLOOKUP(order_details[[#This Row],[Category]],categories[[CategoryID]:[CategoryName]],2,0)</f>
        <v>Meat/Poultry</v>
      </c>
    </row>
    <row r="2099" spans="1:12" x14ac:dyDescent="0.25">
      <c r="A2099">
        <v>11064</v>
      </c>
      <c r="B2099">
        <v>41</v>
      </c>
      <c r="C2099" s="8">
        <v>7.7</v>
      </c>
      <c r="D2099">
        <v>12</v>
      </c>
      <c r="E2099">
        <v>0</v>
      </c>
      <c r="F2099" s="8">
        <f>order_details[[#This Row],[UnitPrice]]*order_details[[#This Row],[Quantity]]</f>
        <v>92.4</v>
      </c>
      <c r="G2099" s="1">
        <f>VLOOKUP(order_details[[#This Row],[OrderID]],orders[[OrderID]:[OrderDate]],4,)</f>
        <v>35216</v>
      </c>
      <c r="H2099" s="8">
        <f>VLOOKUP(order_details[[#This Row],[ProductID]],products[],6,0)</f>
        <v>9.65</v>
      </c>
      <c r="I2099" s="8">
        <f>order_details[[#This Row],[UnitPrice (Marked Price)]] * order_details[[#This Row],[Quantity]] * (1 - order_details[[#This Row],[Discount]])</f>
        <v>115.80000000000001</v>
      </c>
      <c r="J2099" s="8">
        <f>(order_details[[#This Row],[UnitPrice (Marked Price)]]*(1-order_details[[#This Row],[Discount]])-order_details[[#This Row],[UnitPrice]]) * order_details[[#This Row],[Quantity]]</f>
        <v>23.400000000000002</v>
      </c>
      <c r="K2099">
        <f>VLOOKUP(order_details[[#This Row],[ProductID]],products[],4,0)</f>
        <v>8</v>
      </c>
      <c r="L2099" s="8" t="str">
        <f>VLOOKUP(order_details[[#This Row],[Category]],categories[[CategoryID]:[CategoryName]],2,0)</f>
        <v>Seafood</v>
      </c>
    </row>
    <row r="2100" spans="1:12" x14ac:dyDescent="0.25">
      <c r="A2100">
        <v>11064</v>
      </c>
      <c r="B2100">
        <v>53</v>
      </c>
      <c r="C2100" s="8">
        <v>26.2</v>
      </c>
      <c r="D2100">
        <v>25</v>
      </c>
      <c r="E2100">
        <v>0.1</v>
      </c>
      <c r="F2100" s="8">
        <f>order_details[[#This Row],[UnitPrice]]*order_details[[#This Row],[Quantity]]</f>
        <v>655</v>
      </c>
      <c r="G2100" s="1">
        <f>VLOOKUP(order_details[[#This Row],[OrderID]],orders[[OrderID]:[OrderDate]],4,)</f>
        <v>35216</v>
      </c>
      <c r="H2100" s="8">
        <f>VLOOKUP(order_details[[#This Row],[ProductID]],products[],6,0)</f>
        <v>32.799999999999997</v>
      </c>
      <c r="I2100" s="8">
        <f>order_details[[#This Row],[UnitPrice (Marked Price)]] * order_details[[#This Row],[Quantity]] * (1 - order_details[[#This Row],[Discount]])</f>
        <v>737.99999999999989</v>
      </c>
      <c r="J2100" s="8">
        <f>(order_details[[#This Row],[UnitPrice (Marked Price)]]*(1-order_details[[#This Row],[Discount]])-order_details[[#This Row],[UnitPrice]]) * order_details[[#This Row],[Quantity]]</f>
        <v>83</v>
      </c>
      <c r="K2100">
        <f>VLOOKUP(order_details[[#This Row],[ProductID]],products[],4,0)</f>
        <v>6</v>
      </c>
      <c r="L2100" s="8" t="str">
        <f>VLOOKUP(order_details[[#This Row],[Category]],categories[[CategoryID]:[CategoryName]],2,0)</f>
        <v>Meat/Poultry</v>
      </c>
    </row>
    <row r="2101" spans="1:12" x14ac:dyDescent="0.25">
      <c r="A2101">
        <v>11064</v>
      </c>
      <c r="B2101">
        <v>55</v>
      </c>
      <c r="C2101" s="8">
        <v>19.2</v>
      </c>
      <c r="D2101">
        <v>4</v>
      </c>
      <c r="E2101">
        <v>0.1</v>
      </c>
      <c r="F2101" s="8">
        <f>order_details[[#This Row],[UnitPrice]]*order_details[[#This Row],[Quantity]]</f>
        <v>76.8</v>
      </c>
      <c r="G2101" s="1">
        <f>VLOOKUP(order_details[[#This Row],[OrderID]],orders[[OrderID]:[OrderDate]],4,)</f>
        <v>35216</v>
      </c>
      <c r="H2101" s="8">
        <f>VLOOKUP(order_details[[#This Row],[ProductID]],products[],6,0)</f>
        <v>24</v>
      </c>
      <c r="I2101" s="8">
        <f>order_details[[#This Row],[UnitPrice (Marked Price)]] * order_details[[#This Row],[Quantity]] * (1 - order_details[[#This Row],[Discount]])</f>
        <v>86.4</v>
      </c>
      <c r="J2101" s="8">
        <f>(order_details[[#This Row],[UnitPrice (Marked Price)]]*(1-order_details[[#This Row],[Discount]])-order_details[[#This Row],[UnitPrice]]) * order_details[[#This Row],[Quantity]]</f>
        <v>9.6000000000000085</v>
      </c>
      <c r="K2101">
        <f>VLOOKUP(order_details[[#This Row],[ProductID]],products[],4,0)</f>
        <v>6</v>
      </c>
      <c r="L2101" s="8" t="str">
        <f>VLOOKUP(order_details[[#This Row],[Category]],categories[[CategoryID]:[CategoryName]],2,0)</f>
        <v>Meat/Poultry</v>
      </c>
    </row>
    <row r="2102" spans="1:12" x14ac:dyDescent="0.25">
      <c r="A2102">
        <v>11064</v>
      </c>
      <c r="B2102">
        <v>68</v>
      </c>
      <c r="C2102" s="8">
        <v>8</v>
      </c>
      <c r="D2102">
        <v>55</v>
      </c>
      <c r="E2102">
        <v>0</v>
      </c>
      <c r="F2102" s="8">
        <f>order_details[[#This Row],[UnitPrice]]*order_details[[#This Row],[Quantity]]</f>
        <v>440</v>
      </c>
      <c r="G2102" s="1">
        <f>VLOOKUP(order_details[[#This Row],[OrderID]],orders[[OrderID]:[OrderDate]],4,)</f>
        <v>35216</v>
      </c>
      <c r="H2102" s="8">
        <f>VLOOKUP(order_details[[#This Row],[ProductID]],products[],6,0)</f>
        <v>12.5</v>
      </c>
      <c r="I2102" s="8">
        <f>order_details[[#This Row],[UnitPrice (Marked Price)]] * order_details[[#This Row],[Quantity]] * (1 - order_details[[#This Row],[Discount]])</f>
        <v>687.5</v>
      </c>
      <c r="J2102" s="8">
        <f>(order_details[[#This Row],[UnitPrice (Marked Price)]]*(1-order_details[[#This Row],[Discount]])-order_details[[#This Row],[UnitPrice]]) * order_details[[#This Row],[Quantity]]</f>
        <v>247.5</v>
      </c>
      <c r="K2102">
        <f>VLOOKUP(order_details[[#This Row],[ProductID]],products[],4,0)</f>
        <v>3</v>
      </c>
      <c r="L2102" s="8" t="str">
        <f>VLOOKUP(order_details[[#This Row],[Category]],categories[[CategoryID]:[CategoryName]],2,0)</f>
        <v>Confections</v>
      </c>
    </row>
    <row r="2103" spans="1:12" x14ac:dyDescent="0.25">
      <c r="A2103">
        <v>11065</v>
      </c>
      <c r="B2103">
        <v>30</v>
      </c>
      <c r="C2103" s="8">
        <v>20.7</v>
      </c>
      <c r="D2103">
        <v>4</v>
      </c>
      <c r="E2103">
        <v>0.25</v>
      </c>
      <c r="F2103" s="8">
        <f>order_details[[#This Row],[UnitPrice]]*order_details[[#This Row],[Quantity]]</f>
        <v>82.8</v>
      </c>
      <c r="G2103" s="1">
        <f>VLOOKUP(order_details[[#This Row],[OrderID]],orders[[OrderID]:[OrderDate]],4,)</f>
        <v>35216</v>
      </c>
      <c r="H2103" s="8">
        <f>VLOOKUP(order_details[[#This Row],[ProductID]],products[],6,0)</f>
        <v>25.89</v>
      </c>
      <c r="I2103" s="8">
        <f>order_details[[#This Row],[UnitPrice (Marked Price)]] * order_details[[#This Row],[Quantity]] * (1 - order_details[[#This Row],[Discount]])</f>
        <v>77.67</v>
      </c>
      <c r="J2103" s="8">
        <f>(order_details[[#This Row],[UnitPrice (Marked Price)]]*(1-order_details[[#This Row],[Discount]])-order_details[[#This Row],[UnitPrice]]) * order_details[[#This Row],[Quantity]]</f>
        <v>-5.1299999999999955</v>
      </c>
      <c r="K2103">
        <f>VLOOKUP(order_details[[#This Row],[ProductID]],products[],4,0)</f>
        <v>8</v>
      </c>
      <c r="L2103" s="8" t="str">
        <f>VLOOKUP(order_details[[#This Row],[Category]],categories[[CategoryID]:[CategoryName]],2,0)</f>
        <v>Seafood</v>
      </c>
    </row>
    <row r="2104" spans="1:12" x14ac:dyDescent="0.25">
      <c r="A2104">
        <v>11065</v>
      </c>
      <c r="B2104">
        <v>54</v>
      </c>
      <c r="C2104" s="8">
        <v>5.9</v>
      </c>
      <c r="D2104">
        <v>20</v>
      </c>
      <c r="E2104">
        <v>0.25</v>
      </c>
      <c r="F2104" s="8">
        <f>order_details[[#This Row],[UnitPrice]]*order_details[[#This Row],[Quantity]]</f>
        <v>118</v>
      </c>
      <c r="G2104" s="1">
        <f>VLOOKUP(order_details[[#This Row],[OrderID]],orders[[OrderID]:[OrderDate]],4,)</f>
        <v>35216</v>
      </c>
      <c r="H2104" s="8">
        <f>VLOOKUP(order_details[[#This Row],[ProductID]],products[],6,0)</f>
        <v>7.45</v>
      </c>
      <c r="I2104" s="8">
        <f>order_details[[#This Row],[UnitPrice (Marked Price)]] * order_details[[#This Row],[Quantity]] * (1 - order_details[[#This Row],[Discount]])</f>
        <v>111.75</v>
      </c>
      <c r="J2104" s="8">
        <f>(order_details[[#This Row],[UnitPrice (Marked Price)]]*(1-order_details[[#This Row],[Discount]])-order_details[[#This Row],[UnitPrice]]) * order_details[[#This Row],[Quantity]]</f>
        <v>-6.25</v>
      </c>
      <c r="K2104">
        <f>VLOOKUP(order_details[[#This Row],[ProductID]],products[],4,0)</f>
        <v>6</v>
      </c>
      <c r="L2104" s="8" t="str">
        <f>VLOOKUP(order_details[[#This Row],[Category]],categories[[CategoryID]:[CategoryName]],2,0)</f>
        <v>Meat/Poultry</v>
      </c>
    </row>
    <row r="2105" spans="1:12" x14ac:dyDescent="0.25">
      <c r="A2105">
        <v>11066</v>
      </c>
      <c r="B2105">
        <v>16</v>
      </c>
      <c r="C2105" s="8">
        <v>13.9</v>
      </c>
      <c r="D2105">
        <v>3</v>
      </c>
      <c r="E2105">
        <v>0</v>
      </c>
      <c r="F2105" s="8">
        <f>order_details[[#This Row],[UnitPrice]]*order_details[[#This Row],[Quantity]]</f>
        <v>41.7</v>
      </c>
      <c r="G2105" s="1">
        <f>VLOOKUP(order_details[[#This Row],[OrderID]],orders[[OrderID]:[OrderDate]],4,)</f>
        <v>35216</v>
      </c>
      <c r="H2105" s="8">
        <f>VLOOKUP(order_details[[#This Row],[ProductID]],products[],6,0)</f>
        <v>17.45</v>
      </c>
      <c r="I2105" s="8">
        <f>order_details[[#This Row],[UnitPrice (Marked Price)]] * order_details[[#This Row],[Quantity]] * (1 - order_details[[#This Row],[Discount]])</f>
        <v>52.349999999999994</v>
      </c>
      <c r="J2105" s="8">
        <f>(order_details[[#This Row],[UnitPrice (Marked Price)]]*(1-order_details[[#This Row],[Discount]])-order_details[[#This Row],[UnitPrice]]) * order_details[[#This Row],[Quantity]]</f>
        <v>10.649999999999997</v>
      </c>
      <c r="K2105">
        <f>VLOOKUP(order_details[[#This Row],[ProductID]],products[],4,0)</f>
        <v>3</v>
      </c>
      <c r="L2105" s="8" t="str">
        <f>VLOOKUP(order_details[[#This Row],[Category]],categories[[CategoryID]:[CategoryName]],2,0)</f>
        <v>Confections</v>
      </c>
    </row>
    <row r="2106" spans="1:12" x14ac:dyDescent="0.25">
      <c r="A2106">
        <v>11066</v>
      </c>
      <c r="B2106">
        <v>19</v>
      </c>
      <c r="C2106" s="8">
        <v>7.3</v>
      </c>
      <c r="D2106">
        <v>42</v>
      </c>
      <c r="E2106">
        <v>0</v>
      </c>
      <c r="F2106" s="8">
        <f>order_details[[#This Row],[UnitPrice]]*order_details[[#This Row],[Quantity]]</f>
        <v>306.59999999999997</v>
      </c>
      <c r="G2106" s="1">
        <f>VLOOKUP(order_details[[#This Row],[OrderID]],orders[[OrderID]:[OrderDate]],4,)</f>
        <v>35216</v>
      </c>
      <c r="H2106" s="8">
        <f>VLOOKUP(order_details[[#This Row],[ProductID]],products[],6,0)</f>
        <v>9.1999999999999993</v>
      </c>
      <c r="I2106" s="8">
        <f>order_details[[#This Row],[UnitPrice (Marked Price)]] * order_details[[#This Row],[Quantity]] * (1 - order_details[[#This Row],[Discount]])</f>
        <v>386.4</v>
      </c>
      <c r="J2106" s="8">
        <f>(order_details[[#This Row],[UnitPrice (Marked Price)]]*(1-order_details[[#This Row],[Discount]])-order_details[[#This Row],[UnitPrice]]) * order_details[[#This Row],[Quantity]]</f>
        <v>79.799999999999983</v>
      </c>
      <c r="K2106">
        <f>VLOOKUP(order_details[[#This Row],[ProductID]],products[],4,0)</f>
        <v>3</v>
      </c>
      <c r="L2106" s="8" t="str">
        <f>VLOOKUP(order_details[[#This Row],[Category]],categories[[CategoryID]:[CategoryName]],2,0)</f>
        <v>Confections</v>
      </c>
    </row>
    <row r="2107" spans="1:12" x14ac:dyDescent="0.25">
      <c r="A2107">
        <v>11066</v>
      </c>
      <c r="B2107">
        <v>34</v>
      </c>
      <c r="C2107" s="8">
        <v>9.8000000000000007</v>
      </c>
      <c r="D2107">
        <v>35</v>
      </c>
      <c r="E2107">
        <v>0</v>
      </c>
      <c r="F2107" s="8">
        <f>order_details[[#This Row],[UnitPrice]]*order_details[[#This Row],[Quantity]]</f>
        <v>343</v>
      </c>
      <c r="G2107" s="1">
        <f>VLOOKUP(order_details[[#This Row],[OrderID]],orders[[OrderID]:[OrderDate]],4,)</f>
        <v>35216</v>
      </c>
      <c r="H2107" s="8">
        <f>VLOOKUP(order_details[[#This Row],[ProductID]],products[],6,0)</f>
        <v>14</v>
      </c>
      <c r="I2107" s="8">
        <f>order_details[[#This Row],[UnitPrice (Marked Price)]] * order_details[[#This Row],[Quantity]] * (1 - order_details[[#This Row],[Discount]])</f>
        <v>490</v>
      </c>
      <c r="J2107" s="8">
        <f>(order_details[[#This Row],[UnitPrice (Marked Price)]]*(1-order_details[[#This Row],[Discount]])-order_details[[#This Row],[UnitPrice]]) * order_details[[#This Row],[Quantity]]</f>
        <v>146.99999999999997</v>
      </c>
      <c r="K2107">
        <f>VLOOKUP(order_details[[#This Row],[ProductID]],products[],4,0)</f>
        <v>1</v>
      </c>
      <c r="L2107" s="8" t="str">
        <f>VLOOKUP(order_details[[#This Row],[Category]],categories[[CategoryID]:[CategoryName]],2,0)</f>
        <v>Beverages</v>
      </c>
    </row>
    <row r="2108" spans="1:12" x14ac:dyDescent="0.25">
      <c r="A2108">
        <v>11067</v>
      </c>
      <c r="B2108">
        <v>41</v>
      </c>
      <c r="C2108" s="8">
        <v>7.7</v>
      </c>
      <c r="D2108">
        <v>9</v>
      </c>
      <c r="E2108">
        <v>0</v>
      </c>
      <c r="F2108" s="8">
        <f>order_details[[#This Row],[UnitPrice]]*order_details[[#This Row],[Quantity]]</f>
        <v>69.3</v>
      </c>
      <c r="G2108" s="1">
        <f>VLOOKUP(order_details[[#This Row],[OrderID]],orders[[OrderID]:[OrderDate]],4,)</f>
        <v>35219</v>
      </c>
      <c r="H2108" s="8">
        <f>VLOOKUP(order_details[[#This Row],[ProductID]],products[],6,0)</f>
        <v>9.65</v>
      </c>
      <c r="I2108" s="8">
        <f>order_details[[#This Row],[UnitPrice (Marked Price)]] * order_details[[#This Row],[Quantity]] * (1 - order_details[[#This Row],[Discount]])</f>
        <v>86.850000000000009</v>
      </c>
      <c r="J2108" s="8">
        <f>(order_details[[#This Row],[UnitPrice (Marked Price)]]*(1-order_details[[#This Row],[Discount]])-order_details[[#This Row],[UnitPrice]]) * order_details[[#This Row],[Quantity]]</f>
        <v>17.55</v>
      </c>
      <c r="K2108">
        <f>VLOOKUP(order_details[[#This Row],[ProductID]],products[],4,0)</f>
        <v>8</v>
      </c>
      <c r="L2108" s="8" t="str">
        <f>VLOOKUP(order_details[[#This Row],[Category]],categories[[CategoryID]:[CategoryName]],2,0)</f>
        <v>Seafood</v>
      </c>
    </row>
    <row r="2109" spans="1:12" x14ac:dyDescent="0.25">
      <c r="A2109">
        <v>11068</v>
      </c>
      <c r="B2109">
        <v>28</v>
      </c>
      <c r="C2109" s="8">
        <v>36.4</v>
      </c>
      <c r="D2109">
        <v>8</v>
      </c>
      <c r="E2109">
        <v>0.15</v>
      </c>
      <c r="F2109" s="8">
        <f>order_details[[#This Row],[UnitPrice]]*order_details[[#This Row],[Quantity]]</f>
        <v>291.2</v>
      </c>
      <c r="G2109" s="1">
        <f>VLOOKUP(order_details[[#This Row],[OrderID]],orders[[OrderID]:[OrderDate]],4,)</f>
        <v>35219</v>
      </c>
      <c r="H2109" s="8">
        <f>VLOOKUP(order_details[[#This Row],[ProductID]],products[],6,0)</f>
        <v>45.6</v>
      </c>
      <c r="I2109" s="8">
        <f>order_details[[#This Row],[UnitPrice (Marked Price)]] * order_details[[#This Row],[Quantity]] * (1 - order_details[[#This Row],[Discount]])</f>
        <v>310.08</v>
      </c>
      <c r="J2109" s="8">
        <f>(order_details[[#This Row],[UnitPrice (Marked Price)]]*(1-order_details[[#This Row],[Discount]])-order_details[[#This Row],[UnitPrice]]) * order_details[[#This Row],[Quantity]]</f>
        <v>18.879999999999995</v>
      </c>
      <c r="K2109">
        <f>VLOOKUP(order_details[[#This Row],[ProductID]],products[],4,0)</f>
        <v>7</v>
      </c>
      <c r="L2109" s="8" t="str">
        <f>VLOOKUP(order_details[[#This Row],[Category]],categories[[CategoryID]:[CategoryName]],2,0)</f>
        <v>Produce</v>
      </c>
    </row>
    <row r="2110" spans="1:12" x14ac:dyDescent="0.25">
      <c r="A2110">
        <v>11068</v>
      </c>
      <c r="B2110">
        <v>43</v>
      </c>
      <c r="C2110" s="8">
        <v>36.799999999999997</v>
      </c>
      <c r="D2110">
        <v>36</v>
      </c>
      <c r="E2110">
        <v>0.15</v>
      </c>
      <c r="F2110" s="8">
        <f>order_details[[#This Row],[UnitPrice]]*order_details[[#This Row],[Quantity]]</f>
        <v>1324.8</v>
      </c>
      <c r="G2110" s="1">
        <f>VLOOKUP(order_details[[#This Row],[OrderID]],orders[[OrderID]:[OrderDate]],4,)</f>
        <v>35219</v>
      </c>
      <c r="H2110" s="8">
        <f>VLOOKUP(order_details[[#This Row],[ProductID]],products[],6,0)</f>
        <v>46</v>
      </c>
      <c r="I2110" s="8">
        <f>order_details[[#This Row],[UnitPrice (Marked Price)]] * order_details[[#This Row],[Quantity]] * (1 - order_details[[#This Row],[Discount]])</f>
        <v>1407.6</v>
      </c>
      <c r="J2110" s="8">
        <f>(order_details[[#This Row],[UnitPrice (Marked Price)]]*(1-order_details[[#This Row],[Discount]])-order_details[[#This Row],[UnitPrice]]) * order_details[[#This Row],[Quantity]]</f>
        <v>82.800000000000153</v>
      </c>
      <c r="K2110">
        <f>VLOOKUP(order_details[[#This Row],[ProductID]],products[],4,0)</f>
        <v>1</v>
      </c>
      <c r="L2110" s="8" t="str">
        <f>VLOOKUP(order_details[[#This Row],[Category]],categories[[CategoryID]:[CategoryName]],2,0)</f>
        <v>Beverages</v>
      </c>
    </row>
    <row r="2111" spans="1:12" x14ac:dyDescent="0.25">
      <c r="A2111">
        <v>11068</v>
      </c>
      <c r="B2111">
        <v>77</v>
      </c>
      <c r="C2111" s="8">
        <v>10.4</v>
      </c>
      <c r="D2111">
        <v>28</v>
      </c>
      <c r="E2111">
        <v>0.15</v>
      </c>
      <c r="F2111" s="8">
        <f>order_details[[#This Row],[UnitPrice]]*order_details[[#This Row],[Quantity]]</f>
        <v>291.2</v>
      </c>
      <c r="G2111" s="1">
        <f>VLOOKUP(order_details[[#This Row],[OrderID]],orders[[OrderID]:[OrderDate]],4,)</f>
        <v>35219</v>
      </c>
      <c r="H2111" s="8">
        <f>VLOOKUP(order_details[[#This Row],[ProductID]],products[],6,0)</f>
        <v>13</v>
      </c>
      <c r="I2111" s="8">
        <f>order_details[[#This Row],[UnitPrice (Marked Price)]] * order_details[[#This Row],[Quantity]] * (1 - order_details[[#This Row],[Discount]])</f>
        <v>309.39999999999998</v>
      </c>
      <c r="J2111" s="8">
        <f>(order_details[[#This Row],[UnitPrice (Marked Price)]]*(1-order_details[[#This Row],[Discount]])-order_details[[#This Row],[UnitPrice]]) * order_details[[#This Row],[Quantity]]</f>
        <v>18.19999999999996</v>
      </c>
      <c r="K2111">
        <f>VLOOKUP(order_details[[#This Row],[ProductID]],products[],4,0)</f>
        <v>2</v>
      </c>
      <c r="L2111" s="8" t="str">
        <f>VLOOKUP(order_details[[#This Row],[Category]],categories[[CategoryID]:[CategoryName]],2,0)</f>
        <v>Condiments</v>
      </c>
    </row>
    <row r="2112" spans="1:12" x14ac:dyDescent="0.25">
      <c r="A2112">
        <v>11069</v>
      </c>
      <c r="B2112">
        <v>39</v>
      </c>
      <c r="C2112" s="8">
        <v>14.4</v>
      </c>
      <c r="D2112">
        <v>20</v>
      </c>
      <c r="E2112">
        <v>0</v>
      </c>
      <c r="F2112" s="8">
        <f>order_details[[#This Row],[UnitPrice]]*order_details[[#This Row],[Quantity]]</f>
        <v>288</v>
      </c>
      <c r="G2112" s="1">
        <f>VLOOKUP(order_details[[#This Row],[OrderID]],orders[[OrderID]:[OrderDate]],4,)</f>
        <v>35219</v>
      </c>
      <c r="H2112" s="8">
        <f>VLOOKUP(order_details[[#This Row],[ProductID]],products[],6,0)</f>
        <v>18</v>
      </c>
      <c r="I2112" s="8">
        <f>order_details[[#This Row],[UnitPrice (Marked Price)]] * order_details[[#This Row],[Quantity]] * (1 - order_details[[#This Row],[Discount]])</f>
        <v>360</v>
      </c>
      <c r="J2112" s="8">
        <f>(order_details[[#This Row],[UnitPrice (Marked Price)]]*(1-order_details[[#This Row],[Discount]])-order_details[[#This Row],[UnitPrice]]) * order_details[[#This Row],[Quantity]]</f>
        <v>72</v>
      </c>
      <c r="K2112">
        <f>VLOOKUP(order_details[[#This Row],[ProductID]],products[],4,0)</f>
        <v>1</v>
      </c>
      <c r="L2112" s="8" t="str">
        <f>VLOOKUP(order_details[[#This Row],[Category]],categories[[CategoryID]:[CategoryName]],2,0)</f>
        <v>Beverages</v>
      </c>
    </row>
    <row r="2113" spans="1:12" x14ac:dyDescent="0.25">
      <c r="A2113">
        <v>11070</v>
      </c>
      <c r="B2113">
        <v>1</v>
      </c>
      <c r="C2113" s="8">
        <v>14.4</v>
      </c>
      <c r="D2113">
        <v>40</v>
      </c>
      <c r="E2113">
        <v>0.15</v>
      </c>
      <c r="F2113" s="8">
        <f>order_details[[#This Row],[UnitPrice]]*order_details[[#This Row],[Quantity]]</f>
        <v>576</v>
      </c>
      <c r="G2113" s="1">
        <f>VLOOKUP(order_details[[#This Row],[OrderID]],orders[[OrderID]:[OrderDate]],4,)</f>
        <v>35220</v>
      </c>
      <c r="H2113" s="8">
        <f>VLOOKUP(order_details[[#This Row],[ProductID]],products[],6,0)</f>
        <v>18</v>
      </c>
      <c r="I2113" s="8">
        <f>order_details[[#This Row],[UnitPrice (Marked Price)]] * order_details[[#This Row],[Quantity]] * (1 - order_details[[#This Row],[Discount]])</f>
        <v>612</v>
      </c>
      <c r="J2113" s="8">
        <f>(order_details[[#This Row],[UnitPrice (Marked Price)]]*(1-order_details[[#This Row],[Discount]])-order_details[[#This Row],[UnitPrice]]) * order_details[[#This Row],[Quantity]]</f>
        <v>35.999999999999943</v>
      </c>
      <c r="K2113">
        <f>VLOOKUP(order_details[[#This Row],[ProductID]],products[],4,0)</f>
        <v>1</v>
      </c>
      <c r="L2113" s="8" t="str">
        <f>VLOOKUP(order_details[[#This Row],[Category]],categories[[CategoryID]:[CategoryName]],2,0)</f>
        <v>Beverages</v>
      </c>
    </row>
    <row r="2114" spans="1:12" x14ac:dyDescent="0.25">
      <c r="A2114">
        <v>11070</v>
      </c>
      <c r="B2114">
        <v>2</v>
      </c>
      <c r="C2114" s="8">
        <v>15.2</v>
      </c>
      <c r="D2114">
        <v>20</v>
      </c>
      <c r="E2114">
        <v>0.15</v>
      </c>
      <c r="F2114" s="8">
        <f>order_details[[#This Row],[UnitPrice]]*order_details[[#This Row],[Quantity]]</f>
        <v>304</v>
      </c>
      <c r="G2114" s="1">
        <f>VLOOKUP(order_details[[#This Row],[OrderID]],orders[[OrderID]:[OrderDate]],4,)</f>
        <v>35220</v>
      </c>
      <c r="H2114" s="8">
        <f>VLOOKUP(order_details[[#This Row],[ProductID]],products[],6,0)</f>
        <v>19</v>
      </c>
      <c r="I2114" s="8">
        <f>order_details[[#This Row],[UnitPrice (Marked Price)]] * order_details[[#This Row],[Quantity]] * (1 - order_details[[#This Row],[Discount]])</f>
        <v>323</v>
      </c>
      <c r="J2114" s="8">
        <f>(order_details[[#This Row],[UnitPrice (Marked Price)]]*(1-order_details[[#This Row],[Discount]])-order_details[[#This Row],[UnitPrice]]) * order_details[[#This Row],[Quantity]]</f>
        <v>18.999999999999986</v>
      </c>
      <c r="K2114">
        <f>VLOOKUP(order_details[[#This Row],[ProductID]],products[],4,0)</f>
        <v>1</v>
      </c>
      <c r="L2114" s="8" t="str">
        <f>VLOOKUP(order_details[[#This Row],[Category]],categories[[CategoryID]:[CategoryName]],2,0)</f>
        <v>Beverages</v>
      </c>
    </row>
    <row r="2115" spans="1:12" x14ac:dyDescent="0.25">
      <c r="A2115">
        <v>11070</v>
      </c>
      <c r="B2115">
        <v>16</v>
      </c>
      <c r="C2115" s="8">
        <v>13.9</v>
      </c>
      <c r="D2115">
        <v>30</v>
      </c>
      <c r="E2115">
        <v>0.15</v>
      </c>
      <c r="F2115" s="8">
        <f>order_details[[#This Row],[UnitPrice]]*order_details[[#This Row],[Quantity]]</f>
        <v>417</v>
      </c>
      <c r="G2115" s="1">
        <f>VLOOKUP(order_details[[#This Row],[OrderID]],orders[[OrderID]:[OrderDate]],4,)</f>
        <v>35220</v>
      </c>
      <c r="H2115" s="8">
        <f>VLOOKUP(order_details[[#This Row],[ProductID]],products[],6,0)</f>
        <v>17.45</v>
      </c>
      <c r="I2115" s="8">
        <f>order_details[[#This Row],[UnitPrice (Marked Price)]] * order_details[[#This Row],[Quantity]] * (1 - order_details[[#This Row],[Discount]])</f>
        <v>444.97499999999997</v>
      </c>
      <c r="J2115" s="8">
        <f>(order_details[[#This Row],[UnitPrice (Marked Price)]]*(1-order_details[[#This Row],[Discount]])-order_details[[#This Row],[UnitPrice]]) * order_details[[#This Row],[Quantity]]</f>
        <v>27.974999999999977</v>
      </c>
      <c r="K2115">
        <f>VLOOKUP(order_details[[#This Row],[ProductID]],products[],4,0)</f>
        <v>3</v>
      </c>
      <c r="L2115" s="8" t="str">
        <f>VLOOKUP(order_details[[#This Row],[Category]],categories[[CategoryID]:[CategoryName]],2,0)</f>
        <v>Confections</v>
      </c>
    </row>
    <row r="2116" spans="1:12" x14ac:dyDescent="0.25">
      <c r="A2116">
        <v>11070</v>
      </c>
      <c r="B2116">
        <v>31</v>
      </c>
      <c r="C2116" s="8">
        <v>8</v>
      </c>
      <c r="D2116">
        <v>20</v>
      </c>
      <c r="E2116">
        <v>0</v>
      </c>
      <c r="F2116" s="8">
        <f>order_details[[#This Row],[UnitPrice]]*order_details[[#This Row],[Quantity]]</f>
        <v>160</v>
      </c>
      <c r="G2116" s="1">
        <f>VLOOKUP(order_details[[#This Row],[OrderID]],orders[[OrderID]:[OrderDate]],4,)</f>
        <v>35220</v>
      </c>
      <c r="H2116" s="8">
        <f>VLOOKUP(order_details[[#This Row],[ProductID]],products[],6,0)</f>
        <v>12.5</v>
      </c>
      <c r="I2116" s="8">
        <f>order_details[[#This Row],[UnitPrice (Marked Price)]] * order_details[[#This Row],[Quantity]] * (1 - order_details[[#This Row],[Discount]])</f>
        <v>250</v>
      </c>
      <c r="J2116" s="8">
        <f>(order_details[[#This Row],[UnitPrice (Marked Price)]]*(1-order_details[[#This Row],[Discount]])-order_details[[#This Row],[UnitPrice]]) * order_details[[#This Row],[Quantity]]</f>
        <v>90</v>
      </c>
      <c r="K2116">
        <f>VLOOKUP(order_details[[#This Row],[ProductID]],products[],4,0)</f>
        <v>4</v>
      </c>
      <c r="L2116" s="8" t="str">
        <f>VLOOKUP(order_details[[#This Row],[Category]],categories[[CategoryID]:[CategoryName]],2,0)</f>
        <v>Dairy Products</v>
      </c>
    </row>
    <row r="2117" spans="1:12" x14ac:dyDescent="0.25">
      <c r="A2117">
        <v>11071</v>
      </c>
      <c r="B2117">
        <v>7</v>
      </c>
      <c r="C2117" s="8">
        <v>19.2</v>
      </c>
      <c r="D2117">
        <v>15</v>
      </c>
      <c r="E2117">
        <v>0.05</v>
      </c>
      <c r="F2117" s="8">
        <f>order_details[[#This Row],[UnitPrice]]*order_details[[#This Row],[Quantity]]</f>
        <v>288</v>
      </c>
      <c r="G2117" s="1">
        <f>VLOOKUP(order_details[[#This Row],[OrderID]],orders[[OrderID]:[OrderDate]],4,)</f>
        <v>35220</v>
      </c>
      <c r="H2117" s="8">
        <f>VLOOKUP(order_details[[#This Row],[ProductID]],products[],6,0)</f>
        <v>30</v>
      </c>
      <c r="I2117" s="8">
        <f>order_details[[#This Row],[UnitPrice (Marked Price)]] * order_details[[#This Row],[Quantity]] * (1 - order_details[[#This Row],[Discount]])</f>
        <v>427.5</v>
      </c>
      <c r="J2117" s="8">
        <f>(order_details[[#This Row],[UnitPrice (Marked Price)]]*(1-order_details[[#This Row],[Discount]])-order_details[[#This Row],[UnitPrice]]) * order_details[[#This Row],[Quantity]]</f>
        <v>139.5</v>
      </c>
      <c r="K2117">
        <f>VLOOKUP(order_details[[#This Row],[ProductID]],products[],4,0)</f>
        <v>7</v>
      </c>
      <c r="L2117" s="8" t="str">
        <f>VLOOKUP(order_details[[#This Row],[Category]],categories[[CategoryID]:[CategoryName]],2,0)</f>
        <v>Produce</v>
      </c>
    </row>
    <row r="2118" spans="1:12" x14ac:dyDescent="0.25">
      <c r="A2118">
        <v>11071</v>
      </c>
      <c r="B2118">
        <v>13</v>
      </c>
      <c r="C2118" s="8">
        <v>4.8</v>
      </c>
      <c r="D2118">
        <v>10</v>
      </c>
      <c r="E2118">
        <v>0.05</v>
      </c>
      <c r="F2118" s="8">
        <f>order_details[[#This Row],[UnitPrice]]*order_details[[#This Row],[Quantity]]</f>
        <v>48</v>
      </c>
      <c r="G2118" s="1">
        <f>VLOOKUP(order_details[[#This Row],[OrderID]],orders[[OrderID]:[OrderDate]],4,)</f>
        <v>35220</v>
      </c>
      <c r="H2118" s="8">
        <f>VLOOKUP(order_details[[#This Row],[ProductID]],products[],6,0)</f>
        <v>6</v>
      </c>
      <c r="I2118" s="8">
        <f>order_details[[#This Row],[UnitPrice (Marked Price)]] * order_details[[#This Row],[Quantity]] * (1 - order_details[[#This Row],[Discount]])</f>
        <v>57</v>
      </c>
      <c r="J2118" s="8">
        <f>(order_details[[#This Row],[UnitPrice (Marked Price)]]*(1-order_details[[#This Row],[Discount]])-order_details[[#This Row],[UnitPrice]]) * order_details[[#This Row],[Quantity]]</f>
        <v>8.9999999999999947</v>
      </c>
      <c r="K2118">
        <f>VLOOKUP(order_details[[#This Row],[ProductID]],products[],4,0)</f>
        <v>8</v>
      </c>
      <c r="L2118" s="8" t="str">
        <f>VLOOKUP(order_details[[#This Row],[Category]],categories[[CategoryID]:[CategoryName]],2,0)</f>
        <v>Seafood</v>
      </c>
    </row>
    <row r="2119" spans="1:12" x14ac:dyDescent="0.25">
      <c r="A2119">
        <v>11072</v>
      </c>
      <c r="B2119">
        <v>2</v>
      </c>
      <c r="C2119" s="8">
        <v>15.2</v>
      </c>
      <c r="D2119">
        <v>8</v>
      </c>
      <c r="E2119">
        <v>0</v>
      </c>
      <c r="F2119" s="8">
        <f>order_details[[#This Row],[UnitPrice]]*order_details[[#This Row],[Quantity]]</f>
        <v>121.6</v>
      </c>
      <c r="G2119" s="1">
        <f>VLOOKUP(order_details[[#This Row],[OrderID]],orders[[OrderID]:[OrderDate]],4,)</f>
        <v>35220</v>
      </c>
      <c r="H2119" s="8">
        <f>VLOOKUP(order_details[[#This Row],[ProductID]],products[],6,0)</f>
        <v>19</v>
      </c>
      <c r="I2119" s="8">
        <f>order_details[[#This Row],[UnitPrice (Marked Price)]] * order_details[[#This Row],[Quantity]] * (1 - order_details[[#This Row],[Discount]])</f>
        <v>152</v>
      </c>
      <c r="J2119" s="8">
        <f>(order_details[[#This Row],[UnitPrice (Marked Price)]]*(1-order_details[[#This Row],[Discount]])-order_details[[#This Row],[UnitPrice]]) * order_details[[#This Row],[Quantity]]</f>
        <v>30.400000000000006</v>
      </c>
      <c r="K2119">
        <f>VLOOKUP(order_details[[#This Row],[ProductID]],products[],4,0)</f>
        <v>1</v>
      </c>
      <c r="L2119" s="8" t="str">
        <f>VLOOKUP(order_details[[#This Row],[Category]],categories[[CategoryID]:[CategoryName]],2,0)</f>
        <v>Beverages</v>
      </c>
    </row>
    <row r="2120" spans="1:12" x14ac:dyDescent="0.25">
      <c r="A2120">
        <v>11072</v>
      </c>
      <c r="B2120">
        <v>41</v>
      </c>
      <c r="C2120" s="8">
        <v>7.7</v>
      </c>
      <c r="D2120">
        <v>40</v>
      </c>
      <c r="E2120">
        <v>0</v>
      </c>
      <c r="F2120" s="8">
        <f>order_details[[#This Row],[UnitPrice]]*order_details[[#This Row],[Quantity]]</f>
        <v>308</v>
      </c>
      <c r="G2120" s="1">
        <f>VLOOKUP(order_details[[#This Row],[OrderID]],orders[[OrderID]:[OrderDate]],4,)</f>
        <v>35220</v>
      </c>
      <c r="H2120" s="8">
        <f>VLOOKUP(order_details[[#This Row],[ProductID]],products[],6,0)</f>
        <v>9.65</v>
      </c>
      <c r="I2120" s="8">
        <f>order_details[[#This Row],[UnitPrice (Marked Price)]] * order_details[[#This Row],[Quantity]] * (1 - order_details[[#This Row],[Discount]])</f>
        <v>386</v>
      </c>
      <c r="J2120" s="8">
        <f>(order_details[[#This Row],[UnitPrice (Marked Price)]]*(1-order_details[[#This Row],[Discount]])-order_details[[#This Row],[UnitPrice]]) * order_details[[#This Row],[Quantity]]</f>
        <v>78</v>
      </c>
      <c r="K2120">
        <f>VLOOKUP(order_details[[#This Row],[ProductID]],products[],4,0)</f>
        <v>8</v>
      </c>
      <c r="L2120" s="8" t="str">
        <f>VLOOKUP(order_details[[#This Row],[Category]],categories[[CategoryID]:[CategoryName]],2,0)</f>
        <v>Seafood</v>
      </c>
    </row>
    <row r="2121" spans="1:12" x14ac:dyDescent="0.25">
      <c r="A2121">
        <v>11072</v>
      </c>
      <c r="B2121">
        <v>50</v>
      </c>
      <c r="C2121" s="8">
        <v>10.4</v>
      </c>
      <c r="D2121">
        <v>22</v>
      </c>
      <c r="E2121">
        <v>0</v>
      </c>
      <c r="F2121" s="8">
        <f>order_details[[#This Row],[UnitPrice]]*order_details[[#This Row],[Quantity]]</f>
        <v>228.8</v>
      </c>
      <c r="G2121" s="1">
        <f>VLOOKUP(order_details[[#This Row],[OrderID]],orders[[OrderID]:[OrderDate]],4,)</f>
        <v>35220</v>
      </c>
      <c r="H2121" s="8">
        <f>VLOOKUP(order_details[[#This Row],[ProductID]],products[],6,0)</f>
        <v>16.25</v>
      </c>
      <c r="I2121" s="8">
        <f>order_details[[#This Row],[UnitPrice (Marked Price)]] * order_details[[#This Row],[Quantity]] * (1 - order_details[[#This Row],[Discount]])</f>
        <v>357.5</v>
      </c>
      <c r="J2121" s="8">
        <f>(order_details[[#This Row],[UnitPrice (Marked Price)]]*(1-order_details[[#This Row],[Discount]])-order_details[[#This Row],[UnitPrice]]) * order_details[[#This Row],[Quantity]]</f>
        <v>128.69999999999999</v>
      </c>
      <c r="K2121">
        <f>VLOOKUP(order_details[[#This Row],[ProductID]],products[],4,0)</f>
        <v>3</v>
      </c>
      <c r="L2121" s="8" t="str">
        <f>VLOOKUP(order_details[[#This Row],[Category]],categories[[CategoryID]:[CategoryName]],2,0)</f>
        <v>Confections</v>
      </c>
    </row>
    <row r="2122" spans="1:12" x14ac:dyDescent="0.25">
      <c r="A2122">
        <v>11072</v>
      </c>
      <c r="B2122">
        <v>64</v>
      </c>
      <c r="C2122" s="8">
        <v>26.6</v>
      </c>
      <c r="D2122">
        <v>130</v>
      </c>
      <c r="E2122">
        <v>0</v>
      </c>
      <c r="F2122" s="8">
        <f>order_details[[#This Row],[UnitPrice]]*order_details[[#This Row],[Quantity]]</f>
        <v>3458</v>
      </c>
      <c r="G2122" s="1">
        <f>VLOOKUP(order_details[[#This Row],[OrderID]],orders[[OrderID]:[OrderDate]],4,)</f>
        <v>35220</v>
      </c>
      <c r="H2122" s="8">
        <f>VLOOKUP(order_details[[#This Row],[ProductID]],products[],6,0)</f>
        <v>33.25</v>
      </c>
      <c r="I2122" s="8">
        <f>order_details[[#This Row],[UnitPrice (Marked Price)]] * order_details[[#This Row],[Quantity]] * (1 - order_details[[#This Row],[Discount]])</f>
        <v>4322.5</v>
      </c>
      <c r="J2122" s="8">
        <f>(order_details[[#This Row],[UnitPrice (Marked Price)]]*(1-order_details[[#This Row],[Discount]])-order_details[[#This Row],[UnitPrice]]) * order_details[[#This Row],[Quantity]]</f>
        <v>864.49999999999977</v>
      </c>
      <c r="K2122">
        <f>VLOOKUP(order_details[[#This Row],[ProductID]],products[],4,0)</f>
        <v>5</v>
      </c>
      <c r="L2122" s="8" t="str">
        <f>VLOOKUP(order_details[[#This Row],[Category]],categories[[CategoryID]:[CategoryName]],2,0)</f>
        <v>Grains/Cereals</v>
      </c>
    </row>
    <row r="2123" spans="1:12" x14ac:dyDescent="0.25">
      <c r="A2123">
        <v>11073</v>
      </c>
      <c r="B2123">
        <v>11</v>
      </c>
      <c r="C2123" s="8">
        <v>9.8000000000000007</v>
      </c>
      <c r="D2123">
        <v>10</v>
      </c>
      <c r="E2123">
        <v>0</v>
      </c>
      <c r="F2123" s="8">
        <f>order_details[[#This Row],[UnitPrice]]*order_details[[#This Row],[Quantity]]</f>
        <v>98</v>
      </c>
      <c r="G2123" s="1">
        <f>VLOOKUP(order_details[[#This Row],[OrderID]],orders[[OrderID]:[OrderDate]],4,)</f>
        <v>35220</v>
      </c>
      <c r="H2123" s="8">
        <f>VLOOKUP(order_details[[#This Row],[ProductID]],products[],6,0)</f>
        <v>21</v>
      </c>
      <c r="I2123" s="8">
        <f>order_details[[#This Row],[UnitPrice (Marked Price)]] * order_details[[#This Row],[Quantity]] * (1 - order_details[[#This Row],[Discount]])</f>
        <v>210</v>
      </c>
      <c r="J2123" s="8">
        <f>(order_details[[#This Row],[UnitPrice (Marked Price)]]*(1-order_details[[#This Row],[Discount]])-order_details[[#This Row],[UnitPrice]]) * order_details[[#This Row],[Quantity]]</f>
        <v>112</v>
      </c>
      <c r="K2123">
        <f>VLOOKUP(order_details[[#This Row],[ProductID]],products[],4,0)</f>
        <v>4</v>
      </c>
      <c r="L2123" s="8" t="str">
        <f>VLOOKUP(order_details[[#This Row],[Category]],categories[[CategoryID]:[CategoryName]],2,0)</f>
        <v>Dairy Products</v>
      </c>
    </row>
    <row r="2124" spans="1:12" x14ac:dyDescent="0.25">
      <c r="A2124">
        <v>11073</v>
      </c>
      <c r="B2124">
        <v>24</v>
      </c>
      <c r="C2124" s="8">
        <v>3.6</v>
      </c>
      <c r="D2124">
        <v>20</v>
      </c>
      <c r="E2124">
        <v>0</v>
      </c>
      <c r="F2124" s="8">
        <f>order_details[[#This Row],[UnitPrice]]*order_details[[#This Row],[Quantity]]</f>
        <v>72</v>
      </c>
      <c r="G2124" s="1">
        <f>VLOOKUP(order_details[[#This Row],[OrderID]],orders[[OrderID]:[OrderDate]],4,)</f>
        <v>35220</v>
      </c>
      <c r="H2124" s="8">
        <f>VLOOKUP(order_details[[#This Row],[ProductID]],products[],6,0)</f>
        <v>4.5</v>
      </c>
      <c r="I2124" s="8">
        <f>order_details[[#This Row],[UnitPrice (Marked Price)]] * order_details[[#This Row],[Quantity]] * (1 - order_details[[#This Row],[Discount]])</f>
        <v>90</v>
      </c>
      <c r="J2124" s="8">
        <f>(order_details[[#This Row],[UnitPrice (Marked Price)]]*(1-order_details[[#This Row],[Discount]])-order_details[[#This Row],[UnitPrice]]) * order_details[[#This Row],[Quantity]]</f>
        <v>18</v>
      </c>
      <c r="K2124">
        <f>VLOOKUP(order_details[[#This Row],[ProductID]],products[],4,0)</f>
        <v>1</v>
      </c>
      <c r="L2124" s="8" t="str">
        <f>VLOOKUP(order_details[[#This Row],[Category]],categories[[CategoryID]:[CategoryName]],2,0)</f>
        <v>Beverages</v>
      </c>
    </row>
    <row r="2125" spans="1:12" x14ac:dyDescent="0.25">
      <c r="A2125">
        <v>11074</v>
      </c>
      <c r="B2125">
        <v>16</v>
      </c>
      <c r="C2125" s="8">
        <v>13.9</v>
      </c>
      <c r="D2125">
        <v>14</v>
      </c>
      <c r="E2125">
        <v>0.05</v>
      </c>
      <c r="F2125" s="8">
        <f>order_details[[#This Row],[UnitPrice]]*order_details[[#This Row],[Quantity]]</f>
        <v>194.6</v>
      </c>
      <c r="G2125" s="1">
        <f>VLOOKUP(order_details[[#This Row],[OrderID]],orders[[OrderID]:[OrderDate]],4,)</f>
        <v>35221</v>
      </c>
      <c r="H2125" s="8">
        <f>VLOOKUP(order_details[[#This Row],[ProductID]],products[],6,0)</f>
        <v>17.45</v>
      </c>
      <c r="I2125" s="8">
        <f>order_details[[#This Row],[UnitPrice (Marked Price)]] * order_details[[#This Row],[Quantity]] * (1 - order_details[[#This Row],[Discount]])</f>
        <v>232.08499999999998</v>
      </c>
      <c r="J2125" s="8">
        <f>(order_details[[#This Row],[UnitPrice (Marked Price)]]*(1-order_details[[#This Row],[Discount]])-order_details[[#This Row],[UnitPrice]]) * order_details[[#This Row],[Quantity]]</f>
        <v>37.484999999999957</v>
      </c>
      <c r="K2125">
        <f>VLOOKUP(order_details[[#This Row],[ProductID]],products[],4,0)</f>
        <v>3</v>
      </c>
      <c r="L2125" s="8" t="str">
        <f>VLOOKUP(order_details[[#This Row],[Category]],categories[[CategoryID]:[CategoryName]],2,0)</f>
        <v>Confections</v>
      </c>
    </row>
    <row r="2126" spans="1:12" x14ac:dyDescent="0.25">
      <c r="A2126">
        <v>11075</v>
      </c>
      <c r="B2126">
        <v>2</v>
      </c>
      <c r="C2126" s="8">
        <v>15.2</v>
      </c>
      <c r="D2126">
        <v>10</v>
      </c>
      <c r="E2126">
        <v>0.15</v>
      </c>
      <c r="F2126" s="8">
        <f>order_details[[#This Row],[UnitPrice]]*order_details[[#This Row],[Quantity]]</f>
        <v>152</v>
      </c>
      <c r="G2126" s="1">
        <f>VLOOKUP(order_details[[#This Row],[OrderID]],orders[[OrderID]:[OrderDate]],4,)</f>
        <v>35221</v>
      </c>
      <c r="H2126" s="8">
        <f>VLOOKUP(order_details[[#This Row],[ProductID]],products[],6,0)</f>
        <v>19</v>
      </c>
      <c r="I2126" s="8">
        <f>order_details[[#This Row],[UnitPrice (Marked Price)]] * order_details[[#This Row],[Quantity]] * (1 - order_details[[#This Row],[Discount]])</f>
        <v>161.5</v>
      </c>
      <c r="J2126" s="8">
        <f>(order_details[[#This Row],[UnitPrice (Marked Price)]]*(1-order_details[[#This Row],[Discount]])-order_details[[#This Row],[UnitPrice]]) * order_details[[#This Row],[Quantity]]</f>
        <v>9.4999999999999929</v>
      </c>
      <c r="K2126">
        <f>VLOOKUP(order_details[[#This Row],[ProductID]],products[],4,0)</f>
        <v>1</v>
      </c>
      <c r="L2126" s="8" t="str">
        <f>VLOOKUP(order_details[[#This Row],[Category]],categories[[CategoryID]:[CategoryName]],2,0)</f>
        <v>Beverages</v>
      </c>
    </row>
    <row r="2127" spans="1:12" x14ac:dyDescent="0.25">
      <c r="A2127">
        <v>11075</v>
      </c>
      <c r="B2127">
        <v>46</v>
      </c>
      <c r="C2127" s="8">
        <v>9.6</v>
      </c>
      <c r="D2127">
        <v>30</v>
      </c>
      <c r="E2127">
        <v>0.15</v>
      </c>
      <c r="F2127" s="8">
        <f>order_details[[#This Row],[UnitPrice]]*order_details[[#This Row],[Quantity]]</f>
        <v>288</v>
      </c>
      <c r="G2127" s="1">
        <f>VLOOKUP(order_details[[#This Row],[OrderID]],orders[[OrderID]:[OrderDate]],4,)</f>
        <v>35221</v>
      </c>
      <c r="H2127" s="8">
        <f>VLOOKUP(order_details[[#This Row],[ProductID]],products[],6,0)</f>
        <v>12</v>
      </c>
      <c r="I2127" s="8">
        <f>order_details[[#This Row],[UnitPrice (Marked Price)]] * order_details[[#This Row],[Quantity]] * (1 - order_details[[#This Row],[Discount]])</f>
        <v>306</v>
      </c>
      <c r="J2127" s="8">
        <f>(order_details[[#This Row],[UnitPrice (Marked Price)]]*(1-order_details[[#This Row],[Discount]])-order_details[[#This Row],[UnitPrice]]) * order_details[[#This Row],[Quantity]]</f>
        <v>17.999999999999989</v>
      </c>
      <c r="K2127">
        <f>VLOOKUP(order_details[[#This Row],[ProductID]],products[],4,0)</f>
        <v>8</v>
      </c>
      <c r="L2127" s="8" t="str">
        <f>VLOOKUP(order_details[[#This Row],[Category]],categories[[CategoryID]:[CategoryName]],2,0)</f>
        <v>Seafood</v>
      </c>
    </row>
    <row r="2128" spans="1:12" x14ac:dyDescent="0.25">
      <c r="A2128">
        <v>11075</v>
      </c>
      <c r="B2128">
        <v>76</v>
      </c>
      <c r="C2128" s="8">
        <v>14.4</v>
      </c>
      <c r="D2128">
        <v>2</v>
      </c>
      <c r="E2128">
        <v>0.15</v>
      </c>
      <c r="F2128" s="8">
        <f>order_details[[#This Row],[UnitPrice]]*order_details[[#This Row],[Quantity]]</f>
        <v>28.8</v>
      </c>
      <c r="G2128" s="1">
        <f>VLOOKUP(order_details[[#This Row],[OrderID]],orders[[OrderID]:[OrderDate]],4,)</f>
        <v>35221</v>
      </c>
      <c r="H2128" s="8">
        <f>VLOOKUP(order_details[[#This Row],[ProductID]],products[],6,0)</f>
        <v>18</v>
      </c>
      <c r="I2128" s="8">
        <f>order_details[[#This Row],[UnitPrice (Marked Price)]] * order_details[[#This Row],[Quantity]] * (1 - order_details[[#This Row],[Discount]])</f>
        <v>30.599999999999998</v>
      </c>
      <c r="J2128" s="8">
        <f>(order_details[[#This Row],[UnitPrice (Marked Price)]]*(1-order_details[[#This Row],[Discount]])-order_details[[#This Row],[UnitPrice]]) * order_details[[#This Row],[Quantity]]</f>
        <v>1.7999999999999972</v>
      </c>
      <c r="K2128">
        <f>VLOOKUP(order_details[[#This Row],[ProductID]],products[],4,0)</f>
        <v>1</v>
      </c>
      <c r="L2128" s="8" t="str">
        <f>VLOOKUP(order_details[[#This Row],[Category]],categories[[CategoryID]:[CategoryName]],2,0)</f>
        <v>Beverages</v>
      </c>
    </row>
    <row r="2129" spans="1:12" x14ac:dyDescent="0.25">
      <c r="A2129">
        <v>11076</v>
      </c>
      <c r="B2129">
        <v>6</v>
      </c>
      <c r="C2129" s="8">
        <v>16</v>
      </c>
      <c r="D2129">
        <v>20</v>
      </c>
      <c r="E2129">
        <v>0.25</v>
      </c>
      <c r="F2129" s="8">
        <f>order_details[[#This Row],[UnitPrice]]*order_details[[#This Row],[Quantity]]</f>
        <v>320</v>
      </c>
      <c r="G2129" s="1">
        <f>VLOOKUP(order_details[[#This Row],[OrderID]],orders[[OrderID]:[OrderDate]],4,)</f>
        <v>35221</v>
      </c>
      <c r="H2129" s="8">
        <f>VLOOKUP(order_details[[#This Row],[ProductID]],products[],6,0)</f>
        <v>25</v>
      </c>
      <c r="I2129" s="8">
        <f>order_details[[#This Row],[UnitPrice (Marked Price)]] * order_details[[#This Row],[Quantity]] * (1 - order_details[[#This Row],[Discount]])</f>
        <v>375</v>
      </c>
      <c r="J2129" s="8">
        <f>(order_details[[#This Row],[UnitPrice (Marked Price)]]*(1-order_details[[#This Row],[Discount]])-order_details[[#This Row],[UnitPrice]]) * order_details[[#This Row],[Quantity]]</f>
        <v>55</v>
      </c>
      <c r="K2129">
        <f>VLOOKUP(order_details[[#This Row],[ProductID]],products[],4,0)</f>
        <v>2</v>
      </c>
      <c r="L2129" s="8" t="str">
        <f>VLOOKUP(order_details[[#This Row],[Category]],categories[[CategoryID]:[CategoryName]],2,0)</f>
        <v>Condiments</v>
      </c>
    </row>
    <row r="2130" spans="1:12" x14ac:dyDescent="0.25">
      <c r="A2130">
        <v>11076</v>
      </c>
      <c r="B2130">
        <v>14</v>
      </c>
      <c r="C2130" s="8">
        <v>18.600000000000001</v>
      </c>
      <c r="D2130">
        <v>20</v>
      </c>
      <c r="E2130">
        <v>0.25</v>
      </c>
      <c r="F2130" s="8">
        <f>order_details[[#This Row],[UnitPrice]]*order_details[[#This Row],[Quantity]]</f>
        <v>372</v>
      </c>
      <c r="G2130" s="1">
        <f>VLOOKUP(order_details[[#This Row],[OrderID]],orders[[OrderID]:[OrderDate]],4,)</f>
        <v>35221</v>
      </c>
      <c r="H2130" s="8">
        <f>VLOOKUP(order_details[[#This Row],[ProductID]],products[],6,0)</f>
        <v>23.25</v>
      </c>
      <c r="I2130" s="8">
        <f>order_details[[#This Row],[UnitPrice (Marked Price)]] * order_details[[#This Row],[Quantity]] * (1 - order_details[[#This Row],[Discount]])</f>
        <v>348.75</v>
      </c>
      <c r="J2130" s="8">
        <f>(order_details[[#This Row],[UnitPrice (Marked Price)]]*(1-order_details[[#This Row],[Discount]])-order_details[[#This Row],[UnitPrice]]) * order_details[[#This Row],[Quantity]]</f>
        <v>-23.250000000000028</v>
      </c>
      <c r="K2130">
        <f>VLOOKUP(order_details[[#This Row],[ProductID]],products[],4,0)</f>
        <v>7</v>
      </c>
      <c r="L2130" s="8" t="str">
        <f>VLOOKUP(order_details[[#This Row],[Category]],categories[[CategoryID]:[CategoryName]],2,0)</f>
        <v>Produce</v>
      </c>
    </row>
    <row r="2131" spans="1:12" x14ac:dyDescent="0.25">
      <c r="A2131">
        <v>11076</v>
      </c>
      <c r="B2131">
        <v>19</v>
      </c>
      <c r="C2131" s="8">
        <v>7.3</v>
      </c>
      <c r="D2131">
        <v>10</v>
      </c>
      <c r="E2131">
        <v>0.25</v>
      </c>
      <c r="F2131" s="8">
        <f>order_details[[#This Row],[UnitPrice]]*order_details[[#This Row],[Quantity]]</f>
        <v>73</v>
      </c>
      <c r="G2131" s="1">
        <f>VLOOKUP(order_details[[#This Row],[OrderID]],orders[[OrderID]:[OrderDate]],4,)</f>
        <v>35221</v>
      </c>
      <c r="H2131" s="8">
        <f>VLOOKUP(order_details[[#This Row],[ProductID]],products[],6,0)</f>
        <v>9.1999999999999993</v>
      </c>
      <c r="I2131" s="8">
        <f>order_details[[#This Row],[UnitPrice (Marked Price)]] * order_details[[#This Row],[Quantity]] * (1 - order_details[[#This Row],[Discount]])</f>
        <v>69</v>
      </c>
      <c r="J2131" s="8">
        <f>(order_details[[#This Row],[UnitPrice (Marked Price)]]*(1-order_details[[#This Row],[Discount]])-order_details[[#This Row],[UnitPrice]]) * order_details[[#This Row],[Quantity]]</f>
        <v>-4.0000000000000036</v>
      </c>
      <c r="K2131">
        <f>VLOOKUP(order_details[[#This Row],[ProductID]],products[],4,0)</f>
        <v>3</v>
      </c>
      <c r="L2131" s="8" t="str">
        <f>VLOOKUP(order_details[[#This Row],[Category]],categories[[CategoryID]:[CategoryName]],2,0)</f>
        <v>Confections</v>
      </c>
    </row>
    <row r="2132" spans="1:12" x14ac:dyDescent="0.25">
      <c r="A2132">
        <v>11077</v>
      </c>
      <c r="B2132">
        <v>2</v>
      </c>
      <c r="C2132" s="8">
        <v>15.2</v>
      </c>
      <c r="D2132">
        <v>24</v>
      </c>
      <c r="E2132">
        <v>0.2</v>
      </c>
      <c r="F2132" s="8">
        <f>order_details[[#This Row],[UnitPrice]]*order_details[[#This Row],[Quantity]]</f>
        <v>364.79999999999995</v>
      </c>
      <c r="G2132" s="1">
        <f>VLOOKUP(order_details[[#This Row],[OrderID]],orders[[OrderID]:[OrderDate]],4,)</f>
        <v>35221</v>
      </c>
      <c r="H2132" s="8">
        <f>VLOOKUP(order_details[[#This Row],[ProductID]],products[],6,0)</f>
        <v>19</v>
      </c>
      <c r="I2132" s="8">
        <f>order_details[[#This Row],[UnitPrice (Marked Price)]] * order_details[[#This Row],[Quantity]] * (1 - order_details[[#This Row],[Discount]])</f>
        <v>364.8</v>
      </c>
      <c r="J2132" s="8">
        <f>(order_details[[#This Row],[UnitPrice (Marked Price)]]*(1-order_details[[#This Row],[Discount]])-order_details[[#This Row],[UnitPrice]]) * order_details[[#This Row],[Quantity]]</f>
        <v>4.2632564145606011E-14</v>
      </c>
      <c r="K2132">
        <f>VLOOKUP(order_details[[#This Row],[ProductID]],products[],4,0)</f>
        <v>1</v>
      </c>
      <c r="L2132" s="8" t="str">
        <f>VLOOKUP(order_details[[#This Row],[Category]],categories[[CategoryID]:[CategoryName]],2,0)</f>
        <v>Beverages</v>
      </c>
    </row>
    <row r="2133" spans="1:12" x14ac:dyDescent="0.25">
      <c r="A2133">
        <v>11077</v>
      </c>
      <c r="B2133">
        <v>3</v>
      </c>
      <c r="C2133" s="8">
        <v>8</v>
      </c>
      <c r="D2133">
        <v>4</v>
      </c>
      <c r="E2133">
        <v>0</v>
      </c>
      <c r="F2133" s="8">
        <f>order_details[[#This Row],[UnitPrice]]*order_details[[#This Row],[Quantity]]</f>
        <v>32</v>
      </c>
      <c r="G2133" s="1">
        <f>VLOOKUP(order_details[[#This Row],[OrderID]],orders[[OrderID]:[OrderDate]],4,)</f>
        <v>35221</v>
      </c>
      <c r="H2133" s="8">
        <f>VLOOKUP(order_details[[#This Row],[ProductID]],products[],6,0)</f>
        <v>10</v>
      </c>
      <c r="I2133" s="8">
        <f>order_details[[#This Row],[UnitPrice (Marked Price)]] * order_details[[#This Row],[Quantity]] * (1 - order_details[[#This Row],[Discount]])</f>
        <v>40</v>
      </c>
      <c r="J2133" s="8">
        <f>(order_details[[#This Row],[UnitPrice (Marked Price)]]*(1-order_details[[#This Row],[Discount]])-order_details[[#This Row],[UnitPrice]]) * order_details[[#This Row],[Quantity]]</f>
        <v>8</v>
      </c>
      <c r="K2133">
        <f>VLOOKUP(order_details[[#This Row],[ProductID]],products[],4,0)</f>
        <v>2</v>
      </c>
      <c r="L2133" s="8" t="str">
        <f>VLOOKUP(order_details[[#This Row],[Category]],categories[[CategoryID]:[CategoryName]],2,0)</f>
        <v>Condiments</v>
      </c>
    </row>
    <row r="2134" spans="1:12" x14ac:dyDescent="0.25">
      <c r="A2134">
        <v>11077</v>
      </c>
      <c r="B2134">
        <v>4</v>
      </c>
      <c r="C2134" s="8">
        <v>17.600000000000001</v>
      </c>
      <c r="D2134">
        <v>1</v>
      </c>
      <c r="E2134">
        <v>0</v>
      </c>
      <c r="F2134" s="8">
        <f>order_details[[#This Row],[UnitPrice]]*order_details[[#This Row],[Quantity]]</f>
        <v>17.600000000000001</v>
      </c>
      <c r="G2134" s="1">
        <f>VLOOKUP(order_details[[#This Row],[OrderID]],orders[[OrderID]:[OrderDate]],4,)</f>
        <v>35221</v>
      </c>
      <c r="H2134" s="8">
        <f>VLOOKUP(order_details[[#This Row],[ProductID]],products[],6,0)</f>
        <v>22</v>
      </c>
      <c r="I2134" s="8">
        <f>order_details[[#This Row],[UnitPrice (Marked Price)]] * order_details[[#This Row],[Quantity]] * (1 - order_details[[#This Row],[Discount]])</f>
        <v>22</v>
      </c>
      <c r="J2134" s="8">
        <f>(order_details[[#This Row],[UnitPrice (Marked Price)]]*(1-order_details[[#This Row],[Discount]])-order_details[[#This Row],[UnitPrice]]) * order_details[[#This Row],[Quantity]]</f>
        <v>4.3999999999999986</v>
      </c>
      <c r="K2134">
        <f>VLOOKUP(order_details[[#This Row],[ProductID]],products[],4,0)</f>
        <v>2</v>
      </c>
      <c r="L2134" s="8" t="str">
        <f>VLOOKUP(order_details[[#This Row],[Category]],categories[[CategoryID]:[CategoryName]],2,0)</f>
        <v>Condiments</v>
      </c>
    </row>
    <row r="2135" spans="1:12" x14ac:dyDescent="0.25">
      <c r="A2135">
        <v>11077</v>
      </c>
      <c r="B2135">
        <v>6</v>
      </c>
      <c r="C2135" s="8">
        <v>16</v>
      </c>
      <c r="D2135">
        <v>1</v>
      </c>
      <c r="E2135">
        <v>0.02</v>
      </c>
      <c r="F2135" s="8">
        <f>order_details[[#This Row],[UnitPrice]]*order_details[[#This Row],[Quantity]]</f>
        <v>16</v>
      </c>
      <c r="G2135" s="1">
        <f>VLOOKUP(order_details[[#This Row],[OrderID]],orders[[OrderID]:[OrderDate]],4,)</f>
        <v>35221</v>
      </c>
      <c r="H2135" s="8">
        <f>VLOOKUP(order_details[[#This Row],[ProductID]],products[],6,0)</f>
        <v>25</v>
      </c>
      <c r="I2135" s="8">
        <f>order_details[[#This Row],[UnitPrice (Marked Price)]] * order_details[[#This Row],[Quantity]] * (1 - order_details[[#This Row],[Discount]])</f>
        <v>24.5</v>
      </c>
      <c r="J2135" s="8">
        <f>(order_details[[#This Row],[UnitPrice (Marked Price)]]*(1-order_details[[#This Row],[Discount]])-order_details[[#This Row],[UnitPrice]]) * order_details[[#This Row],[Quantity]]</f>
        <v>8.5</v>
      </c>
      <c r="K2135">
        <f>VLOOKUP(order_details[[#This Row],[ProductID]],products[],4,0)</f>
        <v>2</v>
      </c>
      <c r="L2135" s="8" t="str">
        <f>VLOOKUP(order_details[[#This Row],[Category]],categories[[CategoryID]:[CategoryName]],2,0)</f>
        <v>Condiments</v>
      </c>
    </row>
    <row r="2136" spans="1:12" x14ac:dyDescent="0.25">
      <c r="A2136">
        <v>11077</v>
      </c>
      <c r="B2136">
        <v>7</v>
      </c>
      <c r="C2136" s="8">
        <v>19.2</v>
      </c>
      <c r="D2136">
        <v>1</v>
      </c>
      <c r="E2136">
        <v>0.05</v>
      </c>
      <c r="F2136" s="8">
        <f>order_details[[#This Row],[UnitPrice]]*order_details[[#This Row],[Quantity]]</f>
        <v>19.2</v>
      </c>
      <c r="G2136" s="1">
        <f>VLOOKUP(order_details[[#This Row],[OrderID]],orders[[OrderID]:[OrderDate]],4,)</f>
        <v>35221</v>
      </c>
      <c r="H2136" s="8">
        <f>VLOOKUP(order_details[[#This Row],[ProductID]],products[],6,0)</f>
        <v>30</v>
      </c>
      <c r="I2136" s="8">
        <f>order_details[[#This Row],[UnitPrice (Marked Price)]] * order_details[[#This Row],[Quantity]] * (1 - order_details[[#This Row],[Discount]])</f>
        <v>28.5</v>
      </c>
      <c r="J2136" s="8">
        <f>(order_details[[#This Row],[UnitPrice (Marked Price)]]*(1-order_details[[#This Row],[Discount]])-order_details[[#This Row],[UnitPrice]]) * order_details[[#This Row],[Quantity]]</f>
        <v>9.3000000000000007</v>
      </c>
      <c r="K2136">
        <f>VLOOKUP(order_details[[#This Row],[ProductID]],products[],4,0)</f>
        <v>7</v>
      </c>
      <c r="L2136" s="8" t="str">
        <f>VLOOKUP(order_details[[#This Row],[Category]],categories[[CategoryID]:[CategoryName]],2,0)</f>
        <v>Produce</v>
      </c>
    </row>
    <row r="2137" spans="1:12" x14ac:dyDescent="0.25">
      <c r="A2137">
        <v>11077</v>
      </c>
      <c r="B2137">
        <v>8</v>
      </c>
      <c r="C2137" s="8">
        <v>25.6</v>
      </c>
      <c r="D2137">
        <v>2</v>
      </c>
      <c r="E2137">
        <v>0.1</v>
      </c>
      <c r="F2137" s="8">
        <f>order_details[[#This Row],[UnitPrice]]*order_details[[#This Row],[Quantity]]</f>
        <v>51.2</v>
      </c>
      <c r="G2137" s="1">
        <f>VLOOKUP(order_details[[#This Row],[OrderID]],orders[[OrderID]:[OrderDate]],4,)</f>
        <v>35221</v>
      </c>
      <c r="H2137" s="8">
        <f>VLOOKUP(order_details[[#This Row],[ProductID]],products[],6,0)</f>
        <v>40</v>
      </c>
      <c r="I2137" s="8">
        <f>order_details[[#This Row],[UnitPrice (Marked Price)]] * order_details[[#This Row],[Quantity]] * (1 - order_details[[#This Row],[Discount]])</f>
        <v>72</v>
      </c>
      <c r="J2137" s="8">
        <f>(order_details[[#This Row],[UnitPrice (Marked Price)]]*(1-order_details[[#This Row],[Discount]])-order_details[[#This Row],[UnitPrice]]) * order_details[[#This Row],[Quantity]]</f>
        <v>20.799999999999997</v>
      </c>
      <c r="K2137">
        <f>VLOOKUP(order_details[[#This Row],[ProductID]],products[],4,0)</f>
        <v>2</v>
      </c>
      <c r="L2137" s="8" t="str">
        <f>VLOOKUP(order_details[[#This Row],[Category]],categories[[CategoryID]:[CategoryName]],2,0)</f>
        <v>Condiments</v>
      </c>
    </row>
    <row r="2138" spans="1:12" x14ac:dyDescent="0.25">
      <c r="A2138">
        <v>11077</v>
      </c>
      <c r="B2138">
        <v>10</v>
      </c>
      <c r="C2138" s="8">
        <v>24.8</v>
      </c>
      <c r="D2138">
        <v>1</v>
      </c>
      <c r="E2138">
        <v>0</v>
      </c>
      <c r="F2138" s="8">
        <f>order_details[[#This Row],[UnitPrice]]*order_details[[#This Row],[Quantity]]</f>
        <v>24.8</v>
      </c>
      <c r="G2138" s="1">
        <f>VLOOKUP(order_details[[#This Row],[OrderID]],orders[[OrderID]:[OrderDate]],4,)</f>
        <v>35221</v>
      </c>
      <c r="H2138" s="8">
        <f>VLOOKUP(order_details[[#This Row],[ProductID]],products[],6,0)</f>
        <v>31</v>
      </c>
      <c r="I2138" s="8">
        <f>order_details[[#This Row],[UnitPrice (Marked Price)]] * order_details[[#This Row],[Quantity]] * (1 - order_details[[#This Row],[Discount]])</f>
        <v>31</v>
      </c>
      <c r="J2138" s="8">
        <f>(order_details[[#This Row],[UnitPrice (Marked Price)]]*(1-order_details[[#This Row],[Discount]])-order_details[[#This Row],[UnitPrice]]) * order_details[[#This Row],[Quantity]]</f>
        <v>6.1999999999999993</v>
      </c>
      <c r="K2138">
        <f>VLOOKUP(order_details[[#This Row],[ProductID]],products[],4,0)</f>
        <v>8</v>
      </c>
      <c r="L2138" s="8" t="str">
        <f>VLOOKUP(order_details[[#This Row],[Category]],categories[[CategoryID]:[CategoryName]],2,0)</f>
        <v>Seafood</v>
      </c>
    </row>
    <row r="2139" spans="1:12" x14ac:dyDescent="0.25">
      <c r="A2139">
        <v>11077</v>
      </c>
      <c r="B2139">
        <v>12</v>
      </c>
      <c r="C2139" s="8">
        <v>30.4</v>
      </c>
      <c r="D2139">
        <v>2</v>
      </c>
      <c r="E2139">
        <v>0.05</v>
      </c>
      <c r="F2139" s="8">
        <f>order_details[[#This Row],[UnitPrice]]*order_details[[#This Row],[Quantity]]</f>
        <v>60.8</v>
      </c>
      <c r="G2139" s="1">
        <f>VLOOKUP(order_details[[#This Row],[OrderID]],orders[[OrderID]:[OrderDate]],4,)</f>
        <v>35221</v>
      </c>
      <c r="H2139" s="8">
        <f>VLOOKUP(order_details[[#This Row],[ProductID]],products[],6,0)</f>
        <v>38</v>
      </c>
      <c r="I2139" s="8">
        <f>order_details[[#This Row],[UnitPrice (Marked Price)]] * order_details[[#This Row],[Quantity]] * (1 - order_details[[#This Row],[Discount]])</f>
        <v>72.2</v>
      </c>
      <c r="J2139" s="8">
        <f>(order_details[[#This Row],[UnitPrice (Marked Price)]]*(1-order_details[[#This Row],[Discount]])-order_details[[#This Row],[UnitPrice]]) * order_details[[#This Row],[Quantity]]</f>
        <v>11.400000000000006</v>
      </c>
      <c r="K2139">
        <f>VLOOKUP(order_details[[#This Row],[ProductID]],products[],4,0)</f>
        <v>4</v>
      </c>
      <c r="L2139" s="8" t="str">
        <f>VLOOKUP(order_details[[#This Row],[Category]],categories[[CategoryID]:[CategoryName]],2,0)</f>
        <v>Dairy Products</v>
      </c>
    </row>
    <row r="2140" spans="1:12" x14ac:dyDescent="0.25">
      <c r="A2140">
        <v>11077</v>
      </c>
      <c r="B2140">
        <v>13</v>
      </c>
      <c r="C2140" s="8">
        <v>4.8</v>
      </c>
      <c r="D2140">
        <v>4</v>
      </c>
      <c r="E2140">
        <v>0</v>
      </c>
      <c r="F2140" s="8">
        <f>order_details[[#This Row],[UnitPrice]]*order_details[[#This Row],[Quantity]]</f>
        <v>19.2</v>
      </c>
      <c r="G2140" s="1">
        <f>VLOOKUP(order_details[[#This Row],[OrderID]],orders[[OrderID]:[OrderDate]],4,)</f>
        <v>35221</v>
      </c>
      <c r="H2140" s="8">
        <f>VLOOKUP(order_details[[#This Row],[ProductID]],products[],6,0)</f>
        <v>6</v>
      </c>
      <c r="I2140" s="8">
        <f>order_details[[#This Row],[UnitPrice (Marked Price)]] * order_details[[#This Row],[Quantity]] * (1 - order_details[[#This Row],[Discount]])</f>
        <v>24</v>
      </c>
      <c r="J2140" s="8">
        <f>(order_details[[#This Row],[UnitPrice (Marked Price)]]*(1-order_details[[#This Row],[Discount]])-order_details[[#This Row],[UnitPrice]]) * order_details[[#This Row],[Quantity]]</f>
        <v>4.8000000000000007</v>
      </c>
      <c r="K2140">
        <f>VLOOKUP(order_details[[#This Row],[ProductID]],products[],4,0)</f>
        <v>8</v>
      </c>
      <c r="L2140" s="8" t="str">
        <f>VLOOKUP(order_details[[#This Row],[Category]],categories[[CategoryID]:[CategoryName]],2,0)</f>
        <v>Seafood</v>
      </c>
    </row>
    <row r="2141" spans="1:12" x14ac:dyDescent="0.25">
      <c r="A2141">
        <v>11077</v>
      </c>
      <c r="B2141">
        <v>14</v>
      </c>
      <c r="C2141" s="8">
        <v>18.600000000000001</v>
      </c>
      <c r="D2141">
        <v>1</v>
      </c>
      <c r="E2141">
        <v>0.03</v>
      </c>
      <c r="F2141" s="8">
        <f>order_details[[#This Row],[UnitPrice]]*order_details[[#This Row],[Quantity]]</f>
        <v>18.600000000000001</v>
      </c>
      <c r="G2141" s="1">
        <f>VLOOKUP(order_details[[#This Row],[OrderID]],orders[[OrderID]:[OrderDate]],4,)</f>
        <v>35221</v>
      </c>
      <c r="H2141" s="8">
        <f>VLOOKUP(order_details[[#This Row],[ProductID]],products[],6,0)</f>
        <v>23.25</v>
      </c>
      <c r="I2141" s="8">
        <f>order_details[[#This Row],[UnitPrice (Marked Price)]] * order_details[[#This Row],[Quantity]] * (1 - order_details[[#This Row],[Discount]])</f>
        <v>22.552499999999998</v>
      </c>
      <c r="J2141" s="8">
        <f>(order_details[[#This Row],[UnitPrice (Marked Price)]]*(1-order_details[[#This Row],[Discount]])-order_details[[#This Row],[UnitPrice]]) * order_details[[#This Row],[Quantity]]</f>
        <v>3.952499999999997</v>
      </c>
      <c r="K2141">
        <f>VLOOKUP(order_details[[#This Row],[ProductID]],products[],4,0)</f>
        <v>7</v>
      </c>
      <c r="L2141" s="8" t="str">
        <f>VLOOKUP(order_details[[#This Row],[Category]],categories[[CategoryID]:[CategoryName]],2,0)</f>
        <v>Produce</v>
      </c>
    </row>
    <row r="2142" spans="1:12" x14ac:dyDescent="0.25">
      <c r="A2142">
        <v>11077</v>
      </c>
      <c r="B2142">
        <v>16</v>
      </c>
      <c r="C2142" s="8">
        <v>13.9</v>
      </c>
      <c r="D2142">
        <v>2</v>
      </c>
      <c r="E2142">
        <v>0.03</v>
      </c>
      <c r="F2142" s="8">
        <f>order_details[[#This Row],[UnitPrice]]*order_details[[#This Row],[Quantity]]</f>
        <v>27.8</v>
      </c>
      <c r="G2142" s="1">
        <f>VLOOKUP(order_details[[#This Row],[OrderID]],orders[[OrderID]:[OrderDate]],4,)</f>
        <v>35221</v>
      </c>
      <c r="H2142" s="8">
        <f>VLOOKUP(order_details[[#This Row],[ProductID]],products[],6,0)</f>
        <v>17.45</v>
      </c>
      <c r="I2142" s="8">
        <f>order_details[[#This Row],[UnitPrice (Marked Price)]] * order_details[[#This Row],[Quantity]] * (1 - order_details[[#This Row],[Discount]])</f>
        <v>33.852999999999994</v>
      </c>
      <c r="J2142" s="8">
        <f>(order_details[[#This Row],[UnitPrice (Marked Price)]]*(1-order_details[[#This Row],[Discount]])-order_details[[#This Row],[UnitPrice]]) * order_details[[#This Row],[Quantity]]</f>
        <v>6.0529999999999937</v>
      </c>
      <c r="K2142">
        <f>VLOOKUP(order_details[[#This Row],[ProductID]],products[],4,0)</f>
        <v>3</v>
      </c>
      <c r="L2142" s="8" t="str">
        <f>VLOOKUP(order_details[[#This Row],[Category]],categories[[CategoryID]:[CategoryName]],2,0)</f>
        <v>Confections</v>
      </c>
    </row>
    <row r="2143" spans="1:12" x14ac:dyDescent="0.25">
      <c r="A2143">
        <v>11077</v>
      </c>
      <c r="B2143">
        <v>20</v>
      </c>
      <c r="C2143" s="8">
        <v>64.8</v>
      </c>
      <c r="D2143">
        <v>1</v>
      </c>
      <c r="E2143">
        <v>0.04</v>
      </c>
      <c r="F2143" s="8">
        <f>order_details[[#This Row],[UnitPrice]]*order_details[[#This Row],[Quantity]]</f>
        <v>64.8</v>
      </c>
      <c r="G2143" s="1">
        <f>VLOOKUP(order_details[[#This Row],[OrderID]],orders[[OrderID]:[OrderDate]],4,)</f>
        <v>35221</v>
      </c>
      <c r="H2143" s="8">
        <f>VLOOKUP(order_details[[#This Row],[ProductID]],products[],6,0)</f>
        <v>81</v>
      </c>
      <c r="I2143" s="8">
        <f>order_details[[#This Row],[UnitPrice (Marked Price)]] * order_details[[#This Row],[Quantity]] * (1 - order_details[[#This Row],[Discount]])</f>
        <v>77.759999999999991</v>
      </c>
      <c r="J2143" s="8">
        <f>(order_details[[#This Row],[UnitPrice (Marked Price)]]*(1-order_details[[#This Row],[Discount]])-order_details[[#This Row],[UnitPrice]]) * order_details[[#This Row],[Quantity]]</f>
        <v>12.959999999999994</v>
      </c>
      <c r="K2143">
        <f>VLOOKUP(order_details[[#This Row],[ProductID]],products[],4,0)</f>
        <v>3</v>
      </c>
      <c r="L2143" s="8" t="str">
        <f>VLOOKUP(order_details[[#This Row],[Category]],categories[[CategoryID]:[CategoryName]],2,0)</f>
        <v>Confections</v>
      </c>
    </row>
    <row r="2144" spans="1:12" x14ac:dyDescent="0.25">
      <c r="A2144">
        <v>11077</v>
      </c>
      <c r="B2144">
        <v>23</v>
      </c>
      <c r="C2144" s="8">
        <v>7.2</v>
      </c>
      <c r="D2144">
        <v>2</v>
      </c>
      <c r="E2144">
        <v>0</v>
      </c>
      <c r="F2144" s="8">
        <f>order_details[[#This Row],[UnitPrice]]*order_details[[#This Row],[Quantity]]</f>
        <v>14.4</v>
      </c>
      <c r="G2144" s="1">
        <f>VLOOKUP(order_details[[#This Row],[OrderID]],orders[[OrderID]:[OrderDate]],4,)</f>
        <v>35221</v>
      </c>
      <c r="H2144" s="8">
        <f>VLOOKUP(order_details[[#This Row],[ProductID]],products[],6,0)</f>
        <v>9</v>
      </c>
      <c r="I2144" s="8">
        <f>order_details[[#This Row],[UnitPrice (Marked Price)]] * order_details[[#This Row],[Quantity]] * (1 - order_details[[#This Row],[Discount]])</f>
        <v>18</v>
      </c>
      <c r="J2144" s="8">
        <f>(order_details[[#This Row],[UnitPrice (Marked Price)]]*(1-order_details[[#This Row],[Discount]])-order_details[[#This Row],[UnitPrice]]) * order_details[[#This Row],[Quantity]]</f>
        <v>3.5999999999999996</v>
      </c>
      <c r="K2144">
        <f>VLOOKUP(order_details[[#This Row],[ProductID]],products[],4,0)</f>
        <v>5</v>
      </c>
      <c r="L2144" s="8" t="str">
        <f>VLOOKUP(order_details[[#This Row],[Category]],categories[[CategoryID]:[CategoryName]],2,0)</f>
        <v>Grains/Cereals</v>
      </c>
    </row>
    <row r="2145" spans="1:12" x14ac:dyDescent="0.25">
      <c r="A2145">
        <v>11077</v>
      </c>
      <c r="B2145">
        <v>32</v>
      </c>
      <c r="C2145" s="8">
        <v>25.6</v>
      </c>
      <c r="D2145">
        <v>1</v>
      </c>
      <c r="E2145">
        <v>0</v>
      </c>
      <c r="F2145" s="8">
        <f>order_details[[#This Row],[UnitPrice]]*order_details[[#This Row],[Quantity]]</f>
        <v>25.6</v>
      </c>
      <c r="G2145" s="1">
        <f>VLOOKUP(order_details[[#This Row],[OrderID]],orders[[OrderID]:[OrderDate]],4,)</f>
        <v>35221</v>
      </c>
      <c r="H2145" s="8">
        <f>VLOOKUP(order_details[[#This Row],[ProductID]],products[],6,0)</f>
        <v>32</v>
      </c>
      <c r="I2145" s="8">
        <f>order_details[[#This Row],[UnitPrice (Marked Price)]] * order_details[[#This Row],[Quantity]] * (1 - order_details[[#This Row],[Discount]])</f>
        <v>32</v>
      </c>
      <c r="J2145" s="8">
        <f>(order_details[[#This Row],[UnitPrice (Marked Price)]]*(1-order_details[[#This Row],[Discount]])-order_details[[#This Row],[UnitPrice]]) * order_details[[#This Row],[Quantity]]</f>
        <v>6.3999999999999986</v>
      </c>
      <c r="K2145">
        <f>VLOOKUP(order_details[[#This Row],[ProductID]],products[],4,0)</f>
        <v>4</v>
      </c>
      <c r="L2145" s="8" t="str">
        <f>VLOOKUP(order_details[[#This Row],[Category]],categories[[CategoryID]:[CategoryName]],2,0)</f>
        <v>Dairy Products</v>
      </c>
    </row>
    <row r="2146" spans="1:12" x14ac:dyDescent="0.25">
      <c r="A2146">
        <v>11077</v>
      </c>
      <c r="B2146">
        <v>39</v>
      </c>
      <c r="C2146" s="8">
        <v>14.4</v>
      </c>
      <c r="D2146">
        <v>2</v>
      </c>
      <c r="E2146">
        <v>0.05</v>
      </c>
      <c r="F2146" s="8">
        <f>order_details[[#This Row],[UnitPrice]]*order_details[[#This Row],[Quantity]]</f>
        <v>28.8</v>
      </c>
      <c r="G2146" s="1">
        <f>VLOOKUP(order_details[[#This Row],[OrderID]],orders[[OrderID]:[OrderDate]],4,)</f>
        <v>35221</v>
      </c>
      <c r="H2146" s="8">
        <f>VLOOKUP(order_details[[#This Row],[ProductID]],products[],6,0)</f>
        <v>18</v>
      </c>
      <c r="I2146" s="8">
        <f>order_details[[#This Row],[UnitPrice (Marked Price)]] * order_details[[#This Row],[Quantity]] * (1 - order_details[[#This Row],[Discount]])</f>
        <v>34.199999999999996</v>
      </c>
      <c r="J2146" s="8">
        <f>(order_details[[#This Row],[UnitPrice (Marked Price)]]*(1-order_details[[#This Row],[Discount]])-order_details[[#This Row],[UnitPrice]]) * order_details[[#This Row],[Quantity]]</f>
        <v>5.399999999999995</v>
      </c>
      <c r="K2146">
        <f>VLOOKUP(order_details[[#This Row],[ProductID]],products[],4,0)</f>
        <v>1</v>
      </c>
      <c r="L2146" s="8" t="str">
        <f>VLOOKUP(order_details[[#This Row],[Category]],categories[[CategoryID]:[CategoryName]],2,0)</f>
        <v>Beverages</v>
      </c>
    </row>
    <row r="2147" spans="1:12" x14ac:dyDescent="0.25">
      <c r="A2147">
        <v>11077</v>
      </c>
      <c r="B2147">
        <v>41</v>
      </c>
      <c r="C2147" s="8">
        <v>7.7</v>
      </c>
      <c r="D2147">
        <v>3</v>
      </c>
      <c r="E2147">
        <v>0</v>
      </c>
      <c r="F2147" s="8">
        <f>order_details[[#This Row],[UnitPrice]]*order_details[[#This Row],[Quantity]]</f>
        <v>23.1</v>
      </c>
      <c r="G2147" s="1">
        <f>VLOOKUP(order_details[[#This Row],[OrderID]],orders[[OrderID]:[OrderDate]],4,)</f>
        <v>35221</v>
      </c>
      <c r="H2147" s="8">
        <f>VLOOKUP(order_details[[#This Row],[ProductID]],products[],6,0)</f>
        <v>9.65</v>
      </c>
      <c r="I2147" s="8">
        <f>order_details[[#This Row],[UnitPrice (Marked Price)]] * order_details[[#This Row],[Quantity]] * (1 - order_details[[#This Row],[Discount]])</f>
        <v>28.950000000000003</v>
      </c>
      <c r="J2147" s="8">
        <f>(order_details[[#This Row],[UnitPrice (Marked Price)]]*(1-order_details[[#This Row],[Discount]])-order_details[[#This Row],[UnitPrice]]) * order_details[[#This Row],[Quantity]]</f>
        <v>5.8500000000000005</v>
      </c>
      <c r="K2147">
        <f>VLOOKUP(order_details[[#This Row],[ProductID]],products[],4,0)</f>
        <v>8</v>
      </c>
      <c r="L2147" s="8" t="str">
        <f>VLOOKUP(order_details[[#This Row],[Category]],categories[[CategoryID]:[CategoryName]],2,0)</f>
        <v>Seafood</v>
      </c>
    </row>
    <row r="2148" spans="1:12" x14ac:dyDescent="0.25">
      <c r="A2148">
        <v>11077</v>
      </c>
      <c r="B2148">
        <v>46</v>
      </c>
      <c r="C2148" s="8">
        <v>9.6</v>
      </c>
      <c r="D2148">
        <v>3</v>
      </c>
      <c r="E2148">
        <v>0.02</v>
      </c>
      <c r="F2148" s="8">
        <f>order_details[[#This Row],[UnitPrice]]*order_details[[#This Row],[Quantity]]</f>
        <v>28.799999999999997</v>
      </c>
      <c r="G2148" s="1">
        <f>VLOOKUP(order_details[[#This Row],[OrderID]],orders[[OrderID]:[OrderDate]],4,)</f>
        <v>35221</v>
      </c>
      <c r="H2148" s="8">
        <f>VLOOKUP(order_details[[#This Row],[ProductID]],products[],6,0)</f>
        <v>12</v>
      </c>
      <c r="I2148" s="8">
        <f>order_details[[#This Row],[UnitPrice (Marked Price)]] * order_details[[#This Row],[Quantity]] * (1 - order_details[[#This Row],[Discount]])</f>
        <v>35.28</v>
      </c>
      <c r="J2148" s="8">
        <f>(order_details[[#This Row],[UnitPrice (Marked Price)]]*(1-order_details[[#This Row],[Discount]])-order_details[[#This Row],[UnitPrice]]) * order_details[[#This Row],[Quantity]]</f>
        <v>6.48</v>
      </c>
      <c r="K2148">
        <f>VLOOKUP(order_details[[#This Row],[ProductID]],products[],4,0)</f>
        <v>8</v>
      </c>
      <c r="L2148" s="8" t="str">
        <f>VLOOKUP(order_details[[#This Row],[Category]],categories[[CategoryID]:[CategoryName]],2,0)</f>
        <v>Seafood</v>
      </c>
    </row>
    <row r="2149" spans="1:12" x14ac:dyDescent="0.25">
      <c r="A2149">
        <v>11077</v>
      </c>
      <c r="B2149">
        <v>52</v>
      </c>
      <c r="C2149" s="8">
        <v>5.6</v>
      </c>
      <c r="D2149">
        <v>2</v>
      </c>
      <c r="E2149">
        <v>0</v>
      </c>
      <c r="F2149" s="8">
        <f>order_details[[#This Row],[UnitPrice]]*order_details[[#This Row],[Quantity]]</f>
        <v>11.2</v>
      </c>
      <c r="G2149" s="1">
        <f>VLOOKUP(order_details[[#This Row],[OrderID]],orders[[OrderID]:[OrderDate]],4,)</f>
        <v>35221</v>
      </c>
      <c r="H2149" s="8">
        <f>VLOOKUP(order_details[[#This Row],[ProductID]],products[],6,0)</f>
        <v>7</v>
      </c>
      <c r="I2149" s="8">
        <f>order_details[[#This Row],[UnitPrice (Marked Price)]] * order_details[[#This Row],[Quantity]] * (1 - order_details[[#This Row],[Discount]])</f>
        <v>14</v>
      </c>
      <c r="J2149" s="8">
        <f>(order_details[[#This Row],[UnitPrice (Marked Price)]]*(1-order_details[[#This Row],[Discount]])-order_details[[#This Row],[UnitPrice]]) * order_details[[#This Row],[Quantity]]</f>
        <v>2.8000000000000007</v>
      </c>
      <c r="K2149">
        <f>VLOOKUP(order_details[[#This Row],[ProductID]],products[],4,0)</f>
        <v>5</v>
      </c>
      <c r="L2149" s="8" t="str">
        <f>VLOOKUP(order_details[[#This Row],[Category]],categories[[CategoryID]:[CategoryName]],2,0)</f>
        <v>Grains/Cereals</v>
      </c>
    </row>
    <row r="2150" spans="1:12" x14ac:dyDescent="0.25">
      <c r="A2150">
        <v>11077</v>
      </c>
      <c r="B2150">
        <v>55</v>
      </c>
      <c r="C2150" s="8">
        <v>19.2</v>
      </c>
      <c r="D2150">
        <v>2</v>
      </c>
      <c r="E2150">
        <v>0</v>
      </c>
      <c r="F2150" s="8">
        <f>order_details[[#This Row],[UnitPrice]]*order_details[[#This Row],[Quantity]]</f>
        <v>38.4</v>
      </c>
      <c r="G2150" s="1">
        <f>VLOOKUP(order_details[[#This Row],[OrderID]],orders[[OrderID]:[OrderDate]],4,)</f>
        <v>35221</v>
      </c>
      <c r="H2150" s="8">
        <f>VLOOKUP(order_details[[#This Row],[ProductID]],products[],6,0)</f>
        <v>24</v>
      </c>
      <c r="I2150" s="8">
        <f>order_details[[#This Row],[UnitPrice (Marked Price)]] * order_details[[#This Row],[Quantity]] * (1 - order_details[[#This Row],[Discount]])</f>
        <v>48</v>
      </c>
      <c r="J2150" s="8">
        <f>(order_details[[#This Row],[UnitPrice (Marked Price)]]*(1-order_details[[#This Row],[Discount]])-order_details[[#This Row],[UnitPrice]]) * order_details[[#This Row],[Quantity]]</f>
        <v>9.6000000000000014</v>
      </c>
      <c r="K2150">
        <f>VLOOKUP(order_details[[#This Row],[ProductID]],products[],4,0)</f>
        <v>6</v>
      </c>
      <c r="L2150" s="8" t="str">
        <f>VLOOKUP(order_details[[#This Row],[Category]],categories[[CategoryID]:[CategoryName]],2,0)</f>
        <v>Meat/Poultry</v>
      </c>
    </row>
    <row r="2151" spans="1:12" x14ac:dyDescent="0.25">
      <c r="A2151">
        <v>11077</v>
      </c>
      <c r="B2151">
        <v>60</v>
      </c>
      <c r="C2151" s="8">
        <v>27.2</v>
      </c>
      <c r="D2151">
        <v>2</v>
      </c>
      <c r="E2151">
        <v>0.06</v>
      </c>
      <c r="F2151" s="8">
        <f>order_details[[#This Row],[UnitPrice]]*order_details[[#This Row],[Quantity]]</f>
        <v>54.4</v>
      </c>
      <c r="G2151" s="1">
        <f>VLOOKUP(order_details[[#This Row],[OrderID]],orders[[OrderID]:[OrderDate]],4,)</f>
        <v>35221</v>
      </c>
      <c r="H2151" s="8">
        <f>VLOOKUP(order_details[[#This Row],[ProductID]],products[],6,0)</f>
        <v>34</v>
      </c>
      <c r="I2151" s="8">
        <f>order_details[[#This Row],[UnitPrice (Marked Price)]] * order_details[[#This Row],[Quantity]] * (1 - order_details[[#This Row],[Discount]])</f>
        <v>63.919999999999995</v>
      </c>
      <c r="J2151" s="8">
        <f>(order_details[[#This Row],[UnitPrice (Marked Price)]]*(1-order_details[[#This Row],[Discount]])-order_details[[#This Row],[UnitPrice]]) * order_details[[#This Row],[Quantity]]</f>
        <v>9.519999999999996</v>
      </c>
      <c r="K2151">
        <f>VLOOKUP(order_details[[#This Row],[ProductID]],products[],4,0)</f>
        <v>4</v>
      </c>
      <c r="L2151" s="8" t="str">
        <f>VLOOKUP(order_details[[#This Row],[Category]],categories[[CategoryID]:[CategoryName]],2,0)</f>
        <v>Dairy Products</v>
      </c>
    </row>
    <row r="2152" spans="1:12" x14ac:dyDescent="0.25">
      <c r="A2152">
        <v>11077</v>
      </c>
      <c r="B2152">
        <v>64</v>
      </c>
      <c r="C2152" s="8">
        <v>26.6</v>
      </c>
      <c r="D2152">
        <v>2</v>
      </c>
      <c r="E2152">
        <v>0.03</v>
      </c>
      <c r="F2152" s="8">
        <f>order_details[[#This Row],[UnitPrice]]*order_details[[#This Row],[Quantity]]</f>
        <v>53.2</v>
      </c>
      <c r="G2152" s="1">
        <f>VLOOKUP(order_details[[#This Row],[OrderID]],orders[[OrderID]:[OrderDate]],4,)</f>
        <v>35221</v>
      </c>
      <c r="H2152" s="8">
        <f>VLOOKUP(order_details[[#This Row],[ProductID]],products[],6,0)</f>
        <v>33.25</v>
      </c>
      <c r="I2152" s="8">
        <f>order_details[[#This Row],[UnitPrice (Marked Price)]] * order_details[[#This Row],[Quantity]] * (1 - order_details[[#This Row],[Discount]])</f>
        <v>64.504999999999995</v>
      </c>
      <c r="J2152" s="8">
        <f>(order_details[[#This Row],[UnitPrice (Marked Price)]]*(1-order_details[[#This Row],[Discount]])-order_details[[#This Row],[UnitPrice]]) * order_details[[#This Row],[Quantity]]</f>
        <v>11.304999999999993</v>
      </c>
      <c r="K2152">
        <f>VLOOKUP(order_details[[#This Row],[ProductID]],products[],4,0)</f>
        <v>5</v>
      </c>
      <c r="L2152" s="8" t="str">
        <f>VLOOKUP(order_details[[#This Row],[Category]],categories[[CategoryID]:[CategoryName]],2,0)</f>
        <v>Grains/Cereals</v>
      </c>
    </row>
    <row r="2153" spans="1:12" x14ac:dyDescent="0.25">
      <c r="A2153">
        <v>11077</v>
      </c>
      <c r="B2153">
        <v>66</v>
      </c>
      <c r="C2153" s="8">
        <v>13.6</v>
      </c>
      <c r="D2153">
        <v>1</v>
      </c>
      <c r="E2153">
        <v>0</v>
      </c>
      <c r="F2153" s="8">
        <f>order_details[[#This Row],[UnitPrice]]*order_details[[#This Row],[Quantity]]</f>
        <v>13.6</v>
      </c>
      <c r="G2153" s="1">
        <f>VLOOKUP(order_details[[#This Row],[OrderID]],orders[[OrderID]:[OrderDate]],4,)</f>
        <v>35221</v>
      </c>
      <c r="H2153" s="8">
        <f>VLOOKUP(order_details[[#This Row],[ProductID]],products[],6,0)</f>
        <v>17</v>
      </c>
      <c r="I2153" s="8">
        <f>order_details[[#This Row],[UnitPrice (Marked Price)]] * order_details[[#This Row],[Quantity]] * (1 - order_details[[#This Row],[Discount]])</f>
        <v>17</v>
      </c>
      <c r="J2153" s="8">
        <f>(order_details[[#This Row],[UnitPrice (Marked Price)]]*(1-order_details[[#This Row],[Discount]])-order_details[[#This Row],[UnitPrice]]) * order_details[[#This Row],[Quantity]]</f>
        <v>3.4000000000000004</v>
      </c>
      <c r="K2153">
        <f>VLOOKUP(order_details[[#This Row],[ProductID]],products[],4,0)</f>
        <v>2</v>
      </c>
      <c r="L2153" s="8" t="str">
        <f>VLOOKUP(order_details[[#This Row],[Category]],categories[[CategoryID]:[CategoryName]],2,0)</f>
        <v>Condiments</v>
      </c>
    </row>
    <row r="2154" spans="1:12" x14ac:dyDescent="0.25">
      <c r="A2154">
        <v>11077</v>
      </c>
      <c r="B2154">
        <v>73</v>
      </c>
      <c r="C2154" s="8">
        <v>9.6</v>
      </c>
      <c r="D2154">
        <v>2</v>
      </c>
      <c r="E2154">
        <v>0.01</v>
      </c>
      <c r="F2154" s="8">
        <f>order_details[[#This Row],[UnitPrice]]*order_details[[#This Row],[Quantity]]</f>
        <v>19.2</v>
      </c>
      <c r="G2154" s="1">
        <f>VLOOKUP(order_details[[#This Row],[OrderID]],orders[[OrderID]:[OrderDate]],4,)</f>
        <v>35221</v>
      </c>
      <c r="H2154" s="8">
        <f>VLOOKUP(order_details[[#This Row],[ProductID]],products[],6,0)</f>
        <v>15</v>
      </c>
      <c r="I2154" s="8">
        <f>order_details[[#This Row],[UnitPrice (Marked Price)]] * order_details[[#This Row],[Quantity]] * (1 - order_details[[#This Row],[Discount]])</f>
        <v>29.7</v>
      </c>
      <c r="J2154" s="8">
        <f>(order_details[[#This Row],[UnitPrice (Marked Price)]]*(1-order_details[[#This Row],[Discount]])-order_details[[#This Row],[UnitPrice]]) * order_details[[#This Row],[Quantity]]</f>
        <v>10.5</v>
      </c>
      <c r="K2154">
        <f>VLOOKUP(order_details[[#This Row],[ProductID]],products[],4,0)</f>
        <v>8</v>
      </c>
      <c r="L2154" s="8" t="str">
        <f>VLOOKUP(order_details[[#This Row],[Category]],categories[[CategoryID]:[CategoryName]],2,0)</f>
        <v>Seafood</v>
      </c>
    </row>
    <row r="2155" spans="1:12" x14ac:dyDescent="0.25">
      <c r="A2155">
        <v>11077</v>
      </c>
      <c r="B2155">
        <v>75</v>
      </c>
      <c r="C2155" s="8">
        <v>6.2</v>
      </c>
      <c r="D2155">
        <v>4</v>
      </c>
      <c r="E2155">
        <v>0</v>
      </c>
      <c r="F2155" s="8">
        <f>order_details[[#This Row],[UnitPrice]]*order_details[[#This Row],[Quantity]]</f>
        <v>24.8</v>
      </c>
      <c r="G2155" s="1">
        <f>VLOOKUP(order_details[[#This Row],[OrderID]],orders[[OrderID]:[OrderDate]],4,)</f>
        <v>35221</v>
      </c>
      <c r="H2155" s="8">
        <f>VLOOKUP(order_details[[#This Row],[ProductID]],products[],6,0)</f>
        <v>7.75</v>
      </c>
      <c r="I2155" s="8">
        <f>order_details[[#This Row],[UnitPrice (Marked Price)]] * order_details[[#This Row],[Quantity]] * (1 - order_details[[#This Row],[Discount]])</f>
        <v>31</v>
      </c>
      <c r="J2155" s="8">
        <f>(order_details[[#This Row],[UnitPrice (Marked Price)]]*(1-order_details[[#This Row],[Discount]])-order_details[[#This Row],[UnitPrice]]) * order_details[[#This Row],[Quantity]]</f>
        <v>6.1999999999999993</v>
      </c>
      <c r="K2155">
        <f>VLOOKUP(order_details[[#This Row],[ProductID]],products[],4,0)</f>
        <v>1</v>
      </c>
      <c r="L2155" s="8" t="str">
        <f>VLOOKUP(order_details[[#This Row],[Category]],categories[[CategoryID]:[CategoryName]],2,0)</f>
        <v>Beverages</v>
      </c>
    </row>
    <row r="2156" spans="1:12" x14ac:dyDescent="0.25">
      <c r="A2156">
        <v>11077</v>
      </c>
      <c r="B2156">
        <v>77</v>
      </c>
      <c r="C2156" s="8">
        <v>10.4</v>
      </c>
      <c r="D2156">
        <v>2</v>
      </c>
      <c r="E2156">
        <v>0</v>
      </c>
      <c r="F2156" s="8">
        <f>order_details[[#This Row],[UnitPrice]]*order_details[[#This Row],[Quantity]]</f>
        <v>20.8</v>
      </c>
      <c r="G2156" s="1">
        <f>VLOOKUP(order_details[[#This Row],[OrderID]],orders[[OrderID]:[OrderDate]],4,)</f>
        <v>35221</v>
      </c>
      <c r="H2156" s="8">
        <f>VLOOKUP(order_details[[#This Row],[ProductID]],products[],6,0)</f>
        <v>13</v>
      </c>
      <c r="I2156" s="8">
        <f>order_details[[#This Row],[UnitPrice (Marked Price)]] * order_details[[#This Row],[Quantity]] * (1 - order_details[[#This Row],[Discount]])</f>
        <v>26</v>
      </c>
      <c r="J2156" s="8">
        <f>(order_details[[#This Row],[UnitPrice (Marked Price)]]*(1-order_details[[#This Row],[Discount]])-order_details[[#This Row],[UnitPrice]]) * order_details[[#This Row],[Quantity]]</f>
        <v>5.1999999999999993</v>
      </c>
      <c r="K2156">
        <f>VLOOKUP(order_details[[#This Row],[ProductID]],products[],4,0)</f>
        <v>2</v>
      </c>
      <c r="L2156" s="8" t="str">
        <f>VLOOKUP(order_details[[#This Row],[Category]],categories[[CategoryID]:[CategoryName]],2,0)</f>
        <v>Condiments</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CFDB4-F104-42D9-AA3B-86E6255E21F8}">
  <dimension ref="A1:T10"/>
  <sheetViews>
    <sheetView topLeftCell="P1" workbookViewId="0">
      <selection activeCell="T10" sqref="T10"/>
    </sheetView>
  </sheetViews>
  <sheetFormatPr defaultRowHeight="15" x14ac:dyDescent="0.25"/>
  <cols>
    <col min="1" max="1" width="14.28515625" bestFit="1" customWidth="1"/>
    <col min="2" max="2" width="12.5703125" bestFit="1" customWidth="1"/>
    <col min="3" max="3" width="12.28515625" bestFit="1" customWidth="1"/>
    <col min="4" max="4" width="23" bestFit="1" customWidth="1"/>
    <col min="5" max="5" width="17.85546875" bestFit="1" customWidth="1"/>
    <col min="6" max="6" width="11.85546875" bestFit="1" customWidth="1"/>
    <col min="7" max="7" width="11.42578125" bestFit="1" customWidth="1"/>
    <col min="8" max="8" width="31.28515625" bestFit="1" customWidth="1"/>
    <col min="9" max="9" width="9.42578125" bestFit="1" customWidth="1"/>
    <col min="10" max="10" width="9.5703125" bestFit="1" customWidth="1"/>
    <col min="11" max="11" width="13.7109375" bestFit="1" customWidth="1"/>
    <col min="12" max="12" width="10.5703125" bestFit="1" customWidth="1"/>
    <col min="13" max="13" width="14.42578125" bestFit="1" customWidth="1"/>
    <col min="14" max="14" width="12.28515625" bestFit="1" customWidth="1"/>
    <col min="15" max="16" width="81.140625" bestFit="1" customWidth="1"/>
    <col min="17" max="17" width="12.5703125" bestFit="1" customWidth="1"/>
    <col min="18" max="18" width="14.28515625" bestFit="1" customWidth="1"/>
    <col min="19" max="19" width="12.85546875" bestFit="1" customWidth="1"/>
    <col min="20" max="20" width="23.7109375" bestFit="1" customWidth="1"/>
  </cols>
  <sheetData>
    <row r="1" spans="1:20" x14ac:dyDescent="0.25">
      <c r="A1" t="s">
        <v>768</v>
      </c>
      <c r="B1" t="s">
        <v>769</v>
      </c>
      <c r="C1" t="s">
        <v>770</v>
      </c>
      <c r="D1" t="s">
        <v>771</v>
      </c>
      <c r="E1" t="s">
        <v>772</v>
      </c>
      <c r="F1" t="s">
        <v>773</v>
      </c>
      <c r="G1" t="s">
        <v>774</v>
      </c>
      <c r="H1" t="s">
        <v>32</v>
      </c>
      <c r="I1" t="s">
        <v>33</v>
      </c>
      <c r="J1" t="s">
        <v>34</v>
      </c>
      <c r="K1" t="s">
        <v>35</v>
      </c>
      <c r="L1" t="s">
        <v>36</v>
      </c>
      <c r="M1" t="s">
        <v>775</v>
      </c>
      <c r="N1" t="s">
        <v>776</v>
      </c>
      <c r="O1" t="s">
        <v>777</v>
      </c>
      <c r="P1" t="s">
        <v>778</v>
      </c>
      <c r="Q1" t="s">
        <v>779</v>
      </c>
      <c r="R1" t="s">
        <v>1248</v>
      </c>
      <c r="S1" t="s">
        <v>1251</v>
      </c>
      <c r="T1" t="s">
        <v>1252</v>
      </c>
    </row>
    <row r="2" spans="1:20" x14ac:dyDescent="0.25">
      <c r="A2">
        <v>1</v>
      </c>
      <c r="B2" t="s">
        <v>780</v>
      </c>
      <c r="C2" t="s">
        <v>781</v>
      </c>
      <c r="D2" t="s">
        <v>42</v>
      </c>
      <c r="E2" t="s">
        <v>782</v>
      </c>
      <c r="F2" s="1">
        <v>17875</v>
      </c>
      <c r="G2" s="1">
        <v>33725</v>
      </c>
      <c r="H2" t="s">
        <v>783</v>
      </c>
      <c r="I2" t="s">
        <v>748</v>
      </c>
      <c r="J2" t="s">
        <v>395</v>
      </c>
      <c r="K2" t="s">
        <v>784</v>
      </c>
      <c r="L2" t="s">
        <v>303</v>
      </c>
      <c r="M2" t="s">
        <v>785</v>
      </c>
      <c r="N2">
        <v>5467</v>
      </c>
      <c r="O2" t="s">
        <v>786</v>
      </c>
      <c r="P2" t="s">
        <v>787</v>
      </c>
      <c r="Q2">
        <v>2</v>
      </c>
      <c r="R2">
        <f>COUNTIF(orders[EmployeeID],employees[[#This Row],[EmployeeID]])</f>
        <v>123</v>
      </c>
      <c r="S2" s="12">
        <f>SUMIF(orders[EmployeeID],employees[[#This Row],[EmployeeID]],orders[Revenue])</f>
        <v>204688.51250000001</v>
      </c>
      <c r="T2" s="12">
        <f>AVERAGEIF(orders[EmployeeID],employees[[#This Row],[EmployeeID]],orders[Revenue])</f>
        <v>1664.1342479674797</v>
      </c>
    </row>
    <row r="3" spans="1:20" x14ac:dyDescent="0.25">
      <c r="A3">
        <v>2</v>
      </c>
      <c r="B3" t="s">
        <v>788</v>
      </c>
      <c r="C3" t="s">
        <v>789</v>
      </c>
      <c r="D3" t="s">
        <v>790</v>
      </c>
      <c r="E3" t="s">
        <v>791</v>
      </c>
      <c r="F3" s="1">
        <v>19043</v>
      </c>
      <c r="G3" s="1">
        <v>33830</v>
      </c>
      <c r="H3" t="s">
        <v>792</v>
      </c>
      <c r="I3" t="s">
        <v>793</v>
      </c>
      <c r="J3" t="s">
        <v>395</v>
      </c>
      <c r="K3" t="s">
        <v>794</v>
      </c>
      <c r="L3" t="s">
        <v>303</v>
      </c>
      <c r="M3" t="s">
        <v>795</v>
      </c>
      <c r="N3">
        <v>3457</v>
      </c>
      <c r="O3" t="s">
        <v>796</v>
      </c>
      <c r="P3" t="s">
        <v>797</v>
      </c>
      <c r="Q3">
        <v>-1</v>
      </c>
      <c r="R3">
        <f>COUNTIF(orders[EmployeeID],employees[[#This Row],[EmployeeID]])</f>
        <v>96</v>
      </c>
      <c r="S3" s="12">
        <f>SUMIF(orders[EmployeeID],employees[[#This Row],[EmployeeID]],orders[Revenue])</f>
        <v>173875.50500000003</v>
      </c>
      <c r="T3" s="12">
        <f>AVERAGEIF(orders[EmployeeID],employees[[#This Row],[EmployeeID]],orders[Revenue])</f>
        <v>1811.2031770833337</v>
      </c>
    </row>
    <row r="4" spans="1:20" x14ac:dyDescent="0.25">
      <c r="A4">
        <v>3</v>
      </c>
      <c r="B4" t="s">
        <v>798</v>
      </c>
      <c r="C4" t="s">
        <v>799</v>
      </c>
      <c r="D4" t="s">
        <v>42</v>
      </c>
      <c r="E4" t="s">
        <v>782</v>
      </c>
      <c r="F4" s="1">
        <v>23253</v>
      </c>
      <c r="G4" s="1">
        <v>33695</v>
      </c>
      <c r="H4" t="s">
        <v>800</v>
      </c>
      <c r="I4" t="s">
        <v>693</v>
      </c>
      <c r="J4" t="s">
        <v>395</v>
      </c>
      <c r="K4" t="s">
        <v>801</v>
      </c>
      <c r="L4" t="s">
        <v>303</v>
      </c>
      <c r="M4" t="s">
        <v>802</v>
      </c>
      <c r="N4">
        <v>3355</v>
      </c>
      <c r="O4" t="s">
        <v>803</v>
      </c>
      <c r="P4" t="s">
        <v>804</v>
      </c>
      <c r="Q4">
        <v>2</v>
      </c>
      <c r="R4">
        <f>COUNTIF(orders[EmployeeID],employees[[#This Row],[EmployeeID]])</f>
        <v>127</v>
      </c>
      <c r="S4" s="12">
        <f>SUMIF(orders[EmployeeID],employees[[#This Row],[EmployeeID]],orders[Revenue])</f>
        <v>214885.74799999999</v>
      </c>
      <c r="T4" s="12">
        <f>AVERAGEIF(orders[EmployeeID],employees[[#This Row],[EmployeeID]],orders[Revenue])</f>
        <v>1692.0137637795276</v>
      </c>
    </row>
    <row r="5" spans="1:20" x14ac:dyDescent="0.25">
      <c r="A5">
        <v>4</v>
      </c>
      <c r="B5" t="s">
        <v>805</v>
      </c>
      <c r="C5" t="s">
        <v>806</v>
      </c>
      <c r="D5" t="s">
        <v>42</v>
      </c>
      <c r="E5" t="s">
        <v>807</v>
      </c>
      <c r="F5" s="1">
        <v>13777</v>
      </c>
      <c r="G5" s="1">
        <v>34092</v>
      </c>
      <c r="H5" t="s">
        <v>808</v>
      </c>
      <c r="I5" t="s">
        <v>809</v>
      </c>
      <c r="J5" t="s">
        <v>395</v>
      </c>
      <c r="K5" t="s">
        <v>810</v>
      </c>
      <c r="L5" t="s">
        <v>303</v>
      </c>
      <c r="M5" t="s">
        <v>811</v>
      </c>
      <c r="N5">
        <v>5176</v>
      </c>
      <c r="O5" t="s">
        <v>812</v>
      </c>
      <c r="P5" t="s">
        <v>813</v>
      </c>
      <c r="Q5">
        <v>2</v>
      </c>
      <c r="R5">
        <f>COUNTIF(orders[EmployeeID],employees[[#This Row],[EmployeeID]])</f>
        <v>156</v>
      </c>
      <c r="S5" s="12">
        <f>SUMIF(orders[EmployeeID],employees[[#This Row],[EmployeeID]],orders[Revenue])</f>
        <v>256075.01850000001</v>
      </c>
      <c r="T5" s="12">
        <f>AVERAGEIF(orders[EmployeeID],employees[[#This Row],[EmployeeID]],orders[Revenue])</f>
        <v>1641.506528846154</v>
      </c>
    </row>
    <row r="6" spans="1:20" x14ac:dyDescent="0.25">
      <c r="A6">
        <v>5</v>
      </c>
      <c r="B6" t="s">
        <v>814</v>
      </c>
      <c r="C6" t="s">
        <v>815</v>
      </c>
      <c r="D6" t="s">
        <v>205</v>
      </c>
      <c r="E6" t="s">
        <v>816</v>
      </c>
      <c r="F6" s="1">
        <v>20152</v>
      </c>
      <c r="G6" s="1">
        <v>34259</v>
      </c>
      <c r="H6" t="s">
        <v>817</v>
      </c>
      <c r="I6" t="s">
        <v>70</v>
      </c>
      <c r="J6" t="s">
        <v>818</v>
      </c>
      <c r="K6" t="s">
        <v>819</v>
      </c>
      <c r="L6" t="s">
        <v>72</v>
      </c>
      <c r="M6" t="s">
        <v>820</v>
      </c>
      <c r="N6">
        <v>3453</v>
      </c>
      <c r="O6" t="s">
        <v>821</v>
      </c>
      <c r="P6" t="s">
        <v>822</v>
      </c>
      <c r="Q6">
        <v>2</v>
      </c>
      <c r="R6">
        <f>COUNTIF(orders[EmployeeID],employees[[#This Row],[EmployeeID]])</f>
        <v>42</v>
      </c>
      <c r="S6" s="12">
        <f>SUMIF(orders[EmployeeID],employees[[#This Row],[EmployeeID]],orders[Revenue])</f>
        <v>74045.777499999997</v>
      </c>
      <c r="T6" s="12">
        <f>AVERAGEIF(orders[EmployeeID],employees[[#This Row],[EmployeeID]],orders[Revenue])</f>
        <v>1762.9947023809523</v>
      </c>
    </row>
    <row r="7" spans="1:20" x14ac:dyDescent="0.25">
      <c r="A7">
        <v>6</v>
      </c>
      <c r="B7" t="s">
        <v>823</v>
      </c>
      <c r="C7" t="s">
        <v>824</v>
      </c>
      <c r="D7" t="s">
        <v>42</v>
      </c>
      <c r="E7" t="s">
        <v>816</v>
      </c>
      <c r="F7" s="1">
        <v>23194</v>
      </c>
      <c r="G7" s="1">
        <v>34259</v>
      </c>
      <c r="H7" t="s">
        <v>825</v>
      </c>
      <c r="I7" t="s">
        <v>70</v>
      </c>
      <c r="J7" t="s">
        <v>818</v>
      </c>
      <c r="K7" t="s">
        <v>826</v>
      </c>
      <c r="L7" t="s">
        <v>72</v>
      </c>
      <c r="M7" t="s">
        <v>827</v>
      </c>
      <c r="N7">
        <v>428</v>
      </c>
      <c r="O7" t="s">
        <v>828</v>
      </c>
      <c r="P7" t="s">
        <v>829</v>
      </c>
      <c r="Q7">
        <v>5</v>
      </c>
      <c r="R7">
        <f>COUNTIF(orders[EmployeeID],employees[[#This Row],[EmployeeID]])</f>
        <v>67</v>
      </c>
      <c r="S7" s="12">
        <f>SUMIF(orders[EmployeeID],employees[[#This Row],[EmployeeID]],orders[Revenue])</f>
        <v>79062.931999999986</v>
      </c>
      <c r="T7" s="12">
        <f>AVERAGEIF(orders[EmployeeID],employees[[#This Row],[EmployeeID]],orders[Revenue])</f>
        <v>1180.0437611940297</v>
      </c>
    </row>
    <row r="8" spans="1:20" x14ac:dyDescent="0.25">
      <c r="A8">
        <v>7</v>
      </c>
      <c r="B8" t="s">
        <v>830</v>
      </c>
      <c r="C8" t="s">
        <v>831</v>
      </c>
      <c r="D8" t="s">
        <v>42</v>
      </c>
      <c r="E8" t="s">
        <v>816</v>
      </c>
      <c r="F8" s="1">
        <v>22065</v>
      </c>
      <c r="G8" s="1">
        <v>34336</v>
      </c>
      <c r="H8" t="s">
        <v>832</v>
      </c>
      <c r="I8" t="s">
        <v>70</v>
      </c>
      <c r="J8" t="s">
        <v>818</v>
      </c>
      <c r="K8" t="s">
        <v>833</v>
      </c>
      <c r="L8" t="s">
        <v>72</v>
      </c>
      <c r="M8" t="s">
        <v>834</v>
      </c>
      <c r="N8">
        <v>465</v>
      </c>
      <c r="O8" t="s">
        <v>835</v>
      </c>
      <c r="P8" t="s">
        <v>836</v>
      </c>
      <c r="Q8">
        <v>5</v>
      </c>
      <c r="R8">
        <f>COUNTIF(orders[EmployeeID],employees[[#This Row],[EmployeeID]])</f>
        <v>72</v>
      </c>
      <c r="S8" s="12">
        <f>SUMIF(orders[EmployeeID],employees[[#This Row],[EmployeeID]],orders[Revenue])</f>
        <v>133522.78500000003</v>
      </c>
      <c r="T8" s="12">
        <f>AVERAGEIF(orders[EmployeeID],employees[[#This Row],[EmployeeID]],orders[Revenue])</f>
        <v>1854.4831250000004</v>
      </c>
    </row>
    <row r="9" spans="1:20" x14ac:dyDescent="0.25">
      <c r="A9">
        <v>8</v>
      </c>
      <c r="B9" t="s">
        <v>837</v>
      </c>
      <c r="C9" t="s">
        <v>838</v>
      </c>
      <c r="D9" t="s">
        <v>839</v>
      </c>
      <c r="E9" t="s">
        <v>782</v>
      </c>
      <c r="F9" s="1">
        <v>21194</v>
      </c>
      <c r="G9" s="1">
        <v>34398</v>
      </c>
      <c r="H9" t="s">
        <v>840</v>
      </c>
      <c r="I9" t="s">
        <v>748</v>
      </c>
      <c r="J9" t="s">
        <v>395</v>
      </c>
      <c r="K9" t="s">
        <v>841</v>
      </c>
      <c r="L9" t="s">
        <v>303</v>
      </c>
      <c r="M9" t="s">
        <v>842</v>
      </c>
      <c r="N9">
        <v>2344</v>
      </c>
      <c r="O9" t="s">
        <v>843</v>
      </c>
      <c r="P9" t="s">
        <v>844</v>
      </c>
      <c r="Q9">
        <v>2</v>
      </c>
      <c r="R9">
        <f>COUNTIF(orders[EmployeeID],employees[[#This Row],[EmployeeID]])</f>
        <v>104</v>
      </c>
      <c r="S9" s="12">
        <f>SUMIF(orders[EmployeeID],employees[[#This Row],[EmployeeID]],orders[Revenue])</f>
        <v>137133.258</v>
      </c>
      <c r="T9" s="12">
        <f>AVERAGEIF(orders[EmployeeID],employees[[#This Row],[EmployeeID]],orders[Revenue])</f>
        <v>1318.5890192307693</v>
      </c>
    </row>
    <row r="10" spans="1:20" x14ac:dyDescent="0.25">
      <c r="A10">
        <v>9</v>
      </c>
      <c r="B10" t="s">
        <v>845</v>
      </c>
      <c r="C10" t="s">
        <v>846</v>
      </c>
      <c r="D10" t="s">
        <v>42</v>
      </c>
      <c r="E10" t="s">
        <v>782</v>
      </c>
      <c r="F10" s="1">
        <v>24134</v>
      </c>
      <c r="G10" s="1">
        <v>34653</v>
      </c>
      <c r="H10" t="s">
        <v>847</v>
      </c>
      <c r="I10" t="s">
        <v>70</v>
      </c>
      <c r="J10" t="s">
        <v>818</v>
      </c>
      <c r="K10" t="s">
        <v>848</v>
      </c>
      <c r="L10" t="s">
        <v>72</v>
      </c>
      <c r="M10" t="s">
        <v>849</v>
      </c>
      <c r="N10">
        <v>452</v>
      </c>
      <c r="O10" t="s">
        <v>850</v>
      </c>
      <c r="P10" t="s">
        <v>851</v>
      </c>
      <c r="Q10">
        <v>5</v>
      </c>
      <c r="R10">
        <f>COUNTIF(orders[EmployeeID],employees[[#This Row],[EmployeeID]])</f>
        <v>43</v>
      </c>
      <c r="S10" s="12">
        <f>SUMIF(orders[EmployeeID],employees[[#This Row],[EmployeeID]],orders[Revenue])</f>
        <v>80413.429000000018</v>
      </c>
      <c r="T10" s="12">
        <f>AVERAGEIF(orders[EmployeeID],employees[[#This Row],[EmployeeID]],orders[Revenue])</f>
        <v>1870.079744186047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C1FCE-256E-4B6F-A103-6E2D570A188B}">
  <dimension ref="A1:N92"/>
  <sheetViews>
    <sheetView topLeftCell="G1" workbookViewId="0">
      <selection activeCell="I80" sqref="I80"/>
    </sheetView>
  </sheetViews>
  <sheetFormatPr defaultRowHeight="15" x14ac:dyDescent="0.25"/>
  <cols>
    <col min="1" max="1" width="14.28515625" bestFit="1" customWidth="1"/>
    <col min="2" max="2" width="33.42578125" bestFit="1" customWidth="1"/>
    <col min="3" max="3" width="22.140625" bestFit="1" customWidth="1"/>
    <col min="4" max="4" width="28.140625" bestFit="1" customWidth="1"/>
    <col min="5" max="5" width="42.140625" bestFit="1" customWidth="1"/>
    <col min="6" max="7" width="13.85546875" bestFit="1" customWidth="1"/>
    <col min="8" max="8" width="13.7109375" bestFit="1" customWidth="1"/>
    <col min="9" max="9" width="11.140625" bestFit="1" customWidth="1"/>
    <col min="10" max="11" width="15.28515625" bestFit="1" customWidth="1"/>
    <col min="12" max="12" width="14.28515625" bestFit="1" customWidth="1"/>
    <col min="13" max="13" width="23.85546875" bestFit="1" customWidth="1"/>
    <col min="14" max="14" width="21.140625" bestFit="1" customWidth="1"/>
  </cols>
  <sheetData>
    <row r="1" spans="1:14" x14ac:dyDescent="0.25">
      <c r="A1" t="s">
        <v>28</v>
      </c>
      <c r="B1" t="s">
        <v>29</v>
      </c>
      <c r="C1" t="s">
        <v>30</v>
      </c>
      <c r="D1" t="s">
        <v>31</v>
      </c>
      <c r="E1" t="s">
        <v>32</v>
      </c>
      <c r="F1" t="s">
        <v>33</v>
      </c>
      <c r="G1" t="s">
        <v>34</v>
      </c>
      <c r="H1" t="s">
        <v>35</v>
      </c>
      <c r="I1" t="s">
        <v>36</v>
      </c>
      <c r="J1" t="s">
        <v>37</v>
      </c>
      <c r="K1" t="s">
        <v>38</v>
      </c>
      <c r="L1" t="s">
        <v>1248</v>
      </c>
      <c r="M1" t="s">
        <v>1253</v>
      </c>
      <c r="N1" t="s">
        <v>1254</v>
      </c>
    </row>
    <row r="2" spans="1:14" x14ac:dyDescent="0.25">
      <c r="A2" t="s">
        <v>39</v>
      </c>
      <c r="B2" t="s">
        <v>40</v>
      </c>
      <c r="C2" t="s">
        <v>41</v>
      </c>
      <c r="D2" t="s">
        <v>42</v>
      </c>
      <c r="E2" t="s">
        <v>43</v>
      </c>
      <c r="F2" t="s">
        <v>44</v>
      </c>
      <c r="G2" t="s">
        <v>45</v>
      </c>
      <c r="H2" t="s">
        <v>46</v>
      </c>
      <c r="I2" t="s">
        <v>47</v>
      </c>
      <c r="J2" t="s">
        <v>48</v>
      </c>
      <c r="K2" t="s">
        <v>49</v>
      </c>
      <c r="L2">
        <f>COUNTIF(orders[CustomerID],customers[[#This Row],[CustomerID]])</f>
        <v>6</v>
      </c>
      <c r="M2" s="8">
        <f>AVERAGEIF(orders[CustomerID],customers[[#This Row],[CustomerID]],orders[Revenue])</f>
        <v>712.16666666666663</v>
      </c>
      <c r="N2" s="8">
        <f>SUMIF(orders[CustomerID],customers[[#This Row],[CustomerID]],orders[Revenue])</f>
        <v>4273</v>
      </c>
    </row>
    <row r="3" spans="1:14" x14ac:dyDescent="0.25">
      <c r="A3" t="s">
        <v>50</v>
      </c>
      <c r="B3" t="s">
        <v>51</v>
      </c>
      <c r="C3" t="s">
        <v>52</v>
      </c>
      <c r="D3" t="s">
        <v>53</v>
      </c>
      <c r="E3" t="s">
        <v>54</v>
      </c>
      <c r="F3" t="s">
        <v>55</v>
      </c>
      <c r="G3" t="s">
        <v>45</v>
      </c>
      <c r="H3" t="s">
        <v>56</v>
      </c>
      <c r="I3" t="s">
        <v>57</v>
      </c>
      <c r="J3" t="s">
        <v>58</v>
      </c>
      <c r="K3" t="s">
        <v>59</v>
      </c>
      <c r="L3">
        <f>COUNTIF(orders[CustomerID],customers[[#This Row],[CustomerID]])</f>
        <v>4</v>
      </c>
      <c r="M3" s="8">
        <f>AVERAGEIF(orders[CustomerID],customers[[#This Row],[CustomerID]],orders[Revenue])</f>
        <v>356.28750000000002</v>
      </c>
      <c r="N3" s="8">
        <f>SUMIF(orders[CustomerID],customers[[#This Row],[CustomerID]],orders[Revenue])</f>
        <v>1425.15</v>
      </c>
    </row>
    <row r="4" spans="1:14" x14ac:dyDescent="0.25">
      <c r="A4" t="s">
        <v>60</v>
      </c>
      <c r="B4" t="s">
        <v>61</v>
      </c>
      <c r="C4" t="s">
        <v>62</v>
      </c>
      <c r="D4" t="s">
        <v>53</v>
      </c>
      <c r="E4" t="s">
        <v>63</v>
      </c>
      <c r="F4" t="s">
        <v>55</v>
      </c>
      <c r="G4" t="s">
        <v>45</v>
      </c>
      <c r="H4" t="s">
        <v>64</v>
      </c>
      <c r="I4" t="s">
        <v>57</v>
      </c>
      <c r="J4" t="s">
        <v>65</v>
      </c>
      <c r="K4" t="s">
        <v>45</v>
      </c>
      <c r="L4">
        <f>COUNTIF(orders[CustomerID],customers[[#This Row],[CustomerID]])</f>
        <v>7</v>
      </c>
      <c r="M4" s="8">
        <f>AVERAGEIF(orders[CustomerID],customers[[#This Row],[CustomerID]],orders[Revenue])</f>
        <v>1017.8253571428571</v>
      </c>
      <c r="N4" s="8">
        <f>SUMIF(orders[CustomerID],customers[[#This Row],[CustomerID]],orders[Revenue])</f>
        <v>7124.7775000000001</v>
      </c>
    </row>
    <row r="5" spans="1:14" x14ac:dyDescent="0.25">
      <c r="A5" t="s">
        <v>66</v>
      </c>
      <c r="B5" t="s">
        <v>67</v>
      </c>
      <c r="C5" t="s">
        <v>68</v>
      </c>
      <c r="D5" t="s">
        <v>42</v>
      </c>
      <c r="E5" t="s">
        <v>69</v>
      </c>
      <c r="F5" t="s">
        <v>70</v>
      </c>
      <c r="G5" t="s">
        <v>45</v>
      </c>
      <c r="H5" t="s">
        <v>71</v>
      </c>
      <c r="I5" t="s">
        <v>72</v>
      </c>
      <c r="J5" t="s">
        <v>73</v>
      </c>
      <c r="K5" t="s">
        <v>74</v>
      </c>
      <c r="L5">
        <f>COUNTIF(orders[CustomerID],customers[[#This Row],[CustomerID]])</f>
        <v>13</v>
      </c>
      <c r="M5" s="8">
        <f>AVERAGEIF(orders[CustomerID],customers[[#This Row],[CustomerID]],orders[Revenue])</f>
        <v>1064.4096153846153</v>
      </c>
      <c r="N5" s="8">
        <f>SUMIF(orders[CustomerID],customers[[#This Row],[CustomerID]],orders[Revenue])</f>
        <v>13837.324999999999</v>
      </c>
    </row>
    <row r="6" spans="1:14" x14ac:dyDescent="0.25">
      <c r="A6" t="s">
        <v>75</v>
      </c>
      <c r="B6" t="s">
        <v>76</v>
      </c>
      <c r="C6" t="s">
        <v>77</v>
      </c>
      <c r="D6" t="s">
        <v>78</v>
      </c>
      <c r="E6" t="s">
        <v>79</v>
      </c>
      <c r="F6" t="s">
        <v>80</v>
      </c>
      <c r="G6" t="s">
        <v>45</v>
      </c>
      <c r="H6" t="s">
        <v>81</v>
      </c>
      <c r="I6" t="s">
        <v>82</v>
      </c>
      <c r="J6" t="s">
        <v>83</v>
      </c>
      <c r="K6" t="s">
        <v>84</v>
      </c>
      <c r="L6">
        <f>COUNTIF(orders[CustomerID],customers[[#This Row],[CustomerID]])</f>
        <v>18</v>
      </c>
      <c r="M6" s="8">
        <f>AVERAGEIF(orders[CustomerID],customers[[#This Row],[CustomerID]],orders[Revenue])</f>
        <v>1461.9543055555557</v>
      </c>
      <c r="N6" s="8">
        <f>SUMIF(orders[CustomerID],customers[[#This Row],[CustomerID]],orders[Revenue])</f>
        <v>26315.177500000002</v>
      </c>
    </row>
    <row r="7" spans="1:14" x14ac:dyDescent="0.25">
      <c r="A7" t="s">
        <v>85</v>
      </c>
      <c r="B7" t="s">
        <v>86</v>
      </c>
      <c r="C7" t="s">
        <v>87</v>
      </c>
      <c r="D7" t="s">
        <v>42</v>
      </c>
      <c r="E7" t="s">
        <v>88</v>
      </c>
      <c r="F7" t="s">
        <v>89</v>
      </c>
      <c r="G7" t="s">
        <v>45</v>
      </c>
      <c r="H7" t="s">
        <v>90</v>
      </c>
      <c r="I7" t="s">
        <v>47</v>
      </c>
      <c r="J7" t="s">
        <v>91</v>
      </c>
      <c r="K7" t="s">
        <v>92</v>
      </c>
      <c r="L7">
        <f>COUNTIF(orders[CustomerID],customers[[#This Row],[CustomerID]])</f>
        <v>7</v>
      </c>
      <c r="M7" s="8">
        <f>AVERAGEIF(orders[CustomerID],customers[[#This Row],[CustomerID]],orders[Revenue])</f>
        <v>462.82857142857148</v>
      </c>
      <c r="N7" s="8">
        <f>SUMIF(orders[CustomerID],customers[[#This Row],[CustomerID]],orders[Revenue])</f>
        <v>3239.8</v>
      </c>
    </row>
    <row r="8" spans="1:14" x14ac:dyDescent="0.25">
      <c r="A8" t="s">
        <v>93</v>
      </c>
      <c r="B8" t="s">
        <v>94</v>
      </c>
      <c r="C8" t="s">
        <v>95</v>
      </c>
      <c r="D8" t="s">
        <v>96</v>
      </c>
      <c r="E8" t="s">
        <v>97</v>
      </c>
      <c r="F8" t="s">
        <v>98</v>
      </c>
      <c r="G8" t="s">
        <v>45</v>
      </c>
      <c r="H8" t="s">
        <v>99</v>
      </c>
      <c r="I8" t="s">
        <v>100</v>
      </c>
      <c r="J8" t="s">
        <v>101</v>
      </c>
      <c r="K8" t="s">
        <v>102</v>
      </c>
      <c r="L8">
        <f>COUNTIF(orders[CustomerID],customers[[#This Row],[CustomerID]])</f>
        <v>11</v>
      </c>
      <c r="M8" s="8">
        <f>AVERAGEIF(orders[CustomerID],customers[[#This Row],[CustomerID]],orders[Revenue])</f>
        <v>1999.8236363636365</v>
      </c>
      <c r="N8" s="8">
        <f>SUMIF(orders[CustomerID],customers[[#This Row],[CustomerID]],orders[Revenue])</f>
        <v>21998.06</v>
      </c>
    </row>
    <row r="9" spans="1:14" x14ac:dyDescent="0.25">
      <c r="A9" t="s">
        <v>103</v>
      </c>
      <c r="B9" t="s">
        <v>104</v>
      </c>
      <c r="C9" t="s">
        <v>105</v>
      </c>
      <c r="D9" t="s">
        <v>53</v>
      </c>
      <c r="E9" t="s">
        <v>106</v>
      </c>
      <c r="F9" t="s">
        <v>107</v>
      </c>
      <c r="G9" t="s">
        <v>45</v>
      </c>
      <c r="H9" t="s">
        <v>108</v>
      </c>
      <c r="I9" t="s">
        <v>109</v>
      </c>
      <c r="J9" t="s">
        <v>110</v>
      </c>
      <c r="K9" t="s">
        <v>111</v>
      </c>
      <c r="L9">
        <f>COUNTIF(orders[CustomerID],customers[[#This Row],[CustomerID]])</f>
        <v>3</v>
      </c>
      <c r="M9" s="8">
        <f>AVERAGEIF(orders[CustomerID],customers[[#This Row],[CustomerID]],orders[Revenue])</f>
        <v>1492.7833333333335</v>
      </c>
      <c r="N9" s="8">
        <f>SUMIF(orders[CustomerID],customers[[#This Row],[CustomerID]],orders[Revenue])</f>
        <v>4478.3500000000004</v>
      </c>
    </row>
    <row r="10" spans="1:14" x14ac:dyDescent="0.25">
      <c r="A10" t="s">
        <v>112</v>
      </c>
      <c r="B10" t="s">
        <v>113</v>
      </c>
      <c r="C10" t="s">
        <v>114</v>
      </c>
      <c r="D10" t="s">
        <v>53</v>
      </c>
      <c r="E10" t="s">
        <v>115</v>
      </c>
      <c r="F10" t="s">
        <v>116</v>
      </c>
      <c r="G10" t="s">
        <v>45</v>
      </c>
      <c r="H10" t="s">
        <v>117</v>
      </c>
      <c r="I10" t="s">
        <v>100</v>
      </c>
      <c r="J10" t="s">
        <v>118</v>
      </c>
      <c r="K10" t="s">
        <v>119</v>
      </c>
      <c r="L10">
        <f>COUNTIF(orders[CustomerID],customers[[#This Row],[CustomerID]])</f>
        <v>17</v>
      </c>
      <c r="M10" s="8">
        <f>AVERAGEIF(orders[CustomerID],customers[[#This Row],[CustomerID]],orders[Revenue])</f>
        <v>1378.8372058823531</v>
      </c>
      <c r="N10" s="8">
        <f>SUMIF(orders[CustomerID],customers[[#This Row],[CustomerID]],orders[Revenue])</f>
        <v>23440.232500000002</v>
      </c>
    </row>
    <row r="11" spans="1:14" x14ac:dyDescent="0.25">
      <c r="A11" t="s">
        <v>120</v>
      </c>
      <c r="B11" t="s">
        <v>121</v>
      </c>
      <c r="C11" t="s">
        <v>122</v>
      </c>
      <c r="D11" t="s">
        <v>123</v>
      </c>
      <c r="E11" t="s">
        <v>124</v>
      </c>
      <c r="F11" t="s">
        <v>125</v>
      </c>
      <c r="G11" t="s">
        <v>126</v>
      </c>
      <c r="H11" t="s">
        <v>127</v>
      </c>
      <c r="I11" t="s">
        <v>128</v>
      </c>
      <c r="J11" t="s">
        <v>129</v>
      </c>
      <c r="K11" t="s">
        <v>130</v>
      </c>
      <c r="L11">
        <f>COUNTIF(orders[CustomerID],customers[[#This Row],[CustomerID]])</f>
        <v>14</v>
      </c>
      <c r="M11" s="8">
        <f>AVERAGEIF(orders[CustomerID],customers[[#This Row],[CustomerID]],orders[Revenue])</f>
        <v>1599.4785714285713</v>
      </c>
      <c r="N11" s="8">
        <f>SUMIF(orders[CustomerID],customers[[#This Row],[CustomerID]],orders[Revenue])</f>
        <v>22392.699999999997</v>
      </c>
    </row>
    <row r="12" spans="1:14" x14ac:dyDescent="0.25">
      <c r="A12" t="s">
        <v>131</v>
      </c>
      <c r="B12" t="s">
        <v>132</v>
      </c>
      <c r="C12" t="s">
        <v>133</v>
      </c>
      <c r="D12" t="s">
        <v>42</v>
      </c>
      <c r="E12" t="s">
        <v>134</v>
      </c>
      <c r="F12" t="s">
        <v>70</v>
      </c>
      <c r="G12" t="s">
        <v>45</v>
      </c>
      <c r="H12" t="s">
        <v>135</v>
      </c>
      <c r="I12" t="s">
        <v>72</v>
      </c>
      <c r="J12" t="s">
        <v>136</v>
      </c>
      <c r="K12" t="s">
        <v>45</v>
      </c>
      <c r="L12">
        <f>COUNTIF(orders[CustomerID],customers[[#This Row],[CustomerID]])</f>
        <v>10</v>
      </c>
      <c r="M12" s="8">
        <f>AVERAGEIF(orders[CustomerID],customers[[#This Row],[CustomerID]],orders[Revenue])</f>
        <v>663.85500000000002</v>
      </c>
      <c r="N12" s="8">
        <f>SUMIF(orders[CustomerID],customers[[#This Row],[CustomerID]],orders[Revenue])</f>
        <v>6638.55</v>
      </c>
    </row>
    <row r="13" spans="1:14" x14ac:dyDescent="0.25">
      <c r="A13" t="s">
        <v>137</v>
      </c>
      <c r="B13" t="s">
        <v>138</v>
      </c>
      <c r="C13" t="s">
        <v>139</v>
      </c>
      <c r="D13" t="s">
        <v>140</v>
      </c>
      <c r="E13" t="s">
        <v>141</v>
      </c>
      <c r="F13" t="s">
        <v>142</v>
      </c>
      <c r="G13" t="s">
        <v>45</v>
      </c>
      <c r="H13" t="s">
        <v>143</v>
      </c>
      <c r="I13" t="s">
        <v>144</v>
      </c>
      <c r="J13" t="s">
        <v>145</v>
      </c>
      <c r="K13" t="s">
        <v>146</v>
      </c>
      <c r="L13">
        <f>COUNTIF(orders[CustomerID],customers[[#This Row],[CustomerID]])</f>
        <v>6</v>
      </c>
      <c r="M13" s="8">
        <f>AVERAGEIF(orders[CustomerID],customers[[#This Row],[CustomerID]],orders[Revenue])</f>
        <v>302.46666666666664</v>
      </c>
      <c r="N13" s="8">
        <f>SUMIF(orders[CustomerID],customers[[#This Row],[CustomerID]],orders[Revenue])</f>
        <v>1814.8</v>
      </c>
    </row>
    <row r="14" spans="1:14" x14ac:dyDescent="0.25">
      <c r="A14" t="s">
        <v>147</v>
      </c>
      <c r="B14" t="s">
        <v>148</v>
      </c>
      <c r="C14" t="s">
        <v>149</v>
      </c>
      <c r="D14" t="s">
        <v>96</v>
      </c>
      <c r="E14" t="s">
        <v>150</v>
      </c>
      <c r="F14" t="s">
        <v>55</v>
      </c>
      <c r="G14" t="s">
        <v>45</v>
      </c>
      <c r="H14" t="s">
        <v>151</v>
      </c>
      <c r="I14" t="s">
        <v>57</v>
      </c>
      <c r="J14" t="s">
        <v>152</v>
      </c>
      <c r="K14" t="s">
        <v>153</v>
      </c>
      <c r="L14">
        <f>COUNTIF(orders[CustomerID],customers[[#This Row],[CustomerID]])</f>
        <v>1</v>
      </c>
      <c r="M14" s="8">
        <f>AVERAGEIF(orders[CustomerID],customers[[#This Row],[CustomerID]],orders[Revenue])</f>
        <v>126</v>
      </c>
      <c r="N14" s="8">
        <f>SUMIF(orders[CustomerID],customers[[#This Row],[CustomerID]],orders[Revenue])</f>
        <v>126</v>
      </c>
    </row>
    <row r="15" spans="1:14" x14ac:dyDescent="0.25">
      <c r="A15" t="s">
        <v>154</v>
      </c>
      <c r="B15" t="s">
        <v>155</v>
      </c>
      <c r="C15" t="s">
        <v>156</v>
      </c>
      <c r="D15" t="s">
        <v>53</v>
      </c>
      <c r="E15" t="s">
        <v>157</v>
      </c>
      <c r="F15" t="s">
        <v>158</v>
      </c>
      <c r="G15" t="s">
        <v>45</v>
      </c>
      <c r="H15" t="s">
        <v>159</v>
      </c>
      <c r="I15" t="s">
        <v>160</v>
      </c>
      <c r="J15" t="s">
        <v>161</v>
      </c>
      <c r="K15" t="s">
        <v>45</v>
      </c>
      <c r="L15">
        <f>COUNTIF(orders[CustomerID],customers[[#This Row],[CustomerID]])</f>
        <v>8</v>
      </c>
      <c r="M15" s="8">
        <f>AVERAGEIF(orders[CustomerID],customers[[#This Row],[CustomerID]],orders[Revenue])</f>
        <v>1595.9293749999997</v>
      </c>
      <c r="N15" s="8">
        <f>SUMIF(orders[CustomerID],customers[[#This Row],[CustomerID]],orders[Revenue])</f>
        <v>12767.434999999998</v>
      </c>
    </row>
    <row r="16" spans="1:14" x14ac:dyDescent="0.25">
      <c r="A16" t="s">
        <v>162</v>
      </c>
      <c r="B16" t="s">
        <v>163</v>
      </c>
      <c r="C16" t="s">
        <v>164</v>
      </c>
      <c r="D16" t="s">
        <v>165</v>
      </c>
      <c r="E16" t="s">
        <v>166</v>
      </c>
      <c r="F16" t="s">
        <v>167</v>
      </c>
      <c r="G16" t="s">
        <v>168</v>
      </c>
      <c r="H16" t="s">
        <v>169</v>
      </c>
      <c r="I16" t="s">
        <v>170</v>
      </c>
      <c r="J16" t="s">
        <v>171</v>
      </c>
      <c r="K16" t="s">
        <v>45</v>
      </c>
      <c r="L16">
        <f>COUNTIF(orders[CustomerID],customers[[#This Row],[CustomerID]])</f>
        <v>5</v>
      </c>
      <c r="M16" s="8">
        <f>AVERAGEIF(orders[CustomerID],customers[[#This Row],[CustomerID]],orders[Revenue])</f>
        <v>927.5200000000001</v>
      </c>
      <c r="N16" s="8">
        <f>SUMIF(orders[CustomerID],customers[[#This Row],[CustomerID]],orders[Revenue])</f>
        <v>4637.6000000000004</v>
      </c>
    </row>
    <row r="17" spans="1:14" x14ac:dyDescent="0.25">
      <c r="A17" t="s">
        <v>172</v>
      </c>
      <c r="B17" t="s">
        <v>173</v>
      </c>
      <c r="C17" t="s">
        <v>174</v>
      </c>
      <c r="D17" t="s">
        <v>42</v>
      </c>
      <c r="E17" t="s">
        <v>175</v>
      </c>
      <c r="F17" t="s">
        <v>70</v>
      </c>
      <c r="G17" t="s">
        <v>45</v>
      </c>
      <c r="H17" t="s">
        <v>176</v>
      </c>
      <c r="I17" t="s">
        <v>72</v>
      </c>
      <c r="J17" t="s">
        <v>177</v>
      </c>
      <c r="K17" t="s">
        <v>178</v>
      </c>
      <c r="L17">
        <f>COUNTIF(orders[CustomerID],customers[[#This Row],[CustomerID]])</f>
        <v>3</v>
      </c>
      <c r="M17" s="8">
        <f>AVERAGEIF(orders[CustomerID],customers[[#This Row],[CustomerID]],orders[Revenue])</f>
        <v>638.83333333333337</v>
      </c>
      <c r="N17" s="8">
        <f>SUMIF(orders[CustomerID],customers[[#This Row],[CustomerID]],orders[Revenue])</f>
        <v>1916.5</v>
      </c>
    </row>
    <row r="18" spans="1:14" x14ac:dyDescent="0.25">
      <c r="A18" t="s">
        <v>179</v>
      </c>
      <c r="B18" t="s">
        <v>180</v>
      </c>
      <c r="C18" t="s">
        <v>181</v>
      </c>
      <c r="D18" t="s">
        <v>78</v>
      </c>
      <c r="E18" t="s">
        <v>182</v>
      </c>
      <c r="F18" t="s">
        <v>183</v>
      </c>
      <c r="G18" t="s">
        <v>45</v>
      </c>
      <c r="H18" t="s">
        <v>184</v>
      </c>
      <c r="I18" t="s">
        <v>47</v>
      </c>
      <c r="J18" t="s">
        <v>185</v>
      </c>
      <c r="K18" t="s">
        <v>186</v>
      </c>
      <c r="L18">
        <f>COUNTIF(orders[CustomerID],customers[[#This Row],[CustomerID]])</f>
        <v>6</v>
      </c>
      <c r="M18" s="8">
        <f>AVERAGEIF(orders[CustomerID],customers[[#This Row],[CustomerID]],orders[Revenue])</f>
        <v>649.43500000000006</v>
      </c>
      <c r="N18" s="8">
        <f>SUMIF(orders[CustomerID],customers[[#This Row],[CustomerID]],orders[Revenue])</f>
        <v>3896.61</v>
      </c>
    </row>
    <row r="19" spans="1:14" x14ac:dyDescent="0.25">
      <c r="A19" t="s">
        <v>187</v>
      </c>
      <c r="B19" t="s">
        <v>188</v>
      </c>
      <c r="C19" t="s">
        <v>189</v>
      </c>
      <c r="D19" t="s">
        <v>53</v>
      </c>
      <c r="E19" t="s">
        <v>190</v>
      </c>
      <c r="F19" t="s">
        <v>191</v>
      </c>
      <c r="G19" t="s">
        <v>45</v>
      </c>
      <c r="H19" t="s">
        <v>192</v>
      </c>
      <c r="I19" t="s">
        <v>100</v>
      </c>
      <c r="J19" t="s">
        <v>193</v>
      </c>
      <c r="K19" t="s">
        <v>194</v>
      </c>
      <c r="L19">
        <f>COUNTIF(orders[CustomerID],customers[[#This Row],[CustomerID]])</f>
        <v>4</v>
      </c>
      <c r="M19" s="8">
        <f>AVERAGEIF(orders[CustomerID],customers[[#This Row],[CustomerID]],orders[Revenue])</f>
        <v>420.77499999999998</v>
      </c>
      <c r="N19" s="8">
        <f>SUMIF(orders[CustomerID],customers[[#This Row],[CustomerID]],orders[Revenue])</f>
        <v>1683.1</v>
      </c>
    </row>
    <row r="20" spans="1:14" x14ac:dyDescent="0.25">
      <c r="A20" t="s">
        <v>195</v>
      </c>
      <c r="B20" t="s">
        <v>196</v>
      </c>
      <c r="C20" t="s">
        <v>197</v>
      </c>
      <c r="D20" t="s">
        <v>140</v>
      </c>
      <c r="E20" t="s">
        <v>198</v>
      </c>
      <c r="F20" t="s">
        <v>70</v>
      </c>
      <c r="G20" t="s">
        <v>45</v>
      </c>
      <c r="H20" t="s">
        <v>199</v>
      </c>
      <c r="I20" t="s">
        <v>72</v>
      </c>
      <c r="J20" t="s">
        <v>200</v>
      </c>
      <c r="K20" t="s">
        <v>201</v>
      </c>
      <c r="L20">
        <f>COUNTIF(orders[CustomerID],customers[[#This Row],[CustomerID]])</f>
        <v>8</v>
      </c>
      <c r="M20" s="8">
        <f>AVERAGEIF(orders[CustomerID],customers[[#This Row],[CustomerID]],orders[Revenue])</f>
        <v>1970.640625</v>
      </c>
      <c r="N20" s="8">
        <f>SUMIF(orders[CustomerID],customers[[#This Row],[CustomerID]],orders[Revenue])</f>
        <v>15765.125</v>
      </c>
    </row>
    <row r="21" spans="1:14" x14ac:dyDescent="0.25">
      <c r="A21" t="s">
        <v>202</v>
      </c>
      <c r="B21" t="s">
        <v>203</v>
      </c>
      <c r="C21" t="s">
        <v>204</v>
      </c>
      <c r="D21" t="s">
        <v>205</v>
      </c>
      <c r="E21" t="s">
        <v>206</v>
      </c>
      <c r="F21" t="s">
        <v>207</v>
      </c>
      <c r="G21" t="s">
        <v>45</v>
      </c>
      <c r="H21" t="s">
        <v>208</v>
      </c>
      <c r="I21" t="s">
        <v>209</v>
      </c>
      <c r="J21" t="s">
        <v>210</v>
      </c>
      <c r="K21" t="s">
        <v>211</v>
      </c>
      <c r="L21">
        <f>COUNTIF(orders[CustomerID],customers[[#This Row],[CustomerID]])</f>
        <v>30</v>
      </c>
      <c r="M21" s="8">
        <f>AVERAGEIF(orders[CustomerID],customers[[#This Row],[CustomerID]],orders[Revenue])</f>
        <v>3712.0811166666667</v>
      </c>
      <c r="N21" s="8">
        <f>SUMIF(orders[CustomerID],customers[[#This Row],[CustomerID]],orders[Revenue])</f>
        <v>111362.4335</v>
      </c>
    </row>
    <row r="22" spans="1:14" x14ac:dyDescent="0.25">
      <c r="A22" t="s">
        <v>212</v>
      </c>
      <c r="B22" t="s">
        <v>213</v>
      </c>
      <c r="C22" t="s">
        <v>214</v>
      </c>
      <c r="D22" t="s">
        <v>215</v>
      </c>
      <c r="E22" t="s">
        <v>216</v>
      </c>
      <c r="F22" t="s">
        <v>167</v>
      </c>
      <c r="G22" t="s">
        <v>168</v>
      </c>
      <c r="H22" t="s">
        <v>217</v>
      </c>
      <c r="I22" t="s">
        <v>170</v>
      </c>
      <c r="J22" t="s">
        <v>218</v>
      </c>
      <c r="K22" t="s">
        <v>45</v>
      </c>
      <c r="L22">
        <f>COUNTIF(orders[CustomerID],customers[[#This Row],[CustomerID]])</f>
        <v>7</v>
      </c>
      <c r="M22" s="8">
        <f>AVERAGEIF(orders[CustomerID],customers[[#This Row],[CustomerID]],orders[Revenue])</f>
        <v>630.03499999999997</v>
      </c>
      <c r="N22" s="8">
        <f>SUMIF(orders[CustomerID],customers[[#This Row],[CustomerID]],orders[Revenue])</f>
        <v>4410.2449999999999</v>
      </c>
    </row>
    <row r="23" spans="1:14" x14ac:dyDescent="0.25">
      <c r="A23" t="s">
        <v>219</v>
      </c>
      <c r="B23" t="s">
        <v>220</v>
      </c>
      <c r="C23" t="s">
        <v>221</v>
      </c>
      <c r="D23" t="s">
        <v>123</v>
      </c>
      <c r="E23" t="s">
        <v>222</v>
      </c>
      <c r="F23" t="s">
        <v>107</v>
      </c>
      <c r="G23" t="s">
        <v>45</v>
      </c>
      <c r="H23" t="s">
        <v>223</v>
      </c>
      <c r="I23" t="s">
        <v>109</v>
      </c>
      <c r="J23" t="s">
        <v>224</v>
      </c>
      <c r="K23" t="s">
        <v>225</v>
      </c>
      <c r="L23">
        <f>COUNTIF(orders[CustomerID],customers[[#This Row],[CustomerID]])</f>
        <v>0</v>
      </c>
      <c r="M23" s="8" t="e">
        <f>AVERAGEIF(orders[CustomerID],customers[[#This Row],[CustomerID]],orders[Revenue])</f>
        <v>#DIV/0!</v>
      </c>
      <c r="N23" s="8">
        <f>SUMIF(orders[CustomerID],customers[[#This Row],[CustomerID]],orders[Revenue])</f>
        <v>0</v>
      </c>
    </row>
    <row r="24" spans="1:14" x14ac:dyDescent="0.25">
      <c r="A24" t="s">
        <v>226</v>
      </c>
      <c r="B24" t="s">
        <v>227</v>
      </c>
      <c r="C24" t="s">
        <v>228</v>
      </c>
      <c r="D24" t="s">
        <v>229</v>
      </c>
      <c r="E24" t="s">
        <v>230</v>
      </c>
      <c r="F24" t="s">
        <v>231</v>
      </c>
      <c r="G24" t="s">
        <v>45</v>
      </c>
      <c r="H24" t="s">
        <v>232</v>
      </c>
      <c r="I24" t="s">
        <v>100</v>
      </c>
      <c r="J24" t="s">
        <v>233</v>
      </c>
      <c r="K24" t="s">
        <v>234</v>
      </c>
      <c r="L24">
        <f>COUNTIF(orders[CustomerID],customers[[#This Row],[CustomerID]])</f>
        <v>5</v>
      </c>
      <c r="M24" s="8">
        <f>AVERAGEIF(orders[CustomerID],customers[[#This Row],[CustomerID]],orders[Revenue])</f>
        <v>2452.7400000000002</v>
      </c>
      <c r="N24" s="8">
        <f>SUMIF(orders[CustomerID],customers[[#This Row],[CustomerID]],orders[Revenue])</f>
        <v>12263.7</v>
      </c>
    </row>
    <row r="25" spans="1:14" x14ac:dyDescent="0.25">
      <c r="A25" t="s">
        <v>235</v>
      </c>
      <c r="B25" t="s">
        <v>236</v>
      </c>
      <c r="C25" t="s">
        <v>237</v>
      </c>
      <c r="D25" t="s">
        <v>53</v>
      </c>
      <c r="E25" t="s">
        <v>238</v>
      </c>
      <c r="F25" t="s">
        <v>239</v>
      </c>
      <c r="G25" t="s">
        <v>45</v>
      </c>
      <c r="H25" t="s">
        <v>240</v>
      </c>
      <c r="I25" t="s">
        <v>82</v>
      </c>
      <c r="J25" t="s">
        <v>241</v>
      </c>
      <c r="K25" t="s">
        <v>45</v>
      </c>
      <c r="L25">
        <f>COUNTIF(orders[CustomerID],customers[[#This Row],[CustomerID]])</f>
        <v>19</v>
      </c>
      <c r="M25" s="8">
        <f>AVERAGEIF(orders[CustomerID],customers[[#This Row],[CustomerID]],orders[Revenue])</f>
        <v>1597.1065789473685</v>
      </c>
      <c r="N25" s="8">
        <f>SUMIF(orders[CustomerID],customers[[#This Row],[CustomerID]],orders[Revenue])</f>
        <v>30345.025000000001</v>
      </c>
    </row>
    <row r="26" spans="1:14" x14ac:dyDescent="0.25">
      <c r="A26" t="s">
        <v>242</v>
      </c>
      <c r="B26" t="s">
        <v>243</v>
      </c>
      <c r="C26" t="s">
        <v>244</v>
      </c>
      <c r="D26" t="s">
        <v>96</v>
      </c>
      <c r="E26" t="s">
        <v>245</v>
      </c>
      <c r="F26" t="s">
        <v>246</v>
      </c>
      <c r="G26" t="s">
        <v>45</v>
      </c>
      <c r="H26" t="s">
        <v>247</v>
      </c>
      <c r="I26" t="s">
        <v>47</v>
      </c>
      <c r="J26" t="s">
        <v>248</v>
      </c>
      <c r="K26" t="s">
        <v>249</v>
      </c>
      <c r="L26">
        <f>COUNTIF(orders[CustomerID],customers[[#This Row],[CustomerID]])</f>
        <v>15</v>
      </c>
      <c r="M26" s="8">
        <f>AVERAGEIF(orders[CustomerID],customers[[#This Row],[CustomerID]],orders[Revenue])</f>
        <v>1965.1759666666667</v>
      </c>
      <c r="N26" s="8">
        <f>SUMIF(orders[CustomerID],customers[[#This Row],[CustomerID]],orders[Revenue])</f>
        <v>29477.639500000001</v>
      </c>
    </row>
    <row r="27" spans="1:14" x14ac:dyDescent="0.25">
      <c r="A27" t="s">
        <v>250</v>
      </c>
      <c r="B27" t="s">
        <v>251</v>
      </c>
      <c r="C27" t="s">
        <v>252</v>
      </c>
      <c r="D27" t="s">
        <v>96</v>
      </c>
      <c r="E27" t="s">
        <v>253</v>
      </c>
      <c r="F27" t="s">
        <v>191</v>
      </c>
      <c r="G27" t="s">
        <v>45</v>
      </c>
      <c r="H27" t="s">
        <v>192</v>
      </c>
      <c r="I27" t="s">
        <v>100</v>
      </c>
      <c r="J27" t="s">
        <v>254</v>
      </c>
      <c r="K27" t="s">
        <v>255</v>
      </c>
      <c r="L27">
        <f>COUNTIF(orders[CustomerID],customers[[#This Row],[CustomerID]])</f>
        <v>3</v>
      </c>
      <c r="M27" s="8">
        <f>AVERAGEIF(orders[CustomerID],customers[[#This Row],[CustomerID]],orders[Revenue])</f>
        <v>1057.3866666666665</v>
      </c>
      <c r="N27" s="8">
        <f>SUMIF(orders[CustomerID],customers[[#This Row],[CustomerID]],orders[Revenue])</f>
        <v>3172.16</v>
      </c>
    </row>
    <row r="28" spans="1:14" x14ac:dyDescent="0.25">
      <c r="A28" t="s">
        <v>256</v>
      </c>
      <c r="B28" t="s">
        <v>257</v>
      </c>
      <c r="C28" t="s">
        <v>258</v>
      </c>
      <c r="D28" t="s">
        <v>42</v>
      </c>
      <c r="E28" t="s">
        <v>259</v>
      </c>
      <c r="F28" t="s">
        <v>260</v>
      </c>
      <c r="G28" t="s">
        <v>45</v>
      </c>
      <c r="H28" t="s">
        <v>261</v>
      </c>
      <c r="I28" t="s">
        <v>262</v>
      </c>
      <c r="J28" t="s">
        <v>263</v>
      </c>
      <c r="K28" t="s">
        <v>264</v>
      </c>
      <c r="L28">
        <f>COUNTIF(orders[CustomerID],customers[[#This Row],[CustomerID]])</f>
        <v>6</v>
      </c>
      <c r="M28" s="8">
        <f>AVERAGEIF(orders[CustomerID],customers[[#This Row],[CustomerID]],orders[Revenue])</f>
        <v>259.72666666666669</v>
      </c>
      <c r="N28" s="8">
        <f>SUMIF(orders[CustomerID],customers[[#This Row],[CustomerID]],orders[Revenue])</f>
        <v>1558.3600000000001</v>
      </c>
    </row>
    <row r="29" spans="1:14" x14ac:dyDescent="0.25">
      <c r="A29" t="s">
        <v>265</v>
      </c>
      <c r="B29" t="s">
        <v>266</v>
      </c>
      <c r="C29" t="s">
        <v>267</v>
      </c>
      <c r="D29" t="s">
        <v>205</v>
      </c>
      <c r="E29" t="s">
        <v>268</v>
      </c>
      <c r="F29" t="s">
        <v>269</v>
      </c>
      <c r="G29" t="s">
        <v>45</v>
      </c>
      <c r="H29" t="s">
        <v>270</v>
      </c>
      <c r="I29" t="s">
        <v>271</v>
      </c>
      <c r="J29" t="s">
        <v>272</v>
      </c>
      <c r="K29" t="s">
        <v>273</v>
      </c>
      <c r="L29">
        <f>COUNTIF(orders[CustomerID],customers[[#This Row],[CustomerID]])</f>
        <v>8</v>
      </c>
      <c r="M29" s="8">
        <f>AVERAGEIF(orders[CustomerID],customers[[#This Row],[CustomerID]],orders[Revenue])</f>
        <v>903.11562500000002</v>
      </c>
      <c r="N29" s="8">
        <f>SUMIF(orders[CustomerID],customers[[#This Row],[CustomerID]],orders[Revenue])</f>
        <v>7224.9250000000002</v>
      </c>
    </row>
    <row r="30" spans="1:14" x14ac:dyDescent="0.25">
      <c r="A30" t="s">
        <v>274</v>
      </c>
      <c r="B30" t="s">
        <v>275</v>
      </c>
      <c r="C30" t="s">
        <v>276</v>
      </c>
      <c r="D30" t="s">
        <v>96</v>
      </c>
      <c r="E30" t="s">
        <v>277</v>
      </c>
      <c r="F30" t="s">
        <v>278</v>
      </c>
      <c r="G30" t="s">
        <v>45</v>
      </c>
      <c r="H30" t="s">
        <v>279</v>
      </c>
      <c r="I30" t="s">
        <v>109</v>
      </c>
      <c r="J30" t="s">
        <v>280</v>
      </c>
      <c r="K30" t="s">
        <v>281</v>
      </c>
      <c r="L30">
        <f>COUNTIF(orders[CustomerID],customers[[#This Row],[CustomerID]])</f>
        <v>5</v>
      </c>
      <c r="M30" s="8">
        <f>AVERAGEIF(orders[CustomerID],customers[[#This Row],[CustomerID]],orders[Revenue])</f>
        <v>191.1</v>
      </c>
      <c r="N30" s="8">
        <f>SUMIF(orders[CustomerID],customers[[#This Row],[CustomerID]],orders[Revenue])</f>
        <v>955.5</v>
      </c>
    </row>
    <row r="31" spans="1:14" x14ac:dyDescent="0.25">
      <c r="A31" t="s">
        <v>282</v>
      </c>
      <c r="B31" t="s">
        <v>283</v>
      </c>
      <c r="C31" t="s">
        <v>284</v>
      </c>
      <c r="D31" t="s">
        <v>205</v>
      </c>
      <c r="E31" t="s">
        <v>285</v>
      </c>
      <c r="F31" t="s">
        <v>286</v>
      </c>
      <c r="G31" t="s">
        <v>45</v>
      </c>
      <c r="H31" t="s">
        <v>287</v>
      </c>
      <c r="I31" t="s">
        <v>109</v>
      </c>
      <c r="J31" t="s">
        <v>288</v>
      </c>
      <c r="K31" t="s">
        <v>45</v>
      </c>
      <c r="L31">
        <f>COUNTIF(orders[CustomerID],customers[[#This Row],[CustomerID]])</f>
        <v>10</v>
      </c>
      <c r="M31" s="8">
        <f>AVERAGEIF(orders[CustomerID],customers[[#This Row],[CustomerID]],orders[Revenue])</f>
        <v>1172.806</v>
      </c>
      <c r="N31" s="8">
        <f>SUMIF(orders[CustomerID],customers[[#This Row],[CustomerID]],orders[Revenue])</f>
        <v>11728.060000000001</v>
      </c>
    </row>
    <row r="32" spans="1:14" x14ac:dyDescent="0.25">
      <c r="A32" t="s">
        <v>289</v>
      </c>
      <c r="B32" t="s">
        <v>290</v>
      </c>
      <c r="C32" t="s">
        <v>291</v>
      </c>
      <c r="D32" t="s">
        <v>165</v>
      </c>
      <c r="E32" t="s">
        <v>292</v>
      </c>
      <c r="F32" t="s">
        <v>293</v>
      </c>
      <c r="G32" t="s">
        <v>168</v>
      </c>
      <c r="H32" t="s">
        <v>294</v>
      </c>
      <c r="I32" t="s">
        <v>170</v>
      </c>
      <c r="J32" t="s">
        <v>295</v>
      </c>
      <c r="K32" t="s">
        <v>45</v>
      </c>
      <c r="L32">
        <f>COUNTIF(orders[CustomerID],customers[[#This Row],[CustomerID]])</f>
        <v>9</v>
      </c>
      <c r="M32" s="8">
        <f>AVERAGEIF(orders[CustomerID],customers[[#This Row],[CustomerID]],orders[Revenue])</f>
        <v>963.23722222222227</v>
      </c>
      <c r="N32" s="8">
        <f>SUMIF(orders[CustomerID],customers[[#This Row],[CustomerID]],orders[Revenue])</f>
        <v>8669.1350000000002</v>
      </c>
    </row>
    <row r="33" spans="1:14" x14ac:dyDescent="0.25">
      <c r="A33" t="s">
        <v>296</v>
      </c>
      <c r="B33" t="s">
        <v>297</v>
      </c>
      <c r="C33" t="s">
        <v>298</v>
      </c>
      <c r="D33" t="s">
        <v>96</v>
      </c>
      <c r="E33" t="s">
        <v>299</v>
      </c>
      <c r="F33" t="s">
        <v>300</v>
      </c>
      <c r="G33" t="s">
        <v>301</v>
      </c>
      <c r="H33" t="s">
        <v>302</v>
      </c>
      <c r="I33" t="s">
        <v>303</v>
      </c>
      <c r="J33" t="s">
        <v>304</v>
      </c>
      <c r="K33" t="s">
        <v>45</v>
      </c>
      <c r="L33">
        <f>COUNTIF(orders[CustomerID],customers[[#This Row],[CustomerID]])</f>
        <v>11</v>
      </c>
      <c r="M33" s="8">
        <f>AVERAGEIF(orders[CustomerID],customers[[#This Row],[CustomerID]],orders[Revenue])</f>
        <v>1682.4954545454545</v>
      </c>
      <c r="N33" s="8">
        <f>SUMIF(orders[CustomerID],customers[[#This Row],[CustomerID]],orders[Revenue])</f>
        <v>18507.45</v>
      </c>
    </row>
    <row r="34" spans="1:14" x14ac:dyDescent="0.25">
      <c r="A34" t="s">
        <v>305</v>
      </c>
      <c r="B34" t="s">
        <v>306</v>
      </c>
      <c r="C34" t="s">
        <v>307</v>
      </c>
      <c r="D34" t="s">
        <v>53</v>
      </c>
      <c r="E34" t="s">
        <v>308</v>
      </c>
      <c r="F34" t="s">
        <v>309</v>
      </c>
      <c r="G34" t="s">
        <v>310</v>
      </c>
      <c r="H34" t="s">
        <v>311</v>
      </c>
      <c r="I34" t="s">
        <v>312</v>
      </c>
      <c r="J34" t="s">
        <v>313</v>
      </c>
      <c r="K34" t="s">
        <v>314</v>
      </c>
      <c r="L34">
        <f>COUNTIF(orders[CustomerID],customers[[#This Row],[CustomerID]])</f>
        <v>2</v>
      </c>
      <c r="M34" s="8">
        <f>AVERAGEIF(orders[CustomerID],customers[[#This Row],[CustomerID]],orders[Revenue])</f>
        <v>882.30000000000007</v>
      </c>
      <c r="N34" s="8">
        <f>SUMIF(orders[CustomerID],customers[[#This Row],[CustomerID]],orders[Revenue])</f>
        <v>1764.6000000000001</v>
      </c>
    </row>
    <row r="35" spans="1:14" x14ac:dyDescent="0.25">
      <c r="A35" t="s">
        <v>315</v>
      </c>
      <c r="B35" t="s">
        <v>316</v>
      </c>
      <c r="C35" t="s">
        <v>317</v>
      </c>
      <c r="D35" t="s">
        <v>123</v>
      </c>
      <c r="E35" t="s">
        <v>318</v>
      </c>
      <c r="F35" t="s">
        <v>319</v>
      </c>
      <c r="G35" t="s">
        <v>320</v>
      </c>
      <c r="H35" t="s">
        <v>321</v>
      </c>
      <c r="I35" t="s">
        <v>170</v>
      </c>
      <c r="J35" t="s">
        <v>322</v>
      </c>
      <c r="K35" t="s">
        <v>323</v>
      </c>
      <c r="L35">
        <f>COUNTIF(orders[CustomerID],customers[[#This Row],[CustomerID]])</f>
        <v>14</v>
      </c>
      <c r="M35" s="8">
        <f>AVERAGEIF(orders[CustomerID],customers[[#This Row],[CustomerID]],orders[Revenue])</f>
        <v>2399.4005357142855</v>
      </c>
      <c r="N35" s="8">
        <f>SUMIF(orders[CustomerID],customers[[#This Row],[CustomerID]],orders[Revenue])</f>
        <v>33591.607499999998</v>
      </c>
    </row>
    <row r="36" spans="1:14" x14ac:dyDescent="0.25">
      <c r="A36" t="s">
        <v>324</v>
      </c>
      <c r="B36" t="s">
        <v>325</v>
      </c>
      <c r="C36" t="s">
        <v>326</v>
      </c>
      <c r="D36" t="s">
        <v>42</v>
      </c>
      <c r="E36" t="s">
        <v>327</v>
      </c>
      <c r="F36" t="s">
        <v>328</v>
      </c>
      <c r="G36" t="s">
        <v>329</v>
      </c>
      <c r="H36" t="s">
        <v>330</v>
      </c>
      <c r="I36" t="s">
        <v>312</v>
      </c>
      <c r="J36" t="s">
        <v>331</v>
      </c>
      <c r="K36" t="s">
        <v>332</v>
      </c>
      <c r="L36">
        <f>COUNTIF(orders[CustomerID],customers[[#This Row],[CustomerID]])</f>
        <v>18</v>
      </c>
      <c r="M36" s="8">
        <f>AVERAGEIF(orders[CustomerID],customers[[#This Row],[CustomerID]],orders[Revenue])</f>
        <v>1374.2868888888891</v>
      </c>
      <c r="N36" s="8">
        <f>SUMIF(orders[CustomerID],customers[[#This Row],[CustomerID]],orders[Revenue])</f>
        <v>24737.164000000004</v>
      </c>
    </row>
    <row r="37" spans="1:14" x14ac:dyDescent="0.25">
      <c r="A37" t="s">
        <v>333</v>
      </c>
      <c r="B37" t="s">
        <v>334</v>
      </c>
      <c r="C37" t="s">
        <v>335</v>
      </c>
      <c r="D37" t="s">
        <v>42</v>
      </c>
      <c r="E37" t="s">
        <v>336</v>
      </c>
      <c r="F37" t="s">
        <v>337</v>
      </c>
      <c r="G37" t="s">
        <v>301</v>
      </c>
      <c r="H37" t="s">
        <v>338</v>
      </c>
      <c r="I37" t="s">
        <v>303</v>
      </c>
      <c r="J37" t="s">
        <v>339</v>
      </c>
      <c r="K37" t="s">
        <v>340</v>
      </c>
      <c r="L37">
        <f>COUNTIF(orders[CustomerID],customers[[#This Row],[CustomerID]])</f>
        <v>5</v>
      </c>
      <c r="M37" s="8">
        <f>AVERAGEIF(orders[CustomerID],customers[[#This Row],[CustomerID]],orders[Revenue])</f>
        <v>657.01</v>
      </c>
      <c r="N37" s="8">
        <f>SUMIF(orders[CustomerID],customers[[#This Row],[CustomerID]],orders[Revenue])</f>
        <v>3285.05</v>
      </c>
    </row>
    <row r="38" spans="1:14" x14ac:dyDescent="0.25">
      <c r="A38" t="s">
        <v>341</v>
      </c>
      <c r="B38" t="s">
        <v>342</v>
      </c>
      <c r="C38" t="s">
        <v>343</v>
      </c>
      <c r="D38" t="s">
        <v>165</v>
      </c>
      <c r="E38" t="s">
        <v>344</v>
      </c>
      <c r="F38" t="s">
        <v>345</v>
      </c>
      <c r="G38" t="s">
        <v>346</v>
      </c>
      <c r="H38" t="s">
        <v>347</v>
      </c>
      <c r="I38" t="s">
        <v>348</v>
      </c>
      <c r="J38" t="s">
        <v>349</v>
      </c>
      <c r="K38" t="s">
        <v>350</v>
      </c>
      <c r="L38">
        <f>COUNTIF(orders[CustomerID],customers[[#This Row],[CustomerID]])</f>
        <v>19</v>
      </c>
      <c r="M38" s="8">
        <f>AVERAGEIF(orders[CustomerID],customers[[#This Row],[CustomerID]],orders[Revenue])</f>
        <v>2769.6654210526312</v>
      </c>
      <c r="N38" s="8">
        <f>SUMIF(orders[CustomerID],customers[[#This Row],[CustomerID]],orders[Revenue])</f>
        <v>52623.642999999996</v>
      </c>
    </row>
    <row r="39" spans="1:14" x14ac:dyDescent="0.25">
      <c r="A39" t="s">
        <v>351</v>
      </c>
      <c r="B39" t="s">
        <v>352</v>
      </c>
      <c r="C39" t="s">
        <v>353</v>
      </c>
      <c r="D39" t="s">
        <v>96</v>
      </c>
      <c r="E39" t="s">
        <v>354</v>
      </c>
      <c r="F39" t="s">
        <v>355</v>
      </c>
      <c r="G39" t="s">
        <v>356</v>
      </c>
      <c r="H39" t="s">
        <v>357</v>
      </c>
      <c r="I39" t="s">
        <v>72</v>
      </c>
      <c r="J39" t="s">
        <v>358</v>
      </c>
      <c r="K39" t="s">
        <v>45</v>
      </c>
      <c r="L39">
        <f>COUNTIF(orders[CustomerID],customers[[#This Row],[CustomerID]])</f>
        <v>10</v>
      </c>
      <c r="M39" s="8">
        <f>AVERAGEIF(orders[CustomerID],customers[[#This Row],[CustomerID]],orders[Revenue])</f>
        <v>642.97</v>
      </c>
      <c r="N39" s="8">
        <f>SUMIF(orders[CustomerID],customers[[#This Row],[CustomerID]],orders[Revenue])</f>
        <v>6429.7000000000007</v>
      </c>
    </row>
    <row r="40" spans="1:14" x14ac:dyDescent="0.25">
      <c r="A40" t="s">
        <v>359</v>
      </c>
      <c r="B40" t="s">
        <v>360</v>
      </c>
      <c r="C40" t="s">
        <v>361</v>
      </c>
      <c r="D40" t="s">
        <v>165</v>
      </c>
      <c r="E40" t="s">
        <v>362</v>
      </c>
      <c r="F40" t="s">
        <v>363</v>
      </c>
      <c r="G40" t="s">
        <v>45</v>
      </c>
      <c r="H40" t="s">
        <v>364</v>
      </c>
      <c r="I40" t="s">
        <v>47</v>
      </c>
      <c r="J40" t="s">
        <v>365</v>
      </c>
      <c r="K40" t="s">
        <v>45</v>
      </c>
      <c r="L40">
        <f>COUNTIF(orders[CustomerID],customers[[#This Row],[CustomerID]])</f>
        <v>14</v>
      </c>
      <c r="M40" s="8">
        <f>AVERAGEIF(orders[CustomerID],customers[[#This Row],[CustomerID]],orders[Revenue])</f>
        <v>2288.6181428571426</v>
      </c>
      <c r="N40" s="8">
        <f>SUMIF(orders[CustomerID],customers[[#This Row],[CustomerID]],orders[Revenue])</f>
        <v>32040.653999999999</v>
      </c>
    </row>
    <row r="41" spans="1:14" x14ac:dyDescent="0.25">
      <c r="A41" t="s">
        <v>366</v>
      </c>
      <c r="B41" t="s">
        <v>367</v>
      </c>
      <c r="C41" t="s">
        <v>368</v>
      </c>
      <c r="D41" t="s">
        <v>42</v>
      </c>
      <c r="E41" t="s">
        <v>369</v>
      </c>
      <c r="F41" t="s">
        <v>370</v>
      </c>
      <c r="G41" t="s">
        <v>45</v>
      </c>
      <c r="H41" t="s">
        <v>371</v>
      </c>
      <c r="I41" t="s">
        <v>100</v>
      </c>
      <c r="J41" t="s">
        <v>372</v>
      </c>
      <c r="K41" t="s">
        <v>373</v>
      </c>
      <c r="L41">
        <f>COUNTIF(orders[CustomerID],customers[[#This Row],[CustomerID]])</f>
        <v>4</v>
      </c>
      <c r="M41" s="8">
        <f>AVERAGEIF(orders[CustomerID],customers[[#This Row],[CustomerID]],orders[Revenue])</f>
        <v>498.01249999999999</v>
      </c>
      <c r="N41" s="8">
        <f>SUMIF(orders[CustomerID],customers[[#This Row],[CustomerID]],orders[Revenue])</f>
        <v>1992.05</v>
      </c>
    </row>
    <row r="42" spans="1:14" x14ac:dyDescent="0.25">
      <c r="A42" t="s">
        <v>374</v>
      </c>
      <c r="B42" t="s">
        <v>375</v>
      </c>
      <c r="C42" t="s">
        <v>376</v>
      </c>
      <c r="D42" t="s">
        <v>205</v>
      </c>
      <c r="E42" t="s">
        <v>377</v>
      </c>
      <c r="F42" t="s">
        <v>378</v>
      </c>
      <c r="G42" t="s">
        <v>45</v>
      </c>
      <c r="H42" t="s">
        <v>379</v>
      </c>
      <c r="I42" t="s">
        <v>100</v>
      </c>
      <c r="J42" t="s">
        <v>380</v>
      </c>
      <c r="K42" t="s">
        <v>381</v>
      </c>
      <c r="L42">
        <f>COUNTIF(orders[CustomerID],customers[[#This Row],[CustomerID]])</f>
        <v>14</v>
      </c>
      <c r="M42" s="8">
        <f>AVERAGEIF(orders[CustomerID],customers[[#This Row],[CustomerID]],orders[Revenue])</f>
        <v>748.13428571428574</v>
      </c>
      <c r="N42" s="8">
        <f>SUMIF(orders[CustomerID],customers[[#This Row],[CustomerID]],orders[Revenue])</f>
        <v>10473.880000000001</v>
      </c>
    </row>
    <row r="43" spans="1:14" x14ac:dyDescent="0.25">
      <c r="A43" t="s">
        <v>382</v>
      </c>
      <c r="B43" t="s">
        <v>383</v>
      </c>
      <c r="C43" t="s">
        <v>384</v>
      </c>
      <c r="D43" t="s">
        <v>215</v>
      </c>
      <c r="E43" t="s">
        <v>385</v>
      </c>
      <c r="F43" t="s">
        <v>386</v>
      </c>
      <c r="G43" t="s">
        <v>126</v>
      </c>
      <c r="H43" t="s">
        <v>387</v>
      </c>
      <c r="I43" t="s">
        <v>128</v>
      </c>
      <c r="J43" t="s">
        <v>388</v>
      </c>
      <c r="K43" t="s">
        <v>389</v>
      </c>
      <c r="L43">
        <f>COUNTIF(orders[CustomerID],customers[[#This Row],[CustomerID]])</f>
        <v>3</v>
      </c>
      <c r="M43" s="8">
        <f>AVERAGEIF(orders[CustomerID],customers[[#This Row],[CustomerID]],orders[Revenue])</f>
        <v>197.5</v>
      </c>
      <c r="N43" s="8">
        <f>SUMIF(orders[CustomerID],customers[[#This Row],[CustomerID]],orders[Revenue])</f>
        <v>592.5</v>
      </c>
    </row>
    <row r="44" spans="1:14" x14ac:dyDescent="0.25">
      <c r="A44" t="s">
        <v>390</v>
      </c>
      <c r="B44" t="s">
        <v>391</v>
      </c>
      <c r="C44" t="s">
        <v>392</v>
      </c>
      <c r="D44" t="s">
        <v>96</v>
      </c>
      <c r="E44" t="s">
        <v>393</v>
      </c>
      <c r="F44" t="s">
        <v>394</v>
      </c>
      <c r="G44" t="s">
        <v>395</v>
      </c>
      <c r="H44" t="s">
        <v>396</v>
      </c>
      <c r="I44" t="s">
        <v>303</v>
      </c>
      <c r="J44" t="s">
        <v>397</v>
      </c>
      <c r="K44" t="s">
        <v>398</v>
      </c>
      <c r="L44">
        <f>COUNTIF(orders[CustomerID],customers[[#This Row],[CustomerID]])</f>
        <v>2</v>
      </c>
      <c r="M44" s="8">
        <f>AVERAGEIF(orders[CustomerID],customers[[#This Row],[CustomerID]],orders[Revenue])</f>
        <v>197</v>
      </c>
      <c r="N44" s="8">
        <f>SUMIF(orders[CustomerID],customers[[#This Row],[CustomerID]],orders[Revenue])</f>
        <v>394</v>
      </c>
    </row>
    <row r="45" spans="1:14" x14ac:dyDescent="0.25">
      <c r="A45" t="s">
        <v>399</v>
      </c>
      <c r="B45" t="s">
        <v>400</v>
      </c>
      <c r="C45" t="s">
        <v>401</v>
      </c>
      <c r="D45" t="s">
        <v>42</v>
      </c>
      <c r="E45" t="s">
        <v>402</v>
      </c>
      <c r="F45" t="s">
        <v>403</v>
      </c>
      <c r="G45" t="s">
        <v>45</v>
      </c>
      <c r="H45" t="s">
        <v>404</v>
      </c>
      <c r="I45" t="s">
        <v>47</v>
      </c>
      <c r="J45" t="s">
        <v>405</v>
      </c>
      <c r="K45" t="s">
        <v>406</v>
      </c>
      <c r="L45">
        <f>COUNTIF(orders[CustomerID],customers[[#This Row],[CustomerID]])</f>
        <v>15</v>
      </c>
      <c r="M45" s="8">
        <f>AVERAGEIF(orders[CustomerID],customers[[#This Row],[CustomerID]],orders[Revenue])</f>
        <v>1359.0673333333332</v>
      </c>
      <c r="N45" s="8">
        <f>SUMIF(orders[CustomerID],customers[[#This Row],[CustomerID]],orders[Revenue])</f>
        <v>20386.009999999998</v>
      </c>
    </row>
    <row r="46" spans="1:14" x14ac:dyDescent="0.25">
      <c r="A46" t="s">
        <v>407</v>
      </c>
      <c r="B46" t="s">
        <v>408</v>
      </c>
      <c r="C46" t="s">
        <v>409</v>
      </c>
      <c r="D46" t="s">
        <v>53</v>
      </c>
      <c r="E46" t="s">
        <v>410</v>
      </c>
      <c r="F46" t="s">
        <v>411</v>
      </c>
      <c r="G46" t="s">
        <v>412</v>
      </c>
      <c r="H46" t="s">
        <v>413</v>
      </c>
      <c r="I46" t="s">
        <v>303</v>
      </c>
      <c r="J46" t="s">
        <v>414</v>
      </c>
      <c r="K46" t="s">
        <v>45</v>
      </c>
      <c r="L46">
        <f>COUNTIF(orders[CustomerID],customers[[#This Row],[CustomerID]])</f>
        <v>4</v>
      </c>
      <c r="M46" s="8">
        <f>AVERAGEIF(orders[CustomerID],customers[[#This Row],[CustomerID]],orders[Revenue])</f>
        <v>769.11812499999996</v>
      </c>
      <c r="N46" s="8">
        <f>SUMIF(orders[CustomerID],customers[[#This Row],[CustomerID]],orders[Revenue])</f>
        <v>3076.4724999999999</v>
      </c>
    </row>
    <row r="47" spans="1:14" x14ac:dyDescent="0.25">
      <c r="A47" t="s">
        <v>415</v>
      </c>
      <c r="B47" t="s">
        <v>416</v>
      </c>
      <c r="C47" t="s">
        <v>417</v>
      </c>
      <c r="D47" t="s">
        <v>123</v>
      </c>
      <c r="E47" t="s">
        <v>418</v>
      </c>
      <c r="F47" t="s">
        <v>419</v>
      </c>
      <c r="G47" t="s">
        <v>420</v>
      </c>
      <c r="H47" t="s">
        <v>421</v>
      </c>
      <c r="I47" t="s">
        <v>312</v>
      </c>
      <c r="J47" t="s">
        <v>422</v>
      </c>
      <c r="K47" t="s">
        <v>423</v>
      </c>
      <c r="L47">
        <f>COUNTIF(orders[CustomerID],customers[[#This Row],[CustomerID]])</f>
        <v>14</v>
      </c>
      <c r="M47" s="8">
        <f>AVERAGEIF(orders[CustomerID],customers[[#This Row],[CustomerID]],orders[Revenue])</f>
        <v>1272.9332142857143</v>
      </c>
      <c r="N47" s="8">
        <f>SUMIF(orders[CustomerID],customers[[#This Row],[CustomerID]],orders[Revenue])</f>
        <v>17821.064999999999</v>
      </c>
    </row>
    <row r="48" spans="1:14" x14ac:dyDescent="0.25">
      <c r="A48" t="s">
        <v>424</v>
      </c>
      <c r="B48" t="s">
        <v>425</v>
      </c>
      <c r="C48" t="s">
        <v>426</v>
      </c>
      <c r="D48" t="s">
        <v>53</v>
      </c>
      <c r="E48" t="s">
        <v>427</v>
      </c>
      <c r="F48" t="s">
        <v>428</v>
      </c>
      <c r="G48" t="s">
        <v>429</v>
      </c>
      <c r="H48" t="s">
        <v>430</v>
      </c>
      <c r="I48" t="s">
        <v>312</v>
      </c>
      <c r="J48" t="s">
        <v>431</v>
      </c>
      <c r="K48" t="s">
        <v>432</v>
      </c>
      <c r="L48">
        <f>COUNTIF(orders[CustomerID],customers[[#This Row],[CustomerID]])</f>
        <v>12</v>
      </c>
      <c r="M48" s="8">
        <f>AVERAGEIF(orders[CustomerID],customers[[#This Row],[CustomerID]],orders[Revenue])</f>
        <v>1414.3804166666669</v>
      </c>
      <c r="N48" s="8">
        <f>SUMIF(orders[CustomerID],customers[[#This Row],[CustomerID]],orders[Revenue])</f>
        <v>16972.565000000002</v>
      </c>
    </row>
    <row r="49" spans="1:14" x14ac:dyDescent="0.25">
      <c r="A49" t="s">
        <v>433</v>
      </c>
      <c r="B49" t="s">
        <v>434</v>
      </c>
      <c r="C49" t="s">
        <v>435</v>
      </c>
      <c r="D49" t="s">
        <v>205</v>
      </c>
      <c r="E49" t="s">
        <v>436</v>
      </c>
      <c r="F49" t="s">
        <v>437</v>
      </c>
      <c r="G49" t="s">
        <v>301</v>
      </c>
      <c r="H49" t="s">
        <v>438</v>
      </c>
      <c r="I49" t="s">
        <v>303</v>
      </c>
      <c r="J49" t="s">
        <v>439</v>
      </c>
      <c r="K49" t="s">
        <v>440</v>
      </c>
      <c r="L49">
        <f>COUNTIF(orders[CustomerID],customers[[#This Row],[CustomerID]])</f>
        <v>8</v>
      </c>
      <c r="M49" s="8">
        <f>AVERAGEIF(orders[CustomerID],customers[[#This Row],[CustomerID]],orders[Revenue])</f>
        <v>554.63750000000005</v>
      </c>
      <c r="N49" s="8">
        <f>SUMIF(orders[CustomerID],customers[[#This Row],[CustomerID]],orders[Revenue])</f>
        <v>4437.1000000000004</v>
      </c>
    </row>
    <row r="50" spans="1:14" x14ac:dyDescent="0.25">
      <c r="A50" t="s">
        <v>441</v>
      </c>
      <c r="B50" t="s">
        <v>442</v>
      </c>
      <c r="C50" t="s">
        <v>443</v>
      </c>
      <c r="D50" t="s">
        <v>96</v>
      </c>
      <c r="E50" t="s">
        <v>444</v>
      </c>
      <c r="F50" t="s">
        <v>445</v>
      </c>
      <c r="G50" t="s">
        <v>45</v>
      </c>
      <c r="H50" t="s">
        <v>446</v>
      </c>
      <c r="I50" t="s">
        <v>262</v>
      </c>
      <c r="J50" t="s">
        <v>447</v>
      </c>
      <c r="K50" t="s">
        <v>448</v>
      </c>
      <c r="L50">
        <f>COUNTIF(orders[CustomerID],customers[[#This Row],[CustomerID]])</f>
        <v>10</v>
      </c>
      <c r="M50" s="8">
        <f>AVERAGEIF(orders[CustomerID],customers[[#This Row],[CustomerID]],orders[Revenue])</f>
        <v>786.07799999999997</v>
      </c>
      <c r="N50" s="8">
        <f>SUMIF(orders[CustomerID],customers[[#This Row],[CustomerID]],orders[Revenue])</f>
        <v>7860.78</v>
      </c>
    </row>
    <row r="51" spans="1:14" x14ac:dyDescent="0.25">
      <c r="A51" t="s">
        <v>449</v>
      </c>
      <c r="B51" t="s">
        <v>450</v>
      </c>
      <c r="C51" t="s">
        <v>451</v>
      </c>
      <c r="D51" t="s">
        <v>140</v>
      </c>
      <c r="E51" t="s">
        <v>452</v>
      </c>
      <c r="F51" t="s">
        <v>453</v>
      </c>
      <c r="G51" t="s">
        <v>45</v>
      </c>
      <c r="H51" t="s">
        <v>454</v>
      </c>
      <c r="I51" t="s">
        <v>455</v>
      </c>
      <c r="J51" t="s">
        <v>456</v>
      </c>
      <c r="K51" t="s">
        <v>457</v>
      </c>
      <c r="L51">
        <f>COUNTIF(orders[CustomerID],customers[[#This Row],[CustomerID]])</f>
        <v>7</v>
      </c>
      <c r="M51" s="8">
        <f>AVERAGEIF(orders[CustomerID],customers[[#This Row],[CustomerID]],orders[Revenue])</f>
        <v>1390.867857142857</v>
      </c>
      <c r="N51" s="8">
        <f>SUMIF(orders[CustomerID],customers[[#This Row],[CustomerID]],orders[Revenue])</f>
        <v>9736.0749999999989</v>
      </c>
    </row>
    <row r="52" spans="1:14" x14ac:dyDescent="0.25">
      <c r="A52" t="s">
        <v>458</v>
      </c>
      <c r="B52" t="s">
        <v>459</v>
      </c>
      <c r="C52" t="s">
        <v>460</v>
      </c>
      <c r="D52" t="s">
        <v>215</v>
      </c>
      <c r="E52" t="s">
        <v>461</v>
      </c>
      <c r="F52" t="s">
        <v>462</v>
      </c>
      <c r="G52" t="s">
        <v>463</v>
      </c>
      <c r="H52" t="s">
        <v>464</v>
      </c>
      <c r="I52" t="s">
        <v>128</v>
      </c>
      <c r="J52" t="s">
        <v>465</v>
      </c>
      <c r="K52" t="s">
        <v>466</v>
      </c>
      <c r="L52">
        <f>COUNTIF(orders[CustomerID],customers[[#This Row],[CustomerID]])</f>
        <v>13</v>
      </c>
      <c r="M52" s="8">
        <f>AVERAGEIF(orders[CustomerID],customers[[#This Row],[CustomerID]],orders[Revenue])</f>
        <v>2525.2230769230778</v>
      </c>
      <c r="N52" s="8">
        <f>SUMIF(orders[CustomerID],customers[[#This Row],[CustomerID]],orders[Revenue])</f>
        <v>32827.900000000009</v>
      </c>
    </row>
    <row r="53" spans="1:14" x14ac:dyDescent="0.25">
      <c r="A53" t="s">
        <v>467</v>
      </c>
      <c r="B53" t="s">
        <v>468</v>
      </c>
      <c r="C53" t="s">
        <v>469</v>
      </c>
      <c r="D53" t="s">
        <v>215</v>
      </c>
      <c r="E53" t="s">
        <v>470</v>
      </c>
      <c r="F53" t="s">
        <v>471</v>
      </c>
      <c r="G53" t="s">
        <v>45</v>
      </c>
      <c r="H53" t="s">
        <v>472</v>
      </c>
      <c r="I53" t="s">
        <v>47</v>
      </c>
      <c r="J53" t="s">
        <v>473</v>
      </c>
      <c r="K53" t="s">
        <v>45</v>
      </c>
      <c r="L53">
        <f>COUNTIF(orders[CustomerID],customers[[#This Row],[CustomerID]])</f>
        <v>5</v>
      </c>
      <c r="M53" s="8">
        <f>AVERAGEIF(orders[CustomerID],customers[[#This Row],[CustomerID]],orders[Revenue])</f>
        <v>1069</v>
      </c>
      <c r="N53" s="8">
        <f>SUMIF(orders[CustomerID],customers[[#This Row],[CustomerID]],orders[Revenue])</f>
        <v>5345</v>
      </c>
    </row>
    <row r="54" spans="1:14" x14ac:dyDescent="0.25">
      <c r="A54" t="s">
        <v>474</v>
      </c>
      <c r="B54" t="s">
        <v>475</v>
      </c>
      <c r="C54" t="s">
        <v>476</v>
      </c>
      <c r="D54" t="s">
        <v>165</v>
      </c>
      <c r="E54" t="s">
        <v>477</v>
      </c>
      <c r="F54" t="s">
        <v>70</v>
      </c>
      <c r="G54" t="s">
        <v>45</v>
      </c>
      <c r="H54" t="s">
        <v>478</v>
      </c>
      <c r="I54" t="s">
        <v>72</v>
      </c>
      <c r="J54" t="s">
        <v>479</v>
      </c>
      <c r="K54" t="s">
        <v>480</v>
      </c>
      <c r="L54">
        <f>COUNTIF(orders[CustomerID],customers[[#This Row],[CustomerID]])</f>
        <v>3</v>
      </c>
      <c r="M54" s="8">
        <f>AVERAGEIF(orders[CustomerID],customers[[#This Row],[CustomerID]],orders[Revenue])</f>
        <v>216.33333333333334</v>
      </c>
      <c r="N54" s="8">
        <f>SUMIF(orders[CustomerID],customers[[#This Row],[CustomerID]],orders[Revenue])</f>
        <v>649</v>
      </c>
    </row>
    <row r="55" spans="1:14" x14ac:dyDescent="0.25">
      <c r="A55" t="s">
        <v>481</v>
      </c>
      <c r="B55" t="s">
        <v>482</v>
      </c>
      <c r="C55" t="s">
        <v>483</v>
      </c>
      <c r="D55" t="s">
        <v>140</v>
      </c>
      <c r="E55" t="s">
        <v>484</v>
      </c>
      <c r="F55" t="s">
        <v>142</v>
      </c>
      <c r="G55" t="s">
        <v>45</v>
      </c>
      <c r="H55" t="s">
        <v>143</v>
      </c>
      <c r="I55" t="s">
        <v>144</v>
      </c>
      <c r="J55" t="s">
        <v>485</v>
      </c>
      <c r="K55" t="s">
        <v>486</v>
      </c>
      <c r="L55">
        <f>COUNTIF(orders[CustomerID],customers[[#This Row],[CustomerID]])</f>
        <v>5</v>
      </c>
      <c r="M55" s="8">
        <f>AVERAGEIF(orders[CustomerID],customers[[#This Row],[CustomerID]],orders[Revenue])</f>
        <v>708</v>
      </c>
      <c r="N55" s="8">
        <f>SUMIF(orders[CustomerID],customers[[#This Row],[CustomerID]],orders[Revenue])</f>
        <v>3540</v>
      </c>
    </row>
    <row r="56" spans="1:14" x14ac:dyDescent="0.25">
      <c r="A56" t="s">
        <v>487</v>
      </c>
      <c r="B56" t="s">
        <v>488</v>
      </c>
      <c r="C56" t="s">
        <v>489</v>
      </c>
      <c r="D56" t="s">
        <v>42</v>
      </c>
      <c r="E56" t="s">
        <v>490</v>
      </c>
      <c r="F56" t="s">
        <v>491</v>
      </c>
      <c r="G56" t="s">
        <v>492</v>
      </c>
      <c r="H56" t="s">
        <v>493</v>
      </c>
      <c r="I56" t="s">
        <v>303</v>
      </c>
      <c r="J56" t="s">
        <v>494</v>
      </c>
      <c r="K56" t="s">
        <v>495</v>
      </c>
      <c r="L56">
        <f>COUNTIF(orders[CustomerID],customers[[#This Row],[CustomerID]])</f>
        <v>10</v>
      </c>
      <c r="M56" s="8">
        <f>AVERAGEIF(orders[CustomerID],customers[[#This Row],[CustomerID]],orders[Revenue])</f>
        <v>1678.7537500000003</v>
      </c>
      <c r="N56" s="8">
        <f>SUMIF(orders[CustomerID],customers[[#This Row],[CustomerID]],orders[Revenue])</f>
        <v>16787.537500000002</v>
      </c>
    </row>
    <row r="57" spans="1:14" x14ac:dyDescent="0.25">
      <c r="A57" t="s">
        <v>496</v>
      </c>
      <c r="B57" t="s">
        <v>497</v>
      </c>
      <c r="C57" t="s">
        <v>498</v>
      </c>
      <c r="D57" t="s">
        <v>53</v>
      </c>
      <c r="E57" t="s">
        <v>499</v>
      </c>
      <c r="F57" t="s">
        <v>500</v>
      </c>
      <c r="G57" t="s">
        <v>45</v>
      </c>
      <c r="H57" t="s">
        <v>501</v>
      </c>
      <c r="I57" t="s">
        <v>47</v>
      </c>
      <c r="J57" t="s">
        <v>502</v>
      </c>
      <c r="K57" t="s">
        <v>503</v>
      </c>
      <c r="L57">
        <f>COUNTIF(orders[CustomerID],customers[[#This Row],[CustomerID]])</f>
        <v>10</v>
      </c>
      <c r="M57" s="8">
        <f>AVERAGEIF(orders[CustomerID],customers[[#This Row],[CustomerID]],orders[Revenue])</f>
        <v>1317.1725000000001</v>
      </c>
      <c r="N57" s="8">
        <f>SUMIF(orders[CustomerID],customers[[#This Row],[CustomerID]],orders[Revenue])</f>
        <v>13171.725</v>
      </c>
    </row>
    <row r="58" spans="1:14" x14ac:dyDescent="0.25">
      <c r="A58" t="s">
        <v>504</v>
      </c>
      <c r="B58" t="s">
        <v>505</v>
      </c>
      <c r="C58" t="s">
        <v>506</v>
      </c>
      <c r="D58" t="s">
        <v>53</v>
      </c>
      <c r="E58" t="s">
        <v>507</v>
      </c>
      <c r="F58" t="s">
        <v>508</v>
      </c>
      <c r="G58" t="s">
        <v>45</v>
      </c>
      <c r="H58" t="s">
        <v>509</v>
      </c>
      <c r="I58" t="s">
        <v>100</v>
      </c>
      <c r="J58" t="s">
        <v>510</v>
      </c>
      <c r="K58" t="s">
        <v>511</v>
      </c>
      <c r="L58">
        <f>COUNTIF(orders[CustomerID],customers[[#This Row],[CustomerID]])</f>
        <v>0</v>
      </c>
      <c r="M58" s="8" t="e">
        <f>AVERAGEIF(orders[CustomerID],customers[[#This Row],[CustomerID]],orders[Revenue])</f>
        <v>#DIV/0!</v>
      </c>
      <c r="N58" s="8">
        <f>SUMIF(orders[CustomerID],customers[[#This Row],[CustomerID]],orders[Revenue])</f>
        <v>0</v>
      </c>
    </row>
    <row r="59" spans="1:14" x14ac:dyDescent="0.25">
      <c r="A59" t="s">
        <v>512</v>
      </c>
      <c r="B59" t="s">
        <v>513</v>
      </c>
      <c r="C59" t="s">
        <v>514</v>
      </c>
      <c r="D59" t="s">
        <v>42</v>
      </c>
      <c r="E59" t="s">
        <v>515</v>
      </c>
      <c r="F59" t="s">
        <v>55</v>
      </c>
      <c r="G59" t="s">
        <v>45</v>
      </c>
      <c r="H59" t="s">
        <v>516</v>
      </c>
      <c r="I59" t="s">
        <v>57</v>
      </c>
      <c r="J59" t="s">
        <v>517</v>
      </c>
      <c r="K59" t="s">
        <v>518</v>
      </c>
      <c r="L59">
        <f>COUNTIF(orders[CustomerID],customers[[#This Row],[CustomerID]])</f>
        <v>6</v>
      </c>
      <c r="M59" s="8">
        <f>AVERAGEIF(orders[CustomerID],customers[[#This Row],[CustomerID]],orders[Revenue])</f>
        <v>787.86000000000013</v>
      </c>
      <c r="N59" s="8">
        <f>SUMIF(orders[CustomerID],customers[[#This Row],[CustomerID]],orders[Revenue])</f>
        <v>4727.1600000000008</v>
      </c>
    </row>
    <row r="60" spans="1:14" x14ac:dyDescent="0.25">
      <c r="A60" t="s">
        <v>519</v>
      </c>
      <c r="B60" t="s">
        <v>520</v>
      </c>
      <c r="C60" t="s">
        <v>521</v>
      </c>
      <c r="D60" t="s">
        <v>205</v>
      </c>
      <c r="E60" t="s">
        <v>522</v>
      </c>
      <c r="F60" t="s">
        <v>523</v>
      </c>
      <c r="G60" t="s">
        <v>45</v>
      </c>
      <c r="H60" t="s">
        <v>524</v>
      </c>
      <c r="I60" t="s">
        <v>209</v>
      </c>
      <c r="J60" t="s">
        <v>525</v>
      </c>
      <c r="K60" t="s">
        <v>526</v>
      </c>
      <c r="L60">
        <f>COUNTIF(orders[CustomerID],customers[[#This Row],[CustomerID]])</f>
        <v>10</v>
      </c>
      <c r="M60" s="8">
        <f>AVERAGEIF(orders[CustomerID],customers[[#This Row],[CustomerID]],orders[Revenue])</f>
        <v>2591.1080000000002</v>
      </c>
      <c r="N60" s="8">
        <f>SUMIF(orders[CustomerID],customers[[#This Row],[CustomerID]],orders[Revenue])</f>
        <v>25911.08</v>
      </c>
    </row>
    <row r="61" spans="1:14" x14ac:dyDescent="0.25">
      <c r="A61" t="s">
        <v>527</v>
      </c>
      <c r="B61" t="s">
        <v>528</v>
      </c>
      <c r="C61" t="s">
        <v>529</v>
      </c>
      <c r="D61" t="s">
        <v>42</v>
      </c>
      <c r="E61" t="s">
        <v>530</v>
      </c>
      <c r="F61" t="s">
        <v>269</v>
      </c>
      <c r="G61" t="s">
        <v>45</v>
      </c>
      <c r="H61" t="s">
        <v>531</v>
      </c>
      <c r="I61" t="s">
        <v>271</v>
      </c>
      <c r="J61" t="s">
        <v>532</v>
      </c>
      <c r="K61" t="s">
        <v>45</v>
      </c>
      <c r="L61">
        <f>COUNTIF(orders[CustomerID],customers[[#This Row],[CustomerID]])</f>
        <v>5</v>
      </c>
      <c r="M61" s="8">
        <f>AVERAGEIF(orders[CustomerID],customers[[#This Row],[CustomerID]],orders[Revenue])</f>
        <v>1129.5400000000002</v>
      </c>
      <c r="N61" s="8">
        <f>SUMIF(orders[CustomerID],customers[[#This Row],[CustomerID]],orders[Revenue])</f>
        <v>5647.7000000000007</v>
      </c>
    </row>
    <row r="62" spans="1:14" x14ac:dyDescent="0.25">
      <c r="A62" t="s">
        <v>533</v>
      </c>
      <c r="B62" t="s">
        <v>534</v>
      </c>
      <c r="C62" t="s">
        <v>535</v>
      </c>
      <c r="D62" t="s">
        <v>123</v>
      </c>
      <c r="E62" t="s">
        <v>536</v>
      </c>
      <c r="F62" t="s">
        <v>319</v>
      </c>
      <c r="G62" t="s">
        <v>320</v>
      </c>
      <c r="H62" t="s">
        <v>537</v>
      </c>
      <c r="I62" t="s">
        <v>170</v>
      </c>
      <c r="J62" t="s">
        <v>538</v>
      </c>
      <c r="K62" t="s">
        <v>539</v>
      </c>
      <c r="L62">
        <f>COUNTIF(orders[CustomerID],customers[[#This Row],[CustomerID]])</f>
        <v>9</v>
      </c>
      <c r="M62" s="8">
        <f>AVERAGEIF(orders[CustomerID],customers[[#This Row],[CustomerID]],orders[Revenue])</f>
        <v>824.74222222222227</v>
      </c>
      <c r="N62" s="8">
        <f>SUMIF(orders[CustomerID],customers[[#This Row],[CustomerID]],orders[Revenue])</f>
        <v>7422.68</v>
      </c>
    </row>
    <row r="63" spans="1:14" x14ac:dyDescent="0.25">
      <c r="A63" t="s">
        <v>540</v>
      </c>
      <c r="B63" t="s">
        <v>541</v>
      </c>
      <c r="C63" t="s">
        <v>542</v>
      </c>
      <c r="D63" t="s">
        <v>215</v>
      </c>
      <c r="E63" t="s">
        <v>543</v>
      </c>
      <c r="F63" t="s">
        <v>167</v>
      </c>
      <c r="G63" t="s">
        <v>168</v>
      </c>
      <c r="H63" t="s">
        <v>544</v>
      </c>
      <c r="I63" t="s">
        <v>170</v>
      </c>
      <c r="J63" t="s">
        <v>545</v>
      </c>
      <c r="K63" t="s">
        <v>45</v>
      </c>
      <c r="L63">
        <f>COUNTIF(orders[CustomerID],customers[[#This Row],[CustomerID]])</f>
        <v>13</v>
      </c>
      <c r="M63" s="8">
        <f>AVERAGEIF(orders[CustomerID],customers[[#This Row],[CustomerID]],orders[Revenue])</f>
        <v>2208.5090384615387</v>
      </c>
      <c r="N63" s="8">
        <f>SUMIF(orders[CustomerID],customers[[#This Row],[CustomerID]],orders[Revenue])</f>
        <v>28710.6175</v>
      </c>
    </row>
    <row r="64" spans="1:14" x14ac:dyDescent="0.25">
      <c r="A64" t="s">
        <v>546</v>
      </c>
      <c r="B64" t="s">
        <v>547</v>
      </c>
      <c r="C64" t="s">
        <v>548</v>
      </c>
      <c r="D64" t="s">
        <v>123</v>
      </c>
      <c r="E64" t="s">
        <v>549</v>
      </c>
      <c r="F64" t="s">
        <v>550</v>
      </c>
      <c r="G64" t="s">
        <v>45</v>
      </c>
      <c r="H64" t="s">
        <v>551</v>
      </c>
      <c r="I64" t="s">
        <v>47</v>
      </c>
      <c r="J64" t="s">
        <v>552</v>
      </c>
      <c r="K64" t="s">
        <v>45</v>
      </c>
      <c r="L64">
        <f>COUNTIF(orders[CustomerID],customers[[#This Row],[CustomerID]])</f>
        <v>28</v>
      </c>
      <c r="M64" s="8">
        <f>AVERAGEIF(orders[CustomerID],customers[[#This Row],[CustomerID]],orders[Revenue])</f>
        <v>4096.2094642857146</v>
      </c>
      <c r="N64" s="8">
        <f>SUMIF(orders[CustomerID],customers[[#This Row],[CustomerID]],orders[Revenue])</f>
        <v>114693.86500000001</v>
      </c>
    </row>
    <row r="65" spans="1:14" x14ac:dyDescent="0.25">
      <c r="A65" t="s">
        <v>553</v>
      </c>
      <c r="B65" t="s">
        <v>554</v>
      </c>
      <c r="C65" t="s">
        <v>555</v>
      </c>
      <c r="D65" t="s">
        <v>42</v>
      </c>
      <c r="E65" t="s">
        <v>556</v>
      </c>
      <c r="F65" t="s">
        <v>142</v>
      </c>
      <c r="G65" t="s">
        <v>45</v>
      </c>
      <c r="H65" t="s">
        <v>143</v>
      </c>
      <c r="I65" t="s">
        <v>144</v>
      </c>
      <c r="J65" t="s">
        <v>557</v>
      </c>
      <c r="K65" t="s">
        <v>558</v>
      </c>
      <c r="L65">
        <f>COUNTIF(orders[CustomerID],customers[[#This Row],[CustomerID]])</f>
        <v>5</v>
      </c>
      <c r="M65" s="8">
        <f>AVERAGEIF(orders[CustomerID],customers[[#This Row],[CustomerID]],orders[Revenue])</f>
        <v>591.21600000000001</v>
      </c>
      <c r="N65" s="8">
        <f>SUMIF(orders[CustomerID],customers[[#This Row],[CustomerID]],orders[Revenue])</f>
        <v>2956.08</v>
      </c>
    </row>
    <row r="66" spans="1:14" x14ac:dyDescent="0.25">
      <c r="A66" t="s">
        <v>559</v>
      </c>
      <c r="B66" t="s">
        <v>560</v>
      </c>
      <c r="C66" t="s">
        <v>561</v>
      </c>
      <c r="D66" t="s">
        <v>562</v>
      </c>
      <c r="E66" t="s">
        <v>563</v>
      </c>
      <c r="F66" t="s">
        <v>564</v>
      </c>
      <c r="G66" t="s">
        <v>565</v>
      </c>
      <c r="H66" t="s">
        <v>566</v>
      </c>
      <c r="I66" t="s">
        <v>303</v>
      </c>
      <c r="J66" t="s">
        <v>567</v>
      </c>
      <c r="K66" t="s">
        <v>568</v>
      </c>
      <c r="L66">
        <f>COUNTIF(orders[CustomerID],customers[[#This Row],[CustomerID]])</f>
        <v>18</v>
      </c>
      <c r="M66" s="8">
        <f>AVERAGEIF(orders[CustomerID],customers[[#This Row],[CustomerID]],orders[Revenue])</f>
        <v>3184.3055833333333</v>
      </c>
      <c r="N66" s="8">
        <f>SUMIF(orders[CustomerID],customers[[#This Row],[CustomerID]],orders[Revenue])</f>
        <v>57317.500500000002</v>
      </c>
    </row>
    <row r="67" spans="1:14" x14ac:dyDescent="0.25">
      <c r="A67" t="s">
        <v>569</v>
      </c>
      <c r="B67" t="s">
        <v>570</v>
      </c>
      <c r="C67" t="s">
        <v>571</v>
      </c>
      <c r="D67" t="s">
        <v>165</v>
      </c>
      <c r="E67" t="s">
        <v>572</v>
      </c>
      <c r="F67" t="s">
        <v>573</v>
      </c>
      <c r="G67" t="s">
        <v>45</v>
      </c>
      <c r="H67" t="s">
        <v>574</v>
      </c>
      <c r="I67" t="s">
        <v>262</v>
      </c>
      <c r="J67" t="s">
        <v>575</v>
      </c>
      <c r="K67" t="s">
        <v>576</v>
      </c>
      <c r="L67">
        <f>COUNTIF(orders[CustomerID],customers[[#This Row],[CustomerID]])</f>
        <v>12</v>
      </c>
      <c r="M67" s="8">
        <f>AVERAGEIF(orders[CustomerID],customers[[#This Row],[CustomerID]],orders[Revenue])</f>
        <v>603.95833333333337</v>
      </c>
      <c r="N67" s="8">
        <f>SUMIF(orders[CustomerID],customers[[#This Row],[CustomerID]],orders[Revenue])</f>
        <v>7247.5</v>
      </c>
    </row>
    <row r="68" spans="1:14" x14ac:dyDescent="0.25">
      <c r="A68" t="s">
        <v>577</v>
      </c>
      <c r="B68" t="s">
        <v>578</v>
      </c>
      <c r="C68" t="s">
        <v>579</v>
      </c>
      <c r="D68" t="s">
        <v>229</v>
      </c>
      <c r="E68" t="s">
        <v>580</v>
      </c>
      <c r="F68" t="s">
        <v>319</v>
      </c>
      <c r="G68" t="s">
        <v>320</v>
      </c>
      <c r="H68" t="s">
        <v>581</v>
      </c>
      <c r="I68" t="s">
        <v>170</v>
      </c>
      <c r="J68" t="s">
        <v>582</v>
      </c>
      <c r="K68" t="s">
        <v>45</v>
      </c>
      <c r="L68">
        <f>COUNTIF(orders[CustomerID],customers[[#This Row],[CustomerID]])</f>
        <v>11</v>
      </c>
      <c r="M68" s="8">
        <f>AVERAGEIF(orders[CustomerID],customers[[#This Row],[CustomerID]],orders[Revenue])</f>
        <v>1213.45</v>
      </c>
      <c r="N68" s="8">
        <f>SUMIF(orders[CustomerID],customers[[#This Row],[CustomerID]],orders[Revenue])</f>
        <v>13347.95</v>
      </c>
    </row>
    <row r="69" spans="1:14" x14ac:dyDescent="0.25">
      <c r="A69" t="s">
        <v>583</v>
      </c>
      <c r="B69" t="s">
        <v>584</v>
      </c>
      <c r="C69" t="s">
        <v>585</v>
      </c>
      <c r="D69" t="s">
        <v>205</v>
      </c>
      <c r="E69" t="s">
        <v>586</v>
      </c>
      <c r="F69" t="s">
        <v>587</v>
      </c>
      <c r="G69" t="s">
        <v>45</v>
      </c>
      <c r="H69" t="s">
        <v>588</v>
      </c>
      <c r="I69" t="s">
        <v>160</v>
      </c>
      <c r="J69" t="s">
        <v>589</v>
      </c>
      <c r="K69" t="s">
        <v>45</v>
      </c>
      <c r="L69">
        <f>COUNTIF(orders[CustomerID],customers[[#This Row],[CustomerID]])</f>
        <v>10</v>
      </c>
      <c r="M69" s="8">
        <f>AVERAGEIF(orders[CustomerID],customers[[#This Row],[CustomerID]],orders[Revenue])</f>
        <v>2049.3429000000001</v>
      </c>
      <c r="N69" s="8">
        <f>SUMIF(orders[CustomerID],customers[[#This Row],[CustomerID]],orders[Revenue])</f>
        <v>20493.429</v>
      </c>
    </row>
    <row r="70" spans="1:14" x14ac:dyDescent="0.25">
      <c r="A70" t="s">
        <v>590</v>
      </c>
      <c r="B70" t="s">
        <v>591</v>
      </c>
      <c r="C70" t="s">
        <v>592</v>
      </c>
      <c r="D70" t="s">
        <v>123</v>
      </c>
      <c r="E70" t="s">
        <v>593</v>
      </c>
      <c r="F70" t="s">
        <v>107</v>
      </c>
      <c r="G70" t="s">
        <v>45</v>
      </c>
      <c r="H70" t="s">
        <v>594</v>
      </c>
      <c r="I70" t="s">
        <v>109</v>
      </c>
      <c r="J70" t="s">
        <v>595</v>
      </c>
      <c r="K70" t="s">
        <v>596</v>
      </c>
      <c r="L70">
        <f>COUNTIF(orders[CustomerID],customers[[#This Row],[CustomerID]])</f>
        <v>5</v>
      </c>
      <c r="M70" s="8">
        <f>AVERAGEIF(orders[CustomerID],customers[[#This Row],[CustomerID]],orders[Revenue])</f>
        <v>330.71600000000001</v>
      </c>
      <c r="N70" s="8">
        <f>SUMIF(orders[CustomerID],customers[[#This Row],[CustomerID]],orders[Revenue])</f>
        <v>1653.58</v>
      </c>
    </row>
    <row r="71" spans="1:14" x14ac:dyDescent="0.25">
      <c r="A71" t="s">
        <v>597</v>
      </c>
      <c r="B71" t="s">
        <v>598</v>
      </c>
      <c r="C71" t="s">
        <v>599</v>
      </c>
      <c r="D71" t="s">
        <v>53</v>
      </c>
      <c r="E71" t="s">
        <v>600</v>
      </c>
      <c r="F71" t="s">
        <v>601</v>
      </c>
      <c r="G71" t="s">
        <v>45</v>
      </c>
      <c r="H71" t="s">
        <v>602</v>
      </c>
      <c r="I71" t="s">
        <v>603</v>
      </c>
      <c r="J71" t="s">
        <v>604</v>
      </c>
      <c r="K71" t="s">
        <v>605</v>
      </c>
      <c r="L71">
        <f>COUNTIF(orders[CustomerID],customers[[#This Row],[CustomerID]])</f>
        <v>6</v>
      </c>
      <c r="M71" s="8">
        <f>AVERAGEIF(orders[CustomerID],customers[[#This Row],[CustomerID]],orders[Revenue])</f>
        <v>1000.0583333333334</v>
      </c>
      <c r="N71" s="8">
        <f>SUMIF(orders[CustomerID],customers[[#This Row],[CustomerID]],orders[Revenue])</f>
        <v>6000.35</v>
      </c>
    </row>
    <row r="72" spans="1:14" x14ac:dyDescent="0.25">
      <c r="A72" t="s">
        <v>606</v>
      </c>
      <c r="B72" t="s">
        <v>607</v>
      </c>
      <c r="C72" t="s">
        <v>608</v>
      </c>
      <c r="D72" t="s">
        <v>42</v>
      </c>
      <c r="E72" t="s">
        <v>609</v>
      </c>
      <c r="F72" t="s">
        <v>610</v>
      </c>
      <c r="G72" t="s">
        <v>611</v>
      </c>
      <c r="H72" t="s">
        <v>612</v>
      </c>
      <c r="I72" t="s">
        <v>303</v>
      </c>
      <c r="J72" t="s">
        <v>613</v>
      </c>
      <c r="K72" t="s">
        <v>45</v>
      </c>
      <c r="L72">
        <f>COUNTIF(orders[CustomerID],customers[[#This Row],[CustomerID]])</f>
        <v>31</v>
      </c>
      <c r="M72" s="8">
        <f>AVERAGEIF(orders[CustomerID],customers[[#This Row],[CustomerID]],orders[Revenue])</f>
        <v>3506.557774193549</v>
      </c>
      <c r="N72" s="8">
        <f>SUMIF(orders[CustomerID],customers[[#This Row],[CustomerID]],orders[Revenue])</f>
        <v>108703.29100000001</v>
      </c>
    </row>
    <row r="73" spans="1:14" x14ac:dyDescent="0.25">
      <c r="A73" t="s">
        <v>614</v>
      </c>
      <c r="B73" t="s">
        <v>615</v>
      </c>
      <c r="C73" t="s">
        <v>616</v>
      </c>
      <c r="D73" t="s">
        <v>205</v>
      </c>
      <c r="E73" t="s">
        <v>617</v>
      </c>
      <c r="F73" t="s">
        <v>70</v>
      </c>
      <c r="G73" t="s">
        <v>45</v>
      </c>
      <c r="H73" t="s">
        <v>618</v>
      </c>
      <c r="I73" t="s">
        <v>72</v>
      </c>
      <c r="J73" t="s">
        <v>619</v>
      </c>
      <c r="K73" t="s">
        <v>620</v>
      </c>
      <c r="L73">
        <f>COUNTIF(orders[CustomerID],customers[[#This Row],[CustomerID]])</f>
        <v>9</v>
      </c>
      <c r="M73" s="8">
        <f>AVERAGEIF(orders[CustomerID],customers[[#This Row],[CustomerID]],orders[Revenue])</f>
        <v>1985.915</v>
      </c>
      <c r="N73" s="8">
        <f>SUMIF(orders[CustomerID],customers[[#This Row],[CustomerID]],orders[Revenue])</f>
        <v>17873.235000000001</v>
      </c>
    </row>
    <row r="74" spans="1:14" x14ac:dyDescent="0.25">
      <c r="A74" t="s">
        <v>621</v>
      </c>
      <c r="B74" t="s">
        <v>622</v>
      </c>
      <c r="C74" t="s">
        <v>623</v>
      </c>
      <c r="D74" t="s">
        <v>53</v>
      </c>
      <c r="E74" t="s">
        <v>624</v>
      </c>
      <c r="F74" t="s">
        <v>625</v>
      </c>
      <c r="G74" t="s">
        <v>45</v>
      </c>
      <c r="H74" t="s">
        <v>626</v>
      </c>
      <c r="I74" t="s">
        <v>627</v>
      </c>
      <c r="J74" t="s">
        <v>628</v>
      </c>
      <c r="K74" t="s">
        <v>629</v>
      </c>
      <c r="L74">
        <f>COUNTIF(orders[CustomerID],customers[[#This Row],[CustomerID]])</f>
        <v>7</v>
      </c>
      <c r="M74" s="8">
        <f>AVERAGEIF(orders[CustomerID],customers[[#This Row],[CustomerID]],orders[Revenue])</f>
        <v>2814.6210714285712</v>
      </c>
      <c r="N74" s="8">
        <f>SUMIF(orders[CustomerID],customers[[#This Row],[CustomerID]],orders[Revenue])</f>
        <v>19702.3475</v>
      </c>
    </row>
    <row r="75" spans="1:14" x14ac:dyDescent="0.25">
      <c r="A75" t="s">
        <v>630</v>
      </c>
      <c r="B75" t="s">
        <v>631</v>
      </c>
      <c r="C75" t="s">
        <v>632</v>
      </c>
      <c r="D75" t="s">
        <v>96</v>
      </c>
      <c r="E75" t="s">
        <v>633</v>
      </c>
      <c r="F75" t="s">
        <v>508</v>
      </c>
      <c r="G75" t="s">
        <v>45</v>
      </c>
      <c r="H75" t="s">
        <v>634</v>
      </c>
      <c r="I75" t="s">
        <v>100</v>
      </c>
      <c r="J75" t="s">
        <v>635</v>
      </c>
      <c r="K75" t="s">
        <v>636</v>
      </c>
      <c r="L75">
        <f>COUNTIF(orders[CustomerID],customers[[#This Row],[CustomerID]])</f>
        <v>4</v>
      </c>
      <c r="M75" s="8">
        <f>AVERAGEIF(orders[CustomerID],customers[[#This Row],[CustomerID]],orders[Revenue])</f>
        <v>605.83749999999998</v>
      </c>
      <c r="N75" s="8">
        <f>SUMIF(orders[CustomerID],customers[[#This Row],[CustomerID]],orders[Revenue])</f>
        <v>2423.35</v>
      </c>
    </row>
    <row r="76" spans="1:14" x14ac:dyDescent="0.25">
      <c r="A76" t="s">
        <v>637</v>
      </c>
      <c r="B76" t="s">
        <v>638</v>
      </c>
      <c r="C76" t="s">
        <v>639</v>
      </c>
      <c r="D76" t="s">
        <v>205</v>
      </c>
      <c r="E76" t="s">
        <v>640</v>
      </c>
      <c r="F76" t="s">
        <v>641</v>
      </c>
      <c r="G76" t="s">
        <v>642</v>
      </c>
      <c r="H76" t="s">
        <v>643</v>
      </c>
      <c r="I76" t="s">
        <v>303</v>
      </c>
      <c r="J76" t="s">
        <v>644</v>
      </c>
      <c r="K76" t="s">
        <v>645</v>
      </c>
      <c r="L76">
        <f>COUNTIF(orders[CustomerID],customers[[#This Row],[CustomerID]])</f>
        <v>9</v>
      </c>
      <c r="M76" s="8">
        <f>AVERAGEIF(orders[CustomerID],customers[[#This Row],[CustomerID]],orders[Revenue])</f>
        <v>1503.6404444444443</v>
      </c>
      <c r="N76" s="8">
        <f>SUMIF(orders[CustomerID],customers[[#This Row],[CustomerID]],orders[Revenue])</f>
        <v>13532.763999999999</v>
      </c>
    </row>
    <row r="77" spans="1:14" x14ac:dyDescent="0.25">
      <c r="A77" t="s">
        <v>646</v>
      </c>
      <c r="B77" t="s">
        <v>647</v>
      </c>
      <c r="C77" t="s">
        <v>648</v>
      </c>
      <c r="D77" t="s">
        <v>123</v>
      </c>
      <c r="E77" t="s">
        <v>649</v>
      </c>
      <c r="F77" t="s">
        <v>650</v>
      </c>
      <c r="G77" t="s">
        <v>45</v>
      </c>
      <c r="H77" t="s">
        <v>651</v>
      </c>
      <c r="I77" t="s">
        <v>455</v>
      </c>
      <c r="J77" t="s">
        <v>652</v>
      </c>
      <c r="K77" t="s">
        <v>653</v>
      </c>
      <c r="L77">
        <f>COUNTIF(orders[CustomerID],customers[[#This Row],[CustomerID]])</f>
        <v>12</v>
      </c>
      <c r="M77" s="8">
        <f>AVERAGEIF(orders[CustomerID],customers[[#This Row],[CustomerID]],orders[Revenue])</f>
        <v>2266.9458333333332</v>
      </c>
      <c r="N77" s="8">
        <f>SUMIF(orders[CustomerID],customers[[#This Row],[CustomerID]],orders[Revenue])</f>
        <v>27203.35</v>
      </c>
    </row>
    <row r="78" spans="1:14" x14ac:dyDescent="0.25">
      <c r="A78" t="s">
        <v>654</v>
      </c>
      <c r="B78" t="s">
        <v>655</v>
      </c>
      <c r="C78" t="s">
        <v>656</v>
      </c>
      <c r="D78" t="s">
        <v>96</v>
      </c>
      <c r="E78" t="s">
        <v>657</v>
      </c>
      <c r="F78" t="s">
        <v>437</v>
      </c>
      <c r="G78" t="s">
        <v>301</v>
      </c>
      <c r="H78" t="s">
        <v>658</v>
      </c>
      <c r="I78" t="s">
        <v>303</v>
      </c>
      <c r="J78" t="s">
        <v>659</v>
      </c>
      <c r="K78" t="s">
        <v>45</v>
      </c>
      <c r="L78">
        <f>COUNTIF(orders[CustomerID],customers[[#This Row],[CustomerID]])</f>
        <v>4</v>
      </c>
      <c r="M78" s="8">
        <f>AVERAGEIF(orders[CustomerID],customers[[#This Row],[CustomerID]],orders[Revenue])</f>
        <v>861.5</v>
      </c>
      <c r="N78" s="8">
        <f>SUMIF(orders[CustomerID],customers[[#This Row],[CustomerID]],orders[Revenue])</f>
        <v>3446</v>
      </c>
    </row>
    <row r="79" spans="1:14" x14ac:dyDescent="0.25">
      <c r="A79" t="s">
        <v>660</v>
      </c>
      <c r="B79" t="s">
        <v>661</v>
      </c>
      <c r="C79" t="s">
        <v>662</v>
      </c>
      <c r="D79" t="s">
        <v>215</v>
      </c>
      <c r="E79" t="s">
        <v>663</v>
      </c>
      <c r="F79" t="s">
        <v>664</v>
      </c>
      <c r="G79" t="s">
        <v>665</v>
      </c>
      <c r="H79" t="s">
        <v>666</v>
      </c>
      <c r="I79" t="s">
        <v>303</v>
      </c>
      <c r="J79" t="s">
        <v>667</v>
      </c>
      <c r="K79" t="s">
        <v>668</v>
      </c>
      <c r="L79">
        <f>COUNTIF(orders[CustomerID],customers[[#This Row],[CustomerID]])</f>
        <v>3</v>
      </c>
      <c r="M79" s="8">
        <f>AVERAGEIF(orders[CustomerID],customers[[#This Row],[CustomerID]],orders[Revenue])</f>
        <v>649.08000000000004</v>
      </c>
      <c r="N79" s="8">
        <f>SUMIF(orders[CustomerID],customers[[#This Row],[CustomerID]],orders[Revenue])</f>
        <v>1947.24</v>
      </c>
    </row>
    <row r="80" spans="1:14" x14ac:dyDescent="0.25">
      <c r="A80" t="s">
        <v>669</v>
      </c>
      <c r="B80" t="s">
        <v>670</v>
      </c>
      <c r="C80" t="s">
        <v>671</v>
      </c>
      <c r="D80" t="s">
        <v>96</v>
      </c>
      <c r="E80" t="s">
        <v>672</v>
      </c>
      <c r="F80" t="s">
        <v>673</v>
      </c>
      <c r="G80" t="s">
        <v>45</v>
      </c>
      <c r="H80" t="s">
        <v>674</v>
      </c>
      <c r="I80" t="s">
        <v>47</v>
      </c>
      <c r="J80" t="s">
        <v>675</v>
      </c>
      <c r="K80" t="s">
        <v>676</v>
      </c>
      <c r="L80">
        <f>COUNTIF(orders[CustomerID],customers[[#This Row],[CustomerID]])</f>
        <v>6</v>
      </c>
      <c r="M80" s="8">
        <f>AVERAGEIF(orders[CustomerID],customers[[#This Row],[CustomerID]],orders[Revenue])</f>
        <v>903.46</v>
      </c>
      <c r="N80" s="8">
        <f>SUMIF(orders[CustomerID],customers[[#This Row],[CustomerID]],orders[Revenue])</f>
        <v>5420.76</v>
      </c>
    </row>
    <row r="81" spans="1:14" x14ac:dyDescent="0.25">
      <c r="A81" t="s">
        <v>677</v>
      </c>
      <c r="B81" t="s">
        <v>678</v>
      </c>
      <c r="C81" t="s">
        <v>679</v>
      </c>
      <c r="D81" t="s">
        <v>53</v>
      </c>
      <c r="E81" t="s">
        <v>680</v>
      </c>
      <c r="F81" t="s">
        <v>55</v>
      </c>
      <c r="G81" t="s">
        <v>45</v>
      </c>
      <c r="H81" t="s">
        <v>516</v>
      </c>
      <c r="I81" t="s">
        <v>57</v>
      </c>
      <c r="J81" t="s">
        <v>681</v>
      </c>
      <c r="K81" t="s">
        <v>45</v>
      </c>
      <c r="L81">
        <f>COUNTIF(orders[CustomerID],customers[[#This Row],[CustomerID]])</f>
        <v>10</v>
      </c>
      <c r="M81" s="8">
        <f>AVERAGEIF(orders[CustomerID],customers[[#This Row],[CustomerID]],orders[Revenue])</f>
        <v>1166.7250000000001</v>
      </c>
      <c r="N81" s="8">
        <f>SUMIF(orders[CustomerID],customers[[#This Row],[CustomerID]],orders[Revenue])</f>
        <v>11667.250000000002</v>
      </c>
    </row>
    <row r="82" spans="1:14" x14ac:dyDescent="0.25">
      <c r="A82" t="s">
        <v>682</v>
      </c>
      <c r="B82" t="s">
        <v>683</v>
      </c>
      <c r="C82" t="s">
        <v>684</v>
      </c>
      <c r="D82" t="s">
        <v>42</v>
      </c>
      <c r="E82" t="s">
        <v>685</v>
      </c>
      <c r="F82" t="s">
        <v>167</v>
      </c>
      <c r="G82" t="s">
        <v>168</v>
      </c>
      <c r="H82" t="s">
        <v>686</v>
      </c>
      <c r="I82" t="s">
        <v>170</v>
      </c>
      <c r="J82" t="s">
        <v>687</v>
      </c>
      <c r="K82" t="s">
        <v>688</v>
      </c>
      <c r="L82">
        <f>COUNTIF(orders[CustomerID],customers[[#This Row],[CustomerID]])</f>
        <v>6</v>
      </c>
      <c r="M82" s="8">
        <f>AVERAGEIF(orders[CustomerID],customers[[#This Row],[CustomerID]],orders[Revenue])</f>
        <v>1203.694</v>
      </c>
      <c r="N82" s="8">
        <f>SUMIF(orders[CustomerID],customers[[#This Row],[CustomerID]],orders[Revenue])</f>
        <v>7222.1639999999998</v>
      </c>
    </row>
    <row r="83" spans="1:14" x14ac:dyDescent="0.25">
      <c r="A83" t="s">
        <v>689</v>
      </c>
      <c r="B83" t="s">
        <v>690</v>
      </c>
      <c r="C83" t="s">
        <v>691</v>
      </c>
      <c r="D83" t="s">
        <v>165</v>
      </c>
      <c r="E83" t="s">
        <v>692</v>
      </c>
      <c r="F83" t="s">
        <v>693</v>
      </c>
      <c r="G83" t="s">
        <v>395</v>
      </c>
      <c r="H83" t="s">
        <v>694</v>
      </c>
      <c r="I83" t="s">
        <v>303</v>
      </c>
      <c r="J83" t="s">
        <v>695</v>
      </c>
      <c r="K83" t="s">
        <v>696</v>
      </c>
      <c r="L83">
        <f>COUNTIF(orders[CustomerID],customers[[#This Row],[CustomerID]])</f>
        <v>3</v>
      </c>
      <c r="M83" s="8">
        <f>AVERAGEIF(orders[CustomerID],customers[[#This Row],[CustomerID]],orders[Revenue])</f>
        <v>523.73333333333323</v>
      </c>
      <c r="N83" s="8">
        <f>SUMIF(orders[CustomerID],customers[[#This Row],[CustomerID]],orders[Revenue])</f>
        <v>1571.1999999999998</v>
      </c>
    </row>
    <row r="84" spans="1:14" x14ac:dyDescent="0.25">
      <c r="A84" t="s">
        <v>697</v>
      </c>
      <c r="B84" t="s">
        <v>698</v>
      </c>
      <c r="C84" t="s">
        <v>699</v>
      </c>
      <c r="D84" t="s">
        <v>205</v>
      </c>
      <c r="E84" t="s">
        <v>700</v>
      </c>
      <c r="F84" t="s">
        <v>701</v>
      </c>
      <c r="G84" t="s">
        <v>45</v>
      </c>
      <c r="H84" t="s">
        <v>702</v>
      </c>
      <c r="I84" t="s">
        <v>627</v>
      </c>
      <c r="J84" t="s">
        <v>703</v>
      </c>
      <c r="K84" t="s">
        <v>704</v>
      </c>
      <c r="L84">
        <f>COUNTIF(orders[CustomerID],customers[[#This Row],[CustomerID]])</f>
        <v>11</v>
      </c>
      <c r="M84" s="8">
        <f>AVERAGEIF(orders[CustomerID],customers[[#This Row],[CustomerID]],orders[Revenue])</f>
        <v>1556.9657272727272</v>
      </c>
      <c r="N84" s="8">
        <f>SUMIF(orders[CustomerID],customers[[#This Row],[CustomerID]],orders[Revenue])</f>
        <v>17126.623</v>
      </c>
    </row>
    <row r="85" spans="1:14" x14ac:dyDescent="0.25">
      <c r="A85" t="s">
        <v>705</v>
      </c>
      <c r="B85" t="s">
        <v>706</v>
      </c>
      <c r="C85" t="s">
        <v>707</v>
      </c>
      <c r="D85" t="s">
        <v>140</v>
      </c>
      <c r="E85" t="s">
        <v>708</v>
      </c>
      <c r="F85" t="s">
        <v>709</v>
      </c>
      <c r="G85" t="s">
        <v>45</v>
      </c>
      <c r="H85" t="s">
        <v>710</v>
      </c>
      <c r="I85" t="s">
        <v>100</v>
      </c>
      <c r="J85" t="s">
        <v>711</v>
      </c>
      <c r="K85" t="s">
        <v>712</v>
      </c>
      <c r="L85">
        <f>COUNTIF(orders[CustomerID],customers[[#This Row],[CustomerID]])</f>
        <v>10</v>
      </c>
      <c r="M85" s="8">
        <f>AVERAGEIF(orders[CustomerID],customers[[#This Row],[CustomerID]],orders[Revenue])</f>
        <v>1002.4385</v>
      </c>
      <c r="N85" s="8">
        <f>SUMIF(orders[CustomerID],customers[[#This Row],[CustomerID]],orders[Revenue])</f>
        <v>10024.385</v>
      </c>
    </row>
    <row r="86" spans="1:14" x14ac:dyDescent="0.25">
      <c r="A86" t="s">
        <v>713</v>
      </c>
      <c r="B86" t="s">
        <v>714</v>
      </c>
      <c r="C86" t="s">
        <v>715</v>
      </c>
      <c r="D86" t="s">
        <v>123</v>
      </c>
      <c r="E86" t="s">
        <v>716</v>
      </c>
      <c r="F86" t="s">
        <v>717</v>
      </c>
      <c r="G86" t="s">
        <v>45</v>
      </c>
      <c r="H86" t="s">
        <v>718</v>
      </c>
      <c r="I86" t="s">
        <v>100</v>
      </c>
      <c r="J86" t="s">
        <v>719</v>
      </c>
      <c r="K86" t="s">
        <v>720</v>
      </c>
      <c r="L86">
        <f>COUNTIF(orders[CustomerID],customers[[#This Row],[CustomerID]])</f>
        <v>5</v>
      </c>
      <c r="M86" s="8">
        <f>AVERAGEIF(orders[CustomerID],customers[[#This Row],[CustomerID]],orders[Revenue])</f>
        <v>354.28</v>
      </c>
      <c r="N86" s="8">
        <f>SUMIF(orders[CustomerID],customers[[#This Row],[CustomerID]],orders[Revenue])</f>
        <v>1771.3999999999999</v>
      </c>
    </row>
    <row r="87" spans="1:14" x14ac:dyDescent="0.25">
      <c r="A87" t="s">
        <v>721</v>
      </c>
      <c r="B87" t="s">
        <v>722</v>
      </c>
      <c r="C87" t="s">
        <v>723</v>
      </c>
      <c r="D87" t="s">
        <v>42</v>
      </c>
      <c r="E87" t="s">
        <v>724</v>
      </c>
      <c r="F87" t="s">
        <v>725</v>
      </c>
      <c r="G87" t="s">
        <v>45</v>
      </c>
      <c r="H87" t="s">
        <v>726</v>
      </c>
      <c r="I87" t="s">
        <v>47</v>
      </c>
      <c r="J87" t="s">
        <v>727</v>
      </c>
      <c r="K87" t="s">
        <v>728</v>
      </c>
      <c r="L87">
        <f>COUNTIF(orders[CustomerID],customers[[#This Row],[CustomerID]])</f>
        <v>10</v>
      </c>
      <c r="M87" s="8">
        <f>AVERAGEIF(orders[CustomerID],customers[[#This Row],[CustomerID]],orders[Revenue])</f>
        <v>1055.0024999999998</v>
      </c>
      <c r="N87" s="8">
        <f>SUMIF(orders[CustomerID],customers[[#This Row],[CustomerID]],orders[Revenue])</f>
        <v>10550.024999999998</v>
      </c>
    </row>
    <row r="88" spans="1:14" x14ac:dyDescent="0.25">
      <c r="A88" t="s">
        <v>729</v>
      </c>
      <c r="B88" t="s">
        <v>730</v>
      </c>
      <c r="C88" t="s">
        <v>731</v>
      </c>
      <c r="D88" t="s">
        <v>123</v>
      </c>
      <c r="E88" t="s">
        <v>732</v>
      </c>
      <c r="F88" t="s">
        <v>733</v>
      </c>
      <c r="G88" t="s">
        <v>45</v>
      </c>
      <c r="H88" t="s">
        <v>734</v>
      </c>
      <c r="I88" t="s">
        <v>735</v>
      </c>
      <c r="J88" t="s">
        <v>736</v>
      </c>
      <c r="K88" t="s">
        <v>736</v>
      </c>
      <c r="L88">
        <f>COUNTIF(orders[CustomerID],customers[[#This Row],[CustomerID]])</f>
        <v>15</v>
      </c>
      <c r="M88" s="8">
        <f>AVERAGEIF(orders[CustomerID],customers[[#This Row],[CustomerID]],orders[Revenue])</f>
        <v>1164.3895</v>
      </c>
      <c r="N88" s="8">
        <f>SUMIF(orders[CustomerID],customers[[#This Row],[CustomerID]],orders[Revenue])</f>
        <v>17465.842499999999</v>
      </c>
    </row>
    <row r="89" spans="1:14" x14ac:dyDescent="0.25">
      <c r="A89" t="s">
        <v>737</v>
      </c>
      <c r="B89" t="s">
        <v>738</v>
      </c>
      <c r="C89" t="s">
        <v>739</v>
      </c>
      <c r="D89" t="s">
        <v>205</v>
      </c>
      <c r="E89" t="s">
        <v>740</v>
      </c>
      <c r="F89" t="s">
        <v>741</v>
      </c>
      <c r="G89" t="s">
        <v>168</v>
      </c>
      <c r="H89" t="s">
        <v>742</v>
      </c>
      <c r="I89" t="s">
        <v>170</v>
      </c>
      <c r="J89" t="s">
        <v>743</v>
      </c>
      <c r="K89" t="s">
        <v>45</v>
      </c>
      <c r="L89">
        <f>COUNTIF(orders[CustomerID],customers[[#This Row],[CustomerID]])</f>
        <v>9</v>
      </c>
      <c r="M89" s="8">
        <f>AVERAGEIF(orders[CustomerID],customers[[#This Row],[CustomerID]],orders[Revenue])</f>
        <v>736.15111111111116</v>
      </c>
      <c r="N89" s="8">
        <f>SUMIF(orders[CustomerID],customers[[#This Row],[CustomerID]],orders[Revenue])</f>
        <v>6625.3600000000006</v>
      </c>
    </row>
    <row r="90" spans="1:14" x14ac:dyDescent="0.25">
      <c r="A90" t="s">
        <v>744</v>
      </c>
      <c r="B90" t="s">
        <v>745</v>
      </c>
      <c r="C90" t="s">
        <v>746</v>
      </c>
      <c r="D90" t="s">
        <v>53</v>
      </c>
      <c r="E90" t="s">
        <v>747</v>
      </c>
      <c r="F90" t="s">
        <v>748</v>
      </c>
      <c r="G90" t="s">
        <v>395</v>
      </c>
      <c r="H90" t="s">
        <v>749</v>
      </c>
      <c r="I90" t="s">
        <v>303</v>
      </c>
      <c r="J90" t="s">
        <v>750</v>
      </c>
      <c r="K90" t="s">
        <v>751</v>
      </c>
      <c r="L90">
        <f>COUNTIF(orders[CustomerID],customers[[#This Row],[CustomerID]])</f>
        <v>14</v>
      </c>
      <c r="M90" s="8">
        <f>AVERAGEIF(orders[CustomerID],customers[[#This Row],[CustomerID]],orders[Revenue])</f>
        <v>2036.2737500000003</v>
      </c>
      <c r="N90" s="8">
        <f>SUMIF(orders[CustomerID],customers[[#This Row],[CustomerID]],orders[Revenue])</f>
        <v>28507.832500000004</v>
      </c>
    </row>
    <row r="91" spans="1:14" x14ac:dyDescent="0.25">
      <c r="A91" t="s">
        <v>752</v>
      </c>
      <c r="B91" t="s">
        <v>753</v>
      </c>
      <c r="C91" t="s">
        <v>754</v>
      </c>
      <c r="D91" t="s">
        <v>755</v>
      </c>
      <c r="E91" t="s">
        <v>756</v>
      </c>
      <c r="F91" t="s">
        <v>757</v>
      </c>
      <c r="G91" t="s">
        <v>45</v>
      </c>
      <c r="H91" t="s">
        <v>758</v>
      </c>
      <c r="I91" t="s">
        <v>735</v>
      </c>
      <c r="J91" t="s">
        <v>759</v>
      </c>
      <c r="K91" t="s">
        <v>759</v>
      </c>
      <c r="L91">
        <f>COUNTIF(orders[CustomerID],customers[[#This Row],[CustomerID]])</f>
        <v>7</v>
      </c>
      <c r="M91" s="8">
        <f>AVERAGEIF(orders[CustomerID],customers[[#This Row],[CustomerID]],orders[Revenue])</f>
        <v>451.62142857142857</v>
      </c>
      <c r="N91" s="8">
        <f>SUMIF(orders[CustomerID],customers[[#This Row],[CustomerID]],orders[Revenue])</f>
        <v>3161.35</v>
      </c>
    </row>
    <row r="92" spans="1:14" x14ac:dyDescent="0.25">
      <c r="A92" t="s">
        <v>760</v>
      </c>
      <c r="B92" t="s">
        <v>761</v>
      </c>
      <c r="C92" t="s">
        <v>762</v>
      </c>
      <c r="D92" t="s">
        <v>53</v>
      </c>
      <c r="E92" t="s">
        <v>763</v>
      </c>
      <c r="F92" t="s">
        <v>764</v>
      </c>
      <c r="G92" t="s">
        <v>45</v>
      </c>
      <c r="H92" t="s">
        <v>765</v>
      </c>
      <c r="I92" t="s">
        <v>766</v>
      </c>
      <c r="J92" t="s">
        <v>767</v>
      </c>
      <c r="K92" t="s">
        <v>767</v>
      </c>
      <c r="L92">
        <f>COUNTIF(orders[CustomerID],customers[[#This Row],[CustomerID]])</f>
        <v>7</v>
      </c>
      <c r="M92" s="8">
        <f>AVERAGEIF(orders[CustomerID],customers[[#This Row],[CustomerID]],orders[Revenue])</f>
        <v>520.9571428571428</v>
      </c>
      <c r="N92" s="8">
        <f>SUMIF(orders[CustomerID],customers[[#This Row],[CustomerID]],orders[Revenue])</f>
        <v>3646.7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8118F-5ED9-407B-9F0F-63ABDA1B305F}">
  <dimension ref="A1:F9"/>
  <sheetViews>
    <sheetView topLeftCell="C1" workbookViewId="0">
      <selection activeCell="F2" sqref="F2"/>
    </sheetView>
  </sheetViews>
  <sheetFormatPr defaultRowHeight="15" x14ac:dyDescent="0.25"/>
  <cols>
    <col min="1" max="1" width="13.42578125" bestFit="1" customWidth="1"/>
    <col min="2" max="2" width="16.85546875" bestFit="1" customWidth="1"/>
    <col min="3" max="3" width="55.42578125" bestFit="1" customWidth="1"/>
    <col min="4" max="4" width="81.140625" bestFit="1" customWidth="1"/>
    <col min="5" max="5" width="16.28515625" bestFit="1" customWidth="1"/>
    <col min="6" max="6" width="12.85546875" bestFit="1" customWidth="1"/>
    <col min="7" max="7" width="23.85546875" bestFit="1" customWidth="1"/>
  </cols>
  <sheetData>
    <row r="1" spans="1:6" x14ac:dyDescent="0.25">
      <c r="A1" t="s">
        <v>0</v>
      </c>
      <c r="B1" t="s">
        <v>1</v>
      </c>
      <c r="C1" t="s">
        <v>2</v>
      </c>
      <c r="D1" t="s">
        <v>3</v>
      </c>
      <c r="E1" t="s">
        <v>1255</v>
      </c>
      <c r="F1" t="s">
        <v>1439</v>
      </c>
    </row>
    <row r="2" spans="1:6" x14ac:dyDescent="0.25">
      <c r="A2">
        <v>1</v>
      </c>
      <c r="B2" t="s">
        <v>4</v>
      </c>
      <c r="C2" t="s">
        <v>5</v>
      </c>
      <c r="D2" t="s">
        <v>6</v>
      </c>
      <c r="E2">
        <f>COUNTIF(products[CategoryID],categories[[#This Row],[CategoryID]])</f>
        <v>12</v>
      </c>
      <c r="F2" s="8">
        <f>SUMIF(products[CategoryID],categories[[#This Row],[CategoryID]],products[Total Cost])</f>
        <v>244739.00000000003</v>
      </c>
    </row>
    <row r="3" spans="1:6" x14ac:dyDescent="0.25">
      <c r="A3">
        <v>2</v>
      </c>
      <c r="B3" t="s">
        <v>7</v>
      </c>
      <c r="C3" t="s">
        <v>8</v>
      </c>
      <c r="D3" t="s">
        <v>9</v>
      </c>
      <c r="E3">
        <f>COUNTIF(products[CategoryID],categories[[#This Row],[CategoryID]])</f>
        <v>12</v>
      </c>
      <c r="F3" s="8">
        <f>SUMIF(products[CategoryID],categories[[#This Row],[CategoryID]],products[Total Cost])</f>
        <v>86099.699999999983</v>
      </c>
    </row>
    <row r="4" spans="1:6" x14ac:dyDescent="0.25">
      <c r="A4">
        <v>3</v>
      </c>
      <c r="B4" t="s">
        <v>10</v>
      </c>
      <c r="C4" t="s">
        <v>11</v>
      </c>
      <c r="D4" t="s">
        <v>12</v>
      </c>
      <c r="E4">
        <f>COUNTIF(products[CategoryID],categories[[#This Row],[CategoryID]])</f>
        <v>13</v>
      </c>
      <c r="F4" s="8">
        <f>SUMIF(products[CategoryID],categories[[#This Row],[CategoryID]],products[Total Cost])</f>
        <v>149381.90000000002</v>
      </c>
    </row>
    <row r="5" spans="1:6" x14ac:dyDescent="0.25">
      <c r="A5">
        <v>4</v>
      </c>
      <c r="B5" t="s">
        <v>13</v>
      </c>
      <c r="C5" t="s">
        <v>14</v>
      </c>
      <c r="D5" t="s">
        <v>15</v>
      </c>
      <c r="E5">
        <f>COUNTIF(products[CategoryID],categories[[#This Row],[CategoryID]])</f>
        <v>10</v>
      </c>
      <c r="F5" s="8">
        <f>SUMIF(products[CategoryID],categories[[#This Row],[CategoryID]],products[Total Cost])</f>
        <v>207534.4</v>
      </c>
    </row>
    <row r="6" spans="1:6" x14ac:dyDescent="0.25">
      <c r="A6">
        <v>5</v>
      </c>
      <c r="B6" t="s">
        <v>16</v>
      </c>
      <c r="C6" t="s">
        <v>17</v>
      </c>
      <c r="D6" t="s">
        <v>18</v>
      </c>
      <c r="E6">
        <f>COUNTIF(products[CategoryID],categories[[#This Row],[CategoryID]])</f>
        <v>7</v>
      </c>
      <c r="F6" s="8">
        <f>SUMIF(products[CategoryID],categories[[#This Row],[CategoryID]],products[Total Cost])</f>
        <v>82066.599999999991</v>
      </c>
    </row>
    <row r="7" spans="1:6" x14ac:dyDescent="0.25">
      <c r="A7">
        <v>6</v>
      </c>
      <c r="B7" t="s">
        <v>19</v>
      </c>
      <c r="C7" t="s">
        <v>20</v>
      </c>
      <c r="D7" t="s">
        <v>21</v>
      </c>
      <c r="E7">
        <f>COUNTIF(products[CategoryID],categories[[#This Row],[CategoryID]])</f>
        <v>6</v>
      </c>
      <c r="F7" s="8">
        <f>SUMIF(products[CategoryID],categories[[#This Row],[CategoryID]],products[Total Cost])</f>
        <v>152448.1</v>
      </c>
    </row>
    <row r="8" spans="1:6" x14ac:dyDescent="0.25">
      <c r="A8">
        <v>7</v>
      </c>
      <c r="B8" t="s">
        <v>22</v>
      </c>
      <c r="C8" t="s">
        <v>23</v>
      </c>
      <c r="D8" t="s">
        <v>24</v>
      </c>
      <c r="E8">
        <f>COUNTIF(products[CategoryID],categories[[#This Row],[CategoryID]])</f>
        <v>5</v>
      </c>
      <c r="F8" s="8">
        <f>SUMIF(products[CategoryID],categories[[#This Row],[CategoryID]],products[Total Cost])</f>
        <v>85402.4</v>
      </c>
    </row>
    <row r="9" spans="1:6" x14ac:dyDescent="0.25">
      <c r="A9">
        <v>8</v>
      </c>
      <c r="B9" t="s">
        <v>25</v>
      </c>
      <c r="C9" t="s">
        <v>26</v>
      </c>
      <c r="D9" t="s">
        <v>27</v>
      </c>
      <c r="E9">
        <f>COUNTIF(products[CategoryID],categories[[#This Row],[CategoryID]])</f>
        <v>12</v>
      </c>
      <c r="F9" s="8">
        <f>SUMIF(products[CategoryID],categories[[#This Row],[CategoryID]],products[Total Cost])</f>
        <v>118495.40000000001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C67F-E859-4E3A-B004-BA5B360BB021}">
  <dimension ref="A1:J205"/>
  <sheetViews>
    <sheetView zoomScale="89" workbookViewId="0">
      <selection activeCell="C191" sqref="C191"/>
    </sheetView>
  </sheetViews>
  <sheetFormatPr defaultRowHeight="15" x14ac:dyDescent="0.25"/>
  <cols>
    <col min="1" max="1" width="4" customWidth="1"/>
    <col min="2" max="2" width="13.42578125" bestFit="1" customWidth="1"/>
    <col min="3" max="3" width="23.5703125" customWidth="1"/>
    <col min="4" max="4" width="18.7109375" bestFit="1" customWidth="1"/>
    <col min="5" max="6" width="13.7109375" bestFit="1" customWidth="1"/>
    <col min="7" max="7" width="14" bestFit="1" customWidth="1"/>
    <col min="8" max="8" width="11.28515625" bestFit="1" customWidth="1"/>
  </cols>
  <sheetData>
    <row r="1" spans="1:10" x14ac:dyDescent="0.25">
      <c r="A1" s="6">
        <v>1</v>
      </c>
      <c r="B1" s="6" t="s">
        <v>1258</v>
      </c>
      <c r="C1" s="6"/>
      <c r="D1" s="6"/>
      <c r="E1" s="6" t="s">
        <v>1273</v>
      </c>
      <c r="F1" s="6"/>
      <c r="G1" s="6"/>
      <c r="H1" s="6"/>
      <c r="I1" s="6"/>
      <c r="J1" s="6"/>
    </row>
    <row r="3" spans="1:10" x14ac:dyDescent="0.25">
      <c r="B3" s="3" t="s">
        <v>36</v>
      </c>
      <c r="C3" t="s">
        <v>1308</v>
      </c>
      <c r="D3" t="s">
        <v>1309</v>
      </c>
    </row>
    <row r="4" spans="1:10" x14ac:dyDescent="0.25">
      <c r="B4" s="4" t="s">
        <v>1093</v>
      </c>
      <c r="C4">
        <v>2</v>
      </c>
      <c r="D4">
        <v>8</v>
      </c>
    </row>
    <row r="5" spans="1:10" x14ac:dyDescent="0.25">
      <c r="B5" s="4" t="s">
        <v>170</v>
      </c>
      <c r="C5">
        <v>1</v>
      </c>
      <c r="D5">
        <v>1</v>
      </c>
    </row>
    <row r="6" spans="1:10" x14ac:dyDescent="0.25">
      <c r="B6" s="4" t="s">
        <v>128</v>
      </c>
      <c r="C6">
        <v>2</v>
      </c>
      <c r="D6">
        <v>4</v>
      </c>
    </row>
    <row r="7" spans="1:10" x14ac:dyDescent="0.25">
      <c r="B7" s="4" t="s">
        <v>627</v>
      </c>
      <c r="C7">
        <v>1</v>
      </c>
      <c r="D7">
        <v>2</v>
      </c>
    </row>
    <row r="8" spans="1:10" x14ac:dyDescent="0.25">
      <c r="B8" s="4" t="s">
        <v>735</v>
      </c>
      <c r="C8">
        <v>1</v>
      </c>
      <c r="D8">
        <v>3</v>
      </c>
    </row>
    <row r="9" spans="1:10" x14ac:dyDescent="0.25">
      <c r="B9" s="4" t="s">
        <v>100</v>
      </c>
      <c r="C9">
        <v>3</v>
      </c>
      <c r="D9">
        <v>5</v>
      </c>
    </row>
    <row r="10" spans="1:10" x14ac:dyDescent="0.25">
      <c r="B10" s="4" t="s">
        <v>47</v>
      </c>
      <c r="C10">
        <v>3</v>
      </c>
      <c r="D10">
        <v>9</v>
      </c>
    </row>
    <row r="11" spans="1:10" x14ac:dyDescent="0.25">
      <c r="B11" s="4" t="s">
        <v>262</v>
      </c>
      <c r="C11">
        <v>2</v>
      </c>
      <c r="D11">
        <v>5</v>
      </c>
    </row>
    <row r="12" spans="1:10" x14ac:dyDescent="0.25">
      <c r="B12" s="4" t="s">
        <v>1070</v>
      </c>
      <c r="C12">
        <v>2</v>
      </c>
      <c r="D12">
        <v>6</v>
      </c>
    </row>
    <row r="13" spans="1:10" x14ac:dyDescent="0.25">
      <c r="B13" s="4" t="s">
        <v>1193</v>
      </c>
      <c r="C13">
        <v>1</v>
      </c>
      <c r="D13">
        <v>2</v>
      </c>
    </row>
    <row r="14" spans="1:10" x14ac:dyDescent="0.25">
      <c r="B14" s="4" t="s">
        <v>603</v>
      </c>
      <c r="C14">
        <v>1</v>
      </c>
      <c r="D14">
        <v>3</v>
      </c>
    </row>
    <row r="15" spans="1:10" x14ac:dyDescent="0.25">
      <c r="B15" s="4" t="s">
        <v>1178</v>
      </c>
      <c r="C15">
        <v>1</v>
      </c>
      <c r="D15">
        <v>3</v>
      </c>
    </row>
    <row r="16" spans="1:10" x14ac:dyDescent="0.25">
      <c r="B16" s="4" t="s">
        <v>109</v>
      </c>
      <c r="C16">
        <v>1</v>
      </c>
      <c r="D16">
        <v>2</v>
      </c>
    </row>
    <row r="17" spans="1:10" x14ac:dyDescent="0.25">
      <c r="B17" s="4" t="s">
        <v>82</v>
      </c>
      <c r="C17">
        <v>1</v>
      </c>
      <c r="D17">
        <v>3</v>
      </c>
    </row>
    <row r="18" spans="1:10" x14ac:dyDescent="0.25">
      <c r="B18" s="4" t="s">
        <v>1107</v>
      </c>
      <c r="C18">
        <v>1</v>
      </c>
      <c r="D18">
        <v>2</v>
      </c>
    </row>
    <row r="19" spans="1:10" x14ac:dyDescent="0.25">
      <c r="B19" s="4" t="s">
        <v>72</v>
      </c>
      <c r="C19">
        <v>2</v>
      </c>
      <c r="D19">
        <v>7</v>
      </c>
    </row>
    <row r="20" spans="1:10" x14ac:dyDescent="0.25">
      <c r="B20" s="4" t="s">
        <v>303</v>
      </c>
      <c r="C20">
        <v>4</v>
      </c>
      <c r="D20">
        <v>12</v>
      </c>
    </row>
    <row r="21" spans="1:10" x14ac:dyDescent="0.25">
      <c r="B21" s="4" t="s">
        <v>1257</v>
      </c>
      <c r="C21">
        <v>29</v>
      </c>
      <c r="D21">
        <v>77</v>
      </c>
    </row>
    <row r="24" spans="1:10" x14ac:dyDescent="0.25">
      <c r="A24" s="6">
        <v>2</v>
      </c>
      <c r="B24" s="6" t="s">
        <v>1262</v>
      </c>
      <c r="C24" s="6"/>
      <c r="D24" s="6"/>
      <c r="E24" s="6" t="s">
        <v>1274</v>
      </c>
      <c r="F24" s="6"/>
      <c r="G24" s="6"/>
      <c r="H24" s="6"/>
      <c r="I24" s="6"/>
      <c r="J24" s="6"/>
    </row>
    <row r="26" spans="1:10" x14ac:dyDescent="0.25">
      <c r="B26" s="3" t="s">
        <v>1263</v>
      </c>
      <c r="C26" t="s">
        <v>1261</v>
      </c>
      <c r="D26" t="s">
        <v>1260</v>
      </c>
      <c r="E26" t="s">
        <v>1259</v>
      </c>
    </row>
    <row r="27" spans="1:10" x14ac:dyDescent="0.25">
      <c r="B27" s="4">
        <v>1</v>
      </c>
      <c r="C27">
        <v>249</v>
      </c>
      <c r="D27">
        <v>16185.329999999998</v>
      </c>
      <c r="E27" s="2">
        <v>65.001325301204815</v>
      </c>
    </row>
    <row r="28" spans="1:10" x14ac:dyDescent="0.25">
      <c r="B28" s="4">
        <v>2</v>
      </c>
      <c r="C28">
        <v>326</v>
      </c>
      <c r="D28">
        <v>28244.849999999988</v>
      </c>
      <c r="E28" s="2">
        <v>86.640644171779101</v>
      </c>
    </row>
    <row r="29" spans="1:10" x14ac:dyDescent="0.25">
      <c r="B29" s="4">
        <v>3</v>
      </c>
      <c r="C29">
        <v>255</v>
      </c>
      <c r="D29">
        <v>20512.50999999998</v>
      </c>
      <c r="E29" s="2">
        <v>80.441215686274433</v>
      </c>
    </row>
    <row r="30" spans="1:10" x14ac:dyDescent="0.25">
      <c r="B30" s="4" t="s">
        <v>1257</v>
      </c>
      <c r="C30">
        <v>830</v>
      </c>
      <c r="D30">
        <v>64942.689999999966</v>
      </c>
      <c r="E30" s="2">
        <v>78.244204819277073</v>
      </c>
    </row>
    <row r="33" spans="1:10" x14ac:dyDescent="0.25">
      <c r="A33" s="6">
        <v>3</v>
      </c>
      <c r="B33" s="6" t="s">
        <v>1270</v>
      </c>
      <c r="C33" s="6"/>
      <c r="D33" s="6"/>
      <c r="E33" s="6"/>
      <c r="F33" s="6" t="s">
        <v>1275</v>
      </c>
      <c r="G33" s="6"/>
      <c r="H33" s="6"/>
      <c r="I33" s="6"/>
      <c r="J33" s="6"/>
    </row>
    <row r="35" spans="1:10" x14ac:dyDescent="0.25">
      <c r="B35" s="3" t="s">
        <v>1265</v>
      </c>
      <c r="C35" t="s">
        <v>1266</v>
      </c>
      <c r="D35" t="s">
        <v>1267</v>
      </c>
      <c r="E35" t="s">
        <v>1268</v>
      </c>
    </row>
    <row r="36" spans="1:10" x14ac:dyDescent="0.25">
      <c r="B36" s="4">
        <v>1</v>
      </c>
      <c r="C36">
        <v>12</v>
      </c>
      <c r="D36">
        <v>404</v>
      </c>
      <c r="E36">
        <v>9532</v>
      </c>
    </row>
    <row r="37" spans="1:10" x14ac:dyDescent="0.25">
      <c r="B37" s="4">
        <v>2</v>
      </c>
      <c r="C37">
        <v>12</v>
      </c>
      <c r="D37">
        <v>216</v>
      </c>
      <c r="E37">
        <v>5298</v>
      </c>
    </row>
    <row r="38" spans="1:10" x14ac:dyDescent="0.25">
      <c r="B38" s="4">
        <v>3</v>
      </c>
      <c r="C38">
        <v>13</v>
      </c>
      <c r="D38">
        <v>334</v>
      </c>
      <c r="E38">
        <v>7906</v>
      </c>
    </row>
    <row r="39" spans="1:10" x14ac:dyDescent="0.25">
      <c r="B39" s="4">
        <v>4</v>
      </c>
      <c r="C39">
        <v>10</v>
      </c>
      <c r="D39">
        <v>366</v>
      </c>
      <c r="E39">
        <v>9149</v>
      </c>
    </row>
    <row r="40" spans="1:10" x14ac:dyDescent="0.25">
      <c r="B40" s="4">
        <v>5</v>
      </c>
      <c r="C40">
        <v>7</v>
      </c>
      <c r="D40">
        <v>196</v>
      </c>
      <c r="E40">
        <v>4562</v>
      </c>
    </row>
    <row r="41" spans="1:10" x14ac:dyDescent="0.25">
      <c r="B41" s="4">
        <v>6</v>
      </c>
      <c r="C41">
        <v>6</v>
      </c>
      <c r="D41">
        <v>173</v>
      </c>
      <c r="E41">
        <v>4199</v>
      </c>
    </row>
    <row r="42" spans="1:10" x14ac:dyDescent="0.25">
      <c r="B42" s="4">
        <v>7</v>
      </c>
      <c r="C42">
        <v>5</v>
      </c>
      <c r="D42">
        <v>136</v>
      </c>
      <c r="E42">
        <v>2990</v>
      </c>
    </row>
    <row r="43" spans="1:10" x14ac:dyDescent="0.25">
      <c r="B43" s="4">
        <v>8</v>
      </c>
      <c r="C43">
        <v>12</v>
      </c>
      <c r="D43">
        <v>330</v>
      </c>
      <c r="E43">
        <v>7681</v>
      </c>
    </row>
    <row r="44" spans="1:10" x14ac:dyDescent="0.25">
      <c r="B44" s="4" t="s">
        <v>1257</v>
      </c>
      <c r="C44">
        <v>77</v>
      </c>
      <c r="D44">
        <v>2155</v>
      </c>
      <c r="E44">
        <v>51317</v>
      </c>
    </row>
    <row r="46" spans="1:10" x14ac:dyDescent="0.25">
      <c r="A46" s="6">
        <v>4</v>
      </c>
      <c r="B46" s="6" t="s">
        <v>1271</v>
      </c>
      <c r="C46" s="6"/>
      <c r="D46" s="6"/>
      <c r="E46" s="6" t="s">
        <v>1275</v>
      </c>
      <c r="F46" s="6"/>
      <c r="G46" s="6"/>
      <c r="H46" s="6"/>
      <c r="I46" s="6"/>
      <c r="J46" s="6"/>
    </row>
    <row r="48" spans="1:10" x14ac:dyDescent="0.25">
      <c r="B48" s="3" t="s">
        <v>1256</v>
      </c>
      <c r="C48" t="s">
        <v>1264</v>
      </c>
    </row>
    <row r="49" spans="1:10" x14ac:dyDescent="0.25">
      <c r="B49" s="4">
        <v>0</v>
      </c>
      <c r="C49">
        <v>69</v>
      </c>
    </row>
    <row r="50" spans="1:10" x14ac:dyDescent="0.25">
      <c r="B50" s="4">
        <v>1</v>
      </c>
      <c r="C50">
        <v>8</v>
      </c>
    </row>
    <row r="51" spans="1:10" x14ac:dyDescent="0.25">
      <c r="B51" s="4" t="s">
        <v>1257</v>
      </c>
      <c r="C51">
        <v>77</v>
      </c>
    </row>
    <row r="54" spans="1:10" x14ac:dyDescent="0.25">
      <c r="A54" s="6">
        <v>5</v>
      </c>
      <c r="B54" s="6" t="s">
        <v>1272</v>
      </c>
      <c r="C54" s="6"/>
      <c r="D54" s="6"/>
      <c r="E54" s="6" t="s">
        <v>1276</v>
      </c>
      <c r="F54" s="6"/>
      <c r="G54" s="6"/>
      <c r="H54" s="6"/>
      <c r="I54" s="6"/>
      <c r="J54" s="6"/>
    </row>
    <row r="56" spans="1:10" x14ac:dyDescent="0.25">
      <c r="B56" s="3" t="s">
        <v>1278</v>
      </c>
      <c r="C56" t="s">
        <v>1277</v>
      </c>
    </row>
    <row r="57" spans="1:10" x14ac:dyDescent="0.25">
      <c r="B57" s="4">
        <v>1</v>
      </c>
      <c r="C57">
        <v>123</v>
      </c>
    </row>
    <row r="58" spans="1:10" x14ac:dyDescent="0.25">
      <c r="B58" s="4">
        <v>2</v>
      </c>
      <c r="C58">
        <v>96</v>
      </c>
    </row>
    <row r="59" spans="1:10" x14ac:dyDescent="0.25">
      <c r="B59" s="4">
        <v>3</v>
      </c>
      <c r="C59">
        <v>127</v>
      </c>
    </row>
    <row r="60" spans="1:10" x14ac:dyDescent="0.25">
      <c r="B60" s="4">
        <v>4</v>
      </c>
      <c r="C60">
        <v>156</v>
      </c>
    </row>
    <row r="61" spans="1:10" x14ac:dyDescent="0.25">
      <c r="B61" s="4">
        <v>5</v>
      </c>
      <c r="C61">
        <v>42</v>
      </c>
    </row>
    <row r="62" spans="1:10" x14ac:dyDescent="0.25">
      <c r="B62" s="4">
        <v>6</v>
      </c>
      <c r="C62">
        <v>67</v>
      </c>
    </row>
    <row r="63" spans="1:10" x14ac:dyDescent="0.25">
      <c r="B63" s="4">
        <v>7</v>
      </c>
      <c r="C63">
        <v>72</v>
      </c>
    </row>
    <row r="64" spans="1:10" x14ac:dyDescent="0.25">
      <c r="B64" s="4">
        <v>8</v>
      </c>
      <c r="C64">
        <v>104</v>
      </c>
    </row>
    <row r="65" spans="1:10" x14ac:dyDescent="0.25">
      <c r="B65" s="4">
        <v>9</v>
      </c>
      <c r="C65">
        <v>43</v>
      </c>
    </row>
    <row r="66" spans="1:10" x14ac:dyDescent="0.25">
      <c r="B66" s="4" t="s">
        <v>1257</v>
      </c>
      <c r="C66">
        <v>830</v>
      </c>
    </row>
    <row r="69" spans="1:10" x14ac:dyDescent="0.25">
      <c r="A69" s="6">
        <v>6</v>
      </c>
      <c r="B69" s="6" t="s">
        <v>1280</v>
      </c>
      <c r="C69" s="6"/>
      <c r="D69" s="6"/>
      <c r="E69" s="6" t="s">
        <v>1276</v>
      </c>
      <c r="F69" s="6"/>
      <c r="G69" s="6"/>
      <c r="H69" s="6"/>
      <c r="I69" s="6"/>
      <c r="J69" s="6"/>
    </row>
    <row r="71" spans="1:10" x14ac:dyDescent="0.25">
      <c r="B71" s="3" t="s">
        <v>1279</v>
      </c>
      <c r="C71" t="s">
        <v>1277</v>
      </c>
    </row>
    <row r="72" spans="1:10" x14ac:dyDescent="0.25">
      <c r="B72" s="4" t="s">
        <v>729</v>
      </c>
      <c r="C72">
        <v>15</v>
      </c>
    </row>
    <row r="73" spans="1:10" x14ac:dyDescent="0.25">
      <c r="B73" s="4" t="s">
        <v>606</v>
      </c>
      <c r="C73">
        <v>31</v>
      </c>
    </row>
    <row r="74" spans="1:10" x14ac:dyDescent="0.25">
      <c r="B74" s="4" t="s">
        <v>559</v>
      </c>
      <c r="C74">
        <v>18</v>
      </c>
    </row>
    <row r="75" spans="1:10" x14ac:dyDescent="0.25">
      <c r="B75" s="4" t="s">
        <v>546</v>
      </c>
      <c r="C75">
        <v>28</v>
      </c>
    </row>
    <row r="76" spans="1:10" x14ac:dyDescent="0.25">
      <c r="B76" s="4" t="s">
        <v>399</v>
      </c>
      <c r="C76">
        <v>15</v>
      </c>
    </row>
    <row r="77" spans="1:10" x14ac:dyDescent="0.25">
      <c r="B77" s="4" t="s">
        <v>341</v>
      </c>
      <c r="C77">
        <v>19</v>
      </c>
    </row>
    <row r="78" spans="1:10" x14ac:dyDescent="0.25">
      <c r="B78" s="4" t="s">
        <v>324</v>
      </c>
      <c r="C78">
        <v>18</v>
      </c>
    </row>
    <row r="79" spans="1:10" x14ac:dyDescent="0.25">
      <c r="B79" s="4" t="s">
        <v>242</v>
      </c>
      <c r="C79">
        <v>15</v>
      </c>
    </row>
    <row r="80" spans="1:10" x14ac:dyDescent="0.25">
      <c r="B80" s="4" t="s">
        <v>235</v>
      </c>
      <c r="C80">
        <v>19</v>
      </c>
    </row>
    <row r="81" spans="1:10" x14ac:dyDescent="0.25">
      <c r="B81" s="4" t="s">
        <v>202</v>
      </c>
      <c r="C81">
        <v>30</v>
      </c>
    </row>
    <row r="82" spans="1:10" x14ac:dyDescent="0.25">
      <c r="B82" s="4" t="s">
        <v>112</v>
      </c>
      <c r="C82">
        <v>17</v>
      </c>
    </row>
    <row r="83" spans="1:10" x14ac:dyDescent="0.25">
      <c r="B83" s="4" t="s">
        <v>75</v>
      </c>
      <c r="C83">
        <v>18</v>
      </c>
    </row>
    <row r="84" spans="1:10" x14ac:dyDescent="0.25">
      <c r="B84" s="4" t="s">
        <v>1257</v>
      </c>
      <c r="C84">
        <v>243</v>
      </c>
    </row>
    <row r="87" spans="1:10" x14ac:dyDescent="0.25">
      <c r="A87" s="6">
        <v>7</v>
      </c>
      <c r="B87" s="6" t="s">
        <v>1281</v>
      </c>
      <c r="C87" s="6"/>
      <c r="D87" s="6"/>
      <c r="E87" s="6" t="s">
        <v>1276</v>
      </c>
      <c r="F87" s="6"/>
      <c r="G87" s="6"/>
      <c r="H87" s="6"/>
      <c r="I87" s="6"/>
      <c r="J87" s="6"/>
    </row>
    <row r="89" spans="1:10" x14ac:dyDescent="0.25">
      <c r="B89" s="3" t="s">
        <v>1279</v>
      </c>
      <c r="C89" t="s">
        <v>1277</v>
      </c>
    </row>
    <row r="90" spans="1:10" x14ac:dyDescent="0.25">
      <c r="B90" s="4" t="s">
        <v>729</v>
      </c>
      <c r="C90">
        <v>15</v>
      </c>
    </row>
    <row r="91" spans="1:10" x14ac:dyDescent="0.25">
      <c r="B91" s="4" t="s">
        <v>606</v>
      </c>
      <c r="C91">
        <v>31</v>
      </c>
    </row>
    <row r="92" spans="1:10" x14ac:dyDescent="0.25">
      <c r="B92" s="4" t="s">
        <v>559</v>
      </c>
      <c r="C92">
        <v>18</v>
      </c>
    </row>
    <row r="93" spans="1:10" x14ac:dyDescent="0.25">
      <c r="B93" s="4" t="s">
        <v>546</v>
      </c>
      <c r="C93">
        <v>28</v>
      </c>
    </row>
    <row r="94" spans="1:10" x14ac:dyDescent="0.25">
      <c r="B94" s="4" t="s">
        <v>399</v>
      </c>
      <c r="C94">
        <v>15</v>
      </c>
    </row>
    <row r="95" spans="1:10" x14ac:dyDescent="0.25">
      <c r="B95" s="4" t="s">
        <v>341</v>
      </c>
      <c r="C95">
        <v>19</v>
      </c>
    </row>
    <row r="96" spans="1:10" x14ac:dyDescent="0.25">
      <c r="B96" s="4" t="s">
        <v>324</v>
      </c>
      <c r="C96">
        <v>18</v>
      </c>
    </row>
    <row r="97" spans="1:10" x14ac:dyDescent="0.25">
      <c r="B97" s="4" t="s">
        <v>242</v>
      </c>
      <c r="C97">
        <v>15</v>
      </c>
    </row>
    <row r="98" spans="1:10" x14ac:dyDescent="0.25">
      <c r="B98" s="4" t="s">
        <v>235</v>
      </c>
      <c r="C98">
        <v>19</v>
      </c>
    </row>
    <row r="99" spans="1:10" x14ac:dyDescent="0.25">
      <c r="B99" s="4" t="s">
        <v>202</v>
      </c>
      <c r="C99">
        <v>30</v>
      </c>
    </row>
    <row r="100" spans="1:10" x14ac:dyDescent="0.25">
      <c r="B100" s="4" t="s">
        <v>112</v>
      </c>
      <c r="C100">
        <v>17</v>
      </c>
    </row>
    <row r="101" spans="1:10" x14ac:dyDescent="0.25">
      <c r="B101" s="4" t="s">
        <v>75</v>
      </c>
      <c r="C101">
        <v>18</v>
      </c>
    </row>
    <row r="102" spans="1:10" x14ac:dyDescent="0.25">
      <c r="B102" s="4" t="s">
        <v>1257</v>
      </c>
      <c r="C102">
        <v>243</v>
      </c>
    </row>
    <row r="105" spans="1:10" x14ac:dyDescent="0.25">
      <c r="A105" s="6">
        <v>8</v>
      </c>
      <c r="B105" s="6" t="s">
        <v>1307</v>
      </c>
      <c r="C105" s="6"/>
      <c r="D105" s="6"/>
      <c r="E105" s="6" t="s">
        <v>1276</v>
      </c>
      <c r="F105" s="6"/>
      <c r="G105" s="6"/>
      <c r="H105" s="6"/>
      <c r="I105" s="6"/>
      <c r="J105" s="6"/>
    </row>
    <row r="107" spans="1:10" x14ac:dyDescent="0.25">
      <c r="B107" s="3" t="s">
        <v>36</v>
      </c>
      <c r="C107" t="s">
        <v>1306</v>
      </c>
      <c r="D107" t="s">
        <v>1267</v>
      </c>
      <c r="E107" t="s">
        <v>1269</v>
      </c>
    </row>
    <row r="108" spans="1:10" x14ac:dyDescent="0.25">
      <c r="B108" s="4" t="s">
        <v>144</v>
      </c>
      <c r="C108">
        <v>3</v>
      </c>
      <c r="D108">
        <v>16</v>
      </c>
      <c r="E108" s="2">
        <v>8310.880000000001</v>
      </c>
    </row>
    <row r="109" spans="1:10" x14ac:dyDescent="0.25">
      <c r="B109" s="4" t="s">
        <v>209</v>
      </c>
      <c r="C109">
        <v>2</v>
      </c>
      <c r="D109">
        <v>40</v>
      </c>
      <c r="E109" s="2">
        <v>137273.5135</v>
      </c>
    </row>
    <row r="110" spans="1:10" x14ac:dyDescent="0.25">
      <c r="B110" s="4" t="s">
        <v>455</v>
      </c>
      <c r="C110">
        <v>2</v>
      </c>
      <c r="D110">
        <v>19</v>
      </c>
      <c r="E110" s="2">
        <v>36939.424999999996</v>
      </c>
    </row>
    <row r="111" spans="1:10" x14ac:dyDescent="0.25">
      <c r="B111" s="4" t="s">
        <v>170</v>
      </c>
      <c r="C111">
        <v>9</v>
      </c>
      <c r="D111">
        <v>83</v>
      </c>
      <c r="E111" s="2">
        <v>114637.35900000001</v>
      </c>
    </row>
    <row r="112" spans="1:10" x14ac:dyDescent="0.25">
      <c r="B112" s="4" t="s">
        <v>128</v>
      </c>
      <c r="C112">
        <v>3</v>
      </c>
      <c r="D112">
        <v>30</v>
      </c>
      <c r="E112" s="2">
        <v>55813.100000000006</v>
      </c>
    </row>
    <row r="113" spans="2:5" x14ac:dyDescent="0.25">
      <c r="B113" s="4" t="s">
        <v>627</v>
      </c>
      <c r="C113">
        <v>2</v>
      </c>
      <c r="D113">
        <v>18</v>
      </c>
      <c r="E113" s="2">
        <v>36828.970499999996</v>
      </c>
    </row>
    <row r="114" spans="2:5" x14ac:dyDescent="0.25">
      <c r="B114" s="4" t="s">
        <v>735</v>
      </c>
      <c r="C114">
        <v>2</v>
      </c>
      <c r="D114">
        <v>22</v>
      </c>
      <c r="E114" s="2">
        <v>20627.192499999997</v>
      </c>
    </row>
    <row r="115" spans="2:5" x14ac:dyDescent="0.25">
      <c r="B115" s="4" t="s">
        <v>100</v>
      </c>
      <c r="C115">
        <v>11</v>
      </c>
      <c r="D115">
        <v>77</v>
      </c>
      <c r="E115" s="2">
        <v>89242.317500000005</v>
      </c>
    </row>
    <row r="116" spans="2:5" x14ac:dyDescent="0.25">
      <c r="B116" s="4" t="s">
        <v>47</v>
      </c>
      <c r="C116">
        <v>11</v>
      </c>
      <c r="D116">
        <v>122</v>
      </c>
      <c r="E116" s="2">
        <v>242495.08850000001</v>
      </c>
    </row>
    <row r="117" spans="2:5" x14ac:dyDescent="0.25">
      <c r="B117" s="4" t="s">
        <v>348</v>
      </c>
      <c r="C117">
        <v>1</v>
      </c>
      <c r="D117">
        <v>19</v>
      </c>
      <c r="E117" s="2">
        <v>52623.642999999996</v>
      </c>
    </row>
    <row r="118" spans="2:5" x14ac:dyDescent="0.25">
      <c r="B118" s="4" t="s">
        <v>262</v>
      </c>
      <c r="C118">
        <v>3</v>
      </c>
      <c r="D118">
        <v>28</v>
      </c>
      <c r="E118" s="2">
        <v>16666.64</v>
      </c>
    </row>
    <row r="119" spans="2:5" x14ac:dyDescent="0.25">
      <c r="B119" s="4" t="s">
        <v>57</v>
      </c>
      <c r="C119">
        <v>5</v>
      </c>
      <c r="D119">
        <v>28</v>
      </c>
      <c r="E119" s="2">
        <v>25070.337500000001</v>
      </c>
    </row>
    <row r="120" spans="2:5" x14ac:dyDescent="0.25">
      <c r="B120" s="4" t="s">
        <v>603</v>
      </c>
      <c r="C120">
        <v>1</v>
      </c>
      <c r="D120">
        <v>6</v>
      </c>
      <c r="E120" s="2">
        <v>6000.35</v>
      </c>
    </row>
    <row r="121" spans="2:5" x14ac:dyDescent="0.25">
      <c r="B121" s="4" t="s">
        <v>766</v>
      </c>
      <c r="C121">
        <v>1</v>
      </c>
      <c r="D121">
        <v>7</v>
      </c>
      <c r="E121" s="2">
        <v>3646.7</v>
      </c>
    </row>
    <row r="122" spans="2:5" x14ac:dyDescent="0.25">
      <c r="B122" s="4" t="s">
        <v>271</v>
      </c>
      <c r="C122">
        <v>2</v>
      </c>
      <c r="D122">
        <v>13</v>
      </c>
      <c r="E122" s="2">
        <v>12872.625</v>
      </c>
    </row>
    <row r="123" spans="2:5" x14ac:dyDescent="0.25">
      <c r="B123" s="4" t="s">
        <v>109</v>
      </c>
      <c r="C123">
        <v>5</v>
      </c>
      <c r="D123">
        <v>23</v>
      </c>
      <c r="E123" s="2">
        <v>18815.490000000005</v>
      </c>
    </row>
    <row r="124" spans="2:5" x14ac:dyDescent="0.25">
      <c r="B124" s="4" t="s">
        <v>82</v>
      </c>
      <c r="C124">
        <v>2</v>
      </c>
      <c r="D124">
        <v>37</v>
      </c>
      <c r="E124" s="2">
        <v>56660.202499999999</v>
      </c>
    </row>
    <row r="125" spans="2:5" x14ac:dyDescent="0.25">
      <c r="B125" s="4" t="s">
        <v>160</v>
      </c>
      <c r="C125">
        <v>2</v>
      </c>
      <c r="D125">
        <v>18</v>
      </c>
      <c r="E125" s="2">
        <v>33260.864000000001</v>
      </c>
    </row>
    <row r="126" spans="2:5" x14ac:dyDescent="0.25">
      <c r="B126" s="4" t="s">
        <v>72</v>
      </c>
      <c r="C126">
        <v>7</v>
      </c>
      <c r="D126">
        <v>56</v>
      </c>
      <c r="E126" s="2">
        <v>63109.434999999998</v>
      </c>
    </row>
    <row r="127" spans="2:5" x14ac:dyDescent="0.25">
      <c r="B127" s="4" t="s">
        <v>303</v>
      </c>
      <c r="C127">
        <v>13</v>
      </c>
      <c r="D127">
        <v>122</v>
      </c>
      <c r="E127" s="2">
        <v>261513.43800000002</v>
      </c>
    </row>
    <row r="128" spans="2:5" x14ac:dyDescent="0.25">
      <c r="B128" s="4" t="s">
        <v>312</v>
      </c>
      <c r="C128">
        <v>4</v>
      </c>
      <c r="D128">
        <v>46</v>
      </c>
      <c r="E128" s="2">
        <v>61295.394</v>
      </c>
    </row>
    <row r="129" spans="1:10" x14ac:dyDescent="0.25">
      <c r="B129" s="4" t="s">
        <v>1257</v>
      </c>
      <c r="C129">
        <v>91</v>
      </c>
      <c r="D129">
        <v>830</v>
      </c>
      <c r="E129" s="2">
        <v>1353702.9655000002</v>
      </c>
    </row>
    <row r="132" spans="1:10" x14ac:dyDescent="0.25">
      <c r="A132" s="6">
        <v>9</v>
      </c>
      <c r="B132" s="6" t="s">
        <v>1282</v>
      </c>
      <c r="C132" s="6"/>
      <c r="D132" s="6"/>
      <c r="E132" s="6" t="s">
        <v>1276</v>
      </c>
      <c r="F132" s="6"/>
      <c r="G132" s="6"/>
      <c r="H132" s="6"/>
      <c r="I132" s="6"/>
      <c r="J132" s="6"/>
    </row>
    <row r="134" spans="1:10" x14ac:dyDescent="0.25">
      <c r="B134" s="3" t="s">
        <v>33</v>
      </c>
      <c r="C134" t="s">
        <v>1269</v>
      </c>
    </row>
    <row r="135" spans="1:10" x14ac:dyDescent="0.25">
      <c r="B135" s="4" t="s">
        <v>550</v>
      </c>
      <c r="C135" s="8">
        <v>114693.86500000001</v>
      </c>
    </row>
    <row r="136" spans="1:10" x14ac:dyDescent="0.25">
      <c r="B136" s="4" t="s">
        <v>207</v>
      </c>
      <c r="C136" s="8">
        <v>111362.4335</v>
      </c>
    </row>
    <row r="137" spans="1:10" x14ac:dyDescent="0.25">
      <c r="B137" s="4" t="s">
        <v>610</v>
      </c>
      <c r="C137" s="8">
        <v>108703.29100000001</v>
      </c>
    </row>
    <row r="138" spans="1:10" x14ac:dyDescent="0.25">
      <c r="B138" s="4" t="s">
        <v>564</v>
      </c>
      <c r="C138" s="8">
        <v>57317.500500000002</v>
      </c>
    </row>
    <row r="139" spans="1:10" x14ac:dyDescent="0.25">
      <c r="B139" s="4" t="s">
        <v>319</v>
      </c>
      <c r="C139" s="8">
        <v>54362.237499999996</v>
      </c>
    </row>
    <row r="140" spans="1:10" x14ac:dyDescent="0.25">
      <c r="B140" s="4" t="s">
        <v>345</v>
      </c>
      <c r="C140" s="8">
        <v>52623.642999999996</v>
      </c>
    </row>
    <row r="141" spans="1:10" x14ac:dyDescent="0.25">
      <c r="B141" s="4" t="s">
        <v>167</v>
      </c>
      <c r="C141" s="8">
        <v>44980.626500000006</v>
      </c>
    </row>
    <row r="142" spans="1:10" x14ac:dyDescent="0.25">
      <c r="B142" s="4" t="s">
        <v>70</v>
      </c>
      <c r="C142" s="8">
        <v>42842.41</v>
      </c>
    </row>
    <row r="143" spans="1:10" x14ac:dyDescent="0.25">
      <c r="B143" s="4" t="s">
        <v>462</v>
      </c>
      <c r="C143" s="8">
        <v>32827.900000000009</v>
      </c>
    </row>
    <row r="144" spans="1:10" x14ac:dyDescent="0.25">
      <c r="B144" s="4" t="s">
        <v>363</v>
      </c>
      <c r="C144" s="8">
        <v>32040.653999999999</v>
      </c>
    </row>
    <row r="145" spans="1:10" x14ac:dyDescent="0.25">
      <c r="B145" s="4" t="s">
        <v>1257</v>
      </c>
      <c r="C145" s="8">
        <v>651754.56099999999</v>
      </c>
    </row>
    <row r="148" spans="1:10" x14ac:dyDescent="0.25">
      <c r="A148" s="6">
        <v>10</v>
      </c>
      <c r="B148" s="6" t="s">
        <v>1302</v>
      </c>
      <c r="C148" s="6"/>
      <c r="D148" s="6"/>
      <c r="E148" s="6" t="s">
        <v>1276</v>
      </c>
      <c r="F148" s="6"/>
      <c r="G148" s="6"/>
      <c r="H148" s="6"/>
      <c r="I148" s="6"/>
      <c r="J148" s="6"/>
    </row>
    <row r="150" spans="1:10" x14ac:dyDescent="0.25">
      <c r="B150" s="3" t="s">
        <v>1303</v>
      </c>
      <c r="C150" t="s">
        <v>1248</v>
      </c>
    </row>
    <row r="151" spans="1:10" x14ac:dyDescent="0.25">
      <c r="B151" s="4" t="s">
        <v>1283</v>
      </c>
      <c r="C151">
        <v>121</v>
      </c>
    </row>
    <row r="152" spans="1:10" x14ac:dyDescent="0.25">
      <c r="B152" s="5" t="s">
        <v>1286</v>
      </c>
      <c r="C152">
        <v>47</v>
      </c>
    </row>
    <row r="153" spans="1:10" x14ac:dyDescent="0.25">
      <c r="B153" s="10" t="s">
        <v>1288</v>
      </c>
      <c r="C153">
        <v>22</v>
      </c>
    </row>
    <row r="154" spans="1:10" x14ac:dyDescent="0.25">
      <c r="B154" s="10" t="s">
        <v>1289</v>
      </c>
      <c r="C154">
        <v>25</v>
      </c>
    </row>
    <row r="155" spans="1:10" x14ac:dyDescent="0.25">
      <c r="B155" s="5" t="s">
        <v>1287</v>
      </c>
      <c r="C155">
        <v>74</v>
      </c>
    </row>
    <row r="156" spans="1:10" x14ac:dyDescent="0.25">
      <c r="B156" s="10" t="s">
        <v>1290</v>
      </c>
      <c r="C156">
        <v>23</v>
      </c>
    </row>
    <row r="157" spans="1:10" x14ac:dyDescent="0.25">
      <c r="B157" s="10" t="s">
        <v>1291</v>
      </c>
      <c r="C157">
        <v>25</v>
      </c>
    </row>
    <row r="158" spans="1:10" x14ac:dyDescent="0.25">
      <c r="B158" s="10" t="s">
        <v>1292</v>
      </c>
      <c r="C158">
        <v>26</v>
      </c>
    </row>
    <row r="159" spans="1:10" x14ac:dyDescent="0.25">
      <c r="B159" s="4" t="s">
        <v>1284</v>
      </c>
      <c r="C159">
        <v>391</v>
      </c>
    </row>
    <row r="160" spans="1:10" x14ac:dyDescent="0.25">
      <c r="B160" s="5" t="s">
        <v>1293</v>
      </c>
      <c r="C160">
        <v>93</v>
      </c>
    </row>
    <row r="161" spans="2:3" x14ac:dyDescent="0.25">
      <c r="B161" s="10" t="s">
        <v>1299</v>
      </c>
      <c r="C161">
        <v>31</v>
      </c>
    </row>
    <row r="162" spans="2:3" x14ac:dyDescent="0.25">
      <c r="B162" s="10" t="s">
        <v>1300</v>
      </c>
      <c r="C162">
        <v>29</v>
      </c>
    </row>
    <row r="163" spans="2:3" x14ac:dyDescent="0.25">
      <c r="B163" s="10" t="s">
        <v>1301</v>
      </c>
      <c r="C163">
        <v>33</v>
      </c>
    </row>
    <row r="164" spans="2:3" x14ac:dyDescent="0.25">
      <c r="B164" s="5" t="s">
        <v>1294</v>
      </c>
      <c r="C164">
        <v>93</v>
      </c>
    </row>
    <row r="165" spans="2:3" x14ac:dyDescent="0.25">
      <c r="B165" s="10" t="s">
        <v>1296</v>
      </c>
      <c r="C165">
        <v>28</v>
      </c>
    </row>
    <row r="166" spans="2:3" x14ac:dyDescent="0.25">
      <c r="B166" s="10" t="s">
        <v>1297</v>
      </c>
      <c r="C166">
        <v>33</v>
      </c>
    </row>
    <row r="167" spans="2:3" x14ac:dyDescent="0.25">
      <c r="B167" s="10" t="s">
        <v>1298</v>
      </c>
      <c r="C167">
        <v>32</v>
      </c>
    </row>
    <row r="168" spans="2:3" x14ac:dyDescent="0.25">
      <c r="B168" s="5" t="s">
        <v>1286</v>
      </c>
      <c r="C168">
        <v>96</v>
      </c>
    </row>
    <row r="169" spans="2:3" x14ac:dyDescent="0.25">
      <c r="B169" s="10" t="s">
        <v>1295</v>
      </c>
      <c r="C169">
        <v>30</v>
      </c>
    </row>
    <row r="170" spans="2:3" x14ac:dyDescent="0.25">
      <c r="B170" s="10" t="s">
        <v>1288</v>
      </c>
      <c r="C170">
        <v>33</v>
      </c>
    </row>
    <row r="171" spans="2:3" x14ac:dyDescent="0.25">
      <c r="B171" s="10" t="s">
        <v>1289</v>
      </c>
      <c r="C171">
        <v>33</v>
      </c>
    </row>
    <row r="172" spans="2:3" x14ac:dyDescent="0.25">
      <c r="B172" s="5" t="s">
        <v>1287</v>
      </c>
      <c r="C172">
        <v>109</v>
      </c>
    </row>
    <row r="173" spans="2:3" x14ac:dyDescent="0.25">
      <c r="B173" s="10" t="s">
        <v>1290</v>
      </c>
      <c r="C173">
        <v>37</v>
      </c>
    </row>
    <row r="174" spans="2:3" x14ac:dyDescent="0.25">
      <c r="B174" s="10" t="s">
        <v>1291</v>
      </c>
      <c r="C174">
        <v>37</v>
      </c>
    </row>
    <row r="175" spans="2:3" x14ac:dyDescent="0.25">
      <c r="B175" s="10" t="s">
        <v>1292</v>
      </c>
      <c r="C175">
        <v>35</v>
      </c>
    </row>
    <row r="176" spans="2:3" x14ac:dyDescent="0.25">
      <c r="B176" s="4" t="s">
        <v>1285</v>
      </c>
      <c r="C176">
        <v>318</v>
      </c>
    </row>
    <row r="177" spans="1:10" x14ac:dyDescent="0.25">
      <c r="B177" s="5" t="s">
        <v>1293</v>
      </c>
      <c r="C177">
        <v>157</v>
      </c>
    </row>
    <row r="178" spans="1:10" x14ac:dyDescent="0.25">
      <c r="B178" s="10" t="s">
        <v>1299</v>
      </c>
      <c r="C178">
        <v>48</v>
      </c>
    </row>
    <row r="179" spans="1:10" x14ac:dyDescent="0.25">
      <c r="B179" s="10" t="s">
        <v>1300</v>
      </c>
      <c r="C179">
        <v>53</v>
      </c>
    </row>
    <row r="180" spans="1:10" x14ac:dyDescent="0.25">
      <c r="B180" s="10" t="s">
        <v>1301</v>
      </c>
      <c r="C180">
        <v>56</v>
      </c>
    </row>
    <row r="181" spans="1:10" x14ac:dyDescent="0.25">
      <c r="B181" s="5" t="s">
        <v>1294</v>
      </c>
      <c r="C181">
        <v>161</v>
      </c>
    </row>
    <row r="182" spans="1:10" x14ac:dyDescent="0.25">
      <c r="B182" s="10" t="s">
        <v>1296</v>
      </c>
      <c r="C182">
        <v>73</v>
      </c>
    </row>
    <row r="183" spans="1:10" x14ac:dyDescent="0.25">
      <c r="B183" s="10" t="s">
        <v>1297</v>
      </c>
      <c r="C183">
        <v>77</v>
      </c>
    </row>
    <row r="184" spans="1:10" x14ac:dyDescent="0.25">
      <c r="B184" s="10" t="s">
        <v>1298</v>
      </c>
      <c r="C184">
        <v>11</v>
      </c>
    </row>
    <row r="185" spans="1:10" x14ac:dyDescent="0.25">
      <c r="B185" s="4" t="s">
        <v>1257</v>
      </c>
      <c r="C185">
        <v>830</v>
      </c>
    </row>
    <row r="188" spans="1:10" x14ac:dyDescent="0.25">
      <c r="A188" s="6">
        <v>11</v>
      </c>
      <c r="B188" s="6" t="s">
        <v>1304</v>
      </c>
      <c r="C188" s="6"/>
      <c r="D188" s="6"/>
      <c r="E188" s="6" t="s">
        <v>1276</v>
      </c>
      <c r="F188" s="6"/>
      <c r="G188" s="6"/>
      <c r="H188" s="6"/>
      <c r="I188" s="6"/>
      <c r="J188" s="6"/>
    </row>
    <row r="189" spans="1:10" x14ac:dyDescent="0.25">
      <c r="B189" t="s">
        <v>1305</v>
      </c>
    </row>
    <row r="190" spans="1:10" x14ac:dyDescent="0.25">
      <c r="B190" s="3" t="s">
        <v>1516</v>
      </c>
      <c r="C190" t="s">
        <v>1517</v>
      </c>
    </row>
    <row r="191" spans="1:10" x14ac:dyDescent="0.25">
      <c r="B191" s="4">
        <v>10865</v>
      </c>
      <c r="C191" s="8">
        <v>16387.5</v>
      </c>
    </row>
    <row r="192" spans="1:10" x14ac:dyDescent="0.25">
      <c r="B192" s="4">
        <v>10981</v>
      </c>
      <c r="C192" s="8">
        <v>15810</v>
      </c>
    </row>
    <row r="193" spans="1:10" x14ac:dyDescent="0.25">
      <c r="B193" s="4">
        <v>10417</v>
      </c>
      <c r="C193" s="8">
        <v>13985.5</v>
      </c>
    </row>
    <row r="194" spans="1:10" x14ac:dyDescent="0.25">
      <c r="B194" s="4">
        <v>10479</v>
      </c>
      <c r="C194" s="8">
        <v>13120.9</v>
      </c>
    </row>
    <row r="195" spans="1:10" x14ac:dyDescent="0.25">
      <c r="B195" s="4">
        <v>11030</v>
      </c>
      <c r="C195" s="8">
        <v>12615.05</v>
      </c>
    </row>
    <row r="196" spans="1:10" x14ac:dyDescent="0.25">
      <c r="B196" s="4">
        <v>10372</v>
      </c>
      <c r="C196" s="8">
        <v>11515.2</v>
      </c>
    </row>
    <row r="197" spans="1:10" x14ac:dyDescent="0.25">
      <c r="B197" s="4">
        <v>10424</v>
      </c>
      <c r="C197" s="8">
        <v>11493.2</v>
      </c>
    </row>
    <row r="198" spans="1:10" x14ac:dyDescent="0.25">
      <c r="B198" s="4">
        <v>10889</v>
      </c>
      <c r="C198" s="8">
        <v>11380</v>
      </c>
    </row>
    <row r="199" spans="1:10" x14ac:dyDescent="0.25">
      <c r="B199" s="4">
        <v>10817</v>
      </c>
      <c r="C199" s="8">
        <v>10952.844999999999</v>
      </c>
    </row>
    <row r="200" spans="1:10" x14ac:dyDescent="0.25">
      <c r="B200" s="4">
        <v>10897</v>
      </c>
      <c r="C200" s="8">
        <v>10835.240000000002</v>
      </c>
    </row>
    <row r="201" spans="1:10" x14ac:dyDescent="0.25">
      <c r="B201" s="4" t="s">
        <v>1257</v>
      </c>
      <c r="C201" s="8">
        <v>128095.43500000001</v>
      </c>
    </row>
    <row r="205" spans="1:10" x14ac:dyDescent="0.25">
      <c r="A205" s="19"/>
      <c r="D205" s="19"/>
      <c r="E205" s="19"/>
      <c r="F205" s="19"/>
      <c r="G205" s="19"/>
      <c r="H205" s="19"/>
      <c r="I205" s="19"/>
      <c r="J205" s="19"/>
    </row>
  </sheetData>
  <pageMargins left="0.7" right="0.7" top="0.75" bottom="0.75" header="0.3" footer="0.3"/>
  <pageSetup paperSize="9" orientation="portrait" r:id="rId1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BFD09-C51D-451C-819F-E1915C8B1F4B}">
  <dimension ref="A1:X471"/>
  <sheetViews>
    <sheetView tabSelected="1" topLeftCell="B223" zoomScale="89" zoomScaleNormal="100" workbookViewId="0">
      <selection activeCell="K245" sqref="K245"/>
    </sheetView>
  </sheetViews>
  <sheetFormatPr defaultRowHeight="15" x14ac:dyDescent="0.25"/>
  <cols>
    <col min="1" max="1" width="13.42578125" bestFit="1" customWidth="1"/>
    <col min="2" max="2" width="17.5703125" bestFit="1" customWidth="1"/>
    <col min="3" max="3" width="24.140625" bestFit="1" customWidth="1"/>
    <col min="4" max="4" width="15.85546875" bestFit="1" customWidth="1"/>
    <col min="5" max="5" width="13.28515625" bestFit="1" customWidth="1"/>
    <col min="6" max="6" width="17.42578125" bestFit="1" customWidth="1"/>
    <col min="7" max="7" width="13.85546875" bestFit="1" customWidth="1"/>
    <col min="8" max="8" width="18.28515625" customWidth="1"/>
    <col min="9" max="9" width="16.5703125" customWidth="1"/>
    <col min="10" max="10" width="7" bestFit="1" customWidth="1"/>
    <col min="11" max="11" width="9.140625" bestFit="1" customWidth="1"/>
    <col min="12" max="12" width="7.42578125" bestFit="1" customWidth="1"/>
    <col min="13" max="13" width="5" bestFit="1" customWidth="1"/>
    <col min="14" max="14" width="7.42578125" bestFit="1" customWidth="1"/>
    <col min="15" max="15" width="7.7109375" bestFit="1" customWidth="1"/>
    <col min="16" max="16" width="7.140625" bestFit="1" customWidth="1"/>
    <col min="17" max="17" width="8.42578125" bestFit="1" customWidth="1"/>
    <col min="18" max="18" width="6" bestFit="1" customWidth="1"/>
    <col min="19" max="19" width="8.140625" bestFit="1" customWidth="1"/>
    <col min="20" max="20" width="11.42578125" bestFit="1" customWidth="1"/>
    <col min="21" max="21" width="3.5703125" bestFit="1" customWidth="1"/>
    <col min="22" max="22" width="4.5703125" bestFit="1" customWidth="1"/>
    <col min="23" max="23" width="10.28515625" bestFit="1" customWidth="1"/>
    <col min="24" max="24" width="11.28515625" bestFit="1" customWidth="1"/>
    <col min="25" max="25" width="4" bestFit="1" customWidth="1"/>
    <col min="26" max="26" width="18" bestFit="1" customWidth="1"/>
    <col min="27" max="27" width="17.28515625" bestFit="1" customWidth="1"/>
    <col min="28" max="28" width="20.28515625" bestFit="1" customWidth="1"/>
    <col min="29" max="29" width="16.5703125" bestFit="1" customWidth="1"/>
    <col min="30" max="30" width="7.140625" bestFit="1" customWidth="1"/>
    <col min="31" max="31" width="7.85546875" bestFit="1" customWidth="1"/>
    <col min="32" max="32" width="7.42578125" bestFit="1" customWidth="1"/>
    <col min="33" max="33" width="7" bestFit="1" customWidth="1"/>
    <col min="34" max="34" width="7.5703125" bestFit="1" customWidth="1"/>
    <col min="35" max="35" width="7.42578125" bestFit="1" customWidth="1"/>
    <col min="36" max="36" width="6.28515625" bestFit="1" customWidth="1"/>
    <col min="37" max="38" width="8" bestFit="1" customWidth="1"/>
    <col min="39" max="39" width="5.85546875" bestFit="1" customWidth="1"/>
    <col min="40" max="41" width="7.28515625" bestFit="1" customWidth="1"/>
    <col min="42" max="42" width="6.42578125" bestFit="1" customWidth="1"/>
    <col min="43" max="43" width="7" bestFit="1" customWidth="1"/>
    <col min="44" max="44" width="6.42578125" bestFit="1" customWidth="1"/>
    <col min="45" max="45" width="7.28515625" bestFit="1" customWidth="1"/>
    <col min="46" max="46" width="6.42578125" bestFit="1" customWidth="1"/>
    <col min="47" max="47" width="5.85546875" bestFit="1" customWidth="1"/>
    <col min="48" max="48" width="6.85546875" bestFit="1" customWidth="1"/>
    <col min="49" max="49" width="7.140625" bestFit="1" customWidth="1"/>
    <col min="50" max="50" width="7.42578125" bestFit="1" customWidth="1"/>
    <col min="51" max="51" width="6.85546875" bestFit="1" customWidth="1"/>
    <col min="52" max="52" width="7.28515625" bestFit="1" customWidth="1"/>
    <col min="53" max="53" width="7.85546875" bestFit="1" customWidth="1"/>
    <col min="54" max="54" width="7.28515625" bestFit="1" customWidth="1"/>
    <col min="55" max="55" width="7.5703125" bestFit="1" customWidth="1"/>
    <col min="56" max="56" width="8.140625" bestFit="1" customWidth="1"/>
    <col min="57" max="57" width="6.140625" bestFit="1" customWidth="1"/>
    <col min="58" max="58" width="6.5703125" bestFit="1" customWidth="1"/>
    <col min="59" max="59" width="7" bestFit="1" customWidth="1"/>
    <col min="60" max="60" width="6" bestFit="1" customWidth="1"/>
    <col min="61" max="62" width="7.42578125" bestFit="1" customWidth="1"/>
    <col min="63" max="63" width="6.85546875" bestFit="1" customWidth="1"/>
    <col min="64" max="64" width="7.7109375" bestFit="1" customWidth="1"/>
    <col min="65" max="65" width="6.85546875" bestFit="1" customWidth="1"/>
    <col min="66" max="66" width="7.7109375" bestFit="1" customWidth="1"/>
    <col min="67" max="68" width="6.7109375" bestFit="1" customWidth="1"/>
    <col min="69" max="69" width="7.5703125" bestFit="1" customWidth="1"/>
    <col min="70" max="70" width="7.140625" bestFit="1" customWidth="1"/>
    <col min="71" max="72" width="6.7109375" bestFit="1" customWidth="1"/>
    <col min="73" max="73" width="6.85546875" bestFit="1" customWidth="1"/>
    <col min="74" max="74" width="7.28515625" bestFit="1" customWidth="1"/>
    <col min="75" max="75" width="6.140625" bestFit="1" customWidth="1"/>
    <col min="76" max="76" width="7.28515625" bestFit="1" customWidth="1"/>
    <col min="77" max="77" width="6.28515625" bestFit="1" customWidth="1"/>
    <col min="78" max="79" width="7.28515625" bestFit="1" customWidth="1"/>
    <col min="80" max="80" width="7" bestFit="1" customWidth="1"/>
    <col min="81" max="81" width="7.28515625" bestFit="1" customWidth="1"/>
    <col min="82" max="83" width="6.42578125" bestFit="1" customWidth="1"/>
    <col min="84" max="85" width="6.28515625" bestFit="1" customWidth="1"/>
    <col min="86" max="86" width="8" bestFit="1" customWidth="1"/>
    <col min="87" max="87" width="7.7109375" bestFit="1" customWidth="1"/>
    <col min="88" max="88" width="6.5703125" bestFit="1" customWidth="1"/>
    <col min="89" max="89" width="7.28515625" bestFit="1" customWidth="1"/>
    <col min="90" max="90" width="7.140625" bestFit="1" customWidth="1"/>
    <col min="91" max="91" width="7.42578125" bestFit="1" customWidth="1"/>
    <col min="92" max="92" width="11.28515625" bestFit="1" customWidth="1"/>
    <col min="93" max="482" width="10.42578125" bestFit="1" customWidth="1"/>
    <col min="483" max="483" width="11.28515625" bestFit="1" customWidth="1"/>
  </cols>
  <sheetData>
    <row r="1" spans="1:14" x14ac:dyDescent="0.25">
      <c r="A1" s="6" t="s">
        <v>1242</v>
      </c>
      <c r="B1" s="6"/>
      <c r="C1" s="6"/>
      <c r="D1" s="6"/>
      <c r="E1" s="6"/>
      <c r="F1" s="6"/>
      <c r="G1" s="6"/>
      <c r="H1" s="6"/>
      <c r="I1" s="6"/>
      <c r="J1" s="6"/>
      <c r="K1" s="6"/>
      <c r="L1" s="6"/>
      <c r="M1" s="6"/>
      <c r="N1" s="6"/>
    </row>
    <row r="3" spans="1:14" x14ac:dyDescent="0.25">
      <c r="B3" t="s">
        <v>1397</v>
      </c>
    </row>
    <row r="4" spans="1:14" x14ac:dyDescent="0.25">
      <c r="B4">
        <f>AVERAGE(customers[Total Orders])</f>
        <v>9.1208791208791204</v>
      </c>
    </row>
    <row r="7" spans="1:14" x14ac:dyDescent="0.25">
      <c r="B7" t="s">
        <v>1398</v>
      </c>
    </row>
    <row r="9" spans="1:14" x14ac:dyDescent="0.25">
      <c r="E9" s="3" t="s">
        <v>1316</v>
      </c>
      <c r="F9" t="s">
        <v>1452</v>
      </c>
      <c r="G9" t="s">
        <v>1453</v>
      </c>
    </row>
    <row r="10" spans="1:14" x14ac:dyDescent="0.25">
      <c r="E10" s="4" t="s">
        <v>546</v>
      </c>
      <c r="F10">
        <v>28</v>
      </c>
      <c r="G10" s="9">
        <v>114693.86500000001</v>
      </c>
    </row>
    <row r="11" spans="1:14" x14ac:dyDescent="0.25">
      <c r="E11" s="4" t="s">
        <v>202</v>
      </c>
      <c r="F11">
        <v>30</v>
      </c>
      <c r="G11" s="9">
        <v>111362.4335</v>
      </c>
    </row>
    <row r="12" spans="1:14" x14ac:dyDescent="0.25">
      <c r="E12" s="4" t="s">
        <v>606</v>
      </c>
      <c r="F12">
        <v>31</v>
      </c>
      <c r="G12" s="9">
        <v>108703.29100000001</v>
      </c>
    </row>
    <row r="13" spans="1:14" x14ac:dyDescent="0.25">
      <c r="E13" s="4" t="s">
        <v>559</v>
      </c>
      <c r="F13">
        <v>18</v>
      </c>
      <c r="G13" s="9">
        <v>57317.500500000002</v>
      </c>
    </row>
    <row r="14" spans="1:14" x14ac:dyDescent="0.25">
      <c r="E14" s="4" t="s">
        <v>341</v>
      </c>
      <c r="F14">
        <v>19</v>
      </c>
      <c r="G14" s="9">
        <v>52623.642999999996</v>
      </c>
    </row>
    <row r="15" spans="1:14" x14ac:dyDescent="0.25">
      <c r="E15" s="4" t="s">
        <v>315</v>
      </c>
      <c r="F15">
        <v>14</v>
      </c>
      <c r="G15" s="9">
        <v>33591.607499999998</v>
      </c>
    </row>
    <row r="16" spans="1:14" x14ac:dyDescent="0.25">
      <c r="E16" s="4" t="s">
        <v>458</v>
      </c>
      <c r="F16">
        <v>13</v>
      </c>
      <c r="G16" s="9">
        <v>32827.900000000009</v>
      </c>
    </row>
    <row r="17" spans="1:14" x14ac:dyDescent="0.25">
      <c r="E17" s="4" t="s">
        <v>359</v>
      </c>
      <c r="F17">
        <v>14</v>
      </c>
      <c r="G17" s="9">
        <v>32040.653999999999</v>
      </c>
    </row>
    <row r="18" spans="1:14" x14ac:dyDescent="0.25">
      <c r="E18" s="4" t="s">
        <v>235</v>
      </c>
      <c r="F18">
        <v>19</v>
      </c>
      <c r="G18" s="9">
        <v>30345.025000000001</v>
      </c>
    </row>
    <row r="19" spans="1:14" x14ac:dyDescent="0.25">
      <c r="E19" s="4" t="s">
        <v>242</v>
      </c>
      <c r="F19">
        <v>15</v>
      </c>
      <c r="G19" s="9">
        <v>29477.639500000001</v>
      </c>
    </row>
    <row r="20" spans="1:14" x14ac:dyDescent="0.25">
      <c r="E20" s="4" t="s">
        <v>1257</v>
      </c>
      <c r="F20">
        <v>201</v>
      </c>
      <c r="G20" s="9">
        <v>602983.55900000001</v>
      </c>
    </row>
    <row r="22" spans="1:14" x14ac:dyDescent="0.25">
      <c r="A22" s="6" t="s">
        <v>1243</v>
      </c>
      <c r="B22" s="6"/>
      <c r="C22" s="6"/>
      <c r="D22" s="6"/>
      <c r="E22" s="6"/>
      <c r="F22" s="6"/>
      <c r="G22" s="6"/>
      <c r="H22" s="6"/>
      <c r="I22" s="6"/>
      <c r="J22" s="6"/>
      <c r="K22" s="6"/>
      <c r="L22" s="6"/>
      <c r="M22" s="6"/>
      <c r="N22" s="6"/>
    </row>
    <row r="24" spans="1:14" x14ac:dyDescent="0.25">
      <c r="B24" s="3" t="s">
        <v>1430</v>
      </c>
      <c r="C24" t="s">
        <v>1248</v>
      </c>
      <c r="D24" t="s">
        <v>1464</v>
      </c>
    </row>
    <row r="25" spans="1:14" x14ac:dyDescent="0.25">
      <c r="B25" s="4" t="s">
        <v>144</v>
      </c>
      <c r="C25">
        <v>16</v>
      </c>
      <c r="D25" s="8">
        <v>8310.880000000001</v>
      </c>
    </row>
    <row r="26" spans="1:14" x14ac:dyDescent="0.25">
      <c r="B26" s="5" t="s">
        <v>142</v>
      </c>
      <c r="C26">
        <v>16</v>
      </c>
      <c r="D26" s="8">
        <v>8310.880000000001</v>
      </c>
    </row>
    <row r="27" spans="1:14" x14ac:dyDescent="0.25">
      <c r="B27" s="4" t="s">
        <v>209</v>
      </c>
      <c r="C27">
        <v>40</v>
      </c>
      <c r="D27" s="8">
        <v>137273.51350000003</v>
      </c>
    </row>
    <row r="28" spans="1:14" x14ac:dyDescent="0.25">
      <c r="B28" s="5" t="s">
        <v>207</v>
      </c>
      <c r="C28">
        <v>30</v>
      </c>
      <c r="D28" s="8">
        <v>111362.4335</v>
      </c>
    </row>
    <row r="29" spans="1:14" x14ac:dyDescent="0.25">
      <c r="B29" s="5" t="s">
        <v>523</v>
      </c>
      <c r="C29">
        <v>10</v>
      </c>
      <c r="D29" s="8">
        <v>25911.08</v>
      </c>
    </row>
    <row r="30" spans="1:14" x14ac:dyDescent="0.25">
      <c r="B30" s="4" t="s">
        <v>455</v>
      </c>
      <c r="C30">
        <v>19</v>
      </c>
      <c r="D30" s="8">
        <v>36939.424999999996</v>
      </c>
    </row>
    <row r="31" spans="1:14" x14ac:dyDescent="0.25">
      <c r="B31" s="5" t="s">
        <v>453</v>
      </c>
      <c r="C31">
        <v>7</v>
      </c>
      <c r="D31" s="8">
        <v>9736.0749999999989</v>
      </c>
    </row>
    <row r="32" spans="1:14" x14ac:dyDescent="0.25">
      <c r="B32" s="5" t="s">
        <v>650</v>
      </c>
      <c r="C32">
        <v>12</v>
      </c>
      <c r="D32" s="8">
        <v>27203.35</v>
      </c>
    </row>
    <row r="33" spans="2:4" x14ac:dyDescent="0.25">
      <c r="B33" s="4" t="s">
        <v>170</v>
      </c>
      <c r="C33">
        <v>83</v>
      </c>
      <c r="D33" s="8">
        <v>114637.35900000003</v>
      </c>
    </row>
    <row r="34" spans="2:4" x14ac:dyDescent="0.25">
      <c r="B34" s="5" t="s">
        <v>293</v>
      </c>
      <c r="C34">
        <v>9</v>
      </c>
      <c r="D34" s="8">
        <v>8669.1350000000002</v>
      </c>
    </row>
    <row r="35" spans="2:4" x14ac:dyDescent="0.25">
      <c r="B35" s="5" t="s">
        <v>741</v>
      </c>
      <c r="C35">
        <v>9</v>
      </c>
      <c r="D35" s="8">
        <v>6625.3600000000006</v>
      </c>
    </row>
    <row r="36" spans="2:4" x14ac:dyDescent="0.25">
      <c r="B36" s="5" t="s">
        <v>319</v>
      </c>
      <c r="C36">
        <v>34</v>
      </c>
      <c r="D36" s="8">
        <v>54362.237499999996</v>
      </c>
    </row>
    <row r="37" spans="2:4" x14ac:dyDescent="0.25">
      <c r="B37" s="5" t="s">
        <v>167</v>
      </c>
      <c r="C37">
        <v>31</v>
      </c>
      <c r="D37" s="8">
        <v>44980.626500000006</v>
      </c>
    </row>
    <row r="38" spans="2:4" x14ac:dyDescent="0.25">
      <c r="B38" s="4" t="s">
        <v>128</v>
      </c>
      <c r="C38">
        <v>30</v>
      </c>
      <c r="D38" s="8">
        <v>55813.100000000006</v>
      </c>
    </row>
    <row r="39" spans="2:4" x14ac:dyDescent="0.25">
      <c r="B39" s="5" t="s">
        <v>462</v>
      </c>
      <c r="C39">
        <v>13</v>
      </c>
      <c r="D39" s="8">
        <v>32827.900000000009</v>
      </c>
    </row>
    <row r="40" spans="2:4" x14ac:dyDescent="0.25">
      <c r="B40" s="5" t="s">
        <v>125</v>
      </c>
      <c r="C40">
        <v>14</v>
      </c>
      <c r="D40" s="8">
        <v>22392.699999999997</v>
      </c>
    </row>
    <row r="41" spans="2:4" x14ac:dyDescent="0.25">
      <c r="B41" s="5" t="s">
        <v>386</v>
      </c>
      <c r="C41">
        <v>3</v>
      </c>
      <c r="D41" s="8">
        <v>592.5</v>
      </c>
    </row>
    <row r="42" spans="2:4" x14ac:dyDescent="0.25">
      <c r="B42" s="4" t="s">
        <v>627</v>
      </c>
      <c r="C42">
        <v>18</v>
      </c>
      <c r="D42" s="8">
        <v>36828.970500000003</v>
      </c>
    </row>
    <row r="43" spans="2:4" x14ac:dyDescent="0.25">
      <c r="B43" s="5" t="s">
        <v>701</v>
      </c>
      <c r="C43">
        <v>11</v>
      </c>
      <c r="D43" s="8">
        <v>17126.623</v>
      </c>
    </row>
    <row r="44" spans="2:4" x14ac:dyDescent="0.25">
      <c r="B44" s="5" t="s">
        <v>625</v>
      </c>
      <c r="C44">
        <v>7</v>
      </c>
      <c r="D44" s="8">
        <v>19702.3475</v>
      </c>
    </row>
    <row r="45" spans="2:4" x14ac:dyDescent="0.25">
      <c r="B45" s="4" t="s">
        <v>735</v>
      </c>
      <c r="C45">
        <v>22</v>
      </c>
      <c r="D45" s="8">
        <v>20627.192500000001</v>
      </c>
    </row>
    <row r="46" spans="2:4" x14ac:dyDescent="0.25">
      <c r="B46" s="5" t="s">
        <v>757</v>
      </c>
      <c r="C46">
        <v>7</v>
      </c>
      <c r="D46" s="8">
        <v>3161.35</v>
      </c>
    </row>
    <row r="47" spans="2:4" x14ac:dyDescent="0.25">
      <c r="B47" s="5" t="s">
        <v>733</v>
      </c>
      <c r="C47">
        <v>15</v>
      </c>
      <c r="D47" s="8">
        <v>17465.842499999999</v>
      </c>
    </row>
    <row r="48" spans="2:4" x14ac:dyDescent="0.25">
      <c r="B48" s="4" t="s">
        <v>100</v>
      </c>
      <c r="C48">
        <v>77</v>
      </c>
      <c r="D48" s="8">
        <v>89242.31749999999</v>
      </c>
    </row>
    <row r="49" spans="2:4" x14ac:dyDescent="0.25">
      <c r="B49" s="5" t="s">
        <v>231</v>
      </c>
      <c r="C49">
        <v>5</v>
      </c>
      <c r="D49" s="8">
        <v>12263.7</v>
      </c>
    </row>
    <row r="50" spans="2:4" x14ac:dyDescent="0.25">
      <c r="B50" s="5" t="s">
        <v>709</v>
      </c>
      <c r="C50">
        <v>10</v>
      </c>
      <c r="D50" s="8">
        <v>10024.385</v>
      </c>
    </row>
    <row r="51" spans="2:4" x14ac:dyDescent="0.25">
      <c r="B51" s="5" t="s">
        <v>116</v>
      </c>
      <c r="C51">
        <v>17</v>
      </c>
      <c r="D51" s="8">
        <v>23440.232500000002</v>
      </c>
    </row>
    <row r="52" spans="2:4" x14ac:dyDescent="0.25">
      <c r="B52" s="5" t="s">
        <v>191</v>
      </c>
      <c r="C52">
        <v>7</v>
      </c>
      <c r="D52" s="8">
        <v>4855.26</v>
      </c>
    </row>
    <row r="53" spans="2:4" x14ac:dyDescent="0.25">
      <c r="B53" s="5" t="s">
        <v>508</v>
      </c>
      <c r="C53">
        <v>4</v>
      </c>
      <c r="D53" s="8">
        <v>2423.35</v>
      </c>
    </row>
    <row r="54" spans="2:4" x14ac:dyDescent="0.25">
      <c r="B54" s="5" t="s">
        <v>717</v>
      </c>
      <c r="C54">
        <v>5</v>
      </c>
      <c r="D54" s="8">
        <v>1771.3999999999999</v>
      </c>
    </row>
    <row r="55" spans="2:4" x14ac:dyDescent="0.25">
      <c r="B55" s="5" t="s">
        <v>98</v>
      </c>
      <c r="C55">
        <v>11</v>
      </c>
      <c r="D55" s="8">
        <v>21998.06</v>
      </c>
    </row>
    <row r="56" spans="2:4" x14ac:dyDescent="0.25">
      <c r="B56" s="5" t="s">
        <v>378</v>
      </c>
      <c r="C56">
        <v>14</v>
      </c>
      <c r="D56" s="8">
        <v>10473.880000000001</v>
      </c>
    </row>
    <row r="57" spans="2:4" x14ac:dyDescent="0.25">
      <c r="B57" s="5" t="s">
        <v>370</v>
      </c>
      <c r="C57">
        <v>4</v>
      </c>
      <c r="D57" s="8">
        <v>1992.05</v>
      </c>
    </row>
    <row r="58" spans="2:4" x14ac:dyDescent="0.25">
      <c r="B58" s="4" t="s">
        <v>47</v>
      </c>
      <c r="C58">
        <v>122</v>
      </c>
      <c r="D58" s="8">
        <v>242495.0884999999</v>
      </c>
    </row>
    <row r="59" spans="2:4" x14ac:dyDescent="0.25">
      <c r="B59" s="5" t="s">
        <v>183</v>
      </c>
      <c r="C59">
        <v>6</v>
      </c>
      <c r="D59" s="8">
        <v>3896.61</v>
      </c>
    </row>
    <row r="60" spans="2:4" x14ac:dyDescent="0.25">
      <c r="B60" s="5" t="s">
        <v>44</v>
      </c>
      <c r="C60">
        <v>6</v>
      </c>
      <c r="D60" s="8">
        <v>4273</v>
      </c>
    </row>
    <row r="61" spans="2:4" x14ac:dyDescent="0.25">
      <c r="B61" s="5" t="s">
        <v>363</v>
      </c>
      <c r="C61">
        <v>14</v>
      </c>
      <c r="D61" s="8">
        <v>32040.653999999999</v>
      </c>
    </row>
    <row r="62" spans="2:4" x14ac:dyDescent="0.25">
      <c r="B62" s="5" t="s">
        <v>550</v>
      </c>
      <c r="C62">
        <v>28</v>
      </c>
      <c r="D62" s="8">
        <v>114693.86500000001</v>
      </c>
    </row>
    <row r="63" spans="2:4" x14ac:dyDescent="0.25">
      <c r="B63" s="5" t="s">
        <v>403</v>
      </c>
      <c r="C63">
        <v>15</v>
      </c>
      <c r="D63" s="8">
        <v>20386.009999999998</v>
      </c>
    </row>
    <row r="64" spans="2:4" x14ac:dyDescent="0.25">
      <c r="B64" s="5" t="s">
        <v>500</v>
      </c>
      <c r="C64">
        <v>10</v>
      </c>
      <c r="D64" s="8">
        <v>13171.725</v>
      </c>
    </row>
    <row r="65" spans="2:4" x14ac:dyDescent="0.25">
      <c r="B65" s="5" t="s">
        <v>471</v>
      </c>
      <c r="C65">
        <v>5</v>
      </c>
      <c r="D65" s="8">
        <v>5345</v>
      </c>
    </row>
    <row r="66" spans="2:4" x14ac:dyDescent="0.25">
      <c r="B66" s="5" t="s">
        <v>89</v>
      </c>
      <c r="C66">
        <v>7</v>
      </c>
      <c r="D66" s="8">
        <v>3239.8</v>
      </c>
    </row>
    <row r="67" spans="2:4" x14ac:dyDescent="0.25">
      <c r="B67" s="5" t="s">
        <v>246</v>
      </c>
      <c r="C67">
        <v>15</v>
      </c>
      <c r="D67" s="8">
        <v>29477.639500000001</v>
      </c>
    </row>
    <row r="68" spans="2:4" x14ac:dyDescent="0.25">
      <c r="B68" s="5" t="s">
        <v>673</v>
      </c>
      <c r="C68">
        <v>6</v>
      </c>
      <c r="D68" s="8">
        <v>5420.76</v>
      </c>
    </row>
    <row r="69" spans="2:4" x14ac:dyDescent="0.25">
      <c r="B69" s="5" t="s">
        <v>725</v>
      </c>
      <c r="C69">
        <v>10</v>
      </c>
      <c r="D69" s="8">
        <v>10550.024999999998</v>
      </c>
    </row>
    <row r="70" spans="2:4" x14ac:dyDescent="0.25">
      <c r="B70" s="4" t="s">
        <v>348</v>
      </c>
      <c r="C70">
        <v>19</v>
      </c>
      <c r="D70" s="8">
        <v>52623.642999999996</v>
      </c>
    </row>
    <row r="71" spans="2:4" x14ac:dyDescent="0.25">
      <c r="B71" s="5" t="s">
        <v>345</v>
      </c>
      <c r="C71">
        <v>19</v>
      </c>
      <c r="D71" s="8">
        <v>52623.642999999996</v>
      </c>
    </row>
    <row r="72" spans="2:4" x14ac:dyDescent="0.25">
      <c r="B72" s="4" t="s">
        <v>262</v>
      </c>
      <c r="C72">
        <v>28</v>
      </c>
      <c r="D72" s="8">
        <v>16666.64</v>
      </c>
    </row>
    <row r="73" spans="2:4" x14ac:dyDescent="0.25">
      <c r="B73" s="5" t="s">
        <v>445</v>
      </c>
      <c r="C73">
        <v>10</v>
      </c>
      <c r="D73" s="8">
        <v>7860.78</v>
      </c>
    </row>
    <row r="74" spans="2:4" x14ac:dyDescent="0.25">
      <c r="B74" s="5" t="s">
        <v>573</v>
      </c>
      <c r="C74">
        <v>12</v>
      </c>
      <c r="D74" s="8">
        <v>7247.5</v>
      </c>
    </row>
    <row r="75" spans="2:4" x14ac:dyDescent="0.25">
      <c r="B75" s="5" t="s">
        <v>260</v>
      </c>
      <c r="C75">
        <v>6</v>
      </c>
      <c r="D75" s="8">
        <v>1558.3600000000001</v>
      </c>
    </row>
    <row r="76" spans="2:4" x14ac:dyDescent="0.25">
      <c r="B76" s="4" t="s">
        <v>57</v>
      </c>
      <c r="C76">
        <v>28</v>
      </c>
      <c r="D76" s="8">
        <v>25070.337500000001</v>
      </c>
    </row>
    <row r="77" spans="2:4" x14ac:dyDescent="0.25">
      <c r="B77" s="5" t="s">
        <v>55</v>
      </c>
      <c r="C77">
        <v>28</v>
      </c>
      <c r="D77" s="8">
        <v>25070.337500000001</v>
      </c>
    </row>
    <row r="78" spans="2:4" x14ac:dyDescent="0.25">
      <c r="B78" s="4" t="s">
        <v>603</v>
      </c>
      <c r="C78">
        <v>6</v>
      </c>
      <c r="D78" s="8">
        <v>6000.35</v>
      </c>
    </row>
    <row r="79" spans="2:4" x14ac:dyDescent="0.25">
      <c r="B79" s="5" t="s">
        <v>601</v>
      </c>
      <c r="C79">
        <v>6</v>
      </c>
      <c r="D79" s="8">
        <v>6000.35</v>
      </c>
    </row>
    <row r="80" spans="2:4" x14ac:dyDescent="0.25">
      <c r="B80" s="4" t="s">
        <v>766</v>
      </c>
      <c r="C80">
        <v>7</v>
      </c>
      <c r="D80" s="8">
        <v>3646.7</v>
      </c>
    </row>
    <row r="81" spans="2:4" x14ac:dyDescent="0.25">
      <c r="B81" s="5" t="s">
        <v>764</v>
      </c>
      <c r="C81">
        <v>7</v>
      </c>
      <c r="D81" s="8">
        <v>3646.7</v>
      </c>
    </row>
    <row r="82" spans="2:4" x14ac:dyDescent="0.25">
      <c r="B82" s="4" t="s">
        <v>271</v>
      </c>
      <c r="C82">
        <v>13</v>
      </c>
      <c r="D82" s="8">
        <v>12872.625</v>
      </c>
    </row>
    <row r="83" spans="2:4" x14ac:dyDescent="0.25">
      <c r="B83" s="5" t="s">
        <v>269</v>
      </c>
      <c r="C83">
        <v>13</v>
      </c>
      <c r="D83" s="8">
        <v>12872.625</v>
      </c>
    </row>
    <row r="84" spans="2:4" x14ac:dyDescent="0.25">
      <c r="B84" s="4" t="s">
        <v>109</v>
      </c>
      <c r="C84">
        <v>23</v>
      </c>
      <c r="D84" s="8">
        <v>18815.489999999998</v>
      </c>
    </row>
    <row r="85" spans="2:4" x14ac:dyDescent="0.25">
      <c r="B85" s="5" t="s">
        <v>278</v>
      </c>
      <c r="C85">
        <v>5</v>
      </c>
      <c r="D85" s="8">
        <v>955.5</v>
      </c>
    </row>
    <row r="86" spans="2:4" x14ac:dyDescent="0.25">
      <c r="B86" s="5" t="s">
        <v>107</v>
      </c>
      <c r="C86">
        <v>8</v>
      </c>
      <c r="D86" s="8">
        <v>6131.9300000000012</v>
      </c>
    </row>
    <row r="87" spans="2:4" x14ac:dyDescent="0.25">
      <c r="B87" s="5" t="s">
        <v>286</v>
      </c>
      <c r="C87">
        <v>10</v>
      </c>
      <c r="D87" s="8">
        <v>11728.060000000001</v>
      </c>
    </row>
    <row r="88" spans="2:4" x14ac:dyDescent="0.25">
      <c r="B88" s="4" t="s">
        <v>82</v>
      </c>
      <c r="C88">
        <v>37</v>
      </c>
      <c r="D88" s="8">
        <v>56660.202499999999</v>
      </c>
    </row>
    <row r="89" spans="2:4" x14ac:dyDescent="0.25">
      <c r="B89" s="5" t="s">
        <v>239</v>
      </c>
      <c r="C89">
        <v>19</v>
      </c>
      <c r="D89" s="8">
        <v>30345.025000000001</v>
      </c>
    </row>
    <row r="90" spans="2:4" x14ac:dyDescent="0.25">
      <c r="B90" s="5" t="s">
        <v>80</v>
      </c>
      <c r="C90">
        <v>18</v>
      </c>
      <c r="D90" s="8">
        <v>26315.177500000002</v>
      </c>
    </row>
    <row r="91" spans="2:4" x14ac:dyDescent="0.25">
      <c r="B91" s="4" t="s">
        <v>160</v>
      </c>
      <c r="C91">
        <v>18</v>
      </c>
      <c r="D91" s="8">
        <v>33260.863999999994</v>
      </c>
    </row>
    <row r="92" spans="2:4" x14ac:dyDescent="0.25">
      <c r="B92" s="5" t="s">
        <v>158</v>
      </c>
      <c r="C92">
        <v>8</v>
      </c>
      <c r="D92" s="8">
        <v>12767.434999999998</v>
      </c>
    </row>
    <row r="93" spans="2:4" x14ac:dyDescent="0.25">
      <c r="B93" s="5" t="s">
        <v>587</v>
      </c>
      <c r="C93">
        <v>10</v>
      </c>
      <c r="D93" s="8">
        <v>20493.429</v>
      </c>
    </row>
    <row r="94" spans="2:4" x14ac:dyDescent="0.25">
      <c r="B94" s="4" t="s">
        <v>72</v>
      </c>
      <c r="C94">
        <v>56</v>
      </c>
      <c r="D94" s="8">
        <v>63109.434999999998</v>
      </c>
    </row>
    <row r="95" spans="2:4" x14ac:dyDescent="0.25">
      <c r="B95" s="5" t="s">
        <v>875</v>
      </c>
      <c r="C95">
        <v>13</v>
      </c>
      <c r="D95" s="8">
        <v>13837.324999999999</v>
      </c>
    </row>
    <row r="96" spans="2:4" x14ac:dyDescent="0.25">
      <c r="B96" s="5" t="s">
        <v>355</v>
      </c>
      <c r="C96">
        <v>10</v>
      </c>
      <c r="D96" s="8">
        <v>6429.7000000000007</v>
      </c>
    </row>
    <row r="97" spans="2:4" x14ac:dyDescent="0.25">
      <c r="B97" s="5" t="s">
        <v>70</v>
      </c>
      <c r="C97">
        <v>33</v>
      </c>
      <c r="D97" s="8">
        <v>42842.41</v>
      </c>
    </row>
    <row r="98" spans="2:4" x14ac:dyDescent="0.25">
      <c r="B98" s="4" t="s">
        <v>303</v>
      </c>
      <c r="C98">
        <v>122</v>
      </c>
      <c r="D98" s="8">
        <v>261513.43799999999</v>
      </c>
    </row>
    <row r="99" spans="2:4" x14ac:dyDescent="0.25">
      <c r="B99" s="5" t="s">
        <v>564</v>
      </c>
      <c r="C99">
        <v>18</v>
      </c>
      <c r="D99" s="8">
        <v>57317.500500000002</v>
      </c>
    </row>
    <row r="100" spans="2:4" x14ac:dyDescent="0.25">
      <c r="B100" s="5" t="s">
        <v>491</v>
      </c>
      <c r="C100">
        <v>10</v>
      </c>
      <c r="D100" s="8">
        <v>16787.537500000002</v>
      </c>
    </row>
    <row r="101" spans="2:4" x14ac:dyDescent="0.25">
      <c r="B101" s="5" t="s">
        <v>610</v>
      </c>
      <c r="C101">
        <v>31</v>
      </c>
      <c r="D101" s="8">
        <v>108703.29100000001</v>
      </c>
    </row>
    <row r="102" spans="2:4" x14ac:dyDescent="0.25">
      <c r="B102" s="5" t="s">
        <v>664</v>
      </c>
      <c r="C102">
        <v>3</v>
      </c>
      <c r="D102" s="8">
        <v>1947.24</v>
      </c>
    </row>
    <row r="103" spans="2:4" x14ac:dyDescent="0.25">
      <c r="B103" s="5" t="s">
        <v>337</v>
      </c>
      <c r="C103">
        <v>5</v>
      </c>
      <c r="D103" s="8">
        <v>3285.05</v>
      </c>
    </row>
    <row r="104" spans="2:4" x14ac:dyDescent="0.25">
      <c r="B104" s="5" t="s">
        <v>300</v>
      </c>
      <c r="C104">
        <v>11</v>
      </c>
      <c r="D104" s="8">
        <v>18507.45</v>
      </c>
    </row>
    <row r="105" spans="2:4" x14ac:dyDescent="0.25">
      <c r="B105" s="5" t="s">
        <v>693</v>
      </c>
      <c r="C105">
        <v>3</v>
      </c>
      <c r="D105" s="8">
        <v>1571.1999999999998</v>
      </c>
    </row>
    <row r="106" spans="2:4" x14ac:dyDescent="0.25">
      <c r="B106" s="5" t="s">
        <v>641</v>
      </c>
      <c r="C106">
        <v>9</v>
      </c>
      <c r="D106" s="8">
        <v>13532.763999999999</v>
      </c>
    </row>
    <row r="107" spans="2:4" x14ac:dyDescent="0.25">
      <c r="B107" s="5" t="s">
        <v>437</v>
      </c>
      <c r="C107">
        <v>12</v>
      </c>
      <c r="D107" s="8">
        <v>7883.1</v>
      </c>
    </row>
    <row r="108" spans="2:4" x14ac:dyDescent="0.25">
      <c r="B108" s="5" t="s">
        <v>411</v>
      </c>
      <c r="C108">
        <v>4</v>
      </c>
      <c r="D108" s="8">
        <v>3076.4724999999999</v>
      </c>
    </row>
    <row r="109" spans="2:4" x14ac:dyDescent="0.25">
      <c r="B109" s="5" t="s">
        <v>748</v>
      </c>
      <c r="C109">
        <v>14</v>
      </c>
      <c r="D109" s="8">
        <v>28507.832500000004</v>
      </c>
    </row>
    <row r="110" spans="2:4" x14ac:dyDescent="0.25">
      <c r="B110" s="5" t="s">
        <v>394</v>
      </c>
      <c r="C110">
        <v>2</v>
      </c>
      <c r="D110" s="8">
        <v>394</v>
      </c>
    </row>
    <row r="111" spans="2:4" x14ac:dyDescent="0.25">
      <c r="B111" s="4" t="s">
        <v>312</v>
      </c>
      <c r="C111">
        <v>46</v>
      </c>
      <c r="D111" s="8">
        <v>61295.393999999993</v>
      </c>
    </row>
    <row r="112" spans="2:4" x14ac:dyDescent="0.25">
      <c r="B112" s="5" t="s">
        <v>419</v>
      </c>
      <c r="C112">
        <v>14</v>
      </c>
      <c r="D112" s="8">
        <v>17821.064999999999</v>
      </c>
    </row>
    <row r="113" spans="1:14" x14ac:dyDescent="0.25">
      <c r="B113" s="5" t="s">
        <v>309</v>
      </c>
      <c r="C113">
        <v>2</v>
      </c>
      <c r="D113" s="8">
        <v>1764.6000000000001</v>
      </c>
    </row>
    <row r="114" spans="1:14" x14ac:dyDescent="0.25">
      <c r="B114" s="5" t="s">
        <v>428</v>
      </c>
      <c r="C114">
        <v>12</v>
      </c>
      <c r="D114" s="8">
        <v>16972.565000000002</v>
      </c>
    </row>
    <row r="115" spans="1:14" x14ac:dyDescent="0.25">
      <c r="B115" s="5" t="s">
        <v>328</v>
      </c>
      <c r="C115">
        <v>18</v>
      </c>
      <c r="D115" s="8">
        <v>24737.164000000004</v>
      </c>
    </row>
    <row r="116" spans="1:14" x14ac:dyDescent="0.25">
      <c r="B116" s="4" t="s">
        <v>1257</v>
      </c>
      <c r="C116">
        <v>830</v>
      </c>
      <c r="D116" s="8">
        <v>1353702.9654999992</v>
      </c>
    </row>
    <row r="120" spans="1:14" x14ac:dyDescent="0.25">
      <c r="A120" s="6" t="s">
        <v>1244</v>
      </c>
      <c r="B120" s="6"/>
      <c r="C120" s="6"/>
      <c r="D120" s="6"/>
      <c r="E120" s="6"/>
      <c r="F120" s="6"/>
      <c r="G120" s="6"/>
      <c r="H120" s="6"/>
      <c r="I120" s="6"/>
      <c r="J120" s="6"/>
      <c r="K120" s="6"/>
      <c r="L120" s="6"/>
      <c r="M120" s="6"/>
      <c r="N120" s="6"/>
    </row>
    <row r="122" spans="1:14" x14ac:dyDescent="0.25">
      <c r="B122" s="3" t="s">
        <v>1316</v>
      </c>
      <c r="C122" s="3" t="s">
        <v>1465</v>
      </c>
      <c r="D122" t="s">
        <v>1269</v>
      </c>
      <c r="E122" t="s">
        <v>1452</v>
      </c>
    </row>
    <row r="123" spans="1:14" x14ac:dyDescent="0.25">
      <c r="B123" t="s">
        <v>39</v>
      </c>
      <c r="C123" t="s">
        <v>7</v>
      </c>
      <c r="D123" s="9">
        <v>1338.8</v>
      </c>
      <c r="E123">
        <v>4</v>
      </c>
    </row>
    <row r="124" spans="1:14" x14ac:dyDescent="0.25">
      <c r="B124" t="s">
        <v>50</v>
      </c>
      <c r="C124" t="s">
        <v>13</v>
      </c>
      <c r="D124" s="9">
        <v>1086</v>
      </c>
      <c r="E124">
        <v>5</v>
      </c>
    </row>
    <row r="125" spans="1:14" x14ac:dyDescent="0.25">
      <c r="B125" t="s">
        <v>60</v>
      </c>
      <c r="C125" t="s">
        <v>13</v>
      </c>
      <c r="D125" s="9">
        <v>2283.5</v>
      </c>
      <c r="E125">
        <v>5</v>
      </c>
    </row>
    <row r="126" spans="1:14" x14ac:dyDescent="0.25">
      <c r="B126" t="s">
        <v>66</v>
      </c>
      <c r="C126" t="s">
        <v>10</v>
      </c>
      <c r="D126" s="9">
        <v>4890.875</v>
      </c>
      <c r="E126">
        <v>5</v>
      </c>
    </row>
    <row r="127" spans="1:14" x14ac:dyDescent="0.25">
      <c r="B127" t="s">
        <v>75</v>
      </c>
      <c r="C127" t="s">
        <v>4</v>
      </c>
      <c r="D127" s="9">
        <v>8406.375</v>
      </c>
      <c r="E127">
        <v>13</v>
      </c>
    </row>
    <row r="128" spans="1:14" x14ac:dyDescent="0.25">
      <c r="B128" t="s">
        <v>85</v>
      </c>
      <c r="C128" t="s">
        <v>13</v>
      </c>
      <c r="D128" s="9">
        <v>1008</v>
      </c>
      <c r="E128">
        <v>2</v>
      </c>
    </row>
    <row r="129" spans="2:5" x14ac:dyDescent="0.25">
      <c r="B129" t="s">
        <v>93</v>
      </c>
      <c r="C129" t="s">
        <v>19</v>
      </c>
      <c r="D129" s="9">
        <v>6121.6500000000005</v>
      </c>
      <c r="E129">
        <v>4</v>
      </c>
    </row>
    <row r="130" spans="2:5" x14ac:dyDescent="0.25">
      <c r="B130" t="s">
        <v>103</v>
      </c>
      <c r="C130" t="s">
        <v>19</v>
      </c>
      <c r="D130" s="9">
        <v>3026.8500000000004</v>
      </c>
      <c r="E130">
        <v>2</v>
      </c>
    </row>
    <row r="131" spans="2:5" x14ac:dyDescent="0.25">
      <c r="B131" t="s">
        <v>112</v>
      </c>
      <c r="C131" t="s">
        <v>25</v>
      </c>
      <c r="D131" s="9">
        <v>6003.31</v>
      </c>
      <c r="E131">
        <v>10</v>
      </c>
    </row>
    <row r="132" spans="2:5" x14ac:dyDescent="0.25">
      <c r="B132" t="s">
        <v>120</v>
      </c>
      <c r="C132" t="s">
        <v>10</v>
      </c>
      <c r="D132" s="9">
        <v>6257.2250000000004</v>
      </c>
      <c r="E132">
        <v>6</v>
      </c>
    </row>
    <row r="133" spans="2:5" x14ac:dyDescent="0.25">
      <c r="B133" t="s">
        <v>131</v>
      </c>
      <c r="C133" t="s">
        <v>4</v>
      </c>
      <c r="D133" s="9">
        <v>1845</v>
      </c>
      <c r="E133">
        <v>3</v>
      </c>
    </row>
    <row r="134" spans="2:5" x14ac:dyDescent="0.25">
      <c r="B134" t="s">
        <v>137</v>
      </c>
      <c r="C134" t="s">
        <v>4</v>
      </c>
      <c r="D134" s="9">
        <v>1091</v>
      </c>
      <c r="E134">
        <v>5</v>
      </c>
    </row>
    <row r="135" spans="2:5" x14ac:dyDescent="0.25">
      <c r="B135" t="s">
        <v>147</v>
      </c>
      <c r="C135" t="s">
        <v>10</v>
      </c>
      <c r="D135" s="9">
        <v>100</v>
      </c>
      <c r="E135">
        <v>1</v>
      </c>
    </row>
    <row r="136" spans="2:5" x14ac:dyDescent="0.25">
      <c r="B136" t="s">
        <v>154</v>
      </c>
      <c r="C136" t="s">
        <v>16</v>
      </c>
      <c r="D136" s="9">
        <v>4057.1</v>
      </c>
      <c r="E136">
        <v>5</v>
      </c>
    </row>
    <row r="137" spans="2:5" x14ac:dyDescent="0.25">
      <c r="B137" t="s">
        <v>162</v>
      </c>
      <c r="C137" t="s">
        <v>19</v>
      </c>
      <c r="D137" s="9">
        <v>1856.8500000000001</v>
      </c>
      <c r="E137">
        <v>1</v>
      </c>
    </row>
    <row r="138" spans="2:5" x14ac:dyDescent="0.25">
      <c r="B138" t="s">
        <v>172</v>
      </c>
      <c r="C138" t="s">
        <v>7</v>
      </c>
      <c r="D138" s="9">
        <v>640.5</v>
      </c>
      <c r="E138">
        <v>1</v>
      </c>
    </row>
    <row r="139" spans="2:5" x14ac:dyDescent="0.25">
      <c r="B139" t="s">
        <v>179</v>
      </c>
      <c r="C139" t="s">
        <v>13</v>
      </c>
      <c r="D139" s="9">
        <v>2320</v>
      </c>
      <c r="E139">
        <v>3</v>
      </c>
    </row>
    <row r="140" spans="2:5" x14ac:dyDescent="0.25">
      <c r="B140" t="s">
        <v>187</v>
      </c>
      <c r="C140" t="s">
        <v>19</v>
      </c>
      <c r="D140" s="9">
        <v>585</v>
      </c>
      <c r="E140">
        <v>1</v>
      </c>
    </row>
    <row r="141" spans="2:5" x14ac:dyDescent="0.25">
      <c r="B141" t="s">
        <v>195</v>
      </c>
      <c r="C141" t="s">
        <v>13</v>
      </c>
      <c r="D141" s="9">
        <v>4838.5</v>
      </c>
      <c r="E141">
        <v>7</v>
      </c>
    </row>
    <row r="142" spans="2:5" x14ac:dyDescent="0.25">
      <c r="B142" t="s">
        <v>202</v>
      </c>
      <c r="C142" t="s">
        <v>13</v>
      </c>
      <c r="D142" s="9">
        <v>25585.379999999997</v>
      </c>
      <c r="E142">
        <v>21</v>
      </c>
    </row>
    <row r="143" spans="2:5" x14ac:dyDescent="0.25">
      <c r="B143" t="s">
        <v>212</v>
      </c>
      <c r="C143" t="s">
        <v>4</v>
      </c>
      <c r="D143" s="9">
        <v>1360.2750000000001</v>
      </c>
      <c r="E143">
        <v>6</v>
      </c>
    </row>
    <row r="144" spans="2:5" x14ac:dyDescent="0.25">
      <c r="B144" t="s">
        <v>226</v>
      </c>
      <c r="C144" t="s">
        <v>25</v>
      </c>
      <c r="D144" s="9">
        <v>5260</v>
      </c>
      <c r="E144">
        <v>3</v>
      </c>
    </row>
    <row r="145" spans="2:5" x14ac:dyDescent="0.25">
      <c r="B145" t="s">
        <v>235</v>
      </c>
      <c r="C145" t="s">
        <v>22</v>
      </c>
      <c r="D145" s="9">
        <v>6464</v>
      </c>
      <c r="E145">
        <v>4</v>
      </c>
    </row>
    <row r="146" spans="2:5" x14ac:dyDescent="0.25">
      <c r="B146" t="s">
        <v>242</v>
      </c>
      <c r="C146" t="s">
        <v>13</v>
      </c>
      <c r="D146" s="9">
        <v>12228.599999999999</v>
      </c>
      <c r="E146">
        <v>10</v>
      </c>
    </row>
    <row r="147" spans="2:5" x14ac:dyDescent="0.25">
      <c r="B147" t="s">
        <v>250</v>
      </c>
      <c r="C147" t="s">
        <v>19</v>
      </c>
      <c r="D147" s="9">
        <v>1733.0600000000002</v>
      </c>
      <c r="E147">
        <v>1</v>
      </c>
    </row>
    <row r="148" spans="2:5" x14ac:dyDescent="0.25">
      <c r="B148" t="s">
        <v>256</v>
      </c>
      <c r="C148" t="s">
        <v>22</v>
      </c>
      <c r="D148" s="9">
        <v>580</v>
      </c>
      <c r="E148">
        <v>2</v>
      </c>
    </row>
    <row r="149" spans="2:5" x14ac:dyDescent="0.25">
      <c r="B149" t="s">
        <v>265</v>
      </c>
      <c r="C149" t="s">
        <v>7</v>
      </c>
      <c r="D149" s="9">
        <v>2495.3249999999998</v>
      </c>
      <c r="E149">
        <v>6</v>
      </c>
    </row>
    <row r="150" spans="2:5" x14ac:dyDescent="0.25">
      <c r="B150" t="s">
        <v>274</v>
      </c>
      <c r="C150" t="s">
        <v>16</v>
      </c>
      <c r="D150" s="9">
        <v>422.75</v>
      </c>
      <c r="E150">
        <v>2</v>
      </c>
    </row>
    <row r="151" spans="2:5" x14ac:dyDescent="0.25">
      <c r="B151" t="s">
        <v>282</v>
      </c>
      <c r="C151" t="s">
        <v>19</v>
      </c>
      <c r="D151" s="9">
        <v>3548.6000000000004</v>
      </c>
      <c r="E151">
        <v>5</v>
      </c>
    </row>
    <row r="152" spans="2:5" x14ac:dyDescent="0.25">
      <c r="B152" t="s">
        <v>289</v>
      </c>
      <c r="C152" t="s">
        <v>7</v>
      </c>
      <c r="D152" s="9">
        <v>2350</v>
      </c>
      <c r="E152">
        <v>2</v>
      </c>
    </row>
    <row r="153" spans="2:5" x14ac:dyDescent="0.25">
      <c r="B153" t="s">
        <v>296</v>
      </c>
      <c r="C153" t="s">
        <v>4</v>
      </c>
      <c r="D153" s="9">
        <v>11694.375</v>
      </c>
      <c r="E153">
        <v>5</v>
      </c>
    </row>
    <row r="154" spans="2:5" x14ac:dyDescent="0.25">
      <c r="B154" t="s">
        <v>305</v>
      </c>
      <c r="C154" t="s">
        <v>19</v>
      </c>
      <c r="D154" s="9">
        <v>1237.9000000000001</v>
      </c>
      <c r="E154">
        <v>1</v>
      </c>
    </row>
    <row r="155" spans="2:5" x14ac:dyDescent="0.25">
      <c r="B155" t="s">
        <v>315</v>
      </c>
      <c r="C155" t="s">
        <v>4</v>
      </c>
      <c r="D155" s="9">
        <v>20235.349999999999</v>
      </c>
      <c r="E155">
        <v>7</v>
      </c>
    </row>
    <row r="156" spans="2:5" x14ac:dyDescent="0.25">
      <c r="B156" t="s">
        <v>324</v>
      </c>
      <c r="C156" t="s">
        <v>13</v>
      </c>
      <c r="D156" s="9">
        <v>7980.2</v>
      </c>
      <c r="E156">
        <v>9</v>
      </c>
    </row>
    <row r="157" spans="2:5" x14ac:dyDescent="0.25">
      <c r="B157" t="s">
        <v>333</v>
      </c>
      <c r="C157" t="s">
        <v>10</v>
      </c>
      <c r="D157" s="9">
        <v>2194</v>
      </c>
      <c r="E157">
        <v>2</v>
      </c>
    </row>
    <row r="158" spans="2:5" x14ac:dyDescent="0.25">
      <c r="B158" t="s">
        <v>341</v>
      </c>
      <c r="C158" t="s">
        <v>19</v>
      </c>
      <c r="D158" s="9">
        <v>21033.03</v>
      </c>
      <c r="E158">
        <v>6</v>
      </c>
    </row>
    <row r="159" spans="2:5" x14ac:dyDescent="0.25">
      <c r="B159" t="s">
        <v>351</v>
      </c>
      <c r="C159" t="s">
        <v>13</v>
      </c>
      <c r="D159" s="9">
        <v>2002.5</v>
      </c>
      <c r="E159">
        <v>6</v>
      </c>
    </row>
    <row r="160" spans="2:5" x14ac:dyDescent="0.25">
      <c r="B160" t="s">
        <v>359</v>
      </c>
      <c r="C160" t="s">
        <v>4</v>
      </c>
      <c r="D160" s="9">
        <v>9607.5</v>
      </c>
      <c r="E160">
        <v>7</v>
      </c>
    </row>
    <row r="161" spans="2:5" x14ac:dyDescent="0.25">
      <c r="B161" t="s">
        <v>366</v>
      </c>
      <c r="C161" t="s">
        <v>10</v>
      </c>
      <c r="D161" s="9">
        <v>1000.15</v>
      </c>
      <c r="E161">
        <v>3</v>
      </c>
    </row>
    <row r="162" spans="2:5" x14ac:dyDescent="0.25">
      <c r="B162" t="s">
        <v>374</v>
      </c>
      <c r="C162" t="s">
        <v>10</v>
      </c>
      <c r="D162" s="9">
        <v>2582.5749999999998</v>
      </c>
      <c r="E162">
        <v>4</v>
      </c>
    </row>
    <row r="163" spans="2:5" x14ac:dyDescent="0.25">
      <c r="B163" t="s">
        <v>382</v>
      </c>
      <c r="C163" t="s">
        <v>25</v>
      </c>
      <c r="D163" s="9">
        <v>235</v>
      </c>
      <c r="E163">
        <v>2</v>
      </c>
    </row>
    <row r="164" spans="2:5" x14ac:dyDescent="0.25">
      <c r="B164" t="s">
        <v>390</v>
      </c>
      <c r="C164" t="s">
        <v>13</v>
      </c>
      <c r="D164" s="9">
        <v>210</v>
      </c>
      <c r="E164">
        <v>1</v>
      </c>
    </row>
    <row r="165" spans="2:5" x14ac:dyDescent="0.25">
      <c r="B165" t="s">
        <v>399</v>
      </c>
      <c r="C165" t="s">
        <v>13</v>
      </c>
      <c r="D165" s="9">
        <v>5751</v>
      </c>
      <c r="E165">
        <v>10</v>
      </c>
    </row>
    <row r="166" spans="2:5" x14ac:dyDescent="0.25">
      <c r="B166" t="s">
        <v>407</v>
      </c>
      <c r="C166" t="s">
        <v>7</v>
      </c>
      <c r="D166" s="9">
        <v>931.37</v>
      </c>
      <c r="E166">
        <v>4</v>
      </c>
    </row>
    <row r="167" spans="2:5" x14ac:dyDescent="0.25">
      <c r="B167" t="s">
        <v>415</v>
      </c>
      <c r="C167" t="s">
        <v>13</v>
      </c>
      <c r="D167" s="9">
        <v>7970.5</v>
      </c>
      <c r="E167">
        <v>10</v>
      </c>
    </row>
    <row r="168" spans="2:5" x14ac:dyDescent="0.25">
      <c r="B168" t="s">
        <v>424</v>
      </c>
      <c r="C168" t="s">
        <v>25</v>
      </c>
      <c r="D168" s="9">
        <v>3820.68</v>
      </c>
      <c r="E168">
        <v>8</v>
      </c>
    </row>
    <row r="169" spans="2:5" x14ac:dyDescent="0.25">
      <c r="B169" t="s">
        <v>433</v>
      </c>
      <c r="C169" t="s">
        <v>22</v>
      </c>
      <c r="D169" s="9">
        <v>1379.2</v>
      </c>
      <c r="E169">
        <v>2</v>
      </c>
    </row>
    <row r="170" spans="2:5" x14ac:dyDescent="0.25">
      <c r="B170" t="s">
        <v>441</v>
      </c>
      <c r="C170" t="s">
        <v>10</v>
      </c>
      <c r="D170" s="9">
        <v>1878.0549999999998</v>
      </c>
      <c r="E170">
        <v>4</v>
      </c>
    </row>
    <row r="171" spans="2:5" x14ac:dyDescent="0.25">
      <c r="B171" t="s">
        <v>449</v>
      </c>
      <c r="C171" t="s">
        <v>13</v>
      </c>
      <c r="D171" s="9">
        <v>2972</v>
      </c>
      <c r="E171">
        <v>3</v>
      </c>
    </row>
    <row r="172" spans="2:5" x14ac:dyDescent="0.25">
      <c r="B172" t="s">
        <v>458</v>
      </c>
      <c r="C172" t="s">
        <v>4</v>
      </c>
      <c r="D172" s="9">
        <v>11654.45</v>
      </c>
      <c r="E172">
        <v>4</v>
      </c>
    </row>
    <row r="173" spans="2:5" x14ac:dyDescent="0.25">
      <c r="B173" t="s">
        <v>467</v>
      </c>
      <c r="C173" t="s">
        <v>10</v>
      </c>
      <c r="D173" s="9">
        <v>2040.6</v>
      </c>
      <c r="E173">
        <v>4</v>
      </c>
    </row>
    <row r="174" spans="2:5" x14ac:dyDescent="0.25">
      <c r="B174" t="s">
        <v>474</v>
      </c>
      <c r="C174" t="s">
        <v>13</v>
      </c>
      <c r="D174" s="9">
        <v>328</v>
      </c>
      <c r="E174">
        <v>2</v>
      </c>
    </row>
    <row r="175" spans="2:5" x14ac:dyDescent="0.25">
      <c r="B175" t="s">
        <v>481</v>
      </c>
      <c r="C175" t="s">
        <v>10</v>
      </c>
      <c r="D175" s="9">
        <v>1335</v>
      </c>
      <c r="E175">
        <v>2</v>
      </c>
    </row>
    <row r="176" spans="2:5" x14ac:dyDescent="0.25">
      <c r="B176" t="s">
        <v>487</v>
      </c>
      <c r="C176" t="s">
        <v>10</v>
      </c>
      <c r="D176" s="9">
        <v>4205.875</v>
      </c>
      <c r="E176">
        <v>5</v>
      </c>
    </row>
    <row r="177" spans="2:5" x14ac:dyDescent="0.25">
      <c r="B177" t="s">
        <v>496</v>
      </c>
      <c r="C177" t="s">
        <v>10</v>
      </c>
      <c r="D177" s="9">
        <v>2868.65</v>
      </c>
      <c r="E177">
        <v>5</v>
      </c>
    </row>
    <row r="178" spans="2:5" x14ac:dyDescent="0.25">
      <c r="B178" t="s">
        <v>512</v>
      </c>
      <c r="C178" t="s">
        <v>22</v>
      </c>
      <c r="D178" s="9">
        <v>2159.8000000000002</v>
      </c>
      <c r="E178">
        <v>3</v>
      </c>
    </row>
    <row r="179" spans="2:5" x14ac:dyDescent="0.25">
      <c r="B179" t="s">
        <v>519</v>
      </c>
      <c r="C179" t="s">
        <v>4</v>
      </c>
      <c r="D179" s="9">
        <v>12716</v>
      </c>
      <c r="E179">
        <v>4</v>
      </c>
    </row>
    <row r="180" spans="2:5" x14ac:dyDescent="0.25">
      <c r="B180" t="s">
        <v>527</v>
      </c>
      <c r="C180" t="s">
        <v>7</v>
      </c>
      <c r="D180" s="9">
        <v>1556.4</v>
      </c>
      <c r="E180">
        <v>2</v>
      </c>
    </row>
    <row r="181" spans="2:5" x14ac:dyDescent="0.25">
      <c r="B181" t="s">
        <v>533</v>
      </c>
      <c r="C181" t="s">
        <v>7</v>
      </c>
      <c r="D181" s="9">
        <v>2801.6800000000003</v>
      </c>
      <c r="E181">
        <v>6</v>
      </c>
    </row>
    <row r="182" spans="2:5" x14ac:dyDescent="0.25">
      <c r="B182" t="s">
        <v>540</v>
      </c>
      <c r="C182" t="s">
        <v>4</v>
      </c>
      <c r="D182" s="9">
        <v>12100.5</v>
      </c>
      <c r="E182">
        <v>8</v>
      </c>
    </row>
    <row r="183" spans="2:5" x14ac:dyDescent="0.25">
      <c r="B183" t="s">
        <v>546</v>
      </c>
      <c r="C183" t="s">
        <v>4</v>
      </c>
      <c r="D183" s="9">
        <v>37221.85</v>
      </c>
      <c r="E183">
        <v>19</v>
      </c>
    </row>
    <row r="184" spans="2:5" x14ac:dyDescent="0.25">
      <c r="B184" t="s">
        <v>553</v>
      </c>
      <c r="C184" t="s">
        <v>10</v>
      </c>
      <c r="D184" s="9">
        <v>787.07999999999993</v>
      </c>
      <c r="E184">
        <v>5</v>
      </c>
    </row>
    <row r="185" spans="2:5" x14ac:dyDescent="0.25">
      <c r="B185" t="s">
        <v>559</v>
      </c>
      <c r="C185" t="s">
        <v>4</v>
      </c>
      <c r="D185" s="9">
        <v>21001.25</v>
      </c>
      <c r="E185">
        <v>12</v>
      </c>
    </row>
    <row r="186" spans="2:5" x14ac:dyDescent="0.25">
      <c r="B186" t="s">
        <v>569</v>
      </c>
      <c r="C186" t="s">
        <v>13</v>
      </c>
      <c r="D186" s="9">
        <v>2101.1</v>
      </c>
      <c r="E186">
        <v>5</v>
      </c>
    </row>
    <row r="187" spans="2:5" x14ac:dyDescent="0.25">
      <c r="B187" t="s">
        <v>577</v>
      </c>
      <c r="C187" t="s">
        <v>13</v>
      </c>
      <c r="D187" s="9">
        <v>4787.5</v>
      </c>
      <c r="E187">
        <v>4</v>
      </c>
    </row>
    <row r="188" spans="2:5" x14ac:dyDescent="0.25">
      <c r="B188" t="s">
        <v>583</v>
      </c>
      <c r="C188" t="s">
        <v>13</v>
      </c>
      <c r="D188" s="9">
        <v>6579.8250000000007</v>
      </c>
      <c r="E188">
        <v>7</v>
      </c>
    </row>
    <row r="189" spans="2:5" x14ac:dyDescent="0.25">
      <c r="B189" t="s">
        <v>590</v>
      </c>
      <c r="C189" t="s">
        <v>25</v>
      </c>
      <c r="D189" s="9">
        <v>630.13</v>
      </c>
      <c r="E189">
        <v>4</v>
      </c>
    </row>
    <row r="190" spans="2:5" x14ac:dyDescent="0.25">
      <c r="B190" t="s">
        <v>597</v>
      </c>
      <c r="C190" t="s">
        <v>4</v>
      </c>
      <c r="D190" s="9">
        <v>2769.5</v>
      </c>
      <c r="E190">
        <v>5</v>
      </c>
    </row>
    <row r="191" spans="2:5" x14ac:dyDescent="0.25">
      <c r="B191" t="s">
        <v>606</v>
      </c>
      <c r="C191" t="s">
        <v>19</v>
      </c>
      <c r="D191" s="9">
        <v>28683.296000000002</v>
      </c>
      <c r="E191">
        <v>13</v>
      </c>
    </row>
    <row r="192" spans="2:5" x14ac:dyDescent="0.25">
      <c r="B192" t="s">
        <v>614</v>
      </c>
      <c r="C192" t="s">
        <v>13</v>
      </c>
      <c r="D192" s="9">
        <v>5223.05</v>
      </c>
      <c r="E192">
        <v>5</v>
      </c>
    </row>
    <row r="193" spans="2:5" x14ac:dyDescent="0.25">
      <c r="B193" t="s">
        <v>621</v>
      </c>
      <c r="C193" t="s">
        <v>4</v>
      </c>
      <c r="D193" s="9">
        <v>13175</v>
      </c>
      <c r="E193">
        <v>1</v>
      </c>
    </row>
    <row r="194" spans="2:5" x14ac:dyDescent="0.25">
      <c r="B194" t="s">
        <v>630</v>
      </c>
      <c r="C194" t="s">
        <v>4</v>
      </c>
      <c r="D194" s="9">
        <v>1426</v>
      </c>
      <c r="E194">
        <v>2</v>
      </c>
    </row>
    <row r="195" spans="2:5" x14ac:dyDescent="0.25">
      <c r="B195" t="s">
        <v>637</v>
      </c>
      <c r="C195" t="s">
        <v>4</v>
      </c>
      <c r="D195" s="9">
        <v>5366.5</v>
      </c>
      <c r="E195">
        <v>2</v>
      </c>
    </row>
    <row r="196" spans="2:5" x14ac:dyDescent="0.25">
      <c r="B196" t="s">
        <v>646</v>
      </c>
      <c r="C196" t="s">
        <v>13</v>
      </c>
      <c r="D196" s="9">
        <v>6261.25</v>
      </c>
      <c r="E196">
        <v>6</v>
      </c>
    </row>
    <row r="197" spans="2:5" x14ac:dyDescent="0.25">
      <c r="B197" t="s">
        <v>654</v>
      </c>
      <c r="C197" t="s">
        <v>4</v>
      </c>
      <c r="D197" s="9">
        <v>2775</v>
      </c>
      <c r="E197">
        <v>2</v>
      </c>
    </row>
    <row r="198" spans="2:5" x14ac:dyDescent="0.25">
      <c r="B198" t="s">
        <v>660</v>
      </c>
      <c r="C198" t="s">
        <v>19</v>
      </c>
      <c r="D198" s="9">
        <v>742.74</v>
      </c>
      <c r="E198">
        <v>1</v>
      </c>
    </row>
    <row r="199" spans="2:5" x14ac:dyDescent="0.25">
      <c r="B199" t="s">
        <v>669</v>
      </c>
      <c r="C199" t="s">
        <v>22</v>
      </c>
      <c r="D199" s="9">
        <v>2329.25</v>
      </c>
      <c r="E199">
        <v>2</v>
      </c>
    </row>
    <row r="200" spans="2:5" x14ac:dyDescent="0.25">
      <c r="B200" t="s">
        <v>677</v>
      </c>
      <c r="C200" t="s">
        <v>4</v>
      </c>
      <c r="D200" s="9">
        <v>5556.5</v>
      </c>
      <c r="E200">
        <v>9</v>
      </c>
    </row>
    <row r="201" spans="2:5" x14ac:dyDescent="0.25">
      <c r="B201" t="s">
        <v>682</v>
      </c>
      <c r="C201" t="s">
        <v>10</v>
      </c>
      <c r="D201" s="9">
        <v>2314.4</v>
      </c>
      <c r="E201">
        <v>3</v>
      </c>
    </row>
    <row r="202" spans="2:5" x14ac:dyDescent="0.25">
      <c r="B202" t="s">
        <v>689</v>
      </c>
      <c r="C202" t="s">
        <v>10</v>
      </c>
      <c r="D202" s="9">
        <v>640.9</v>
      </c>
      <c r="E202">
        <v>2</v>
      </c>
    </row>
    <row r="203" spans="2:5" x14ac:dyDescent="0.25">
      <c r="B203" t="s">
        <v>697</v>
      </c>
      <c r="C203" t="s">
        <v>7</v>
      </c>
      <c r="D203" s="9">
        <v>3623.5</v>
      </c>
      <c r="E203">
        <v>8</v>
      </c>
    </row>
    <row r="204" spans="2:5" x14ac:dyDescent="0.25">
      <c r="B204" t="s">
        <v>705</v>
      </c>
      <c r="C204" t="s">
        <v>10</v>
      </c>
      <c r="D204" s="9">
        <v>2421.6999999999998</v>
      </c>
      <c r="E204">
        <v>4</v>
      </c>
    </row>
    <row r="205" spans="2:5" x14ac:dyDescent="0.25">
      <c r="B205" t="s">
        <v>713</v>
      </c>
      <c r="C205" t="s">
        <v>13</v>
      </c>
      <c r="D205" s="9">
        <v>1099.5999999999999</v>
      </c>
      <c r="E205">
        <v>4</v>
      </c>
    </row>
    <row r="206" spans="2:5" x14ac:dyDescent="0.25">
      <c r="B206" t="s">
        <v>721</v>
      </c>
      <c r="C206" t="s">
        <v>13</v>
      </c>
      <c r="D206" s="9">
        <v>4230.5</v>
      </c>
      <c r="E206">
        <v>8</v>
      </c>
    </row>
    <row r="207" spans="2:5" x14ac:dyDescent="0.25">
      <c r="B207" t="s">
        <v>729</v>
      </c>
      <c r="C207" t="s">
        <v>13</v>
      </c>
      <c r="D207" s="9">
        <v>5355.5499999999993</v>
      </c>
      <c r="E207">
        <v>9</v>
      </c>
    </row>
    <row r="208" spans="2:5" x14ac:dyDescent="0.25">
      <c r="B208" t="s">
        <v>737</v>
      </c>
      <c r="C208" t="s">
        <v>19</v>
      </c>
      <c r="D208" s="9">
        <v>2238</v>
      </c>
      <c r="E208">
        <v>2</v>
      </c>
    </row>
    <row r="209" spans="1:14" x14ac:dyDescent="0.25">
      <c r="B209" t="s">
        <v>744</v>
      </c>
      <c r="C209" t="s">
        <v>4</v>
      </c>
      <c r="D209" s="9">
        <v>9107</v>
      </c>
      <c r="E209">
        <v>7</v>
      </c>
    </row>
    <row r="210" spans="1:14" x14ac:dyDescent="0.25">
      <c r="B210" t="s">
        <v>752</v>
      </c>
      <c r="C210" t="s">
        <v>7</v>
      </c>
      <c r="D210" s="9">
        <v>753</v>
      </c>
      <c r="E210">
        <v>3</v>
      </c>
    </row>
    <row r="211" spans="1:14" x14ac:dyDescent="0.25">
      <c r="B211" t="s">
        <v>760</v>
      </c>
      <c r="C211" t="s">
        <v>13</v>
      </c>
      <c r="D211" s="9">
        <v>885</v>
      </c>
      <c r="E211">
        <v>2</v>
      </c>
    </row>
    <row r="212" spans="1:14" x14ac:dyDescent="0.25">
      <c r="B212" t="s">
        <v>1257</v>
      </c>
      <c r="D212" s="9">
        <v>458352.83599999995</v>
      </c>
      <c r="E212">
        <v>440</v>
      </c>
    </row>
    <row r="215" spans="1:14" x14ac:dyDescent="0.25">
      <c r="A215" s="6" t="s">
        <v>1400</v>
      </c>
      <c r="B215" s="6"/>
      <c r="C215" s="6"/>
      <c r="D215" s="6"/>
      <c r="E215" s="6"/>
      <c r="F215" s="6"/>
      <c r="G215" s="6"/>
      <c r="H215" s="6"/>
      <c r="I215" s="6"/>
      <c r="J215" s="6"/>
      <c r="K215" s="6"/>
      <c r="L215" s="6"/>
      <c r="M215" s="6"/>
      <c r="N215" s="6"/>
    </row>
    <row r="217" spans="1:14" x14ac:dyDescent="0.25">
      <c r="B217" t="s">
        <v>1412</v>
      </c>
      <c r="H217" t="s">
        <v>1411</v>
      </c>
    </row>
    <row r="218" spans="1:14" x14ac:dyDescent="0.25">
      <c r="B218" s="3" t="s">
        <v>0</v>
      </c>
      <c r="C218" t="s">
        <v>1269</v>
      </c>
      <c r="H218" s="3" t="s">
        <v>1454</v>
      </c>
      <c r="I218" t="s">
        <v>1269</v>
      </c>
    </row>
    <row r="219" spans="1:14" x14ac:dyDescent="0.25">
      <c r="B219" s="4">
        <v>1</v>
      </c>
      <c r="C219" s="8">
        <v>4344209</v>
      </c>
      <c r="H219" s="4" t="s">
        <v>962</v>
      </c>
      <c r="I219" s="8">
        <v>164160.5</v>
      </c>
    </row>
    <row r="220" spans="1:14" x14ac:dyDescent="0.25">
      <c r="B220" s="4">
        <v>2</v>
      </c>
      <c r="C220" s="8">
        <v>1466221.5</v>
      </c>
      <c r="H220" s="4" t="s">
        <v>946</v>
      </c>
      <c r="I220" s="8">
        <v>92347.340000000011</v>
      </c>
    </row>
    <row r="221" spans="1:14" x14ac:dyDescent="0.25">
      <c r="B221" s="4">
        <v>3</v>
      </c>
      <c r="C221" s="8">
        <v>2585894.48</v>
      </c>
      <c r="H221" s="4" t="s">
        <v>1003</v>
      </c>
      <c r="I221" s="8">
        <v>82280</v>
      </c>
    </row>
    <row r="222" spans="1:14" x14ac:dyDescent="0.25">
      <c r="B222" s="4">
        <v>4</v>
      </c>
      <c r="C222" s="8">
        <v>2628507.7000000002</v>
      </c>
      <c r="H222" s="4" t="s">
        <v>1005</v>
      </c>
      <c r="I222" s="8">
        <v>53618</v>
      </c>
    </row>
    <row r="223" spans="1:14" x14ac:dyDescent="0.25">
      <c r="B223" s="4">
        <v>5</v>
      </c>
      <c r="C223" s="8">
        <v>646663.5</v>
      </c>
      <c r="H223" s="4" t="s">
        <v>1009</v>
      </c>
      <c r="I223" s="8">
        <v>53391.899999999994</v>
      </c>
    </row>
    <row r="224" spans="1:14" x14ac:dyDescent="0.25">
      <c r="B224" s="4">
        <v>6</v>
      </c>
      <c r="C224" s="8">
        <v>1360643.9600000002</v>
      </c>
      <c r="H224" s="4" t="s">
        <v>998</v>
      </c>
      <c r="I224" s="8">
        <v>47994</v>
      </c>
    </row>
    <row r="225" spans="1:14" x14ac:dyDescent="0.25">
      <c r="B225" s="4">
        <v>7</v>
      </c>
      <c r="C225" s="8">
        <v>483931.5</v>
      </c>
      <c r="H225" s="4" t="s">
        <v>988</v>
      </c>
      <c r="I225" s="8">
        <v>46958</v>
      </c>
    </row>
    <row r="226" spans="1:14" x14ac:dyDescent="0.25">
      <c r="B226" s="4">
        <v>8</v>
      </c>
      <c r="C226" s="8">
        <v>1906347.39</v>
      </c>
      <c r="H226" s="4" t="s">
        <v>922</v>
      </c>
      <c r="I226" s="8">
        <v>38142</v>
      </c>
    </row>
    <row r="227" spans="1:14" x14ac:dyDescent="0.25">
      <c r="B227" s="4" t="s">
        <v>1257</v>
      </c>
      <c r="C227" s="8">
        <v>114062809.07000001</v>
      </c>
      <c r="H227" s="4" t="s">
        <v>924</v>
      </c>
      <c r="I227" s="8">
        <v>33687.5</v>
      </c>
    </row>
    <row r="228" spans="1:14" x14ac:dyDescent="0.25">
      <c r="H228" s="4" t="s">
        <v>944</v>
      </c>
      <c r="I228" s="8">
        <v>29184</v>
      </c>
    </row>
    <row r="229" spans="1:14" x14ac:dyDescent="0.25">
      <c r="H229" s="4" t="s">
        <v>1257</v>
      </c>
      <c r="I229" s="8">
        <v>7507836.3899999997</v>
      </c>
    </row>
    <row r="230" spans="1:14" x14ac:dyDescent="0.25">
      <c r="H230" s="4"/>
      <c r="I230" s="8"/>
    </row>
    <row r="231" spans="1:14" x14ac:dyDescent="0.25">
      <c r="A231" s="6" t="s">
        <v>1466</v>
      </c>
      <c r="B231" s="6"/>
      <c r="C231" s="6"/>
      <c r="D231" s="6"/>
      <c r="E231" s="6"/>
      <c r="F231" s="6"/>
      <c r="G231" s="6"/>
      <c r="H231" s="6"/>
      <c r="I231" s="6"/>
      <c r="J231" s="6"/>
      <c r="K231" s="6"/>
      <c r="L231" s="6"/>
      <c r="M231" s="6"/>
      <c r="N231" s="6"/>
    </row>
    <row r="232" spans="1:14" x14ac:dyDescent="0.25">
      <c r="H232" s="4"/>
      <c r="I232" s="8"/>
    </row>
    <row r="233" spans="1:14" x14ac:dyDescent="0.25">
      <c r="B233" s="3" t="s">
        <v>1256</v>
      </c>
      <c r="C233" t="s">
        <v>1464</v>
      </c>
      <c r="D233" t="s">
        <v>1399</v>
      </c>
      <c r="H233" s="3" t="s">
        <v>1265</v>
      </c>
      <c r="I233" t="s">
        <v>1445</v>
      </c>
    </row>
    <row r="234" spans="1:14" x14ac:dyDescent="0.25">
      <c r="B234" s="4" t="s">
        <v>144</v>
      </c>
      <c r="C234" s="9">
        <v>8310.880000000001</v>
      </c>
      <c r="D234">
        <v>16</v>
      </c>
      <c r="H234" s="4" t="s">
        <v>4</v>
      </c>
      <c r="I234" s="9">
        <v>288694.64999999991</v>
      </c>
    </row>
    <row r="235" spans="1:14" x14ac:dyDescent="0.25">
      <c r="B235" s="4" t="s">
        <v>209</v>
      </c>
      <c r="C235" s="9">
        <v>137273.5135</v>
      </c>
      <c r="D235">
        <v>40</v>
      </c>
      <c r="H235" s="4" t="s">
        <v>13</v>
      </c>
      <c r="I235" s="9">
        <v>251147.6</v>
      </c>
    </row>
    <row r="236" spans="1:14" x14ac:dyDescent="0.25">
      <c r="B236" s="4" t="s">
        <v>455</v>
      </c>
      <c r="C236" s="9">
        <v>36939.424999999996</v>
      </c>
      <c r="D236">
        <v>19</v>
      </c>
      <c r="H236" s="4" t="s">
        <v>10</v>
      </c>
      <c r="I236" s="9">
        <v>179863.64999999997</v>
      </c>
    </row>
    <row r="237" spans="1:14" x14ac:dyDescent="0.25">
      <c r="B237" s="4" t="s">
        <v>170</v>
      </c>
      <c r="C237" s="9">
        <v>114637.35899999998</v>
      </c>
      <c r="D237">
        <v>83</v>
      </c>
      <c r="H237" s="4" t="s">
        <v>19</v>
      </c>
      <c r="I237" s="9">
        <v>174622.54849999998</v>
      </c>
    </row>
    <row r="238" spans="1:14" x14ac:dyDescent="0.25">
      <c r="B238" s="4" t="s">
        <v>128</v>
      </c>
      <c r="C238" s="9">
        <v>55813.1</v>
      </c>
      <c r="D238">
        <v>30</v>
      </c>
      <c r="H238" s="4" t="s">
        <v>25</v>
      </c>
      <c r="I238" s="9">
        <v>137989.307</v>
      </c>
    </row>
    <row r="239" spans="1:14" x14ac:dyDescent="0.25">
      <c r="B239" s="4" t="s">
        <v>627</v>
      </c>
      <c r="C239" s="9">
        <v>36828.970500000003</v>
      </c>
      <c r="D239">
        <v>18</v>
      </c>
      <c r="H239" s="4" t="s">
        <v>7</v>
      </c>
      <c r="I239" s="9">
        <v>113992.5625</v>
      </c>
    </row>
    <row r="240" spans="1:14" x14ac:dyDescent="0.25">
      <c r="B240" s="4" t="s">
        <v>735</v>
      </c>
      <c r="C240" s="9">
        <v>20627.192500000001</v>
      </c>
      <c r="D240">
        <v>22</v>
      </c>
      <c r="H240" s="4" t="s">
        <v>22</v>
      </c>
      <c r="I240" s="9">
        <v>105745.705</v>
      </c>
    </row>
    <row r="241" spans="2:9" x14ac:dyDescent="0.25">
      <c r="B241" s="4" t="s">
        <v>100</v>
      </c>
      <c r="C241" s="9">
        <v>89242.317500000034</v>
      </c>
      <c r="D241">
        <v>77</v>
      </c>
      <c r="H241" s="4" t="s">
        <v>16</v>
      </c>
      <c r="I241" s="9">
        <v>101646.94250000002</v>
      </c>
    </row>
    <row r="242" spans="2:9" x14ac:dyDescent="0.25">
      <c r="B242" s="4" t="s">
        <v>47</v>
      </c>
      <c r="C242" s="9">
        <v>242495.08849999995</v>
      </c>
      <c r="D242">
        <v>122</v>
      </c>
      <c r="H242" s="4" t="s">
        <v>1257</v>
      </c>
      <c r="I242" s="9">
        <v>1353702.9654999999</v>
      </c>
    </row>
    <row r="243" spans="2:9" x14ac:dyDescent="0.25">
      <c r="B243" s="4" t="s">
        <v>348</v>
      </c>
      <c r="C243" s="9">
        <v>52623.642999999996</v>
      </c>
      <c r="D243">
        <v>19</v>
      </c>
    </row>
    <row r="244" spans="2:9" x14ac:dyDescent="0.25">
      <c r="B244" s="4" t="s">
        <v>262</v>
      </c>
      <c r="C244" s="9">
        <v>16666.64</v>
      </c>
      <c r="D244">
        <v>28</v>
      </c>
    </row>
    <row r="245" spans="2:9" x14ac:dyDescent="0.25">
      <c r="B245" s="4" t="s">
        <v>57</v>
      </c>
      <c r="C245" s="9">
        <v>25070.337500000001</v>
      </c>
      <c r="D245">
        <v>28</v>
      </c>
    </row>
    <row r="246" spans="2:9" x14ac:dyDescent="0.25">
      <c r="B246" s="4" t="s">
        <v>603</v>
      </c>
      <c r="C246" s="9">
        <v>6000.35</v>
      </c>
      <c r="D246">
        <v>6</v>
      </c>
    </row>
    <row r="247" spans="2:9" x14ac:dyDescent="0.25">
      <c r="B247" s="4" t="s">
        <v>766</v>
      </c>
      <c r="C247" s="9">
        <v>3646.7</v>
      </c>
      <c r="D247">
        <v>7</v>
      </c>
    </row>
    <row r="248" spans="2:9" x14ac:dyDescent="0.25">
      <c r="B248" s="4" t="s">
        <v>271</v>
      </c>
      <c r="C248" s="9">
        <v>12872.625</v>
      </c>
      <c r="D248">
        <v>13</v>
      </c>
    </row>
    <row r="249" spans="2:9" x14ac:dyDescent="0.25">
      <c r="B249" s="4" t="s">
        <v>109</v>
      </c>
      <c r="C249" s="9">
        <v>18815.490000000002</v>
      </c>
      <c r="D249">
        <v>23</v>
      </c>
    </row>
    <row r="250" spans="2:9" x14ac:dyDescent="0.25">
      <c r="B250" s="4" t="s">
        <v>82</v>
      </c>
      <c r="C250" s="9">
        <v>56660.202500000007</v>
      </c>
      <c r="D250">
        <v>37</v>
      </c>
    </row>
    <row r="251" spans="2:9" x14ac:dyDescent="0.25">
      <c r="B251" s="4" t="s">
        <v>160</v>
      </c>
      <c r="C251" s="9">
        <v>33260.863999999994</v>
      </c>
      <c r="D251">
        <v>18</v>
      </c>
      <c r="H251" s="4"/>
      <c r="I251" s="8"/>
    </row>
    <row r="252" spans="2:9" x14ac:dyDescent="0.25">
      <c r="B252" s="4" t="s">
        <v>72</v>
      </c>
      <c r="C252" s="9">
        <v>63109.43499999999</v>
      </c>
      <c r="D252">
        <v>56</v>
      </c>
      <c r="H252" s="4"/>
      <c r="I252" s="8"/>
    </row>
    <row r="253" spans="2:9" x14ac:dyDescent="0.25">
      <c r="B253" s="4" t="s">
        <v>303</v>
      </c>
      <c r="C253" s="9">
        <v>261513.43800000002</v>
      </c>
      <c r="D253">
        <v>122</v>
      </c>
      <c r="H253" s="4"/>
      <c r="I253" s="8"/>
    </row>
    <row r="254" spans="2:9" x14ac:dyDescent="0.25">
      <c r="B254" s="4" t="s">
        <v>312</v>
      </c>
      <c r="C254" s="9">
        <v>61295.394</v>
      </c>
      <c r="D254">
        <v>46</v>
      </c>
      <c r="H254" s="4"/>
      <c r="I254" s="8"/>
    </row>
    <row r="255" spans="2:9" x14ac:dyDescent="0.25">
      <c r="B255" s="4" t="s">
        <v>1257</v>
      </c>
      <c r="C255" s="9">
        <v>1353702.9655000004</v>
      </c>
      <c r="D255">
        <v>830</v>
      </c>
      <c r="H255" s="4"/>
      <c r="I255" s="8"/>
    </row>
    <row r="257" spans="1:24" x14ac:dyDescent="0.25">
      <c r="A257" s="6" t="s">
        <v>1401</v>
      </c>
      <c r="B257" s="6"/>
      <c r="C257" s="6"/>
      <c r="D257" s="6"/>
      <c r="E257" s="6"/>
      <c r="F257" s="6"/>
      <c r="G257" s="6"/>
      <c r="H257" s="6"/>
      <c r="I257" s="6"/>
      <c r="J257" s="6"/>
      <c r="K257" s="6"/>
      <c r="L257" s="6"/>
      <c r="M257" s="6"/>
      <c r="N257" s="6"/>
    </row>
    <row r="259" spans="1:24" x14ac:dyDescent="0.25">
      <c r="B259" s="3" t="s">
        <v>1452</v>
      </c>
      <c r="C259" s="3" t="s">
        <v>1460</v>
      </c>
    </row>
    <row r="260" spans="1:24" x14ac:dyDescent="0.25">
      <c r="B260" s="3" t="s">
        <v>1463</v>
      </c>
      <c r="C260" t="s">
        <v>144</v>
      </c>
      <c r="D260" t="s">
        <v>209</v>
      </c>
      <c r="E260" t="s">
        <v>455</v>
      </c>
      <c r="F260" t="s">
        <v>170</v>
      </c>
      <c r="G260" t="s">
        <v>128</v>
      </c>
      <c r="H260" t="s">
        <v>627</v>
      </c>
      <c r="I260" t="s">
        <v>735</v>
      </c>
      <c r="J260" t="s">
        <v>100</v>
      </c>
      <c r="K260" t="s">
        <v>47</v>
      </c>
      <c r="L260" t="s">
        <v>348</v>
      </c>
      <c r="M260" t="s">
        <v>262</v>
      </c>
      <c r="N260" t="s">
        <v>57</v>
      </c>
      <c r="O260" t="s">
        <v>603</v>
      </c>
      <c r="P260" t="s">
        <v>766</v>
      </c>
      <c r="Q260" t="s">
        <v>271</v>
      </c>
      <c r="R260" t="s">
        <v>109</v>
      </c>
      <c r="S260" t="s">
        <v>82</v>
      </c>
      <c r="T260" t="s">
        <v>160</v>
      </c>
      <c r="U260" t="s">
        <v>72</v>
      </c>
      <c r="V260" t="s">
        <v>303</v>
      </c>
      <c r="W260" t="s">
        <v>312</v>
      </c>
      <c r="X260" t="s">
        <v>1257</v>
      </c>
    </row>
    <row r="261" spans="1:24" x14ac:dyDescent="0.25">
      <c r="B261" s="4" t="s">
        <v>1283</v>
      </c>
      <c r="D261">
        <v>5</v>
      </c>
      <c r="E261">
        <v>2</v>
      </c>
      <c r="F261">
        <v>10</v>
      </c>
      <c r="G261">
        <v>2</v>
      </c>
      <c r="H261">
        <v>2</v>
      </c>
      <c r="I261">
        <v>4</v>
      </c>
      <c r="J261">
        <v>14</v>
      </c>
      <c r="K261">
        <v>22</v>
      </c>
      <c r="L261">
        <v>3</v>
      </c>
      <c r="M261">
        <v>3</v>
      </c>
      <c r="N261">
        <v>9</v>
      </c>
      <c r="Q261">
        <v>3</v>
      </c>
      <c r="R261">
        <v>6</v>
      </c>
      <c r="S261">
        <v>4</v>
      </c>
      <c r="T261">
        <v>2</v>
      </c>
      <c r="U261">
        <v>7</v>
      </c>
      <c r="V261">
        <v>17</v>
      </c>
      <c r="W261">
        <v>6</v>
      </c>
      <c r="X261">
        <v>121</v>
      </c>
    </row>
    <row r="262" spans="1:24" x14ac:dyDescent="0.25">
      <c r="B262" s="5" t="s">
        <v>1288</v>
      </c>
      <c r="D262">
        <v>2</v>
      </c>
      <c r="E262">
        <v>1</v>
      </c>
      <c r="F262">
        <v>4</v>
      </c>
      <c r="I262">
        <v>1</v>
      </c>
      <c r="J262">
        <v>3</v>
      </c>
      <c r="K262">
        <v>3</v>
      </c>
      <c r="N262">
        <v>1</v>
      </c>
      <c r="S262">
        <v>1</v>
      </c>
      <c r="T262">
        <v>2</v>
      </c>
      <c r="V262">
        <v>2</v>
      </c>
      <c r="W262">
        <v>2</v>
      </c>
      <c r="X262">
        <v>22</v>
      </c>
    </row>
    <row r="263" spans="1:24" x14ac:dyDescent="0.25">
      <c r="B263" s="5" t="s">
        <v>1289</v>
      </c>
      <c r="F263">
        <v>4</v>
      </c>
      <c r="I263">
        <v>1</v>
      </c>
      <c r="J263">
        <v>1</v>
      </c>
      <c r="K263">
        <v>6</v>
      </c>
      <c r="M263">
        <v>2</v>
      </c>
      <c r="N263">
        <v>2</v>
      </c>
      <c r="R263">
        <v>2</v>
      </c>
      <c r="S263">
        <v>2</v>
      </c>
      <c r="U263">
        <v>1</v>
      </c>
      <c r="V263">
        <v>3</v>
      </c>
      <c r="W263">
        <v>1</v>
      </c>
      <c r="X263">
        <v>25</v>
      </c>
    </row>
    <row r="264" spans="1:24" x14ac:dyDescent="0.25">
      <c r="B264" s="5" t="s">
        <v>1290</v>
      </c>
      <c r="E264">
        <v>1</v>
      </c>
      <c r="F264">
        <v>1</v>
      </c>
      <c r="J264">
        <v>3</v>
      </c>
      <c r="K264">
        <v>3</v>
      </c>
      <c r="L264">
        <v>2</v>
      </c>
      <c r="M264">
        <v>1</v>
      </c>
      <c r="N264">
        <v>2</v>
      </c>
      <c r="R264">
        <v>2</v>
      </c>
      <c r="U264">
        <v>1</v>
      </c>
      <c r="V264">
        <v>6</v>
      </c>
      <c r="W264">
        <v>1</v>
      </c>
      <c r="X264">
        <v>23</v>
      </c>
    </row>
    <row r="265" spans="1:24" x14ac:dyDescent="0.25">
      <c r="B265" s="5" t="s">
        <v>1291</v>
      </c>
      <c r="G265">
        <v>2</v>
      </c>
      <c r="H265">
        <v>1</v>
      </c>
      <c r="I265">
        <v>2</v>
      </c>
      <c r="J265">
        <v>3</v>
      </c>
      <c r="K265">
        <v>4</v>
      </c>
      <c r="L265">
        <v>1</v>
      </c>
      <c r="N265">
        <v>2</v>
      </c>
      <c r="Q265">
        <v>2</v>
      </c>
      <c r="R265">
        <v>1</v>
      </c>
      <c r="S265">
        <v>1</v>
      </c>
      <c r="U265">
        <v>2</v>
      </c>
      <c r="V265">
        <v>3</v>
      </c>
      <c r="W265">
        <v>1</v>
      </c>
      <c r="X265">
        <v>25</v>
      </c>
    </row>
    <row r="266" spans="1:24" x14ac:dyDescent="0.25">
      <c r="B266" s="5" t="s">
        <v>1292</v>
      </c>
      <c r="D266">
        <v>3</v>
      </c>
      <c r="F266">
        <v>1</v>
      </c>
      <c r="H266">
        <v>1</v>
      </c>
      <c r="J266">
        <v>4</v>
      </c>
      <c r="K266">
        <v>6</v>
      </c>
      <c r="N266">
        <v>2</v>
      </c>
      <c r="Q266">
        <v>1</v>
      </c>
      <c r="R266">
        <v>1</v>
      </c>
      <c r="U266">
        <v>3</v>
      </c>
      <c r="V266">
        <v>3</v>
      </c>
      <c r="W266">
        <v>1</v>
      </c>
      <c r="X266">
        <v>26</v>
      </c>
    </row>
    <row r="267" spans="1:24" x14ac:dyDescent="0.25">
      <c r="B267" s="4" t="s">
        <v>1284</v>
      </c>
      <c r="C267">
        <v>5</v>
      </c>
      <c r="D267">
        <v>19</v>
      </c>
      <c r="E267">
        <v>5</v>
      </c>
      <c r="F267">
        <v>38</v>
      </c>
      <c r="G267">
        <v>19</v>
      </c>
      <c r="H267">
        <v>10</v>
      </c>
      <c r="I267">
        <v>12</v>
      </c>
      <c r="J267">
        <v>36</v>
      </c>
      <c r="K267">
        <v>58</v>
      </c>
      <c r="L267">
        <v>12</v>
      </c>
      <c r="M267">
        <v>13</v>
      </c>
      <c r="N267">
        <v>12</v>
      </c>
      <c r="O267">
        <v>3</v>
      </c>
      <c r="P267">
        <v>2</v>
      </c>
      <c r="Q267">
        <v>8</v>
      </c>
      <c r="R267">
        <v>4</v>
      </c>
      <c r="S267">
        <v>16</v>
      </c>
      <c r="T267">
        <v>9</v>
      </c>
      <c r="U267">
        <v>28</v>
      </c>
      <c r="V267">
        <v>63</v>
      </c>
      <c r="W267">
        <v>19</v>
      </c>
      <c r="X267">
        <v>391</v>
      </c>
    </row>
    <row r="268" spans="1:24" x14ac:dyDescent="0.25">
      <c r="B268" s="5" t="s">
        <v>1299</v>
      </c>
      <c r="D268">
        <v>3</v>
      </c>
      <c r="F268">
        <v>3</v>
      </c>
      <c r="G268">
        <v>2</v>
      </c>
      <c r="H268">
        <v>1</v>
      </c>
      <c r="J268">
        <v>1</v>
      </c>
      <c r="K268">
        <v>2</v>
      </c>
      <c r="L268">
        <v>2</v>
      </c>
      <c r="O268">
        <v>1</v>
      </c>
      <c r="P268">
        <v>1</v>
      </c>
      <c r="Q268">
        <v>1</v>
      </c>
      <c r="S268">
        <v>2</v>
      </c>
      <c r="T268">
        <v>1</v>
      </c>
      <c r="U268">
        <v>3</v>
      </c>
      <c r="V268">
        <v>6</v>
      </c>
      <c r="W268">
        <v>2</v>
      </c>
      <c r="X268">
        <v>31</v>
      </c>
    </row>
    <row r="269" spans="1:24" x14ac:dyDescent="0.25">
      <c r="B269" s="5" t="s">
        <v>1300</v>
      </c>
      <c r="C269">
        <v>1</v>
      </c>
      <c r="D269">
        <v>3</v>
      </c>
      <c r="F269">
        <v>5</v>
      </c>
      <c r="G269">
        <v>3</v>
      </c>
      <c r="H269">
        <v>1</v>
      </c>
      <c r="I269">
        <v>2</v>
      </c>
      <c r="J269">
        <v>3</v>
      </c>
      <c r="K269">
        <v>2</v>
      </c>
      <c r="M269">
        <v>3</v>
      </c>
      <c r="R269">
        <v>1</v>
      </c>
      <c r="T269">
        <v>1</v>
      </c>
      <c r="U269">
        <v>1</v>
      </c>
      <c r="V269">
        <v>2</v>
      </c>
      <c r="W269">
        <v>1</v>
      </c>
      <c r="X269">
        <v>29</v>
      </c>
    </row>
    <row r="270" spans="1:24" x14ac:dyDescent="0.25">
      <c r="B270" s="5" t="s">
        <v>1301</v>
      </c>
      <c r="C270">
        <v>1</v>
      </c>
      <c r="D270">
        <v>2</v>
      </c>
      <c r="E270">
        <v>1</v>
      </c>
      <c r="F270">
        <v>1</v>
      </c>
      <c r="G270">
        <v>2</v>
      </c>
      <c r="I270">
        <v>2</v>
      </c>
      <c r="J270">
        <v>5</v>
      </c>
      <c r="K270">
        <v>5</v>
      </c>
      <c r="L270">
        <v>1</v>
      </c>
      <c r="M270">
        <v>1</v>
      </c>
      <c r="Q270">
        <v>1</v>
      </c>
      <c r="S270">
        <v>4</v>
      </c>
      <c r="U270">
        <v>2</v>
      </c>
      <c r="V270">
        <v>4</v>
      </c>
      <c r="W270">
        <v>1</v>
      </c>
      <c r="X270">
        <v>33</v>
      </c>
    </row>
    <row r="271" spans="1:24" x14ac:dyDescent="0.25">
      <c r="B271" s="5" t="s">
        <v>1296</v>
      </c>
      <c r="D271">
        <v>1</v>
      </c>
      <c r="E271">
        <v>2</v>
      </c>
      <c r="F271">
        <v>3</v>
      </c>
      <c r="H271">
        <v>1</v>
      </c>
      <c r="J271">
        <v>3</v>
      </c>
      <c r="K271">
        <v>2</v>
      </c>
      <c r="M271">
        <v>1</v>
      </c>
      <c r="N271">
        <v>1</v>
      </c>
      <c r="Q271">
        <v>2</v>
      </c>
      <c r="U271">
        <v>5</v>
      </c>
      <c r="V271">
        <v>4</v>
      </c>
      <c r="W271">
        <v>3</v>
      </c>
      <c r="X271">
        <v>28</v>
      </c>
    </row>
    <row r="272" spans="1:24" x14ac:dyDescent="0.25">
      <c r="B272" s="5" t="s">
        <v>1297</v>
      </c>
      <c r="C272">
        <v>1</v>
      </c>
      <c r="D272">
        <v>1</v>
      </c>
      <c r="F272">
        <v>3</v>
      </c>
      <c r="G272">
        <v>3</v>
      </c>
      <c r="J272">
        <v>3</v>
      </c>
      <c r="K272">
        <v>8</v>
      </c>
      <c r="L272">
        <v>2</v>
      </c>
      <c r="N272">
        <v>3</v>
      </c>
      <c r="O272">
        <v>1</v>
      </c>
      <c r="Q272">
        <v>1</v>
      </c>
      <c r="T272">
        <v>1</v>
      </c>
      <c r="U272">
        <v>1</v>
      </c>
      <c r="V272">
        <v>2</v>
      </c>
      <c r="W272">
        <v>3</v>
      </c>
      <c r="X272">
        <v>33</v>
      </c>
    </row>
    <row r="273" spans="2:24" x14ac:dyDescent="0.25">
      <c r="B273" s="5" t="s">
        <v>1298</v>
      </c>
      <c r="C273">
        <v>1</v>
      </c>
      <c r="D273">
        <v>1</v>
      </c>
      <c r="E273">
        <v>1</v>
      </c>
      <c r="F273">
        <v>1</v>
      </c>
      <c r="I273">
        <v>2</v>
      </c>
      <c r="J273">
        <v>2</v>
      </c>
      <c r="K273">
        <v>8</v>
      </c>
      <c r="N273">
        <v>1</v>
      </c>
      <c r="Q273">
        <v>1</v>
      </c>
      <c r="R273">
        <v>1</v>
      </c>
      <c r="S273">
        <v>2</v>
      </c>
      <c r="T273">
        <v>1</v>
      </c>
      <c r="U273">
        <v>5</v>
      </c>
      <c r="V273">
        <v>3</v>
      </c>
      <c r="W273">
        <v>2</v>
      </c>
      <c r="X273">
        <v>32</v>
      </c>
    </row>
    <row r="274" spans="2:24" x14ac:dyDescent="0.25">
      <c r="B274" s="5" t="s">
        <v>1295</v>
      </c>
      <c r="D274">
        <v>1</v>
      </c>
      <c r="F274">
        <v>2</v>
      </c>
      <c r="G274">
        <v>2</v>
      </c>
      <c r="H274">
        <v>1</v>
      </c>
      <c r="I274">
        <v>1</v>
      </c>
      <c r="J274">
        <v>3</v>
      </c>
      <c r="K274">
        <v>5</v>
      </c>
      <c r="L274">
        <v>1</v>
      </c>
      <c r="M274">
        <v>1</v>
      </c>
      <c r="N274">
        <v>2</v>
      </c>
      <c r="R274">
        <v>1</v>
      </c>
      <c r="S274">
        <v>2</v>
      </c>
      <c r="U274">
        <v>2</v>
      </c>
      <c r="V274">
        <v>6</v>
      </c>
      <c r="X274">
        <v>30</v>
      </c>
    </row>
    <row r="275" spans="2:24" x14ac:dyDescent="0.25">
      <c r="B275" s="5" t="s">
        <v>1288</v>
      </c>
      <c r="D275">
        <v>2</v>
      </c>
      <c r="F275">
        <v>3</v>
      </c>
      <c r="G275">
        <v>2</v>
      </c>
      <c r="H275">
        <v>2</v>
      </c>
      <c r="I275">
        <v>1</v>
      </c>
      <c r="J275">
        <v>2</v>
      </c>
      <c r="K275">
        <v>5</v>
      </c>
      <c r="M275">
        <v>1</v>
      </c>
      <c r="P275">
        <v>1</v>
      </c>
      <c r="Q275">
        <v>1</v>
      </c>
      <c r="U275">
        <v>1</v>
      </c>
      <c r="V275">
        <v>10</v>
      </c>
      <c r="W275">
        <v>2</v>
      </c>
      <c r="X275">
        <v>33</v>
      </c>
    </row>
    <row r="276" spans="2:24" x14ac:dyDescent="0.25">
      <c r="B276" s="5" t="s">
        <v>1289</v>
      </c>
      <c r="D276">
        <v>1</v>
      </c>
      <c r="E276">
        <v>1</v>
      </c>
      <c r="F276">
        <v>7</v>
      </c>
      <c r="G276">
        <v>3</v>
      </c>
      <c r="H276">
        <v>1</v>
      </c>
      <c r="I276">
        <v>1</v>
      </c>
      <c r="J276">
        <v>3</v>
      </c>
      <c r="K276">
        <v>5</v>
      </c>
      <c r="L276">
        <v>1</v>
      </c>
      <c r="M276">
        <v>1</v>
      </c>
      <c r="N276">
        <v>1</v>
      </c>
      <c r="O276">
        <v>1</v>
      </c>
      <c r="R276">
        <v>1</v>
      </c>
      <c r="S276">
        <v>1</v>
      </c>
      <c r="U276">
        <v>1</v>
      </c>
      <c r="V276">
        <v>2</v>
      </c>
      <c r="W276">
        <v>2</v>
      </c>
      <c r="X276">
        <v>33</v>
      </c>
    </row>
    <row r="277" spans="2:24" x14ac:dyDescent="0.25">
      <c r="B277" s="5" t="s">
        <v>1290</v>
      </c>
      <c r="D277">
        <v>2</v>
      </c>
      <c r="F277">
        <v>3</v>
      </c>
      <c r="H277">
        <v>1</v>
      </c>
      <c r="I277">
        <v>1</v>
      </c>
      <c r="J277">
        <v>4</v>
      </c>
      <c r="K277">
        <v>7</v>
      </c>
      <c r="L277">
        <v>2</v>
      </c>
      <c r="M277">
        <v>1</v>
      </c>
      <c r="N277">
        <v>3</v>
      </c>
      <c r="Q277">
        <v>1</v>
      </c>
      <c r="S277">
        <v>2</v>
      </c>
      <c r="T277">
        <v>1</v>
      </c>
      <c r="U277">
        <v>1</v>
      </c>
      <c r="V277">
        <v>8</v>
      </c>
      <c r="X277">
        <v>37</v>
      </c>
    </row>
    <row r="278" spans="2:24" x14ac:dyDescent="0.25">
      <c r="B278" s="5" t="s">
        <v>1291</v>
      </c>
      <c r="C278">
        <v>1</v>
      </c>
      <c r="D278">
        <v>1</v>
      </c>
      <c r="F278">
        <v>4</v>
      </c>
      <c r="G278">
        <v>1</v>
      </c>
      <c r="H278">
        <v>1</v>
      </c>
      <c r="I278">
        <v>1</v>
      </c>
      <c r="J278">
        <v>1</v>
      </c>
      <c r="K278">
        <v>8</v>
      </c>
      <c r="L278">
        <v>2</v>
      </c>
      <c r="M278">
        <v>1</v>
      </c>
      <c r="S278">
        <v>2</v>
      </c>
      <c r="U278">
        <v>1</v>
      </c>
      <c r="V278">
        <v>11</v>
      </c>
      <c r="W278">
        <v>2</v>
      </c>
      <c r="X278">
        <v>37</v>
      </c>
    </row>
    <row r="279" spans="2:24" x14ac:dyDescent="0.25">
      <c r="B279" s="5" t="s">
        <v>1292</v>
      </c>
      <c r="D279">
        <v>1</v>
      </c>
      <c r="F279">
        <v>3</v>
      </c>
      <c r="G279">
        <v>1</v>
      </c>
      <c r="H279">
        <v>1</v>
      </c>
      <c r="I279">
        <v>1</v>
      </c>
      <c r="J279">
        <v>6</v>
      </c>
      <c r="K279">
        <v>1</v>
      </c>
      <c r="L279">
        <v>1</v>
      </c>
      <c r="M279">
        <v>3</v>
      </c>
      <c r="N279">
        <v>1</v>
      </c>
      <c r="S279">
        <v>1</v>
      </c>
      <c r="T279">
        <v>4</v>
      </c>
      <c r="U279">
        <v>5</v>
      </c>
      <c r="V279">
        <v>5</v>
      </c>
      <c r="W279">
        <v>1</v>
      </c>
      <c r="X279">
        <v>35</v>
      </c>
    </row>
    <row r="280" spans="2:24" x14ac:dyDescent="0.25">
      <c r="B280" s="4" t="s">
        <v>1285</v>
      </c>
      <c r="C280">
        <v>11</v>
      </c>
      <c r="D280">
        <v>16</v>
      </c>
      <c r="E280">
        <v>12</v>
      </c>
      <c r="F280">
        <v>35</v>
      </c>
      <c r="G280">
        <v>9</v>
      </c>
      <c r="H280">
        <v>6</v>
      </c>
      <c r="I280">
        <v>6</v>
      </c>
      <c r="J280">
        <v>27</v>
      </c>
      <c r="K280">
        <v>42</v>
      </c>
      <c r="L280">
        <v>4</v>
      </c>
      <c r="M280">
        <v>12</v>
      </c>
      <c r="N280">
        <v>7</v>
      </c>
      <c r="O280">
        <v>3</v>
      </c>
      <c r="P280">
        <v>5</v>
      </c>
      <c r="Q280">
        <v>2</v>
      </c>
      <c r="R280">
        <v>13</v>
      </c>
      <c r="S280">
        <v>17</v>
      </c>
      <c r="T280">
        <v>7</v>
      </c>
      <c r="U280">
        <v>21</v>
      </c>
      <c r="V280">
        <v>42</v>
      </c>
      <c r="W280">
        <v>21</v>
      </c>
      <c r="X280">
        <v>318</v>
      </c>
    </row>
    <row r="281" spans="2:24" x14ac:dyDescent="0.25">
      <c r="B281" s="5" t="s">
        <v>1299</v>
      </c>
      <c r="C281">
        <v>1</v>
      </c>
      <c r="D281">
        <v>5</v>
      </c>
      <c r="E281">
        <v>2</v>
      </c>
      <c r="F281">
        <v>7</v>
      </c>
      <c r="H281">
        <v>2</v>
      </c>
      <c r="I281">
        <v>1</v>
      </c>
      <c r="J281">
        <v>4</v>
      </c>
      <c r="K281">
        <v>8</v>
      </c>
      <c r="M281">
        <v>2</v>
      </c>
      <c r="P281">
        <v>1</v>
      </c>
      <c r="R281">
        <v>1</v>
      </c>
      <c r="S281">
        <v>3</v>
      </c>
      <c r="U281">
        <v>5</v>
      </c>
      <c r="V281">
        <v>3</v>
      </c>
      <c r="W281">
        <v>3</v>
      </c>
      <c r="X281">
        <v>48</v>
      </c>
    </row>
    <row r="282" spans="2:24" x14ac:dyDescent="0.25">
      <c r="B282" s="5" t="s">
        <v>1300</v>
      </c>
      <c r="C282">
        <v>2</v>
      </c>
      <c r="D282">
        <v>3</v>
      </c>
      <c r="E282">
        <v>2</v>
      </c>
      <c r="F282">
        <v>6</v>
      </c>
      <c r="G282">
        <v>1</v>
      </c>
      <c r="J282">
        <v>8</v>
      </c>
      <c r="K282">
        <v>8</v>
      </c>
      <c r="M282">
        <v>2</v>
      </c>
      <c r="N282">
        <v>2</v>
      </c>
      <c r="O282">
        <v>1</v>
      </c>
      <c r="S282">
        <v>3</v>
      </c>
      <c r="U282">
        <v>2</v>
      </c>
      <c r="V282">
        <v>9</v>
      </c>
      <c r="W282">
        <v>4</v>
      </c>
      <c r="X282">
        <v>53</v>
      </c>
    </row>
    <row r="283" spans="2:24" x14ac:dyDescent="0.25">
      <c r="B283" s="5" t="s">
        <v>1301</v>
      </c>
      <c r="C283">
        <v>3</v>
      </c>
      <c r="D283">
        <v>1</v>
      </c>
      <c r="E283">
        <v>3</v>
      </c>
      <c r="F283">
        <v>8</v>
      </c>
      <c r="I283">
        <v>3</v>
      </c>
      <c r="J283">
        <v>4</v>
      </c>
      <c r="K283">
        <v>5</v>
      </c>
      <c r="L283">
        <v>2</v>
      </c>
      <c r="M283">
        <v>1</v>
      </c>
      <c r="N283">
        <v>1</v>
      </c>
      <c r="O283">
        <v>1</v>
      </c>
      <c r="P283">
        <v>2</v>
      </c>
      <c r="R283">
        <v>5</v>
      </c>
      <c r="S283">
        <v>4</v>
      </c>
      <c r="U283">
        <v>2</v>
      </c>
      <c r="V283">
        <v>8</v>
      </c>
      <c r="W283">
        <v>3</v>
      </c>
      <c r="X283">
        <v>56</v>
      </c>
    </row>
    <row r="284" spans="2:24" x14ac:dyDescent="0.25">
      <c r="B284" s="5" t="s">
        <v>1296</v>
      </c>
      <c r="C284">
        <v>3</v>
      </c>
      <c r="D284">
        <v>2</v>
      </c>
      <c r="E284">
        <v>2</v>
      </c>
      <c r="F284">
        <v>8</v>
      </c>
      <c r="G284">
        <v>5</v>
      </c>
      <c r="H284">
        <v>2</v>
      </c>
      <c r="J284">
        <v>8</v>
      </c>
      <c r="K284">
        <v>8</v>
      </c>
      <c r="L284">
        <v>1</v>
      </c>
      <c r="M284">
        <v>3</v>
      </c>
      <c r="N284">
        <v>1</v>
      </c>
      <c r="Q284">
        <v>1</v>
      </c>
      <c r="R284">
        <v>4</v>
      </c>
      <c r="S284">
        <v>4</v>
      </c>
      <c r="T284">
        <v>3</v>
      </c>
      <c r="U284">
        <v>6</v>
      </c>
      <c r="V284">
        <v>7</v>
      </c>
      <c r="W284">
        <v>5</v>
      </c>
      <c r="X284">
        <v>73</v>
      </c>
    </row>
    <row r="285" spans="2:24" x14ac:dyDescent="0.25">
      <c r="B285" s="5" t="s">
        <v>1297</v>
      </c>
      <c r="C285">
        <v>2</v>
      </c>
      <c r="D285">
        <v>4</v>
      </c>
      <c r="E285">
        <v>3</v>
      </c>
      <c r="F285">
        <v>5</v>
      </c>
      <c r="G285">
        <v>3</v>
      </c>
      <c r="H285">
        <v>1</v>
      </c>
      <c r="I285">
        <v>2</v>
      </c>
      <c r="J285">
        <v>2</v>
      </c>
      <c r="K285">
        <v>11</v>
      </c>
      <c r="L285">
        <v>1</v>
      </c>
      <c r="M285">
        <v>4</v>
      </c>
      <c r="N285">
        <v>1</v>
      </c>
      <c r="O285">
        <v>1</v>
      </c>
      <c r="P285">
        <v>2</v>
      </c>
      <c r="Q285">
        <v>1</v>
      </c>
      <c r="R285">
        <v>3</v>
      </c>
      <c r="S285">
        <v>3</v>
      </c>
      <c r="T285">
        <v>3</v>
      </c>
      <c r="U285">
        <v>6</v>
      </c>
      <c r="V285">
        <v>14</v>
      </c>
      <c r="W285">
        <v>5</v>
      </c>
      <c r="X285">
        <v>77</v>
      </c>
    </row>
    <row r="286" spans="2:24" x14ac:dyDescent="0.25">
      <c r="B286" s="5" t="s">
        <v>1298</v>
      </c>
      <c r="D286">
        <v>1</v>
      </c>
      <c r="F286">
        <v>1</v>
      </c>
      <c r="H286">
        <v>1</v>
      </c>
      <c r="J286">
        <v>1</v>
      </c>
      <c r="K286">
        <v>2</v>
      </c>
      <c r="N286">
        <v>2</v>
      </c>
      <c r="T286">
        <v>1</v>
      </c>
      <c r="V286">
        <v>1</v>
      </c>
      <c r="W286">
        <v>1</v>
      </c>
      <c r="X286">
        <v>11</v>
      </c>
    </row>
    <row r="287" spans="2:24" x14ac:dyDescent="0.25">
      <c r="B287" s="4" t="s">
        <v>1257</v>
      </c>
      <c r="C287">
        <v>16</v>
      </c>
      <c r="D287">
        <v>40</v>
      </c>
      <c r="E287">
        <v>19</v>
      </c>
      <c r="F287">
        <v>83</v>
      </c>
      <c r="G287">
        <v>30</v>
      </c>
      <c r="H287">
        <v>18</v>
      </c>
      <c r="I287">
        <v>22</v>
      </c>
      <c r="J287">
        <v>77</v>
      </c>
      <c r="K287">
        <v>122</v>
      </c>
      <c r="L287">
        <v>19</v>
      </c>
      <c r="M287">
        <v>28</v>
      </c>
      <c r="N287">
        <v>28</v>
      </c>
      <c r="O287">
        <v>6</v>
      </c>
      <c r="P287">
        <v>7</v>
      </c>
      <c r="Q287">
        <v>13</v>
      </c>
      <c r="R287">
        <v>23</v>
      </c>
      <c r="S287">
        <v>37</v>
      </c>
      <c r="T287">
        <v>18</v>
      </c>
      <c r="U287">
        <v>56</v>
      </c>
      <c r="V287">
        <v>122</v>
      </c>
      <c r="W287">
        <v>46</v>
      </c>
      <c r="X287">
        <v>830</v>
      </c>
    </row>
    <row r="289" spans="1:14" x14ac:dyDescent="0.25">
      <c r="B289" s="5" t="s">
        <v>1305</v>
      </c>
    </row>
    <row r="291" spans="1:14" x14ac:dyDescent="0.25">
      <c r="A291" s="6" t="s">
        <v>1402</v>
      </c>
      <c r="B291" s="6"/>
      <c r="C291" s="6"/>
      <c r="D291" s="6"/>
      <c r="E291" s="6"/>
      <c r="F291" s="6"/>
      <c r="G291" s="6"/>
      <c r="H291" s="6"/>
      <c r="I291" s="6"/>
      <c r="J291" s="6"/>
      <c r="K291" s="6"/>
      <c r="L291" s="6"/>
      <c r="M291" s="6"/>
      <c r="N291" s="6"/>
    </row>
    <row r="293" spans="1:14" x14ac:dyDescent="0.25">
      <c r="B293" s="3" t="s">
        <v>1455</v>
      </c>
      <c r="C293" s="3" t="s">
        <v>1456</v>
      </c>
    </row>
    <row r="294" spans="1:14" x14ac:dyDescent="0.25">
      <c r="B294" s="3" t="s">
        <v>36</v>
      </c>
      <c r="C294" t="s">
        <v>839</v>
      </c>
      <c r="D294" t="s">
        <v>205</v>
      </c>
      <c r="E294" t="s">
        <v>42</v>
      </c>
      <c r="F294" t="s">
        <v>790</v>
      </c>
      <c r="G294" t="s">
        <v>1257</v>
      </c>
    </row>
    <row r="295" spans="1:14" x14ac:dyDescent="0.25">
      <c r="B295" s="4" t="s">
        <v>72</v>
      </c>
      <c r="D295">
        <v>1</v>
      </c>
      <c r="E295">
        <v>3</v>
      </c>
      <c r="G295">
        <v>4</v>
      </c>
    </row>
    <row r="296" spans="1:14" x14ac:dyDescent="0.25">
      <c r="B296" s="4" t="s">
        <v>303</v>
      </c>
      <c r="C296">
        <v>1</v>
      </c>
      <c r="E296">
        <v>3</v>
      </c>
      <c r="F296">
        <v>1</v>
      </c>
      <c r="G296">
        <v>5</v>
      </c>
    </row>
    <row r="297" spans="1:14" x14ac:dyDescent="0.25">
      <c r="B297" s="4" t="s">
        <v>1257</v>
      </c>
      <c r="C297">
        <v>1</v>
      </c>
      <c r="D297">
        <v>1</v>
      </c>
      <c r="E297">
        <v>6</v>
      </c>
      <c r="F297">
        <v>1</v>
      </c>
      <c r="G297">
        <v>9</v>
      </c>
    </row>
    <row r="305" spans="1:14" x14ac:dyDescent="0.25">
      <c r="A305" s="6" t="s">
        <v>1403</v>
      </c>
      <c r="B305" s="6"/>
      <c r="C305" s="6"/>
      <c r="D305" s="6"/>
      <c r="E305" s="6"/>
      <c r="F305" s="6"/>
      <c r="G305" s="6"/>
      <c r="H305" s="6"/>
      <c r="I305" s="6"/>
      <c r="J305" s="6"/>
      <c r="K305" s="6"/>
      <c r="L305" s="6"/>
      <c r="M305" s="6"/>
      <c r="N305" s="6"/>
    </row>
    <row r="307" spans="1:14" x14ac:dyDescent="0.25">
      <c r="B307" s="3" t="s">
        <v>1457</v>
      </c>
      <c r="C307" t="s">
        <v>1415</v>
      </c>
    </row>
    <row r="308" spans="1:14" x14ac:dyDescent="0.25">
      <c r="B308" s="4" t="s">
        <v>1414</v>
      </c>
      <c r="C308">
        <v>3</v>
      </c>
    </row>
    <row r="309" spans="1:14" x14ac:dyDescent="0.25">
      <c r="B309" s="5" t="s">
        <v>42</v>
      </c>
      <c r="C309">
        <v>2</v>
      </c>
    </row>
    <row r="310" spans="1:14" x14ac:dyDescent="0.25">
      <c r="B310" s="5" t="s">
        <v>790</v>
      </c>
      <c r="C310">
        <v>1</v>
      </c>
    </row>
    <row r="311" spans="1:14" x14ac:dyDescent="0.25">
      <c r="B311" s="4" t="s">
        <v>1413</v>
      </c>
      <c r="C311">
        <v>3</v>
      </c>
    </row>
    <row r="312" spans="1:14" x14ac:dyDescent="0.25">
      <c r="B312" s="5" t="s">
        <v>205</v>
      </c>
      <c r="C312">
        <v>1</v>
      </c>
    </row>
    <row r="313" spans="1:14" x14ac:dyDescent="0.25">
      <c r="B313" s="5" t="s">
        <v>42</v>
      </c>
      <c r="C313">
        <v>2</v>
      </c>
    </row>
    <row r="314" spans="1:14" x14ac:dyDescent="0.25">
      <c r="B314" s="4" t="s">
        <v>1283</v>
      </c>
      <c r="C314">
        <v>3</v>
      </c>
    </row>
    <row r="315" spans="1:14" x14ac:dyDescent="0.25">
      <c r="B315" s="5" t="s">
        <v>839</v>
      </c>
      <c r="C315">
        <v>1</v>
      </c>
    </row>
    <row r="316" spans="1:14" x14ac:dyDescent="0.25">
      <c r="B316" s="5" t="s">
        <v>42</v>
      </c>
      <c r="C316">
        <v>2</v>
      </c>
    </row>
    <row r="317" spans="1:14" x14ac:dyDescent="0.25">
      <c r="B317" s="4" t="s">
        <v>1257</v>
      </c>
      <c r="C317">
        <v>9</v>
      </c>
    </row>
    <row r="319" spans="1:14" x14ac:dyDescent="0.25">
      <c r="B319" t="s">
        <v>1416</v>
      </c>
    </row>
    <row r="322" spans="1:14" x14ac:dyDescent="0.25">
      <c r="A322" s="6" t="s">
        <v>1404</v>
      </c>
      <c r="B322" s="6"/>
      <c r="C322" s="6"/>
      <c r="D322" s="6"/>
      <c r="E322" s="6"/>
      <c r="F322" s="6"/>
      <c r="G322" s="6"/>
      <c r="H322" s="6"/>
      <c r="I322" s="6"/>
      <c r="J322" s="6"/>
      <c r="K322" s="6"/>
      <c r="L322" s="6"/>
      <c r="M322" s="6"/>
      <c r="N322" s="6"/>
    </row>
    <row r="324" spans="1:14" x14ac:dyDescent="0.25">
      <c r="B324" s="3" t="s">
        <v>1458</v>
      </c>
      <c r="C324" t="s">
        <v>1417</v>
      </c>
    </row>
    <row r="325" spans="1:14" x14ac:dyDescent="0.25">
      <c r="B325" s="4" t="s">
        <v>839</v>
      </c>
      <c r="C325">
        <v>1</v>
      </c>
    </row>
    <row r="326" spans="1:14" x14ac:dyDescent="0.25">
      <c r="B326" s="5" t="s">
        <v>782</v>
      </c>
      <c r="C326">
        <v>1</v>
      </c>
    </row>
    <row r="327" spans="1:14" x14ac:dyDescent="0.25">
      <c r="B327" s="4" t="s">
        <v>205</v>
      </c>
      <c r="C327">
        <v>1</v>
      </c>
    </row>
    <row r="328" spans="1:14" x14ac:dyDescent="0.25">
      <c r="B328" s="5" t="s">
        <v>816</v>
      </c>
      <c r="C328">
        <v>1</v>
      </c>
    </row>
    <row r="329" spans="1:14" x14ac:dyDescent="0.25">
      <c r="B329" s="4" t="s">
        <v>42</v>
      </c>
      <c r="C329">
        <v>6</v>
      </c>
    </row>
    <row r="330" spans="1:14" x14ac:dyDescent="0.25">
      <c r="B330" s="5" t="s">
        <v>816</v>
      </c>
      <c r="C330">
        <v>2</v>
      </c>
    </row>
    <row r="331" spans="1:14" x14ac:dyDescent="0.25">
      <c r="B331" s="5" t="s">
        <v>807</v>
      </c>
      <c r="C331">
        <v>1</v>
      </c>
    </row>
    <row r="332" spans="1:14" x14ac:dyDescent="0.25">
      <c r="B332" s="5" t="s">
        <v>782</v>
      </c>
      <c r="C332">
        <v>3</v>
      </c>
    </row>
    <row r="333" spans="1:14" x14ac:dyDescent="0.25">
      <c r="B333" s="4" t="s">
        <v>790</v>
      </c>
      <c r="C333">
        <v>1</v>
      </c>
    </row>
    <row r="334" spans="1:14" x14ac:dyDescent="0.25">
      <c r="B334" s="5" t="s">
        <v>791</v>
      </c>
      <c r="C334">
        <v>1</v>
      </c>
    </row>
    <row r="335" spans="1:14" x14ac:dyDescent="0.25">
      <c r="B335" s="4" t="s">
        <v>1257</v>
      </c>
      <c r="C335">
        <v>9</v>
      </c>
    </row>
    <row r="338" spans="1:14" x14ac:dyDescent="0.25">
      <c r="A338" s="6" t="s">
        <v>1405</v>
      </c>
      <c r="B338" s="6"/>
      <c r="C338" s="6"/>
      <c r="D338" s="6"/>
      <c r="E338" s="6"/>
      <c r="F338" s="6"/>
      <c r="G338" s="6"/>
      <c r="H338" s="6"/>
      <c r="I338" s="6"/>
      <c r="J338" s="6"/>
      <c r="K338" s="6"/>
      <c r="L338" s="6"/>
      <c r="M338" s="6"/>
      <c r="N338" s="6"/>
    </row>
    <row r="340" spans="1:14" x14ac:dyDescent="0.25">
      <c r="B340" s="11" t="s">
        <v>1422</v>
      </c>
      <c r="C340" s="11" t="s">
        <v>1423</v>
      </c>
      <c r="D340" s="11" t="s">
        <v>1421</v>
      </c>
      <c r="E340" s="11" t="s">
        <v>1424</v>
      </c>
    </row>
    <row r="341" spans="1:14" x14ac:dyDescent="0.25">
      <c r="B341" t="s">
        <v>1418</v>
      </c>
      <c r="C341" t="s">
        <v>1419</v>
      </c>
      <c r="D341">
        <f>CORREL(products[UnitPrice],products[UnitsInStock])</f>
        <v>-0.17205533561109368</v>
      </c>
      <c r="E341" t="s">
        <v>1426</v>
      </c>
    </row>
    <row r="342" spans="1:14" x14ac:dyDescent="0.25">
      <c r="B342" t="s">
        <v>1418</v>
      </c>
      <c r="C342" t="s">
        <v>1420</v>
      </c>
      <c r="D342">
        <f>CORREL(products[UnitPrice],products[Total sales])</f>
        <v>0.86992044751283493</v>
      </c>
      <c r="E342" t="s">
        <v>1425</v>
      </c>
    </row>
    <row r="343" spans="1:14" x14ac:dyDescent="0.25">
      <c r="B343" t="s">
        <v>1419</v>
      </c>
      <c r="C343" t="s">
        <v>1420</v>
      </c>
      <c r="D343">
        <f>CORREL(products[UnitsInStock],products[Total sales])</f>
        <v>-0.16609991819136841</v>
      </c>
      <c r="E343" t="s">
        <v>1427</v>
      </c>
    </row>
    <row r="346" spans="1:14" x14ac:dyDescent="0.25">
      <c r="A346" s="6" t="s">
        <v>1406</v>
      </c>
      <c r="B346" s="6"/>
      <c r="C346" s="6"/>
      <c r="D346" s="6"/>
      <c r="E346" s="6"/>
      <c r="F346" s="6"/>
      <c r="G346" s="6"/>
      <c r="H346" s="6"/>
      <c r="I346" s="6"/>
      <c r="J346" s="6"/>
      <c r="K346" s="6"/>
      <c r="L346" s="6"/>
      <c r="M346" s="6"/>
      <c r="N346" s="6"/>
    </row>
    <row r="348" spans="1:14" x14ac:dyDescent="0.25">
      <c r="B348" s="3" t="s">
        <v>1256</v>
      </c>
      <c r="C348" t="s">
        <v>1399</v>
      </c>
    </row>
    <row r="349" spans="1:14" x14ac:dyDescent="0.25">
      <c r="B349" s="4" t="s">
        <v>1283</v>
      </c>
      <c r="C349">
        <v>324</v>
      </c>
    </row>
    <row r="350" spans="1:14" x14ac:dyDescent="0.25">
      <c r="B350" s="5" t="s">
        <v>1288</v>
      </c>
      <c r="C350">
        <v>59</v>
      </c>
    </row>
    <row r="351" spans="1:14" x14ac:dyDescent="0.25">
      <c r="B351" s="5" t="s">
        <v>1289</v>
      </c>
      <c r="C351">
        <v>69</v>
      </c>
    </row>
    <row r="352" spans="1:14" x14ac:dyDescent="0.25">
      <c r="B352" s="5" t="s">
        <v>1290</v>
      </c>
      <c r="C352">
        <v>57</v>
      </c>
    </row>
    <row r="353" spans="2:3" x14ac:dyDescent="0.25">
      <c r="B353" s="5" t="s">
        <v>1291</v>
      </c>
      <c r="C353">
        <v>70</v>
      </c>
    </row>
    <row r="354" spans="2:3" x14ac:dyDescent="0.25">
      <c r="B354" s="5" t="s">
        <v>1292</v>
      </c>
      <c r="C354">
        <v>69</v>
      </c>
    </row>
    <row r="355" spans="2:3" x14ac:dyDescent="0.25">
      <c r="B355" s="4" t="s">
        <v>1284</v>
      </c>
      <c r="C355">
        <v>1026</v>
      </c>
    </row>
    <row r="356" spans="2:3" x14ac:dyDescent="0.25">
      <c r="B356" s="5" t="s">
        <v>1299</v>
      </c>
      <c r="C356">
        <v>81</v>
      </c>
    </row>
    <row r="357" spans="2:3" x14ac:dyDescent="0.25">
      <c r="B357" s="5" t="s">
        <v>1300</v>
      </c>
      <c r="C357">
        <v>74</v>
      </c>
    </row>
    <row r="358" spans="2:3" x14ac:dyDescent="0.25">
      <c r="B358" s="5" t="s">
        <v>1301</v>
      </c>
      <c r="C358">
        <v>90</v>
      </c>
    </row>
    <row r="359" spans="2:3" x14ac:dyDescent="0.25">
      <c r="B359" s="5" t="s">
        <v>1296</v>
      </c>
      <c r="C359">
        <v>72</v>
      </c>
    </row>
    <row r="360" spans="2:3" x14ac:dyDescent="0.25">
      <c r="B360" s="5" t="s">
        <v>1297</v>
      </c>
      <c r="C360">
        <v>86</v>
      </c>
    </row>
    <row r="361" spans="2:3" x14ac:dyDescent="0.25">
      <c r="B361" s="5" t="s">
        <v>1298</v>
      </c>
      <c r="C361">
        <v>96</v>
      </c>
    </row>
    <row r="362" spans="2:3" x14ac:dyDescent="0.25">
      <c r="B362" s="5" t="s">
        <v>1295</v>
      </c>
      <c r="C362">
        <v>76</v>
      </c>
    </row>
    <row r="363" spans="2:3" x14ac:dyDescent="0.25">
      <c r="B363" s="5" t="s">
        <v>1288</v>
      </c>
      <c r="C363">
        <v>77</v>
      </c>
    </row>
    <row r="364" spans="2:3" x14ac:dyDescent="0.25">
      <c r="B364" s="5" t="s">
        <v>1289</v>
      </c>
      <c r="C364">
        <v>84</v>
      </c>
    </row>
    <row r="365" spans="2:3" x14ac:dyDescent="0.25">
      <c r="B365" s="5" t="s">
        <v>1290</v>
      </c>
      <c r="C365">
        <v>95</v>
      </c>
    </row>
    <row r="366" spans="2:3" x14ac:dyDescent="0.25">
      <c r="B366" s="5" t="s">
        <v>1291</v>
      </c>
      <c r="C366">
        <v>103</v>
      </c>
    </row>
    <row r="367" spans="2:3" x14ac:dyDescent="0.25">
      <c r="B367" s="5" t="s">
        <v>1292</v>
      </c>
      <c r="C367">
        <v>92</v>
      </c>
    </row>
    <row r="368" spans="2:3" x14ac:dyDescent="0.25">
      <c r="B368" s="4" t="s">
        <v>1285</v>
      </c>
      <c r="C368">
        <v>805</v>
      </c>
    </row>
    <row r="369" spans="1:14" x14ac:dyDescent="0.25">
      <c r="B369" s="5" t="s">
        <v>1299</v>
      </c>
      <c r="C369">
        <v>114</v>
      </c>
    </row>
    <row r="370" spans="1:14" x14ac:dyDescent="0.25">
      <c r="B370" s="5" t="s">
        <v>1300</v>
      </c>
      <c r="C370">
        <v>145</v>
      </c>
    </row>
    <row r="371" spans="1:14" x14ac:dyDescent="0.25">
      <c r="B371" s="5" t="s">
        <v>1301</v>
      </c>
      <c r="C371">
        <v>129</v>
      </c>
    </row>
    <row r="372" spans="1:14" x14ac:dyDescent="0.25">
      <c r="B372" s="5" t="s">
        <v>1296</v>
      </c>
      <c r="C372">
        <v>178</v>
      </c>
    </row>
    <row r="373" spans="1:14" x14ac:dyDescent="0.25">
      <c r="B373" s="5" t="s">
        <v>1297</v>
      </c>
      <c r="C373">
        <v>190</v>
      </c>
    </row>
    <row r="374" spans="1:14" x14ac:dyDescent="0.25">
      <c r="B374" s="5" t="s">
        <v>1298</v>
      </c>
      <c r="C374">
        <v>49</v>
      </c>
    </row>
    <row r="375" spans="1:14" x14ac:dyDescent="0.25">
      <c r="B375" s="4" t="s">
        <v>1257</v>
      </c>
      <c r="C375">
        <v>2155</v>
      </c>
    </row>
    <row r="378" spans="1:14" x14ac:dyDescent="0.25">
      <c r="A378" s="6" t="s">
        <v>1407</v>
      </c>
      <c r="B378" s="6"/>
      <c r="C378" s="6"/>
      <c r="D378" s="6"/>
      <c r="E378" s="6"/>
      <c r="F378" s="6"/>
      <c r="G378" s="6"/>
      <c r="H378" s="6"/>
      <c r="I378" s="6"/>
      <c r="J378" s="6"/>
      <c r="K378" s="6"/>
      <c r="L378" s="6"/>
      <c r="M378" s="6"/>
      <c r="N378" s="6"/>
    </row>
    <row r="380" spans="1:14" x14ac:dyDescent="0.25">
      <c r="B380" s="3" t="s">
        <v>1429</v>
      </c>
      <c r="C380" t="s">
        <v>1277</v>
      </c>
    </row>
    <row r="381" spans="1:14" x14ac:dyDescent="0.25">
      <c r="B381" s="4" t="s">
        <v>1283</v>
      </c>
    </row>
    <row r="382" spans="1:14" x14ac:dyDescent="0.25">
      <c r="B382" s="5" t="s">
        <v>1288</v>
      </c>
      <c r="C382">
        <v>22</v>
      </c>
    </row>
    <row r="383" spans="1:14" x14ac:dyDescent="0.25">
      <c r="B383" s="5" t="s">
        <v>1289</v>
      </c>
      <c r="C383">
        <v>25</v>
      </c>
    </row>
    <row r="384" spans="1:14" x14ac:dyDescent="0.25">
      <c r="B384" s="5" t="s">
        <v>1290</v>
      </c>
      <c r="C384">
        <v>23</v>
      </c>
    </row>
    <row r="385" spans="2:3" x14ac:dyDescent="0.25">
      <c r="B385" s="5" t="s">
        <v>1291</v>
      </c>
      <c r="C385">
        <v>25</v>
      </c>
    </row>
    <row r="386" spans="2:3" x14ac:dyDescent="0.25">
      <c r="B386" s="5" t="s">
        <v>1292</v>
      </c>
      <c r="C386">
        <v>26</v>
      </c>
    </row>
    <row r="387" spans="2:3" x14ac:dyDescent="0.25">
      <c r="B387" s="4" t="s">
        <v>1284</v>
      </c>
    </row>
    <row r="388" spans="2:3" x14ac:dyDescent="0.25">
      <c r="B388" s="5" t="s">
        <v>1299</v>
      </c>
      <c r="C388">
        <v>31</v>
      </c>
    </row>
    <row r="389" spans="2:3" x14ac:dyDescent="0.25">
      <c r="B389" s="5" t="s">
        <v>1300</v>
      </c>
      <c r="C389">
        <v>29</v>
      </c>
    </row>
    <row r="390" spans="2:3" x14ac:dyDescent="0.25">
      <c r="B390" s="5" t="s">
        <v>1301</v>
      </c>
      <c r="C390">
        <v>33</v>
      </c>
    </row>
    <row r="391" spans="2:3" x14ac:dyDescent="0.25">
      <c r="B391" s="5" t="s">
        <v>1296</v>
      </c>
      <c r="C391">
        <v>28</v>
      </c>
    </row>
    <row r="392" spans="2:3" x14ac:dyDescent="0.25">
      <c r="B392" s="5" t="s">
        <v>1297</v>
      </c>
      <c r="C392">
        <v>33</v>
      </c>
    </row>
    <row r="393" spans="2:3" x14ac:dyDescent="0.25">
      <c r="B393" s="5" t="s">
        <v>1298</v>
      </c>
      <c r="C393">
        <v>32</v>
      </c>
    </row>
    <row r="394" spans="2:3" x14ac:dyDescent="0.25">
      <c r="B394" s="5" t="s">
        <v>1295</v>
      </c>
      <c r="C394">
        <v>30</v>
      </c>
    </row>
    <row r="395" spans="2:3" x14ac:dyDescent="0.25">
      <c r="B395" s="5" t="s">
        <v>1288</v>
      </c>
      <c r="C395">
        <v>33</v>
      </c>
    </row>
    <row r="396" spans="2:3" x14ac:dyDescent="0.25">
      <c r="B396" s="5" t="s">
        <v>1289</v>
      </c>
      <c r="C396">
        <v>33</v>
      </c>
    </row>
    <row r="397" spans="2:3" x14ac:dyDescent="0.25">
      <c r="B397" s="5" t="s">
        <v>1290</v>
      </c>
      <c r="C397">
        <v>37</v>
      </c>
    </row>
    <row r="398" spans="2:3" x14ac:dyDescent="0.25">
      <c r="B398" s="5" t="s">
        <v>1291</v>
      </c>
      <c r="C398">
        <v>37</v>
      </c>
    </row>
    <row r="399" spans="2:3" x14ac:dyDescent="0.25">
      <c r="B399" s="5" t="s">
        <v>1292</v>
      </c>
      <c r="C399">
        <v>35</v>
      </c>
    </row>
    <row r="400" spans="2:3" x14ac:dyDescent="0.25">
      <c r="B400" s="4" t="s">
        <v>1285</v>
      </c>
    </row>
    <row r="401" spans="1:14" x14ac:dyDescent="0.25">
      <c r="B401" s="5" t="s">
        <v>1299</v>
      </c>
      <c r="C401">
        <v>48</v>
      </c>
    </row>
    <row r="402" spans="1:14" x14ac:dyDescent="0.25">
      <c r="B402" s="5" t="s">
        <v>1300</v>
      </c>
      <c r="C402">
        <v>53</v>
      </c>
    </row>
    <row r="403" spans="1:14" x14ac:dyDescent="0.25">
      <c r="B403" s="5" t="s">
        <v>1301</v>
      </c>
      <c r="C403">
        <v>56</v>
      </c>
    </row>
    <row r="404" spans="1:14" x14ac:dyDescent="0.25">
      <c r="B404" s="5" t="s">
        <v>1296</v>
      </c>
      <c r="C404">
        <v>73</v>
      </c>
    </row>
    <row r="405" spans="1:14" x14ac:dyDescent="0.25">
      <c r="B405" s="5" t="s">
        <v>1297</v>
      </c>
      <c r="C405">
        <v>77</v>
      </c>
    </row>
    <row r="406" spans="1:14" x14ac:dyDescent="0.25">
      <c r="B406" s="5" t="s">
        <v>1298</v>
      </c>
      <c r="C406">
        <v>11</v>
      </c>
    </row>
    <row r="407" spans="1:14" x14ac:dyDescent="0.25">
      <c r="B407" s="4" t="s">
        <v>1257</v>
      </c>
      <c r="C407">
        <v>830</v>
      </c>
    </row>
    <row r="410" spans="1:14" x14ac:dyDescent="0.25">
      <c r="A410" s="6" t="s">
        <v>1408</v>
      </c>
      <c r="B410" s="6"/>
      <c r="C410" s="6"/>
      <c r="D410" s="6"/>
      <c r="E410" s="6"/>
      <c r="F410" s="6"/>
      <c r="G410" s="6"/>
      <c r="H410" s="6"/>
      <c r="I410" s="6"/>
      <c r="J410" s="6"/>
      <c r="K410" s="6"/>
      <c r="L410" s="6"/>
      <c r="M410" s="6"/>
      <c r="N410" s="6"/>
    </row>
    <row r="412" spans="1:14" x14ac:dyDescent="0.25">
      <c r="B412" s="3" t="s">
        <v>1256</v>
      </c>
      <c r="C412" t="s">
        <v>1459</v>
      </c>
      <c r="D412" t="s">
        <v>1462</v>
      </c>
    </row>
    <row r="413" spans="1:14" x14ac:dyDescent="0.25">
      <c r="B413" s="4" t="s">
        <v>1093</v>
      </c>
      <c r="C413" s="9">
        <v>25.575478927203044</v>
      </c>
      <c r="D413">
        <v>8</v>
      </c>
    </row>
    <row r="414" spans="1:14" x14ac:dyDescent="0.25">
      <c r="B414" s="4" t="s">
        <v>170</v>
      </c>
      <c r="C414" s="9">
        <v>3.5999999999999965</v>
      </c>
      <c r="D414">
        <v>1</v>
      </c>
    </row>
    <row r="415" spans="1:14" x14ac:dyDescent="0.25">
      <c r="B415" s="4" t="s">
        <v>128</v>
      </c>
      <c r="C415" s="9">
        <v>23.293617021276624</v>
      </c>
      <c r="D415">
        <v>4</v>
      </c>
    </row>
    <row r="416" spans="1:14" x14ac:dyDescent="0.25">
      <c r="B416" s="4" t="s">
        <v>627</v>
      </c>
      <c r="C416" s="9">
        <v>8.9170731707317117</v>
      </c>
      <c r="D416">
        <v>2</v>
      </c>
    </row>
    <row r="417" spans="2:4" x14ac:dyDescent="0.25">
      <c r="B417" s="4" t="s">
        <v>735</v>
      </c>
      <c r="C417" s="9">
        <v>14.308571428571417</v>
      </c>
      <c r="D417">
        <v>3</v>
      </c>
    </row>
    <row r="418" spans="2:4" x14ac:dyDescent="0.25">
      <c r="B418" s="4" t="s">
        <v>100</v>
      </c>
      <c r="C418" s="9">
        <v>53.362711864406783</v>
      </c>
      <c r="D418">
        <v>5</v>
      </c>
    </row>
    <row r="419" spans="2:4" x14ac:dyDescent="0.25">
      <c r="B419" s="4" t="s">
        <v>47</v>
      </c>
      <c r="C419" s="9">
        <v>28.885555555555499</v>
      </c>
      <c r="D419">
        <v>9</v>
      </c>
    </row>
    <row r="420" spans="2:4" x14ac:dyDescent="0.25">
      <c r="B420" s="4" t="s">
        <v>262</v>
      </c>
      <c r="C420" s="9">
        <v>21.057627118644081</v>
      </c>
      <c r="D420">
        <v>5</v>
      </c>
    </row>
    <row r="421" spans="2:4" x14ac:dyDescent="0.25">
      <c r="B421" s="4" t="s">
        <v>1070</v>
      </c>
      <c r="C421" s="9">
        <v>16.689075630252074</v>
      </c>
      <c r="D421">
        <v>6</v>
      </c>
    </row>
    <row r="422" spans="2:4" x14ac:dyDescent="0.25">
      <c r="B422" s="4" t="s">
        <v>1193</v>
      </c>
      <c r="C422" s="9">
        <v>8.1777777777777736</v>
      </c>
      <c r="D422">
        <v>2</v>
      </c>
    </row>
    <row r="423" spans="2:4" x14ac:dyDescent="0.25">
      <c r="B423" s="4" t="s">
        <v>603</v>
      </c>
      <c r="C423" s="9">
        <v>15.992380952380955</v>
      </c>
      <c r="D423">
        <v>3</v>
      </c>
    </row>
    <row r="424" spans="2:4" x14ac:dyDescent="0.25">
      <c r="B424" s="4" t="s">
        <v>1178</v>
      </c>
      <c r="C424" s="9">
        <v>19.780487804878032</v>
      </c>
      <c r="D424">
        <v>3</v>
      </c>
    </row>
    <row r="425" spans="2:4" x14ac:dyDescent="0.25">
      <c r="B425" s="4" t="s">
        <v>109</v>
      </c>
      <c r="C425" s="9">
        <v>15.346153846153838</v>
      </c>
      <c r="D425">
        <v>2</v>
      </c>
    </row>
    <row r="426" spans="2:4" x14ac:dyDescent="0.25">
      <c r="B426" s="4" t="s">
        <v>82</v>
      </c>
      <c r="C426" s="9">
        <v>11.901176470588245</v>
      </c>
      <c r="D426">
        <v>5</v>
      </c>
    </row>
    <row r="427" spans="2:4" x14ac:dyDescent="0.25">
      <c r="B427" s="4" t="s">
        <v>72</v>
      </c>
      <c r="C427" s="9">
        <v>14.558636363636372</v>
      </c>
      <c r="D427">
        <v>7</v>
      </c>
    </row>
    <row r="428" spans="2:4" x14ac:dyDescent="0.25">
      <c r="B428" s="4" t="s">
        <v>303</v>
      </c>
      <c r="C428" s="9">
        <v>13.571119133573985</v>
      </c>
      <c r="D428">
        <v>12</v>
      </c>
    </row>
    <row r="429" spans="2:4" x14ac:dyDescent="0.25">
      <c r="B429" s="4" t="s">
        <v>1257</v>
      </c>
      <c r="C429" s="9">
        <v>21.699118329466394</v>
      </c>
      <c r="D429">
        <v>77</v>
      </c>
    </row>
    <row r="433" spans="1:14" x14ac:dyDescent="0.25">
      <c r="A433" s="6" t="s">
        <v>1409</v>
      </c>
      <c r="B433" s="6"/>
      <c r="C433" s="6"/>
      <c r="D433" s="6"/>
      <c r="E433" s="6"/>
      <c r="F433" s="6"/>
      <c r="G433" s="6"/>
      <c r="H433" s="6"/>
      <c r="I433" s="6"/>
      <c r="J433" s="6"/>
      <c r="K433" s="6"/>
      <c r="L433" s="6"/>
      <c r="M433" s="6"/>
      <c r="N433" s="6"/>
    </row>
    <row r="435" spans="1:14" x14ac:dyDescent="0.25">
      <c r="B435" s="3" t="s">
        <v>1317</v>
      </c>
      <c r="C435" t="s">
        <v>1308</v>
      </c>
    </row>
    <row r="436" spans="1:14" x14ac:dyDescent="0.25">
      <c r="B436" s="4">
        <v>1</v>
      </c>
      <c r="C436">
        <v>8</v>
      </c>
    </row>
    <row r="437" spans="1:14" x14ac:dyDescent="0.25">
      <c r="B437" s="4">
        <v>2</v>
      </c>
      <c r="C437">
        <v>8</v>
      </c>
    </row>
    <row r="438" spans="1:14" x14ac:dyDescent="0.25">
      <c r="B438" s="4">
        <v>3</v>
      </c>
      <c r="C438">
        <v>6</v>
      </c>
    </row>
    <row r="439" spans="1:14" x14ac:dyDescent="0.25">
      <c r="B439" s="4">
        <v>4</v>
      </c>
      <c r="C439">
        <v>4</v>
      </c>
    </row>
    <row r="440" spans="1:14" x14ac:dyDescent="0.25">
      <c r="B440" s="4">
        <v>5</v>
      </c>
      <c r="C440">
        <v>5</v>
      </c>
    </row>
    <row r="441" spans="1:14" x14ac:dyDescent="0.25">
      <c r="B441" s="4">
        <v>6</v>
      </c>
      <c r="C441">
        <v>5</v>
      </c>
    </row>
    <row r="442" spans="1:14" x14ac:dyDescent="0.25">
      <c r="B442" s="4">
        <v>7</v>
      </c>
      <c r="C442">
        <v>5</v>
      </c>
    </row>
    <row r="443" spans="1:14" x14ac:dyDescent="0.25">
      <c r="B443" s="4">
        <v>8</v>
      </c>
      <c r="C443">
        <v>8</v>
      </c>
    </row>
    <row r="444" spans="1:14" x14ac:dyDescent="0.25">
      <c r="B444" s="4" t="s">
        <v>1257</v>
      </c>
      <c r="C444">
        <v>29</v>
      </c>
    </row>
    <row r="447" spans="1:14" x14ac:dyDescent="0.25">
      <c r="A447" s="6" t="s">
        <v>1410</v>
      </c>
      <c r="B447" s="6"/>
      <c r="C447" s="6"/>
      <c r="D447" s="6"/>
      <c r="E447" s="6"/>
      <c r="F447" s="6"/>
      <c r="G447" s="6"/>
      <c r="H447" s="6"/>
      <c r="I447" s="6"/>
      <c r="J447" s="6"/>
      <c r="K447" s="6"/>
      <c r="L447" s="6"/>
      <c r="M447" s="6"/>
      <c r="N447" s="6"/>
    </row>
    <row r="449" spans="2:10" x14ac:dyDescent="0.25">
      <c r="B449" s="3" t="s">
        <v>1461</v>
      </c>
      <c r="C449" s="3" t="s">
        <v>1317</v>
      </c>
    </row>
    <row r="450" spans="2:10" x14ac:dyDescent="0.25">
      <c r="B450" s="3" t="s">
        <v>1460</v>
      </c>
      <c r="C450">
        <v>1</v>
      </c>
      <c r="D450">
        <v>2</v>
      </c>
      <c r="E450">
        <v>3</v>
      </c>
      <c r="F450">
        <v>4</v>
      </c>
      <c r="G450">
        <v>5</v>
      </c>
      <c r="H450">
        <v>6</v>
      </c>
      <c r="I450">
        <v>7</v>
      </c>
      <c r="J450">
        <v>8</v>
      </c>
    </row>
    <row r="451" spans="2:10" x14ac:dyDescent="0.25">
      <c r="B451" s="4" t="s">
        <v>144</v>
      </c>
      <c r="C451">
        <v>43.171428571428571</v>
      </c>
      <c r="D451">
        <v>15.6</v>
      </c>
      <c r="E451">
        <v>26.049999999999997</v>
      </c>
      <c r="F451">
        <v>19.533333333333331</v>
      </c>
      <c r="G451">
        <v>15.6</v>
      </c>
      <c r="I451">
        <v>29.150000000000002</v>
      </c>
      <c r="J451">
        <v>9.2799999999999994</v>
      </c>
    </row>
    <row r="452" spans="2:10" x14ac:dyDescent="0.25">
      <c r="B452" s="4" t="s">
        <v>209</v>
      </c>
      <c r="C452">
        <v>29.290909090909096</v>
      </c>
      <c r="D452">
        <v>17.631250000000001</v>
      </c>
      <c r="E452">
        <v>20.664285714285715</v>
      </c>
      <c r="F452">
        <v>20.762962962962963</v>
      </c>
      <c r="G452">
        <v>19.133333333333336</v>
      </c>
      <c r="H452">
        <v>41.029999999999987</v>
      </c>
      <c r="I452">
        <v>24.888888888888889</v>
      </c>
      <c r="J452">
        <v>17.508333333333333</v>
      </c>
    </row>
    <row r="453" spans="2:10" x14ac:dyDescent="0.25">
      <c r="B453" s="4" t="s">
        <v>455</v>
      </c>
      <c r="C453">
        <v>18.727272727272727</v>
      </c>
      <c r="D453">
        <v>15</v>
      </c>
      <c r="E453">
        <v>22.589999999999996</v>
      </c>
      <c r="F453">
        <v>24.022222222222222</v>
      </c>
      <c r="G453">
        <v>18.028571428571428</v>
      </c>
      <c r="H453">
        <v>18.875</v>
      </c>
      <c r="I453">
        <v>29.299999999999997</v>
      </c>
      <c r="J453">
        <v>14.48</v>
      </c>
    </row>
    <row r="454" spans="2:10" x14ac:dyDescent="0.25">
      <c r="B454" s="4" t="s">
        <v>170</v>
      </c>
      <c r="C454">
        <v>32.650000000000006</v>
      </c>
      <c r="D454">
        <v>15.11153846153846</v>
      </c>
      <c r="E454">
        <v>15.635294117647057</v>
      </c>
      <c r="F454">
        <v>19.906666666666663</v>
      </c>
      <c r="G454">
        <v>14.414285714285713</v>
      </c>
      <c r="H454">
        <v>35.135714285714279</v>
      </c>
      <c r="I454">
        <v>33.971428571428568</v>
      </c>
      <c r="J454">
        <v>16.828947368421051</v>
      </c>
    </row>
    <row r="455" spans="2:10" x14ac:dyDescent="0.25">
      <c r="B455" s="4" t="s">
        <v>128</v>
      </c>
      <c r="C455">
        <v>29.727272727272734</v>
      </c>
      <c r="D455">
        <v>15.16</v>
      </c>
      <c r="E455">
        <v>19.440000000000001</v>
      </c>
      <c r="F455">
        <v>22.9</v>
      </c>
      <c r="G455">
        <v>18.660000000000004</v>
      </c>
      <c r="H455">
        <v>28.2</v>
      </c>
      <c r="I455">
        <v>23.2</v>
      </c>
      <c r="J455">
        <v>19.912500000000005</v>
      </c>
    </row>
    <row r="456" spans="2:10" x14ac:dyDescent="0.25">
      <c r="B456" s="4" t="s">
        <v>627</v>
      </c>
      <c r="C456">
        <v>38.057142857142864</v>
      </c>
      <c r="D456">
        <v>15.05</v>
      </c>
      <c r="E456">
        <v>18.157142857142855</v>
      </c>
      <c r="F456">
        <v>27</v>
      </c>
      <c r="G456">
        <v>5.6</v>
      </c>
      <c r="H456">
        <v>32.5</v>
      </c>
      <c r="I456">
        <v>32.666666666666664</v>
      </c>
      <c r="J456">
        <v>15.533333333333335</v>
      </c>
    </row>
    <row r="457" spans="2:10" x14ac:dyDescent="0.25">
      <c r="B457" s="4" t="s">
        <v>735</v>
      </c>
      <c r="C457">
        <v>18.177777777777777</v>
      </c>
      <c r="D457">
        <v>19.72</v>
      </c>
      <c r="E457">
        <v>10.62857142857143</v>
      </c>
      <c r="F457">
        <v>24.927272727272733</v>
      </c>
      <c r="G457">
        <v>19.2</v>
      </c>
      <c r="H457">
        <v>33.783333333333331</v>
      </c>
      <c r="I457">
        <v>20.04</v>
      </c>
      <c r="J457">
        <v>9.6166666666666671</v>
      </c>
    </row>
    <row r="458" spans="2:10" x14ac:dyDescent="0.25">
      <c r="B458" s="4" t="s">
        <v>100</v>
      </c>
      <c r="C458">
        <v>24.451428571428568</v>
      </c>
      <c r="D458">
        <v>15.750000000000002</v>
      </c>
      <c r="E458">
        <v>20.182142857142853</v>
      </c>
      <c r="F458">
        <v>20.208695652173915</v>
      </c>
      <c r="G458">
        <v>15.381818181818183</v>
      </c>
      <c r="H458">
        <v>34.978571428571428</v>
      </c>
      <c r="I458">
        <v>28.439999999999994</v>
      </c>
      <c r="J458">
        <v>20.424242424242426</v>
      </c>
    </row>
    <row r="459" spans="2:10" x14ac:dyDescent="0.25">
      <c r="B459" s="4" t="s">
        <v>47</v>
      </c>
      <c r="C459">
        <v>23.380000000000006</v>
      </c>
      <c r="D459">
        <v>15.53548387096774</v>
      </c>
      <c r="E459">
        <v>20.241818181818179</v>
      </c>
      <c r="F459">
        <v>23.150769230769232</v>
      </c>
      <c r="G459">
        <v>16.040000000000006</v>
      </c>
      <c r="H459">
        <v>35.073913043478271</v>
      </c>
      <c r="I459">
        <v>28.589999999999996</v>
      </c>
      <c r="J459">
        <v>14.908163265306126</v>
      </c>
    </row>
    <row r="460" spans="2:10" x14ac:dyDescent="0.25">
      <c r="B460" s="4" t="s">
        <v>348</v>
      </c>
      <c r="C460">
        <v>15.111111111111114</v>
      </c>
      <c r="D460">
        <v>16.45</v>
      </c>
      <c r="E460">
        <v>21.233333333333331</v>
      </c>
      <c r="F460">
        <v>23.461538461538467</v>
      </c>
      <c r="G460">
        <v>16.666666666666668</v>
      </c>
      <c r="H460">
        <v>71.166666666666671</v>
      </c>
      <c r="I460">
        <v>34.466666666666669</v>
      </c>
      <c r="J460">
        <v>20.658333333333328</v>
      </c>
    </row>
    <row r="461" spans="2:10" x14ac:dyDescent="0.25">
      <c r="B461" s="4" t="s">
        <v>262</v>
      </c>
      <c r="C461">
        <v>8.5428571428571427</v>
      </c>
      <c r="D461">
        <v>13.866666666666669</v>
      </c>
      <c r="E461">
        <v>16.190000000000001</v>
      </c>
      <c r="F461">
        <v>24.022222222222222</v>
      </c>
      <c r="G461">
        <v>12.24</v>
      </c>
      <c r="H461">
        <v>21.099999999999998</v>
      </c>
      <c r="I461">
        <v>25.04</v>
      </c>
      <c r="J461">
        <v>15.9</v>
      </c>
    </row>
    <row r="462" spans="2:10" x14ac:dyDescent="0.25">
      <c r="B462" s="4" t="s">
        <v>57</v>
      </c>
      <c r="C462">
        <v>23.633333333333333</v>
      </c>
      <c r="D462">
        <v>17.18</v>
      </c>
      <c r="E462">
        <v>11.671428571428573</v>
      </c>
      <c r="F462">
        <v>17.929411764705883</v>
      </c>
      <c r="G462">
        <v>10.199999999999999</v>
      </c>
      <c r="H462">
        <v>35.842857142857135</v>
      </c>
      <c r="I462">
        <v>30.48</v>
      </c>
      <c r="J462">
        <v>18.555555555555557</v>
      </c>
    </row>
    <row r="463" spans="2:10" x14ac:dyDescent="0.25">
      <c r="B463" s="4" t="s">
        <v>603</v>
      </c>
      <c r="C463">
        <v>53.839999999999996</v>
      </c>
      <c r="D463">
        <v>10.4</v>
      </c>
      <c r="E463">
        <v>10.6</v>
      </c>
      <c r="F463">
        <v>30.6</v>
      </c>
      <c r="H463">
        <v>26.2</v>
      </c>
      <c r="I463">
        <v>27.799999999999997</v>
      </c>
      <c r="J463">
        <v>26.133333333333336</v>
      </c>
    </row>
    <row r="464" spans="2:10" x14ac:dyDescent="0.25">
      <c r="B464" s="4" t="s">
        <v>766</v>
      </c>
      <c r="C464">
        <v>11.5</v>
      </c>
      <c r="D464">
        <v>22.8</v>
      </c>
      <c r="E464">
        <v>23.7</v>
      </c>
      <c r="F464">
        <v>17.600000000000001</v>
      </c>
      <c r="H464">
        <v>5.9</v>
      </c>
      <c r="I464">
        <v>25.2</v>
      </c>
      <c r="J464">
        <v>10.6</v>
      </c>
    </row>
    <row r="465" spans="2:10" x14ac:dyDescent="0.25">
      <c r="B465" s="4" t="s">
        <v>271</v>
      </c>
      <c r="C465">
        <v>16.333333333333336</v>
      </c>
      <c r="D465">
        <v>14.45</v>
      </c>
      <c r="E465">
        <v>9.6199999999999992</v>
      </c>
      <c r="F465">
        <v>32.800000000000004</v>
      </c>
      <c r="G465">
        <v>25.249999999999996</v>
      </c>
      <c r="H465">
        <v>52.45</v>
      </c>
      <c r="I465">
        <v>42.4</v>
      </c>
      <c r="J465">
        <v>24.8</v>
      </c>
    </row>
    <row r="466" spans="2:10" x14ac:dyDescent="0.25">
      <c r="B466" s="4" t="s">
        <v>109</v>
      </c>
      <c r="C466">
        <v>10.133333333333333</v>
      </c>
      <c r="D466">
        <v>13.366666666666667</v>
      </c>
      <c r="E466">
        <v>11.379999999999999</v>
      </c>
      <c r="F466">
        <v>27.2</v>
      </c>
      <c r="G466">
        <v>18.222222222222218</v>
      </c>
      <c r="H466">
        <v>40.233333333333327</v>
      </c>
      <c r="I466">
        <v>42.4</v>
      </c>
      <c r="J466">
        <v>18.649999999999999</v>
      </c>
    </row>
    <row r="467" spans="2:10" x14ac:dyDescent="0.25">
      <c r="B467" s="4" t="s">
        <v>82</v>
      </c>
      <c r="C467">
        <v>20.063999999999997</v>
      </c>
      <c r="D467">
        <v>19.399999999999999</v>
      </c>
      <c r="E467">
        <v>19.133333333333333</v>
      </c>
      <c r="F467">
        <v>22.916666666666668</v>
      </c>
      <c r="G467">
        <v>13.25</v>
      </c>
      <c r="H467">
        <v>33.07</v>
      </c>
      <c r="I467">
        <v>33.971428571428575</v>
      </c>
      <c r="J467">
        <v>12.966666666666665</v>
      </c>
    </row>
    <row r="468" spans="2:10" x14ac:dyDescent="0.25">
      <c r="B468" s="4" t="s">
        <v>160</v>
      </c>
      <c r="C468">
        <v>11.725000000000001</v>
      </c>
      <c r="D468">
        <v>26.666666666666668</v>
      </c>
      <c r="E468">
        <v>22.985714285714288</v>
      </c>
      <c r="F468">
        <v>24.733333333333334</v>
      </c>
      <c r="G468">
        <v>21.257142857142856</v>
      </c>
      <c r="H468">
        <v>48.133333333333333</v>
      </c>
      <c r="I468">
        <v>25.2</v>
      </c>
      <c r="J468">
        <v>12.563636363636363</v>
      </c>
    </row>
    <row r="469" spans="2:10" x14ac:dyDescent="0.25">
      <c r="B469" s="4" t="s">
        <v>72</v>
      </c>
      <c r="C469">
        <v>13.738461538461538</v>
      </c>
      <c r="D469">
        <v>15.574999999999999</v>
      </c>
      <c r="E469">
        <v>21.476470588235291</v>
      </c>
      <c r="F469">
        <v>20.296551724137935</v>
      </c>
      <c r="G469">
        <v>13.62222222222222</v>
      </c>
      <c r="H469">
        <v>36.74444444444444</v>
      </c>
      <c r="I469">
        <v>31.919999999999998</v>
      </c>
      <c r="J469">
        <v>10.827777777777778</v>
      </c>
    </row>
    <row r="470" spans="2:10" x14ac:dyDescent="0.25">
      <c r="B470" s="4" t="s">
        <v>303</v>
      </c>
      <c r="C470">
        <v>35.009836065573779</v>
      </c>
      <c r="D470">
        <v>16.578787878787882</v>
      </c>
      <c r="E470">
        <v>21.619354838709679</v>
      </c>
      <c r="F470">
        <v>20.956363636363633</v>
      </c>
      <c r="G470">
        <v>23.103030303030298</v>
      </c>
      <c r="H470">
        <v>37.513513513513523</v>
      </c>
      <c r="I470">
        <v>28.011111111111106</v>
      </c>
      <c r="J470">
        <v>15.926415094339625</v>
      </c>
    </row>
    <row r="471" spans="2:10" x14ac:dyDescent="0.25">
      <c r="B471" s="4" t="s">
        <v>312</v>
      </c>
      <c r="C471">
        <v>10.636363636363638</v>
      </c>
      <c r="D471">
        <v>10.225</v>
      </c>
      <c r="E471">
        <v>14.168421052631585</v>
      </c>
      <c r="F471">
        <v>25.400000000000006</v>
      </c>
      <c r="G471">
        <v>14.422222222222221</v>
      </c>
      <c r="H471">
        <v>31.45</v>
      </c>
      <c r="I471">
        <v>28.65</v>
      </c>
      <c r="J471">
        <v>14.295652173913041</v>
      </c>
    </row>
  </sheetData>
  <pageMargins left="0.7" right="0.7" top="0.75" bottom="0.75" header="0.3" footer="0.3"/>
  <drawing r:id="rId1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192A6-755E-41B7-891D-195B7A56C18E}">
  <dimension ref="A2:S138"/>
  <sheetViews>
    <sheetView topLeftCell="B29" zoomScale="71" workbookViewId="0">
      <selection activeCell="E71" sqref="E71"/>
    </sheetView>
  </sheetViews>
  <sheetFormatPr defaultRowHeight="15" x14ac:dyDescent="0.25"/>
  <cols>
    <col min="2" max="2" width="23.7109375" bestFit="1" customWidth="1"/>
    <col min="3" max="3" width="18" bestFit="1" customWidth="1"/>
    <col min="4" max="4" width="18.7109375" bestFit="1" customWidth="1"/>
    <col min="5" max="5" width="33.5703125" bestFit="1" customWidth="1"/>
    <col min="6" max="6" width="18.7109375" bestFit="1" customWidth="1"/>
    <col min="7" max="7" width="15.85546875" bestFit="1" customWidth="1"/>
    <col min="8" max="8" width="23.28515625" bestFit="1" customWidth="1"/>
    <col min="9" max="9" width="23.42578125" bestFit="1" customWidth="1"/>
    <col min="10" max="10" width="20.5703125" bestFit="1" customWidth="1"/>
    <col min="11" max="11" width="28.85546875" bestFit="1" customWidth="1"/>
    <col min="12" max="12" width="21.85546875" bestFit="1" customWidth="1"/>
    <col min="13" max="13" width="12.42578125" bestFit="1" customWidth="1"/>
    <col min="14" max="14" width="33.5703125" bestFit="1" customWidth="1"/>
    <col min="15" max="15" width="15.85546875" bestFit="1" customWidth="1"/>
    <col min="16" max="17" width="10.42578125" bestFit="1" customWidth="1"/>
    <col min="18" max="18" width="26.5703125" bestFit="1" customWidth="1"/>
    <col min="19" max="19" width="16.5703125" bestFit="1" customWidth="1"/>
    <col min="20" max="482" width="10.42578125" bestFit="1" customWidth="1"/>
    <col min="483" max="483" width="11.28515625" bestFit="1" customWidth="1"/>
  </cols>
  <sheetData>
    <row r="2" spans="1:9" x14ac:dyDescent="0.25">
      <c r="B2" t="s">
        <v>1269</v>
      </c>
      <c r="C2" t="s">
        <v>1447</v>
      </c>
      <c r="D2" t="s">
        <v>1446</v>
      </c>
      <c r="E2" t="s">
        <v>1249</v>
      </c>
      <c r="F2" t="s">
        <v>1449</v>
      </c>
      <c r="G2" t="s">
        <v>1448</v>
      </c>
      <c r="H2" t="s">
        <v>1306</v>
      </c>
      <c r="I2" t="s">
        <v>1450</v>
      </c>
    </row>
    <row r="3" spans="1:9" x14ac:dyDescent="0.25">
      <c r="B3" s="9">
        <v>1353702.9655000004</v>
      </c>
      <c r="C3" s="9">
        <v>162592.77550000002</v>
      </c>
      <c r="D3" s="13">
        <v>0.12010963973913225</v>
      </c>
      <c r="E3" s="14">
        <v>51317</v>
      </c>
      <c r="F3" s="9">
        <v>1630.9674283132535</v>
      </c>
      <c r="G3" s="13">
        <v>5.6167053364269158E-2</v>
      </c>
      <c r="H3">
        <v>91</v>
      </c>
      <c r="I3" s="13">
        <v>0.95180722891566261</v>
      </c>
    </row>
    <row r="4" spans="1:9" x14ac:dyDescent="0.25">
      <c r="B4" s="9"/>
      <c r="C4" s="9"/>
      <c r="D4" s="13"/>
      <c r="E4" s="14"/>
      <c r="F4" s="9"/>
      <c r="G4" s="13"/>
      <c r="I4" s="13"/>
    </row>
    <row r="5" spans="1:9" x14ac:dyDescent="0.25">
      <c r="B5" s="9"/>
      <c r="C5" t="s">
        <v>1469</v>
      </c>
      <c r="D5" t="s">
        <v>1470</v>
      </c>
      <c r="F5" s="15" t="s">
        <v>1471</v>
      </c>
      <c r="H5" s="13"/>
      <c r="I5" s="3" t="s">
        <v>1256</v>
      </c>
    </row>
    <row r="6" spans="1:9" x14ac:dyDescent="0.25">
      <c r="B6" s="9"/>
      <c r="C6" t="s">
        <v>1269</v>
      </c>
      <c r="D6" t="str">
        <f>_xlfn.UNICHAR(F6)</f>
        <v>📈</v>
      </c>
      <c r="F6">
        <v>128200</v>
      </c>
      <c r="H6" s="13"/>
      <c r="I6" s="4" t="s">
        <v>1269</v>
      </c>
    </row>
    <row r="7" spans="1:9" x14ac:dyDescent="0.25">
      <c r="B7" s="9"/>
      <c r="C7" t="s">
        <v>1447</v>
      </c>
      <c r="D7" t="str">
        <f>_xlfn.UNICHAR(F7)</f>
        <v>💰</v>
      </c>
      <c r="F7">
        <v>128176</v>
      </c>
      <c r="H7" s="13"/>
      <c r="I7" s="4" t="s">
        <v>1249</v>
      </c>
    </row>
    <row r="8" spans="1:9" x14ac:dyDescent="0.25">
      <c r="B8" s="9"/>
      <c r="C8" t="s">
        <v>1249</v>
      </c>
      <c r="D8" t="str">
        <f>_xlfn.UNICHAR(F8)</f>
        <v>📦</v>
      </c>
      <c r="F8">
        <v>128230</v>
      </c>
      <c r="H8" s="13"/>
      <c r="I8" s="4" t="s">
        <v>1447</v>
      </c>
    </row>
    <row r="9" spans="1:9" x14ac:dyDescent="0.25">
      <c r="B9" s="9"/>
      <c r="C9" t="s">
        <v>1448</v>
      </c>
      <c r="D9" t="str">
        <f>_xlfn.UNICHAR(F9)</f>
        <v>↓</v>
      </c>
      <c r="F9">
        <v>8595</v>
      </c>
      <c r="H9" s="13"/>
      <c r="I9" s="4" t="s">
        <v>1446</v>
      </c>
    </row>
    <row r="10" spans="1:9" x14ac:dyDescent="0.25">
      <c r="B10" s="9"/>
      <c r="C10" t="s">
        <v>1446</v>
      </c>
      <c r="D10" t="str">
        <f>_xlfn.UNICHAR(F10)</f>
        <v>🔍</v>
      </c>
      <c r="F10">
        <v>128269</v>
      </c>
      <c r="H10" s="13"/>
      <c r="I10" s="4" t="s">
        <v>1448</v>
      </c>
    </row>
    <row r="11" spans="1:9" x14ac:dyDescent="0.25">
      <c r="B11" s="9"/>
      <c r="C11" s="9"/>
      <c r="D11" s="13"/>
      <c r="E11" s="14"/>
      <c r="F11" s="9"/>
      <c r="G11" s="13"/>
      <c r="I11" s="13"/>
    </row>
    <row r="13" spans="1:9" x14ac:dyDescent="0.25">
      <c r="A13" t="s">
        <v>1305</v>
      </c>
    </row>
    <row r="29" spans="2:10" x14ac:dyDescent="0.25">
      <c r="B29" t="s">
        <v>1467</v>
      </c>
      <c r="E29" t="str">
        <f>_xlfn.CONCAT("Product Status by ", $I$6)</f>
        <v>Product Status by Total Revenue</v>
      </c>
    </row>
    <row r="31" spans="2:10" x14ac:dyDescent="0.25">
      <c r="B31" s="3" t="s">
        <v>1451</v>
      </c>
      <c r="C31" t="s">
        <v>1269</v>
      </c>
      <c r="D31" t="s">
        <v>1249</v>
      </c>
      <c r="E31" t="s">
        <v>1448</v>
      </c>
      <c r="F31" t="s">
        <v>1447</v>
      </c>
      <c r="G31" t="s">
        <v>1446</v>
      </c>
      <c r="I31" t="str" cm="1">
        <f t="array" ref="I31:I33">B31:B33</f>
        <v>Product Status</v>
      </c>
      <c r="J31" t="str" cm="1">
        <f t="array" aca="1" ref="J31:J33" ca="1">OFFSET(INDEX($C$31:$G$31,MATCH($I$6,$C$31:$G$31,0)),0,0,3)</f>
        <v>Total Revenue</v>
      </c>
    </row>
    <row r="32" spans="2:10" x14ac:dyDescent="0.25">
      <c r="B32" s="4" t="s">
        <v>889</v>
      </c>
      <c r="C32" s="9">
        <v>213752.74000000002</v>
      </c>
      <c r="D32">
        <v>5301</v>
      </c>
      <c r="E32" s="13">
        <v>5.5043859649122798E-2</v>
      </c>
      <c r="F32" s="9">
        <v>44867.340000000004</v>
      </c>
      <c r="G32" s="13">
        <v>0.14544555131827794</v>
      </c>
      <c r="I32" t="str">
        <v>Discontinued</v>
      </c>
      <c r="J32">
        <f ca="1"/>
        <v>213752.74000000002</v>
      </c>
    </row>
    <row r="33" spans="2:10" x14ac:dyDescent="0.25">
      <c r="B33" s="4" t="s">
        <v>1468</v>
      </c>
      <c r="C33" s="9">
        <v>1235614.57</v>
      </c>
      <c r="D33">
        <v>46016</v>
      </c>
      <c r="E33" s="13">
        <v>5.629994810586407E-2</v>
      </c>
      <c r="F33" s="9">
        <v>278332.46999999997</v>
      </c>
      <c r="G33" s="13">
        <v>0.17195372701810349</v>
      </c>
      <c r="I33" t="str">
        <v>Ongoing</v>
      </c>
      <c r="J33">
        <f ca="1"/>
        <v>1235614.57</v>
      </c>
    </row>
    <row r="34" spans="2:10" x14ac:dyDescent="0.25">
      <c r="B34" s="4" t="s">
        <v>1257</v>
      </c>
      <c r="C34" s="9">
        <v>1449367.3099999998</v>
      </c>
      <c r="D34">
        <v>51317</v>
      </c>
      <c r="E34" s="13">
        <v>5.6167053364269158E-2</v>
      </c>
      <c r="F34" s="9">
        <v>323199.80999999988</v>
      </c>
      <c r="G34" s="13">
        <v>0.16808374606460136</v>
      </c>
    </row>
    <row r="38" spans="2:10" x14ac:dyDescent="0.25">
      <c r="B38" t="s">
        <v>1475</v>
      </c>
      <c r="D38" t="str">
        <f>_xlfn.CONCAT("Countries by ", $I$6)</f>
        <v>Countries by Total Revenue</v>
      </c>
    </row>
    <row r="40" spans="2:10" x14ac:dyDescent="0.25">
      <c r="B40" s="3" t="s">
        <v>36</v>
      </c>
      <c r="C40" t="s">
        <v>1269</v>
      </c>
      <c r="D40" t="s">
        <v>1447</v>
      </c>
      <c r="E40" t="s">
        <v>1446</v>
      </c>
      <c r="F40" t="s">
        <v>1249</v>
      </c>
      <c r="G40" t="s">
        <v>1448</v>
      </c>
      <c r="I40" t="str" cm="1">
        <f t="array" ref="I40:I61">B40:B61</f>
        <v>Country</v>
      </c>
      <c r="J40" t="str" cm="1">
        <f t="array" aca="1" ref="J40:J61" ca="1">OFFSET(INDEX($C$40:$G$40,MATCH($I$6,$C$40:$G$40,0)),0,0,22)</f>
        <v>Total Revenue</v>
      </c>
    </row>
    <row r="41" spans="2:10" x14ac:dyDescent="0.25">
      <c r="B41" s="4" t="s">
        <v>262</v>
      </c>
      <c r="C41" s="9">
        <v>16666.64</v>
      </c>
      <c r="D41" s="9">
        <v>2505.8999999999992</v>
      </c>
      <c r="E41" s="13">
        <v>0.15035424056678487</v>
      </c>
      <c r="F41">
        <v>822</v>
      </c>
      <c r="G41" s="13">
        <v>5.3773584905660379E-2</v>
      </c>
      <c r="I41" t="str">
        <v>Italy</v>
      </c>
      <c r="J41">
        <f ca="1"/>
        <v>16666.64</v>
      </c>
    </row>
    <row r="42" spans="2:10" x14ac:dyDescent="0.25">
      <c r="B42" s="4" t="s">
        <v>144</v>
      </c>
      <c r="C42" s="9">
        <v>8310.880000000001</v>
      </c>
      <c r="D42" s="9">
        <v>1468.3</v>
      </c>
      <c r="E42" s="13">
        <v>0.17667202510444138</v>
      </c>
      <c r="F42">
        <v>339</v>
      </c>
      <c r="G42" s="13">
        <v>0</v>
      </c>
      <c r="I42" t="str">
        <v>Argentina</v>
      </c>
      <c r="J42">
        <f ca="1"/>
        <v>8310.880000000001</v>
      </c>
    </row>
    <row r="43" spans="2:10" x14ac:dyDescent="0.25">
      <c r="B43" s="4" t="s">
        <v>209</v>
      </c>
      <c r="C43" s="9">
        <v>137273.5135</v>
      </c>
      <c r="D43" s="9">
        <v>13372.013499999997</v>
      </c>
      <c r="E43" s="13">
        <v>9.741146095164234E-2</v>
      </c>
      <c r="F43">
        <v>5167</v>
      </c>
      <c r="G43" s="13">
        <v>6.8800000000000014E-2</v>
      </c>
      <c r="I43" t="str">
        <v>Austria</v>
      </c>
      <c r="J43">
        <f ca="1"/>
        <v>137273.5135</v>
      </c>
    </row>
    <row r="44" spans="2:10" x14ac:dyDescent="0.25">
      <c r="B44" s="4" t="s">
        <v>455</v>
      </c>
      <c r="C44" s="9">
        <v>36939.424999999996</v>
      </c>
      <c r="D44" s="9">
        <v>5525.9850000000006</v>
      </c>
      <c r="E44" s="13">
        <v>0.14959585862530347</v>
      </c>
      <c r="F44">
        <v>1392</v>
      </c>
      <c r="G44" s="13">
        <v>3.8392857142857138E-2</v>
      </c>
      <c r="I44" t="str">
        <v>Belgium</v>
      </c>
      <c r="J44">
        <f ca="1"/>
        <v>36939.424999999996</v>
      </c>
    </row>
    <row r="45" spans="2:10" x14ac:dyDescent="0.25">
      <c r="B45" s="4" t="s">
        <v>170</v>
      </c>
      <c r="C45" s="9">
        <v>114637.35899999998</v>
      </c>
      <c r="D45" s="9">
        <v>13907.969000000001</v>
      </c>
      <c r="E45" s="13">
        <v>0.12132143588548654</v>
      </c>
      <c r="F45">
        <v>4247</v>
      </c>
      <c r="G45" s="13">
        <v>6.6502463054187208E-2</v>
      </c>
      <c r="I45" t="str">
        <v>Brazil</v>
      </c>
      <c r="J45">
        <f ca="1"/>
        <v>114637.35899999998</v>
      </c>
    </row>
    <row r="46" spans="2:10" x14ac:dyDescent="0.25">
      <c r="B46" s="4" t="s">
        <v>128</v>
      </c>
      <c r="C46" s="9">
        <v>55813.1</v>
      </c>
      <c r="D46" s="9">
        <v>5710.909999999998</v>
      </c>
      <c r="E46" s="13">
        <v>0.10232203550779294</v>
      </c>
      <c r="F46">
        <v>1984</v>
      </c>
      <c r="G46" s="13">
        <v>6.3999999999999987E-2</v>
      </c>
      <c r="I46" t="str">
        <v>Canada</v>
      </c>
      <c r="J46">
        <f ca="1"/>
        <v>55813.1</v>
      </c>
    </row>
    <row r="47" spans="2:10" x14ac:dyDescent="0.25">
      <c r="B47" s="4" t="s">
        <v>627</v>
      </c>
      <c r="C47" s="9">
        <v>36828.970500000003</v>
      </c>
      <c r="D47" s="9">
        <v>4697.2804999999989</v>
      </c>
      <c r="E47" s="13">
        <v>0.12754308459423264</v>
      </c>
      <c r="F47">
        <v>1170</v>
      </c>
      <c r="G47" s="13">
        <v>6.7391304347826073E-2</v>
      </c>
      <c r="I47" t="str">
        <v>Denmark</v>
      </c>
      <c r="J47">
        <f ca="1"/>
        <v>36828.970500000003</v>
      </c>
    </row>
    <row r="48" spans="2:10" x14ac:dyDescent="0.25">
      <c r="B48" s="4" t="s">
        <v>735</v>
      </c>
      <c r="C48" s="9">
        <v>20627.192500000001</v>
      </c>
      <c r="D48" s="9">
        <v>2896.1025</v>
      </c>
      <c r="E48" s="13">
        <v>0.14040216573341233</v>
      </c>
      <c r="F48">
        <v>885</v>
      </c>
      <c r="G48" s="13">
        <v>3.7037037037037035E-2</v>
      </c>
      <c r="I48" t="str">
        <v>Finland</v>
      </c>
      <c r="J48">
        <f ca="1"/>
        <v>20627.192500000001</v>
      </c>
    </row>
    <row r="49" spans="2:10" x14ac:dyDescent="0.25">
      <c r="B49" s="4" t="s">
        <v>100</v>
      </c>
      <c r="C49" s="9">
        <v>89242.317500000034</v>
      </c>
      <c r="D49" s="9">
        <v>12687.977499999997</v>
      </c>
      <c r="E49" s="13">
        <v>0.14217445103888066</v>
      </c>
      <c r="F49">
        <v>3254</v>
      </c>
      <c r="G49" s="13">
        <v>5.5163043478260863E-2</v>
      </c>
      <c r="I49" t="str">
        <v>France</v>
      </c>
      <c r="J49">
        <f ca="1"/>
        <v>89242.317500000034</v>
      </c>
    </row>
    <row r="50" spans="2:10" x14ac:dyDescent="0.25">
      <c r="B50" s="4" t="s">
        <v>47</v>
      </c>
      <c r="C50" s="9">
        <v>242495.08849999995</v>
      </c>
      <c r="D50" s="9">
        <v>30756.40850000002</v>
      </c>
      <c r="E50" s="13">
        <v>0.126833119343776</v>
      </c>
      <c r="F50">
        <v>9213</v>
      </c>
      <c r="G50" s="13">
        <v>6.3109756097561032E-2</v>
      </c>
      <c r="I50" t="str">
        <v>Germany</v>
      </c>
      <c r="J50">
        <f ca="1"/>
        <v>242495.08849999995</v>
      </c>
    </row>
    <row r="51" spans="2:10" x14ac:dyDescent="0.25">
      <c r="B51" s="4" t="s">
        <v>348</v>
      </c>
      <c r="C51" s="9">
        <v>52623.642999999996</v>
      </c>
      <c r="D51" s="9">
        <v>2804.103000000001</v>
      </c>
      <c r="E51" s="13">
        <v>5.3285991621674716E-2</v>
      </c>
      <c r="F51">
        <v>1684</v>
      </c>
      <c r="G51" s="13">
        <v>0.11363636363636363</v>
      </c>
      <c r="I51" t="str">
        <v>Ireland</v>
      </c>
      <c r="J51">
        <f ca="1"/>
        <v>52623.642999999996</v>
      </c>
    </row>
    <row r="52" spans="2:10" x14ac:dyDescent="0.25">
      <c r="B52" s="4" t="s">
        <v>57</v>
      </c>
      <c r="C52" s="9">
        <v>25070.337500000001</v>
      </c>
      <c r="D52" s="9">
        <v>4629.1574999999993</v>
      </c>
      <c r="E52" s="13">
        <v>0.18464679623878216</v>
      </c>
      <c r="F52">
        <v>1025</v>
      </c>
      <c r="G52" s="13">
        <v>1.3888888888888888E-2</v>
      </c>
      <c r="I52" t="str">
        <v>Mexico</v>
      </c>
      <c r="J52">
        <f ca="1"/>
        <v>25070.337500000001</v>
      </c>
    </row>
    <row r="53" spans="2:10" x14ac:dyDescent="0.25">
      <c r="B53" s="4" t="s">
        <v>603</v>
      </c>
      <c r="C53" s="9">
        <v>6000.35</v>
      </c>
      <c r="D53" s="9">
        <v>984.15000000000009</v>
      </c>
      <c r="E53" s="13">
        <v>0.16401543243310807</v>
      </c>
      <c r="F53">
        <v>161</v>
      </c>
      <c r="G53" s="13">
        <v>0</v>
      </c>
      <c r="I53" t="str">
        <v>Norway</v>
      </c>
      <c r="J53">
        <f ca="1"/>
        <v>6000.35</v>
      </c>
    </row>
    <row r="54" spans="2:10" x14ac:dyDescent="0.25">
      <c r="B54" s="4" t="s">
        <v>766</v>
      </c>
      <c r="C54" s="9">
        <v>3646.7</v>
      </c>
      <c r="D54" s="9">
        <v>644.26</v>
      </c>
      <c r="E54" s="13">
        <v>0.17666931746510545</v>
      </c>
      <c r="F54">
        <v>205</v>
      </c>
      <c r="G54" s="13">
        <v>0</v>
      </c>
      <c r="I54" t="str">
        <v>Poland</v>
      </c>
      <c r="J54">
        <f ca="1"/>
        <v>3646.7</v>
      </c>
    </row>
    <row r="55" spans="2:10" x14ac:dyDescent="0.25">
      <c r="B55" s="4" t="s">
        <v>271</v>
      </c>
      <c r="C55" s="9">
        <v>12872.625</v>
      </c>
      <c r="D55" s="9">
        <v>1815.2950000000001</v>
      </c>
      <c r="E55" s="13">
        <v>0.14101979976888943</v>
      </c>
      <c r="F55">
        <v>533</v>
      </c>
      <c r="G55" s="13">
        <v>9.4999999999999987E-2</v>
      </c>
      <c r="I55" t="str">
        <v>Portugal</v>
      </c>
      <c r="J55">
        <f ca="1"/>
        <v>12872.625</v>
      </c>
    </row>
    <row r="56" spans="2:10" x14ac:dyDescent="0.25">
      <c r="B56" s="4" t="s">
        <v>109</v>
      </c>
      <c r="C56" s="9">
        <v>18815.490000000002</v>
      </c>
      <c r="D56" s="9">
        <v>2252.5000000000005</v>
      </c>
      <c r="E56" s="13">
        <v>0.11971519211033038</v>
      </c>
      <c r="F56">
        <v>718</v>
      </c>
      <c r="G56" s="13">
        <v>3.2407407407407413E-2</v>
      </c>
      <c r="I56" t="str">
        <v>Spain</v>
      </c>
      <c r="J56">
        <f ca="1"/>
        <v>18815.490000000002</v>
      </c>
    </row>
    <row r="57" spans="2:10" x14ac:dyDescent="0.25">
      <c r="B57" s="4" t="s">
        <v>82</v>
      </c>
      <c r="C57" s="9">
        <v>56660.202500000007</v>
      </c>
      <c r="D57" s="9">
        <v>5303.5025000000005</v>
      </c>
      <c r="E57" s="13">
        <v>9.3601898087109725E-2</v>
      </c>
      <c r="F57">
        <v>2235</v>
      </c>
      <c r="G57" s="13">
        <v>7.0618556701030927E-2</v>
      </c>
      <c r="I57" t="str">
        <v>Sweden</v>
      </c>
      <c r="J57">
        <f ca="1"/>
        <v>56660.202500000007</v>
      </c>
    </row>
    <row r="58" spans="2:10" x14ac:dyDescent="0.25">
      <c r="B58" s="4" t="s">
        <v>160</v>
      </c>
      <c r="C58" s="9">
        <v>33260.863999999994</v>
      </c>
      <c r="D58" s="9">
        <v>4642.0339999999997</v>
      </c>
      <c r="E58" s="13">
        <v>0.13956444426699199</v>
      </c>
      <c r="F58">
        <v>1275</v>
      </c>
      <c r="G58" s="13">
        <v>4.9038461538461545E-2</v>
      </c>
      <c r="I58" t="str">
        <v>Switzerland</v>
      </c>
      <c r="J58">
        <f ca="1"/>
        <v>33260.863999999994</v>
      </c>
    </row>
    <row r="59" spans="2:10" x14ac:dyDescent="0.25">
      <c r="B59" s="4" t="s">
        <v>72</v>
      </c>
      <c r="C59" s="9">
        <v>63109.43499999999</v>
      </c>
      <c r="D59" s="9">
        <v>10964.665000000001</v>
      </c>
      <c r="E59" s="13">
        <v>0.17374050330192312</v>
      </c>
      <c r="F59">
        <v>2742</v>
      </c>
      <c r="G59" s="13">
        <v>2.2962962962962963E-2</v>
      </c>
      <c r="I59" t="str">
        <v>UK</v>
      </c>
      <c r="J59">
        <f ca="1"/>
        <v>63109.43499999999</v>
      </c>
    </row>
    <row r="60" spans="2:10" x14ac:dyDescent="0.25">
      <c r="B60" s="4" t="s">
        <v>303</v>
      </c>
      <c r="C60" s="9">
        <v>261513.43800000002</v>
      </c>
      <c r="D60" s="9">
        <v>27750.947999999989</v>
      </c>
      <c r="E60" s="13">
        <v>0.10611671894275654</v>
      </c>
      <c r="F60">
        <v>9330</v>
      </c>
      <c r="G60" s="13">
        <v>5.9488636363636355E-2</v>
      </c>
      <c r="I60" t="str">
        <v>USA</v>
      </c>
      <c r="J60">
        <f ca="1"/>
        <v>261513.43800000002</v>
      </c>
    </row>
    <row r="61" spans="2:10" x14ac:dyDescent="0.25">
      <c r="B61" s="4" t="s">
        <v>312</v>
      </c>
      <c r="C61" s="9">
        <v>61295.394</v>
      </c>
      <c r="D61" s="9">
        <v>7273.3139999999976</v>
      </c>
      <c r="E61" s="13">
        <v>0.11866004156853935</v>
      </c>
      <c r="F61">
        <v>2936</v>
      </c>
      <c r="G61" s="13">
        <v>6.6949152542372894E-2</v>
      </c>
      <c r="I61" t="str">
        <v>Venezuela</v>
      </c>
      <c r="J61">
        <f ca="1"/>
        <v>61295.394</v>
      </c>
    </row>
    <row r="62" spans="2:10" x14ac:dyDescent="0.25">
      <c r="B62" s="4" t="s">
        <v>1257</v>
      </c>
      <c r="C62" s="9">
        <v>1353702.9655000004</v>
      </c>
      <c r="D62" s="9">
        <v>162592.77550000002</v>
      </c>
      <c r="E62" s="13">
        <v>0.12010963973913225</v>
      </c>
      <c r="F62">
        <v>51317</v>
      </c>
      <c r="G62" s="13">
        <v>5.6167053364269158E-2</v>
      </c>
    </row>
    <row r="66" spans="2:10" x14ac:dyDescent="0.25">
      <c r="B66" t="s">
        <v>1476</v>
      </c>
      <c r="E66" t="str">
        <f>_xlfn.CONCAT("Category wise ", $I$6)</f>
        <v>Category wise Total Revenue</v>
      </c>
    </row>
    <row r="68" spans="2:10" x14ac:dyDescent="0.25">
      <c r="B68" s="3" t="s">
        <v>1265</v>
      </c>
      <c r="C68" t="s">
        <v>1269</v>
      </c>
      <c r="D68" t="s">
        <v>1447</v>
      </c>
      <c r="E68" t="s">
        <v>1249</v>
      </c>
      <c r="F68" t="s">
        <v>1448</v>
      </c>
      <c r="G68" t="s">
        <v>1446</v>
      </c>
      <c r="I68" t="str" cm="1">
        <f t="array" ref="I68:I76">B68:B76</f>
        <v>Category</v>
      </c>
      <c r="J68" t="str" cm="1">
        <f t="array" aca="1" ref="J68:J76" ca="1">OFFSET(INDEX($C$68:$G$68,MATCH($I$6,$C$68:$G$68,0)),0,0,9)</f>
        <v>Total Revenue</v>
      </c>
    </row>
    <row r="69" spans="2:10" x14ac:dyDescent="0.25">
      <c r="B69" s="4" t="s">
        <v>4</v>
      </c>
      <c r="C69" s="9">
        <v>309582.25</v>
      </c>
      <c r="D69" s="9">
        <v>64843.25</v>
      </c>
      <c r="E69">
        <v>9532</v>
      </c>
      <c r="F69" s="13">
        <v>6.1881188118811825E-2</v>
      </c>
      <c r="G69" s="13">
        <v>0.15225654510743447</v>
      </c>
      <c r="I69" t="str">
        <v>Beverages</v>
      </c>
      <c r="J69">
        <f ca="1"/>
        <v>309582.25</v>
      </c>
    </row>
    <row r="70" spans="2:10" x14ac:dyDescent="0.25">
      <c r="B70" s="4" t="s">
        <v>7</v>
      </c>
      <c r="C70" s="9">
        <v>122343</v>
      </c>
      <c r="D70" s="9">
        <v>36243.299999999996</v>
      </c>
      <c r="E70">
        <v>5298</v>
      </c>
      <c r="F70" s="13">
        <v>5.2638888888888874E-2</v>
      </c>
      <c r="G70" s="13">
        <v>0.24469019634504655</v>
      </c>
      <c r="I70" t="str">
        <v>Condiments</v>
      </c>
      <c r="J70">
        <f ca="1"/>
        <v>122343</v>
      </c>
    </row>
    <row r="71" spans="2:10" x14ac:dyDescent="0.25">
      <c r="B71" s="4" t="s">
        <v>10</v>
      </c>
      <c r="C71" s="9">
        <v>190328.53999999998</v>
      </c>
      <c r="D71" s="9">
        <v>40946.639999999999</v>
      </c>
      <c r="E71">
        <v>7906</v>
      </c>
      <c r="F71" s="13">
        <v>5.6946107784431155E-2</v>
      </c>
      <c r="G71" s="13">
        <v>0.16947143016390481</v>
      </c>
      <c r="I71" t="str">
        <v>Confections</v>
      </c>
      <c r="J71">
        <f ca="1"/>
        <v>190328.53999999998</v>
      </c>
    </row>
    <row r="72" spans="2:10" x14ac:dyDescent="0.25">
      <c r="B72" s="4" t="s">
        <v>13</v>
      </c>
      <c r="C72" s="9">
        <v>269128.3</v>
      </c>
      <c r="D72" s="9">
        <v>61593.899999999987</v>
      </c>
      <c r="E72">
        <v>9149</v>
      </c>
      <c r="F72" s="13">
        <v>5.3442622950819689E-2</v>
      </c>
      <c r="G72" s="13">
        <v>0.17365565109919423</v>
      </c>
      <c r="I72" t="str">
        <v>Dairy Products</v>
      </c>
      <c r="J72">
        <f ca="1"/>
        <v>269128.3</v>
      </c>
    </row>
    <row r="73" spans="2:10" x14ac:dyDescent="0.25">
      <c r="B73" s="4" t="s">
        <v>16</v>
      </c>
      <c r="C73" s="9">
        <v>106848</v>
      </c>
      <c r="D73" s="9">
        <v>24781.4</v>
      </c>
      <c r="E73">
        <v>4562</v>
      </c>
      <c r="F73" s="13">
        <v>4.5306122448979587E-2</v>
      </c>
      <c r="G73" s="13">
        <v>0.19263090476135078</v>
      </c>
      <c r="I73" t="str">
        <v>Grains/Cereals</v>
      </c>
      <c r="J73">
        <f ca="1"/>
        <v>106848</v>
      </c>
    </row>
    <row r="74" spans="2:10" x14ac:dyDescent="0.25">
      <c r="B74" s="4" t="s">
        <v>19</v>
      </c>
      <c r="C74" s="9">
        <v>190682.69000000003</v>
      </c>
      <c r="D74" s="9">
        <v>38234.590000000004</v>
      </c>
      <c r="E74">
        <v>4199</v>
      </c>
      <c r="F74" s="13">
        <v>6.4450867052023117E-2</v>
      </c>
      <c r="G74" s="13">
        <v>0.12698502393005676</v>
      </c>
      <c r="I74" t="str">
        <v>Meat/Poultry</v>
      </c>
      <c r="J74">
        <f ca="1"/>
        <v>190682.69000000003</v>
      </c>
    </row>
    <row r="75" spans="2:10" x14ac:dyDescent="0.25">
      <c r="B75" s="4" t="s">
        <v>22</v>
      </c>
      <c r="C75" s="9">
        <v>111395</v>
      </c>
      <c r="D75" s="9">
        <v>25992.600000000002</v>
      </c>
      <c r="E75">
        <v>2990</v>
      </c>
      <c r="F75" s="13">
        <v>4.5441176470588221E-2</v>
      </c>
      <c r="G75" s="13">
        <v>0.19237949191411607</v>
      </c>
      <c r="I75" t="str">
        <v>Produce</v>
      </c>
      <c r="J75">
        <f ca="1"/>
        <v>111395</v>
      </c>
    </row>
    <row r="76" spans="2:10" x14ac:dyDescent="0.25">
      <c r="B76" s="4" t="s">
        <v>25</v>
      </c>
      <c r="C76" s="9">
        <v>149059.52999999997</v>
      </c>
      <c r="D76" s="9">
        <v>30564.13</v>
      </c>
      <c r="E76">
        <v>7681</v>
      </c>
      <c r="F76" s="13">
        <v>6.024242424242425E-2</v>
      </c>
      <c r="G76" s="13">
        <v>0.14127114211828021</v>
      </c>
      <c r="I76" t="str">
        <v>Seafood</v>
      </c>
      <c r="J76">
        <f ca="1"/>
        <v>149059.52999999997</v>
      </c>
    </row>
    <row r="77" spans="2:10" x14ac:dyDescent="0.25">
      <c r="B77" s="4" t="s">
        <v>1257</v>
      </c>
      <c r="C77" s="9">
        <v>1449367.3099999998</v>
      </c>
      <c r="D77" s="9">
        <v>323199.80999999988</v>
      </c>
      <c r="E77">
        <v>51317</v>
      </c>
      <c r="F77" s="13">
        <v>5.6167053364269158E-2</v>
      </c>
      <c r="G77" s="13">
        <v>0.16808374606460136</v>
      </c>
    </row>
    <row r="80" spans="2:10" x14ac:dyDescent="0.25">
      <c r="B80" t="s">
        <v>1473</v>
      </c>
      <c r="E80" t="str">
        <f>_xlfn.CONCAT($I$6, " by Order Date")</f>
        <v>Total Revenue by Order Date</v>
      </c>
    </row>
    <row r="82" spans="2:5" x14ac:dyDescent="0.25">
      <c r="B82" s="3" t="s">
        <v>1428</v>
      </c>
      <c r="C82" t="s">
        <v>1269</v>
      </c>
      <c r="D82" t="s">
        <v>1447</v>
      </c>
      <c r="E82" t="s">
        <v>1249</v>
      </c>
    </row>
    <row r="83" spans="2:5" x14ac:dyDescent="0.25">
      <c r="B83" s="4" t="s">
        <v>1283</v>
      </c>
      <c r="C83" s="9"/>
      <c r="D83" s="9"/>
    </row>
    <row r="84" spans="2:5" x14ac:dyDescent="0.25">
      <c r="B84" s="5" t="s">
        <v>1286</v>
      </c>
      <c r="C84" s="9">
        <v>66742.559999999998</v>
      </c>
      <c r="D84" s="9">
        <v>8568.409999999998</v>
      </c>
      <c r="E84">
        <v>2784</v>
      </c>
    </row>
    <row r="85" spans="2:5" x14ac:dyDescent="0.25">
      <c r="B85" s="5" t="s">
        <v>1287</v>
      </c>
      <c r="C85" s="9">
        <v>136947.21400000001</v>
      </c>
      <c r="D85" s="9">
        <v>17188.783999999996</v>
      </c>
      <c r="E85">
        <v>4597</v>
      </c>
    </row>
    <row r="86" spans="2:5" x14ac:dyDescent="0.25">
      <c r="B86" s="4" t="s">
        <v>1284</v>
      </c>
      <c r="C86" s="9"/>
      <c r="D86" s="9"/>
    </row>
    <row r="87" spans="2:5" x14ac:dyDescent="0.25">
      <c r="B87" s="5" t="s">
        <v>1293</v>
      </c>
      <c r="C87" s="9">
        <v>181334.93900000001</v>
      </c>
      <c r="D87" s="9">
        <v>19013.118999999995</v>
      </c>
      <c r="E87">
        <v>6733</v>
      </c>
    </row>
    <row r="88" spans="2:5" x14ac:dyDescent="0.25">
      <c r="B88" s="5" t="s">
        <v>1294</v>
      </c>
      <c r="C88" s="9">
        <v>156072.35049999997</v>
      </c>
      <c r="D88" s="9">
        <v>21011.940500000001</v>
      </c>
      <c r="E88">
        <v>5846</v>
      </c>
    </row>
    <row r="89" spans="2:5" x14ac:dyDescent="0.25">
      <c r="B89" s="5" t="s">
        <v>1286</v>
      </c>
      <c r="C89" s="9">
        <v>134671.33000000005</v>
      </c>
      <c r="D89" s="9">
        <v>15550.49</v>
      </c>
      <c r="E89">
        <v>5550</v>
      </c>
    </row>
    <row r="90" spans="2:5" x14ac:dyDescent="0.25">
      <c r="B90" s="5" t="s">
        <v>1287</v>
      </c>
      <c r="C90" s="9">
        <v>165912.2775</v>
      </c>
      <c r="D90" s="9">
        <v>20331.547500000011</v>
      </c>
      <c r="E90">
        <v>6878</v>
      </c>
    </row>
    <row r="91" spans="2:5" x14ac:dyDescent="0.25">
      <c r="B91" s="4" t="s">
        <v>1285</v>
      </c>
      <c r="C91" s="9"/>
      <c r="D91" s="9"/>
    </row>
    <row r="92" spans="2:5" x14ac:dyDescent="0.25">
      <c r="B92" s="5" t="s">
        <v>1293</v>
      </c>
      <c r="C92" s="9">
        <v>265035.82649999997</v>
      </c>
      <c r="D92" s="9">
        <v>31949.086499999998</v>
      </c>
      <c r="E92">
        <v>9263</v>
      </c>
    </row>
    <row r="93" spans="2:5" x14ac:dyDescent="0.25">
      <c r="B93" s="5" t="s">
        <v>1294</v>
      </c>
      <c r="C93" s="9">
        <v>246986.46799999996</v>
      </c>
      <c r="D93" s="9">
        <v>28979.398000000001</v>
      </c>
      <c r="E93">
        <v>9666</v>
      </c>
    </row>
    <row r="94" spans="2:5" x14ac:dyDescent="0.25">
      <c r="B94" s="4" t="s">
        <v>1257</v>
      </c>
      <c r="C94" s="9">
        <v>1353702.9655000004</v>
      </c>
      <c r="D94" s="9">
        <v>162592.77550000002</v>
      </c>
      <c r="E94">
        <v>51317</v>
      </c>
    </row>
    <row r="121" spans="2:19" x14ac:dyDescent="0.25">
      <c r="B121" t="s">
        <v>1472</v>
      </c>
      <c r="E121" t="str">
        <f>_xlfn.CONCAT("Top 10 Products by ", $I$6)</f>
        <v>Top 10 Products by Total Revenue</v>
      </c>
    </row>
    <row r="123" spans="2:19" x14ac:dyDescent="0.25">
      <c r="B123" s="3" t="s">
        <v>1312</v>
      </c>
      <c r="C123" t="s">
        <v>1269</v>
      </c>
      <c r="E123" s="3" t="s">
        <v>1312</v>
      </c>
      <c r="F123" t="s">
        <v>1447</v>
      </c>
      <c r="H123" s="3" t="s">
        <v>1312</v>
      </c>
      <c r="I123" t="s">
        <v>1249</v>
      </c>
      <c r="K123" s="3" t="s">
        <v>1312</v>
      </c>
      <c r="L123" t="s">
        <v>1448</v>
      </c>
      <c r="N123" s="3" t="s">
        <v>1312</v>
      </c>
      <c r="O123" t="s">
        <v>1446</v>
      </c>
      <c r="R123" t="str">
        <f>B123</f>
        <v>Products</v>
      </c>
      <c r="S123" t="str">
        <f>$I$6</f>
        <v>Total Revenue</v>
      </c>
    </row>
    <row r="124" spans="2:19" x14ac:dyDescent="0.25">
      <c r="B124" s="4" t="s">
        <v>962</v>
      </c>
      <c r="C124" s="9">
        <v>164160.5</v>
      </c>
      <c r="E124" s="4" t="s">
        <v>962</v>
      </c>
      <c r="F124" s="9">
        <v>22568.774999999994</v>
      </c>
      <c r="H124" s="4" t="s">
        <v>1005</v>
      </c>
      <c r="I124">
        <v>1577</v>
      </c>
      <c r="K124" s="4" t="s">
        <v>982</v>
      </c>
      <c r="L124" s="13">
        <v>0.10833333333333334</v>
      </c>
      <c r="N124" s="4" t="s">
        <v>932</v>
      </c>
      <c r="O124" s="13">
        <v>0.52611613656259115</v>
      </c>
      <c r="R124" t="str" cm="1">
        <f t="array" aca="1" ref="R124:R133" ca="1">OFFSET(B123,1,MATCH($S$123,$B$123:$O$123,0)-2,10)</f>
        <v>Côte de Blaye</v>
      </c>
      <c r="S124" cm="1">
        <f t="array" aca="1" ref="S124:S133" ca="1">OFFSET(B123,1,MATCH($S$123,$B$123:$O$123,0)-1,10)</f>
        <v>164160.5</v>
      </c>
    </row>
    <row r="125" spans="2:19" x14ac:dyDescent="0.25">
      <c r="B125" s="4" t="s">
        <v>946</v>
      </c>
      <c r="C125" s="9">
        <v>92347.340000000011</v>
      </c>
      <c r="E125" s="4" t="s">
        <v>946</v>
      </c>
      <c r="F125" s="9">
        <v>10929.770999999999</v>
      </c>
      <c r="H125" s="4" t="s">
        <v>1003</v>
      </c>
      <c r="I125">
        <v>1496</v>
      </c>
      <c r="K125" s="4" t="s">
        <v>892</v>
      </c>
      <c r="L125" s="13">
        <v>0.10227272727272729</v>
      </c>
      <c r="N125" s="4" t="s">
        <v>1015</v>
      </c>
      <c r="O125" s="13">
        <v>0.50980021891472205</v>
      </c>
      <c r="R125" t="str">
        <f ca="1"/>
        <v>Thüringer Rostbratwurst</v>
      </c>
      <c r="S125">
        <f ca="1"/>
        <v>92347.340000000011</v>
      </c>
    </row>
    <row r="126" spans="2:19" x14ac:dyDescent="0.25">
      <c r="B126" s="4" t="s">
        <v>1003</v>
      </c>
      <c r="C126" s="9">
        <v>82280</v>
      </c>
      <c r="E126" s="4" t="s">
        <v>1003</v>
      </c>
      <c r="F126" s="9">
        <v>10859.75</v>
      </c>
      <c r="H126" s="4" t="s">
        <v>950</v>
      </c>
      <c r="I126">
        <v>1397</v>
      </c>
      <c r="K126" s="4" t="s">
        <v>906</v>
      </c>
      <c r="L126" s="13">
        <v>0.1</v>
      </c>
      <c r="N126" s="4" t="s">
        <v>910</v>
      </c>
      <c r="O126" s="13">
        <v>0.49692064946302239</v>
      </c>
      <c r="R126" t="str">
        <f ca="1"/>
        <v>Raclette Courdavault</v>
      </c>
      <c r="S126">
        <f ca="1"/>
        <v>82280</v>
      </c>
    </row>
    <row r="127" spans="2:19" x14ac:dyDescent="0.25">
      <c r="B127" s="4" t="s">
        <v>1005</v>
      </c>
      <c r="C127" s="9">
        <v>53618</v>
      </c>
      <c r="E127" s="4" t="s">
        <v>1009</v>
      </c>
      <c r="F127" s="9">
        <v>8066.8949999999977</v>
      </c>
      <c r="H127" s="4" t="s">
        <v>998</v>
      </c>
      <c r="I127">
        <v>1263</v>
      </c>
      <c r="K127" s="4" t="s">
        <v>1001</v>
      </c>
      <c r="L127" s="13">
        <v>0.1</v>
      </c>
      <c r="N127" s="4" t="s">
        <v>902</v>
      </c>
      <c r="O127" s="13">
        <v>0.34755828712672854</v>
      </c>
      <c r="R127" t="str">
        <f ca="1"/>
        <v>Camembert Pierrot</v>
      </c>
      <c r="S127">
        <f ca="1"/>
        <v>53618</v>
      </c>
    </row>
    <row r="128" spans="2:19" x14ac:dyDescent="0.25">
      <c r="B128" s="4" t="s">
        <v>1009</v>
      </c>
      <c r="C128" s="9">
        <v>53391.899999999994</v>
      </c>
      <c r="E128" s="4" t="s">
        <v>902</v>
      </c>
      <c r="F128" s="9">
        <v>7803.9</v>
      </c>
      <c r="H128" s="4" t="s">
        <v>920</v>
      </c>
      <c r="I128">
        <v>1158</v>
      </c>
      <c r="K128" s="4" t="s">
        <v>938</v>
      </c>
      <c r="L128" s="13">
        <v>8.611111111111111E-2</v>
      </c>
      <c r="N128" s="4" t="s">
        <v>986</v>
      </c>
      <c r="O128" s="13">
        <v>0.34679695982627584</v>
      </c>
      <c r="R128" t="str">
        <f ca="1"/>
        <v>Tarte au sucre</v>
      </c>
      <c r="S128">
        <f ca="1"/>
        <v>53391.899999999994</v>
      </c>
    </row>
    <row r="129" spans="2:19" x14ac:dyDescent="0.25">
      <c r="B129" s="4" t="s">
        <v>998</v>
      </c>
      <c r="C129" s="9">
        <v>47994</v>
      </c>
      <c r="E129" s="4" t="s">
        <v>1015</v>
      </c>
      <c r="F129" s="9">
        <v>7592.9274999999989</v>
      </c>
      <c r="H129" s="4" t="s">
        <v>1031</v>
      </c>
      <c r="I129">
        <v>1155</v>
      </c>
      <c r="K129" s="4" t="s">
        <v>948</v>
      </c>
      <c r="L129" s="13">
        <v>8.1249999999999989E-2</v>
      </c>
      <c r="N129" s="4" t="s">
        <v>900</v>
      </c>
      <c r="O129" s="13">
        <v>0.34180675140084732</v>
      </c>
      <c r="R129" t="str">
        <f ca="1"/>
        <v>Gnocchi di nonna Alice</v>
      </c>
      <c r="S129">
        <f ca="1"/>
        <v>47994</v>
      </c>
    </row>
    <row r="130" spans="2:19" x14ac:dyDescent="0.25">
      <c r="B130" s="4" t="s">
        <v>988</v>
      </c>
      <c r="C130" s="9">
        <v>46958</v>
      </c>
      <c r="E130" s="4" t="s">
        <v>1005</v>
      </c>
      <c r="F130" s="9">
        <v>6982.92</v>
      </c>
      <c r="H130" s="4" t="s">
        <v>936</v>
      </c>
      <c r="I130">
        <v>1125</v>
      </c>
      <c r="K130" s="4" t="s">
        <v>924</v>
      </c>
      <c r="L130" s="13">
        <v>7.962962962962962E-2</v>
      </c>
      <c r="N130" s="4" t="s">
        <v>1028</v>
      </c>
      <c r="O130" s="13">
        <v>0.32614632743998856</v>
      </c>
      <c r="R130" t="str">
        <f ca="1"/>
        <v>Manjimup Dried Apples</v>
      </c>
      <c r="S130">
        <f ca="1"/>
        <v>46958</v>
      </c>
    </row>
    <row r="131" spans="2:19" x14ac:dyDescent="0.25">
      <c r="B131" s="4" t="s">
        <v>922</v>
      </c>
      <c r="C131" s="9">
        <v>38142</v>
      </c>
      <c r="E131" s="4" t="s">
        <v>998</v>
      </c>
      <c r="F131" s="9">
        <v>6955.9000000000015</v>
      </c>
      <c r="H131" s="4" t="s">
        <v>966</v>
      </c>
      <c r="I131">
        <v>1103</v>
      </c>
      <c r="K131" s="4" t="s">
        <v>958</v>
      </c>
      <c r="L131" s="13">
        <v>7.9032258064516123E-2</v>
      </c>
      <c r="N131" s="4" t="s">
        <v>974</v>
      </c>
      <c r="O131" s="13">
        <v>0.32220624033374917</v>
      </c>
      <c r="R131" t="str">
        <f ca="1"/>
        <v>Alice Mutton</v>
      </c>
      <c r="S131">
        <f ca="1"/>
        <v>38142</v>
      </c>
    </row>
    <row r="132" spans="2:19" x14ac:dyDescent="0.25">
      <c r="B132" s="4" t="s">
        <v>924</v>
      </c>
      <c r="C132" s="9">
        <v>33687.5</v>
      </c>
      <c r="E132" s="4" t="s">
        <v>910</v>
      </c>
      <c r="F132" s="9">
        <v>6834.1</v>
      </c>
      <c r="H132" s="4" t="s">
        <v>1009</v>
      </c>
      <c r="I132">
        <v>1083</v>
      </c>
      <c r="K132" s="4" t="s">
        <v>890</v>
      </c>
      <c r="L132" s="13">
        <v>7.7631578947368413E-2</v>
      </c>
      <c r="N132" s="4" t="s">
        <v>1024</v>
      </c>
      <c r="O132" s="13">
        <v>0.31272344900105148</v>
      </c>
      <c r="R132" t="str">
        <f ca="1"/>
        <v>Carnarvon Tigers</v>
      </c>
      <c r="S132">
        <f ca="1"/>
        <v>33687.5</v>
      </c>
    </row>
    <row r="133" spans="2:19" x14ac:dyDescent="0.25">
      <c r="B133" s="4" t="s">
        <v>944</v>
      </c>
      <c r="C133" s="9">
        <v>29184</v>
      </c>
      <c r="E133" s="4" t="s">
        <v>988</v>
      </c>
      <c r="F133" s="9">
        <v>6280.5000000000009</v>
      </c>
      <c r="H133" s="4" t="s">
        <v>892</v>
      </c>
      <c r="I133">
        <v>1057</v>
      </c>
      <c r="K133" s="4" t="s">
        <v>996</v>
      </c>
      <c r="L133" s="13">
        <v>7.7272727272727285E-2</v>
      </c>
      <c r="N133" s="4" t="s">
        <v>1020</v>
      </c>
      <c r="O133" s="13">
        <v>0.3111605038054826</v>
      </c>
      <c r="R133" t="str">
        <f ca="1"/>
        <v>Rössle Sauerkraut</v>
      </c>
      <c r="S133">
        <f ca="1"/>
        <v>29184</v>
      </c>
    </row>
    <row r="134" spans="2:19" x14ac:dyDescent="0.25">
      <c r="B134" s="4" t="s">
        <v>1257</v>
      </c>
      <c r="C134" s="9">
        <v>641763.24000000011</v>
      </c>
      <c r="E134" s="4" t="s">
        <v>1257</v>
      </c>
      <c r="F134" s="9">
        <v>94875.438500000004</v>
      </c>
      <c r="H134" s="4" t="s">
        <v>1257</v>
      </c>
      <c r="I134">
        <v>12414</v>
      </c>
      <c r="K134" s="4" t="s">
        <v>1257</v>
      </c>
      <c r="L134" s="13">
        <v>8.6111111111111055E-2</v>
      </c>
      <c r="N134" s="4" t="s">
        <v>1257</v>
      </c>
      <c r="O134" s="13">
        <v>0.39134686894847504</v>
      </c>
    </row>
    <row r="138" spans="2:19" x14ac:dyDescent="0.25">
      <c r="B138" t="s">
        <v>1474</v>
      </c>
    </row>
  </sheetData>
  <pageMargins left="0.7" right="0.7" top="0.75" bottom="0.75" header="0.3" footer="0.3"/>
  <drawing r:id="rId12"/>
  <tableParts count="1">
    <tablePart r:id="rId13"/>
  </tableParts>
  <extLst>
    <ext xmlns:x14="http://schemas.microsoft.com/office/spreadsheetml/2009/9/main" uri="{A8765BA9-456A-4dab-B4F3-ACF838C121DE}">
      <x14:slicerList>
        <x14:slicer r:id="rId14"/>
      </x14:slicerList>
    </ext>
    <ext xmlns:x15="http://schemas.microsoft.com/office/spreadsheetml/2010/11/main" uri="{7E03D99C-DC04-49d9-9315-930204A7B6E9}">
      <x15:timelineRefs>
        <x15:timelineRef r:id="rId15"/>
      </x15:timelineRef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F3B7D-0217-4045-B04A-818D1759299F}">
  <dimension ref="A1:AD36"/>
  <sheetViews>
    <sheetView zoomScale="72" zoomScaleNormal="74" workbookViewId="0">
      <selection activeCell="AH15" sqref="AH15"/>
    </sheetView>
  </sheetViews>
  <sheetFormatPr defaultRowHeight="15" zeroHeight="1" x14ac:dyDescent="0.25"/>
  <cols>
    <col min="1" max="1" width="3.7109375" customWidth="1"/>
    <col min="2" max="3" width="9.140625" customWidth="1"/>
    <col min="4" max="4" width="3.7109375" customWidth="1"/>
    <col min="5" max="6" width="9.140625" customWidth="1"/>
    <col min="7" max="7" width="3.7109375" customWidth="1"/>
    <col min="8" max="9" width="9.140625" customWidth="1"/>
    <col min="10" max="10" width="3.7109375" customWidth="1"/>
    <col min="11" max="12" width="9.140625" customWidth="1"/>
    <col min="13" max="14" width="3.7109375" customWidth="1"/>
    <col min="15" max="15" width="9.5703125" customWidth="1"/>
    <col min="16" max="16" width="5" customWidth="1"/>
    <col min="17" max="17" width="3.7109375" customWidth="1"/>
    <col min="18" max="18" width="9.140625" customWidth="1"/>
    <col min="19" max="19" width="11.5703125" customWidth="1"/>
    <col min="20" max="20" width="3.7109375" customWidth="1"/>
    <col min="21" max="21" width="9.140625" customWidth="1"/>
    <col min="22" max="22" width="11" customWidth="1"/>
    <col min="23" max="23" width="3.7109375" customWidth="1"/>
    <col min="24" max="26" width="9.140625" customWidth="1"/>
    <col min="27" max="28" width="3.7109375" customWidth="1"/>
    <col min="29" max="31" width="9.140625" customWidth="1"/>
    <col min="32" max="32" width="9.85546875" customWidth="1"/>
    <col min="33" max="33" width="3.7109375" customWidth="1"/>
  </cols>
  <sheetData>
    <row r="1" spans="1:30" x14ac:dyDescent="0.25">
      <c r="A1" s="20" t="s">
        <v>1434</v>
      </c>
      <c r="B1" s="20"/>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row>
    <row r="2" spans="1:30" x14ac:dyDescent="0.25">
      <c r="A2" s="20"/>
      <c r="B2" s="20"/>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row>
    <row r="3" spans="1:30" x14ac:dyDescent="0.25">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row>
    <row r="4" spans="1:30" ht="15" customHeight="1" x14ac:dyDescent="0.25"/>
    <row r="5" spans="1:30" ht="15" customHeight="1" x14ac:dyDescent="0.25"/>
    <row r="6" spans="1:30" ht="15" customHeight="1" x14ac:dyDescent="0.25"/>
    <row r="7" spans="1:30" ht="15" customHeight="1" x14ac:dyDescent="0.25"/>
    <row r="8" spans="1:30" ht="15" customHeight="1" x14ac:dyDescent="0.25"/>
    <row r="9" spans="1:30" ht="15" customHeight="1" x14ac:dyDescent="0.25"/>
    <row r="10" spans="1:30" ht="15" customHeight="1" x14ac:dyDescent="0.25"/>
    <row r="11" spans="1:30" ht="15" customHeight="1" x14ac:dyDescent="0.25"/>
    <row r="12" spans="1:30" ht="15" customHeight="1" x14ac:dyDescent="0.25"/>
    <row r="13" spans="1:30" ht="15" customHeight="1" x14ac:dyDescent="0.25"/>
    <row r="14" spans="1:30" ht="15" customHeight="1" x14ac:dyDescent="0.25"/>
    <row r="15" spans="1:30" ht="15" customHeight="1" x14ac:dyDescent="0.25"/>
    <row r="16" spans="1:30" ht="15" customHeight="1" x14ac:dyDescent="0.25"/>
    <row r="17" ht="15" customHeight="1" x14ac:dyDescent="0.25"/>
    <row r="18" ht="15" customHeight="1" x14ac:dyDescent="0.25"/>
    <row r="19" ht="15" customHeight="1" x14ac:dyDescent="0.25"/>
    <row r="20" ht="15" customHeight="1" x14ac:dyDescent="0.25"/>
    <row r="21" ht="15" customHeight="1" x14ac:dyDescent="0.25"/>
    <row r="22" x14ac:dyDescent="0.25"/>
    <row r="23" x14ac:dyDescent="0.25"/>
    <row r="24" x14ac:dyDescent="0.25"/>
    <row r="25" x14ac:dyDescent="0.25"/>
    <row r="26" x14ac:dyDescent="0.25"/>
    <row r="27" x14ac:dyDescent="0.25"/>
    <row r="28" x14ac:dyDescent="0.25"/>
    <row r="29" x14ac:dyDescent="0.25"/>
    <row r="30" x14ac:dyDescent="0.25"/>
    <row r="31" x14ac:dyDescent="0.25"/>
    <row r="32" x14ac:dyDescent="0.25"/>
    <row r="33" x14ac:dyDescent="0.25"/>
    <row r="34" x14ac:dyDescent="0.25"/>
    <row r="35" x14ac:dyDescent="0.25"/>
    <row r="36" x14ac:dyDescent="0.25"/>
  </sheetData>
  <mergeCells count="1">
    <mergeCell ref="A1:AD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7C1671B-BEAE-4651-BBD4-397245CC483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Overview</vt:lpstr>
      <vt:lpstr>Data Dictionary</vt:lpstr>
      <vt:lpstr>suppliers</vt:lpstr>
      <vt:lpstr>shippers</vt:lpstr>
      <vt:lpstr>products</vt:lpstr>
      <vt:lpstr>orders</vt:lpstr>
      <vt:lpstr>order details</vt:lpstr>
      <vt:lpstr>employees</vt:lpstr>
      <vt:lpstr>customers</vt:lpstr>
      <vt:lpstr>categories</vt:lpstr>
      <vt:lpstr>Dataset Analysis</vt:lpstr>
      <vt:lpstr>EDA solutions</vt:lpstr>
      <vt:lpstr>Dasboard KPIs and 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Tarun Singhal</dc:creator>
  <cp:lastModifiedBy>Tarun Singhal</cp:lastModifiedBy>
  <dcterms:created xsi:type="dcterms:W3CDTF">2026-01-14T16:34:22Z</dcterms:created>
  <dcterms:modified xsi:type="dcterms:W3CDTF">2026-03-12T19:31:42Z</dcterms:modified>
</cp:coreProperties>
</file>